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filterPrivacy="1"/>
  <xr:revisionPtr revIDLastSave="0" documentId="13_ncr:1_{098A22FF-7007-4D5A-B8F9-1A98E0D74CC4}" xr6:coauthVersionLast="45" xr6:coauthVersionMax="45" xr10:uidLastSave="{00000000-0000-0000-0000-000000000000}"/>
  <bookViews>
    <workbookView xWindow="-108" yWindow="-108" windowWidth="23256" windowHeight="13176" tabRatio="645" firstSheet="11" activeTab="15" xr2:uid="{00000000-000D-0000-FFFF-FFFF00000000}"/>
  </bookViews>
  <sheets>
    <sheet name="yr type" sheetId="28" r:id="rId1"/>
    <sheet name="ZBud Extract Monthly" sheetId="18" r:id="rId2"/>
    <sheet name="Strm Seg GW ZBud Stream In" sheetId="4" r:id="rId3"/>
    <sheet name="Strm Seg GW ZBud Stream Out" sheetId="20" r:id="rId4"/>
    <sheet name="Divs Extract" sheetId="11" r:id="rId5"/>
    <sheet name="NRL Extract" sheetId="12" r:id="rId6"/>
    <sheet name="Drainsheds Analysis" sheetId="9" r:id="rId7"/>
    <sheet name="Drainshed Analysis WY" sheetId="29" r:id="rId8"/>
    <sheet name="Strm Hydr Analysis" sheetId="10" r:id="rId9"/>
    <sheet name="Monthly Surface Budget" sheetId="8" r:id="rId10"/>
    <sheet name="Detailed WY Budget" sheetId="13" r:id="rId11"/>
    <sheet name="Surface Budget Reformatted" sheetId="19" r:id="rId12"/>
    <sheet name="Surface Budget Adjusted" sheetId="23" r:id="rId13"/>
    <sheet name="GW ZBud_Monthly" sheetId="21" r:id="rId14"/>
    <sheet name="GW ZBud_WY" sheetId="22" r:id="rId15"/>
    <sheet name="GW Budget Reformatted" sheetId="33" r:id="rId16"/>
    <sheet name="Historical WB Figures" sheetId="24" r:id="rId17"/>
    <sheet name="CC WB Figures" sheetId="26" r:id="rId18"/>
    <sheet name="Annual Figures" sheetId="32" r:id="rId19"/>
  </sheets>
  <externalReferences>
    <externalReference r:id="rId20"/>
    <externalReference r:id="rId21"/>
    <externalReference r:id="rId22"/>
  </externalReferences>
  <definedNames>
    <definedName name="_xlnm._FilterDatabase" localSheetId="4" hidden="1">'Divs Extract'!$A$4:$L$361</definedName>
    <definedName name="_xlnm._FilterDatabase" localSheetId="5" hidden="1">'NRL Extract'!$A$4:$G$580</definedName>
    <definedName name="_xlnm._FilterDatabase" localSheetId="8" hidden="1">'Strm Hydr Analysis'!$A$8:$S$584</definedName>
  </definedNames>
  <calcPr calcId="191029"/>
  <pivotCaches>
    <pivotCache cacheId="1" r:id="rId23"/>
    <pivotCache cacheId="2" r:id="rId24"/>
    <pivotCache cacheId="3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86" i="22" l="1"/>
  <c r="AB87" i="22"/>
  <c r="AB88" i="22"/>
  <c r="AD88" i="22"/>
  <c r="AD87" i="22"/>
  <c r="AD86" i="22"/>
  <c r="AE4" i="26"/>
  <c r="U7" i="4" l="1"/>
  <c r="V7" i="4"/>
  <c r="W7" i="4"/>
  <c r="U8" i="4"/>
  <c r="V8" i="4"/>
  <c r="W8" i="4"/>
  <c r="U9" i="4"/>
  <c r="V9" i="4"/>
  <c r="W9" i="4"/>
  <c r="U10" i="4"/>
  <c r="V10" i="4"/>
  <c r="W10" i="4"/>
  <c r="U11" i="4"/>
  <c r="V11" i="4"/>
  <c r="W11" i="4"/>
  <c r="U12" i="4"/>
  <c r="V12" i="4"/>
  <c r="W12" i="4"/>
  <c r="U13" i="4"/>
  <c r="V13" i="4"/>
  <c r="W13" i="4"/>
  <c r="U14" i="4"/>
  <c r="V14" i="4"/>
  <c r="W14" i="4"/>
  <c r="U15" i="4"/>
  <c r="V15" i="4"/>
  <c r="W15" i="4"/>
  <c r="U16" i="4"/>
  <c r="V16" i="4"/>
  <c r="W16" i="4"/>
  <c r="U17" i="4"/>
  <c r="V17" i="4"/>
  <c r="W17" i="4"/>
  <c r="U18" i="4"/>
  <c r="V18" i="4"/>
  <c r="W18" i="4"/>
  <c r="U19" i="4"/>
  <c r="V19" i="4"/>
  <c r="W19" i="4"/>
  <c r="U20" i="4"/>
  <c r="V20" i="4"/>
  <c r="W20" i="4"/>
  <c r="U21" i="4"/>
  <c r="V21" i="4"/>
  <c r="W21" i="4"/>
  <c r="U22" i="4"/>
  <c r="V22" i="4"/>
  <c r="W22" i="4"/>
  <c r="U23" i="4"/>
  <c r="V23" i="4"/>
  <c r="W23" i="4"/>
  <c r="U24" i="4"/>
  <c r="V24" i="4"/>
  <c r="W24" i="4"/>
  <c r="U25" i="4"/>
  <c r="V25" i="4"/>
  <c r="W25" i="4"/>
  <c r="U26" i="4"/>
  <c r="V26" i="4"/>
  <c r="W26" i="4"/>
  <c r="U27" i="4"/>
  <c r="V27" i="4"/>
  <c r="W27" i="4"/>
  <c r="U28" i="4"/>
  <c r="V28" i="4"/>
  <c r="W28" i="4"/>
  <c r="U29" i="4"/>
  <c r="V29" i="4"/>
  <c r="W29" i="4"/>
  <c r="U30" i="4"/>
  <c r="V30" i="4"/>
  <c r="W30" i="4"/>
  <c r="U31" i="4"/>
  <c r="V31" i="4"/>
  <c r="W31" i="4"/>
  <c r="U32" i="4"/>
  <c r="V32" i="4"/>
  <c r="W32" i="4"/>
  <c r="U33" i="4"/>
  <c r="V33" i="4"/>
  <c r="W33" i="4"/>
  <c r="U34" i="4"/>
  <c r="V34" i="4"/>
  <c r="W34" i="4"/>
  <c r="U35" i="4"/>
  <c r="V35" i="4"/>
  <c r="W35" i="4"/>
  <c r="U36" i="4"/>
  <c r="V36" i="4"/>
  <c r="W36" i="4"/>
  <c r="U37" i="4"/>
  <c r="V37" i="4"/>
  <c r="W37" i="4"/>
  <c r="U38" i="4"/>
  <c r="V38" i="4"/>
  <c r="W38" i="4"/>
  <c r="U39" i="4"/>
  <c r="V39" i="4"/>
  <c r="W39" i="4"/>
  <c r="U40" i="4"/>
  <c r="V40" i="4"/>
  <c r="W40" i="4"/>
  <c r="U41" i="4"/>
  <c r="V41" i="4"/>
  <c r="W41" i="4"/>
  <c r="U42" i="4"/>
  <c r="V42" i="4"/>
  <c r="W42" i="4"/>
  <c r="U43" i="4"/>
  <c r="V43" i="4"/>
  <c r="W43" i="4"/>
  <c r="U44" i="4"/>
  <c r="V44" i="4"/>
  <c r="W44" i="4"/>
  <c r="U45" i="4"/>
  <c r="V45" i="4"/>
  <c r="W45" i="4"/>
  <c r="U46" i="4"/>
  <c r="V46" i="4"/>
  <c r="W46" i="4"/>
  <c r="U47" i="4"/>
  <c r="V47" i="4"/>
  <c r="W47" i="4"/>
  <c r="U48" i="4"/>
  <c r="V48" i="4"/>
  <c r="W48" i="4"/>
  <c r="U49" i="4"/>
  <c r="V49" i="4"/>
  <c r="W49" i="4"/>
  <c r="U50" i="4"/>
  <c r="V50" i="4"/>
  <c r="W50" i="4"/>
  <c r="U51" i="4"/>
  <c r="V51" i="4"/>
  <c r="W51" i="4"/>
  <c r="U52" i="4"/>
  <c r="V52" i="4"/>
  <c r="W52" i="4"/>
  <c r="U53" i="4"/>
  <c r="V53" i="4"/>
  <c r="W53" i="4"/>
  <c r="U54" i="4"/>
  <c r="V54" i="4"/>
  <c r="W54" i="4"/>
  <c r="U55" i="4"/>
  <c r="V55" i="4"/>
  <c r="W55" i="4"/>
  <c r="U56" i="4"/>
  <c r="V56" i="4"/>
  <c r="W56" i="4"/>
  <c r="U57" i="4"/>
  <c r="V57" i="4"/>
  <c r="W57" i="4"/>
  <c r="U58" i="4"/>
  <c r="V58" i="4"/>
  <c r="W58" i="4"/>
  <c r="U59" i="4"/>
  <c r="V59" i="4"/>
  <c r="W59" i="4"/>
  <c r="U60" i="4"/>
  <c r="V60" i="4"/>
  <c r="W60" i="4"/>
  <c r="U61" i="4"/>
  <c r="V61" i="4"/>
  <c r="W61" i="4"/>
  <c r="U62" i="4"/>
  <c r="V62" i="4"/>
  <c r="W62" i="4"/>
  <c r="U63" i="4"/>
  <c r="V63" i="4"/>
  <c r="W63" i="4"/>
  <c r="U64" i="4"/>
  <c r="V64" i="4"/>
  <c r="W64" i="4"/>
  <c r="U65" i="4"/>
  <c r="V65" i="4"/>
  <c r="W65" i="4"/>
  <c r="U66" i="4"/>
  <c r="V66" i="4"/>
  <c r="W66" i="4"/>
  <c r="U67" i="4"/>
  <c r="V67" i="4"/>
  <c r="W67" i="4"/>
  <c r="U68" i="4"/>
  <c r="V68" i="4"/>
  <c r="W68" i="4"/>
  <c r="U69" i="4"/>
  <c r="V69" i="4"/>
  <c r="W69" i="4"/>
  <c r="U70" i="4"/>
  <c r="V70" i="4"/>
  <c r="W70" i="4"/>
  <c r="U71" i="4"/>
  <c r="V71" i="4"/>
  <c r="W71" i="4"/>
  <c r="U72" i="4"/>
  <c r="V72" i="4"/>
  <c r="W72" i="4"/>
  <c r="U73" i="4"/>
  <c r="V73" i="4"/>
  <c r="W73" i="4"/>
  <c r="U74" i="4"/>
  <c r="V74" i="4"/>
  <c r="W74" i="4"/>
  <c r="U75" i="4"/>
  <c r="V75" i="4"/>
  <c r="W75" i="4"/>
  <c r="U76" i="4"/>
  <c r="V76" i="4"/>
  <c r="W76" i="4"/>
  <c r="U77" i="4"/>
  <c r="V77" i="4"/>
  <c r="W77" i="4"/>
  <c r="U78" i="4"/>
  <c r="V78" i="4"/>
  <c r="W78" i="4"/>
  <c r="U79" i="4"/>
  <c r="V79" i="4"/>
  <c r="W79" i="4"/>
  <c r="U80" i="4"/>
  <c r="V80" i="4"/>
  <c r="W80" i="4"/>
  <c r="U81" i="4"/>
  <c r="V81" i="4"/>
  <c r="W81" i="4"/>
  <c r="U82" i="4"/>
  <c r="V82" i="4"/>
  <c r="W82" i="4"/>
  <c r="U83" i="4"/>
  <c r="V83" i="4"/>
  <c r="W83" i="4"/>
  <c r="U84" i="4"/>
  <c r="V84" i="4"/>
  <c r="W84" i="4"/>
  <c r="U85" i="4"/>
  <c r="V85" i="4"/>
  <c r="W85" i="4"/>
  <c r="U86" i="4"/>
  <c r="V86" i="4"/>
  <c r="W86" i="4"/>
  <c r="U87" i="4"/>
  <c r="V87" i="4"/>
  <c r="W87" i="4"/>
  <c r="U88" i="4"/>
  <c r="V88" i="4"/>
  <c r="W88" i="4"/>
  <c r="U89" i="4"/>
  <c r="V89" i="4"/>
  <c r="W89" i="4"/>
  <c r="U90" i="4"/>
  <c r="V90" i="4"/>
  <c r="W90" i="4"/>
  <c r="U91" i="4"/>
  <c r="V91" i="4"/>
  <c r="W91" i="4"/>
  <c r="U92" i="4"/>
  <c r="V92" i="4"/>
  <c r="W92" i="4"/>
  <c r="U93" i="4"/>
  <c r="V93" i="4"/>
  <c r="W93" i="4"/>
  <c r="U94" i="4"/>
  <c r="V94" i="4"/>
  <c r="W94" i="4"/>
  <c r="U95" i="4"/>
  <c r="V95" i="4"/>
  <c r="W95" i="4"/>
  <c r="U96" i="4"/>
  <c r="V96" i="4"/>
  <c r="W96" i="4"/>
  <c r="U97" i="4"/>
  <c r="V97" i="4"/>
  <c r="W97" i="4"/>
  <c r="U98" i="4"/>
  <c r="V98" i="4"/>
  <c r="W98" i="4"/>
  <c r="U99" i="4"/>
  <c r="V99" i="4"/>
  <c r="W99" i="4"/>
  <c r="U100" i="4"/>
  <c r="V100" i="4"/>
  <c r="W100" i="4"/>
  <c r="U101" i="4"/>
  <c r="V101" i="4"/>
  <c r="W101" i="4"/>
  <c r="U102" i="4"/>
  <c r="V102" i="4"/>
  <c r="W102" i="4"/>
  <c r="U103" i="4"/>
  <c r="V103" i="4"/>
  <c r="W103" i="4"/>
  <c r="U104" i="4"/>
  <c r="V104" i="4"/>
  <c r="W104" i="4"/>
  <c r="U105" i="4"/>
  <c r="V105" i="4"/>
  <c r="W105" i="4"/>
  <c r="U106" i="4"/>
  <c r="V106" i="4"/>
  <c r="W106" i="4"/>
  <c r="U107" i="4"/>
  <c r="V107" i="4"/>
  <c r="W107" i="4"/>
  <c r="U108" i="4"/>
  <c r="V108" i="4"/>
  <c r="W108" i="4"/>
  <c r="U109" i="4"/>
  <c r="V109" i="4"/>
  <c r="W109" i="4"/>
  <c r="U110" i="4"/>
  <c r="V110" i="4"/>
  <c r="W110" i="4"/>
  <c r="U111" i="4"/>
  <c r="V111" i="4"/>
  <c r="W111" i="4"/>
  <c r="U112" i="4"/>
  <c r="V112" i="4"/>
  <c r="W112" i="4"/>
  <c r="U113" i="4"/>
  <c r="V113" i="4"/>
  <c r="W113" i="4"/>
  <c r="U114" i="4"/>
  <c r="V114" i="4"/>
  <c r="W114" i="4"/>
  <c r="U115" i="4"/>
  <c r="V115" i="4"/>
  <c r="W115" i="4"/>
  <c r="U116" i="4"/>
  <c r="V116" i="4"/>
  <c r="W116" i="4"/>
  <c r="U117" i="4"/>
  <c r="V117" i="4"/>
  <c r="W117" i="4"/>
  <c r="U118" i="4"/>
  <c r="V118" i="4"/>
  <c r="W118" i="4"/>
  <c r="U119" i="4"/>
  <c r="V119" i="4"/>
  <c r="W119" i="4"/>
  <c r="U120" i="4"/>
  <c r="V120" i="4"/>
  <c r="W120" i="4"/>
  <c r="U121" i="4"/>
  <c r="V121" i="4"/>
  <c r="W121" i="4"/>
  <c r="U122" i="4"/>
  <c r="V122" i="4"/>
  <c r="W122" i="4"/>
  <c r="U123" i="4"/>
  <c r="V123" i="4"/>
  <c r="W123" i="4"/>
  <c r="U124" i="4"/>
  <c r="V124" i="4"/>
  <c r="W124" i="4"/>
  <c r="U125" i="4"/>
  <c r="V125" i="4"/>
  <c r="W125" i="4"/>
  <c r="U126" i="4"/>
  <c r="V126" i="4"/>
  <c r="W126" i="4"/>
  <c r="U127" i="4"/>
  <c r="V127" i="4"/>
  <c r="W127" i="4"/>
  <c r="U128" i="4"/>
  <c r="V128" i="4"/>
  <c r="W128" i="4"/>
  <c r="U129" i="4"/>
  <c r="V129" i="4"/>
  <c r="W129" i="4"/>
  <c r="U130" i="4"/>
  <c r="V130" i="4"/>
  <c r="W130" i="4"/>
  <c r="U131" i="4"/>
  <c r="V131" i="4"/>
  <c r="W131" i="4"/>
  <c r="U132" i="4"/>
  <c r="V132" i="4"/>
  <c r="W132" i="4"/>
  <c r="U133" i="4"/>
  <c r="V133" i="4"/>
  <c r="W133" i="4"/>
  <c r="U134" i="4"/>
  <c r="V134" i="4"/>
  <c r="W134" i="4"/>
  <c r="U135" i="4"/>
  <c r="V135" i="4"/>
  <c r="W135" i="4"/>
  <c r="U136" i="4"/>
  <c r="V136" i="4"/>
  <c r="W136" i="4"/>
  <c r="U137" i="4"/>
  <c r="V137" i="4"/>
  <c r="W137" i="4"/>
  <c r="U138" i="4"/>
  <c r="V138" i="4"/>
  <c r="W138" i="4"/>
  <c r="U139" i="4"/>
  <c r="V139" i="4"/>
  <c r="W139" i="4"/>
  <c r="U140" i="4"/>
  <c r="V140" i="4"/>
  <c r="W140" i="4"/>
  <c r="U141" i="4"/>
  <c r="V141" i="4"/>
  <c r="W141" i="4"/>
  <c r="U142" i="4"/>
  <c r="V142" i="4"/>
  <c r="W142" i="4"/>
  <c r="U143" i="4"/>
  <c r="V143" i="4"/>
  <c r="W143" i="4"/>
  <c r="U144" i="4"/>
  <c r="V144" i="4"/>
  <c r="W144" i="4"/>
  <c r="U145" i="4"/>
  <c r="V145" i="4"/>
  <c r="W145" i="4"/>
  <c r="U146" i="4"/>
  <c r="V146" i="4"/>
  <c r="W146" i="4"/>
  <c r="U147" i="4"/>
  <c r="V147" i="4"/>
  <c r="W147" i="4"/>
  <c r="U148" i="4"/>
  <c r="V148" i="4"/>
  <c r="W148" i="4"/>
  <c r="U149" i="4"/>
  <c r="V149" i="4"/>
  <c r="W149" i="4"/>
  <c r="U150" i="4"/>
  <c r="V150" i="4"/>
  <c r="W150" i="4"/>
  <c r="U151" i="4"/>
  <c r="V151" i="4"/>
  <c r="W151" i="4"/>
  <c r="U152" i="4"/>
  <c r="V152" i="4"/>
  <c r="W152" i="4"/>
  <c r="U153" i="4"/>
  <c r="V153" i="4"/>
  <c r="W153" i="4"/>
  <c r="U154" i="4"/>
  <c r="V154" i="4"/>
  <c r="W154" i="4"/>
  <c r="U155" i="4"/>
  <c r="V155" i="4"/>
  <c r="W155" i="4"/>
  <c r="U156" i="4"/>
  <c r="V156" i="4"/>
  <c r="W156" i="4"/>
  <c r="U157" i="4"/>
  <c r="V157" i="4"/>
  <c r="W157" i="4"/>
  <c r="U158" i="4"/>
  <c r="V158" i="4"/>
  <c r="W158" i="4"/>
  <c r="U159" i="4"/>
  <c r="V159" i="4"/>
  <c r="W159" i="4"/>
  <c r="U160" i="4"/>
  <c r="V160" i="4"/>
  <c r="W160" i="4"/>
  <c r="U161" i="4"/>
  <c r="V161" i="4"/>
  <c r="W161" i="4"/>
  <c r="U162" i="4"/>
  <c r="V162" i="4"/>
  <c r="W162" i="4"/>
  <c r="U163" i="4"/>
  <c r="V163" i="4"/>
  <c r="W163" i="4"/>
  <c r="U164" i="4"/>
  <c r="V164" i="4"/>
  <c r="W164" i="4"/>
  <c r="U165" i="4"/>
  <c r="V165" i="4"/>
  <c r="W165" i="4"/>
  <c r="U166" i="4"/>
  <c r="V166" i="4"/>
  <c r="W166" i="4"/>
  <c r="U167" i="4"/>
  <c r="V167" i="4"/>
  <c r="W167" i="4"/>
  <c r="U168" i="4"/>
  <c r="V168" i="4"/>
  <c r="W168" i="4"/>
  <c r="U169" i="4"/>
  <c r="V169" i="4"/>
  <c r="W169" i="4"/>
  <c r="U170" i="4"/>
  <c r="V170" i="4"/>
  <c r="W170" i="4"/>
  <c r="U171" i="4"/>
  <c r="V171" i="4"/>
  <c r="W171" i="4"/>
  <c r="U172" i="4"/>
  <c r="V172" i="4"/>
  <c r="W172" i="4"/>
  <c r="U173" i="4"/>
  <c r="V173" i="4"/>
  <c r="W173" i="4"/>
  <c r="U174" i="4"/>
  <c r="V174" i="4"/>
  <c r="W174" i="4"/>
  <c r="U175" i="4"/>
  <c r="V175" i="4"/>
  <c r="W175" i="4"/>
  <c r="U176" i="4"/>
  <c r="V176" i="4"/>
  <c r="W176" i="4"/>
  <c r="U177" i="4"/>
  <c r="V177" i="4"/>
  <c r="W177" i="4"/>
  <c r="U178" i="4"/>
  <c r="V178" i="4"/>
  <c r="W178" i="4"/>
  <c r="U179" i="4"/>
  <c r="V179" i="4"/>
  <c r="W179" i="4"/>
  <c r="U180" i="4"/>
  <c r="V180" i="4"/>
  <c r="W180" i="4"/>
  <c r="U181" i="4"/>
  <c r="V181" i="4"/>
  <c r="W181" i="4"/>
  <c r="U182" i="4"/>
  <c r="V182" i="4"/>
  <c r="W182" i="4"/>
  <c r="U183" i="4"/>
  <c r="V183" i="4"/>
  <c r="W183" i="4"/>
  <c r="U184" i="4"/>
  <c r="V184" i="4"/>
  <c r="W184" i="4"/>
  <c r="U185" i="4"/>
  <c r="V185" i="4"/>
  <c r="W185" i="4"/>
  <c r="U186" i="4"/>
  <c r="V186" i="4"/>
  <c r="W186" i="4"/>
  <c r="U187" i="4"/>
  <c r="V187" i="4"/>
  <c r="W187" i="4"/>
  <c r="U188" i="4"/>
  <c r="V188" i="4"/>
  <c r="W188" i="4"/>
  <c r="U189" i="4"/>
  <c r="V189" i="4"/>
  <c r="W189" i="4"/>
  <c r="U190" i="4"/>
  <c r="V190" i="4"/>
  <c r="W190" i="4"/>
  <c r="U191" i="4"/>
  <c r="V191" i="4"/>
  <c r="W191" i="4"/>
  <c r="U192" i="4"/>
  <c r="V192" i="4"/>
  <c r="W192" i="4"/>
  <c r="U193" i="4"/>
  <c r="V193" i="4"/>
  <c r="W193" i="4"/>
  <c r="U194" i="4"/>
  <c r="V194" i="4"/>
  <c r="W194" i="4"/>
  <c r="U195" i="4"/>
  <c r="V195" i="4"/>
  <c r="W195" i="4"/>
  <c r="U196" i="4"/>
  <c r="V196" i="4"/>
  <c r="W196" i="4"/>
  <c r="U197" i="4"/>
  <c r="V197" i="4"/>
  <c r="W197" i="4"/>
  <c r="U198" i="4"/>
  <c r="V198" i="4"/>
  <c r="W198" i="4"/>
  <c r="U199" i="4"/>
  <c r="V199" i="4"/>
  <c r="W199" i="4"/>
  <c r="U200" i="4"/>
  <c r="V200" i="4"/>
  <c r="W200" i="4"/>
  <c r="U201" i="4"/>
  <c r="V201" i="4"/>
  <c r="W201" i="4"/>
  <c r="U202" i="4"/>
  <c r="V202" i="4"/>
  <c r="W202" i="4"/>
  <c r="U203" i="4"/>
  <c r="V203" i="4"/>
  <c r="W203" i="4"/>
  <c r="U204" i="4"/>
  <c r="V204" i="4"/>
  <c r="W204" i="4"/>
  <c r="U205" i="4"/>
  <c r="V205" i="4"/>
  <c r="W205" i="4"/>
  <c r="U206" i="4"/>
  <c r="V206" i="4"/>
  <c r="W206" i="4"/>
  <c r="U207" i="4"/>
  <c r="V207" i="4"/>
  <c r="W207" i="4"/>
  <c r="U208" i="4"/>
  <c r="V208" i="4"/>
  <c r="W208" i="4"/>
  <c r="U209" i="4"/>
  <c r="V209" i="4"/>
  <c r="W209" i="4"/>
  <c r="U210" i="4"/>
  <c r="V210" i="4"/>
  <c r="W210" i="4"/>
  <c r="U211" i="4"/>
  <c r="V211" i="4"/>
  <c r="W211" i="4"/>
  <c r="U212" i="4"/>
  <c r="V212" i="4"/>
  <c r="W212" i="4"/>
  <c r="U213" i="4"/>
  <c r="V213" i="4"/>
  <c r="W213" i="4"/>
  <c r="U214" i="4"/>
  <c r="V214" i="4"/>
  <c r="W214" i="4"/>
  <c r="U215" i="4"/>
  <c r="V215" i="4"/>
  <c r="W215" i="4"/>
  <c r="U216" i="4"/>
  <c r="V216" i="4"/>
  <c r="W216" i="4"/>
  <c r="U217" i="4"/>
  <c r="V217" i="4"/>
  <c r="W217" i="4"/>
  <c r="U218" i="4"/>
  <c r="V218" i="4"/>
  <c r="W218" i="4"/>
  <c r="U219" i="4"/>
  <c r="V219" i="4"/>
  <c r="W219" i="4"/>
  <c r="U220" i="4"/>
  <c r="V220" i="4"/>
  <c r="W220" i="4"/>
  <c r="U221" i="4"/>
  <c r="V221" i="4"/>
  <c r="W221" i="4"/>
  <c r="U222" i="4"/>
  <c r="V222" i="4"/>
  <c r="W222" i="4"/>
  <c r="U223" i="4"/>
  <c r="V223" i="4"/>
  <c r="W223" i="4"/>
  <c r="U224" i="4"/>
  <c r="V224" i="4"/>
  <c r="W224" i="4"/>
  <c r="U225" i="4"/>
  <c r="V225" i="4"/>
  <c r="W225" i="4"/>
  <c r="U226" i="4"/>
  <c r="V226" i="4"/>
  <c r="W226" i="4"/>
  <c r="U227" i="4"/>
  <c r="V227" i="4"/>
  <c r="W227" i="4"/>
  <c r="U228" i="4"/>
  <c r="V228" i="4"/>
  <c r="W228" i="4"/>
  <c r="U229" i="4"/>
  <c r="V229" i="4"/>
  <c r="W229" i="4"/>
  <c r="U230" i="4"/>
  <c r="V230" i="4"/>
  <c r="W230" i="4"/>
  <c r="U231" i="4"/>
  <c r="V231" i="4"/>
  <c r="W231" i="4"/>
  <c r="U232" i="4"/>
  <c r="V232" i="4"/>
  <c r="W232" i="4"/>
  <c r="U233" i="4"/>
  <c r="V233" i="4"/>
  <c r="W233" i="4"/>
  <c r="U234" i="4"/>
  <c r="V234" i="4"/>
  <c r="W234" i="4"/>
  <c r="U235" i="4"/>
  <c r="V235" i="4"/>
  <c r="W235" i="4"/>
  <c r="U236" i="4"/>
  <c r="V236" i="4"/>
  <c r="W236" i="4"/>
  <c r="U237" i="4"/>
  <c r="V237" i="4"/>
  <c r="W237" i="4"/>
  <c r="U238" i="4"/>
  <c r="V238" i="4"/>
  <c r="W238" i="4"/>
  <c r="U239" i="4"/>
  <c r="V239" i="4"/>
  <c r="W239" i="4"/>
  <c r="U240" i="4"/>
  <c r="V240" i="4"/>
  <c r="W240" i="4"/>
  <c r="U241" i="4"/>
  <c r="V241" i="4"/>
  <c r="W241" i="4"/>
  <c r="U242" i="4"/>
  <c r="V242" i="4"/>
  <c r="W242" i="4"/>
  <c r="U243" i="4"/>
  <c r="V243" i="4"/>
  <c r="W243" i="4"/>
  <c r="U244" i="4"/>
  <c r="V244" i="4"/>
  <c r="W244" i="4"/>
  <c r="U245" i="4"/>
  <c r="V245" i="4"/>
  <c r="W245" i="4"/>
  <c r="U246" i="4"/>
  <c r="V246" i="4"/>
  <c r="W246" i="4"/>
  <c r="U247" i="4"/>
  <c r="V247" i="4"/>
  <c r="W247" i="4"/>
  <c r="U248" i="4"/>
  <c r="V248" i="4"/>
  <c r="W248" i="4"/>
  <c r="U249" i="4"/>
  <c r="V249" i="4"/>
  <c r="W249" i="4"/>
  <c r="U250" i="4"/>
  <c r="V250" i="4"/>
  <c r="W250" i="4"/>
  <c r="U251" i="4"/>
  <c r="V251" i="4"/>
  <c r="W251" i="4"/>
  <c r="U252" i="4"/>
  <c r="V252" i="4"/>
  <c r="W252" i="4"/>
  <c r="U253" i="4"/>
  <c r="V253" i="4"/>
  <c r="W253" i="4"/>
  <c r="U254" i="4"/>
  <c r="V254" i="4"/>
  <c r="W254" i="4"/>
  <c r="U255" i="4"/>
  <c r="V255" i="4"/>
  <c r="W255" i="4"/>
  <c r="U256" i="4"/>
  <c r="V256" i="4"/>
  <c r="W256" i="4"/>
  <c r="U257" i="4"/>
  <c r="V257" i="4"/>
  <c r="W257" i="4"/>
  <c r="U258" i="4"/>
  <c r="V258" i="4"/>
  <c r="W258" i="4"/>
  <c r="U259" i="4"/>
  <c r="V259" i="4"/>
  <c r="W259" i="4"/>
  <c r="U260" i="4"/>
  <c r="V260" i="4"/>
  <c r="W260" i="4"/>
  <c r="U261" i="4"/>
  <c r="V261" i="4"/>
  <c r="W261" i="4"/>
  <c r="U262" i="4"/>
  <c r="V262" i="4"/>
  <c r="W262" i="4"/>
  <c r="U263" i="4"/>
  <c r="V263" i="4"/>
  <c r="W263" i="4"/>
  <c r="U264" i="4"/>
  <c r="V264" i="4"/>
  <c r="W264" i="4"/>
  <c r="U265" i="4"/>
  <c r="V265" i="4"/>
  <c r="W265" i="4"/>
  <c r="U266" i="4"/>
  <c r="V266" i="4"/>
  <c r="W266" i="4"/>
  <c r="U267" i="4"/>
  <c r="V267" i="4"/>
  <c r="W267" i="4"/>
  <c r="U268" i="4"/>
  <c r="V268" i="4"/>
  <c r="W268" i="4"/>
  <c r="U269" i="4"/>
  <c r="V269" i="4"/>
  <c r="W269" i="4"/>
  <c r="U270" i="4"/>
  <c r="V270" i="4"/>
  <c r="W270" i="4"/>
  <c r="U271" i="4"/>
  <c r="V271" i="4"/>
  <c r="W271" i="4"/>
  <c r="U272" i="4"/>
  <c r="V272" i="4"/>
  <c r="W272" i="4"/>
  <c r="U273" i="4"/>
  <c r="V273" i="4"/>
  <c r="W273" i="4"/>
  <c r="U274" i="4"/>
  <c r="V274" i="4"/>
  <c r="W274" i="4"/>
  <c r="U275" i="4"/>
  <c r="V275" i="4"/>
  <c r="W275" i="4"/>
  <c r="U276" i="4"/>
  <c r="V276" i="4"/>
  <c r="W276" i="4"/>
  <c r="U277" i="4"/>
  <c r="V277" i="4"/>
  <c r="W277" i="4"/>
  <c r="U278" i="4"/>
  <c r="V278" i="4"/>
  <c r="W278" i="4"/>
  <c r="U279" i="4"/>
  <c r="V279" i="4"/>
  <c r="W279" i="4"/>
  <c r="U280" i="4"/>
  <c r="V280" i="4"/>
  <c r="W280" i="4"/>
  <c r="U281" i="4"/>
  <c r="V281" i="4"/>
  <c r="W281" i="4"/>
  <c r="U282" i="4"/>
  <c r="V282" i="4"/>
  <c r="W282" i="4"/>
  <c r="U283" i="4"/>
  <c r="V283" i="4"/>
  <c r="W283" i="4"/>
  <c r="U284" i="4"/>
  <c r="V284" i="4"/>
  <c r="W284" i="4"/>
  <c r="U285" i="4"/>
  <c r="V285" i="4"/>
  <c r="W285" i="4"/>
  <c r="U286" i="4"/>
  <c r="V286" i="4"/>
  <c r="W286" i="4"/>
  <c r="U287" i="4"/>
  <c r="V287" i="4"/>
  <c r="W287" i="4"/>
  <c r="U288" i="4"/>
  <c r="V288" i="4"/>
  <c r="W288" i="4"/>
  <c r="U289" i="4"/>
  <c r="V289" i="4"/>
  <c r="W289" i="4"/>
  <c r="U290" i="4"/>
  <c r="V290" i="4"/>
  <c r="W290" i="4"/>
  <c r="U291" i="4"/>
  <c r="V291" i="4"/>
  <c r="W291" i="4"/>
  <c r="U292" i="4"/>
  <c r="V292" i="4"/>
  <c r="W292" i="4"/>
  <c r="U293" i="4"/>
  <c r="V293" i="4"/>
  <c r="W293" i="4"/>
  <c r="U294" i="4"/>
  <c r="V294" i="4"/>
  <c r="W294" i="4"/>
  <c r="U295" i="4"/>
  <c r="V295" i="4"/>
  <c r="W295" i="4"/>
  <c r="U296" i="4"/>
  <c r="V296" i="4"/>
  <c r="W296" i="4"/>
  <c r="U297" i="4"/>
  <c r="V297" i="4"/>
  <c r="W297" i="4"/>
  <c r="U298" i="4"/>
  <c r="V298" i="4"/>
  <c r="W298" i="4"/>
  <c r="U299" i="4"/>
  <c r="V299" i="4"/>
  <c r="W299" i="4"/>
  <c r="U300" i="4"/>
  <c r="V300" i="4"/>
  <c r="W300" i="4"/>
  <c r="U301" i="4"/>
  <c r="V301" i="4"/>
  <c r="W301" i="4"/>
  <c r="U302" i="4"/>
  <c r="V302" i="4"/>
  <c r="W302" i="4"/>
  <c r="U303" i="4"/>
  <c r="V303" i="4"/>
  <c r="W303" i="4"/>
  <c r="U304" i="4"/>
  <c r="V304" i="4"/>
  <c r="W304" i="4"/>
  <c r="U305" i="4"/>
  <c r="V305" i="4"/>
  <c r="W305" i="4"/>
  <c r="U306" i="4"/>
  <c r="V306" i="4"/>
  <c r="W306" i="4"/>
  <c r="U307" i="4"/>
  <c r="V307" i="4"/>
  <c r="W307" i="4"/>
  <c r="U308" i="4"/>
  <c r="V308" i="4"/>
  <c r="W308" i="4"/>
  <c r="U309" i="4"/>
  <c r="V309" i="4"/>
  <c r="W309" i="4"/>
  <c r="U310" i="4"/>
  <c r="V310" i="4"/>
  <c r="W310" i="4"/>
  <c r="U311" i="4"/>
  <c r="V311" i="4"/>
  <c r="W311" i="4"/>
  <c r="U312" i="4"/>
  <c r="V312" i="4"/>
  <c r="W312" i="4"/>
  <c r="U313" i="4"/>
  <c r="V313" i="4"/>
  <c r="W313" i="4"/>
  <c r="U314" i="4"/>
  <c r="V314" i="4"/>
  <c r="W314" i="4"/>
  <c r="U315" i="4"/>
  <c r="V315" i="4"/>
  <c r="W315" i="4"/>
  <c r="U316" i="4"/>
  <c r="V316" i="4"/>
  <c r="W316" i="4"/>
  <c r="U317" i="4"/>
  <c r="V317" i="4"/>
  <c r="W317" i="4"/>
  <c r="U318" i="4"/>
  <c r="V318" i="4"/>
  <c r="W318" i="4"/>
  <c r="U319" i="4"/>
  <c r="V319" i="4"/>
  <c r="W319" i="4"/>
  <c r="U320" i="4"/>
  <c r="V320" i="4"/>
  <c r="W320" i="4"/>
  <c r="U321" i="4"/>
  <c r="V321" i="4"/>
  <c r="W321" i="4"/>
  <c r="U322" i="4"/>
  <c r="V322" i="4"/>
  <c r="W322" i="4"/>
  <c r="U323" i="4"/>
  <c r="V323" i="4"/>
  <c r="W323" i="4"/>
  <c r="U324" i="4"/>
  <c r="V324" i="4"/>
  <c r="W324" i="4"/>
  <c r="U325" i="4"/>
  <c r="V325" i="4"/>
  <c r="W325" i="4"/>
  <c r="U326" i="4"/>
  <c r="V326" i="4"/>
  <c r="W326" i="4"/>
  <c r="U327" i="4"/>
  <c r="V327" i="4"/>
  <c r="W327" i="4"/>
  <c r="U328" i="4"/>
  <c r="V328" i="4"/>
  <c r="W328" i="4"/>
  <c r="U329" i="4"/>
  <c r="V329" i="4"/>
  <c r="W329" i="4"/>
  <c r="U330" i="4"/>
  <c r="V330" i="4"/>
  <c r="W330" i="4"/>
  <c r="U331" i="4"/>
  <c r="V331" i="4"/>
  <c r="W331" i="4"/>
  <c r="U332" i="4"/>
  <c r="V332" i="4"/>
  <c r="W332" i="4"/>
  <c r="U333" i="4"/>
  <c r="V333" i="4"/>
  <c r="W333" i="4"/>
  <c r="U334" i="4"/>
  <c r="V334" i="4"/>
  <c r="W334" i="4"/>
  <c r="U335" i="4"/>
  <c r="V335" i="4"/>
  <c r="W335" i="4"/>
  <c r="U336" i="4"/>
  <c r="V336" i="4"/>
  <c r="W336" i="4"/>
  <c r="U337" i="4"/>
  <c r="V337" i="4"/>
  <c r="W337" i="4"/>
  <c r="U338" i="4"/>
  <c r="V338" i="4"/>
  <c r="W338" i="4"/>
  <c r="U339" i="4"/>
  <c r="V339" i="4"/>
  <c r="W339" i="4"/>
  <c r="U340" i="4"/>
  <c r="V340" i="4"/>
  <c r="W340" i="4"/>
  <c r="U341" i="4"/>
  <c r="V341" i="4"/>
  <c r="W341" i="4"/>
  <c r="U342" i="4"/>
  <c r="V342" i="4"/>
  <c r="W342" i="4"/>
  <c r="U343" i="4"/>
  <c r="V343" i="4"/>
  <c r="W343" i="4"/>
  <c r="U344" i="4"/>
  <c r="V344" i="4"/>
  <c r="W344" i="4"/>
  <c r="U345" i="4"/>
  <c r="V345" i="4"/>
  <c r="W345" i="4"/>
  <c r="U346" i="4"/>
  <c r="V346" i="4"/>
  <c r="W346" i="4"/>
  <c r="U347" i="4"/>
  <c r="V347" i="4"/>
  <c r="W347" i="4"/>
  <c r="U348" i="4"/>
  <c r="V348" i="4"/>
  <c r="W348" i="4"/>
  <c r="U349" i="4"/>
  <c r="V349" i="4"/>
  <c r="W349" i="4"/>
  <c r="U350" i="4"/>
  <c r="V350" i="4"/>
  <c r="W350" i="4"/>
  <c r="U351" i="4"/>
  <c r="V351" i="4"/>
  <c r="W351" i="4"/>
  <c r="U352" i="4"/>
  <c r="V352" i="4"/>
  <c r="W352" i="4"/>
  <c r="U353" i="4"/>
  <c r="V353" i="4"/>
  <c r="W353" i="4"/>
  <c r="U354" i="4"/>
  <c r="V354" i="4"/>
  <c r="W354" i="4"/>
  <c r="U355" i="4"/>
  <c r="V355" i="4"/>
  <c r="W355" i="4"/>
  <c r="U356" i="4"/>
  <c r="V356" i="4"/>
  <c r="W356" i="4"/>
  <c r="U357" i="4"/>
  <c r="V357" i="4"/>
  <c r="W357" i="4"/>
  <c r="U358" i="4"/>
  <c r="V358" i="4"/>
  <c r="W358" i="4"/>
  <c r="U359" i="4"/>
  <c r="V359" i="4"/>
  <c r="W359" i="4"/>
  <c r="U360" i="4"/>
  <c r="V360" i="4"/>
  <c r="W360" i="4"/>
  <c r="U361" i="4"/>
  <c r="V361" i="4"/>
  <c r="W361" i="4"/>
  <c r="U362" i="4"/>
  <c r="V362" i="4"/>
  <c r="W362" i="4"/>
  <c r="U363" i="4"/>
  <c r="V363" i="4"/>
  <c r="W363" i="4"/>
  <c r="U364" i="4"/>
  <c r="V364" i="4"/>
  <c r="W364" i="4"/>
  <c r="U365" i="4"/>
  <c r="V365" i="4"/>
  <c r="W365" i="4"/>
  <c r="U366" i="4"/>
  <c r="V366" i="4"/>
  <c r="W366" i="4"/>
  <c r="U367" i="4"/>
  <c r="V367" i="4"/>
  <c r="W367" i="4"/>
  <c r="U368" i="4"/>
  <c r="V368" i="4"/>
  <c r="W368" i="4"/>
  <c r="U369" i="4"/>
  <c r="V369" i="4"/>
  <c r="W369" i="4"/>
  <c r="U370" i="4"/>
  <c r="V370" i="4"/>
  <c r="W370" i="4"/>
  <c r="U371" i="4"/>
  <c r="V371" i="4"/>
  <c r="W371" i="4"/>
  <c r="U372" i="4"/>
  <c r="V372" i="4"/>
  <c r="W372" i="4"/>
  <c r="U373" i="4"/>
  <c r="V373" i="4"/>
  <c r="W373" i="4"/>
  <c r="U374" i="4"/>
  <c r="V374" i="4"/>
  <c r="W374" i="4"/>
  <c r="U375" i="4"/>
  <c r="V375" i="4"/>
  <c r="W375" i="4"/>
  <c r="U376" i="4"/>
  <c r="V376" i="4"/>
  <c r="W376" i="4"/>
  <c r="U377" i="4"/>
  <c r="V377" i="4"/>
  <c r="W377" i="4"/>
  <c r="U378" i="4"/>
  <c r="V378" i="4"/>
  <c r="W378" i="4"/>
  <c r="U379" i="4"/>
  <c r="V379" i="4"/>
  <c r="W379" i="4"/>
  <c r="U380" i="4"/>
  <c r="V380" i="4"/>
  <c r="W380" i="4"/>
  <c r="U381" i="4"/>
  <c r="V381" i="4"/>
  <c r="W381" i="4"/>
  <c r="U382" i="4"/>
  <c r="V382" i="4"/>
  <c r="W382" i="4"/>
  <c r="U383" i="4"/>
  <c r="V383" i="4"/>
  <c r="W383" i="4"/>
  <c r="U384" i="4"/>
  <c r="V384" i="4"/>
  <c r="W384" i="4"/>
  <c r="U385" i="4"/>
  <c r="V385" i="4"/>
  <c r="W385" i="4"/>
  <c r="U386" i="4"/>
  <c r="V386" i="4"/>
  <c r="W386" i="4"/>
  <c r="U387" i="4"/>
  <c r="V387" i="4"/>
  <c r="W387" i="4"/>
  <c r="U388" i="4"/>
  <c r="V388" i="4"/>
  <c r="W388" i="4"/>
  <c r="U389" i="4"/>
  <c r="V389" i="4"/>
  <c r="W389" i="4"/>
  <c r="U390" i="4"/>
  <c r="V390" i="4"/>
  <c r="W390" i="4"/>
  <c r="U391" i="4"/>
  <c r="V391" i="4"/>
  <c r="W391" i="4"/>
  <c r="U392" i="4"/>
  <c r="V392" i="4"/>
  <c r="W392" i="4"/>
  <c r="U393" i="4"/>
  <c r="V393" i="4"/>
  <c r="W393" i="4"/>
  <c r="U394" i="4"/>
  <c r="V394" i="4"/>
  <c r="W394" i="4"/>
  <c r="U395" i="4"/>
  <c r="V395" i="4"/>
  <c r="W395" i="4"/>
  <c r="U396" i="4"/>
  <c r="V396" i="4"/>
  <c r="W396" i="4"/>
  <c r="U397" i="4"/>
  <c r="V397" i="4"/>
  <c r="W397" i="4"/>
  <c r="U398" i="4"/>
  <c r="V398" i="4"/>
  <c r="W398" i="4"/>
  <c r="U399" i="4"/>
  <c r="V399" i="4"/>
  <c r="W399" i="4"/>
  <c r="U400" i="4"/>
  <c r="V400" i="4"/>
  <c r="W400" i="4"/>
  <c r="U401" i="4"/>
  <c r="V401" i="4"/>
  <c r="W401" i="4"/>
  <c r="U402" i="4"/>
  <c r="V402" i="4"/>
  <c r="W402" i="4"/>
  <c r="U403" i="4"/>
  <c r="V403" i="4"/>
  <c r="W403" i="4"/>
  <c r="U404" i="4"/>
  <c r="V404" i="4"/>
  <c r="W404" i="4"/>
  <c r="U405" i="4"/>
  <c r="V405" i="4"/>
  <c r="W405" i="4"/>
  <c r="U406" i="4"/>
  <c r="V406" i="4"/>
  <c r="W406" i="4"/>
  <c r="U407" i="4"/>
  <c r="V407" i="4"/>
  <c r="W407" i="4"/>
  <c r="U408" i="4"/>
  <c r="V408" i="4"/>
  <c r="W408" i="4"/>
  <c r="U409" i="4"/>
  <c r="V409" i="4"/>
  <c r="W409" i="4"/>
  <c r="U410" i="4"/>
  <c r="V410" i="4"/>
  <c r="W410" i="4"/>
  <c r="U411" i="4"/>
  <c r="V411" i="4"/>
  <c r="W411" i="4"/>
  <c r="U412" i="4"/>
  <c r="V412" i="4"/>
  <c r="W412" i="4"/>
  <c r="U413" i="4"/>
  <c r="V413" i="4"/>
  <c r="W413" i="4"/>
  <c r="U414" i="4"/>
  <c r="V414" i="4"/>
  <c r="W414" i="4"/>
  <c r="U415" i="4"/>
  <c r="V415" i="4"/>
  <c r="W415" i="4"/>
  <c r="U416" i="4"/>
  <c r="V416" i="4"/>
  <c r="W416" i="4"/>
  <c r="U417" i="4"/>
  <c r="V417" i="4"/>
  <c r="W417" i="4"/>
  <c r="U418" i="4"/>
  <c r="V418" i="4"/>
  <c r="W418" i="4"/>
  <c r="U419" i="4"/>
  <c r="V419" i="4"/>
  <c r="W419" i="4"/>
  <c r="U420" i="4"/>
  <c r="V420" i="4"/>
  <c r="W420" i="4"/>
  <c r="U421" i="4"/>
  <c r="V421" i="4"/>
  <c r="W421" i="4"/>
  <c r="U422" i="4"/>
  <c r="V422" i="4"/>
  <c r="W422" i="4"/>
  <c r="U423" i="4"/>
  <c r="V423" i="4"/>
  <c r="W423" i="4"/>
  <c r="U424" i="4"/>
  <c r="V424" i="4"/>
  <c r="W424" i="4"/>
  <c r="U425" i="4"/>
  <c r="V425" i="4"/>
  <c r="W425" i="4"/>
  <c r="U426" i="4"/>
  <c r="V426" i="4"/>
  <c r="W426" i="4"/>
  <c r="U427" i="4"/>
  <c r="V427" i="4"/>
  <c r="W427" i="4"/>
  <c r="U428" i="4"/>
  <c r="V428" i="4"/>
  <c r="W428" i="4"/>
  <c r="U429" i="4"/>
  <c r="V429" i="4"/>
  <c r="W429" i="4"/>
  <c r="U430" i="4"/>
  <c r="V430" i="4"/>
  <c r="W430" i="4"/>
  <c r="U431" i="4"/>
  <c r="V431" i="4"/>
  <c r="W431" i="4"/>
  <c r="U432" i="4"/>
  <c r="V432" i="4"/>
  <c r="W432" i="4"/>
  <c r="U433" i="4"/>
  <c r="V433" i="4"/>
  <c r="W433" i="4"/>
  <c r="U434" i="4"/>
  <c r="V434" i="4"/>
  <c r="W434" i="4"/>
  <c r="U435" i="4"/>
  <c r="V435" i="4"/>
  <c r="W435" i="4"/>
  <c r="U436" i="4"/>
  <c r="V436" i="4"/>
  <c r="W436" i="4"/>
  <c r="U437" i="4"/>
  <c r="V437" i="4"/>
  <c r="W437" i="4"/>
  <c r="U438" i="4"/>
  <c r="V438" i="4"/>
  <c r="W438" i="4"/>
  <c r="U439" i="4"/>
  <c r="V439" i="4"/>
  <c r="W439" i="4"/>
  <c r="U440" i="4"/>
  <c r="V440" i="4"/>
  <c r="W440" i="4"/>
  <c r="U441" i="4"/>
  <c r="V441" i="4"/>
  <c r="W441" i="4"/>
  <c r="U442" i="4"/>
  <c r="V442" i="4"/>
  <c r="W442" i="4"/>
  <c r="U443" i="4"/>
  <c r="V443" i="4"/>
  <c r="W443" i="4"/>
  <c r="U444" i="4"/>
  <c r="V444" i="4"/>
  <c r="W444" i="4"/>
  <c r="U445" i="4"/>
  <c r="V445" i="4"/>
  <c r="W445" i="4"/>
  <c r="U446" i="4"/>
  <c r="V446" i="4"/>
  <c r="W446" i="4"/>
  <c r="U447" i="4"/>
  <c r="V447" i="4"/>
  <c r="W447" i="4"/>
  <c r="U448" i="4"/>
  <c r="V448" i="4"/>
  <c r="W448" i="4"/>
  <c r="U449" i="4"/>
  <c r="V449" i="4"/>
  <c r="W449" i="4"/>
  <c r="U450" i="4"/>
  <c r="V450" i="4"/>
  <c r="W450" i="4"/>
  <c r="U451" i="4"/>
  <c r="V451" i="4"/>
  <c r="W451" i="4"/>
  <c r="U452" i="4"/>
  <c r="V452" i="4"/>
  <c r="W452" i="4"/>
  <c r="U453" i="4"/>
  <c r="V453" i="4"/>
  <c r="W453" i="4"/>
  <c r="U454" i="4"/>
  <c r="V454" i="4"/>
  <c r="W454" i="4"/>
  <c r="U455" i="4"/>
  <c r="V455" i="4"/>
  <c r="W455" i="4"/>
  <c r="U456" i="4"/>
  <c r="V456" i="4"/>
  <c r="W456" i="4"/>
  <c r="U457" i="4"/>
  <c r="V457" i="4"/>
  <c r="W457" i="4"/>
  <c r="U458" i="4"/>
  <c r="V458" i="4"/>
  <c r="W458" i="4"/>
  <c r="U459" i="4"/>
  <c r="V459" i="4"/>
  <c r="W459" i="4"/>
  <c r="U460" i="4"/>
  <c r="V460" i="4"/>
  <c r="W460" i="4"/>
  <c r="U461" i="4"/>
  <c r="V461" i="4"/>
  <c r="W461" i="4"/>
  <c r="U462" i="4"/>
  <c r="V462" i="4"/>
  <c r="W462" i="4"/>
  <c r="U463" i="4"/>
  <c r="V463" i="4"/>
  <c r="W463" i="4"/>
  <c r="U464" i="4"/>
  <c r="V464" i="4"/>
  <c r="W464" i="4"/>
  <c r="U465" i="4"/>
  <c r="V465" i="4"/>
  <c r="W465" i="4"/>
  <c r="U466" i="4"/>
  <c r="V466" i="4"/>
  <c r="W466" i="4"/>
  <c r="U467" i="4"/>
  <c r="V467" i="4"/>
  <c r="W467" i="4"/>
  <c r="U468" i="4"/>
  <c r="V468" i="4"/>
  <c r="W468" i="4"/>
  <c r="U469" i="4"/>
  <c r="V469" i="4"/>
  <c r="W469" i="4"/>
  <c r="U470" i="4"/>
  <c r="V470" i="4"/>
  <c r="W470" i="4"/>
  <c r="U471" i="4"/>
  <c r="V471" i="4"/>
  <c r="W471" i="4"/>
  <c r="U472" i="4"/>
  <c r="V472" i="4"/>
  <c r="W472" i="4"/>
  <c r="U473" i="4"/>
  <c r="V473" i="4"/>
  <c r="W473" i="4"/>
  <c r="U474" i="4"/>
  <c r="V474" i="4"/>
  <c r="W474" i="4"/>
  <c r="U475" i="4"/>
  <c r="V475" i="4"/>
  <c r="W475" i="4"/>
  <c r="U476" i="4"/>
  <c r="V476" i="4"/>
  <c r="W476" i="4"/>
  <c r="U477" i="4"/>
  <c r="V477" i="4"/>
  <c r="W477" i="4"/>
  <c r="U478" i="4"/>
  <c r="V478" i="4"/>
  <c r="W478" i="4"/>
  <c r="U479" i="4"/>
  <c r="V479" i="4"/>
  <c r="W479" i="4"/>
  <c r="U480" i="4"/>
  <c r="V480" i="4"/>
  <c r="W480" i="4"/>
  <c r="U481" i="4"/>
  <c r="V481" i="4"/>
  <c r="W481" i="4"/>
  <c r="U482" i="4"/>
  <c r="V482" i="4"/>
  <c r="W482" i="4"/>
  <c r="U483" i="4"/>
  <c r="V483" i="4"/>
  <c r="W483" i="4"/>
  <c r="U484" i="4"/>
  <c r="V484" i="4"/>
  <c r="W484" i="4"/>
  <c r="U485" i="4"/>
  <c r="V485" i="4"/>
  <c r="W485" i="4"/>
  <c r="U486" i="4"/>
  <c r="V486" i="4"/>
  <c r="W486" i="4"/>
  <c r="U487" i="4"/>
  <c r="V487" i="4"/>
  <c r="W487" i="4"/>
  <c r="U488" i="4"/>
  <c r="V488" i="4"/>
  <c r="W488" i="4"/>
  <c r="U489" i="4"/>
  <c r="V489" i="4"/>
  <c r="W489" i="4"/>
  <c r="U490" i="4"/>
  <c r="V490" i="4"/>
  <c r="W490" i="4"/>
  <c r="U491" i="4"/>
  <c r="V491" i="4"/>
  <c r="W491" i="4"/>
  <c r="U492" i="4"/>
  <c r="V492" i="4"/>
  <c r="W492" i="4"/>
  <c r="U493" i="4"/>
  <c r="V493" i="4"/>
  <c r="W493" i="4"/>
  <c r="U494" i="4"/>
  <c r="V494" i="4"/>
  <c r="W494" i="4"/>
  <c r="U495" i="4"/>
  <c r="V495" i="4"/>
  <c r="W495" i="4"/>
  <c r="U496" i="4"/>
  <c r="V496" i="4"/>
  <c r="W496" i="4"/>
  <c r="U497" i="4"/>
  <c r="V497" i="4"/>
  <c r="W497" i="4"/>
  <c r="U498" i="4"/>
  <c r="V498" i="4"/>
  <c r="W498" i="4"/>
  <c r="U499" i="4"/>
  <c r="V499" i="4"/>
  <c r="W499" i="4"/>
  <c r="U500" i="4"/>
  <c r="V500" i="4"/>
  <c r="W500" i="4"/>
  <c r="U501" i="4"/>
  <c r="V501" i="4"/>
  <c r="W501" i="4"/>
  <c r="U502" i="4"/>
  <c r="V502" i="4"/>
  <c r="W502" i="4"/>
  <c r="U503" i="4"/>
  <c r="V503" i="4"/>
  <c r="W503" i="4"/>
  <c r="U504" i="4"/>
  <c r="V504" i="4"/>
  <c r="W504" i="4"/>
  <c r="U505" i="4"/>
  <c r="V505" i="4"/>
  <c r="W505" i="4"/>
  <c r="U506" i="4"/>
  <c r="V506" i="4"/>
  <c r="W506" i="4"/>
  <c r="U507" i="4"/>
  <c r="V507" i="4"/>
  <c r="W507" i="4"/>
  <c r="U508" i="4"/>
  <c r="V508" i="4"/>
  <c r="W508" i="4"/>
  <c r="U509" i="4"/>
  <c r="V509" i="4"/>
  <c r="W509" i="4"/>
  <c r="U510" i="4"/>
  <c r="V510" i="4"/>
  <c r="W510" i="4"/>
  <c r="U511" i="4"/>
  <c r="V511" i="4"/>
  <c r="W511" i="4"/>
  <c r="U512" i="4"/>
  <c r="V512" i="4"/>
  <c r="W512" i="4"/>
  <c r="U513" i="4"/>
  <c r="V513" i="4"/>
  <c r="W513" i="4"/>
  <c r="U514" i="4"/>
  <c r="V514" i="4"/>
  <c r="W514" i="4"/>
  <c r="U515" i="4"/>
  <c r="V515" i="4"/>
  <c r="W515" i="4"/>
  <c r="U516" i="4"/>
  <c r="V516" i="4"/>
  <c r="W516" i="4"/>
  <c r="U517" i="4"/>
  <c r="V517" i="4"/>
  <c r="W517" i="4"/>
  <c r="U518" i="4"/>
  <c r="V518" i="4"/>
  <c r="W518" i="4"/>
  <c r="U519" i="4"/>
  <c r="V519" i="4"/>
  <c r="W519" i="4"/>
  <c r="U520" i="4"/>
  <c r="V520" i="4"/>
  <c r="W520" i="4"/>
  <c r="U521" i="4"/>
  <c r="V521" i="4"/>
  <c r="W521" i="4"/>
  <c r="U522" i="4"/>
  <c r="V522" i="4"/>
  <c r="W522" i="4"/>
  <c r="U523" i="4"/>
  <c r="V523" i="4"/>
  <c r="W523" i="4"/>
  <c r="U524" i="4"/>
  <c r="V524" i="4"/>
  <c r="W524" i="4"/>
  <c r="U525" i="4"/>
  <c r="V525" i="4"/>
  <c r="W525" i="4"/>
  <c r="U526" i="4"/>
  <c r="V526" i="4"/>
  <c r="W526" i="4"/>
  <c r="U527" i="4"/>
  <c r="V527" i="4"/>
  <c r="W527" i="4"/>
  <c r="U528" i="4"/>
  <c r="V528" i="4"/>
  <c r="W528" i="4"/>
  <c r="U529" i="4"/>
  <c r="V529" i="4"/>
  <c r="W529" i="4"/>
  <c r="U530" i="4"/>
  <c r="V530" i="4"/>
  <c r="W530" i="4"/>
  <c r="U531" i="4"/>
  <c r="V531" i="4"/>
  <c r="W531" i="4"/>
  <c r="U532" i="4"/>
  <c r="V532" i="4"/>
  <c r="W532" i="4"/>
  <c r="U533" i="4"/>
  <c r="V533" i="4"/>
  <c r="W533" i="4"/>
  <c r="U534" i="4"/>
  <c r="V534" i="4"/>
  <c r="W534" i="4"/>
  <c r="U535" i="4"/>
  <c r="V535" i="4"/>
  <c r="W535" i="4"/>
  <c r="U536" i="4"/>
  <c r="V536" i="4"/>
  <c r="W536" i="4"/>
  <c r="U537" i="4"/>
  <c r="V537" i="4"/>
  <c r="W537" i="4"/>
  <c r="U538" i="4"/>
  <c r="V538" i="4"/>
  <c r="W538" i="4"/>
  <c r="U539" i="4"/>
  <c r="V539" i="4"/>
  <c r="W539" i="4"/>
  <c r="U540" i="4"/>
  <c r="V540" i="4"/>
  <c r="W540" i="4"/>
  <c r="U541" i="4"/>
  <c r="V541" i="4"/>
  <c r="W541" i="4"/>
  <c r="U542" i="4"/>
  <c r="V542" i="4"/>
  <c r="W542" i="4"/>
  <c r="U543" i="4"/>
  <c r="V543" i="4"/>
  <c r="W543" i="4"/>
  <c r="U544" i="4"/>
  <c r="V544" i="4"/>
  <c r="W544" i="4"/>
  <c r="U545" i="4"/>
  <c r="V545" i="4"/>
  <c r="W545" i="4"/>
  <c r="U546" i="4"/>
  <c r="V546" i="4"/>
  <c r="W546" i="4"/>
  <c r="U547" i="4"/>
  <c r="V547" i="4"/>
  <c r="W547" i="4"/>
  <c r="U548" i="4"/>
  <c r="V548" i="4"/>
  <c r="W548" i="4"/>
  <c r="U549" i="4"/>
  <c r="V549" i="4"/>
  <c r="W549" i="4"/>
  <c r="U550" i="4"/>
  <c r="V550" i="4"/>
  <c r="W550" i="4"/>
  <c r="U551" i="4"/>
  <c r="V551" i="4"/>
  <c r="W551" i="4"/>
  <c r="U552" i="4"/>
  <c r="V552" i="4"/>
  <c r="W552" i="4"/>
  <c r="U553" i="4"/>
  <c r="V553" i="4"/>
  <c r="W553" i="4"/>
  <c r="U554" i="4"/>
  <c r="V554" i="4"/>
  <c r="W554" i="4"/>
  <c r="U555" i="4"/>
  <c r="V555" i="4"/>
  <c r="W555" i="4"/>
  <c r="U556" i="4"/>
  <c r="V556" i="4"/>
  <c r="W556" i="4"/>
  <c r="U557" i="4"/>
  <c r="V557" i="4"/>
  <c r="W557" i="4"/>
  <c r="U558" i="4"/>
  <c r="V558" i="4"/>
  <c r="W558" i="4"/>
  <c r="U559" i="4"/>
  <c r="V559" i="4"/>
  <c r="W559" i="4"/>
  <c r="U560" i="4"/>
  <c r="V560" i="4"/>
  <c r="W560" i="4"/>
  <c r="U561" i="4"/>
  <c r="V561" i="4"/>
  <c r="W561" i="4"/>
  <c r="U562" i="4"/>
  <c r="V562" i="4"/>
  <c r="W562" i="4"/>
  <c r="U563" i="4"/>
  <c r="V563" i="4"/>
  <c r="W563" i="4"/>
  <c r="U564" i="4"/>
  <c r="V564" i="4"/>
  <c r="W564" i="4"/>
  <c r="U565" i="4"/>
  <c r="V565" i="4"/>
  <c r="W565" i="4"/>
  <c r="U566" i="4"/>
  <c r="V566" i="4"/>
  <c r="W566" i="4"/>
  <c r="U567" i="4"/>
  <c r="V567" i="4"/>
  <c r="W567" i="4"/>
  <c r="U568" i="4"/>
  <c r="V568" i="4"/>
  <c r="W568" i="4"/>
  <c r="U569" i="4"/>
  <c r="V569" i="4"/>
  <c r="W569" i="4"/>
  <c r="U570" i="4"/>
  <c r="V570" i="4"/>
  <c r="W570" i="4"/>
  <c r="U571" i="4"/>
  <c r="V571" i="4"/>
  <c r="W571" i="4"/>
  <c r="U572" i="4"/>
  <c r="V572" i="4"/>
  <c r="W572" i="4"/>
  <c r="U573" i="4"/>
  <c r="V573" i="4"/>
  <c r="W573" i="4"/>
  <c r="U574" i="4"/>
  <c r="V574" i="4"/>
  <c r="W574" i="4"/>
  <c r="U575" i="4"/>
  <c r="V575" i="4"/>
  <c r="W575" i="4"/>
  <c r="U576" i="4"/>
  <c r="V576" i="4"/>
  <c r="W576" i="4"/>
  <c r="U577" i="4"/>
  <c r="V577" i="4"/>
  <c r="W577" i="4"/>
  <c r="U578" i="4"/>
  <c r="V578" i="4"/>
  <c r="W578" i="4"/>
  <c r="U579" i="4"/>
  <c r="V579" i="4"/>
  <c r="W579" i="4"/>
  <c r="U580" i="4"/>
  <c r="V580" i="4"/>
  <c r="W580" i="4"/>
  <c r="U581" i="4"/>
  <c r="V581" i="4"/>
  <c r="W581" i="4"/>
  <c r="U582" i="4"/>
  <c r="V582" i="4"/>
  <c r="W582" i="4"/>
  <c r="U583" i="4"/>
  <c r="V583" i="4"/>
  <c r="W583" i="4"/>
  <c r="U584" i="4"/>
  <c r="V584" i="4"/>
  <c r="W584" i="4"/>
  <c r="U585" i="4"/>
  <c r="V585" i="4"/>
  <c r="W585" i="4"/>
  <c r="U586" i="4"/>
  <c r="V586" i="4"/>
  <c r="W586" i="4"/>
  <c r="U587" i="4"/>
  <c r="V587" i="4"/>
  <c r="W587" i="4"/>
  <c r="U588" i="4"/>
  <c r="V588" i="4"/>
  <c r="W588" i="4"/>
  <c r="U589" i="4"/>
  <c r="V589" i="4"/>
  <c r="W589" i="4"/>
  <c r="U590" i="4"/>
  <c r="V590" i="4"/>
  <c r="W590" i="4"/>
  <c r="U591" i="4"/>
  <c r="V591" i="4"/>
  <c r="W591" i="4"/>
  <c r="U592" i="4"/>
  <c r="V592" i="4"/>
  <c r="W592" i="4"/>
  <c r="U593" i="4"/>
  <c r="V593" i="4"/>
  <c r="W593" i="4"/>
  <c r="U594" i="4"/>
  <c r="V594" i="4"/>
  <c r="W594" i="4"/>
  <c r="U595" i="4"/>
  <c r="V595" i="4"/>
  <c r="W595" i="4"/>
  <c r="U596" i="4"/>
  <c r="V596" i="4"/>
  <c r="W596" i="4"/>
  <c r="U597" i="4"/>
  <c r="V597" i="4"/>
  <c r="W597" i="4"/>
  <c r="U598" i="4"/>
  <c r="V598" i="4"/>
  <c r="W598" i="4"/>
  <c r="U599" i="4"/>
  <c r="V599" i="4"/>
  <c r="W599" i="4"/>
  <c r="U600" i="4"/>
  <c r="V600" i="4"/>
  <c r="W600" i="4"/>
  <c r="U601" i="4"/>
  <c r="V601" i="4"/>
  <c r="W601" i="4"/>
  <c r="U602" i="4"/>
  <c r="V602" i="4"/>
  <c r="W602" i="4"/>
  <c r="U603" i="4"/>
  <c r="V603" i="4"/>
  <c r="W603" i="4"/>
  <c r="U604" i="4"/>
  <c r="V604" i="4"/>
  <c r="W604" i="4"/>
  <c r="U605" i="4"/>
  <c r="V605" i="4"/>
  <c r="W605" i="4"/>
  <c r="U606" i="4"/>
  <c r="V606" i="4"/>
  <c r="W606" i="4"/>
  <c r="U607" i="4"/>
  <c r="V607" i="4"/>
  <c r="W607" i="4"/>
  <c r="U608" i="4"/>
  <c r="V608" i="4"/>
  <c r="W608" i="4"/>
  <c r="U609" i="4"/>
  <c r="V609" i="4"/>
  <c r="W609" i="4"/>
  <c r="U610" i="4"/>
  <c r="V610" i="4"/>
  <c r="W610" i="4"/>
  <c r="U611" i="4"/>
  <c r="V611" i="4"/>
  <c r="W611" i="4"/>
  <c r="U612" i="4"/>
  <c r="V612" i="4"/>
  <c r="W612" i="4"/>
  <c r="U613" i="4"/>
  <c r="V613" i="4"/>
  <c r="W613" i="4"/>
  <c r="U614" i="4"/>
  <c r="V614" i="4"/>
  <c r="W614" i="4"/>
  <c r="U615" i="4"/>
  <c r="V615" i="4"/>
  <c r="W615" i="4"/>
  <c r="U616" i="4"/>
  <c r="V616" i="4"/>
  <c r="W616" i="4"/>
  <c r="U617" i="4"/>
  <c r="V617" i="4"/>
  <c r="W617" i="4"/>
  <c r="U618" i="4"/>
  <c r="V618" i="4"/>
  <c r="W618" i="4"/>
  <c r="U619" i="4"/>
  <c r="V619" i="4"/>
  <c r="W619" i="4"/>
  <c r="U620" i="4"/>
  <c r="V620" i="4"/>
  <c r="W620" i="4"/>
  <c r="U621" i="4"/>
  <c r="V621" i="4"/>
  <c r="W621" i="4"/>
  <c r="U622" i="4"/>
  <c r="V622" i="4"/>
  <c r="W622" i="4"/>
  <c r="U623" i="4"/>
  <c r="V623" i="4"/>
  <c r="W623" i="4"/>
  <c r="U624" i="4"/>
  <c r="V624" i="4"/>
  <c r="W624" i="4"/>
  <c r="U625" i="4"/>
  <c r="V625" i="4"/>
  <c r="W625" i="4"/>
  <c r="U626" i="4"/>
  <c r="V626" i="4"/>
  <c r="W626" i="4"/>
  <c r="U627" i="4"/>
  <c r="V627" i="4"/>
  <c r="W627" i="4"/>
  <c r="U628" i="4"/>
  <c r="V628" i="4"/>
  <c r="W628" i="4"/>
  <c r="U629" i="4"/>
  <c r="V629" i="4"/>
  <c r="W629" i="4"/>
  <c r="U630" i="4"/>
  <c r="V630" i="4"/>
  <c r="W630" i="4"/>
  <c r="U631" i="4"/>
  <c r="V631" i="4"/>
  <c r="W631" i="4"/>
  <c r="U632" i="4"/>
  <c r="V632" i="4"/>
  <c r="W632" i="4"/>
  <c r="U633" i="4"/>
  <c r="V633" i="4"/>
  <c r="W633" i="4"/>
  <c r="U634" i="4"/>
  <c r="V634" i="4"/>
  <c r="W634" i="4"/>
  <c r="U635" i="4"/>
  <c r="V635" i="4"/>
  <c r="W635" i="4"/>
  <c r="U636" i="4"/>
  <c r="V636" i="4"/>
  <c r="W636" i="4"/>
  <c r="U637" i="4"/>
  <c r="V637" i="4"/>
  <c r="W637" i="4"/>
  <c r="U638" i="4"/>
  <c r="V638" i="4"/>
  <c r="W638" i="4"/>
  <c r="U639" i="4"/>
  <c r="V639" i="4"/>
  <c r="W639" i="4"/>
  <c r="U640" i="4"/>
  <c r="V640" i="4"/>
  <c r="W640" i="4"/>
  <c r="U641" i="4"/>
  <c r="V641" i="4"/>
  <c r="W641" i="4"/>
  <c r="U642" i="4"/>
  <c r="V642" i="4"/>
  <c r="W642" i="4"/>
  <c r="U643" i="4"/>
  <c r="V643" i="4"/>
  <c r="W643" i="4"/>
  <c r="U644" i="4"/>
  <c r="V644" i="4"/>
  <c r="W644" i="4"/>
  <c r="U645" i="4"/>
  <c r="V645" i="4"/>
  <c r="W645" i="4"/>
  <c r="U646" i="4"/>
  <c r="V646" i="4"/>
  <c r="W646" i="4"/>
  <c r="U647" i="4"/>
  <c r="V647" i="4"/>
  <c r="W647" i="4"/>
  <c r="U648" i="4"/>
  <c r="V648" i="4"/>
  <c r="W648" i="4"/>
  <c r="U649" i="4"/>
  <c r="V649" i="4"/>
  <c r="W649" i="4"/>
  <c r="U650" i="4"/>
  <c r="V650" i="4"/>
  <c r="W650" i="4"/>
  <c r="U651" i="4"/>
  <c r="V651" i="4"/>
  <c r="W651" i="4"/>
  <c r="U652" i="4"/>
  <c r="V652" i="4"/>
  <c r="W652" i="4"/>
  <c r="U653" i="4"/>
  <c r="V653" i="4"/>
  <c r="W653" i="4"/>
  <c r="U654" i="4"/>
  <c r="V654" i="4"/>
  <c r="W654" i="4"/>
  <c r="U655" i="4"/>
  <c r="V655" i="4"/>
  <c r="W655" i="4"/>
  <c r="U656" i="4"/>
  <c r="V656" i="4"/>
  <c r="W656" i="4"/>
  <c r="U657" i="4"/>
  <c r="V657" i="4"/>
  <c r="W657" i="4"/>
  <c r="U658" i="4"/>
  <c r="V658" i="4"/>
  <c r="W658" i="4"/>
  <c r="U659" i="4"/>
  <c r="V659" i="4"/>
  <c r="W659" i="4"/>
  <c r="U660" i="4"/>
  <c r="V660" i="4"/>
  <c r="W660" i="4"/>
  <c r="U661" i="4"/>
  <c r="V661" i="4"/>
  <c r="W661" i="4"/>
  <c r="U662" i="4"/>
  <c r="V662" i="4"/>
  <c r="W662" i="4"/>
  <c r="U663" i="4"/>
  <c r="V663" i="4"/>
  <c r="W663" i="4"/>
  <c r="U664" i="4"/>
  <c r="V664" i="4"/>
  <c r="W664" i="4"/>
  <c r="U665" i="4"/>
  <c r="V665" i="4"/>
  <c r="W665" i="4"/>
  <c r="U666" i="4"/>
  <c r="V666" i="4"/>
  <c r="W666" i="4"/>
  <c r="U667" i="4"/>
  <c r="V667" i="4"/>
  <c r="W667" i="4"/>
  <c r="U668" i="4"/>
  <c r="V668" i="4"/>
  <c r="W668" i="4"/>
  <c r="U669" i="4"/>
  <c r="V669" i="4"/>
  <c r="W669" i="4"/>
  <c r="U670" i="4"/>
  <c r="V670" i="4"/>
  <c r="W670" i="4"/>
  <c r="U671" i="4"/>
  <c r="V671" i="4"/>
  <c r="W671" i="4"/>
  <c r="U672" i="4"/>
  <c r="V672" i="4"/>
  <c r="W672" i="4"/>
  <c r="U673" i="4"/>
  <c r="V673" i="4"/>
  <c r="W673" i="4"/>
  <c r="U674" i="4"/>
  <c r="V674" i="4"/>
  <c r="W674" i="4"/>
  <c r="U675" i="4"/>
  <c r="V675" i="4"/>
  <c r="W675" i="4"/>
  <c r="U676" i="4"/>
  <c r="V676" i="4"/>
  <c r="W676" i="4"/>
  <c r="U677" i="4"/>
  <c r="V677" i="4"/>
  <c r="W677" i="4"/>
  <c r="U678" i="4"/>
  <c r="V678" i="4"/>
  <c r="W678" i="4"/>
  <c r="U679" i="4"/>
  <c r="V679" i="4"/>
  <c r="W679" i="4"/>
  <c r="U680" i="4"/>
  <c r="V680" i="4"/>
  <c r="W680" i="4"/>
  <c r="U681" i="4"/>
  <c r="V681" i="4"/>
  <c r="W681" i="4"/>
  <c r="U682" i="4"/>
  <c r="V682" i="4"/>
  <c r="W682" i="4"/>
  <c r="U683" i="4"/>
  <c r="V683" i="4"/>
  <c r="W683" i="4"/>
  <c r="U684" i="4"/>
  <c r="V684" i="4"/>
  <c r="W684" i="4"/>
  <c r="U685" i="4"/>
  <c r="V685" i="4"/>
  <c r="W685" i="4"/>
  <c r="U686" i="4"/>
  <c r="V686" i="4"/>
  <c r="W686" i="4"/>
  <c r="U687" i="4"/>
  <c r="V687" i="4"/>
  <c r="W687" i="4"/>
  <c r="U688" i="4"/>
  <c r="V688" i="4"/>
  <c r="W688" i="4"/>
  <c r="U689" i="4"/>
  <c r="V689" i="4"/>
  <c r="W689" i="4"/>
  <c r="U690" i="4"/>
  <c r="V690" i="4"/>
  <c r="W690" i="4"/>
  <c r="U691" i="4"/>
  <c r="V691" i="4"/>
  <c r="W691" i="4"/>
  <c r="U692" i="4"/>
  <c r="V692" i="4"/>
  <c r="W692" i="4"/>
  <c r="U693" i="4"/>
  <c r="V693" i="4"/>
  <c r="W693" i="4"/>
  <c r="U694" i="4"/>
  <c r="V694" i="4"/>
  <c r="W694" i="4"/>
  <c r="U695" i="4"/>
  <c r="V695" i="4"/>
  <c r="W695" i="4"/>
  <c r="U696" i="4"/>
  <c r="V696" i="4"/>
  <c r="W696" i="4"/>
  <c r="U697" i="4"/>
  <c r="V697" i="4"/>
  <c r="W697" i="4"/>
  <c r="U698" i="4"/>
  <c r="V698" i="4"/>
  <c r="W698" i="4"/>
  <c r="U699" i="4"/>
  <c r="V699" i="4"/>
  <c r="W699" i="4"/>
  <c r="U700" i="4"/>
  <c r="V700" i="4"/>
  <c r="W700" i="4"/>
  <c r="U701" i="4"/>
  <c r="V701" i="4"/>
  <c r="W701" i="4"/>
  <c r="U702" i="4"/>
  <c r="V702" i="4"/>
  <c r="W702" i="4"/>
  <c r="U703" i="4"/>
  <c r="V703" i="4"/>
  <c r="W703" i="4"/>
  <c r="U704" i="4"/>
  <c r="V704" i="4"/>
  <c r="W704" i="4"/>
  <c r="U705" i="4"/>
  <c r="V705" i="4"/>
  <c r="W705" i="4"/>
  <c r="U706" i="4"/>
  <c r="V706" i="4"/>
  <c r="W706" i="4"/>
  <c r="U707" i="4"/>
  <c r="V707" i="4"/>
  <c r="W707" i="4"/>
  <c r="U708" i="4"/>
  <c r="V708" i="4"/>
  <c r="W708" i="4"/>
  <c r="U709" i="4"/>
  <c r="V709" i="4"/>
  <c r="W709" i="4"/>
  <c r="U710" i="4"/>
  <c r="V710" i="4"/>
  <c r="W710" i="4"/>
  <c r="U711" i="4"/>
  <c r="V711" i="4"/>
  <c r="W711" i="4"/>
  <c r="U712" i="4"/>
  <c r="V712" i="4"/>
  <c r="W712" i="4"/>
  <c r="U713" i="4"/>
  <c r="V713" i="4"/>
  <c r="W713" i="4"/>
  <c r="U714" i="4"/>
  <c r="V714" i="4"/>
  <c r="W714" i="4"/>
  <c r="U715" i="4"/>
  <c r="V715" i="4"/>
  <c r="W715" i="4"/>
  <c r="U716" i="4"/>
  <c r="V716" i="4"/>
  <c r="W716" i="4"/>
  <c r="U717" i="4"/>
  <c r="V717" i="4"/>
  <c r="W717" i="4"/>
  <c r="U718" i="4"/>
  <c r="V718" i="4"/>
  <c r="W718" i="4"/>
  <c r="U719" i="4"/>
  <c r="V719" i="4"/>
  <c r="W719" i="4"/>
  <c r="U720" i="4"/>
  <c r="V720" i="4"/>
  <c r="W720" i="4"/>
  <c r="U721" i="4"/>
  <c r="V721" i="4"/>
  <c r="W721" i="4"/>
  <c r="U722" i="4"/>
  <c r="V722" i="4"/>
  <c r="W722" i="4"/>
  <c r="U723" i="4"/>
  <c r="V723" i="4"/>
  <c r="W723" i="4"/>
  <c r="U724" i="4"/>
  <c r="V724" i="4"/>
  <c r="W724" i="4"/>
  <c r="U725" i="4"/>
  <c r="V725" i="4"/>
  <c r="W725" i="4"/>
  <c r="U726" i="4"/>
  <c r="V726" i="4"/>
  <c r="W726" i="4"/>
  <c r="U727" i="4"/>
  <c r="V727" i="4"/>
  <c r="W727" i="4"/>
  <c r="U728" i="4"/>
  <c r="V728" i="4"/>
  <c r="W728" i="4"/>
  <c r="U729" i="4"/>
  <c r="V729" i="4"/>
  <c r="W729" i="4"/>
  <c r="U730" i="4"/>
  <c r="V730" i="4"/>
  <c r="W730" i="4"/>
  <c r="U731" i="4"/>
  <c r="V731" i="4"/>
  <c r="W731" i="4"/>
  <c r="U732" i="4"/>
  <c r="V732" i="4"/>
  <c r="W732" i="4"/>
  <c r="U733" i="4"/>
  <c r="V733" i="4"/>
  <c r="W733" i="4"/>
  <c r="U734" i="4"/>
  <c r="V734" i="4"/>
  <c r="W734" i="4"/>
  <c r="U735" i="4"/>
  <c r="V735" i="4"/>
  <c r="W735" i="4"/>
  <c r="U736" i="4"/>
  <c r="V736" i="4"/>
  <c r="W736" i="4"/>
  <c r="U737" i="4"/>
  <c r="V737" i="4"/>
  <c r="W737" i="4"/>
  <c r="U738" i="4"/>
  <c r="V738" i="4"/>
  <c r="W738" i="4"/>
  <c r="U739" i="4"/>
  <c r="V739" i="4"/>
  <c r="W739" i="4"/>
  <c r="U740" i="4"/>
  <c r="V740" i="4"/>
  <c r="W740" i="4"/>
  <c r="U741" i="4"/>
  <c r="V741" i="4"/>
  <c r="W741" i="4"/>
  <c r="U742" i="4"/>
  <c r="V742" i="4"/>
  <c r="W742" i="4"/>
  <c r="U743" i="4"/>
  <c r="V743" i="4"/>
  <c r="W743" i="4"/>
  <c r="U744" i="4"/>
  <c r="V744" i="4"/>
  <c r="W744" i="4"/>
  <c r="U745" i="4"/>
  <c r="V745" i="4"/>
  <c r="W745" i="4"/>
  <c r="U746" i="4"/>
  <c r="V746" i="4"/>
  <c r="W746" i="4"/>
  <c r="U747" i="4"/>
  <c r="V747" i="4"/>
  <c r="W747" i="4"/>
  <c r="U748" i="4"/>
  <c r="V748" i="4"/>
  <c r="W748" i="4"/>
  <c r="U749" i="4"/>
  <c r="V749" i="4"/>
  <c r="W749" i="4"/>
  <c r="U750" i="4"/>
  <c r="V750" i="4"/>
  <c r="W750" i="4"/>
  <c r="U751" i="4"/>
  <c r="V751" i="4"/>
  <c r="W751" i="4"/>
  <c r="U752" i="4"/>
  <c r="V752" i="4"/>
  <c r="W752" i="4"/>
  <c r="U753" i="4"/>
  <c r="V753" i="4"/>
  <c r="W753" i="4"/>
  <c r="U754" i="4"/>
  <c r="V754" i="4"/>
  <c r="W754" i="4"/>
  <c r="U755" i="4"/>
  <c r="V755" i="4"/>
  <c r="W755" i="4"/>
  <c r="U756" i="4"/>
  <c r="V756" i="4"/>
  <c r="W756" i="4"/>
  <c r="U757" i="4"/>
  <c r="V757" i="4"/>
  <c r="W757" i="4"/>
  <c r="U758" i="4"/>
  <c r="V758" i="4"/>
  <c r="W758" i="4"/>
  <c r="U759" i="4"/>
  <c r="V759" i="4"/>
  <c r="W759" i="4"/>
  <c r="U760" i="4"/>
  <c r="V760" i="4"/>
  <c r="W760" i="4"/>
  <c r="U761" i="4"/>
  <c r="V761" i="4"/>
  <c r="W761" i="4"/>
  <c r="U762" i="4"/>
  <c r="V762" i="4"/>
  <c r="W762" i="4"/>
  <c r="U763" i="4"/>
  <c r="V763" i="4"/>
  <c r="W763" i="4"/>
  <c r="U764" i="4"/>
  <c r="V764" i="4"/>
  <c r="W764" i="4"/>
  <c r="U765" i="4"/>
  <c r="V765" i="4"/>
  <c r="W765" i="4"/>
  <c r="U766" i="4"/>
  <c r="V766" i="4"/>
  <c r="W766" i="4"/>
  <c r="U767" i="4"/>
  <c r="V767" i="4"/>
  <c r="W767" i="4"/>
  <c r="U768" i="4"/>
  <c r="V768" i="4"/>
  <c r="W768" i="4"/>
  <c r="U769" i="4"/>
  <c r="V769" i="4"/>
  <c r="W769" i="4"/>
  <c r="U770" i="4"/>
  <c r="V770" i="4"/>
  <c r="W770" i="4"/>
  <c r="U771" i="4"/>
  <c r="V771" i="4"/>
  <c r="W771" i="4"/>
  <c r="U772" i="4"/>
  <c r="V772" i="4"/>
  <c r="W772" i="4"/>
  <c r="U773" i="4"/>
  <c r="V773" i="4"/>
  <c r="W773" i="4"/>
  <c r="U774" i="4"/>
  <c r="V774" i="4"/>
  <c r="W774" i="4"/>
  <c r="U775" i="4"/>
  <c r="V775" i="4"/>
  <c r="W775" i="4"/>
  <c r="U776" i="4"/>
  <c r="V776" i="4"/>
  <c r="W776" i="4"/>
  <c r="U777" i="4"/>
  <c r="V777" i="4"/>
  <c r="W777" i="4"/>
  <c r="U778" i="4"/>
  <c r="V778" i="4"/>
  <c r="W778" i="4"/>
  <c r="U779" i="4"/>
  <c r="V779" i="4"/>
  <c r="W779" i="4"/>
  <c r="U780" i="4"/>
  <c r="V780" i="4"/>
  <c r="W780" i="4"/>
  <c r="U781" i="4"/>
  <c r="V781" i="4"/>
  <c r="W781" i="4"/>
  <c r="U782" i="4"/>
  <c r="V782" i="4"/>
  <c r="W782" i="4"/>
  <c r="U783" i="4"/>
  <c r="V783" i="4"/>
  <c r="W783" i="4"/>
  <c r="U784" i="4"/>
  <c r="V784" i="4"/>
  <c r="W784" i="4"/>
  <c r="U785" i="4"/>
  <c r="V785" i="4"/>
  <c r="W785" i="4"/>
  <c r="U786" i="4"/>
  <c r="V786" i="4"/>
  <c r="W786" i="4"/>
  <c r="U787" i="4"/>
  <c r="V787" i="4"/>
  <c r="W787" i="4"/>
  <c r="U788" i="4"/>
  <c r="V788" i="4"/>
  <c r="W788" i="4"/>
  <c r="U789" i="4"/>
  <c r="V789" i="4"/>
  <c r="W789" i="4"/>
  <c r="U790" i="4"/>
  <c r="V790" i="4"/>
  <c r="W790" i="4"/>
  <c r="U791" i="4"/>
  <c r="V791" i="4"/>
  <c r="W791" i="4"/>
  <c r="U792" i="4"/>
  <c r="V792" i="4"/>
  <c r="W792" i="4"/>
  <c r="U793" i="4"/>
  <c r="V793" i="4"/>
  <c r="W793" i="4"/>
  <c r="U794" i="4"/>
  <c r="V794" i="4"/>
  <c r="W794" i="4"/>
  <c r="U795" i="4"/>
  <c r="V795" i="4"/>
  <c r="W795" i="4"/>
  <c r="U796" i="4"/>
  <c r="V796" i="4"/>
  <c r="W796" i="4"/>
  <c r="U797" i="4"/>
  <c r="V797" i="4"/>
  <c r="W797" i="4"/>
  <c r="U798" i="4"/>
  <c r="V798" i="4"/>
  <c r="W798" i="4"/>
  <c r="U799" i="4"/>
  <c r="V799" i="4"/>
  <c r="W799" i="4"/>
  <c r="U800" i="4"/>
  <c r="V800" i="4"/>
  <c r="W800" i="4"/>
  <c r="U801" i="4"/>
  <c r="V801" i="4"/>
  <c r="W801" i="4"/>
  <c r="U802" i="4"/>
  <c r="V802" i="4"/>
  <c r="W802" i="4"/>
  <c r="U803" i="4"/>
  <c r="V803" i="4"/>
  <c r="W803" i="4"/>
  <c r="U804" i="4"/>
  <c r="V804" i="4"/>
  <c r="W804" i="4"/>
  <c r="U805" i="4"/>
  <c r="V805" i="4"/>
  <c r="W805" i="4"/>
  <c r="U806" i="4"/>
  <c r="V806" i="4"/>
  <c r="W806" i="4"/>
  <c r="U807" i="4"/>
  <c r="V807" i="4"/>
  <c r="W807" i="4"/>
  <c r="U808" i="4"/>
  <c r="V808" i="4"/>
  <c r="W808" i="4"/>
  <c r="U809" i="4"/>
  <c r="V809" i="4"/>
  <c r="W809" i="4"/>
  <c r="U810" i="4"/>
  <c r="V810" i="4"/>
  <c r="W810" i="4"/>
  <c r="U811" i="4"/>
  <c r="V811" i="4"/>
  <c r="W811" i="4"/>
  <c r="U812" i="4"/>
  <c r="V812" i="4"/>
  <c r="W812" i="4"/>
  <c r="U813" i="4"/>
  <c r="V813" i="4"/>
  <c r="W813" i="4"/>
  <c r="U814" i="4"/>
  <c r="V814" i="4"/>
  <c r="W814" i="4"/>
  <c r="U815" i="4"/>
  <c r="V815" i="4"/>
  <c r="W815" i="4"/>
  <c r="U816" i="4"/>
  <c r="V816" i="4"/>
  <c r="W816" i="4"/>
  <c r="U817" i="4"/>
  <c r="V817" i="4"/>
  <c r="W817" i="4"/>
  <c r="U818" i="4"/>
  <c r="V818" i="4"/>
  <c r="W818" i="4"/>
  <c r="U819" i="4"/>
  <c r="V819" i="4"/>
  <c r="W819" i="4"/>
  <c r="U820" i="4"/>
  <c r="V820" i="4"/>
  <c r="W820" i="4"/>
  <c r="U821" i="4"/>
  <c r="V821" i="4"/>
  <c r="W821" i="4"/>
  <c r="U822" i="4"/>
  <c r="V822" i="4"/>
  <c r="W822" i="4"/>
  <c r="U823" i="4"/>
  <c r="V823" i="4"/>
  <c r="W823" i="4"/>
  <c r="U824" i="4"/>
  <c r="V824" i="4"/>
  <c r="W824" i="4"/>
  <c r="U825" i="4"/>
  <c r="V825" i="4"/>
  <c r="W825" i="4"/>
  <c r="U826" i="4"/>
  <c r="V826" i="4"/>
  <c r="W826" i="4"/>
  <c r="U827" i="4"/>
  <c r="V827" i="4"/>
  <c r="W827" i="4"/>
  <c r="U828" i="4"/>
  <c r="V828" i="4"/>
  <c r="W828" i="4"/>
  <c r="U829" i="4"/>
  <c r="V829" i="4"/>
  <c r="W829" i="4"/>
  <c r="U830" i="4"/>
  <c r="V830" i="4"/>
  <c r="W830" i="4"/>
  <c r="U831" i="4"/>
  <c r="V831" i="4"/>
  <c r="W831" i="4"/>
  <c r="U832" i="4"/>
  <c r="V832" i="4"/>
  <c r="W832" i="4"/>
  <c r="U833" i="4"/>
  <c r="V833" i="4"/>
  <c r="W833" i="4"/>
  <c r="U834" i="4"/>
  <c r="V834" i="4"/>
  <c r="W834" i="4"/>
  <c r="U835" i="4"/>
  <c r="V835" i="4"/>
  <c r="W835" i="4"/>
  <c r="U836" i="4"/>
  <c r="V836" i="4"/>
  <c r="W836" i="4"/>
  <c r="U837" i="4"/>
  <c r="V837" i="4"/>
  <c r="W837" i="4"/>
  <c r="U838" i="4"/>
  <c r="V838" i="4"/>
  <c r="W838" i="4"/>
  <c r="U839" i="4"/>
  <c r="V839" i="4"/>
  <c r="W839" i="4"/>
  <c r="U840" i="4"/>
  <c r="V840" i="4"/>
  <c r="W840" i="4"/>
  <c r="U841" i="4"/>
  <c r="V841" i="4"/>
  <c r="W841" i="4"/>
  <c r="U842" i="4"/>
  <c r="V842" i="4"/>
  <c r="W842" i="4"/>
  <c r="U843" i="4"/>
  <c r="V843" i="4"/>
  <c r="W843" i="4"/>
  <c r="U844" i="4"/>
  <c r="V844" i="4"/>
  <c r="W844" i="4"/>
  <c r="U845" i="4"/>
  <c r="V845" i="4"/>
  <c r="W845" i="4"/>
  <c r="U846" i="4"/>
  <c r="V846" i="4"/>
  <c r="W846" i="4"/>
  <c r="U847" i="4"/>
  <c r="V847" i="4"/>
  <c r="W847" i="4"/>
  <c r="U848" i="4"/>
  <c r="V848" i="4"/>
  <c r="W848" i="4"/>
  <c r="U849" i="4"/>
  <c r="V849" i="4"/>
  <c r="W849" i="4"/>
  <c r="U850" i="4"/>
  <c r="V850" i="4"/>
  <c r="W850" i="4"/>
  <c r="U851" i="4"/>
  <c r="V851" i="4"/>
  <c r="W851" i="4"/>
  <c r="U852" i="4"/>
  <c r="V852" i="4"/>
  <c r="W852" i="4"/>
  <c r="U853" i="4"/>
  <c r="V853" i="4"/>
  <c r="W853" i="4"/>
  <c r="U854" i="4"/>
  <c r="V854" i="4"/>
  <c r="W854" i="4"/>
  <c r="U855" i="4"/>
  <c r="V855" i="4"/>
  <c r="W855" i="4"/>
  <c r="U856" i="4"/>
  <c r="V856" i="4"/>
  <c r="W856" i="4"/>
  <c r="U857" i="4"/>
  <c r="V857" i="4"/>
  <c r="W857" i="4"/>
  <c r="U858" i="4"/>
  <c r="V858" i="4"/>
  <c r="W858" i="4"/>
  <c r="U859" i="4"/>
  <c r="V859" i="4"/>
  <c r="W859" i="4"/>
  <c r="U860" i="4"/>
  <c r="V860" i="4"/>
  <c r="W860" i="4"/>
  <c r="U861" i="4"/>
  <c r="V861" i="4"/>
  <c r="W861" i="4"/>
  <c r="U862" i="4"/>
  <c r="V862" i="4"/>
  <c r="W862" i="4"/>
  <c r="U863" i="4"/>
  <c r="V863" i="4"/>
  <c r="W863" i="4"/>
  <c r="U864" i="4"/>
  <c r="V864" i="4"/>
  <c r="W864" i="4"/>
  <c r="U865" i="4"/>
  <c r="V865" i="4"/>
  <c r="W865" i="4"/>
  <c r="U866" i="4"/>
  <c r="V866" i="4"/>
  <c r="W866" i="4"/>
  <c r="U867" i="4"/>
  <c r="V867" i="4"/>
  <c r="W867" i="4"/>
  <c r="U868" i="4"/>
  <c r="V868" i="4"/>
  <c r="W868" i="4"/>
  <c r="U869" i="4"/>
  <c r="V869" i="4"/>
  <c r="W869" i="4"/>
  <c r="U870" i="4"/>
  <c r="V870" i="4"/>
  <c r="W870" i="4"/>
  <c r="U871" i="4"/>
  <c r="V871" i="4"/>
  <c r="W871" i="4"/>
  <c r="U872" i="4"/>
  <c r="V872" i="4"/>
  <c r="W872" i="4"/>
  <c r="U873" i="4"/>
  <c r="V873" i="4"/>
  <c r="W873" i="4"/>
  <c r="U874" i="4"/>
  <c r="V874" i="4"/>
  <c r="W874" i="4"/>
  <c r="U875" i="4"/>
  <c r="V875" i="4"/>
  <c r="W875" i="4"/>
  <c r="U876" i="4"/>
  <c r="V876" i="4"/>
  <c r="W876" i="4"/>
  <c r="U877" i="4"/>
  <c r="V877" i="4"/>
  <c r="W877" i="4"/>
  <c r="U878" i="4"/>
  <c r="V878" i="4"/>
  <c r="W878" i="4"/>
  <c r="U879" i="4"/>
  <c r="V879" i="4"/>
  <c r="W879" i="4"/>
  <c r="U880" i="4"/>
  <c r="V880" i="4"/>
  <c r="W880" i="4"/>
  <c r="U881" i="4"/>
  <c r="V881" i="4"/>
  <c r="W881" i="4"/>
  <c r="U882" i="4"/>
  <c r="V882" i="4"/>
  <c r="W882" i="4"/>
  <c r="U883" i="4"/>
  <c r="V883" i="4"/>
  <c r="W883" i="4"/>
  <c r="U884" i="4"/>
  <c r="V884" i="4"/>
  <c r="W884" i="4"/>
  <c r="U885" i="4"/>
  <c r="V885" i="4"/>
  <c r="W885" i="4"/>
  <c r="U886" i="4"/>
  <c r="V886" i="4"/>
  <c r="W886" i="4"/>
  <c r="U887" i="4"/>
  <c r="V887" i="4"/>
  <c r="W887" i="4"/>
  <c r="U888" i="4"/>
  <c r="V888" i="4"/>
  <c r="W888" i="4"/>
  <c r="U889" i="4"/>
  <c r="V889" i="4"/>
  <c r="W889" i="4"/>
  <c r="U890" i="4"/>
  <c r="V890" i="4"/>
  <c r="W890" i="4"/>
  <c r="U891" i="4"/>
  <c r="V891" i="4"/>
  <c r="W891" i="4"/>
  <c r="U892" i="4"/>
  <c r="V892" i="4"/>
  <c r="W892" i="4"/>
  <c r="U893" i="4"/>
  <c r="V893" i="4"/>
  <c r="W893" i="4"/>
  <c r="U894" i="4"/>
  <c r="V894" i="4"/>
  <c r="W894" i="4"/>
  <c r="U895" i="4"/>
  <c r="V895" i="4"/>
  <c r="W895" i="4"/>
  <c r="U896" i="4"/>
  <c r="V896" i="4"/>
  <c r="W896" i="4"/>
  <c r="U897" i="4"/>
  <c r="V897" i="4"/>
  <c r="W897" i="4"/>
  <c r="U898" i="4"/>
  <c r="V898" i="4"/>
  <c r="W898" i="4"/>
  <c r="U899" i="4"/>
  <c r="V899" i="4"/>
  <c r="W899" i="4"/>
  <c r="U900" i="4"/>
  <c r="V900" i="4"/>
  <c r="W900" i="4"/>
  <c r="U901" i="4"/>
  <c r="V901" i="4"/>
  <c r="W901" i="4"/>
  <c r="U902" i="4"/>
  <c r="V902" i="4"/>
  <c r="W902" i="4"/>
  <c r="U903" i="4"/>
  <c r="V903" i="4"/>
  <c r="W903" i="4"/>
  <c r="U904" i="4"/>
  <c r="V904" i="4"/>
  <c r="W904" i="4"/>
  <c r="U905" i="4"/>
  <c r="V905" i="4"/>
  <c r="W905" i="4"/>
  <c r="U906" i="4"/>
  <c r="V906" i="4"/>
  <c r="W906" i="4"/>
  <c r="U907" i="4"/>
  <c r="V907" i="4"/>
  <c r="W907" i="4"/>
  <c r="U908" i="4"/>
  <c r="V908" i="4"/>
  <c r="W908" i="4"/>
  <c r="U909" i="4"/>
  <c r="V909" i="4"/>
  <c r="W909" i="4"/>
  <c r="U910" i="4"/>
  <c r="V910" i="4"/>
  <c r="W910" i="4"/>
  <c r="U911" i="4"/>
  <c r="V911" i="4"/>
  <c r="W911" i="4"/>
  <c r="U912" i="4"/>
  <c r="V912" i="4"/>
  <c r="W912" i="4"/>
  <c r="U913" i="4"/>
  <c r="V913" i="4"/>
  <c r="W913" i="4"/>
  <c r="U914" i="4"/>
  <c r="V914" i="4"/>
  <c r="W914" i="4"/>
  <c r="U915" i="4"/>
  <c r="V915" i="4"/>
  <c r="W915" i="4"/>
  <c r="U916" i="4"/>
  <c r="V916" i="4"/>
  <c r="W916" i="4"/>
  <c r="U917" i="4"/>
  <c r="V917" i="4"/>
  <c r="W917" i="4"/>
  <c r="U918" i="4"/>
  <c r="V918" i="4"/>
  <c r="W918" i="4"/>
  <c r="U919" i="4"/>
  <c r="V919" i="4"/>
  <c r="W919" i="4"/>
  <c r="U920" i="4"/>
  <c r="V920" i="4"/>
  <c r="W920" i="4"/>
  <c r="U921" i="4"/>
  <c r="V921" i="4"/>
  <c r="W921" i="4"/>
  <c r="U922" i="4"/>
  <c r="V922" i="4"/>
  <c r="W922" i="4"/>
  <c r="U923" i="4"/>
  <c r="V923" i="4"/>
  <c r="W923" i="4"/>
  <c r="U924" i="4"/>
  <c r="V924" i="4"/>
  <c r="W924" i="4"/>
  <c r="U925" i="4"/>
  <c r="V925" i="4"/>
  <c r="W925" i="4"/>
  <c r="U926" i="4"/>
  <c r="V926" i="4"/>
  <c r="W926" i="4"/>
  <c r="U927" i="4"/>
  <c r="V927" i="4"/>
  <c r="W927" i="4"/>
  <c r="U928" i="4"/>
  <c r="V928" i="4"/>
  <c r="W928" i="4"/>
  <c r="U929" i="4"/>
  <c r="V929" i="4"/>
  <c r="W929" i="4"/>
  <c r="U930" i="4"/>
  <c r="V930" i="4"/>
  <c r="W930" i="4"/>
  <c r="U931" i="4"/>
  <c r="V931" i="4"/>
  <c r="W931" i="4"/>
  <c r="U932" i="4"/>
  <c r="V932" i="4"/>
  <c r="W932" i="4"/>
  <c r="U933" i="4"/>
  <c r="V933" i="4"/>
  <c r="W933" i="4"/>
  <c r="U934" i="4"/>
  <c r="V934" i="4"/>
  <c r="W934" i="4"/>
  <c r="U935" i="4"/>
  <c r="V935" i="4"/>
  <c r="W935" i="4"/>
  <c r="U936" i="4"/>
  <c r="V936" i="4"/>
  <c r="W936" i="4"/>
  <c r="U937" i="4"/>
  <c r="V937" i="4"/>
  <c r="W937" i="4"/>
  <c r="U938" i="4"/>
  <c r="V938" i="4"/>
  <c r="W938" i="4"/>
  <c r="U939" i="4"/>
  <c r="V939" i="4"/>
  <c r="W939" i="4"/>
  <c r="U940" i="4"/>
  <c r="V940" i="4"/>
  <c r="W940" i="4"/>
  <c r="U941" i="4"/>
  <c r="V941" i="4"/>
  <c r="W941" i="4"/>
  <c r="U942" i="4"/>
  <c r="V942" i="4"/>
  <c r="W942" i="4"/>
  <c r="U943" i="4"/>
  <c r="V943" i="4"/>
  <c r="W943" i="4"/>
  <c r="U944" i="4"/>
  <c r="V944" i="4"/>
  <c r="W944" i="4"/>
  <c r="U945" i="4"/>
  <c r="V945" i="4"/>
  <c r="W945" i="4"/>
  <c r="U946" i="4"/>
  <c r="V946" i="4"/>
  <c r="W946" i="4"/>
  <c r="U947" i="4"/>
  <c r="V947" i="4"/>
  <c r="W947" i="4"/>
  <c r="U948" i="4"/>
  <c r="V948" i="4"/>
  <c r="W948" i="4"/>
  <c r="U949" i="4"/>
  <c r="V949" i="4"/>
  <c r="W949" i="4"/>
  <c r="U950" i="4"/>
  <c r="V950" i="4"/>
  <c r="W950" i="4"/>
  <c r="U951" i="4"/>
  <c r="V951" i="4"/>
  <c r="W951" i="4"/>
  <c r="U952" i="4"/>
  <c r="V952" i="4"/>
  <c r="W952" i="4"/>
  <c r="U953" i="4"/>
  <c r="V953" i="4"/>
  <c r="W953" i="4"/>
  <c r="V6" i="4"/>
  <c r="W6" i="4"/>
  <c r="U6" i="4"/>
  <c r="CD40" i="33" l="1"/>
  <c r="CE40" i="33"/>
  <c r="D40" i="33"/>
  <c r="E40" i="33"/>
  <c r="F40" i="33"/>
  <c r="G40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AC40" i="33"/>
  <c r="AD40" i="33"/>
  <c r="AE40" i="33"/>
  <c r="AF40" i="33"/>
  <c r="AG40" i="33"/>
  <c r="AH40" i="33"/>
  <c r="AI40" i="33"/>
  <c r="AJ40" i="33"/>
  <c r="AK40" i="33"/>
  <c r="AL40" i="33"/>
  <c r="AM40" i="33"/>
  <c r="AN40" i="33"/>
  <c r="AO40" i="33"/>
  <c r="AP40" i="33"/>
  <c r="AQ40" i="33"/>
  <c r="AR40" i="33"/>
  <c r="AS40" i="33"/>
  <c r="AT40" i="33"/>
  <c r="AU40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BN40" i="33"/>
  <c r="BO40" i="33"/>
  <c r="BP40" i="33"/>
  <c r="BQ40" i="33"/>
  <c r="BR40" i="33"/>
  <c r="BS40" i="33"/>
  <c r="BT40" i="33"/>
  <c r="BU40" i="33"/>
  <c r="BV40" i="33"/>
  <c r="BW40" i="33"/>
  <c r="BX40" i="33"/>
  <c r="BY40" i="33"/>
  <c r="BZ40" i="33"/>
  <c r="CA40" i="33"/>
  <c r="CB40" i="33"/>
  <c r="CC40" i="33"/>
  <c r="C40" i="33"/>
  <c r="C39" i="33" a="1"/>
  <c r="C39" i="33" s="1"/>
  <c r="AD6" i="22"/>
  <c r="AD7" i="22"/>
  <c r="AD8" i="22"/>
  <c r="AD9" i="22"/>
  <c r="AD10" i="22"/>
  <c r="AD11" i="22"/>
  <c r="AD12" i="22"/>
  <c r="AD13" i="22"/>
  <c r="AD14" i="22"/>
  <c r="AD15" i="22"/>
  <c r="AD16" i="22"/>
  <c r="AD17" i="22"/>
  <c r="AD18" i="22"/>
  <c r="AD19" i="22"/>
  <c r="AD20" i="22"/>
  <c r="AD21" i="22"/>
  <c r="AD22" i="22"/>
  <c r="AD23" i="22"/>
  <c r="AD24" i="22"/>
  <c r="AD25" i="22"/>
  <c r="AD26" i="22"/>
  <c r="AD27" i="22"/>
  <c r="AD28" i="22"/>
  <c r="AD29" i="22"/>
  <c r="AD30" i="22"/>
  <c r="AD31" i="22"/>
  <c r="AD32" i="22"/>
  <c r="AD33" i="22"/>
  <c r="AD34" i="22"/>
  <c r="AD35" i="22"/>
  <c r="AD36" i="22"/>
  <c r="AD37" i="22"/>
  <c r="AD38" i="22"/>
  <c r="AD39" i="22"/>
  <c r="AD40" i="22"/>
  <c r="AD41" i="22"/>
  <c r="AD42" i="22"/>
  <c r="AD43" i="22"/>
  <c r="AD44" i="22"/>
  <c r="AD45" i="22"/>
  <c r="AD46" i="22"/>
  <c r="AD47" i="22"/>
  <c r="AD48" i="22"/>
  <c r="AD49" i="22"/>
  <c r="AD50" i="22"/>
  <c r="AD51" i="22"/>
  <c r="AD52" i="22"/>
  <c r="AD53" i="22"/>
  <c r="AD54" i="22"/>
  <c r="AD55" i="22"/>
  <c r="AD56" i="22"/>
  <c r="AD57" i="22"/>
  <c r="AD58" i="22"/>
  <c r="AD59" i="22"/>
  <c r="AD60" i="22"/>
  <c r="AD61" i="22"/>
  <c r="AD62" i="22"/>
  <c r="AD63" i="22"/>
  <c r="AD64" i="22"/>
  <c r="AD65" i="22"/>
  <c r="AD66" i="22"/>
  <c r="AD67" i="22"/>
  <c r="AD68" i="22"/>
  <c r="AD69" i="22"/>
  <c r="AD70" i="22"/>
  <c r="AD71" i="22"/>
  <c r="AD72" i="22"/>
  <c r="AD73" i="22"/>
  <c r="AD74" i="22"/>
  <c r="AD75" i="22"/>
  <c r="AD76" i="22"/>
  <c r="AD77" i="22"/>
  <c r="AD78" i="22"/>
  <c r="AD79" i="22"/>
  <c r="AD80" i="22"/>
  <c r="AD81" i="22"/>
  <c r="AD82" i="22"/>
  <c r="AD83" i="22"/>
  <c r="AD84" i="22"/>
  <c r="AD5" i="22"/>
  <c r="BZ39" i="33" l="1"/>
  <c r="BN39" i="33"/>
  <c r="BF39" i="33"/>
  <c r="AT39" i="33"/>
  <c r="AL39" i="33"/>
  <c r="Z39" i="33"/>
  <c r="N39" i="33"/>
  <c r="BY39" i="33"/>
  <c r="BM39" i="33"/>
  <c r="BI39" i="33"/>
  <c r="BE39" i="33"/>
  <c r="BA39" i="33"/>
  <c r="AW39" i="33"/>
  <c r="AS39" i="33"/>
  <c r="AO39" i="33"/>
  <c r="AK39" i="33"/>
  <c r="AG39" i="33"/>
  <c r="AC39" i="33"/>
  <c r="Y39" i="33"/>
  <c r="U39" i="33"/>
  <c r="Q39" i="33"/>
  <c r="M39" i="33"/>
  <c r="I39" i="33"/>
  <c r="E39" i="33"/>
  <c r="BV39" i="33"/>
  <c r="BJ39" i="33"/>
  <c r="BB39" i="33"/>
  <c r="AP39" i="33"/>
  <c r="AD39" i="33"/>
  <c r="R39" i="33"/>
  <c r="F39" i="33"/>
  <c r="CC39" i="33"/>
  <c r="BQ39" i="33"/>
  <c r="CB39" i="33"/>
  <c r="BX39" i="33"/>
  <c r="BT39" i="33"/>
  <c r="BP39" i="33"/>
  <c r="BL39" i="33"/>
  <c r="BH39" i="33"/>
  <c r="BD39" i="33"/>
  <c r="AZ39" i="33"/>
  <c r="AV39" i="33"/>
  <c r="AR39" i="33"/>
  <c r="AN39" i="33"/>
  <c r="AJ39" i="33"/>
  <c r="AF39" i="33"/>
  <c r="AB39" i="33"/>
  <c r="X39" i="33"/>
  <c r="T39" i="33"/>
  <c r="P39" i="33"/>
  <c r="L39" i="33"/>
  <c r="H39" i="33"/>
  <c r="D39" i="33"/>
  <c r="BR39" i="33"/>
  <c r="AX39" i="33"/>
  <c r="AH39" i="33"/>
  <c r="V39" i="33"/>
  <c r="J39" i="33"/>
  <c r="BU39" i="33"/>
  <c r="CA39" i="33"/>
  <c r="BW39" i="33"/>
  <c r="BS39" i="33"/>
  <c r="BO39" i="33"/>
  <c r="BK39" i="33"/>
  <c r="BG39" i="33"/>
  <c r="BC39" i="33"/>
  <c r="AY39" i="33"/>
  <c r="AU39" i="33"/>
  <c r="AQ39" i="33"/>
  <c r="AM39" i="33"/>
  <c r="AI39" i="33"/>
  <c r="AE39" i="33"/>
  <c r="AA39" i="33"/>
  <c r="W39" i="33"/>
  <c r="S39" i="33"/>
  <c r="O39" i="33"/>
  <c r="K39" i="33"/>
  <c r="G39" i="33"/>
  <c r="D37" i="33" l="1"/>
  <c r="E37" i="33"/>
  <c r="F37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AC37" i="33"/>
  <c r="AD37" i="33"/>
  <c r="AE37" i="33"/>
  <c r="AF37" i="33"/>
  <c r="AG37" i="33"/>
  <c r="AH37" i="33"/>
  <c r="AI37" i="33"/>
  <c r="AJ37" i="33"/>
  <c r="AK37" i="33"/>
  <c r="AL37" i="33"/>
  <c r="AM37" i="33"/>
  <c r="AN37" i="33"/>
  <c r="AO37" i="33"/>
  <c r="AP37" i="33"/>
  <c r="AQ37" i="33"/>
  <c r="AR37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BN37" i="33"/>
  <c r="BO37" i="33"/>
  <c r="BP37" i="33"/>
  <c r="BQ37" i="33"/>
  <c r="BR37" i="33"/>
  <c r="BS37" i="33"/>
  <c r="BT37" i="33"/>
  <c r="BU37" i="33"/>
  <c r="BV37" i="33"/>
  <c r="BW37" i="33"/>
  <c r="BX37" i="33"/>
  <c r="BY37" i="33"/>
  <c r="BZ37" i="33"/>
  <c r="CA37" i="33"/>
  <c r="CB37" i="33"/>
  <c r="CC37" i="33"/>
  <c r="C37" i="33"/>
  <c r="D36" i="33"/>
  <c r="E36" i="33"/>
  <c r="F36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AC36" i="33"/>
  <c r="AD36" i="33"/>
  <c r="AE36" i="33"/>
  <c r="AF36" i="33"/>
  <c r="AG36" i="33"/>
  <c r="AH36" i="33"/>
  <c r="AI36" i="33"/>
  <c r="AJ36" i="33"/>
  <c r="AK36" i="33"/>
  <c r="AL36" i="33"/>
  <c r="AM36" i="33"/>
  <c r="AN36" i="33"/>
  <c r="AO36" i="33"/>
  <c r="AP36" i="33"/>
  <c r="AQ36" i="33"/>
  <c r="AR36" i="33"/>
  <c r="AS36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BN36" i="33"/>
  <c r="BO36" i="33"/>
  <c r="BP36" i="33"/>
  <c r="BQ36" i="33"/>
  <c r="BR36" i="33"/>
  <c r="BS36" i="33"/>
  <c r="BT36" i="33"/>
  <c r="BU36" i="33"/>
  <c r="BV36" i="33"/>
  <c r="BW36" i="33"/>
  <c r="BX36" i="33"/>
  <c r="BY36" i="33"/>
  <c r="BZ36" i="33"/>
  <c r="CA36" i="33"/>
  <c r="CB36" i="33"/>
  <c r="CC36" i="33"/>
  <c r="C36" i="33"/>
  <c r="D32" i="33"/>
  <c r="E32" i="33"/>
  <c r="F32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AC32" i="33"/>
  <c r="AD32" i="33"/>
  <c r="AE32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BN32" i="33"/>
  <c r="BO32" i="33"/>
  <c r="BP32" i="33"/>
  <c r="BQ32" i="33"/>
  <c r="BR32" i="33"/>
  <c r="BS32" i="33"/>
  <c r="BT32" i="33"/>
  <c r="BU32" i="33"/>
  <c r="BV32" i="33"/>
  <c r="BW32" i="33"/>
  <c r="BX32" i="33"/>
  <c r="BY32" i="33"/>
  <c r="BZ32" i="33"/>
  <c r="CA32" i="33"/>
  <c r="CB32" i="33"/>
  <c r="CC32" i="33"/>
  <c r="D33" i="33"/>
  <c r="E33" i="33"/>
  <c r="F33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AC33" i="33"/>
  <c r="AD33" i="33"/>
  <c r="AE33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BN33" i="33"/>
  <c r="BO33" i="33"/>
  <c r="BP33" i="33"/>
  <c r="BQ33" i="33"/>
  <c r="BR33" i="33"/>
  <c r="BS33" i="33"/>
  <c r="BT33" i="33"/>
  <c r="BU33" i="33"/>
  <c r="BV33" i="33"/>
  <c r="BW33" i="33"/>
  <c r="BX33" i="33"/>
  <c r="BY33" i="33"/>
  <c r="BZ33" i="33"/>
  <c r="CA33" i="33"/>
  <c r="CB33" i="33"/>
  <c r="CC33" i="33"/>
  <c r="D34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AC34" i="33"/>
  <c r="AD34" i="33"/>
  <c r="AE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N34" i="33"/>
  <c r="BO34" i="33"/>
  <c r="BP34" i="33"/>
  <c r="BQ34" i="33"/>
  <c r="BR34" i="33"/>
  <c r="BS34" i="33"/>
  <c r="BT34" i="33"/>
  <c r="BU34" i="33"/>
  <c r="BV34" i="33"/>
  <c r="BW34" i="33"/>
  <c r="BX34" i="33"/>
  <c r="BY34" i="33"/>
  <c r="BZ34" i="33"/>
  <c r="CA34" i="33"/>
  <c r="CB34" i="33"/>
  <c r="CC34" i="33"/>
  <c r="D35" i="33"/>
  <c r="E35" i="33"/>
  <c r="F35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AC35" i="33"/>
  <c r="AD35" i="33"/>
  <c r="AE35" i="33"/>
  <c r="AF35" i="33"/>
  <c r="AG35" i="33"/>
  <c r="AH35" i="33"/>
  <c r="AI35" i="33"/>
  <c r="AJ35" i="33"/>
  <c r="AK35" i="33"/>
  <c r="AL35" i="33"/>
  <c r="AM35" i="33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BN35" i="33"/>
  <c r="BO35" i="33"/>
  <c r="BP35" i="33"/>
  <c r="BQ35" i="33"/>
  <c r="BR35" i="33"/>
  <c r="BS35" i="33"/>
  <c r="BT35" i="33"/>
  <c r="BU35" i="33"/>
  <c r="BV35" i="33"/>
  <c r="BW35" i="33"/>
  <c r="BX35" i="33"/>
  <c r="BY35" i="33"/>
  <c r="BZ35" i="33"/>
  <c r="CA35" i="33"/>
  <c r="CB35" i="33"/>
  <c r="CC35" i="33"/>
  <c r="C33" i="33"/>
  <c r="C34" i="33"/>
  <c r="C35" i="33"/>
  <c r="C32" i="33"/>
  <c r="C31" i="33" a="1"/>
  <c r="C31" i="33" s="1"/>
  <c r="C30" i="33" a="1"/>
  <c r="C30" i="33" s="1"/>
  <c r="C29" i="33" a="1"/>
  <c r="C29" i="33" s="1"/>
  <c r="F29" i="33"/>
  <c r="R29" i="33"/>
  <c r="V29" i="33"/>
  <c r="AH29" i="33"/>
  <c r="AL29" i="33"/>
  <c r="AX29" i="33"/>
  <c r="BB29" i="33"/>
  <c r="BJ29" i="33"/>
  <c r="BM29" i="33"/>
  <c r="BR29" i="33"/>
  <c r="BU29" i="33"/>
  <c r="BZ29" i="33"/>
  <c r="CC29" i="33"/>
  <c r="C28" i="33" a="1"/>
  <c r="C28" i="33" s="1"/>
  <c r="C27" i="33" a="1"/>
  <c r="C27" i="33" s="1"/>
  <c r="CC22" i="33"/>
  <c r="CB22" i="33"/>
  <c r="CA22" i="33"/>
  <c r="BZ22" i="33"/>
  <c r="BY22" i="33"/>
  <c r="BX22" i="33"/>
  <c r="BW22" i="33"/>
  <c r="BV22" i="33"/>
  <c r="BU22" i="33"/>
  <c r="BT22" i="33"/>
  <c r="BS22" i="33"/>
  <c r="BR22" i="33"/>
  <c r="BQ22" i="33"/>
  <c r="BP22" i="33"/>
  <c r="BO22" i="33"/>
  <c r="BN22" i="33"/>
  <c r="BM22" i="33"/>
  <c r="BL22" i="33"/>
  <c r="BK22" i="33"/>
  <c r="BJ22" i="33"/>
  <c r="BI22" i="33"/>
  <c r="BH22" i="33"/>
  <c r="BG22" i="33"/>
  <c r="BF22" i="33"/>
  <c r="BE22" i="33"/>
  <c r="BD22" i="33"/>
  <c r="BC22" i="33"/>
  <c r="BB22" i="33"/>
  <c r="BA22" i="33"/>
  <c r="AZ22" i="33"/>
  <c r="AY22" i="33"/>
  <c r="AX22" i="33"/>
  <c r="AW22" i="33"/>
  <c r="AV22" i="33"/>
  <c r="AU22" i="33"/>
  <c r="AT22" i="33"/>
  <c r="AS22" i="33"/>
  <c r="AR22" i="33"/>
  <c r="AQ22" i="33"/>
  <c r="AP22" i="33"/>
  <c r="AO22" i="33"/>
  <c r="AN22" i="33"/>
  <c r="AM22" i="33"/>
  <c r="AL22" i="33"/>
  <c r="AK22" i="33"/>
  <c r="AJ22" i="33"/>
  <c r="AI22" i="33"/>
  <c r="AH22" i="33"/>
  <c r="AG22" i="33"/>
  <c r="AF22" i="33"/>
  <c r="AE22" i="33"/>
  <c r="AD22" i="33"/>
  <c r="AC22" i="33"/>
  <c r="AB22" i="33"/>
  <c r="AA22" i="33"/>
  <c r="Z22" i="33"/>
  <c r="Y22" i="33"/>
  <c r="X22" i="33"/>
  <c r="W22" i="33"/>
  <c r="V22" i="33"/>
  <c r="U22" i="33"/>
  <c r="T22" i="33"/>
  <c r="S22" i="33"/>
  <c r="R22" i="33"/>
  <c r="Q22" i="33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CC21" i="33"/>
  <c r="CB21" i="33"/>
  <c r="CB19" i="33" s="1"/>
  <c r="CA21" i="33"/>
  <c r="BZ21" i="33"/>
  <c r="BY21" i="33"/>
  <c r="BX21" i="33"/>
  <c r="BX19" i="33" s="1"/>
  <c r="BW21" i="33"/>
  <c r="BV21" i="33"/>
  <c r="BU21" i="33"/>
  <c r="BT21" i="33"/>
  <c r="BT19" i="33" s="1"/>
  <c r="BS21" i="33"/>
  <c r="BR21" i="33"/>
  <c r="BQ21" i="33"/>
  <c r="BP21" i="33"/>
  <c r="BO21" i="33"/>
  <c r="BN21" i="33"/>
  <c r="BM21" i="33"/>
  <c r="BL21" i="33"/>
  <c r="BL19" i="33" s="1"/>
  <c r="BK21" i="33"/>
  <c r="BJ21" i="33"/>
  <c r="BI21" i="33"/>
  <c r="BH21" i="33"/>
  <c r="BH19" i="33" s="1"/>
  <c r="BG21" i="33"/>
  <c r="BF21" i="33"/>
  <c r="BE21" i="33"/>
  <c r="BD21" i="33"/>
  <c r="BD19" i="33" s="1"/>
  <c r="BC21" i="33"/>
  <c r="BB21" i="33"/>
  <c r="BA21" i="33"/>
  <c r="AZ21" i="33"/>
  <c r="AY21" i="33"/>
  <c r="AX21" i="33"/>
  <c r="AW21" i="33"/>
  <c r="AV21" i="33"/>
  <c r="AV19" i="33" s="1"/>
  <c r="AU21" i="33"/>
  <c r="AT21" i="33"/>
  <c r="AS21" i="33"/>
  <c r="AR21" i="33"/>
  <c r="AR19" i="33" s="1"/>
  <c r="AQ21" i="33"/>
  <c r="AP21" i="33"/>
  <c r="AO21" i="33"/>
  <c r="AN21" i="33"/>
  <c r="AN19" i="33" s="1"/>
  <c r="AM21" i="33"/>
  <c r="AL21" i="33"/>
  <c r="AK21" i="33"/>
  <c r="AJ21" i="33"/>
  <c r="AI21" i="33"/>
  <c r="AH21" i="33"/>
  <c r="AG21" i="33"/>
  <c r="AF21" i="33"/>
  <c r="AF19" i="33" s="1"/>
  <c r="AE21" i="33"/>
  <c r="AD21" i="33"/>
  <c r="AC21" i="33"/>
  <c r="AB21" i="33"/>
  <c r="AB19" i="33" s="1"/>
  <c r="AA21" i="33"/>
  <c r="Z21" i="33"/>
  <c r="Y21" i="33"/>
  <c r="X21" i="33"/>
  <c r="X19" i="33" s="1"/>
  <c r="W21" i="33"/>
  <c r="V21" i="33"/>
  <c r="U21" i="33"/>
  <c r="T21" i="33"/>
  <c r="S21" i="33"/>
  <c r="R21" i="33"/>
  <c r="Q21" i="33"/>
  <c r="P21" i="33"/>
  <c r="P19" i="33" s="1"/>
  <c r="O21" i="33"/>
  <c r="N21" i="33"/>
  <c r="M21" i="33"/>
  <c r="L21" i="33"/>
  <c r="L19" i="33" s="1"/>
  <c r="K21" i="33"/>
  <c r="J21" i="33"/>
  <c r="I21" i="33"/>
  <c r="H21" i="33"/>
  <c r="H19" i="33" s="1"/>
  <c r="G21" i="33"/>
  <c r="F21" i="33"/>
  <c r="E21" i="33"/>
  <c r="D21" i="33"/>
  <c r="CC20" i="33"/>
  <c r="CC19" i="33" s="1"/>
  <c r="CB20" i="33"/>
  <c r="CA20" i="33"/>
  <c r="BZ20" i="33"/>
  <c r="BZ19" i="33" s="1"/>
  <c r="BY20" i="33"/>
  <c r="BX20" i="33"/>
  <c r="BW20" i="33"/>
  <c r="BV20" i="33"/>
  <c r="BV19" i="33" s="1"/>
  <c r="BU20" i="33"/>
  <c r="BT20" i="33"/>
  <c r="BS20" i="33"/>
  <c r="BR20" i="33"/>
  <c r="BR19" i="33" s="1"/>
  <c r="BQ20" i="33"/>
  <c r="BQ19" i="33" s="1"/>
  <c r="BP20" i="33"/>
  <c r="BO20" i="33"/>
  <c r="BN20" i="33"/>
  <c r="BN19" i="33" s="1"/>
  <c r="BM20" i="33"/>
  <c r="BM19" i="33" s="1"/>
  <c r="BL20" i="33"/>
  <c r="BK20" i="33"/>
  <c r="BJ20" i="33"/>
  <c r="BJ19" i="33" s="1"/>
  <c r="BI20" i="33"/>
  <c r="BH20" i="33"/>
  <c r="BG20" i="33"/>
  <c r="BF20" i="33"/>
  <c r="BF19" i="33" s="1"/>
  <c r="BE20" i="33"/>
  <c r="BD20" i="33"/>
  <c r="BC20" i="33"/>
  <c r="BB20" i="33"/>
  <c r="BB19" i="33" s="1"/>
  <c r="BA20" i="33"/>
  <c r="BA19" i="33" s="1"/>
  <c r="AZ20" i="33"/>
  <c r="AY20" i="33"/>
  <c r="AX20" i="33"/>
  <c r="AX19" i="33" s="1"/>
  <c r="AW20" i="33"/>
  <c r="AW19" i="33" s="1"/>
  <c r="AV20" i="33"/>
  <c r="AU20" i="33"/>
  <c r="AT20" i="33"/>
  <c r="AT19" i="33" s="1"/>
  <c r="AS20" i="33"/>
  <c r="AR20" i="33"/>
  <c r="AQ20" i="33"/>
  <c r="AP20" i="33"/>
  <c r="AP19" i="33" s="1"/>
  <c r="AO20" i="33"/>
  <c r="AN20" i="33"/>
  <c r="AM20" i="33"/>
  <c r="AL20" i="33"/>
  <c r="AL19" i="33" s="1"/>
  <c r="AK20" i="33"/>
  <c r="AK19" i="33" s="1"/>
  <c r="AJ20" i="33"/>
  <c r="AI20" i="33"/>
  <c r="AH20" i="33"/>
  <c r="AH19" i="33" s="1"/>
  <c r="AG20" i="33"/>
  <c r="AG19" i="33" s="1"/>
  <c r="AF20" i="33"/>
  <c r="AE20" i="33"/>
  <c r="AD20" i="33"/>
  <c r="AD19" i="33" s="1"/>
  <c r="AC20" i="33"/>
  <c r="AB20" i="33"/>
  <c r="AA20" i="33"/>
  <c r="Z20" i="33"/>
  <c r="Z19" i="33" s="1"/>
  <c r="Y20" i="33"/>
  <c r="X20" i="33"/>
  <c r="W20" i="33"/>
  <c r="V20" i="33"/>
  <c r="V19" i="33" s="1"/>
  <c r="U20" i="33"/>
  <c r="U19" i="33" s="1"/>
  <c r="T20" i="33"/>
  <c r="S20" i="33"/>
  <c r="R20" i="33"/>
  <c r="R19" i="33" s="1"/>
  <c r="Q20" i="33"/>
  <c r="Q19" i="33" s="1"/>
  <c r="P20" i="33"/>
  <c r="O20" i="33"/>
  <c r="N20" i="33"/>
  <c r="N19" i="33" s="1"/>
  <c r="M20" i="33"/>
  <c r="L20" i="33"/>
  <c r="K20" i="33"/>
  <c r="J20" i="33"/>
  <c r="J19" i="33" s="1"/>
  <c r="I20" i="33"/>
  <c r="H20" i="33"/>
  <c r="G20" i="33"/>
  <c r="F20" i="33"/>
  <c r="F19" i="33" s="1"/>
  <c r="E20" i="33"/>
  <c r="E19" i="33" s="1"/>
  <c r="D20" i="33"/>
  <c r="BG19" i="33"/>
  <c r="AQ19" i="33"/>
  <c r="C22" i="33"/>
  <c r="C21" i="33"/>
  <c r="C20" i="33"/>
  <c r="CC18" i="33"/>
  <c r="CB18" i="33"/>
  <c r="CA18" i="33"/>
  <c r="BZ18" i="33"/>
  <c r="BY18" i="33"/>
  <c r="BX18" i="33"/>
  <c r="BW18" i="33"/>
  <c r="BV18" i="33"/>
  <c r="BU18" i="33"/>
  <c r="BT18" i="33"/>
  <c r="BS18" i="33"/>
  <c r="BR18" i="33"/>
  <c r="BQ18" i="33"/>
  <c r="BP18" i="33"/>
  <c r="BO18" i="33"/>
  <c r="BN18" i="33"/>
  <c r="BM18" i="33"/>
  <c r="BL18" i="33"/>
  <c r="BK18" i="33"/>
  <c r="BJ18" i="33"/>
  <c r="BI18" i="33"/>
  <c r="BH18" i="33"/>
  <c r="BG18" i="33"/>
  <c r="BF18" i="33"/>
  <c r="BE18" i="33"/>
  <c r="BD18" i="33"/>
  <c r="BC18" i="33"/>
  <c r="BB18" i="33"/>
  <c r="BA18" i="33"/>
  <c r="AZ18" i="33"/>
  <c r="AY18" i="33"/>
  <c r="AX18" i="33"/>
  <c r="AW18" i="33"/>
  <c r="AV18" i="33"/>
  <c r="AU18" i="33"/>
  <c r="AT18" i="33"/>
  <c r="AS18" i="33"/>
  <c r="AR18" i="33"/>
  <c r="AQ18" i="33"/>
  <c r="AP18" i="33"/>
  <c r="AO18" i="33"/>
  <c r="AN18" i="33"/>
  <c r="AM18" i="33"/>
  <c r="AL18" i="33"/>
  <c r="AK18" i="33"/>
  <c r="AJ18" i="33"/>
  <c r="AI18" i="33"/>
  <c r="AH18" i="33"/>
  <c r="AG18" i="33"/>
  <c r="AF18" i="33"/>
  <c r="AE18" i="33"/>
  <c r="AD18" i="33"/>
  <c r="AC18" i="33"/>
  <c r="AB18" i="33"/>
  <c r="AA18" i="33"/>
  <c r="Z18" i="33"/>
  <c r="Y18" i="33"/>
  <c r="X18" i="33"/>
  <c r="W18" i="33"/>
  <c r="V18" i="33"/>
  <c r="U18" i="33"/>
  <c r="T18" i="33"/>
  <c r="S18" i="33"/>
  <c r="R18" i="33"/>
  <c r="Q18" i="33"/>
  <c r="P18" i="33"/>
  <c r="O18" i="33"/>
  <c r="N18" i="33"/>
  <c r="M18" i="33"/>
  <c r="L18" i="33"/>
  <c r="K18" i="33"/>
  <c r="J18" i="33"/>
  <c r="I18" i="33"/>
  <c r="H18" i="33"/>
  <c r="G18" i="33"/>
  <c r="F18" i="33"/>
  <c r="E18" i="33"/>
  <c r="D18" i="33"/>
  <c r="C18" i="33"/>
  <c r="CC17" i="33"/>
  <c r="CB17" i="33"/>
  <c r="CA17" i="33"/>
  <c r="BZ17" i="33"/>
  <c r="BY17" i="33"/>
  <c r="BX17" i="33"/>
  <c r="BW17" i="33"/>
  <c r="BV17" i="33"/>
  <c r="BU17" i="33"/>
  <c r="BT17" i="33"/>
  <c r="BS17" i="33"/>
  <c r="BR17" i="33"/>
  <c r="BQ17" i="33"/>
  <c r="BP17" i="33"/>
  <c r="BO17" i="33"/>
  <c r="BN17" i="33"/>
  <c r="BM17" i="33"/>
  <c r="BL17" i="33"/>
  <c r="BK17" i="33"/>
  <c r="BJ17" i="33"/>
  <c r="BI17" i="33"/>
  <c r="BH17" i="33"/>
  <c r="BG17" i="33"/>
  <c r="BF17" i="33"/>
  <c r="BE17" i="33"/>
  <c r="BD17" i="33"/>
  <c r="BC17" i="33"/>
  <c r="BB17" i="33"/>
  <c r="BA17" i="33"/>
  <c r="AZ17" i="33"/>
  <c r="AY17" i="33"/>
  <c r="AX17" i="33"/>
  <c r="AW17" i="33"/>
  <c r="AV17" i="33"/>
  <c r="AU17" i="33"/>
  <c r="AT17" i="33"/>
  <c r="AS17" i="33"/>
  <c r="AR17" i="33"/>
  <c r="AQ17" i="33"/>
  <c r="AP17" i="33"/>
  <c r="AO17" i="33"/>
  <c r="AN17" i="33"/>
  <c r="AM17" i="33"/>
  <c r="AL17" i="33"/>
  <c r="AK17" i="33"/>
  <c r="AJ17" i="33"/>
  <c r="AI17" i="33"/>
  <c r="AH17" i="33"/>
  <c r="AG17" i="33"/>
  <c r="AF17" i="33"/>
  <c r="AE17" i="33"/>
  <c r="AD17" i="33"/>
  <c r="AC17" i="33"/>
  <c r="AB17" i="33"/>
  <c r="AA17" i="33"/>
  <c r="Z17" i="33"/>
  <c r="Y17" i="33"/>
  <c r="X17" i="33"/>
  <c r="W17" i="33"/>
  <c r="V17" i="33"/>
  <c r="U17" i="33"/>
  <c r="T17" i="33"/>
  <c r="S17" i="33"/>
  <c r="R17" i="33"/>
  <c r="Q17" i="33"/>
  <c r="P17" i="33"/>
  <c r="O17" i="33"/>
  <c r="N17" i="33"/>
  <c r="M17" i="33"/>
  <c r="L17" i="33"/>
  <c r="K17" i="33"/>
  <c r="J17" i="33"/>
  <c r="I17" i="33"/>
  <c r="H17" i="33"/>
  <c r="G17" i="33"/>
  <c r="F17" i="33"/>
  <c r="E17" i="33"/>
  <c r="D17" i="33"/>
  <c r="C17" i="33"/>
  <c r="CC16" i="33"/>
  <c r="CB16" i="33"/>
  <c r="CA16" i="33"/>
  <c r="BZ16" i="33"/>
  <c r="BY16" i="33"/>
  <c r="BX16" i="33"/>
  <c r="BW16" i="33"/>
  <c r="BV16" i="33"/>
  <c r="BU16" i="33"/>
  <c r="BT16" i="33"/>
  <c r="BS16" i="33"/>
  <c r="BR16" i="33"/>
  <c r="BQ16" i="33"/>
  <c r="BP16" i="33"/>
  <c r="BO16" i="33"/>
  <c r="BN16" i="33"/>
  <c r="BM16" i="33"/>
  <c r="BL16" i="33"/>
  <c r="BK16" i="33"/>
  <c r="BJ16" i="33"/>
  <c r="BI16" i="33"/>
  <c r="BH16" i="33"/>
  <c r="BG16" i="33"/>
  <c r="BF16" i="33"/>
  <c r="BE16" i="33"/>
  <c r="BD16" i="33"/>
  <c r="BC16" i="33"/>
  <c r="BB16" i="33"/>
  <c r="BA16" i="33"/>
  <c r="AZ16" i="33"/>
  <c r="AY16" i="33"/>
  <c r="AX16" i="33"/>
  <c r="AW16" i="33"/>
  <c r="AV16" i="33"/>
  <c r="AU16" i="33"/>
  <c r="AT16" i="33"/>
  <c r="AS16" i="33"/>
  <c r="AR16" i="33"/>
  <c r="AQ16" i="33"/>
  <c r="AP16" i="33"/>
  <c r="AO16" i="33"/>
  <c r="AN16" i="33"/>
  <c r="AM16" i="33"/>
  <c r="AL16" i="33"/>
  <c r="AK16" i="33"/>
  <c r="AJ16" i="33"/>
  <c r="AI16" i="33"/>
  <c r="AH16" i="33"/>
  <c r="AG16" i="33"/>
  <c r="AF16" i="33"/>
  <c r="AE16" i="33"/>
  <c r="AD16" i="33"/>
  <c r="AC16" i="33"/>
  <c r="AB16" i="33"/>
  <c r="AA16" i="33"/>
  <c r="Z16" i="33"/>
  <c r="Y16" i="33"/>
  <c r="X16" i="33"/>
  <c r="W16" i="33"/>
  <c r="V16" i="33"/>
  <c r="U16" i="33"/>
  <c r="T16" i="33"/>
  <c r="S16" i="33"/>
  <c r="R16" i="33"/>
  <c r="Q16" i="33"/>
  <c r="P16" i="33"/>
  <c r="O16" i="33"/>
  <c r="N16" i="33"/>
  <c r="M16" i="33"/>
  <c r="L16" i="33"/>
  <c r="K16" i="33"/>
  <c r="J16" i="33"/>
  <c r="I16" i="33"/>
  <c r="H16" i="33"/>
  <c r="G16" i="33"/>
  <c r="F16" i="33"/>
  <c r="E16" i="33"/>
  <c r="D16" i="33"/>
  <c r="C16" i="33"/>
  <c r="C14" i="33" a="1"/>
  <c r="BR14" i="33"/>
  <c r="C13" i="33" a="1"/>
  <c r="C13" i="33" s="1"/>
  <c r="R13" i="33"/>
  <c r="AD13" i="33"/>
  <c r="AH13" i="33"/>
  <c r="AX13" i="33"/>
  <c r="BF13" i="33"/>
  <c r="BJ13" i="33"/>
  <c r="BZ13" i="33"/>
  <c r="C12" i="33" a="1"/>
  <c r="C11" i="33" a="1"/>
  <c r="C11" i="33" s="1"/>
  <c r="C10" i="33" a="1"/>
  <c r="C10" i="33" s="1"/>
  <c r="C47" i="33" a="1"/>
  <c r="CC48" i="33" s="1"/>
  <c r="C43" i="33" a="1"/>
  <c r="BV11" i="33" l="1"/>
  <c r="AR15" i="33"/>
  <c r="BV30" i="33"/>
  <c r="BJ30" i="33"/>
  <c r="AT30" i="33"/>
  <c r="AD30" i="33"/>
  <c r="N30" i="33"/>
  <c r="BZ31" i="33"/>
  <c r="BJ31" i="33"/>
  <c r="AT31" i="33"/>
  <c r="AD31" i="33"/>
  <c r="N31" i="33"/>
  <c r="AX31" i="33"/>
  <c r="AH31" i="33"/>
  <c r="BR11" i="33"/>
  <c r="BV13" i="33"/>
  <c r="AP13" i="33"/>
  <c r="J13" i="33"/>
  <c r="BY29" i="33"/>
  <c r="BQ29" i="33"/>
  <c r="BI29" i="33"/>
  <c r="AT29" i="33"/>
  <c r="AD29" i="33"/>
  <c r="N29" i="33"/>
  <c r="CC30" i="33"/>
  <c r="BU30" i="33"/>
  <c r="BF30" i="33"/>
  <c r="AP30" i="33"/>
  <c r="Z30" i="33"/>
  <c r="J30" i="33"/>
  <c r="BV31" i="33"/>
  <c r="BF31" i="33"/>
  <c r="AP31" i="33"/>
  <c r="Z31" i="33"/>
  <c r="J31" i="33"/>
  <c r="BY30" i="33"/>
  <c r="BN30" i="33"/>
  <c r="AX30" i="33"/>
  <c r="AH30" i="33"/>
  <c r="R30" i="33"/>
  <c r="BN31" i="33"/>
  <c r="R31" i="33"/>
  <c r="G19" i="33"/>
  <c r="W19" i="33"/>
  <c r="BW19" i="33"/>
  <c r="BV29" i="33"/>
  <c r="BN29" i="33"/>
  <c r="BF29" i="33"/>
  <c r="AP29" i="33"/>
  <c r="Z29" i="33"/>
  <c r="J29" i="33"/>
  <c r="BZ30" i="33"/>
  <c r="BR30" i="33"/>
  <c r="BB30" i="33"/>
  <c r="AL30" i="33"/>
  <c r="V30" i="33"/>
  <c r="F30" i="33"/>
  <c r="BR31" i="33"/>
  <c r="BB31" i="33"/>
  <c r="AL31" i="33"/>
  <c r="V31" i="33"/>
  <c r="F31" i="33"/>
  <c r="CC31" i="33"/>
  <c r="BY31" i="33"/>
  <c r="BU31" i="33"/>
  <c r="BQ31" i="33"/>
  <c r="BM31" i="33"/>
  <c r="BI31" i="33"/>
  <c r="BE31" i="33"/>
  <c r="BA31" i="33"/>
  <c r="AW31" i="33"/>
  <c r="AS31" i="33"/>
  <c r="AO31" i="33"/>
  <c r="AK31" i="33"/>
  <c r="AG31" i="33"/>
  <c r="AC31" i="33"/>
  <c r="Y31" i="33"/>
  <c r="U31" i="33"/>
  <c r="Q31" i="33"/>
  <c r="M31" i="33"/>
  <c r="I31" i="33"/>
  <c r="E31" i="33"/>
  <c r="CB31" i="33"/>
  <c r="BX31" i="33"/>
  <c r="BT31" i="33"/>
  <c r="BP31" i="33"/>
  <c r="BL31" i="33"/>
  <c r="BH31" i="33"/>
  <c r="BD31" i="33"/>
  <c r="AZ31" i="33"/>
  <c r="AV31" i="33"/>
  <c r="AR31" i="33"/>
  <c r="AN31" i="33"/>
  <c r="AJ31" i="33"/>
  <c r="AF31" i="33"/>
  <c r="AB31" i="33"/>
  <c r="X31" i="33"/>
  <c r="T31" i="33"/>
  <c r="P31" i="33"/>
  <c r="L31" i="33"/>
  <c r="H31" i="33"/>
  <c r="D31" i="33"/>
  <c r="CA31" i="33"/>
  <c r="BW31" i="33"/>
  <c r="BS31" i="33"/>
  <c r="BO31" i="33"/>
  <c r="BK31" i="33"/>
  <c r="BG31" i="33"/>
  <c r="BC31" i="33"/>
  <c r="AY31" i="33"/>
  <c r="AU31" i="33"/>
  <c r="AQ31" i="33"/>
  <c r="AM31" i="33"/>
  <c r="CE31" i="33" s="1"/>
  <c r="AI31" i="33"/>
  <c r="AE31" i="33"/>
  <c r="AA31" i="33"/>
  <c r="W31" i="33"/>
  <c r="S31" i="33"/>
  <c r="O31" i="33"/>
  <c r="K31" i="33"/>
  <c r="G31" i="33"/>
  <c r="BQ30" i="33"/>
  <c r="BI30" i="33"/>
  <c r="BA30" i="33"/>
  <c r="AS30" i="33"/>
  <c r="AK30" i="33"/>
  <c r="AC30" i="33"/>
  <c r="U30" i="33"/>
  <c r="M30" i="33"/>
  <c r="E30" i="33"/>
  <c r="CB30" i="33"/>
  <c r="BX30" i="33"/>
  <c r="BT30" i="33"/>
  <c r="BP30" i="33"/>
  <c r="BL30" i="33"/>
  <c r="BH30" i="33"/>
  <c r="BD30" i="33"/>
  <c r="AZ30" i="33"/>
  <c r="AV30" i="33"/>
  <c r="AR30" i="33"/>
  <c r="AN30" i="33"/>
  <c r="AJ30" i="33"/>
  <c r="AF30" i="33"/>
  <c r="AB30" i="33"/>
  <c r="X30" i="33"/>
  <c r="T30" i="33"/>
  <c r="P30" i="33"/>
  <c r="L30" i="33"/>
  <c r="H30" i="33"/>
  <c r="D30" i="33"/>
  <c r="BM30" i="33"/>
  <c r="BE30" i="33"/>
  <c r="AW30" i="33"/>
  <c r="AO30" i="33"/>
  <c r="AG30" i="33"/>
  <c r="Y30" i="33"/>
  <c r="Q30" i="33"/>
  <c r="I30" i="33"/>
  <c r="CA30" i="33"/>
  <c r="BW30" i="33"/>
  <c r="BS30" i="33"/>
  <c r="BO30" i="33"/>
  <c r="BK30" i="33"/>
  <c r="BG30" i="33"/>
  <c r="BC30" i="33"/>
  <c r="AY30" i="33"/>
  <c r="AU30" i="33"/>
  <c r="AQ30" i="33"/>
  <c r="AM30" i="33"/>
  <c r="CE30" i="33" s="1"/>
  <c r="AI30" i="33"/>
  <c r="AE30" i="33"/>
  <c r="AA30" i="33"/>
  <c r="W30" i="33"/>
  <c r="S30" i="33"/>
  <c r="O30" i="33"/>
  <c r="K30" i="33"/>
  <c r="G30" i="33"/>
  <c r="BE29" i="33"/>
  <c r="AW29" i="33"/>
  <c r="AO29" i="33"/>
  <c r="AG29" i="33"/>
  <c r="AC29" i="33"/>
  <c r="Y29" i="33"/>
  <c r="U29" i="33"/>
  <c r="Q29" i="33"/>
  <c r="M29" i="33"/>
  <c r="E29" i="33"/>
  <c r="CB29" i="33"/>
  <c r="BX29" i="33"/>
  <c r="BT29" i="33"/>
  <c r="BP29" i="33"/>
  <c r="BL29" i="33"/>
  <c r="BH29" i="33"/>
  <c r="BD29" i="33"/>
  <c r="AZ29" i="33"/>
  <c r="AV29" i="33"/>
  <c r="AR29" i="33"/>
  <c r="AN29" i="33"/>
  <c r="AJ29" i="33"/>
  <c r="AF29" i="33"/>
  <c r="CE29" i="33" s="1"/>
  <c r="AB29" i="33"/>
  <c r="X29" i="33"/>
  <c r="T29" i="33"/>
  <c r="P29" i="33"/>
  <c r="L29" i="33"/>
  <c r="H29" i="33"/>
  <c r="D29" i="33"/>
  <c r="BA29" i="33"/>
  <c r="AS29" i="33"/>
  <c r="AK29" i="33"/>
  <c r="I29" i="33"/>
  <c r="CA29" i="33"/>
  <c r="BW29" i="33"/>
  <c r="BS29" i="33"/>
  <c r="BO29" i="33"/>
  <c r="BK29" i="33"/>
  <c r="BG29" i="33"/>
  <c r="BC29" i="33"/>
  <c r="AY29" i="33"/>
  <c r="AU29" i="33"/>
  <c r="AQ29" i="33"/>
  <c r="AM29" i="33"/>
  <c r="AI29" i="33"/>
  <c r="AE29" i="33"/>
  <c r="AA29" i="33"/>
  <c r="W29" i="33"/>
  <c r="S29" i="33"/>
  <c r="O29" i="33"/>
  <c r="K29" i="33"/>
  <c r="G29" i="33"/>
  <c r="BR28" i="33"/>
  <c r="BF28" i="33"/>
  <c r="AT28" i="33"/>
  <c r="AH28" i="33"/>
  <c r="F28" i="33"/>
  <c r="CC28" i="33"/>
  <c r="BY28" i="33"/>
  <c r="BU28" i="33"/>
  <c r="BQ28" i="33"/>
  <c r="BM28" i="33"/>
  <c r="BI28" i="33"/>
  <c r="BE28" i="33"/>
  <c r="BA28" i="33"/>
  <c r="AW28" i="33"/>
  <c r="AS28" i="33"/>
  <c r="AO28" i="33"/>
  <c r="AK28" i="33"/>
  <c r="AG28" i="33"/>
  <c r="AC28" i="33"/>
  <c r="Y28" i="33"/>
  <c r="U28" i="33"/>
  <c r="Q28" i="33"/>
  <c r="M28" i="33"/>
  <c r="I28" i="33"/>
  <c r="E28" i="33"/>
  <c r="BV28" i="33"/>
  <c r="BJ28" i="33"/>
  <c r="AX28" i="33"/>
  <c r="AP28" i="33"/>
  <c r="AD28" i="33"/>
  <c r="V28" i="33"/>
  <c r="J28" i="33"/>
  <c r="CB28" i="33"/>
  <c r="BX28" i="33"/>
  <c r="BT28" i="33"/>
  <c r="BP28" i="33"/>
  <c r="BL28" i="33"/>
  <c r="BH28" i="33"/>
  <c r="BD28" i="33"/>
  <c r="AZ28" i="33"/>
  <c r="AV28" i="33"/>
  <c r="AR28" i="33"/>
  <c r="AN28" i="33"/>
  <c r="AJ28" i="33"/>
  <c r="AF28" i="33"/>
  <c r="AB28" i="33"/>
  <c r="X28" i="33"/>
  <c r="T28" i="33"/>
  <c r="P28" i="33"/>
  <c r="L28" i="33"/>
  <c r="H28" i="33"/>
  <c r="D28" i="33"/>
  <c r="BZ28" i="33"/>
  <c r="BN28" i="33"/>
  <c r="BB28" i="33"/>
  <c r="AL28" i="33"/>
  <c r="Z28" i="33"/>
  <c r="R28" i="33"/>
  <c r="N28" i="33"/>
  <c r="CA28" i="33"/>
  <c r="BW28" i="33"/>
  <c r="BS28" i="33"/>
  <c r="BO28" i="33"/>
  <c r="BK28" i="33"/>
  <c r="BG28" i="33"/>
  <c r="BC28" i="33"/>
  <c r="AY28" i="33"/>
  <c r="AU28" i="33"/>
  <c r="AQ28" i="33"/>
  <c r="AM28" i="33"/>
  <c r="AI28" i="33"/>
  <c r="AE28" i="33"/>
  <c r="AA28" i="33"/>
  <c r="W28" i="33"/>
  <c r="S28" i="33"/>
  <c r="O28" i="33"/>
  <c r="K28" i="33"/>
  <c r="G28" i="33"/>
  <c r="BV27" i="33"/>
  <c r="BJ27" i="33"/>
  <c r="AX27" i="33"/>
  <c r="AP27" i="33"/>
  <c r="AD27" i="33"/>
  <c r="V27" i="33"/>
  <c r="F27" i="33"/>
  <c r="CC27" i="33"/>
  <c r="BY27" i="33"/>
  <c r="BU27" i="33"/>
  <c r="BQ27" i="33"/>
  <c r="BM27" i="33"/>
  <c r="BI27" i="33"/>
  <c r="BE27" i="33"/>
  <c r="BA27" i="33"/>
  <c r="AW27" i="33"/>
  <c r="AS27" i="33"/>
  <c r="AO27" i="33"/>
  <c r="AK27" i="33"/>
  <c r="AG27" i="33"/>
  <c r="AC27" i="33"/>
  <c r="Y27" i="33"/>
  <c r="U27" i="33"/>
  <c r="Q27" i="33"/>
  <c r="M27" i="33"/>
  <c r="I27" i="33"/>
  <c r="E27" i="33"/>
  <c r="BZ27" i="33"/>
  <c r="BN27" i="33"/>
  <c r="BB27" i="33"/>
  <c r="AL27" i="33"/>
  <c r="N27" i="33"/>
  <c r="CB27" i="33"/>
  <c r="BX27" i="33"/>
  <c r="BT27" i="33"/>
  <c r="BP27" i="33"/>
  <c r="BL27" i="33"/>
  <c r="BH27" i="33"/>
  <c r="BD27" i="33"/>
  <c r="AZ27" i="33"/>
  <c r="AV27" i="33"/>
  <c r="AR27" i="33"/>
  <c r="AN27" i="33"/>
  <c r="AJ27" i="33"/>
  <c r="AF27" i="33"/>
  <c r="AB27" i="33"/>
  <c r="X27" i="33"/>
  <c r="T27" i="33"/>
  <c r="P27" i="33"/>
  <c r="L27" i="33"/>
  <c r="H27" i="33"/>
  <c r="D27" i="33"/>
  <c r="BR27" i="33"/>
  <c r="BF27" i="33"/>
  <c r="AT27" i="33"/>
  <c r="AH27" i="33"/>
  <c r="Z27" i="33"/>
  <c r="R27" i="33"/>
  <c r="J27" i="33"/>
  <c r="CA27" i="33"/>
  <c r="BW27" i="33"/>
  <c r="BS27" i="33"/>
  <c r="BO27" i="33"/>
  <c r="BK27" i="33"/>
  <c r="BG27" i="33"/>
  <c r="BC27" i="33"/>
  <c r="AY27" i="33"/>
  <c r="AU27" i="33"/>
  <c r="AQ27" i="33"/>
  <c r="AM27" i="33"/>
  <c r="AI27" i="33"/>
  <c r="AE27" i="33"/>
  <c r="AA27" i="33"/>
  <c r="W27" i="33"/>
  <c r="S27" i="33"/>
  <c r="O27" i="33"/>
  <c r="K27" i="33"/>
  <c r="G27" i="33"/>
  <c r="V12" i="33"/>
  <c r="BB12" i="33"/>
  <c r="AP12" i="33"/>
  <c r="C14" i="33"/>
  <c r="BB14" i="33"/>
  <c r="BV14" i="33"/>
  <c r="BN14" i="33"/>
  <c r="BF14" i="33"/>
  <c r="BG15" i="33"/>
  <c r="BK15" i="33"/>
  <c r="BV12" i="33"/>
  <c r="K19" i="33"/>
  <c r="AA19" i="33"/>
  <c r="AM19" i="33"/>
  <c r="BC19" i="33"/>
  <c r="BS19" i="33"/>
  <c r="D15" i="33"/>
  <c r="L15" i="33"/>
  <c r="T15" i="33"/>
  <c r="AB15" i="33"/>
  <c r="AJ15" i="33"/>
  <c r="O19" i="33"/>
  <c r="S19" i="33"/>
  <c r="AE19" i="33"/>
  <c r="AI19" i="33"/>
  <c r="AU19" i="33"/>
  <c r="AY19" i="33"/>
  <c r="BK19" i="33"/>
  <c r="BO19" i="33"/>
  <c r="CA19" i="33"/>
  <c r="I19" i="33"/>
  <c r="M19" i="33"/>
  <c r="Y19" i="33"/>
  <c r="AC19" i="33"/>
  <c r="AO19" i="33"/>
  <c r="AS19" i="33"/>
  <c r="BE19" i="33"/>
  <c r="BI19" i="33"/>
  <c r="BU19" i="33"/>
  <c r="BY19" i="33"/>
  <c r="BN13" i="33"/>
  <c r="AT13" i="33"/>
  <c r="Z13" i="33"/>
  <c r="BU15" i="33"/>
  <c r="F15" i="33"/>
  <c r="J15" i="33"/>
  <c r="V15" i="33"/>
  <c r="Z15" i="33"/>
  <c r="AL15" i="33"/>
  <c r="AP15" i="33"/>
  <c r="BB15" i="33"/>
  <c r="BN15" i="33"/>
  <c r="BR15" i="33"/>
  <c r="BV15" i="33"/>
  <c r="C15" i="33"/>
  <c r="G15" i="33"/>
  <c r="K15" i="33"/>
  <c r="S15" i="33"/>
  <c r="AE15" i="33"/>
  <c r="AI15" i="33"/>
  <c r="AM15" i="33"/>
  <c r="AQ15" i="33"/>
  <c r="BS15" i="33"/>
  <c r="BM44" i="33"/>
  <c r="Y44" i="33"/>
  <c r="BD43" i="33"/>
  <c r="P43" i="33"/>
  <c r="BE44" i="33"/>
  <c r="I44" i="33"/>
  <c r="AV43" i="33"/>
  <c r="H43" i="33"/>
  <c r="CB43" i="33"/>
  <c r="X43" i="33"/>
  <c r="AG44" i="33"/>
  <c r="C12" i="33"/>
  <c r="N12" i="33"/>
  <c r="AD12" i="33"/>
  <c r="AT12" i="33"/>
  <c r="BJ12" i="33"/>
  <c r="BZ12" i="33"/>
  <c r="R12" i="33"/>
  <c r="AH12" i="33"/>
  <c r="AX12" i="33"/>
  <c r="BN12" i="33"/>
  <c r="O15" i="33"/>
  <c r="AU15" i="33"/>
  <c r="BC15" i="33"/>
  <c r="CA15" i="33"/>
  <c r="AN43" i="33"/>
  <c r="AO44" i="33"/>
  <c r="BR12" i="33"/>
  <c r="AL12" i="33"/>
  <c r="D19" i="33"/>
  <c r="T19" i="33"/>
  <c r="AJ19" i="33"/>
  <c r="AZ19" i="33"/>
  <c r="BP19" i="33"/>
  <c r="BT43" i="33"/>
  <c r="BV44" i="33"/>
  <c r="BF12" i="33"/>
  <c r="Z12" i="33"/>
  <c r="CE17" i="33"/>
  <c r="BM15" i="33"/>
  <c r="R15" i="33"/>
  <c r="AD15" i="33"/>
  <c r="AX15" i="33"/>
  <c r="BJ15" i="33"/>
  <c r="C19" i="33"/>
  <c r="CE35" i="33"/>
  <c r="N15" i="33"/>
  <c r="AH15" i="33"/>
  <c r="AT15" i="33"/>
  <c r="BF15" i="33"/>
  <c r="BZ15" i="33"/>
  <c r="W15" i="33"/>
  <c r="AA15" i="33"/>
  <c r="AY15" i="33"/>
  <c r="BO15" i="33"/>
  <c r="BW15" i="33"/>
  <c r="CD32" i="33"/>
  <c r="BZ11" i="33"/>
  <c r="BR13" i="33"/>
  <c r="BB13" i="33"/>
  <c r="AL13" i="33"/>
  <c r="V13" i="33"/>
  <c r="BZ14" i="33"/>
  <c r="BJ14" i="33"/>
  <c r="AX14" i="33"/>
  <c r="AL14" i="33"/>
  <c r="Z14" i="33"/>
  <c r="F14" i="33"/>
  <c r="CC14" i="33"/>
  <c r="BY14" i="33"/>
  <c r="BU14" i="33"/>
  <c r="BQ14" i="33"/>
  <c r="BM14" i="33"/>
  <c r="BI14" i="33"/>
  <c r="BE14" i="33"/>
  <c r="BA14" i="33"/>
  <c r="AW14" i="33"/>
  <c r="AS14" i="33"/>
  <c r="AO14" i="33"/>
  <c r="AK14" i="33"/>
  <c r="AG14" i="33"/>
  <c r="AC14" i="33"/>
  <c r="Y14" i="33"/>
  <c r="U14" i="33"/>
  <c r="Q14" i="33"/>
  <c r="M14" i="33"/>
  <c r="I14" i="33"/>
  <c r="E14" i="33"/>
  <c r="AP14" i="33"/>
  <c r="AD14" i="33"/>
  <c r="V14" i="33"/>
  <c r="J14" i="33"/>
  <c r="CB14" i="33"/>
  <c r="BX14" i="33"/>
  <c r="BT14" i="33"/>
  <c r="BP14" i="33"/>
  <c r="BL14" i="33"/>
  <c r="BH14" i="33"/>
  <c r="BD14" i="33"/>
  <c r="AZ14" i="33"/>
  <c r="AV14" i="33"/>
  <c r="AR14" i="33"/>
  <c r="AN14" i="33"/>
  <c r="AJ14" i="33"/>
  <c r="AF14" i="33"/>
  <c r="AB14" i="33"/>
  <c r="X14" i="33"/>
  <c r="T14" i="33"/>
  <c r="P14" i="33"/>
  <c r="L14" i="33"/>
  <c r="H14" i="33"/>
  <c r="D14" i="33"/>
  <c r="AT14" i="33"/>
  <c r="AH14" i="33"/>
  <c r="R14" i="33"/>
  <c r="N14" i="33"/>
  <c r="CA14" i="33"/>
  <c r="BW14" i="33"/>
  <c r="BS14" i="33"/>
  <c r="BO14" i="33"/>
  <c r="BK14" i="33"/>
  <c r="BG14" i="33"/>
  <c r="BC14" i="33"/>
  <c r="AY14" i="33"/>
  <c r="AU14" i="33"/>
  <c r="AQ14" i="33"/>
  <c r="AM14" i="33"/>
  <c r="AI14" i="33"/>
  <c r="AE14" i="33"/>
  <c r="AA14" i="33"/>
  <c r="W14" i="33"/>
  <c r="S14" i="33"/>
  <c r="O14" i="33"/>
  <c r="K14" i="33"/>
  <c r="G14" i="33"/>
  <c r="F13" i="33"/>
  <c r="CC13" i="33"/>
  <c r="BY13" i="33"/>
  <c r="BU13" i="33"/>
  <c r="BQ13" i="33"/>
  <c r="BM13" i="33"/>
  <c r="BI13" i="33"/>
  <c r="BE13" i="33"/>
  <c r="BA13" i="33"/>
  <c r="AW13" i="33"/>
  <c r="AS13" i="33"/>
  <c r="AO13" i="33"/>
  <c r="AK13" i="33"/>
  <c r="AG13" i="33"/>
  <c r="AC13" i="33"/>
  <c r="Y13" i="33"/>
  <c r="U13" i="33"/>
  <c r="Q13" i="33"/>
  <c r="M13" i="33"/>
  <c r="I13" i="33"/>
  <c r="E13" i="33"/>
  <c r="CB13" i="33"/>
  <c r="BX13" i="33"/>
  <c r="BT13" i="33"/>
  <c r="BP13" i="33"/>
  <c r="BL13" i="33"/>
  <c r="BH13" i="33"/>
  <c r="BD13" i="33"/>
  <c r="AZ13" i="33"/>
  <c r="AV13" i="33"/>
  <c r="AR13" i="33"/>
  <c r="AN13" i="33"/>
  <c r="AJ13" i="33"/>
  <c r="AF13" i="33"/>
  <c r="AB13" i="33"/>
  <c r="X13" i="33"/>
  <c r="T13" i="33"/>
  <c r="P13" i="33"/>
  <c r="L13" i="33"/>
  <c r="H13" i="33"/>
  <c r="D13" i="33"/>
  <c r="N13" i="33"/>
  <c r="CA13" i="33"/>
  <c r="BW13" i="33"/>
  <c r="BS13" i="33"/>
  <c r="BO13" i="33"/>
  <c r="BK13" i="33"/>
  <c r="BG13" i="33"/>
  <c r="BC13" i="33"/>
  <c r="AY13" i="33"/>
  <c r="AU13" i="33"/>
  <c r="AQ13" i="33"/>
  <c r="AM13" i="33"/>
  <c r="AI13" i="33"/>
  <c r="AE13" i="33"/>
  <c r="AA13" i="33"/>
  <c r="W13" i="33"/>
  <c r="S13" i="33"/>
  <c r="O13" i="33"/>
  <c r="K13" i="33"/>
  <c r="G13" i="33"/>
  <c r="F12" i="33"/>
  <c r="CC12" i="33"/>
  <c r="BY12" i="33"/>
  <c r="BU12" i="33"/>
  <c r="BQ12" i="33"/>
  <c r="BM12" i="33"/>
  <c r="BI12" i="33"/>
  <c r="BE12" i="33"/>
  <c r="BA12" i="33"/>
  <c r="AW12" i="33"/>
  <c r="AS12" i="33"/>
  <c r="AO12" i="33"/>
  <c r="AK12" i="33"/>
  <c r="AG12" i="33"/>
  <c r="AC12" i="33"/>
  <c r="Y12" i="33"/>
  <c r="U12" i="33"/>
  <c r="Q12" i="33"/>
  <c r="M12" i="33"/>
  <c r="I12" i="33"/>
  <c r="E12" i="33"/>
  <c r="CB12" i="33"/>
  <c r="BX12" i="33"/>
  <c r="BT12" i="33"/>
  <c r="BP12" i="33"/>
  <c r="BL12" i="33"/>
  <c r="BH12" i="33"/>
  <c r="BD12" i="33"/>
  <c r="AZ12" i="33"/>
  <c r="AV12" i="33"/>
  <c r="AR12" i="33"/>
  <c r="AN12" i="33"/>
  <c r="AJ12" i="33"/>
  <c r="AF12" i="33"/>
  <c r="AB12" i="33"/>
  <c r="X12" i="33"/>
  <c r="T12" i="33"/>
  <c r="P12" i="33"/>
  <c r="L12" i="33"/>
  <c r="H12" i="33"/>
  <c r="D12" i="33"/>
  <c r="J12" i="33"/>
  <c r="CA12" i="33"/>
  <c r="BW12" i="33"/>
  <c r="BS12" i="33"/>
  <c r="BO12" i="33"/>
  <c r="BK12" i="33"/>
  <c r="BG12" i="33"/>
  <c r="BC12" i="33"/>
  <c r="AY12" i="33"/>
  <c r="AU12" i="33"/>
  <c r="AQ12" i="33"/>
  <c r="AM12" i="33"/>
  <c r="AI12" i="33"/>
  <c r="AE12" i="33"/>
  <c r="AA12" i="33"/>
  <c r="W12" i="33"/>
  <c r="S12" i="33"/>
  <c r="O12" i="33"/>
  <c r="K12" i="33"/>
  <c r="G12" i="33"/>
  <c r="BF11" i="33"/>
  <c r="AT11" i="33"/>
  <c r="AL11" i="33"/>
  <c r="AD11" i="33"/>
  <c r="V11" i="33"/>
  <c r="F11" i="33"/>
  <c r="CC11" i="33"/>
  <c r="BY11" i="33"/>
  <c r="BU11" i="33"/>
  <c r="BQ11" i="33"/>
  <c r="BM11" i="33"/>
  <c r="BI11" i="33"/>
  <c r="BE11" i="33"/>
  <c r="BA11" i="33"/>
  <c r="AW11" i="33"/>
  <c r="AS11" i="33"/>
  <c r="AO11" i="33"/>
  <c r="AK11" i="33"/>
  <c r="AG11" i="33"/>
  <c r="AC11" i="33"/>
  <c r="Y11" i="33"/>
  <c r="U11" i="33"/>
  <c r="Q11" i="33"/>
  <c r="M11" i="33"/>
  <c r="I11" i="33"/>
  <c r="E11" i="33"/>
  <c r="BJ11" i="33"/>
  <c r="AX11" i="33"/>
  <c r="N11" i="33"/>
  <c r="CB11" i="33"/>
  <c r="BX11" i="33"/>
  <c r="BT11" i="33"/>
  <c r="BP11" i="33"/>
  <c r="BL11" i="33"/>
  <c r="BH11" i="33"/>
  <c r="BD11" i="33"/>
  <c r="AZ11" i="33"/>
  <c r="AV11" i="33"/>
  <c r="AR11" i="33"/>
  <c r="AN11" i="33"/>
  <c r="AJ11" i="33"/>
  <c r="AF11" i="33"/>
  <c r="AB11" i="33"/>
  <c r="X11" i="33"/>
  <c r="T11" i="33"/>
  <c r="P11" i="33"/>
  <c r="L11" i="33"/>
  <c r="H11" i="33"/>
  <c r="D11" i="33"/>
  <c r="BN11" i="33"/>
  <c r="BB11" i="33"/>
  <c r="AP11" i="33"/>
  <c r="AH11" i="33"/>
  <c r="Z11" i="33"/>
  <c r="R11" i="33"/>
  <c r="J11" i="33"/>
  <c r="CA11" i="33"/>
  <c r="BW11" i="33"/>
  <c r="BS11" i="33"/>
  <c r="BO11" i="33"/>
  <c r="BK11" i="33"/>
  <c r="BG11" i="33"/>
  <c r="BC11" i="33"/>
  <c r="AY11" i="33"/>
  <c r="AU11" i="33"/>
  <c r="AQ11" i="33"/>
  <c r="AM11" i="33"/>
  <c r="AI11" i="33"/>
  <c r="AE11" i="33"/>
  <c r="AA11" i="33"/>
  <c r="W11" i="33"/>
  <c r="S11" i="33"/>
  <c r="O11" i="33"/>
  <c r="K11" i="33"/>
  <c r="G11" i="33"/>
  <c r="BR10" i="33"/>
  <c r="BB10" i="33"/>
  <c r="AT10" i="33"/>
  <c r="AL10" i="33"/>
  <c r="AD10" i="33"/>
  <c r="V10" i="33"/>
  <c r="F10" i="33"/>
  <c r="CC10" i="33"/>
  <c r="BY10" i="33"/>
  <c r="BU10" i="33"/>
  <c r="BQ10" i="33"/>
  <c r="BM10" i="33"/>
  <c r="BI10" i="33"/>
  <c r="BE10" i="33"/>
  <c r="BA10" i="33"/>
  <c r="AW10" i="33"/>
  <c r="AS10" i="33"/>
  <c r="AO10" i="33"/>
  <c r="AK10" i="33"/>
  <c r="AG10" i="33"/>
  <c r="AC10" i="33"/>
  <c r="Y10" i="33"/>
  <c r="U10" i="33"/>
  <c r="Q10" i="33"/>
  <c r="M10" i="33"/>
  <c r="I10" i="33"/>
  <c r="E10" i="33"/>
  <c r="BV10" i="33"/>
  <c r="BN10" i="33"/>
  <c r="BF10" i="33"/>
  <c r="AX10" i="33"/>
  <c r="AH10" i="33"/>
  <c r="Z10" i="33"/>
  <c r="R10" i="33"/>
  <c r="J10" i="33"/>
  <c r="CB10" i="33"/>
  <c r="BX10" i="33"/>
  <c r="BT10" i="33"/>
  <c r="BP10" i="33"/>
  <c r="BL10" i="33"/>
  <c r="BH10" i="33"/>
  <c r="BD10" i="33"/>
  <c r="AZ10" i="33"/>
  <c r="AV10" i="33"/>
  <c r="AR10" i="33"/>
  <c r="AN10" i="33"/>
  <c r="AJ10" i="33"/>
  <c r="AF10" i="33"/>
  <c r="AB10" i="33"/>
  <c r="X10" i="33"/>
  <c r="T10" i="33"/>
  <c r="P10" i="33"/>
  <c r="L10" i="33"/>
  <c r="H10" i="33"/>
  <c r="D10" i="33"/>
  <c r="BZ10" i="33"/>
  <c r="BJ10" i="33"/>
  <c r="AP10" i="33"/>
  <c r="N10" i="33"/>
  <c r="CA10" i="33"/>
  <c r="BW10" i="33"/>
  <c r="BS10" i="33"/>
  <c r="BO10" i="33"/>
  <c r="BK10" i="33"/>
  <c r="BG10" i="33"/>
  <c r="BC10" i="33"/>
  <c r="AY10" i="33"/>
  <c r="AU10" i="33"/>
  <c r="AQ10" i="33"/>
  <c r="AM10" i="33"/>
  <c r="AI10" i="33"/>
  <c r="AE10" i="33"/>
  <c r="AA10" i="33"/>
  <c r="W10" i="33"/>
  <c r="S10" i="33"/>
  <c r="O10" i="33"/>
  <c r="K10" i="33"/>
  <c r="G10" i="33"/>
  <c r="CD20" i="33"/>
  <c r="CE33" i="33"/>
  <c r="H15" i="33"/>
  <c r="P15" i="33"/>
  <c r="X15" i="33"/>
  <c r="AF15" i="33"/>
  <c r="AN15" i="33"/>
  <c r="AV15" i="33"/>
  <c r="AZ15" i="33"/>
  <c r="BD15" i="33"/>
  <c r="BH15" i="33"/>
  <c r="BL15" i="33"/>
  <c r="BP15" i="33"/>
  <c r="BT15" i="33"/>
  <c r="BX15" i="33"/>
  <c r="CB15" i="33"/>
  <c r="E15" i="33"/>
  <c r="I15" i="33"/>
  <c r="CD17" i="33"/>
  <c r="Q15" i="33"/>
  <c r="U15" i="33"/>
  <c r="Y15" i="33"/>
  <c r="AC15" i="33"/>
  <c r="AG15" i="33"/>
  <c r="AK15" i="33"/>
  <c r="AO15" i="33"/>
  <c r="AS15" i="33"/>
  <c r="AW15" i="33"/>
  <c r="BA15" i="33"/>
  <c r="BE15" i="33"/>
  <c r="BI15" i="33"/>
  <c r="BQ15" i="33"/>
  <c r="BY15" i="33"/>
  <c r="CC15" i="33"/>
  <c r="CB44" i="33"/>
  <c r="CB45" i="33" s="1"/>
  <c r="BT44" i="33"/>
  <c r="BL44" i="33"/>
  <c r="BD44" i="33"/>
  <c r="AV44" i="33"/>
  <c r="AN44" i="33"/>
  <c r="AF44" i="33"/>
  <c r="X44" i="33"/>
  <c r="P44" i="33"/>
  <c r="H44" i="33"/>
  <c r="CA43" i="33"/>
  <c r="BS43" i="33"/>
  <c r="BK43" i="33"/>
  <c r="BC43" i="33"/>
  <c r="AU43" i="33"/>
  <c r="AM43" i="33"/>
  <c r="AE43" i="33"/>
  <c r="W43" i="33"/>
  <c r="O43" i="33"/>
  <c r="G43" i="33"/>
  <c r="CA44" i="33"/>
  <c r="BQ44" i="33"/>
  <c r="BI44" i="33"/>
  <c r="BA44" i="33"/>
  <c r="AS44" i="33"/>
  <c r="AK44" i="33"/>
  <c r="AC44" i="33"/>
  <c r="U44" i="33"/>
  <c r="M44" i="33"/>
  <c r="E44" i="33"/>
  <c r="BX43" i="33"/>
  <c r="BP43" i="33"/>
  <c r="BH43" i="33"/>
  <c r="AZ43" i="33"/>
  <c r="AR43" i="33"/>
  <c r="AJ43" i="33"/>
  <c r="AB43" i="33"/>
  <c r="T43" i="33"/>
  <c r="L43" i="33"/>
  <c r="D43" i="33"/>
  <c r="BZ44" i="33"/>
  <c r="BP44" i="33"/>
  <c r="BH44" i="33"/>
  <c r="AZ44" i="33"/>
  <c r="AR44" i="33"/>
  <c r="AJ44" i="33"/>
  <c r="AB44" i="33"/>
  <c r="T44" i="33"/>
  <c r="L44" i="33"/>
  <c r="D44" i="33"/>
  <c r="BW43" i="33"/>
  <c r="BO43" i="33"/>
  <c r="BG43" i="33"/>
  <c r="AY43" i="33"/>
  <c r="AQ43" i="33"/>
  <c r="AI43" i="33"/>
  <c r="AA43" i="33"/>
  <c r="S43" i="33"/>
  <c r="K43" i="33"/>
  <c r="C43" i="33"/>
  <c r="AF43" i="33"/>
  <c r="BL43" i="33"/>
  <c r="Q44" i="33"/>
  <c r="AW44" i="33"/>
  <c r="Q47" i="33"/>
  <c r="AG47" i="33"/>
  <c r="AW47" i="33"/>
  <c r="BM47" i="33"/>
  <c r="CC47" i="33"/>
  <c r="CC49" i="33" s="1"/>
  <c r="R48" i="33"/>
  <c r="AH48" i="33"/>
  <c r="AX48" i="33"/>
  <c r="BN48" i="33"/>
  <c r="CE22" i="33"/>
  <c r="E47" i="33"/>
  <c r="U47" i="33"/>
  <c r="AK47" i="33"/>
  <c r="BA47" i="33"/>
  <c r="BQ47" i="33"/>
  <c r="F48" i="33"/>
  <c r="V48" i="33"/>
  <c r="AL48" i="33"/>
  <c r="BB48" i="33"/>
  <c r="BR48" i="33"/>
  <c r="CD18" i="33"/>
  <c r="CD36" i="33"/>
  <c r="I47" i="33"/>
  <c r="Y47" i="33"/>
  <c r="AO47" i="33"/>
  <c r="BE47" i="33"/>
  <c r="BU47" i="33"/>
  <c r="J48" i="33"/>
  <c r="Z48" i="33"/>
  <c r="AP48" i="33"/>
  <c r="BF48" i="33"/>
  <c r="BV48" i="33"/>
  <c r="CD21" i="33"/>
  <c r="CE21" i="33"/>
  <c r="CD22" i="33"/>
  <c r="CD34" i="33"/>
  <c r="M47" i="33"/>
  <c r="AC47" i="33"/>
  <c r="AS47" i="33"/>
  <c r="BI47" i="33"/>
  <c r="BY47" i="33"/>
  <c r="N48" i="33"/>
  <c r="AD48" i="33"/>
  <c r="AT48" i="33"/>
  <c r="BJ48" i="33"/>
  <c r="BZ48" i="33"/>
  <c r="M15" i="33"/>
  <c r="CD16" i="33"/>
  <c r="CE16" i="33"/>
  <c r="CE18" i="33"/>
  <c r="CE20" i="33"/>
  <c r="CE32" i="33"/>
  <c r="CE34" i="33"/>
  <c r="CE36" i="33"/>
  <c r="CD33" i="33"/>
  <c r="CD35" i="33"/>
  <c r="E43" i="33"/>
  <c r="E45" i="33" s="1"/>
  <c r="I43" i="33"/>
  <c r="I45" i="33" s="1"/>
  <c r="M43" i="33"/>
  <c r="Q43" i="33"/>
  <c r="U43" i="33"/>
  <c r="Y43" i="33"/>
  <c r="Y45" i="33" s="1"/>
  <c r="AC43" i="33"/>
  <c r="AG43" i="33"/>
  <c r="AK43" i="33"/>
  <c r="AK45" i="33" s="1"/>
  <c r="AO43" i="33"/>
  <c r="AO45" i="33" s="1"/>
  <c r="AS43" i="33"/>
  <c r="AW43" i="33"/>
  <c r="BA43" i="33"/>
  <c r="BE43" i="33"/>
  <c r="BE45" i="33" s="1"/>
  <c r="BI43" i="33"/>
  <c r="BM43" i="33"/>
  <c r="BM45" i="33" s="1"/>
  <c r="BQ43" i="33"/>
  <c r="BQ45" i="33" s="1"/>
  <c r="BU43" i="33"/>
  <c r="BY43" i="33"/>
  <c r="CC43" i="33"/>
  <c r="F44" i="33"/>
  <c r="J44" i="33"/>
  <c r="N44" i="33"/>
  <c r="R44" i="33"/>
  <c r="V44" i="33"/>
  <c r="Z44" i="33"/>
  <c r="AD44" i="33"/>
  <c r="AH44" i="33"/>
  <c r="AL44" i="33"/>
  <c r="AP44" i="33"/>
  <c r="AT44" i="33"/>
  <c r="AX44" i="33"/>
  <c r="BB44" i="33"/>
  <c r="BF44" i="33"/>
  <c r="BJ44" i="33"/>
  <c r="BN44" i="33"/>
  <c r="BR44" i="33"/>
  <c r="BW44" i="33"/>
  <c r="BW45" i="33" s="1"/>
  <c r="CC44" i="33"/>
  <c r="BY44" i="33"/>
  <c r="BU44" i="33"/>
  <c r="F43" i="33"/>
  <c r="J43" i="33"/>
  <c r="N43" i="33"/>
  <c r="R43" i="33"/>
  <c r="V43" i="33"/>
  <c r="Z43" i="33"/>
  <c r="AD43" i="33"/>
  <c r="AH43" i="33"/>
  <c r="AL43" i="33"/>
  <c r="AP43" i="33"/>
  <c r="AT43" i="33"/>
  <c r="AX43" i="33"/>
  <c r="BB43" i="33"/>
  <c r="BF43" i="33"/>
  <c r="BJ43" i="33"/>
  <c r="BN43" i="33"/>
  <c r="BR43" i="33"/>
  <c r="BV43" i="33"/>
  <c r="BV45" i="33" s="1"/>
  <c r="BZ43" i="33"/>
  <c r="C44" i="33"/>
  <c r="G44" i="33"/>
  <c r="K44" i="33"/>
  <c r="O44" i="33"/>
  <c r="S44" i="33"/>
  <c r="W44" i="33"/>
  <c r="AA44" i="33"/>
  <c r="AE44" i="33"/>
  <c r="AI44" i="33"/>
  <c r="AM44" i="33"/>
  <c r="AQ44" i="33"/>
  <c r="AU44" i="33"/>
  <c r="AY44" i="33"/>
  <c r="BC44" i="33"/>
  <c r="BG44" i="33"/>
  <c r="BK44" i="33"/>
  <c r="BO44" i="33"/>
  <c r="BS44" i="33"/>
  <c r="BX44" i="33"/>
  <c r="F47" i="33"/>
  <c r="J47" i="33"/>
  <c r="N47" i="33"/>
  <c r="R47" i="33"/>
  <c r="V47" i="33"/>
  <c r="Z47" i="33"/>
  <c r="AD47" i="33"/>
  <c r="AD49" i="33" s="1"/>
  <c r="AH47" i="33"/>
  <c r="AL47" i="33"/>
  <c r="AP47" i="33"/>
  <c r="AT47" i="33"/>
  <c r="AX47" i="33"/>
  <c r="BB47" i="33"/>
  <c r="BF47" i="33"/>
  <c r="BJ47" i="33"/>
  <c r="BJ49" i="33" s="1"/>
  <c r="BN47" i="33"/>
  <c r="BR47" i="33"/>
  <c r="BV47" i="33"/>
  <c r="BZ47" i="33"/>
  <c r="C48" i="33"/>
  <c r="G48" i="33"/>
  <c r="K48" i="33"/>
  <c r="O48" i="33"/>
  <c r="S48" i="33"/>
  <c r="W48" i="33"/>
  <c r="AA48" i="33"/>
  <c r="AE48" i="33"/>
  <c r="AI48" i="33"/>
  <c r="AM48" i="33"/>
  <c r="AQ48" i="33"/>
  <c r="AU48" i="33"/>
  <c r="AY48" i="33"/>
  <c r="BC48" i="33"/>
  <c r="BG48" i="33"/>
  <c r="BK48" i="33"/>
  <c r="BO48" i="33"/>
  <c r="BS48" i="33"/>
  <c r="BW48" i="33"/>
  <c r="CA48" i="33"/>
  <c r="C47" i="33"/>
  <c r="C49" i="33" s="1"/>
  <c r="G47" i="33"/>
  <c r="G49" i="33" s="1"/>
  <c r="K47" i="33"/>
  <c r="K49" i="33" s="1"/>
  <c r="O47" i="33"/>
  <c r="O49" i="33" s="1"/>
  <c r="S47" i="33"/>
  <c r="S49" i="33" s="1"/>
  <c r="W47" i="33"/>
  <c r="W49" i="33" s="1"/>
  <c r="AA47" i="33"/>
  <c r="AA49" i="33" s="1"/>
  <c r="AE47" i="33"/>
  <c r="AI47" i="33"/>
  <c r="AI49" i="33" s="1"/>
  <c r="AM47" i="33"/>
  <c r="AM49" i="33" s="1"/>
  <c r="AQ47" i="33"/>
  <c r="AQ49" i="33" s="1"/>
  <c r="AU47" i="33"/>
  <c r="AU49" i="33" s="1"/>
  <c r="AY47" i="33"/>
  <c r="AY49" i="33" s="1"/>
  <c r="BC47" i="33"/>
  <c r="BC49" i="33" s="1"/>
  <c r="BG47" i="33"/>
  <c r="BG49" i="33" s="1"/>
  <c r="BK47" i="33"/>
  <c r="BK49" i="33" s="1"/>
  <c r="BO47" i="33"/>
  <c r="BO49" i="33" s="1"/>
  <c r="BS47" i="33"/>
  <c r="BS49" i="33" s="1"/>
  <c r="BW47" i="33"/>
  <c r="BW49" i="33" s="1"/>
  <c r="CA47" i="33"/>
  <c r="CA49" i="33" s="1"/>
  <c r="D48" i="33"/>
  <c r="H48" i="33"/>
  <c r="L48" i="33"/>
  <c r="P48" i="33"/>
  <c r="T48" i="33"/>
  <c r="X48" i="33"/>
  <c r="AB48" i="33"/>
  <c r="AF48" i="33"/>
  <c r="AJ48" i="33"/>
  <c r="AN48" i="33"/>
  <c r="AR48" i="33"/>
  <c r="AV48" i="33"/>
  <c r="AZ48" i="33"/>
  <c r="BD48" i="33"/>
  <c r="BH48" i="33"/>
  <c r="BL48" i="33"/>
  <c r="BP48" i="33"/>
  <c r="BT48" i="33"/>
  <c r="BX48" i="33"/>
  <c r="CB48" i="33"/>
  <c r="D47" i="33"/>
  <c r="D49" i="33" s="1"/>
  <c r="H47" i="33"/>
  <c r="H49" i="33" s="1"/>
  <c r="L47" i="33"/>
  <c r="L49" i="33" s="1"/>
  <c r="P47" i="33"/>
  <c r="P49" i="33" s="1"/>
  <c r="T47" i="33"/>
  <c r="T49" i="33" s="1"/>
  <c r="X47" i="33"/>
  <c r="X49" i="33" s="1"/>
  <c r="AB47" i="33"/>
  <c r="AB49" i="33" s="1"/>
  <c r="AF47" i="33"/>
  <c r="AJ47" i="33"/>
  <c r="AJ49" i="33" s="1"/>
  <c r="AN47" i="33"/>
  <c r="AN49" i="33" s="1"/>
  <c r="AR47" i="33"/>
  <c r="AR49" i="33" s="1"/>
  <c r="AV47" i="33"/>
  <c r="AV49" i="33" s="1"/>
  <c r="AZ47" i="33"/>
  <c r="AZ49" i="33" s="1"/>
  <c r="BD47" i="33"/>
  <c r="BD49" i="33" s="1"/>
  <c r="BH47" i="33"/>
  <c r="BH49" i="33" s="1"/>
  <c r="BL47" i="33"/>
  <c r="BL49" i="33" s="1"/>
  <c r="BP47" i="33"/>
  <c r="BP49" i="33" s="1"/>
  <c r="BT47" i="33"/>
  <c r="BT49" i="33" s="1"/>
  <c r="BX47" i="33"/>
  <c r="BX49" i="33" s="1"/>
  <c r="CB47" i="33"/>
  <c r="CB49" i="33" s="1"/>
  <c r="E48" i="33"/>
  <c r="I48" i="33"/>
  <c r="I49" i="33" s="1"/>
  <c r="M48" i="33"/>
  <c r="Q48" i="33"/>
  <c r="U48" i="33"/>
  <c r="Y48" i="33"/>
  <c r="AC48" i="33"/>
  <c r="AG48" i="33"/>
  <c r="AG49" i="33" s="1"/>
  <c r="AK48" i="33"/>
  <c r="AO48" i="33"/>
  <c r="AS48" i="33"/>
  <c r="AW48" i="33"/>
  <c r="AW49" i="33" s="1"/>
  <c r="BA48" i="33"/>
  <c r="BE48" i="33"/>
  <c r="BI48" i="33"/>
  <c r="BM48" i="33"/>
  <c r="BQ48" i="33"/>
  <c r="BU48" i="33"/>
  <c r="BU49" i="33" s="1"/>
  <c r="BY48" i="33"/>
  <c r="AE49" i="33" l="1"/>
  <c r="H45" i="33"/>
  <c r="BT45" i="33"/>
  <c r="BM49" i="33"/>
  <c r="N49" i="33"/>
  <c r="AM45" i="33"/>
  <c r="CD12" i="33"/>
  <c r="BD45" i="33"/>
  <c r="BY49" i="33"/>
  <c r="Z49" i="33"/>
  <c r="X9" i="33"/>
  <c r="BD9" i="33"/>
  <c r="BD23" i="33" s="1"/>
  <c r="CE12" i="33"/>
  <c r="CD13" i="33"/>
  <c r="CD14" i="33"/>
  <c r="BZ49" i="33"/>
  <c r="BS45" i="33"/>
  <c r="G45" i="33"/>
  <c r="BO9" i="33"/>
  <c r="BO23" i="33" s="1"/>
  <c r="AX9" i="33"/>
  <c r="AX23" i="33" s="1"/>
  <c r="AW45" i="33"/>
  <c r="CE13" i="33"/>
  <c r="CE14" i="33"/>
  <c r="CD19" i="33"/>
  <c r="CD30" i="33"/>
  <c r="CE27" i="33"/>
  <c r="CD27" i="33"/>
  <c r="CE28" i="33"/>
  <c r="CD31" i="33"/>
  <c r="CD29" i="33"/>
  <c r="CD28" i="33"/>
  <c r="U9" i="33"/>
  <c r="U23" i="33" s="1"/>
  <c r="BA9" i="33"/>
  <c r="BA23" i="33" s="1"/>
  <c r="AC49" i="33"/>
  <c r="AP49" i="33"/>
  <c r="AM9" i="33"/>
  <c r="AM23" i="33" s="1"/>
  <c r="BC9" i="33"/>
  <c r="BC23" i="33" s="1"/>
  <c r="BS9" i="33"/>
  <c r="BS23" i="33" s="1"/>
  <c r="X23" i="33"/>
  <c r="AO49" i="33"/>
  <c r="BR49" i="33"/>
  <c r="F49" i="33"/>
  <c r="Q45" i="33"/>
  <c r="Q49" i="33"/>
  <c r="AF45" i="33"/>
  <c r="AB45" i="33"/>
  <c r="BH45" i="33"/>
  <c r="P45" i="33"/>
  <c r="AV45" i="33"/>
  <c r="BN9" i="33"/>
  <c r="BN23" i="33" s="1"/>
  <c r="S9" i="33"/>
  <c r="S23" i="33" s="1"/>
  <c r="AI9" i="33"/>
  <c r="AI23" i="33" s="1"/>
  <c r="U49" i="33"/>
  <c r="AH49" i="33"/>
  <c r="BX45" i="33"/>
  <c r="BG45" i="33"/>
  <c r="AQ45" i="33"/>
  <c r="AA45" i="33"/>
  <c r="K45" i="33"/>
  <c r="BF45" i="33"/>
  <c r="AP45" i="33"/>
  <c r="Z45" i="33"/>
  <c r="J45" i="33"/>
  <c r="BY45" i="33"/>
  <c r="BI45" i="33"/>
  <c r="AC45" i="33"/>
  <c r="BK9" i="33"/>
  <c r="BK23" i="33" s="1"/>
  <c r="BZ9" i="33"/>
  <c r="BZ23" i="33" s="1"/>
  <c r="AH9" i="33"/>
  <c r="AH23" i="33" s="1"/>
  <c r="CE19" i="33"/>
  <c r="C9" i="33"/>
  <c r="C23" i="33" s="1"/>
  <c r="C4" i="33" s="1"/>
  <c r="G9" i="33"/>
  <c r="G23" i="33" s="1"/>
  <c r="AT49" i="33"/>
  <c r="X45" i="33"/>
  <c r="AS49" i="33"/>
  <c r="BF49" i="33"/>
  <c r="BO45" i="33"/>
  <c r="AI45" i="33"/>
  <c r="C45" i="33"/>
  <c r="AK49" i="33"/>
  <c r="BE49" i="33"/>
  <c r="V49" i="33"/>
  <c r="AU45" i="33"/>
  <c r="O45" i="33"/>
  <c r="BA45" i="33"/>
  <c r="U45" i="33"/>
  <c r="BF26" i="33"/>
  <c r="T45" i="33"/>
  <c r="AZ45" i="33"/>
  <c r="AN45" i="33"/>
  <c r="BW9" i="33"/>
  <c r="BW23" i="33" s="1"/>
  <c r="K9" i="33"/>
  <c r="K23" i="33" s="1"/>
  <c r="R9" i="33"/>
  <c r="R23" i="33" s="1"/>
  <c r="CA9" i="33"/>
  <c r="CA23" i="33" s="1"/>
  <c r="BI49" i="33"/>
  <c r="CD48" i="33"/>
  <c r="BV49" i="33"/>
  <c r="J49" i="33"/>
  <c r="BC45" i="33"/>
  <c r="W45" i="33"/>
  <c r="BR45" i="33"/>
  <c r="BB45" i="33"/>
  <c r="AL45" i="33"/>
  <c r="V45" i="33"/>
  <c r="F45" i="33"/>
  <c r="CE44" i="33"/>
  <c r="W9" i="33"/>
  <c r="W23" i="33" s="1"/>
  <c r="AY9" i="33"/>
  <c r="AY23" i="33" s="1"/>
  <c r="BQ9" i="33"/>
  <c r="BQ23" i="33" s="1"/>
  <c r="AK9" i="33"/>
  <c r="AK23" i="33" s="1"/>
  <c r="E9" i="33"/>
  <c r="E23" i="33" s="1"/>
  <c r="CD15" i="33"/>
  <c r="Y49" i="33"/>
  <c r="BB49" i="33"/>
  <c r="AL49" i="33"/>
  <c r="AY45" i="33"/>
  <c r="S45" i="33"/>
  <c r="CD44" i="33"/>
  <c r="AS45" i="33"/>
  <c r="AU9" i="33"/>
  <c r="AU23" i="33" s="1"/>
  <c r="AE9" i="33"/>
  <c r="AE23" i="33" s="1"/>
  <c r="O9" i="33"/>
  <c r="O23" i="33" s="1"/>
  <c r="CD11" i="33"/>
  <c r="BT9" i="33"/>
  <c r="BT23" i="33" s="1"/>
  <c r="AN9" i="33"/>
  <c r="AN23" i="33" s="1"/>
  <c r="H9" i="33"/>
  <c r="H23" i="33" s="1"/>
  <c r="D45" i="33"/>
  <c r="AJ45" i="33"/>
  <c r="BP45" i="33"/>
  <c r="CE15" i="33"/>
  <c r="BQ49" i="33"/>
  <c r="BA49" i="33"/>
  <c r="E49" i="33"/>
  <c r="BN49" i="33"/>
  <c r="AX49" i="33"/>
  <c r="R49" i="33"/>
  <c r="BK45" i="33"/>
  <c r="AE45" i="33"/>
  <c r="BZ45" i="33"/>
  <c r="BR9" i="33"/>
  <c r="BR23" i="33" s="1"/>
  <c r="BB9" i="33"/>
  <c r="BB23" i="33" s="1"/>
  <c r="BG9" i="33"/>
  <c r="BG23" i="33" s="1"/>
  <c r="AQ9" i="33"/>
  <c r="AQ23" i="33" s="1"/>
  <c r="AA9" i="33"/>
  <c r="AA23" i="33" s="1"/>
  <c r="CE11" i="33"/>
  <c r="L45" i="33"/>
  <c r="AR45" i="33"/>
  <c r="CA45" i="33"/>
  <c r="BL45" i="33"/>
  <c r="M45" i="33"/>
  <c r="CD43" i="33"/>
  <c r="M49" i="33"/>
  <c r="V26" i="33"/>
  <c r="W26" i="33"/>
  <c r="BC26" i="33"/>
  <c r="X26" i="33"/>
  <c r="BD26" i="33"/>
  <c r="I26" i="33"/>
  <c r="AO26" i="33"/>
  <c r="BU26" i="33"/>
  <c r="BN45" i="33"/>
  <c r="AX45" i="33"/>
  <c r="AH45" i="33"/>
  <c r="R45" i="33"/>
  <c r="BU45" i="33"/>
  <c r="CE39" i="33"/>
  <c r="AT26" i="33"/>
  <c r="BJ9" i="33"/>
  <c r="BJ23" i="33" s="1"/>
  <c r="AT9" i="33"/>
  <c r="AT23" i="33" s="1"/>
  <c r="AD9" i="33"/>
  <c r="AD23" i="33" s="1"/>
  <c r="N9" i="33"/>
  <c r="N23" i="33" s="1"/>
  <c r="AP26" i="33"/>
  <c r="CC9" i="33"/>
  <c r="CC23" i="33" s="1"/>
  <c r="BM9" i="33"/>
  <c r="BM23" i="33" s="1"/>
  <c r="AW9" i="33"/>
  <c r="AW23" i="33" s="1"/>
  <c r="AG9" i="33"/>
  <c r="AG23" i="33" s="1"/>
  <c r="Q9" i="33"/>
  <c r="Q23" i="33" s="1"/>
  <c r="BR26" i="33"/>
  <c r="F26" i="33"/>
  <c r="BP9" i="33"/>
  <c r="BP23" i="33" s="1"/>
  <c r="AZ9" i="33"/>
  <c r="AZ23" i="33" s="1"/>
  <c r="AJ9" i="33"/>
  <c r="AJ23" i="33" s="1"/>
  <c r="T9" i="33"/>
  <c r="T23" i="33" s="1"/>
  <c r="D9" i="33"/>
  <c r="D23" i="33" s="1"/>
  <c r="AH26" i="33"/>
  <c r="K26" i="33"/>
  <c r="AA26" i="33"/>
  <c r="AQ26" i="33"/>
  <c r="BG26" i="33"/>
  <c r="BW26" i="33"/>
  <c r="L26" i="33"/>
  <c r="AB26" i="33"/>
  <c r="AR26" i="33"/>
  <c r="BH26" i="33"/>
  <c r="BX26" i="33"/>
  <c r="M26" i="33"/>
  <c r="AC26" i="33"/>
  <c r="AS26" i="33"/>
  <c r="BI26" i="33"/>
  <c r="BY26" i="33"/>
  <c r="BJ26" i="33"/>
  <c r="G26" i="33"/>
  <c r="AM26" i="33"/>
  <c r="H26" i="33"/>
  <c r="AN26" i="33"/>
  <c r="BT26" i="33"/>
  <c r="Y26" i="33"/>
  <c r="BE26" i="33"/>
  <c r="BJ45" i="33"/>
  <c r="AT45" i="33"/>
  <c r="AD45" i="33"/>
  <c r="N45" i="33"/>
  <c r="AD26" i="33"/>
  <c r="BV9" i="33"/>
  <c r="BV23" i="33" s="1"/>
  <c r="BF9" i="33"/>
  <c r="BF23" i="33" s="1"/>
  <c r="AP9" i="33"/>
  <c r="AP23" i="33" s="1"/>
  <c r="Z9" i="33"/>
  <c r="Z23" i="33" s="1"/>
  <c r="J9" i="33"/>
  <c r="J23" i="33" s="1"/>
  <c r="Z26" i="33"/>
  <c r="BY9" i="33"/>
  <c r="BY23" i="33" s="1"/>
  <c r="BI9" i="33"/>
  <c r="BI23" i="33" s="1"/>
  <c r="AS9" i="33"/>
  <c r="AS23" i="33" s="1"/>
  <c r="AC9" i="33"/>
  <c r="AC23" i="33" s="1"/>
  <c r="CD10" i="33"/>
  <c r="M9" i="33"/>
  <c r="M23" i="33" s="1"/>
  <c r="BB26" i="33"/>
  <c r="CB9" i="33"/>
  <c r="CB23" i="33" s="1"/>
  <c r="BL9" i="33"/>
  <c r="BL23" i="33" s="1"/>
  <c r="AV9" i="33"/>
  <c r="AV23" i="33" s="1"/>
  <c r="AF9" i="33"/>
  <c r="AF23" i="33" s="1"/>
  <c r="CE10" i="33"/>
  <c r="P9" i="33"/>
  <c r="P23" i="33" s="1"/>
  <c r="R26" i="33"/>
  <c r="O26" i="33"/>
  <c r="AE26" i="33"/>
  <c r="AU26" i="33"/>
  <c r="BK26" i="33"/>
  <c r="CA26" i="33"/>
  <c r="P26" i="33"/>
  <c r="AF26" i="33"/>
  <c r="AV26" i="33"/>
  <c r="BL26" i="33"/>
  <c r="CB26" i="33"/>
  <c r="Q26" i="33"/>
  <c r="AG26" i="33"/>
  <c r="AW26" i="33"/>
  <c r="BM26" i="33"/>
  <c r="CC26" i="33"/>
  <c r="AX26" i="33"/>
  <c r="BS26" i="33"/>
  <c r="AF49" i="33"/>
  <c r="CE47" i="33"/>
  <c r="CE48" i="33"/>
  <c r="CC45" i="33"/>
  <c r="AG45" i="33"/>
  <c r="CE43" i="33"/>
  <c r="CD47" i="33"/>
  <c r="CD39" i="33"/>
  <c r="BZ26" i="33"/>
  <c r="N26" i="33"/>
  <c r="AL9" i="33"/>
  <c r="AL23" i="33" s="1"/>
  <c r="V9" i="33"/>
  <c r="V23" i="33" s="1"/>
  <c r="F9" i="33"/>
  <c r="F23" i="33" s="1"/>
  <c r="BV26" i="33"/>
  <c r="J26" i="33"/>
  <c r="BU9" i="33"/>
  <c r="BU23" i="33" s="1"/>
  <c r="BE9" i="33"/>
  <c r="BE23" i="33" s="1"/>
  <c r="AO9" i="33"/>
  <c r="AO23" i="33" s="1"/>
  <c r="Y9" i="33"/>
  <c r="Y23" i="33" s="1"/>
  <c r="I9" i="33"/>
  <c r="I23" i="33" s="1"/>
  <c r="AL26" i="33"/>
  <c r="BX9" i="33"/>
  <c r="BX23" i="33" s="1"/>
  <c r="BH9" i="33"/>
  <c r="BH23" i="33" s="1"/>
  <c r="AR9" i="33"/>
  <c r="AR23" i="33" s="1"/>
  <c r="AB9" i="33"/>
  <c r="AB23" i="33" s="1"/>
  <c r="L9" i="33"/>
  <c r="L23" i="33" s="1"/>
  <c r="BN26" i="33"/>
  <c r="C26" i="33"/>
  <c r="S26" i="33"/>
  <c r="AI26" i="33"/>
  <c r="AY26" i="33"/>
  <c r="BO26" i="33"/>
  <c r="D26" i="33"/>
  <c r="T26" i="33"/>
  <c r="AJ26" i="33"/>
  <c r="AZ26" i="33"/>
  <c r="BP26" i="33"/>
  <c r="E26" i="33"/>
  <c r="U26" i="33"/>
  <c r="AK26" i="33"/>
  <c r="BA26" i="33"/>
  <c r="BQ26" i="33"/>
  <c r="CE45" i="33" l="1"/>
  <c r="CE49" i="33"/>
  <c r="CD49" i="33"/>
  <c r="CD37" i="33"/>
  <c r="CD26" i="33"/>
  <c r="CD23" i="33"/>
  <c r="CD4" i="33" s="1"/>
  <c r="CD9" i="33"/>
  <c r="CE23" i="33"/>
  <c r="CE9" i="33"/>
  <c r="CE37" i="33"/>
  <c r="CE26" i="33"/>
  <c r="CD45" i="33"/>
  <c r="CD44" i="19" l="1"/>
  <c r="CE44" i="19"/>
  <c r="CD31" i="19"/>
  <c r="CE31" i="19"/>
  <c r="CD32" i="19"/>
  <c r="CE32" i="19"/>
  <c r="CD33" i="19"/>
  <c r="CE33" i="19"/>
  <c r="D32" i="19"/>
  <c r="D31" i="19" s="1"/>
  <c r="E32" i="19"/>
  <c r="E31" i="19" s="1"/>
  <c r="F32" i="19"/>
  <c r="G32" i="19"/>
  <c r="H32" i="19"/>
  <c r="H31" i="19" s="1"/>
  <c r="I32" i="19"/>
  <c r="I31" i="19" s="1"/>
  <c r="J32" i="19"/>
  <c r="K32" i="19"/>
  <c r="L32" i="19"/>
  <c r="L31" i="19" s="1"/>
  <c r="M32" i="19"/>
  <c r="M31" i="19" s="1"/>
  <c r="N32" i="19"/>
  <c r="O32" i="19"/>
  <c r="P32" i="19"/>
  <c r="P31" i="19" s="1"/>
  <c r="Q32" i="19"/>
  <c r="Q31" i="19" s="1"/>
  <c r="R32" i="19"/>
  <c r="S32" i="19"/>
  <c r="T32" i="19"/>
  <c r="T31" i="19" s="1"/>
  <c r="U32" i="19"/>
  <c r="U31" i="19" s="1"/>
  <c r="V32" i="19"/>
  <c r="W32" i="19"/>
  <c r="X32" i="19"/>
  <c r="X31" i="19" s="1"/>
  <c r="Y32" i="19"/>
  <c r="Y31" i="19" s="1"/>
  <c r="Z32" i="19"/>
  <c r="AA32" i="19"/>
  <c r="AB32" i="19"/>
  <c r="AB31" i="19" s="1"/>
  <c r="AC32" i="19"/>
  <c r="AC31" i="19" s="1"/>
  <c r="AD32" i="19"/>
  <c r="AE32" i="19"/>
  <c r="AF32" i="19"/>
  <c r="AF31" i="19" s="1"/>
  <c r="AG32" i="19"/>
  <c r="AG31" i="19" s="1"/>
  <c r="AH32" i="19"/>
  <c r="AI32" i="19"/>
  <c r="AJ32" i="19"/>
  <c r="AJ31" i="19" s="1"/>
  <c r="AK32" i="19"/>
  <c r="AK31" i="19" s="1"/>
  <c r="AL32" i="19"/>
  <c r="AM32" i="19"/>
  <c r="AN32" i="19"/>
  <c r="AN31" i="19" s="1"/>
  <c r="AO32" i="19"/>
  <c r="AO31" i="19" s="1"/>
  <c r="AP32" i="19"/>
  <c r="AQ32" i="19"/>
  <c r="AR32" i="19"/>
  <c r="AR31" i="19" s="1"/>
  <c r="AS32" i="19"/>
  <c r="AS31" i="19" s="1"/>
  <c r="AT32" i="19"/>
  <c r="AU32" i="19"/>
  <c r="AV32" i="19"/>
  <c r="AV31" i="19" s="1"/>
  <c r="AW32" i="19"/>
  <c r="AW31" i="19" s="1"/>
  <c r="AX32" i="19"/>
  <c r="AY32" i="19"/>
  <c r="AZ32" i="19"/>
  <c r="AZ31" i="19" s="1"/>
  <c r="BA32" i="19"/>
  <c r="BA31" i="19" s="1"/>
  <c r="BB32" i="19"/>
  <c r="BC32" i="19"/>
  <c r="BD32" i="19"/>
  <c r="BD31" i="19" s="1"/>
  <c r="BE32" i="19"/>
  <c r="BE31" i="19" s="1"/>
  <c r="BF32" i="19"/>
  <c r="BG32" i="19"/>
  <c r="BH32" i="19"/>
  <c r="BH31" i="19" s="1"/>
  <c r="BI32" i="19"/>
  <c r="BI31" i="19" s="1"/>
  <c r="BJ32" i="19"/>
  <c r="BK32" i="19"/>
  <c r="BL32" i="19"/>
  <c r="BL31" i="19" s="1"/>
  <c r="BM32" i="19"/>
  <c r="BM31" i="19" s="1"/>
  <c r="BN32" i="19"/>
  <c r="BO32" i="19"/>
  <c r="BP32" i="19"/>
  <c r="BP31" i="19" s="1"/>
  <c r="BQ32" i="19"/>
  <c r="BQ31" i="19" s="1"/>
  <c r="BR32" i="19"/>
  <c r="BS32" i="19"/>
  <c r="BT32" i="19"/>
  <c r="BT31" i="19" s="1"/>
  <c r="BU32" i="19"/>
  <c r="BU31" i="19" s="1"/>
  <c r="BV32" i="19"/>
  <c r="BW32" i="19"/>
  <c r="BX32" i="19"/>
  <c r="BX31" i="19" s="1"/>
  <c r="BY32" i="19"/>
  <c r="BY31" i="19" s="1"/>
  <c r="BZ32" i="19"/>
  <c r="CA32" i="19"/>
  <c r="CB32" i="19"/>
  <c r="CB31" i="19" s="1"/>
  <c r="CC32" i="19"/>
  <c r="CC31" i="19" s="1"/>
  <c r="D33" i="19"/>
  <c r="E33" i="19"/>
  <c r="F33" i="19"/>
  <c r="F31" i="19" s="1"/>
  <c r="G33" i="19"/>
  <c r="G31" i="19" s="1"/>
  <c r="H33" i="19"/>
  <c r="I33" i="19"/>
  <c r="J33" i="19"/>
  <c r="J31" i="19" s="1"/>
  <c r="K33" i="19"/>
  <c r="K31" i="19" s="1"/>
  <c r="L33" i="19"/>
  <c r="M33" i="19"/>
  <c r="N33" i="19"/>
  <c r="N31" i="19" s="1"/>
  <c r="O33" i="19"/>
  <c r="O31" i="19" s="1"/>
  <c r="P33" i="19"/>
  <c r="Q33" i="19"/>
  <c r="R33" i="19"/>
  <c r="R31" i="19" s="1"/>
  <c r="S33" i="19"/>
  <c r="S31" i="19" s="1"/>
  <c r="T33" i="19"/>
  <c r="U33" i="19"/>
  <c r="V33" i="19"/>
  <c r="V31" i="19" s="1"/>
  <c r="W33" i="19"/>
  <c r="W31" i="19" s="1"/>
  <c r="X33" i="19"/>
  <c r="Y33" i="19"/>
  <c r="Z33" i="19"/>
  <c r="Z31" i="19" s="1"/>
  <c r="AA33" i="19"/>
  <c r="AA31" i="19" s="1"/>
  <c r="AB33" i="19"/>
  <c r="AC33" i="19"/>
  <c r="AD33" i="19"/>
  <c r="AD31" i="19" s="1"/>
  <c r="AE33" i="19"/>
  <c r="AE31" i="19" s="1"/>
  <c r="AF33" i="19"/>
  <c r="AG33" i="19"/>
  <c r="AH33" i="19"/>
  <c r="AH31" i="19" s="1"/>
  <c r="AI33" i="19"/>
  <c r="AI31" i="19" s="1"/>
  <c r="AJ33" i="19"/>
  <c r="AK33" i="19"/>
  <c r="AL33" i="19"/>
  <c r="AL31" i="19" s="1"/>
  <c r="AM33" i="19"/>
  <c r="AM31" i="19" s="1"/>
  <c r="AN33" i="19"/>
  <c r="AO33" i="19"/>
  <c r="AP33" i="19"/>
  <c r="AP31" i="19" s="1"/>
  <c r="AQ33" i="19"/>
  <c r="AQ31" i="19" s="1"/>
  <c r="AR33" i="19"/>
  <c r="AS33" i="19"/>
  <c r="AT33" i="19"/>
  <c r="AT31" i="19" s="1"/>
  <c r="AU33" i="19"/>
  <c r="AU31" i="19" s="1"/>
  <c r="AV33" i="19"/>
  <c r="AW33" i="19"/>
  <c r="AX33" i="19"/>
  <c r="AX31" i="19" s="1"/>
  <c r="AY33" i="19"/>
  <c r="AY31" i="19" s="1"/>
  <c r="AZ33" i="19"/>
  <c r="BA33" i="19"/>
  <c r="BB33" i="19"/>
  <c r="BB31" i="19" s="1"/>
  <c r="BC33" i="19"/>
  <c r="BC31" i="19" s="1"/>
  <c r="BD33" i="19"/>
  <c r="BE33" i="19"/>
  <c r="BF33" i="19"/>
  <c r="BF31" i="19" s="1"/>
  <c r="BG33" i="19"/>
  <c r="BG31" i="19" s="1"/>
  <c r="BH33" i="19"/>
  <c r="BI33" i="19"/>
  <c r="BJ33" i="19"/>
  <c r="BJ31" i="19" s="1"/>
  <c r="BK33" i="19"/>
  <c r="BK31" i="19" s="1"/>
  <c r="BL33" i="19"/>
  <c r="BM33" i="19"/>
  <c r="BN33" i="19"/>
  <c r="BN31" i="19" s="1"/>
  <c r="BO33" i="19"/>
  <c r="BO31" i="19" s="1"/>
  <c r="BP33" i="19"/>
  <c r="BQ33" i="19"/>
  <c r="BR33" i="19"/>
  <c r="BR31" i="19" s="1"/>
  <c r="BS33" i="19"/>
  <c r="BS31" i="19" s="1"/>
  <c r="BT33" i="19"/>
  <c r="BU33" i="19"/>
  <c r="BV33" i="19"/>
  <c r="BV31" i="19" s="1"/>
  <c r="BW33" i="19"/>
  <c r="BW31" i="19" s="1"/>
  <c r="BX33" i="19"/>
  <c r="BY33" i="19"/>
  <c r="BZ33" i="19"/>
  <c r="BZ31" i="19" s="1"/>
  <c r="CA33" i="19"/>
  <c r="CA31" i="19" s="1"/>
  <c r="CB33" i="19"/>
  <c r="CC33" i="19"/>
  <c r="C31" i="19"/>
  <c r="C33" i="19"/>
  <c r="C32" i="19"/>
  <c r="BB99" i="19"/>
  <c r="AX99" i="19"/>
  <c r="V99" i="19"/>
  <c r="R99" i="19"/>
  <c r="BQ98" i="19"/>
  <c r="BM98" i="19"/>
  <c r="AK98" i="19"/>
  <c r="AG98" i="19"/>
  <c r="E98" i="19"/>
  <c r="CB97" i="19"/>
  <c r="AZ97" i="19"/>
  <c r="AV97" i="19"/>
  <c r="T97" i="19"/>
  <c r="P97" i="19"/>
  <c r="BO96" i="19"/>
  <c r="BK96" i="19"/>
  <c r="AI96" i="19"/>
  <c r="AE96" i="19"/>
  <c r="K96" i="19"/>
  <c r="I96" i="19"/>
  <c r="BV95" i="19"/>
  <c r="BU95" i="19"/>
  <c r="BL95" i="19"/>
  <c r="BJ95" i="19"/>
  <c r="BB95" i="19"/>
  <c r="BA95" i="19"/>
  <c r="AT95" i="19"/>
  <c r="AS95" i="19"/>
  <c r="AL95" i="19"/>
  <c r="AK95" i="19"/>
  <c r="AD95" i="19"/>
  <c r="AC95" i="19"/>
  <c r="V95" i="19"/>
  <c r="U95" i="19"/>
  <c r="N95" i="19"/>
  <c r="M95" i="19"/>
  <c r="F95" i="19"/>
  <c r="E95" i="19"/>
  <c r="C95" i="19" a="1"/>
  <c r="BN99" i="19" s="1"/>
  <c r="BZ88" i="19"/>
  <c r="BQ88" i="19"/>
  <c r="BF88" i="19"/>
  <c r="AT88" i="19"/>
  <c r="AK88" i="19"/>
  <c r="Z88" i="19"/>
  <c r="N88" i="19"/>
  <c r="E88" i="19"/>
  <c r="BU87" i="19"/>
  <c r="BI87" i="19"/>
  <c r="AZ87" i="19"/>
  <c r="AO87" i="19"/>
  <c r="AC87" i="19"/>
  <c r="T87" i="19"/>
  <c r="I87" i="19"/>
  <c r="BY86" i="19"/>
  <c r="BS86" i="19"/>
  <c r="BL86" i="19"/>
  <c r="BD86" i="19"/>
  <c r="AY86" i="19"/>
  <c r="AT86" i="19"/>
  <c r="AN86" i="19"/>
  <c r="AI86" i="19"/>
  <c r="AD86" i="19"/>
  <c r="X86" i="19"/>
  <c r="S86" i="19"/>
  <c r="N86" i="19"/>
  <c r="H86" i="19"/>
  <c r="C86" i="19"/>
  <c r="BY85" i="19"/>
  <c r="BS85" i="19"/>
  <c r="BN85" i="19"/>
  <c r="BI85" i="19"/>
  <c r="BC85" i="19"/>
  <c r="AX85" i="19"/>
  <c r="AS85" i="19"/>
  <c r="AM85" i="19"/>
  <c r="AH85" i="19"/>
  <c r="AC85" i="19"/>
  <c r="W85" i="19"/>
  <c r="R85" i="19"/>
  <c r="M85" i="19"/>
  <c r="G85" i="19"/>
  <c r="CC84" i="19"/>
  <c r="BX84" i="19"/>
  <c r="BR84" i="19"/>
  <c r="BM84" i="19"/>
  <c r="BH84" i="19"/>
  <c r="BB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CB83" i="19"/>
  <c r="BX83" i="19"/>
  <c r="BT83" i="19"/>
  <c r="BP83" i="19"/>
  <c r="BL83" i="19"/>
  <c r="BH83" i="19"/>
  <c r="BD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C83" i="19" a="1"/>
  <c r="BR88" i="19" s="1"/>
  <c r="BX76" i="19"/>
  <c r="BP76" i="19"/>
  <c r="BH76" i="19"/>
  <c r="AZ76" i="19"/>
  <c r="AR76" i="19"/>
  <c r="AJ76" i="19"/>
  <c r="AB76" i="19"/>
  <c r="T76" i="19"/>
  <c r="L76" i="19"/>
  <c r="D76" i="19"/>
  <c r="BW75" i="19"/>
  <c r="BO75" i="19"/>
  <c r="BG75" i="19"/>
  <c r="AY75" i="19"/>
  <c r="AQ75" i="19"/>
  <c r="AI75" i="19"/>
  <c r="AA75" i="19"/>
  <c r="S75" i="19"/>
  <c r="K75" i="19"/>
  <c r="C75" i="19"/>
  <c r="BV74" i="19"/>
  <c r="BN74" i="19"/>
  <c r="BF74" i="19"/>
  <c r="AX74" i="19"/>
  <c r="AP74" i="19"/>
  <c r="AH74" i="19"/>
  <c r="Z74" i="19"/>
  <c r="R74" i="19"/>
  <c r="J74" i="19"/>
  <c r="D74" i="19"/>
  <c r="BZ73" i="19"/>
  <c r="BU73" i="19"/>
  <c r="BO73" i="19"/>
  <c r="BJ73" i="19"/>
  <c r="BE73" i="19"/>
  <c r="AY73" i="19"/>
  <c r="AT73" i="19"/>
  <c r="AO73" i="19"/>
  <c r="AI73" i="19"/>
  <c r="AD73" i="19"/>
  <c r="Y73" i="19"/>
  <c r="S73" i="19"/>
  <c r="N73" i="19"/>
  <c r="I73" i="19"/>
  <c r="C73" i="19"/>
  <c r="BY72" i="19"/>
  <c r="BT72" i="19"/>
  <c r="BN72" i="19"/>
  <c r="BI72" i="19"/>
  <c r="BD72" i="19"/>
  <c r="AX72" i="19"/>
  <c r="AS72" i="19"/>
  <c r="AN72" i="19"/>
  <c r="AJ72" i="19"/>
  <c r="AF72" i="19"/>
  <c r="AB72" i="19"/>
  <c r="X72" i="19"/>
  <c r="T72" i="19"/>
  <c r="P72" i="19"/>
  <c r="L72" i="19"/>
  <c r="H72" i="19"/>
  <c r="D72" i="19"/>
  <c r="CA71" i="19"/>
  <c r="BW71" i="19"/>
  <c r="BS71" i="19"/>
  <c r="BO71" i="19"/>
  <c r="BK71" i="19"/>
  <c r="BG71" i="19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C71" i="19" a="1"/>
  <c r="CB76" i="19" s="1"/>
  <c r="C58" i="19" a="1"/>
  <c r="CC63" i="19" l="1"/>
  <c r="BY63" i="19"/>
  <c r="BU63" i="19"/>
  <c r="BQ63" i="19"/>
  <c r="BM63" i="19"/>
  <c r="BI63" i="19"/>
  <c r="BE63" i="19"/>
  <c r="BA63" i="19"/>
  <c r="AW63" i="19"/>
  <c r="AS63" i="19"/>
  <c r="AO63" i="19"/>
  <c r="AK63" i="19"/>
  <c r="AG63" i="19"/>
  <c r="AC63" i="19"/>
  <c r="Y63" i="19"/>
  <c r="U63" i="19"/>
  <c r="Q63" i="19"/>
  <c r="M63" i="19"/>
  <c r="I63" i="19"/>
  <c r="E63" i="19"/>
  <c r="CB62" i="19"/>
  <c r="BX62" i="19"/>
  <c r="BT62" i="19"/>
  <c r="BP62" i="19"/>
  <c r="BL62" i="19"/>
  <c r="BH62" i="19"/>
  <c r="BD62" i="19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CA61" i="19"/>
  <c r="BW61" i="19"/>
  <c r="BS61" i="19"/>
  <c r="BO61" i="19"/>
  <c r="BK61" i="19"/>
  <c r="BG61" i="19"/>
  <c r="BC61" i="19"/>
  <c r="AY61" i="19"/>
  <c r="AU61" i="19"/>
  <c r="AQ61" i="19"/>
  <c r="AM61" i="19"/>
  <c r="AI61" i="19"/>
  <c r="AE61" i="19"/>
  <c r="AA61" i="19"/>
  <c r="W61" i="19"/>
  <c r="S61" i="19"/>
  <c r="O61" i="19"/>
  <c r="K61" i="19"/>
  <c r="G61" i="19"/>
  <c r="C61" i="19"/>
  <c r="BZ60" i="19"/>
  <c r="BV60" i="19"/>
  <c r="BR60" i="19"/>
  <c r="BN60" i="19"/>
  <c r="BJ60" i="19"/>
  <c r="BF60" i="19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CC59" i="19"/>
  <c r="BY59" i="19"/>
  <c r="BU59" i="19"/>
  <c r="BQ59" i="19"/>
  <c r="BM59" i="19"/>
  <c r="BI59" i="19"/>
  <c r="BE59" i="19"/>
  <c r="BA59" i="19"/>
  <c r="AW59" i="19"/>
  <c r="CB63" i="19"/>
  <c r="BX63" i="19"/>
  <c r="BT63" i="19"/>
  <c r="BP63" i="19"/>
  <c r="BL63" i="19"/>
  <c r="BH63" i="19"/>
  <c r="BD63" i="19"/>
  <c r="AZ63" i="19"/>
  <c r="AV63" i="19"/>
  <c r="AR63" i="19"/>
  <c r="AN63" i="19"/>
  <c r="AJ63" i="19"/>
  <c r="AF63" i="19"/>
  <c r="AB63" i="19"/>
  <c r="X63" i="19"/>
  <c r="T63" i="19"/>
  <c r="P63" i="19"/>
  <c r="L63" i="19"/>
  <c r="H63" i="19"/>
  <c r="D63" i="19"/>
  <c r="CA62" i="19"/>
  <c r="BW62" i="19"/>
  <c r="BS62" i="19"/>
  <c r="BO62" i="19"/>
  <c r="BK62" i="19"/>
  <c r="BG62" i="19"/>
  <c r="BC62" i="19"/>
  <c r="AY62" i="19"/>
  <c r="AU62" i="19"/>
  <c r="AQ62" i="19"/>
  <c r="AM62" i="19"/>
  <c r="AI62" i="19"/>
  <c r="AE62" i="19"/>
  <c r="AA62" i="19"/>
  <c r="W62" i="19"/>
  <c r="S62" i="19"/>
  <c r="O62" i="19"/>
  <c r="K62" i="19"/>
  <c r="G62" i="19"/>
  <c r="C62" i="19"/>
  <c r="BZ61" i="19"/>
  <c r="BV61" i="19"/>
  <c r="BR61" i="19"/>
  <c r="BN61" i="19"/>
  <c r="BJ61" i="19"/>
  <c r="BF61" i="19"/>
  <c r="BB61" i="19"/>
  <c r="AX61" i="19"/>
  <c r="AT61" i="19"/>
  <c r="AP61" i="19"/>
  <c r="AL61" i="19"/>
  <c r="AH61" i="19"/>
  <c r="AD61" i="19"/>
  <c r="Z61" i="19"/>
  <c r="V61" i="19"/>
  <c r="R61" i="19"/>
  <c r="N61" i="19"/>
  <c r="J61" i="19"/>
  <c r="F61" i="19"/>
  <c r="CC60" i="19"/>
  <c r="BY60" i="19"/>
  <c r="BU60" i="19"/>
  <c r="BQ60" i="19"/>
  <c r="BM60" i="19"/>
  <c r="BI60" i="19"/>
  <c r="BE60" i="19"/>
  <c r="BA60" i="19"/>
  <c r="AW60" i="19"/>
  <c r="AS60" i="19"/>
  <c r="AO60" i="19"/>
  <c r="AK60" i="19"/>
  <c r="AG60" i="19"/>
  <c r="AC60" i="19"/>
  <c r="Y60" i="19"/>
  <c r="U60" i="19"/>
  <c r="Q60" i="19"/>
  <c r="M60" i="19"/>
  <c r="I60" i="19"/>
  <c r="E60" i="19"/>
  <c r="CB59" i="19"/>
  <c r="BX59" i="19"/>
  <c r="BT59" i="19"/>
  <c r="BP59" i="19"/>
  <c r="BL59" i="19"/>
  <c r="BH59" i="19"/>
  <c r="BD59" i="19"/>
  <c r="AZ59" i="19"/>
  <c r="AV59" i="19"/>
  <c r="F58" i="19"/>
  <c r="J58" i="19"/>
  <c r="N58" i="19"/>
  <c r="R58" i="19"/>
  <c r="V58" i="19"/>
  <c r="Z58" i="19"/>
  <c r="AD58" i="19"/>
  <c r="AH58" i="19"/>
  <c r="AL58" i="19"/>
  <c r="AP58" i="19"/>
  <c r="AT58" i="19"/>
  <c r="AX58" i="19"/>
  <c r="BB58" i="19"/>
  <c r="BF58" i="19"/>
  <c r="BJ58" i="19"/>
  <c r="BN58" i="19"/>
  <c r="BR58" i="19"/>
  <c r="BV58" i="19"/>
  <c r="BZ58" i="19"/>
  <c r="C59" i="19"/>
  <c r="G59" i="19"/>
  <c r="K59" i="19"/>
  <c r="O59" i="19"/>
  <c r="S59" i="19"/>
  <c r="W59" i="19"/>
  <c r="AA59" i="19"/>
  <c r="AE59" i="19"/>
  <c r="AI59" i="19"/>
  <c r="AM59" i="19"/>
  <c r="AQ59" i="19"/>
  <c r="AU59" i="19"/>
  <c r="BC59" i="19"/>
  <c r="BK59" i="19"/>
  <c r="BS59" i="19"/>
  <c r="CA59" i="19"/>
  <c r="H60" i="19"/>
  <c r="P60" i="19"/>
  <c r="X60" i="19"/>
  <c r="AF60" i="19"/>
  <c r="AN60" i="19"/>
  <c r="AV60" i="19"/>
  <c r="BD60" i="19"/>
  <c r="BL60" i="19"/>
  <c r="BT60" i="19"/>
  <c r="CB60" i="19"/>
  <c r="I61" i="19"/>
  <c r="Q61" i="19"/>
  <c r="Y61" i="19"/>
  <c r="AG61" i="19"/>
  <c r="AO61" i="19"/>
  <c r="AW61" i="19"/>
  <c r="BE61" i="19"/>
  <c r="BM61" i="19"/>
  <c r="BU61" i="19"/>
  <c r="CC61" i="19"/>
  <c r="J62" i="19"/>
  <c r="R62" i="19"/>
  <c r="Z62" i="19"/>
  <c r="AH62" i="19"/>
  <c r="AP62" i="19"/>
  <c r="AX62" i="19"/>
  <c r="BF62" i="19"/>
  <c r="BN62" i="19"/>
  <c r="BV62" i="19"/>
  <c r="C63" i="19"/>
  <c r="K63" i="19"/>
  <c r="S63" i="19"/>
  <c r="AA63" i="19"/>
  <c r="AI63" i="19"/>
  <c r="AQ63" i="19"/>
  <c r="AY63" i="19"/>
  <c r="BG63" i="19"/>
  <c r="BO63" i="19"/>
  <c r="BW63" i="19"/>
  <c r="I58" i="19"/>
  <c r="Q58" i="19"/>
  <c r="Y58" i="19"/>
  <c r="AG58" i="19"/>
  <c r="AO58" i="19"/>
  <c r="AW58" i="19"/>
  <c r="BE58" i="19"/>
  <c r="BM58" i="19"/>
  <c r="BU58" i="19"/>
  <c r="CC58" i="19"/>
  <c r="J59" i="19"/>
  <c r="R59" i="19"/>
  <c r="Z59" i="19"/>
  <c r="AH59" i="19"/>
  <c r="AP59" i="19"/>
  <c r="BB59" i="19"/>
  <c r="BR59" i="19"/>
  <c r="G60" i="19"/>
  <c r="W60" i="19"/>
  <c r="AM60" i="19"/>
  <c r="BC60" i="19"/>
  <c r="BS60" i="19"/>
  <c r="H61" i="19"/>
  <c r="X61" i="19"/>
  <c r="AN61" i="19"/>
  <c r="BD61" i="19"/>
  <c r="BT61" i="19"/>
  <c r="I62" i="19"/>
  <c r="Y62" i="19"/>
  <c r="AO62" i="19"/>
  <c r="BE62" i="19"/>
  <c r="BU62" i="19"/>
  <c r="J63" i="19"/>
  <c r="R63" i="19"/>
  <c r="AH63" i="19"/>
  <c r="AX63" i="19"/>
  <c r="BN63" i="19"/>
  <c r="C58" i="19"/>
  <c r="K58" i="19"/>
  <c r="S58" i="19"/>
  <c r="AA58" i="19"/>
  <c r="AI58" i="19"/>
  <c r="AQ58" i="19"/>
  <c r="AY58" i="19"/>
  <c r="BG58" i="19"/>
  <c r="BO58" i="19"/>
  <c r="BS58" i="19"/>
  <c r="BW58" i="19"/>
  <c r="CA58" i="19"/>
  <c r="D59" i="19"/>
  <c r="H59" i="19"/>
  <c r="L59" i="19"/>
  <c r="P59" i="19"/>
  <c r="T59" i="19"/>
  <c r="X59" i="19"/>
  <c r="AB59" i="19"/>
  <c r="AF59" i="19"/>
  <c r="AJ59" i="19"/>
  <c r="AN59" i="19"/>
  <c r="AR59" i="19"/>
  <c r="AX59" i="19"/>
  <c r="BF59" i="19"/>
  <c r="BN59" i="19"/>
  <c r="BV59" i="19"/>
  <c r="C60" i="19"/>
  <c r="K60" i="19"/>
  <c r="S60" i="19"/>
  <c r="AA60" i="19"/>
  <c r="AI60" i="19"/>
  <c r="AQ60" i="19"/>
  <c r="AY60" i="19"/>
  <c r="BG60" i="19"/>
  <c r="BO60" i="19"/>
  <c r="BW60" i="19"/>
  <c r="D61" i="19"/>
  <c r="L61" i="19"/>
  <c r="T61" i="19"/>
  <c r="AB61" i="19"/>
  <c r="AJ61" i="19"/>
  <c r="AR61" i="19"/>
  <c r="AZ61" i="19"/>
  <c r="BH61" i="19"/>
  <c r="BP61" i="19"/>
  <c r="BX61" i="19"/>
  <c r="E62" i="19"/>
  <c r="M62" i="19"/>
  <c r="U62" i="19"/>
  <c r="AC62" i="19"/>
  <c r="AK62" i="19"/>
  <c r="AS62" i="19"/>
  <c r="BA62" i="19"/>
  <c r="BI62" i="19"/>
  <c r="BQ62" i="19"/>
  <c r="BY62" i="19"/>
  <c r="F63" i="19"/>
  <c r="N63" i="19"/>
  <c r="V63" i="19"/>
  <c r="AD63" i="19"/>
  <c r="AL63" i="19"/>
  <c r="AT63" i="19"/>
  <c r="BB63" i="19"/>
  <c r="BJ63" i="19"/>
  <c r="BR63" i="19"/>
  <c r="BZ63" i="19"/>
  <c r="E58" i="19"/>
  <c r="M58" i="19"/>
  <c r="U58" i="19"/>
  <c r="AC58" i="19"/>
  <c r="AK58" i="19"/>
  <c r="AS58" i="19"/>
  <c r="BA58" i="19"/>
  <c r="BI58" i="19"/>
  <c r="BQ58" i="19"/>
  <c r="BY58" i="19"/>
  <c r="F59" i="19"/>
  <c r="N59" i="19"/>
  <c r="V59" i="19"/>
  <c r="AD59" i="19"/>
  <c r="AL59" i="19"/>
  <c r="AT59" i="19"/>
  <c r="BJ59" i="19"/>
  <c r="BZ59" i="19"/>
  <c r="O60" i="19"/>
  <c r="AE60" i="19"/>
  <c r="AU60" i="19"/>
  <c r="BK60" i="19"/>
  <c r="CA60" i="19"/>
  <c r="P61" i="19"/>
  <c r="AF61" i="19"/>
  <c r="AV61" i="19"/>
  <c r="BL61" i="19"/>
  <c r="CB61" i="19"/>
  <c r="Q62" i="19"/>
  <c r="AG62" i="19"/>
  <c r="AW62" i="19"/>
  <c r="BM62" i="19"/>
  <c r="CC62" i="19"/>
  <c r="Z63" i="19"/>
  <c r="AP63" i="19"/>
  <c r="BF63" i="19"/>
  <c r="BV63" i="19"/>
  <c r="G58" i="19"/>
  <c r="O58" i="19"/>
  <c r="W58" i="19"/>
  <c r="AE58" i="19"/>
  <c r="AM58" i="19"/>
  <c r="AU58" i="19"/>
  <c r="BC58" i="19"/>
  <c r="BK58" i="19"/>
  <c r="D58" i="19"/>
  <c r="H58" i="19"/>
  <c r="L58" i="19"/>
  <c r="P58" i="19"/>
  <c r="T58" i="19"/>
  <c r="X58" i="19"/>
  <c r="AB58" i="19"/>
  <c r="AF58" i="19"/>
  <c r="AJ58" i="19"/>
  <c r="AN58" i="19"/>
  <c r="AR58" i="19"/>
  <c r="AV58" i="19"/>
  <c r="AZ58" i="19"/>
  <c r="BD58" i="19"/>
  <c r="BH58" i="19"/>
  <c r="BL58" i="19"/>
  <c r="BP58" i="19"/>
  <c r="BT58" i="19"/>
  <c r="BX58" i="19"/>
  <c r="CB58" i="19"/>
  <c r="E59" i="19"/>
  <c r="I59" i="19"/>
  <c r="M59" i="19"/>
  <c r="Q59" i="19"/>
  <c r="U59" i="19"/>
  <c r="Y59" i="19"/>
  <c r="AC59" i="19"/>
  <c r="AG59" i="19"/>
  <c r="AK59" i="19"/>
  <c r="AO59" i="19"/>
  <c r="AS59" i="19"/>
  <c r="AY59" i="19"/>
  <c r="BG59" i="19"/>
  <c r="BO59" i="19"/>
  <c r="BW59" i="19"/>
  <c r="D60" i="19"/>
  <c r="L60" i="19"/>
  <c r="T60" i="19"/>
  <c r="AB60" i="19"/>
  <c r="AJ60" i="19"/>
  <c r="AR60" i="19"/>
  <c r="AZ60" i="19"/>
  <c r="BH60" i="19"/>
  <c r="BP60" i="19"/>
  <c r="BX60" i="19"/>
  <c r="E61" i="19"/>
  <c r="M61" i="19"/>
  <c r="U61" i="19"/>
  <c r="AC61" i="19"/>
  <c r="AK61" i="19"/>
  <c r="AS61" i="19"/>
  <c r="BA61" i="19"/>
  <c r="BI61" i="19"/>
  <c r="BQ61" i="19"/>
  <c r="BY61" i="19"/>
  <c r="F62" i="19"/>
  <c r="N62" i="19"/>
  <c r="V62" i="19"/>
  <c r="AD62" i="19"/>
  <c r="AL62" i="19"/>
  <c r="AT62" i="19"/>
  <c r="BB62" i="19"/>
  <c r="BJ62" i="19"/>
  <c r="BR62" i="19"/>
  <c r="BZ62" i="19"/>
  <c r="G63" i="19"/>
  <c r="O63" i="19"/>
  <c r="W63" i="19"/>
  <c r="AE63" i="19"/>
  <c r="AM63" i="19"/>
  <c r="AU63" i="19"/>
  <c r="BC63" i="19"/>
  <c r="BK63" i="19"/>
  <c r="BS63" i="19"/>
  <c r="CA63" i="19"/>
  <c r="D71" i="19"/>
  <c r="H71" i="19"/>
  <c r="L71" i="19"/>
  <c r="P71" i="19"/>
  <c r="T71" i="19"/>
  <c r="X71" i="19"/>
  <c r="AB71" i="19"/>
  <c r="AF71" i="19"/>
  <c r="AJ71" i="19"/>
  <c r="AN71" i="19"/>
  <c r="AR71" i="19"/>
  <c r="AV71" i="19"/>
  <c r="AZ71" i="19"/>
  <c r="BD71" i="19"/>
  <c r="BH71" i="19"/>
  <c r="BL71" i="19"/>
  <c r="BP71" i="19"/>
  <c r="BT71" i="19"/>
  <c r="BX71" i="19"/>
  <c r="CB71" i="19"/>
  <c r="E72" i="19"/>
  <c r="I72" i="19"/>
  <c r="I100" i="19" s="1"/>
  <c r="M72" i="19"/>
  <c r="Q72" i="19"/>
  <c r="U72" i="19"/>
  <c r="Y72" i="19"/>
  <c r="AC72" i="19"/>
  <c r="AG72" i="19"/>
  <c r="AK72" i="19"/>
  <c r="AO72" i="19"/>
  <c r="AO100" i="19" s="1"/>
  <c r="AT72" i="19"/>
  <c r="AZ72" i="19"/>
  <c r="BE72" i="19"/>
  <c r="BJ72" i="19"/>
  <c r="BP72" i="19"/>
  <c r="BU72" i="19"/>
  <c r="BZ72" i="19"/>
  <c r="E73" i="19"/>
  <c r="J73" i="19"/>
  <c r="O73" i="19"/>
  <c r="U73" i="19"/>
  <c r="Z73" i="19"/>
  <c r="AE73" i="19"/>
  <c r="AK73" i="19"/>
  <c r="AP73" i="19"/>
  <c r="AU73" i="19"/>
  <c r="AU77" i="19" s="1"/>
  <c r="BA73" i="19"/>
  <c r="BF73" i="19"/>
  <c r="BK73" i="19"/>
  <c r="BQ73" i="19"/>
  <c r="BV73" i="19"/>
  <c r="CA73" i="19"/>
  <c r="F74" i="19"/>
  <c r="L74" i="19"/>
  <c r="T74" i="19"/>
  <c r="AB74" i="19"/>
  <c r="AJ74" i="19"/>
  <c r="AR74" i="19"/>
  <c r="AZ74" i="19"/>
  <c r="BH74" i="19"/>
  <c r="BP74" i="19"/>
  <c r="BX74" i="19"/>
  <c r="E75" i="19"/>
  <c r="M75" i="19"/>
  <c r="U75" i="19"/>
  <c r="AC75" i="19"/>
  <c r="AK75" i="19"/>
  <c r="AS75" i="19"/>
  <c r="BA75" i="19"/>
  <c r="BI75" i="19"/>
  <c r="BQ75" i="19"/>
  <c r="BY75" i="19"/>
  <c r="F76" i="19"/>
  <c r="N76" i="19"/>
  <c r="V76" i="19"/>
  <c r="AD76" i="19"/>
  <c r="AL76" i="19"/>
  <c r="AT76" i="19"/>
  <c r="BB76" i="19"/>
  <c r="BJ76" i="19"/>
  <c r="BR76" i="19"/>
  <c r="BZ76" i="19"/>
  <c r="E71" i="19"/>
  <c r="I71" i="19"/>
  <c r="M71" i="19"/>
  <c r="Q71" i="19"/>
  <c r="U71" i="19"/>
  <c r="Y71" i="19"/>
  <c r="AC71" i="19"/>
  <c r="AG71" i="19"/>
  <c r="AK71" i="19"/>
  <c r="AO71" i="19"/>
  <c r="AS71" i="19"/>
  <c r="AW71" i="19"/>
  <c r="BA71" i="19"/>
  <c r="BE71" i="19"/>
  <c r="BI71" i="19"/>
  <c r="BM71" i="19"/>
  <c r="BQ71" i="19"/>
  <c r="BU71" i="19"/>
  <c r="BY71" i="19"/>
  <c r="CC71" i="19"/>
  <c r="F72" i="19"/>
  <c r="J72" i="19"/>
  <c r="N72" i="19"/>
  <c r="R72" i="19"/>
  <c r="V72" i="19"/>
  <c r="Z72" i="19"/>
  <c r="AD72" i="19"/>
  <c r="AH72" i="19"/>
  <c r="AH100" i="19" s="1"/>
  <c r="AL72" i="19"/>
  <c r="AP72" i="19"/>
  <c r="AV72" i="19"/>
  <c r="BA72" i="19"/>
  <c r="BF72" i="19"/>
  <c r="BL72" i="19"/>
  <c r="BQ72" i="19"/>
  <c r="BV72" i="19"/>
  <c r="CB72" i="19"/>
  <c r="F73" i="19"/>
  <c r="K73" i="19"/>
  <c r="Q73" i="19"/>
  <c r="V73" i="19"/>
  <c r="AA73" i="19"/>
  <c r="AG73" i="19"/>
  <c r="AL73" i="19"/>
  <c r="AQ73" i="19"/>
  <c r="AW73" i="19"/>
  <c r="BB73" i="19"/>
  <c r="BG73" i="19"/>
  <c r="BM73" i="19"/>
  <c r="BR73" i="19"/>
  <c r="BW73" i="19"/>
  <c r="CC73" i="19"/>
  <c r="G74" i="19"/>
  <c r="N74" i="19"/>
  <c r="V74" i="19"/>
  <c r="AD74" i="19"/>
  <c r="AL74" i="19"/>
  <c r="AT74" i="19"/>
  <c r="BB74" i="19"/>
  <c r="BJ74" i="19"/>
  <c r="BR74" i="19"/>
  <c r="BZ74" i="19"/>
  <c r="G75" i="19"/>
  <c r="O75" i="19"/>
  <c r="W75" i="19"/>
  <c r="AE75" i="19"/>
  <c r="AM75" i="19"/>
  <c r="AU75" i="19"/>
  <c r="BC75" i="19"/>
  <c r="BK75" i="19"/>
  <c r="BS75" i="19"/>
  <c r="CA75" i="19"/>
  <c r="H76" i="19"/>
  <c r="P76" i="19"/>
  <c r="X76" i="19"/>
  <c r="AF76" i="19"/>
  <c r="AN76" i="19"/>
  <c r="AV76" i="19"/>
  <c r="BD76" i="19"/>
  <c r="BL76" i="19"/>
  <c r="BT76" i="19"/>
  <c r="CA76" i="19"/>
  <c r="BW76" i="19"/>
  <c r="BS76" i="19"/>
  <c r="BO76" i="19"/>
  <c r="BK76" i="19"/>
  <c r="BG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BZ75" i="19"/>
  <c r="BV75" i="19"/>
  <c r="BR75" i="19"/>
  <c r="BN75" i="19"/>
  <c r="BJ75" i="19"/>
  <c r="BF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CC74" i="19"/>
  <c r="BY74" i="19"/>
  <c r="BU74" i="19"/>
  <c r="BQ74" i="19"/>
  <c r="BM74" i="19"/>
  <c r="BI74" i="19"/>
  <c r="BE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CB73" i="19"/>
  <c r="BX73" i="19"/>
  <c r="BT73" i="19"/>
  <c r="BP73" i="19"/>
  <c r="BL73" i="19"/>
  <c r="BH73" i="19"/>
  <c r="BD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CA72" i="19"/>
  <c r="BW72" i="19"/>
  <c r="BS72" i="19"/>
  <c r="BO72" i="19"/>
  <c r="BO100" i="19" s="1"/>
  <c r="BK72" i="19"/>
  <c r="BG72" i="19"/>
  <c r="BC72" i="19"/>
  <c r="AY72" i="19"/>
  <c r="AU72" i="19"/>
  <c r="AQ72" i="19"/>
  <c r="CC76" i="19"/>
  <c r="BY76" i="19"/>
  <c r="BY80" i="19" s="1"/>
  <c r="BY81" i="19" s="1"/>
  <c r="BU76" i="19"/>
  <c r="BQ76" i="19"/>
  <c r="BM76" i="19"/>
  <c r="BI76" i="19"/>
  <c r="BE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CB75" i="19"/>
  <c r="BX75" i="19"/>
  <c r="BT75" i="19"/>
  <c r="BP75" i="19"/>
  <c r="BL75" i="19"/>
  <c r="BH75" i="19"/>
  <c r="BD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CA74" i="19"/>
  <c r="BW74" i="19"/>
  <c r="BS74" i="19"/>
  <c r="BO74" i="19"/>
  <c r="BK74" i="19"/>
  <c r="BG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F71" i="19"/>
  <c r="J71" i="19"/>
  <c r="N71" i="19"/>
  <c r="R71" i="19"/>
  <c r="V71" i="19"/>
  <c r="Z71" i="19"/>
  <c r="AD71" i="19"/>
  <c r="AH71" i="19"/>
  <c r="AL71" i="19"/>
  <c r="AP71" i="19"/>
  <c r="AT71" i="19"/>
  <c r="AX71" i="19"/>
  <c r="BB71" i="19"/>
  <c r="BF71" i="19"/>
  <c r="BJ71" i="19"/>
  <c r="BN71" i="19"/>
  <c r="BR71" i="19"/>
  <c r="BV71" i="19"/>
  <c r="BZ71" i="19"/>
  <c r="C72" i="19"/>
  <c r="C100" i="19" s="1"/>
  <c r="G72" i="19"/>
  <c r="K72" i="19"/>
  <c r="O72" i="19"/>
  <c r="S72" i="19"/>
  <c r="W72" i="19"/>
  <c r="AA72" i="19"/>
  <c r="AE72" i="19"/>
  <c r="AI72" i="19"/>
  <c r="AM72" i="19"/>
  <c r="AR72" i="19"/>
  <c r="AW72" i="19"/>
  <c r="BB72" i="19"/>
  <c r="BB77" i="19" s="1"/>
  <c r="BH72" i="19"/>
  <c r="BM72" i="19"/>
  <c r="BR72" i="19"/>
  <c r="BX72" i="19"/>
  <c r="CC72" i="19"/>
  <c r="G73" i="19"/>
  <c r="M73" i="19"/>
  <c r="R73" i="19"/>
  <c r="W73" i="19"/>
  <c r="AC73" i="19"/>
  <c r="AH73" i="19"/>
  <c r="AM73" i="19"/>
  <c r="AS73" i="19"/>
  <c r="AX73" i="19"/>
  <c r="BC73" i="19"/>
  <c r="BI73" i="19"/>
  <c r="BN73" i="19"/>
  <c r="BS73" i="19"/>
  <c r="BY73" i="19"/>
  <c r="C74" i="19"/>
  <c r="H74" i="19"/>
  <c r="P74" i="19"/>
  <c r="X74" i="19"/>
  <c r="AF74" i="19"/>
  <c r="AN74" i="19"/>
  <c r="AV74" i="19"/>
  <c r="BD74" i="19"/>
  <c r="BL74" i="19"/>
  <c r="BT74" i="19"/>
  <c r="CB74" i="19"/>
  <c r="I75" i="19"/>
  <c r="Q75" i="19"/>
  <c r="Y75" i="19"/>
  <c r="AG75" i="19"/>
  <c r="AO75" i="19"/>
  <c r="AW75" i="19"/>
  <c r="BE75" i="19"/>
  <c r="BM75" i="19"/>
  <c r="BU75" i="19"/>
  <c r="CC75" i="19"/>
  <c r="J76" i="19"/>
  <c r="R76" i="19"/>
  <c r="Z76" i="19"/>
  <c r="AH76" i="19"/>
  <c r="AP76" i="19"/>
  <c r="AX76" i="19"/>
  <c r="BF76" i="19"/>
  <c r="BN76" i="19"/>
  <c r="BV76" i="19"/>
  <c r="E83" i="19"/>
  <c r="I83" i="19"/>
  <c r="M83" i="19"/>
  <c r="Q83" i="19"/>
  <c r="U83" i="19"/>
  <c r="Y83" i="19"/>
  <c r="AC83" i="19"/>
  <c r="AG83" i="19"/>
  <c r="AK83" i="19"/>
  <c r="AO83" i="19"/>
  <c r="AS83" i="19"/>
  <c r="AW83" i="19"/>
  <c r="BA83" i="19"/>
  <c r="BE83" i="19"/>
  <c r="BI83" i="19"/>
  <c r="BM83" i="19"/>
  <c r="BQ83" i="19"/>
  <c r="BU83" i="19"/>
  <c r="BY83" i="19"/>
  <c r="CC83" i="19"/>
  <c r="F84" i="19"/>
  <c r="J84" i="19"/>
  <c r="N84" i="19"/>
  <c r="R84" i="19"/>
  <c r="V84" i="19"/>
  <c r="Z84" i="19"/>
  <c r="AD84" i="19"/>
  <c r="AH84" i="19"/>
  <c r="AL84" i="19"/>
  <c r="AP84" i="19"/>
  <c r="AT84" i="19"/>
  <c r="AX84" i="19"/>
  <c r="BD84" i="19"/>
  <c r="BI84" i="19"/>
  <c r="BN84" i="19"/>
  <c r="BT84" i="19"/>
  <c r="BY84" i="19"/>
  <c r="C85" i="19"/>
  <c r="I85" i="19"/>
  <c r="N85" i="19"/>
  <c r="S85" i="19"/>
  <c r="Y85" i="19"/>
  <c r="AD85" i="19"/>
  <c r="AI85" i="19"/>
  <c r="AO85" i="19"/>
  <c r="AT85" i="19"/>
  <c r="AY85" i="19"/>
  <c r="BE85" i="19"/>
  <c r="BJ85" i="19"/>
  <c r="BO85" i="19"/>
  <c r="BU85" i="19"/>
  <c r="BZ85" i="19"/>
  <c r="D86" i="19"/>
  <c r="J86" i="19"/>
  <c r="O86" i="19"/>
  <c r="T86" i="19"/>
  <c r="Z86" i="19"/>
  <c r="AE86" i="19"/>
  <c r="AJ86" i="19"/>
  <c r="AP86" i="19"/>
  <c r="AU86" i="19"/>
  <c r="AZ86" i="19"/>
  <c r="BG86" i="19"/>
  <c r="BM86" i="19"/>
  <c r="BT86" i="19"/>
  <c r="CB86" i="19"/>
  <c r="L87" i="19"/>
  <c r="U87" i="19"/>
  <c r="AG87" i="19"/>
  <c r="AR87" i="19"/>
  <c r="BA87" i="19"/>
  <c r="BM87" i="19"/>
  <c r="BX87" i="19"/>
  <c r="F88" i="19"/>
  <c r="R88" i="19"/>
  <c r="AC88" i="19"/>
  <c r="AL88" i="19"/>
  <c r="AX88" i="19"/>
  <c r="BI88" i="19"/>
  <c r="CB88" i="19"/>
  <c r="BX88" i="19"/>
  <c r="BT88" i="19"/>
  <c r="BP88" i="19"/>
  <c r="BL88" i="19"/>
  <c r="BH88" i="19"/>
  <c r="BD88" i="19"/>
  <c r="AZ88" i="19"/>
  <c r="AV88" i="19"/>
  <c r="AR88" i="19"/>
  <c r="AN88" i="19"/>
  <c r="AJ88" i="19"/>
  <c r="AF88" i="19"/>
  <c r="AB88" i="19"/>
  <c r="X88" i="19"/>
  <c r="T88" i="19"/>
  <c r="P88" i="19"/>
  <c r="L88" i="19"/>
  <c r="H88" i="19"/>
  <c r="D88" i="19"/>
  <c r="CA87" i="19"/>
  <c r="BW87" i="19"/>
  <c r="BS87" i="19"/>
  <c r="BO87" i="19"/>
  <c r="BK87" i="19"/>
  <c r="BG87" i="19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Z86" i="19"/>
  <c r="BV86" i="19"/>
  <c r="BR86" i="19"/>
  <c r="BN86" i="19"/>
  <c r="BJ86" i="19"/>
  <c r="BF86" i="19"/>
  <c r="CA88" i="19"/>
  <c r="BW88" i="19"/>
  <c r="BS88" i="19"/>
  <c r="BO88" i="19"/>
  <c r="BK88" i="19"/>
  <c r="BG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BZ87" i="19"/>
  <c r="BV87" i="19"/>
  <c r="BR87" i="19"/>
  <c r="BN87" i="19"/>
  <c r="BJ87" i="19"/>
  <c r="BF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J92" i="19" s="1"/>
  <c r="J93" i="19" s="1"/>
  <c r="F87" i="19"/>
  <c r="CC86" i="19"/>
  <c r="CC88" i="19"/>
  <c r="BU88" i="19"/>
  <c r="BM88" i="19"/>
  <c r="BE88" i="19"/>
  <c r="AW88" i="19"/>
  <c r="AO88" i="19"/>
  <c r="AG88" i="19"/>
  <c r="Y88" i="19"/>
  <c r="Q88" i="19"/>
  <c r="I88" i="19"/>
  <c r="CB87" i="19"/>
  <c r="BT87" i="19"/>
  <c r="BL87" i="19"/>
  <c r="BD87" i="19"/>
  <c r="AV87" i="19"/>
  <c r="AN87" i="19"/>
  <c r="AF87" i="19"/>
  <c r="X87" i="19"/>
  <c r="P87" i="19"/>
  <c r="H87" i="19"/>
  <c r="CA86" i="19"/>
  <c r="BU86" i="19"/>
  <c r="BP86" i="19"/>
  <c r="BK86" i="19"/>
  <c r="BE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CB85" i="19"/>
  <c r="BX85" i="19"/>
  <c r="BT85" i="19"/>
  <c r="BP85" i="19"/>
  <c r="BL85" i="19"/>
  <c r="BH85" i="19"/>
  <c r="BD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CA84" i="19"/>
  <c r="BW84" i="19"/>
  <c r="BS84" i="19"/>
  <c r="BO84" i="19"/>
  <c r="BK84" i="19"/>
  <c r="BG84" i="19"/>
  <c r="BC84" i="19"/>
  <c r="AY84" i="19"/>
  <c r="F83" i="19"/>
  <c r="J83" i="19"/>
  <c r="N83" i="19"/>
  <c r="R83" i="19"/>
  <c r="V83" i="19"/>
  <c r="Z83" i="19"/>
  <c r="AD83" i="19"/>
  <c r="AH83" i="19"/>
  <c r="AL83" i="19"/>
  <c r="AP83" i="19"/>
  <c r="AT83" i="19"/>
  <c r="AX83" i="19"/>
  <c r="BB83" i="19"/>
  <c r="BF83" i="19"/>
  <c r="BJ83" i="19"/>
  <c r="BN83" i="19"/>
  <c r="BR83" i="19"/>
  <c r="BV83" i="19"/>
  <c r="BZ83" i="19"/>
  <c r="C84" i="19"/>
  <c r="G84" i="19"/>
  <c r="K84" i="19"/>
  <c r="O84" i="19"/>
  <c r="S84" i="19"/>
  <c r="S89" i="19" s="1"/>
  <c r="W84" i="19"/>
  <c r="AA84" i="19"/>
  <c r="AE84" i="19"/>
  <c r="AI84" i="19"/>
  <c r="AI89" i="19" s="1"/>
  <c r="AM84" i="19"/>
  <c r="AQ84" i="19"/>
  <c r="AU84" i="19"/>
  <c r="AZ84" i="19"/>
  <c r="BE84" i="19"/>
  <c r="BJ84" i="19"/>
  <c r="BP84" i="19"/>
  <c r="BU84" i="19"/>
  <c r="BZ84" i="19"/>
  <c r="E85" i="19"/>
  <c r="J85" i="19"/>
  <c r="O85" i="19"/>
  <c r="U85" i="19"/>
  <c r="Z85" i="19"/>
  <c r="AE85" i="19"/>
  <c r="AK85" i="19"/>
  <c r="AP85" i="19"/>
  <c r="AU85" i="19"/>
  <c r="BA85" i="19"/>
  <c r="BF85" i="19"/>
  <c r="BK85" i="19"/>
  <c r="BQ85" i="19"/>
  <c r="BV85" i="19"/>
  <c r="CA85" i="19"/>
  <c r="F86" i="19"/>
  <c r="K86" i="19"/>
  <c r="P86" i="19"/>
  <c r="V86" i="19"/>
  <c r="AA86" i="19"/>
  <c r="AF86" i="19"/>
  <c r="AL86" i="19"/>
  <c r="AQ86" i="19"/>
  <c r="AV86" i="19"/>
  <c r="BB86" i="19"/>
  <c r="BH86" i="19"/>
  <c r="BO86" i="19"/>
  <c r="BW86" i="19"/>
  <c r="D87" i="19"/>
  <c r="M87" i="19"/>
  <c r="Y87" i="19"/>
  <c r="AJ87" i="19"/>
  <c r="AS87" i="19"/>
  <c r="BE87" i="19"/>
  <c r="BP87" i="19"/>
  <c r="BY87" i="19"/>
  <c r="J88" i="19"/>
  <c r="U88" i="19"/>
  <c r="AD88" i="19"/>
  <c r="AP88" i="19"/>
  <c r="BA88" i="19"/>
  <c r="BJ88" i="19"/>
  <c r="BV88" i="19"/>
  <c r="C83" i="19"/>
  <c r="G83" i="19"/>
  <c r="K83" i="19"/>
  <c r="O83" i="19"/>
  <c r="S83" i="19"/>
  <c r="W83" i="19"/>
  <c r="AA83" i="19"/>
  <c r="AE83" i="19"/>
  <c r="AI83" i="19"/>
  <c r="AM83" i="19"/>
  <c r="AQ83" i="19"/>
  <c r="AU83" i="19"/>
  <c r="AY83" i="19"/>
  <c r="BC83" i="19"/>
  <c r="BG83" i="19"/>
  <c r="BK83" i="19"/>
  <c r="BK89" i="19" s="1"/>
  <c r="BO83" i="19"/>
  <c r="BS83" i="19"/>
  <c r="BW83" i="19"/>
  <c r="CA83" i="19"/>
  <c r="D84" i="19"/>
  <c r="H84" i="19"/>
  <c r="L84" i="19"/>
  <c r="P84" i="19"/>
  <c r="T84" i="19"/>
  <c r="X84" i="19"/>
  <c r="AB84" i="19"/>
  <c r="AF84" i="19"/>
  <c r="AJ84" i="19"/>
  <c r="AN84" i="19"/>
  <c r="AR84" i="19"/>
  <c r="AV84" i="19"/>
  <c r="BA84" i="19"/>
  <c r="BF84" i="19"/>
  <c r="BL84" i="19"/>
  <c r="BQ84" i="19"/>
  <c r="BV84" i="19"/>
  <c r="CB84" i="19"/>
  <c r="F85" i="19"/>
  <c r="K85" i="19"/>
  <c r="Q85" i="19"/>
  <c r="V85" i="19"/>
  <c r="AA85" i="19"/>
  <c r="AG85" i="19"/>
  <c r="AL85" i="19"/>
  <c r="AQ85" i="19"/>
  <c r="AW85" i="19"/>
  <c r="BB85" i="19"/>
  <c r="BG85" i="19"/>
  <c r="BM85" i="19"/>
  <c r="BR85" i="19"/>
  <c r="BW85" i="19"/>
  <c r="CC85" i="19"/>
  <c r="G86" i="19"/>
  <c r="L86" i="19"/>
  <c r="R86" i="19"/>
  <c r="W86" i="19"/>
  <c r="AB86" i="19"/>
  <c r="AH86" i="19"/>
  <c r="AM86" i="19"/>
  <c r="AR86" i="19"/>
  <c r="AX86" i="19"/>
  <c r="BC86" i="19"/>
  <c r="BI86" i="19"/>
  <c r="BQ86" i="19"/>
  <c r="BX86" i="19"/>
  <c r="E87" i="19"/>
  <c r="Q87" i="19"/>
  <c r="AB87" i="19"/>
  <c r="AK87" i="19"/>
  <c r="AW87" i="19"/>
  <c r="BH87" i="19"/>
  <c r="BQ87" i="19"/>
  <c r="CC87" i="19"/>
  <c r="M88" i="19"/>
  <c r="V88" i="19"/>
  <c r="AH88" i="19"/>
  <c r="AS88" i="19"/>
  <c r="BB88" i="19"/>
  <c r="BN88" i="19"/>
  <c r="BY88" i="19"/>
  <c r="I95" i="19"/>
  <c r="Q95" i="19"/>
  <c r="Y95" i="19"/>
  <c r="AG95" i="19"/>
  <c r="AO95" i="19"/>
  <c r="AW95" i="19"/>
  <c r="BE95" i="19"/>
  <c r="BE100" i="19" s="1"/>
  <c r="BP95" i="19"/>
  <c r="CB95" i="19"/>
  <c r="Q96" i="19"/>
  <c r="AU96" i="19"/>
  <c r="CA96" i="19"/>
  <c r="AF97" i="19"/>
  <c r="BL97" i="19"/>
  <c r="Q98" i="19"/>
  <c r="AW98" i="19"/>
  <c r="CC98" i="19"/>
  <c r="AH99" i="19"/>
  <c r="CC99" i="19"/>
  <c r="BY99" i="19"/>
  <c r="BU99" i="19"/>
  <c r="BQ99" i="19"/>
  <c r="BM99" i="19"/>
  <c r="BI99" i="19"/>
  <c r="BE99" i="19"/>
  <c r="BA99" i="19"/>
  <c r="AW99" i="19"/>
  <c r="AS99" i="19"/>
  <c r="AO99" i="19"/>
  <c r="AK99" i="19"/>
  <c r="AG99" i="19"/>
  <c r="AC99" i="19"/>
  <c r="Y99" i="19"/>
  <c r="U99" i="19"/>
  <c r="Q99" i="19"/>
  <c r="Q104" i="19" s="1"/>
  <c r="Q105" i="19" s="1"/>
  <c r="M99" i="19"/>
  <c r="I99" i="19"/>
  <c r="E99" i="19"/>
  <c r="CB98" i="19"/>
  <c r="BX98" i="19"/>
  <c r="BT98" i="19"/>
  <c r="BP98" i="19"/>
  <c r="BL98" i="19"/>
  <c r="BH98" i="19"/>
  <c r="BD98" i="19"/>
  <c r="AZ98" i="19"/>
  <c r="AV98" i="19"/>
  <c r="AV104" i="19" s="1"/>
  <c r="AV105" i="19" s="1"/>
  <c r="AR98" i="19"/>
  <c r="AN98" i="19"/>
  <c r="AJ98" i="19"/>
  <c r="AF98" i="19"/>
  <c r="AB98" i="19"/>
  <c r="X98" i="19"/>
  <c r="T98" i="19"/>
  <c r="P98" i="19"/>
  <c r="P104" i="19" s="1"/>
  <c r="P105" i="19" s="1"/>
  <c r="L98" i="19"/>
  <c r="H98" i="19"/>
  <c r="D98" i="19"/>
  <c r="CA97" i="19"/>
  <c r="BW97" i="19"/>
  <c r="BS97" i="19"/>
  <c r="BO97" i="19"/>
  <c r="BK97" i="19"/>
  <c r="BG97" i="19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Z96" i="19"/>
  <c r="BV96" i="19"/>
  <c r="BR96" i="19"/>
  <c r="BN96" i="19"/>
  <c r="BJ96" i="19"/>
  <c r="BF96" i="19"/>
  <c r="BB96" i="19"/>
  <c r="AX96" i="19"/>
  <c r="AT96" i="19"/>
  <c r="AP96" i="19"/>
  <c r="AL96" i="19"/>
  <c r="AH96" i="19"/>
  <c r="AD96" i="19"/>
  <c r="Z96" i="19"/>
  <c r="V96" i="19"/>
  <c r="R96" i="19"/>
  <c r="N96" i="19"/>
  <c r="J96" i="19"/>
  <c r="F96" i="19"/>
  <c r="CC95" i="19"/>
  <c r="BY95" i="19"/>
  <c r="CB99" i="19"/>
  <c r="BX99" i="19"/>
  <c r="BT99" i="19"/>
  <c r="BP99" i="19"/>
  <c r="BL99" i="19"/>
  <c r="BH99" i="19"/>
  <c r="BD99" i="19"/>
  <c r="AZ99" i="19"/>
  <c r="AV99" i="19"/>
  <c r="AR99" i="19"/>
  <c r="AN99" i="19"/>
  <c r="AJ99" i="19"/>
  <c r="AF99" i="19"/>
  <c r="AB99" i="19"/>
  <c r="X99" i="19"/>
  <c r="T99" i="19"/>
  <c r="P99" i="19"/>
  <c r="L99" i="19"/>
  <c r="H99" i="19"/>
  <c r="D99" i="19"/>
  <c r="CA98" i="19"/>
  <c r="BW98" i="19"/>
  <c r="BS98" i="19"/>
  <c r="BO98" i="19"/>
  <c r="BK98" i="19"/>
  <c r="BG98" i="19"/>
  <c r="BC98" i="19"/>
  <c r="AY98" i="19"/>
  <c r="AU98" i="19"/>
  <c r="AQ98" i="19"/>
  <c r="AM98" i="19"/>
  <c r="AI98" i="19"/>
  <c r="AE98" i="19"/>
  <c r="AA98" i="19"/>
  <c r="W98" i="19"/>
  <c r="S98" i="19"/>
  <c r="O98" i="19"/>
  <c r="K98" i="19"/>
  <c r="G98" i="19"/>
  <c r="C98" i="19"/>
  <c r="BZ97" i="19"/>
  <c r="BV97" i="19"/>
  <c r="BR97" i="19"/>
  <c r="BN97" i="19"/>
  <c r="BJ97" i="19"/>
  <c r="BF97" i="19"/>
  <c r="BB97" i="19"/>
  <c r="AX97" i="19"/>
  <c r="AT97" i="19"/>
  <c r="AP97" i="19"/>
  <c r="AL97" i="19"/>
  <c r="AH97" i="19"/>
  <c r="AD97" i="19"/>
  <c r="Z97" i="19"/>
  <c r="V97" i="19"/>
  <c r="R97" i="19"/>
  <c r="N97" i="19"/>
  <c r="J97" i="19"/>
  <c r="F97" i="19"/>
  <c r="CC96" i="19"/>
  <c r="BY96" i="19"/>
  <c r="BU96" i="19"/>
  <c r="BQ96" i="19"/>
  <c r="BM96" i="19"/>
  <c r="BI96" i="19"/>
  <c r="BE96" i="19"/>
  <c r="BA96" i="19"/>
  <c r="AW96" i="19"/>
  <c r="AS96" i="19"/>
  <c r="AO96" i="19"/>
  <c r="AK96" i="19"/>
  <c r="AG96" i="19"/>
  <c r="AC96" i="19"/>
  <c r="Y96" i="19"/>
  <c r="U96" i="19"/>
  <c r="CA99" i="19"/>
  <c r="BW99" i="19"/>
  <c r="BS99" i="19"/>
  <c r="BO99" i="19"/>
  <c r="BK99" i="19"/>
  <c r="BG99" i="19"/>
  <c r="BC99" i="19"/>
  <c r="AY99" i="19"/>
  <c r="AU99" i="19"/>
  <c r="AQ99" i="19"/>
  <c r="AM99" i="19"/>
  <c r="AI99" i="19"/>
  <c r="AE99" i="19"/>
  <c r="AA99" i="19"/>
  <c r="W99" i="19"/>
  <c r="S99" i="19"/>
  <c r="O99" i="19"/>
  <c r="K99" i="19"/>
  <c r="G99" i="19"/>
  <c r="C99" i="19"/>
  <c r="BZ98" i="19"/>
  <c r="BV98" i="19"/>
  <c r="BR98" i="19"/>
  <c r="BN98" i="19"/>
  <c r="BJ98" i="19"/>
  <c r="BF98" i="19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CC97" i="19"/>
  <c r="BY97" i="19"/>
  <c r="BU97" i="19"/>
  <c r="BQ97" i="19"/>
  <c r="BM97" i="19"/>
  <c r="BI97" i="19"/>
  <c r="BE97" i="19"/>
  <c r="BA97" i="19"/>
  <c r="AW97" i="19"/>
  <c r="AS97" i="19"/>
  <c r="AO97" i="19"/>
  <c r="AK97" i="19"/>
  <c r="AG97" i="19"/>
  <c r="AC97" i="19"/>
  <c r="Y97" i="19"/>
  <c r="U97" i="19"/>
  <c r="Q97" i="19"/>
  <c r="M97" i="19"/>
  <c r="I97" i="19"/>
  <c r="E97" i="19"/>
  <c r="CB96" i="19"/>
  <c r="BX96" i="19"/>
  <c r="BT96" i="19"/>
  <c r="BP96" i="19"/>
  <c r="BL96" i="19"/>
  <c r="BH96" i="19"/>
  <c r="BD96" i="19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CA95" i="19"/>
  <c r="BW95" i="19"/>
  <c r="BS95" i="19"/>
  <c r="BO95" i="19"/>
  <c r="BK95" i="19"/>
  <c r="BG95" i="19"/>
  <c r="BG100" i="19" s="1"/>
  <c r="BZ99" i="19"/>
  <c r="BJ99" i="19"/>
  <c r="AT99" i="19"/>
  <c r="AD99" i="19"/>
  <c r="N99" i="19"/>
  <c r="BY98" i="19"/>
  <c r="BI98" i="19"/>
  <c r="AS98" i="19"/>
  <c r="AC98" i="19"/>
  <c r="M98" i="19"/>
  <c r="BX97" i="19"/>
  <c r="BH97" i="19"/>
  <c r="BH104" i="19" s="1"/>
  <c r="BH105" i="19" s="1"/>
  <c r="AR97" i="19"/>
  <c r="AB97" i="19"/>
  <c r="L97" i="19"/>
  <c r="BW96" i="19"/>
  <c r="BG96" i="19"/>
  <c r="AQ96" i="19"/>
  <c r="AA96" i="19"/>
  <c r="O96" i="19"/>
  <c r="G96" i="19"/>
  <c r="BZ95" i="19"/>
  <c r="BT95" i="19"/>
  <c r="BN95" i="19"/>
  <c r="BI95" i="19"/>
  <c r="BD95" i="19"/>
  <c r="AZ95" i="19"/>
  <c r="AV95" i="19"/>
  <c r="AR95" i="19"/>
  <c r="AN95" i="19"/>
  <c r="AJ95" i="19"/>
  <c r="AF95" i="19"/>
  <c r="AB95" i="19"/>
  <c r="X95" i="19"/>
  <c r="T95" i="19"/>
  <c r="P95" i="19"/>
  <c r="L95" i="19"/>
  <c r="H95" i="19"/>
  <c r="D95" i="19"/>
  <c r="BV99" i="19"/>
  <c r="BF99" i="19"/>
  <c r="AP99" i="19"/>
  <c r="Z99" i="19"/>
  <c r="J99" i="19"/>
  <c r="BU98" i="19"/>
  <c r="BE98" i="19"/>
  <c r="AO98" i="19"/>
  <c r="Y98" i="19"/>
  <c r="I98" i="19"/>
  <c r="BT97" i="19"/>
  <c r="BD97" i="19"/>
  <c r="AN97" i="19"/>
  <c r="X97" i="19"/>
  <c r="H97" i="19"/>
  <c r="BS96" i="19"/>
  <c r="BC96" i="19"/>
  <c r="AM96" i="19"/>
  <c r="W96" i="19"/>
  <c r="M96" i="19"/>
  <c r="E96" i="19"/>
  <c r="BX95" i="19"/>
  <c r="BR95" i="19"/>
  <c r="BM95" i="19"/>
  <c r="BH95" i="19"/>
  <c r="BC95" i="19"/>
  <c r="AY95" i="19"/>
  <c r="AU95" i="19"/>
  <c r="AQ95" i="19"/>
  <c r="AM95" i="19"/>
  <c r="AI95" i="19"/>
  <c r="AE95" i="19"/>
  <c r="AA95" i="19"/>
  <c r="AA100" i="19" s="1"/>
  <c r="W95" i="19"/>
  <c r="S95" i="19"/>
  <c r="O95" i="19"/>
  <c r="K95" i="19"/>
  <c r="G95" i="19"/>
  <c r="C95" i="19"/>
  <c r="J95" i="19"/>
  <c r="R95" i="19"/>
  <c r="Z95" i="19"/>
  <c r="AH95" i="19"/>
  <c r="AP95" i="19"/>
  <c r="AX95" i="19"/>
  <c r="BF95" i="19"/>
  <c r="BQ95" i="19"/>
  <c r="C96" i="19"/>
  <c r="S96" i="19"/>
  <c r="AY96" i="19"/>
  <c r="D97" i="19"/>
  <c r="AJ97" i="19"/>
  <c r="BP97" i="19"/>
  <c r="U98" i="19"/>
  <c r="BA98" i="19"/>
  <c r="F99" i="19"/>
  <c r="AL99" i="19"/>
  <c r="BR99" i="19"/>
  <c r="BK100" i="19"/>
  <c r="BK101" i="19" s="1"/>
  <c r="S64" i="19"/>
  <c r="I64" i="19"/>
  <c r="AO64" i="19"/>
  <c r="BU64" i="19"/>
  <c r="U64" i="19"/>
  <c r="BA64" i="19"/>
  <c r="BE77" i="19"/>
  <c r="Y77" i="19"/>
  <c r="BS100" i="19"/>
  <c r="BS101" i="19" s="1"/>
  <c r="BC100" i="19"/>
  <c r="AU100" i="19"/>
  <c r="AE100" i="19"/>
  <c r="AE101" i="19" s="1"/>
  <c r="CA77" i="19"/>
  <c r="BW77" i="19"/>
  <c r="BS77" i="19"/>
  <c r="BK77" i="19"/>
  <c r="BC77" i="19"/>
  <c r="AQ77" i="19"/>
  <c r="AE77" i="19"/>
  <c r="W77" i="19"/>
  <c r="O77" i="19"/>
  <c r="K77" i="19"/>
  <c r="AT100" i="19"/>
  <c r="AD100" i="19"/>
  <c r="V100" i="19"/>
  <c r="F100" i="19"/>
  <c r="V77" i="19"/>
  <c r="BK92" i="19"/>
  <c r="BK93" i="19" s="1"/>
  <c r="AW89" i="19"/>
  <c r="Q89" i="19"/>
  <c r="AX89" i="19"/>
  <c r="G89" i="19"/>
  <c r="BZ89" i="19"/>
  <c r="C89" i="19"/>
  <c r="BC89" i="19"/>
  <c r="W89" i="19"/>
  <c r="W100" i="19"/>
  <c r="W101" i="19" s="1"/>
  <c r="BS104" i="19"/>
  <c r="BS105" i="19" s="1"/>
  <c r="BQ104" i="19"/>
  <c r="BQ105" i="19" s="1"/>
  <c r="AW104" i="19"/>
  <c r="AW105" i="19" s="1"/>
  <c r="AA104" i="19"/>
  <c r="AA105" i="19" s="1"/>
  <c r="Z101" i="19"/>
  <c r="BU100" i="19"/>
  <c r="Y100" i="19"/>
  <c r="M100" i="19"/>
  <c r="BP100" i="19"/>
  <c r="AZ100" i="19"/>
  <c r="AJ100" i="19"/>
  <c r="T100" i="19"/>
  <c r="D100" i="19"/>
  <c r="Z100" i="19"/>
  <c r="BF100" i="19"/>
  <c r="BF101" i="19" s="1"/>
  <c r="BN100" i="19"/>
  <c r="AB104" i="19"/>
  <c r="AB105" i="19" s="1"/>
  <c r="AI100" i="19"/>
  <c r="T101" i="19"/>
  <c r="AZ101" i="19"/>
  <c r="E104" i="19"/>
  <c r="E105" i="19" s="1"/>
  <c r="AK104" i="19"/>
  <c r="AK105" i="19" s="1"/>
  <c r="BB100" i="19" l="1"/>
  <c r="AU101" i="19"/>
  <c r="BC101" i="19"/>
  <c r="BZ100" i="19"/>
  <c r="BZ101" i="19" s="1"/>
  <c r="BZ102" i="19" s="1"/>
  <c r="BZ103" i="19" s="1"/>
  <c r="BL77" i="19"/>
  <c r="CC104" i="19"/>
  <c r="CC105" i="19" s="1"/>
  <c r="BI100" i="19"/>
  <c r="BI101" i="19" s="1"/>
  <c r="P89" i="19"/>
  <c r="CB104" i="19"/>
  <c r="CB105" i="19" s="1"/>
  <c r="N100" i="19"/>
  <c r="N101" i="19" s="1"/>
  <c r="O100" i="19"/>
  <c r="O101" i="19" s="1"/>
  <c r="BG104" i="19"/>
  <c r="BG105" i="19" s="1"/>
  <c r="AC100" i="19"/>
  <c r="AC101" i="19" s="1"/>
  <c r="AS100" i="19"/>
  <c r="AS101" i="19" s="1"/>
  <c r="BY100" i="19"/>
  <c r="AT101" i="19"/>
  <c r="AT102" i="19" s="1"/>
  <c r="BJ89" i="19"/>
  <c r="T89" i="19"/>
  <c r="AL89" i="19"/>
  <c r="AL90" i="19" s="1"/>
  <c r="BJ100" i="19"/>
  <c r="BJ101" i="19" s="1"/>
  <c r="BJ102" i="19" s="1"/>
  <c r="BJ103" i="19" s="1"/>
  <c r="AF77" i="19"/>
  <c r="CA100" i="19"/>
  <c r="CA101" i="19" s="1"/>
  <c r="AH89" i="19"/>
  <c r="BG89" i="19"/>
  <c r="CC89" i="19"/>
  <c r="C77" i="19"/>
  <c r="C78" i="19" s="1"/>
  <c r="C79" i="19" s="1"/>
  <c r="AI77" i="19"/>
  <c r="BO77" i="19"/>
  <c r="BY64" i="19"/>
  <c r="AS64" i="19"/>
  <c r="M64" i="19"/>
  <c r="M65" i="19" s="1"/>
  <c r="M66" i="19" s="1"/>
  <c r="D64" i="19"/>
  <c r="BL64" i="19"/>
  <c r="AF64" i="19"/>
  <c r="AF65" i="19" s="1"/>
  <c r="AF66" i="19" s="1"/>
  <c r="AX100" i="19"/>
  <c r="AX101" i="19" s="1"/>
  <c r="R100" i="19"/>
  <c r="Q100" i="19"/>
  <c r="AW100" i="19"/>
  <c r="CC100" i="19"/>
  <c r="CC101" i="19" s="1"/>
  <c r="L89" i="19"/>
  <c r="BX89" i="19"/>
  <c r="R89" i="19"/>
  <c r="BH89" i="19"/>
  <c r="BH90" i="19" s="1"/>
  <c r="BH91" i="19" s="1"/>
  <c r="AD89" i="19"/>
  <c r="Z89" i="19"/>
  <c r="BA92" i="19"/>
  <c r="BA93" i="19" s="1"/>
  <c r="BQ89" i="19"/>
  <c r="AL100" i="19"/>
  <c r="BR100" i="19"/>
  <c r="G77" i="19"/>
  <c r="AM77" i="19"/>
  <c r="AM78" i="19" s="1"/>
  <c r="G100" i="19"/>
  <c r="G101" i="19" s="1"/>
  <c r="AM100" i="19"/>
  <c r="AM101" i="19" s="1"/>
  <c r="H77" i="19"/>
  <c r="X77" i="19"/>
  <c r="X78" i="19" s="1"/>
  <c r="AN77" i="19"/>
  <c r="BD77" i="19"/>
  <c r="I77" i="19"/>
  <c r="I78" i="19" s="1"/>
  <c r="I79" i="19" s="1"/>
  <c r="AO77" i="19"/>
  <c r="AO78" i="19" s="1"/>
  <c r="AO79" i="19" s="1"/>
  <c r="BU77" i="19"/>
  <c r="BP77" i="19"/>
  <c r="AJ77" i="19"/>
  <c r="D77" i="19"/>
  <c r="D78" i="19" s="1"/>
  <c r="D79" i="19" s="1"/>
  <c r="AX77" i="19"/>
  <c r="R77" i="19"/>
  <c r="AV77" i="19"/>
  <c r="P77" i="19"/>
  <c r="P78" i="19" s="1"/>
  <c r="BQ64" i="19"/>
  <c r="AK64" i="19"/>
  <c r="E64" i="19"/>
  <c r="E65" i="19" s="1"/>
  <c r="E66" i="19" s="1"/>
  <c r="AR64" i="19"/>
  <c r="BM64" i="19"/>
  <c r="AG64" i="19"/>
  <c r="F64" i="19"/>
  <c r="AF100" i="19"/>
  <c r="AF101" i="19" s="1"/>
  <c r="BL100" i="19"/>
  <c r="BL101" i="19" s="1"/>
  <c r="G104" i="19"/>
  <c r="G105" i="19" s="1"/>
  <c r="AM104" i="19"/>
  <c r="AM105" i="19" s="1"/>
  <c r="F89" i="19"/>
  <c r="F90" i="19" s="1"/>
  <c r="AA89" i="19"/>
  <c r="BZ77" i="19"/>
  <c r="AT77" i="19"/>
  <c r="AT78" i="19" s="1"/>
  <c r="AT79" i="19" s="1"/>
  <c r="N77" i="19"/>
  <c r="N78" i="19" s="1"/>
  <c r="N79" i="19" s="1"/>
  <c r="AA77" i="19"/>
  <c r="BG77" i="19"/>
  <c r="AS77" i="19"/>
  <c r="AS78" i="19" s="1"/>
  <c r="AS79" i="19" s="1"/>
  <c r="BY77" i="19"/>
  <c r="BY78" i="19" s="1"/>
  <c r="BY79" i="19" s="1"/>
  <c r="AJ64" i="19"/>
  <c r="AZ64" i="19"/>
  <c r="J64" i="19"/>
  <c r="J65" i="19" s="1"/>
  <c r="Z64" i="19"/>
  <c r="Z65" i="19" s="1"/>
  <c r="Z66" i="19" s="1"/>
  <c r="AP64" i="19"/>
  <c r="BF64" i="19"/>
  <c r="BV64" i="19"/>
  <c r="AE64" i="19"/>
  <c r="BK64" i="19"/>
  <c r="BK102" i="19"/>
  <c r="BK103" i="19" s="1"/>
  <c r="AU102" i="19"/>
  <c r="AU103" i="19" s="1"/>
  <c r="BL102" i="19"/>
  <c r="BL103" i="19" s="1"/>
  <c r="W102" i="19"/>
  <c r="W103" i="19" s="1"/>
  <c r="AE102" i="19"/>
  <c r="AE103" i="19" s="1"/>
  <c r="BX90" i="19"/>
  <c r="BX91" i="19" s="1"/>
  <c r="G102" i="19"/>
  <c r="G103" i="19" s="1"/>
  <c r="AM102" i="19"/>
  <c r="AM103" i="19" s="1"/>
  <c r="BC102" i="19"/>
  <c r="BC103" i="19" s="1"/>
  <c r="BS102" i="19"/>
  <c r="BS103" i="19" s="1"/>
  <c r="H78" i="19"/>
  <c r="AN78" i="19"/>
  <c r="AN79" i="19" s="1"/>
  <c r="BD78" i="19"/>
  <c r="BD79" i="19"/>
  <c r="AV78" i="19"/>
  <c r="AR104" i="19"/>
  <c r="AR105" i="19" s="1"/>
  <c r="T102" i="19"/>
  <c r="T103" i="19" s="1"/>
  <c r="C104" i="19"/>
  <c r="C105" i="19" s="1"/>
  <c r="X104" i="19"/>
  <c r="X105" i="19" s="1"/>
  <c r="AS104" i="19"/>
  <c r="AS105" i="19" s="1"/>
  <c r="BO104" i="19"/>
  <c r="BO105" i="19" s="1"/>
  <c r="Z102" i="19"/>
  <c r="Z103" i="19" s="1"/>
  <c r="BF102" i="19"/>
  <c r="BF103" i="19" s="1"/>
  <c r="I104" i="19"/>
  <c r="I105" i="19" s="1"/>
  <c r="AZ104" i="19"/>
  <c r="AZ105" i="19" s="1"/>
  <c r="R104" i="19"/>
  <c r="R105" i="19" s="1"/>
  <c r="CA102" i="19"/>
  <c r="CA103" i="19" s="1"/>
  <c r="BC90" i="19"/>
  <c r="BC91" i="19" s="1"/>
  <c r="AI90" i="19"/>
  <c r="AI91" i="19" s="1"/>
  <c r="BB92" i="19"/>
  <c r="BB93" i="19" s="1"/>
  <c r="AX90" i="19"/>
  <c r="AX91" i="19"/>
  <c r="BQ92" i="19"/>
  <c r="BQ93" i="19" s="1"/>
  <c r="S90" i="19"/>
  <c r="S91" i="19" s="1"/>
  <c r="AL92" i="19"/>
  <c r="AL93" i="19" s="1"/>
  <c r="T90" i="19"/>
  <c r="T91" i="19" s="1"/>
  <c r="AP89" i="19"/>
  <c r="R92" i="19"/>
  <c r="R93" i="19" s="1"/>
  <c r="BI92" i="19"/>
  <c r="BI93" i="19" s="1"/>
  <c r="CB89" i="19"/>
  <c r="AI93" i="19"/>
  <c r="AI92" i="19"/>
  <c r="BZ92" i="19"/>
  <c r="BZ93" i="19"/>
  <c r="AW91" i="19"/>
  <c r="AW90" i="19"/>
  <c r="BM89" i="19"/>
  <c r="AJ92" i="19"/>
  <c r="AJ93" i="19" s="1"/>
  <c r="AA80" i="19"/>
  <c r="AA81" i="19" s="1"/>
  <c r="BB78" i="19"/>
  <c r="BB79" i="19" s="1"/>
  <c r="G78" i="19"/>
  <c r="G79" i="19"/>
  <c r="BS78" i="19"/>
  <c r="BS79" i="19" s="1"/>
  <c r="G80" i="19"/>
  <c r="G81" i="19" s="1"/>
  <c r="AB80" i="19"/>
  <c r="AB81" i="19" s="1"/>
  <c r="BS80" i="19"/>
  <c r="BS81" i="19" s="1"/>
  <c r="Y78" i="19"/>
  <c r="Y79" i="19" s="1"/>
  <c r="BU78" i="19"/>
  <c r="BU79" i="19" s="1"/>
  <c r="I80" i="19"/>
  <c r="I81" i="19" s="1"/>
  <c r="AZ80" i="19"/>
  <c r="AZ81" i="19" s="1"/>
  <c r="AD80" i="19"/>
  <c r="AD81" i="19" s="1"/>
  <c r="BJ80" i="19"/>
  <c r="BJ81" i="19"/>
  <c r="AS80" i="19"/>
  <c r="AS81" i="19" s="1"/>
  <c r="C80" i="19"/>
  <c r="C81" i="19" s="1"/>
  <c r="AJ78" i="19"/>
  <c r="AJ79" i="19" s="1"/>
  <c r="U80" i="19"/>
  <c r="U81" i="19" s="1"/>
  <c r="R78" i="19"/>
  <c r="R79" i="19" s="1"/>
  <c r="BI80" i="19"/>
  <c r="BI81" i="19"/>
  <c r="AF67" i="19"/>
  <c r="AF68" i="19" s="1"/>
  <c r="BY65" i="19"/>
  <c r="BY66" i="19" s="1"/>
  <c r="D65" i="19"/>
  <c r="D66" i="19" s="1"/>
  <c r="BH67" i="19"/>
  <c r="BH68" i="19" s="1"/>
  <c r="AO65" i="19"/>
  <c r="AO66" i="19" s="1"/>
  <c r="S67" i="19"/>
  <c r="S68" i="19" s="1"/>
  <c r="BL65" i="19"/>
  <c r="BL66" i="19"/>
  <c r="AZ65" i="19"/>
  <c r="AZ66" i="19" s="1"/>
  <c r="AP65" i="19"/>
  <c r="AP66" i="19" s="1"/>
  <c r="BV65" i="19"/>
  <c r="M67" i="19"/>
  <c r="M68" i="19"/>
  <c r="AS67" i="19"/>
  <c r="AS68" i="19" s="1"/>
  <c r="BY67" i="19"/>
  <c r="BY68" i="19"/>
  <c r="AE65" i="19"/>
  <c r="BK65" i="19"/>
  <c r="BK66" i="19" s="1"/>
  <c r="AH67" i="19"/>
  <c r="AH68" i="19" s="1"/>
  <c r="BN67" i="19"/>
  <c r="BN68" i="19" s="1"/>
  <c r="AF104" i="19"/>
  <c r="AF105" i="19" s="1"/>
  <c r="H100" i="19"/>
  <c r="H101" i="19" s="1"/>
  <c r="AN100" i="19"/>
  <c r="AN101" i="19" s="1"/>
  <c r="BT100" i="19"/>
  <c r="BT101" i="19" s="1"/>
  <c r="Y101" i="19"/>
  <c r="BE101" i="19"/>
  <c r="AC104" i="19"/>
  <c r="AC105" i="19" s="1"/>
  <c r="AY104" i="19"/>
  <c r="AY105" i="19" s="1"/>
  <c r="BT104" i="19"/>
  <c r="BT105" i="19"/>
  <c r="AD101" i="19"/>
  <c r="AJ104" i="19"/>
  <c r="AJ105" i="19" s="1"/>
  <c r="CA104" i="19"/>
  <c r="CA105" i="19" s="1"/>
  <c r="F104" i="19"/>
  <c r="F105" i="19" s="1"/>
  <c r="V105" i="19"/>
  <c r="V104" i="19"/>
  <c r="AL104" i="19"/>
  <c r="AL105" i="19" s="1"/>
  <c r="BB104" i="19"/>
  <c r="BB105" i="19" s="1"/>
  <c r="BR104" i="19"/>
  <c r="BR105" i="19" s="1"/>
  <c r="C90" i="19"/>
  <c r="C91" i="19" s="1"/>
  <c r="BM92" i="19"/>
  <c r="BM93" i="19" s="1"/>
  <c r="CA92" i="19"/>
  <c r="CA93" i="19" s="1"/>
  <c r="BT89" i="19"/>
  <c r="AW92" i="19"/>
  <c r="AW93" i="19" s="1"/>
  <c r="D89" i="19"/>
  <c r="AU89" i="19"/>
  <c r="W92" i="19"/>
  <c r="W93" i="19" s="1"/>
  <c r="BN92" i="19"/>
  <c r="BN93" i="19" s="1"/>
  <c r="AQ89" i="19"/>
  <c r="S92" i="19"/>
  <c r="S93" i="19" s="1"/>
  <c r="BJ92" i="19"/>
  <c r="BJ93" i="19" s="1"/>
  <c r="U89" i="19"/>
  <c r="BA89" i="19"/>
  <c r="AZ67" i="19"/>
  <c r="AZ68" i="19" s="1"/>
  <c r="BM65" i="19"/>
  <c r="BM66" i="19" s="1"/>
  <c r="AQ68" i="19"/>
  <c r="AQ67" i="19"/>
  <c r="X64" i="19"/>
  <c r="W67" i="19"/>
  <c r="W68" i="19" s="1"/>
  <c r="AB64" i="19"/>
  <c r="N64" i="19"/>
  <c r="AT64" i="19"/>
  <c r="BZ64" i="19"/>
  <c r="AW67" i="19"/>
  <c r="AW68" i="19" s="1"/>
  <c r="CC67" i="19"/>
  <c r="CC68" i="19" s="1"/>
  <c r="S65" i="19"/>
  <c r="S66" i="19"/>
  <c r="AY64" i="19"/>
  <c r="BO64" i="19"/>
  <c r="F67" i="19"/>
  <c r="F68" i="19"/>
  <c r="V67" i="19"/>
  <c r="V68" i="19" s="1"/>
  <c r="AL67" i="19"/>
  <c r="AL68" i="19" s="1"/>
  <c r="BB67" i="19"/>
  <c r="BB68" i="19" s="1"/>
  <c r="AY100" i="19"/>
  <c r="AY101" i="19" s="1"/>
  <c r="U104" i="19"/>
  <c r="U105" i="19" s="1"/>
  <c r="AI101" i="19"/>
  <c r="L100" i="19"/>
  <c r="L101" i="19" s="1"/>
  <c r="AR100" i="19"/>
  <c r="AR101" i="19" s="1"/>
  <c r="M101" i="19"/>
  <c r="AG100" i="19"/>
  <c r="AG101" i="19" s="1"/>
  <c r="R101" i="19"/>
  <c r="AH101" i="19"/>
  <c r="BN101" i="19"/>
  <c r="T104" i="19"/>
  <c r="T105" i="19" s="1"/>
  <c r="AO104" i="19"/>
  <c r="AO105" i="19" s="1"/>
  <c r="BK104" i="19"/>
  <c r="BK105" i="19" s="1"/>
  <c r="J104" i="19"/>
  <c r="J105" i="19" s="1"/>
  <c r="Z104" i="19"/>
  <c r="Z105" i="19" s="1"/>
  <c r="AP104" i="19"/>
  <c r="AP105" i="19" s="1"/>
  <c r="BF104" i="19"/>
  <c r="BF105" i="19" s="1"/>
  <c r="BV104" i="19"/>
  <c r="BV105" i="19" s="1"/>
  <c r="AP92" i="19"/>
  <c r="AP93" i="19" s="1"/>
  <c r="BV92" i="19"/>
  <c r="BV93" i="19" s="1"/>
  <c r="N89" i="19"/>
  <c r="BD89" i="19"/>
  <c r="AG92" i="19"/>
  <c r="AG93" i="19" s="1"/>
  <c r="BW92" i="19"/>
  <c r="BW93" i="19" s="1"/>
  <c r="AB89" i="19"/>
  <c r="BS89" i="19"/>
  <c r="E92" i="19"/>
  <c r="E93" i="19" s="1"/>
  <c r="AU92" i="19"/>
  <c r="AU93" i="19" s="1"/>
  <c r="AN89" i="19"/>
  <c r="Q92" i="19"/>
  <c r="Q93" i="19" s="1"/>
  <c r="BG92" i="19"/>
  <c r="BG93" i="19" s="1"/>
  <c r="J89" i="19"/>
  <c r="AE89" i="19"/>
  <c r="AZ89" i="19"/>
  <c r="BV89" i="19"/>
  <c r="G92" i="19"/>
  <c r="G93" i="19" s="1"/>
  <c r="AC92" i="19"/>
  <c r="AC93" i="19" s="1"/>
  <c r="AX92" i="19"/>
  <c r="AX93" i="19" s="1"/>
  <c r="BS92" i="19"/>
  <c r="BS93" i="19" s="1"/>
  <c r="AA90" i="19"/>
  <c r="AA91" i="19" s="1"/>
  <c r="AV89" i="19"/>
  <c r="BR89" i="19"/>
  <c r="C92" i="19"/>
  <c r="C93" i="19" s="1"/>
  <c r="Y92" i="19"/>
  <c r="Y93" i="19" s="1"/>
  <c r="AT92" i="19"/>
  <c r="AT93" i="19" s="1"/>
  <c r="BO92" i="19"/>
  <c r="BO93" i="19"/>
  <c r="I89" i="19"/>
  <c r="Y89" i="19"/>
  <c r="AO89" i="19"/>
  <c r="BE89" i="19"/>
  <c r="BU89" i="19"/>
  <c r="L92" i="19"/>
  <c r="L93" i="19" s="1"/>
  <c r="AB92" i="19"/>
  <c r="AB93" i="19" s="1"/>
  <c r="AR92" i="19"/>
  <c r="AR93" i="19"/>
  <c r="BH92" i="19"/>
  <c r="BH93" i="19" s="1"/>
  <c r="BX92" i="19"/>
  <c r="BX93" i="19"/>
  <c r="AR89" i="19"/>
  <c r="AV80" i="19"/>
  <c r="AV81" i="19" s="1"/>
  <c r="E80" i="19"/>
  <c r="E81" i="19"/>
  <c r="BR77" i="19"/>
  <c r="AL77" i="19"/>
  <c r="F77" i="19"/>
  <c r="O78" i="19"/>
  <c r="O79" i="19" s="1"/>
  <c r="AE78" i="19"/>
  <c r="AE79" i="19" s="1"/>
  <c r="AU78" i="19"/>
  <c r="AU79" i="19" s="1"/>
  <c r="BK78" i="19"/>
  <c r="BK79" i="19" s="1"/>
  <c r="CA78" i="19"/>
  <c r="CA79" i="19" s="1"/>
  <c r="Q80" i="19"/>
  <c r="Q81" i="19" s="1"/>
  <c r="AM80" i="19"/>
  <c r="AM81" i="19" s="1"/>
  <c r="BH80" i="19"/>
  <c r="BH81" i="19" s="1"/>
  <c r="CC80" i="19"/>
  <c r="CC81" i="19" s="1"/>
  <c r="Q77" i="19"/>
  <c r="AG77" i="19"/>
  <c r="AW77" i="19"/>
  <c r="BM77" i="19"/>
  <c r="CC77" i="19"/>
  <c r="T80" i="19"/>
  <c r="T81" i="19" s="1"/>
  <c r="AO80" i="19"/>
  <c r="AO81" i="19" s="1"/>
  <c r="BK80" i="19"/>
  <c r="BK81" i="19" s="1"/>
  <c r="F80" i="19"/>
  <c r="F81" i="19"/>
  <c r="V80" i="19"/>
  <c r="V81" i="19"/>
  <c r="AL80" i="19"/>
  <c r="AL81" i="19" s="1"/>
  <c r="BB80" i="19"/>
  <c r="BB81" i="19"/>
  <c r="BR80" i="19"/>
  <c r="BR81" i="19" s="1"/>
  <c r="BO80" i="19"/>
  <c r="BO81" i="19" s="1"/>
  <c r="X80" i="19"/>
  <c r="X81" i="19" s="1"/>
  <c r="AZ77" i="19"/>
  <c r="T77" i="19"/>
  <c r="BT77" i="19"/>
  <c r="AQ80" i="19"/>
  <c r="AQ81" i="19" s="1"/>
  <c r="BN77" i="19"/>
  <c r="AH77" i="19"/>
  <c r="AN80" i="19"/>
  <c r="AN81" i="19" s="1"/>
  <c r="CB67" i="19"/>
  <c r="CB68" i="19" s="1"/>
  <c r="AV67" i="19"/>
  <c r="AV68" i="19" s="1"/>
  <c r="P67" i="19"/>
  <c r="P68" i="19" s="1"/>
  <c r="BI64" i="19"/>
  <c r="AC64" i="19"/>
  <c r="AJ65" i="19"/>
  <c r="AJ66" i="19" s="1"/>
  <c r="BX67" i="19"/>
  <c r="BX68" i="19" s="1"/>
  <c r="AR67" i="19"/>
  <c r="AR68" i="19" s="1"/>
  <c r="L67" i="19"/>
  <c r="L68" i="19" s="1"/>
  <c r="BE64" i="19"/>
  <c r="Y64" i="19"/>
  <c r="BO67" i="19"/>
  <c r="BO68" i="19" s="1"/>
  <c r="AI67" i="19"/>
  <c r="AI68" i="19" s="1"/>
  <c r="C67" i="19"/>
  <c r="C68" i="19" s="1"/>
  <c r="CB64" i="19"/>
  <c r="AV64" i="19"/>
  <c r="P64" i="19"/>
  <c r="CA67" i="19"/>
  <c r="CA68" i="19" s="1"/>
  <c r="AU67" i="19"/>
  <c r="AU68" i="19" s="1"/>
  <c r="O67" i="19"/>
  <c r="O68" i="19" s="1"/>
  <c r="L64" i="19"/>
  <c r="R64" i="19"/>
  <c r="AH64" i="19"/>
  <c r="AX64" i="19"/>
  <c r="BN64" i="19"/>
  <c r="E67" i="19"/>
  <c r="E68" i="19" s="1"/>
  <c r="U67" i="19"/>
  <c r="U68" i="19" s="1"/>
  <c r="AK67" i="19"/>
  <c r="AK68" i="19"/>
  <c r="BA67" i="19"/>
  <c r="BA68" i="19" s="1"/>
  <c r="BQ67" i="19"/>
  <c r="BQ68" i="19" s="1"/>
  <c r="G64" i="19"/>
  <c r="W64" i="19"/>
  <c r="AM64" i="19"/>
  <c r="BC64" i="19"/>
  <c r="BS64" i="19"/>
  <c r="J67" i="19"/>
  <c r="J68" i="19" s="1"/>
  <c r="Z67" i="19"/>
  <c r="Z68" i="19"/>
  <c r="AP67" i="19"/>
  <c r="AP68" i="19" s="1"/>
  <c r="BF67" i="19"/>
  <c r="BF68" i="19"/>
  <c r="BV67" i="19"/>
  <c r="BV68" i="19" s="1"/>
  <c r="AZ102" i="19"/>
  <c r="AZ103" i="19" s="1"/>
  <c r="AQ104" i="19"/>
  <c r="AQ105" i="19" s="1"/>
  <c r="AE104" i="19"/>
  <c r="AE105" i="19"/>
  <c r="BU105" i="19"/>
  <c r="BU104" i="19"/>
  <c r="AH104" i="19"/>
  <c r="AH105" i="19" s="1"/>
  <c r="AX104" i="19"/>
  <c r="AX105" i="19" s="1"/>
  <c r="BN104" i="19"/>
  <c r="BN105" i="19" s="1"/>
  <c r="O102" i="19"/>
  <c r="O103" i="19" s="1"/>
  <c r="W90" i="19"/>
  <c r="W91" i="19" s="1"/>
  <c r="BZ90" i="19"/>
  <c r="BZ91" i="19" s="1"/>
  <c r="K92" i="19"/>
  <c r="K93" i="19" s="1"/>
  <c r="G90" i="19"/>
  <c r="G91" i="19" s="1"/>
  <c r="Z92" i="19"/>
  <c r="Z93" i="19" s="1"/>
  <c r="BJ90" i="19"/>
  <c r="BJ91" i="19" s="1"/>
  <c r="CC92" i="19"/>
  <c r="CC93" i="19" s="1"/>
  <c r="BK90" i="19"/>
  <c r="BK91" i="19" s="1"/>
  <c r="AM92" i="19"/>
  <c r="AM93" i="19" s="1"/>
  <c r="P90" i="19"/>
  <c r="P91" i="19" s="1"/>
  <c r="BG90" i="19"/>
  <c r="BG91" i="19" s="1"/>
  <c r="N92" i="19"/>
  <c r="N93" i="19" s="1"/>
  <c r="BE92" i="19"/>
  <c r="BE93" i="19" s="1"/>
  <c r="Q90" i="19"/>
  <c r="Q91" i="19" s="1"/>
  <c r="AG89" i="19"/>
  <c r="CC90" i="19"/>
  <c r="CC91" i="19" s="1"/>
  <c r="D92" i="19"/>
  <c r="D93" i="19" s="1"/>
  <c r="T92" i="19"/>
  <c r="T93" i="19" s="1"/>
  <c r="AZ92" i="19"/>
  <c r="AZ93" i="19"/>
  <c r="BP92" i="19"/>
  <c r="BP93" i="19" s="1"/>
  <c r="BQ80" i="19"/>
  <c r="BQ81" i="19"/>
  <c r="V78" i="19"/>
  <c r="V79" i="19" s="1"/>
  <c r="W78" i="19"/>
  <c r="W79" i="19"/>
  <c r="BC78" i="19"/>
  <c r="BC79" i="19" s="1"/>
  <c r="AW80" i="19"/>
  <c r="AW81" i="19" s="1"/>
  <c r="BE78" i="19"/>
  <c r="BE79" i="19" s="1"/>
  <c r="AE80" i="19"/>
  <c r="AE81" i="19" s="1"/>
  <c r="BU80" i="19"/>
  <c r="BU81" i="19" s="1"/>
  <c r="N80" i="19"/>
  <c r="N81" i="19"/>
  <c r="AT80" i="19"/>
  <c r="AT81" i="19" s="1"/>
  <c r="BZ80" i="19"/>
  <c r="BZ81" i="19" s="1"/>
  <c r="BP78" i="19"/>
  <c r="BP79" i="19" s="1"/>
  <c r="BL80" i="19"/>
  <c r="BL81" i="19" s="1"/>
  <c r="AX78" i="19"/>
  <c r="AX79" i="19" s="1"/>
  <c r="S80" i="19"/>
  <c r="S81" i="19" s="1"/>
  <c r="BL67" i="19"/>
  <c r="BL68" i="19" s="1"/>
  <c r="AS65" i="19"/>
  <c r="AS66" i="19" s="1"/>
  <c r="BH64" i="19"/>
  <c r="BL78" i="19"/>
  <c r="BL79" i="19"/>
  <c r="AB67" i="19"/>
  <c r="AB68" i="19" s="1"/>
  <c r="BU65" i="19"/>
  <c r="BU66" i="19" s="1"/>
  <c r="I65" i="19"/>
  <c r="I66" i="19" s="1"/>
  <c r="AY67" i="19"/>
  <c r="AY68" i="19" s="1"/>
  <c r="BK67" i="19"/>
  <c r="BK68" i="19" s="1"/>
  <c r="AE67" i="19"/>
  <c r="AE68" i="19" s="1"/>
  <c r="BF65" i="19"/>
  <c r="BF66" i="19" s="1"/>
  <c r="AC67" i="19"/>
  <c r="AC68" i="19" s="1"/>
  <c r="BI67" i="19"/>
  <c r="BI68" i="19" s="1"/>
  <c r="O64" i="19"/>
  <c r="AU64" i="19"/>
  <c r="CA64" i="19"/>
  <c r="R67" i="19"/>
  <c r="R68" i="19" s="1"/>
  <c r="AX67" i="19"/>
  <c r="AX68" i="19"/>
  <c r="BX104" i="19"/>
  <c r="BX105" i="19" s="1"/>
  <c r="AG104" i="19"/>
  <c r="AG105" i="19" s="1"/>
  <c r="BW105" i="19"/>
  <c r="BW104" i="19"/>
  <c r="X100" i="19"/>
  <c r="X101" i="19" s="1"/>
  <c r="BD100" i="19"/>
  <c r="BD101" i="19" s="1"/>
  <c r="I101" i="19"/>
  <c r="AO101" i="19"/>
  <c r="BU101" i="19"/>
  <c r="H104" i="19"/>
  <c r="H105" i="19"/>
  <c r="O104" i="19"/>
  <c r="O105" i="19" s="1"/>
  <c r="BE104" i="19"/>
  <c r="BE105" i="19" s="1"/>
  <c r="L90" i="19"/>
  <c r="L91" i="19" s="1"/>
  <c r="AT89" i="19"/>
  <c r="V92" i="19"/>
  <c r="V93" i="19" s="1"/>
  <c r="R90" i="19"/>
  <c r="R91" i="19" s="1"/>
  <c r="AK92" i="19"/>
  <c r="AK93" i="19" s="1"/>
  <c r="AD90" i="19"/>
  <c r="AD91" i="19" s="1"/>
  <c r="F92" i="19"/>
  <c r="F93" i="19"/>
  <c r="Z90" i="19"/>
  <c r="Z91" i="19" s="1"/>
  <c r="BP89" i="19"/>
  <c r="AS92" i="19"/>
  <c r="AS93" i="19" s="1"/>
  <c r="V89" i="19"/>
  <c r="BL89" i="19"/>
  <c r="AO92" i="19"/>
  <c r="AO93" i="19" s="1"/>
  <c r="E89" i="19"/>
  <c r="AK89" i="19"/>
  <c r="H92" i="19"/>
  <c r="H93" i="19" s="1"/>
  <c r="X92" i="19"/>
  <c r="X93" i="19" s="1"/>
  <c r="AN92" i="19"/>
  <c r="AN93" i="19"/>
  <c r="BD92" i="19"/>
  <c r="BD93" i="19" s="1"/>
  <c r="BT92" i="19"/>
  <c r="BT93" i="19"/>
  <c r="U92" i="19"/>
  <c r="U93" i="19" s="1"/>
  <c r="BG80" i="19"/>
  <c r="BG81" i="19" s="1"/>
  <c r="P80" i="19"/>
  <c r="P81" i="19" s="1"/>
  <c r="BZ78" i="19"/>
  <c r="BZ79" i="19"/>
  <c r="K78" i="19"/>
  <c r="K79" i="19" s="1"/>
  <c r="AA78" i="19"/>
  <c r="AA79" i="19" s="1"/>
  <c r="AQ78" i="19"/>
  <c r="AQ79" i="19" s="1"/>
  <c r="BG78" i="19"/>
  <c r="BG79" i="19" s="1"/>
  <c r="BW78" i="19"/>
  <c r="BW79" i="19"/>
  <c r="L80" i="19"/>
  <c r="L81" i="19" s="1"/>
  <c r="AG80" i="19"/>
  <c r="AG81" i="19"/>
  <c r="BC80" i="19"/>
  <c r="BC81" i="19" s="1"/>
  <c r="BX80" i="19"/>
  <c r="BX81" i="19" s="1"/>
  <c r="M77" i="19"/>
  <c r="AC77" i="19"/>
  <c r="BI77" i="19"/>
  <c r="O81" i="19"/>
  <c r="O80" i="19"/>
  <c r="AJ80" i="19"/>
  <c r="AJ81" i="19" s="1"/>
  <c r="BE80" i="19"/>
  <c r="BE81" i="19" s="1"/>
  <c r="CA80" i="19"/>
  <c r="CA81" i="19" s="1"/>
  <c r="R80" i="19"/>
  <c r="R81" i="19" s="1"/>
  <c r="AH80" i="19"/>
  <c r="AH81" i="19"/>
  <c r="AX80" i="19"/>
  <c r="AX81" i="19" s="1"/>
  <c r="BN80" i="19"/>
  <c r="BN81" i="19"/>
  <c r="AH90" i="19"/>
  <c r="AH91" i="19" s="1"/>
  <c r="AI80" i="19"/>
  <c r="AI81" i="19" s="1"/>
  <c r="BH77" i="19"/>
  <c r="AB77" i="19"/>
  <c r="BA80" i="19"/>
  <c r="BA81" i="19" s="1"/>
  <c r="K81" i="19"/>
  <c r="K80" i="19"/>
  <c r="BV77" i="19"/>
  <c r="AP77" i="19"/>
  <c r="J77" i="19"/>
  <c r="AY80" i="19"/>
  <c r="AY81" i="19" s="1"/>
  <c r="H80" i="19"/>
  <c r="H81" i="19" s="1"/>
  <c r="BD67" i="19"/>
  <c r="BD68" i="19" s="1"/>
  <c r="X67" i="19"/>
  <c r="X68" i="19" s="1"/>
  <c r="BQ65" i="19"/>
  <c r="BQ66" i="19" s="1"/>
  <c r="AK65" i="19"/>
  <c r="AK66" i="19" s="1"/>
  <c r="AF78" i="19"/>
  <c r="AF79" i="19" s="1"/>
  <c r="T67" i="19"/>
  <c r="T68" i="19" s="1"/>
  <c r="AG65" i="19"/>
  <c r="AG66" i="19" s="1"/>
  <c r="BW67" i="19"/>
  <c r="BW68" i="19" s="1"/>
  <c r="K67" i="19"/>
  <c r="K68" i="19" s="1"/>
  <c r="BD64" i="19"/>
  <c r="BC67" i="19"/>
  <c r="BC68" i="19" s="1"/>
  <c r="AD64" i="19"/>
  <c r="BJ64" i="19"/>
  <c r="Q67" i="19"/>
  <c r="Q68" i="19"/>
  <c r="AG67" i="19"/>
  <c r="AG68" i="19" s="1"/>
  <c r="BM67" i="19"/>
  <c r="BM68" i="19" s="1"/>
  <c r="C64" i="19"/>
  <c r="AI64" i="19"/>
  <c r="BR67" i="19"/>
  <c r="BR68" i="19" s="1"/>
  <c r="BM104" i="19"/>
  <c r="BM105" i="19" s="1"/>
  <c r="W104" i="19"/>
  <c r="W105" i="19" s="1"/>
  <c r="BP101" i="19"/>
  <c r="AJ101" i="19"/>
  <c r="D101" i="19"/>
  <c r="S100" i="19"/>
  <c r="S101" i="19" s="1"/>
  <c r="BL104" i="19"/>
  <c r="BL105" i="19" s="1"/>
  <c r="BO101" i="19"/>
  <c r="C101" i="19"/>
  <c r="AB100" i="19"/>
  <c r="AB101" i="19" s="1"/>
  <c r="BH100" i="19"/>
  <c r="BH101" i="19" s="1"/>
  <c r="BX100" i="19"/>
  <c r="BX101" i="19" s="1"/>
  <c r="BY101" i="19"/>
  <c r="M104" i="19"/>
  <c r="M105" i="19" s="1"/>
  <c r="AI104" i="19"/>
  <c r="AI105" i="19" s="1"/>
  <c r="BD104" i="19"/>
  <c r="BD105" i="19"/>
  <c r="BY105" i="19"/>
  <c r="BY104" i="19"/>
  <c r="BM100" i="19"/>
  <c r="BM101" i="19" s="1"/>
  <c r="BC104" i="19"/>
  <c r="BC105" i="19" s="1"/>
  <c r="L104" i="19"/>
  <c r="L105" i="19" s="1"/>
  <c r="BW100" i="19"/>
  <c r="BW101" i="19" s="1"/>
  <c r="AQ100" i="19"/>
  <c r="AQ101" i="19" s="1"/>
  <c r="K100" i="19"/>
  <c r="K101" i="19" s="1"/>
  <c r="BA104" i="19"/>
  <c r="BA105" i="19" s="1"/>
  <c r="K104" i="19"/>
  <c r="K105" i="19" s="1"/>
  <c r="BG101" i="19"/>
  <c r="AA101" i="19"/>
  <c r="BV100" i="19"/>
  <c r="BV101" i="19" s="1"/>
  <c r="AP100" i="19"/>
  <c r="AP101" i="19" s="1"/>
  <c r="J100" i="19"/>
  <c r="J101" i="19" s="1"/>
  <c r="P100" i="19"/>
  <c r="P101" i="19" s="1"/>
  <c r="AV100" i="19"/>
  <c r="AV101" i="19" s="1"/>
  <c r="CB100" i="19"/>
  <c r="CB101" i="19" s="1"/>
  <c r="Q101" i="19"/>
  <c r="AW101" i="19"/>
  <c r="S104" i="19"/>
  <c r="S105" i="19" s="1"/>
  <c r="AN104" i="19"/>
  <c r="AN105" i="19" s="1"/>
  <c r="BI104" i="19"/>
  <c r="BI105" i="19" s="1"/>
  <c r="E100" i="19"/>
  <c r="E101" i="19" s="1"/>
  <c r="U100" i="19"/>
  <c r="U101" i="19" s="1"/>
  <c r="AK100" i="19"/>
  <c r="AK101" i="19" s="1"/>
  <c r="BA100" i="19"/>
  <c r="BA101" i="19" s="1"/>
  <c r="BQ100" i="19"/>
  <c r="BQ101" i="19" s="1"/>
  <c r="F101" i="19"/>
  <c r="V101" i="19"/>
  <c r="AL101" i="19"/>
  <c r="BB101" i="19"/>
  <c r="BR101" i="19"/>
  <c r="D104" i="19"/>
  <c r="D105" i="19" s="1"/>
  <c r="Y104" i="19"/>
  <c r="Y105" i="19" s="1"/>
  <c r="AU104" i="19"/>
  <c r="AU105" i="19" s="1"/>
  <c r="BP104" i="19"/>
  <c r="BP105" i="19" s="1"/>
  <c r="N104" i="19"/>
  <c r="N105" i="19" s="1"/>
  <c r="AD104" i="19"/>
  <c r="AD105" i="19" s="1"/>
  <c r="AT104" i="19"/>
  <c r="AT105" i="19" s="1"/>
  <c r="BJ104" i="19"/>
  <c r="BJ105" i="19" s="1"/>
  <c r="BZ104" i="19"/>
  <c r="BZ105" i="19" s="1"/>
  <c r="BN89" i="19"/>
  <c r="AE92" i="19"/>
  <c r="AE93" i="19" s="1"/>
  <c r="X89" i="19"/>
  <c r="BO89" i="19"/>
  <c r="AQ92" i="19"/>
  <c r="AQ93" i="19" s="1"/>
  <c r="AM89" i="19"/>
  <c r="O92" i="19"/>
  <c r="O93" i="19" s="1"/>
  <c r="BF92" i="19"/>
  <c r="BF93" i="19" s="1"/>
  <c r="H89" i="19"/>
  <c r="AY89" i="19"/>
  <c r="AA92" i="19"/>
  <c r="AA93" i="19" s="1"/>
  <c r="BR92" i="19"/>
  <c r="BR93" i="19"/>
  <c r="O89" i="19"/>
  <c r="AJ89" i="19"/>
  <c r="BF89" i="19"/>
  <c r="CA89" i="19"/>
  <c r="M92" i="19"/>
  <c r="M93" i="19" s="1"/>
  <c r="AH92" i="19"/>
  <c r="AH93" i="19"/>
  <c r="BC92" i="19"/>
  <c r="BC93" i="19" s="1"/>
  <c r="BY92" i="19"/>
  <c r="BY93" i="19" s="1"/>
  <c r="K89" i="19"/>
  <c r="AF89" i="19"/>
  <c r="BB89" i="19"/>
  <c r="BW89" i="19"/>
  <c r="I92" i="19"/>
  <c r="I93" i="19" s="1"/>
  <c r="AD92" i="19"/>
  <c r="AD93" i="19" s="1"/>
  <c r="AY92" i="19"/>
  <c r="AY93" i="19" s="1"/>
  <c r="BU92" i="19"/>
  <c r="BU93" i="19" s="1"/>
  <c r="M89" i="19"/>
  <c r="AC89" i="19"/>
  <c r="AS89" i="19"/>
  <c r="BI89" i="19"/>
  <c r="BY89" i="19"/>
  <c r="P92" i="19"/>
  <c r="P93" i="19" s="1"/>
  <c r="AF92" i="19"/>
  <c r="AF93" i="19" s="1"/>
  <c r="AV92" i="19"/>
  <c r="AV93" i="19" s="1"/>
  <c r="BL92" i="19"/>
  <c r="BL93" i="19" s="1"/>
  <c r="CB92" i="19"/>
  <c r="CB93" i="19" s="1"/>
  <c r="CB80" i="19"/>
  <c r="CB81" i="19" s="1"/>
  <c r="AK80" i="19"/>
  <c r="AK81" i="19" s="1"/>
  <c r="BJ77" i="19"/>
  <c r="AD77" i="19"/>
  <c r="S77" i="19"/>
  <c r="AI78" i="19"/>
  <c r="AI79" i="19" s="1"/>
  <c r="AY77" i="19"/>
  <c r="BO78" i="19"/>
  <c r="BO79" i="19" s="1"/>
  <c r="W80" i="19"/>
  <c r="W81" i="19" s="1"/>
  <c r="AR81" i="19"/>
  <c r="AR80" i="19"/>
  <c r="BM80" i="19"/>
  <c r="BM81" i="19" s="1"/>
  <c r="E77" i="19"/>
  <c r="U77" i="19"/>
  <c r="AK77" i="19"/>
  <c r="BA77" i="19"/>
  <c r="BQ77" i="19"/>
  <c r="D80" i="19"/>
  <c r="D81" i="19" s="1"/>
  <c r="Y80" i="19"/>
  <c r="Y81" i="19" s="1"/>
  <c r="AU80" i="19"/>
  <c r="AU81" i="19" s="1"/>
  <c r="BP80" i="19"/>
  <c r="BP81" i="19" s="1"/>
  <c r="J80" i="19"/>
  <c r="J81" i="19" s="1"/>
  <c r="Z80" i="19"/>
  <c r="Z81" i="19"/>
  <c r="AP80" i="19"/>
  <c r="AP81" i="19" s="1"/>
  <c r="BF80" i="19"/>
  <c r="BF81" i="19" s="1"/>
  <c r="BV80" i="19"/>
  <c r="BV81" i="19" s="1"/>
  <c r="BD80" i="19"/>
  <c r="BD81" i="19"/>
  <c r="M80" i="19"/>
  <c r="M81" i="19" s="1"/>
  <c r="BX77" i="19"/>
  <c r="AR77" i="19"/>
  <c r="L77" i="19"/>
  <c r="BW80" i="19"/>
  <c r="BW81" i="19" s="1"/>
  <c r="AF80" i="19"/>
  <c r="AF81" i="19" s="1"/>
  <c r="BF77" i="19"/>
  <c r="Z77" i="19"/>
  <c r="BT80" i="19"/>
  <c r="BT81" i="19" s="1"/>
  <c r="AC80" i="19"/>
  <c r="AC81" i="19" s="1"/>
  <c r="CB77" i="19"/>
  <c r="BT67" i="19"/>
  <c r="BT68" i="19" s="1"/>
  <c r="AN67" i="19"/>
  <c r="AN68" i="19" s="1"/>
  <c r="H67" i="19"/>
  <c r="H68" i="19"/>
  <c r="BA65" i="19"/>
  <c r="BA66" i="19" s="1"/>
  <c r="U65" i="19"/>
  <c r="U66" i="19" s="1"/>
  <c r="BX64" i="19"/>
  <c r="T64" i="19"/>
  <c r="BP67" i="19"/>
  <c r="BP68" i="19" s="1"/>
  <c r="AJ67" i="19"/>
  <c r="AJ68" i="19"/>
  <c r="D67" i="19"/>
  <c r="D68" i="19" s="1"/>
  <c r="CC64" i="19"/>
  <c r="AW64" i="19"/>
  <c r="Q64" i="19"/>
  <c r="BG67" i="19"/>
  <c r="BG68" i="19" s="1"/>
  <c r="AA67" i="19"/>
  <c r="AA68" i="19" s="1"/>
  <c r="BT64" i="19"/>
  <c r="AN64" i="19"/>
  <c r="H64" i="19"/>
  <c r="BS67" i="19"/>
  <c r="BS68" i="19" s="1"/>
  <c r="AM67" i="19"/>
  <c r="AM68" i="19" s="1"/>
  <c r="G67" i="19"/>
  <c r="G68" i="19" s="1"/>
  <c r="BP64" i="19"/>
  <c r="F65" i="19"/>
  <c r="F66" i="19" s="1"/>
  <c r="V64" i="19"/>
  <c r="AL64" i="19"/>
  <c r="BB64" i="19"/>
  <c r="BR64" i="19"/>
  <c r="I67" i="19"/>
  <c r="I68" i="19" s="1"/>
  <c r="Y67" i="19"/>
  <c r="Y68" i="19" s="1"/>
  <c r="AO67" i="19"/>
  <c r="AO68" i="19" s="1"/>
  <c r="BE67" i="19"/>
  <c r="BE68" i="19" s="1"/>
  <c r="BU67" i="19"/>
  <c r="BU68" i="19"/>
  <c r="K64" i="19"/>
  <c r="AA64" i="19"/>
  <c r="AQ64" i="19"/>
  <c r="BG64" i="19"/>
  <c r="BW64" i="19"/>
  <c r="N67" i="19"/>
  <c r="N68" i="19" s="1"/>
  <c r="AD67" i="19"/>
  <c r="AD68" i="19"/>
  <c r="AT67" i="19"/>
  <c r="AT68" i="19" s="1"/>
  <c r="BJ67" i="19"/>
  <c r="BJ68" i="19"/>
  <c r="BZ67" i="19"/>
  <c r="BZ68" i="19" s="1"/>
  <c r="BV66" i="19" l="1"/>
  <c r="AV79" i="19"/>
  <c r="H79" i="19"/>
  <c r="BQ91" i="19"/>
  <c r="BQ90" i="19"/>
  <c r="AE66" i="19"/>
  <c r="F91" i="19"/>
  <c r="AR66" i="19"/>
  <c r="AR65" i="19"/>
  <c r="N102" i="19"/>
  <c r="N103" i="19" s="1"/>
  <c r="AF102" i="19"/>
  <c r="AF103" i="19" s="1"/>
  <c r="P79" i="19"/>
  <c r="X79" i="19"/>
  <c r="AT103" i="19"/>
  <c r="J66" i="19"/>
  <c r="AM79" i="19"/>
  <c r="AL91" i="19"/>
  <c r="AQ102" i="19"/>
  <c r="AQ103" i="19" s="1"/>
  <c r="BQ102" i="19"/>
  <c r="BQ103" i="19" s="1"/>
  <c r="BV102" i="19"/>
  <c r="BV103" i="19" s="1"/>
  <c r="BW102" i="19"/>
  <c r="BW103" i="19" s="1"/>
  <c r="L102" i="19"/>
  <c r="L103" i="19"/>
  <c r="U102" i="19"/>
  <c r="U103" i="19" s="1"/>
  <c r="AY102" i="19"/>
  <c r="AY103" i="19" s="1"/>
  <c r="S102" i="19"/>
  <c r="S103" i="19" s="1"/>
  <c r="BX102" i="19"/>
  <c r="BX103" i="19" s="1"/>
  <c r="AK102" i="19"/>
  <c r="AK103" i="19" s="1"/>
  <c r="J102" i="19"/>
  <c r="J103" i="19"/>
  <c r="K102" i="19"/>
  <c r="K103" i="19" s="1"/>
  <c r="Q102" i="19"/>
  <c r="Q103" i="19"/>
  <c r="X102" i="19"/>
  <c r="X103" i="19" s="1"/>
  <c r="O65" i="19"/>
  <c r="O66" i="19"/>
  <c r="E102" i="19"/>
  <c r="E103" i="19" s="1"/>
  <c r="CB65" i="19"/>
  <c r="CB66" i="19"/>
  <c r="T78" i="19"/>
  <c r="T79" i="19" s="1"/>
  <c r="BE90" i="19"/>
  <c r="BE91" i="19" s="1"/>
  <c r="BW65" i="19"/>
  <c r="BW66" i="19"/>
  <c r="BB65" i="19"/>
  <c r="BB66" i="19" s="1"/>
  <c r="CB78" i="19"/>
  <c r="CB79" i="19"/>
  <c r="BQ78" i="19"/>
  <c r="BQ79" i="19" s="1"/>
  <c r="S78" i="19"/>
  <c r="S79" i="19" s="1"/>
  <c r="CA90" i="19"/>
  <c r="CA91" i="19" s="1"/>
  <c r="AY90" i="19"/>
  <c r="AY91" i="19" s="1"/>
  <c r="BR102" i="19"/>
  <c r="BR103" i="19"/>
  <c r="AS102" i="19"/>
  <c r="AS103" i="19"/>
  <c r="BP102" i="19"/>
  <c r="BP103" i="19" s="1"/>
  <c r="AD65" i="19"/>
  <c r="AD66" i="19" s="1"/>
  <c r="J78" i="19"/>
  <c r="J79" i="19" s="1"/>
  <c r="AP102" i="19"/>
  <c r="AP103" i="19"/>
  <c r="G65" i="19"/>
  <c r="G66" i="19" s="1"/>
  <c r="AX65" i="19"/>
  <c r="AX66" i="19"/>
  <c r="BE65" i="19"/>
  <c r="BE66" i="19" s="1"/>
  <c r="BN78" i="19"/>
  <c r="BN79" i="19" s="1"/>
  <c r="AR90" i="19"/>
  <c r="AR91" i="19" s="1"/>
  <c r="AE90" i="19"/>
  <c r="AE91" i="19" s="1"/>
  <c r="AB90" i="19"/>
  <c r="AB91" i="19" s="1"/>
  <c r="AX102" i="19"/>
  <c r="AX103" i="19"/>
  <c r="AI102" i="19"/>
  <c r="AI103" i="19" s="1"/>
  <c r="BO65" i="19"/>
  <c r="BO66" i="19" s="1"/>
  <c r="BZ65" i="19"/>
  <c r="BZ66" i="19"/>
  <c r="U90" i="19"/>
  <c r="U91" i="19" s="1"/>
  <c r="BT102" i="19"/>
  <c r="BT103" i="19"/>
  <c r="BG65" i="19"/>
  <c r="BG66" i="19" s="1"/>
  <c r="AL65" i="19"/>
  <c r="AL66" i="19"/>
  <c r="AY78" i="19"/>
  <c r="AY79" i="19" s="1"/>
  <c r="AS90" i="19"/>
  <c r="AS91" i="19" s="1"/>
  <c r="BB90" i="19"/>
  <c r="BB91" i="19"/>
  <c r="BO90" i="19"/>
  <c r="BO91" i="19" s="1"/>
  <c r="BN90" i="19"/>
  <c r="BN91" i="19"/>
  <c r="BB102" i="19"/>
  <c r="BB103" i="19" s="1"/>
  <c r="CB102" i="19"/>
  <c r="CB103" i="19" s="1"/>
  <c r="BH102" i="19"/>
  <c r="BH103" i="19" s="1"/>
  <c r="AC102" i="19"/>
  <c r="AC103" i="19"/>
  <c r="AP78" i="19"/>
  <c r="AP79" i="19" s="1"/>
  <c r="AO102" i="19"/>
  <c r="AO103" i="19" s="1"/>
  <c r="AC65" i="19"/>
  <c r="AC66" i="19" s="1"/>
  <c r="AZ78" i="19"/>
  <c r="AZ79" i="19" s="1"/>
  <c r="AG78" i="19"/>
  <c r="AG79" i="19" s="1"/>
  <c r="AV90" i="19"/>
  <c r="AV91" i="19"/>
  <c r="J90" i="19"/>
  <c r="J91" i="19" s="1"/>
  <c r="BD90" i="19"/>
  <c r="BD91" i="19" s="1"/>
  <c r="AH102" i="19"/>
  <c r="AH103" i="19"/>
  <c r="AT65" i="19"/>
  <c r="AT66" i="19" s="1"/>
  <c r="BA102" i="19"/>
  <c r="BA103" i="19" s="1"/>
  <c r="AQ65" i="19"/>
  <c r="AQ66" i="19"/>
  <c r="V65" i="19"/>
  <c r="V66" i="19"/>
  <c r="BT65" i="19"/>
  <c r="BT66" i="19"/>
  <c r="BF78" i="19"/>
  <c r="BF79" i="19" s="1"/>
  <c r="AK78" i="19"/>
  <c r="AK79" i="19" s="1"/>
  <c r="AC90" i="19"/>
  <c r="AC91" i="19"/>
  <c r="AF90" i="19"/>
  <c r="AF91" i="19"/>
  <c r="AJ90" i="19"/>
  <c r="AJ91" i="19"/>
  <c r="AM90" i="19"/>
  <c r="AM91" i="19" s="1"/>
  <c r="X90" i="19"/>
  <c r="X91" i="19" s="1"/>
  <c r="AL102" i="19"/>
  <c r="AL103" i="19"/>
  <c r="AW102" i="19"/>
  <c r="AW103" i="19"/>
  <c r="AV102" i="19"/>
  <c r="AV103" i="19"/>
  <c r="BO102" i="19"/>
  <c r="BO103" i="19" s="1"/>
  <c r="D102" i="19"/>
  <c r="D103" i="19" s="1"/>
  <c r="BV78" i="19"/>
  <c r="BV79" i="19" s="1"/>
  <c r="AC78" i="19"/>
  <c r="AC79" i="19" s="1"/>
  <c r="AK90" i="19"/>
  <c r="AK91" i="19"/>
  <c r="BL90" i="19"/>
  <c r="BL91" i="19"/>
  <c r="BP90" i="19"/>
  <c r="BP91" i="19"/>
  <c r="I102" i="19"/>
  <c r="I103" i="19" s="1"/>
  <c r="CA65" i="19"/>
  <c r="CA66" i="19" s="1"/>
  <c r="AG90" i="19"/>
  <c r="AG91" i="19" s="1"/>
  <c r="AM65" i="19"/>
  <c r="AM66" i="19"/>
  <c r="R65" i="19"/>
  <c r="R66" i="19" s="1"/>
  <c r="P65" i="19"/>
  <c r="P66" i="19"/>
  <c r="BI65" i="19"/>
  <c r="BI66" i="19" s="1"/>
  <c r="CC78" i="19"/>
  <c r="CC79" i="19" s="1"/>
  <c r="Q78" i="19"/>
  <c r="Q79" i="19" s="1"/>
  <c r="AL78" i="19"/>
  <c r="AL79" i="19" s="1"/>
  <c r="Y90" i="19"/>
  <c r="Y91" i="19" s="1"/>
  <c r="BV90" i="19"/>
  <c r="BV91" i="19" s="1"/>
  <c r="AN90" i="19"/>
  <c r="AN91" i="19"/>
  <c r="N90" i="19"/>
  <c r="N91" i="19" s="1"/>
  <c r="R102" i="19"/>
  <c r="R103" i="19"/>
  <c r="N65" i="19"/>
  <c r="N66" i="19" s="1"/>
  <c r="X65" i="19"/>
  <c r="X66" i="19"/>
  <c r="AU90" i="19"/>
  <c r="AU91" i="19" s="1"/>
  <c r="BT90" i="19"/>
  <c r="BT91" i="19" s="1"/>
  <c r="BE102" i="19"/>
  <c r="BE103" i="19" s="1"/>
  <c r="H102" i="19"/>
  <c r="H103" i="19" s="1"/>
  <c r="BM90" i="19"/>
  <c r="BM91" i="19" s="1"/>
  <c r="K65" i="19"/>
  <c r="K66" i="19"/>
  <c r="H65" i="19"/>
  <c r="H66" i="19"/>
  <c r="AW65" i="19"/>
  <c r="AW66" i="19" s="1"/>
  <c r="T65" i="19"/>
  <c r="T66" i="19" s="1"/>
  <c r="AR78" i="19"/>
  <c r="AR79" i="19"/>
  <c r="E78" i="19"/>
  <c r="E79" i="19" s="1"/>
  <c r="BJ78" i="19"/>
  <c r="BJ79" i="19" s="1"/>
  <c r="BI90" i="19"/>
  <c r="BI91" i="19"/>
  <c r="BW90" i="19"/>
  <c r="BW91" i="19" s="1"/>
  <c r="F102" i="19"/>
  <c r="F103" i="19"/>
  <c r="CC102" i="19"/>
  <c r="CC103" i="19" s="1"/>
  <c r="BG102" i="19"/>
  <c r="BG103" i="19" s="1"/>
  <c r="AB102" i="19"/>
  <c r="AB103" i="19"/>
  <c r="C65" i="19"/>
  <c r="C66" i="19" s="1"/>
  <c r="BH78" i="19"/>
  <c r="BH79" i="19"/>
  <c r="BU102" i="19"/>
  <c r="BU103" i="19" s="1"/>
  <c r="BS65" i="19"/>
  <c r="BS66" i="19"/>
  <c r="AW78" i="19"/>
  <c r="AW79" i="19" s="1"/>
  <c r="BR90" i="19"/>
  <c r="BR91" i="19" s="1"/>
  <c r="BI102" i="19"/>
  <c r="BI103" i="19"/>
  <c r="AP90" i="19"/>
  <c r="AP91" i="19" s="1"/>
  <c r="BP65" i="19"/>
  <c r="BP66" i="19" s="1"/>
  <c r="AN65" i="19"/>
  <c r="AN66" i="19" s="1"/>
  <c r="CC65" i="19"/>
  <c r="CC66" i="19" s="1"/>
  <c r="BX65" i="19"/>
  <c r="BX66" i="19" s="1"/>
  <c r="Z78" i="19"/>
  <c r="Z79" i="19" s="1"/>
  <c r="BX78" i="19"/>
  <c r="BX79" i="19"/>
  <c r="BA78" i="19"/>
  <c r="BA79" i="19" s="1"/>
  <c r="BF90" i="19"/>
  <c r="BF91" i="19"/>
  <c r="H90" i="19"/>
  <c r="H91" i="19" s="1"/>
  <c r="BM102" i="19"/>
  <c r="BM103" i="19"/>
  <c r="C102" i="19"/>
  <c r="C103" i="19" s="1"/>
  <c r="AR102" i="19"/>
  <c r="AR103" i="19" s="1"/>
  <c r="BC65" i="19"/>
  <c r="BC66" i="19"/>
  <c r="AH65" i="19"/>
  <c r="AH66" i="19" s="1"/>
  <c r="F78" i="19"/>
  <c r="F79" i="19"/>
  <c r="AO90" i="19"/>
  <c r="AO91" i="19" s="1"/>
  <c r="M102" i="19"/>
  <c r="M103" i="19" s="1"/>
  <c r="AY65" i="19"/>
  <c r="AY66" i="19" s="1"/>
  <c r="AQ90" i="19"/>
  <c r="AQ91" i="19" s="1"/>
  <c r="AD102" i="19"/>
  <c r="AD103" i="19" s="1"/>
  <c r="AN102" i="19"/>
  <c r="AN103" i="19"/>
  <c r="CB90" i="19"/>
  <c r="CB91" i="19" s="1"/>
  <c r="AA65" i="19"/>
  <c r="AA66" i="19"/>
  <c r="BR65" i="19"/>
  <c r="BR66" i="19" s="1"/>
  <c r="Q65" i="19"/>
  <c r="Q66" i="19" s="1"/>
  <c r="L78" i="19"/>
  <c r="L79" i="19"/>
  <c r="U78" i="19"/>
  <c r="U79" i="19" s="1"/>
  <c r="AD78" i="19"/>
  <c r="AD79" i="19" s="1"/>
  <c r="BY90" i="19"/>
  <c r="BY91" i="19" s="1"/>
  <c r="M90" i="19"/>
  <c r="M91" i="19" s="1"/>
  <c r="K90" i="19"/>
  <c r="K91" i="19" s="1"/>
  <c r="O90" i="19"/>
  <c r="O91" i="19" s="1"/>
  <c r="V102" i="19"/>
  <c r="V103" i="19"/>
  <c r="AG102" i="19"/>
  <c r="AG103" i="19" s="1"/>
  <c r="P102" i="19"/>
  <c r="P103" i="19"/>
  <c r="AA102" i="19"/>
  <c r="AA103" i="19" s="1"/>
  <c r="BY102" i="19"/>
  <c r="BY103" i="19"/>
  <c r="AJ102" i="19"/>
  <c r="AJ103" i="19" s="1"/>
  <c r="AI65" i="19"/>
  <c r="AI66" i="19" s="1"/>
  <c r="BJ65" i="19"/>
  <c r="BJ66" i="19"/>
  <c r="BD65" i="19"/>
  <c r="BD66" i="19" s="1"/>
  <c r="AB78" i="19"/>
  <c r="AB79" i="19" s="1"/>
  <c r="BI78" i="19"/>
  <c r="BI79" i="19" s="1"/>
  <c r="M78" i="19"/>
  <c r="M79" i="19" s="1"/>
  <c r="E90" i="19"/>
  <c r="E91" i="19" s="1"/>
  <c r="V90" i="19"/>
  <c r="V91" i="19" s="1"/>
  <c r="AT90" i="19"/>
  <c r="AT91" i="19" s="1"/>
  <c r="BD102" i="19"/>
  <c r="BD103" i="19"/>
  <c r="AU65" i="19"/>
  <c r="AU66" i="19" s="1"/>
  <c r="BH65" i="19"/>
  <c r="BH66" i="19" s="1"/>
  <c r="W65" i="19"/>
  <c r="W66" i="19" s="1"/>
  <c r="BN65" i="19"/>
  <c r="BN66" i="19" s="1"/>
  <c r="L65" i="19"/>
  <c r="L66" i="19" s="1"/>
  <c r="AV65" i="19"/>
  <c r="AV66" i="19"/>
  <c r="Y66" i="19"/>
  <c r="Y65" i="19"/>
  <c r="AH78" i="19"/>
  <c r="AH79" i="19" s="1"/>
  <c r="BT78" i="19"/>
  <c r="BT79" i="19" s="1"/>
  <c r="BM78" i="19"/>
  <c r="BM79" i="19" s="1"/>
  <c r="BR78" i="19"/>
  <c r="BR79" i="19" s="1"/>
  <c r="BU90" i="19"/>
  <c r="BU91" i="19"/>
  <c r="I90" i="19"/>
  <c r="I91" i="19" s="1"/>
  <c r="AZ90" i="19"/>
  <c r="AZ91" i="19"/>
  <c r="BS90" i="19"/>
  <c r="BS91" i="19" s="1"/>
  <c r="BN102" i="19"/>
  <c r="BN103" i="19" s="1"/>
  <c r="AB65" i="19"/>
  <c r="AB66" i="19" s="1"/>
  <c r="BA90" i="19"/>
  <c r="BA91" i="19" s="1"/>
  <c r="D90" i="19"/>
  <c r="D91" i="19" s="1"/>
  <c r="Y102" i="19"/>
  <c r="Y103" i="19" s="1"/>
  <c r="S2" i="22" l="1"/>
  <c r="W2" i="22"/>
  <c r="R1" i="22"/>
  <c r="AE7" i="26"/>
  <c r="AE8" i="26"/>
  <c r="AE9" i="26"/>
  <c r="AE10" i="26"/>
  <c r="AE11" i="26"/>
  <c r="AE12" i="26"/>
  <c r="AE13" i="26"/>
  <c r="AE14" i="26"/>
  <c r="AE15" i="26"/>
  <c r="AE16" i="26"/>
  <c r="AE17" i="26"/>
  <c r="AE18" i="26"/>
  <c r="AE19" i="26"/>
  <c r="AE20" i="26"/>
  <c r="AE21" i="26"/>
  <c r="AE22" i="26"/>
  <c r="AE23" i="26"/>
  <c r="AE24" i="26"/>
  <c r="AE25" i="26"/>
  <c r="AE26" i="26"/>
  <c r="AE27" i="26"/>
  <c r="AE28" i="26"/>
  <c r="AE29" i="26"/>
  <c r="AE30" i="26"/>
  <c r="AE31" i="26"/>
  <c r="AE32" i="26"/>
  <c r="AE33" i="26"/>
  <c r="AE34" i="26"/>
  <c r="AE35" i="26"/>
  <c r="AE36" i="26"/>
  <c r="AE37" i="26"/>
  <c r="AE38" i="26"/>
  <c r="AE39" i="26"/>
  <c r="AE40" i="26"/>
  <c r="AE41" i="26"/>
  <c r="AE42" i="26"/>
  <c r="AE43" i="26"/>
  <c r="AE44" i="26"/>
  <c r="AE45" i="26"/>
  <c r="AE46" i="26"/>
  <c r="AE47" i="26"/>
  <c r="AE48" i="26"/>
  <c r="AE49" i="26"/>
  <c r="AE50" i="26"/>
  <c r="AE51" i="26"/>
  <c r="AE52" i="26"/>
  <c r="AE53" i="26"/>
  <c r="AE54" i="26"/>
  <c r="AE55" i="26"/>
  <c r="AE56" i="26"/>
  <c r="AE6" i="26"/>
  <c r="E28" i="26" l="1"/>
  <c r="D25" i="26"/>
  <c r="E28" i="24"/>
  <c r="D25" i="24"/>
  <c r="AR6" i="22"/>
  <c r="AS6" i="22"/>
  <c r="AR7" i="22"/>
  <c r="AS7" i="22"/>
  <c r="AR8" i="22"/>
  <c r="AS8" i="22"/>
  <c r="AR9" i="22"/>
  <c r="AS9" i="22"/>
  <c r="AR10" i="22"/>
  <c r="AS10" i="22"/>
  <c r="AR11" i="22"/>
  <c r="AS11" i="22"/>
  <c r="AR12" i="22"/>
  <c r="AS12" i="22"/>
  <c r="AR13" i="22"/>
  <c r="AS13" i="22"/>
  <c r="AR14" i="22"/>
  <c r="AS14" i="22"/>
  <c r="AR15" i="22"/>
  <c r="AS15" i="22"/>
  <c r="AR16" i="22"/>
  <c r="AS16" i="22"/>
  <c r="AR17" i="22"/>
  <c r="AS17" i="22"/>
  <c r="AR18" i="22"/>
  <c r="AS18" i="22"/>
  <c r="AR19" i="22"/>
  <c r="AS19" i="22"/>
  <c r="AR20" i="22"/>
  <c r="AS20" i="22"/>
  <c r="AR21" i="22"/>
  <c r="AS21" i="22"/>
  <c r="AR22" i="22"/>
  <c r="AS22" i="22"/>
  <c r="AR23" i="22"/>
  <c r="AS23" i="22"/>
  <c r="AR24" i="22"/>
  <c r="AS24" i="22"/>
  <c r="AR25" i="22"/>
  <c r="AS25" i="22"/>
  <c r="AR26" i="22"/>
  <c r="AS26" i="22"/>
  <c r="AR27" i="22"/>
  <c r="AS27" i="22"/>
  <c r="AR28" i="22"/>
  <c r="AS28" i="22"/>
  <c r="AR29" i="22"/>
  <c r="AS29" i="22"/>
  <c r="AR30" i="22"/>
  <c r="AS30" i="22"/>
  <c r="AR31" i="22"/>
  <c r="AS31" i="22"/>
  <c r="AR32" i="22"/>
  <c r="AS32" i="22"/>
  <c r="AR33" i="22"/>
  <c r="AS33" i="22"/>
  <c r="AR34" i="22"/>
  <c r="AS34" i="22"/>
  <c r="AR35" i="22"/>
  <c r="AS35" i="22"/>
  <c r="AR36" i="22"/>
  <c r="AS36" i="22"/>
  <c r="AR37" i="22"/>
  <c r="AS37" i="22"/>
  <c r="AR38" i="22"/>
  <c r="AS38" i="22"/>
  <c r="AR39" i="22"/>
  <c r="AS39" i="22"/>
  <c r="AR40" i="22"/>
  <c r="AS40" i="22"/>
  <c r="AR41" i="22"/>
  <c r="AS41" i="22"/>
  <c r="AR42" i="22"/>
  <c r="AS42" i="22"/>
  <c r="AR43" i="22"/>
  <c r="AS43" i="22"/>
  <c r="AR44" i="22"/>
  <c r="AS44" i="22"/>
  <c r="AR45" i="22"/>
  <c r="AS45" i="22"/>
  <c r="AR46" i="22"/>
  <c r="AS46" i="22"/>
  <c r="AR47" i="22"/>
  <c r="AS47" i="22"/>
  <c r="AR48" i="22"/>
  <c r="AS48" i="22"/>
  <c r="AR49" i="22"/>
  <c r="AS49" i="22"/>
  <c r="AR50" i="22"/>
  <c r="AS50" i="22"/>
  <c r="AR51" i="22"/>
  <c r="AS51" i="22"/>
  <c r="AR52" i="22"/>
  <c r="AS52" i="22"/>
  <c r="AR53" i="22"/>
  <c r="AS53" i="22"/>
  <c r="AR54" i="22"/>
  <c r="AS54" i="22"/>
  <c r="AR55" i="22"/>
  <c r="AS55" i="22"/>
  <c r="AR56" i="22"/>
  <c r="AS56" i="22"/>
  <c r="AR57" i="22"/>
  <c r="AS57" i="22"/>
  <c r="AR58" i="22"/>
  <c r="AS58" i="22"/>
  <c r="AR59" i="22"/>
  <c r="AS59" i="22"/>
  <c r="AR60" i="22"/>
  <c r="AS60" i="22"/>
  <c r="AR61" i="22"/>
  <c r="AS61" i="22"/>
  <c r="AR62" i="22"/>
  <c r="AS62" i="22"/>
  <c r="AR63" i="22"/>
  <c r="AS63" i="22"/>
  <c r="AR64" i="22"/>
  <c r="AS64" i="22"/>
  <c r="AR65" i="22"/>
  <c r="AS65" i="22"/>
  <c r="AR66" i="22"/>
  <c r="AS66" i="22"/>
  <c r="AR67" i="22"/>
  <c r="AS67" i="22"/>
  <c r="AR68" i="22"/>
  <c r="AS68" i="22"/>
  <c r="AR69" i="22"/>
  <c r="AS69" i="22"/>
  <c r="AR70" i="22"/>
  <c r="AS70" i="22"/>
  <c r="AR71" i="22"/>
  <c r="AS71" i="22"/>
  <c r="AR72" i="22"/>
  <c r="AS72" i="22"/>
  <c r="AR73" i="22"/>
  <c r="AS73" i="22"/>
  <c r="AR74" i="22"/>
  <c r="AS74" i="22"/>
  <c r="AR75" i="22"/>
  <c r="AS75" i="22"/>
  <c r="AR76" i="22"/>
  <c r="AS76" i="22"/>
  <c r="AR77" i="22"/>
  <c r="AS77" i="22"/>
  <c r="AR78" i="22"/>
  <c r="AS78" i="22"/>
  <c r="AR79" i="22"/>
  <c r="AS79" i="22"/>
  <c r="AR80" i="22"/>
  <c r="AS80" i="22"/>
  <c r="AR81" i="22"/>
  <c r="AS81" i="22"/>
  <c r="AR82" i="22"/>
  <c r="AS82" i="22"/>
  <c r="AR83" i="22"/>
  <c r="AS83" i="22"/>
  <c r="AS5" i="22"/>
  <c r="AR5" i="22"/>
  <c r="AJ91" i="22"/>
  <c r="AL91" i="22"/>
  <c r="AK91" i="22"/>
  <c r="AN86" i="22"/>
  <c r="AO86" i="22"/>
  <c r="AN87" i="22"/>
  <c r="AO87" i="22"/>
  <c r="AN88" i="22"/>
  <c r="AO88" i="22"/>
  <c r="AP6" i="22"/>
  <c r="AQ6" i="22"/>
  <c r="AP7" i="22"/>
  <c r="AQ7" i="22"/>
  <c r="AP8" i="22"/>
  <c r="AQ8" i="22"/>
  <c r="AP9" i="22"/>
  <c r="AQ9" i="22"/>
  <c r="AP10" i="22"/>
  <c r="AQ10" i="22"/>
  <c r="AP11" i="22"/>
  <c r="AQ11" i="22"/>
  <c r="AP12" i="22"/>
  <c r="AQ12" i="22"/>
  <c r="AP13" i="22"/>
  <c r="AQ13" i="22"/>
  <c r="AP14" i="22"/>
  <c r="AQ14" i="22"/>
  <c r="AP15" i="22"/>
  <c r="AQ15" i="22"/>
  <c r="AP16" i="22"/>
  <c r="AQ16" i="22"/>
  <c r="AP17" i="22"/>
  <c r="AQ17" i="22"/>
  <c r="AP18" i="22"/>
  <c r="AQ18" i="22"/>
  <c r="AP19" i="22"/>
  <c r="AQ19" i="22"/>
  <c r="AP20" i="22"/>
  <c r="AQ20" i="22"/>
  <c r="AP21" i="22"/>
  <c r="AQ21" i="22"/>
  <c r="AP22" i="22"/>
  <c r="AQ22" i="22"/>
  <c r="AP23" i="22"/>
  <c r="AQ23" i="22"/>
  <c r="AP24" i="22"/>
  <c r="AQ24" i="22"/>
  <c r="AP25" i="22"/>
  <c r="AQ25" i="22"/>
  <c r="AP26" i="22"/>
  <c r="AQ26" i="22"/>
  <c r="AP27" i="22"/>
  <c r="AQ27" i="22"/>
  <c r="AP28" i="22"/>
  <c r="AQ28" i="22"/>
  <c r="AP29" i="22"/>
  <c r="AQ29" i="22"/>
  <c r="AP30" i="22"/>
  <c r="AQ30" i="22"/>
  <c r="AP31" i="22"/>
  <c r="AQ31" i="22"/>
  <c r="AP32" i="22"/>
  <c r="AQ32" i="22"/>
  <c r="AP33" i="22"/>
  <c r="AQ33" i="22"/>
  <c r="AP34" i="22"/>
  <c r="AQ34" i="22"/>
  <c r="AP35" i="22"/>
  <c r="AQ35" i="22"/>
  <c r="AP36" i="22"/>
  <c r="AQ36" i="22"/>
  <c r="AP37" i="22"/>
  <c r="AQ37" i="22"/>
  <c r="AP38" i="22"/>
  <c r="AQ38" i="22"/>
  <c r="AP39" i="22"/>
  <c r="AQ39" i="22"/>
  <c r="AP40" i="22"/>
  <c r="AQ40" i="22"/>
  <c r="AP41" i="22"/>
  <c r="AQ41" i="22"/>
  <c r="AP42" i="22"/>
  <c r="AQ42" i="22"/>
  <c r="AP43" i="22"/>
  <c r="AQ43" i="22"/>
  <c r="AP44" i="22"/>
  <c r="AQ44" i="22"/>
  <c r="AP45" i="22"/>
  <c r="AQ45" i="22"/>
  <c r="AP46" i="22"/>
  <c r="AQ46" i="22"/>
  <c r="AP47" i="22"/>
  <c r="AQ47" i="22"/>
  <c r="AP48" i="22"/>
  <c r="AQ48" i="22"/>
  <c r="AP49" i="22"/>
  <c r="AQ49" i="22"/>
  <c r="AP50" i="22"/>
  <c r="AQ50" i="22"/>
  <c r="AP51" i="22"/>
  <c r="AQ51" i="22"/>
  <c r="AP52" i="22"/>
  <c r="AQ52" i="22"/>
  <c r="AP53" i="22"/>
  <c r="AQ53" i="22"/>
  <c r="AP54" i="22"/>
  <c r="AQ54" i="22"/>
  <c r="AP55" i="22"/>
  <c r="AQ55" i="22"/>
  <c r="AP56" i="22"/>
  <c r="AQ56" i="22"/>
  <c r="AP57" i="22"/>
  <c r="AQ57" i="22"/>
  <c r="AP58" i="22"/>
  <c r="AQ58" i="22"/>
  <c r="AP59" i="22"/>
  <c r="AQ59" i="22"/>
  <c r="AP60" i="22"/>
  <c r="AQ60" i="22"/>
  <c r="AP61" i="22"/>
  <c r="AQ61" i="22"/>
  <c r="AP62" i="22"/>
  <c r="AQ62" i="22"/>
  <c r="AP63" i="22"/>
  <c r="AQ63" i="22"/>
  <c r="AP64" i="22"/>
  <c r="AQ64" i="22"/>
  <c r="AP65" i="22"/>
  <c r="AQ65" i="22"/>
  <c r="AP66" i="22"/>
  <c r="AQ66" i="22"/>
  <c r="AP67" i="22"/>
  <c r="AQ67" i="22"/>
  <c r="AP68" i="22"/>
  <c r="AQ68" i="22"/>
  <c r="AP69" i="22"/>
  <c r="AQ69" i="22"/>
  <c r="AP70" i="22"/>
  <c r="AQ70" i="22"/>
  <c r="AP71" i="22"/>
  <c r="AQ71" i="22"/>
  <c r="AP72" i="22"/>
  <c r="AQ72" i="22"/>
  <c r="AP73" i="22"/>
  <c r="AQ73" i="22"/>
  <c r="AP74" i="22"/>
  <c r="AQ74" i="22"/>
  <c r="AP75" i="22"/>
  <c r="AQ75" i="22"/>
  <c r="AP76" i="22"/>
  <c r="AQ76" i="22"/>
  <c r="AP77" i="22"/>
  <c r="AQ77" i="22"/>
  <c r="AP78" i="22"/>
  <c r="AQ78" i="22"/>
  <c r="AP79" i="22"/>
  <c r="AQ79" i="22"/>
  <c r="AP80" i="22"/>
  <c r="AQ80" i="22"/>
  <c r="AP81" i="22"/>
  <c r="AQ81" i="22"/>
  <c r="AP82" i="22"/>
  <c r="AQ82" i="22"/>
  <c r="AP83" i="22"/>
  <c r="AQ83" i="22"/>
  <c r="AN6" i="22"/>
  <c r="AO6" i="22"/>
  <c r="AN7" i="22"/>
  <c r="AO7" i="22"/>
  <c r="AN8" i="22"/>
  <c r="AO8" i="22"/>
  <c r="AN9" i="22"/>
  <c r="AO9" i="22"/>
  <c r="AN10" i="22"/>
  <c r="AO10" i="22"/>
  <c r="AN11" i="22"/>
  <c r="AO11" i="22"/>
  <c r="AN12" i="22"/>
  <c r="AO12" i="22"/>
  <c r="AN13" i="22"/>
  <c r="AO13" i="22"/>
  <c r="AN14" i="22"/>
  <c r="AO14" i="22"/>
  <c r="AN15" i="22"/>
  <c r="AO15" i="22"/>
  <c r="AN16" i="22"/>
  <c r="AO16" i="22"/>
  <c r="AN17" i="22"/>
  <c r="AO17" i="22"/>
  <c r="AN18" i="22"/>
  <c r="AO18" i="22"/>
  <c r="AN19" i="22"/>
  <c r="AO19" i="22"/>
  <c r="AN20" i="22"/>
  <c r="AO20" i="22"/>
  <c r="AN21" i="22"/>
  <c r="AO21" i="22"/>
  <c r="AN22" i="22"/>
  <c r="AO22" i="22"/>
  <c r="AN23" i="22"/>
  <c r="AO23" i="22"/>
  <c r="AN24" i="22"/>
  <c r="AO24" i="22"/>
  <c r="AN25" i="22"/>
  <c r="AO25" i="22"/>
  <c r="AN26" i="22"/>
  <c r="AO26" i="22"/>
  <c r="AN27" i="22"/>
  <c r="AO27" i="22"/>
  <c r="AN28" i="22"/>
  <c r="AO28" i="22"/>
  <c r="AN29" i="22"/>
  <c r="AO29" i="22"/>
  <c r="AN30" i="22"/>
  <c r="AO30" i="22"/>
  <c r="AN31" i="22"/>
  <c r="AO31" i="22"/>
  <c r="AN32" i="22"/>
  <c r="AO32" i="22"/>
  <c r="AN33" i="22"/>
  <c r="AO33" i="22"/>
  <c r="AN34" i="22"/>
  <c r="AO34" i="22"/>
  <c r="AN35" i="22"/>
  <c r="AO35" i="22"/>
  <c r="AN36" i="22"/>
  <c r="AO36" i="22"/>
  <c r="AN37" i="22"/>
  <c r="AO37" i="22"/>
  <c r="AN38" i="22"/>
  <c r="AO38" i="22"/>
  <c r="AN39" i="22"/>
  <c r="AO39" i="22"/>
  <c r="AN40" i="22"/>
  <c r="AO40" i="22"/>
  <c r="AN41" i="22"/>
  <c r="AO41" i="22"/>
  <c r="AN42" i="22"/>
  <c r="AO42" i="22"/>
  <c r="AN43" i="22"/>
  <c r="AO43" i="22"/>
  <c r="AN44" i="22"/>
  <c r="AO44" i="22"/>
  <c r="AN45" i="22"/>
  <c r="AO45" i="22"/>
  <c r="AN46" i="22"/>
  <c r="AO46" i="22"/>
  <c r="AN47" i="22"/>
  <c r="AO47" i="22"/>
  <c r="AN48" i="22"/>
  <c r="AO48" i="22"/>
  <c r="AN49" i="22"/>
  <c r="AO49" i="22"/>
  <c r="AN50" i="22"/>
  <c r="AO50" i="22"/>
  <c r="AN51" i="22"/>
  <c r="AO51" i="22"/>
  <c r="AN52" i="22"/>
  <c r="AO52" i="22"/>
  <c r="AN53" i="22"/>
  <c r="AO53" i="22"/>
  <c r="AN54" i="22"/>
  <c r="AO54" i="22"/>
  <c r="AN55" i="22"/>
  <c r="AO55" i="22"/>
  <c r="AN56" i="22"/>
  <c r="AO56" i="22"/>
  <c r="AN57" i="22"/>
  <c r="AO57" i="22"/>
  <c r="AN58" i="22"/>
  <c r="AO58" i="22"/>
  <c r="AN59" i="22"/>
  <c r="AO59" i="22"/>
  <c r="AN60" i="22"/>
  <c r="AO60" i="22"/>
  <c r="AN61" i="22"/>
  <c r="AO61" i="22"/>
  <c r="AN62" i="22"/>
  <c r="AO62" i="22"/>
  <c r="AN63" i="22"/>
  <c r="AO63" i="22"/>
  <c r="AN64" i="22"/>
  <c r="AO64" i="22"/>
  <c r="AN65" i="22"/>
  <c r="AO65" i="22"/>
  <c r="AN66" i="22"/>
  <c r="AO66" i="22"/>
  <c r="AN67" i="22"/>
  <c r="AO67" i="22"/>
  <c r="AN68" i="22"/>
  <c r="AO68" i="22"/>
  <c r="AN69" i="22"/>
  <c r="AO69" i="22"/>
  <c r="AN70" i="22"/>
  <c r="AO70" i="22"/>
  <c r="AN71" i="22"/>
  <c r="AO71" i="22"/>
  <c r="AN72" i="22"/>
  <c r="AO72" i="22"/>
  <c r="AN73" i="22"/>
  <c r="AO73" i="22"/>
  <c r="AN74" i="22"/>
  <c r="AO74" i="22"/>
  <c r="AN75" i="22"/>
  <c r="AO75" i="22"/>
  <c r="AN76" i="22"/>
  <c r="AO76" i="22"/>
  <c r="AN77" i="22"/>
  <c r="AO77" i="22"/>
  <c r="AN78" i="22"/>
  <c r="AO78" i="22"/>
  <c r="AN79" i="22"/>
  <c r="AO79" i="22"/>
  <c r="AN80" i="22"/>
  <c r="AO80" i="22"/>
  <c r="AN81" i="22"/>
  <c r="AO81" i="22"/>
  <c r="AN82" i="22"/>
  <c r="AO82" i="22"/>
  <c r="AN83" i="22"/>
  <c r="AO83" i="22"/>
  <c r="AO5" i="22"/>
  <c r="AP5" i="22"/>
  <c r="AQ5" i="22"/>
  <c r="AN5" i="22"/>
  <c r="AH6" i="22"/>
  <c r="AI6" i="22"/>
  <c r="AH7" i="22"/>
  <c r="AI7" i="22"/>
  <c r="AH8" i="22"/>
  <c r="AI8" i="22"/>
  <c r="AH9" i="22"/>
  <c r="AI9" i="22"/>
  <c r="AH10" i="22"/>
  <c r="AI10" i="22"/>
  <c r="AH11" i="22"/>
  <c r="AI11" i="22"/>
  <c r="AH12" i="22"/>
  <c r="AI12" i="22"/>
  <c r="AH13" i="22"/>
  <c r="AI13" i="22"/>
  <c r="AH14" i="22"/>
  <c r="AI14" i="22"/>
  <c r="AH15" i="22"/>
  <c r="AI15" i="22"/>
  <c r="AH16" i="22"/>
  <c r="AI16" i="22"/>
  <c r="AH17" i="22"/>
  <c r="AI17" i="22"/>
  <c r="AH18" i="22"/>
  <c r="AI18" i="22"/>
  <c r="AH19" i="22"/>
  <c r="AI19" i="22"/>
  <c r="AH20" i="22"/>
  <c r="AI20" i="22"/>
  <c r="AH21" i="22"/>
  <c r="AI21" i="22"/>
  <c r="AH22" i="22"/>
  <c r="AI22" i="22"/>
  <c r="AH23" i="22"/>
  <c r="AI23" i="22"/>
  <c r="AH24" i="22"/>
  <c r="AI24" i="22"/>
  <c r="AH25" i="22"/>
  <c r="AI25" i="22"/>
  <c r="AH26" i="22"/>
  <c r="AI26" i="22"/>
  <c r="AH27" i="22"/>
  <c r="AI27" i="22"/>
  <c r="AH28" i="22"/>
  <c r="AI28" i="22"/>
  <c r="AH29" i="22"/>
  <c r="AI29" i="22"/>
  <c r="AH30" i="22"/>
  <c r="AI30" i="22"/>
  <c r="AH31" i="22"/>
  <c r="AI31" i="22"/>
  <c r="AH32" i="22"/>
  <c r="AI32" i="22"/>
  <c r="AH33" i="22"/>
  <c r="AI33" i="22"/>
  <c r="AH34" i="22"/>
  <c r="AI34" i="22"/>
  <c r="AH35" i="22"/>
  <c r="AI35" i="22"/>
  <c r="AH36" i="22"/>
  <c r="AI36" i="22"/>
  <c r="AH37" i="22"/>
  <c r="AI37" i="22"/>
  <c r="AH38" i="22"/>
  <c r="AI38" i="22"/>
  <c r="AH39" i="22"/>
  <c r="AI39" i="22"/>
  <c r="AH40" i="22"/>
  <c r="AI40" i="22"/>
  <c r="AH41" i="22"/>
  <c r="AI41" i="22"/>
  <c r="AH42" i="22"/>
  <c r="AI42" i="22"/>
  <c r="AH43" i="22"/>
  <c r="AI43" i="22"/>
  <c r="AH44" i="22"/>
  <c r="AI44" i="22"/>
  <c r="AH45" i="22"/>
  <c r="AI45" i="22"/>
  <c r="AH46" i="22"/>
  <c r="AI46" i="22"/>
  <c r="AH47" i="22"/>
  <c r="AI47" i="22"/>
  <c r="AH48" i="22"/>
  <c r="AI48" i="22"/>
  <c r="AH49" i="22"/>
  <c r="AI49" i="22"/>
  <c r="AH50" i="22"/>
  <c r="AI50" i="22"/>
  <c r="AH51" i="22"/>
  <c r="AI51" i="22"/>
  <c r="AH52" i="22"/>
  <c r="AI52" i="22"/>
  <c r="AH53" i="22"/>
  <c r="AI53" i="22"/>
  <c r="AH54" i="22"/>
  <c r="AI54" i="22"/>
  <c r="AH55" i="22"/>
  <c r="AI55" i="22"/>
  <c r="AH56" i="22"/>
  <c r="AI56" i="22"/>
  <c r="AH57" i="22"/>
  <c r="AI57" i="22"/>
  <c r="AH58" i="22"/>
  <c r="AI58" i="22"/>
  <c r="AH59" i="22"/>
  <c r="AI59" i="22"/>
  <c r="AH60" i="22"/>
  <c r="AI60" i="22"/>
  <c r="AH61" i="22"/>
  <c r="AI61" i="22"/>
  <c r="AH62" i="22"/>
  <c r="AI62" i="22"/>
  <c r="AH63" i="22"/>
  <c r="AI63" i="22"/>
  <c r="AH64" i="22"/>
  <c r="AI64" i="22"/>
  <c r="AH65" i="22"/>
  <c r="AI65" i="22"/>
  <c r="AH66" i="22"/>
  <c r="AI66" i="22"/>
  <c r="AH67" i="22"/>
  <c r="AI67" i="22"/>
  <c r="AH68" i="22"/>
  <c r="AI68" i="22"/>
  <c r="AH69" i="22"/>
  <c r="AI69" i="22"/>
  <c r="AH70" i="22"/>
  <c r="AI70" i="22"/>
  <c r="AH71" i="22"/>
  <c r="AI71" i="22"/>
  <c r="AH72" i="22"/>
  <c r="AI72" i="22"/>
  <c r="AH73" i="22"/>
  <c r="AI73" i="22"/>
  <c r="AH74" i="22"/>
  <c r="AI74" i="22"/>
  <c r="AH75" i="22"/>
  <c r="AI75" i="22"/>
  <c r="AH76" i="22"/>
  <c r="AI76" i="22"/>
  <c r="AH77" i="22"/>
  <c r="AI77" i="22"/>
  <c r="AH78" i="22"/>
  <c r="AI78" i="22"/>
  <c r="AH79" i="22"/>
  <c r="AI79" i="22"/>
  <c r="AH80" i="22"/>
  <c r="AI80" i="22"/>
  <c r="AH81" i="22"/>
  <c r="AI81" i="22"/>
  <c r="AH82" i="22"/>
  <c r="AI82" i="22"/>
  <c r="AH83" i="22"/>
  <c r="AI83" i="22"/>
  <c r="AI5" i="22"/>
  <c r="AF6" i="22"/>
  <c r="AF7" i="22"/>
  <c r="AF8" i="22"/>
  <c r="AF9" i="22"/>
  <c r="AF10" i="22"/>
  <c r="AF11" i="22"/>
  <c r="AF12" i="22"/>
  <c r="AF13" i="22"/>
  <c r="AF14" i="22"/>
  <c r="AF15" i="22"/>
  <c r="AF16" i="22"/>
  <c r="AF17" i="22"/>
  <c r="AF18" i="22"/>
  <c r="AF19" i="22"/>
  <c r="AF20" i="22"/>
  <c r="AF21" i="22"/>
  <c r="AF22" i="22"/>
  <c r="AF23" i="22"/>
  <c r="AF24" i="22"/>
  <c r="AF25" i="22"/>
  <c r="AF26" i="22"/>
  <c r="AF27" i="22"/>
  <c r="AF28" i="22"/>
  <c r="AF29" i="22"/>
  <c r="AF30" i="22"/>
  <c r="AF31" i="22"/>
  <c r="AF32" i="22"/>
  <c r="AF33" i="22"/>
  <c r="AF34" i="22"/>
  <c r="AF35" i="22"/>
  <c r="AF36" i="22"/>
  <c r="AF37" i="22"/>
  <c r="AF38" i="22"/>
  <c r="AF39" i="22"/>
  <c r="AF40" i="22"/>
  <c r="AF41" i="22"/>
  <c r="AF42" i="22"/>
  <c r="AF43" i="22"/>
  <c r="AF44" i="22"/>
  <c r="AF45" i="22"/>
  <c r="AF46" i="22"/>
  <c r="AF47" i="22"/>
  <c r="AF48" i="22"/>
  <c r="AF49" i="22"/>
  <c r="AF50" i="22"/>
  <c r="AF51" i="22"/>
  <c r="AF52" i="22"/>
  <c r="AF53" i="22"/>
  <c r="AF54" i="22"/>
  <c r="AF55" i="22"/>
  <c r="AF56" i="22"/>
  <c r="AF57" i="22"/>
  <c r="AF58" i="22"/>
  <c r="AF59" i="22"/>
  <c r="AF60" i="22"/>
  <c r="AF61" i="22"/>
  <c r="AF62" i="22"/>
  <c r="AF63" i="22"/>
  <c r="AF64" i="22"/>
  <c r="AF65" i="22"/>
  <c r="AF66" i="22"/>
  <c r="AF67" i="22"/>
  <c r="AF68" i="22"/>
  <c r="AF69" i="22"/>
  <c r="AF70" i="22"/>
  <c r="AF71" i="22"/>
  <c r="AF72" i="22"/>
  <c r="AF73" i="22"/>
  <c r="AF74" i="22"/>
  <c r="AF75" i="22"/>
  <c r="AF76" i="22"/>
  <c r="AF77" i="22"/>
  <c r="AF78" i="22"/>
  <c r="AF79" i="22"/>
  <c r="AF80" i="22"/>
  <c r="AF81" i="22"/>
  <c r="AF82" i="22"/>
  <c r="AF83" i="22"/>
  <c r="AF5" i="22"/>
  <c r="AE6" i="22"/>
  <c r="AE7" i="22"/>
  <c r="AE8" i="22"/>
  <c r="AE9" i="22"/>
  <c r="AE10" i="22"/>
  <c r="AE11" i="22"/>
  <c r="AE12" i="22"/>
  <c r="AE13" i="22"/>
  <c r="AE14" i="22"/>
  <c r="AE15" i="22"/>
  <c r="AE16" i="22"/>
  <c r="AE17" i="22"/>
  <c r="AE18" i="22"/>
  <c r="AE19" i="22"/>
  <c r="AE20" i="22"/>
  <c r="AE21" i="22"/>
  <c r="AE22" i="22"/>
  <c r="AE23" i="22"/>
  <c r="AE24" i="22"/>
  <c r="AE25" i="22"/>
  <c r="AE26" i="22"/>
  <c r="AE27" i="22"/>
  <c r="AE28" i="22"/>
  <c r="AE29" i="22"/>
  <c r="AE30" i="22"/>
  <c r="AE31" i="22"/>
  <c r="AE32" i="22"/>
  <c r="AE33" i="22"/>
  <c r="AE34" i="22"/>
  <c r="AE35" i="22"/>
  <c r="AE36" i="22"/>
  <c r="AE37" i="22"/>
  <c r="AE38" i="22"/>
  <c r="AE39" i="22"/>
  <c r="AE40" i="22"/>
  <c r="AE41" i="22"/>
  <c r="AE42" i="22"/>
  <c r="AE43" i="22"/>
  <c r="AE44" i="22"/>
  <c r="AE45" i="22"/>
  <c r="AE46" i="22"/>
  <c r="AE47" i="22"/>
  <c r="AE48" i="22"/>
  <c r="AE49" i="22"/>
  <c r="AE50" i="22"/>
  <c r="AE51" i="22"/>
  <c r="AE52" i="22"/>
  <c r="AE53" i="22"/>
  <c r="AE54" i="22"/>
  <c r="AE55" i="22"/>
  <c r="AE56" i="22"/>
  <c r="AE57" i="22"/>
  <c r="AE58" i="22"/>
  <c r="AE59" i="22"/>
  <c r="AE60" i="22"/>
  <c r="AE61" i="22"/>
  <c r="AE62" i="22"/>
  <c r="AE63" i="22"/>
  <c r="AE64" i="22"/>
  <c r="AE65" i="22"/>
  <c r="AE66" i="22"/>
  <c r="AE67" i="22"/>
  <c r="AE68" i="22"/>
  <c r="AE69" i="22"/>
  <c r="AE70" i="22"/>
  <c r="AE71" i="22"/>
  <c r="AE72" i="22"/>
  <c r="AE73" i="22"/>
  <c r="AE74" i="22"/>
  <c r="AE75" i="22"/>
  <c r="AE76" i="22"/>
  <c r="AE77" i="22"/>
  <c r="AE78" i="22"/>
  <c r="AE79" i="22"/>
  <c r="AE80" i="22"/>
  <c r="AE81" i="22"/>
  <c r="AE82" i="22"/>
  <c r="AE83" i="22"/>
  <c r="AE5" i="22"/>
  <c r="AC6" i="22"/>
  <c r="AC7" i="22"/>
  <c r="AC8" i="22"/>
  <c r="AC9" i="22"/>
  <c r="AC10" i="22"/>
  <c r="AC11" i="22"/>
  <c r="AC12" i="22"/>
  <c r="AC13" i="22"/>
  <c r="AC14" i="22"/>
  <c r="AC15" i="22"/>
  <c r="AC16" i="22"/>
  <c r="AC17" i="22"/>
  <c r="AC18" i="22"/>
  <c r="AC19" i="22"/>
  <c r="AC20" i="22"/>
  <c r="AC21" i="22"/>
  <c r="AC22" i="22"/>
  <c r="AC23" i="22"/>
  <c r="AC24" i="22"/>
  <c r="AC25" i="22"/>
  <c r="AC26" i="22"/>
  <c r="AC27" i="22"/>
  <c r="AC28" i="22"/>
  <c r="AC29" i="22"/>
  <c r="AC30" i="22"/>
  <c r="AC31" i="22"/>
  <c r="AC32" i="22"/>
  <c r="AC33" i="22"/>
  <c r="AC34" i="22"/>
  <c r="AC35" i="22"/>
  <c r="AC36" i="22"/>
  <c r="AC37" i="22"/>
  <c r="AC38" i="22"/>
  <c r="AC39" i="22"/>
  <c r="AC40" i="22"/>
  <c r="AC41" i="22"/>
  <c r="AC42" i="22"/>
  <c r="AC43" i="22"/>
  <c r="AC44" i="22"/>
  <c r="AC45" i="22"/>
  <c r="AC46" i="22"/>
  <c r="AC47" i="22"/>
  <c r="AC48" i="22"/>
  <c r="AC49" i="22"/>
  <c r="AC50" i="22"/>
  <c r="AC51" i="22"/>
  <c r="AC52" i="22"/>
  <c r="AC53" i="22"/>
  <c r="AC54" i="22"/>
  <c r="AC55" i="22"/>
  <c r="AC56" i="22"/>
  <c r="AC57" i="22"/>
  <c r="AC58" i="22"/>
  <c r="AC59" i="22"/>
  <c r="AC60" i="22"/>
  <c r="AC61" i="22"/>
  <c r="AC62" i="22"/>
  <c r="AC63" i="22"/>
  <c r="AC64" i="22"/>
  <c r="AC65" i="22"/>
  <c r="AC66" i="22"/>
  <c r="AC67" i="22"/>
  <c r="AC68" i="22"/>
  <c r="AC69" i="22"/>
  <c r="AC70" i="22"/>
  <c r="AC71" i="22"/>
  <c r="AC72" i="22"/>
  <c r="AC73" i="22"/>
  <c r="AC74" i="22"/>
  <c r="AC75" i="22"/>
  <c r="AC76" i="22"/>
  <c r="AC77" i="22"/>
  <c r="AC78" i="22"/>
  <c r="AC79" i="22"/>
  <c r="AC80" i="22"/>
  <c r="AC81" i="22"/>
  <c r="AC82" i="22"/>
  <c r="AC83" i="22"/>
  <c r="AC84" i="22"/>
  <c r="AC5" i="22"/>
  <c r="C50" i="19" l="1" a="1"/>
  <c r="C50" i="19" s="1"/>
  <c r="Y50" i="19"/>
  <c r="AH50" i="19"/>
  <c r="AS50" i="19"/>
  <c r="BN50" i="19"/>
  <c r="BY50" i="19"/>
  <c r="C46" i="19" a="1"/>
  <c r="C46" i="19" s="1"/>
  <c r="C42" i="19" a="1"/>
  <c r="E42" i="19" s="1"/>
  <c r="BH42" i="19"/>
  <c r="C41" i="19" a="1"/>
  <c r="J41" i="19" s="1"/>
  <c r="AP41" i="19"/>
  <c r="BJ41" i="19"/>
  <c r="BN41" i="19"/>
  <c r="C39" i="19" a="1"/>
  <c r="E39" i="19" s="1"/>
  <c r="J39" i="19"/>
  <c r="AF39" i="19"/>
  <c r="AL39" i="19"/>
  <c r="BH39" i="19"/>
  <c r="BN39" i="19"/>
  <c r="W7" i="8"/>
  <c r="W8" i="8"/>
  <c r="W9" i="8"/>
  <c r="W10" i="8"/>
  <c r="W11" i="8"/>
  <c r="W12" i="8"/>
  <c r="W13" i="8"/>
  <c r="W14" i="8"/>
  <c r="W15" i="8"/>
  <c r="W16" i="8"/>
  <c r="W17" i="8"/>
  <c r="W18" i="8"/>
  <c r="W7" i="13" s="1"/>
  <c r="W19" i="8"/>
  <c r="W20" i="8"/>
  <c r="W21" i="8"/>
  <c r="W22" i="8"/>
  <c r="W23" i="8"/>
  <c r="W24" i="8"/>
  <c r="W25" i="8"/>
  <c r="W26" i="8"/>
  <c r="W27" i="8"/>
  <c r="W28" i="8"/>
  <c r="W29" i="8"/>
  <c r="W30" i="8"/>
  <c r="W8" i="13" s="1"/>
  <c r="W31" i="8"/>
  <c r="W32" i="8"/>
  <c r="W33" i="8"/>
  <c r="W34" i="8"/>
  <c r="W35" i="8"/>
  <c r="W36" i="8"/>
  <c r="W37" i="8"/>
  <c r="W38" i="8"/>
  <c r="W39" i="8"/>
  <c r="W40" i="8"/>
  <c r="W41" i="8"/>
  <c r="W42" i="8"/>
  <c r="W9" i="13" s="1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11" i="13" s="1"/>
  <c r="W67" i="8"/>
  <c r="W68" i="8"/>
  <c r="W69" i="8"/>
  <c r="W70" i="8"/>
  <c r="W71" i="8"/>
  <c r="W72" i="8"/>
  <c r="W73" i="8"/>
  <c r="W74" i="8"/>
  <c r="W75" i="8"/>
  <c r="W76" i="8"/>
  <c r="W77" i="8"/>
  <c r="W78" i="8"/>
  <c r="W12" i="13" s="1"/>
  <c r="W79" i="8"/>
  <c r="W80" i="8"/>
  <c r="W81" i="8"/>
  <c r="W82" i="8"/>
  <c r="W83" i="8"/>
  <c r="W84" i="8"/>
  <c r="W85" i="8"/>
  <c r="W86" i="8"/>
  <c r="W87" i="8"/>
  <c r="W88" i="8"/>
  <c r="W89" i="8"/>
  <c r="W90" i="8"/>
  <c r="W13" i="13" s="1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5" i="13" s="1"/>
  <c r="W115" i="8"/>
  <c r="W116" i="8"/>
  <c r="W117" i="8"/>
  <c r="W118" i="8"/>
  <c r="W119" i="8"/>
  <c r="W120" i="8"/>
  <c r="W121" i="8"/>
  <c r="W122" i="8"/>
  <c r="W123" i="8"/>
  <c r="W124" i="8"/>
  <c r="W125" i="8"/>
  <c r="W126" i="8"/>
  <c r="W16" i="13" s="1"/>
  <c r="W127" i="8"/>
  <c r="W128" i="8"/>
  <c r="W129" i="8"/>
  <c r="W130" i="8"/>
  <c r="W131" i="8"/>
  <c r="W132" i="8"/>
  <c r="W133" i="8"/>
  <c r="W134" i="8"/>
  <c r="W135" i="8"/>
  <c r="W136" i="8"/>
  <c r="W137" i="8"/>
  <c r="W138" i="8"/>
  <c r="W17" i="13" s="1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9" i="13" s="1"/>
  <c r="W163" i="8"/>
  <c r="W164" i="8"/>
  <c r="W165" i="8"/>
  <c r="W166" i="8"/>
  <c r="W167" i="8"/>
  <c r="W168" i="8"/>
  <c r="W169" i="8"/>
  <c r="W170" i="8"/>
  <c r="W171" i="8"/>
  <c r="W172" i="8"/>
  <c r="W173" i="8"/>
  <c r="W174" i="8"/>
  <c r="W20" i="13" s="1"/>
  <c r="W175" i="8"/>
  <c r="W176" i="8"/>
  <c r="W177" i="8"/>
  <c r="W178" i="8"/>
  <c r="W179" i="8"/>
  <c r="W180" i="8"/>
  <c r="W181" i="8"/>
  <c r="W182" i="8"/>
  <c r="W183" i="8"/>
  <c r="W184" i="8"/>
  <c r="W185" i="8"/>
  <c r="W186" i="8"/>
  <c r="W21" i="13" s="1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3" i="13" s="1"/>
  <c r="W211" i="8"/>
  <c r="W212" i="8"/>
  <c r="W213" i="8"/>
  <c r="W214" i="8"/>
  <c r="W215" i="8"/>
  <c r="W216" i="8"/>
  <c r="W217" i="8"/>
  <c r="W218" i="8"/>
  <c r="W219" i="8"/>
  <c r="W220" i="8"/>
  <c r="W221" i="8"/>
  <c r="W222" i="8"/>
  <c r="W24" i="13" s="1"/>
  <c r="W223" i="8"/>
  <c r="W224" i="8"/>
  <c r="W225" i="8"/>
  <c r="W226" i="8"/>
  <c r="W227" i="8"/>
  <c r="W228" i="8"/>
  <c r="W229" i="8"/>
  <c r="W230" i="8"/>
  <c r="W231" i="8"/>
  <c r="W232" i="8"/>
  <c r="W233" i="8"/>
  <c r="W234" i="8"/>
  <c r="W25" i="13" s="1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7" i="13" s="1"/>
  <c r="W259" i="8"/>
  <c r="W260" i="8"/>
  <c r="W261" i="8"/>
  <c r="W262" i="8"/>
  <c r="W263" i="8"/>
  <c r="W264" i="8"/>
  <c r="W265" i="8"/>
  <c r="W266" i="8"/>
  <c r="W267" i="8"/>
  <c r="W268" i="8"/>
  <c r="W269" i="8"/>
  <c r="W270" i="8"/>
  <c r="W28" i="13" s="1"/>
  <c r="W271" i="8"/>
  <c r="W272" i="8"/>
  <c r="W273" i="8"/>
  <c r="W274" i="8"/>
  <c r="W275" i="8"/>
  <c r="W276" i="8"/>
  <c r="W277" i="8"/>
  <c r="W278" i="8"/>
  <c r="W279" i="8"/>
  <c r="W280" i="8"/>
  <c r="W281" i="8"/>
  <c r="W282" i="8"/>
  <c r="W29" i="13" s="1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1" i="13" s="1"/>
  <c r="W307" i="8"/>
  <c r="W308" i="8"/>
  <c r="W309" i="8"/>
  <c r="W310" i="8"/>
  <c r="W311" i="8"/>
  <c r="W312" i="8"/>
  <c r="W313" i="8"/>
  <c r="W314" i="8"/>
  <c r="W315" i="8"/>
  <c r="W316" i="8"/>
  <c r="W317" i="8"/>
  <c r="W318" i="8"/>
  <c r="W32" i="13" s="1"/>
  <c r="W319" i="8"/>
  <c r="W320" i="8"/>
  <c r="W321" i="8"/>
  <c r="W322" i="8"/>
  <c r="W323" i="8"/>
  <c r="W324" i="8"/>
  <c r="W325" i="8"/>
  <c r="W326" i="8"/>
  <c r="W327" i="8"/>
  <c r="W328" i="8"/>
  <c r="W329" i="8"/>
  <c r="W330" i="8"/>
  <c r="W33" i="13" s="1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" i="13" s="1"/>
  <c r="W355" i="8"/>
  <c r="W356" i="8"/>
  <c r="W357" i="8"/>
  <c r="W358" i="8"/>
  <c r="W359" i="8"/>
  <c r="W360" i="8"/>
  <c r="W361" i="8"/>
  <c r="W362" i="8"/>
  <c r="W363" i="8"/>
  <c r="W364" i="8"/>
  <c r="W365" i="8"/>
  <c r="W366" i="8"/>
  <c r="W36" i="13" s="1"/>
  <c r="W367" i="8"/>
  <c r="W368" i="8"/>
  <c r="W369" i="8"/>
  <c r="W370" i="8"/>
  <c r="W371" i="8"/>
  <c r="W372" i="8"/>
  <c r="W373" i="8"/>
  <c r="W374" i="8"/>
  <c r="W375" i="8"/>
  <c r="W376" i="8"/>
  <c r="W377" i="8"/>
  <c r="W378" i="8"/>
  <c r="W37" i="13" s="1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39" i="13" s="1"/>
  <c r="W403" i="8"/>
  <c r="W404" i="8"/>
  <c r="W405" i="8"/>
  <c r="W406" i="8"/>
  <c r="W407" i="8"/>
  <c r="W408" i="8"/>
  <c r="W409" i="8"/>
  <c r="W410" i="8"/>
  <c r="W411" i="8"/>
  <c r="W412" i="8"/>
  <c r="W413" i="8"/>
  <c r="W414" i="8"/>
  <c r="W40" i="13" s="1"/>
  <c r="W415" i="8"/>
  <c r="W416" i="8"/>
  <c r="W417" i="8"/>
  <c r="W418" i="8"/>
  <c r="W419" i="8"/>
  <c r="W420" i="8"/>
  <c r="W421" i="8"/>
  <c r="W422" i="8"/>
  <c r="W423" i="8"/>
  <c r="W424" i="8"/>
  <c r="W425" i="8"/>
  <c r="W426" i="8"/>
  <c r="W41" i="13" s="1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3" i="13" s="1"/>
  <c r="W451" i="8"/>
  <c r="W452" i="8"/>
  <c r="W453" i="8"/>
  <c r="W454" i="8"/>
  <c r="W455" i="8"/>
  <c r="W456" i="8"/>
  <c r="W457" i="8"/>
  <c r="W458" i="8"/>
  <c r="W459" i="8"/>
  <c r="W460" i="8"/>
  <c r="W461" i="8"/>
  <c r="W462" i="8"/>
  <c r="W44" i="13" s="1"/>
  <c r="W463" i="8"/>
  <c r="W464" i="8"/>
  <c r="W465" i="8"/>
  <c r="W466" i="8"/>
  <c r="W467" i="8"/>
  <c r="W468" i="8"/>
  <c r="W469" i="8"/>
  <c r="W470" i="8"/>
  <c r="W471" i="8"/>
  <c r="W472" i="8"/>
  <c r="W473" i="8"/>
  <c r="W474" i="8"/>
  <c r="W45" i="13" s="1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7" i="13" s="1"/>
  <c r="W499" i="8"/>
  <c r="W500" i="8"/>
  <c r="W501" i="8"/>
  <c r="W502" i="8"/>
  <c r="W503" i="8"/>
  <c r="W504" i="8"/>
  <c r="W505" i="8"/>
  <c r="W506" i="8"/>
  <c r="W507" i="8"/>
  <c r="W508" i="8"/>
  <c r="W509" i="8"/>
  <c r="W510" i="8"/>
  <c r="W48" i="13" s="1"/>
  <c r="W511" i="8"/>
  <c r="W512" i="8"/>
  <c r="W513" i="8"/>
  <c r="W514" i="8"/>
  <c r="W515" i="8"/>
  <c r="W516" i="8"/>
  <c r="W517" i="8"/>
  <c r="W518" i="8"/>
  <c r="W519" i="8"/>
  <c r="W520" i="8"/>
  <c r="W521" i="8"/>
  <c r="W522" i="8"/>
  <c r="W49" i="13" s="1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1" i="13" s="1"/>
  <c r="W547" i="8"/>
  <c r="W548" i="8"/>
  <c r="W549" i="8"/>
  <c r="W550" i="8"/>
  <c r="W551" i="8"/>
  <c r="W552" i="8"/>
  <c r="W553" i="8"/>
  <c r="W554" i="8"/>
  <c r="W555" i="8"/>
  <c r="W556" i="8"/>
  <c r="W557" i="8"/>
  <c r="W558" i="8"/>
  <c r="W52" i="13" s="1"/>
  <c r="W559" i="8"/>
  <c r="W560" i="8"/>
  <c r="W561" i="8"/>
  <c r="W562" i="8"/>
  <c r="W563" i="8"/>
  <c r="W564" i="8"/>
  <c r="W565" i="8"/>
  <c r="W566" i="8"/>
  <c r="W567" i="8"/>
  <c r="W568" i="8"/>
  <c r="W569" i="8"/>
  <c r="W570" i="8"/>
  <c r="W53" i="13" s="1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5" i="13" s="1"/>
  <c r="W595" i="8"/>
  <c r="W596" i="8"/>
  <c r="W597" i="8"/>
  <c r="W598" i="8"/>
  <c r="W599" i="8"/>
  <c r="W600" i="8"/>
  <c r="W601" i="8"/>
  <c r="W602" i="8"/>
  <c r="W603" i="8"/>
  <c r="W604" i="8"/>
  <c r="W605" i="8"/>
  <c r="W606" i="8"/>
  <c r="W56" i="13" s="1"/>
  <c r="W607" i="8"/>
  <c r="W608" i="8"/>
  <c r="W609" i="8"/>
  <c r="W610" i="8"/>
  <c r="W611" i="8"/>
  <c r="W612" i="8"/>
  <c r="W613" i="8"/>
  <c r="W614" i="8"/>
  <c r="W615" i="8"/>
  <c r="W616" i="8"/>
  <c r="W617" i="8"/>
  <c r="W618" i="8"/>
  <c r="W57" i="13" s="1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59" i="13" s="1"/>
  <c r="W643" i="8"/>
  <c r="W644" i="8"/>
  <c r="W645" i="8"/>
  <c r="W646" i="8"/>
  <c r="W647" i="8"/>
  <c r="W648" i="8"/>
  <c r="W649" i="8"/>
  <c r="W650" i="8"/>
  <c r="W651" i="8"/>
  <c r="W652" i="8"/>
  <c r="W653" i="8"/>
  <c r="W654" i="8"/>
  <c r="W60" i="13" s="1"/>
  <c r="W655" i="8"/>
  <c r="W656" i="8"/>
  <c r="W657" i="8"/>
  <c r="W658" i="8"/>
  <c r="W659" i="8"/>
  <c r="W660" i="8"/>
  <c r="W661" i="8"/>
  <c r="W662" i="8"/>
  <c r="W663" i="8"/>
  <c r="W664" i="8"/>
  <c r="W665" i="8"/>
  <c r="W666" i="8"/>
  <c r="W61" i="13" s="1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3" i="13" s="1"/>
  <c r="W691" i="8"/>
  <c r="W692" i="8"/>
  <c r="W693" i="8"/>
  <c r="W694" i="8"/>
  <c r="W695" i="8"/>
  <c r="W696" i="8"/>
  <c r="W697" i="8"/>
  <c r="W698" i="8"/>
  <c r="W699" i="8"/>
  <c r="W700" i="8"/>
  <c r="W701" i="8"/>
  <c r="W702" i="8"/>
  <c r="W64" i="13" s="1"/>
  <c r="W703" i="8"/>
  <c r="W704" i="8"/>
  <c r="W705" i="8"/>
  <c r="W706" i="8"/>
  <c r="W707" i="8"/>
  <c r="W708" i="8"/>
  <c r="W709" i="8"/>
  <c r="W710" i="8"/>
  <c r="W711" i="8"/>
  <c r="W712" i="8"/>
  <c r="W713" i="8"/>
  <c r="W714" i="8"/>
  <c r="W65" i="13" s="1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67" i="13" s="1"/>
  <c r="W739" i="8"/>
  <c r="W740" i="8"/>
  <c r="W741" i="8"/>
  <c r="W742" i="8"/>
  <c r="W743" i="8"/>
  <c r="W744" i="8"/>
  <c r="W745" i="8"/>
  <c r="W746" i="8"/>
  <c r="W747" i="8"/>
  <c r="W748" i="8"/>
  <c r="W749" i="8"/>
  <c r="W750" i="8"/>
  <c r="W68" i="13" s="1"/>
  <c r="W751" i="8"/>
  <c r="W752" i="8"/>
  <c r="W753" i="8"/>
  <c r="W754" i="8"/>
  <c r="W755" i="8"/>
  <c r="W756" i="8"/>
  <c r="W757" i="8"/>
  <c r="W758" i="8"/>
  <c r="W759" i="8"/>
  <c r="W760" i="8"/>
  <c r="W761" i="8"/>
  <c r="W762" i="8"/>
  <c r="W69" i="13" s="1"/>
  <c r="W763" i="8"/>
  <c r="W764" i="8"/>
  <c r="W765" i="8"/>
  <c r="W766" i="8"/>
  <c r="W767" i="8"/>
  <c r="W768" i="8"/>
  <c r="W769" i="8"/>
  <c r="W770" i="8"/>
  <c r="W771" i="8"/>
  <c r="W772" i="8"/>
  <c r="W773" i="8"/>
  <c r="W774" i="8"/>
  <c r="W775" i="8"/>
  <c r="W776" i="8"/>
  <c r="W777" i="8"/>
  <c r="W778" i="8"/>
  <c r="W779" i="8"/>
  <c r="W780" i="8"/>
  <c r="W781" i="8"/>
  <c r="W782" i="8"/>
  <c r="W783" i="8"/>
  <c r="W784" i="8"/>
  <c r="W785" i="8"/>
  <c r="W786" i="8"/>
  <c r="W71" i="13" s="1"/>
  <c r="W787" i="8"/>
  <c r="W788" i="8"/>
  <c r="W789" i="8"/>
  <c r="W790" i="8"/>
  <c r="W791" i="8"/>
  <c r="W792" i="8"/>
  <c r="W793" i="8"/>
  <c r="W794" i="8"/>
  <c r="W795" i="8"/>
  <c r="W796" i="8"/>
  <c r="W797" i="8"/>
  <c r="W798" i="8"/>
  <c r="W72" i="13" s="1"/>
  <c r="W799" i="8"/>
  <c r="W800" i="8"/>
  <c r="W801" i="8"/>
  <c r="W802" i="8"/>
  <c r="W803" i="8"/>
  <c r="W804" i="8"/>
  <c r="W805" i="8"/>
  <c r="W806" i="8"/>
  <c r="W807" i="8"/>
  <c r="W808" i="8"/>
  <c r="W809" i="8"/>
  <c r="W810" i="8"/>
  <c r="W73" i="13" s="1"/>
  <c r="W811" i="8"/>
  <c r="W812" i="8"/>
  <c r="W813" i="8"/>
  <c r="W814" i="8"/>
  <c r="W815" i="8"/>
  <c r="W816" i="8"/>
  <c r="W817" i="8"/>
  <c r="W818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4" i="8"/>
  <c r="W75" i="13" s="1"/>
  <c r="W835" i="8"/>
  <c r="W836" i="8"/>
  <c r="W837" i="8"/>
  <c r="W838" i="8"/>
  <c r="W839" i="8"/>
  <c r="W840" i="8"/>
  <c r="W841" i="8"/>
  <c r="W842" i="8"/>
  <c r="W843" i="8"/>
  <c r="W844" i="8"/>
  <c r="W845" i="8"/>
  <c r="W846" i="8"/>
  <c r="W76" i="13" s="1"/>
  <c r="W847" i="8"/>
  <c r="W848" i="8"/>
  <c r="W849" i="8"/>
  <c r="W850" i="8"/>
  <c r="W851" i="8"/>
  <c r="W852" i="8"/>
  <c r="W853" i="8"/>
  <c r="W854" i="8"/>
  <c r="W855" i="8"/>
  <c r="W856" i="8"/>
  <c r="W857" i="8"/>
  <c r="W858" i="8"/>
  <c r="W77" i="13" s="1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79" i="13" s="1"/>
  <c r="W883" i="8"/>
  <c r="W884" i="8"/>
  <c r="W885" i="8"/>
  <c r="W886" i="8"/>
  <c r="W887" i="8"/>
  <c r="W888" i="8"/>
  <c r="W889" i="8"/>
  <c r="W890" i="8"/>
  <c r="W891" i="8"/>
  <c r="W892" i="8"/>
  <c r="W893" i="8"/>
  <c r="W894" i="8"/>
  <c r="W80" i="13" s="1"/>
  <c r="W895" i="8"/>
  <c r="W896" i="8"/>
  <c r="W897" i="8"/>
  <c r="W898" i="8"/>
  <c r="W899" i="8"/>
  <c r="W900" i="8"/>
  <c r="W901" i="8"/>
  <c r="W902" i="8"/>
  <c r="W903" i="8"/>
  <c r="W904" i="8"/>
  <c r="W905" i="8"/>
  <c r="W906" i="8"/>
  <c r="W81" i="13" s="1"/>
  <c r="W907" i="8"/>
  <c r="W908" i="8"/>
  <c r="W909" i="8"/>
  <c r="W910" i="8"/>
  <c r="W911" i="8"/>
  <c r="W912" i="8"/>
  <c r="W913" i="8"/>
  <c r="W914" i="8"/>
  <c r="W915" i="8"/>
  <c r="W916" i="8"/>
  <c r="W917" i="8"/>
  <c r="W918" i="8"/>
  <c r="W919" i="8"/>
  <c r="W920" i="8"/>
  <c r="W921" i="8"/>
  <c r="W922" i="8"/>
  <c r="W923" i="8"/>
  <c r="W924" i="8"/>
  <c r="W925" i="8"/>
  <c r="W926" i="8"/>
  <c r="W927" i="8"/>
  <c r="W928" i="8"/>
  <c r="W929" i="8"/>
  <c r="W930" i="8"/>
  <c r="W83" i="13" s="1"/>
  <c r="W931" i="8"/>
  <c r="W932" i="8"/>
  <c r="W933" i="8"/>
  <c r="W934" i="8"/>
  <c r="W935" i="8"/>
  <c r="W936" i="8"/>
  <c r="W937" i="8"/>
  <c r="W938" i="8"/>
  <c r="W939" i="8"/>
  <c r="W940" i="8"/>
  <c r="W941" i="8"/>
  <c r="W942" i="8"/>
  <c r="W84" i="13" s="1"/>
  <c r="W943" i="8"/>
  <c r="W944" i="8"/>
  <c r="W945" i="8"/>
  <c r="W946" i="8"/>
  <c r="W947" i="8"/>
  <c r="W948" i="8"/>
  <c r="W949" i="8"/>
  <c r="W950" i="8"/>
  <c r="W951" i="8"/>
  <c r="W952" i="8"/>
  <c r="W953" i="8"/>
  <c r="W6" i="8"/>
  <c r="C25" i="19" a="1"/>
  <c r="C25" i="19" s="1"/>
  <c r="AD26" i="19"/>
  <c r="BE27" i="19"/>
  <c r="AP28" i="19"/>
  <c r="BG29" i="19"/>
  <c r="AB30" i="19"/>
  <c r="BY30" i="19"/>
  <c r="P6" i="13"/>
  <c r="Q6" i="13"/>
  <c r="R6" i="13"/>
  <c r="S6" i="13"/>
  <c r="T6" i="13"/>
  <c r="U6" i="13"/>
  <c r="P7" i="13"/>
  <c r="Q7" i="13"/>
  <c r="R7" i="13"/>
  <c r="S7" i="13"/>
  <c r="T7" i="13"/>
  <c r="U7" i="13"/>
  <c r="P8" i="13"/>
  <c r="Q8" i="13"/>
  <c r="R8" i="13"/>
  <c r="S8" i="13"/>
  <c r="T8" i="13"/>
  <c r="U8" i="13"/>
  <c r="P9" i="13"/>
  <c r="Q9" i="13"/>
  <c r="R9" i="13"/>
  <c r="S9" i="13"/>
  <c r="T9" i="13"/>
  <c r="U9" i="13"/>
  <c r="P10" i="13"/>
  <c r="Q10" i="13"/>
  <c r="R10" i="13"/>
  <c r="S10" i="13"/>
  <c r="T10" i="13"/>
  <c r="U10" i="13"/>
  <c r="P11" i="13"/>
  <c r="Q11" i="13"/>
  <c r="R11" i="13"/>
  <c r="S11" i="13"/>
  <c r="T11" i="13"/>
  <c r="U11" i="13"/>
  <c r="P12" i="13"/>
  <c r="Q12" i="13"/>
  <c r="R12" i="13"/>
  <c r="S12" i="13"/>
  <c r="T12" i="13"/>
  <c r="U12" i="13"/>
  <c r="P13" i="13"/>
  <c r="Q13" i="13"/>
  <c r="R13" i="13"/>
  <c r="S13" i="13"/>
  <c r="T13" i="13"/>
  <c r="U13" i="13"/>
  <c r="P14" i="13"/>
  <c r="Q14" i="13"/>
  <c r="R14" i="13"/>
  <c r="S14" i="13"/>
  <c r="T14" i="13"/>
  <c r="U14" i="13"/>
  <c r="P15" i="13"/>
  <c r="Q15" i="13"/>
  <c r="R15" i="13"/>
  <c r="S15" i="13"/>
  <c r="T15" i="13"/>
  <c r="U15" i="13"/>
  <c r="P16" i="13"/>
  <c r="Q16" i="13"/>
  <c r="R16" i="13"/>
  <c r="S16" i="13"/>
  <c r="T16" i="13"/>
  <c r="U16" i="13"/>
  <c r="P17" i="13"/>
  <c r="Q17" i="13"/>
  <c r="R17" i="13"/>
  <c r="S17" i="13"/>
  <c r="T17" i="13"/>
  <c r="U17" i="13"/>
  <c r="P18" i="13"/>
  <c r="Q18" i="13"/>
  <c r="R18" i="13"/>
  <c r="S18" i="13"/>
  <c r="T18" i="13"/>
  <c r="U18" i="13"/>
  <c r="P19" i="13"/>
  <c r="Q19" i="13"/>
  <c r="R19" i="13"/>
  <c r="S19" i="13"/>
  <c r="T19" i="13"/>
  <c r="U19" i="13"/>
  <c r="P20" i="13"/>
  <c r="Q20" i="13"/>
  <c r="R20" i="13"/>
  <c r="S20" i="13"/>
  <c r="T20" i="13"/>
  <c r="U20" i="13"/>
  <c r="P21" i="13"/>
  <c r="Q21" i="13"/>
  <c r="R21" i="13"/>
  <c r="S21" i="13"/>
  <c r="T21" i="13"/>
  <c r="U21" i="13"/>
  <c r="P22" i="13"/>
  <c r="Q22" i="13"/>
  <c r="R22" i="13"/>
  <c r="S22" i="13"/>
  <c r="T22" i="13"/>
  <c r="U22" i="13"/>
  <c r="P23" i="13"/>
  <c r="Q23" i="13"/>
  <c r="R23" i="13"/>
  <c r="S23" i="13"/>
  <c r="T23" i="13"/>
  <c r="U23" i="13"/>
  <c r="P24" i="13"/>
  <c r="Q24" i="13"/>
  <c r="R24" i="13"/>
  <c r="S24" i="13"/>
  <c r="T24" i="13"/>
  <c r="U24" i="13"/>
  <c r="P25" i="13"/>
  <c r="Q25" i="13"/>
  <c r="R25" i="13"/>
  <c r="S25" i="13"/>
  <c r="T25" i="13"/>
  <c r="U25" i="13"/>
  <c r="P26" i="13"/>
  <c r="Q26" i="13"/>
  <c r="R26" i="13"/>
  <c r="S26" i="13"/>
  <c r="T26" i="13"/>
  <c r="U26" i="13"/>
  <c r="P27" i="13"/>
  <c r="Q27" i="13"/>
  <c r="R27" i="13"/>
  <c r="S27" i="13"/>
  <c r="T27" i="13"/>
  <c r="U27" i="13"/>
  <c r="P28" i="13"/>
  <c r="Q28" i="13"/>
  <c r="R28" i="13"/>
  <c r="S28" i="13"/>
  <c r="T28" i="13"/>
  <c r="U28" i="13"/>
  <c r="P29" i="13"/>
  <c r="Q29" i="13"/>
  <c r="R29" i="13"/>
  <c r="S29" i="13"/>
  <c r="T29" i="13"/>
  <c r="U29" i="13"/>
  <c r="P30" i="13"/>
  <c r="Q30" i="13"/>
  <c r="R30" i="13"/>
  <c r="S30" i="13"/>
  <c r="T30" i="13"/>
  <c r="U30" i="13"/>
  <c r="P31" i="13"/>
  <c r="Q31" i="13"/>
  <c r="R31" i="13"/>
  <c r="S31" i="13"/>
  <c r="T31" i="13"/>
  <c r="U31" i="13"/>
  <c r="P32" i="13"/>
  <c r="Q32" i="13"/>
  <c r="R32" i="13"/>
  <c r="S32" i="13"/>
  <c r="T32" i="13"/>
  <c r="U32" i="13"/>
  <c r="P33" i="13"/>
  <c r="Q33" i="13"/>
  <c r="R33" i="13"/>
  <c r="S33" i="13"/>
  <c r="T33" i="13"/>
  <c r="U33" i="13"/>
  <c r="P34" i="13"/>
  <c r="Q34" i="13"/>
  <c r="R34" i="13"/>
  <c r="S34" i="13"/>
  <c r="T34" i="13"/>
  <c r="U34" i="13"/>
  <c r="P35" i="13"/>
  <c r="Q35" i="13"/>
  <c r="R35" i="13"/>
  <c r="S35" i="13"/>
  <c r="T35" i="13"/>
  <c r="U35" i="13"/>
  <c r="P36" i="13"/>
  <c r="Q36" i="13"/>
  <c r="R36" i="13"/>
  <c r="S36" i="13"/>
  <c r="T36" i="13"/>
  <c r="U36" i="13"/>
  <c r="P37" i="13"/>
  <c r="Q37" i="13"/>
  <c r="R37" i="13"/>
  <c r="S37" i="13"/>
  <c r="T37" i="13"/>
  <c r="U37" i="13"/>
  <c r="P38" i="13"/>
  <c r="Q38" i="13"/>
  <c r="R38" i="13"/>
  <c r="S38" i="13"/>
  <c r="T38" i="13"/>
  <c r="U38" i="13"/>
  <c r="P39" i="13"/>
  <c r="Q39" i="13"/>
  <c r="R39" i="13"/>
  <c r="S39" i="13"/>
  <c r="T39" i="13"/>
  <c r="U39" i="13"/>
  <c r="P40" i="13"/>
  <c r="Q40" i="13"/>
  <c r="R40" i="13"/>
  <c r="S40" i="13"/>
  <c r="T40" i="13"/>
  <c r="U40" i="13"/>
  <c r="P41" i="13"/>
  <c r="Q41" i="13"/>
  <c r="R41" i="13"/>
  <c r="S41" i="13"/>
  <c r="T41" i="13"/>
  <c r="U41" i="13"/>
  <c r="P42" i="13"/>
  <c r="Q42" i="13"/>
  <c r="R42" i="13"/>
  <c r="S42" i="13"/>
  <c r="T42" i="13"/>
  <c r="U42" i="13"/>
  <c r="P43" i="13"/>
  <c r="Q43" i="13"/>
  <c r="R43" i="13"/>
  <c r="S43" i="13"/>
  <c r="T43" i="13"/>
  <c r="U43" i="13"/>
  <c r="P44" i="13"/>
  <c r="Q44" i="13"/>
  <c r="R44" i="13"/>
  <c r="S44" i="13"/>
  <c r="T44" i="13"/>
  <c r="U44" i="13"/>
  <c r="P45" i="13"/>
  <c r="Q45" i="13"/>
  <c r="R45" i="13"/>
  <c r="S45" i="13"/>
  <c r="T45" i="13"/>
  <c r="U45" i="13"/>
  <c r="P46" i="13"/>
  <c r="Q46" i="13"/>
  <c r="R46" i="13"/>
  <c r="S46" i="13"/>
  <c r="T46" i="13"/>
  <c r="U46" i="13"/>
  <c r="P47" i="13"/>
  <c r="Q47" i="13"/>
  <c r="R47" i="13"/>
  <c r="S47" i="13"/>
  <c r="T47" i="13"/>
  <c r="U47" i="13"/>
  <c r="P48" i="13"/>
  <c r="Q48" i="13"/>
  <c r="R48" i="13"/>
  <c r="S48" i="13"/>
  <c r="T48" i="13"/>
  <c r="U48" i="13"/>
  <c r="P49" i="13"/>
  <c r="Q49" i="13"/>
  <c r="R49" i="13"/>
  <c r="S49" i="13"/>
  <c r="T49" i="13"/>
  <c r="U49" i="13"/>
  <c r="P50" i="13"/>
  <c r="Q50" i="13"/>
  <c r="R50" i="13"/>
  <c r="S50" i="13"/>
  <c r="T50" i="13"/>
  <c r="U50" i="13"/>
  <c r="P51" i="13"/>
  <c r="Q51" i="13"/>
  <c r="R51" i="13"/>
  <c r="S51" i="13"/>
  <c r="T51" i="13"/>
  <c r="U51" i="13"/>
  <c r="P52" i="13"/>
  <c r="Q52" i="13"/>
  <c r="R52" i="13"/>
  <c r="S52" i="13"/>
  <c r="T52" i="13"/>
  <c r="U52" i="13"/>
  <c r="P53" i="13"/>
  <c r="Q53" i="13"/>
  <c r="R53" i="13"/>
  <c r="S53" i="13"/>
  <c r="T53" i="13"/>
  <c r="U53" i="13"/>
  <c r="P54" i="13"/>
  <c r="Q54" i="13"/>
  <c r="R54" i="13"/>
  <c r="S54" i="13"/>
  <c r="T54" i="13"/>
  <c r="U54" i="13"/>
  <c r="P55" i="13"/>
  <c r="Q55" i="13"/>
  <c r="R55" i="13"/>
  <c r="S55" i="13"/>
  <c r="T55" i="13"/>
  <c r="U55" i="13"/>
  <c r="P56" i="13"/>
  <c r="Q56" i="13"/>
  <c r="R56" i="13"/>
  <c r="S56" i="13"/>
  <c r="T56" i="13"/>
  <c r="U56" i="13"/>
  <c r="P57" i="13"/>
  <c r="Q57" i="13"/>
  <c r="R57" i="13"/>
  <c r="S57" i="13"/>
  <c r="T57" i="13"/>
  <c r="U57" i="13"/>
  <c r="P58" i="13"/>
  <c r="Q58" i="13"/>
  <c r="R58" i="13"/>
  <c r="S58" i="13"/>
  <c r="T58" i="13"/>
  <c r="U58" i="13"/>
  <c r="P59" i="13"/>
  <c r="Q59" i="13"/>
  <c r="R59" i="13"/>
  <c r="S59" i="13"/>
  <c r="T59" i="13"/>
  <c r="U59" i="13"/>
  <c r="P60" i="13"/>
  <c r="Q60" i="13"/>
  <c r="R60" i="13"/>
  <c r="S60" i="13"/>
  <c r="T60" i="13"/>
  <c r="U60" i="13"/>
  <c r="P61" i="13"/>
  <c r="Q61" i="13"/>
  <c r="R61" i="13"/>
  <c r="S61" i="13"/>
  <c r="T61" i="13"/>
  <c r="U61" i="13"/>
  <c r="P62" i="13"/>
  <c r="Q62" i="13"/>
  <c r="R62" i="13"/>
  <c r="S62" i="13"/>
  <c r="T62" i="13"/>
  <c r="U62" i="13"/>
  <c r="P63" i="13"/>
  <c r="Q63" i="13"/>
  <c r="R63" i="13"/>
  <c r="S63" i="13"/>
  <c r="T63" i="13"/>
  <c r="U63" i="13"/>
  <c r="P64" i="13"/>
  <c r="Q64" i="13"/>
  <c r="R64" i="13"/>
  <c r="S64" i="13"/>
  <c r="T64" i="13"/>
  <c r="U64" i="13"/>
  <c r="P65" i="13"/>
  <c r="Q65" i="13"/>
  <c r="R65" i="13"/>
  <c r="S65" i="13"/>
  <c r="T65" i="13"/>
  <c r="U65" i="13"/>
  <c r="P66" i="13"/>
  <c r="Q66" i="13"/>
  <c r="R66" i="13"/>
  <c r="S66" i="13"/>
  <c r="T66" i="13"/>
  <c r="U66" i="13"/>
  <c r="P67" i="13"/>
  <c r="Q67" i="13"/>
  <c r="R67" i="13"/>
  <c r="S67" i="13"/>
  <c r="T67" i="13"/>
  <c r="U67" i="13"/>
  <c r="P68" i="13"/>
  <c r="Q68" i="13"/>
  <c r="R68" i="13"/>
  <c r="S68" i="13"/>
  <c r="T68" i="13"/>
  <c r="U68" i="13"/>
  <c r="P69" i="13"/>
  <c r="Q69" i="13"/>
  <c r="R69" i="13"/>
  <c r="S69" i="13"/>
  <c r="T69" i="13"/>
  <c r="U69" i="13"/>
  <c r="P70" i="13"/>
  <c r="Q70" i="13"/>
  <c r="R70" i="13"/>
  <c r="S70" i="13"/>
  <c r="T70" i="13"/>
  <c r="U70" i="13"/>
  <c r="P71" i="13"/>
  <c r="Q71" i="13"/>
  <c r="R71" i="13"/>
  <c r="S71" i="13"/>
  <c r="T71" i="13"/>
  <c r="U71" i="13"/>
  <c r="P72" i="13"/>
  <c r="Q72" i="13"/>
  <c r="R72" i="13"/>
  <c r="S72" i="13"/>
  <c r="T72" i="13"/>
  <c r="U72" i="13"/>
  <c r="P73" i="13"/>
  <c r="Q73" i="13"/>
  <c r="R73" i="13"/>
  <c r="S73" i="13"/>
  <c r="T73" i="13"/>
  <c r="U73" i="13"/>
  <c r="P74" i="13"/>
  <c r="Q74" i="13"/>
  <c r="R74" i="13"/>
  <c r="S74" i="13"/>
  <c r="T74" i="13"/>
  <c r="U74" i="13"/>
  <c r="P75" i="13"/>
  <c r="Q75" i="13"/>
  <c r="R75" i="13"/>
  <c r="S75" i="13"/>
  <c r="T75" i="13"/>
  <c r="U75" i="13"/>
  <c r="P76" i="13"/>
  <c r="Q76" i="13"/>
  <c r="R76" i="13"/>
  <c r="S76" i="13"/>
  <c r="T76" i="13"/>
  <c r="U76" i="13"/>
  <c r="P77" i="13"/>
  <c r="Q77" i="13"/>
  <c r="R77" i="13"/>
  <c r="S77" i="13"/>
  <c r="T77" i="13"/>
  <c r="U77" i="13"/>
  <c r="P78" i="13"/>
  <c r="Q78" i="13"/>
  <c r="R78" i="13"/>
  <c r="S78" i="13"/>
  <c r="T78" i="13"/>
  <c r="U78" i="13"/>
  <c r="P79" i="13"/>
  <c r="Q79" i="13"/>
  <c r="R79" i="13"/>
  <c r="S79" i="13"/>
  <c r="T79" i="13"/>
  <c r="U79" i="13"/>
  <c r="P80" i="13"/>
  <c r="Q80" i="13"/>
  <c r="R80" i="13"/>
  <c r="S80" i="13"/>
  <c r="T80" i="13"/>
  <c r="U80" i="13"/>
  <c r="P81" i="13"/>
  <c r="Q81" i="13"/>
  <c r="R81" i="13"/>
  <c r="S81" i="13"/>
  <c r="T81" i="13"/>
  <c r="U81" i="13"/>
  <c r="P82" i="13"/>
  <c r="Q82" i="13"/>
  <c r="R82" i="13"/>
  <c r="S82" i="13"/>
  <c r="T82" i="13"/>
  <c r="U82" i="13"/>
  <c r="P83" i="13"/>
  <c r="Q83" i="13"/>
  <c r="R83" i="13"/>
  <c r="S83" i="13"/>
  <c r="T83" i="13"/>
  <c r="U83" i="13"/>
  <c r="P84" i="13"/>
  <c r="Q84" i="13"/>
  <c r="R84" i="13"/>
  <c r="S84" i="13"/>
  <c r="T84" i="13"/>
  <c r="U84" i="13"/>
  <c r="C20" i="19" a="1"/>
  <c r="F20" i="19" s="1"/>
  <c r="C17" i="19" a="1"/>
  <c r="J17" i="19" s="1"/>
  <c r="BN17" i="19"/>
  <c r="L19" i="19"/>
  <c r="AR19" i="19"/>
  <c r="C15" i="19" a="1"/>
  <c r="C15" i="19" s="1"/>
  <c r="I15" i="19"/>
  <c r="M15" i="19"/>
  <c r="X15" i="19"/>
  <c r="AD15" i="19"/>
  <c r="AH15" i="19"/>
  <c r="AO15" i="19"/>
  <c r="AS15" i="19"/>
  <c r="AZ15" i="19"/>
  <c r="BD15" i="19"/>
  <c r="BJ15" i="19"/>
  <c r="BN15" i="19"/>
  <c r="BU15" i="19"/>
  <c r="BY15" i="19"/>
  <c r="C14" i="19" a="1"/>
  <c r="C14" i="19" s="1"/>
  <c r="AX14" i="19"/>
  <c r="BN14" i="19"/>
  <c r="C10" i="19" a="1"/>
  <c r="C10" i="19" s="1"/>
  <c r="AG7" i="13"/>
  <c r="AH7" i="13"/>
  <c r="AI7" i="13"/>
  <c r="AG8" i="13"/>
  <c r="AI8" i="13" s="1"/>
  <c r="AH8" i="13"/>
  <c r="AG9" i="13"/>
  <c r="AI9" i="13" s="1"/>
  <c r="AH9" i="13"/>
  <c r="AG10" i="13"/>
  <c r="AH10" i="13"/>
  <c r="AI10" i="13"/>
  <c r="AG11" i="13"/>
  <c r="AI11" i="13" s="1"/>
  <c r="AH11" i="13"/>
  <c r="AG12" i="13"/>
  <c r="AI12" i="13" s="1"/>
  <c r="AH12" i="13"/>
  <c r="AG13" i="13"/>
  <c r="AH13" i="13"/>
  <c r="AI13" i="13" s="1"/>
  <c r="AG14" i="13"/>
  <c r="AH14" i="13"/>
  <c r="AI14" i="13"/>
  <c r="AG15" i="13"/>
  <c r="AI15" i="13" s="1"/>
  <c r="AH15" i="13"/>
  <c r="AG16" i="13"/>
  <c r="AI16" i="13" s="1"/>
  <c r="AH16" i="13"/>
  <c r="AG17" i="13"/>
  <c r="AH17" i="13"/>
  <c r="AI17" i="13" s="1"/>
  <c r="AG18" i="13"/>
  <c r="AH18" i="13"/>
  <c r="AI18" i="13"/>
  <c r="AG19" i="13"/>
  <c r="AI19" i="13" s="1"/>
  <c r="AH19" i="13"/>
  <c r="AG20" i="13"/>
  <c r="AI20" i="13" s="1"/>
  <c r="AH20" i="13"/>
  <c r="AG21" i="13"/>
  <c r="AH21" i="13"/>
  <c r="AI21" i="13" s="1"/>
  <c r="AG22" i="13"/>
  <c r="AH22" i="13"/>
  <c r="AI22" i="13"/>
  <c r="AG23" i="13"/>
  <c r="AI23" i="13" s="1"/>
  <c r="AH23" i="13"/>
  <c r="AG24" i="13"/>
  <c r="AI24" i="13" s="1"/>
  <c r="AH24" i="13"/>
  <c r="AG25" i="13"/>
  <c r="AH25" i="13"/>
  <c r="AI25" i="13" s="1"/>
  <c r="AG26" i="13"/>
  <c r="AH26" i="13"/>
  <c r="AI26" i="13"/>
  <c r="AG27" i="13"/>
  <c r="AI27" i="13" s="1"/>
  <c r="AH27" i="13"/>
  <c r="AG28" i="13"/>
  <c r="AI28" i="13" s="1"/>
  <c r="AH28" i="13"/>
  <c r="AG29" i="13"/>
  <c r="AH29" i="13"/>
  <c r="AI29" i="13" s="1"/>
  <c r="AG30" i="13"/>
  <c r="AH30" i="13"/>
  <c r="AI30" i="13"/>
  <c r="AG31" i="13"/>
  <c r="AI31" i="13" s="1"/>
  <c r="AH31" i="13"/>
  <c r="AG32" i="13"/>
  <c r="AI32" i="13" s="1"/>
  <c r="AH32" i="13"/>
  <c r="AG33" i="13"/>
  <c r="AH33" i="13"/>
  <c r="AI33" i="13" s="1"/>
  <c r="AG34" i="13"/>
  <c r="AH34" i="13"/>
  <c r="AI34" i="13"/>
  <c r="AG35" i="13"/>
  <c r="AI35" i="13" s="1"/>
  <c r="AH35" i="13"/>
  <c r="AG36" i="13"/>
  <c r="AI36" i="13" s="1"/>
  <c r="AH36" i="13"/>
  <c r="AG37" i="13"/>
  <c r="AH37" i="13"/>
  <c r="AI37" i="13" s="1"/>
  <c r="AG38" i="13"/>
  <c r="AH38" i="13"/>
  <c r="AI38" i="13"/>
  <c r="AG39" i="13"/>
  <c r="AI39" i="13" s="1"/>
  <c r="AH39" i="13"/>
  <c r="AG40" i="13"/>
  <c r="AI40" i="13" s="1"/>
  <c r="AH40" i="13"/>
  <c r="AG41" i="13"/>
  <c r="AH41" i="13"/>
  <c r="AI41" i="13" s="1"/>
  <c r="AG42" i="13"/>
  <c r="AH42" i="13"/>
  <c r="AI42" i="13"/>
  <c r="AG43" i="13"/>
  <c r="AI43" i="13" s="1"/>
  <c r="AH43" i="13"/>
  <c r="AG44" i="13"/>
  <c r="AI44" i="13" s="1"/>
  <c r="AH44" i="13"/>
  <c r="AG45" i="13"/>
  <c r="AH45" i="13"/>
  <c r="AI45" i="13" s="1"/>
  <c r="AG46" i="13"/>
  <c r="AH46" i="13"/>
  <c r="AI46" i="13"/>
  <c r="AG47" i="13"/>
  <c r="AI47" i="13" s="1"/>
  <c r="AH47" i="13"/>
  <c r="AG48" i="13"/>
  <c r="AI48" i="13" s="1"/>
  <c r="AH48" i="13"/>
  <c r="AG49" i="13"/>
  <c r="AH49" i="13"/>
  <c r="AI49" i="13" s="1"/>
  <c r="AG50" i="13"/>
  <c r="AH50" i="13"/>
  <c r="AI50" i="13"/>
  <c r="AG51" i="13"/>
  <c r="AI51" i="13" s="1"/>
  <c r="AH51" i="13"/>
  <c r="AG52" i="13"/>
  <c r="AI52" i="13" s="1"/>
  <c r="AH52" i="13"/>
  <c r="AG53" i="13"/>
  <c r="AH53" i="13"/>
  <c r="AI53" i="13" s="1"/>
  <c r="AG54" i="13"/>
  <c r="AH54" i="13"/>
  <c r="AI54" i="13"/>
  <c r="AG55" i="13"/>
  <c r="AI55" i="13" s="1"/>
  <c r="AH55" i="13"/>
  <c r="AG56" i="13"/>
  <c r="AI56" i="13" s="1"/>
  <c r="AH56" i="13"/>
  <c r="AG57" i="13"/>
  <c r="AH57" i="13"/>
  <c r="AI57" i="13" s="1"/>
  <c r="AG58" i="13"/>
  <c r="AH58" i="13"/>
  <c r="AI58" i="13"/>
  <c r="AG59" i="13"/>
  <c r="AI59" i="13" s="1"/>
  <c r="AH59" i="13"/>
  <c r="AG60" i="13"/>
  <c r="AI60" i="13" s="1"/>
  <c r="AH60" i="13"/>
  <c r="AG61" i="13"/>
  <c r="AH61" i="13"/>
  <c r="AI61" i="13" s="1"/>
  <c r="AG62" i="13"/>
  <c r="AH62" i="13"/>
  <c r="AI62" i="13"/>
  <c r="AG63" i="13"/>
  <c r="AI63" i="13" s="1"/>
  <c r="AH63" i="13"/>
  <c r="AG64" i="13"/>
  <c r="AI64" i="13" s="1"/>
  <c r="AH64" i="13"/>
  <c r="AG65" i="13"/>
  <c r="AH65" i="13"/>
  <c r="AI65" i="13" s="1"/>
  <c r="AG66" i="13"/>
  <c r="AH66" i="13"/>
  <c r="AI66" i="13"/>
  <c r="AG67" i="13"/>
  <c r="AI67" i="13" s="1"/>
  <c r="AH67" i="13"/>
  <c r="AG68" i="13"/>
  <c r="AI68" i="13" s="1"/>
  <c r="AH68" i="13"/>
  <c r="AG69" i="13"/>
  <c r="AH69" i="13"/>
  <c r="AI69" i="13" s="1"/>
  <c r="AG70" i="13"/>
  <c r="AH70" i="13"/>
  <c r="AI70" i="13"/>
  <c r="AG71" i="13"/>
  <c r="AI71" i="13" s="1"/>
  <c r="AH71" i="13"/>
  <c r="AG72" i="13"/>
  <c r="AI72" i="13" s="1"/>
  <c r="AH72" i="13"/>
  <c r="AG73" i="13"/>
  <c r="AH73" i="13"/>
  <c r="AI73" i="13" s="1"/>
  <c r="AG74" i="13"/>
  <c r="AH74" i="13"/>
  <c r="AI74" i="13"/>
  <c r="AG75" i="13"/>
  <c r="AI75" i="13" s="1"/>
  <c r="AH75" i="13"/>
  <c r="AG76" i="13"/>
  <c r="AI76" i="13" s="1"/>
  <c r="AH76" i="13"/>
  <c r="AG77" i="13"/>
  <c r="AH77" i="13"/>
  <c r="AI77" i="13" s="1"/>
  <c r="AG78" i="13"/>
  <c r="AH78" i="13"/>
  <c r="AI78" i="13"/>
  <c r="AG79" i="13"/>
  <c r="AI79" i="13" s="1"/>
  <c r="AH79" i="13"/>
  <c r="AG80" i="13"/>
  <c r="AI80" i="13" s="1"/>
  <c r="AH80" i="13"/>
  <c r="AG81" i="13"/>
  <c r="AH81" i="13"/>
  <c r="AI81" i="13" s="1"/>
  <c r="AG82" i="13"/>
  <c r="AH82" i="13"/>
  <c r="AI82" i="13"/>
  <c r="AG83" i="13"/>
  <c r="AI83" i="13" s="1"/>
  <c r="AH83" i="13"/>
  <c r="AG84" i="13"/>
  <c r="AI84" i="13" s="1"/>
  <c r="AH84" i="13"/>
  <c r="AI6" i="13"/>
  <c r="AH6" i="13"/>
  <c r="AG6" i="13"/>
  <c r="AD7" i="13"/>
  <c r="AE7" i="13"/>
  <c r="AF7" i="13"/>
  <c r="AD8" i="13"/>
  <c r="AF8" i="13" s="1"/>
  <c r="AE8" i="13"/>
  <c r="AD9" i="13"/>
  <c r="AF9" i="13" s="1"/>
  <c r="AE9" i="13"/>
  <c r="AD10" i="13"/>
  <c r="AE10" i="13"/>
  <c r="AF10" i="13"/>
  <c r="AD11" i="13"/>
  <c r="AE11" i="13"/>
  <c r="AF11" i="13"/>
  <c r="AD12" i="13"/>
  <c r="AF12" i="13" s="1"/>
  <c r="AE12" i="13"/>
  <c r="AD13" i="13"/>
  <c r="AF13" i="13" s="1"/>
  <c r="AE13" i="13"/>
  <c r="AD14" i="13"/>
  <c r="AE14" i="13"/>
  <c r="AF14" i="13"/>
  <c r="AD15" i="13"/>
  <c r="AE15" i="13"/>
  <c r="AF15" i="13"/>
  <c r="AD16" i="13"/>
  <c r="AF16" i="13" s="1"/>
  <c r="AE16" i="13"/>
  <c r="AD17" i="13"/>
  <c r="AF17" i="13" s="1"/>
  <c r="AE17" i="13"/>
  <c r="AD18" i="13"/>
  <c r="AE18" i="13"/>
  <c r="AF18" i="13"/>
  <c r="AD19" i="13"/>
  <c r="AE19" i="13"/>
  <c r="AF19" i="13"/>
  <c r="AD20" i="13"/>
  <c r="AF20" i="13" s="1"/>
  <c r="AE20" i="13"/>
  <c r="AD21" i="13"/>
  <c r="AF21" i="13" s="1"/>
  <c r="AE21" i="13"/>
  <c r="AD22" i="13"/>
  <c r="AE22" i="13"/>
  <c r="AF22" i="13"/>
  <c r="AD23" i="13"/>
  <c r="AE23" i="13"/>
  <c r="AF23" i="13"/>
  <c r="AD24" i="13"/>
  <c r="AF24" i="13" s="1"/>
  <c r="AE24" i="13"/>
  <c r="AD25" i="13"/>
  <c r="AF25" i="13" s="1"/>
  <c r="AE25" i="13"/>
  <c r="AD26" i="13"/>
  <c r="AE26" i="13"/>
  <c r="AF26" i="13"/>
  <c r="AD27" i="13"/>
  <c r="AE27" i="13"/>
  <c r="AF27" i="13"/>
  <c r="AD28" i="13"/>
  <c r="AF28" i="13" s="1"/>
  <c r="AE28" i="13"/>
  <c r="AD29" i="13"/>
  <c r="AF29" i="13" s="1"/>
  <c r="AE29" i="13"/>
  <c r="AD30" i="13"/>
  <c r="AE30" i="13"/>
  <c r="AF30" i="13"/>
  <c r="AD31" i="13"/>
  <c r="AE31" i="13"/>
  <c r="AF31" i="13"/>
  <c r="AD32" i="13"/>
  <c r="AF32" i="13" s="1"/>
  <c r="AE32" i="13"/>
  <c r="AD33" i="13"/>
  <c r="AF33" i="13" s="1"/>
  <c r="AE33" i="13"/>
  <c r="AD34" i="13"/>
  <c r="AE34" i="13"/>
  <c r="AF34" i="13"/>
  <c r="AD35" i="13"/>
  <c r="AE35" i="13"/>
  <c r="AF35" i="13"/>
  <c r="AD36" i="13"/>
  <c r="AF36" i="13" s="1"/>
  <c r="AE36" i="13"/>
  <c r="AD37" i="13"/>
  <c r="AF37" i="13" s="1"/>
  <c r="AE37" i="13"/>
  <c r="AD38" i="13"/>
  <c r="AE38" i="13"/>
  <c r="AF38" i="13"/>
  <c r="AD39" i="13"/>
  <c r="AE39" i="13"/>
  <c r="AF39" i="13"/>
  <c r="AD40" i="13"/>
  <c r="AF40" i="13" s="1"/>
  <c r="AE40" i="13"/>
  <c r="AD41" i="13"/>
  <c r="AE41" i="13"/>
  <c r="AF41" i="13" s="1"/>
  <c r="AD42" i="13"/>
  <c r="AE42" i="13"/>
  <c r="AF42" i="13"/>
  <c r="AD43" i="13"/>
  <c r="AF43" i="13" s="1"/>
  <c r="AE43" i="13"/>
  <c r="AD44" i="13"/>
  <c r="AF44" i="13" s="1"/>
  <c r="AE44" i="13"/>
  <c r="AD45" i="13"/>
  <c r="AF45" i="13" s="1"/>
  <c r="AE45" i="13"/>
  <c r="AD46" i="13"/>
  <c r="AE46" i="13"/>
  <c r="AF46" i="13"/>
  <c r="AD47" i="13"/>
  <c r="AE47" i="13"/>
  <c r="AF47" i="13"/>
  <c r="AD48" i="13"/>
  <c r="AF48" i="13" s="1"/>
  <c r="AE48" i="13"/>
  <c r="AD49" i="13"/>
  <c r="AE49" i="13"/>
  <c r="AF49" i="13" s="1"/>
  <c r="AD50" i="13"/>
  <c r="AE50" i="13"/>
  <c r="AF50" i="13"/>
  <c r="AD51" i="13"/>
  <c r="AF51" i="13" s="1"/>
  <c r="AE51" i="13"/>
  <c r="AD52" i="13"/>
  <c r="AF52" i="13" s="1"/>
  <c r="AE52" i="13"/>
  <c r="AD53" i="13"/>
  <c r="AE53" i="13"/>
  <c r="AF53" i="13" s="1"/>
  <c r="AD54" i="13"/>
  <c r="AE54" i="13"/>
  <c r="AF54" i="13"/>
  <c r="AD55" i="13"/>
  <c r="AF55" i="13" s="1"/>
  <c r="AE55" i="13"/>
  <c r="AD56" i="13"/>
  <c r="AF56" i="13" s="1"/>
  <c r="AE56" i="13"/>
  <c r="AD57" i="13"/>
  <c r="AE57" i="13"/>
  <c r="AF57" i="13" s="1"/>
  <c r="AD58" i="13"/>
  <c r="AE58" i="13"/>
  <c r="AF58" i="13"/>
  <c r="AD59" i="13"/>
  <c r="AF59" i="13" s="1"/>
  <c r="AE59" i="13"/>
  <c r="AD60" i="13"/>
  <c r="AF60" i="13" s="1"/>
  <c r="AE60" i="13"/>
  <c r="AD61" i="13"/>
  <c r="AE61" i="13"/>
  <c r="AF61" i="13" s="1"/>
  <c r="AD62" i="13"/>
  <c r="AE62" i="13"/>
  <c r="AF62" i="13"/>
  <c r="AD63" i="13"/>
  <c r="AF63" i="13" s="1"/>
  <c r="AE63" i="13"/>
  <c r="AD64" i="13"/>
  <c r="AF64" i="13" s="1"/>
  <c r="AE64" i="13"/>
  <c r="AD65" i="13"/>
  <c r="AE65" i="13"/>
  <c r="AF65" i="13" s="1"/>
  <c r="AD66" i="13"/>
  <c r="AE66" i="13"/>
  <c r="AF66" i="13"/>
  <c r="AD67" i="13"/>
  <c r="AF67" i="13" s="1"/>
  <c r="AE67" i="13"/>
  <c r="AD68" i="13"/>
  <c r="AF68" i="13" s="1"/>
  <c r="AE68" i="13"/>
  <c r="AD69" i="13"/>
  <c r="AE69" i="13"/>
  <c r="AF69" i="13" s="1"/>
  <c r="AD70" i="13"/>
  <c r="AE70" i="13"/>
  <c r="AF70" i="13"/>
  <c r="AD71" i="13"/>
  <c r="AF71" i="13" s="1"/>
  <c r="AE71" i="13"/>
  <c r="AD72" i="13"/>
  <c r="AF72" i="13" s="1"/>
  <c r="AE72" i="13"/>
  <c r="AD73" i="13"/>
  <c r="AE73" i="13"/>
  <c r="AF73" i="13" s="1"/>
  <c r="AD74" i="13"/>
  <c r="AE74" i="13"/>
  <c r="AF74" i="13"/>
  <c r="AD75" i="13"/>
  <c r="AE75" i="13"/>
  <c r="AF75" i="13"/>
  <c r="AD76" i="13"/>
  <c r="AF76" i="13" s="1"/>
  <c r="AE76" i="13"/>
  <c r="AD77" i="13"/>
  <c r="AE77" i="13"/>
  <c r="AF77" i="13" s="1"/>
  <c r="AD78" i="13"/>
  <c r="AE78" i="13"/>
  <c r="AF78" i="13"/>
  <c r="AD79" i="13"/>
  <c r="AE79" i="13"/>
  <c r="AF79" i="13"/>
  <c r="AD80" i="13"/>
  <c r="AF80" i="13" s="1"/>
  <c r="AE80" i="13"/>
  <c r="AD81" i="13"/>
  <c r="AE81" i="13"/>
  <c r="AF81" i="13" s="1"/>
  <c r="AD82" i="13"/>
  <c r="AE82" i="13"/>
  <c r="AF82" i="13"/>
  <c r="AD83" i="13"/>
  <c r="AE83" i="13"/>
  <c r="AF83" i="13"/>
  <c r="AD84" i="13"/>
  <c r="AF84" i="13" s="1"/>
  <c r="AE84" i="13"/>
  <c r="AF6" i="13"/>
  <c r="AE6" i="13"/>
  <c r="AD6" i="13"/>
  <c r="AA7" i="13"/>
  <c r="AB7" i="13"/>
  <c r="AC7" i="13"/>
  <c r="AA8" i="13"/>
  <c r="AC8" i="13" s="1"/>
  <c r="AB8" i="13"/>
  <c r="AA9" i="13"/>
  <c r="AB9" i="13"/>
  <c r="AC9" i="13" s="1"/>
  <c r="AA10" i="13"/>
  <c r="AB10" i="13"/>
  <c r="AC10" i="13"/>
  <c r="AA11" i="13"/>
  <c r="AC11" i="13" s="1"/>
  <c r="AB11" i="13"/>
  <c r="AA12" i="13"/>
  <c r="AC12" i="13" s="1"/>
  <c r="AB12" i="13"/>
  <c r="AA13" i="13"/>
  <c r="AB13" i="13"/>
  <c r="AC13" i="13" s="1"/>
  <c r="AA14" i="13"/>
  <c r="AB14" i="13"/>
  <c r="AC14" i="13"/>
  <c r="AA15" i="13"/>
  <c r="AC15" i="13" s="1"/>
  <c r="AB15" i="13"/>
  <c r="AA16" i="13"/>
  <c r="AC16" i="13" s="1"/>
  <c r="AB16" i="13"/>
  <c r="AA17" i="13"/>
  <c r="AB17" i="13"/>
  <c r="AC17" i="13" s="1"/>
  <c r="AA18" i="13"/>
  <c r="AB18" i="13"/>
  <c r="AC18" i="13"/>
  <c r="AA19" i="13"/>
  <c r="AC19" i="13" s="1"/>
  <c r="AB19" i="13"/>
  <c r="AA20" i="13"/>
  <c r="AC20" i="13" s="1"/>
  <c r="AB20" i="13"/>
  <c r="AA21" i="13"/>
  <c r="AB21" i="13"/>
  <c r="AC21" i="13" s="1"/>
  <c r="AA22" i="13"/>
  <c r="AB22" i="13"/>
  <c r="AC22" i="13"/>
  <c r="AA23" i="13"/>
  <c r="AC23" i="13" s="1"/>
  <c r="AB23" i="13"/>
  <c r="AA24" i="13"/>
  <c r="AC24" i="13" s="1"/>
  <c r="AB24" i="13"/>
  <c r="AA25" i="13"/>
  <c r="AB25" i="13"/>
  <c r="AC25" i="13" s="1"/>
  <c r="AA26" i="13"/>
  <c r="AB26" i="13"/>
  <c r="AC26" i="13"/>
  <c r="AA27" i="13"/>
  <c r="AC27" i="13" s="1"/>
  <c r="AB27" i="13"/>
  <c r="AA28" i="13"/>
  <c r="AC28" i="13" s="1"/>
  <c r="AB28" i="13"/>
  <c r="AA29" i="13"/>
  <c r="AB29" i="13"/>
  <c r="AC29" i="13" s="1"/>
  <c r="AA30" i="13"/>
  <c r="AB30" i="13"/>
  <c r="AC30" i="13"/>
  <c r="AA31" i="13"/>
  <c r="AC31" i="13" s="1"/>
  <c r="AB31" i="13"/>
  <c r="AA32" i="13"/>
  <c r="AC32" i="13" s="1"/>
  <c r="AB32" i="13"/>
  <c r="AA33" i="13"/>
  <c r="AB33" i="13"/>
  <c r="AC33" i="13" s="1"/>
  <c r="AA34" i="13"/>
  <c r="AB34" i="13"/>
  <c r="AC34" i="13"/>
  <c r="AA35" i="13"/>
  <c r="AC35" i="13" s="1"/>
  <c r="AB35" i="13"/>
  <c r="AA36" i="13"/>
  <c r="AC36" i="13" s="1"/>
  <c r="AB36" i="13"/>
  <c r="AA37" i="13"/>
  <c r="AB37" i="13"/>
  <c r="AC37" i="13" s="1"/>
  <c r="AA38" i="13"/>
  <c r="AB38" i="13"/>
  <c r="AC38" i="13"/>
  <c r="AA39" i="13"/>
  <c r="AC39" i="13" s="1"/>
  <c r="AB39" i="13"/>
  <c r="AA40" i="13"/>
  <c r="AC40" i="13" s="1"/>
  <c r="AB40" i="13"/>
  <c r="AA41" i="13"/>
  <c r="AB41" i="13"/>
  <c r="AC41" i="13" s="1"/>
  <c r="AA42" i="13"/>
  <c r="AB42" i="13"/>
  <c r="AC42" i="13"/>
  <c r="AA43" i="13"/>
  <c r="AC43" i="13" s="1"/>
  <c r="AB43" i="13"/>
  <c r="AA44" i="13"/>
  <c r="AC44" i="13" s="1"/>
  <c r="AB44" i="13"/>
  <c r="AA45" i="13"/>
  <c r="AB45" i="13"/>
  <c r="AC45" i="13" s="1"/>
  <c r="AA46" i="13"/>
  <c r="AB46" i="13"/>
  <c r="AC46" i="13"/>
  <c r="AA47" i="13"/>
  <c r="AC47" i="13" s="1"/>
  <c r="AB47" i="13"/>
  <c r="AA48" i="13"/>
  <c r="AC48" i="13" s="1"/>
  <c r="AB48" i="13"/>
  <c r="AA49" i="13"/>
  <c r="AB49" i="13"/>
  <c r="AC49" i="13" s="1"/>
  <c r="AA50" i="13"/>
  <c r="AB50" i="13"/>
  <c r="AC50" i="13"/>
  <c r="AA51" i="13"/>
  <c r="AC51" i="13" s="1"/>
  <c r="AB51" i="13"/>
  <c r="AA52" i="13"/>
  <c r="AC52" i="13" s="1"/>
  <c r="AB52" i="13"/>
  <c r="AA53" i="13"/>
  <c r="AB53" i="13"/>
  <c r="AC53" i="13" s="1"/>
  <c r="AA54" i="13"/>
  <c r="AB54" i="13"/>
  <c r="AC54" i="13"/>
  <c r="AA55" i="13"/>
  <c r="AC55" i="13" s="1"/>
  <c r="AB55" i="13"/>
  <c r="AA56" i="13"/>
  <c r="AC56" i="13" s="1"/>
  <c r="AB56" i="13"/>
  <c r="AA57" i="13"/>
  <c r="AB57" i="13"/>
  <c r="AC57" i="13" s="1"/>
  <c r="AA58" i="13"/>
  <c r="AB58" i="13"/>
  <c r="AC58" i="13"/>
  <c r="AA59" i="13"/>
  <c r="AC59" i="13" s="1"/>
  <c r="AB59" i="13"/>
  <c r="AA60" i="13"/>
  <c r="AC60" i="13" s="1"/>
  <c r="AB60" i="13"/>
  <c r="AA61" i="13"/>
  <c r="AB61" i="13"/>
  <c r="AC61" i="13" s="1"/>
  <c r="AA62" i="13"/>
  <c r="AB62" i="13"/>
  <c r="AC62" i="13"/>
  <c r="AA63" i="13"/>
  <c r="AC63" i="13" s="1"/>
  <c r="AB63" i="13"/>
  <c r="AA64" i="13"/>
  <c r="AC64" i="13" s="1"/>
  <c r="AB64" i="13"/>
  <c r="AA65" i="13"/>
  <c r="AB65" i="13"/>
  <c r="AC65" i="13" s="1"/>
  <c r="AA66" i="13"/>
  <c r="AB66" i="13"/>
  <c r="AC66" i="13"/>
  <c r="AA67" i="13"/>
  <c r="AC67" i="13" s="1"/>
  <c r="AB67" i="13"/>
  <c r="AA68" i="13"/>
  <c r="AC68" i="13" s="1"/>
  <c r="AB68" i="13"/>
  <c r="AA69" i="13"/>
  <c r="AB69" i="13"/>
  <c r="AC69" i="13" s="1"/>
  <c r="AA70" i="13"/>
  <c r="AB70" i="13"/>
  <c r="AC70" i="13"/>
  <c r="AA71" i="13"/>
  <c r="AC71" i="13" s="1"/>
  <c r="AB71" i="13"/>
  <c r="AA72" i="13"/>
  <c r="AC72" i="13" s="1"/>
  <c r="AB72" i="13"/>
  <c r="AA73" i="13"/>
  <c r="AB73" i="13"/>
  <c r="AC73" i="13" s="1"/>
  <c r="AA74" i="13"/>
  <c r="AB74" i="13"/>
  <c r="AC74" i="13"/>
  <c r="AA75" i="13"/>
  <c r="AC75" i="13" s="1"/>
  <c r="AB75" i="13"/>
  <c r="AA76" i="13"/>
  <c r="AC76" i="13" s="1"/>
  <c r="AB76" i="13"/>
  <c r="AA77" i="13"/>
  <c r="AB77" i="13"/>
  <c r="AC77" i="13" s="1"/>
  <c r="AA78" i="13"/>
  <c r="AB78" i="13"/>
  <c r="AC78" i="13"/>
  <c r="AA79" i="13"/>
  <c r="AC79" i="13" s="1"/>
  <c r="AB79" i="13"/>
  <c r="AA80" i="13"/>
  <c r="AC80" i="13" s="1"/>
  <c r="AB80" i="13"/>
  <c r="AA81" i="13"/>
  <c r="AB81" i="13"/>
  <c r="AC81" i="13" s="1"/>
  <c r="AA82" i="13"/>
  <c r="AB82" i="13"/>
  <c r="AC82" i="13"/>
  <c r="AA83" i="13"/>
  <c r="AC83" i="13" s="1"/>
  <c r="AB83" i="13"/>
  <c r="AA84" i="13"/>
  <c r="AC84" i="13" s="1"/>
  <c r="AB84" i="13"/>
  <c r="AB6" i="13"/>
  <c r="AA6" i="13"/>
  <c r="AC6" i="13" s="1"/>
  <c r="AA6" i="8"/>
  <c r="Z6" i="8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28" i="13"/>
  <c r="Z29" i="13"/>
  <c r="Z30" i="13"/>
  <c r="Z31" i="13"/>
  <c r="Z32" i="13"/>
  <c r="Z33" i="13"/>
  <c r="Z34" i="13"/>
  <c r="Z35" i="13"/>
  <c r="Z36" i="13"/>
  <c r="Z37" i="13"/>
  <c r="Z38" i="13"/>
  <c r="Z39" i="13"/>
  <c r="Z40" i="13"/>
  <c r="Z41" i="13"/>
  <c r="Z42" i="13"/>
  <c r="Z43" i="13"/>
  <c r="Z44" i="13"/>
  <c r="Z45" i="13"/>
  <c r="Z46" i="13"/>
  <c r="Z47" i="13"/>
  <c r="Z48" i="13"/>
  <c r="Z49" i="13"/>
  <c r="Z50" i="13"/>
  <c r="Z51" i="13"/>
  <c r="Z52" i="13"/>
  <c r="Z53" i="13"/>
  <c r="Z54" i="13"/>
  <c r="Z55" i="13"/>
  <c r="Z56" i="13"/>
  <c r="Z57" i="13"/>
  <c r="Z58" i="13"/>
  <c r="Z59" i="13"/>
  <c r="Z60" i="13"/>
  <c r="Z61" i="13"/>
  <c r="Z62" i="13"/>
  <c r="Z63" i="13"/>
  <c r="Z64" i="13"/>
  <c r="Z65" i="13"/>
  <c r="Z66" i="13"/>
  <c r="Z67" i="13"/>
  <c r="Z68" i="13"/>
  <c r="Z69" i="13"/>
  <c r="Z70" i="13"/>
  <c r="Z71" i="13"/>
  <c r="Z72" i="13"/>
  <c r="Z73" i="13"/>
  <c r="Z74" i="13"/>
  <c r="Z75" i="13"/>
  <c r="Z76" i="13"/>
  <c r="Z77" i="13"/>
  <c r="Z78" i="13"/>
  <c r="Z79" i="13"/>
  <c r="Z80" i="13"/>
  <c r="Z81" i="13"/>
  <c r="Z82" i="13"/>
  <c r="Z83" i="13"/>
  <c r="Z84" i="13"/>
  <c r="Z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58" i="13"/>
  <c r="Y59" i="13"/>
  <c r="Y60" i="13"/>
  <c r="Y61" i="13"/>
  <c r="Y62" i="13"/>
  <c r="Y63" i="13"/>
  <c r="Y64" i="13"/>
  <c r="Y65" i="13"/>
  <c r="Y66" i="13"/>
  <c r="Y67" i="13"/>
  <c r="Y68" i="13"/>
  <c r="Y69" i="13"/>
  <c r="Y70" i="13"/>
  <c r="Y71" i="13"/>
  <c r="Y72" i="13"/>
  <c r="Y73" i="13"/>
  <c r="Y74" i="13"/>
  <c r="Y75" i="13"/>
  <c r="Y76" i="13"/>
  <c r="Y77" i="13"/>
  <c r="Y78" i="13"/>
  <c r="Y79" i="13"/>
  <c r="Y80" i="13"/>
  <c r="Y81" i="13"/>
  <c r="Y82" i="13"/>
  <c r="Y83" i="13"/>
  <c r="Y84" i="13"/>
  <c r="V7" i="13"/>
  <c r="X7" i="13"/>
  <c r="V8" i="13"/>
  <c r="X8" i="13"/>
  <c r="V9" i="13"/>
  <c r="X9" i="13"/>
  <c r="V10" i="13"/>
  <c r="W10" i="13"/>
  <c r="X10" i="13"/>
  <c r="V11" i="13"/>
  <c r="X11" i="13"/>
  <c r="V12" i="13"/>
  <c r="X12" i="13"/>
  <c r="V13" i="13"/>
  <c r="X13" i="13"/>
  <c r="V14" i="13"/>
  <c r="W14" i="13"/>
  <c r="X14" i="13"/>
  <c r="V15" i="13"/>
  <c r="X15" i="13"/>
  <c r="V16" i="13"/>
  <c r="X16" i="13"/>
  <c r="V17" i="13"/>
  <c r="X17" i="13"/>
  <c r="V18" i="13"/>
  <c r="W18" i="13"/>
  <c r="X18" i="13"/>
  <c r="V19" i="13"/>
  <c r="X19" i="13"/>
  <c r="V20" i="13"/>
  <c r="X20" i="13"/>
  <c r="V21" i="13"/>
  <c r="X21" i="13"/>
  <c r="V22" i="13"/>
  <c r="W22" i="13"/>
  <c r="X22" i="13"/>
  <c r="V23" i="13"/>
  <c r="X23" i="13"/>
  <c r="V24" i="13"/>
  <c r="X24" i="13"/>
  <c r="V25" i="13"/>
  <c r="X25" i="13"/>
  <c r="V26" i="13"/>
  <c r="W26" i="13"/>
  <c r="X26" i="13"/>
  <c r="V27" i="13"/>
  <c r="X27" i="13"/>
  <c r="V28" i="13"/>
  <c r="X28" i="13"/>
  <c r="V29" i="13"/>
  <c r="X29" i="13"/>
  <c r="V30" i="13"/>
  <c r="W30" i="13"/>
  <c r="X30" i="13"/>
  <c r="V31" i="13"/>
  <c r="X31" i="13"/>
  <c r="V32" i="13"/>
  <c r="X32" i="13"/>
  <c r="V33" i="13"/>
  <c r="X33" i="13"/>
  <c r="V34" i="13"/>
  <c r="W34" i="13"/>
  <c r="X34" i="13"/>
  <c r="V35" i="13"/>
  <c r="X35" i="13"/>
  <c r="V36" i="13"/>
  <c r="X36" i="13"/>
  <c r="V37" i="13"/>
  <c r="X37" i="13"/>
  <c r="V38" i="13"/>
  <c r="W38" i="13"/>
  <c r="X38" i="13"/>
  <c r="V39" i="13"/>
  <c r="X39" i="13"/>
  <c r="V40" i="13"/>
  <c r="X40" i="13"/>
  <c r="V41" i="13"/>
  <c r="X41" i="13"/>
  <c r="V42" i="13"/>
  <c r="W42" i="13"/>
  <c r="X42" i="13"/>
  <c r="V43" i="13"/>
  <c r="X43" i="13"/>
  <c r="V44" i="13"/>
  <c r="X44" i="13"/>
  <c r="V45" i="13"/>
  <c r="X45" i="13"/>
  <c r="V46" i="13"/>
  <c r="W46" i="13"/>
  <c r="X46" i="13"/>
  <c r="V47" i="13"/>
  <c r="X47" i="13"/>
  <c r="V48" i="13"/>
  <c r="X48" i="13"/>
  <c r="V49" i="13"/>
  <c r="X49" i="13"/>
  <c r="V50" i="13"/>
  <c r="W50" i="13"/>
  <c r="X50" i="13"/>
  <c r="V51" i="13"/>
  <c r="X51" i="13"/>
  <c r="V52" i="13"/>
  <c r="X52" i="13"/>
  <c r="V53" i="13"/>
  <c r="X53" i="13"/>
  <c r="V54" i="13"/>
  <c r="W54" i="13"/>
  <c r="X54" i="13"/>
  <c r="V55" i="13"/>
  <c r="X55" i="13"/>
  <c r="V56" i="13"/>
  <c r="X56" i="13"/>
  <c r="V57" i="13"/>
  <c r="X57" i="13"/>
  <c r="V58" i="13"/>
  <c r="W58" i="13"/>
  <c r="X58" i="13"/>
  <c r="V59" i="13"/>
  <c r="X59" i="13"/>
  <c r="V60" i="13"/>
  <c r="X60" i="13"/>
  <c r="V61" i="13"/>
  <c r="X61" i="13"/>
  <c r="V62" i="13"/>
  <c r="W62" i="13"/>
  <c r="X62" i="13"/>
  <c r="V63" i="13"/>
  <c r="X63" i="13"/>
  <c r="V64" i="13"/>
  <c r="X64" i="13"/>
  <c r="V65" i="13"/>
  <c r="X65" i="13"/>
  <c r="V66" i="13"/>
  <c r="W66" i="13"/>
  <c r="X66" i="13"/>
  <c r="V67" i="13"/>
  <c r="X67" i="13"/>
  <c r="V68" i="13"/>
  <c r="X68" i="13"/>
  <c r="V69" i="13"/>
  <c r="X69" i="13"/>
  <c r="V70" i="13"/>
  <c r="W70" i="13"/>
  <c r="X70" i="13"/>
  <c r="V71" i="13"/>
  <c r="X71" i="13"/>
  <c r="V72" i="13"/>
  <c r="X72" i="13"/>
  <c r="V73" i="13"/>
  <c r="X73" i="13"/>
  <c r="V74" i="13"/>
  <c r="W74" i="13"/>
  <c r="X74" i="13"/>
  <c r="V75" i="13"/>
  <c r="X75" i="13"/>
  <c r="V76" i="13"/>
  <c r="X76" i="13"/>
  <c r="V77" i="13"/>
  <c r="X77" i="13"/>
  <c r="V78" i="13"/>
  <c r="W78" i="13"/>
  <c r="X78" i="13"/>
  <c r="V79" i="13"/>
  <c r="X79" i="13"/>
  <c r="V80" i="13"/>
  <c r="X80" i="13"/>
  <c r="V81" i="13"/>
  <c r="X81" i="13"/>
  <c r="V82" i="13"/>
  <c r="W82" i="13"/>
  <c r="X82" i="13"/>
  <c r="V83" i="13"/>
  <c r="X83" i="13"/>
  <c r="V84" i="13"/>
  <c r="X84" i="13"/>
  <c r="W6" i="13"/>
  <c r="X6" i="13"/>
  <c r="V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6" i="13"/>
  <c r="L7" i="13"/>
  <c r="M7" i="13"/>
  <c r="N7" i="13"/>
  <c r="L8" i="13"/>
  <c r="M8" i="13"/>
  <c r="N8" i="13"/>
  <c r="L9" i="13"/>
  <c r="M9" i="13"/>
  <c r="N9" i="13"/>
  <c r="L10" i="13"/>
  <c r="M10" i="13"/>
  <c r="N10" i="13"/>
  <c r="L11" i="13"/>
  <c r="M11" i="13"/>
  <c r="N11" i="13"/>
  <c r="L12" i="13"/>
  <c r="M12" i="13"/>
  <c r="N12" i="13"/>
  <c r="L13" i="13"/>
  <c r="M13" i="13"/>
  <c r="N13" i="13"/>
  <c r="L14" i="13"/>
  <c r="M14" i="13"/>
  <c r="N14" i="13"/>
  <c r="L15" i="13"/>
  <c r="M15" i="13"/>
  <c r="N15" i="13"/>
  <c r="L16" i="13"/>
  <c r="M16" i="13"/>
  <c r="N16" i="13"/>
  <c r="L17" i="13"/>
  <c r="M17" i="13"/>
  <c r="N17" i="13"/>
  <c r="L18" i="13"/>
  <c r="M18" i="13"/>
  <c r="N18" i="13"/>
  <c r="L19" i="13"/>
  <c r="M19" i="13"/>
  <c r="N19" i="13"/>
  <c r="L20" i="13"/>
  <c r="M20" i="13"/>
  <c r="N20" i="13"/>
  <c r="L21" i="13"/>
  <c r="M21" i="13"/>
  <c r="N21" i="13"/>
  <c r="L22" i="13"/>
  <c r="M22" i="13"/>
  <c r="N22" i="13"/>
  <c r="L23" i="13"/>
  <c r="M23" i="13"/>
  <c r="N23" i="13"/>
  <c r="L24" i="13"/>
  <c r="M24" i="13"/>
  <c r="N24" i="13"/>
  <c r="L25" i="13"/>
  <c r="M25" i="13"/>
  <c r="N25" i="13"/>
  <c r="L26" i="13"/>
  <c r="M26" i="13"/>
  <c r="N26" i="13"/>
  <c r="L27" i="13"/>
  <c r="M27" i="13"/>
  <c r="N27" i="13"/>
  <c r="L28" i="13"/>
  <c r="M28" i="13"/>
  <c r="N28" i="13"/>
  <c r="L29" i="13"/>
  <c r="M29" i="13"/>
  <c r="N29" i="13"/>
  <c r="L30" i="13"/>
  <c r="M30" i="13"/>
  <c r="N30" i="13"/>
  <c r="L31" i="13"/>
  <c r="M31" i="13"/>
  <c r="N31" i="13"/>
  <c r="L32" i="13"/>
  <c r="M32" i="13"/>
  <c r="N32" i="13"/>
  <c r="L33" i="13"/>
  <c r="M33" i="13"/>
  <c r="N33" i="13"/>
  <c r="L34" i="13"/>
  <c r="M34" i="13"/>
  <c r="N34" i="13"/>
  <c r="L35" i="13"/>
  <c r="M35" i="13"/>
  <c r="N35" i="13"/>
  <c r="L36" i="13"/>
  <c r="M36" i="13"/>
  <c r="N36" i="13"/>
  <c r="L37" i="13"/>
  <c r="M37" i="13"/>
  <c r="N37" i="13"/>
  <c r="L38" i="13"/>
  <c r="M38" i="13"/>
  <c r="N38" i="13"/>
  <c r="L39" i="13"/>
  <c r="M39" i="13"/>
  <c r="N39" i="13"/>
  <c r="L40" i="13"/>
  <c r="M40" i="13"/>
  <c r="N40" i="13"/>
  <c r="L41" i="13"/>
  <c r="M41" i="13"/>
  <c r="N41" i="13"/>
  <c r="L42" i="13"/>
  <c r="M42" i="13"/>
  <c r="N42" i="13"/>
  <c r="L43" i="13"/>
  <c r="M43" i="13"/>
  <c r="N43" i="13"/>
  <c r="L44" i="13"/>
  <c r="M44" i="13"/>
  <c r="N44" i="13"/>
  <c r="L45" i="13"/>
  <c r="M45" i="13"/>
  <c r="N45" i="13"/>
  <c r="L46" i="13"/>
  <c r="M46" i="13"/>
  <c r="N46" i="13"/>
  <c r="L47" i="13"/>
  <c r="M47" i="13"/>
  <c r="N47" i="13"/>
  <c r="L48" i="13"/>
  <c r="M48" i="13"/>
  <c r="N48" i="13"/>
  <c r="L49" i="13"/>
  <c r="M49" i="13"/>
  <c r="N49" i="13"/>
  <c r="L50" i="13"/>
  <c r="M50" i="13"/>
  <c r="N50" i="13"/>
  <c r="L51" i="13"/>
  <c r="M51" i="13"/>
  <c r="N51" i="13"/>
  <c r="L52" i="13"/>
  <c r="M52" i="13"/>
  <c r="N52" i="13"/>
  <c r="L53" i="13"/>
  <c r="M53" i="13"/>
  <c r="N53" i="13"/>
  <c r="L54" i="13"/>
  <c r="M54" i="13"/>
  <c r="N54" i="13"/>
  <c r="L55" i="13"/>
  <c r="M55" i="13"/>
  <c r="N55" i="13"/>
  <c r="L56" i="13"/>
  <c r="M56" i="13"/>
  <c r="N56" i="13"/>
  <c r="L57" i="13"/>
  <c r="M57" i="13"/>
  <c r="N57" i="13"/>
  <c r="L58" i="13"/>
  <c r="M58" i="13"/>
  <c r="N58" i="13"/>
  <c r="L59" i="13"/>
  <c r="M59" i="13"/>
  <c r="N59" i="13"/>
  <c r="L60" i="13"/>
  <c r="M60" i="13"/>
  <c r="N60" i="13"/>
  <c r="L61" i="13"/>
  <c r="M61" i="13"/>
  <c r="N61" i="13"/>
  <c r="L62" i="13"/>
  <c r="M62" i="13"/>
  <c r="N62" i="13"/>
  <c r="L63" i="13"/>
  <c r="M63" i="13"/>
  <c r="N63" i="13"/>
  <c r="L64" i="13"/>
  <c r="M64" i="13"/>
  <c r="N64" i="13"/>
  <c r="L65" i="13"/>
  <c r="M65" i="13"/>
  <c r="N65" i="13"/>
  <c r="L66" i="13"/>
  <c r="M66" i="13"/>
  <c r="N66" i="13"/>
  <c r="L67" i="13"/>
  <c r="M67" i="13"/>
  <c r="N67" i="13"/>
  <c r="L68" i="13"/>
  <c r="M68" i="13"/>
  <c r="N68" i="13"/>
  <c r="L69" i="13"/>
  <c r="M69" i="13"/>
  <c r="N69" i="13"/>
  <c r="L70" i="13"/>
  <c r="M70" i="13"/>
  <c r="N70" i="13"/>
  <c r="L71" i="13"/>
  <c r="M71" i="13"/>
  <c r="N71" i="13"/>
  <c r="L72" i="13"/>
  <c r="M72" i="13"/>
  <c r="N72" i="13"/>
  <c r="L73" i="13"/>
  <c r="M73" i="13"/>
  <c r="N73" i="13"/>
  <c r="L74" i="13"/>
  <c r="M74" i="13"/>
  <c r="N74" i="13"/>
  <c r="L75" i="13"/>
  <c r="M75" i="13"/>
  <c r="N75" i="13"/>
  <c r="L76" i="13"/>
  <c r="M76" i="13"/>
  <c r="N76" i="13"/>
  <c r="L77" i="13"/>
  <c r="M77" i="13"/>
  <c r="N77" i="13"/>
  <c r="L78" i="13"/>
  <c r="M78" i="13"/>
  <c r="N78" i="13"/>
  <c r="L79" i="13"/>
  <c r="M79" i="13"/>
  <c r="N79" i="13"/>
  <c r="L80" i="13"/>
  <c r="M80" i="13"/>
  <c r="N80" i="13"/>
  <c r="L81" i="13"/>
  <c r="M81" i="13"/>
  <c r="N81" i="13"/>
  <c r="L82" i="13"/>
  <c r="M82" i="13"/>
  <c r="N82" i="13"/>
  <c r="L83" i="13"/>
  <c r="M83" i="13"/>
  <c r="N83" i="13"/>
  <c r="L84" i="13"/>
  <c r="M84" i="13"/>
  <c r="N84" i="13"/>
  <c r="M6" i="13"/>
  <c r="N6" i="13"/>
  <c r="L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6" i="13"/>
  <c r="J10" i="13"/>
  <c r="J26" i="13"/>
  <c r="J42" i="13"/>
  <c r="J58" i="13"/>
  <c r="J74" i="13"/>
  <c r="F7" i="13"/>
  <c r="G7" i="13" s="1"/>
  <c r="H7" i="13"/>
  <c r="J7" i="13" s="1"/>
  <c r="I7" i="13"/>
  <c r="F8" i="13"/>
  <c r="G8" i="13" s="1"/>
  <c r="H8" i="13"/>
  <c r="I8" i="13"/>
  <c r="F9" i="13"/>
  <c r="G9" i="13" s="1"/>
  <c r="H9" i="13"/>
  <c r="J9" i="13" s="1"/>
  <c r="I9" i="13"/>
  <c r="F10" i="13"/>
  <c r="G10" i="13" s="1"/>
  <c r="H10" i="13"/>
  <c r="I10" i="13"/>
  <c r="F11" i="13"/>
  <c r="G11" i="13" s="1"/>
  <c r="H11" i="13"/>
  <c r="J11" i="13" s="1"/>
  <c r="I11" i="13"/>
  <c r="F12" i="13"/>
  <c r="G12" i="13" s="1"/>
  <c r="H12" i="13"/>
  <c r="I12" i="13"/>
  <c r="F13" i="13"/>
  <c r="G13" i="13" s="1"/>
  <c r="H13" i="13"/>
  <c r="J13" i="13" s="1"/>
  <c r="I13" i="13"/>
  <c r="F14" i="13"/>
  <c r="G14" i="13" s="1"/>
  <c r="H14" i="13"/>
  <c r="J14" i="13" s="1"/>
  <c r="I14" i="13"/>
  <c r="F15" i="13"/>
  <c r="G15" i="13" s="1"/>
  <c r="H15" i="13"/>
  <c r="J15" i="13" s="1"/>
  <c r="I15" i="13"/>
  <c r="F16" i="13"/>
  <c r="G16" i="13" s="1"/>
  <c r="H16" i="13"/>
  <c r="I16" i="13"/>
  <c r="F17" i="13"/>
  <c r="G17" i="13" s="1"/>
  <c r="H17" i="13"/>
  <c r="J17" i="13" s="1"/>
  <c r="I17" i="13"/>
  <c r="F18" i="13"/>
  <c r="G18" i="13" s="1"/>
  <c r="H18" i="13"/>
  <c r="I18" i="13"/>
  <c r="J18" i="13" s="1"/>
  <c r="F19" i="13"/>
  <c r="G19" i="13" s="1"/>
  <c r="H19" i="13"/>
  <c r="J19" i="13" s="1"/>
  <c r="I19" i="13"/>
  <c r="F20" i="13"/>
  <c r="G20" i="13" s="1"/>
  <c r="H20" i="13"/>
  <c r="I20" i="13"/>
  <c r="F21" i="13"/>
  <c r="G21" i="13" s="1"/>
  <c r="H21" i="13"/>
  <c r="J21" i="13" s="1"/>
  <c r="I21" i="13"/>
  <c r="F22" i="13"/>
  <c r="G22" i="13" s="1"/>
  <c r="H22" i="13"/>
  <c r="J22" i="13" s="1"/>
  <c r="I22" i="13"/>
  <c r="F23" i="13"/>
  <c r="G23" i="13" s="1"/>
  <c r="H23" i="13"/>
  <c r="J23" i="13" s="1"/>
  <c r="I23" i="13"/>
  <c r="F24" i="13"/>
  <c r="G24" i="13" s="1"/>
  <c r="H24" i="13"/>
  <c r="I24" i="13"/>
  <c r="F25" i="13"/>
  <c r="G25" i="13" s="1"/>
  <c r="H25" i="13"/>
  <c r="J25" i="13" s="1"/>
  <c r="I25" i="13"/>
  <c r="F26" i="13"/>
  <c r="G26" i="13" s="1"/>
  <c r="H26" i="13"/>
  <c r="I26" i="13"/>
  <c r="F27" i="13"/>
  <c r="G27" i="13" s="1"/>
  <c r="H27" i="13"/>
  <c r="J27" i="13" s="1"/>
  <c r="I27" i="13"/>
  <c r="F28" i="13"/>
  <c r="G28" i="13" s="1"/>
  <c r="H28" i="13"/>
  <c r="I28" i="13"/>
  <c r="F29" i="13"/>
  <c r="G29" i="13" s="1"/>
  <c r="H29" i="13"/>
  <c r="J29" i="13" s="1"/>
  <c r="I29" i="13"/>
  <c r="F30" i="13"/>
  <c r="G30" i="13" s="1"/>
  <c r="H30" i="13"/>
  <c r="J30" i="13" s="1"/>
  <c r="I30" i="13"/>
  <c r="F31" i="13"/>
  <c r="G31" i="13" s="1"/>
  <c r="H31" i="13"/>
  <c r="J31" i="13" s="1"/>
  <c r="I31" i="13"/>
  <c r="F32" i="13"/>
  <c r="G32" i="13" s="1"/>
  <c r="H32" i="13"/>
  <c r="I32" i="13"/>
  <c r="F33" i="13"/>
  <c r="G33" i="13" s="1"/>
  <c r="H33" i="13"/>
  <c r="J33" i="13" s="1"/>
  <c r="I33" i="13"/>
  <c r="F34" i="13"/>
  <c r="G34" i="13" s="1"/>
  <c r="H34" i="13"/>
  <c r="I34" i="13"/>
  <c r="J34" i="13" s="1"/>
  <c r="F35" i="13"/>
  <c r="G35" i="13" s="1"/>
  <c r="H35" i="13"/>
  <c r="J35" i="13" s="1"/>
  <c r="I35" i="13"/>
  <c r="F36" i="13"/>
  <c r="G36" i="13" s="1"/>
  <c r="H36" i="13"/>
  <c r="I36" i="13"/>
  <c r="F37" i="13"/>
  <c r="G37" i="13" s="1"/>
  <c r="H37" i="13"/>
  <c r="J37" i="13" s="1"/>
  <c r="I37" i="13"/>
  <c r="F38" i="13"/>
  <c r="G38" i="13" s="1"/>
  <c r="H38" i="13"/>
  <c r="J38" i="13" s="1"/>
  <c r="I38" i="13"/>
  <c r="F39" i="13"/>
  <c r="G39" i="13" s="1"/>
  <c r="H39" i="13"/>
  <c r="J39" i="13" s="1"/>
  <c r="I39" i="13"/>
  <c r="F40" i="13"/>
  <c r="G40" i="13" s="1"/>
  <c r="H40" i="13"/>
  <c r="I40" i="13"/>
  <c r="F41" i="13"/>
  <c r="G41" i="13" s="1"/>
  <c r="H41" i="13"/>
  <c r="J41" i="13" s="1"/>
  <c r="I41" i="13"/>
  <c r="F42" i="13"/>
  <c r="G42" i="13" s="1"/>
  <c r="H42" i="13"/>
  <c r="I42" i="13"/>
  <c r="F43" i="13"/>
  <c r="G43" i="13" s="1"/>
  <c r="H43" i="13"/>
  <c r="J43" i="13" s="1"/>
  <c r="I43" i="13"/>
  <c r="F44" i="13"/>
  <c r="G44" i="13" s="1"/>
  <c r="H44" i="13"/>
  <c r="I44" i="13"/>
  <c r="F45" i="13"/>
  <c r="G45" i="13" s="1"/>
  <c r="H45" i="13"/>
  <c r="J45" i="13" s="1"/>
  <c r="I45" i="13"/>
  <c r="F46" i="13"/>
  <c r="G46" i="13" s="1"/>
  <c r="H46" i="13"/>
  <c r="J46" i="13" s="1"/>
  <c r="I46" i="13"/>
  <c r="F47" i="13"/>
  <c r="G47" i="13" s="1"/>
  <c r="H47" i="13"/>
  <c r="J47" i="13" s="1"/>
  <c r="I47" i="13"/>
  <c r="F48" i="13"/>
  <c r="G48" i="13" s="1"/>
  <c r="H48" i="13"/>
  <c r="I48" i="13"/>
  <c r="F49" i="13"/>
  <c r="G49" i="13" s="1"/>
  <c r="H49" i="13"/>
  <c r="J49" i="13" s="1"/>
  <c r="I49" i="13"/>
  <c r="F50" i="13"/>
  <c r="G50" i="13" s="1"/>
  <c r="H50" i="13"/>
  <c r="I50" i="13"/>
  <c r="J50" i="13" s="1"/>
  <c r="F51" i="13"/>
  <c r="G51" i="13" s="1"/>
  <c r="H51" i="13"/>
  <c r="J51" i="13" s="1"/>
  <c r="I51" i="13"/>
  <c r="F52" i="13"/>
  <c r="G52" i="13" s="1"/>
  <c r="H52" i="13"/>
  <c r="I52" i="13"/>
  <c r="F53" i="13"/>
  <c r="G53" i="13" s="1"/>
  <c r="H53" i="13"/>
  <c r="J53" i="13" s="1"/>
  <c r="I53" i="13"/>
  <c r="F54" i="13"/>
  <c r="G54" i="13" s="1"/>
  <c r="H54" i="13"/>
  <c r="J54" i="13" s="1"/>
  <c r="I54" i="13"/>
  <c r="F55" i="13"/>
  <c r="G55" i="13" s="1"/>
  <c r="H55" i="13"/>
  <c r="J55" i="13" s="1"/>
  <c r="I55" i="13"/>
  <c r="F56" i="13"/>
  <c r="G56" i="13" s="1"/>
  <c r="H56" i="13"/>
  <c r="I56" i="13"/>
  <c r="F57" i="13"/>
  <c r="G57" i="13" s="1"/>
  <c r="H57" i="13"/>
  <c r="J57" i="13" s="1"/>
  <c r="I57" i="13"/>
  <c r="F58" i="13"/>
  <c r="G58" i="13" s="1"/>
  <c r="H58" i="13"/>
  <c r="I58" i="13"/>
  <c r="F59" i="13"/>
  <c r="G59" i="13" s="1"/>
  <c r="H59" i="13"/>
  <c r="J59" i="13" s="1"/>
  <c r="I59" i="13"/>
  <c r="F60" i="13"/>
  <c r="G60" i="13" s="1"/>
  <c r="H60" i="13"/>
  <c r="I60" i="13"/>
  <c r="F61" i="13"/>
  <c r="G61" i="13" s="1"/>
  <c r="H61" i="13"/>
  <c r="J61" i="13" s="1"/>
  <c r="I61" i="13"/>
  <c r="F62" i="13"/>
  <c r="G62" i="13" s="1"/>
  <c r="H62" i="13"/>
  <c r="J62" i="13" s="1"/>
  <c r="I62" i="13"/>
  <c r="F63" i="13"/>
  <c r="G63" i="13" s="1"/>
  <c r="H63" i="13"/>
  <c r="J63" i="13" s="1"/>
  <c r="I63" i="13"/>
  <c r="F64" i="13"/>
  <c r="G64" i="13" s="1"/>
  <c r="H64" i="13"/>
  <c r="I64" i="13"/>
  <c r="F65" i="13"/>
  <c r="G65" i="13" s="1"/>
  <c r="H65" i="13"/>
  <c r="J65" i="13" s="1"/>
  <c r="I65" i="13"/>
  <c r="F66" i="13"/>
  <c r="G66" i="13" s="1"/>
  <c r="H66" i="13"/>
  <c r="I66" i="13"/>
  <c r="J66" i="13" s="1"/>
  <c r="F67" i="13"/>
  <c r="G67" i="13" s="1"/>
  <c r="H67" i="13"/>
  <c r="J67" i="13" s="1"/>
  <c r="I67" i="13"/>
  <c r="F68" i="13"/>
  <c r="G68" i="13" s="1"/>
  <c r="H68" i="13"/>
  <c r="I68" i="13"/>
  <c r="F69" i="13"/>
  <c r="G69" i="13" s="1"/>
  <c r="H69" i="13"/>
  <c r="J69" i="13" s="1"/>
  <c r="I69" i="13"/>
  <c r="F70" i="13"/>
  <c r="G70" i="13" s="1"/>
  <c r="H70" i="13"/>
  <c r="J70" i="13" s="1"/>
  <c r="I70" i="13"/>
  <c r="F71" i="13"/>
  <c r="G71" i="13" s="1"/>
  <c r="H71" i="13"/>
  <c r="J71" i="13" s="1"/>
  <c r="I71" i="13"/>
  <c r="F72" i="13"/>
  <c r="G72" i="13" s="1"/>
  <c r="H72" i="13"/>
  <c r="I72" i="13"/>
  <c r="F73" i="13"/>
  <c r="G73" i="13" s="1"/>
  <c r="H73" i="13"/>
  <c r="J73" i="13" s="1"/>
  <c r="I73" i="13"/>
  <c r="F74" i="13"/>
  <c r="G74" i="13" s="1"/>
  <c r="H74" i="13"/>
  <c r="I74" i="13"/>
  <c r="F75" i="13"/>
  <c r="G75" i="13" s="1"/>
  <c r="H75" i="13"/>
  <c r="J75" i="13" s="1"/>
  <c r="I75" i="13"/>
  <c r="F76" i="13"/>
  <c r="G76" i="13" s="1"/>
  <c r="H76" i="13"/>
  <c r="I76" i="13"/>
  <c r="F77" i="13"/>
  <c r="G77" i="13" s="1"/>
  <c r="H77" i="13"/>
  <c r="J77" i="13" s="1"/>
  <c r="I77" i="13"/>
  <c r="F78" i="13"/>
  <c r="G78" i="13" s="1"/>
  <c r="H78" i="13"/>
  <c r="J78" i="13" s="1"/>
  <c r="I78" i="13"/>
  <c r="F79" i="13"/>
  <c r="G79" i="13" s="1"/>
  <c r="H79" i="13"/>
  <c r="J79" i="13" s="1"/>
  <c r="I79" i="13"/>
  <c r="F80" i="13"/>
  <c r="G80" i="13" s="1"/>
  <c r="H80" i="13"/>
  <c r="I80" i="13"/>
  <c r="F81" i="13"/>
  <c r="G81" i="13" s="1"/>
  <c r="H81" i="13"/>
  <c r="J81" i="13" s="1"/>
  <c r="I81" i="13"/>
  <c r="F82" i="13"/>
  <c r="G82" i="13" s="1"/>
  <c r="H82" i="13"/>
  <c r="I82" i="13"/>
  <c r="J82" i="13" s="1"/>
  <c r="F83" i="13"/>
  <c r="G83" i="13" s="1"/>
  <c r="H83" i="13"/>
  <c r="J83" i="13" s="1"/>
  <c r="I83" i="13"/>
  <c r="F84" i="13"/>
  <c r="G84" i="13" s="1"/>
  <c r="H84" i="13"/>
  <c r="I84" i="13"/>
  <c r="I6" i="13"/>
  <c r="H6" i="13"/>
  <c r="J6" i="13" s="1"/>
  <c r="F6" i="13"/>
  <c r="G6" i="13" s="1"/>
  <c r="C7" i="13"/>
  <c r="D7" i="13"/>
  <c r="E7" i="13"/>
  <c r="C8" i="13"/>
  <c r="D8" i="13"/>
  <c r="E8" i="13"/>
  <c r="C9" i="13"/>
  <c r="D9" i="13"/>
  <c r="E9" i="13"/>
  <c r="C10" i="13"/>
  <c r="D10" i="13"/>
  <c r="E10" i="13"/>
  <c r="C11" i="13"/>
  <c r="D11" i="13"/>
  <c r="E11" i="13"/>
  <c r="C12" i="13"/>
  <c r="D12" i="13"/>
  <c r="E12" i="13"/>
  <c r="C13" i="13"/>
  <c r="D13" i="13"/>
  <c r="E13" i="13"/>
  <c r="C14" i="13"/>
  <c r="D14" i="13"/>
  <c r="E14" i="13"/>
  <c r="C15" i="13"/>
  <c r="D15" i="13"/>
  <c r="E15" i="13"/>
  <c r="C16" i="13"/>
  <c r="D16" i="13"/>
  <c r="E16" i="13"/>
  <c r="C17" i="13"/>
  <c r="D17" i="13"/>
  <c r="E17" i="13"/>
  <c r="C18" i="13"/>
  <c r="D18" i="13"/>
  <c r="E18" i="13"/>
  <c r="C19" i="13"/>
  <c r="D19" i="13"/>
  <c r="E19" i="13"/>
  <c r="C20" i="13"/>
  <c r="D20" i="13"/>
  <c r="E20" i="13"/>
  <c r="C21" i="13"/>
  <c r="D21" i="13"/>
  <c r="E21" i="13"/>
  <c r="C22" i="13"/>
  <c r="D22" i="13"/>
  <c r="E22" i="13"/>
  <c r="C23" i="13"/>
  <c r="D23" i="13"/>
  <c r="E23" i="13"/>
  <c r="C24" i="13"/>
  <c r="D24" i="13"/>
  <c r="E24" i="13"/>
  <c r="C25" i="13"/>
  <c r="D25" i="13"/>
  <c r="E25" i="13"/>
  <c r="C26" i="13"/>
  <c r="D26" i="13"/>
  <c r="E26" i="13"/>
  <c r="C27" i="13"/>
  <c r="D27" i="13"/>
  <c r="E27" i="13"/>
  <c r="C28" i="13"/>
  <c r="D28" i="13"/>
  <c r="E28" i="13"/>
  <c r="C29" i="13"/>
  <c r="D29" i="13"/>
  <c r="E29" i="13"/>
  <c r="C30" i="13"/>
  <c r="D30" i="13"/>
  <c r="E30" i="13"/>
  <c r="C31" i="13"/>
  <c r="D31" i="13"/>
  <c r="E31" i="13"/>
  <c r="C32" i="13"/>
  <c r="D32" i="13"/>
  <c r="E32" i="13"/>
  <c r="C33" i="13"/>
  <c r="D33" i="13"/>
  <c r="E33" i="13"/>
  <c r="C34" i="13"/>
  <c r="D34" i="13"/>
  <c r="E34" i="13"/>
  <c r="C35" i="13"/>
  <c r="D35" i="13"/>
  <c r="E35" i="13"/>
  <c r="C36" i="13"/>
  <c r="D36" i="13"/>
  <c r="E36" i="13"/>
  <c r="C37" i="13"/>
  <c r="D37" i="13"/>
  <c r="E37" i="13"/>
  <c r="C38" i="13"/>
  <c r="D38" i="13"/>
  <c r="E38" i="13"/>
  <c r="C39" i="13"/>
  <c r="D39" i="13"/>
  <c r="E39" i="13"/>
  <c r="C40" i="13"/>
  <c r="D40" i="13"/>
  <c r="E40" i="13"/>
  <c r="C41" i="13"/>
  <c r="D41" i="13"/>
  <c r="E41" i="13"/>
  <c r="C42" i="13"/>
  <c r="D42" i="13"/>
  <c r="E42" i="13"/>
  <c r="C43" i="13"/>
  <c r="D43" i="13"/>
  <c r="E43" i="13"/>
  <c r="C44" i="13"/>
  <c r="D44" i="13"/>
  <c r="E44" i="13"/>
  <c r="C45" i="13"/>
  <c r="D45" i="13"/>
  <c r="E45" i="13"/>
  <c r="C46" i="13"/>
  <c r="D46" i="13"/>
  <c r="E46" i="13"/>
  <c r="C47" i="13"/>
  <c r="D47" i="13"/>
  <c r="E47" i="13"/>
  <c r="C48" i="13"/>
  <c r="D48" i="13"/>
  <c r="E48" i="13"/>
  <c r="C49" i="13"/>
  <c r="D49" i="13"/>
  <c r="E49" i="13"/>
  <c r="C50" i="13"/>
  <c r="D50" i="13"/>
  <c r="E50" i="13"/>
  <c r="C51" i="13"/>
  <c r="D51" i="13"/>
  <c r="E51" i="13"/>
  <c r="C52" i="13"/>
  <c r="D52" i="13"/>
  <c r="E52" i="13"/>
  <c r="C53" i="13"/>
  <c r="D53" i="13"/>
  <c r="E53" i="13"/>
  <c r="C54" i="13"/>
  <c r="D54" i="13"/>
  <c r="E54" i="13"/>
  <c r="C55" i="13"/>
  <c r="D55" i="13"/>
  <c r="E55" i="13"/>
  <c r="C56" i="13"/>
  <c r="D56" i="13"/>
  <c r="E56" i="13"/>
  <c r="C57" i="13"/>
  <c r="D57" i="13"/>
  <c r="E57" i="13"/>
  <c r="C58" i="13"/>
  <c r="D58" i="13"/>
  <c r="E58" i="13"/>
  <c r="C59" i="13"/>
  <c r="D59" i="13"/>
  <c r="E59" i="13"/>
  <c r="C60" i="13"/>
  <c r="D60" i="13"/>
  <c r="E60" i="13"/>
  <c r="C61" i="13"/>
  <c r="D61" i="13"/>
  <c r="E61" i="13"/>
  <c r="C62" i="13"/>
  <c r="D62" i="13"/>
  <c r="E62" i="13"/>
  <c r="C63" i="13"/>
  <c r="D63" i="13"/>
  <c r="E63" i="13"/>
  <c r="C64" i="13"/>
  <c r="D64" i="13"/>
  <c r="E64" i="13"/>
  <c r="C65" i="13"/>
  <c r="D65" i="13"/>
  <c r="E65" i="13"/>
  <c r="C66" i="13"/>
  <c r="D66" i="13"/>
  <c r="E66" i="13"/>
  <c r="C67" i="13"/>
  <c r="D67" i="13"/>
  <c r="E67" i="13"/>
  <c r="C68" i="13"/>
  <c r="D68" i="13"/>
  <c r="E68" i="13"/>
  <c r="C69" i="13"/>
  <c r="D69" i="13"/>
  <c r="E69" i="13"/>
  <c r="C70" i="13"/>
  <c r="D70" i="13"/>
  <c r="E70" i="13"/>
  <c r="C71" i="13"/>
  <c r="D71" i="13"/>
  <c r="E71" i="13"/>
  <c r="C72" i="13"/>
  <c r="D72" i="13"/>
  <c r="E72" i="13"/>
  <c r="C73" i="13"/>
  <c r="D73" i="13"/>
  <c r="E73" i="13"/>
  <c r="C74" i="13"/>
  <c r="D74" i="13"/>
  <c r="E74" i="13"/>
  <c r="C75" i="13"/>
  <c r="D75" i="13"/>
  <c r="E75" i="13"/>
  <c r="C76" i="13"/>
  <c r="D76" i="13"/>
  <c r="E76" i="13"/>
  <c r="C77" i="13"/>
  <c r="D77" i="13"/>
  <c r="E77" i="13"/>
  <c r="C78" i="13"/>
  <c r="D78" i="13"/>
  <c r="E78" i="13"/>
  <c r="C79" i="13"/>
  <c r="D79" i="13"/>
  <c r="E79" i="13"/>
  <c r="C80" i="13"/>
  <c r="D80" i="13"/>
  <c r="E80" i="13"/>
  <c r="C81" i="13"/>
  <c r="D81" i="13"/>
  <c r="E81" i="13"/>
  <c r="C82" i="13"/>
  <c r="D82" i="13"/>
  <c r="E82" i="13"/>
  <c r="C83" i="13"/>
  <c r="D83" i="13"/>
  <c r="E83" i="13"/>
  <c r="C84" i="13"/>
  <c r="D84" i="13"/>
  <c r="E84" i="13"/>
  <c r="AH5" i="13"/>
  <c r="AG5" i="13"/>
  <c r="AE5" i="13"/>
  <c r="AD5" i="13"/>
  <c r="AB5" i="13"/>
  <c r="AA5" i="13"/>
  <c r="Y5" i="13"/>
  <c r="I5" i="13"/>
  <c r="H5" i="13"/>
  <c r="F5" i="13"/>
  <c r="E5" i="13"/>
  <c r="D5" i="13"/>
  <c r="C5" i="13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126" i="8"/>
  <c r="Y127" i="8"/>
  <c r="Y128" i="8"/>
  <c r="Y129" i="8"/>
  <c r="Y130" i="8"/>
  <c r="Y131" i="8"/>
  <c r="Y132" i="8"/>
  <c r="Y133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161" i="8"/>
  <c r="Y162" i="8"/>
  <c r="Y163" i="8"/>
  <c r="Y164" i="8"/>
  <c r="Y165" i="8"/>
  <c r="Y166" i="8"/>
  <c r="Y167" i="8"/>
  <c r="Y168" i="8"/>
  <c r="Y169" i="8"/>
  <c r="Y170" i="8"/>
  <c r="Y171" i="8"/>
  <c r="Y172" i="8"/>
  <c r="Y173" i="8"/>
  <c r="Y174" i="8"/>
  <c r="Y175" i="8"/>
  <c r="Y176" i="8"/>
  <c r="Y177" i="8"/>
  <c r="Y178" i="8"/>
  <c r="Y179" i="8"/>
  <c r="Y180" i="8"/>
  <c r="Y181" i="8"/>
  <c r="Y182" i="8"/>
  <c r="Y183" i="8"/>
  <c r="Y184" i="8"/>
  <c r="Y185" i="8"/>
  <c r="Y186" i="8"/>
  <c r="Y187" i="8"/>
  <c r="Y188" i="8"/>
  <c r="Y189" i="8"/>
  <c r="Y190" i="8"/>
  <c r="Y191" i="8"/>
  <c r="Y192" i="8"/>
  <c r="Y193" i="8"/>
  <c r="Y194" i="8"/>
  <c r="Y195" i="8"/>
  <c r="Y196" i="8"/>
  <c r="Y197" i="8"/>
  <c r="Y198" i="8"/>
  <c r="Y199" i="8"/>
  <c r="Y200" i="8"/>
  <c r="Y201" i="8"/>
  <c r="Y202" i="8"/>
  <c r="Y203" i="8"/>
  <c r="Y204" i="8"/>
  <c r="Y205" i="8"/>
  <c r="Y206" i="8"/>
  <c r="Y207" i="8"/>
  <c r="Y208" i="8"/>
  <c r="Y209" i="8"/>
  <c r="Y210" i="8"/>
  <c r="Y211" i="8"/>
  <c r="Y212" i="8"/>
  <c r="Y213" i="8"/>
  <c r="Y214" i="8"/>
  <c r="Y215" i="8"/>
  <c r="Y216" i="8"/>
  <c r="Y217" i="8"/>
  <c r="Y218" i="8"/>
  <c r="Y219" i="8"/>
  <c r="Y220" i="8"/>
  <c r="Y221" i="8"/>
  <c r="Y222" i="8"/>
  <c r="Y223" i="8"/>
  <c r="Y224" i="8"/>
  <c r="Y225" i="8"/>
  <c r="Y226" i="8"/>
  <c r="Y227" i="8"/>
  <c r="Y228" i="8"/>
  <c r="Y229" i="8"/>
  <c r="Y230" i="8"/>
  <c r="Y231" i="8"/>
  <c r="Y232" i="8"/>
  <c r="Y233" i="8"/>
  <c r="Y234" i="8"/>
  <c r="Y235" i="8"/>
  <c r="Y236" i="8"/>
  <c r="Y237" i="8"/>
  <c r="Y238" i="8"/>
  <c r="Y239" i="8"/>
  <c r="Y240" i="8"/>
  <c r="Y241" i="8"/>
  <c r="Y242" i="8"/>
  <c r="Y243" i="8"/>
  <c r="Y244" i="8"/>
  <c r="Y245" i="8"/>
  <c r="Y246" i="8"/>
  <c r="Y247" i="8"/>
  <c r="Y248" i="8"/>
  <c r="Y249" i="8"/>
  <c r="Y250" i="8"/>
  <c r="Y251" i="8"/>
  <c r="Y252" i="8"/>
  <c r="Y253" i="8"/>
  <c r="Y254" i="8"/>
  <c r="Y255" i="8"/>
  <c r="Y256" i="8"/>
  <c r="Y257" i="8"/>
  <c r="Y258" i="8"/>
  <c r="Y259" i="8"/>
  <c r="Y260" i="8"/>
  <c r="Y261" i="8"/>
  <c r="Y262" i="8"/>
  <c r="Y263" i="8"/>
  <c r="Y264" i="8"/>
  <c r="Y265" i="8"/>
  <c r="Y266" i="8"/>
  <c r="Y267" i="8"/>
  <c r="Y268" i="8"/>
  <c r="Y269" i="8"/>
  <c r="Y270" i="8"/>
  <c r="Y271" i="8"/>
  <c r="Y272" i="8"/>
  <c r="Y273" i="8"/>
  <c r="Y274" i="8"/>
  <c r="Y275" i="8"/>
  <c r="Y276" i="8"/>
  <c r="Y277" i="8"/>
  <c r="Y278" i="8"/>
  <c r="Y279" i="8"/>
  <c r="Y280" i="8"/>
  <c r="Y281" i="8"/>
  <c r="Y282" i="8"/>
  <c r="Y283" i="8"/>
  <c r="Y284" i="8"/>
  <c r="Y285" i="8"/>
  <c r="Y286" i="8"/>
  <c r="Y287" i="8"/>
  <c r="Y288" i="8"/>
  <c r="Y289" i="8"/>
  <c r="Y290" i="8"/>
  <c r="Y291" i="8"/>
  <c r="Y292" i="8"/>
  <c r="Y293" i="8"/>
  <c r="Y294" i="8"/>
  <c r="Y295" i="8"/>
  <c r="Y296" i="8"/>
  <c r="Y297" i="8"/>
  <c r="Y298" i="8"/>
  <c r="Y299" i="8"/>
  <c r="Y300" i="8"/>
  <c r="Y301" i="8"/>
  <c r="Y302" i="8"/>
  <c r="Y303" i="8"/>
  <c r="Y304" i="8"/>
  <c r="Y305" i="8"/>
  <c r="Y306" i="8"/>
  <c r="Y307" i="8"/>
  <c r="Y308" i="8"/>
  <c r="Y309" i="8"/>
  <c r="Y310" i="8"/>
  <c r="Y311" i="8"/>
  <c r="Y312" i="8"/>
  <c r="Y313" i="8"/>
  <c r="Y314" i="8"/>
  <c r="Y315" i="8"/>
  <c r="Y316" i="8"/>
  <c r="Y317" i="8"/>
  <c r="Y318" i="8"/>
  <c r="Y319" i="8"/>
  <c r="Y320" i="8"/>
  <c r="Y321" i="8"/>
  <c r="Y322" i="8"/>
  <c r="Y323" i="8"/>
  <c r="Y324" i="8"/>
  <c r="Y325" i="8"/>
  <c r="Y326" i="8"/>
  <c r="Y327" i="8"/>
  <c r="Y328" i="8"/>
  <c r="Y329" i="8"/>
  <c r="Y330" i="8"/>
  <c r="Y331" i="8"/>
  <c r="Y332" i="8"/>
  <c r="Y333" i="8"/>
  <c r="Y334" i="8"/>
  <c r="Y335" i="8"/>
  <c r="Y336" i="8"/>
  <c r="Y337" i="8"/>
  <c r="Y338" i="8"/>
  <c r="Y339" i="8"/>
  <c r="Y340" i="8"/>
  <c r="Y341" i="8"/>
  <c r="Y342" i="8"/>
  <c r="Y343" i="8"/>
  <c r="Y344" i="8"/>
  <c r="Y345" i="8"/>
  <c r="Y346" i="8"/>
  <c r="Y347" i="8"/>
  <c r="Y348" i="8"/>
  <c r="Y349" i="8"/>
  <c r="Y350" i="8"/>
  <c r="Y351" i="8"/>
  <c r="Y352" i="8"/>
  <c r="Y353" i="8"/>
  <c r="Y354" i="8"/>
  <c r="Y355" i="8"/>
  <c r="Y356" i="8"/>
  <c r="Y357" i="8"/>
  <c r="Y358" i="8"/>
  <c r="Y359" i="8"/>
  <c r="Y360" i="8"/>
  <c r="Y361" i="8"/>
  <c r="Y362" i="8"/>
  <c r="Y363" i="8"/>
  <c r="Y364" i="8"/>
  <c r="Y365" i="8"/>
  <c r="Y366" i="8"/>
  <c r="Y367" i="8"/>
  <c r="Y368" i="8"/>
  <c r="Y369" i="8"/>
  <c r="Y370" i="8"/>
  <c r="Y371" i="8"/>
  <c r="Y372" i="8"/>
  <c r="Y373" i="8"/>
  <c r="Y374" i="8"/>
  <c r="Y375" i="8"/>
  <c r="Y376" i="8"/>
  <c r="Y377" i="8"/>
  <c r="Y378" i="8"/>
  <c r="Y379" i="8"/>
  <c r="Y380" i="8"/>
  <c r="Y381" i="8"/>
  <c r="Y382" i="8"/>
  <c r="Y383" i="8"/>
  <c r="Y384" i="8"/>
  <c r="Y385" i="8"/>
  <c r="Y386" i="8"/>
  <c r="Y387" i="8"/>
  <c r="Y388" i="8"/>
  <c r="Y389" i="8"/>
  <c r="Y390" i="8"/>
  <c r="Y391" i="8"/>
  <c r="Y392" i="8"/>
  <c r="Y393" i="8"/>
  <c r="Y394" i="8"/>
  <c r="Y395" i="8"/>
  <c r="Y396" i="8"/>
  <c r="Y397" i="8"/>
  <c r="Y398" i="8"/>
  <c r="Y399" i="8"/>
  <c r="Y400" i="8"/>
  <c r="Y401" i="8"/>
  <c r="Y402" i="8"/>
  <c r="Y403" i="8"/>
  <c r="Y404" i="8"/>
  <c r="Y405" i="8"/>
  <c r="Y406" i="8"/>
  <c r="Y407" i="8"/>
  <c r="Y408" i="8"/>
  <c r="Y409" i="8"/>
  <c r="Y410" i="8"/>
  <c r="Y411" i="8"/>
  <c r="Y412" i="8"/>
  <c r="Y413" i="8"/>
  <c r="Y414" i="8"/>
  <c r="Y415" i="8"/>
  <c r="Y416" i="8"/>
  <c r="Y417" i="8"/>
  <c r="Y418" i="8"/>
  <c r="Y419" i="8"/>
  <c r="Y420" i="8"/>
  <c r="Y421" i="8"/>
  <c r="Y422" i="8"/>
  <c r="Y423" i="8"/>
  <c r="Y424" i="8"/>
  <c r="Y425" i="8"/>
  <c r="Y426" i="8"/>
  <c r="Y427" i="8"/>
  <c r="Y428" i="8"/>
  <c r="Y429" i="8"/>
  <c r="Y430" i="8"/>
  <c r="Y431" i="8"/>
  <c r="Y432" i="8"/>
  <c r="Y433" i="8"/>
  <c r="Y434" i="8"/>
  <c r="Y435" i="8"/>
  <c r="Y436" i="8"/>
  <c r="Y437" i="8"/>
  <c r="Y438" i="8"/>
  <c r="Y439" i="8"/>
  <c r="Y440" i="8"/>
  <c r="Y441" i="8"/>
  <c r="Y442" i="8"/>
  <c r="Y443" i="8"/>
  <c r="Y444" i="8"/>
  <c r="Y445" i="8"/>
  <c r="Y446" i="8"/>
  <c r="Y447" i="8"/>
  <c r="Y448" i="8"/>
  <c r="Y449" i="8"/>
  <c r="Y450" i="8"/>
  <c r="Y451" i="8"/>
  <c r="Y452" i="8"/>
  <c r="Y453" i="8"/>
  <c r="Y454" i="8"/>
  <c r="Y455" i="8"/>
  <c r="Y456" i="8"/>
  <c r="Y457" i="8"/>
  <c r="Y458" i="8"/>
  <c r="Y459" i="8"/>
  <c r="Y460" i="8"/>
  <c r="Y461" i="8"/>
  <c r="Y462" i="8"/>
  <c r="Y463" i="8"/>
  <c r="Y464" i="8"/>
  <c r="Y465" i="8"/>
  <c r="Y466" i="8"/>
  <c r="Y467" i="8"/>
  <c r="Y468" i="8"/>
  <c r="Y469" i="8"/>
  <c r="Y470" i="8"/>
  <c r="Y471" i="8"/>
  <c r="Y472" i="8"/>
  <c r="Y473" i="8"/>
  <c r="Y474" i="8"/>
  <c r="Y475" i="8"/>
  <c r="Y476" i="8"/>
  <c r="Y477" i="8"/>
  <c r="Y478" i="8"/>
  <c r="Y479" i="8"/>
  <c r="Y480" i="8"/>
  <c r="Y481" i="8"/>
  <c r="Y482" i="8"/>
  <c r="Y483" i="8"/>
  <c r="Y484" i="8"/>
  <c r="Y485" i="8"/>
  <c r="Y486" i="8"/>
  <c r="Y487" i="8"/>
  <c r="Y488" i="8"/>
  <c r="Y489" i="8"/>
  <c r="Y490" i="8"/>
  <c r="Y491" i="8"/>
  <c r="Y492" i="8"/>
  <c r="Y493" i="8"/>
  <c r="Y494" i="8"/>
  <c r="Y495" i="8"/>
  <c r="Y496" i="8"/>
  <c r="Y497" i="8"/>
  <c r="Y498" i="8"/>
  <c r="Y499" i="8"/>
  <c r="Y500" i="8"/>
  <c r="Y501" i="8"/>
  <c r="Y502" i="8"/>
  <c r="Y503" i="8"/>
  <c r="Y504" i="8"/>
  <c r="Y505" i="8"/>
  <c r="Y506" i="8"/>
  <c r="Y507" i="8"/>
  <c r="Y508" i="8"/>
  <c r="Y509" i="8"/>
  <c r="Y510" i="8"/>
  <c r="Y511" i="8"/>
  <c r="Y512" i="8"/>
  <c r="Y513" i="8"/>
  <c r="Y514" i="8"/>
  <c r="Y515" i="8"/>
  <c r="Y516" i="8"/>
  <c r="Y517" i="8"/>
  <c r="Y518" i="8"/>
  <c r="Y519" i="8"/>
  <c r="Y520" i="8"/>
  <c r="Y521" i="8"/>
  <c r="Y522" i="8"/>
  <c r="Y523" i="8"/>
  <c r="Y524" i="8"/>
  <c r="Y525" i="8"/>
  <c r="Y526" i="8"/>
  <c r="Y527" i="8"/>
  <c r="Y528" i="8"/>
  <c r="Y529" i="8"/>
  <c r="Y530" i="8"/>
  <c r="Y531" i="8"/>
  <c r="Y532" i="8"/>
  <c r="Y533" i="8"/>
  <c r="Y534" i="8"/>
  <c r="Y535" i="8"/>
  <c r="Y536" i="8"/>
  <c r="Y537" i="8"/>
  <c r="Y538" i="8"/>
  <c r="Y539" i="8"/>
  <c r="Y540" i="8"/>
  <c r="Y541" i="8"/>
  <c r="Y542" i="8"/>
  <c r="Y543" i="8"/>
  <c r="Y544" i="8"/>
  <c r="Y545" i="8"/>
  <c r="Y546" i="8"/>
  <c r="Y547" i="8"/>
  <c r="Y548" i="8"/>
  <c r="Y549" i="8"/>
  <c r="Y550" i="8"/>
  <c r="Y551" i="8"/>
  <c r="Y552" i="8"/>
  <c r="Y553" i="8"/>
  <c r="Y554" i="8"/>
  <c r="Y555" i="8"/>
  <c r="Y556" i="8"/>
  <c r="Y557" i="8"/>
  <c r="Y558" i="8"/>
  <c r="Y559" i="8"/>
  <c r="Y560" i="8"/>
  <c r="Y561" i="8"/>
  <c r="Y562" i="8"/>
  <c r="Y563" i="8"/>
  <c r="Y564" i="8"/>
  <c r="Y565" i="8"/>
  <c r="Y566" i="8"/>
  <c r="Y567" i="8"/>
  <c r="Y568" i="8"/>
  <c r="Y569" i="8"/>
  <c r="Y570" i="8"/>
  <c r="Y571" i="8"/>
  <c r="Y572" i="8"/>
  <c r="Y573" i="8"/>
  <c r="Y574" i="8"/>
  <c r="Y575" i="8"/>
  <c r="Y576" i="8"/>
  <c r="Y577" i="8"/>
  <c r="Y578" i="8"/>
  <c r="Y579" i="8"/>
  <c r="Y580" i="8"/>
  <c r="Y581" i="8"/>
  <c r="Y582" i="8"/>
  <c r="Y583" i="8"/>
  <c r="Y584" i="8"/>
  <c r="Y585" i="8"/>
  <c r="Y586" i="8"/>
  <c r="Y587" i="8"/>
  <c r="Y588" i="8"/>
  <c r="Y589" i="8"/>
  <c r="Y590" i="8"/>
  <c r="Y591" i="8"/>
  <c r="Y592" i="8"/>
  <c r="Y593" i="8"/>
  <c r="Y594" i="8"/>
  <c r="Y595" i="8"/>
  <c r="Y596" i="8"/>
  <c r="Y597" i="8"/>
  <c r="Y598" i="8"/>
  <c r="Y599" i="8"/>
  <c r="Y600" i="8"/>
  <c r="Y601" i="8"/>
  <c r="Y602" i="8"/>
  <c r="Y603" i="8"/>
  <c r="Y604" i="8"/>
  <c r="Y605" i="8"/>
  <c r="Y606" i="8"/>
  <c r="Y607" i="8"/>
  <c r="Y608" i="8"/>
  <c r="Y609" i="8"/>
  <c r="Y610" i="8"/>
  <c r="Y611" i="8"/>
  <c r="Y612" i="8"/>
  <c r="Y613" i="8"/>
  <c r="Y614" i="8"/>
  <c r="Y615" i="8"/>
  <c r="Y616" i="8"/>
  <c r="Y617" i="8"/>
  <c r="Y618" i="8"/>
  <c r="Y619" i="8"/>
  <c r="Y620" i="8"/>
  <c r="Y621" i="8"/>
  <c r="Y622" i="8"/>
  <c r="Y623" i="8"/>
  <c r="Y624" i="8"/>
  <c r="Y625" i="8"/>
  <c r="Y626" i="8"/>
  <c r="Y627" i="8"/>
  <c r="Y628" i="8"/>
  <c r="Y629" i="8"/>
  <c r="Y630" i="8"/>
  <c r="Y631" i="8"/>
  <c r="Y632" i="8"/>
  <c r="Y633" i="8"/>
  <c r="Y634" i="8"/>
  <c r="Y635" i="8"/>
  <c r="Y636" i="8"/>
  <c r="Y637" i="8"/>
  <c r="Y638" i="8"/>
  <c r="Y639" i="8"/>
  <c r="Y640" i="8"/>
  <c r="Y641" i="8"/>
  <c r="Y642" i="8"/>
  <c r="Y643" i="8"/>
  <c r="Y644" i="8"/>
  <c r="Y645" i="8"/>
  <c r="Y646" i="8"/>
  <c r="Y647" i="8"/>
  <c r="Y648" i="8"/>
  <c r="Y649" i="8"/>
  <c r="Y650" i="8"/>
  <c r="Y651" i="8"/>
  <c r="Y652" i="8"/>
  <c r="Y653" i="8"/>
  <c r="Y654" i="8"/>
  <c r="Y655" i="8"/>
  <c r="Y656" i="8"/>
  <c r="Y657" i="8"/>
  <c r="Y658" i="8"/>
  <c r="Y659" i="8"/>
  <c r="Y660" i="8"/>
  <c r="Y661" i="8"/>
  <c r="Y662" i="8"/>
  <c r="Y663" i="8"/>
  <c r="Y664" i="8"/>
  <c r="Y665" i="8"/>
  <c r="Y666" i="8"/>
  <c r="Y667" i="8"/>
  <c r="Y668" i="8"/>
  <c r="Y669" i="8"/>
  <c r="Y670" i="8"/>
  <c r="Y671" i="8"/>
  <c r="Y672" i="8"/>
  <c r="Y673" i="8"/>
  <c r="Y674" i="8"/>
  <c r="Y675" i="8"/>
  <c r="Y676" i="8"/>
  <c r="Y677" i="8"/>
  <c r="Y678" i="8"/>
  <c r="Y679" i="8"/>
  <c r="Y680" i="8"/>
  <c r="Y681" i="8"/>
  <c r="Y682" i="8"/>
  <c r="Y683" i="8"/>
  <c r="Y684" i="8"/>
  <c r="Y685" i="8"/>
  <c r="Y686" i="8"/>
  <c r="Y687" i="8"/>
  <c r="Y688" i="8"/>
  <c r="Y689" i="8"/>
  <c r="Y690" i="8"/>
  <c r="Y691" i="8"/>
  <c r="Y692" i="8"/>
  <c r="Y693" i="8"/>
  <c r="Y694" i="8"/>
  <c r="Y695" i="8"/>
  <c r="Y696" i="8"/>
  <c r="Y697" i="8"/>
  <c r="Y698" i="8"/>
  <c r="Y699" i="8"/>
  <c r="Y700" i="8"/>
  <c r="Y701" i="8"/>
  <c r="Y702" i="8"/>
  <c r="Y703" i="8"/>
  <c r="Y704" i="8"/>
  <c r="Y705" i="8"/>
  <c r="Y706" i="8"/>
  <c r="Y707" i="8"/>
  <c r="Y708" i="8"/>
  <c r="Y709" i="8"/>
  <c r="Y710" i="8"/>
  <c r="Y711" i="8"/>
  <c r="Y712" i="8"/>
  <c r="Y713" i="8"/>
  <c r="Y714" i="8"/>
  <c r="Y715" i="8"/>
  <c r="Y716" i="8"/>
  <c r="Y717" i="8"/>
  <c r="Y718" i="8"/>
  <c r="Y719" i="8"/>
  <c r="Y720" i="8"/>
  <c r="Y721" i="8"/>
  <c r="Y722" i="8"/>
  <c r="Y723" i="8"/>
  <c r="Y724" i="8"/>
  <c r="Y725" i="8"/>
  <c r="Y726" i="8"/>
  <c r="Y727" i="8"/>
  <c r="Y728" i="8"/>
  <c r="Y729" i="8"/>
  <c r="Y730" i="8"/>
  <c r="Y731" i="8"/>
  <c r="Y732" i="8"/>
  <c r="Y733" i="8"/>
  <c r="Y734" i="8"/>
  <c r="Y735" i="8"/>
  <c r="Y736" i="8"/>
  <c r="Y737" i="8"/>
  <c r="Y738" i="8"/>
  <c r="Y739" i="8"/>
  <c r="Y740" i="8"/>
  <c r="Y741" i="8"/>
  <c r="Y742" i="8"/>
  <c r="Y743" i="8"/>
  <c r="Y744" i="8"/>
  <c r="Y745" i="8"/>
  <c r="Y746" i="8"/>
  <c r="Y747" i="8"/>
  <c r="Y748" i="8"/>
  <c r="Y749" i="8"/>
  <c r="Y750" i="8"/>
  <c r="Y751" i="8"/>
  <c r="Y752" i="8"/>
  <c r="Y753" i="8"/>
  <c r="Y754" i="8"/>
  <c r="Y755" i="8"/>
  <c r="Y756" i="8"/>
  <c r="Y757" i="8"/>
  <c r="Y758" i="8"/>
  <c r="Y759" i="8"/>
  <c r="Y760" i="8"/>
  <c r="Y761" i="8"/>
  <c r="Y762" i="8"/>
  <c r="Y763" i="8"/>
  <c r="Y764" i="8"/>
  <c r="Y765" i="8"/>
  <c r="Y766" i="8"/>
  <c r="Y767" i="8"/>
  <c r="Y768" i="8"/>
  <c r="Y769" i="8"/>
  <c r="Y770" i="8"/>
  <c r="Y771" i="8"/>
  <c r="Y772" i="8"/>
  <c r="Y773" i="8"/>
  <c r="Y774" i="8"/>
  <c r="Y775" i="8"/>
  <c r="Y776" i="8"/>
  <c r="Y777" i="8"/>
  <c r="Y778" i="8"/>
  <c r="Y779" i="8"/>
  <c r="Y780" i="8"/>
  <c r="Y781" i="8"/>
  <c r="Y782" i="8"/>
  <c r="Y783" i="8"/>
  <c r="Y784" i="8"/>
  <c r="Y785" i="8"/>
  <c r="Y786" i="8"/>
  <c r="Y787" i="8"/>
  <c r="Y788" i="8"/>
  <c r="Y789" i="8"/>
  <c r="Y790" i="8"/>
  <c r="Y791" i="8"/>
  <c r="Y792" i="8"/>
  <c r="Y793" i="8"/>
  <c r="Y794" i="8"/>
  <c r="Y795" i="8"/>
  <c r="Y796" i="8"/>
  <c r="Y797" i="8"/>
  <c r="Y798" i="8"/>
  <c r="Y799" i="8"/>
  <c r="Y800" i="8"/>
  <c r="Y801" i="8"/>
  <c r="Y802" i="8"/>
  <c r="Y803" i="8"/>
  <c r="Y804" i="8"/>
  <c r="Y805" i="8"/>
  <c r="Y806" i="8"/>
  <c r="Y807" i="8"/>
  <c r="Y808" i="8"/>
  <c r="Y809" i="8"/>
  <c r="Y810" i="8"/>
  <c r="Y811" i="8"/>
  <c r="Y812" i="8"/>
  <c r="Y813" i="8"/>
  <c r="Y814" i="8"/>
  <c r="Y815" i="8"/>
  <c r="Y816" i="8"/>
  <c r="Y817" i="8"/>
  <c r="Y818" i="8"/>
  <c r="Y819" i="8"/>
  <c r="Y820" i="8"/>
  <c r="Y821" i="8"/>
  <c r="Y822" i="8"/>
  <c r="Y823" i="8"/>
  <c r="Y824" i="8"/>
  <c r="Y825" i="8"/>
  <c r="Y826" i="8"/>
  <c r="Y827" i="8"/>
  <c r="Y828" i="8"/>
  <c r="Y829" i="8"/>
  <c r="Y830" i="8"/>
  <c r="Y831" i="8"/>
  <c r="Y832" i="8"/>
  <c r="Y833" i="8"/>
  <c r="Y834" i="8"/>
  <c r="Y835" i="8"/>
  <c r="Y836" i="8"/>
  <c r="Y837" i="8"/>
  <c r="Y838" i="8"/>
  <c r="Y839" i="8"/>
  <c r="Y840" i="8"/>
  <c r="Y841" i="8"/>
  <c r="Y842" i="8"/>
  <c r="Y843" i="8"/>
  <c r="Y844" i="8"/>
  <c r="Y845" i="8"/>
  <c r="Y846" i="8"/>
  <c r="Y847" i="8"/>
  <c r="Y848" i="8"/>
  <c r="Y849" i="8"/>
  <c r="Y850" i="8"/>
  <c r="Y851" i="8"/>
  <c r="Y852" i="8"/>
  <c r="Y853" i="8"/>
  <c r="Y854" i="8"/>
  <c r="Y855" i="8"/>
  <c r="Y856" i="8"/>
  <c r="Y857" i="8"/>
  <c r="Y858" i="8"/>
  <c r="Y859" i="8"/>
  <c r="Y860" i="8"/>
  <c r="Y861" i="8"/>
  <c r="Y862" i="8"/>
  <c r="Y863" i="8"/>
  <c r="Y864" i="8"/>
  <c r="Y865" i="8"/>
  <c r="Y866" i="8"/>
  <c r="Y867" i="8"/>
  <c r="Y868" i="8"/>
  <c r="Y869" i="8"/>
  <c r="Y870" i="8"/>
  <c r="Y871" i="8"/>
  <c r="Y872" i="8"/>
  <c r="Y873" i="8"/>
  <c r="Y874" i="8"/>
  <c r="Y875" i="8"/>
  <c r="Y876" i="8"/>
  <c r="Y877" i="8"/>
  <c r="Y878" i="8"/>
  <c r="Y879" i="8"/>
  <c r="Y880" i="8"/>
  <c r="Y881" i="8"/>
  <c r="Y882" i="8"/>
  <c r="Y883" i="8"/>
  <c r="Y884" i="8"/>
  <c r="Y885" i="8"/>
  <c r="Y886" i="8"/>
  <c r="Y887" i="8"/>
  <c r="Y888" i="8"/>
  <c r="Y889" i="8"/>
  <c r="Y890" i="8"/>
  <c r="Y891" i="8"/>
  <c r="Y892" i="8"/>
  <c r="Y893" i="8"/>
  <c r="Y894" i="8"/>
  <c r="Y895" i="8"/>
  <c r="Y896" i="8"/>
  <c r="Y897" i="8"/>
  <c r="Y898" i="8"/>
  <c r="Y899" i="8"/>
  <c r="Y900" i="8"/>
  <c r="Y901" i="8"/>
  <c r="Y902" i="8"/>
  <c r="Y903" i="8"/>
  <c r="Y904" i="8"/>
  <c r="Y905" i="8"/>
  <c r="Y906" i="8"/>
  <c r="Y907" i="8"/>
  <c r="Y908" i="8"/>
  <c r="Y909" i="8"/>
  <c r="Y910" i="8"/>
  <c r="Y911" i="8"/>
  <c r="Y912" i="8"/>
  <c r="Y913" i="8"/>
  <c r="Y914" i="8"/>
  <c r="Y915" i="8"/>
  <c r="Y916" i="8"/>
  <c r="Y917" i="8"/>
  <c r="Y918" i="8"/>
  <c r="Y919" i="8"/>
  <c r="Y920" i="8"/>
  <c r="Y921" i="8"/>
  <c r="Y922" i="8"/>
  <c r="Y923" i="8"/>
  <c r="Y924" i="8"/>
  <c r="Y925" i="8"/>
  <c r="Y926" i="8"/>
  <c r="Y927" i="8"/>
  <c r="Y928" i="8"/>
  <c r="Y929" i="8"/>
  <c r="Y930" i="8"/>
  <c r="Y931" i="8"/>
  <c r="Y932" i="8"/>
  <c r="Y933" i="8"/>
  <c r="Y934" i="8"/>
  <c r="Y935" i="8"/>
  <c r="Y936" i="8"/>
  <c r="Y937" i="8"/>
  <c r="Y938" i="8"/>
  <c r="Y939" i="8"/>
  <c r="Y940" i="8"/>
  <c r="Y941" i="8"/>
  <c r="Y942" i="8"/>
  <c r="Y943" i="8"/>
  <c r="Y944" i="8"/>
  <c r="Y945" i="8"/>
  <c r="Y946" i="8"/>
  <c r="Y947" i="8"/>
  <c r="Y948" i="8"/>
  <c r="Y949" i="8"/>
  <c r="Y950" i="8"/>
  <c r="Y951" i="8"/>
  <c r="Y952" i="8"/>
  <c r="Y953" i="8"/>
  <c r="Y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6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/>
  <c r="X765" i="8"/>
  <c r="X766" i="8"/>
  <c r="X767" i="8"/>
  <c r="X768" i="8"/>
  <c r="X769" i="8"/>
  <c r="X770" i="8"/>
  <c r="X771" i="8"/>
  <c r="X772" i="8"/>
  <c r="X773" i="8"/>
  <c r="X774" i="8"/>
  <c r="X775" i="8"/>
  <c r="X776" i="8"/>
  <c r="X777" i="8"/>
  <c r="X778" i="8"/>
  <c r="X779" i="8"/>
  <c r="X780" i="8"/>
  <c r="X781" i="8"/>
  <c r="X782" i="8"/>
  <c r="X783" i="8"/>
  <c r="X784" i="8"/>
  <c r="X785" i="8"/>
  <c r="X786" i="8"/>
  <c r="X787" i="8"/>
  <c r="X788" i="8"/>
  <c r="X789" i="8"/>
  <c r="X790" i="8"/>
  <c r="X791" i="8"/>
  <c r="X792" i="8"/>
  <c r="X793" i="8"/>
  <c r="X794" i="8"/>
  <c r="X795" i="8"/>
  <c r="X796" i="8"/>
  <c r="X797" i="8"/>
  <c r="X798" i="8"/>
  <c r="X799" i="8"/>
  <c r="X800" i="8"/>
  <c r="X801" i="8"/>
  <c r="X802" i="8"/>
  <c r="X803" i="8"/>
  <c r="X804" i="8"/>
  <c r="X805" i="8"/>
  <c r="X806" i="8"/>
  <c r="X807" i="8"/>
  <c r="X808" i="8"/>
  <c r="X809" i="8"/>
  <c r="X810" i="8"/>
  <c r="X811" i="8"/>
  <c r="X812" i="8"/>
  <c r="X813" i="8"/>
  <c r="X814" i="8"/>
  <c r="X815" i="8"/>
  <c r="X816" i="8"/>
  <c r="X817" i="8"/>
  <c r="X818" i="8"/>
  <c r="X819" i="8"/>
  <c r="X820" i="8"/>
  <c r="X821" i="8"/>
  <c r="X822" i="8"/>
  <c r="X823" i="8"/>
  <c r="X824" i="8"/>
  <c r="X825" i="8"/>
  <c r="X826" i="8"/>
  <c r="X827" i="8"/>
  <c r="X828" i="8"/>
  <c r="X829" i="8"/>
  <c r="X830" i="8"/>
  <c r="X831" i="8"/>
  <c r="X832" i="8"/>
  <c r="X833" i="8"/>
  <c r="X834" i="8"/>
  <c r="X835" i="8"/>
  <c r="X836" i="8"/>
  <c r="X837" i="8"/>
  <c r="X838" i="8"/>
  <c r="X839" i="8"/>
  <c r="X840" i="8"/>
  <c r="X841" i="8"/>
  <c r="X842" i="8"/>
  <c r="X843" i="8"/>
  <c r="X844" i="8"/>
  <c r="X845" i="8"/>
  <c r="X846" i="8"/>
  <c r="X847" i="8"/>
  <c r="X848" i="8"/>
  <c r="X849" i="8"/>
  <c r="X850" i="8"/>
  <c r="X851" i="8"/>
  <c r="X852" i="8"/>
  <c r="X853" i="8"/>
  <c r="X854" i="8"/>
  <c r="X855" i="8"/>
  <c r="X856" i="8"/>
  <c r="X857" i="8"/>
  <c r="X858" i="8"/>
  <c r="X859" i="8"/>
  <c r="X860" i="8"/>
  <c r="X861" i="8"/>
  <c r="X862" i="8"/>
  <c r="X863" i="8"/>
  <c r="X864" i="8"/>
  <c r="X865" i="8"/>
  <c r="X866" i="8"/>
  <c r="X867" i="8"/>
  <c r="X868" i="8"/>
  <c r="X869" i="8"/>
  <c r="X870" i="8"/>
  <c r="X871" i="8"/>
  <c r="X872" i="8"/>
  <c r="X873" i="8"/>
  <c r="X874" i="8"/>
  <c r="X875" i="8"/>
  <c r="X876" i="8"/>
  <c r="X877" i="8"/>
  <c r="X878" i="8"/>
  <c r="X879" i="8"/>
  <c r="X880" i="8"/>
  <c r="X881" i="8"/>
  <c r="X882" i="8"/>
  <c r="X883" i="8"/>
  <c r="X884" i="8"/>
  <c r="X885" i="8"/>
  <c r="X886" i="8"/>
  <c r="X887" i="8"/>
  <c r="X888" i="8"/>
  <c r="X889" i="8"/>
  <c r="X890" i="8"/>
  <c r="X891" i="8"/>
  <c r="X892" i="8"/>
  <c r="X893" i="8"/>
  <c r="X894" i="8"/>
  <c r="X895" i="8"/>
  <c r="X896" i="8"/>
  <c r="X897" i="8"/>
  <c r="X898" i="8"/>
  <c r="X899" i="8"/>
  <c r="X900" i="8"/>
  <c r="X901" i="8"/>
  <c r="X902" i="8"/>
  <c r="X903" i="8"/>
  <c r="X904" i="8"/>
  <c r="X905" i="8"/>
  <c r="X906" i="8"/>
  <c r="X907" i="8"/>
  <c r="X908" i="8"/>
  <c r="X909" i="8"/>
  <c r="X910" i="8"/>
  <c r="X911" i="8"/>
  <c r="X912" i="8"/>
  <c r="X913" i="8"/>
  <c r="X914" i="8"/>
  <c r="X915" i="8"/>
  <c r="X916" i="8"/>
  <c r="X917" i="8"/>
  <c r="X918" i="8"/>
  <c r="X919" i="8"/>
  <c r="X920" i="8"/>
  <c r="X921" i="8"/>
  <c r="X922" i="8"/>
  <c r="X923" i="8"/>
  <c r="X924" i="8"/>
  <c r="X925" i="8"/>
  <c r="X926" i="8"/>
  <c r="X927" i="8"/>
  <c r="X928" i="8"/>
  <c r="X929" i="8"/>
  <c r="X930" i="8"/>
  <c r="X931" i="8"/>
  <c r="X932" i="8"/>
  <c r="X933" i="8"/>
  <c r="X934" i="8"/>
  <c r="X935" i="8"/>
  <c r="X936" i="8"/>
  <c r="X937" i="8"/>
  <c r="X938" i="8"/>
  <c r="X939" i="8"/>
  <c r="X940" i="8"/>
  <c r="X941" i="8"/>
  <c r="X942" i="8"/>
  <c r="X943" i="8"/>
  <c r="X944" i="8"/>
  <c r="X945" i="8"/>
  <c r="X946" i="8"/>
  <c r="X947" i="8"/>
  <c r="X948" i="8"/>
  <c r="X949" i="8"/>
  <c r="X950" i="8"/>
  <c r="X951" i="8"/>
  <c r="X952" i="8"/>
  <c r="X953" i="8"/>
  <c r="X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U333" i="8"/>
  <c r="U334" i="8"/>
  <c r="U335" i="8"/>
  <c r="U336" i="8"/>
  <c r="U337" i="8"/>
  <c r="U338" i="8"/>
  <c r="U339" i="8"/>
  <c r="U340" i="8"/>
  <c r="U341" i="8"/>
  <c r="U342" i="8"/>
  <c r="U343" i="8"/>
  <c r="U344" i="8"/>
  <c r="U345" i="8"/>
  <c r="U346" i="8"/>
  <c r="U347" i="8"/>
  <c r="U348" i="8"/>
  <c r="U349" i="8"/>
  <c r="U350" i="8"/>
  <c r="U351" i="8"/>
  <c r="U352" i="8"/>
  <c r="U353" i="8"/>
  <c r="U354" i="8"/>
  <c r="U355" i="8"/>
  <c r="U356" i="8"/>
  <c r="U357" i="8"/>
  <c r="U358" i="8"/>
  <c r="U359" i="8"/>
  <c r="U360" i="8"/>
  <c r="U361" i="8"/>
  <c r="U362" i="8"/>
  <c r="U363" i="8"/>
  <c r="U364" i="8"/>
  <c r="U365" i="8"/>
  <c r="U366" i="8"/>
  <c r="U367" i="8"/>
  <c r="U368" i="8"/>
  <c r="U369" i="8"/>
  <c r="U370" i="8"/>
  <c r="U371" i="8"/>
  <c r="U372" i="8"/>
  <c r="U373" i="8"/>
  <c r="U374" i="8"/>
  <c r="U375" i="8"/>
  <c r="U376" i="8"/>
  <c r="U377" i="8"/>
  <c r="U378" i="8"/>
  <c r="U379" i="8"/>
  <c r="U380" i="8"/>
  <c r="U381" i="8"/>
  <c r="U382" i="8"/>
  <c r="U383" i="8"/>
  <c r="U384" i="8"/>
  <c r="U385" i="8"/>
  <c r="U386" i="8"/>
  <c r="U387" i="8"/>
  <c r="U388" i="8"/>
  <c r="U389" i="8"/>
  <c r="U390" i="8"/>
  <c r="U391" i="8"/>
  <c r="U392" i="8"/>
  <c r="U393" i="8"/>
  <c r="U394" i="8"/>
  <c r="U395" i="8"/>
  <c r="U396" i="8"/>
  <c r="U397" i="8"/>
  <c r="U398" i="8"/>
  <c r="U399" i="8"/>
  <c r="U400" i="8"/>
  <c r="U401" i="8"/>
  <c r="U402" i="8"/>
  <c r="U403" i="8"/>
  <c r="U404" i="8"/>
  <c r="U405" i="8"/>
  <c r="U406" i="8"/>
  <c r="U407" i="8"/>
  <c r="U408" i="8"/>
  <c r="U409" i="8"/>
  <c r="U410" i="8"/>
  <c r="U411" i="8"/>
  <c r="U412" i="8"/>
  <c r="U413" i="8"/>
  <c r="U414" i="8"/>
  <c r="U415" i="8"/>
  <c r="U416" i="8"/>
  <c r="U417" i="8"/>
  <c r="U418" i="8"/>
  <c r="U419" i="8"/>
  <c r="U420" i="8"/>
  <c r="U421" i="8"/>
  <c r="U422" i="8"/>
  <c r="U423" i="8"/>
  <c r="U424" i="8"/>
  <c r="U425" i="8"/>
  <c r="U426" i="8"/>
  <c r="U427" i="8"/>
  <c r="U428" i="8"/>
  <c r="U429" i="8"/>
  <c r="U430" i="8"/>
  <c r="U431" i="8"/>
  <c r="U432" i="8"/>
  <c r="U433" i="8"/>
  <c r="U434" i="8"/>
  <c r="U435" i="8"/>
  <c r="U436" i="8"/>
  <c r="U437" i="8"/>
  <c r="U438" i="8"/>
  <c r="U439" i="8"/>
  <c r="U440" i="8"/>
  <c r="U441" i="8"/>
  <c r="U442" i="8"/>
  <c r="U443" i="8"/>
  <c r="U444" i="8"/>
  <c r="U445" i="8"/>
  <c r="U446" i="8"/>
  <c r="U447" i="8"/>
  <c r="U448" i="8"/>
  <c r="U449" i="8"/>
  <c r="U450" i="8"/>
  <c r="U451" i="8"/>
  <c r="U452" i="8"/>
  <c r="U453" i="8"/>
  <c r="U454" i="8"/>
  <c r="U455" i="8"/>
  <c r="U456" i="8"/>
  <c r="U457" i="8"/>
  <c r="U458" i="8"/>
  <c r="U459" i="8"/>
  <c r="U460" i="8"/>
  <c r="U461" i="8"/>
  <c r="U462" i="8"/>
  <c r="U463" i="8"/>
  <c r="U464" i="8"/>
  <c r="U465" i="8"/>
  <c r="U466" i="8"/>
  <c r="U467" i="8"/>
  <c r="U468" i="8"/>
  <c r="U469" i="8"/>
  <c r="U470" i="8"/>
  <c r="U471" i="8"/>
  <c r="U472" i="8"/>
  <c r="U473" i="8"/>
  <c r="U474" i="8"/>
  <c r="U475" i="8"/>
  <c r="U476" i="8"/>
  <c r="U477" i="8"/>
  <c r="U478" i="8"/>
  <c r="U479" i="8"/>
  <c r="U480" i="8"/>
  <c r="U481" i="8"/>
  <c r="U482" i="8"/>
  <c r="U483" i="8"/>
  <c r="U484" i="8"/>
  <c r="U485" i="8"/>
  <c r="U486" i="8"/>
  <c r="U487" i="8"/>
  <c r="U488" i="8"/>
  <c r="U489" i="8"/>
  <c r="U490" i="8"/>
  <c r="U491" i="8"/>
  <c r="U492" i="8"/>
  <c r="U493" i="8"/>
  <c r="U494" i="8"/>
  <c r="U495" i="8"/>
  <c r="U496" i="8"/>
  <c r="U497" i="8"/>
  <c r="U498" i="8"/>
  <c r="U499" i="8"/>
  <c r="U500" i="8"/>
  <c r="U501" i="8"/>
  <c r="U502" i="8"/>
  <c r="U503" i="8"/>
  <c r="U504" i="8"/>
  <c r="U505" i="8"/>
  <c r="U506" i="8"/>
  <c r="U507" i="8"/>
  <c r="U508" i="8"/>
  <c r="U509" i="8"/>
  <c r="U510" i="8"/>
  <c r="U511" i="8"/>
  <c r="U512" i="8"/>
  <c r="U513" i="8"/>
  <c r="U514" i="8"/>
  <c r="U515" i="8"/>
  <c r="U516" i="8"/>
  <c r="U517" i="8"/>
  <c r="U518" i="8"/>
  <c r="U519" i="8"/>
  <c r="U520" i="8"/>
  <c r="U521" i="8"/>
  <c r="U522" i="8"/>
  <c r="U523" i="8"/>
  <c r="U524" i="8"/>
  <c r="U525" i="8"/>
  <c r="U526" i="8"/>
  <c r="U527" i="8"/>
  <c r="U528" i="8"/>
  <c r="U529" i="8"/>
  <c r="U530" i="8"/>
  <c r="U531" i="8"/>
  <c r="U532" i="8"/>
  <c r="U533" i="8"/>
  <c r="U534" i="8"/>
  <c r="U535" i="8"/>
  <c r="U536" i="8"/>
  <c r="U537" i="8"/>
  <c r="U538" i="8"/>
  <c r="U539" i="8"/>
  <c r="U540" i="8"/>
  <c r="U541" i="8"/>
  <c r="U542" i="8"/>
  <c r="U543" i="8"/>
  <c r="U544" i="8"/>
  <c r="U545" i="8"/>
  <c r="U546" i="8"/>
  <c r="U547" i="8"/>
  <c r="U548" i="8"/>
  <c r="U549" i="8"/>
  <c r="U550" i="8"/>
  <c r="U551" i="8"/>
  <c r="U552" i="8"/>
  <c r="U553" i="8"/>
  <c r="U554" i="8"/>
  <c r="U555" i="8"/>
  <c r="U556" i="8"/>
  <c r="U557" i="8"/>
  <c r="U558" i="8"/>
  <c r="U559" i="8"/>
  <c r="U560" i="8"/>
  <c r="U561" i="8"/>
  <c r="U562" i="8"/>
  <c r="U563" i="8"/>
  <c r="U564" i="8"/>
  <c r="U565" i="8"/>
  <c r="U566" i="8"/>
  <c r="U567" i="8"/>
  <c r="U568" i="8"/>
  <c r="U569" i="8"/>
  <c r="U570" i="8"/>
  <c r="U571" i="8"/>
  <c r="U572" i="8"/>
  <c r="U573" i="8"/>
  <c r="U574" i="8"/>
  <c r="U575" i="8"/>
  <c r="U576" i="8"/>
  <c r="U577" i="8"/>
  <c r="U578" i="8"/>
  <c r="U579" i="8"/>
  <c r="U580" i="8"/>
  <c r="U581" i="8"/>
  <c r="U582" i="8"/>
  <c r="U583" i="8"/>
  <c r="U584" i="8"/>
  <c r="U585" i="8"/>
  <c r="U586" i="8"/>
  <c r="U587" i="8"/>
  <c r="U588" i="8"/>
  <c r="U589" i="8"/>
  <c r="U590" i="8"/>
  <c r="U591" i="8"/>
  <c r="U592" i="8"/>
  <c r="U593" i="8"/>
  <c r="U594" i="8"/>
  <c r="U595" i="8"/>
  <c r="U596" i="8"/>
  <c r="U597" i="8"/>
  <c r="U598" i="8"/>
  <c r="U599" i="8"/>
  <c r="U600" i="8"/>
  <c r="U601" i="8"/>
  <c r="U602" i="8"/>
  <c r="U603" i="8"/>
  <c r="U604" i="8"/>
  <c r="U605" i="8"/>
  <c r="U606" i="8"/>
  <c r="U607" i="8"/>
  <c r="U608" i="8"/>
  <c r="U609" i="8"/>
  <c r="U610" i="8"/>
  <c r="U611" i="8"/>
  <c r="U612" i="8"/>
  <c r="U613" i="8"/>
  <c r="U614" i="8"/>
  <c r="U615" i="8"/>
  <c r="U616" i="8"/>
  <c r="U617" i="8"/>
  <c r="U618" i="8"/>
  <c r="U619" i="8"/>
  <c r="U620" i="8"/>
  <c r="U621" i="8"/>
  <c r="U622" i="8"/>
  <c r="U623" i="8"/>
  <c r="U624" i="8"/>
  <c r="U625" i="8"/>
  <c r="U626" i="8"/>
  <c r="U627" i="8"/>
  <c r="U628" i="8"/>
  <c r="U629" i="8"/>
  <c r="U630" i="8"/>
  <c r="U631" i="8"/>
  <c r="U632" i="8"/>
  <c r="U633" i="8"/>
  <c r="U634" i="8"/>
  <c r="U635" i="8"/>
  <c r="U636" i="8"/>
  <c r="U637" i="8"/>
  <c r="U638" i="8"/>
  <c r="U639" i="8"/>
  <c r="U640" i="8"/>
  <c r="U641" i="8"/>
  <c r="U642" i="8"/>
  <c r="U643" i="8"/>
  <c r="U644" i="8"/>
  <c r="U645" i="8"/>
  <c r="U646" i="8"/>
  <c r="U647" i="8"/>
  <c r="U648" i="8"/>
  <c r="U649" i="8"/>
  <c r="U650" i="8"/>
  <c r="U651" i="8"/>
  <c r="U652" i="8"/>
  <c r="U653" i="8"/>
  <c r="U654" i="8"/>
  <c r="U655" i="8"/>
  <c r="U656" i="8"/>
  <c r="U657" i="8"/>
  <c r="U658" i="8"/>
  <c r="U659" i="8"/>
  <c r="U660" i="8"/>
  <c r="U661" i="8"/>
  <c r="U662" i="8"/>
  <c r="U663" i="8"/>
  <c r="U664" i="8"/>
  <c r="U665" i="8"/>
  <c r="U666" i="8"/>
  <c r="U667" i="8"/>
  <c r="U668" i="8"/>
  <c r="U669" i="8"/>
  <c r="U670" i="8"/>
  <c r="U671" i="8"/>
  <c r="U672" i="8"/>
  <c r="U673" i="8"/>
  <c r="U674" i="8"/>
  <c r="U675" i="8"/>
  <c r="U676" i="8"/>
  <c r="U677" i="8"/>
  <c r="U678" i="8"/>
  <c r="U679" i="8"/>
  <c r="U680" i="8"/>
  <c r="U681" i="8"/>
  <c r="U682" i="8"/>
  <c r="U683" i="8"/>
  <c r="U684" i="8"/>
  <c r="U685" i="8"/>
  <c r="U686" i="8"/>
  <c r="U687" i="8"/>
  <c r="U688" i="8"/>
  <c r="U689" i="8"/>
  <c r="U690" i="8"/>
  <c r="U691" i="8"/>
  <c r="U692" i="8"/>
  <c r="U693" i="8"/>
  <c r="U694" i="8"/>
  <c r="U695" i="8"/>
  <c r="U696" i="8"/>
  <c r="U697" i="8"/>
  <c r="U698" i="8"/>
  <c r="U699" i="8"/>
  <c r="U700" i="8"/>
  <c r="U701" i="8"/>
  <c r="U702" i="8"/>
  <c r="U703" i="8"/>
  <c r="U704" i="8"/>
  <c r="U705" i="8"/>
  <c r="U706" i="8"/>
  <c r="U707" i="8"/>
  <c r="U708" i="8"/>
  <c r="U709" i="8"/>
  <c r="U710" i="8"/>
  <c r="U711" i="8"/>
  <c r="U712" i="8"/>
  <c r="U713" i="8"/>
  <c r="U714" i="8"/>
  <c r="U715" i="8"/>
  <c r="U716" i="8"/>
  <c r="U717" i="8"/>
  <c r="U718" i="8"/>
  <c r="U719" i="8"/>
  <c r="U720" i="8"/>
  <c r="U721" i="8"/>
  <c r="U722" i="8"/>
  <c r="U723" i="8"/>
  <c r="U724" i="8"/>
  <c r="U725" i="8"/>
  <c r="U726" i="8"/>
  <c r="U727" i="8"/>
  <c r="U728" i="8"/>
  <c r="U729" i="8"/>
  <c r="U730" i="8"/>
  <c r="U731" i="8"/>
  <c r="U732" i="8"/>
  <c r="U733" i="8"/>
  <c r="U734" i="8"/>
  <c r="U735" i="8"/>
  <c r="U736" i="8"/>
  <c r="U737" i="8"/>
  <c r="U738" i="8"/>
  <c r="U739" i="8"/>
  <c r="U740" i="8"/>
  <c r="U741" i="8"/>
  <c r="U742" i="8"/>
  <c r="U743" i="8"/>
  <c r="U744" i="8"/>
  <c r="U745" i="8"/>
  <c r="U746" i="8"/>
  <c r="U747" i="8"/>
  <c r="U748" i="8"/>
  <c r="U749" i="8"/>
  <c r="U750" i="8"/>
  <c r="U751" i="8"/>
  <c r="U752" i="8"/>
  <c r="U753" i="8"/>
  <c r="U754" i="8"/>
  <c r="U755" i="8"/>
  <c r="U756" i="8"/>
  <c r="U757" i="8"/>
  <c r="U758" i="8"/>
  <c r="U759" i="8"/>
  <c r="U760" i="8"/>
  <c r="U761" i="8"/>
  <c r="U762" i="8"/>
  <c r="U763" i="8"/>
  <c r="U764" i="8"/>
  <c r="U765" i="8"/>
  <c r="U766" i="8"/>
  <c r="U767" i="8"/>
  <c r="U768" i="8"/>
  <c r="U769" i="8"/>
  <c r="U770" i="8"/>
  <c r="U771" i="8"/>
  <c r="U772" i="8"/>
  <c r="U773" i="8"/>
  <c r="U774" i="8"/>
  <c r="U775" i="8"/>
  <c r="U776" i="8"/>
  <c r="U777" i="8"/>
  <c r="U778" i="8"/>
  <c r="U779" i="8"/>
  <c r="U780" i="8"/>
  <c r="U781" i="8"/>
  <c r="U782" i="8"/>
  <c r="U783" i="8"/>
  <c r="U784" i="8"/>
  <c r="U785" i="8"/>
  <c r="U786" i="8"/>
  <c r="U787" i="8"/>
  <c r="U788" i="8"/>
  <c r="U789" i="8"/>
  <c r="U790" i="8"/>
  <c r="U791" i="8"/>
  <c r="U792" i="8"/>
  <c r="U793" i="8"/>
  <c r="U794" i="8"/>
  <c r="U795" i="8"/>
  <c r="U796" i="8"/>
  <c r="U797" i="8"/>
  <c r="U798" i="8"/>
  <c r="U799" i="8"/>
  <c r="U800" i="8"/>
  <c r="U801" i="8"/>
  <c r="U802" i="8"/>
  <c r="U803" i="8"/>
  <c r="U804" i="8"/>
  <c r="U805" i="8"/>
  <c r="U806" i="8"/>
  <c r="U807" i="8"/>
  <c r="U808" i="8"/>
  <c r="U809" i="8"/>
  <c r="U810" i="8"/>
  <c r="U811" i="8"/>
  <c r="U812" i="8"/>
  <c r="U813" i="8"/>
  <c r="U814" i="8"/>
  <c r="U815" i="8"/>
  <c r="U816" i="8"/>
  <c r="U817" i="8"/>
  <c r="U818" i="8"/>
  <c r="U819" i="8"/>
  <c r="U820" i="8"/>
  <c r="U821" i="8"/>
  <c r="U822" i="8"/>
  <c r="U823" i="8"/>
  <c r="U824" i="8"/>
  <c r="U825" i="8"/>
  <c r="U826" i="8"/>
  <c r="U827" i="8"/>
  <c r="U828" i="8"/>
  <c r="U829" i="8"/>
  <c r="U830" i="8"/>
  <c r="U831" i="8"/>
  <c r="U832" i="8"/>
  <c r="U833" i="8"/>
  <c r="U834" i="8"/>
  <c r="U835" i="8"/>
  <c r="U836" i="8"/>
  <c r="U837" i="8"/>
  <c r="U838" i="8"/>
  <c r="U839" i="8"/>
  <c r="U840" i="8"/>
  <c r="U841" i="8"/>
  <c r="U842" i="8"/>
  <c r="U843" i="8"/>
  <c r="U844" i="8"/>
  <c r="U845" i="8"/>
  <c r="U846" i="8"/>
  <c r="U847" i="8"/>
  <c r="U848" i="8"/>
  <c r="U849" i="8"/>
  <c r="U850" i="8"/>
  <c r="U851" i="8"/>
  <c r="U852" i="8"/>
  <c r="U853" i="8"/>
  <c r="U854" i="8"/>
  <c r="U855" i="8"/>
  <c r="U856" i="8"/>
  <c r="U857" i="8"/>
  <c r="U858" i="8"/>
  <c r="U859" i="8"/>
  <c r="U860" i="8"/>
  <c r="U861" i="8"/>
  <c r="U862" i="8"/>
  <c r="U863" i="8"/>
  <c r="U864" i="8"/>
  <c r="U865" i="8"/>
  <c r="U866" i="8"/>
  <c r="U867" i="8"/>
  <c r="U868" i="8"/>
  <c r="U869" i="8"/>
  <c r="U870" i="8"/>
  <c r="U871" i="8"/>
  <c r="U872" i="8"/>
  <c r="U873" i="8"/>
  <c r="U874" i="8"/>
  <c r="U875" i="8"/>
  <c r="U876" i="8"/>
  <c r="U877" i="8"/>
  <c r="U878" i="8"/>
  <c r="U879" i="8"/>
  <c r="U880" i="8"/>
  <c r="U881" i="8"/>
  <c r="U882" i="8"/>
  <c r="U883" i="8"/>
  <c r="U884" i="8"/>
  <c r="U885" i="8"/>
  <c r="U886" i="8"/>
  <c r="U887" i="8"/>
  <c r="U888" i="8"/>
  <c r="U889" i="8"/>
  <c r="U890" i="8"/>
  <c r="U891" i="8"/>
  <c r="U892" i="8"/>
  <c r="U893" i="8"/>
  <c r="U894" i="8"/>
  <c r="U895" i="8"/>
  <c r="U896" i="8"/>
  <c r="U897" i="8"/>
  <c r="U898" i="8"/>
  <c r="U899" i="8"/>
  <c r="U900" i="8"/>
  <c r="U901" i="8"/>
  <c r="U902" i="8"/>
  <c r="U903" i="8"/>
  <c r="U904" i="8"/>
  <c r="U905" i="8"/>
  <c r="U906" i="8"/>
  <c r="U907" i="8"/>
  <c r="U908" i="8"/>
  <c r="U909" i="8"/>
  <c r="U910" i="8"/>
  <c r="U911" i="8"/>
  <c r="U912" i="8"/>
  <c r="U913" i="8"/>
  <c r="U914" i="8"/>
  <c r="U915" i="8"/>
  <c r="U916" i="8"/>
  <c r="U917" i="8"/>
  <c r="U918" i="8"/>
  <c r="U919" i="8"/>
  <c r="U920" i="8"/>
  <c r="U921" i="8"/>
  <c r="U922" i="8"/>
  <c r="U923" i="8"/>
  <c r="U924" i="8"/>
  <c r="U925" i="8"/>
  <c r="U926" i="8"/>
  <c r="U927" i="8"/>
  <c r="U928" i="8"/>
  <c r="U929" i="8"/>
  <c r="U930" i="8"/>
  <c r="U931" i="8"/>
  <c r="U932" i="8"/>
  <c r="U933" i="8"/>
  <c r="U934" i="8"/>
  <c r="U935" i="8"/>
  <c r="U936" i="8"/>
  <c r="U937" i="8"/>
  <c r="U938" i="8"/>
  <c r="U939" i="8"/>
  <c r="U940" i="8"/>
  <c r="U941" i="8"/>
  <c r="U942" i="8"/>
  <c r="U943" i="8"/>
  <c r="U944" i="8"/>
  <c r="U945" i="8"/>
  <c r="U946" i="8"/>
  <c r="U947" i="8"/>
  <c r="U948" i="8"/>
  <c r="U949" i="8"/>
  <c r="U950" i="8"/>
  <c r="U951" i="8"/>
  <c r="U952" i="8"/>
  <c r="U953" i="8"/>
  <c r="U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6" i="8"/>
  <c r="P7" i="8"/>
  <c r="Q7" i="8"/>
  <c r="R7" i="8"/>
  <c r="S7" i="8"/>
  <c r="P8" i="8"/>
  <c r="Q8" i="8"/>
  <c r="R8" i="8"/>
  <c r="S8" i="8"/>
  <c r="P9" i="8"/>
  <c r="Q9" i="8"/>
  <c r="R9" i="8"/>
  <c r="S9" i="8"/>
  <c r="P10" i="8"/>
  <c r="Q10" i="8"/>
  <c r="R10" i="8"/>
  <c r="S10" i="8"/>
  <c r="P11" i="8"/>
  <c r="Q11" i="8"/>
  <c r="R11" i="8"/>
  <c r="S11" i="8"/>
  <c r="P12" i="8"/>
  <c r="Q12" i="8"/>
  <c r="R12" i="8"/>
  <c r="S12" i="8"/>
  <c r="P13" i="8"/>
  <c r="Q13" i="8"/>
  <c r="R13" i="8"/>
  <c r="S13" i="8"/>
  <c r="P14" i="8"/>
  <c r="Q14" i="8"/>
  <c r="R14" i="8"/>
  <c r="S14" i="8"/>
  <c r="P15" i="8"/>
  <c r="Q15" i="8"/>
  <c r="R15" i="8"/>
  <c r="S15" i="8"/>
  <c r="P16" i="8"/>
  <c r="Q16" i="8"/>
  <c r="R16" i="8"/>
  <c r="S16" i="8"/>
  <c r="P17" i="8"/>
  <c r="Q17" i="8"/>
  <c r="R17" i="8"/>
  <c r="S17" i="8"/>
  <c r="P18" i="8"/>
  <c r="Q18" i="8"/>
  <c r="R18" i="8"/>
  <c r="S18" i="8"/>
  <c r="P19" i="8"/>
  <c r="Q19" i="8"/>
  <c r="R19" i="8"/>
  <c r="S19" i="8"/>
  <c r="P20" i="8"/>
  <c r="Q20" i="8"/>
  <c r="R20" i="8"/>
  <c r="S20" i="8"/>
  <c r="P21" i="8"/>
  <c r="Q21" i="8"/>
  <c r="R21" i="8"/>
  <c r="S21" i="8"/>
  <c r="P22" i="8"/>
  <c r="Q22" i="8"/>
  <c r="R22" i="8"/>
  <c r="S22" i="8"/>
  <c r="P23" i="8"/>
  <c r="Q23" i="8"/>
  <c r="R23" i="8"/>
  <c r="S23" i="8"/>
  <c r="P24" i="8"/>
  <c r="Q24" i="8"/>
  <c r="R24" i="8"/>
  <c r="S24" i="8"/>
  <c r="P25" i="8"/>
  <c r="Q25" i="8"/>
  <c r="R25" i="8"/>
  <c r="S25" i="8"/>
  <c r="P26" i="8"/>
  <c r="Q26" i="8"/>
  <c r="R26" i="8"/>
  <c r="S26" i="8"/>
  <c r="P27" i="8"/>
  <c r="Q27" i="8"/>
  <c r="R27" i="8"/>
  <c r="S27" i="8"/>
  <c r="P28" i="8"/>
  <c r="Q28" i="8"/>
  <c r="R28" i="8"/>
  <c r="S28" i="8"/>
  <c r="P29" i="8"/>
  <c r="Q29" i="8"/>
  <c r="R29" i="8"/>
  <c r="S29" i="8"/>
  <c r="P30" i="8"/>
  <c r="Q30" i="8"/>
  <c r="R30" i="8"/>
  <c r="S30" i="8"/>
  <c r="P31" i="8"/>
  <c r="Q31" i="8"/>
  <c r="R31" i="8"/>
  <c r="S31" i="8"/>
  <c r="P32" i="8"/>
  <c r="Q32" i="8"/>
  <c r="R32" i="8"/>
  <c r="S32" i="8"/>
  <c r="P33" i="8"/>
  <c r="Q33" i="8"/>
  <c r="R33" i="8"/>
  <c r="S33" i="8"/>
  <c r="P34" i="8"/>
  <c r="Q34" i="8"/>
  <c r="R34" i="8"/>
  <c r="S34" i="8"/>
  <c r="P35" i="8"/>
  <c r="Q35" i="8"/>
  <c r="R35" i="8"/>
  <c r="S35" i="8"/>
  <c r="P36" i="8"/>
  <c r="Q36" i="8"/>
  <c r="R36" i="8"/>
  <c r="S36" i="8"/>
  <c r="P37" i="8"/>
  <c r="Q37" i="8"/>
  <c r="R37" i="8"/>
  <c r="S37" i="8"/>
  <c r="P38" i="8"/>
  <c r="Q38" i="8"/>
  <c r="R38" i="8"/>
  <c r="S38" i="8"/>
  <c r="P39" i="8"/>
  <c r="Q39" i="8"/>
  <c r="R39" i="8"/>
  <c r="S39" i="8"/>
  <c r="P40" i="8"/>
  <c r="Q40" i="8"/>
  <c r="R40" i="8"/>
  <c r="S40" i="8"/>
  <c r="P41" i="8"/>
  <c r="Q41" i="8"/>
  <c r="R41" i="8"/>
  <c r="S41" i="8"/>
  <c r="P42" i="8"/>
  <c r="Q42" i="8"/>
  <c r="R42" i="8"/>
  <c r="S42" i="8"/>
  <c r="P43" i="8"/>
  <c r="Q43" i="8"/>
  <c r="R43" i="8"/>
  <c r="S43" i="8"/>
  <c r="P44" i="8"/>
  <c r="Q44" i="8"/>
  <c r="R44" i="8"/>
  <c r="S44" i="8"/>
  <c r="P45" i="8"/>
  <c r="Q45" i="8"/>
  <c r="R45" i="8"/>
  <c r="S45" i="8"/>
  <c r="P46" i="8"/>
  <c r="Q46" i="8"/>
  <c r="R46" i="8"/>
  <c r="S46" i="8"/>
  <c r="P47" i="8"/>
  <c r="Q47" i="8"/>
  <c r="R47" i="8"/>
  <c r="S47" i="8"/>
  <c r="P48" i="8"/>
  <c r="Q48" i="8"/>
  <c r="R48" i="8"/>
  <c r="S48" i="8"/>
  <c r="P49" i="8"/>
  <c r="Q49" i="8"/>
  <c r="R49" i="8"/>
  <c r="S49" i="8"/>
  <c r="P50" i="8"/>
  <c r="Q50" i="8"/>
  <c r="R50" i="8"/>
  <c r="S50" i="8"/>
  <c r="P51" i="8"/>
  <c r="Q51" i="8"/>
  <c r="R51" i="8"/>
  <c r="S51" i="8"/>
  <c r="P52" i="8"/>
  <c r="Q52" i="8"/>
  <c r="R52" i="8"/>
  <c r="S52" i="8"/>
  <c r="P53" i="8"/>
  <c r="Q53" i="8"/>
  <c r="R53" i="8"/>
  <c r="S53" i="8"/>
  <c r="P54" i="8"/>
  <c r="Q54" i="8"/>
  <c r="R54" i="8"/>
  <c r="S54" i="8"/>
  <c r="P55" i="8"/>
  <c r="Q55" i="8"/>
  <c r="R55" i="8"/>
  <c r="S55" i="8"/>
  <c r="P56" i="8"/>
  <c r="Q56" i="8"/>
  <c r="R56" i="8"/>
  <c r="S56" i="8"/>
  <c r="P57" i="8"/>
  <c r="Q57" i="8"/>
  <c r="R57" i="8"/>
  <c r="S57" i="8"/>
  <c r="P58" i="8"/>
  <c r="Q58" i="8"/>
  <c r="R58" i="8"/>
  <c r="S58" i="8"/>
  <c r="P59" i="8"/>
  <c r="Q59" i="8"/>
  <c r="R59" i="8"/>
  <c r="S59" i="8"/>
  <c r="P60" i="8"/>
  <c r="Q60" i="8"/>
  <c r="R60" i="8"/>
  <c r="S60" i="8"/>
  <c r="P61" i="8"/>
  <c r="Q61" i="8"/>
  <c r="R61" i="8"/>
  <c r="S61" i="8"/>
  <c r="P62" i="8"/>
  <c r="Q62" i="8"/>
  <c r="R62" i="8"/>
  <c r="S62" i="8"/>
  <c r="P63" i="8"/>
  <c r="Q63" i="8"/>
  <c r="R63" i="8"/>
  <c r="S63" i="8"/>
  <c r="P64" i="8"/>
  <c r="Q64" i="8"/>
  <c r="R64" i="8"/>
  <c r="S64" i="8"/>
  <c r="P65" i="8"/>
  <c r="Q65" i="8"/>
  <c r="R65" i="8"/>
  <c r="S65" i="8"/>
  <c r="P66" i="8"/>
  <c r="Q66" i="8"/>
  <c r="R66" i="8"/>
  <c r="S66" i="8"/>
  <c r="P67" i="8"/>
  <c r="Q67" i="8"/>
  <c r="R67" i="8"/>
  <c r="S67" i="8"/>
  <c r="P68" i="8"/>
  <c r="Q68" i="8"/>
  <c r="R68" i="8"/>
  <c r="S68" i="8"/>
  <c r="P69" i="8"/>
  <c r="Q69" i="8"/>
  <c r="R69" i="8"/>
  <c r="S69" i="8"/>
  <c r="P70" i="8"/>
  <c r="Q70" i="8"/>
  <c r="R70" i="8"/>
  <c r="S70" i="8"/>
  <c r="P71" i="8"/>
  <c r="Q71" i="8"/>
  <c r="R71" i="8"/>
  <c r="S71" i="8"/>
  <c r="P72" i="8"/>
  <c r="Q72" i="8"/>
  <c r="R72" i="8"/>
  <c r="S72" i="8"/>
  <c r="P73" i="8"/>
  <c r="Q73" i="8"/>
  <c r="R73" i="8"/>
  <c r="S73" i="8"/>
  <c r="P74" i="8"/>
  <c r="Q74" i="8"/>
  <c r="R74" i="8"/>
  <c r="S74" i="8"/>
  <c r="P75" i="8"/>
  <c r="Q75" i="8"/>
  <c r="R75" i="8"/>
  <c r="S75" i="8"/>
  <c r="P76" i="8"/>
  <c r="Q76" i="8"/>
  <c r="R76" i="8"/>
  <c r="S76" i="8"/>
  <c r="P77" i="8"/>
  <c r="Q77" i="8"/>
  <c r="R77" i="8"/>
  <c r="S77" i="8"/>
  <c r="P78" i="8"/>
  <c r="Q78" i="8"/>
  <c r="R78" i="8"/>
  <c r="S78" i="8"/>
  <c r="P79" i="8"/>
  <c r="Q79" i="8"/>
  <c r="R79" i="8"/>
  <c r="S79" i="8"/>
  <c r="P80" i="8"/>
  <c r="Q80" i="8"/>
  <c r="R80" i="8"/>
  <c r="S80" i="8"/>
  <c r="P81" i="8"/>
  <c r="Q81" i="8"/>
  <c r="R81" i="8"/>
  <c r="S81" i="8"/>
  <c r="P82" i="8"/>
  <c r="Q82" i="8"/>
  <c r="R82" i="8"/>
  <c r="S82" i="8"/>
  <c r="P83" i="8"/>
  <c r="Q83" i="8"/>
  <c r="R83" i="8"/>
  <c r="S83" i="8"/>
  <c r="P84" i="8"/>
  <c r="Q84" i="8"/>
  <c r="R84" i="8"/>
  <c r="S84" i="8"/>
  <c r="P85" i="8"/>
  <c r="Q85" i="8"/>
  <c r="R85" i="8"/>
  <c r="S85" i="8"/>
  <c r="P86" i="8"/>
  <c r="Q86" i="8"/>
  <c r="R86" i="8"/>
  <c r="S86" i="8"/>
  <c r="P87" i="8"/>
  <c r="Q87" i="8"/>
  <c r="R87" i="8"/>
  <c r="S87" i="8"/>
  <c r="P88" i="8"/>
  <c r="Q88" i="8"/>
  <c r="R88" i="8"/>
  <c r="S88" i="8"/>
  <c r="P89" i="8"/>
  <c r="Q89" i="8"/>
  <c r="R89" i="8"/>
  <c r="S89" i="8"/>
  <c r="P90" i="8"/>
  <c r="Q90" i="8"/>
  <c r="R90" i="8"/>
  <c r="S90" i="8"/>
  <c r="P91" i="8"/>
  <c r="Q91" i="8"/>
  <c r="R91" i="8"/>
  <c r="S91" i="8"/>
  <c r="P92" i="8"/>
  <c r="Q92" i="8"/>
  <c r="R92" i="8"/>
  <c r="S92" i="8"/>
  <c r="P93" i="8"/>
  <c r="Q93" i="8"/>
  <c r="R93" i="8"/>
  <c r="S93" i="8"/>
  <c r="P94" i="8"/>
  <c r="Q94" i="8"/>
  <c r="R94" i="8"/>
  <c r="S94" i="8"/>
  <c r="P95" i="8"/>
  <c r="Q95" i="8"/>
  <c r="R95" i="8"/>
  <c r="S95" i="8"/>
  <c r="P96" i="8"/>
  <c r="Q96" i="8"/>
  <c r="R96" i="8"/>
  <c r="S96" i="8"/>
  <c r="P97" i="8"/>
  <c r="Q97" i="8"/>
  <c r="R97" i="8"/>
  <c r="S97" i="8"/>
  <c r="P98" i="8"/>
  <c r="Q98" i="8"/>
  <c r="R98" i="8"/>
  <c r="S98" i="8"/>
  <c r="P99" i="8"/>
  <c r="Q99" i="8"/>
  <c r="R99" i="8"/>
  <c r="S99" i="8"/>
  <c r="P100" i="8"/>
  <c r="Q100" i="8"/>
  <c r="R100" i="8"/>
  <c r="S100" i="8"/>
  <c r="P101" i="8"/>
  <c r="Q101" i="8"/>
  <c r="R101" i="8"/>
  <c r="S101" i="8"/>
  <c r="P102" i="8"/>
  <c r="Q102" i="8"/>
  <c r="R102" i="8"/>
  <c r="S102" i="8"/>
  <c r="P103" i="8"/>
  <c r="Q103" i="8"/>
  <c r="R103" i="8"/>
  <c r="S103" i="8"/>
  <c r="P104" i="8"/>
  <c r="Q104" i="8"/>
  <c r="R104" i="8"/>
  <c r="S104" i="8"/>
  <c r="P105" i="8"/>
  <c r="Q105" i="8"/>
  <c r="R105" i="8"/>
  <c r="S105" i="8"/>
  <c r="P106" i="8"/>
  <c r="Q106" i="8"/>
  <c r="R106" i="8"/>
  <c r="S106" i="8"/>
  <c r="P107" i="8"/>
  <c r="Q107" i="8"/>
  <c r="R107" i="8"/>
  <c r="S107" i="8"/>
  <c r="P108" i="8"/>
  <c r="Q108" i="8"/>
  <c r="R108" i="8"/>
  <c r="S108" i="8"/>
  <c r="P109" i="8"/>
  <c r="Q109" i="8"/>
  <c r="R109" i="8"/>
  <c r="S109" i="8"/>
  <c r="P110" i="8"/>
  <c r="Q110" i="8"/>
  <c r="R110" i="8"/>
  <c r="S110" i="8"/>
  <c r="P111" i="8"/>
  <c r="Q111" i="8"/>
  <c r="R111" i="8"/>
  <c r="S111" i="8"/>
  <c r="P112" i="8"/>
  <c r="Q112" i="8"/>
  <c r="R112" i="8"/>
  <c r="S112" i="8"/>
  <c r="P113" i="8"/>
  <c r="Q113" i="8"/>
  <c r="R113" i="8"/>
  <c r="S113" i="8"/>
  <c r="P114" i="8"/>
  <c r="Q114" i="8"/>
  <c r="R114" i="8"/>
  <c r="S114" i="8"/>
  <c r="P115" i="8"/>
  <c r="Q115" i="8"/>
  <c r="R115" i="8"/>
  <c r="S115" i="8"/>
  <c r="P116" i="8"/>
  <c r="Q116" i="8"/>
  <c r="R116" i="8"/>
  <c r="S116" i="8"/>
  <c r="P117" i="8"/>
  <c r="Q117" i="8"/>
  <c r="R117" i="8"/>
  <c r="S117" i="8"/>
  <c r="P118" i="8"/>
  <c r="Q118" i="8"/>
  <c r="R118" i="8"/>
  <c r="S118" i="8"/>
  <c r="P119" i="8"/>
  <c r="Q119" i="8"/>
  <c r="R119" i="8"/>
  <c r="S119" i="8"/>
  <c r="P120" i="8"/>
  <c r="Q120" i="8"/>
  <c r="R120" i="8"/>
  <c r="S120" i="8"/>
  <c r="P121" i="8"/>
  <c r="Q121" i="8"/>
  <c r="R121" i="8"/>
  <c r="S121" i="8"/>
  <c r="P122" i="8"/>
  <c r="Q122" i="8"/>
  <c r="R122" i="8"/>
  <c r="S122" i="8"/>
  <c r="P123" i="8"/>
  <c r="Q123" i="8"/>
  <c r="R123" i="8"/>
  <c r="S123" i="8"/>
  <c r="P124" i="8"/>
  <c r="Q124" i="8"/>
  <c r="R124" i="8"/>
  <c r="S124" i="8"/>
  <c r="P125" i="8"/>
  <c r="Q125" i="8"/>
  <c r="R125" i="8"/>
  <c r="S125" i="8"/>
  <c r="P126" i="8"/>
  <c r="Q126" i="8"/>
  <c r="R126" i="8"/>
  <c r="S126" i="8"/>
  <c r="P127" i="8"/>
  <c r="Q127" i="8"/>
  <c r="R127" i="8"/>
  <c r="S127" i="8"/>
  <c r="P128" i="8"/>
  <c r="Q128" i="8"/>
  <c r="R128" i="8"/>
  <c r="S128" i="8"/>
  <c r="P129" i="8"/>
  <c r="Q129" i="8"/>
  <c r="R129" i="8"/>
  <c r="S129" i="8"/>
  <c r="P130" i="8"/>
  <c r="Q130" i="8"/>
  <c r="R130" i="8"/>
  <c r="S130" i="8"/>
  <c r="P131" i="8"/>
  <c r="Q131" i="8"/>
  <c r="R131" i="8"/>
  <c r="S131" i="8"/>
  <c r="P132" i="8"/>
  <c r="Q132" i="8"/>
  <c r="R132" i="8"/>
  <c r="S132" i="8"/>
  <c r="P133" i="8"/>
  <c r="Q133" i="8"/>
  <c r="R133" i="8"/>
  <c r="S133" i="8"/>
  <c r="P134" i="8"/>
  <c r="Q134" i="8"/>
  <c r="R134" i="8"/>
  <c r="S134" i="8"/>
  <c r="P135" i="8"/>
  <c r="Q135" i="8"/>
  <c r="R135" i="8"/>
  <c r="S135" i="8"/>
  <c r="P136" i="8"/>
  <c r="Q136" i="8"/>
  <c r="R136" i="8"/>
  <c r="S136" i="8"/>
  <c r="P137" i="8"/>
  <c r="Q137" i="8"/>
  <c r="R137" i="8"/>
  <c r="S137" i="8"/>
  <c r="P138" i="8"/>
  <c r="Q138" i="8"/>
  <c r="R138" i="8"/>
  <c r="S138" i="8"/>
  <c r="P139" i="8"/>
  <c r="Q139" i="8"/>
  <c r="R139" i="8"/>
  <c r="S139" i="8"/>
  <c r="P140" i="8"/>
  <c r="Q140" i="8"/>
  <c r="R140" i="8"/>
  <c r="S140" i="8"/>
  <c r="P141" i="8"/>
  <c r="Q141" i="8"/>
  <c r="R141" i="8"/>
  <c r="S141" i="8"/>
  <c r="P142" i="8"/>
  <c r="Q142" i="8"/>
  <c r="R142" i="8"/>
  <c r="S142" i="8"/>
  <c r="P143" i="8"/>
  <c r="Q143" i="8"/>
  <c r="R143" i="8"/>
  <c r="S143" i="8"/>
  <c r="P144" i="8"/>
  <c r="Q144" i="8"/>
  <c r="R144" i="8"/>
  <c r="S144" i="8"/>
  <c r="P145" i="8"/>
  <c r="Q145" i="8"/>
  <c r="R145" i="8"/>
  <c r="S145" i="8"/>
  <c r="P146" i="8"/>
  <c r="Q146" i="8"/>
  <c r="R146" i="8"/>
  <c r="S146" i="8"/>
  <c r="P147" i="8"/>
  <c r="Q147" i="8"/>
  <c r="R147" i="8"/>
  <c r="S147" i="8"/>
  <c r="P148" i="8"/>
  <c r="Q148" i="8"/>
  <c r="R148" i="8"/>
  <c r="S148" i="8"/>
  <c r="P149" i="8"/>
  <c r="Q149" i="8"/>
  <c r="R149" i="8"/>
  <c r="S149" i="8"/>
  <c r="P150" i="8"/>
  <c r="Q150" i="8"/>
  <c r="R150" i="8"/>
  <c r="S150" i="8"/>
  <c r="P151" i="8"/>
  <c r="Q151" i="8"/>
  <c r="R151" i="8"/>
  <c r="S151" i="8"/>
  <c r="P152" i="8"/>
  <c r="Q152" i="8"/>
  <c r="R152" i="8"/>
  <c r="S152" i="8"/>
  <c r="P153" i="8"/>
  <c r="Q153" i="8"/>
  <c r="R153" i="8"/>
  <c r="S153" i="8"/>
  <c r="P154" i="8"/>
  <c r="Q154" i="8"/>
  <c r="R154" i="8"/>
  <c r="S154" i="8"/>
  <c r="P155" i="8"/>
  <c r="Q155" i="8"/>
  <c r="R155" i="8"/>
  <c r="S155" i="8"/>
  <c r="P156" i="8"/>
  <c r="Q156" i="8"/>
  <c r="R156" i="8"/>
  <c r="S156" i="8"/>
  <c r="P157" i="8"/>
  <c r="Q157" i="8"/>
  <c r="R157" i="8"/>
  <c r="S157" i="8"/>
  <c r="P158" i="8"/>
  <c r="Q158" i="8"/>
  <c r="R158" i="8"/>
  <c r="S158" i="8"/>
  <c r="P159" i="8"/>
  <c r="Q159" i="8"/>
  <c r="R159" i="8"/>
  <c r="S159" i="8"/>
  <c r="P160" i="8"/>
  <c r="Q160" i="8"/>
  <c r="R160" i="8"/>
  <c r="S160" i="8"/>
  <c r="P161" i="8"/>
  <c r="Q161" i="8"/>
  <c r="R161" i="8"/>
  <c r="S161" i="8"/>
  <c r="P162" i="8"/>
  <c r="Q162" i="8"/>
  <c r="R162" i="8"/>
  <c r="S162" i="8"/>
  <c r="P163" i="8"/>
  <c r="Q163" i="8"/>
  <c r="R163" i="8"/>
  <c r="S163" i="8"/>
  <c r="P164" i="8"/>
  <c r="Q164" i="8"/>
  <c r="R164" i="8"/>
  <c r="S164" i="8"/>
  <c r="P165" i="8"/>
  <c r="Q165" i="8"/>
  <c r="R165" i="8"/>
  <c r="S165" i="8"/>
  <c r="P166" i="8"/>
  <c r="Q166" i="8"/>
  <c r="R166" i="8"/>
  <c r="S166" i="8"/>
  <c r="P167" i="8"/>
  <c r="Q167" i="8"/>
  <c r="R167" i="8"/>
  <c r="S167" i="8"/>
  <c r="P168" i="8"/>
  <c r="Q168" i="8"/>
  <c r="R168" i="8"/>
  <c r="S168" i="8"/>
  <c r="P169" i="8"/>
  <c r="Q169" i="8"/>
  <c r="R169" i="8"/>
  <c r="S169" i="8"/>
  <c r="P170" i="8"/>
  <c r="Q170" i="8"/>
  <c r="R170" i="8"/>
  <c r="S170" i="8"/>
  <c r="P171" i="8"/>
  <c r="Q171" i="8"/>
  <c r="R171" i="8"/>
  <c r="S171" i="8"/>
  <c r="P172" i="8"/>
  <c r="Q172" i="8"/>
  <c r="R172" i="8"/>
  <c r="S172" i="8"/>
  <c r="P173" i="8"/>
  <c r="Q173" i="8"/>
  <c r="R173" i="8"/>
  <c r="S173" i="8"/>
  <c r="P174" i="8"/>
  <c r="Q174" i="8"/>
  <c r="R174" i="8"/>
  <c r="S174" i="8"/>
  <c r="P175" i="8"/>
  <c r="Q175" i="8"/>
  <c r="R175" i="8"/>
  <c r="S175" i="8"/>
  <c r="P176" i="8"/>
  <c r="Q176" i="8"/>
  <c r="R176" i="8"/>
  <c r="S176" i="8"/>
  <c r="P177" i="8"/>
  <c r="Q177" i="8"/>
  <c r="R177" i="8"/>
  <c r="S177" i="8"/>
  <c r="P178" i="8"/>
  <c r="Q178" i="8"/>
  <c r="R178" i="8"/>
  <c r="S178" i="8"/>
  <c r="P179" i="8"/>
  <c r="Q179" i="8"/>
  <c r="R179" i="8"/>
  <c r="S179" i="8"/>
  <c r="P180" i="8"/>
  <c r="Q180" i="8"/>
  <c r="R180" i="8"/>
  <c r="S180" i="8"/>
  <c r="P181" i="8"/>
  <c r="Q181" i="8"/>
  <c r="R181" i="8"/>
  <c r="S181" i="8"/>
  <c r="P182" i="8"/>
  <c r="Q182" i="8"/>
  <c r="R182" i="8"/>
  <c r="S182" i="8"/>
  <c r="P183" i="8"/>
  <c r="Q183" i="8"/>
  <c r="R183" i="8"/>
  <c r="S183" i="8"/>
  <c r="P184" i="8"/>
  <c r="Q184" i="8"/>
  <c r="R184" i="8"/>
  <c r="S184" i="8"/>
  <c r="P185" i="8"/>
  <c r="Q185" i="8"/>
  <c r="R185" i="8"/>
  <c r="S185" i="8"/>
  <c r="P186" i="8"/>
  <c r="Q186" i="8"/>
  <c r="R186" i="8"/>
  <c r="S186" i="8"/>
  <c r="P187" i="8"/>
  <c r="Q187" i="8"/>
  <c r="R187" i="8"/>
  <c r="S187" i="8"/>
  <c r="P188" i="8"/>
  <c r="Q188" i="8"/>
  <c r="R188" i="8"/>
  <c r="S188" i="8"/>
  <c r="P189" i="8"/>
  <c r="Q189" i="8"/>
  <c r="R189" i="8"/>
  <c r="S189" i="8"/>
  <c r="P190" i="8"/>
  <c r="Q190" i="8"/>
  <c r="R190" i="8"/>
  <c r="S190" i="8"/>
  <c r="P191" i="8"/>
  <c r="Q191" i="8"/>
  <c r="R191" i="8"/>
  <c r="S191" i="8"/>
  <c r="P192" i="8"/>
  <c r="Q192" i="8"/>
  <c r="R192" i="8"/>
  <c r="S192" i="8"/>
  <c r="P193" i="8"/>
  <c r="Q193" i="8"/>
  <c r="R193" i="8"/>
  <c r="S193" i="8"/>
  <c r="P194" i="8"/>
  <c r="Q194" i="8"/>
  <c r="R194" i="8"/>
  <c r="S194" i="8"/>
  <c r="P195" i="8"/>
  <c r="Q195" i="8"/>
  <c r="R195" i="8"/>
  <c r="S195" i="8"/>
  <c r="P196" i="8"/>
  <c r="Q196" i="8"/>
  <c r="R196" i="8"/>
  <c r="S196" i="8"/>
  <c r="P197" i="8"/>
  <c r="Q197" i="8"/>
  <c r="R197" i="8"/>
  <c r="S197" i="8"/>
  <c r="P198" i="8"/>
  <c r="Q198" i="8"/>
  <c r="R198" i="8"/>
  <c r="S198" i="8"/>
  <c r="P199" i="8"/>
  <c r="Q199" i="8"/>
  <c r="R199" i="8"/>
  <c r="S199" i="8"/>
  <c r="P200" i="8"/>
  <c r="Q200" i="8"/>
  <c r="R200" i="8"/>
  <c r="S200" i="8"/>
  <c r="P201" i="8"/>
  <c r="Q201" i="8"/>
  <c r="R201" i="8"/>
  <c r="S201" i="8"/>
  <c r="P202" i="8"/>
  <c r="Q202" i="8"/>
  <c r="R202" i="8"/>
  <c r="S202" i="8"/>
  <c r="P203" i="8"/>
  <c r="Q203" i="8"/>
  <c r="R203" i="8"/>
  <c r="S203" i="8"/>
  <c r="P204" i="8"/>
  <c r="Q204" i="8"/>
  <c r="R204" i="8"/>
  <c r="S204" i="8"/>
  <c r="P205" i="8"/>
  <c r="Q205" i="8"/>
  <c r="R205" i="8"/>
  <c r="S205" i="8"/>
  <c r="P206" i="8"/>
  <c r="Q206" i="8"/>
  <c r="R206" i="8"/>
  <c r="S206" i="8"/>
  <c r="P207" i="8"/>
  <c r="Q207" i="8"/>
  <c r="R207" i="8"/>
  <c r="S207" i="8"/>
  <c r="P208" i="8"/>
  <c r="Q208" i="8"/>
  <c r="R208" i="8"/>
  <c r="S208" i="8"/>
  <c r="P209" i="8"/>
  <c r="Q209" i="8"/>
  <c r="R209" i="8"/>
  <c r="S209" i="8"/>
  <c r="P210" i="8"/>
  <c r="Q210" i="8"/>
  <c r="R210" i="8"/>
  <c r="S210" i="8"/>
  <c r="P211" i="8"/>
  <c r="Q211" i="8"/>
  <c r="R211" i="8"/>
  <c r="S211" i="8"/>
  <c r="P212" i="8"/>
  <c r="Q212" i="8"/>
  <c r="R212" i="8"/>
  <c r="S212" i="8"/>
  <c r="P213" i="8"/>
  <c r="Q213" i="8"/>
  <c r="R213" i="8"/>
  <c r="S213" i="8"/>
  <c r="P214" i="8"/>
  <c r="Q214" i="8"/>
  <c r="R214" i="8"/>
  <c r="S214" i="8"/>
  <c r="P215" i="8"/>
  <c r="Q215" i="8"/>
  <c r="R215" i="8"/>
  <c r="S215" i="8"/>
  <c r="P216" i="8"/>
  <c r="Q216" i="8"/>
  <c r="R216" i="8"/>
  <c r="S216" i="8"/>
  <c r="P217" i="8"/>
  <c r="Q217" i="8"/>
  <c r="R217" i="8"/>
  <c r="S217" i="8"/>
  <c r="P218" i="8"/>
  <c r="Q218" i="8"/>
  <c r="R218" i="8"/>
  <c r="S218" i="8"/>
  <c r="P219" i="8"/>
  <c r="Q219" i="8"/>
  <c r="R219" i="8"/>
  <c r="S219" i="8"/>
  <c r="P220" i="8"/>
  <c r="Q220" i="8"/>
  <c r="R220" i="8"/>
  <c r="S220" i="8"/>
  <c r="P221" i="8"/>
  <c r="Q221" i="8"/>
  <c r="R221" i="8"/>
  <c r="S221" i="8"/>
  <c r="P222" i="8"/>
  <c r="Q222" i="8"/>
  <c r="R222" i="8"/>
  <c r="S222" i="8"/>
  <c r="P223" i="8"/>
  <c r="Q223" i="8"/>
  <c r="R223" i="8"/>
  <c r="S223" i="8"/>
  <c r="P224" i="8"/>
  <c r="Q224" i="8"/>
  <c r="R224" i="8"/>
  <c r="S224" i="8"/>
  <c r="P225" i="8"/>
  <c r="Q225" i="8"/>
  <c r="R225" i="8"/>
  <c r="S225" i="8"/>
  <c r="P226" i="8"/>
  <c r="Q226" i="8"/>
  <c r="R226" i="8"/>
  <c r="S226" i="8"/>
  <c r="P227" i="8"/>
  <c r="Q227" i="8"/>
  <c r="R227" i="8"/>
  <c r="S227" i="8"/>
  <c r="P228" i="8"/>
  <c r="Q228" i="8"/>
  <c r="R228" i="8"/>
  <c r="S228" i="8"/>
  <c r="P229" i="8"/>
  <c r="Q229" i="8"/>
  <c r="R229" i="8"/>
  <c r="S229" i="8"/>
  <c r="P230" i="8"/>
  <c r="Q230" i="8"/>
  <c r="R230" i="8"/>
  <c r="S230" i="8"/>
  <c r="P231" i="8"/>
  <c r="Q231" i="8"/>
  <c r="R231" i="8"/>
  <c r="S231" i="8"/>
  <c r="P232" i="8"/>
  <c r="Q232" i="8"/>
  <c r="R232" i="8"/>
  <c r="S232" i="8"/>
  <c r="P233" i="8"/>
  <c r="Q233" i="8"/>
  <c r="R233" i="8"/>
  <c r="S233" i="8"/>
  <c r="P234" i="8"/>
  <c r="Q234" i="8"/>
  <c r="R234" i="8"/>
  <c r="S234" i="8"/>
  <c r="P235" i="8"/>
  <c r="Q235" i="8"/>
  <c r="R235" i="8"/>
  <c r="S235" i="8"/>
  <c r="P236" i="8"/>
  <c r="Q236" i="8"/>
  <c r="R236" i="8"/>
  <c r="S236" i="8"/>
  <c r="P237" i="8"/>
  <c r="Q237" i="8"/>
  <c r="R237" i="8"/>
  <c r="S237" i="8"/>
  <c r="P238" i="8"/>
  <c r="Q238" i="8"/>
  <c r="R238" i="8"/>
  <c r="S238" i="8"/>
  <c r="P239" i="8"/>
  <c r="Q239" i="8"/>
  <c r="R239" i="8"/>
  <c r="S239" i="8"/>
  <c r="P240" i="8"/>
  <c r="Q240" i="8"/>
  <c r="R240" i="8"/>
  <c r="S240" i="8"/>
  <c r="P241" i="8"/>
  <c r="Q241" i="8"/>
  <c r="R241" i="8"/>
  <c r="S241" i="8"/>
  <c r="P242" i="8"/>
  <c r="Q242" i="8"/>
  <c r="R242" i="8"/>
  <c r="S242" i="8"/>
  <c r="P243" i="8"/>
  <c r="Q243" i="8"/>
  <c r="R243" i="8"/>
  <c r="S243" i="8"/>
  <c r="P244" i="8"/>
  <c r="Q244" i="8"/>
  <c r="R244" i="8"/>
  <c r="S244" i="8"/>
  <c r="P245" i="8"/>
  <c r="Q245" i="8"/>
  <c r="R245" i="8"/>
  <c r="S245" i="8"/>
  <c r="P246" i="8"/>
  <c r="Q246" i="8"/>
  <c r="R246" i="8"/>
  <c r="S246" i="8"/>
  <c r="P247" i="8"/>
  <c r="Q247" i="8"/>
  <c r="R247" i="8"/>
  <c r="S247" i="8"/>
  <c r="P248" i="8"/>
  <c r="Q248" i="8"/>
  <c r="R248" i="8"/>
  <c r="S248" i="8"/>
  <c r="P249" i="8"/>
  <c r="Q249" i="8"/>
  <c r="R249" i="8"/>
  <c r="S249" i="8"/>
  <c r="P250" i="8"/>
  <c r="Q250" i="8"/>
  <c r="R250" i="8"/>
  <c r="S250" i="8"/>
  <c r="P251" i="8"/>
  <c r="Q251" i="8"/>
  <c r="R251" i="8"/>
  <c r="S251" i="8"/>
  <c r="P252" i="8"/>
  <c r="Q252" i="8"/>
  <c r="R252" i="8"/>
  <c r="S252" i="8"/>
  <c r="P253" i="8"/>
  <c r="Q253" i="8"/>
  <c r="R253" i="8"/>
  <c r="S253" i="8"/>
  <c r="P254" i="8"/>
  <c r="Q254" i="8"/>
  <c r="R254" i="8"/>
  <c r="S254" i="8"/>
  <c r="P255" i="8"/>
  <c r="Q255" i="8"/>
  <c r="R255" i="8"/>
  <c r="S255" i="8"/>
  <c r="P256" i="8"/>
  <c r="Q256" i="8"/>
  <c r="R256" i="8"/>
  <c r="S256" i="8"/>
  <c r="P257" i="8"/>
  <c r="Q257" i="8"/>
  <c r="R257" i="8"/>
  <c r="S257" i="8"/>
  <c r="P258" i="8"/>
  <c r="Q258" i="8"/>
  <c r="R258" i="8"/>
  <c r="S258" i="8"/>
  <c r="P259" i="8"/>
  <c r="Q259" i="8"/>
  <c r="R259" i="8"/>
  <c r="S259" i="8"/>
  <c r="P260" i="8"/>
  <c r="Q260" i="8"/>
  <c r="R260" i="8"/>
  <c r="S260" i="8"/>
  <c r="P261" i="8"/>
  <c r="Q261" i="8"/>
  <c r="R261" i="8"/>
  <c r="S261" i="8"/>
  <c r="P262" i="8"/>
  <c r="Q262" i="8"/>
  <c r="R262" i="8"/>
  <c r="S262" i="8"/>
  <c r="P263" i="8"/>
  <c r="Q263" i="8"/>
  <c r="R263" i="8"/>
  <c r="S263" i="8"/>
  <c r="P264" i="8"/>
  <c r="Q264" i="8"/>
  <c r="R264" i="8"/>
  <c r="S264" i="8"/>
  <c r="P265" i="8"/>
  <c r="Q265" i="8"/>
  <c r="R265" i="8"/>
  <c r="S265" i="8"/>
  <c r="P266" i="8"/>
  <c r="Q266" i="8"/>
  <c r="R266" i="8"/>
  <c r="S266" i="8"/>
  <c r="P267" i="8"/>
  <c r="Q267" i="8"/>
  <c r="R267" i="8"/>
  <c r="S267" i="8"/>
  <c r="P268" i="8"/>
  <c r="Q268" i="8"/>
  <c r="R268" i="8"/>
  <c r="S268" i="8"/>
  <c r="P269" i="8"/>
  <c r="Q269" i="8"/>
  <c r="R269" i="8"/>
  <c r="S269" i="8"/>
  <c r="P270" i="8"/>
  <c r="Q270" i="8"/>
  <c r="R270" i="8"/>
  <c r="S270" i="8"/>
  <c r="P271" i="8"/>
  <c r="Q271" i="8"/>
  <c r="R271" i="8"/>
  <c r="S271" i="8"/>
  <c r="P272" i="8"/>
  <c r="Q272" i="8"/>
  <c r="R272" i="8"/>
  <c r="S272" i="8"/>
  <c r="P273" i="8"/>
  <c r="Q273" i="8"/>
  <c r="R273" i="8"/>
  <c r="S273" i="8"/>
  <c r="P274" i="8"/>
  <c r="Q274" i="8"/>
  <c r="R274" i="8"/>
  <c r="S274" i="8"/>
  <c r="P275" i="8"/>
  <c r="Q275" i="8"/>
  <c r="R275" i="8"/>
  <c r="S275" i="8"/>
  <c r="P276" i="8"/>
  <c r="Q276" i="8"/>
  <c r="R276" i="8"/>
  <c r="S276" i="8"/>
  <c r="P277" i="8"/>
  <c r="Q277" i="8"/>
  <c r="R277" i="8"/>
  <c r="S277" i="8"/>
  <c r="P278" i="8"/>
  <c r="Q278" i="8"/>
  <c r="R278" i="8"/>
  <c r="S278" i="8"/>
  <c r="P279" i="8"/>
  <c r="Q279" i="8"/>
  <c r="R279" i="8"/>
  <c r="S279" i="8"/>
  <c r="P280" i="8"/>
  <c r="Q280" i="8"/>
  <c r="R280" i="8"/>
  <c r="S280" i="8"/>
  <c r="P281" i="8"/>
  <c r="Q281" i="8"/>
  <c r="R281" i="8"/>
  <c r="S281" i="8"/>
  <c r="P282" i="8"/>
  <c r="Q282" i="8"/>
  <c r="R282" i="8"/>
  <c r="S282" i="8"/>
  <c r="P283" i="8"/>
  <c r="Q283" i="8"/>
  <c r="R283" i="8"/>
  <c r="S283" i="8"/>
  <c r="P284" i="8"/>
  <c r="Q284" i="8"/>
  <c r="R284" i="8"/>
  <c r="S284" i="8"/>
  <c r="P285" i="8"/>
  <c r="Q285" i="8"/>
  <c r="R285" i="8"/>
  <c r="S285" i="8"/>
  <c r="P286" i="8"/>
  <c r="Q286" i="8"/>
  <c r="R286" i="8"/>
  <c r="S286" i="8"/>
  <c r="P287" i="8"/>
  <c r="Q287" i="8"/>
  <c r="R287" i="8"/>
  <c r="S287" i="8"/>
  <c r="P288" i="8"/>
  <c r="Q288" i="8"/>
  <c r="R288" i="8"/>
  <c r="S288" i="8"/>
  <c r="P289" i="8"/>
  <c r="Q289" i="8"/>
  <c r="R289" i="8"/>
  <c r="S289" i="8"/>
  <c r="P290" i="8"/>
  <c r="Q290" i="8"/>
  <c r="R290" i="8"/>
  <c r="S290" i="8"/>
  <c r="P291" i="8"/>
  <c r="Q291" i="8"/>
  <c r="R291" i="8"/>
  <c r="S291" i="8"/>
  <c r="P292" i="8"/>
  <c r="Q292" i="8"/>
  <c r="R292" i="8"/>
  <c r="S292" i="8"/>
  <c r="P293" i="8"/>
  <c r="Q293" i="8"/>
  <c r="R293" i="8"/>
  <c r="S293" i="8"/>
  <c r="P294" i="8"/>
  <c r="Q294" i="8"/>
  <c r="R294" i="8"/>
  <c r="S294" i="8"/>
  <c r="P295" i="8"/>
  <c r="Q295" i="8"/>
  <c r="R295" i="8"/>
  <c r="S295" i="8"/>
  <c r="P296" i="8"/>
  <c r="Q296" i="8"/>
  <c r="R296" i="8"/>
  <c r="S296" i="8"/>
  <c r="P297" i="8"/>
  <c r="Q297" i="8"/>
  <c r="R297" i="8"/>
  <c r="S297" i="8"/>
  <c r="P298" i="8"/>
  <c r="Q298" i="8"/>
  <c r="R298" i="8"/>
  <c r="S298" i="8"/>
  <c r="P299" i="8"/>
  <c r="Q299" i="8"/>
  <c r="R299" i="8"/>
  <c r="S299" i="8"/>
  <c r="P300" i="8"/>
  <c r="Q300" i="8"/>
  <c r="R300" i="8"/>
  <c r="S300" i="8"/>
  <c r="P301" i="8"/>
  <c r="Q301" i="8"/>
  <c r="R301" i="8"/>
  <c r="S301" i="8"/>
  <c r="P302" i="8"/>
  <c r="Q302" i="8"/>
  <c r="R302" i="8"/>
  <c r="S302" i="8"/>
  <c r="P303" i="8"/>
  <c r="Q303" i="8"/>
  <c r="R303" i="8"/>
  <c r="S303" i="8"/>
  <c r="P304" i="8"/>
  <c r="Q304" i="8"/>
  <c r="R304" i="8"/>
  <c r="S304" i="8"/>
  <c r="P305" i="8"/>
  <c r="Q305" i="8"/>
  <c r="R305" i="8"/>
  <c r="S305" i="8"/>
  <c r="P306" i="8"/>
  <c r="Q306" i="8"/>
  <c r="R306" i="8"/>
  <c r="S306" i="8"/>
  <c r="P307" i="8"/>
  <c r="Q307" i="8"/>
  <c r="R307" i="8"/>
  <c r="S307" i="8"/>
  <c r="P308" i="8"/>
  <c r="Q308" i="8"/>
  <c r="R308" i="8"/>
  <c r="S308" i="8"/>
  <c r="P309" i="8"/>
  <c r="Q309" i="8"/>
  <c r="R309" i="8"/>
  <c r="S309" i="8"/>
  <c r="P310" i="8"/>
  <c r="Q310" i="8"/>
  <c r="R310" i="8"/>
  <c r="S310" i="8"/>
  <c r="P311" i="8"/>
  <c r="Q311" i="8"/>
  <c r="R311" i="8"/>
  <c r="S311" i="8"/>
  <c r="P312" i="8"/>
  <c r="Q312" i="8"/>
  <c r="R312" i="8"/>
  <c r="S312" i="8"/>
  <c r="P313" i="8"/>
  <c r="Q313" i="8"/>
  <c r="R313" i="8"/>
  <c r="S313" i="8"/>
  <c r="P314" i="8"/>
  <c r="Q314" i="8"/>
  <c r="R314" i="8"/>
  <c r="S314" i="8"/>
  <c r="P315" i="8"/>
  <c r="Q315" i="8"/>
  <c r="R315" i="8"/>
  <c r="S315" i="8"/>
  <c r="P316" i="8"/>
  <c r="Q316" i="8"/>
  <c r="R316" i="8"/>
  <c r="S316" i="8"/>
  <c r="P317" i="8"/>
  <c r="Q317" i="8"/>
  <c r="R317" i="8"/>
  <c r="S317" i="8"/>
  <c r="P318" i="8"/>
  <c r="Q318" i="8"/>
  <c r="R318" i="8"/>
  <c r="S318" i="8"/>
  <c r="P319" i="8"/>
  <c r="Q319" i="8"/>
  <c r="R319" i="8"/>
  <c r="S319" i="8"/>
  <c r="P320" i="8"/>
  <c r="Q320" i="8"/>
  <c r="R320" i="8"/>
  <c r="S320" i="8"/>
  <c r="P321" i="8"/>
  <c r="Q321" i="8"/>
  <c r="R321" i="8"/>
  <c r="S321" i="8"/>
  <c r="P322" i="8"/>
  <c r="Q322" i="8"/>
  <c r="R322" i="8"/>
  <c r="S322" i="8"/>
  <c r="P323" i="8"/>
  <c r="Q323" i="8"/>
  <c r="R323" i="8"/>
  <c r="S323" i="8"/>
  <c r="P324" i="8"/>
  <c r="Q324" i="8"/>
  <c r="R324" i="8"/>
  <c r="S324" i="8"/>
  <c r="P325" i="8"/>
  <c r="Q325" i="8"/>
  <c r="R325" i="8"/>
  <c r="S325" i="8"/>
  <c r="P326" i="8"/>
  <c r="Q326" i="8"/>
  <c r="R326" i="8"/>
  <c r="S326" i="8"/>
  <c r="P327" i="8"/>
  <c r="Q327" i="8"/>
  <c r="R327" i="8"/>
  <c r="S327" i="8"/>
  <c r="P328" i="8"/>
  <c r="Q328" i="8"/>
  <c r="R328" i="8"/>
  <c r="S328" i="8"/>
  <c r="P329" i="8"/>
  <c r="Q329" i="8"/>
  <c r="R329" i="8"/>
  <c r="S329" i="8"/>
  <c r="P330" i="8"/>
  <c r="Q330" i="8"/>
  <c r="R330" i="8"/>
  <c r="S330" i="8"/>
  <c r="P331" i="8"/>
  <c r="Q331" i="8"/>
  <c r="R331" i="8"/>
  <c r="S331" i="8"/>
  <c r="P332" i="8"/>
  <c r="Q332" i="8"/>
  <c r="R332" i="8"/>
  <c r="S332" i="8"/>
  <c r="P333" i="8"/>
  <c r="Q333" i="8"/>
  <c r="R333" i="8"/>
  <c r="S333" i="8"/>
  <c r="P334" i="8"/>
  <c r="Q334" i="8"/>
  <c r="R334" i="8"/>
  <c r="S334" i="8"/>
  <c r="P335" i="8"/>
  <c r="Q335" i="8"/>
  <c r="R335" i="8"/>
  <c r="S335" i="8"/>
  <c r="P336" i="8"/>
  <c r="Q336" i="8"/>
  <c r="R336" i="8"/>
  <c r="S336" i="8"/>
  <c r="P337" i="8"/>
  <c r="Q337" i="8"/>
  <c r="R337" i="8"/>
  <c r="S337" i="8"/>
  <c r="P338" i="8"/>
  <c r="Q338" i="8"/>
  <c r="R338" i="8"/>
  <c r="S338" i="8"/>
  <c r="P339" i="8"/>
  <c r="Q339" i="8"/>
  <c r="R339" i="8"/>
  <c r="S339" i="8"/>
  <c r="P340" i="8"/>
  <c r="Q340" i="8"/>
  <c r="R340" i="8"/>
  <c r="S340" i="8"/>
  <c r="P341" i="8"/>
  <c r="Q341" i="8"/>
  <c r="R341" i="8"/>
  <c r="S341" i="8"/>
  <c r="P342" i="8"/>
  <c r="Q342" i="8"/>
  <c r="R342" i="8"/>
  <c r="S342" i="8"/>
  <c r="P343" i="8"/>
  <c r="Q343" i="8"/>
  <c r="R343" i="8"/>
  <c r="S343" i="8"/>
  <c r="P344" i="8"/>
  <c r="Q344" i="8"/>
  <c r="R344" i="8"/>
  <c r="S344" i="8"/>
  <c r="P345" i="8"/>
  <c r="Q345" i="8"/>
  <c r="R345" i="8"/>
  <c r="S345" i="8"/>
  <c r="P346" i="8"/>
  <c r="Q346" i="8"/>
  <c r="R346" i="8"/>
  <c r="S346" i="8"/>
  <c r="P347" i="8"/>
  <c r="Q347" i="8"/>
  <c r="R347" i="8"/>
  <c r="S347" i="8"/>
  <c r="P348" i="8"/>
  <c r="Q348" i="8"/>
  <c r="R348" i="8"/>
  <c r="S348" i="8"/>
  <c r="P349" i="8"/>
  <c r="Q349" i="8"/>
  <c r="R349" i="8"/>
  <c r="S349" i="8"/>
  <c r="P350" i="8"/>
  <c r="Q350" i="8"/>
  <c r="R350" i="8"/>
  <c r="S350" i="8"/>
  <c r="P351" i="8"/>
  <c r="Q351" i="8"/>
  <c r="R351" i="8"/>
  <c r="S351" i="8"/>
  <c r="P352" i="8"/>
  <c r="Q352" i="8"/>
  <c r="R352" i="8"/>
  <c r="S352" i="8"/>
  <c r="P353" i="8"/>
  <c r="Q353" i="8"/>
  <c r="R353" i="8"/>
  <c r="S353" i="8"/>
  <c r="P354" i="8"/>
  <c r="Q354" i="8"/>
  <c r="R354" i="8"/>
  <c r="S354" i="8"/>
  <c r="P355" i="8"/>
  <c r="Q355" i="8"/>
  <c r="R355" i="8"/>
  <c r="S355" i="8"/>
  <c r="P356" i="8"/>
  <c r="Q356" i="8"/>
  <c r="R356" i="8"/>
  <c r="S356" i="8"/>
  <c r="P357" i="8"/>
  <c r="Q357" i="8"/>
  <c r="R357" i="8"/>
  <c r="S357" i="8"/>
  <c r="P358" i="8"/>
  <c r="Q358" i="8"/>
  <c r="R358" i="8"/>
  <c r="S358" i="8"/>
  <c r="P359" i="8"/>
  <c r="Q359" i="8"/>
  <c r="R359" i="8"/>
  <c r="S359" i="8"/>
  <c r="P360" i="8"/>
  <c r="Q360" i="8"/>
  <c r="R360" i="8"/>
  <c r="S360" i="8"/>
  <c r="P361" i="8"/>
  <c r="Q361" i="8"/>
  <c r="R361" i="8"/>
  <c r="S361" i="8"/>
  <c r="P362" i="8"/>
  <c r="Q362" i="8"/>
  <c r="R362" i="8"/>
  <c r="S362" i="8"/>
  <c r="P363" i="8"/>
  <c r="Q363" i="8"/>
  <c r="R363" i="8"/>
  <c r="S363" i="8"/>
  <c r="P364" i="8"/>
  <c r="Q364" i="8"/>
  <c r="R364" i="8"/>
  <c r="S364" i="8"/>
  <c r="P365" i="8"/>
  <c r="Q365" i="8"/>
  <c r="R365" i="8"/>
  <c r="S365" i="8"/>
  <c r="P366" i="8"/>
  <c r="Q366" i="8"/>
  <c r="R366" i="8"/>
  <c r="S366" i="8"/>
  <c r="P367" i="8"/>
  <c r="Q367" i="8"/>
  <c r="R367" i="8"/>
  <c r="S367" i="8"/>
  <c r="P368" i="8"/>
  <c r="Q368" i="8"/>
  <c r="R368" i="8"/>
  <c r="S368" i="8"/>
  <c r="P369" i="8"/>
  <c r="Q369" i="8"/>
  <c r="R369" i="8"/>
  <c r="S369" i="8"/>
  <c r="P370" i="8"/>
  <c r="Q370" i="8"/>
  <c r="R370" i="8"/>
  <c r="S370" i="8"/>
  <c r="P371" i="8"/>
  <c r="Q371" i="8"/>
  <c r="R371" i="8"/>
  <c r="S371" i="8"/>
  <c r="P372" i="8"/>
  <c r="Q372" i="8"/>
  <c r="R372" i="8"/>
  <c r="S372" i="8"/>
  <c r="P373" i="8"/>
  <c r="Q373" i="8"/>
  <c r="R373" i="8"/>
  <c r="S373" i="8"/>
  <c r="P374" i="8"/>
  <c r="Q374" i="8"/>
  <c r="R374" i="8"/>
  <c r="S374" i="8"/>
  <c r="P375" i="8"/>
  <c r="Q375" i="8"/>
  <c r="R375" i="8"/>
  <c r="S375" i="8"/>
  <c r="P376" i="8"/>
  <c r="Q376" i="8"/>
  <c r="R376" i="8"/>
  <c r="S376" i="8"/>
  <c r="P377" i="8"/>
  <c r="Q377" i="8"/>
  <c r="R377" i="8"/>
  <c r="S377" i="8"/>
  <c r="P378" i="8"/>
  <c r="Q378" i="8"/>
  <c r="R378" i="8"/>
  <c r="S378" i="8"/>
  <c r="P379" i="8"/>
  <c r="Q379" i="8"/>
  <c r="R379" i="8"/>
  <c r="S379" i="8"/>
  <c r="P380" i="8"/>
  <c r="Q380" i="8"/>
  <c r="R380" i="8"/>
  <c r="S380" i="8"/>
  <c r="P381" i="8"/>
  <c r="Q381" i="8"/>
  <c r="R381" i="8"/>
  <c r="S381" i="8"/>
  <c r="P382" i="8"/>
  <c r="Q382" i="8"/>
  <c r="R382" i="8"/>
  <c r="S382" i="8"/>
  <c r="P383" i="8"/>
  <c r="Q383" i="8"/>
  <c r="R383" i="8"/>
  <c r="S383" i="8"/>
  <c r="P384" i="8"/>
  <c r="Q384" i="8"/>
  <c r="R384" i="8"/>
  <c r="S384" i="8"/>
  <c r="P385" i="8"/>
  <c r="Q385" i="8"/>
  <c r="R385" i="8"/>
  <c r="S385" i="8"/>
  <c r="P386" i="8"/>
  <c r="Q386" i="8"/>
  <c r="R386" i="8"/>
  <c r="S386" i="8"/>
  <c r="P387" i="8"/>
  <c r="Q387" i="8"/>
  <c r="R387" i="8"/>
  <c r="S387" i="8"/>
  <c r="P388" i="8"/>
  <c r="Q388" i="8"/>
  <c r="R388" i="8"/>
  <c r="S388" i="8"/>
  <c r="P389" i="8"/>
  <c r="Q389" i="8"/>
  <c r="R389" i="8"/>
  <c r="S389" i="8"/>
  <c r="P390" i="8"/>
  <c r="Q390" i="8"/>
  <c r="R390" i="8"/>
  <c r="S390" i="8"/>
  <c r="P391" i="8"/>
  <c r="Q391" i="8"/>
  <c r="R391" i="8"/>
  <c r="S391" i="8"/>
  <c r="P392" i="8"/>
  <c r="Q392" i="8"/>
  <c r="R392" i="8"/>
  <c r="S392" i="8"/>
  <c r="P393" i="8"/>
  <c r="Q393" i="8"/>
  <c r="R393" i="8"/>
  <c r="S393" i="8"/>
  <c r="P394" i="8"/>
  <c r="Q394" i="8"/>
  <c r="R394" i="8"/>
  <c r="S394" i="8"/>
  <c r="P395" i="8"/>
  <c r="Q395" i="8"/>
  <c r="R395" i="8"/>
  <c r="S395" i="8"/>
  <c r="P396" i="8"/>
  <c r="Q396" i="8"/>
  <c r="R396" i="8"/>
  <c r="S396" i="8"/>
  <c r="P397" i="8"/>
  <c r="Q397" i="8"/>
  <c r="R397" i="8"/>
  <c r="S397" i="8"/>
  <c r="P398" i="8"/>
  <c r="Q398" i="8"/>
  <c r="R398" i="8"/>
  <c r="S398" i="8"/>
  <c r="P399" i="8"/>
  <c r="Q399" i="8"/>
  <c r="R399" i="8"/>
  <c r="S399" i="8"/>
  <c r="P400" i="8"/>
  <c r="Q400" i="8"/>
  <c r="R400" i="8"/>
  <c r="S400" i="8"/>
  <c r="P401" i="8"/>
  <c r="Q401" i="8"/>
  <c r="R401" i="8"/>
  <c r="S401" i="8"/>
  <c r="P402" i="8"/>
  <c r="Q402" i="8"/>
  <c r="R402" i="8"/>
  <c r="S402" i="8"/>
  <c r="P403" i="8"/>
  <c r="Q403" i="8"/>
  <c r="R403" i="8"/>
  <c r="S403" i="8"/>
  <c r="P404" i="8"/>
  <c r="Q404" i="8"/>
  <c r="R404" i="8"/>
  <c r="S404" i="8"/>
  <c r="P405" i="8"/>
  <c r="Q405" i="8"/>
  <c r="R405" i="8"/>
  <c r="S405" i="8"/>
  <c r="P406" i="8"/>
  <c r="Q406" i="8"/>
  <c r="R406" i="8"/>
  <c r="S406" i="8"/>
  <c r="P407" i="8"/>
  <c r="Q407" i="8"/>
  <c r="R407" i="8"/>
  <c r="S407" i="8"/>
  <c r="P408" i="8"/>
  <c r="Q408" i="8"/>
  <c r="R408" i="8"/>
  <c r="S408" i="8"/>
  <c r="P409" i="8"/>
  <c r="Q409" i="8"/>
  <c r="R409" i="8"/>
  <c r="S409" i="8"/>
  <c r="P410" i="8"/>
  <c r="Q410" i="8"/>
  <c r="R410" i="8"/>
  <c r="S410" i="8"/>
  <c r="P411" i="8"/>
  <c r="Q411" i="8"/>
  <c r="R411" i="8"/>
  <c r="S411" i="8"/>
  <c r="P412" i="8"/>
  <c r="Q412" i="8"/>
  <c r="R412" i="8"/>
  <c r="S412" i="8"/>
  <c r="P413" i="8"/>
  <c r="Q413" i="8"/>
  <c r="R413" i="8"/>
  <c r="S413" i="8"/>
  <c r="P414" i="8"/>
  <c r="Q414" i="8"/>
  <c r="R414" i="8"/>
  <c r="S414" i="8"/>
  <c r="P415" i="8"/>
  <c r="Q415" i="8"/>
  <c r="R415" i="8"/>
  <c r="S415" i="8"/>
  <c r="P416" i="8"/>
  <c r="Q416" i="8"/>
  <c r="R416" i="8"/>
  <c r="S416" i="8"/>
  <c r="P417" i="8"/>
  <c r="Q417" i="8"/>
  <c r="R417" i="8"/>
  <c r="S417" i="8"/>
  <c r="P418" i="8"/>
  <c r="Q418" i="8"/>
  <c r="R418" i="8"/>
  <c r="S418" i="8"/>
  <c r="P419" i="8"/>
  <c r="Q419" i="8"/>
  <c r="R419" i="8"/>
  <c r="S419" i="8"/>
  <c r="P420" i="8"/>
  <c r="Q420" i="8"/>
  <c r="R420" i="8"/>
  <c r="S420" i="8"/>
  <c r="P421" i="8"/>
  <c r="Q421" i="8"/>
  <c r="R421" i="8"/>
  <c r="S421" i="8"/>
  <c r="P422" i="8"/>
  <c r="Q422" i="8"/>
  <c r="R422" i="8"/>
  <c r="S422" i="8"/>
  <c r="P423" i="8"/>
  <c r="Q423" i="8"/>
  <c r="R423" i="8"/>
  <c r="S423" i="8"/>
  <c r="P424" i="8"/>
  <c r="Q424" i="8"/>
  <c r="R424" i="8"/>
  <c r="S424" i="8"/>
  <c r="P425" i="8"/>
  <c r="Q425" i="8"/>
  <c r="R425" i="8"/>
  <c r="S425" i="8"/>
  <c r="P426" i="8"/>
  <c r="Q426" i="8"/>
  <c r="R426" i="8"/>
  <c r="S426" i="8"/>
  <c r="P427" i="8"/>
  <c r="Q427" i="8"/>
  <c r="R427" i="8"/>
  <c r="S427" i="8"/>
  <c r="P428" i="8"/>
  <c r="Q428" i="8"/>
  <c r="R428" i="8"/>
  <c r="S428" i="8"/>
  <c r="P429" i="8"/>
  <c r="Q429" i="8"/>
  <c r="R429" i="8"/>
  <c r="S429" i="8"/>
  <c r="P430" i="8"/>
  <c r="Q430" i="8"/>
  <c r="R430" i="8"/>
  <c r="S430" i="8"/>
  <c r="P431" i="8"/>
  <c r="Q431" i="8"/>
  <c r="R431" i="8"/>
  <c r="S431" i="8"/>
  <c r="P432" i="8"/>
  <c r="Q432" i="8"/>
  <c r="R432" i="8"/>
  <c r="S432" i="8"/>
  <c r="P433" i="8"/>
  <c r="Q433" i="8"/>
  <c r="R433" i="8"/>
  <c r="S433" i="8"/>
  <c r="P434" i="8"/>
  <c r="Q434" i="8"/>
  <c r="R434" i="8"/>
  <c r="S434" i="8"/>
  <c r="P435" i="8"/>
  <c r="Q435" i="8"/>
  <c r="R435" i="8"/>
  <c r="S435" i="8"/>
  <c r="P436" i="8"/>
  <c r="Q436" i="8"/>
  <c r="R436" i="8"/>
  <c r="S436" i="8"/>
  <c r="P437" i="8"/>
  <c r="Q437" i="8"/>
  <c r="R437" i="8"/>
  <c r="S437" i="8"/>
  <c r="P438" i="8"/>
  <c r="Q438" i="8"/>
  <c r="R438" i="8"/>
  <c r="S438" i="8"/>
  <c r="P439" i="8"/>
  <c r="Q439" i="8"/>
  <c r="R439" i="8"/>
  <c r="S439" i="8"/>
  <c r="P440" i="8"/>
  <c r="Q440" i="8"/>
  <c r="R440" i="8"/>
  <c r="S440" i="8"/>
  <c r="P441" i="8"/>
  <c r="Q441" i="8"/>
  <c r="R441" i="8"/>
  <c r="S441" i="8"/>
  <c r="P442" i="8"/>
  <c r="Q442" i="8"/>
  <c r="R442" i="8"/>
  <c r="S442" i="8"/>
  <c r="P443" i="8"/>
  <c r="Q443" i="8"/>
  <c r="R443" i="8"/>
  <c r="S443" i="8"/>
  <c r="P444" i="8"/>
  <c r="Q444" i="8"/>
  <c r="R444" i="8"/>
  <c r="S444" i="8"/>
  <c r="P445" i="8"/>
  <c r="Q445" i="8"/>
  <c r="R445" i="8"/>
  <c r="S445" i="8"/>
  <c r="P446" i="8"/>
  <c r="Q446" i="8"/>
  <c r="R446" i="8"/>
  <c r="S446" i="8"/>
  <c r="P447" i="8"/>
  <c r="Q447" i="8"/>
  <c r="R447" i="8"/>
  <c r="S447" i="8"/>
  <c r="P448" i="8"/>
  <c r="Q448" i="8"/>
  <c r="R448" i="8"/>
  <c r="S448" i="8"/>
  <c r="P449" i="8"/>
  <c r="Q449" i="8"/>
  <c r="R449" i="8"/>
  <c r="S449" i="8"/>
  <c r="P450" i="8"/>
  <c r="Q450" i="8"/>
  <c r="R450" i="8"/>
  <c r="S450" i="8"/>
  <c r="P451" i="8"/>
  <c r="Q451" i="8"/>
  <c r="R451" i="8"/>
  <c r="S451" i="8"/>
  <c r="P452" i="8"/>
  <c r="Q452" i="8"/>
  <c r="R452" i="8"/>
  <c r="S452" i="8"/>
  <c r="P453" i="8"/>
  <c r="Q453" i="8"/>
  <c r="R453" i="8"/>
  <c r="S453" i="8"/>
  <c r="P454" i="8"/>
  <c r="Q454" i="8"/>
  <c r="R454" i="8"/>
  <c r="S454" i="8"/>
  <c r="P455" i="8"/>
  <c r="Q455" i="8"/>
  <c r="R455" i="8"/>
  <c r="S455" i="8"/>
  <c r="P456" i="8"/>
  <c r="Q456" i="8"/>
  <c r="R456" i="8"/>
  <c r="S456" i="8"/>
  <c r="P457" i="8"/>
  <c r="Q457" i="8"/>
  <c r="R457" i="8"/>
  <c r="S457" i="8"/>
  <c r="P458" i="8"/>
  <c r="Q458" i="8"/>
  <c r="R458" i="8"/>
  <c r="S458" i="8"/>
  <c r="P459" i="8"/>
  <c r="Q459" i="8"/>
  <c r="R459" i="8"/>
  <c r="S459" i="8"/>
  <c r="P460" i="8"/>
  <c r="Q460" i="8"/>
  <c r="R460" i="8"/>
  <c r="S460" i="8"/>
  <c r="P461" i="8"/>
  <c r="Q461" i="8"/>
  <c r="R461" i="8"/>
  <c r="S461" i="8"/>
  <c r="P462" i="8"/>
  <c r="Q462" i="8"/>
  <c r="R462" i="8"/>
  <c r="S462" i="8"/>
  <c r="P463" i="8"/>
  <c r="Q463" i="8"/>
  <c r="R463" i="8"/>
  <c r="S463" i="8"/>
  <c r="P464" i="8"/>
  <c r="Q464" i="8"/>
  <c r="R464" i="8"/>
  <c r="S464" i="8"/>
  <c r="P465" i="8"/>
  <c r="Q465" i="8"/>
  <c r="R465" i="8"/>
  <c r="S465" i="8"/>
  <c r="P466" i="8"/>
  <c r="Q466" i="8"/>
  <c r="R466" i="8"/>
  <c r="S466" i="8"/>
  <c r="P467" i="8"/>
  <c r="Q467" i="8"/>
  <c r="R467" i="8"/>
  <c r="S467" i="8"/>
  <c r="P468" i="8"/>
  <c r="Q468" i="8"/>
  <c r="R468" i="8"/>
  <c r="S468" i="8"/>
  <c r="P469" i="8"/>
  <c r="Q469" i="8"/>
  <c r="R469" i="8"/>
  <c r="S469" i="8"/>
  <c r="P470" i="8"/>
  <c r="Q470" i="8"/>
  <c r="R470" i="8"/>
  <c r="S470" i="8"/>
  <c r="P471" i="8"/>
  <c r="Q471" i="8"/>
  <c r="R471" i="8"/>
  <c r="S471" i="8"/>
  <c r="P472" i="8"/>
  <c r="Q472" i="8"/>
  <c r="R472" i="8"/>
  <c r="S472" i="8"/>
  <c r="P473" i="8"/>
  <c r="Q473" i="8"/>
  <c r="R473" i="8"/>
  <c r="S473" i="8"/>
  <c r="P474" i="8"/>
  <c r="Q474" i="8"/>
  <c r="R474" i="8"/>
  <c r="S474" i="8"/>
  <c r="P475" i="8"/>
  <c r="Q475" i="8"/>
  <c r="R475" i="8"/>
  <c r="S475" i="8"/>
  <c r="P476" i="8"/>
  <c r="Q476" i="8"/>
  <c r="R476" i="8"/>
  <c r="S476" i="8"/>
  <c r="P477" i="8"/>
  <c r="Q477" i="8"/>
  <c r="R477" i="8"/>
  <c r="S477" i="8"/>
  <c r="P478" i="8"/>
  <c r="Q478" i="8"/>
  <c r="R478" i="8"/>
  <c r="S478" i="8"/>
  <c r="P479" i="8"/>
  <c r="Q479" i="8"/>
  <c r="R479" i="8"/>
  <c r="S479" i="8"/>
  <c r="P480" i="8"/>
  <c r="Q480" i="8"/>
  <c r="R480" i="8"/>
  <c r="S480" i="8"/>
  <c r="P481" i="8"/>
  <c r="Q481" i="8"/>
  <c r="R481" i="8"/>
  <c r="S481" i="8"/>
  <c r="P482" i="8"/>
  <c r="Q482" i="8"/>
  <c r="R482" i="8"/>
  <c r="S482" i="8"/>
  <c r="P483" i="8"/>
  <c r="Q483" i="8"/>
  <c r="R483" i="8"/>
  <c r="S483" i="8"/>
  <c r="P484" i="8"/>
  <c r="Q484" i="8"/>
  <c r="R484" i="8"/>
  <c r="S484" i="8"/>
  <c r="P485" i="8"/>
  <c r="Q485" i="8"/>
  <c r="R485" i="8"/>
  <c r="S485" i="8"/>
  <c r="P486" i="8"/>
  <c r="Q486" i="8"/>
  <c r="R486" i="8"/>
  <c r="S486" i="8"/>
  <c r="P487" i="8"/>
  <c r="Q487" i="8"/>
  <c r="R487" i="8"/>
  <c r="S487" i="8"/>
  <c r="P488" i="8"/>
  <c r="Q488" i="8"/>
  <c r="R488" i="8"/>
  <c r="S488" i="8"/>
  <c r="P489" i="8"/>
  <c r="Q489" i="8"/>
  <c r="R489" i="8"/>
  <c r="S489" i="8"/>
  <c r="P490" i="8"/>
  <c r="Q490" i="8"/>
  <c r="R490" i="8"/>
  <c r="S490" i="8"/>
  <c r="P491" i="8"/>
  <c r="Q491" i="8"/>
  <c r="R491" i="8"/>
  <c r="S491" i="8"/>
  <c r="P492" i="8"/>
  <c r="Q492" i="8"/>
  <c r="R492" i="8"/>
  <c r="S492" i="8"/>
  <c r="P493" i="8"/>
  <c r="Q493" i="8"/>
  <c r="R493" i="8"/>
  <c r="S493" i="8"/>
  <c r="P494" i="8"/>
  <c r="Q494" i="8"/>
  <c r="R494" i="8"/>
  <c r="S494" i="8"/>
  <c r="P495" i="8"/>
  <c r="Q495" i="8"/>
  <c r="R495" i="8"/>
  <c r="S495" i="8"/>
  <c r="P496" i="8"/>
  <c r="Q496" i="8"/>
  <c r="R496" i="8"/>
  <c r="S496" i="8"/>
  <c r="P497" i="8"/>
  <c r="Q497" i="8"/>
  <c r="R497" i="8"/>
  <c r="S497" i="8"/>
  <c r="P498" i="8"/>
  <c r="Q498" i="8"/>
  <c r="R498" i="8"/>
  <c r="S498" i="8"/>
  <c r="P499" i="8"/>
  <c r="Q499" i="8"/>
  <c r="R499" i="8"/>
  <c r="S499" i="8"/>
  <c r="P500" i="8"/>
  <c r="Q500" i="8"/>
  <c r="R500" i="8"/>
  <c r="S500" i="8"/>
  <c r="P501" i="8"/>
  <c r="Q501" i="8"/>
  <c r="R501" i="8"/>
  <c r="S501" i="8"/>
  <c r="P502" i="8"/>
  <c r="Q502" i="8"/>
  <c r="R502" i="8"/>
  <c r="S502" i="8"/>
  <c r="P503" i="8"/>
  <c r="Q503" i="8"/>
  <c r="R503" i="8"/>
  <c r="S503" i="8"/>
  <c r="P504" i="8"/>
  <c r="Q504" i="8"/>
  <c r="R504" i="8"/>
  <c r="S504" i="8"/>
  <c r="P505" i="8"/>
  <c r="Q505" i="8"/>
  <c r="R505" i="8"/>
  <c r="S505" i="8"/>
  <c r="P506" i="8"/>
  <c r="Q506" i="8"/>
  <c r="R506" i="8"/>
  <c r="S506" i="8"/>
  <c r="P507" i="8"/>
  <c r="Q507" i="8"/>
  <c r="R507" i="8"/>
  <c r="S507" i="8"/>
  <c r="P508" i="8"/>
  <c r="Q508" i="8"/>
  <c r="R508" i="8"/>
  <c r="S508" i="8"/>
  <c r="P509" i="8"/>
  <c r="Q509" i="8"/>
  <c r="R509" i="8"/>
  <c r="S509" i="8"/>
  <c r="P510" i="8"/>
  <c r="Q510" i="8"/>
  <c r="R510" i="8"/>
  <c r="S510" i="8"/>
  <c r="P511" i="8"/>
  <c r="Q511" i="8"/>
  <c r="R511" i="8"/>
  <c r="S511" i="8"/>
  <c r="P512" i="8"/>
  <c r="Q512" i="8"/>
  <c r="R512" i="8"/>
  <c r="S512" i="8"/>
  <c r="P513" i="8"/>
  <c r="Q513" i="8"/>
  <c r="R513" i="8"/>
  <c r="S513" i="8"/>
  <c r="P514" i="8"/>
  <c r="Q514" i="8"/>
  <c r="R514" i="8"/>
  <c r="S514" i="8"/>
  <c r="P515" i="8"/>
  <c r="Q515" i="8"/>
  <c r="R515" i="8"/>
  <c r="S515" i="8"/>
  <c r="P516" i="8"/>
  <c r="Q516" i="8"/>
  <c r="R516" i="8"/>
  <c r="S516" i="8"/>
  <c r="P517" i="8"/>
  <c r="Q517" i="8"/>
  <c r="R517" i="8"/>
  <c r="S517" i="8"/>
  <c r="P518" i="8"/>
  <c r="Q518" i="8"/>
  <c r="R518" i="8"/>
  <c r="S518" i="8"/>
  <c r="P519" i="8"/>
  <c r="Q519" i="8"/>
  <c r="R519" i="8"/>
  <c r="S519" i="8"/>
  <c r="P520" i="8"/>
  <c r="Q520" i="8"/>
  <c r="R520" i="8"/>
  <c r="S520" i="8"/>
  <c r="P521" i="8"/>
  <c r="Q521" i="8"/>
  <c r="R521" i="8"/>
  <c r="S521" i="8"/>
  <c r="P522" i="8"/>
  <c r="Q522" i="8"/>
  <c r="R522" i="8"/>
  <c r="S522" i="8"/>
  <c r="P523" i="8"/>
  <c r="Q523" i="8"/>
  <c r="R523" i="8"/>
  <c r="S523" i="8"/>
  <c r="P524" i="8"/>
  <c r="Q524" i="8"/>
  <c r="R524" i="8"/>
  <c r="S524" i="8"/>
  <c r="P525" i="8"/>
  <c r="Q525" i="8"/>
  <c r="R525" i="8"/>
  <c r="S525" i="8"/>
  <c r="P526" i="8"/>
  <c r="Q526" i="8"/>
  <c r="R526" i="8"/>
  <c r="S526" i="8"/>
  <c r="P527" i="8"/>
  <c r="Q527" i="8"/>
  <c r="R527" i="8"/>
  <c r="S527" i="8"/>
  <c r="P528" i="8"/>
  <c r="Q528" i="8"/>
  <c r="R528" i="8"/>
  <c r="S528" i="8"/>
  <c r="P529" i="8"/>
  <c r="Q529" i="8"/>
  <c r="R529" i="8"/>
  <c r="S529" i="8"/>
  <c r="P530" i="8"/>
  <c r="Q530" i="8"/>
  <c r="R530" i="8"/>
  <c r="S530" i="8"/>
  <c r="P531" i="8"/>
  <c r="Q531" i="8"/>
  <c r="R531" i="8"/>
  <c r="S531" i="8"/>
  <c r="P532" i="8"/>
  <c r="Q532" i="8"/>
  <c r="R532" i="8"/>
  <c r="S532" i="8"/>
  <c r="P533" i="8"/>
  <c r="Q533" i="8"/>
  <c r="R533" i="8"/>
  <c r="S533" i="8"/>
  <c r="P534" i="8"/>
  <c r="Q534" i="8"/>
  <c r="R534" i="8"/>
  <c r="S534" i="8"/>
  <c r="P535" i="8"/>
  <c r="Q535" i="8"/>
  <c r="R535" i="8"/>
  <c r="S535" i="8"/>
  <c r="P536" i="8"/>
  <c r="Q536" i="8"/>
  <c r="R536" i="8"/>
  <c r="S536" i="8"/>
  <c r="P537" i="8"/>
  <c r="Q537" i="8"/>
  <c r="R537" i="8"/>
  <c r="S537" i="8"/>
  <c r="P538" i="8"/>
  <c r="Q538" i="8"/>
  <c r="R538" i="8"/>
  <c r="S538" i="8"/>
  <c r="P539" i="8"/>
  <c r="Q539" i="8"/>
  <c r="R539" i="8"/>
  <c r="S539" i="8"/>
  <c r="P540" i="8"/>
  <c r="Q540" i="8"/>
  <c r="R540" i="8"/>
  <c r="S540" i="8"/>
  <c r="P541" i="8"/>
  <c r="Q541" i="8"/>
  <c r="R541" i="8"/>
  <c r="S541" i="8"/>
  <c r="P542" i="8"/>
  <c r="Q542" i="8"/>
  <c r="R542" i="8"/>
  <c r="S542" i="8"/>
  <c r="P543" i="8"/>
  <c r="Q543" i="8"/>
  <c r="R543" i="8"/>
  <c r="S543" i="8"/>
  <c r="P544" i="8"/>
  <c r="Q544" i="8"/>
  <c r="R544" i="8"/>
  <c r="S544" i="8"/>
  <c r="P545" i="8"/>
  <c r="Q545" i="8"/>
  <c r="R545" i="8"/>
  <c r="S545" i="8"/>
  <c r="P546" i="8"/>
  <c r="Q546" i="8"/>
  <c r="R546" i="8"/>
  <c r="S546" i="8"/>
  <c r="P547" i="8"/>
  <c r="Q547" i="8"/>
  <c r="R547" i="8"/>
  <c r="S547" i="8"/>
  <c r="P548" i="8"/>
  <c r="Q548" i="8"/>
  <c r="R548" i="8"/>
  <c r="S548" i="8"/>
  <c r="P549" i="8"/>
  <c r="Q549" i="8"/>
  <c r="R549" i="8"/>
  <c r="S549" i="8"/>
  <c r="P550" i="8"/>
  <c r="Q550" i="8"/>
  <c r="R550" i="8"/>
  <c r="S550" i="8"/>
  <c r="P551" i="8"/>
  <c r="Q551" i="8"/>
  <c r="R551" i="8"/>
  <c r="S551" i="8"/>
  <c r="P552" i="8"/>
  <c r="Q552" i="8"/>
  <c r="R552" i="8"/>
  <c r="S552" i="8"/>
  <c r="P553" i="8"/>
  <c r="Q553" i="8"/>
  <c r="R553" i="8"/>
  <c r="S553" i="8"/>
  <c r="P554" i="8"/>
  <c r="Q554" i="8"/>
  <c r="R554" i="8"/>
  <c r="S554" i="8"/>
  <c r="P555" i="8"/>
  <c r="Q555" i="8"/>
  <c r="R555" i="8"/>
  <c r="S555" i="8"/>
  <c r="P556" i="8"/>
  <c r="Q556" i="8"/>
  <c r="R556" i="8"/>
  <c r="S556" i="8"/>
  <c r="P557" i="8"/>
  <c r="Q557" i="8"/>
  <c r="R557" i="8"/>
  <c r="S557" i="8"/>
  <c r="P558" i="8"/>
  <c r="Q558" i="8"/>
  <c r="R558" i="8"/>
  <c r="S558" i="8"/>
  <c r="P559" i="8"/>
  <c r="Q559" i="8"/>
  <c r="R559" i="8"/>
  <c r="S559" i="8"/>
  <c r="P560" i="8"/>
  <c r="Q560" i="8"/>
  <c r="R560" i="8"/>
  <c r="S560" i="8"/>
  <c r="P561" i="8"/>
  <c r="Q561" i="8"/>
  <c r="R561" i="8"/>
  <c r="S561" i="8"/>
  <c r="P562" i="8"/>
  <c r="Q562" i="8"/>
  <c r="R562" i="8"/>
  <c r="S562" i="8"/>
  <c r="P563" i="8"/>
  <c r="Q563" i="8"/>
  <c r="R563" i="8"/>
  <c r="S563" i="8"/>
  <c r="P564" i="8"/>
  <c r="Q564" i="8"/>
  <c r="R564" i="8"/>
  <c r="S564" i="8"/>
  <c r="P565" i="8"/>
  <c r="Q565" i="8"/>
  <c r="R565" i="8"/>
  <c r="S565" i="8"/>
  <c r="P566" i="8"/>
  <c r="Q566" i="8"/>
  <c r="R566" i="8"/>
  <c r="S566" i="8"/>
  <c r="P567" i="8"/>
  <c r="Q567" i="8"/>
  <c r="R567" i="8"/>
  <c r="S567" i="8"/>
  <c r="P568" i="8"/>
  <c r="Q568" i="8"/>
  <c r="R568" i="8"/>
  <c r="S568" i="8"/>
  <c r="P569" i="8"/>
  <c r="Q569" i="8"/>
  <c r="R569" i="8"/>
  <c r="S569" i="8"/>
  <c r="P570" i="8"/>
  <c r="Q570" i="8"/>
  <c r="R570" i="8"/>
  <c r="S570" i="8"/>
  <c r="P571" i="8"/>
  <c r="Q571" i="8"/>
  <c r="R571" i="8"/>
  <c r="S571" i="8"/>
  <c r="P572" i="8"/>
  <c r="Q572" i="8"/>
  <c r="R572" i="8"/>
  <c r="S572" i="8"/>
  <c r="P573" i="8"/>
  <c r="Q573" i="8"/>
  <c r="R573" i="8"/>
  <c r="S573" i="8"/>
  <c r="P574" i="8"/>
  <c r="Q574" i="8"/>
  <c r="R574" i="8"/>
  <c r="S574" i="8"/>
  <c r="P575" i="8"/>
  <c r="Q575" i="8"/>
  <c r="R575" i="8"/>
  <c r="S575" i="8"/>
  <c r="P576" i="8"/>
  <c r="Q576" i="8"/>
  <c r="R576" i="8"/>
  <c r="S576" i="8"/>
  <c r="P577" i="8"/>
  <c r="Q577" i="8"/>
  <c r="R577" i="8"/>
  <c r="S577" i="8"/>
  <c r="P578" i="8"/>
  <c r="Q578" i="8"/>
  <c r="R578" i="8"/>
  <c r="S578" i="8"/>
  <c r="P579" i="8"/>
  <c r="Q579" i="8"/>
  <c r="R579" i="8"/>
  <c r="S579" i="8"/>
  <c r="P580" i="8"/>
  <c r="Q580" i="8"/>
  <c r="R580" i="8"/>
  <c r="S580" i="8"/>
  <c r="P581" i="8"/>
  <c r="Q581" i="8"/>
  <c r="R581" i="8"/>
  <c r="S581" i="8"/>
  <c r="P582" i="8"/>
  <c r="Q582" i="8"/>
  <c r="R582" i="8"/>
  <c r="S582" i="8"/>
  <c r="P583" i="8"/>
  <c r="Q583" i="8"/>
  <c r="R583" i="8"/>
  <c r="S583" i="8"/>
  <c r="P584" i="8"/>
  <c r="Q584" i="8"/>
  <c r="R584" i="8"/>
  <c r="S584" i="8"/>
  <c r="P585" i="8"/>
  <c r="Q585" i="8"/>
  <c r="R585" i="8"/>
  <c r="S585" i="8"/>
  <c r="P586" i="8"/>
  <c r="Q586" i="8"/>
  <c r="R586" i="8"/>
  <c r="S586" i="8"/>
  <c r="P587" i="8"/>
  <c r="Q587" i="8"/>
  <c r="R587" i="8"/>
  <c r="S587" i="8"/>
  <c r="P588" i="8"/>
  <c r="Q588" i="8"/>
  <c r="R588" i="8"/>
  <c r="S588" i="8"/>
  <c r="P589" i="8"/>
  <c r="Q589" i="8"/>
  <c r="R589" i="8"/>
  <c r="S589" i="8"/>
  <c r="P590" i="8"/>
  <c r="Q590" i="8"/>
  <c r="R590" i="8"/>
  <c r="S590" i="8"/>
  <c r="P591" i="8"/>
  <c r="Q591" i="8"/>
  <c r="R591" i="8"/>
  <c r="S591" i="8"/>
  <c r="P592" i="8"/>
  <c r="Q592" i="8"/>
  <c r="R592" i="8"/>
  <c r="S592" i="8"/>
  <c r="P593" i="8"/>
  <c r="Q593" i="8"/>
  <c r="R593" i="8"/>
  <c r="S593" i="8"/>
  <c r="P594" i="8"/>
  <c r="Q594" i="8"/>
  <c r="R594" i="8"/>
  <c r="S594" i="8"/>
  <c r="P595" i="8"/>
  <c r="Q595" i="8"/>
  <c r="R595" i="8"/>
  <c r="S595" i="8"/>
  <c r="P596" i="8"/>
  <c r="Q596" i="8"/>
  <c r="R596" i="8"/>
  <c r="S596" i="8"/>
  <c r="P597" i="8"/>
  <c r="Q597" i="8"/>
  <c r="R597" i="8"/>
  <c r="S597" i="8"/>
  <c r="P598" i="8"/>
  <c r="Q598" i="8"/>
  <c r="R598" i="8"/>
  <c r="S598" i="8"/>
  <c r="P599" i="8"/>
  <c r="Q599" i="8"/>
  <c r="R599" i="8"/>
  <c r="S599" i="8"/>
  <c r="P600" i="8"/>
  <c r="Q600" i="8"/>
  <c r="R600" i="8"/>
  <c r="S600" i="8"/>
  <c r="P601" i="8"/>
  <c r="Q601" i="8"/>
  <c r="R601" i="8"/>
  <c r="S601" i="8"/>
  <c r="P602" i="8"/>
  <c r="Q602" i="8"/>
  <c r="R602" i="8"/>
  <c r="S602" i="8"/>
  <c r="P603" i="8"/>
  <c r="Q603" i="8"/>
  <c r="R603" i="8"/>
  <c r="S603" i="8"/>
  <c r="P604" i="8"/>
  <c r="Q604" i="8"/>
  <c r="R604" i="8"/>
  <c r="S604" i="8"/>
  <c r="P605" i="8"/>
  <c r="Q605" i="8"/>
  <c r="R605" i="8"/>
  <c r="S605" i="8"/>
  <c r="P606" i="8"/>
  <c r="Q606" i="8"/>
  <c r="R606" i="8"/>
  <c r="S606" i="8"/>
  <c r="P607" i="8"/>
  <c r="Q607" i="8"/>
  <c r="R607" i="8"/>
  <c r="S607" i="8"/>
  <c r="P608" i="8"/>
  <c r="Q608" i="8"/>
  <c r="R608" i="8"/>
  <c r="S608" i="8"/>
  <c r="P609" i="8"/>
  <c r="Q609" i="8"/>
  <c r="R609" i="8"/>
  <c r="S609" i="8"/>
  <c r="P610" i="8"/>
  <c r="Q610" i="8"/>
  <c r="R610" i="8"/>
  <c r="S610" i="8"/>
  <c r="P611" i="8"/>
  <c r="Q611" i="8"/>
  <c r="R611" i="8"/>
  <c r="S611" i="8"/>
  <c r="P612" i="8"/>
  <c r="Q612" i="8"/>
  <c r="R612" i="8"/>
  <c r="S612" i="8"/>
  <c r="P613" i="8"/>
  <c r="Q613" i="8"/>
  <c r="R613" i="8"/>
  <c r="S613" i="8"/>
  <c r="P614" i="8"/>
  <c r="Q614" i="8"/>
  <c r="R614" i="8"/>
  <c r="S614" i="8"/>
  <c r="P615" i="8"/>
  <c r="Q615" i="8"/>
  <c r="R615" i="8"/>
  <c r="S615" i="8"/>
  <c r="P616" i="8"/>
  <c r="Q616" i="8"/>
  <c r="R616" i="8"/>
  <c r="S616" i="8"/>
  <c r="P617" i="8"/>
  <c r="Q617" i="8"/>
  <c r="R617" i="8"/>
  <c r="S617" i="8"/>
  <c r="P618" i="8"/>
  <c r="Q618" i="8"/>
  <c r="R618" i="8"/>
  <c r="S618" i="8"/>
  <c r="P619" i="8"/>
  <c r="Q619" i="8"/>
  <c r="R619" i="8"/>
  <c r="S619" i="8"/>
  <c r="P620" i="8"/>
  <c r="Q620" i="8"/>
  <c r="R620" i="8"/>
  <c r="S620" i="8"/>
  <c r="P621" i="8"/>
  <c r="Q621" i="8"/>
  <c r="R621" i="8"/>
  <c r="S621" i="8"/>
  <c r="P622" i="8"/>
  <c r="Q622" i="8"/>
  <c r="R622" i="8"/>
  <c r="S622" i="8"/>
  <c r="P623" i="8"/>
  <c r="Q623" i="8"/>
  <c r="R623" i="8"/>
  <c r="S623" i="8"/>
  <c r="P624" i="8"/>
  <c r="Q624" i="8"/>
  <c r="R624" i="8"/>
  <c r="S624" i="8"/>
  <c r="P625" i="8"/>
  <c r="Q625" i="8"/>
  <c r="R625" i="8"/>
  <c r="S625" i="8"/>
  <c r="P626" i="8"/>
  <c r="Q626" i="8"/>
  <c r="R626" i="8"/>
  <c r="S626" i="8"/>
  <c r="P627" i="8"/>
  <c r="Q627" i="8"/>
  <c r="R627" i="8"/>
  <c r="S627" i="8"/>
  <c r="P628" i="8"/>
  <c r="Q628" i="8"/>
  <c r="R628" i="8"/>
  <c r="S628" i="8"/>
  <c r="P629" i="8"/>
  <c r="Q629" i="8"/>
  <c r="R629" i="8"/>
  <c r="S629" i="8"/>
  <c r="P630" i="8"/>
  <c r="Q630" i="8"/>
  <c r="R630" i="8"/>
  <c r="S630" i="8"/>
  <c r="P631" i="8"/>
  <c r="Q631" i="8"/>
  <c r="R631" i="8"/>
  <c r="S631" i="8"/>
  <c r="P632" i="8"/>
  <c r="Q632" i="8"/>
  <c r="R632" i="8"/>
  <c r="S632" i="8"/>
  <c r="P633" i="8"/>
  <c r="Q633" i="8"/>
  <c r="R633" i="8"/>
  <c r="S633" i="8"/>
  <c r="P634" i="8"/>
  <c r="Q634" i="8"/>
  <c r="R634" i="8"/>
  <c r="S634" i="8"/>
  <c r="P635" i="8"/>
  <c r="Q635" i="8"/>
  <c r="R635" i="8"/>
  <c r="S635" i="8"/>
  <c r="P636" i="8"/>
  <c r="Q636" i="8"/>
  <c r="R636" i="8"/>
  <c r="S636" i="8"/>
  <c r="P637" i="8"/>
  <c r="Q637" i="8"/>
  <c r="R637" i="8"/>
  <c r="S637" i="8"/>
  <c r="P638" i="8"/>
  <c r="Q638" i="8"/>
  <c r="R638" i="8"/>
  <c r="S638" i="8"/>
  <c r="P639" i="8"/>
  <c r="Q639" i="8"/>
  <c r="R639" i="8"/>
  <c r="S639" i="8"/>
  <c r="P640" i="8"/>
  <c r="Q640" i="8"/>
  <c r="R640" i="8"/>
  <c r="S640" i="8"/>
  <c r="P641" i="8"/>
  <c r="Q641" i="8"/>
  <c r="R641" i="8"/>
  <c r="S641" i="8"/>
  <c r="P642" i="8"/>
  <c r="Q642" i="8"/>
  <c r="R642" i="8"/>
  <c r="S642" i="8"/>
  <c r="P643" i="8"/>
  <c r="Q643" i="8"/>
  <c r="R643" i="8"/>
  <c r="S643" i="8"/>
  <c r="P644" i="8"/>
  <c r="Q644" i="8"/>
  <c r="R644" i="8"/>
  <c r="S644" i="8"/>
  <c r="P645" i="8"/>
  <c r="Q645" i="8"/>
  <c r="R645" i="8"/>
  <c r="S645" i="8"/>
  <c r="P646" i="8"/>
  <c r="Q646" i="8"/>
  <c r="R646" i="8"/>
  <c r="S646" i="8"/>
  <c r="P647" i="8"/>
  <c r="Q647" i="8"/>
  <c r="R647" i="8"/>
  <c r="S647" i="8"/>
  <c r="P648" i="8"/>
  <c r="Q648" i="8"/>
  <c r="R648" i="8"/>
  <c r="S648" i="8"/>
  <c r="P649" i="8"/>
  <c r="Q649" i="8"/>
  <c r="R649" i="8"/>
  <c r="S649" i="8"/>
  <c r="P650" i="8"/>
  <c r="Q650" i="8"/>
  <c r="R650" i="8"/>
  <c r="S650" i="8"/>
  <c r="P651" i="8"/>
  <c r="Q651" i="8"/>
  <c r="R651" i="8"/>
  <c r="S651" i="8"/>
  <c r="P652" i="8"/>
  <c r="Q652" i="8"/>
  <c r="R652" i="8"/>
  <c r="S652" i="8"/>
  <c r="P653" i="8"/>
  <c r="Q653" i="8"/>
  <c r="R653" i="8"/>
  <c r="S653" i="8"/>
  <c r="P654" i="8"/>
  <c r="Q654" i="8"/>
  <c r="R654" i="8"/>
  <c r="S654" i="8"/>
  <c r="P655" i="8"/>
  <c r="Q655" i="8"/>
  <c r="R655" i="8"/>
  <c r="S655" i="8"/>
  <c r="P656" i="8"/>
  <c r="Q656" i="8"/>
  <c r="R656" i="8"/>
  <c r="S656" i="8"/>
  <c r="P657" i="8"/>
  <c r="Q657" i="8"/>
  <c r="R657" i="8"/>
  <c r="S657" i="8"/>
  <c r="P658" i="8"/>
  <c r="Q658" i="8"/>
  <c r="R658" i="8"/>
  <c r="S658" i="8"/>
  <c r="P659" i="8"/>
  <c r="Q659" i="8"/>
  <c r="R659" i="8"/>
  <c r="S659" i="8"/>
  <c r="P660" i="8"/>
  <c r="Q660" i="8"/>
  <c r="R660" i="8"/>
  <c r="S660" i="8"/>
  <c r="P661" i="8"/>
  <c r="Q661" i="8"/>
  <c r="R661" i="8"/>
  <c r="S661" i="8"/>
  <c r="P662" i="8"/>
  <c r="Q662" i="8"/>
  <c r="R662" i="8"/>
  <c r="S662" i="8"/>
  <c r="P663" i="8"/>
  <c r="Q663" i="8"/>
  <c r="R663" i="8"/>
  <c r="S663" i="8"/>
  <c r="P664" i="8"/>
  <c r="Q664" i="8"/>
  <c r="R664" i="8"/>
  <c r="S664" i="8"/>
  <c r="P665" i="8"/>
  <c r="Q665" i="8"/>
  <c r="R665" i="8"/>
  <c r="S665" i="8"/>
  <c r="P666" i="8"/>
  <c r="Q666" i="8"/>
  <c r="R666" i="8"/>
  <c r="S666" i="8"/>
  <c r="P667" i="8"/>
  <c r="Q667" i="8"/>
  <c r="R667" i="8"/>
  <c r="S667" i="8"/>
  <c r="P668" i="8"/>
  <c r="Q668" i="8"/>
  <c r="R668" i="8"/>
  <c r="S668" i="8"/>
  <c r="P669" i="8"/>
  <c r="Q669" i="8"/>
  <c r="R669" i="8"/>
  <c r="S669" i="8"/>
  <c r="P670" i="8"/>
  <c r="Q670" i="8"/>
  <c r="R670" i="8"/>
  <c r="S670" i="8"/>
  <c r="P671" i="8"/>
  <c r="Q671" i="8"/>
  <c r="R671" i="8"/>
  <c r="S671" i="8"/>
  <c r="P672" i="8"/>
  <c r="Q672" i="8"/>
  <c r="R672" i="8"/>
  <c r="S672" i="8"/>
  <c r="P673" i="8"/>
  <c r="Q673" i="8"/>
  <c r="R673" i="8"/>
  <c r="S673" i="8"/>
  <c r="P674" i="8"/>
  <c r="Q674" i="8"/>
  <c r="R674" i="8"/>
  <c r="S674" i="8"/>
  <c r="P675" i="8"/>
  <c r="Q675" i="8"/>
  <c r="R675" i="8"/>
  <c r="S675" i="8"/>
  <c r="P676" i="8"/>
  <c r="Q676" i="8"/>
  <c r="R676" i="8"/>
  <c r="S676" i="8"/>
  <c r="P677" i="8"/>
  <c r="Q677" i="8"/>
  <c r="R677" i="8"/>
  <c r="S677" i="8"/>
  <c r="P678" i="8"/>
  <c r="Q678" i="8"/>
  <c r="R678" i="8"/>
  <c r="S678" i="8"/>
  <c r="P679" i="8"/>
  <c r="Q679" i="8"/>
  <c r="R679" i="8"/>
  <c r="S679" i="8"/>
  <c r="P680" i="8"/>
  <c r="Q680" i="8"/>
  <c r="R680" i="8"/>
  <c r="S680" i="8"/>
  <c r="P681" i="8"/>
  <c r="Q681" i="8"/>
  <c r="R681" i="8"/>
  <c r="S681" i="8"/>
  <c r="P682" i="8"/>
  <c r="Q682" i="8"/>
  <c r="R682" i="8"/>
  <c r="S682" i="8"/>
  <c r="P683" i="8"/>
  <c r="Q683" i="8"/>
  <c r="R683" i="8"/>
  <c r="S683" i="8"/>
  <c r="P684" i="8"/>
  <c r="Q684" i="8"/>
  <c r="R684" i="8"/>
  <c r="S684" i="8"/>
  <c r="P685" i="8"/>
  <c r="Q685" i="8"/>
  <c r="R685" i="8"/>
  <c r="S685" i="8"/>
  <c r="P686" i="8"/>
  <c r="Q686" i="8"/>
  <c r="R686" i="8"/>
  <c r="S686" i="8"/>
  <c r="P687" i="8"/>
  <c r="Q687" i="8"/>
  <c r="R687" i="8"/>
  <c r="S687" i="8"/>
  <c r="P688" i="8"/>
  <c r="Q688" i="8"/>
  <c r="R688" i="8"/>
  <c r="S688" i="8"/>
  <c r="P689" i="8"/>
  <c r="Q689" i="8"/>
  <c r="R689" i="8"/>
  <c r="S689" i="8"/>
  <c r="P690" i="8"/>
  <c r="Q690" i="8"/>
  <c r="R690" i="8"/>
  <c r="S690" i="8"/>
  <c r="P691" i="8"/>
  <c r="Q691" i="8"/>
  <c r="R691" i="8"/>
  <c r="S691" i="8"/>
  <c r="P692" i="8"/>
  <c r="Q692" i="8"/>
  <c r="R692" i="8"/>
  <c r="S692" i="8"/>
  <c r="P693" i="8"/>
  <c r="Q693" i="8"/>
  <c r="R693" i="8"/>
  <c r="S693" i="8"/>
  <c r="P694" i="8"/>
  <c r="Q694" i="8"/>
  <c r="R694" i="8"/>
  <c r="S694" i="8"/>
  <c r="P695" i="8"/>
  <c r="Q695" i="8"/>
  <c r="R695" i="8"/>
  <c r="S695" i="8"/>
  <c r="P696" i="8"/>
  <c r="Q696" i="8"/>
  <c r="R696" i="8"/>
  <c r="S696" i="8"/>
  <c r="P697" i="8"/>
  <c r="Q697" i="8"/>
  <c r="R697" i="8"/>
  <c r="S697" i="8"/>
  <c r="P698" i="8"/>
  <c r="Q698" i="8"/>
  <c r="R698" i="8"/>
  <c r="S698" i="8"/>
  <c r="P699" i="8"/>
  <c r="Q699" i="8"/>
  <c r="R699" i="8"/>
  <c r="S699" i="8"/>
  <c r="P700" i="8"/>
  <c r="Q700" i="8"/>
  <c r="R700" i="8"/>
  <c r="S700" i="8"/>
  <c r="P701" i="8"/>
  <c r="Q701" i="8"/>
  <c r="R701" i="8"/>
  <c r="S701" i="8"/>
  <c r="P702" i="8"/>
  <c r="Q702" i="8"/>
  <c r="R702" i="8"/>
  <c r="S702" i="8"/>
  <c r="P703" i="8"/>
  <c r="Q703" i="8"/>
  <c r="R703" i="8"/>
  <c r="S703" i="8"/>
  <c r="P704" i="8"/>
  <c r="Q704" i="8"/>
  <c r="R704" i="8"/>
  <c r="S704" i="8"/>
  <c r="P705" i="8"/>
  <c r="Q705" i="8"/>
  <c r="R705" i="8"/>
  <c r="S705" i="8"/>
  <c r="P706" i="8"/>
  <c r="Q706" i="8"/>
  <c r="R706" i="8"/>
  <c r="S706" i="8"/>
  <c r="P707" i="8"/>
  <c r="Q707" i="8"/>
  <c r="R707" i="8"/>
  <c r="S707" i="8"/>
  <c r="P708" i="8"/>
  <c r="Q708" i="8"/>
  <c r="R708" i="8"/>
  <c r="S708" i="8"/>
  <c r="P709" i="8"/>
  <c r="Q709" i="8"/>
  <c r="R709" i="8"/>
  <c r="S709" i="8"/>
  <c r="P710" i="8"/>
  <c r="Q710" i="8"/>
  <c r="R710" i="8"/>
  <c r="S710" i="8"/>
  <c r="P711" i="8"/>
  <c r="Q711" i="8"/>
  <c r="R711" i="8"/>
  <c r="S711" i="8"/>
  <c r="P712" i="8"/>
  <c r="Q712" i="8"/>
  <c r="R712" i="8"/>
  <c r="S712" i="8"/>
  <c r="P713" i="8"/>
  <c r="Q713" i="8"/>
  <c r="R713" i="8"/>
  <c r="S713" i="8"/>
  <c r="P714" i="8"/>
  <c r="Q714" i="8"/>
  <c r="R714" i="8"/>
  <c r="S714" i="8"/>
  <c r="P715" i="8"/>
  <c r="Q715" i="8"/>
  <c r="R715" i="8"/>
  <c r="S715" i="8"/>
  <c r="P716" i="8"/>
  <c r="Q716" i="8"/>
  <c r="R716" i="8"/>
  <c r="S716" i="8"/>
  <c r="P717" i="8"/>
  <c r="Q717" i="8"/>
  <c r="R717" i="8"/>
  <c r="S717" i="8"/>
  <c r="P718" i="8"/>
  <c r="Q718" i="8"/>
  <c r="R718" i="8"/>
  <c r="S718" i="8"/>
  <c r="P719" i="8"/>
  <c r="Q719" i="8"/>
  <c r="R719" i="8"/>
  <c r="S719" i="8"/>
  <c r="P720" i="8"/>
  <c r="Q720" i="8"/>
  <c r="R720" i="8"/>
  <c r="S720" i="8"/>
  <c r="P721" i="8"/>
  <c r="Q721" i="8"/>
  <c r="R721" i="8"/>
  <c r="S721" i="8"/>
  <c r="P722" i="8"/>
  <c r="Q722" i="8"/>
  <c r="R722" i="8"/>
  <c r="S722" i="8"/>
  <c r="P723" i="8"/>
  <c r="Q723" i="8"/>
  <c r="R723" i="8"/>
  <c r="S723" i="8"/>
  <c r="P724" i="8"/>
  <c r="Q724" i="8"/>
  <c r="R724" i="8"/>
  <c r="S724" i="8"/>
  <c r="P725" i="8"/>
  <c r="Q725" i="8"/>
  <c r="R725" i="8"/>
  <c r="S725" i="8"/>
  <c r="P726" i="8"/>
  <c r="Q726" i="8"/>
  <c r="R726" i="8"/>
  <c r="S726" i="8"/>
  <c r="P727" i="8"/>
  <c r="Q727" i="8"/>
  <c r="R727" i="8"/>
  <c r="S727" i="8"/>
  <c r="P728" i="8"/>
  <c r="Q728" i="8"/>
  <c r="R728" i="8"/>
  <c r="S728" i="8"/>
  <c r="P729" i="8"/>
  <c r="Q729" i="8"/>
  <c r="R729" i="8"/>
  <c r="S729" i="8"/>
  <c r="P730" i="8"/>
  <c r="Q730" i="8"/>
  <c r="R730" i="8"/>
  <c r="S730" i="8"/>
  <c r="P731" i="8"/>
  <c r="Q731" i="8"/>
  <c r="R731" i="8"/>
  <c r="S731" i="8"/>
  <c r="P732" i="8"/>
  <c r="Q732" i="8"/>
  <c r="R732" i="8"/>
  <c r="S732" i="8"/>
  <c r="P733" i="8"/>
  <c r="Q733" i="8"/>
  <c r="R733" i="8"/>
  <c r="S733" i="8"/>
  <c r="P734" i="8"/>
  <c r="Q734" i="8"/>
  <c r="R734" i="8"/>
  <c r="S734" i="8"/>
  <c r="P735" i="8"/>
  <c r="Q735" i="8"/>
  <c r="R735" i="8"/>
  <c r="S735" i="8"/>
  <c r="P736" i="8"/>
  <c r="Q736" i="8"/>
  <c r="R736" i="8"/>
  <c r="S736" i="8"/>
  <c r="P737" i="8"/>
  <c r="Q737" i="8"/>
  <c r="R737" i="8"/>
  <c r="S737" i="8"/>
  <c r="P738" i="8"/>
  <c r="Q738" i="8"/>
  <c r="R738" i="8"/>
  <c r="S738" i="8"/>
  <c r="P739" i="8"/>
  <c r="Q739" i="8"/>
  <c r="R739" i="8"/>
  <c r="S739" i="8"/>
  <c r="P740" i="8"/>
  <c r="Q740" i="8"/>
  <c r="R740" i="8"/>
  <c r="S740" i="8"/>
  <c r="P741" i="8"/>
  <c r="Q741" i="8"/>
  <c r="R741" i="8"/>
  <c r="S741" i="8"/>
  <c r="P742" i="8"/>
  <c r="Q742" i="8"/>
  <c r="R742" i="8"/>
  <c r="S742" i="8"/>
  <c r="P743" i="8"/>
  <c r="Q743" i="8"/>
  <c r="R743" i="8"/>
  <c r="S743" i="8"/>
  <c r="P744" i="8"/>
  <c r="Q744" i="8"/>
  <c r="R744" i="8"/>
  <c r="S744" i="8"/>
  <c r="P745" i="8"/>
  <c r="Q745" i="8"/>
  <c r="R745" i="8"/>
  <c r="S745" i="8"/>
  <c r="P746" i="8"/>
  <c r="Q746" i="8"/>
  <c r="R746" i="8"/>
  <c r="S746" i="8"/>
  <c r="P747" i="8"/>
  <c r="Q747" i="8"/>
  <c r="R747" i="8"/>
  <c r="S747" i="8"/>
  <c r="P748" i="8"/>
  <c r="Q748" i="8"/>
  <c r="R748" i="8"/>
  <c r="S748" i="8"/>
  <c r="P749" i="8"/>
  <c r="Q749" i="8"/>
  <c r="R749" i="8"/>
  <c r="S749" i="8"/>
  <c r="P750" i="8"/>
  <c r="Q750" i="8"/>
  <c r="R750" i="8"/>
  <c r="S750" i="8"/>
  <c r="P751" i="8"/>
  <c r="Q751" i="8"/>
  <c r="R751" i="8"/>
  <c r="S751" i="8"/>
  <c r="P752" i="8"/>
  <c r="Q752" i="8"/>
  <c r="R752" i="8"/>
  <c r="S752" i="8"/>
  <c r="P753" i="8"/>
  <c r="Q753" i="8"/>
  <c r="R753" i="8"/>
  <c r="S753" i="8"/>
  <c r="P754" i="8"/>
  <c r="Q754" i="8"/>
  <c r="R754" i="8"/>
  <c r="S754" i="8"/>
  <c r="P755" i="8"/>
  <c r="Q755" i="8"/>
  <c r="R755" i="8"/>
  <c r="S755" i="8"/>
  <c r="P756" i="8"/>
  <c r="Q756" i="8"/>
  <c r="R756" i="8"/>
  <c r="S756" i="8"/>
  <c r="P757" i="8"/>
  <c r="Q757" i="8"/>
  <c r="R757" i="8"/>
  <c r="S757" i="8"/>
  <c r="P758" i="8"/>
  <c r="Q758" i="8"/>
  <c r="R758" i="8"/>
  <c r="S758" i="8"/>
  <c r="P759" i="8"/>
  <c r="Q759" i="8"/>
  <c r="R759" i="8"/>
  <c r="S759" i="8"/>
  <c r="P760" i="8"/>
  <c r="Q760" i="8"/>
  <c r="R760" i="8"/>
  <c r="S760" i="8"/>
  <c r="P761" i="8"/>
  <c r="Q761" i="8"/>
  <c r="R761" i="8"/>
  <c r="S761" i="8"/>
  <c r="P762" i="8"/>
  <c r="Q762" i="8"/>
  <c r="R762" i="8"/>
  <c r="S762" i="8"/>
  <c r="P763" i="8"/>
  <c r="Q763" i="8"/>
  <c r="R763" i="8"/>
  <c r="S763" i="8"/>
  <c r="P764" i="8"/>
  <c r="Q764" i="8"/>
  <c r="R764" i="8"/>
  <c r="S764" i="8"/>
  <c r="P765" i="8"/>
  <c r="Q765" i="8"/>
  <c r="R765" i="8"/>
  <c r="S765" i="8"/>
  <c r="P766" i="8"/>
  <c r="Q766" i="8"/>
  <c r="R766" i="8"/>
  <c r="S766" i="8"/>
  <c r="P767" i="8"/>
  <c r="Q767" i="8"/>
  <c r="R767" i="8"/>
  <c r="S767" i="8"/>
  <c r="P768" i="8"/>
  <c r="Q768" i="8"/>
  <c r="R768" i="8"/>
  <c r="S768" i="8"/>
  <c r="P769" i="8"/>
  <c r="Q769" i="8"/>
  <c r="R769" i="8"/>
  <c r="S769" i="8"/>
  <c r="P770" i="8"/>
  <c r="Q770" i="8"/>
  <c r="R770" i="8"/>
  <c r="S770" i="8"/>
  <c r="P771" i="8"/>
  <c r="Q771" i="8"/>
  <c r="R771" i="8"/>
  <c r="S771" i="8"/>
  <c r="P772" i="8"/>
  <c r="Q772" i="8"/>
  <c r="R772" i="8"/>
  <c r="S772" i="8"/>
  <c r="P773" i="8"/>
  <c r="Q773" i="8"/>
  <c r="R773" i="8"/>
  <c r="S773" i="8"/>
  <c r="P774" i="8"/>
  <c r="Q774" i="8"/>
  <c r="R774" i="8"/>
  <c r="S774" i="8"/>
  <c r="P775" i="8"/>
  <c r="Q775" i="8"/>
  <c r="R775" i="8"/>
  <c r="S775" i="8"/>
  <c r="P776" i="8"/>
  <c r="Q776" i="8"/>
  <c r="R776" i="8"/>
  <c r="S776" i="8"/>
  <c r="P777" i="8"/>
  <c r="Q777" i="8"/>
  <c r="R777" i="8"/>
  <c r="S777" i="8"/>
  <c r="P778" i="8"/>
  <c r="Q778" i="8"/>
  <c r="R778" i="8"/>
  <c r="S778" i="8"/>
  <c r="P779" i="8"/>
  <c r="Q779" i="8"/>
  <c r="R779" i="8"/>
  <c r="S779" i="8"/>
  <c r="P780" i="8"/>
  <c r="Q780" i="8"/>
  <c r="R780" i="8"/>
  <c r="S780" i="8"/>
  <c r="P781" i="8"/>
  <c r="Q781" i="8"/>
  <c r="R781" i="8"/>
  <c r="S781" i="8"/>
  <c r="P782" i="8"/>
  <c r="Q782" i="8"/>
  <c r="R782" i="8"/>
  <c r="S782" i="8"/>
  <c r="P783" i="8"/>
  <c r="Q783" i="8"/>
  <c r="R783" i="8"/>
  <c r="S783" i="8"/>
  <c r="P784" i="8"/>
  <c r="Q784" i="8"/>
  <c r="R784" i="8"/>
  <c r="S784" i="8"/>
  <c r="P785" i="8"/>
  <c r="Q785" i="8"/>
  <c r="R785" i="8"/>
  <c r="S785" i="8"/>
  <c r="P786" i="8"/>
  <c r="Q786" i="8"/>
  <c r="R786" i="8"/>
  <c r="S786" i="8"/>
  <c r="P787" i="8"/>
  <c r="Q787" i="8"/>
  <c r="R787" i="8"/>
  <c r="S787" i="8"/>
  <c r="P788" i="8"/>
  <c r="Q788" i="8"/>
  <c r="R788" i="8"/>
  <c r="S788" i="8"/>
  <c r="P789" i="8"/>
  <c r="Q789" i="8"/>
  <c r="R789" i="8"/>
  <c r="S789" i="8"/>
  <c r="P790" i="8"/>
  <c r="Q790" i="8"/>
  <c r="R790" i="8"/>
  <c r="S790" i="8"/>
  <c r="P791" i="8"/>
  <c r="Q791" i="8"/>
  <c r="R791" i="8"/>
  <c r="S791" i="8"/>
  <c r="P792" i="8"/>
  <c r="Q792" i="8"/>
  <c r="R792" i="8"/>
  <c r="S792" i="8"/>
  <c r="P793" i="8"/>
  <c r="Q793" i="8"/>
  <c r="R793" i="8"/>
  <c r="S793" i="8"/>
  <c r="P794" i="8"/>
  <c r="Q794" i="8"/>
  <c r="R794" i="8"/>
  <c r="S794" i="8"/>
  <c r="P795" i="8"/>
  <c r="Q795" i="8"/>
  <c r="R795" i="8"/>
  <c r="S795" i="8"/>
  <c r="P796" i="8"/>
  <c r="Q796" i="8"/>
  <c r="R796" i="8"/>
  <c r="S796" i="8"/>
  <c r="P797" i="8"/>
  <c r="Q797" i="8"/>
  <c r="R797" i="8"/>
  <c r="S797" i="8"/>
  <c r="P798" i="8"/>
  <c r="Q798" i="8"/>
  <c r="R798" i="8"/>
  <c r="S798" i="8"/>
  <c r="P799" i="8"/>
  <c r="Q799" i="8"/>
  <c r="R799" i="8"/>
  <c r="S799" i="8"/>
  <c r="P800" i="8"/>
  <c r="Q800" i="8"/>
  <c r="R800" i="8"/>
  <c r="S800" i="8"/>
  <c r="P801" i="8"/>
  <c r="Q801" i="8"/>
  <c r="R801" i="8"/>
  <c r="S801" i="8"/>
  <c r="P802" i="8"/>
  <c r="Q802" i="8"/>
  <c r="R802" i="8"/>
  <c r="S802" i="8"/>
  <c r="P803" i="8"/>
  <c r="Q803" i="8"/>
  <c r="R803" i="8"/>
  <c r="S803" i="8"/>
  <c r="P804" i="8"/>
  <c r="Q804" i="8"/>
  <c r="R804" i="8"/>
  <c r="S804" i="8"/>
  <c r="P805" i="8"/>
  <c r="Q805" i="8"/>
  <c r="R805" i="8"/>
  <c r="S805" i="8"/>
  <c r="P806" i="8"/>
  <c r="Q806" i="8"/>
  <c r="R806" i="8"/>
  <c r="S806" i="8"/>
  <c r="P807" i="8"/>
  <c r="Q807" i="8"/>
  <c r="R807" i="8"/>
  <c r="S807" i="8"/>
  <c r="P808" i="8"/>
  <c r="Q808" i="8"/>
  <c r="R808" i="8"/>
  <c r="S808" i="8"/>
  <c r="P809" i="8"/>
  <c r="Q809" i="8"/>
  <c r="R809" i="8"/>
  <c r="S809" i="8"/>
  <c r="P810" i="8"/>
  <c r="Q810" i="8"/>
  <c r="R810" i="8"/>
  <c r="S810" i="8"/>
  <c r="P811" i="8"/>
  <c r="Q811" i="8"/>
  <c r="R811" i="8"/>
  <c r="S811" i="8"/>
  <c r="P812" i="8"/>
  <c r="Q812" i="8"/>
  <c r="R812" i="8"/>
  <c r="S812" i="8"/>
  <c r="P813" i="8"/>
  <c r="Q813" i="8"/>
  <c r="R813" i="8"/>
  <c r="S813" i="8"/>
  <c r="P814" i="8"/>
  <c r="Q814" i="8"/>
  <c r="R814" i="8"/>
  <c r="S814" i="8"/>
  <c r="P815" i="8"/>
  <c r="Q815" i="8"/>
  <c r="R815" i="8"/>
  <c r="S815" i="8"/>
  <c r="P816" i="8"/>
  <c r="Q816" i="8"/>
  <c r="R816" i="8"/>
  <c r="S816" i="8"/>
  <c r="P817" i="8"/>
  <c r="Q817" i="8"/>
  <c r="R817" i="8"/>
  <c r="S817" i="8"/>
  <c r="P818" i="8"/>
  <c r="Q818" i="8"/>
  <c r="R818" i="8"/>
  <c r="S818" i="8"/>
  <c r="P819" i="8"/>
  <c r="Q819" i="8"/>
  <c r="R819" i="8"/>
  <c r="S819" i="8"/>
  <c r="P820" i="8"/>
  <c r="Q820" i="8"/>
  <c r="R820" i="8"/>
  <c r="S820" i="8"/>
  <c r="P821" i="8"/>
  <c r="Q821" i="8"/>
  <c r="R821" i="8"/>
  <c r="S821" i="8"/>
  <c r="P822" i="8"/>
  <c r="Q822" i="8"/>
  <c r="R822" i="8"/>
  <c r="S822" i="8"/>
  <c r="P823" i="8"/>
  <c r="Q823" i="8"/>
  <c r="R823" i="8"/>
  <c r="S823" i="8"/>
  <c r="P824" i="8"/>
  <c r="Q824" i="8"/>
  <c r="R824" i="8"/>
  <c r="S824" i="8"/>
  <c r="P825" i="8"/>
  <c r="Q825" i="8"/>
  <c r="R825" i="8"/>
  <c r="S825" i="8"/>
  <c r="P826" i="8"/>
  <c r="Q826" i="8"/>
  <c r="R826" i="8"/>
  <c r="S826" i="8"/>
  <c r="P827" i="8"/>
  <c r="Q827" i="8"/>
  <c r="R827" i="8"/>
  <c r="S827" i="8"/>
  <c r="P828" i="8"/>
  <c r="Q828" i="8"/>
  <c r="R828" i="8"/>
  <c r="S828" i="8"/>
  <c r="P829" i="8"/>
  <c r="Q829" i="8"/>
  <c r="R829" i="8"/>
  <c r="S829" i="8"/>
  <c r="P830" i="8"/>
  <c r="Q830" i="8"/>
  <c r="R830" i="8"/>
  <c r="S830" i="8"/>
  <c r="P831" i="8"/>
  <c r="Q831" i="8"/>
  <c r="R831" i="8"/>
  <c r="S831" i="8"/>
  <c r="P832" i="8"/>
  <c r="Q832" i="8"/>
  <c r="R832" i="8"/>
  <c r="S832" i="8"/>
  <c r="P833" i="8"/>
  <c r="Q833" i="8"/>
  <c r="R833" i="8"/>
  <c r="S833" i="8"/>
  <c r="P834" i="8"/>
  <c r="Q834" i="8"/>
  <c r="R834" i="8"/>
  <c r="S834" i="8"/>
  <c r="P835" i="8"/>
  <c r="Q835" i="8"/>
  <c r="R835" i="8"/>
  <c r="S835" i="8"/>
  <c r="P836" i="8"/>
  <c r="Q836" i="8"/>
  <c r="R836" i="8"/>
  <c r="S836" i="8"/>
  <c r="P837" i="8"/>
  <c r="Q837" i="8"/>
  <c r="R837" i="8"/>
  <c r="S837" i="8"/>
  <c r="P838" i="8"/>
  <c r="Q838" i="8"/>
  <c r="R838" i="8"/>
  <c r="S838" i="8"/>
  <c r="P839" i="8"/>
  <c r="Q839" i="8"/>
  <c r="R839" i="8"/>
  <c r="S839" i="8"/>
  <c r="P840" i="8"/>
  <c r="Q840" i="8"/>
  <c r="R840" i="8"/>
  <c r="S840" i="8"/>
  <c r="P841" i="8"/>
  <c r="Q841" i="8"/>
  <c r="R841" i="8"/>
  <c r="S841" i="8"/>
  <c r="P842" i="8"/>
  <c r="Q842" i="8"/>
  <c r="R842" i="8"/>
  <c r="S842" i="8"/>
  <c r="P843" i="8"/>
  <c r="Q843" i="8"/>
  <c r="R843" i="8"/>
  <c r="S843" i="8"/>
  <c r="P844" i="8"/>
  <c r="Q844" i="8"/>
  <c r="R844" i="8"/>
  <c r="S844" i="8"/>
  <c r="P845" i="8"/>
  <c r="Q845" i="8"/>
  <c r="R845" i="8"/>
  <c r="S845" i="8"/>
  <c r="P846" i="8"/>
  <c r="Q846" i="8"/>
  <c r="R846" i="8"/>
  <c r="S846" i="8"/>
  <c r="P847" i="8"/>
  <c r="Q847" i="8"/>
  <c r="R847" i="8"/>
  <c r="S847" i="8"/>
  <c r="P848" i="8"/>
  <c r="Q848" i="8"/>
  <c r="R848" i="8"/>
  <c r="S848" i="8"/>
  <c r="P849" i="8"/>
  <c r="Q849" i="8"/>
  <c r="R849" i="8"/>
  <c r="S849" i="8"/>
  <c r="P850" i="8"/>
  <c r="Q850" i="8"/>
  <c r="R850" i="8"/>
  <c r="S850" i="8"/>
  <c r="P851" i="8"/>
  <c r="Q851" i="8"/>
  <c r="R851" i="8"/>
  <c r="S851" i="8"/>
  <c r="P852" i="8"/>
  <c r="Q852" i="8"/>
  <c r="R852" i="8"/>
  <c r="S852" i="8"/>
  <c r="P853" i="8"/>
  <c r="Q853" i="8"/>
  <c r="R853" i="8"/>
  <c r="S853" i="8"/>
  <c r="P854" i="8"/>
  <c r="Q854" i="8"/>
  <c r="R854" i="8"/>
  <c r="S854" i="8"/>
  <c r="P855" i="8"/>
  <c r="Q855" i="8"/>
  <c r="R855" i="8"/>
  <c r="S855" i="8"/>
  <c r="P856" i="8"/>
  <c r="Q856" i="8"/>
  <c r="R856" i="8"/>
  <c r="S856" i="8"/>
  <c r="P857" i="8"/>
  <c r="Q857" i="8"/>
  <c r="R857" i="8"/>
  <c r="S857" i="8"/>
  <c r="P858" i="8"/>
  <c r="Q858" i="8"/>
  <c r="R858" i="8"/>
  <c r="S858" i="8"/>
  <c r="P859" i="8"/>
  <c r="Q859" i="8"/>
  <c r="R859" i="8"/>
  <c r="S859" i="8"/>
  <c r="P860" i="8"/>
  <c r="Q860" i="8"/>
  <c r="R860" i="8"/>
  <c r="S860" i="8"/>
  <c r="P861" i="8"/>
  <c r="Q861" i="8"/>
  <c r="R861" i="8"/>
  <c r="S861" i="8"/>
  <c r="P862" i="8"/>
  <c r="Q862" i="8"/>
  <c r="R862" i="8"/>
  <c r="S862" i="8"/>
  <c r="P863" i="8"/>
  <c r="Q863" i="8"/>
  <c r="R863" i="8"/>
  <c r="S863" i="8"/>
  <c r="P864" i="8"/>
  <c r="Q864" i="8"/>
  <c r="R864" i="8"/>
  <c r="S864" i="8"/>
  <c r="P865" i="8"/>
  <c r="Q865" i="8"/>
  <c r="R865" i="8"/>
  <c r="S865" i="8"/>
  <c r="P866" i="8"/>
  <c r="Q866" i="8"/>
  <c r="R866" i="8"/>
  <c r="S866" i="8"/>
  <c r="P867" i="8"/>
  <c r="Q867" i="8"/>
  <c r="R867" i="8"/>
  <c r="S867" i="8"/>
  <c r="P868" i="8"/>
  <c r="Q868" i="8"/>
  <c r="R868" i="8"/>
  <c r="S868" i="8"/>
  <c r="P869" i="8"/>
  <c r="Q869" i="8"/>
  <c r="R869" i="8"/>
  <c r="S869" i="8"/>
  <c r="P870" i="8"/>
  <c r="Q870" i="8"/>
  <c r="R870" i="8"/>
  <c r="S870" i="8"/>
  <c r="P871" i="8"/>
  <c r="Q871" i="8"/>
  <c r="R871" i="8"/>
  <c r="S871" i="8"/>
  <c r="P872" i="8"/>
  <c r="Q872" i="8"/>
  <c r="R872" i="8"/>
  <c r="S872" i="8"/>
  <c r="P873" i="8"/>
  <c r="Q873" i="8"/>
  <c r="R873" i="8"/>
  <c r="S873" i="8"/>
  <c r="P874" i="8"/>
  <c r="Q874" i="8"/>
  <c r="R874" i="8"/>
  <c r="S874" i="8"/>
  <c r="P875" i="8"/>
  <c r="Q875" i="8"/>
  <c r="R875" i="8"/>
  <c r="S875" i="8"/>
  <c r="P876" i="8"/>
  <c r="Q876" i="8"/>
  <c r="R876" i="8"/>
  <c r="S876" i="8"/>
  <c r="P877" i="8"/>
  <c r="Q877" i="8"/>
  <c r="R877" i="8"/>
  <c r="S877" i="8"/>
  <c r="P878" i="8"/>
  <c r="Q878" i="8"/>
  <c r="R878" i="8"/>
  <c r="S878" i="8"/>
  <c r="P879" i="8"/>
  <c r="Q879" i="8"/>
  <c r="R879" i="8"/>
  <c r="S879" i="8"/>
  <c r="P880" i="8"/>
  <c r="Q880" i="8"/>
  <c r="R880" i="8"/>
  <c r="S880" i="8"/>
  <c r="P881" i="8"/>
  <c r="Q881" i="8"/>
  <c r="R881" i="8"/>
  <c r="S881" i="8"/>
  <c r="P882" i="8"/>
  <c r="Q882" i="8"/>
  <c r="R882" i="8"/>
  <c r="S882" i="8"/>
  <c r="P883" i="8"/>
  <c r="Q883" i="8"/>
  <c r="R883" i="8"/>
  <c r="S883" i="8"/>
  <c r="P884" i="8"/>
  <c r="Q884" i="8"/>
  <c r="R884" i="8"/>
  <c r="S884" i="8"/>
  <c r="P885" i="8"/>
  <c r="Q885" i="8"/>
  <c r="R885" i="8"/>
  <c r="S885" i="8"/>
  <c r="P886" i="8"/>
  <c r="Q886" i="8"/>
  <c r="R886" i="8"/>
  <c r="S886" i="8"/>
  <c r="P887" i="8"/>
  <c r="Q887" i="8"/>
  <c r="R887" i="8"/>
  <c r="S887" i="8"/>
  <c r="P888" i="8"/>
  <c r="Q888" i="8"/>
  <c r="R888" i="8"/>
  <c r="S888" i="8"/>
  <c r="P889" i="8"/>
  <c r="Q889" i="8"/>
  <c r="R889" i="8"/>
  <c r="S889" i="8"/>
  <c r="P890" i="8"/>
  <c r="Q890" i="8"/>
  <c r="R890" i="8"/>
  <c r="S890" i="8"/>
  <c r="P891" i="8"/>
  <c r="Q891" i="8"/>
  <c r="R891" i="8"/>
  <c r="S891" i="8"/>
  <c r="P892" i="8"/>
  <c r="Q892" i="8"/>
  <c r="R892" i="8"/>
  <c r="S892" i="8"/>
  <c r="P893" i="8"/>
  <c r="Q893" i="8"/>
  <c r="R893" i="8"/>
  <c r="S893" i="8"/>
  <c r="P894" i="8"/>
  <c r="Q894" i="8"/>
  <c r="R894" i="8"/>
  <c r="S894" i="8"/>
  <c r="P895" i="8"/>
  <c r="Q895" i="8"/>
  <c r="R895" i="8"/>
  <c r="S895" i="8"/>
  <c r="P896" i="8"/>
  <c r="Q896" i="8"/>
  <c r="R896" i="8"/>
  <c r="S896" i="8"/>
  <c r="P897" i="8"/>
  <c r="Q897" i="8"/>
  <c r="R897" i="8"/>
  <c r="S897" i="8"/>
  <c r="P898" i="8"/>
  <c r="Q898" i="8"/>
  <c r="R898" i="8"/>
  <c r="S898" i="8"/>
  <c r="P899" i="8"/>
  <c r="Q899" i="8"/>
  <c r="R899" i="8"/>
  <c r="S899" i="8"/>
  <c r="P900" i="8"/>
  <c r="Q900" i="8"/>
  <c r="R900" i="8"/>
  <c r="S900" i="8"/>
  <c r="P901" i="8"/>
  <c r="Q901" i="8"/>
  <c r="R901" i="8"/>
  <c r="S901" i="8"/>
  <c r="P902" i="8"/>
  <c r="Q902" i="8"/>
  <c r="R902" i="8"/>
  <c r="S902" i="8"/>
  <c r="P903" i="8"/>
  <c r="Q903" i="8"/>
  <c r="R903" i="8"/>
  <c r="S903" i="8"/>
  <c r="P904" i="8"/>
  <c r="Q904" i="8"/>
  <c r="R904" i="8"/>
  <c r="S904" i="8"/>
  <c r="P905" i="8"/>
  <c r="Q905" i="8"/>
  <c r="R905" i="8"/>
  <c r="S905" i="8"/>
  <c r="P906" i="8"/>
  <c r="Q906" i="8"/>
  <c r="R906" i="8"/>
  <c r="S906" i="8"/>
  <c r="P907" i="8"/>
  <c r="Q907" i="8"/>
  <c r="R907" i="8"/>
  <c r="S907" i="8"/>
  <c r="P908" i="8"/>
  <c r="Q908" i="8"/>
  <c r="R908" i="8"/>
  <c r="S908" i="8"/>
  <c r="P909" i="8"/>
  <c r="Q909" i="8"/>
  <c r="R909" i="8"/>
  <c r="S909" i="8"/>
  <c r="P910" i="8"/>
  <c r="Q910" i="8"/>
  <c r="R910" i="8"/>
  <c r="S910" i="8"/>
  <c r="P911" i="8"/>
  <c r="Q911" i="8"/>
  <c r="R911" i="8"/>
  <c r="S911" i="8"/>
  <c r="P912" i="8"/>
  <c r="Q912" i="8"/>
  <c r="R912" i="8"/>
  <c r="S912" i="8"/>
  <c r="P913" i="8"/>
  <c r="Q913" i="8"/>
  <c r="R913" i="8"/>
  <c r="S913" i="8"/>
  <c r="P914" i="8"/>
  <c r="Q914" i="8"/>
  <c r="R914" i="8"/>
  <c r="S914" i="8"/>
  <c r="P915" i="8"/>
  <c r="Q915" i="8"/>
  <c r="R915" i="8"/>
  <c r="S915" i="8"/>
  <c r="P916" i="8"/>
  <c r="Q916" i="8"/>
  <c r="R916" i="8"/>
  <c r="S916" i="8"/>
  <c r="P917" i="8"/>
  <c r="Q917" i="8"/>
  <c r="R917" i="8"/>
  <c r="S917" i="8"/>
  <c r="P918" i="8"/>
  <c r="Q918" i="8"/>
  <c r="R918" i="8"/>
  <c r="S918" i="8"/>
  <c r="P919" i="8"/>
  <c r="Q919" i="8"/>
  <c r="R919" i="8"/>
  <c r="S919" i="8"/>
  <c r="P920" i="8"/>
  <c r="Q920" i="8"/>
  <c r="R920" i="8"/>
  <c r="S920" i="8"/>
  <c r="P921" i="8"/>
  <c r="Q921" i="8"/>
  <c r="R921" i="8"/>
  <c r="S921" i="8"/>
  <c r="P922" i="8"/>
  <c r="Q922" i="8"/>
  <c r="R922" i="8"/>
  <c r="S922" i="8"/>
  <c r="P923" i="8"/>
  <c r="Q923" i="8"/>
  <c r="R923" i="8"/>
  <c r="S923" i="8"/>
  <c r="P924" i="8"/>
  <c r="Q924" i="8"/>
  <c r="R924" i="8"/>
  <c r="S924" i="8"/>
  <c r="P925" i="8"/>
  <c r="Q925" i="8"/>
  <c r="R925" i="8"/>
  <c r="S925" i="8"/>
  <c r="P926" i="8"/>
  <c r="Q926" i="8"/>
  <c r="R926" i="8"/>
  <c r="S926" i="8"/>
  <c r="P927" i="8"/>
  <c r="Q927" i="8"/>
  <c r="R927" i="8"/>
  <c r="S927" i="8"/>
  <c r="P928" i="8"/>
  <c r="Q928" i="8"/>
  <c r="R928" i="8"/>
  <c r="S928" i="8"/>
  <c r="P929" i="8"/>
  <c r="Q929" i="8"/>
  <c r="R929" i="8"/>
  <c r="S929" i="8"/>
  <c r="P930" i="8"/>
  <c r="Q930" i="8"/>
  <c r="R930" i="8"/>
  <c r="S930" i="8"/>
  <c r="P931" i="8"/>
  <c r="Q931" i="8"/>
  <c r="R931" i="8"/>
  <c r="S931" i="8"/>
  <c r="P932" i="8"/>
  <c r="Q932" i="8"/>
  <c r="R932" i="8"/>
  <c r="S932" i="8"/>
  <c r="P933" i="8"/>
  <c r="Q933" i="8"/>
  <c r="R933" i="8"/>
  <c r="S933" i="8"/>
  <c r="P934" i="8"/>
  <c r="Q934" i="8"/>
  <c r="R934" i="8"/>
  <c r="S934" i="8"/>
  <c r="P935" i="8"/>
  <c r="Q935" i="8"/>
  <c r="R935" i="8"/>
  <c r="S935" i="8"/>
  <c r="P936" i="8"/>
  <c r="Q936" i="8"/>
  <c r="R936" i="8"/>
  <c r="S936" i="8"/>
  <c r="P937" i="8"/>
  <c r="Q937" i="8"/>
  <c r="R937" i="8"/>
  <c r="S937" i="8"/>
  <c r="P938" i="8"/>
  <c r="Q938" i="8"/>
  <c r="R938" i="8"/>
  <c r="S938" i="8"/>
  <c r="P939" i="8"/>
  <c r="Q939" i="8"/>
  <c r="R939" i="8"/>
  <c r="S939" i="8"/>
  <c r="P940" i="8"/>
  <c r="Q940" i="8"/>
  <c r="R940" i="8"/>
  <c r="S940" i="8"/>
  <c r="P941" i="8"/>
  <c r="Q941" i="8"/>
  <c r="R941" i="8"/>
  <c r="S941" i="8"/>
  <c r="P942" i="8"/>
  <c r="Q942" i="8"/>
  <c r="R942" i="8"/>
  <c r="S942" i="8"/>
  <c r="P943" i="8"/>
  <c r="Q943" i="8"/>
  <c r="R943" i="8"/>
  <c r="S943" i="8"/>
  <c r="P944" i="8"/>
  <c r="Q944" i="8"/>
  <c r="R944" i="8"/>
  <c r="S944" i="8"/>
  <c r="P945" i="8"/>
  <c r="Q945" i="8"/>
  <c r="R945" i="8"/>
  <c r="S945" i="8"/>
  <c r="P946" i="8"/>
  <c r="Q946" i="8"/>
  <c r="R946" i="8"/>
  <c r="S946" i="8"/>
  <c r="P947" i="8"/>
  <c r="Q947" i="8"/>
  <c r="R947" i="8"/>
  <c r="S947" i="8"/>
  <c r="P948" i="8"/>
  <c r="Q948" i="8"/>
  <c r="R948" i="8"/>
  <c r="S948" i="8"/>
  <c r="P949" i="8"/>
  <c r="Q949" i="8"/>
  <c r="R949" i="8"/>
  <c r="S949" i="8"/>
  <c r="P950" i="8"/>
  <c r="Q950" i="8"/>
  <c r="R950" i="8"/>
  <c r="S950" i="8"/>
  <c r="P951" i="8"/>
  <c r="Q951" i="8"/>
  <c r="R951" i="8"/>
  <c r="S951" i="8"/>
  <c r="P952" i="8"/>
  <c r="Q952" i="8"/>
  <c r="R952" i="8"/>
  <c r="S952" i="8"/>
  <c r="P953" i="8"/>
  <c r="Q953" i="8"/>
  <c r="R953" i="8"/>
  <c r="S953" i="8"/>
  <c r="Q6" i="8"/>
  <c r="R6" i="8"/>
  <c r="S6" i="8"/>
  <c r="P6" i="8"/>
  <c r="L7" i="8"/>
  <c r="M7" i="8"/>
  <c r="N7" i="8"/>
  <c r="L8" i="8"/>
  <c r="M8" i="8"/>
  <c r="N8" i="8"/>
  <c r="L9" i="8"/>
  <c r="M9" i="8"/>
  <c r="N9" i="8"/>
  <c r="L10" i="8"/>
  <c r="M10" i="8"/>
  <c r="N10" i="8"/>
  <c r="L11" i="8"/>
  <c r="M11" i="8"/>
  <c r="N11" i="8"/>
  <c r="L12" i="8"/>
  <c r="M12" i="8"/>
  <c r="N12" i="8"/>
  <c r="L13" i="8"/>
  <c r="M13" i="8"/>
  <c r="N13" i="8"/>
  <c r="L14" i="8"/>
  <c r="M14" i="8"/>
  <c r="N14" i="8"/>
  <c r="L15" i="8"/>
  <c r="M15" i="8"/>
  <c r="N15" i="8"/>
  <c r="L16" i="8"/>
  <c r="M16" i="8"/>
  <c r="N16" i="8"/>
  <c r="L17" i="8"/>
  <c r="M17" i="8"/>
  <c r="N17" i="8"/>
  <c r="L18" i="8"/>
  <c r="M18" i="8"/>
  <c r="N18" i="8"/>
  <c r="L19" i="8"/>
  <c r="M19" i="8"/>
  <c r="N19" i="8"/>
  <c r="L20" i="8"/>
  <c r="M20" i="8"/>
  <c r="N20" i="8"/>
  <c r="L21" i="8"/>
  <c r="M21" i="8"/>
  <c r="N21" i="8"/>
  <c r="L22" i="8"/>
  <c r="M22" i="8"/>
  <c r="N22" i="8"/>
  <c r="L23" i="8"/>
  <c r="M23" i="8"/>
  <c r="N23" i="8"/>
  <c r="L24" i="8"/>
  <c r="M24" i="8"/>
  <c r="N24" i="8"/>
  <c r="L25" i="8"/>
  <c r="M25" i="8"/>
  <c r="N25" i="8"/>
  <c r="L26" i="8"/>
  <c r="M26" i="8"/>
  <c r="N26" i="8"/>
  <c r="L27" i="8"/>
  <c r="M27" i="8"/>
  <c r="N27" i="8"/>
  <c r="L28" i="8"/>
  <c r="M28" i="8"/>
  <c r="N28" i="8"/>
  <c r="L29" i="8"/>
  <c r="M29" i="8"/>
  <c r="N29" i="8"/>
  <c r="L30" i="8"/>
  <c r="M30" i="8"/>
  <c r="N30" i="8"/>
  <c r="L31" i="8"/>
  <c r="M31" i="8"/>
  <c r="N31" i="8"/>
  <c r="L32" i="8"/>
  <c r="M32" i="8"/>
  <c r="N32" i="8"/>
  <c r="L33" i="8"/>
  <c r="M33" i="8"/>
  <c r="N33" i="8"/>
  <c r="L34" i="8"/>
  <c r="M34" i="8"/>
  <c r="N34" i="8"/>
  <c r="L35" i="8"/>
  <c r="M35" i="8"/>
  <c r="N35" i="8"/>
  <c r="L36" i="8"/>
  <c r="M36" i="8"/>
  <c r="N36" i="8"/>
  <c r="L37" i="8"/>
  <c r="M37" i="8"/>
  <c r="N37" i="8"/>
  <c r="L38" i="8"/>
  <c r="M38" i="8"/>
  <c r="N38" i="8"/>
  <c r="L39" i="8"/>
  <c r="M39" i="8"/>
  <c r="N39" i="8"/>
  <c r="L40" i="8"/>
  <c r="M40" i="8"/>
  <c r="N40" i="8"/>
  <c r="L41" i="8"/>
  <c r="M41" i="8"/>
  <c r="N41" i="8"/>
  <c r="L42" i="8"/>
  <c r="M42" i="8"/>
  <c r="N42" i="8"/>
  <c r="L43" i="8"/>
  <c r="M43" i="8"/>
  <c r="N43" i="8"/>
  <c r="L44" i="8"/>
  <c r="M44" i="8"/>
  <c r="N44" i="8"/>
  <c r="L45" i="8"/>
  <c r="M45" i="8"/>
  <c r="N45" i="8"/>
  <c r="L46" i="8"/>
  <c r="M46" i="8"/>
  <c r="N46" i="8"/>
  <c r="L47" i="8"/>
  <c r="M47" i="8"/>
  <c r="N47" i="8"/>
  <c r="L48" i="8"/>
  <c r="M48" i="8"/>
  <c r="N48" i="8"/>
  <c r="L49" i="8"/>
  <c r="M49" i="8"/>
  <c r="N49" i="8"/>
  <c r="L50" i="8"/>
  <c r="M50" i="8"/>
  <c r="N50" i="8"/>
  <c r="L51" i="8"/>
  <c r="M51" i="8"/>
  <c r="N51" i="8"/>
  <c r="L52" i="8"/>
  <c r="M52" i="8"/>
  <c r="N52" i="8"/>
  <c r="L53" i="8"/>
  <c r="M53" i="8"/>
  <c r="N53" i="8"/>
  <c r="L54" i="8"/>
  <c r="M54" i="8"/>
  <c r="N54" i="8"/>
  <c r="L55" i="8"/>
  <c r="M55" i="8"/>
  <c r="N55" i="8"/>
  <c r="L56" i="8"/>
  <c r="M56" i="8"/>
  <c r="N56" i="8"/>
  <c r="L57" i="8"/>
  <c r="M57" i="8"/>
  <c r="N57" i="8"/>
  <c r="L58" i="8"/>
  <c r="M58" i="8"/>
  <c r="N58" i="8"/>
  <c r="L59" i="8"/>
  <c r="M59" i="8"/>
  <c r="N59" i="8"/>
  <c r="L60" i="8"/>
  <c r="M60" i="8"/>
  <c r="N60" i="8"/>
  <c r="L61" i="8"/>
  <c r="M61" i="8"/>
  <c r="N61" i="8"/>
  <c r="L62" i="8"/>
  <c r="M62" i="8"/>
  <c r="N62" i="8"/>
  <c r="L63" i="8"/>
  <c r="M63" i="8"/>
  <c r="N63" i="8"/>
  <c r="L64" i="8"/>
  <c r="M64" i="8"/>
  <c r="N64" i="8"/>
  <c r="L65" i="8"/>
  <c r="M65" i="8"/>
  <c r="N65" i="8"/>
  <c r="L66" i="8"/>
  <c r="M66" i="8"/>
  <c r="N66" i="8"/>
  <c r="L67" i="8"/>
  <c r="M67" i="8"/>
  <c r="N67" i="8"/>
  <c r="L68" i="8"/>
  <c r="M68" i="8"/>
  <c r="N68" i="8"/>
  <c r="L69" i="8"/>
  <c r="M69" i="8"/>
  <c r="N69" i="8"/>
  <c r="L70" i="8"/>
  <c r="M70" i="8"/>
  <c r="N70" i="8"/>
  <c r="L71" i="8"/>
  <c r="M71" i="8"/>
  <c r="N71" i="8"/>
  <c r="L72" i="8"/>
  <c r="M72" i="8"/>
  <c r="N72" i="8"/>
  <c r="L73" i="8"/>
  <c r="M73" i="8"/>
  <c r="N73" i="8"/>
  <c r="L74" i="8"/>
  <c r="M74" i="8"/>
  <c r="N74" i="8"/>
  <c r="L75" i="8"/>
  <c r="M75" i="8"/>
  <c r="N75" i="8"/>
  <c r="L76" i="8"/>
  <c r="M76" i="8"/>
  <c r="N76" i="8"/>
  <c r="L77" i="8"/>
  <c r="M77" i="8"/>
  <c r="N77" i="8"/>
  <c r="L78" i="8"/>
  <c r="M78" i="8"/>
  <c r="N78" i="8"/>
  <c r="L79" i="8"/>
  <c r="M79" i="8"/>
  <c r="N79" i="8"/>
  <c r="L80" i="8"/>
  <c r="M80" i="8"/>
  <c r="N80" i="8"/>
  <c r="L81" i="8"/>
  <c r="M81" i="8"/>
  <c r="N81" i="8"/>
  <c r="L82" i="8"/>
  <c r="M82" i="8"/>
  <c r="N82" i="8"/>
  <c r="L83" i="8"/>
  <c r="M83" i="8"/>
  <c r="N83" i="8"/>
  <c r="L84" i="8"/>
  <c r="M84" i="8"/>
  <c r="N84" i="8"/>
  <c r="L85" i="8"/>
  <c r="M85" i="8"/>
  <c r="N85" i="8"/>
  <c r="L86" i="8"/>
  <c r="M86" i="8"/>
  <c r="N86" i="8"/>
  <c r="L87" i="8"/>
  <c r="M87" i="8"/>
  <c r="N87" i="8"/>
  <c r="L88" i="8"/>
  <c r="M88" i="8"/>
  <c r="N88" i="8"/>
  <c r="L89" i="8"/>
  <c r="M89" i="8"/>
  <c r="N89" i="8"/>
  <c r="L90" i="8"/>
  <c r="M90" i="8"/>
  <c r="N90" i="8"/>
  <c r="L91" i="8"/>
  <c r="M91" i="8"/>
  <c r="N91" i="8"/>
  <c r="L92" i="8"/>
  <c r="M92" i="8"/>
  <c r="N92" i="8"/>
  <c r="L93" i="8"/>
  <c r="M93" i="8"/>
  <c r="N93" i="8"/>
  <c r="L94" i="8"/>
  <c r="M94" i="8"/>
  <c r="N94" i="8"/>
  <c r="L95" i="8"/>
  <c r="M95" i="8"/>
  <c r="N95" i="8"/>
  <c r="L96" i="8"/>
  <c r="M96" i="8"/>
  <c r="N96" i="8"/>
  <c r="L97" i="8"/>
  <c r="M97" i="8"/>
  <c r="N97" i="8"/>
  <c r="L98" i="8"/>
  <c r="M98" i="8"/>
  <c r="N98" i="8"/>
  <c r="L99" i="8"/>
  <c r="M99" i="8"/>
  <c r="N99" i="8"/>
  <c r="L100" i="8"/>
  <c r="M100" i="8"/>
  <c r="N100" i="8"/>
  <c r="L101" i="8"/>
  <c r="M101" i="8"/>
  <c r="N101" i="8"/>
  <c r="L102" i="8"/>
  <c r="M102" i="8"/>
  <c r="N102" i="8"/>
  <c r="L103" i="8"/>
  <c r="M103" i="8"/>
  <c r="N103" i="8"/>
  <c r="L104" i="8"/>
  <c r="M104" i="8"/>
  <c r="N104" i="8"/>
  <c r="L105" i="8"/>
  <c r="M105" i="8"/>
  <c r="N105" i="8"/>
  <c r="L106" i="8"/>
  <c r="M106" i="8"/>
  <c r="N106" i="8"/>
  <c r="L107" i="8"/>
  <c r="M107" i="8"/>
  <c r="N107" i="8"/>
  <c r="L108" i="8"/>
  <c r="M108" i="8"/>
  <c r="N108" i="8"/>
  <c r="L109" i="8"/>
  <c r="M109" i="8"/>
  <c r="N109" i="8"/>
  <c r="L110" i="8"/>
  <c r="M110" i="8"/>
  <c r="N110" i="8"/>
  <c r="L111" i="8"/>
  <c r="M111" i="8"/>
  <c r="N111" i="8"/>
  <c r="L112" i="8"/>
  <c r="M112" i="8"/>
  <c r="N112" i="8"/>
  <c r="L113" i="8"/>
  <c r="M113" i="8"/>
  <c r="N113" i="8"/>
  <c r="L114" i="8"/>
  <c r="M114" i="8"/>
  <c r="N114" i="8"/>
  <c r="L115" i="8"/>
  <c r="M115" i="8"/>
  <c r="N115" i="8"/>
  <c r="L116" i="8"/>
  <c r="M116" i="8"/>
  <c r="N116" i="8"/>
  <c r="L117" i="8"/>
  <c r="M117" i="8"/>
  <c r="N117" i="8"/>
  <c r="L118" i="8"/>
  <c r="M118" i="8"/>
  <c r="N118" i="8"/>
  <c r="L119" i="8"/>
  <c r="M119" i="8"/>
  <c r="N119" i="8"/>
  <c r="L120" i="8"/>
  <c r="M120" i="8"/>
  <c r="N120" i="8"/>
  <c r="L121" i="8"/>
  <c r="M121" i="8"/>
  <c r="N121" i="8"/>
  <c r="L122" i="8"/>
  <c r="M122" i="8"/>
  <c r="N122" i="8"/>
  <c r="L123" i="8"/>
  <c r="M123" i="8"/>
  <c r="N123" i="8"/>
  <c r="L124" i="8"/>
  <c r="M124" i="8"/>
  <c r="N124" i="8"/>
  <c r="L125" i="8"/>
  <c r="M125" i="8"/>
  <c r="N125" i="8"/>
  <c r="L126" i="8"/>
  <c r="M126" i="8"/>
  <c r="N126" i="8"/>
  <c r="L127" i="8"/>
  <c r="M127" i="8"/>
  <c r="N127" i="8"/>
  <c r="L128" i="8"/>
  <c r="M128" i="8"/>
  <c r="N128" i="8"/>
  <c r="L129" i="8"/>
  <c r="M129" i="8"/>
  <c r="N129" i="8"/>
  <c r="L130" i="8"/>
  <c r="M130" i="8"/>
  <c r="N130" i="8"/>
  <c r="L131" i="8"/>
  <c r="M131" i="8"/>
  <c r="N131" i="8"/>
  <c r="L132" i="8"/>
  <c r="M132" i="8"/>
  <c r="N132" i="8"/>
  <c r="L133" i="8"/>
  <c r="M133" i="8"/>
  <c r="N133" i="8"/>
  <c r="L134" i="8"/>
  <c r="M134" i="8"/>
  <c r="N134" i="8"/>
  <c r="L135" i="8"/>
  <c r="M135" i="8"/>
  <c r="N135" i="8"/>
  <c r="L136" i="8"/>
  <c r="M136" i="8"/>
  <c r="N136" i="8"/>
  <c r="L137" i="8"/>
  <c r="M137" i="8"/>
  <c r="N137" i="8"/>
  <c r="L138" i="8"/>
  <c r="M138" i="8"/>
  <c r="N138" i="8"/>
  <c r="L139" i="8"/>
  <c r="M139" i="8"/>
  <c r="N139" i="8"/>
  <c r="L140" i="8"/>
  <c r="M140" i="8"/>
  <c r="N140" i="8"/>
  <c r="L141" i="8"/>
  <c r="M141" i="8"/>
  <c r="N141" i="8"/>
  <c r="L142" i="8"/>
  <c r="M142" i="8"/>
  <c r="N142" i="8"/>
  <c r="L143" i="8"/>
  <c r="M143" i="8"/>
  <c r="N143" i="8"/>
  <c r="L144" i="8"/>
  <c r="M144" i="8"/>
  <c r="N144" i="8"/>
  <c r="L145" i="8"/>
  <c r="M145" i="8"/>
  <c r="N145" i="8"/>
  <c r="L146" i="8"/>
  <c r="M146" i="8"/>
  <c r="N146" i="8"/>
  <c r="L147" i="8"/>
  <c r="M147" i="8"/>
  <c r="N147" i="8"/>
  <c r="L148" i="8"/>
  <c r="M148" i="8"/>
  <c r="N148" i="8"/>
  <c r="L149" i="8"/>
  <c r="M149" i="8"/>
  <c r="N149" i="8"/>
  <c r="L150" i="8"/>
  <c r="M150" i="8"/>
  <c r="N150" i="8"/>
  <c r="L151" i="8"/>
  <c r="M151" i="8"/>
  <c r="N151" i="8"/>
  <c r="L152" i="8"/>
  <c r="M152" i="8"/>
  <c r="N152" i="8"/>
  <c r="L153" i="8"/>
  <c r="M153" i="8"/>
  <c r="N153" i="8"/>
  <c r="L154" i="8"/>
  <c r="M154" i="8"/>
  <c r="N154" i="8"/>
  <c r="L155" i="8"/>
  <c r="M155" i="8"/>
  <c r="N155" i="8"/>
  <c r="L156" i="8"/>
  <c r="M156" i="8"/>
  <c r="N156" i="8"/>
  <c r="L157" i="8"/>
  <c r="M157" i="8"/>
  <c r="N157" i="8"/>
  <c r="L158" i="8"/>
  <c r="M158" i="8"/>
  <c r="N158" i="8"/>
  <c r="L159" i="8"/>
  <c r="M159" i="8"/>
  <c r="N159" i="8"/>
  <c r="L160" i="8"/>
  <c r="M160" i="8"/>
  <c r="N160" i="8"/>
  <c r="L161" i="8"/>
  <c r="M161" i="8"/>
  <c r="N161" i="8"/>
  <c r="L162" i="8"/>
  <c r="M162" i="8"/>
  <c r="N162" i="8"/>
  <c r="L163" i="8"/>
  <c r="M163" i="8"/>
  <c r="N163" i="8"/>
  <c r="L164" i="8"/>
  <c r="M164" i="8"/>
  <c r="N164" i="8"/>
  <c r="L165" i="8"/>
  <c r="M165" i="8"/>
  <c r="N165" i="8"/>
  <c r="L166" i="8"/>
  <c r="M166" i="8"/>
  <c r="N166" i="8"/>
  <c r="L167" i="8"/>
  <c r="M167" i="8"/>
  <c r="N167" i="8"/>
  <c r="L168" i="8"/>
  <c r="M168" i="8"/>
  <c r="N168" i="8"/>
  <c r="L169" i="8"/>
  <c r="M169" i="8"/>
  <c r="N169" i="8"/>
  <c r="L170" i="8"/>
  <c r="M170" i="8"/>
  <c r="N170" i="8"/>
  <c r="L171" i="8"/>
  <c r="M171" i="8"/>
  <c r="N171" i="8"/>
  <c r="L172" i="8"/>
  <c r="M172" i="8"/>
  <c r="N172" i="8"/>
  <c r="L173" i="8"/>
  <c r="M173" i="8"/>
  <c r="N173" i="8"/>
  <c r="L174" i="8"/>
  <c r="M174" i="8"/>
  <c r="N174" i="8"/>
  <c r="L175" i="8"/>
  <c r="M175" i="8"/>
  <c r="N175" i="8"/>
  <c r="L176" i="8"/>
  <c r="M176" i="8"/>
  <c r="N176" i="8"/>
  <c r="L177" i="8"/>
  <c r="M177" i="8"/>
  <c r="N177" i="8"/>
  <c r="L178" i="8"/>
  <c r="M178" i="8"/>
  <c r="N178" i="8"/>
  <c r="L179" i="8"/>
  <c r="M179" i="8"/>
  <c r="N179" i="8"/>
  <c r="L180" i="8"/>
  <c r="M180" i="8"/>
  <c r="N180" i="8"/>
  <c r="L181" i="8"/>
  <c r="M181" i="8"/>
  <c r="N181" i="8"/>
  <c r="L182" i="8"/>
  <c r="M182" i="8"/>
  <c r="N182" i="8"/>
  <c r="L183" i="8"/>
  <c r="M183" i="8"/>
  <c r="N183" i="8"/>
  <c r="L184" i="8"/>
  <c r="M184" i="8"/>
  <c r="N184" i="8"/>
  <c r="L185" i="8"/>
  <c r="M185" i="8"/>
  <c r="N185" i="8"/>
  <c r="L186" i="8"/>
  <c r="M186" i="8"/>
  <c r="N186" i="8"/>
  <c r="L187" i="8"/>
  <c r="M187" i="8"/>
  <c r="N187" i="8"/>
  <c r="L188" i="8"/>
  <c r="M188" i="8"/>
  <c r="N188" i="8"/>
  <c r="L189" i="8"/>
  <c r="M189" i="8"/>
  <c r="N189" i="8"/>
  <c r="L190" i="8"/>
  <c r="M190" i="8"/>
  <c r="N190" i="8"/>
  <c r="L191" i="8"/>
  <c r="M191" i="8"/>
  <c r="N191" i="8"/>
  <c r="L192" i="8"/>
  <c r="M192" i="8"/>
  <c r="N192" i="8"/>
  <c r="L193" i="8"/>
  <c r="M193" i="8"/>
  <c r="N193" i="8"/>
  <c r="L194" i="8"/>
  <c r="M194" i="8"/>
  <c r="N194" i="8"/>
  <c r="L195" i="8"/>
  <c r="M195" i="8"/>
  <c r="N195" i="8"/>
  <c r="L196" i="8"/>
  <c r="M196" i="8"/>
  <c r="N196" i="8"/>
  <c r="L197" i="8"/>
  <c r="M197" i="8"/>
  <c r="N197" i="8"/>
  <c r="L198" i="8"/>
  <c r="M198" i="8"/>
  <c r="N198" i="8"/>
  <c r="L199" i="8"/>
  <c r="M199" i="8"/>
  <c r="N199" i="8"/>
  <c r="L200" i="8"/>
  <c r="M200" i="8"/>
  <c r="N200" i="8"/>
  <c r="L201" i="8"/>
  <c r="M201" i="8"/>
  <c r="N201" i="8"/>
  <c r="L202" i="8"/>
  <c r="M202" i="8"/>
  <c r="N202" i="8"/>
  <c r="L203" i="8"/>
  <c r="M203" i="8"/>
  <c r="N203" i="8"/>
  <c r="L204" i="8"/>
  <c r="M204" i="8"/>
  <c r="N204" i="8"/>
  <c r="L205" i="8"/>
  <c r="M205" i="8"/>
  <c r="N205" i="8"/>
  <c r="L206" i="8"/>
  <c r="M206" i="8"/>
  <c r="N206" i="8"/>
  <c r="L207" i="8"/>
  <c r="M207" i="8"/>
  <c r="N207" i="8"/>
  <c r="L208" i="8"/>
  <c r="M208" i="8"/>
  <c r="N208" i="8"/>
  <c r="L209" i="8"/>
  <c r="M209" i="8"/>
  <c r="N209" i="8"/>
  <c r="L210" i="8"/>
  <c r="M210" i="8"/>
  <c r="N210" i="8"/>
  <c r="L211" i="8"/>
  <c r="M211" i="8"/>
  <c r="N211" i="8"/>
  <c r="L212" i="8"/>
  <c r="M212" i="8"/>
  <c r="N212" i="8"/>
  <c r="L213" i="8"/>
  <c r="M213" i="8"/>
  <c r="N213" i="8"/>
  <c r="L214" i="8"/>
  <c r="M214" i="8"/>
  <c r="N214" i="8"/>
  <c r="L215" i="8"/>
  <c r="M215" i="8"/>
  <c r="N215" i="8"/>
  <c r="L216" i="8"/>
  <c r="M216" i="8"/>
  <c r="N216" i="8"/>
  <c r="L217" i="8"/>
  <c r="M217" i="8"/>
  <c r="N217" i="8"/>
  <c r="L218" i="8"/>
  <c r="M218" i="8"/>
  <c r="N218" i="8"/>
  <c r="L219" i="8"/>
  <c r="M219" i="8"/>
  <c r="N219" i="8"/>
  <c r="L220" i="8"/>
  <c r="M220" i="8"/>
  <c r="N220" i="8"/>
  <c r="L221" i="8"/>
  <c r="M221" i="8"/>
  <c r="N221" i="8"/>
  <c r="L222" i="8"/>
  <c r="M222" i="8"/>
  <c r="N222" i="8"/>
  <c r="L223" i="8"/>
  <c r="M223" i="8"/>
  <c r="N223" i="8"/>
  <c r="L224" i="8"/>
  <c r="M224" i="8"/>
  <c r="N224" i="8"/>
  <c r="L225" i="8"/>
  <c r="M225" i="8"/>
  <c r="N225" i="8"/>
  <c r="L226" i="8"/>
  <c r="M226" i="8"/>
  <c r="N226" i="8"/>
  <c r="L227" i="8"/>
  <c r="M227" i="8"/>
  <c r="N227" i="8"/>
  <c r="L228" i="8"/>
  <c r="M228" i="8"/>
  <c r="N228" i="8"/>
  <c r="L229" i="8"/>
  <c r="M229" i="8"/>
  <c r="N229" i="8"/>
  <c r="L230" i="8"/>
  <c r="M230" i="8"/>
  <c r="N230" i="8"/>
  <c r="L231" i="8"/>
  <c r="M231" i="8"/>
  <c r="N231" i="8"/>
  <c r="L232" i="8"/>
  <c r="M232" i="8"/>
  <c r="N232" i="8"/>
  <c r="L233" i="8"/>
  <c r="M233" i="8"/>
  <c r="N233" i="8"/>
  <c r="L234" i="8"/>
  <c r="M234" i="8"/>
  <c r="N234" i="8"/>
  <c r="L235" i="8"/>
  <c r="M235" i="8"/>
  <c r="N235" i="8"/>
  <c r="L236" i="8"/>
  <c r="M236" i="8"/>
  <c r="N236" i="8"/>
  <c r="L237" i="8"/>
  <c r="M237" i="8"/>
  <c r="N237" i="8"/>
  <c r="L238" i="8"/>
  <c r="M238" i="8"/>
  <c r="N238" i="8"/>
  <c r="L239" i="8"/>
  <c r="M239" i="8"/>
  <c r="N239" i="8"/>
  <c r="L240" i="8"/>
  <c r="M240" i="8"/>
  <c r="N240" i="8"/>
  <c r="L241" i="8"/>
  <c r="M241" i="8"/>
  <c r="N241" i="8"/>
  <c r="L242" i="8"/>
  <c r="M242" i="8"/>
  <c r="N242" i="8"/>
  <c r="L243" i="8"/>
  <c r="M243" i="8"/>
  <c r="N243" i="8"/>
  <c r="L244" i="8"/>
  <c r="M244" i="8"/>
  <c r="N244" i="8"/>
  <c r="L245" i="8"/>
  <c r="M245" i="8"/>
  <c r="N245" i="8"/>
  <c r="L246" i="8"/>
  <c r="M246" i="8"/>
  <c r="N246" i="8"/>
  <c r="L247" i="8"/>
  <c r="M247" i="8"/>
  <c r="N247" i="8"/>
  <c r="L248" i="8"/>
  <c r="M248" i="8"/>
  <c r="N248" i="8"/>
  <c r="L249" i="8"/>
  <c r="M249" i="8"/>
  <c r="N249" i="8"/>
  <c r="L250" i="8"/>
  <c r="M250" i="8"/>
  <c r="N250" i="8"/>
  <c r="L251" i="8"/>
  <c r="M251" i="8"/>
  <c r="N251" i="8"/>
  <c r="L252" i="8"/>
  <c r="M252" i="8"/>
  <c r="N252" i="8"/>
  <c r="L253" i="8"/>
  <c r="M253" i="8"/>
  <c r="N253" i="8"/>
  <c r="L254" i="8"/>
  <c r="M254" i="8"/>
  <c r="N254" i="8"/>
  <c r="L255" i="8"/>
  <c r="M255" i="8"/>
  <c r="N255" i="8"/>
  <c r="L256" i="8"/>
  <c r="M256" i="8"/>
  <c r="N256" i="8"/>
  <c r="L257" i="8"/>
  <c r="M257" i="8"/>
  <c r="N257" i="8"/>
  <c r="L258" i="8"/>
  <c r="M258" i="8"/>
  <c r="N258" i="8"/>
  <c r="L259" i="8"/>
  <c r="M259" i="8"/>
  <c r="N259" i="8"/>
  <c r="L260" i="8"/>
  <c r="M260" i="8"/>
  <c r="N260" i="8"/>
  <c r="L261" i="8"/>
  <c r="M261" i="8"/>
  <c r="N261" i="8"/>
  <c r="L262" i="8"/>
  <c r="M262" i="8"/>
  <c r="N262" i="8"/>
  <c r="L263" i="8"/>
  <c r="M263" i="8"/>
  <c r="N263" i="8"/>
  <c r="L264" i="8"/>
  <c r="M264" i="8"/>
  <c r="N264" i="8"/>
  <c r="L265" i="8"/>
  <c r="M265" i="8"/>
  <c r="N265" i="8"/>
  <c r="L266" i="8"/>
  <c r="M266" i="8"/>
  <c r="N266" i="8"/>
  <c r="L267" i="8"/>
  <c r="M267" i="8"/>
  <c r="N267" i="8"/>
  <c r="L268" i="8"/>
  <c r="M268" i="8"/>
  <c r="N268" i="8"/>
  <c r="L269" i="8"/>
  <c r="M269" i="8"/>
  <c r="N269" i="8"/>
  <c r="L270" i="8"/>
  <c r="M270" i="8"/>
  <c r="N270" i="8"/>
  <c r="L271" i="8"/>
  <c r="M271" i="8"/>
  <c r="N271" i="8"/>
  <c r="L272" i="8"/>
  <c r="M272" i="8"/>
  <c r="N272" i="8"/>
  <c r="L273" i="8"/>
  <c r="M273" i="8"/>
  <c r="N273" i="8"/>
  <c r="L274" i="8"/>
  <c r="M274" i="8"/>
  <c r="N274" i="8"/>
  <c r="L275" i="8"/>
  <c r="M275" i="8"/>
  <c r="N275" i="8"/>
  <c r="L276" i="8"/>
  <c r="M276" i="8"/>
  <c r="N276" i="8"/>
  <c r="L277" i="8"/>
  <c r="M277" i="8"/>
  <c r="N277" i="8"/>
  <c r="L278" i="8"/>
  <c r="M278" i="8"/>
  <c r="N278" i="8"/>
  <c r="L279" i="8"/>
  <c r="M279" i="8"/>
  <c r="N279" i="8"/>
  <c r="L280" i="8"/>
  <c r="M280" i="8"/>
  <c r="N280" i="8"/>
  <c r="L281" i="8"/>
  <c r="M281" i="8"/>
  <c r="N281" i="8"/>
  <c r="L282" i="8"/>
  <c r="M282" i="8"/>
  <c r="N282" i="8"/>
  <c r="L283" i="8"/>
  <c r="M283" i="8"/>
  <c r="N283" i="8"/>
  <c r="L284" i="8"/>
  <c r="M284" i="8"/>
  <c r="N284" i="8"/>
  <c r="L285" i="8"/>
  <c r="M285" i="8"/>
  <c r="N285" i="8"/>
  <c r="L286" i="8"/>
  <c r="M286" i="8"/>
  <c r="N286" i="8"/>
  <c r="L287" i="8"/>
  <c r="M287" i="8"/>
  <c r="N287" i="8"/>
  <c r="L288" i="8"/>
  <c r="M288" i="8"/>
  <c r="N288" i="8"/>
  <c r="L289" i="8"/>
  <c r="M289" i="8"/>
  <c r="N289" i="8"/>
  <c r="L290" i="8"/>
  <c r="M290" i="8"/>
  <c r="N290" i="8"/>
  <c r="L291" i="8"/>
  <c r="M291" i="8"/>
  <c r="N291" i="8"/>
  <c r="L292" i="8"/>
  <c r="M292" i="8"/>
  <c r="N292" i="8"/>
  <c r="L293" i="8"/>
  <c r="M293" i="8"/>
  <c r="N293" i="8"/>
  <c r="L294" i="8"/>
  <c r="M294" i="8"/>
  <c r="N294" i="8"/>
  <c r="L295" i="8"/>
  <c r="M295" i="8"/>
  <c r="N295" i="8"/>
  <c r="L296" i="8"/>
  <c r="M296" i="8"/>
  <c r="N296" i="8"/>
  <c r="L297" i="8"/>
  <c r="M297" i="8"/>
  <c r="N297" i="8"/>
  <c r="L298" i="8"/>
  <c r="M298" i="8"/>
  <c r="N298" i="8"/>
  <c r="L299" i="8"/>
  <c r="M299" i="8"/>
  <c r="N299" i="8"/>
  <c r="L300" i="8"/>
  <c r="M300" i="8"/>
  <c r="N300" i="8"/>
  <c r="L301" i="8"/>
  <c r="M301" i="8"/>
  <c r="N301" i="8"/>
  <c r="L302" i="8"/>
  <c r="M302" i="8"/>
  <c r="N302" i="8"/>
  <c r="L303" i="8"/>
  <c r="M303" i="8"/>
  <c r="N303" i="8"/>
  <c r="L304" i="8"/>
  <c r="M304" i="8"/>
  <c r="N304" i="8"/>
  <c r="L305" i="8"/>
  <c r="M305" i="8"/>
  <c r="N305" i="8"/>
  <c r="L306" i="8"/>
  <c r="M306" i="8"/>
  <c r="N306" i="8"/>
  <c r="L307" i="8"/>
  <c r="M307" i="8"/>
  <c r="N307" i="8"/>
  <c r="L308" i="8"/>
  <c r="M308" i="8"/>
  <c r="N308" i="8"/>
  <c r="L309" i="8"/>
  <c r="M309" i="8"/>
  <c r="N309" i="8"/>
  <c r="L310" i="8"/>
  <c r="M310" i="8"/>
  <c r="N310" i="8"/>
  <c r="L311" i="8"/>
  <c r="M311" i="8"/>
  <c r="N311" i="8"/>
  <c r="L312" i="8"/>
  <c r="M312" i="8"/>
  <c r="N312" i="8"/>
  <c r="L313" i="8"/>
  <c r="M313" i="8"/>
  <c r="N313" i="8"/>
  <c r="L314" i="8"/>
  <c r="M314" i="8"/>
  <c r="N314" i="8"/>
  <c r="L315" i="8"/>
  <c r="M315" i="8"/>
  <c r="N315" i="8"/>
  <c r="L316" i="8"/>
  <c r="M316" i="8"/>
  <c r="N316" i="8"/>
  <c r="L317" i="8"/>
  <c r="M317" i="8"/>
  <c r="N317" i="8"/>
  <c r="L318" i="8"/>
  <c r="M318" i="8"/>
  <c r="N318" i="8"/>
  <c r="L319" i="8"/>
  <c r="M319" i="8"/>
  <c r="N319" i="8"/>
  <c r="L320" i="8"/>
  <c r="M320" i="8"/>
  <c r="N320" i="8"/>
  <c r="L321" i="8"/>
  <c r="M321" i="8"/>
  <c r="N321" i="8"/>
  <c r="L322" i="8"/>
  <c r="M322" i="8"/>
  <c r="N322" i="8"/>
  <c r="L323" i="8"/>
  <c r="M323" i="8"/>
  <c r="N323" i="8"/>
  <c r="L324" i="8"/>
  <c r="M324" i="8"/>
  <c r="N324" i="8"/>
  <c r="L325" i="8"/>
  <c r="M325" i="8"/>
  <c r="N325" i="8"/>
  <c r="L326" i="8"/>
  <c r="M326" i="8"/>
  <c r="N326" i="8"/>
  <c r="L327" i="8"/>
  <c r="M327" i="8"/>
  <c r="N327" i="8"/>
  <c r="L328" i="8"/>
  <c r="M328" i="8"/>
  <c r="N328" i="8"/>
  <c r="L329" i="8"/>
  <c r="M329" i="8"/>
  <c r="N329" i="8"/>
  <c r="L330" i="8"/>
  <c r="M330" i="8"/>
  <c r="N330" i="8"/>
  <c r="L331" i="8"/>
  <c r="M331" i="8"/>
  <c r="N331" i="8"/>
  <c r="L332" i="8"/>
  <c r="M332" i="8"/>
  <c r="N332" i="8"/>
  <c r="L333" i="8"/>
  <c r="M333" i="8"/>
  <c r="N333" i="8"/>
  <c r="L334" i="8"/>
  <c r="M334" i="8"/>
  <c r="N334" i="8"/>
  <c r="L335" i="8"/>
  <c r="M335" i="8"/>
  <c r="N335" i="8"/>
  <c r="L336" i="8"/>
  <c r="M336" i="8"/>
  <c r="N336" i="8"/>
  <c r="L337" i="8"/>
  <c r="M337" i="8"/>
  <c r="N337" i="8"/>
  <c r="L338" i="8"/>
  <c r="M338" i="8"/>
  <c r="N338" i="8"/>
  <c r="L339" i="8"/>
  <c r="M339" i="8"/>
  <c r="N339" i="8"/>
  <c r="L340" i="8"/>
  <c r="M340" i="8"/>
  <c r="N340" i="8"/>
  <c r="L341" i="8"/>
  <c r="M341" i="8"/>
  <c r="N341" i="8"/>
  <c r="L342" i="8"/>
  <c r="M342" i="8"/>
  <c r="N342" i="8"/>
  <c r="L343" i="8"/>
  <c r="M343" i="8"/>
  <c r="N343" i="8"/>
  <c r="L344" i="8"/>
  <c r="M344" i="8"/>
  <c r="N344" i="8"/>
  <c r="L345" i="8"/>
  <c r="M345" i="8"/>
  <c r="N345" i="8"/>
  <c r="L346" i="8"/>
  <c r="M346" i="8"/>
  <c r="N346" i="8"/>
  <c r="L347" i="8"/>
  <c r="M347" i="8"/>
  <c r="N347" i="8"/>
  <c r="L348" i="8"/>
  <c r="M348" i="8"/>
  <c r="N348" i="8"/>
  <c r="L349" i="8"/>
  <c r="M349" i="8"/>
  <c r="N349" i="8"/>
  <c r="L350" i="8"/>
  <c r="M350" i="8"/>
  <c r="N350" i="8"/>
  <c r="L351" i="8"/>
  <c r="M351" i="8"/>
  <c r="N351" i="8"/>
  <c r="L352" i="8"/>
  <c r="M352" i="8"/>
  <c r="N352" i="8"/>
  <c r="L353" i="8"/>
  <c r="M353" i="8"/>
  <c r="N353" i="8"/>
  <c r="L354" i="8"/>
  <c r="M354" i="8"/>
  <c r="N354" i="8"/>
  <c r="L355" i="8"/>
  <c r="M355" i="8"/>
  <c r="N355" i="8"/>
  <c r="L356" i="8"/>
  <c r="M356" i="8"/>
  <c r="N356" i="8"/>
  <c r="L357" i="8"/>
  <c r="M357" i="8"/>
  <c r="N357" i="8"/>
  <c r="L358" i="8"/>
  <c r="M358" i="8"/>
  <c r="N358" i="8"/>
  <c r="L359" i="8"/>
  <c r="M359" i="8"/>
  <c r="N359" i="8"/>
  <c r="L360" i="8"/>
  <c r="M360" i="8"/>
  <c r="N360" i="8"/>
  <c r="L361" i="8"/>
  <c r="M361" i="8"/>
  <c r="N361" i="8"/>
  <c r="L362" i="8"/>
  <c r="M362" i="8"/>
  <c r="N362" i="8"/>
  <c r="L363" i="8"/>
  <c r="M363" i="8"/>
  <c r="N363" i="8"/>
  <c r="L364" i="8"/>
  <c r="M364" i="8"/>
  <c r="N364" i="8"/>
  <c r="L365" i="8"/>
  <c r="M365" i="8"/>
  <c r="N365" i="8"/>
  <c r="L366" i="8"/>
  <c r="M366" i="8"/>
  <c r="N366" i="8"/>
  <c r="L367" i="8"/>
  <c r="M367" i="8"/>
  <c r="N367" i="8"/>
  <c r="L368" i="8"/>
  <c r="M368" i="8"/>
  <c r="N368" i="8"/>
  <c r="L369" i="8"/>
  <c r="M369" i="8"/>
  <c r="N369" i="8"/>
  <c r="L370" i="8"/>
  <c r="M370" i="8"/>
  <c r="N370" i="8"/>
  <c r="L371" i="8"/>
  <c r="M371" i="8"/>
  <c r="N371" i="8"/>
  <c r="L372" i="8"/>
  <c r="M372" i="8"/>
  <c r="N372" i="8"/>
  <c r="L373" i="8"/>
  <c r="M373" i="8"/>
  <c r="N373" i="8"/>
  <c r="L374" i="8"/>
  <c r="M374" i="8"/>
  <c r="N374" i="8"/>
  <c r="L375" i="8"/>
  <c r="M375" i="8"/>
  <c r="N375" i="8"/>
  <c r="L376" i="8"/>
  <c r="M376" i="8"/>
  <c r="N376" i="8"/>
  <c r="L377" i="8"/>
  <c r="M377" i="8"/>
  <c r="N377" i="8"/>
  <c r="L378" i="8"/>
  <c r="M378" i="8"/>
  <c r="N378" i="8"/>
  <c r="L379" i="8"/>
  <c r="M379" i="8"/>
  <c r="N379" i="8"/>
  <c r="L380" i="8"/>
  <c r="M380" i="8"/>
  <c r="N380" i="8"/>
  <c r="L381" i="8"/>
  <c r="M381" i="8"/>
  <c r="N381" i="8"/>
  <c r="L382" i="8"/>
  <c r="M382" i="8"/>
  <c r="N382" i="8"/>
  <c r="L383" i="8"/>
  <c r="M383" i="8"/>
  <c r="N383" i="8"/>
  <c r="L384" i="8"/>
  <c r="M384" i="8"/>
  <c r="N384" i="8"/>
  <c r="L385" i="8"/>
  <c r="M385" i="8"/>
  <c r="N385" i="8"/>
  <c r="L386" i="8"/>
  <c r="M386" i="8"/>
  <c r="N386" i="8"/>
  <c r="L387" i="8"/>
  <c r="M387" i="8"/>
  <c r="N387" i="8"/>
  <c r="L388" i="8"/>
  <c r="M388" i="8"/>
  <c r="N388" i="8"/>
  <c r="L389" i="8"/>
  <c r="M389" i="8"/>
  <c r="N389" i="8"/>
  <c r="L390" i="8"/>
  <c r="M390" i="8"/>
  <c r="N390" i="8"/>
  <c r="L391" i="8"/>
  <c r="M391" i="8"/>
  <c r="N391" i="8"/>
  <c r="L392" i="8"/>
  <c r="M392" i="8"/>
  <c r="N392" i="8"/>
  <c r="L393" i="8"/>
  <c r="M393" i="8"/>
  <c r="N393" i="8"/>
  <c r="L394" i="8"/>
  <c r="M394" i="8"/>
  <c r="N394" i="8"/>
  <c r="L395" i="8"/>
  <c r="M395" i="8"/>
  <c r="N395" i="8"/>
  <c r="L396" i="8"/>
  <c r="M396" i="8"/>
  <c r="N396" i="8"/>
  <c r="L397" i="8"/>
  <c r="M397" i="8"/>
  <c r="N397" i="8"/>
  <c r="L398" i="8"/>
  <c r="M398" i="8"/>
  <c r="N398" i="8"/>
  <c r="L399" i="8"/>
  <c r="M399" i="8"/>
  <c r="N399" i="8"/>
  <c r="L400" i="8"/>
  <c r="M400" i="8"/>
  <c r="N400" i="8"/>
  <c r="L401" i="8"/>
  <c r="M401" i="8"/>
  <c r="N401" i="8"/>
  <c r="L402" i="8"/>
  <c r="M402" i="8"/>
  <c r="N402" i="8"/>
  <c r="L403" i="8"/>
  <c r="M403" i="8"/>
  <c r="N403" i="8"/>
  <c r="L404" i="8"/>
  <c r="M404" i="8"/>
  <c r="N404" i="8"/>
  <c r="L405" i="8"/>
  <c r="M405" i="8"/>
  <c r="N405" i="8"/>
  <c r="L406" i="8"/>
  <c r="M406" i="8"/>
  <c r="N406" i="8"/>
  <c r="L407" i="8"/>
  <c r="M407" i="8"/>
  <c r="N407" i="8"/>
  <c r="L408" i="8"/>
  <c r="M408" i="8"/>
  <c r="N408" i="8"/>
  <c r="L409" i="8"/>
  <c r="M409" i="8"/>
  <c r="N409" i="8"/>
  <c r="L410" i="8"/>
  <c r="M410" i="8"/>
  <c r="N410" i="8"/>
  <c r="L411" i="8"/>
  <c r="M411" i="8"/>
  <c r="N411" i="8"/>
  <c r="L412" i="8"/>
  <c r="M412" i="8"/>
  <c r="N412" i="8"/>
  <c r="L413" i="8"/>
  <c r="M413" i="8"/>
  <c r="N413" i="8"/>
  <c r="L414" i="8"/>
  <c r="M414" i="8"/>
  <c r="N414" i="8"/>
  <c r="L415" i="8"/>
  <c r="M415" i="8"/>
  <c r="N415" i="8"/>
  <c r="L416" i="8"/>
  <c r="M416" i="8"/>
  <c r="N416" i="8"/>
  <c r="L417" i="8"/>
  <c r="M417" i="8"/>
  <c r="N417" i="8"/>
  <c r="L418" i="8"/>
  <c r="M418" i="8"/>
  <c r="N418" i="8"/>
  <c r="L419" i="8"/>
  <c r="M419" i="8"/>
  <c r="N419" i="8"/>
  <c r="L420" i="8"/>
  <c r="M420" i="8"/>
  <c r="N420" i="8"/>
  <c r="L421" i="8"/>
  <c r="M421" i="8"/>
  <c r="N421" i="8"/>
  <c r="L422" i="8"/>
  <c r="M422" i="8"/>
  <c r="N422" i="8"/>
  <c r="L423" i="8"/>
  <c r="M423" i="8"/>
  <c r="N423" i="8"/>
  <c r="L424" i="8"/>
  <c r="M424" i="8"/>
  <c r="N424" i="8"/>
  <c r="L425" i="8"/>
  <c r="M425" i="8"/>
  <c r="N425" i="8"/>
  <c r="L426" i="8"/>
  <c r="M426" i="8"/>
  <c r="N426" i="8"/>
  <c r="L427" i="8"/>
  <c r="M427" i="8"/>
  <c r="N427" i="8"/>
  <c r="L428" i="8"/>
  <c r="M428" i="8"/>
  <c r="N428" i="8"/>
  <c r="L429" i="8"/>
  <c r="M429" i="8"/>
  <c r="N429" i="8"/>
  <c r="L430" i="8"/>
  <c r="M430" i="8"/>
  <c r="N430" i="8"/>
  <c r="L431" i="8"/>
  <c r="M431" i="8"/>
  <c r="N431" i="8"/>
  <c r="L432" i="8"/>
  <c r="M432" i="8"/>
  <c r="N432" i="8"/>
  <c r="L433" i="8"/>
  <c r="M433" i="8"/>
  <c r="N433" i="8"/>
  <c r="L434" i="8"/>
  <c r="M434" i="8"/>
  <c r="N434" i="8"/>
  <c r="L435" i="8"/>
  <c r="M435" i="8"/>
  <c r="N435" i="8"/>
  <c r="L436" i="8"/>
  <c r="M436" i="8"/>
  <c r="N436" i="8"/>
  <c r="L437" i="8"/>
  <c r="M437" i="8"/>
  <c r="N437" i="8"/>
  <c r="L438" i="8"/>
  <c r="M438" i="8"/>
  <c r="N438" i="8"/>
  <c r="L439" i="8"/>
  <c r="M439" i="8"/>
  <c r="N439" i="8"/>
  <c r="L440" i="8"/>
  <c r="M440" i="8"/>
  <c r="N440" i="8"/>
  <c r="L441" i="8"/>
  <c r="M441" i="8"/>
  <c r="N441" i="8"/>
  <c r="L442" i="8"/>
  <c r="M442" i="8"/>
  <c r="N442" i="8"/>
  <c r="L443" i="8"/>
  <c r="M443" i="8"/>
  <c r="N443" i="8"/>
  <c r="L444" i="8"/>
  <c r="M444" i="8"/>
  <c r="N444" i="8"/>
  <c r="L445" i="8"/>
  <c r="M445" i="8"/>
  <c r="N445" i="8"/>
  <c r="L446" i="8"/>
  <c r="M446" i="8"/>
  <c r="N446" i="8"/>
  <c r="L447" i="8"/>
  <c r="M447" i="8"/>
  <c r="N447" i="8"/>
  <c r="L448" i="8"/>
  <c r="M448" i="8"/>
  <c r="N448" i="8"/>
  <c r="L449" i="8"/>
  <c r="M449" i="8"/>
  <c r="N449" i="8"/>
  <c r="L450" i="8"/>
  <c r="M450" i="8"/>
  <c r="N450" i="8"/>
  <c r="L451" i="8"/>
  <c r="M451" i="8"/>
  <c r="N451" i="8"/>
  <c r="L452" i="8"/>
  <c r="M452" i="8"/>
  <c r="N452" i="8"/>
  <c r="L453" i="8"/>
  <c r="M453" i="8"/>
  <c r="N453" i="8"/>
  <c r="L454" i="8"/>
  <c r="M454" i="8"/>
  <c r="N454" i="8"/>
  <c r="L455" i="8"/>
  <c r="M455" i="8"/>
  <c r="N455" i="8"/>
  <c r="L456" i="8"/>
  <c r="M456" i="8"/>
  <c r="N456" i="8"/>
  <c r="L457" i="8"/>
  <c r="M457" i="8"/>
  <c r="N457" i="8"/>
  <c r="L458" i="8"/>
  <c r="M458" i="8"/>
  <c r="N458" i="8"/>
  <c r="L459" i="8"/>
  <c r="M459" i="8"/>
  <c r="N459" i="8"/>
  <c r="L460" i="8"/>
  <c r="M460" i="8"/>
  <c r="N460" i="8"/>
  <c r="L461" i="8"/>
  <c r="M461" i="8"/>
  <c r="N461" i="8"/>
  <c r="L462" i="8"/>
  <c r="M462" i="8"/>
  <c r="N462" i="8"/>
  <c r="L463" i="8"/>
  <c r="M463" i="8"/>
  <c r="N463" i="8"/>
  <c r="L464" i="8"/>
  <c r="M464" i="8"/>
  <c r="N464" i="8"/>
  <c r="L465" i="8"/>
  <c r="M465" i="8"/>
  <c r="N465" i="8"/>
  <c r="L466" i="8"/>
  <c r="M466" i="8"/>
  <c r="N466" i="8"/>
  <c r="L467" i="8"/>
  <c r="M467" i="8"/>
  <c r="N467" i="8"/>
  <c r="L468" i="8"/>
  <c r="M468" i="8"/>
  <c r="N468" i="8"/>
  <c r="L469" i="8"/>
  <c r="M469" i="8"/>
  <c r="N469" i="8"/>
  <c r="L470" i="8"/>
  <c r="M470" i="8"/>
  <c r="N470" i="8"/>
  <c r="L471" i="8"/>
  <c r="M471" i="8"/>
  <c r="N471" i="8"/>
  <c r="L472" i="8"/>
  <c r="M472" i="8"/>
  <c r="N472" i="8"/>
  <c r="L473" i="8"/>
  <c r="M473" i="8"/>
  <c r="N473" i="8"/>
  <c r="L474" i="8"/>
  <c r="M474" i="8"/>
  <c r="N474" i="8"/>
  <c r="L475" i="8"/>
  <c r="M475" i="8"/>
  <c r="N475" i="8"/>
  <c r="L476" i="8"/>
  <c r="M476" i="8"/>
  <c r="N476" i="8"/>
  <c r="L477" i="8"/>
  <c r="M477" i="8"/>
  <c r="N477" i="8"/>
  <c r="L478" i="8"/>
  <c r="M478" i="8"/>
  <c r="N478" i="8"/>
  <c r="L479" i="8"/>
  <c r="M479" i="8"/>
  <c r="N479" i="8"/>
  <c r="L480" i="8"/>
  <c r="M480" i="8"/>
  <c r="N480" i="8"/>
  <c r="L481" i="8"/>
  <c r="M481" i="8"/>
  <c r="N481" i="8"/>
  <c r="L482" i="8"/>
  <c r="M482" i="8"/>
  <c r="N482" i="8"/>
  <c r="L483" i="8"/>
  <c r="M483" i="8"/>
  <c r="N483" i="8"/>
  <c r="L484" i="8"/>
  <c r="M484" i="8"/>
  <c r="N484" i="8"/>
  <c r="L485" i="8"/>
  <c r="M485" i="8"/>
  <c r="N485" i="8"/>
  <c r="L486" i="8"/>
  <c r="M486" i="8"/>
  <c r="N486" i="8"/>
  <c r="L487" i="8"/>
  <c r="M487" i="8"/>
  <c r="N487" i="8"/>
  <c r="L488" i="8"/>
  <c r="M488" i="8"/>
  <c r="N488" i="8"/>
  <c r="L489" i="8"/>
  <c r="M489" i="8"/>
  <c r="N489" i="8"/>
  <c r="L490" i="8"/>
  <c r="M490" i="8"/>
  <c r="N490" i="8"/>
  <c r="L491" i="8"/>
  <c r="M491" i="8"/>
  <c r="N491" i="8"/>
  <c r="L492" i="8"/>
  <c r="M492" i="8"/>
  <c r="N492" i="8"/>
  <c r="L493" i="8"/>
  <c r="M493" i="8"/>
  <c r="N493" i="8"/>
  <c r="L494" i="8"/>
  <c r="M494" i="8"/>
  <c r="N494" i="8"/>
  <c r="L495" i="8"/>
  <c r="M495" i="8"/>
  <c r="N495" i="8"/>
  <c r="L496" i="8"/>
  <c r="M496" i="8"/>
  <c r="N496" i="8"/>
  <c r="L497" i="8"/>
  <c r="M497" i="8"/>
  <c r="N497" i="8"/>
  <c r="L498" i="8"/>
  <c r="M498" i="8"/>
  <c r="N498" i="8"/>
  <c r="L499" i="8"/>
  <c r="M499" i="8"/>
  <c r="N499" i="8"/>
  <c r="L500" i="8"/>
  <c r="M500" i="8"/>
  <c r="N500" i="8"/>
  <c r="L501" i="8"/>
  <c r="M501" i="8"/>
  <c r="N501" i="8"/>
  <c r="L502" i="8"/>
  <c r="M502" i="8"/>
  <c r="N502" i="8"/>
  <c r="L503" i="8"/>
  <c r="M503" i="8"/>
  <c r="N503" i="8"/>
  <c r="L504" i="8"/>
  <c r="M504" i="8"/>
  <c r="N504" i="8"/>
  <c r="L505" i="8"/>
  <c r="M505" i="8"/>
  <c r="N505" i="8"/>
  <c r="L506" i="8"/>
  <c r="M506" i="8"/>
  <c r="N506" i="8"/>
  <c r="L507" i="8"/>
  <c r="M507" i="8"/>
  <c r="N507" i="8"/>
  <c r="L508" i="8"/>
  <c r="M508" i="8"/>
  <c r="N508" i="8"/>
  <c r="L509" i="8"/>
  <c r="M509" i="8"/>
  <c r="N509" i="8"/>
  <c r="L510" i="8"/>
  <c r="M510" i="8"/>
  <c r="N510" i="8"/>
  <c r="L511" i="8"/>
  <c r="M511" i="8"/>
  <c r="N511" i="8"/>
  <c r="L512" i="8"/>
  <c r="M512" i="8"/>
  <c r="N512" i="8"/>
  <c r="L513" i="8"/>
  <c r="M513" i="8"/>
  <c r="N513" i="8"/>
  <c r="L514" i="8"/>
  <c r="M514" i="8"/>
  <c r="N514" i="8"/>
  <c r="L515" i="8"/>
  <c r="M515" i="8"/>
  <c r="N515" i="8"/>
  <c r="L516" i="8"/>
  <c r="M516" i="8"/>
  <c r="N516" i="8"/>
  <c r="L517" i="8"/>
  <c r="M517" i="8"/>
  <c r="N517" i="8"/>
  <c r="L518" i="8"/>
  <c r="M518" i="8"/>
  <c r="N518" i="8"/>
  <c r="L519" i="8"/>
  <c r="M519" i="8"/>
  <c r="N519" i="8"/>
  <c r="L520" i="8"/>
  <c r="M520" i="8"/>
  <c r="N520" i="8"/>
  <c r="L521" i="8"/>
  <c r="M521" i="8"/>
  <c r="N521" i="8"/>
  <c r="L522" i="8"/>
  <c r="M522" i="8"/>
  <c r="N522" i="8"/>
  <c r="L523" i="8"/>
  <c r="M523" i="8"/>
  <c r="N523" i="8"/>
  <c r="L524" i="8"/>
  <c r="M524" i="8"/>
  <c r="N524" i="8"/>
  <c r="L525" i="8"/>
  <c r="M525" i="8"/>
  <c r="N525" i="8"/>
  <c r="L526" i="8"/>
  <c r="M526" i="8"/>
  <c r="N526" i="8"/>
  <c r="L527" i="8"/>
  <c r="M527" i="8"/>
  <c r="N527" i="8"/>
  <c r="L528" i="8"/>
  <c r="M528" i="8"/>
  <c r="N528" i="8"/>
  <c r="L529" i="8"/>
  <c r="M529" i="8"/>
  <c r="N529" i="8"/>
  <c r="L530" i="8"/>
  <c r="M530" i="8"/>
  <c r="N530" i="8"/>
  <c r="L531" i="8"/>
  <c r="M531" i="8"/>
  <c r="N531" i="8"/>
  <c r="L532" i="8"/>
  <c r="M532" i="8"/>
  <c r="N532" i="8"/>
  <c r="L533" i="8"/>
  <c r="M533" i="8"/>
  <c r="N533" i="8"/>
  <c r="L534" i="8"/>
  <c r="M534" i="8"/>
  <c r="N534" i="8"/>
  <c r="L535" i="8"/>
  <c r="M535" i="8"/>
  <c r="N535" i="8"/>
  <c r="L536" i="8"/>
  <c r="M536" i="8"/>
  <c r="N536" i="8"/>
  <c r="L537" i="8"/>
  <c r="M537" i="8"/>
  <c r="N537" i="8"/>
  <c r="L538" i="8"/>
  <c r="M538" i="8"/>
  <c r="N538" i="8"/>
  <c r="L539" i="8"/>
  <c r="M539" i="8"/>
  <c r="N539" i="8"/>
  <c r="L540" i="8"/>
  <c r="M540" i="8"/>
  <c r="N540" i="8"/>
  <c r="L541" i="8"/>
  <c r="M541" i="8"/>
  <c r="N541" i="8"/>
  <c r="L542" i="8"/>
  <c r="M542" i="8"/>
  <c r="N542" i="8"/>
  <c r="L543" i="8"/>
  <c r="M543" i="8"/>
  <c r="N543" i="8"/>
  <c r="L544" i="8"/>
  <c r="M544" i="8"/>
  <c r="N544" i="8"/>
  <c r="L545" i="8"/>
  <c r="M545" i="8"/>
  <c r="N545" i="8"/>
  <c r="L546" i="8"/>
  <c r="M546" i="8"/>
  <c r="N546" i="8"/>
  <c r="L547" i="8"/>
  <c r="M547" i="8"/>
  <c r="N547" i="8"/>
  <c r="L548" i="8"/>
  <c r="M548" i="8"/>
  <c r="N548" i="8"/>
  <c r="L549" i="8"/>
  <c r="M549" i="8"/>
  <c r="N549" i="8"/>
  <c r="L550" i="8"/>
  <c r="M550" i="8"/>
  <c r="N550" i="8"/>
  <c r="L551" i="8"/>
  <c r="M551" i="8"/>
  <c r="N551" i="8"/>
  <c r="L552" i="8"/>
  <c r="M552" i="8"/>
  <c r="N552" i="8"/>
  <c r="L553" i="8"/>
  <c r="M553" i="8"/>
  <c r="N553" i="8"/>
  <c r="L554" i="8"/>
  <c r="M554" i="8"/>
  <c r="N554" i="8"/>
  <c r="L555" i="8"/>
  <c r="M555" i="8"/>
  <c r="N555" i="8"/>
  <c r="L556" i="8"/>
  <c r="M556" i="8"/>
  <c r="N556" i="8"/>
  <c r="L557" i="8"/>
  <c r="M557" i="8"/>
  <c r="N557" i="8"/>
  <c r="L558" i="8"/>
  <c r="M558" i="8"/>
  <c r="N558" i="8"/>
  <c r="L559" i="8"/>
  <c r="M559" i="8"/>
  <c r="N559" i="8"/>
  <c r="L560" i="8"/>
  <c r="M560" i="8"/>
  <c r="N560" i="8"/>
  <c r="L561" i="8"/>
  <c r="M561" i="8"/>
  <c r="N561" i="8"/>
  <c r="L562" i="8"/>
  <c r="M562" i="8"/>
  <c r="N562" i="8"/>
  <c r="L563" i="8"/>
  <c r="M563" i="8"/>
  <c r="N563" i="8"/>
  <c r="L564" i="8"/>
  <c r="M564" i="8"/>
  <c r="N564" i="8"/>
  <c r="L565" i="8"/>
  <c r="M565" i="8"/>
  <c r="N565" i="8"/>
  <c r="L566" i="8"/>
  <c r="M566" i="8"/>
  <c r="N566" i="8"/>
  <c r="L567" i="8"/>
  <c r="M567" i="8"/>
  <c r="N567" i="8"/>
  <c r="L568" i="8"/>
  <c r="M568" i="8"/>
  <c r="N568" i="8"/>
  <c r="L569" i="8"/>
  <c r="M569" i="8"/>
  <c r="N569" i="8"/>
  <c r="L570" i="8"/>
  <c r="M570" i="8"/>
  <c r="N570" i="8"/>
  <c r="L571" i="8"/>
  <c r="M571" i="8"/>
  <c r="N571" i="8"/>
  <c r="L572" i="8"/>
  <c r="M572" i="8"/>
  <c r="N572" i="8"/>
  <c r="L573" i="8"/>
  <c r="M573" i="8"/>
  <c r="N573" i="8"/>
  <c r="L574" i="8"/>
  <c r="M574" i="8"/>
  <c r="N574" i="8"/>
  <c r="L575" i="8"/>
  <c r="M575" i="8"/>
  <c r="N575" i="8"/>
  <c r="L576" i="8"/>
  <c r="M576" i="8"/>
  <c r="N576" i="8"/>
  <c r="L577" i="8"/>
  <c r="M577" i="8"/>
  <c r="N577" i="8"/>
  <c r="L578" i="8"/>
  <c r="M578" i="8"/>
  <c r="N578" i="8"/>
  <c r="L579" i="8"/>
  <c r="M579" i="8"/>
  <c r="N579" i="8"/>
  <c r="L580" i="8"/>
  <c r="M580" i="8"/>
  <c r="N580" i="8"/>
  <c r="L581" i="8"/>
  <c r="M581" i="8"/>
  <c r="N581" i="8"/>
  <c r="L582" i="8"/>
  <c r="M582" i="8"/>
  <c r="N582" i="8"/>
  <c r="L583" i="8"/>
  <c r="M583" i="8"/>
  <c r="N583" i="8"/>
  <c r="L584" i="8"/>
  <c r="M584" i="8"/>
  <c r="N584" i="8"/>
  <c r="L585" i="8"/>
  <c r="M585" i="8"/>
  <c r="N585" i="8"/>
  <c r="L586" i="8"/>
  <c r="M586" i="8"/>
  <c r="N586" i="8"/>
  <c r="L587" i="8"/>
  <c r="M587" i="8"/>
  <c r="N587" i="8"/>
  <c r="L588" i="8"/>
  <c r="M588" i="8"/>
  <c r="N588" i="8"/>
  <c r="L589" i="8"/>
  <c r="M589" i="8"/>
  <c r="N589" i="8"/>
  <c r="L590" i="8"/>
  <c r="M590" i="8"/>
  <c r="N590" i="8"/>
  <c r="L591" i="8"/>
  <c r="M591" i="8"/>
  <c r="N591" i="8"/>
  <c r="L592" i="8"/>
  <c r="M592" i="8"/>
  <c r="N592" i="8"/>
  <c r="L593" i="8"/>
  <c r="M593" i="8"/>
  <c r="N593" i="8"/>
  <c r="L594" i="8"/>
  <c r="M594" i="8"/>
  <c r="N594" i="8"/>
  <c r="L595" i="8"/>
  <c r="M595" i="8"/>
  <c r="N595" i="8"/>
  <c r="L596" i="8"/>
  <c r="M596" i="8"/>
  <c r="N596" i="8"/>
  <c r="L597" i="8"/>
  <c r="M597" i="8"/>
  <c r="N597" i="8"/>
  <c r="L598" i="8"/>
  <c r="M598" i="8"/>
  <c r="N598" i="8"/>
  <c r="L599" i="8"/>
  <c r="M599" i="8"/>
  <c r="N599" i="8"/>
  <c r="L600" i="8"/>
  <c r="M600" i="8"/>
  <c r="N600" i="8"/>
  <c r="L601" i="8"/>
  <c r="M601" i="8"/>
  <c r="N601" i="8"/>
  <c r="L602" i="8"/>
  <c r="M602" i="8"/>
  <c r="N602" i="8"/>
  <c r="L603" i="8"/>
  <c r="M603" i="8"/>
  <c r="N603" i="8"/>
  <c r="L604" i="8"/>
  <c r="M604" i="8"/>
  <c r="N604" i="8"/>
  <c r="L605" i="8"/>
  <c r="M605" i="8"/>
  <c r="N605" i="8"/>
  <c r="L606" i="8"/>
  <c r="M606" i="8"/>
  <c r="N606" i="8"/>
  <c r="L607" i="8"/>
  <c r="M607" i="8"/>
  <c r="N607" i="8"/>
  <c r="L608" i="8"/>
  <c r="M608" i="8"/>
  <c r="N608" i="8"/>
  <c r="L609" i="8"/>
  <c r="M609" i="8"/>
  <c r="N609" i="8"/>
  <c r="L610" i="8"/>
  <c r="M610" i="8"/>
  <c r="N610" i="8"/>
  <c r="L611" i="8"/>
  <c r="M611" i="8"/>
  <c r="N611" i="8"/>
  <c r="L612" i="8"/>
  <c r="M612" i="8"/>
  <c r="N612" i="8"/>
  <c r="L613" i="8"/>
  <c r="M613" i="8"/>
  <c r="N613" i="8"/>
  <c r="L614" i="8"/>
  <c r="M614" i="8"/>
  <c r="N614" i="8"/>
  <c r="L615" i="8"/>
  <c r="M615" i="8"/>
  <c r="N615" i="8"/>
  <c r="L616" i="8"/>
  <c r="M616" i="8"/>
  <c r="N616" i="8"/>
  <c r="L617" i="8"/>
  <c r="M617" i="8"/>
  <c r="N617" i="8"/>
  <c r="L618" i="8"/>
  <c r="M618" i="8"/>
  <c r="N618" i="8"/>
  <c r="L619" i="8"/>
  <c r="M619" i="8"/>
  <c r="N619" i="8"/>
  <c r="L620" i="8"/>
  <c r="M620" i="8"/>
  <c r="N620" i="8"/>
  <c r="L621" i="8"/>
  <c r="M621" i="8"/>
  <c r="N621" i="8"/>
  <c r="L622" i="8"/>
  <c r="M622" i="8"/>
  <c r="N622" i="8"/>
  <c r="L623" i="8"/>
  <c r="M623" i="8"/>
  <c r="N623" i="8"/>
  <c r="L624" i="8"/>
  <c r="M624" i="8"/>
  <c r="N624" i="8"/>
  <c r="L625" i="8"/>
  <c r="M625" i="8"/>
  <c r="N625" i="8"/>
  <c r="L626" i="8"/>
  <c r="M626" i="8"/>
  <c r="N626" i="8"/>
  <c r="L627" i="8"/>
  <c r="M627" i="8"/>
  <c r="N627" i="8"/>
  <c r="L628" i="8"/>
  <c r="M628" i="8"/>
  <c r="N628" i="8"/>
  <c r="L629" i="8"/>
  <c r="M629" i="8"/>
  <c r="N629" i="8"/>
  <c r="L630" i="8"/>
  <c r="M630" i="8"/>
  <c r="N630" i="8"/>
  <c r="L631" i="8"/>
  <c r="M631" i="8"/>
  <c r="N631" i="8"/>
  <c r="L632" i="8"/>
  <c r="M632" i="8"/>
  <c r="N632" i="8"/>
  <c r="L633" i="8"/>
  <c r="M633" i="8"/>
  <c r="N633" i="8"/>
  <c r="L634" i="8"/>
  <c r="M634" i="8"/>
  <c r="N634" i="8"/>
  <c r="L635" i="8"/>
  <c r="M635" i="8"/>
  <c r="N635" i="8"/>
  <c r="L636" i="8"/>
  <c r="M636" i="8"/>
  <c r="N636" i="8"/>
  <c r="L637" i="8"/>
  <c r="M637" i="8"/>
  <c r="N637" i="8"/>
  <c r="L638" i="8"/>
  <c r="M638" i="8"/>
  <c r="N638" i="8"/>
  <c r="L639" i="8"/>
  <c r="M639" i="8"/>
  <c r="N639" i="8"/>
  <c r="L640" i="8"/>
  <c r="M640" i="8"/>
  <c r="N640" i="8"/>
  <c r="L641" i="8"/>
  <c r="M641" i="8"/>
  <c r="N641" i="8"/>
  <c r="L642" i="8"/>
  <c r="M642" i="8"/>
  <c r="N642" i="8"/>
  <c r="L643" i="8"/>
  <c r="M643" i="8"/>
  <c r="N643" i="8"/>
  <c r="L644" i="8"/>
  <c r="M644" i="8"/>
  <c r="N644" i="8"/>
  <c r="L645" i="8"/>
  <c r="M645" i="8"/>
  <c r="N645" i="8"/>
  <c r="L646" i="8"/>
  <c r="M646" i="8"/>
  <c r="N646" i="8"/>
  <c r="L647" i="8"/>
  <c r="M647" i="8"/>
  <c r="N647" i="8"/>
  <c r="L648" i="8"/>
  <c r="M648" i="8"/>
  <c r="N648" i="8"/>
  <c r="L649" i="8"/>
  <c r="M649" i="8"/>
  <c r="N649" i="8"/>
  <c r="L650" i="8"/>
  <c r="M650" i="8"/>
  <c r="N650" i="8"/>
  <c r="L651" i="8"/>
  <c r="M651" i="8"/>
  <c r="N651" i="8"/>
  <c r="L652" i="8"/>
  <c r="M652" i="8"/>
  <c r="N652" i="8"/>
  <c r="L653" i="8"/>
  <c r="M653" i="8"/>
  <c r="N653" i="8"/>
  <c r="L654" i="8"/>
  <c r="M654" i="8"/>
  <c r="N654" i="8"/>
  <c r="L655" i="8"/>
  <c r="M655" i="8"/>
  <c r="N655" i="8"/>
  <c r="L656" i="8"/>
  <c r="M656" i="8"/>
  <c r="N656" i="8"/>
  <c r="L657" i="8"/>
  <c r="M657" i="8"/>
  <c r="N657" i="8"/>
  <c r="L658" i="8"/>
  <c r="M658" i="8"/>
  <c r="N658" i="8"/>
  <c r="L659" i="8"/>
  <c r="M659" i="8"/>
  <c r="N659" i="8"/>
  <c r="L660" i="8"/>
  <c r="M660" i="8"/>
  <c r="N660" i="8"/>
  <c r="L661" i="8"/>
  <c r="M661" i="8"/>
  <c r="N661" i="8"/>
  <c r="L662" i="8"/>
  <c r="M662" i="8"/>
  <c r="N662" i="8"/>
  <c r="L663" i="8"/>
  <c r="M663" i="8"/>
  <c r="N663" i="8"/>
  <c r="L664" i="8"/>
  <c r="M664" i="8"/>
  <c r="N664" i="8"/>
  <c r="L665" i="8"/>
  <c r="M665" i="8"/>
  <c r="N665" i="8"/>
  <c r="L666" i="8"/>
  <c r="M666" i="8"/>
  <c r="N666" i="8"/>
  <c r="L667" i="8"/>
  <c r="M667" i="8"/>
  <c r="N667" i="8"/>
  <c r="L668" i="8"/>
  <c r="M668" i="8"/>
  <c r="N668" i="8"/>
  <c r="L669" i="8"/>
  <c r="M669" i="8"/>
  <c r="N669" i="8"/>
  <c r="L670" i="8"/>
  <c r="M670" i="8"/>
  <c r="N670" i="8"/>
  <c r="L671" i="8"/>
  <c r="M671" i="8"/>
  <c r="N671" i="8"/>
  <c r="L672" i="8"/>
  <c r="M672" i="8"/>
  <c r="N672" i="8"/>
  <c r="L673" i="8"/>
  <c r="M673" i="8"/>
  <c r="N673" i="8"/>
  <c r="L674" i="8"/>
  <c r="M674" i="8"/>
  <c r="N674" i="8"/>
  <c r="L675" i="8"/>
  <c r="M675" i="8"/>
  <c r="N675" i="8"/>
  <c r="L676" i="8"/>
  <c r="M676" i="8"/>
  <c r="N676" i="8"/>
  <c r="L677" i="8"/>
  <c r="M677" i="8"/>
  <c r="N677" i="8"/>
  <c r="L678" i="8"/>
  <c r="M678" i="8"/>
  <c r="N678" i="8"/>
  <c r="L679" i="8"/>
  <c r="M679" i="8"/>
  <c r="N679" i="8"/>
  <c r="L680" i="8"/>
  <c r="M680" i="8"/>
  <c r="N680" i="8"/>
  <c r="L681" i="8"/>
  <c r="M681" i="8"/>
  <c r="N681" i="8"/>
  <c r="L682" i="8"/>
  <c r="M682" i="8"/>
  <c r="N682" i="8"/>
  <c r="L683" i="8"/>
  <c r="M683" i="8"/>
  <c r="N683" i="8"/>
  <c r="L684" i="8"/>
  <c r="M684" i="8"/>
  <c r="N684" i="8"/>
  <c r="L685" i="8"/>
  <c r="M685" i="8"/>
  <c r="N685" i="8"/>
  <c r="L686" i="8"/>
  <c r="M686" i="8"/>
  <c r="N686" i="8"/>
  <c r="L687" i="8"/>
  <c r="M687" i="8"/>
  <c r="N687" i="8"/>
  <c r="L688" i="8"/>
  <c r="M688" i="8"/>
  <c r="N688" i="8"/>
  <c r="L689" i="8"/>
  <c r="M689" i="8"/>
  <c r="N689" i="8"/>
  <c r="L690" i="8"/>
  <c r="M690" i="8"/>
  <c r="N690" i="8"/>
  <c r="L691" i="8"/>
  <c r="M691" i="8"/>
  <c r="N691" i="8"/>
  <c r="L692" i="8"/>
  <c r="M692" i="8"/>
  <c r="N692" i="8"/>
  <c r="L693" i="8"/>
  <c r="M693" i="8"/>
  <c r="N693" i="8"/>
  <c r="L694" i="8"/>
  <c r="M694" i="8"/>
  <c r="N694" i="8"/>
  <c r="L695" i="8"/>
  <c r="M695" i="8"/>
  <c r="N695" i="8"/>
  <c r="L696" i="8"/>
  <c r="M696" i="8"/>
  <c r="N696" i="8"/>
  <c r="L697" i="8"/>
  <c r="M697" i="8"/>
  <c r="N697" i="8"/>
  <c r="L698" i="8"/>
  <c r="M698" i="8"/>
  <c r="N698" i="8"/>
  <c r="L699" i="8"/>
  <c r="M699" i="8"/>
  <c r="N699" i="8"/>
  <c r="L700" i="8"/>
  <c r="M700" i="8"/>
  <c r="N700" i="8"/>
  <c r="L701" i="8"/>
  <c r="M701" i="8"/>
  <c r="N701" i="8"/>
  <c r="L702" i="8"/>
  <c r="M702" i="8"/>
  <c r="N702" i="8"/>
  <c r="L703" i="8"/>
  <c r="M703" i="8"/>
  <c r="N703" i="8"/>
  <c r="L704" i="8"/>
  <c r="M704" i="8"/>
  <c r="N704" i="8"/>
  <c r="L705" i="8"/>
  <c r="M705" i="8"/>
  <c r="N705" i="8"/>
  <c r="L706" i="8"/>
  <c r="M706" i="8"/>
  <c r="N706" i="8"/>
  <c r="L707" i="8"/>
  <c r="M707" i="8"/>
  <c r="N707" i="8"/>
  <c r="L708" i="8"/>
  <c r="M708" i="8"/>
  <c r="N708" i="8"/>
  <c r="L709" i="8"/>
  <c r="M709" i="8"/>
  <c r="N709" i="8"/>
  <c r="L710" i="8"/>
  <c r="M710" i="8"/>
  <c r="N710" i="8"/>
  <c r="L711" i="8"/>
  <c r="M711" i="8"/>
  <c r="N711" i="8"/>
  <c r="L712" i="8"/>
  <c r="M712" i="8"/>
  <c r="N712" i="8"/>
  <c r="L713" i="8"/>
  <c r="M713" i="8"/>
  <c r="N713" i="8"/>
  <c r="L714" i="8"/>
  <c r="M714" i="8"/>
  <c r="N714" i="8"/>
  <c r="L715" i="8"/>
  <c r="M715" i="8"/>
  <c r="N715" i="8"/>
  <c r="L716" i="8"/>
  <c r="M716" i="8"/>
  <c r="N716" i="8"/>
  <c r="L717" i="8"/>
  <c r="M717" i="8"/>
  <c r="N717" i="8"/>
  <c r="L718" i="8"/>
  <c r="M718" i="8"/>
  <c r="N718" i="8"/>
  <c r="L719" i="8"/>
  <c r="M719" i="8"/>
  <c r="N719" i="8"/>
  <c r="L720" i="8"/>
  <c r="M720" i="8"/>
  <c r="N720" i="8"/>
  <c r="L721" i="8"/>
  <c r="M721" i="8"/>
  <c r="N721" i="8"/>
  <c r="L722" i="8"/>
  <c r="M722" i="8"/>
  <c r="N722" i="8"/>
  <c r="L723" i="8"/>
  <c r="M723" i="8"/>
  <c r="N723" i="8"/>
  <c r="L724" i="8"/>
  <c r="M724" i="8"/>
  <c r="N724" i="8"/>
  <c r="L725" i="8"/>
  <c r="M725" i="8"/>
  <c r="N725" i="8"/>
  <c r="L726" i="8"/>
  <c r="M726" i="8"/>
  <c r="N726" i="8"/>
  <c r="L727" i="8"/>
  <c r="M727" i="8"/>
  <c r="N727" i="8"/>
  <c r="L728" i="8"/>
  <c r="M728" i="8"/>
  <c r="N728" i="8"/>
  <c r="L729" i="8"/>
  <c r="M729" i="8"/>
  <c r="N729" i="8"/>
  <c r="L730" i="8"/>
  <c r="M730" i="8"/>
  <c r="N730" i="8"/>
  <c r="L731" i="8"/>
  <c r="M731" i="8"/>
  <c r="N731" i="8"/>
  <c r="L732" i="8"/>
  <c r="M732" i="8"/>
  <c r="N732" i="8"/>
  <c r="L733" i="8"/>
  <c r="M733" i="8"/>
  <c r="N733" i="8"/>
  <c r="L734" i="8"/>
  <c r="M734" i="8"/>
  <c r="N734" i="8"/>
  <c r="L735" i="8"/>
  <c r="M735" i="8"/>
  <c r="N735" i="8"/>
  <c r="L736" i="8"/>
  <c r="M736" i="8"/>
  <c r="N736" i="8"/>
  <c r="L737" i="8"/>
  <c r="M737" i="8"/>
  <c r="N737" i="8"/>
  <c r="L738" i="8"/>
  <c r="M738" i="8"/>
  <c r="N738" i="8"/>
  <c r="L739" i="8"/>
  <c r="M739" i="8"/>
  <c r="N739" i="8"/>
  <c r="L740" i="8"/>
  <c r="M740" i="8"/>
  <c r="N740" i="8"/>
  <c r="L741" i="8"/>
  <c r="M741" i="8"/>
  <c r="N741" i="8"/>
  <c r="L742" i="8"/>
  <c r="M742" i="8"/>
  <c r="N742" i="8"/>
  <c r="L743" i="8"/>
  <c r="M743" i="8"/>
  <c r="N743" i="8"/>
  <c r="L744" i="8"/>
  <c r="M744" i="8"/>
  <c r="N744" i="8"/>
  <c r="L745" i="8"/>
  <c r="M745" i="8"/>
  <c r="N745" i="8"/>
  <c r="L746" i="8"/>
  <c r="M746" i="8"/>
  <c r="N746" i="8"/>
  <c r="L747" i="8"/>
  <c r="M747" i="8"/>
  <c r="N747" i="8"/>
  <c r="L748" i="8"/>
  <c r="M748" i="8"/>
  <c r="N748" i="8"/>
  <c r="L749" i="8"/>
  <c r="M749" i="8"/>
  <c r="N749" i="8"/>
  <c r="L750" i="8"/>
  <c r="M750" i="8"/>
  <c r="N750" i="8"/>
  <c r="L751" i="8"/>
  <c r="M751" i="8"/>
  <c r="N751" i="8"/>
  <c r="L752" i="8"/>
  <c r="M752" i="8"/>
  <c r="N752" i="8"/>
  <c r="L753" i="8"/>
  <c r="M753" i="8"/>
  <c r="N753" i="8"/>
  <c r="L754" i="8"/>
  <c r="M754" i="8"/>
  <c r="N754" i="8"/>
  <c r="L755" i="8"/>
  <c r="M755" i="8"/>
  <c r="N755" i="8"/>
  <c r="L756" i="8"/>
  <c r="M756" i="8"/>
  <c r="N756" i="8"/>
  <c r="L757" i="8"/>
  <c r="M757" i="8"/>
  <c r="N757" i="8"/>
  <c r="L758" i="8"/>
  <c r="M758" i="8"/>
  <c r="N758" i="8"/>
  <c r="L759" i="8"/>
  <c r="M759" i="8"/>
  <c r="N759" i="8"/>
  <c r="L760" i="8"/>
  <c r="M760" i="8"/>
  <c r="N760" i="8"/>
  <c r="L761" i="8"/>
  <c r="M761" i="8"/>
  <c r="N761" i="8"/>
  <c r="L762" i="8"/>
  <c r="M762" i="8"/>
  <c r="N762" i="8"/>
  <c r="L763" i="8"/>
  <c r="M763" i="8"/>
  <c r="N763" i="8"/>
  <c r="L764" i="8"/>
  <c r="M764" i="8"/>
  <c r="N764" i="8"/>
  <c r="L765" i="8"/>
  <c r="M765" i="8"/>
  <c r="N765" i="8"/>
  <c r="L766" i="8"/>
  <c r="M766" i="8"/>
  <c r="N766" i="8"/>
  <c r="L767" i="8"/>
  <c r="M767" i="8"/>
  <c r="N767" i="8"/>
  <c r="L768" i="8"/>
  <c r="M768" i="8"/>
  <c r="N768" i="8"/>
  <c r="L769" i="8"/>
  <c r="M769" i="8"/>
  <c r="N769" i="8"/>
  <c r="L770" i="8"/>
  <c r="M770" i="8"/>
  <c r="N770" i="8"/>
  <c r="L771" i="8"/>
  <c r="M771" i="8"/>
  <c r="N771" i="8"/>
  <c r="L772" i="8"/>
  <c r="M772" i="8"/>
  <c r="N772" i="8"/>
  <c r="L773" i="8"/>
  <c r="M773" i="8"/>
  <c r="N773" i="8"/>
  <c r="L774" i="8"/>
  <c r="M774" i="8"/>
  <c r="N774" i="8"/>
  <c r="L775" i="8"/>
  <c r="M775" i="8"/>
  <c r="N775" i="8"/>
  <c r="L776" i="8"/>
  <c r="M776" i="8"/>
  <c r="N776" i="8"/>
  <c r="L777" i="8"/>
  <c r="M777" i="8"/>
  <c r="N777" i="8"/>
  <c r="L778" i="8"/>
  <c r="M778" i="8"/>
  <c r="N778" i="8"/>
  <c r="L779" i="8"/>
  <c r="M779" i="8"/>
  <c r="N779" i="8"/>
  <c r="L780" i="8"/>
  <c r="M780" i="8"/>
  <c r="N780" i="8"/>
  <c r="L781" i="8"/>
  <c r="M781" i="8"/>
  <c r="N781" i="8"/>
  <c r="L782" i="8"/>
  <c r="M782" i="8"/>
  <c r="N782" i="8"/>
  <c r="L783" i="8"/>
  <c r="M783" i="8"/>
  <c r="N783" i="8"/>
  <c r="L784" i="8"/>
  <c r="M784" i="8"/>
  <c r="N784" i="8"/>
  <c r="L785" i="8"/>
  <c r="M785" i="8"/>
  <c r="N785" i="8"/>
  <c r="L786" i="8"/>
  <c r="M786" i="8"/>
  <c r="N786" i="8"/>
  <c r="L787" i="8"/>
  <c r="M787" i="8"/>
  <c r="N787" i="8"/>
  <c r="L788" i="8"/>
  <c r="M788" i="8"/>
  <c r="N788" i="8"/>
  <c r="L789" i="8"/>
  <c r="M789" i="8"/>
  <c r="N789" i="8"/>
  <c r="L790" i="8"/>
  <c r="M790" i="8"/>
  <c r="N790" i="8"/>
  <c r="L791" i="8"/>
  <c r="M791" i="8"/>
  <c r="N791" i="8"/>
  <c r="L792" i="8"/>
  <c r="M792" i="8"/>
  <c r="N792" i="8"/>
  <c r="L793" i="8"/>
  <c r="M793" i="8"/>
  <c r="N793" i="8"/>
  <c r="L794" i="8"/>
  <c r="M794" i="8"/>
  <c r="N794" i="8"/>
  <c r="L795" i="8"/>
  <c r="M795" i="8"/>
  <c r="N795" i="8"/>
  <c r="L796" i="8"/>
  <c r="M796" i="8"/>
  <c r="N796" i="8"/>
  <c r="L797" i="8"/>
  <c r="M797" i="8"/>
  <c r="N797" i="8"/>
  <c r="L798" i="8"/>
  <c r="M798" i="8"/>
  <c r="N798" i="8"/>
  <c r="L799" i="8"/>
  <c r="M799" i="8"/>
  <c r="N799" i="8"/>
  <c r="L800" i="8"/>
  <c r="M800" i="8"/>
  <c r="N800" i="8"/>
  <c r="L801" i="8"/>
  <c r="M801" i="8"/>
  <c r="N801" i="8"/>
  <c r="L802" i="8"/>
  <c r="M802" i="8"/>
  <c r="N802" i="8"/>
  <c r="L803" i="8"/>
  <c r="M803" i="8"/>
  <c r="N803" i="8"/>
  <c r="L804" i="8"/>
  <c r="M804" i="8"/>
  <c r="N804" i="8"/>
  <c r="L805" i="8"/>
  <c r="M805" i="8"/>
  <c r="N805" i="8"/>
  <c r="L806" i="8"/>
  <c r="M806" i="8"/>
  <c r="N806" i="8"/>
  <c r="L807" i="8"/>
  <c r="M807" i="8"/>
  <c r="N807" i="8"/>
  <c r="L808" i="8"/>
  <c r="M808" i="8"/>
  <c r="N808" i="8"/>
  <c r="L809" i="8"/>
  <c r="M809" i="8"/>
  <c r="N809" i="8"/>
  <c r="L810" i="8"/>
  <c r="M810" i="8"/>
  <c r="N810" i="8"/>
  <c r="L811" i="8"/>
  <c r="M811" i="8"/>
  <c r="N811" i="8"/>
  <c r="L812" i="8"/>
  <c r="M812" i="8"/>
  <c r="N812" i="8"/>
  <c r="L813" i="8"/>
  <c r="M813" i="8"/>
  <c r="N813" i="8"/>
  <c r="L814" i="8"/>
  <c r="M814" i="8"/>
  <c r="N814" i="8"/>
  <c r="L815" i="8"/>
  <c r="M815" i="8"/>
  <c r="N815" i="8"/>
  <c r="L816" i="8"/>
  <c r="M816" i="8"/>
  <c r="N816" i="8"/>
  <c r="L817" i="8"/>
  <c r="M817" i="8"/>
  <c r="N817" i="8"/>
  <c r="L818" i="8"/>
  <c r="M818" i="8"/>
  <c r="N818" i="8"/>
  <c r="L819" i="8"/>
  <c r="M819" i="8"/>
  <c r="N819" i="8"/>
  <c r="L820" i="8"/>
  <c r="M820" i="8"/>
  <c r="N820" i="8"/>
  <c r="L821" i="8"/>
  <c r="M821" i="8"/>
  <c r="N821" i="8"/>
  <c r="L822" i="8"/>
  <c r="M822" i="8"/>
  <c r="N822" i="8"/>
  <c r="L823" i="8"/>
  <c r="M823" i="8"/>
  <c r="N823" i="8"/>
  <c r="L824" i="8"/>
  <c r="M824" i="8"/>
  <c r="N824" i="8"/>
  <c r="L825" i="8"/>
  <c r="M825" i="8"/>
  <c r="N825" i="8"/>
  <c r="L826" i="8"/>
  <c r="M826" i="8"/>
  <c r="N826" i="8"/>
  <c r="L827" i="8"/>
  <c r="M827" i="8"/>
  <c r="N827" i="8"/>
  <c r="L828" i="8"/>
  <c r="M828" i="8"/>
  <c r="N828" i="8"/>
  <c r="L829" i="8"/>
  <c r="M829" i="8"/>
  <c r="N829" i="8"/>
  <c r="L830" i="8"/>
  <c r="M830" i="8"/>
  <c r="N830" i="8"/>
  <c r="L831" i="8"/>
  <c r="M831" i="8"/>
  <c r="N831" i="8"/>
  <c r="L832" i="8"/>
  <c r="M832" i="8"/>
  <c r="N832" i="8"/>
  <c r="L833" i="8"/>
  <c r="M833" i="8"/>
  <c r="N833" i="8"/>
  <c r="L834" i="8"/>
  <c r="M834" i="8"/>
  <c r="N834" i="8"/>
  <c r="L835" i="8"/>
  <c r="M835" i="8"/>
  <c r="N835" i="8"/>
  <c r="L836" i="8"/>
  <c r="M836" i="8"/>
  <c r="N836" i="8"/>
  <c r="L837" i="8"/>
  <c r="M837" i="8"/>
  <c r="N837" i="8"/>
  <c r="L838" i="8"/>
  <c r="M838" i="8"/>
  <c r="N838" i="8"/>
  <c r="L839" i="8"/>
  <c r="M839" i="8"/>
  <c r="N839" i="8"/>
  <c r="L840" i="8"/>
  <c r="M840" i="8"/>
  <c r="N840" i="8"/>
  <c r="L841" i="8"/>
  <c r="M841" i="8"/>
  <c r="N841" i="8"/>
  <c r="L842" i="8"/>
  <c r="M842" i="8"/>
  <c r="N842" i="8"/>
  <c r="L843" i="8"/>
  <c r="M843" i="8"/>
  <c r="N843" i="8"/>
  <c r="L844" i="8"/>
  <c r="M844" i="8"/>
  <c r="N844" i="8"/>
  <c r="L845" i="8"/>
  <c r="M845" i="8"/>
  <c r="N845" i="8"/>
  <c r="L846" i="8"/>
  <c r="M846" i="8"/>
  <c r="N846" i="8"/>
  <c r="L847" i="8"/>
  <c r="M847" i="8"/>
  <c r="N847" i="8"/>
  <c r="L848" i="8"/>
  <c r="M848" i="8"/>
  <c r="N848" i="8"/>
  <c r="L849" i="8"/>
  <c r="M849" i="8"/>
  <c r="N849" i="8"/>
  <c r="L850" i="8"/>
  <c r="M850" i="8"/>
  <c r="N850" i="8"/>
  <c r="L851" i="8"/>
  <c r="M851" i="8"/>
  <c r="N851" i="8"/>
  <c r="L852" i="8"/>
  <c r="M852" i="8"/>
  <c r="N852" i="8"/>
  <c r="L853" i="8"/>
  <c r="M853" i="8"/>
  <c r="N853" i="8"/>
  <c r="L854" i="8"/>
  <c r="M854" i="8"/>
  <c r="N854" i="8"/>
  <c r="L855" i="8"/>
  <c r="M855" i="8"/>
  <c r="N855" i="8"/>
  <c r="L856" i="8"/>
  <c r="M856" i="8"/>
  <c r="N856" i="8"/>
  <c r="L857" i="8"/>
  <c r="M857" i="8"/>
  <c r="N857" i="8"/>
  <c r="L858" i="8"/>
  <c r="M858" i="8"/>
  <c r="N858" i="8"/>
  <c r="L859" i="8"/>
  <c r="M859" i="8"/>
  <c r="N859" i="8"/>
  <c r="L860" i="8"/>
  <c r="M860" i="8"/>
  <c r="N860" i="8"/>
  <c r="L861" i="8"/>
  <c r="M861" i="8"/>
  <c r="N861" i="8"/>
  <c r="L862" i="8"/>
  <c r="M862" i="8"/>
  <c r="N862" i="8"/>
  <c r="L863" i="8"/>
  <c r="M863" i="8"/>
  <c r="N863" i="8"/>
  <c r="L864" i="8"/>
  <c r="M864" i="8"/>
  <c r="N864" i="8"/>
  <c r="L865" i="8"/>
  <c r="M865" i="8"/>
  <c r="N865" i="8"/>
  <c r="L866" i="8"/>
  <c r="M866" i="8"/>
  <c r="N866" i="8"/>
  <c r="L867" i="8"/>
  <c r="M867" i="8"/>
  <c r="N867" i="8"/>
  <c r="L868" i="8"/>
  <c r="M868" i="8"/>
  <c r="N868" i="8"/>
  <c r="L869" i="8"/>
  <c r="M869" i="8"/>
  <c r="N869" i="8"/>
  <c r="L870" i="8"/>
  <c r="M870" i="8"/>
  <c r="N870" i="8"/>
  <c r="L871" i="8"/>
  <c r="M871" i="8"/>
  <c r="N871" i="8"/>
  <c r="L872" i="8"/>
  <c r="M872" i="8"/>
  <c r="N872" i="8"/>
  <c r="L873" i="8"/>
  <c r="M873" i="8"/>
  <c r="N873" i="8"/>
  <c r="L874" i="8"/>
  <c r="M874" i="8"/>
  <c r="N874" i="8"/>
  <c r="L875" i="8"/>
  <c r="M875" i="8"/>
  <c r="N875" i="8"/>
  <c r="L876" i="8"/>
  <c r="M876" i="8"/>
  <c r="N876" i="8"/>
  <c r="L877" i="8"/>
  <c r="M877" i="8"/>
  <c r="N877" i="8"/>
  <c r="L878" i="8"/>
  <c r="M878" i="8"/>
  <c r="N878" i="8"/>
  <c r="L879" i="8"/>
  <c r="M879" i="8"/>
  <c r="N879" i="8"/>
  <c r="L880" i="8"/>
  <c r="M880" i="8"/>
  <c r="N880" i="8"/>
  <c r="L881" i="8"/>
  <c r="M881" i="8"/>
  <c r="N881" i="8"/>
  <c r="L882" i="8"/>
  <c r="M882" i="8"/>
  <c r="N882" i="8"/>
  <c r="L883" i="8"/>
  <c r="M883" i="8"/>
  <c r="N883" i="8"/>
  <c r="L884" i="8"/>
  <c r="M884" i="8"/>
  <c r="N884" i="8"/>
  <c r="L885" i="8"/>
  <c r="M885" i="8"/>
  <c r="N885" i="8"/>
  <c r="L886" i="8"/>
  <c r="M886" i="8"/>
  <c r="N886" i="8"/>
  <c r="L887" i="8"/>
  <c r="M887" i="8"/>
  <c r="N887" i="8"/>
  <c r="L888" i="8"/>
  <c r="M888" i="8"/>
  <c r="N888" i="8"/>
  <c r="L889" i="8"/>
  <c r="M889" i="8"/>
  <c r="N889" i="8"/>
  <c r="L890" i="8"/>
  <c r="M890" i="8"/>
  <c r="N890" i="8"/>
  <c r="L891" i="8"/>
  <c r="M891" i="8"/>
  <c r="N891" i="8"/>
  <c r="L892" i="8"/>
  <c r="M892" i="8"/>
  <c r="N892" i="8"/>
  <c r="L893" i="8"/>
  <c r="M893" i="8"/>
  <c r="N893" i="8"/>
  <c r="L894" i="8"/>
  <c r="M894" i="8"/>
  <c r="N894" i="8"/>
  <c r="L895" i="8"/>
  <c r="M895" i="8"/>
  <c r="N895" i="8"/>
  <c r="L896" i="8"/>
  <c r="M896" i="8"/>
  <c r="N896" i="8"/>
  <c r="L897" i="8"/>
  <c r="M897" i="8"/>
  <c r="N897" i="8"/>
  <c r="L898" i="8"/>
  <c r="M898" i="8"/>
  <c r="N898" i="8"/>
  <c r="L899" i="8"/>
  <c r="M899" i="8"/>
  <c r="N899" i="8"/>
  <c r="L900" i="8"/>
  <c r="M900" i="8"/>
  <c r="N900" i="8"/>
  <c r="L901" i="8"/>
  <c r="M901" i="8"/>
  <c r="N901" i="8"/>
  <c r="L902" i="8"/>
  <c r="M902" i="8"/>
  <c r="N902" i="8"/>
  <c r="L903" i="8"/>
  <c r="M903" i="8"/>
  <c r="N903" i="8"/>
  <c r="L904" i="8"/>
  <c r="M904" i="8"/>
  <c r="N904" i="8"/>
  <c r="L905" i="8"/>
  <c r="M905" i="8"/>
  <c r="N905" i="8"/>
  <c r="L906" i="8"/>
  <c r="M906" i="8"/>
  <c r="N906" i="8"/>
  <c r="L907" i="8"/>
  <c r="M907" i="8"/>
  <c r="N907" i="8"/>
  <c r="L908" i="8"/>
  <c r="M908" i="8"/>
  <c r="N908" i="8"/>
  <c r="L909" i="8"/>
  <c r="M909" i="8"/>
  <c r="N909" i="8"/>
  <c r="L910" i="8"/>
  <c r="M910" i="8"/>
  <c r="N910" i="8"/>
  <c r="L911" i="8"/>
  <c r="M911" i="8"/>
  <c r="N911" i="8"/>
  <c r="L912" i="8"/>
  <c r="M912" i="8"/>
  <c r="N912" i="8"/>
  <c r="L913" i="8"/>
  <c r="M913" i="8"/>
  <c r="N913" i="8"/>
  <c r="L914" i="8"/>
  <c r="M914" i="8"/>
  <c r="N914" i="8"/>
  <c r="L915" i="8"/>
  <c r="M915" i="8"/>
  <c r="N915" i="8"/>
  <c r="L916" i="8"/>
  <c r="M916" i="8"/>
  <c r="N916" i="8"/>
  <c r="L917" i="8"/>
  <c r="M917" i="8"/>
  <c r="N917" i="8"/>
  <c r="L918" i="8"/>
  <c r="M918" i="8"/>
  <c r="N918" i="8"/>
  <c r="L919" i="8"/>
  <c r="M919" i="8"/>
  <c r="N919" i="8"/>
  <c r="L920" i="8"/>
  <c r="M920" i="8"/>
  <c r="N920" i="8"/>
  <c r="L921" i="8"/>
  <c r="M921" i="8"/>
  <c r="N921" i="8"/>
  <c r="L922" i="8"/>
  <c r="M922" i="8"/>
  <c r="N922" i="8"/>
  <c r="L923" i="8"/>
  <c r="M923" i="8"/>
  <c r="N923" i="8"/>
  <c r="L924" i="8"/>
  <c r="M924" i="8"/>
  <c r="N924" i="8"/>
  <c r="L925" i="8"/>
  <c r="M925" i="8"/>
  <c r="N925" i="8"/>
  <c r="L926" i="8"/>
  <c r="M926" i="8"/>
  <c r="N926" i="8"/>
  <c r="L927" i="8"/>
  <c r="M927" i="8"/>
  <c r="N927" i="8"/>
  <c r="L928" i="8"/>
  <c r="M928" i="8"/>
  <c r="N928" i="8"/>
  <c r="L929" i="8"/>
  <c r="M929" i="8"/>
  <c r="N929" i="8"/>
  <c r="L930" i="8"/>
  <c r="M930" i="8"/>
  <c r="N930" i="8"/>
  <c r="L931" i="8"/>
  <c r="M931" i="8"/>
  <c r="N931" i="8"/>
  <c r="L932" i="8"/>
  <c r="M932" i="8"/>
  <c r="N932" i="8"/>
  <c r="L933" i="8"/>
  <c r="M933" i="8"/>
  <c r="N933" i="8"/>
  <c r="L934" i="8"/>
  <c r="M934" i="8"/>
  <c r="N934" i="8"/>
  <c r="L935" i="8"/>
  <c r="M935" i="8"/>
  <c r="N935" i="8"/>
  <c r="L936" i="8"/>
  <c r="M936" i="8"/>
  <c r="N936" i="8"/>
  <c r="L937" i="8"/>
  <c r="M937" i="8"/>
  <c r="N937" i="8"/>
  <c r="L938" i="8"/>
  <c r="M938" i="8"/>
  <c r="N938" i="8"/>
  <c r="L939" i="8"/>
  <c r="M939" i="8"/>
  <c r="N939" i="8"/>
  <c r="L940" i="8"/>
  <c r="M940" i="8"/>
  <c r="N940" i="8"/>
  <c r="L941" i="8"/>
  <c r="M941" i="8"/>
  <c r="N941" i="8"/>
  <c r="L942" i="8"/>
  <c r="M942" i="8"/>
  <c r="N942" i="8"/>
  <c r="L943" i="8"/>
  <c r="M943" i="8"/>
  <c r="N943" i="8"/>
  <c r="L944" i="8"/>
  <c r="M944" i="8"/>
  <c r="N944" i="8"/>
  <c r="L945" i="8"/>
  <c r="M945" i="8"/>
  <c r="N945" i="8"/>
  <c r="L946" i="8"/>
  <c r="M946" i="8"/>
  <c r="N946" i="8"/>
  <c r="L947" i="8"/>
  <c r="M947" i="8"/>
  <c r="N947" i="8"/>
  <c r="L948" i="8"/>
  <c r="M948" i="8"/>
  <c r="N948" i="8"/>
  <c r="L949" i="8"/>
  <c r="M949" i="8"/>
  <c r="N949" i="8"/>
  <c r="L950" i="8"/>
  <c r="M950" i="8"/>
  <c r="N950" i="8"/>
  <c r="L951" i="8"/>
  <c r="M951" i="8"/>
  <c r="N951" i="8"/>
  <c r="L952" i="8"/>
  <c r="M952" i="8"/>
  <c r="N952" i="8"/>
  <c r="L953" i="8"/>
  <c r="M953" i="8"/>
  <c r="N953" i="8"/>
  <c r="M6" i="8"/>
  <c r="N6" i="8"/>
  <c r="L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6" i="8"/>
  <c r="AH14" i="19" l="1"/>
  <c r="AI18" i="19"/>
  <c r="BT30" i="19"/>
  <c r="AQ29" i="19"/>
  <c r="AJ27" i="19"/>
  <c r="CC39" i="19"/>
  <c r="BA39" i="19"/>
  <c r="X39" i="19"/>
  <c r="BZ41" i="19"/>
  <c r="R41" i="19"/>
  <c r="AT46" i="19"/>
  <c r="BE50" i="19"/>
  <c r="M50" i="19"/>
  <c r="T15" i="19"/>
  <c r="BX19" i="19"/>
  <c r="C18" i="19"/>
  <c r="AN30" i="19"/>
  <c r="BL28" i="19"/>
  <c r="AY26" i="19"/>
  <c r="BV39" i="19"/>
  <c r="AS39" i="19"/>
  <c r="Q39" i="19"/>
  <c r="R14" i="19"/>
  <c r="BO18" i="19"/>
  <c r="AH17" i="19"/>
  <c r="AT20" i="19"/>
  <c r="BI30" i="19"/>
  <c r="L30" i="19"/>
  <c r="AA29" i="19"/>
  <c r="U28" i="19"/>
  <c r="O27" i="19"/>
  <c r="H26" i="19"/>
  <c r="CB39" i="19"/>
  <c r="BM39" i="19"/>
  <c r="AX39" i="19"/>
  <c r="AK39" i="19"/>
  <c r="V39" i="19"/>
  <c r="H39" i="19"/>
  <c r="AP46" i="19"/>
  <c r="BV50" i="19"/>
  <c r="BM50" i="19"/>
  <c r="BA50" i="19"/>
  <c r="AP50" i="19"/>
  <c r="AG50" i="19"/>
  <c r="U50" i="19"/>
  <c r="J50" i="19"/>
  <c r="BF20" i="19"/>
  <c r="AD20" i="19"/>
  <c r="AY30" i="19"/>
  <c r="BW29" i="19"/>
  <c r="F29" i="19"/>
  <c r="CA27" i="19"/>
  <c r="BT26" i="19"/>
  <c r="AS25" i="19"/>
  <c r="BU50" i="19"/>
  <c r="BI50" i="19"/>
  <c r="AX50" i="19"/>
  <c r="AO50" i="19"/>
  <c r="AC50" i="19"/>
  <c r="R50" i="19"/>
  <c r="I50" i="19"/>
  <c r="BV20" i="19"/>
  <c r="N20" i="19"/>
  <c r="BT39" i="19"/>
  <c r="BF39" i="19"/>
  <c r="AR39" i="19"/>
  <c r="AC39" i="19"/>
  <c r="P39" i="19"/>
  <c r="AH41" i="19"/>
  <c r="CC50" i="19"/>
  <c r="BQ50" i="19"/>
  <c r="BF50" i="19"/>
  <c r="AW50" i="19"/>
  <c r="AK50" i="19"/>
  <c r="Z50" i="19"/>
  <c r="Q50" i="19"/>
  <c r="E50" i="19"/>
  <c r="CB13" i="19"/>
  <c r="AV13" i="19"/>
  <c r="P13" i="19"/>
  <c r="BK12" i="19"/>
  <c r="AE12" i="19"/>
  <c r="BZ11" i="19"/>
  <c r="AT11" i="19"/>
  <c r="N11" i="19"/>
  <c r="BI10" i="19"/>
  <c r="AC10" i="19"/>
  <c r="BR14" i="19"/>
  <c r="AL14" i="19"/>
  <c r="F14" i="19"/>
  <c r="AJ19" i="19"/>
  <c r="AY18" i="19"/>
  <c r="BV17" i="19"/>
  <c r="R17" i="19"/>
  <c r="BN20" i="19"/>
  <c r="AH20" i="19"/>
  <c r="J20" i="19"/>
  <c r="CC30" i="19"/>
  <c r="BP30" i="19"/>
  <c r="AU30" i="19"/>
  <c r="U30" i="19"/>
  <c r="BP29" i="19"/>
  <c r="AJ29" i="19"/>
  <c r="BX28" i="19"/>
  <c r="AG28" i="19"/>
  <c r="BQ27" i="19"/>
  <c r="AA27" i="19"/>
  <c r="BK26" i="19"/>
  <c r="T26" i="19"/>
  <c r="AC25" i="19"/>
  <c r="AT41" i="19"/>
  <c r="N41" i="19"/>
  <c r="AS42" i="19"/>
  <c r="BN46" i="19"/>
  <c r="Z46" i="19"/>
  <c r="BZ50" i="19"/>
  <c r="BR50" i="19"/>
  <c r="BJ50" i="19"/>
  <c r="BB50" i="19"/>
  <c r="AT50" i="19"/>
  <c r="AL50" i="19"/>
  <c r="AD50" i="19"/>
  <c r="V50" i="19"/>
  <c r="N50" i="19"/>
  <c r="F50" i="19"/>
  <c r="BA13" i="19"/>
  <c r="U13" i="19"/>
  <c r="BP12" i="19"/>
  <c r="AJ12" i="19"/>
  <c r="D12" i="19"/>
  <c r="AY11" i="19"/>
  <c r="S11" i="19"/>
  <c r="BN10" i="19"/>
  <c r="AH10" i="19"/>
  <c r="BQ13" i="19"/>
  <c r="AK13" i="19"/>
  <c r="E13" i="19"/>
  <c r="AZ12" i="19"/>
  <c r="T12" i="19"/>
  <c r="BO11" i="19"/>
  <c r="AI11" i="19"/>
  <c r="C11" i="19"/>
  <c r="AX10" i="19"/>
  <c r="R10" i="19"/>
  <c r="AF42" i="19"/>
  <c r="BJ46" i="19"/>
  <c r="R46" i="19"/>
  <c r="BL13" i="19"/>
  <c r="AF13" i="19"/>
  <c r="CA12" i="19"/>
  <c r="AU12" i="19"/>
  <c r="O12" i="19"/>
  <c r="BJ11" i="19"/>
  <c r="AD11" i="19"/>
  <c r="BY10" i="19"/>
  <c r="AS10" i="19"/>
  <c r="M10" i="19"/>
  <c r="BB14" i="19"/>
  <c r="V14" i="19"/>
  <c r="AZ19" i="19"/>
  <c r="D19" i="19"/>
  <c r="AA18" i="19"/>
  <c r="AP17" i="19"/>
  <c r="BZ20" i="19"/>
  <c r="AX20" i="19"/>
  <c r="Z20" i="19"/>
  <c r="BX30" i="19"/>
  <c r="BE30" i="19"/>
  <c r="AJ30" i="19"/>
  <c r="E30" i="19"/>
  <c r="AZ29" i="19"/>
  <c r="R29" i="19"/>
  <c r="BB28" i="19"/>
  <c r="L28" i="19"/>
  <c r="AV27" i="19"/>
  <c r="E27" i="19"/>
  <c r="AP26" i="19"/>
  <c r="BS25" i="19"/>
  <c r="BV42" i="19"/>
  <c r="Q42" i="19"/>
  <c r="CB50" i="19"/>
  <c r="BX50" i="19"/>
  <c r="BT50" i="19"/>
  <c r="BP50" i="19"/>
  <c r="BL50" i="19"/>
  <c r="BH50" i="19"/>
  <c r="BD50" i="19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CA50" i="19"/>
  <c r="BW50" i="19"/>
  <c r="BS50" i="19"/>
  <c r="BO50" i="19"/>
  <c r="BK50" i="19"/>
  <c r="BG50" i="19"/>
  <c r="BC50" i="19"/>
  <c r="AY50" i="19"/>
  <c r="AU50" i="19"/>
  <c r="AQ50" i="19"/>
  <c r="AM50" i="19"/>
  <c r="AI50" i="19"/>
  <c r="AE50" i="19"/>
  <c r="AA50" i="19"/>
  <c r="W50" i="19"/>
  <c r="S50" i="19"/>
  <c r="O50" i="19"/>
  <c r="K50" i="19"/>
  <c r="G50" i="19"/>
  <c r="BY13" i="19"/>
  <c r="BI13" i="19"/>
  <c r="AS13" i="19"/>
  <c r="AC13" i="19"/>
  <c r="M13" i="19"/>
  <c r="BX12" i="19"/>
  <c r="BH12" i="19"/>
  <c r="AR12" i="19"/>
  <c r="AB12" i="19"/>
  <c r="L12" i="19"/>
  <c r="BW11" i="19"/>
  <c r="BG11" i="19"/>
  <c r="AQ11" i="19"/>
  <c r="AA11" i="19"/>
  <c r="K11" i="19"/>
  <c r="BV10" i="19"/>
  <c r="BF10" i="19"/>
  <c r="AP10" i="19"/>
  <c r="Z10" i="19"/>
  <c r="J10" i="19"/>
  <c r="BT15" i="19"/>
  <c r="BI15" i="19"/>
  <c r="AX15" i="19"/>
  <c r="AN15" i="19"/>
  <c r="AC15" i="19"/>
  <c r="R15" i="19"/>
  <c r="H15" i="19"/>
  <c r="BP19" i="19"/>
  <c r="T19" i="19"/>
  <c r="BG18" i="19"/>
  <c r="S18" i="19"/>
  <c r="AX17" i="19"/>
  <c r="CB30" i="19"/>
  <c r="BW30" i="19"/>
  <c r="BO30" i="19"/>
  <c r="BD30" i="19"/>
  <c r="AS30" i="19"/>
  <c r="AI30" i="19"/>
  <c r="T30" i="19"/>
  <c r="D30" i="19"/>
  <c r="BO29" i="19"/>
  <c r="AY29" i="19"/>
  <c r="AI29" i="19"/>
  <c r="Q29" i="19"/>
  <c r="BV28" i="19"/>
  <c r="BA28" i="19"/>
  <c r="AF28" i="19"/>
  <c r="J28" i="19"/>
  <c r="BP27" i="19"/>
  <c r="AU27" i="19"/>
  <c r="Y27" i="19"/>
  <c r="D27" i="19"/>
  <c r="BJ26" i="19"/>
  <c r="AN26" i="19"/>
  <c r="S26" i="19"/>
  <c r="BN25" i="19"/>
  <c r="W25" i="19"/>
  <c r="BT42" i="19"/>
  <c r="BF42" i="19"/>
  <c r="AR42" i="19"/>
  <c r="AC42" i="19"/>
  <c r="P42" i="19"/>
  <c r="BZ46" i="19"/>
  <c r="BF46" i="19"/>
  <c r="AH46" i="19"/>
  <c r="N46" i="19"/>
  <c r="BT13" i="19"/>
  <c r="BD13" i="19"/>
  <c r="AN13" i="19"/>
  <c r="X13" i="19"/>
  <c r="H13" i="19"/>
  <c r="BS12" i="19"/>
  <c r="BC12" i="19"/>
  <c r="AM12" i="19"/>
  <c r="W12" i="19"/>
  <c r="G12" i="19"/>
  <c r="BR11" i="19"/>
  <c r="BB11" i="19"/>
  <c r="AL11" i="19"/>
  <c r="V11" i="19"/>
  <c r="F11" i="19"/>
  <c r="BQ10" i="19"/>
  <c r="BA10" i="19"/>
  <c r="AK10" i="19"/>
  <c r="U10" i="19"/>
  <c r="E10" i="19"/>
  <c r="BZ15" i="19"/>
  <c r="BP15" i="19"/>
  <c r="BE15" i="19"/>
  <c r="AT15" i="19"/>
  <c r="AJ15" i="19"/>
  <c r="Y15" i="19"/>
  <c r="N15" i="19"/>
  <c r="D15" i="19"/>
  <c r="BJ20" i="19"/>
  <c r="AP20" i="19"/>
  <c r="R20" i="19"/>
  <c r="CA30" i="19"/>
  <c r="BU30" i="19"/>
  <c r="BK30" i="19"/>
  <c r="AZ30" i="19"/>
  <c r="AO30" i="19"/>
  <c r="AC30" i="19"/>
  <c r="M30" i="19"/>
  <c r="BX29" i="19"/>
  <c r="BH29" i="19"/>
  <c r="AR29" i="19"/>
  <c r="AB29" i="19"/>
  <c r="G29" i="19"/>
  <c r="BM28" i="19"/>
  <c r="AR28" i="19"/>
  <c r="V28" i="19"/>
  <c r="CB27" i="19"/>
  <c r="BG27" i="19"/>
  <c r="AK27" i="19"/>
  <c r="P27" i="19"/>
  <c r="BV26" i="19"/>
  <c r="AZ26" i="19"/>
  <c r="AE26" i="19"/>
  <c r="J26" i="19"/>
  <c r="AX25" i="19"/>
  <c r="G25" i="19"/>
  <c r="BF41" i="19"/>
  <c r="Z41" i="19"/>
  <c r="CC42" i="19"/>
  <c r="BN42" i="19"/>
  <c r="BA42" i="19"/>
  <c r="AL42" i="19"/>
  <c r="X42" i="19"/>
  <c r="J42" i="19"/>
  <c r="BV46" i="19"/>
  <c r="AX46" i="19"/>
  <c r="AD46" i="19"/>
  <c r="J46" i="19"/>
  <c r="CB42" i="19"/>
  <c r="BM42" i="19"/>
  <c r="AX42" i="19"/>
  <c r="AK42" i="19"/>
  <c r="V42" i="19"/>
  <c r="H42" i="19"/>
  <c r="C17" i="19"/>
  <c r="E17" i="19"/>
  <c r="M17" i="19"/>
  <c r="U17" i="19"/>
  <c r="AC17" i="19"/>
  <c r="AK17" i="19"/>
  <c r="AS17" i="19"/>
  <c r="BA17" i="19"/>
  <c r="BI17" i="19"/>
  <c r="BQ17" i="19"/>
  <c r="BY17" i="19"/>
  <c r="F18" i="19"/>
  <c r="N18" i="19"/>
  <c r="V18" i="19"/>
  <c r="AD18" i="19"/>
  <c r="AL18" i="19"/>
  <c r="AT18" i="19"/>
  <c r="BB18" i="19"/>
  <c r="BJ18" i="19"/>
  <c r="BR18" i="19"/>
  <c r="BZ18" i="19"/>
  <c r="G19" i="19"/>
  <c r="O19" i="19"/>
  <c r="W19" i="19"/>
  <c r="AE19" i="19"/>
  <c r="AM19" i="19"/>
  <c r="AU19" i="19"/>
  <c r="BC19" i="19"/>
  <c r="BK19" i="19"/>
  <c r="BS19" i="19"/>
  <c r="CA19" i="19"/>
  <c r="F17" i="19"/>
  <c r="N17" i="19"/>
  <c r="V17" i="19"/>
  <c r="AD17" i="19"/>
  <c r="AL17" i="19"/>
  <c r="AT17" i="19"/>
  <c r="BB17" i="19"/>
  <c r="BJ17" i="19"/>
  <c r="BR17" i="19"/>
  <c r="BZ17" i="19"/>
  <c r="G18" i="19"/>
  <c r="O18" i="19"/>
  <c r="W18" i="19"/>
  <c r="AE18" i="19"/>
  <c r="AM18" i="19"/>
  <c r="AU18" i="19"/>
  <c r="BC18" i="19"/>
  <c r="BK18" i="19"/>
  <c r="BS18" i="19"/>
  <c r="CA18" i="19"/>
  <c r="H19" i="19"/>
  <c r="P19" i="19"/>
  <c r="X19" i="19"/>
  <c r="AF19" i="19"/>
  <c r="AN19" i="19"/>
  <c r="AV19" i="19"/>
  <c r="BD19" i="19"/>
  <c r="BL19" i="19"/>
  <c r="BT19" i="19"/>
  <c r="CB19" i="19"/>
  <c r="I17" i="19"/>
  <c r="Q17" i="19"/>
  <c r="Y17" i="19"/>
  <c r="AG17" i="19"/>
  <c r="AO17" i="19"/>
  <c r="AW17" i="19"/>
  <c r="BE17" i="19"/>
  <c r="BM17" i="19"/>
  <c r="BU17" i="19"/>
  <c r="CC17" i="19"/>
  <c r="J18" i="19"/>
  <c r="R18" i="19"/>
  <c r="Z18" i="19"/>
  <c r="AH18" i="19"/>
  <c r="AP18" i="19"/>
  <c r="AX18" i="19"/>
  <c r="BF18" i="19"/>
  <c r="BN18" i="19"/>
  <c r="BV18" i="19"/>
  <c r="C19" i="19"/>
  <c r="K19" i="19"/>
  <c r="S19" i="19"/>
  <c r="AA19" i="19"/>
  <c r="AI19" i="19"/>
  <c r="AQ19" i="19"/>
  <c r="AY19" i="19"/>
  <c r="BG19" i="19"/>
  <c r="BO19" i="19"/>
  <c r="BW19" i="19"/>
  <c r="BR20" i="19"/>
  <c r="BB20" i="19"/>
  <c r="AL20" i="19"/>
  <c r="V20" i="19"/>
  <c r="BH19" i="19"/>
  <c r="AB19" i="19"/>
  <c r="BW18" i="19"/>
  <c r="AQ18" i="19"/>
  <c r="K18" i="19"/>
  <c r="BF17" i="19"/>
  <c r="Z17" i="19"/>
  <c r="C20" i="19"/>
  <c r="G20" i="19"/>
  <c r="K20" i="19"/>
  <c r="O20" i="19"/>
  <c r="S20" i="19"/>
  <c r="W20" i="19"/>
  <c r="AA20" i="19"/>
  <c r="AE20" i="19"/>
  <c r="AI20" i="19"/>
  <c r="AM20" i="19"/>
  <c r="AQ20" i="19"/>
  <c r="AU20" i="19"/>
  <c r="AY20" i="19"/>
  <c r="BC20" i="19"/>
  <c r="BG20" i="19"/>
  <c r="BK20" i="19"/>
  <c r="BO20" i="19"/>
  <c r="BS20" i="19"/>
  <c r="BW20" i="19"/>
  <c r="CA20" i="19"/>
  <c r="D20" i="19"/>
  <c r="H20" i="19"/>
  <c r="L20" i="19"/>
  <c r="P20" i="19"/>
  <c r="T20" i="19"/>
  <c r="X20" i="19"/>
  <c r="AB20" i="19"/>
  <c r="AF20" i="19"/>
  <c r="AJ20" i="19"/>
  <c r="AN20" i="19"/>
  <c r="AR20" i="19"/>
  <c r="AV20" i="19"/>
  <c r="AZ20" i="19"/>
  <c r="BD20" i="19"/>
  <c r="BH20" i="19"/>
  <c r="BL20" i="19"/>
  <c r="BP20" i="19"/>
  <c r="BT20" i="19"/>
  <c r="BX20" i="19"/>
  <c r="CB20" i="19"/>
  <c r="E20" i="19"/>
  <c r="I20" i="19"/>
  <c r="M20" i="19"/>
  <c r="Q20" i="19"/>
  <c r="U20" i="19"/>
  <c r="Y20" i="19"/>
  <c r="AC20" i="19"/>
  <c r="AG20" i="19"/>
  <c r="AK20" i="19"/>
  <c r="AO20" i="19"/>
  <c r="AS20" i="19"/>
  <c r="AW20" i="19"/>
  <c r="BA20" i="19"/>
  <c r="BE20" i="19"/>
  <c r="BI20" i="19"/>
  <c r="BM20" i="19"/>
  <c r="BQ20" i="19"/>
  <c r="BU20" i="19"/>
  <c r="BY20" i="19"/>
  <c r="CC20" i="19"/>
  <c r="BX13" i="19"/>
  <c r="BP13" i="19"/>
  <c r="BH13" i="19"/>
  <c r="AZ13" i="19"/>
  <c r="AR13" i="19"/>
  <c r="AJ13" i="19"/>
  <c r="AB13" i="19"/>
  <c r="T13" i="19"/>
  <c r="L13" i="19"/>
  <c r="D13" i="19"/>
  <c r="BW12" i="19"/>
  <c r="BO12" i="19"/>
  <c r="BG12" i="19"/>
  <c r="AY12" i="19"/>
  <c r="AQ12" i="19"/>
  <c r="AI12" i="19"/>
  <c r="AA12" i="19"/>
  <c r="S12" i="19"/>
  <c r="K12" i="19"/>
  <c r="C12" i="19"/>
  <c r="BV11" i="19"/>
  <c r="BN11" i="19"/>
  <c r="BF11" i="19"/>
  <c r="AX11" i="19"/>
  <c r="AP11" i="19"/>
  <c r="AH11" i="19"/>
  <c r="Z11" i="19"/>
  <c r="R11" i="19"/>
  <c r="J11" i="19"/>
  <c r="CC10" i="19"/>
  <c r="BU10" i="19"/>
  <c r="BM10" i="19"/>
  <c r="BE10" i="19"/>
  <c r="AW10" i="19"/>
  <c r="AO10" i="19"/>
  <c r="AG10" i="19"/>
  <c r="Y10" i="19"/>
  <c r="Q10" i="19"/>
  <c r="I10" i="19"/>
  <c r="BZ14" i="19"/>
  <c r="BJ14" i="19"/>
  <c r="AT14" i="19"/>
  <c r="AD14" i="19"/>
  <c r="N14" i="19"/>
  <c r="CC15" i="19"/>
  <c r="BX15" i="19"/>
  <c r="BR15" i="19"/>
  <c r="BM15" i="19"/>
  <c r="BH15" i="19"/>
  <c r="BB15" i="19"/>
  <c r="AW15" i="19"/>
  <c r="AR15" i="19"/>
  <c r="AL15" i="19"/>
  <c r="AG15" i="19"/>
  <c r="AB15" i="19"/>
  <c r="V15" i="19"/>
  <c r="Q15" i="19"/>
  <c r="L15" i="19"/>
  <c r="F15" i="19"/>
  <c r="CC13" i="19"/>
  <c r="BU13" i="19"/>
  <c r="BM13" i="19"/>
  <c r="BE13" i="19"/>
  <c r="AW13" i="19"/>
  <c r="AO13" i="19"/>
  <c r="AG13" i="19"/>
  <c r="Y13" i="19"/>
  <c r="Q13" i="19"/>
  <c r="I13" i="19"/>
  <c r="CB12" i="19"/>
  <c r="BT12" i="19"/>
  <c r="BL12" i="19"/>
  <c r="BD12" i="19"/>
  <c r="AV12" i="19"/>
  <c r="AN12" i="19"/>
  <c r="AF12" i="19"/>
  <c r="X12" i="19"/>
  <c r="P12" i="19"/>
  <c r="H12" i="19"/>
  <c r="CA11" i="19"/>
  <c r="BS11" i="19"/>
  <c r="BK11" i="19"/>
  <c r="BC11" i="19"/>
  <c r="AU11" i="19"/>
  <c r="AM11" i="19"/>
  <c r="AE11" i="19"/>
  <c r="W11" i="19"/>
  <c r="O11" i="19"/>
  <c r="G11" i="19"/>
  <c r="BZ10" i="19"/>
  <c r="BR10" i="19"/>
  <c r="BJ10" i="19"/>
  <c r="BB10" i="19"/>
  <c r="AT10" i="19"/>
  <c r="AL10" i="19"/>
  <c r="AD10" i="19"/>
  <c r="V10" i="19"/>
  <c r="N10" i="19"/>
  <c r="F10" i="19"/>
  <c r="BV14" i="19"/>
  <c r="BF14" i="19"/>
  <c r="AP14" i="19"/>
  <c r="Z14" i="19"/>
  <c r="J14" i="19"/>
  <c r="CB15" i="19"/>
  <c r="BV15" i="19"/>
  <c r="BQ15" i="19"/>
  <c r="BL15" i="19"/>
  <c r="BF15" i="19"/>
  <c r="BA15" i="19"/>
  <c r="AV15" i="19"/>
  <c r="AP15" i="19"/>
  <c r="AK15" i="19"/>
  <c r="AF15" i="19"/>
  <c r="Z15" i="19"/>
  <c r="U15" i="19"/>
  <c r="P15" i="19"/>
  <c r="J15" i="19"/>
  <c r="E15" i="19"/>
  <c r="BS30" i="19"/>
  <c r="BM30" i="19"/>
  <c r="BH30" i="19"/>
  <c r="BC30" i="19"/>
  <c r="AW30" i="19"/>
  <c r="AR30" i="19"/>
  <c r="AM30" i="19"/>
  <c r="AG30" i="19"/>
  <c r="Y30" i="19"/>
  <c r="Q30" i="19"/>
  <c r="I30" i="19"/>
  <c r="CB29" i="19"/>
  <c r="BT29" i="19"/>
  <c r="BL29" i="19"/>
  <c r="BD29" i="19"/>
  <c r="AV29" i="19"/>
  <c r="AN29" i="19"/>
  <c r="AF29" i="19"/>
  <c r="W29" i="19"/>
  <c r="M29" i="19"/>
  <c r="CC28" i="19"/>
  <c r="BR28" i="19"/>
  <c r="BH28" i="19"/>
  <c r="AW28" i="19"/>
  <c r="AL28" i="19"/>
  <c r="AB28" i="19"/>
  <c r="Q28" i="19"/>
  <c r="F28" i="19"/>
  <c r="BW27" i="19"/>
  <c r="BL27" i="19"/>
  <c r="BA27" i="19"/>
  <c r="AQ27" i="19"/>
  <c r="AF27" i="19"/>
  <c r="U27" i="19"/>
  <c r="K27" i="19"/>
  <c r="CA26" i="19"/>
  <c r="BP26" i="19"/>
  <c r="BF26" i="19"/>
  <c r="AU26" i="19"/>
  <c r="AJ26" i="19"/>
  <c r="Z26" i="19"/>
  <c r="O26" i="19"/>
  <c r="C26" i="19"/>
  <c r="BI25" i="19"/>
  <c r="AM25" i="19"/>
  <c r="R25" i="19"/>
  <c r="BQ30" i="19"/>
  <c r="BL30" i="19"/>
  <c r="BG30" i="19"/>
  <c r="BA30" i="19"/>
  <c r="AV30" i="19"/>
  <c r="AQ30" i="19"/>
  <c r="AK30" i="19"/>
  <c r="AF30" i="19"/>
  <c r="X30" i="19"/>
  <c r="P30" i="19"/>
  <c r="H30" i="19"/>
  <c r="CA29" i="19"/>
  <c r="BS29" i="19"/>
  <c r="BK29" i="19"/>
  <c r="BC29" i="19"/>
  <c r="AU29" i="19"/>
  <c r="AM29" i="19"/>
  <c r="AE29" i="19"/>
  <c r="V29" i="19"/>
  <c r="K29" i="19"/>
  <c r="CB28" i="19"/>
  <c r="BQ28" i="19"/>
  <c r="BF28" i="19"/>
  <c r="AV28" i="19"/>
  <c r="AK28" i="19"/>
  <c r="Z28" i="19"/>
  <c r="P28" i="19"/>
  <c r="E28" i="19"/>
  <c r="BU27" i="19"/>
  <c r="BK27" i="19"/>
  <c r="AZ27" i="19"/>
  <c r="AO27" i="19"/>
  <c r="AE27" i="19"/>
  <c r="T27" i="19"/>
  <c r="I27" i="19"/>
  <c r="BZ26" i="19"/>
  <c r="BO26" i="19"/>
  <c r="BD26" i="19"/>
  <c r="AT26" i="19"/>
  <c r="AI26" i="19"/>
  <c r="X26" i="19"/>
  <c r="N26" i="19"/>
  <c r="BY25" i="19"/>
  <c r="BC25" i="19"/>
  <c r="AH25" i="19"/>
  <c r="M25" i="19"/>
  <c r="BY39" i="19"/>
  <c r="BR39" i="19"/>
  <c r="BL39" i="19"/>
  <c r="BD39" i="19"/>
  <c r="AW39" i="19"/>
  <c r="AP39" i="19"/>
  <c r="AH39" i="19"/>
  <c r="AB39" i="19"/>
  <c r="U39" i="19"/>
  <c r="M39" i="19"/>
  <c r="F39" i="19"/>
  <c r="BV41" i="19"/>
  <c r="AX41" i="19"/>
  <c r="AD41" i="19"/>
  <c r="BY42" i="19"/>
  <c r="BR42" i="19"/>
  <c r="BL42" i="19"/>
  <c r="BD42" i="19"/>
  <c r="AW42" i="19"/>
  <c r="AP42" i="19"/>
  <c r="AH42" i="19"/>
  <c r="AB42" i="19"/>
  <c r="U42" i="19"/>
  <c r="M42" i="19"/>
  <c r="F42" i="19"/>
  <c r="BX39" i="19"/>
  <c r="BQ39" i="19"/>
  <c r="BI39" i="19"/>
  <c r="BB39" i="19"/>
  <c r="AV39" i="19"/>
  <c r="AN39" i="19"/>
  <c r="AG39" i="19"/>
  <c r="Z39" i="19"/>
  <c r="R39" i="19"/>
  <c r="L39" i="19"/>
  <c r="C41" i="19"/>
  <c r="F41" i="19"/>
  <c r="V41" i="19"/>
  <c r="AL41" i="19"/>
  <c r="BB41" i="19"/>
  <c r="BR41" i="19"/>
  <c r="BX42" i="19"/>
  <c r="BQ42" i="19"/>
  <c r="BI42" i="19"/>
  <c r="BB42" i="19"/>
  <c r="AV42" i="19"/>
  <c r="AN42" i="19"/>
  <c r="AG42" i="19"/>
  <c r="Z42" i="19"/>
  <c r="R42" i="19"/>
  <c r="L42" i="19"/>
  <c r="C39" i="19"/>
  <c r="D39" i="19"/>
  <c r="I39" i="19"/>
  <c r="N39" i="19"/>
  <c r="T39" i="19"/>
  <c r="Y39" i="19"/>
  <c r="AD39" i="19"/>
  <c r="AJ39" i="19"/>
  <c r="AO39" i="19"/>
  <c r="AT39" i="19"/>
  <c r="AZ39" i="19"/>
  <c r="BE39" i="19"/>
  <c r="BJ39" i="19"/>
  <c r="BP39" i="19"/>
  <c r="BU39" i="19"/>
  <c r="BZ39" i="19"/>
  <c r="C42" i="19"/>
  <c r="D42" i="19"/>
  <c r="I42" i="19"/>
  <c r="N42" i="19"/>
  <c r="T42" i="19"/>
  <c r="Y42" i="19"/>
  <c r="AD42" i="19"/>
  <c r="AJ42" i="19"/>
  <c r="AO42" i="19"/>
  <c r="AT42" i="19"/>
  <c r="AZ42" i="19"/>
  <c r="BE42" i="19"/>
  <c r="BJ42" i="19"/>
  <c r="BP42" i="19"/>
  <c r="BU42" i="19"/>
  <c r="BZ42" i="19"/>
  <c r="BR46" i="19"/>
  <c r="BB46" i="19"/>
  <c r="AL46" i="19"/>
  <c r="V46" i="19"/>
  <c r="F46" i="19"/>
  <c r="CC46" i="19"/>
  <c r="BY46" i="19"/>
  <c r="BU46" i="19"/>
  <c r="BQ46" i="19"/>
  <c r="BM46" i="19"/>
  <c r="BI46" i="19"/>
  <c r="BE46" i="19"/>
  <c r="BA46" i="19"/>
  <c r="AW46" i="19"/>
  <c r="AS46" i="19"/>
  <c r="AO46" i="19"/>
  <c r="AK46" i="19"/>
  <c r="AG46" i="19"/>
  <c r="AC46" i="19"/>
  <c r="Y46" i="19"/>
  <c r="U46" i="19"/>
  <c r="Q46" i="19"/>
  <c r="M46" i="19"/>
  <c r="I46" i="19"/>
  <c r="E46" i="19"/>
  <c r="CB46" i="19"/>
  <c r="BX46" i="19"/>
  <c r="BT46" i="19"/>
  <c r="BP46" i="19"/>
  <c r="BL46" i="19"/>
  <c r="BH46" i="19"/>
  <c r="BD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CA46" i="19"/>
  <c r="BW46" i="19"/>
  <c r="BS46" i="19"/>
  <c r="BO46" i="19"/>
  <c r="BK46" i="19"/>
  <c r="BG46" i="19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CA42" i="19"/>
  <c r="BW42" i="19"/>
  <c r="BS42" i="19"/>
  <c r="BO42" i="19"/>
  <c r="BK42" i="19"/>
  <c r="BG42" i="19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CC41" i="19"/>
  <c r="BY41" i="19"/>
  <c r="BU41" i="19"/>
  <c r="BQ41" i="19"/>
  <c r="BM41" i="19"/>
  <c r="BI41" i="19"/>
  <c r="BE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CB41" i="19"/>
  <c r="BX41" i="19"/>
  <c r="BT41" i="19"/>
  <c r="BP41" i="19"/>
  <c r="BL41" i="19"/>
  <c r="BH41" i="19"/>
  <c r="BD41" i="19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CA41" i="19"/>
  <c r="BW41" i="19"/>
  <c r="BS41" i="19"/>
  <c r="BO41" i="19"/>
  <c r="BK41" i="19"/>
  <c r="BG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CA39" i="19"/>
  <c r="BW39" i="19"/>
  <c r="BS39" i="19"/>
  <c r="BO39" i="19"/>
  <c r="BK39" i="19"/>
  <c r="BG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C35" i="19" a="1"/>
  <c r="C35" i="19" s="1"/>
  <c r="AE30" i="19"/>
  <c r="AA30" i="19"/>
  <c r="W30" i="19"/>
  <c r="S30" i="19"/>
  <c r="O30" i="19"/>
  <c r="K30" i="19"/>
  <c r="G30" i="19"/>
  <c r="C30" i="19"/>
  <c r="BZ29" i="19"/>
  <c r="BV29" i="19"/>
  <c r="BR29" i="19"/>
  <c r="BN29" i="19"/>
  <c r="BJ29" i="19"/>
  <c r="BF29" i="19"/>
  <c r="BB29" i="19"/>
  <c r="AX29" i="19"/>
  <c r="AT29" i="19"/>
  <c r="AP29" i="19"/>
  <c r="AL29" i="19"/>
  <c r="AH29" i="19"/>
  <c r="AD29" i="19"/>
  <c r="Z29" i="19"/>
  <c r="U29" i="19"/>
  <c r="O29" i="19"/>
  <c r="J29" i="19"/>
  <c r="E29" i="19"/>
  <c r="BZ28" i="19"/>
  <c r="BU28" i="19"/>
  <c r="BP28" i="19"/>
  <c r="BJ28" i="19"/>
  <c r="BE28" i="19"/>
  <c r="AZ28" i="19"/>
  <c r="AT28" i="19"/>
  <c r="AO28" i="19"/>
  <c r="AJ28" i="19"/>
  <c r="AD28" i="19"/>
  <c r="Y28" i="19"/>
  <c r="T28" i="19"/>
  <c r="N28" i="19"/>
  <c r="I28" i="19"/>
  <c r="D28" i="19"/>
  <c r="BY27" i="19"/>
  <c r="BT27" i="19"/>
  <c r="BO27" i="19"/>
  <c r="BI27" i="19"/>
  <c r="BD27" i="19"/>
  <c r="AY27" i="19"/>
  <c r="AS27" i="19"/>
  <c r="AN27" i="19"/>
  <c r="AI27" i="19"/>
  <c r="AC27" i="19"/>
  <c r="X27" i="19"/>
  <c r="S27" i="19"/>
  <c r="M27" i="19"/>
  <c r="H27" i="19"/>
  <c r="C27" i="19"/>
  <c r="BX26" i="19"/>
  <c r="BS26" i="19"/>
  <c r="BN26" i="19"/>
  <c r="BH26" i="19"/>
  <c r="BC26" i="19"/>
  <c r="AX26" i="19"/>
  <c r="AR26" i="19"/>
  <c r="AM26" i="19"/>
  <c r="AH26" i="19"/>
  <c r="AB26" i="19"/>
  <c r="W26" i="19"/>
  <c r="R26" i="19"/>
  <c r="L26" i="19"/>
  <c r="G26" i="19"/>
  <c r="CC25" i="19"/>
  <c r="BW25" i="19"/>
  <c r="BR25" i="19"/>
  <c r="BM25" i="19"/>
  <c r="BG25" i="19"/>
  <c r="BB25" i="19"/>
  <c r="AW25" i="19"/>
  <c r="AQ25" i="19"/>
  <c r="AL25" i="19"/>
  <c r="AG25" i="19"/>
  <c r="AA25" i="19"/>
  <c r="V25" i="19"/>
  <c r="Q25" i="19"/>
  <c r="K25" i="19"/>
  <c r="F25" i="19"/>
  <c r="BZ30" i="19"/>
  <c r="BV30" i="19"/>
  <c r="BR30" i="19"/>
  <c r="BN30" i="19"/>
  <c r="BJ30" i="19"/>
  <c r="BF30" i="19"/>
  <c r="BB30" i="19"/>
  <c r="AX30" i="19"/>
  <c r="AT30" i="19"/>
  <c r="AP30" i="19"/>
  <c r="AL30" i="19"/>
  <c r="AH30" i="19"/>
  <c r="AD30" i="19"/>
  <c r="Z30" i="19"/>
  <c r="V30" i="19"/>
  <c r="R30" i="19"/>
  <c r="N30" i="19"/>
  <c r="J30" i="19"/>
  <c r="F30" i="19"/>
  <c r="CC29" i="19"/>
  <c r="BY29" i="19"/>
  <c r="BU29" i="19"/>
  <c r="BQ29" i="19"/>
  <c r="BM29" i="19"/>
  <c r="BI29" i="19"/>
  <c r="BE29" i="19"/>
  <c r="BA29" i="19"/>
  <c r="AW29" i="19"/>
  <c r="AS29" i="19"/>
  <c r="AO29" i="19"/>
  <c r="AK29" i="19"/>
  <c r="AG29" i="19"/>
  <c r="AC29" i="19"/>
  <c r="Y29" i="19"/>
  <c r="S29" i="19"/>
  <c r="N29" i="19"/>
  <c r="I29" i="19"/>
  <c r="C29" i="19"/>
  <c r="BY28" i="19"/>
  <c r="BT28" i="19"/>
  <c r="BN28" i="19"/>
  <c r="BI28" i="19"/>
  <c r="BD28" i="19"/>
  <c r="AX28" i="19"/>
  <c r="AS28" i="19"/>
  <c r="AN28" i="19"/>
  <c r="AH28" i="19"/>
  <c r="AC28" i="19"/>
  <c r="X28" i="19"/>
  <c r="R28" i="19"/>
  <c r="M28" i="19"/>
  <c r="H28" i="19"/>
  <c r="CC27" i="19"/>
  <c r="BX27" i="19"/>
  <c r="BS27" i="19"/>
  <c r="BM27" i="19"/>
  <c r="BH27" i="19"/>
  <c r="BC27" i="19"/>
  <c r="AW27" i="19"/>
  <c r="AR27" i="19"/>
  <c r="AM27" i="19"/>
  <c r="AG27" i="19"/>
  <c r="AB27" i="19"/>
  <c r="W27" i="19"/>
  <c r="Q27" i="19"/>
  <c r="L27" i="19"/>
  <c r="G27" i="19"/>
  <c r="CB26" i="19"/>
  <c r="BW26" i="19"/>
  <c r="BR26" i="19"/>
  <c r="BL26" i="19"/>
  <c r="BG26" i="19"/>
  <c r="BB26" i="19"/>
  <c r="AV26" i="19"/>
  <c r="AQ26" i="19"/>
  <c r="AL26" i="19"/>
  <c r="AF26" i="19"/>
  <c r="AA26" i="19"/>
  <c r="V26" i="19"/>
  <c r="P26" i="19"/>
  <c r="K26" i="19"/>
  <c r="F26" i="19"/>
  <c r="CA25" i="19"/>
  <c r="BV25" i="19"/>
  <c r="BQ25" i="19"/>
  <c r="BK25" i="19"/>
  <c r="BF25" i="19"/>
  <c r="BA25" i="19"/>
  <c r="AU25" i="19"/>
  <c r="AP25" i="19"/>
  <c r="AK25" i="19"/>
  <c r="AE25" i="19"/>
  <c r="Z25" i="19"/>
  <c r="U25" i="19"/>
  <c r="O25" i="19"/>
  <c r="J25" i="19"/>
  <c r="E25" i="19"/>
  <c r="D26" i="19"/>
  <c r="BZ25" i="19"/>
  <c r="BU25" i="19"/>
  <c r="BO25" i="19"/>
  <c r="BJ25" i="19"/>
  <c r="BE25" i="19"/>
  <c r="AY25" i="19"/>
  <c r="AT25" i="19"/>
  <c r="AO25" i="19"/>
  <c r="AI25" i="19"/>
  <c r="AD25" i="19"/>
  <c r="Y25" i="19"/>
  <c r="S25" i="19"/>
  <c r="N25" i="19"/>
  <c r="I25" i="19"/>
  <c r="D25" i="19"/>
  <c r="H25" i="19"/>
  <c r="L25" i="19"/>
  <c r="P25" i="19"/>
  <c r="T25" i="19"/>
  <c r="X25" i="19"/>
  <c r="AB25" i="19"/>
  <c r="AF25" i="19"/>
  <c r="AJ25" i="19"/>
  <c r="AN25" i="19"/>
  <c r="AR25" i="19"/>
  <c r="AV25" i="19"/>
  <c r="AZ25" i="19"/>
  <c r="BD25" i="19"/>
  <c r="BH25" i="19"/>
  <c r="BL25" i="19"/>
  <c r="BP25" i="19"/>
  <c r="BT25" i="19"/>
  <c r="BX25" i="19"/>
  <c r="CB25" i="19"/>
  <c r="E26" i="19"/>
  <c r="I26" i="19"/>
  <c r="M26" i="19"/>
  <c r="Q26" i="19"/>
  <c r="U26" i="19"/>
  <c r="Y26" i="19"/>
  <c r="AC26" i="19"/>
  <c r="AG26" i="19"/>
  <c r="AK26" i="19"/>
  <c r="AO26" i="19"/>
  <c r="AS26" i="19"/>
  <c r="AW26" i="19"/>
  <c r="BA26" i="19"/>
  <c r="BE26" i="19"/>
  <c r="BI26" i="19"/>
  <c r="BM26" i="19"/>
  <c r="BQ26" i="19"/>
  <c r="BU26" i="19"/>
  <c r="BY26" i="19"/>
  <c r="CC26" i="19"/>
  <c r="F27" i="19"/>
  <c r="J27" i="19"/>
  <c r="N27" i="19"/>
  <c r="R27" i="19"/>
  <c r="V27" i="19"/>
  <c r="Z27" i="19"/>
  <c r="AD27" i="19"/>
  <c r="AH27" i="19"/>
  <c r="AL27" i="19"/>
  <c r="AP27" i="19"/>
  <c r="AT27" i="19"/>
  <c r="AX27" i="19"/>
  <c r="BB27" i="19"/>
  <c r="BF27" i="19"/>
  <c r="BJ27" i="19"/>
  <c r="BN27" i="19"/>
  <c r="BR27" i="19"/>
  <c r="BV27" i="19"/>
  <c r="BZ27" i="19"/>
  <c r="C28" i="19"/>
  <c r="G28" i="19"/>
  <c r="K28" i="19"/>
  <c r="O28" i="19"/>
  <c r="S28" i="19"/>
  <c r="W28" i="19"/>
  <c r="AA28" i="19"/>
  <c r="AE28" i="19"/>
  <c r="AI28" i="19"/>
  <c r="AM28" i="19"/>
  <c r="AQ28" i="19"/>
  <c r="AU28" i="19"/>
  <c r="AY28" i="19"/>
  <c r="BC28" i="19"/>
  <c r="BG28" i="19"/>
  <c r="BK28" i="19"/>
  <c r="BO28" i="19"/>
  <c r="BS28" i="19"/>
  <c r="BW28" i="19"/>
  <c r="CA28" i="19"/>
  <c r="D29" i="19"/>
  <c r="H29" i="19"/>
  <c r="L29" i="19"/>
  <c r="P29" i="19"/>
  <c r="T29" i="19"/>
  <c r="X29" i="19"/>
  <c r="AL16" i="19"/>
  <c r="BZ19" i="19"/>
  <c r="BV19" i="19"/>
  <c r="BR19" i="19"/>
  <c r="BN19" i="19"/>
  <c r="BJ19" i="19"/>
  <c r="BF19" i="19"/>
  <c r="BB19" i="19"/>
  <c r="AX19" i="19"/>
  <c r="AT19" i="19"/>
  <c r="AP19" i="19"/>
  <c r="AL19" i="19"/>
  <c r="AH19" i="19"/>
  <c r="AD19" i="19"/>
  <c r="Z19" i="19"/>
  <c r="V19" i="19"/>
  <c r="R19" i="19"/>
  <c r="N19" i="19"/>
  <c r="J19" i="19"/>
  <c r="F19" i="19"/>
  <c r="CC18" i="19"/>
  <c r="BY18" i="19"/>
  <c r="BU18" i="19"/>
  <c r="BQ18" i="19"/>
  <c r="BM18" i="19"/>
  <c r="BI18" i="19"/>
  <c r="BE18" i="19"/>
  <c r="BA18" i="19"/>
  <c r="AW18" i="19"/>
  <c r="AS18" i="19"/>
  <c r="AO18" i="19"/>
  <c r="AK18" i="19"/>
  <c r="AG18" i="19"/>
  <c r="AC18" i="19"/>
  <c r="Y18" i="19"/>
  <c r="U18" i="19"/>
  <c r="Q18" i="19"/>
  <c r="M18" i="19"/>
  <c r="I18" i="19"/>
  <c r="E18" i="19"/>
  <c r="CB17" i="19"/>
  <c r="BX17" i="19"/>
  <c r="BT17" i="19"/>
  <c r="BP17" i="19"/>
  <c r="BL17" i="19"/>
  <c r="BH17" i="19"/>
  <c r="BD17" i="19"/>
  <c r="AZ17" i="19"/>
  <c r="AV17" i="19"/>
  <c r="AR17" i="19"/>
  <c r="AN17" i="19"/>
  <c r="AJ17" i="19"/>
  <c r="AF17" i="19"/>
  <c r="AB17" i="19"/>
  <c r="X17" i="19"/>
  <c r="T17" i="19"/>
  <c r="P17" i="19"/>
  <c r="L17" i="19"/>
  <c r="H17" i="19"/>
  <c r="D17" i="19"/>
  <c r="CC19" i="19"/>
  <c r="BY19" i="19"/>
  <c r="BU19" i="19"/>
  <c r="BQ19" i="19"/>
  <c r="BM19" i="19"/>
  <c r="BI19" i="19"/>
  <c r="BE19" i="19"/>
  <c r="BA19" i="19"/>
  <c r="AW19" i="19"/>
  <c r="AS19" i="19"/>
  <c r="AO19" i="19"/>
  <c r="AK19" i="19"/>
  <c r="AG19" i="19"/>
  <c r="AC19" i="19"/>
  <c r="Y19" i="19"/>
  <c r="U19" i="19"/>
  <c r="Q19" i="19"/>
  <c r="M19" i="19"/>
  <c r="I19" i="19"/>
  <c r="E19" i="19"/>
  <c r="CB18" i="19"/>
  <c r="BX18" i="19"/>
  <c r="BT18" i="19"/>
  <c r="BP18" i="19"/>
  <c r="BL18" i="19"/>
  <c r="BH18" i="19"/>
  <c r="BD18" i="19"/>
  <c r="AZ18" i="19"/>
  <c r="AV18" i="19"/>
  <c r="AR18" i="19"/>
  <c r="AN18" i="19"/>
  <c r="AJ18" i="19"/>
  <c r="AF18" i="19"/>
  <c r="AB18" i="19"/>
  <c r="X18" i="19"/>
  <c r="T18" i="19"/>
  <c r="P18" i="19"/>
  <c r="L18" i="19"/>
  <c r="H18" i="19"/>
  <c r="D18" i="19"/>
  <c r="CA17" i="19"/>
  <c r="BW17" i="19"/>
  <c r="BS17" i="19"/>
  <c r="BO17" i="19"/>
  <c r="BK17" i="19"/>
  <c r="BG17" i="19"/>
  <c r="BC17" i="19"/>
  <c r="AY17" i="19"/>
  <c r="AU17" i="19"/>
  <c r="AQ17" i="19"/>
  <c r="AM17" i="19"/>
  <c r="AI17" i="19"/>
  <c r="AE17" i="19"/>
  <c r="AA17" i="19"/>
  <c r="W17" i="19"/>
  <c r="S17" i="19"/>
  <c r="O17" i="19"/>
  <c r="K17" i="19"/>
  <c r="G17" i="19"/>
  <c r="CA15" i="19"/>
  <c r="BW15" i="19"/>
  <c r="BS15" i="19"/>
  <c r="BO15" i="19"/>
  <c r="BK15" i="19"/>
  <c r="BG15" i="19"/>
  <c r="BC15" i="19"/>
  <c r="AY15" i="19"/>
  <c r="AU15" i="19"/>
  <c r="AQ15" i="19"/>
  <c r="AM15" i="19"/>
  <c r="AI15" i="19"/>
  <c r="AE15" i="19"/>
  <c r="AA15" i="19"/>
  <c r="W15" i="19"/>
  <c r="S15" i="19"/>
  <c r="O15" i="19"/>
  <c r="K15" i="19"/>
  <c r="G15" i="19"/>
  <c r="CC14" i="19"/>
  <c r="BY14" i="19"/>
  <c r="BU14" i="19"/>
  <c r="BQ14" i="19"/>
  <c r="BM14" i="19"/>
  <c r="BI14" i="19"/>
  <c r="BE14" i="19"/>
  <c r="BA14" i="19"/>
  <c r="AW14" i="19"/>
  <c r="AS14" i="19"/>
  <c r="AO14" i="19"/>
  <c r="AK14" i="19"/>
  <c r="AG14" i="19"/>
  <c r="AC14" i="19"/>
  <c r="Y14" i="19"/>
  <c r="U14" i="19"/>
  <c r="Q14" i="19"/>
  <c r="M14" i="19"/>
  <c r="I14" i="19"/>
  <c r="E14" i="19"/>
  <c r="CB14" i="19"/>
  <c r="BX14" i="19"/>
  <c r="BT14" i="19"/>
  <c r="BP14" i="19"/>
  <c r="BL14" i="19"/>
  <c r="BH14" i="19"/>
  <c r="BD14" i="19"/>
  <c r="AZ14" i="19"/>
  <c r="AV14" i="19"/>
  <c r="AR14" i="19"/>
  <c r="AN14" i="19"/>
  <c r="AJ14" i="19"/>
  <c r="AF14" i="19"/>
  <c r="AB14" i="19"/>
  <c r="X14" i="19"/>
  <c r="T14" i="19"/>
  <c r="P14" i="19"/>
  <c r="L14" i="19"/>
  <c r="H14" i="19"/>
  <c r="D14" i="19"/>
  <c r="CA14" i="19"/>
  <c r="BW14" i="19"/>
  <c r="BS14" i="19"/>
  <c r="BO14" i="19"/>
  <c r="BK14" i="19"/>
  <c r="BG14" i="19"/>
  <c r="BC14" i="19"/>
  <c r="AY14" i="19"/>
  <c r="AU14" i="19"/>
  <c r="AQ14" i="19"/>
  <c r="AM14" i="19"/>
  <c r="AI14" i="19"/>
  <c r="AE14" i="19"/>
  <c r="AA14" i="19"/>
  <c r="W14" i="19"/>
  <c r="S14" i="19"/>
  <c r="O14" i="19"/>
  <c r="K14" i="19"/>
  <c r="G14" i="19"/>
  <c r="CA13" i="19"/>
  <c r="BW13" i="19"/>
  <c r="BS13" i="19"/>
  <c r="BO13" i="19"/>
  <c r="BK13" i="19"/>
  <c r="BG13" i="19"/>
  <c r="BC13" i="19"/>
  <c r="AY13" i="19"/>
  <c r="AU13" i="19"/>
  <c r="AQ13" i="19"/>
  <c r="AM13" i="19"/>
  <c r="AI13" i="19"/>
  <c r="AE13" i="19"/>
  <c r="AA13" i="19"/>
  <c r="W13" i="19"/>
  <c r="S13" i="19"/>
  <c r="O13" i="19"/>
  <c r="K13" i="19"/>
  <c r="G13" i="19"/>
  <c r="C13" i="19"/>
  <c r="BZ12" i="19"/>
  <c r="BV12" i="19"/>
  <c r="BR12" i="19"/>
  <c r="BN12" i="19"/>
  <c r="BJ12" i="19"/>
  <c r="BF12" i="19"/>
  <c r="BB12" i="19"/>
  <c r="AX12" i="19"/>
  <c r="AT12" i="19"/>
  <c r="AP12" i="19"/>
  <c r="AL12" i="19"/>
  <c r="AH12" i="19"/>
  <c r="AD12" i="19"/>
  <c r="Z12" i="19"/>
  <c r="V12" i="19"/>
  <c r="R12" i="19"/>
  <c r="N12" i="19"/>
  <c r="J12" i="19"/>
  <c r="F12" i="19"/>
  <c r="CC11" i="19"/>
  <c r="BY11" i="19"/>
  <c r="BU11" i="19"/>
  <c r="BQ11" i="19"/>
  <c r="BM11" i="19"/>
  <c r="BI11" i="19"/>
  <c r="BE11" i="19"/>
  <c r="BA11" i="19"/>
  <c r="AW11" i="19"/>
  <c r="AS11" i="19"/>
  <c r="AO11" i="19"/>
  <c r="AK11" i="19"/>
  <c r="AG11" i="19"/>
  <c r="AC11" i="19"/>
  <c r="Y11" i="19"/>
  <c r="U11" i="19"/>
  <c r="Q11" i="19"/>
  <c r="M11" i="19"/>
  <c r="I11" i="19"/>
  <c r="E11" i="19"/>
  <c r="CB10" i="19"/>
  <c r="BX10" i="19"/>
  <c r="BT10" i="19"/>
  <c r="BP10" i="19"/>
  <c r="BL10" i="19"/>
  <c r="BH10" i="19"/>
  <c r="BD10" i="19"/>
  <c r="AZ10" i="19"/>
  <c r="AV10" i="19"/>
  <c r="AR10" i="19"/>
  <c r="AN10" i="19"/>
  <c r="AJ10" i="19"/>
  <c r="AF10" i="19"/>
  <c r="AB10" i="19"/>
  <c r="X10" i="19"/>
  <c r="T10" i="19"/>
  <c r="P10" i="19"/>
  <c r="L10" i="19"/>
  <c r="H10" i="19"/>
  <c r="D10" i="19"/>
  <c r="BZ13" i="19"/>
  <c r="BV13" i="19"/>
  <c r="BR13" i="19"/>
  <c r="BN13" i="19"/>
  <c r="BJ13" i="19"/>
  <c r="BF13" i="19"/>
  <c r="BB13" i="19"/>
  <c r="AX13" i="19"/>
  <c r="AT13" i="19"/>
  <c r="AP13" i="19"/>
  <c r="AL13" i="19"/>
  <c r="AH13" i="19"/>
  <c r="AD13" i="19"/>
  <c r="Z13" i="19"/>
  <c r="V13" i="19"/>
  <c r="R13" i="19"/>
  <c r="N13" i="19"/>
  <c r="J13" i="19"/>
  <c r="F13" i="19"/>
  <c r="CC12" i="19"/>
  <c r="BY12" i="19"/>
  <c r="BU12" i="19"/>
  <c r="BQ12" i="19"/>
  <c r="BM12" i="19"/>
  <c r="BI12" i="19"/>
  <c r="BE12" i="19"/>
  <c r="BA12" i="19"/>
  <c r="AW12" i="19"/>
  <c r="AS12" i="19"/>
  <c r="AO12" i="19"/>
  <c r="AK12" i="19"/>
  <c r="AG12" i="19"/>
  <c r="AC12" i="19"/>
  <c r="Y12" i="19"/>
  <c r="U12" i="19"/>
  <c r="Q12" i="19"/>
  <c r="M12" i="19"/>
  <c r="I12" i="19"/>
  <c r="E12" i="19"/>
  <c r="CB11" i="19"/>
  <c r="BX11" i="19"/>
  <c r="BT11" i="19"/>
  <c r="BP11" i="19"/>
  <c r="BL11" i="19"/>
  <c r="BH11" i="19"/>
  <c r="BD11" i="19"/>
  <c r="AZ11" i="19"/>
  <c r="AV11" i="19"/>
  <c r="AR11" i="19"/>
  <c r="AN11" i="19"/>
  <c r="AJ11" i="19"/>
  <c r="AF11" i="19"/>
  <c r="AB11" i="19"/>
  <c r="X11" i="19"/>
  <c r="T11" i="19"/>
  <c r="P11" i="19"/>
  <c r="L11" i="19"/>
  <c r="H11" i="19"/>
  <c r="D11" i="19"/>
  <c r="CA10" i="19"/>
  <c r="BW10" i="19"/>
  <c r="BS10" i="19"/>
  <c r="BO10" i="19"/>
  <c r="BK10" i="19"/>
  <c r="BG10" i="19"/>
  <c r="BC10" i="19"/>
  <c r="AY10" i="19"/>
  <c r="AU10" i="19"/>
  <c r="AQ10" i="19"/>
  <c r="AM10" i="19"/>
  <c r="AI10" i="19"/>
  <c r="AE10" i="19"/>
  <c r="AA10" i="19"/>
  <c r="W10" i="19"/>
  <c r="S10" i="19"/>
  <c r="O10" i="19"/>
  <c r="K10" i="19"/>
  <c r="G10" i="19"/>
  <c r="J84" i="13"/>
  <c r="J80" i="13"/>
  <c r="J76" i="13"/>
  <c r="J72" i="13"/>
  <c r="J68" i="13"/>
  <c r="J64" i="13"/>
  <c r="J60" i="13"/>
  <c r="J56" i="13"/>
  <c r="J52" i="13"/>
  <c r="J48" i="13"/>
  <c r="J44" i="13"/>
  <c r="J40" i="13"/>
  <c r="J36" i="13"/>
  <c r="J32" i="13"/>
  <c r="J28" i="13"/>
  <c r="J24" i="13"/>
  <c r="J20" i="13"/>
  <c r="J16" i="13"/>
  <c r="J12" i="13"/>
  <c r="J8" i="13"/>
  <c r="AR36" i="19" l="1"/>
  <c r="AE16" i="19"/>
  <c r="BK16" i="19"/>
  <c r="R16" i="19"/>
  <c r="BI36" i="19"/>
  <c r="AK9" i="19"/>
  <c r="AI16" i="19"/>
  <c r="BO16" i="19"/>
  <c r="BO36" i="19"/>
  <c r="BA9" i="19"/>
  <c r="CD46" i="19"/>
  <c r="D15" i="24" s="1"/>
  <c r="CE50" i="19"/>
  <c r="AD24" i="19"/>
  <c r="AE24" i="19"/>
  <c r="CE46" i="19"/>
  <c r="D15" i="26" s="1"/>
  <c r="CD50" i="19"/>
  <c r="AD16" i="19"/>
  <c r="BJ16" i="19"/>
  <c r="E9" i="19"/>
  <c r="BQ9" i="19"/>
  <c r="V16" i="19"/>
  <c r="BB16" i="19"/>
  <c r="AS37" i="19"/>
  <c r="BJ37" i="19"/>
  <c r="BV24" i="19"/>
  <c r="F24" i="19"/>
  <c r="AA24" i="19"/>
  <c r="BR24" i="19"/>
  <c r="L35" i="19"/>
  <c r="X37" i="19"/>
  <c r="BR16" i="19"/>
  <c r="F16" i="19"/>
  <c r="G16" i="19"/>
  <c r="AM16" i="19"/>
  <c r="BS16" i="19"/>
  <c r="Z16" i="19"/>
  <c r="CB24" i="19"/>
  <c r="BL24" i="19"/>
  <c r="AV24" i="19"/>
  <c r="P24" i="19"/>
  <c r="I24" i="19"/>
  <c r="BU24" i="19"/>
  <c r="J24" i="19"/>
  <c r="BA24" i="19"/>
  <c r="K16" i="19"/>
  <c r="AQ16" i="19"/>
  <c r="BW16" i="19"/>
  <c r="N16" i="19"/>
  <c r="AT16" i="19"/>
  <c r="BZ16" i="19"/>
  <c r="BE24" i="19"/>
  <c r="BW35" i="19"/>
  <c r="M36" i="19"/>
  <c r="AK35" i="19"/>
  <c r="S9" i="19"/>
  <c r="AI9" i="19"/>
  <c r="AI21" i="19" s="1"/>
  <c r="AY9" i="19"/>
  <c r="BO9" i="19"/>
  <c r="U9" i="19"/>
  <c r="H9" i="19"/>
  <c r="X9" i="19"/>
  <c r="AN9" i="19"/>
  <c r="BD9" i="19"/>
  <c r="BT9" i="19"/>
  <c r="W16" i="19"/>
  <c r="BC16" i="19"/>
  <c r="J16" i="19"/>
  <c r="AP16" i="19"/>
  <c r="BF16" i="19"/>
  <c r="BV16" i="19"/>
  <c r="AS24" i="19"/>
  <c r="AC24" i="19"/>
  <c r="BX24" i="19"/>
  <c r="BH24" i="19"/>
  <c r="AB24" i="19"/>
  <c r="L24" i="19"/>
  <c r="AK24" i="19"/>
  <c r="BF24" i="19"/>
  <c r="CE28" i="19"/>
  <c r="K24" i="19"/>
  <c r="BB24" i="19"/>
  <c r="BW24" i="19"/>
  <c r="K35" i="19"/>
  <c r="BH36" i="19"/>
  <c r="AB35" i="19"/>
  <c r="BY36" i="19"/>
  <c r="BB35" i="19"/>
  <c r="R35" i="19"/>
  <c r="C24" i="19"/>
  <c r="CE13" i="19"/>
  <c r="CD30" i="19"/>
  <c r="E12" i="24" s="1"/>
  <c r="G9" i="19"/>
  <c r="G21" i="19" s="1"/>
  <c r="W9" i="19"/>
  <c r="AM9" i="19"/>
  <c r="BC9" i="19"/>
  <c r="BS9" i="19"/>
  <c r="BS21" i="19" s="1"/>
  <c r="L9" i="19"/>
  <c r="AB9" i="19"/>
  <c r="AR9" i="19"/>
  <c r="BH9" i="19"/>
  <c r="BX9" i="19"/>
  <c r="AC9" i="19"/>
  <c r="AS9" i="19"/>
  <c r="BI9" i="19"/>
  <c r="BY9" i="19"/>
  <c r="AA16" i="19"/>
  <c r="BG16" i="19"/>
  <c r="U24" i="19"/>
  <c r="W24" i="19"/>
  <c r="BN24" i="19"/>
  <c r="BG35" i="19"/>
  <c r="AC37" i="19"/>
  <c r="BX35" i="19"/>
  <c r="AT37" i="19"/>
  <c r="G37" i="19"/>
  <c r="AP36" i="19"/>
  <c r="CD15" i="19"/>
  <c r="CD13" i="19"/>
  <c r="AX16" i="19"/>
  <c r="G24" i="19"/>
  <c r="AX24" i="19"/>
  <c r="BS24" i="19"/>
  <c r="R9" i="19"/>
  <c r="AX9" i="19"/>
  <c r="C9" i="19"/>
  <c r="AM21" i="19"/>
  <c r="CD19" i="19"/>
  <c r="CD26" i="19"/>
  <c r="AR24" i="19"/>
  <c r="AI24" i="19"/>
  <c r="AG24" i="19"/>
  <c r="AI36" i="19"/>
  <c r="V9" i="19"/>
  <c r="V21" i="19" s="1"/>
  <c r="CD20" i="19"/>
  <c r="CE19" i="19"/>
  <c r="CD17" i="19"/>
  <c r="BC21" i="19"/>
  <c r="CD11" i="19"/>
  <c r="N24" i="19"/>
  <c r="BZ24" i="19"/>
  <c r="CA24" i="19"/>
  <c r="BS36" i="19"/>
  <c r="BB36" i="19"/>
  <c r="BG37" i="19"/>
  <c r="BC24" i="19"/>
  <c r="CD29" i="19"/>
  <c r="K9" i="19"/>
  <c r="AA9" i="19"/>
  <c r="AQ9" i="19"/>
  <c r="AQ21" i="19" s="1"/>
  <c r="BG9" i="19"/>
  <c r="BG21" i="19" s="1"/>
  <c r="BW9" i="19"/>
  <c r="BW21" i="19" s="1"/>
  <c r="CD12" i="19"/>
  <c r="P9" i="19"/>
  <c r="CE10" i="19"/>
  <c r="AF9" i="19"/>
  <c r="AV9" i="19"/>
  <c r="BL9" i="19"/>
  <c r="CB9" i="19"/>
  <c r="O16" i="19"/>
  <c r="AU16" i="19"/>
  <c r="CA16" i="19"/>
  <c r="CE18" i="19"/>
  <c r="CE17" i="19"/>
  <c r="AH16" i="19"/>
  <c r="BN16" i="19"/>
  <c r="BT24" i="19"/>
  <c r="BD24" i="19"/>
  <c r="AN24" i="19"/>
  <c r="X24" i="19"/>
  <c r="H24" i="19"/>
  <c r="S24" i="19"/>
  <c r="AO24" i="19"/>
  <c r="BJ24" i="19"/>
  <c r="AP24" i="19"/>
  <c r="BK24" i="19"/>
  <c r="Q24" i="19"/>
  <c r="AL24" i="19"/>
  <c r="BG24" i="19"/>
  <c r="CC24" i="19"/>
  <c r="AA35" i="19"/>
  <c r="L36" i="19"/>
  <c r="BX36" i="19"/>
  <c r="BI37" i="19"/>
  <c r="AR35" i="19"/>
  <c r="AC36" i="19"/>
  <c r="N37" i="19"/>
  <c r="BZ37" i="19"/>
  <c r="AM36" i="19"/>
  <c r="BS37" i="19"/>
  <c r="V36" i="19"/>
  <c r="AZ37" i="19"/>
  <c r="C36" i="19"/>
  <c r="AA37" i="19"/>
  <c r="BE35" i="19"/>
  <c r="BY24" i="19"/>
  <c r="AD9" i="19"/>
  <c r="AD21" i="19" s="1"/>
  <c r="BJ9" i="19"/>
  <c r="BJ21" i="19" s="1"/>
  <c r="CE12" i="19"/>
  <c r="I9" i="19"/>
  <c r="AO9" i="19"/>
  <c r="BU9" i="19"/>
  <c r="Z9" i="19"/>
  <c r="BF9" i="19"/>
  <c r="W21" i="19"/>
  <c r="CD18" i="19"/>
  <c r="O24" i="19"/>
  <c r="CD28" i="19"/>
  <c r="V35" i="19"/>
  <c r="E35" i="19"/>
  <c r="J36" i="19"/>
  <c r="CE30" i="19"/>
  <c r="E12" i="26" s="1"/>
  <c r="BI24" i="19"/>
  <c r="BB9" i="19"/>
  <c r="AG9" i="19"/>
  <c r="BM9" i="19"/>
  <c r="O9" i="19"/>
  <c r="AE9" i="19"/>
  <c r="AE21" i="19" s="1"/>
  <c r="AU9" i="19"/>
  <c r="BK9" i="19"/>
  <c r="BK21" i="19" s="1"/>
  <c r="CA9" i="19"/>
  <c r="CA21" i="19" s="1"/>
  <c r="CE11" i="19"/>
  <c r="D9" i="19"/>
  <c r="T9" i="19"/>
  <c r="AJ9" i="19"/>
  <c r="AZ9" i="19"/>
  <c r="BP9" i="19"/>
  <c r="CD14" i="19"/>
  <c r="S16" i="19"/>
  <c r="S21" i="19" s="1"/>
  <c r="AY16" i="19"/>
  <c r="BP24" i="19"/>
  <c r="AZ24" i="19"/>
  <c r="AJ24" i="19"/>
  <c r="T24" i="19"/>
  <c r="D24" i="19"/>
  <c r="Y24" i="19"/>
  <c r="AT24" i="19"/>
  <c r="BO24" i="19"/>
  <c r="E24" i="19"/>
  <c r="Z24" i="19"/>
  <c r="AU24" i="19"/>
  <c r="BQ24" i="19"/>
  <c r="CE26" i="19"/>
  <c r="V24" i="19"/>
  <c r="AQ24" i="19"/>
  <c r="BM24" i="19"/>
  <c r="CD27" i="19"/>
  <c r="AQ35" i="19"/>
  <c r="AB36" i="19"/>
  <c r="M37" i="19"/>
  <c r="BY37" i="19"/>
  <c r="BH35" i="19"/>
  <c r="AS36" i="19"/>
  <c r="AD37" i="19"/>
  <c r="BD37" i="19"/>
  <c r="G36" i="19"/>
  <c r="AM37" i="19"/>
  <c r="BQ35" i="19"/>
  <c r="T37" i="19"/>
  <c r="AX35" i="19"/>
  <c r="BV36" i="19"/>
  <c r="Y35" i="19"/>
  <c r="CD25" i="19"/>
  <c r="M24" i="19"/>
  <c r="R24" i="19"/>
  <c r="CE29" i="19"/>
  <c r="F9" i="19"/>
  <c r="F21" i="19" s="1"/>
  <c r="AL9" i="19"/>
  <c r="AL21" i="19" s="1"/>
  <c r="BR9" i="19"/>
  <c r="BR21" i="19" s="1"/>
  <c r="Q9" i="19"/>
  <c r="AW9" i="19"/>
  <c r="CC9" i="19"/>
  <c r="AH9" i="19"/>
  <c r="BN9" i="19"/>
  <c r="C16" i="19"/>
  <c r="M9" i="19"/>
  <c r="CE14" i="19"/>
  <c r="CE25" i="19"/>
  <c r="AF24" i="19"/>
  <c r="AY24" i="19"/>
  <c r="AW24" i="19"/>
  <c r="AH24" i="19"/>
  <c r="AM24" i="19"/>
  <c r="CE27" i="19"/>
  <c r="CE15" i="19"/>
  <c r="N9" i="19"/>
  <c r="AT9" i="19"/>
  <c r="BZ9" i="19"/>
  <c r="Y9" i="19"/>
  <c r="BE9" i="19"/>
  <c r="J9" i="19"/>
  <c r="J21" i="19" s="1"/>
  <c r="AP9" i="19"/>
  <c r="AP21" i="19" s="1"/>
  <c r="BV9" i="19"/>
  <c r="BV21" i="19" s="1"/>
  <c r="CE20" i="19"/>
  <c r="CD10" i="19"/>
  <c r="O35" i="19"/>
  <c r="AE35" i="19"/>
  <c r="AU35" i="19"/>
  <c r="BK35" i="19"/>
  <c r="CA35" i="19"/>
  <c r="P36" i="19"/>
  <c r="AF36" i="19"/>
  <c r="AV36" i="19"/>
  <c r="BL36" i="19"/>
  <c r="CB36" i="19"/>
  <c r="Q37" i="19"/>
  <c r="AG37" i="19"/>
  <c r="AW37" i="19"/>
  <c r="BM37" i="19"/>
  <c r="CC37" i="19"/>
  <c r="P35" i="19"/>
  <c r="AF35" i="19"/>
  <c r="AV35" i="19"/>
  <c r="BL35" i="19"/>
  <c r="CB35" i="19"/>
  <c r="Q36" i="19"/>
  <c r="AG36" i="19"/>
  <c r="AW36" i="19"/>
  <c r="BM36" i="19"/>
  <c r="CC36" i="19"/>
  <c r="R37" i="19"/>
  <c r="AH37" i="19"/>
  <c r="AX37" i="19"/>
  <c r="BN37" i="19"/>
  <c r="CB37" i="19"/>
  <c r="AV37" i="19"/>
  <c r="P37" i="19"/>
  <c r="BK36" i="19"/>
  <c r="AE36" i="19"/>
  <c r="BZ35" i="19"/>
  <c r="AT35" i="19"/>
  <c r="N35" i="19"/>
  <c r="BK37" i="19"/>
  <c r="AE37" i="19"/>
  <c r="BZ36" i="19"/>
  <c r="AT36" i="19"/>
  <c r="N36" i="19"/>
  <c r="BI35" i="19"/>
  <c r="AC35" i="19"/>
  <c r="BX37" i="19"/>
  <c r="BX34" i="19" s="1"/>
  <c r="AR37" i="19"/>
  <c r="L37" i="19"/>
  <c r="BG36" i="19"/>
  <c r="AA36" i="19"/>
  <c r="BV35" i="19"/>
  <c r="AP35" i="19"/>
  <c r="J35" i="19"/>
  <c r="AY37" i="19"/>
  <c r="S37" i="19"/>
  <c r="BN36" i="19"/>
  <c r="AH36" i="19"/>
  <c r="CC35" i="19"/>
  <c r="AW35" i="19"/>
  <c r="Q35" i="19"/>
  <c r="S35" i="19"/>
  <c r="AI35" i="19"/>
  <c r="AY35" i="19"/>
  <c r="BO35" i="19"/>
  <c r="D36" i="19"/>
  <c r="T36" i="19"/>
  <c r="AJ36" i="19"/>
  <c r="AZ36" i="19"/>
  <c r="BP36" i="19"/>
  <c r="E37" i="19"/>
  <c r="U37" i="19"/>
  <c r="AK37" i="19"/>
  <c r="BA37" i="19"/>
  <c r="BQ37" i="19"/>
  <c r="D35" i="19"/>
  <c r="T35" i="19"/>
  <c r="AJ35" i="19"/>
  <c r="AZ35" i="19"/>
  <c r="BP35" i="19"/>
  <c r="E36" i="19"/>
  <c r="U36" i="19"/>
  <c r="AK36" i="19"/>
  <c r="BA36" i="19"/>
  <c r="BQ36" i="19"/>
  <c r="F37" i="19"/>
  <c r="V37" i="19"/>
  <c r="AL37" i="19"/>
  <c r="BB37" i="19"/>
  <c r="BR37" i="19"/>
  <c r="BT37" i="19"/>
  <c r="AN37" i="19"/>
  <c r="H37" i="19"/>
  <c r="BC36" i="19"/>
  <c r="W36" i="19"/>
  <c r="BR35" i="19"/>
  <c r="AL35" i="19"/>
  <c r="F35" i="19"/>
  <c r="BC37" i="19"/>
  <c r="W37" i="19"/>
  <c r="BR36" i="19"/>
  <c r="AL36" i="19"/>
  <c r="F36" i="19"/>
  <c r="BA35" i="19"/>
  <c r="U35" i="19"/>
  <c r="BP37" i="19"/>
  <c r="AJ37" i="19"/>
  <c r="D37" i="19"/>
  <c r="AY36" i="19"/>
  <c r="S36" i="19"/>
  <c r="BN35" i="19"/>
  <c r="AH35" i="19"/>
  <c r="BW37" i="19"/>
  <c r="AQ37" i="19"/>
  <c r="K37" i="19"/>
  <c r="BF36" i="19"/>
  <c r="Z36" i="19"/>
  <c r="BU35" i="19"/>
  <c r="AO35" i="19"/>
  <c r="I35" i="19"/>
  <c r="G35" i="19"/>
  <c r="W35" i="19"/>
  <c r="AM35" i="19"/>
  <c r="BC35" i="19"/>
  <c r="BS35" i="19"/>
  <c r="H36" i="19"/>
  <c r="X36" i="19"/>
  <c r="AN36" i="19"/>
  <c r="BD36" i="19"/>
  <c r="BT36" i="19"/>
  <c r="I37" i="19"/>
  <c r="Y37" i="19"/>
  <c r="AO37" i="19"/>
  <c r="BE37" i="19"/>
  <c r="BU37" i="19"/>
  <c r="H35" i="19"/>
  <c r="X35" i="19"/>
  <c r="AN35" i="19"/>
  <c r="BD35" i="19"/>
  <c r="BT35" i="19"/>
  <c r="I36" i="19"/>
  <c r="Y36" i="19"/>
  <c r="AO36" i="19"/>
  <c r="BE36" i="19"/>
  <c r="BU36" i="19"/>
  <c r="J37" i="19"/>
  <c r="Z37" i="19"/>
  <c r="AP37" i="19"/>
  <c r="BF37" i="19"/>
  <c r="BV37" i="19"/>
  <c r="BL37" i="19"/>
  <c r="AF37" i="19"/>
  <c r="CA36" i="19"/>
  <c r="AU36" i="19"/>
  <c r="O36" i="19"/>
  <c r="BJ35" i="19"/>
  <c r="AD35" i="19"/>
  <c r="CA37" i="19"/>
  <c r="AU37" i="19"/>
  <c r="O37" i="19"/>
  <c r="BJ36" i="19"/>
  <c r="AD36" i="19"/>
  <c r="BY35" i="19"/>
  <c r="AS35" i="19"/>
  <c r="AS34" i="19" s="1"/>
  <c r="M35" i="19"/>
  <c r="BH37" i="19"/>
  <c r="AB37" i="19"/>
  <c r="BW36" i="19"/>
  <c r="AQ36" i="19"/>
  <c r="K36" i="19"/>
  <c r="BF35" i="19"/>
  <c r="Z35" i="19"/>
  <c r="BO37" i="19"/>
  <c r="AI37" i="19"/>
  <c r="C37" i="19"/>
  <c r="C34" i="19" s="1"/>
  <c r="AX36" i="19"/>
  <c r="R36" i="19"/>
  <c r="BM35" i="19"/>
  <c r="AG35" i="19"/>
  <c r="H16" i="19"/>
  <c r="X16" i="19"/>
  <c r="AN16" i="19"/>
  <c r="BD16" i="19"/>
  <c r="BD21" i="19" s="1"/>
  <c r="BT16" i="19"/>
  <c r="I16" i="19"/>
  <c r="Y16" i="19"/>
  <c r="AO16" i="19"/>
  <c r="BE16" i="19"/>
  <c r="BU16" i="19"/>
  <c r="L16" i="19"/>
  <c r="AB16" i="19"/>
  <c r="AR16" i="19"/>
  <c r="AR21" i="19" s="1"/>
  <c r="BH16" i="19"/>
  <c r="BX16" i="19"/>
  <c r="M16" i="19"/>
  <c r="AC16" i="19"/>
  <c r="AC21" i="19" s="1"/>
  <c r="AS16" i="19"/>
  <c r="AS21" i="19" s="1"/>
  <c r="BI16" i="19"/>
  <c r="BI21" i="19" s="1"/>
  <c r="BY16" i="19"/>
  <c r="BY21" i="19" s="1"/>
  <c r="P16" i="19"/>
  <c r="AF16" i="19"/>
  <c r="AV16" i="19"/>
  <c r="BL16" i="19"/>
  <c r="CB16" i="19"/>
  <c r="Q16" i="19"/>
  <c r="AG16" i="19"/>
  <c r="AW16" i="19"/>
  <c r="BM16" i="19"/>
  <c r="CC16" i="19"/>
  <c r="D16" i="19"/>
  <c r="T16" i="19"/>
  <c r="AJ16" i="19"/>
  <c r="AZ16" i="19"/>
  <c r="BP16" i="19"/>
  <c r="E16" i="19"/>
  <c r="E21" i="19" s="1"/>
  <c r="U16" i="19"/>
  <c r="U21" i="19" s="1"/>
  <c r="AK16" i="19"/>
  <c r="AK21" i="19" s="1"/>
  <c r="BA16" i="19"/>
  <c r="BA21" i="19" s="1"/>
  <c r="BQ16" i="19"/>
  <c r="BQ21" i="19" s="1"/>
  <c r="BB34" i="19" l="1"/>
  <c r="Z21" i="19"/>
  <c r="R21" i="19"/>
  <c r="BH21" i="19"/>
  <c r="BI34" i="19"/>
  <c r="D9" i="26"/>
  <c r="N21" i="19"/>
  <c r="BT21" i="19"/>
  <c r="H21" i="19"/>
  <c r="D10" i="26"/>
  <c r="O21" i="19"/>
  <c r="D9" i="24"/>
  <c r="BO21" i="19"/>
  <c r="D10" i="24"/>
  <c r="BX21" i="19"/>
  <c r="L21" i="19"/>
  <c r="K34" i="19"/>
  <c r="F34" i="19"/>
  <c r="BG34" i="19"/>
  <c r="AT21" i="19"/>
  <c r="AU21" i="19"/>
  <c r="BF21" i="19"/>
  <c r="K21" i="19"/>
  <c r="X21" i="19"/>
  <c r="X43" i="19" s="1"/>
  <c r="G34" i="19"/>
  <c r="T34" i="19"/>
  <c r="Q34" i="19"/>
  <c r="AY21" i="19"/>
  <c r="AY43" i="19" s="1"/>
  <c r="BT34" i="19"/>
  <c r="BT43" i="19" s="1"/>
  <c r="BC34" i="19"/>
  <c r="BA34" i="19"/>
  <c r="AH21" i="19"/>
  <c r="AB34" i="19"/>
  <c r="BZ21" i="19"/>
  <c r="AX21" i="19"/>
  <c r="AS43" i="19"/>
  <c r="R34" i="19"/>
  <c r="X34" i="19"/>
  <c r="BS34" i="19"/>
  <c r="BS43" i="19" s="1"/>
  <c r="L34" i="19"/>
  <c r="BN21" i="19"/>
  <c r="BB21" i="19"/>
  <c r="M34" i="19"/>
  <c r="Z34" i="19"/>
  <c r="Z43" i="19" s="1"/>
  <c r="AH34" i="19"/>
  <c r="AY34" i="19"/>
  <c r="AB21" i="19"/>
  <c r="AB43" i="19" s="1"/>
  <c r="AG34" i="19"/>
  <c r="BY34" i="19"/>
  <c r="BY43" i="19" s="1"/>
  <c r="AM34" i="19"/>
  <c r="BN34" i="19"/>
  <c r="BN43" i="19" s="1"/>
  <c r="AK34" i="19"/>
  <c r="CC34" i="19"/>
  <c r="CD24" i="19"/>
  <c r="AA21" i="19"/>
  <c r="AA43" i="19" s="1"/>
  <c r="BW34" i="19"/>
  <c r="BJ34" i="19"/>
  <c r="H34" i="19"/>
  <c r="H43" i="19" s="1"/>
  <c r="I34" i="19"/>
  <c r="BR34" i="19"/>
  <c r="AW34" i="19"/>
  <c r="AV34" i="19"/>
  <c r="BA43" i="19"/>
  <c r="BI43" i="19"/>
  <c r="AN21" i="19"/>
  <c r="BM34" i="19"/>
  <c r="W34" i="19"/>
  <c r="W43" i="19" s="1"/>
  <c r="BU34" i="19"/>
  <c r="AJ34" i="19"/>
  <c r="AC34" i="19"/>
  <c r="AC43" i="19" s="1"/>
  <c r="AT34" i="19"/>
  <c r="AT43" i="19" s="1"/>
  <c r="CB34" i="19"/>
  <c r="BX43" i="19"/>
  <c r="AK43" i="19"/>
  <c r="R43" i="19"/>
  <c r="CE16" i="19"/>
  <c r="AD34" i="19"/>
  <c r="AD43" i="19" s="1"/>
  <c r="U34" i="19"/>
  <c r="U43" i="19" s="1"/>
  <c r="AL34" i="19"/>
  <c r="AL43" i="19" s="1"/>
  <c r="BO34" i="19"/>
  <c r="AP34" i="19"/>
  <c r="BZ34" i="19"/>
  <c r="BZ43" i="19" s="1"/>
  <c r="BL34" i="19"/>
  <c r="AU34" i="19"/>
  <c r="AU43" i="19" s="1"/>
  <c r="BE21" i="19"/>
  <c r="AH43" i="19"/>
  <c r="BR43" i="19"/>
  <c r="BP21" i="19"/>
  <c r="D21" i="19"/>
  <c r="AG21" i="19"/>
  <c r="AG43" i="19" s="1"/>
  <c r="AO21" i="19"/>
  <c r="BE34" i="19"/>
  <c r="CB21" i="19"/>
  <c r="CB43" i="19" s="1"/>
  <c r="BG43" i="19"/>
  <c r="BP34" i="19"/>
  <c r="D34" i="19"/>
  <c r="BV34" i="19"/>
  <c r="BV43" i="19" s="1"/>
  <c r="AE34" i="19"/>
  <c r="Y21" i="19"/>
  <c r="M21" i="19"/>
  <c r="CC21" i="19"/>
  <c r="CC43" i="19" s="1"/>
  <c r="Y34" i="19"/>
  <c r="BQ34" i="19"/>
  <c r="BQ43" i="19" s="1"/>
  <c r="AZ21" i="19"/>
  <c r="AE43" i="19"/>
  <c r="BB43" i="19"/>
  <c r="E34" i="19"/>
  <c r="E43" i="19" s="1"/>
  <c r="I21" i="19"/>
  <c r="BL21" i="19"/>
  <c r="P21" i="19"/>
  <c r="CD16" i="19"/>
  <c r="BF34" i="19"/>
  <c r="BD34" i="19"/>
  <c r="BD43" i="19" s="1"/>
  <c r="AO34" i="19"/>
  <c r="AZ34" i="19"/>
  <c r="AI34" i="19"/>
  <c r="AI43" i="19" s="1"/>
  <c r="N34" i="19"/>
  <c r="AF34" i="19"/>
  <c r="CA34" i="19"/>
  <c r="CA43" i="19" s="1"/>
  <c r="O34" i="19"/>
  <c r="O43" i="19" s="1"/>
  <c r="AP43" i="19"/>
  <c r="AW21" i="19"/>
  <c r="AW43" i="19" s="1"/>
  <c r="F43" i="19"/>
  <c r="AJ21" i="19"/>
  <c r="AJ43" i="19" s="1"/>
  <c r="V34" i="19"/>
  <c r="AR34" i="19"/>
  <c r="AR43" i="19" s="1"/>
  <c r="AA34" i="19"/>
  <c r="AV21" i="19"/>
  <c r="AV43" i="19" s="1"/>
  <c r="BC43" i="19"/>
  <c r="V43" i="19"/>
  <c r="AM43" i="19"/>
  <c r="AN34" i="19"/>
  <c r="AN43" i="19" s="1"/>
  <c r="S34" i="19"/>
  <c r="S43" i="19" s="1"/>
  <c r="J34" i="19"/>
  <c r="J43" i="19" s="1"/>
  <c r="P34" i="19"/>
  <c r="BK34" i="19"/>
  <c r="BK43" i="19" s="1"/>
  <c r="CE24" i="19"/>
  <c r="E11" i="26" s="1"/>
  <c r="Q21" i="19"/>
  <c r="Q43" i="19" s="1"/>
  <c r="AX34" i="19"/>
  <c r="AX43" i="19" s="1"/>
  <c r="BH34" i="19"/>
  <c r="BH43" i="19" s="1"/>
  <c r="AQ34" i="19"/>
  <c r="AQ43" i="19" s="1"/>
  <c r="T21" i="19"/>
  <c r="BM21" i="19"/>
  <c r="BU21" i="19"/>
  <c r="BU43" i="19" s="1"/>
  <c r="BJ43" i="19"/>
  <c r="AF21" i="19"/>
  <c r="BW43" i="19"/>
  <c r="K43" i="19"/>
  <c r="G43" i="19"/>
  <c r="D8" i="24" l="1"/>
  <c r="E11" i="24"/>
  <c r="BO43" i="19"/>
  <c r="D8" i="26"/>
  <c r="N43" i="19"/>
  <c r="N51" i="19" s="1"/>
  <c r="L43" i="19"/>
  <c r="BT38" i="19"/>
  <c r="BT44" i="19" s="1"/>
  <c r="BT47" i="19" s="1"/>
  <c r="BT51" i="19"/>
  <c r="BY38" i="19"/>
  <c r="BY44" i="19" s="1"/>
  <c r="BY47" i="19" s="1"/>
  <c r="BY51" i="19"/>
  <c r="BV38" i="19"/>
  <c r="BV44" i="19" s="1"/>
  <c r="BV47" i="19" s="1"/>
  <c r="BV51" i="19"/>
  <c r="AT38" i="19"/>
  <c r="AT44" i="19" s="1"/>
  <c r="AT47" i="19" s="1"/>
  <c r="AT51" i="19"/>
  <c r="W38" i="19"/>
  <c r="W44" i="19" s="1"/>
  <c r="W47" i="19" s="1"/>
  <c r="W51" i="19"/>
  <c r="G38" i="19"/>
  <c r="G44" i="19" s="1"/>
  <c r="G47" i="19" s="1"/>
  <c r="G51" i="19"/>
  <c r="BJ38" i="19"/>
  <c r="BJ44" i="19" s="1"/>
  <c r="BJ47" i="19" s="1"/>
  <c r="BJ51" i="19"/>
  <c r="AQ38" i="19"/>
  <c r="AQ44" i="19" s="1"/>
  <c r="AQ47" i="19" s="1"/>
  <c r="AQ51" i="19"/>
  <c r="J38" i="19"/>
  <c r="J44" i="19" s="1"/>
  <c r="J47" i="19" s="1"/>
  <c r="J51" i="19"/>
  <c r="V38" i="19"/>
  <c r="V44" i="19" s="1"/>
  <c r="V47" i="19" s="1"/>
  <c r="V51" i="19"/>
  <c r="AR38" i="19"/>
  <c r="AR44" i="19" s="1"/>
  <c r="AR47" i="19" s="1"/>
  <c r="AR51" i="19"/>
  <c r="F38" i="19"/>
  <c r="F44" i="19" s="1"/>
  <c r="F47" i="19" s="1"/>
  <c r="F51" i="19"/>
  <c r="CA38" i="19"/>
  <c r="CA44" i="19" s="1"/>
  <c r="CA47" i="19" s="1"/>
  <c r="CA51" i="19"/>
  <c r="BS38" i="19"/>
  <c r="BS44" i="19" s="1"/>
  <c r="BS47" i="19" s="1"/>
  <c r="BS51" i="19"/>
  <c r="CB38" i="19"/>
  <c r="CB44" i="19" s="1"/>
  <c r="CB47" i="19" s="1"/>
  <c r="CB51" i="19"/>
  <c r="AG38" i="19"/>
  <c r="AG44" i="19" s="1"/>
  <c r="AG47" i="19" s="1"/>
  <c r="AG51" i="19"/>
  <c r="AH38" i="19"/>
  <c r="AH44" i="19" s="1"/>
  <c r="AH47" i="19" s="1"/>
  <c r="AH51" i="19"/>
  <c r="BZ38" i="19"/>
  <c r="BZ44" i="19" s="1"/>
  <c r="BZ47" i="19" s="1"/>
  <c r="BZ51" i="19"/>
  <c r="U38" i="19"/>
  <c r="U44" i="19" s="1"/>
  <c r="U47" i="19" s="1"/>
  <c r="U51" i="19"/>
  <c r="AK38" i="19"/>
  <c r="AK44" i="19" s="1"/>
  <c r="AK47" i="19" s="1"/>
  <c r="AK51" i="19"/>
  <c r="BA38" i="19"/>
  <c r="BA44" i="19" s="1"/>
  <c r="BA47" i="19" s="1"/>
  <c r="BA51" i="19"/>
  <c r="AA38" i="19"/>
  <c r="AA44" i="19" s="1"/>
  <c r="AA47" i="19" s="1"/>
  <c r="AA51" i="19"/>
  <c r="BN38" i="19"/>
  <c r="BN44" i="19" s="1"/>
  <c r="BN47" i="19" s="1"/>
  <c r="BN51" i="19"/>
  <c r="AB38" i="19"/>
  <c r="AB44" i="19" s="1"/>
  <c r="AB47" i="19" s="1"/>
  <c r="AB51" i="19"/>
  <c r="Z38" i="19"/>
  <c r="Z44" i="19" s="1"/>
  <c r="Z47" i="19" s="1"/>
  <c r="Z51" i="19"/>
  <c r="L38" i="19"/>
  <c r="L44" i="19" s="1"/>
  <c r="L47" i="19" s="1"/>
  <c r="L51" i="19"/>
  <c r="X38" i="19"/>
  <c r="X44" i="19" s="1"/>
  <c r="X47" i="19" s="1"/>
  <c r="X51" i="19"/>
  <c r="K38" i="19"/>
  <c r="K44" i="19" s="1"/>
  <c r="K47" i="19" s="1"/>
  <c r="K51" i="19"/>
  <c r="BU38" i="19"/>
  <c r="BU44" i="19" s="1"/>
  <c r="BU47" i="19" s="1"/>
  <c r="BU51" i="19"/>
  <c r="BH38" i="19"/>
  <c r="BH44" i="19" s="1"/>
  <c r="BH47" i="19" s="1"/>
  <c r="BH51" i="19"/>
  <c r="S38" i="19"/>
  <c r="S44" i="19" s="1"/>
  <c r="S47" i="19" s="1"/>
  <c r="S51" i="19"/>
  <c r="BC38" i="19"/>
  <c r="BC44" i="19" s="1"/>
  <c r="BC47" i="19" s="1"/>
  <c r="BC51" i="19"/>
  <c r="AW38" i="19"/>
  <c r="AW44" i="19" s="1"/>
  <c r="AW47" i="19" s="1"/>
  <c r="AW51" i="19"/>
  <c r="E38" i="19"/>
  <c r="E44" i="19" s="1"/>
  <c r="E47" i="19" s="1"/>
  <c r="E51" i="19"/>
  <c r="BQ38" i="19"/>
  <c r="BQ44" i="19" s="1"/>
  <c r="BQ47" i="19" s="1"/>
  <c r="BQ51" i="19"/>
  <c r="BX38" i="19"/>
  <c r="BX44" i="19" s="1"/>
  <c r="BX47" i="19" s="1"/>
  <c r="BX51" i="19"/>
  <c r="AC38" i="19"/>
  <c r="AC44" i="19" s="1"/>
  <c r="AC47" i="19" s="1"/>
  <c r="AC51" i="19"/>
  <c r="H38" i="19"/>
  <c r="H44" i="19" s="1"/>
  <c r="H47" i="19" s="1"/>
  <c r="H51" i="19"/>
  <c r="AS38" i="19"/>
  <c r="AS44" i="19" s="1"/>
  <c r="AS47" i="19" s="1"/>
  <c r="AS51" i="19"/>
  <c r="BW38" i="19"/>
  <c r="BW44" i="19" s="1"/>
  <c r="BW47" i="19" s="1"/>
  <c r="BW51" i="19"/>
  <c r="AX38" i="19"/>
  <c r="AX44" i="19" s="1"/>
  <c r="AX47" i="19" s="1"/>
  <c r="AX51" i="19"/>
  <c r="BK38" i="19"/>
  <c r="BK44" i="19" s="1"/>
  <c r="BK47" i="19" s="1"/>
  <c r="BK51" i="19"/>
  <c r="AN38" i="19"/>
  <c r="AN44" i="19" s="1"/>
  <c r="AN47" i="19" s="1"/>
  <c r="AN51" i="19"/>
  <c r="AV38" i="19"/>
  <c r="AV44" i="19" s="1"/>
  <c r="AV47" i="19" s="1"/>
  <c r="AV51" i="19"/>
  <c r="AP38" i="19"/>
  <c r="AP44" i="19" s="1"/>
  <c r="AP47" i="19" s="1"/>
  <c r="AP51" i="19"/>
  <c r="N38" i="19"/>
  <c r="N44" i="19" s="1"/>
  <c r="N47" i="19" s="1"/>
  <c r="BD38" i="19"/>
  <c r="BD44" i="19" s="1"/>
  <c r="BD47" i="19" s="1"/>
  <c r="BD51" i="19"/>
  <c r="BB38" i="19"/>
  <c r="BB44" i="19" s="1"/>
  <c r="BB47" i="19" s="1"/>
  <c r="BB51" i="19"/>
  <c r="AD38" i="19"/>
  <c r="AD44" i="19" s="1"/>
  <c r="AD47" i="19" s="1"/>
  <c r="AD51" i="19"/>
  <c r="AU38" i="19"/>
  <c r="AU44" i="19" s="1"/>
  <c r="AU47" i="19" s="1"/>
  <c r="AU51" i="19"/>
  <c r="BO38" i="19"/>
  <c r="BO44" i="19" s="1"/>
  <c r="BO47" i="19" s="1"/>
  <c r="BO51" i="19"/>
  <c r="AY38" i="19"/>
  <c r="AY44" i="19" s="1"/>
  <c r="AY47" i="19" s="1"/>
  <c r="AY51" i="19"/>
  <c r="T43" i="19"/>
  <c r="Q38" i="19"/>
  <c r="Q44" i="19" s="1"/>
  <c r="Q47" i="19" s="1"/>
  <c r="Q51" i="19"/>
  <c r="AM38" i="19"/>
  <c r="AM44" i="19" s="1"/>
  <c r="AM47" i="19" s="1"/>
  <c r="AM51" i="19"/>
  <c r="AJ38" i="19"/>
  <c r="AJ44" i="19" s="1"/>
  <c r="AJ47" i="19" s="1"/>
  <c r="AJ51" i="19"/>
  <c r="O38" i="19"/>
  <c r="O44" i="19" s="1"/>
  <c r="O47" i="19" s="1"/>
  <c r="O51" i="19"/>
  <c r="AI38" i="19"/>
  <c r="AI44" i="19" s="1"/>
  <c r="AI47" i="19" s="1"/>
  <c r="AI51" i="19"/>
  <c r="BF43" i="19"/>
  <c r="AE38" i="19"/>
  <c r="AE44" i="19" s="1"/>
  <c r="AE47" i="19" s="1"/>
  <c r="AE51" i="19"/>
  <c r="CC38" i="19"/>
  <c r="CC44" i="19" s="1"/>
  <c r="CC47" i="19" s="1"/>
  <c r="CC51" i="19"/>
  <c r="BG38" i="19"/>
  <c r="BG44" i="19" s="1"/>
  <c r="BG47" i="19" s="1"/>
  <c r="BG51" i="19"/>
  <c r="BR38" i="19"/>
  <c r="BR44" i="19" s="1"/>
  <c r="BR47" i="19" s="1"/>
  <c r="BR51" i="19"/>
  <c r="AL38" i="19"/>
  <c r="AL44" i="19" s="1"/>
  <c r="AL47" i="19" s="1"/>
  <c r="AL51" i="19"/>
  <c r="R38" i="19"/>
  <c r="R44" i="19" s="1"/>
  <c r="R47" i="19" s="1"/>
  <c r="R51" i="19"/>
  <c r="BI38" i="19"/>
  <c r="BI44" i="19" s="1"/>
  <c r="BI47" i="19" s="1"/>
  <c r="BI51" i="19"/>
  <c r="I43" i="19"/>
  <c r="BM43" i="19"/>
  <c r="Y43" i="19"/>
  <c r="D43" i="19"/>
  <c r="P43" i="19"/>
  <c r="AZ43" i="19"/>
  <c r="AO43" i="19"/>
  <c r="BP43" i="19"/>
  <c r="BE43" i="19"/>
  <c r="AF43" i="19"/>
  <c r="CE21" i="19"/>
  <c r="BL43" i="19"/>
  <c r="M43" i="19"/>
  <c r="CD21" i="19"/>
  <c r="BM38" i="19" l="1"/>
  <c r="BM44" i="19" s="1"/>
  <c r="BM47" i="19" s="1"/>
  <c r="BM51" i="19"/>
  <c r="M38" i="19"/>
  <c r="M44" i="19" s="1"/>
  <c r="M47" i="19" s="1"/>
  <c r="M51" i="19"/>
  <c r="BE38" i="19"/>
  <c r="BE44" i="19" s="1"/>
  <c r="BE47" i="19" s="1"/>
  <c r="BE51" i="19"/>
  <c r="P38" i="19"/>
  <c r="P44" i="19" s="1"/>
  <c r="P47" i="19" s="1"/>
  <c r="P51" i="19"/>
  <c r="I38" i="19"/>
  <c r="I44" i="19" s="1"/>
  <c r="I47" i="19" s="1"/>
  <c r="I51" i="19"/>
  <c r="AF38" i="19"/>
  <c r="AF44" i="19" s="1"/>
  <c r="AF47" i="19" s="1"/>
  <c r="AF51" i="19"/>
  <c r="BL38" i="19"/>
  <c r="BL44" i="19" s="1"/>
  <c r="BL47" i="19" s="1"/>
  <c r="BL51" i="19"/>
  <c r="BP38" i="19"/>
  <c r="BP44" i="19" s="1"/>
  <c r="BP47" i="19" s="1"/>
  <c r="BP51" i="19"/>
  <c r="D38" i="19"/>
  <c r="D44" i="19" s="1"/>
  <c r="D47" i="19" s="1"/>
  <c r="D51" i="19"/>
  <c r="AZ38" i="19"/>
  <c r="AZ44" i="19" s="1"/>
  <c r="AZ47" i="19" s="1"/>
  <c r="AZ51" i="19"/>
  <c r="BF38" i="19"/>
  <c r="BF44" i="19" s="1"/>
  <c r="BF47" i="19" s="1"/>
  <c r="BF51" i="19"/>
  <c r="AO38" i="19"/>
  <c r="AO44" i="19" s="1"/>
  <c r="AO47" i="19" s="1"/>
  <c r="AO51" i="19"/>
  <c r="Y38" i="19"/>
  <c r="Y44" i="19" s="1"/>
  <c r="Y47" i="19" s="1"/>
  <c r="Y51" i="19"/>
  <c r="T38" i="19"/>
  <c r="T44" i="19" s="1"/>
  <c r="T47" i="19" s="1"/>
  <c r="T51" i="19"/>
  <c r="CD51" i="19" l="1"/>
  <c r="CD47" i="19"/>
  <c r="CE51" i="19"/>
  <c r="CE47" i="19"/>
  <c r="F7" i="8" l="1"/>
  <c r="G7" i="8"/>
  <c r="F8" i="8"/>
  <c r="G8" i="8"/>
  <c r="F9" i="8"/>
  <c r="G9" i="8"/>
  <c r="F10" i="8"/>
  <c r="G10" i="8"/>
  <c r="F11" i="8"/>
  <c r="G11" i="8"/>
  <c r="F12" i="8"/>
  <c r="G12" i="8"/>
  <c r="F13" i="8"/>
  <c r="G13" i="8"/>
  <c r="F14" i="8"/>
  <c r="G14" i="8"/>
  <c r="F15" i="8"/>
  <c r="G15" i="8"/>
  <c r="F16" i="8"/>
  <c r="G16" i="8"/>
  <c r="F17" i="8"/>
  <c r="G17" i="8"/>
  <c r="F18" i="8"/>
  <c r="G18" i="8"/>
  <c r="F19" i="8"/>
  <c r="G19" i="8"/>
  <c r="F20" i="8"/>
  <c r="G20" i="8"/>
  <c r="F21" i="8"/>
  <c r="G21" i="8"/>
  <c r="F22" i="8"/>
  <c r="G22" i="8"/>
  <c r="F23" i="8"/>
  <c r="G23" i="8"/>
  <c r="F24" i="8"/>
  <c r="G24" i="8"/>
  <c r="F25" i="8"/>
  <c r="G25" i="8"/>
  <c r="F26" i="8"/>
  <c r="G26" i="8"/>
  <c r="F27" i="8"/>
  <c r="G27" i="8"/>
  <c r="F28" i="8"/>
  <c r="G28" i="8"/>
  <c r="F29" i="8"/>
  <c r="G29" i="8"/>
  <c r="F30" i="8"/>
  <c r="G30" i="8"/>
  <c r="F31" i="8"/>
  <c r="G31" i="8"/>
  <c r="F32" i="8"/>
  <c r="G32" i="8"/>
  <c r="F33" i="8"/>
  <c r="G33" i="8"/>
  <c r="F34" i="8"/>
  <c r="G34" i="8"/>
  <c r="F35" i="8"/>
  <c r="G35" i="8"/>
  <c r="F36" i="8"/>
  <c r="G36" i="8"/>
  <c r="F37" i="8"/>
  <c r="G37" i="8"/>
  <c r="F38" i="8"/>
  <c r="G38" i="8"/>
  <c r="F39" i="8"/>
  <c r="G39" i="8"/>
  <c r="F40" i="8"/>
  <c r="G40" i="8"/>
  <c r="F41" i="8"/>
  <c r="G41" i="8"/>
  <c r="F42" i="8"/>
  <c r="G42" i="8"/>
  <c r="F43" i="8"/>
  <c r="G43" i="8"/>
  <c r="F44" i="8"/>
  <c r="G44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F85" i="8"/>
  <c r="G85" i="8"/>
  <c r="F86" i="8"/>
  <c r="G86" i="8"/>
  <c r="F87" i="8"/>
  <c r="G87" i="8"/>
  <c r="F88" i="8"/>
  <c r="G88" i="8"/>
  <c r="F89" i="8"/>
  <c r="G89" i="8"/>
  <c r="F90" i="8"/>
  <c r="G90" i="8"/>
  <c r="F91" i="8"/>
  <c r="G91" i="8"/>
  <c r="F92" i="8"/>
  <c r="G92" i="8"/>
  <c r="F93" i="8"/>
  <c r="G93" i="8"/>
  <c r="F94" i="8"/>
  <c r="G94" i="8"/>
  <c r="F95" i="8"/>
  <c r="G95" i="8"/>
  <c r="F96" i="8"/>
  <c r="G96" i="8"/>
  <c r="F97" i="8"/>
  <c r="G97" i="8"/>
  <c r="F98" i="8"/>
  <c r="G98" i="8"/>
  <c r="F99" i="8"/>
  <c r="G99" i="8"/>
  <c r="F100" i="8"/>
  <c r="G100" i="8"/>
  <c r="F101" i="8"/>
  <c r="G101" i="8"/>
  <c r="F102" i="8"/>
  <c r="G102" i="8"/>
  <c r="F103" i="8"/>
  <c r="G103" i="8"/>
  <c r="F104" i="8"/>
  <c r="G104" i="8"/>
  <c r="F105" i="8"/>
  <c r="G105" i="8"/>
  <c r="F106" i="8"/>
  <c r="G106" i="8"/>
  <c r="F107" i="8"/>
  <c r="G107" i="8"/>
  <c r="F108" i="8"/>
  <c r="G108" i="8"/>
  <c r="F109" i="8"/>
  <c r="G109" i="8"/>
  <c r="F110" i="8"/>
  <c r="G110" i="8"/>
  <c r="F111" i="8"/>
  <c r="G111" i="8"/>
  <c r="F112" i="8"/>
  <c r="G112" i="8"/>
  <c r="F113" i="8"/>
  <c r="G113" i="8"/>
  <c r="F114" i="8"/>
  <c r="G114" i="8"/>
  <c r="F115" i="8"/>
  <c r="G115" i="8"/>
  <c r="F116" i="8"/>
  <c r="G116" i="8"/>
  <c r="F117" i="8"/>
  <c r="G117" i="8"/>
  <c r="F118" i="8"/>
  <c r="G118" i="8"/>
  <c r="F119" i="8"/>
  <c r="G119" i="8"/>
  <c r="F120" i="8"/>
  <c r="G120" i="8"/>
  <c r="F121" i="8"/>
  <c r="G121" i="8"/>
  <c r="F122" i="8"/>
  <c r="G122" i="8"/>
  <c r="F123" i="8"/>
  <c r="G123" i="8"/>
  <c r="F124" i="8"/>
  <c r="G124" i="8"/>
  <c r="F125" i="8"/>
  <c r="G125" i="8"/>
  <c r="F126" i="8"/>
  <c r="G126" i="8"/>
  <c r="F127" i="8"/>
  <c r="G127" i="8"/>
  <c r="F128" i="8"/>
  <c r="G128" i="8"/>
  <c r="F129" i="8"/>
  <c r="G129" i="8"/>
  <c r="F130" i="8"/>
  <c r="G130" i="8"/>
  <c r="F131" i="8"/>
  <c r="G131" i="8"/>
  <c r="F132" i="8"/>
  <c r="G132" i="8"/>
  <c r="F133" i="8"/>
  <c r="G133" i="8"/>
  <c r="F134" i="8"/>
  <c r="G134" i="8"/>
  <c r="F135" i="8"/>
  <c r="G135" i="8"/>
  <c r="F136" i="8"/>
  <c r="G136" i="8"/>
  <c r="F137" i="8"/>
  <c r="G137" i="8"/>
  <c r="F138" i="8"/>
  <c r="G138" i="8"/>
  <c r="F139" i="8"/>
  <c r="G139" i="8"/>
  <c r="F140" i="8"/>
  <c r="G140" i="8"/>
  <c r="F141" i="8"/>
  <c r="G141" i="8"/>
  <c r="F142" i="8"/>
  <c r="G142" i="8"/>
  <c r="F143" i="8"/>
  <c r="G143" i="8"/>
  <c r="F144" i="8"/>
  <c r="G144" i="8"/>
  <c r="F145" i="8"/>
  <c r="G145" i="8"/>
  <c r="F146" i="8"/>
  <c r="G146" i="8"/>
  <c r="F147" i="8"/>
  <c r="G147" i="8"/>
  <c r="F148" i="8"/>
  <c r="G148" i="8"/>
  <c r="F149" i="8"/>
  <c r="G149" i="8"/>
  <c r="F150" i="8"/>
  <c r="G150" i="8"/>
  <c r="F151" i="8"/>
  <c r="G151" i="8"/>
  <c r="F152" i="8"/>
  <c r="G152" i="8"/>
  <c r="F153" i="8"/>
  <c r="G153" i="8"/>
  <c r="F154" i="8"/>
  <c r="G154" i="8"/>
  <c r="F155" i="8"/>
  <c r="G155" i="8"/>
  <c r="F156" i="8"/>
  <c r="G156" i="8"/>
  <c r="F157" i="8"/>
  <c r="G157" i="8"/>
  <c r="F158" i="8"/>
  <c r="G158" i="8"/>
  <c r="F159" i="8"/>
  <c r="G159" i="8"/>
  <c r="F160" i="8"/>
  <c r="G160" i="8"/>
  <c r="F161" i="8"/>
  <c r="G161" i="8"/>
  <c r="F162" i="8"/>
  <c r="G162" i="8"/>
  <c r="F163" i="8"/>
  <c r="G163" i="8"/>
  <c r="F164" i="8"/>
  <c r="G164" i="8"/>
  <c r="F165" i="8"/>
  <c r="G165" i="8"/>
  <c r="F166" i="8"/>
  <c r="G166" i="8"/>
  <c r="F167" i="8"/>
  <c r="G167" i="8"/>
  <c r="F168" i="8"/>
  <c r="G168" i="8"/>
  <c r="F169" i="8"/>
  <c r="G169" i="8"/>
  <c r="F170" i="8"/>
  <c r="G170" i="8"/>
  <c r="F171" i="8"/>
  <c r="G171" i="8"/>
  <c r="F172" i="8"/>
  <c r="G172" i="8"/>
  <c r="F173" i="8"/>
  <c r="G173" i="8"/>
  <c r="F174" i="8"/>
  <c r="G174" i="8"/>
  <c r="F175" i="8"/>
  <c r="G175" i="8"/>
  <c r="F176" i="8"/>
  <c r="G176" i="8"/>
  <c r="F177" i="8"/>
  <c r="G177" i="8"/>
  <c r="F178" i="8"/>
  <c r="G178" i="8"/>
  <c r="F179" i="8"/>
  <c r="G179" i="8"/>
  <c r="F180" i="8"/>
  <c r="G180" i="8"/>
  <c r="F181" i="8"/>
  <c r="G181" i="8"/>
  <c r="F182" i="8"/>
  <c r="G182" i="8"/>
  <c r="F183" i="8"/>
  <c r="G183" i="8"/>
  <c r="F184" i="8"/>
  <c r="G184" i="8"/>
  <c r="F185" i="8"/>
  <c r="G185" i="8"/>
  <c r="F186" i="8"/>
  <c r="G186" i="8"/>
  <c r="F187" i="8"/>
  <c r="G187" i="8"/>
  <c r="F188" i="8"/>
  <c r="G188" i="8"/>
  <c r="F189" i="8"/>
  <c r="G189" i="8"/>
  <c r="F190" i="8"/>
  <c r="G190" i="8"/>
  <c r="F191" i="8"/>
  <c r="G191" i="8"/>
  <c r="F192" i="8"/>
  <c r="G192" i="8"/>
  <c r="F193" i="8"/>
  <c r="G193" i="8"/>
  <c r="F194" i="8"/>
  <c r="G194" i="8"/>
  <c r="F195" i="8"/>
  <c r="G195" i="8"/>
  <c r="F196" i="8"/>
  <c r="G196" i="8"/>
  <c r="F197" i="8"/>
  <c r="G197" i="8"/>
  <c r="F198" i="8"/>
  <c r="G198" i="8"/>
  <c r="F199" i="8"/>
  <c r="G199" i="8"/>
  <c r="F200" i="8"/>
  <c r="G200" i="8"/>
  <c r="F201" i="8"/>
  <c r="G201" i="8"/>
  <c r="F202" i="8"/>
  <c r="G202" i="8"/>
  <c r="F203" i="8"/>
  <c r="G203" i="8"/>
  <c r="F204" i="8"/>
  <c r="G204" i="8"/>
  <c r="F205" i="8"/>
  <c r="G205" i="8"/>
  <c r="F206" i="8"/>
  <c r="G206" i="8"/>
  <c r="F207" i="8"/>
  <c r="G207" i="8"/>
  <c r="F208" i="8"/>
  <c r="G208" i="8"/>
  <c r="F209" i="8"/>
  <c r="G209" i="8"/>
  <c r="F210" i="8"/>
  <c r="G210" i="8"/>
  <c r="F211" i="8"/>
  <c r="G211" i="8"/>
  <c r="F212" i="8"/>
  <c r="G212" i="8"/>
  <c r="F213" i="8"/>
  <c r="G213" i="8"/>
  <c r="F214" i="8"/>
  <c r="G214" i="8"/>
  <c r="F215" i="8"/>
  <c r="G215" i="8"/>
  <c r="F216" i="8"/>
  <c r="G216" i="8"/>
  <c r="F217" i="8"/>
  <c r="G217" i="8"/>
  <c r="F218" i="8"/>
  <c r="G218" i="8"/>
  <c r="F219" i="8"/>
  <c r="G219" i="8"/>
  <c r="F220" i="8"/>
  <c r="G220" i="8"/>
  <c r="F221" i="8"/>
  <c r="G221" i="8"/>
  <c r="F222" i="8"/>
  <c r="G222" i="8"/>
  <c r="F223" i="8"/>
  <c r="G223" i="8"/>
  <c r="F224" i="8"/>
  <c r="G224" i="8"/>
  <c r="F225" i="8"/>
  <c r="G225" i="8"/>
  <c r="F226" i="8"/>
  <c r="G226" i="8"/>
  <c r="F227" i="8"/>
  <c r="G227" i="8"/>
  <c r="F228" i="8"/>
  <c r="G228" i="8"/>
  <c r="F229" i="8"/>
  <c r="G229" i="8"/>
  <c r="F230" i="8"/>
  <c r="G230" i="8"/>
  <c r="F231" i="8"/>
  <c r="G231" i="8"/>
  <c r="F232" i="8"/>
  <c r="G232" i="8"/>
  <c r="F233" i="8"/>
  <c r="G233" i="8"/>
  <c r="F234" i="8"/>
  <c r="G234" i="8"/>
  <c r="F235" i="8"/>
  <c r="G235" i="8"/>
  <c r="F236" i="8"/>
  <c r="G236" i="8"/>
  <c r="F237" i="8"/>
  <c r="G237" i="8"/>
  <c r="F238" i="8"/>
  <c r="G238" i="8"/>
  <c r="F239" i="8"/>
  <c r="G239" i="8"/>
  <c r="F240" i="8"/>
  <c r="G240" i="8"/>
  <c r="F241" i="8"/>
  <c r="G241" i="8"/>
  <c r="F242" i="8"/>
  <c r="G242" i="8"/>
  <c r="F243" i="8"/>
  <c r="G243" i="8"/>
  <c r="F244" i="8"/>
  <c r="G244" i="8"/>
  <c r="F245" i="8"/>
  <c r="G245" i="8"/>
  <c r="F246" i="8"/>
  <c r="G246" i="8"/>
  <c r="F247" i="8"/>
  <c r="G247" i="8"/>
  <c r="F248" i="8"/>
  <c r="G248" i="8"/>
  <c r="F249" i="8"/>
  <c r="G249" i="8"/>
  <c r="F250" i="8"/>
  <c r="G250" i="8"/>
  <c r="F251" i="8"/>
  <c r="G251" i="8"/>
  <c r="F252" i="8"/>
  <c r="G252" i="8"/>
  <c r="F253" i="8"/>
  <c r="G253" i="8"/>
  <c r="F254" i="8"/>
  <c r="G254" i="8"/>
  <c r="F255" i="8"/>
  <c r="G255" i="8"/>
  <c r="F256" i="8"/>
  <c r="G256" i="8"/>
  <c r="F257" i="8"/>
  <c r="G257" i="8"/>
  <c r="F258" i="8"/>
  <c r="G258" i="8"/>
  <c r="F259" i="8"/>
  <c r="G259" i="8"/>
  <c r="F260" i="8"/>
  <c r="G260" i="8"/>
  <c r="F261" i="8"/>
  <c r="G261" i="8"/>
  <c r="F262" i="8"/>
  <c r="G262" i="8"/>
  <c r="F263" i="8"/>
  <c r="G263" i="8"/>
  <c r="F264" i="8"/>
  <c r="G264" i="8"/>
  <c r="F265" i="8"/>
  <c r="G265" i="8"/>
  <c r="F266" i="8"/>
  <c r="G266" i="8"/>
  <c r="F267" i="8"/>
  <c r="G267" i="8"/>
  <c r="F268" i="8"/>
  <c r="G268" i="8"/>
  <c r="F269" i="8"/>
  <c r="G269" i="8"/>
  <c r="F270" i="8"/>
  <c r="G270" i="8"/>
  <c r="F271" i="8"/>
  <c r="G271" i="8"/>
  <c r="F272" i="8"/>
  <c r="G272" i="8"/>
  <c r="F273" i="8"/>
  <c r="G273" i="8"/>
  <c r="F274" i="8"/>
  <c r="G274" i="8"/>
  <c r="F275" i="8"/>
  <c r="G275" i="8"/>
  <c r="F276" i="8"/>
  <c r="G276" i="8"/>
  <c r="F277" i="8"/>
  <c r="G277" i="8"/>
  <c r="F278" i="8"/>
  <c r="G278" i="8"/>
  <c r="F279" i="8"/>
  <c r="G279" i="8"/>
  <c r="F280" i="8"/>
  <c r="G280" i="8"/>
  <c r="F281" i="8"/>
  <c r="G281" i="8"/>
  <c r="F282" i="8"/>
  <c r="G282" i="8"/>
  <c r="F283" i="8"/>
  <c r="G283" i="8"/>
  <c r="F284" i="8"/>
  <c r="G284" i="8"/>
  <c r="F285" i="8"/>
  <c r="G285" i="8"/>
  <c r="F286" i="8"/>
  <c r="G286" i="8"/>
  <c r="F287" i="8"/>
  <c r="G287" i="8"/>
  <c r="F288" i="8"/>
  <c r="G288" i="8"/>
  <c r="F289" i="8"/>
  <c r="G289" i="8"/>
  <c r="F290" i="8"/>
  <c r="G290" i="8"/>
  <c r="F291" i="8"/>
  <c r="G291" i="8"/>
  <c r="F292" i="8"/>
  <c r="G292" i="8"/>
  <c r="F293" i="8"/>
  <c r="G293" i="8"/>
  <c r="F294" i="8"/>
  <c r="G294" i="8"/>
  <c r="F295" i="8"/>
  <c r="G295" i="8"/>
  <c r="F296" i="8"/>
  <c r="G296" i="8"/>
  <c r="F297" i="8"/>
  <c r="G297" i="8"/>
  <c r="F298" i="8"/>
  <c r="G298" i="8"/>
  <c r="F299" i="8"/>
  <c r="G299" i="8"/>
  <c r="F300" i="8"/>
  <c r="G300" i="8"/>
  <c r="F301" i="8"/>
  <c r="G301" i="8"/>
  <c r="F302" i="8"/>
  <c r="G302" i="8"/>
  <c r="F303" i="8"/>
  <c r="G303" i="8"/>
  <c r="F304" i="8"/>
  <c r="G304" i="8"/>
  <c r="F305" i="8"/>
  <c r="G305" i="8"/>
  <c r="F306" i="8"/>
  <c r="G306" i="8"/>
  <c r="F307" i="8"/>
  <c r="G307" i="8"/>
  <c r="F308" i="8"/>
  <c r="G308" i="8"/>
  <c r="F309" i="8"/>
  <c r="G309" i="8"/>
  <c r="F310" i="8"/>
  <c r="G310" i="8"/>
  <c r="F311" i="8"/>
  <c r="G311" i="8"/>
  <c r="F312" i="8"/>
  <c r="G312" i="8"/>
  <c r="F313" i="8"/>
  <c r="G313" i="8"/>
  <c r="F314" i="8"/>
  <c r="G314" i="8"/>
  <c r="F315" i="8"/>
  <c r="G315" i="8"/>
  <c r="F316" i="8"/>
  <c r="G316" i="8"/>
  <c r="F317" i="8"/>
  <c r="G317" i="8"/>
  <c r="F318" i="8"/>
  <c r="G318" i="8"/>
  <c r="F319" i="8"/>
  <c r="G319" i="8"/>
  <c r="F320" i="8"/>
  <c r="G320" i="8"/>
  <c r="F321" i="8"/>
  <c r="G321" i="8"/>
  <c r="F322" i="8"/>
  <c r="G322" i="8"/>
  <c r="F323" i="8"/>
  <c r="G323" i="8"/>
  <c r="F324" i="8"/>
  <c r="G324" i="8"/>
  <c r="F325" i="8"/>
  <c r="G325" i="8"/>
  <c r="F326" i="8"/>
  <c r="G326" i="8"/>
  <c r="F327" i="8"/>
  <c r="G327" i="8"/>
  <c r="F328" i="8"/>
  <c r="G328" i="8"/>
  <c r="F329" i="8"/>
  <c r="G329" i="8"/>
  <c r="F330" i="8"/>
  <c r="G330" i="8"/>
  <c r="F331" i="8"/>
  <c r="G331" i="8"/>
  <c r="F332" i="8"/>
  <c r="G332" i="8"/>
  <c r="F333" i="8"/>
  <c r="G333" i="8"/>
  <c r="F334" i="8"/>
  <c r="G334" i="8"/>
  <c r="F335" i="8"/>
  <c r="G335" i="8"/>
  <c r="F336" i="8"/>
  <c r="G336" i="8"/>
  <c r="F337" i="8"/>
  <c r="G337" i="8"/>
  <c r="F338" i="8"/>
  <c r="G338" i="8"/>
  <c r="F339" i="8"/>
  <c r="G339" i="8"/>
  <c r="F340" i="8"/>
  <c r="G340" i="8"/>
  <c r="F341" i="8"/>
  <c r="G341" i="8"/>
  <c r="F342" i="8"/>
  <c r="G342" i="8"/>
  <c r="F343" i="8"/>
  <c r="G343" i="8"/>
  <c r="F344" i="8"/>
  <c r="G344" i="8"/>
  <c r="F345" i="8"/>
  <c r="G345" i="8"/>
  <c r="F346" i="8"/>
  <c r="G346" i="8"/>
  <c r="F347" i="8"/>
  <c r="G347" i="8"/>
  <c r="F348" i="8"/>
  <c r="G348" i="8"/>
  <c r="F349" i="8"/>
  <c r="G349" i="8"/>
  <c r="F350" i="8"/>
  <c r="G350" i="8"/>
  <c r="F351" i="8"/>
  <c r="G351" i="8"/>
  <c r="F352" i="8"/>
  <c r="G352" i="8"/>
  <c r="F353" i="8"/>
  <c r="G353" i="8"/>
  <c r="F354" i="8"/>
  <c r="G354" i="8"/>
  <c r="F355" i="8"/>
  <c r="G355" i="8"/>
  <c r="F356" i="8"/>
  <c r="G356" i="8"/>
  <c r="F357" i="8"/>
  <c r="G357" i="8"/>
  <c r="F358" i="8"/>
  <c r="G358" i="8"/>
  <c r="F359" i="8"/>
  <c r="G359" i="8"/>
  <c r="F360" i="8"/>
  <c r="G360" i="8"/>
  <c r="F361" i="8"/>
  <c r="G361" i="8"/>
  <c r="F362" i="8"/>
  <c r="G362" i="8"/>
  <c r="F363" i="8"/>
  <c r="G363" i="8"/>
  <c r="F364" i="8"/>
  <c r="G364" i="8"/>
  <c r="F365" i="8"/>
  <c r="G365" i="8"/>
  <c r="F366" i="8"/>
  <c r="G366" i="8"/>
  <c r="F367" i="8"/>
  <c r="G367" i="8"/>
  <c r="F368" i="8"/>
  <c r="G368" i="8"/>
  <c r="F369" i="8"/>
  <c r="G369" i="8"/>
  <c r="F370" i="8"/>
  <c r="G370" i="8"/>
  <c r="F371" i="8"/>
  <c r="G371" i="8"/>
  <c r="F372" i="8"/>
  <c r="G372" i="8"/>
  <c r="F373" i="8"/>
  <c r="G373" i="8"/>
  <c r="F374" i="8"/>
  <c r="G374" i="8"/>
  <c r="F375" i="8"/>
  <c r="G375" i="8"/>
  <c r="F376" i="8"/>
  <c r="G376" i="8"/>
  <c r="F377" i="8"/>
  <c r="G377" i="8"/>
  <c r="F378" i="8"/>
  <c r="G378" i="8"/>
  <c r="F379" i="8"/>
  <c r="G379" i="8"/>
  <c r="F380" i="8"/>
  <c r="G380" i="8"/>
  <c r="F381" i="8"/>
  <c r="G381" i="8"/>
  <c r="F382" i="8"/>
  <c r="G382" i="8"/>
  <c r="F383" i="8"/>
  <c r="G383" i="8"/>
  <c r="F384" i="8"/>
  <c r="G384" i="8"/>
  <c r="F385" i="8"/>
  <c r="G385" i="8"/>
  <c r="F386" i="8"/>
  <c r="G386" i="8"/>
  <c r="F387" i="8"/>
  <c r="G387" i="8"/>
  <c r="F388" i="8"/>
  <c r="G388" i="8"/>
  <c r="F389" i="8"/>
  <c r="G389" i="8"/>
  <c r="F390" i="8"/>
  <c r="G390" i="8"/>
  <c r="F391" i="8"/>
  <c r="G391" i="8"/>
  <c r="F392" i="8"/>
  <c r="G392" i="8"/>
  <c r="F393" i="8"/>
  <c r="G393" i="8"/>
  <c r="F394" i="8"/>
  <c r="G394" i="8"/>
  <c r="F395" i="8"/>
  <c r="G395" i="8"/>
  <c r="F396" i="8"/>
  <c r="G396" i="8"/>
  <c r="F397" i="8"/>
  <c r="G397" i="8"/>
  <c r="F398" i="8"/>
  <c r="G398" i="8"/>
  <c r="F399" i="8"/>
  <c r="G399" i="8"/>
  <c r="F400" i="8"/>
  <c r="G400" i="8"/>
  <c r="F401" i="8"/>
  <c r="G401" i="8"/>
  <c r="F402" i="8"/>
  <c r="G402" i="8"/>
  <c r="F403" i="8"/>
  <c r="G403" i="8"/>
  <c r="F404" i="8"/>
  <c r="G404" i="8"/>
  <c r="F405" i="8"/>
  <c r="G405" i="8"/>
  <c r="F406" i="8"/>
  <c r="G406" i="8"/>
  <c r="F407" i="8"/>
  <c r="G407" i="8"/>
  <c r="F408" i="8"/>
  <c r="G408" i="8"/>
  <c r="F409" i="8"/>
  <c r="G409" i="8"/>
  <c r="F410" i="8"/>
  <c r="G410" i="8"/>
  <c r="F411" i="8"/>
  <c r="G411" i="8"/>
  <c r="F412" i="8"/>
  <c r="G412" i="8"/>
  <c r="F413" i="8"/>
  <c r="G413" i="8"/>
  <c r="F414" i="8"/>
  <c r="G414" i="8"/>
  <c r="F415" i="8"/>
  <c r="G415" i="8"/>
  <c r="F416" i="8"/>
  <c r="G416" i="8"/>
  <c r="F417" i="8"/>
  <c r="G417" i="8"/>
  <c r="F418" i="8"/>
  <c r="G418" i="8"/>
  <c r="F419" i="8"/>
  <c r="G419" i="8"/>
  <c r="F420" i="8"/>
  <c r="G420" i="8"/>
  <c r="F421" i="8"/>
  <c r="G421" i="8"/>
  <c r="F422" i="8"/>
  <c r="G422" i="8"/>
  <c r="F423" i="8"/>
  <c r="G423" i="8"/>
  <c r="F424" i="8"/>
  <c r="G424" i="8"/>
  <c r="F425" i="8"/>
  <c r="G425" i="8"/>
  <c r="F426" i="8"/>
  <c r="G426" i="8"/>
  <c r="F427" i="8"/>
  <c r="G427" i="8"/>
  <c r="F428" i="8"/>
  <c r="G428" i="8"/>
  <c r="F429" i="8"/>
  <c r="G429" i="8"/>
  <c r="F430" i="8"/>
  <c r="G430" i="8"/>
  <c r="F431" i="8"/>
  <c r="G431" i="8"/>
  <c r="F432" i="8"/>
  <c r="G432" i="8"/>
  <c r="F433" i="8"/>
  <c r="G433" i="8"/>
  <c r="F434" i="8"/>
  <c r="G434" i="8"/>
  <c r="F435" i="8"/>
  <c r="G435" i="8"/>
  <c r="F436" i="8"/>
  <c r="G436" i="8"/>
  <c r="F437" i="8"/>
  <c r="G437" i="8"/>
  <c r="F438" i="8"/>
  <c r="G438" i="8"/>
  <c r="F439" i="8"/>
  <c r="G439" i="8"/>
  <c r="F440" i="8"/>
  <c r="G440" i="8"/>
  <c r="F441" i="8"/>
  <c r="G441" i="8"/>
  <c r="F442" i="8"/>
  <c r="G442" i="8"/>
  <c r="F443" i="8"/>
  <c r="G443" i="8"/>
  <c r="F444" i="8"/>
  <c r="G444" i="8"/>
  <c r="F445" i="8"/>
  <c r="G445" i="8"/>
  <c r="F446" i="8"/>
  <c r="G446" i="8"/>
  <c r="F447" i="8"/>
  <c r="G447" i="8"/>
  <c r="F448" i="8"/>
  <c r="G448" i="8"/>
  <c r="F449" i="8"/>
  <c r="G449" i="8"/>
  <c r="F450" i="8"/>
  <c r="G450" i="8"/>
  <c r="F451" i="8"/>
  <c r="G451" i="8"/>
  <c r="F452" i="8"/>
  <c r="G452" i="8"/>
  <c r="F453" i="8"/>
  <c r="G453" i="8"/>
  <c r="F454" i="8"/>
  <c r="G454" i="8"/>
  <c r="F455" i="8"/>
  <c r="G455" i="8"/>
  <c r="F456" i="8"/>
  <c r="G456" i="8"/>
  <c r="F457" i="8"/>
  <c r="G457" i="8"/>
  <c r="F458" i="8"/>
  <c r="G458" i="8"/>
  <c r="F459" i="8"/>
  <c r="G459" i="8"/>
  <c r="F460" i="8"/>
  <c r="G460" i="8"/>
  <c r="F461" i="8"/>
  <c r="G461" i="8"/>
  <c r="F462" i="8"/>
  <c r="G462" i="8"/>
  <c r="F463" i="8"/>
  <c r="G463" i="8"/>
  <c r="F464" i="8"/>
  <c r="G464" i="8"/>
  <c r="F465" i="8"/>
  <c r="G465" i="8"/>
  <c r="F466" i="8"/>
  <c r="G466" i="8"/>
  <c r="F467" i="8"/>
  <c r="G467" i="8"/>
  <c r="F468" i="8"/>
  <c r="G468" i="8"/>
  <c r="F469" i="8"/>
  <c r="G469" i="8"/>
  <c r="F470" i="8"/>
  <c r="G470" i="8"/>
  <c r="F471" i="8"/>
  <c r="G471" i="8"/>
  <c r="F472" i="8"/>
  <c r="G472" i="8"/>
  <c r="F473" i="8"/>
  <c r="G473" i="8"/>
  <c r="F474" i="8"/>
  <c r="G474" i="8"/>
  <c r="F475" i="8"/>
  <c r="G475" i="8"/>
  <c r="F476" i="8"/>
  <c r="G476" i="8"/>
  <c r="F477" i="8"/>
  <c r="G477" i="8"/>
  <c r="F478" i="8"/>
  <c r="G478" i="8"/>
  <c r="F479" i="8"/>
  <c r="G479" i="8"/>
  <c r="F480" i="8"/>
  <c r="G480" i="8"/>
  <c r="F481" i="8"/>
  <c r="G481" i="8"/>
  <c r="F482" i="8"/>
  <c r="G482" i="8"/>
  <c r="F483" i="8"/>
  <c r="G483" i="8"/>
  <c r="F484" i="8"/>
  <c r="G484" i="8"/>
  <c r="F485" i="8"/>
  <c r="G485" i="8"/>
  <c r="F486" i="8"/>
  <c r="G486" i="8"/>
  <c r="F487" i="8"/>
  <c r="G487" i="8"/>
  <c r="F488" i="8"/>
  <c r="G488" i="8"/>
  <c r="F489" i="8"/>
  <c r="G489" i="8"/>
  <c r="F490" i="8"/>
  <c r="G490" i="8"/>
  <c r="F491" i="8"/>
  <c r="G491" i="8"/>
  <c r="F492" i="8"/>
  <c r="G492" i="8"/>
  <c r="F493" i="8"/>
  <c r="G493" i="8"/>
  <c r="F494" i="8"/>
  <c r="G494" i="8"/>
  <c r="F495" i="8"/>
  <c r="G495" i="8"/>
  <c r="F496" i="8"/>
  <c r="G496" i="8"/>
  <c r="F497" i="8"/>
  <c r="G497" i="8"/>
  <c r="F498" i="8"/>
  <c r="G498" i="8"/>
  <c r="F499" i="8"/>
  <c r="G499" i="8"/>
  <c r="F500" i="8"/>
  <c r="G500" i="8"/>
  <c r="F501" i="8"/>
  <c r="G501" i="8"/>
  <c r="F502" i="8"/>
  <c r="G502" i="8"/>
  <c r="F503" i="8"/>
  <c r="G503" i="8"/>
  <c r="F504" i="8"/>
  <c r="G504" i="8"/>
  <c r="F505" i="8"/>
  <c r="G505" i="8"/>
  <c r="F506" i="8"/>
  <c r="G506" i="8"/>
  <c r="F507" i="8"/>
  <c r="G507" i="8"/>
  <c r="F508" i="8"/>
  <c r="G508" i="8"/>
  <c r="F509" i="8"/>
  <c r="G509" i="8"/>
  <c r="F510" i="8"/>
  <c r="G510" i="8"/>
  <c r="F511" i="8"/>
  <c r="G511" i="8"/>
  <c r="F512" i="8"/>
  <c r="G512" i="8"/>
  <c r="F513" i="8"/>
  <c r="G513" i="8"/>
  <c r="F514" i="8"/>
  <c r="G514" i="8"/>
  <c r="F515" i="8"/>
  <c r="G515" i="8"/>
  <c r="F516" i="8"/>
  <c r="G516" i="8"/>
  <c r="F517" i="8"/>
  <c r="G517" i="8"/>
  <c r="F518" i="8"/>
  <c r="G518" i="8"/>
  <c r="F519" i="8"/>
  <c r="G519" i="8"/>
  <c r="F520" i="8"/>
  <c r="G520" i="8"/>
  <c r="F521" i="8"/>
  <c r="G521" i="8"/>
  <c r="F522" i="8"/>
  <c r="G522" i="8"/>
  <c r="F523" i="8"/>
  <c r="G523" i="8"/>
  <c r="F524" i="8"/>
  <c r="G524" i="8"/>
  <c r="F525" i="8"/>
  <c r="G525" i="8"/>
  <c r="F526" i="8"/>
  <c r="G526" i="8"/>
  <c r="F527" i="8"/>
  <c r="G527" i="8"/>
  <c r="F528" i="8"/>
  <c r="G528" i="8"/>
  <c r="F529" i="8"/>
  <c r="G529" i="8"/>
  <c r="F530" i="8"/>
  <c r="G530" i="8"/>
  <c r="F531" i="8"/>
  <c r="G531" i="8"/>
  <c r="F532" i="8"/>
  <c r="G532" i="8"/>
  <c r="F533" i="8"/>
  <c r="G533" i="8"/>
  <c r="F534" i="8"/>
  <c r="G534" i="8"/>
  <c r="F535" i="8"/>
  <c r="G535" i="8"/>
  <c r="F536" i="8"/>
  <c r="G536" i="8"/>
  <c r="F537" i="8"/>
  <c r="G537" i="8"/>
  <c r="F538" i="8"/>
  <c r="G538" i="8"/>
  <c r="F539" i="8"/>
  <c r="G539" i="8"/>
  <c r="F540" i="8"/>
  <c r="G540" i="8"/>
  <c r="F541" i="8"/>
  <c r="G541" i="8"/>
  <c r="F542" i="8"/>
  <c r="G542" i="8"/>
  <c r="F543" i="8"/>
  <c r="G543" i="8"/>
  <c r="F544" i="8"/>
  <c r="G544" i="8"/>
  <c r="F545" i="8"/>
  <c r="G545" i="8"/>
  <c r="F546" i="8"/>
  <c r="G546" i="8"/>
  <c r="F547" i="8"/>
  <c r="G547" i="8"/>
  <c r="F548" i="8"/>
  <c r="G548" i="8"/>
  <c r="F549" i="8"/>
  <c r="G549" i="8"/>
  <c r="F550" i="8"/>
  <c r="G550" i="8"/>
  <c r="F551" i="8"/>
  <c r="G551" i="8"/>
  <c r="F552" i="8"/>
  <c r="G552" i="8"/>
  <c r="F553" i="8"/>
  <c r="G553" i="8"/>
  <c r="F554" i="8"/>
  <c r="G554" i="8"/>
  <c r="F555" i="8"/>
  <c r="G555" i="8"/>
  <c r="F556" i="8"/>
  <c r="G556" i="8"/>
  <c r="F557" i="8"/>
  <c r="G557" i="8"/>
  <c r="F558" i="8"/>
  <c r="G558" i="8"/>
  <c r="F559" i="8"/>
  <c r="G559" i="8"/>
  <c r="F560" i="8"/>
  <c r="G560" i="8"/>
  <c r="F561" i="8"/>
  <c r="G561" i="8"/>
  <c r="F562" i="8"/>
  <c r="G562" i="8"/>
  <c r="F563" i="8"/>
  <c r="G563" i="8"/>
  <c r="F564" i="8"/>
  <c r="G564" i="8"/>
  <c r="F565" i="8"/>
  <c r="G565" i="8"/>
  <c r="F566" i="8"/>
  <c r="G566" i="8"/>
  <c r="F567" i="8"/>
  <c r="G567" i="8"/>
  <c r="F568" i="8"/>
  <c r="G568" i="8"/>
  <c r="F569" i="8"/>
  <c r="G569" i="8"/>
  <c r="F570" i="8"/>
  <c r="G570" i="8"/>
  <c r="F571" i="8"/>
  <c r="G571" i="8"/>
  <c r="F572" i="8"/>
  <c r="G572" i="8"/>
  <c r="F573" i="8"/>
  <c r="G573" i="8"/>
  <c r="F574" i="8"/>
  <c r="G574" i="8"/>
  <c r="F575" i="8"/>
  <c r="G575" i="8"/>
  <c r="F576" i="8"/>
  <c r="G576" i="8"/>
  <c r="F577" i="8"/>
  <c r="G577" i="8"/>
  <c r="F578" i="8"/>
  <c r="G578" i="8"/>
  <c r="F579" i="8"/>
  <c r="G579" i="8"/>
  <c r="F580" i="8"/>
  <c r="G580" i="8"/>
  <c r="F581" i="8"/>
  <c r="G581" i="8"/>
  <c r="F582" i="8"/>
  <c r="G582" i="8"/>
  <c r="F583" i="8"/>
  <c r="G583" i="8"/>
  <c r="F584" i="8"/>
  <c r="G584" i="8"/>
  <c r="F585" i="8"/>
  <c r="G585" i="8"/>
  <c r="F586" i="8"/>
  <c r="G586" i="8"/>
  <c r="F587" i="8"/>
  <c r="G587" i="8"/>
  <c r="F588" i="8"/>
  <c r="G588" i="8"/>
  <c r="F589" i="8"/>
  <c r="G589" i="8"/>
  <c r="F590" i="8"/>
  <c r="G590" i="8"/>
  <c r="F591" i="8"/>
  <c r="G591" i="8"/>
  <c r="F592" i="8"/>
  <c r="G592" i="8"/>
  <c r="F593" i="8"/>
  <c r="G593" i="8"/>
  <c r="F594" i="8"/>
  <c r="G594" i="8"/>
  <c r="F595" i="8"/>
  <c r="G595" i="8"/>
  <c r="F596" i="8"/>
  <c r="G596" i="8"/>
  <c r="F597" i="8"/>
  <c r="G597" i="8"/>
  <c r="F598" i="8"/>
  <c r="G598" i="8"/>
  <c r="F599" i="8"/>
  <c r="G599" i="8"/>
  <c r="F600" i="8"/>
  <c r="G600" i="8"/>
  <c r="F601" i="8"/>
  <c r="G601" i="8"/>
  <c r="F602" i="8"/>
  <c r="G602" i="8"/>
  <c r="F603" i="8"/>
  <c r="G603" i="8"/>
  <c r="F604" i="8"/>
  <c r="G604" i="8"/>
  <c r="F605" i="8"/>
  <c r="G605" i="8"/>
  <c r="F606" i="8"/>
  <c r="G606" i="8"/>
  <c r="F607" i="8"/>
  <c r="G607" i="8"/>
  <c r="F608" i="8"/>
  <c r="G608" i="8"/>
  <c r="F609" i="8"/>
  <c r="G609" i="8"/>
  <c r="F610" i="8"/>
  <c r="G610" i="8"/>
  <c r="F611" i="8"/>
  <c r="G611" i="8"/>
  <c r="F612" i="8"/>
  <c r="G612" i="8"/>
  <c r="F613" i="8"/>
  <c r="G613" i="8"/>
  <c r="F614" i="8"/>
  <c r="G614" i="8"/>
  <c r="F615" i="8"/>
  <c r="G615" i="8"/>
  <c r="F616" i="8"/>
  <c r="G616" i="8"/>
  <c r="F617" i="8"/>
  <c r="G617" i="8"/>
  <c r="F618" i="8"/>
  <c r="G618" i="8"/>
  <c r="F619" i="8"/>
  <c r="G619" i="8"/>
  <c r="F620" i="8"/>
  <c r="G620" i="8"/>
  <c r="F621" i="8"/>
  <c r="G621" i="8"/>
  <c r="F622" i="8"/>
  <c r="G622" i="8"/>
  <c r="F623" i="8"/>
  <c r="G623" i="8"/>
  <c r="F624" i="8"/>
  <c r="G624" i="8"/>
  <c r="F625" i="8"/>
  <c r="G625" i="8"/>
  <c r="F626" i="8"/>
  <c r="G626" i="8"/>
  <c r="F627" i="8"/>
  <c r="G627" i="8"/>
  <c r="F628" i="8"/>
  <c r="G628" i="8"/>
  <c r="F629" i="8"/>
  <c r="G629" i="8"/>
  <c r="F630" i="8"/>
  <c r="G630" i="8"/>
  <c r="F631" i="8"/>
  <c r="G631" i="8"/>
  <c r="F632" i="8"/>
  <c r="G632" i="8"/>
  <c r="F633" i="8"/>
  <c r="G633" i="8"/>
  <c r="F634" i="8"/>
  <c r="G634" i="8"/>
  <c r="F635" i="8"/>
  <c r="G635" i="8"/>
  <c r="F636" i="8"/>
  <c r="G636" i="8"/>
  <c r="F637" i="8"/>
  <c r="G637" i="8"/>
  <c r="F638" i="8"/>
  <c r="G638" i="8"/>
  <c r="F639" i="8"/>
  <c r="G639" i="8"/>
  <c r="F640" i="8"/>
  <c r="G640" i="8"/>
  <c r="F641" i="8"/>
  <c r="G641" i="8"/>
  <c r="F642" i="8"/>
  <c r="G642" i="8"/>
  <c r="F643" i="8"/>
  <c r="G643" i="8"/>
  <c r="F644" i="8"/>
  <c r="G644" i="8"/>
  <c r="F645" i="8"/>
  <c r="G645" i="8"/>
  <c r="F646" i="8"/>
  <c r="G646" i="8"/>
  <c r="F647" i="8"/>
  <c r="G647" i="8"/>
  <c r="F648" i="8"/>
  <c r="G648" i="8"/>
  <c r="F649" i="8"/>
  <c r="G649" i="8"/>
  <c r="F650" i="8"/>
  <c r="G650" i="8"/>
  <c r="F651" i="8"/>
  <c r="G651" i="8"/>
  <c r="F652" i="8"/>
  <c r="G652" i="8"/>
  <c r="F653" i="8"/>
  <c r="G653" i="8"/>
  <c r="F654" i="8"/>
  <c r="G654" i="8"/>
  <c r="F655" i="8"/>
  <c r="G655" i="8"/>
  <c r="F656" i="8"/>
  <c r="G656" i="8"/>
  <c r="F657" i="8"/>
  <c r="G657" i="8"/>
  <c r="F658" i="8"/>
  <c r="G658" i="8"/>
  <c r="F659" i="8"/>
  <c r="G659" i="8"/>
  <c r="F660" i="8"/>
  <c r="G660" i="8"/>
  <c r="F661" i="8"/>
  <c r="G661" i="8"/>
  <c r="F662" i="8"/>
  <c r="G662" i="8"/>
  <c r="F663" i="8"/>
  <c r="G663" i="8"/>
  <c r="F664" i="8"/>
  <c r="G664" i="8"/>
  <c r="F665" i="8"/>
  <c r="G665" i="8"/>
  <c r="F666" i="8"/>
  <c r="G666" i="8"/>
  <c r="F667" i="8"/>
  <c r="G667" i="8"/>
  <c r="F668" i="8"/>
  <c r="G668" i="8"/>
  <c r="F669" i="8"/>
  <c r="G669" i="8"/>
  <c r="F670" i="8"/>
  <c r="G670" i="8"/>
  <c r="F671" i="8"/>
  <c r="G671" i="8"/>
  <c r="F672" i="8"/>
  <c r="G672" i="8"/>
  <c r="F673" i="8"/>
  <c r="G673" i="8"/>
  <c r="F674" i="8"/>
  <c r="G674" i="8"/>
  <c r="F675" i="8"/>
  <c r="G675" i="8"/>
  <c r="F676" i="8"/>
  <c r="G676" i="8"/>
  <c r="F677" i="8"/>
  <c r="G677" i="8"/>
  <c r="F678" i="8"/>
  <c r="G678" i="8"/>
  <c r="F679" i="8"/>
  <c r="G679" i="8"/>
  <c r="F680" i="8"/>
  <c r="G680" i="8"/>
  <c r="F681" i="8"/>
  <c r="G681" i="8"/>
  <c r="F682" i="8"/>
  <c r="G682" i="8"/>
  <c r="F683" i="8"/>
  <c r="G683" i="8"/>
  <c r="F684" i="8"/>
  <c r="G684" i="8"/>
  <c r="F685" i="8"/>
  <c r="G685" i="8"/>
  <c r="F686" i="8"/>
  <c r="G686" i="8"/>
  <c r="F687" i="8"/>
  <c r="G687" i="8"/>
  <c r="F688" i="8"/>
  <c r="G688" i="8"/>
  <c r="F689" i="8"/>
  <c r="G689" i="8"/>
  <c r="F690" i="8"/>
  <c r="G690" i="8"/>
  <c r="F691" i="8"/>
  <c r="G691" i="8"/>
  <c r="F692" i="8"/>
  <c r="G692" i="8"/>
  <c r="F693" i="8"/>
  <c r="G693" i="8"/>
  <c r="F694" i="8"/>
  <c r="G694" i="8"/>
  <c r="F695" i="8"/>
  <c r="G695" i="8"/>
  <c r="F696" i="8"/>
  <c r="G696" i="8"/>
  <c r="F697" i="8"/>
  <c r="G697" i="8"/>
  <c r="F698" i="8"/>
  <c r="G698" i="8"/>
  <c r="F699" i="8"/>
  <c r="G699" i="8"/>
  <c r="F700" i="8"/>
  <c r="G700" i="8"/>
  <c r="F701" i="8"/>
  <c r="G701" i="8"/>
  <c r="F702" i="8"/>
  <c r="G702" i="8"/>
  <c r="F703" i="8"/>
  <c r="G703" i="8"/>
  <c r="F704" i="8"/>
  <c r="G704" i="8"/>
  <c r="F705" i="8"/>
  <c r="G705" i="8"/>
  <c r="F706" i="8"/>
  <c r="G706" i="8"/>
  <c r="F707" i="8"/>
  <c r="G707" i="8"/>
  <c r="F708" i="8"/>
  <c r="G708" i="8"/>
  <c r="F709" i="8"/>
  <c r="G709" i="8"/>
  <c r="F710" i="8"/>
  <c r="G710" i="8"/>
  <c r="F711" i="8"/>
  <c r="G711" i="8"/>
  <c r="F712" i="8"/>
  <c r="G712" i="8"/>
  <c r="F713" i="8"/>
  <c r="G713" i="8"/>
  <c r="F714" i="8"/>
  <c r="G714" i="8"/>
  <c r="F715" i="8"/>
  <c r="G715" i="8"/>
  <c r="F716" i="8"/>
  <c r="G716" i="8"/>
  <c r="F717" i="8"/>
  <c r="G717" i="8"/>
  <c r="F718" i="8"/>
  <c r="G718" i="8"/>
  <c r="F719" i="8"/>
  <c r="G719" i="8"/>
  <c r="F720" i="8"/>
  <c r="G720" i="8"/>
  <c r="F721" i="8"/>
  <c r="G721" i="8"/>
  <c r="F722" i="8"/>
  <c r="G722" i="8"/>
  <c r="F723" i="8"/>
  <c r="G723" i="8"/>
  <c r="F724" i="8"/>
  <c r="G724" i="8"/>
  <c r="F725" i="8"/>
  <c r="G725" i="8"/>
  <c r="F726" i="8"/>
  <c r="G726" i="8"/>
  <c r="F727" i="8"/>
  <c r="G727" i="8"/>
  <c r="F728" i="8"/>
  <c r="G728" i="8"/>
  <c r="F729" i="8"/>
  <c r="G729" i="8"/>
  <c r="F730" i="8"/>
  <c r="G730" i="8"/>
  <c r="F731" i="8"/>
  <c r="G731" i="8"/>
  <c r="F732" i="8"/>
  <c r="G732" i="8"/>
  <c r="F733" i="8"/>
  <c r="G733" i="8"/>
  <c r="F734" i="8"/>
  <c r="G734" i="8"/>
  <c r="F735" i="8"/>
  <c r="G735" i="8"/>
  <c r="F736" i="8"/>
  <c r="G736" i="8"/>
  <c r="F737" i="8"/>
  <c r="G737" i="8"/>
  <c r="F738" i="8"/>
  <c r="G738" i="8"/>
  <c r="F739" i="8"/>
  <c r="G739" i="8"/>
  <c r="F740" i="8"/>
  <c r="G740" i="8"/>
  <c r="F741" i="8"/>
  <c r="G741" i="8"/>
  <c r="F742" i="8"/>
  <c r="G742" i="8"/>
  <c r="F743" i="8"/>
  <c r="G743" i="8"/>
  <c r="F744" i="8"/>
  <c r="G744" i="8"/>
  <c r="F745" i="8"/>
  <c r="G745" i="8"/>
  <c r="F746" i="8"/>
  <c r="G746" i="8"/>
  <c r="F747" i="8"/>
  <c r="G747" i="8"/>
  <c r="F748" i="8"/>
  <c r="G748" i="8"/>
  <c r="F749" i="8"/>
  <c r="G749" i="8"/>
  <c r="F750" i="8"/>
  <c r="G750" i="8"/>
  <c r="F751" i="8"/>
  <c r="G751" i="8"/>
  <c r="F752" i="8"/>
  <c r="G752" i="8"/>
  <c r="F753" i="8"/>
  <c r="G753" i="8"/>
  <c r="F754" i="8"/>
  <c r="G754" i="8"/>
  <c r="F755" i="8"/>
  <c r="G755" i="8"/>
  <c r="F756" i="8"/>
  <c r="G756" i="8"/>
  <c r="F757" i="8"/>
  <c r="G757" i="8"/>
  <c r="F758" i="8"/>
  <c r="G758" i="8"/>
  <c r="F759" i="8"/>
  <c r="G759" i="8"/>
  <c r="F760" i="8"/>
  <c r="G760" i="8"/>
  <c r="F761" i="8"/>
  <c r="G761" i="8"/>
  <c r="F762" i="8"/>
  <c r="G762" i="8"/>
  <c r="F763" i="8"/>
  <c r="G763" i="8"/>
  <c r="F764" i="8"/>
  <c r="G764" i="8"/>
  <c r="F765" i="8"/>
  <c r="G765" i="8"/>
  <c r="F766" i="8"/>
  <c r="G766" i="8"/>
  <c r="F767" i="8"/>
  <c r="G767" i="8"/>
  <c r="F768" i="8"/>
  <c r="G768" i="8"/>
  <c r="F769" i="8"/>
  <c r="G769" i="8"/>
  <c r="F770" i="8"/>
  <c r="G770" i="8"/>
  <c r="F771" i="8"/>
  <c r="G771" i="8"/>
  <c r="F772" i="8"/>
  <c r="G772" i="8"/>
  <c r="F773" i="8"/>
  <c r="G773" i="8"/>
  <c r="F774" i="8"/>
  <c r="G774" i="8"/>
  <c r="F775" i="8"/>
  <c r="G775" i="8"/>
  <c r="F776" i="8"/>
  <c r="G776" i="8"/>
  <c r="F777" i="8"/>
  <c r="G777" i="8"/>
  <c r="F778" i="8"/>
  <c r="G778" i="8"/>
  <c r="F779" i="8"/>
  <c r="G779" i="8"/>
  <c r="F780" i="8"/>
  <c r="G780" i="8"/>
  <c r="F781" i="8"/>
  <c r="G781" i="8"/>
  <c r="F782" i="8"/>
  <c r="G782" i="8"/>
  <c r="F783" i="8"/>
  <c r="G783" i="8"/>
  <c r="F784" i="8"/>
  <c r="G784" i="8"/>
  <c r="F785" i="8"/>
  <c r="G785" i="8"/>
  <c r="F786" i="8"/>
  <c r="G786" i="8"/>
  <c r="F787" i="8"/>
  <c r="G787" i="8"/>
  <c r="F788" i="8"/>
  <c r="G788" i="8"/>
  <c r="F789" i="8"/>
  <c r="G789" i="8"/>
  <c r="F790" i="8"/>
  <c r="G790" i="8"/>
  <c r="F791" i="8"/>
  <c r="G791" i="8"/>
  <c r="F792" i="8"/>
  <c r="G792" i="8"/>
  <c r="F793" i="8"/>
  <c r="G793" i="8"/>
  <c r="F794" i="8"/>
  <c r="G794" i="8"/>
  <c r="F795" i="8"/>
  <c r="G795" i="8"/>
  <c r="F796" i="8"/>
  <c r="G796" i="8"/>
  <c r="F797" i="8"/>
  <c r="G797" i="8"/>
  <c r="F798" i="8"/>
  <c r="G798" i="8"/>
  <c r="F799" i="8"/>
  <c r="G799" i="8"/>
  <c r="F800" i="8"/>
  <c r="G800" i="8"/>
  <c r="F801" i="8"/>
  <c r="G801" i="8"/>
  <c r="F802" i="8"/>
  <c r="G802" i="8"/>
  <c r="F803" i="8"/>
  <c r="G803" i="8"/>
  <c r="F804" i="8"/>
  <c r="G804" i="8"/>
  <c r="F805" i="8"/>
  <c r="G805" i="8"/>
  <c r="F806" i="8"/>
  <c r="G806" i="8"/>
  <c r="F807" i="8"/>
  <c r="G807" i="8"/>
  <c r="F808" i="8"/>
  <c r="G808" i="8"/>
  <c r="F809" i="8"/>
  <c r="G809" i="8"/>
  <c r="F810" i="8"/>
  <c r="G810" i="8"/>
  <c r="F811" i="8"/>
  <c r="G811" i="8"/>
  <c r="F812" i="8"/>
  <c r="G812" i="8"/>
  <c r="F813" i="8"/>
  <c r="G813" i="8"/>
  <c r="F814" i="8"/>
  <c r="G814" i="8"/>
  <c r="F815" i="8"/>
  <c r="G815" i="8"/>
  <c r="F816" i="8"/>
  <c r="G816" i="8"/>
  <c r="F817" i="8"/>
  <c r="G817" i="8"/>
  <c r="F818" i="8"/>
  <c r="G818" i="8"/>
  <c r="F819" i="8"/>
  <c r="G819" i="8"/>
  <c r="F820" i="8"/>
  <c r="G820" i="8"/>
  <c r="F821" i="8"/>
  <c r="G821" i="8"/>
  <c r="F822" i="8"/>
  <c r="G822" i="8"/>
  <c r="F823" i="8"/>
  <c r="G823" i="8"/>
  <c r="F824" i="8"/>
  <c r="G824" i="8"/>
  <c r="F825" i="8"/>
  <c r="G825" i="8"/>
  <c r="F826" i="8"/>
  <c r="G826" i="8"/>
  <c r="F827" i="8"/>
  <c r="G827" i="8"/>
  <c r="F828" i="8"/>
  <c r="G828" i="8"/>
  <c r="F829" i="8"/>
  <c r="G829" i="8"/>
  <c r="F830" i="8"/>
  <c r="G830" i="8"/>
  <c r="F831" i="8"/>
  <c r="G831" i="8"/>
  <c r="F832" i="8"/>
  <c r="G832" i="8"/>
  <c r="F833" i="8"/>
  <c r="G833" i="8"/>
  <c r="F834" i="8"/>
  <c r="G834" i="8"/>
  <c r="F835" i="8"/>
  <c r="G835" i="8"/>
  <c r="F836" i="8"/>
  <c r="G836" i="8"/>
  <c r="F837" i="8"/>
  <c r="G837" i="8"/>
  <c r="F838" i="8"/>
  <c r="G838" i="8"/>
  <c r="F839" i="8"/>
  <c r="G839" i="8"/>
  <c r="F840" i="8"/>
  <c r="G840" i="8"/>
  <c r="F841" i="8"/>
  <c r="G841" i="8"/>
  <c r="F842" i="8"/>
  <c r="G842" i="8"/>
  <c r="F843" i="8"/>
  <c r="G843" i="8"/>
  <c r="F844" i="8"/>
  <c r="G844" i="8"/>
  <c r="F845" i="8"/>
  <c r="G845" i="8"/>
  <c r="F846" i="8"/>
  <c r="G846" i="8"/>
  <c r="F847" i="8"/>
  <c r="G847" i="8"/>
  <c r="F848" i="8"/>
  <c r="G848" i="8"/>
  <c r="F849" i="8"/>
  <c r="G849" i="8"/>
  <c r="F850" i="8"/>
  <c r="G850" i="8"/>
  <c r="F851" i="8"/>
  <c r="G851" i="8"/>
  <c r="F852" i="8"/>
  <c r="G852" i="8"/>
  <c r="F853" i="8"/>
  <c r="G853" i="8"/>
  <c r="F854" i="8"/>
  <c r="G854" i="8"/>
  <c r="F855" i="8"/>
  <c r="G855" i="8"/>
  <c r="F856" i="8"/>
  <c r="G856" i="8"/>
  <c r="F857" i="8"/>
  <c r="G857" i="8"/>
  <c r="F858" i="8"/>
  <c r="G858" i="8"/>
  <c r="F859" i="8"/>
  <c r="G859" i="8"/>
  <c r="F860" i="8"/>
  <c r="G860" i="8"/>
  <c r="F861" i="8"/>
  <c r="G861" i="8"/>
  <c r="F862" i="8"/>
  <c r="G862" i="8"/>
  <c r="F863" i="8"/>
  <c r="G863" i="8"/>
  <c r="F864" i="8"/>
  <c r="G864" i="8"/>
  <c r="F865" i="8"/>
  <c r="G865" i="8"/>
  <c r="F866" i="8"/>
  <c r="G866" i="8"/>
  <c r="F867" i="8"/>
  <c r="G867" i="8"/>
  <c r="F868" i="8"/>
  <c r="G868" i="8"/>
  <c r="F869" i="8"/>
  <c r="G869" i="8"/>
  <c r="F870" i="8"/>
  <c r="G870" i="8"/>
  <c r="F871" i="8"/>
  <c r="G871" i="8"/>
  <c r="F872" i="8"/>
  <c r="G872" i="8"/>
  <c r="F873" i="8"/>
  <c r="G873" i="8"/>
  <c r="F874" i="8"/>
  <c r="G874" i="8"/>
  <c r="F875" i="8"/>
  <c r="G875" i="8"/>
  <c r="F876" i="8"/>
  <c r="G876" i="8"/>
  <c r="F877" i="8"/>
  <c r="G877" i="8"/>
  <c r="F878" i="8"/>
  <c r="G878" i="8"/>
  <c r="F879" i="8"/>
  <c r="G879" i="8"/>
  <c r="F880" i="8"/>
  <c r="G880" i="8"/>
  <c r="F881" i="8"/>
  <c r="G881" i="8"/>
  <c r="F882" i="8"/>
  <c r="G882" i="8"/>
  <c r="F883" i="8"/>
  <c r="G883" i="8"/>
  <c r="F884" i="8"/>
  <c r="G884" i="8"/>
  <c r="F885" i="8"/>
  <c r="G885" i="8"/>
  <c r="F886" i="8"/>
  <c r="G886" i="8"/>
  <c r="F887" i="8"/>
  <c r="G887" i="8"/>
  <c r="F888" i="8"/>
  <c r="G888" i="8"/>
  <c r="F889" i="8"/>
  <c r="G889" i="8"/>
  <c r="F890" i="8"/>
  <c r="G890" i="8"/>
  <c r="F891" i="8"/>
  <c r="G891" i="8"/>
  <c r="F892" i="8"/>
  <c r="G892" i="8"/>
  <c r="F893" i="8"/>
  <c r="G893" i="8"/>
  <c r="F894" i="8"/>
  <c r="G894" i="8"/>
  <c r="F895" i="8"/>
  <c r="G895" i="8"/>
  <c r="F896" i="8"/>
  <c r="G896" i="8"/>
  <c r="F897" i="8"/>
  <c r="G897" i="8"/>
  <c r="F898" i="8"/>
  <c r="G898" i="8"/>
  <c r="F899" i="8"/>
  <c r="G899" i="8"/>
  <c r="F900" i="8"/>
  <c r="G900" i="8"/>
  <c r="F901" i="8"/>
  <c r="G901" i="8"/>
  <c r="F902" i="8"/>
  <c r="G902" i="8"/>
  <c r="F903" i="8"/>
  <c r="G903" i="8"/>
  <c r="F904" i="8"/>
  <c r="G904" i="8"/>
  <c r="F905" i="8"/>
  <c r="G905" i="8"/>
  <c r="F906" i="8"/>
  <c r="G906" i="8"/>
  <c r="F907" i="8"/>
  <c r="G907" i="8"/>
  <c r="F908" i="8"/>
  <c r="G908" i="8"/>
  <c r="F909" i="8"/>
  <c r="G909" i="8"/>
  <c r="F910" i="8"/>
  <c r="G910" i="8"/>
  <c r="F911" i="8"/>
  <c r="G911" i="8"/>
  <c r="F912" i="8"/>
  <c r="G912" i="8"/>
  <c r="F913" i="8"/>
  <c r="G913" i="8"/>
  <c r="F914" i="8"/>
  <c r="G914" i="8"/>
  <c r="F915" i="8"/>
  <c r="G915" i="8"/>
  <c r="F916" i="8"/>
  <c r="G916" i="8"/>
  <c r="F917" i="8"/>
  <c r="G917" i="8"/>
  <c r="F918" i="8"/>
  <c r="G918" i="8"/>
  <c r="F919" i="8"/>
  <c r="G919" i="8"/>
  <c r="F920" i="8"/>
  <c r="G920" i="8"/>
  <c r="F921" i="8"/>
  <c r="G921" i="8"/>
  <c r="F922" i="8"/>
  <c r="G922" i="8"/>
  <c r="F923" i="8"/>
  <c r="G923" i="8"/>
  <c r="F924" i="8"/>
  <c r="G924" i="8"/>
  <c r="F925" i="8"/>
  <c r="G925" i="8"/>
  <c r="F926" i="8"/>
  <c r="G926" i="8"/>
  <c r="F927" i="8"/>
  <c r="G927" i="8"/>
  <c r="F928" i="8"/>
  <c r="G928" i="8"/>
  <c r="F929" i="8"/>
  <c r="G929" i="8"/>
  <c r="F930" i="8"/>
  <c r="G930" i="8"/>
  <c r="F931" i="8"/>
  <c r="G931" i="8"/>
  <c r="F932" i="8"/>
  <c r="G932" i="8"/>
  <c r="F933" i="8"/>
  <c r="G933" i="8"/>
  <c r="F934" i="8"/>
  <c r="G934" i="8"/>
  <c r="F935" i="8"/>
  <c r="G935" i="8"/>
  <c r="F936" i="8"/>
  <c r="G936" i="8"/>
  <c r="F937" i="8"/>
  <c r="G937" i="8"/>
  <c r="F938" i="8"/>
  <c r="G938" i="8"/>
  <c r="F939" i="8"/>
  <c r="G939" i="8"/>
  <c r="F940" i="8"/>
  <c r="G940" i="8"/>
  <c r="F941" i="8"/>
  <c r="G941" i="8"/>
  <c r="F942" i="8"/>
  <c r="G942" i="8"/>
  <c r="F943" i="8"/>
  <c r="G943" i="8"/>
  <c r="F944" i="8"/>
  <c r="G944" i="8"/>
  <c r="F945" i="8"/>
  <c r="G945" i="8"/>
  <c r="F946" i="8"/>
  <c r="G946" i="8"/>
  <c r="F947" i="8"/>
  <c r="G947" i="8"/>
  <c r="F948" i="8"/>
  <c r="G948" i="8"/>
  <c r="F949" i="8"/>
  <c r="G949" i="8"/>
  <c r="F950" i="8"/>
  <c r="G950" i="8"/>
  <c r="F951" i="8"/>
  <c r="G951" i="8"/>
  <c r="F952" i="8"/>
  <c r="G952" i="8"/>
  <c r="F953" i="8"/>
  <c r="G953" i="8"/>
  <c r="G6" i="8"/>
  <c r="F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6" i="8"/>
  <c r="D6" i="8" l="1"/>
  <c r="AE5" i="8"/>
  <c r="AD5" i="8"/>
  <c r="AC5" i="8"/>
  <c r="AB5" i="8"/>
  <c r="AA5" i="8"/>
  <c r="Z5" i="8"/>
  <c r="Y5" i="8"/>
  <c r="J5" i="8"/>
  <c r="I5" i="8"/>
  <c r="H5" i="8"/>
  <c r="G5" i="8"/>
  <c r="F5" i="8"/>
  <c r="H7" i="20" l="1"/>
  <c r="K7" i="20" s="1"/>
  <c r="I7" i="20"/>
  <c r="J7" i="20"/>
  <c r="L7" i="20"/>
  <c r="M7" i="20"/>
  <c r="N7" i="20"/>
  <c r="O7" i="20" s="1"/>
  <c r="H8" i="20"/>
  <c r="K8" i="20" s="1"/>
  <c r="I8" i="20"/>
  <c r="J8" i="20"/>
  <c r="L8" i="20" s="1"/>
  <c r="N8" i="20"/>
  <c r="H9" i="20"/>
  <c r="K9" i="20" s="1"/>
  <c r="I9" i="20"/>
  <c r="J9" i="20"/>
  <c r="L9" i="20" s="1"/>
  <c r="M9" i="20"/>
  <c r="N9" i="20"/>
  <c r="O9" i="20" s="1"/>
  <c r="H10" i="20"/>
  <c r="K10" i="20" s="1"/>
  <c r="I10" i="20"/>
  <c r="J10" i="20"/>
  <c r="L10" i="20"/>
  <c r="M10" i="20"/>
  <c r="N10" i="20"/>
  <c r="O10" i="20" s="1"/>
  <c r="H11" i="20"/>
  <c r="K11" i="20" s="1"/>
  <c r="I11" i="20"/>
  <c r="J11" i="20"/>
  <c r="L11" i="20"/>
  <c r="M11" i="20"/>
  <c r="N11" i="20"/>
  <c r="O11" i="20" s="1"/>
  <c r="H12" i="20"/>
  <c r="M12" i="20" s="1"/>
  <c r="I12" i="20"/>
  <c r="J12" i="20"/>
  <c r="L12" i="20"/>
  <c r="N12" i="20"/>
  <c r="O12" i="20" s="1"/>
  <c r="H13" i="20"/>
  <c r="M13" i="20" s="1"/>
  <c r="I13" i="20"/>
  <c r="J13" i="20"/>
  <c r="L13" i="20"/>
  <c r="N13" i="20"/>
  <c r="O13" i="20" s="1"/>
  <c r="H14" i="20"/>
  <c r="M14" i="20" s="1"/>
  <c r="I14" i="20"/>
  <c r="J14" i="20"/>
  <c r="L14" i="20"/>
  <c r="N14" i="20"/>
  <c r="O14" i="20" s="1"/>
  <c r="H15" i="20"/>
  <c r="M15" i="20" s="1"/>
  <c r="I15" i="20"/>
  <c r="J15" i="20"/>
  <c r="L15" i="20"/>
  <c r="N15" i="20"/>
  <c r="O15" i="20" s="1"/>
  <c r="H16" i="20"/>
  <c r="M16" i="20" s="1"/>
  <c r="I16" i="20"/>
  <c r="J16" i="20"/>
  <c r="L16" i="20"/>
  <c r="N16" i="20"/>
  <c r="O16" i="20" s="1"/>
  <c r="H17" i="20"/>
  <c r="M17" i="20" s="1"/>
  <c r="I17" i="20"/>
  <c r="J17" i="20"/>
  <c r="L17" i="20"/>
  <c r="N17" i="20"/>
  <c r="O17" i="20" s="1"/>
  <c r="H18" i="20"/>
  <c r="M18" i="20" s="1"/>
  <c r="I18" i="20"/>
  <c r="J18" i="20"/>
  <c r="L18" i="20"/>
  <c r="N18" i="20"/>
  <c r="O18" i="20" s="1"/>
  <c r="H19" i="20"/>
  <c r="M19" i="20" s="1"/>
  <c r="I19" i="20"/>
  <c r="J19" i="20"/>
  <c r="L19" i="20"/>
  <c r="N19" i="20"/>
  <c r="O19" i="20" s="1"/>
  <c r="H20" i="20"/>
  <c r="M20" i="20" s="1"/>
  <c r="I20" i="20"/>
  <c r="J20" i="20"/>
  <c r="L20" i="20"/>
  <c r="N20" i="20"/>
  <c r="O20" i="20" s="1"/>
  <c r="H21" i="20"/>
  <c r="M21" i="20" s="1"/>
  <c r="I21" i="20"/>
  <c r="J21" i="20"/>
  <c r="L21" i="20"/>
  <c r="N21" i="20"/>
  <c r="O21" i="20" s="1"/>
  <c r="H22" i="20"/>
  <c r="M22" i="20" s="1"/>
  <c r="I22" i="20"/>
  <c r="J22" i="20"/>
  <c r="L22" i="20"/>
  <c r="N22" i="20"/>
  <c r="O22" i="20" s="1"/>
  <c r="H23" i="20"/>
  <c r="M23" i="20" s="1"/>
  <c r="I23" i="20"/>
  <c r="J23" i="20"/>
  <c r="L23" i="20"/>
  <c r="N23" i="20"/>
  <c r="O23" i="20" s="1"/>
  <c r="H24" i="20"/>
  <c r="M24" i="20" s="1"/>
  <c r="I24" i="20"/>
  <c r="J24" i="20"/>
  <c r="L24" i="20"/>
  <c r="N24" i="20"/>
  <c r="O24" i="20" s="1"/>
  <c r="H25" i="20"/>
  <c r="M25" i="20" s="1"/>
  <c r="I25" i="20"/>
  <c r="J25" i="20"/>
  <c r="L25" i="20"/>
  <c r="N25" i="20"/>
  <c r="O25" i="20" s="1"/>
  <c r="H26" i="20"/>
  <c r="I26" i="20"/>
  <c r="J26" i="20"/>
  <c r="L26" i="20"/>
  <c r="N26" i="20"/>
  <c r="H27" i="20"/>
  <c r="I27" i="20"/>
  <c r="J27" i="20"/>
  <c r="L27" i="20"/>
  <c r="N27" i="20"/>
  <c r="H28" i="20"/>
  <c r="K28" i="20" s="1"/>
  <c r="I28" i="20"/>
  <c r="J28" i="20"/>
  <c r="L28" i="20" s="1"/>
  <c r="N28" i="20"/>
  <c r="H29" i="20"/>
  <c r="K29" i="20" s="1"/>
  <c r="I29" i="20"/>
  <c r="J29" i="20"/>
  <c r="L29" i="20" s="1"/>
  <c r="M29" i="20"/>
  <c r="N29" i="20"/>
  <c r="H30" i="20"/>
  <c r="K30" i="20" s="1"/>
  <c r="I30" i="20"/>
  <c r="L30" i="20" s="1"/>
  <c r="J30" i="20"/>
  <c r="M30" i="20" s="1"/>
  <c r="N30" i="20"/>
  <c r="H31" i="20"/>
  <c r="K31" i="20" s="1"/>
  <c r="I31" i="20"/>
  <c r="J31" i="20"/>
  <c r="L31" i="20" s="1"/>
  <c r="M31" i="20"/>
  <c r="N31" i="20"/>
  <c r="H32" i="20"/>
  <c r="K32" i="20" s="1"/>
  <c r="I32" i="20"/>
  <c r="L32" i="20" s="1"/>
  <c r="J32" i="20"/>
  <c r="M32" i="20" s="1"/>
  <c r="N32" i="20"/>
  <c r="H33" i="20"/>
  <c r="K33" i="20" s="1"/>
  <c r="I33" i="20"/>
  <c r="J33" i="20"/>
  <c r="L33" i="20" s="1"/>
  <c r="M33" i="20"/>
  <c r="N33" i="20"/>
  <c r="H34" i="20"/>
  <c r="K34" i="20" s="1"/>
  <c r="I34" i="20"/>
  <c r="L34" i="20" s="1"/>
  <c r="J34" i="20"/>
  <c r="M34" i="20"/>
  <c r="N34" i="20"/>
  <c r="H35" i="20"/>
  <c r="K35" i="20" s="1"/>
  <c r="I35" i="20"/>
  <c r="J35" i="20"/>
  <c r="L35" i="20" s="1"/>
  <c r="M35" i="20"/>
  <c r="N35" i="20"/>
  <c r="H36" i="20"/>
  <c r="K36" i="20" s="1"/>
  <c r="I36" i="20"/>
  <c r="L36" i="20" s="1"/>
  <c r="J36" i="20"/>
  <c r="M36" i="20" s="1"/>
  <c r="N36" i="20"/>
  <c r="H37" i="20"/>
  <c r="K37" i="20" s="1"/>
  <c r="I37" i="20"/>
  <c r="J37" i="20"/>
  <c r="L37" i="20" s="1"/>
  <c r="M37" i="20"/>
  <c r="N37" i="20"/>
  <c r="H38" i="20"/>
  <c r="K38" i="20" s="1"/>
  <c r="I38" i="20"/>
  <c r="L38" i="20" s="1"/>
  <c r="J38" i="20"/>
  <c r="M38" i="20" s="1"/>
  <c r="N38" i="20"/>
  <c r="H39" i="20"/>
  <c r="K39" i="20" s="1"/>
  <c r="I39" i="20"/>
  <c r="J39" i="20"/>
  <c r="L39" i="20" s="1"/>
  <c r="M39" i="20"/>
  <c r="N39" i="20"/>
  <c r="H40" i="20"/>
  <c r="K40" i="20" s="1"/>
  <c r="I40" i="20"/>
  <c r="L40" i="20" s="1"/>
  <c r="J40" i="20"/>
  <c r="M40" i="20"/>
  <c r="N40" i="20"/>
  <c r="H41" i="20"/>
  <c r="K41" i="20" s="1"/>
  <c r="I41" i="20"/>
  <c r="J41" i="20"/>
  <c r="L41" i="20" s="1"/>
  <c r="M41" i="20"/>
  <c r="N41" i="20"/>
  <c r="H42" i="20"/>
  <c r="K42" i="20" s="1"/>
  <c r="I42" i="20"/>
  <c r="L42" i="20" s="1"/>
  <c r="J42" i="20"/>
  <c r="M42" i="20"/>
  <c r="N42" i="20"/>
  <c r="H43" i="20"/>
  <c r="K43" i="20" s="1"/>
  <c r="I43" i="20"/>
  <c r="J43" i="20"/>
  <c r="L43" i="20" s="1"/>
  <c r="M43" i="20"/>
  <c r="N43" i="20"/>
  <c r="H44" i="20"/>
  <c r="K44" i="20" s="1"/>
  <c r="I44" i="20"/>
  <c r="L44" i="20" s="1"/>
  <c r="J44" i="20"/>
  <c r="M44" i="20"/>
  <c r="N44" i="20"/>
  <c r="H45" i="20"/>
  <c r="K45" i="20" s="1"/>
  <c r="I45" i="20"/>
  <c r="J45" i="20"/>
  <c r="L45" i="20" s="1"/>
  <c r="M45" i="20"/>
  <c r="N45" i="20"/>
  <c r="H46" i="20"/>
  <c r="K46" i="20" s="1"/>
  <c r="I46" i="20"/>
  <c r="L46" i="20" s="1"/>
  <c r="J46" i="20"/>
  <c r="M46" i="20"/>
  <c r="N46" i="20"/>
  <c r="H47" i="20"/>
  <c r="K47" i="20" s="1"/>
  <c r="I47" i="20"/>
  <c r="J47" i="20"/>
  <c r="L47" i="20" s="1"/>
  <c r="M47" i="20"/>
  <c r="N47" i="20"/>
  <c r="H48" i="20"/>
  <c r="K48" i="20" s="1"/>
  <c r="I48" i="20"/>
  <c r="L48" i="20" s="1"/>
  <c r="J48" i="20"/>
  <c r="M48" i="20"/>
  <c r="N48" i="20"/>
  <c r="H49" i="20"/>
  <c r="K49" i="20" s="1"/>
  <c r="I49" i="20"/>
  <c r="J49" i="20"/>
  <c r="L49" i="20" s="1"/>
  <c r="M49" i="20"/>
  <c r="O49" i="20" s="1"/>
  <c r="N49" i="20"/>
  <c r="H50" i="20"/>
  <c r="I50" i="20"/>
  <c r="L50" i="20" s="1"/>
  <c r="J50" i="20"/>
  <c r="K50" i="20"/>
  <c r="M50" i="20"/>
  <c r="O50" i="20" s="1"/>
  <c r="N50" i="20"/>
  <c r="H51" i="20"/>
  <c r="I51" i="20"/>
  <c r="L51" i="20" s="1"/>
  <c r="J51" i="20"/>
  <c r="K51" i="20"/>
  <c r="M51" i="20"/>
  <c r="O51" i="20" s="1"/>
  <c r="N51" i="20"/>
  <c r="H52" i="20"/>
  <c r="I52" i="20"/>
  <c r="L52" i="20" s="1"/>
  <c r="J52" i="20"/>
  <c r="K52" i="20"/>
  <c r="M52" i="20"/>
  <c r="O52" i="20" s="1"/>
  <c r="N52" i="20"/>
  <c r="H53" i="20"/>
  <c r="I53" i="20"/>
  <c r="L53" i="20" s="1"/>
  <c r="J53" i="20"/>
  <c r="K53" i="20"/>
  <c r="M53" i="20"/>
  <c r="O53" i="20" s="1"/>
  <c r="N53" i="20"/>
  <c r="H54" i="20"/>
  <c r="I54" i="20"/>
  <c r="L54" i="20" s="1"/>
  <c r="J54" i="20"/>
  <c r="K54" i="20"/>
  <c r="M54" i="20"/>
  <c r="O54" i="20" s="1"/>
  <c r="N54" i="20"/>
  <c r="H55" i="20"/>
  <c r="I55" i="20"/>
  <c r="L55" i="20" s="1"/>
  <c r="J55" i="20"/>
  <c r="K55" i="20"/>
  <c r="M55" i="20"/>
  <c r="O55" i="20" s="1"/>
  <c r="N55" i="20"/>
  <c r="H56" i="20"/>
  <c r="I56" i="20"/>
  <c r="L56" i="20" s="1"/>
  <c r="J56" i="20"/>
  <c r="K56" i="20"/>
  <c r="M56" i="20"/>
  <c r="O56" i="20" s="1"/>
  <c r="N56" i="20"/>
  <c r="H57" i="20"/>
  <c r="I57" i="20"/>
  <c r="L57" i="20" s="1"/>
  <c r="J57" i="20"/>
  <c r="K57" i="20"/>
  <c r="M57" i="20"/>
  <c r="O57" i="20" s="1"/>
  <c r="N57" i="20"/>
  <c r="H58" i="20"/>
  <c r="I58" i="20"/>
  <c r="L58" i="20" s="1"/>
  <c r="J58" i="20"/>
  <c r="K58" i="20"/>
  <c r="M58" i="20"/>
  <c r="O58" i="20" s="1"/>
  <c r="N58" i="20"/>
  <c r="H59" i="20"/>
  <c r="I59" i="20"/>
  <c r="L59" i="20" s="1"/>
  <c r="J59" i="20"/>
  <c r="K59" i="20"/>
  <c r="M59" i="20"/>
  <c r="O59" i="20" s="1"/>
  <c r="N59" i="20"/>
  <c r="H60" i="20"/>
  <c r="I60" i="20"/>
  <c r="L60" i="20" s="1"/>
  <c r="J60" i="20"/>
  <c r="K60" i="20"/>
  <c r="M60" i="20"/>
  <c r="O60" i="20" s="1"/>
  <c r="N60" i="20"/>
  <c r="H61" i="20"/>
  <c r="I61" i="20"/>
  <c r="L61" i="20" s="1"/>
  <c r="J61" i="20"/>
  <c r="K61" i="20"/>
  <c r="M61" i="20"/>
  <c r="O61" i="20" s="1"/>
  <c r="N61" i="20"/>
  <c r="H62" i="20"/>
  <c r="I62" i="20"/>
  <c r="L62" i="20" s="1"/>
  <c r="J62" i="20"/>
  <c r="K62" i="20"/>
  <c r="M62" i="20"/>
  <c r="O62" i="20" s="1"/>
  <c r="N62" i="20"/>
  <c r="H63" i="20"/>
  <c r="I63" i="20"/>
  <c r="L63" i="20" s="1"/>
  <c r="J63" i="20"/>
  <c r="K63" i="20"/>
  <c r="M63" i="20"/>
  <c r="O63" i="20" s="1"/>
  <c r="N63" i="20"/>
  <c r="H64" i="20"/>
  <c r="I64" i="20"/>
  <c r="L64" i="20" s="1"/>
  <c r="J64" i="20"/>
  <c r="K64" i="20"/>
  <c r="M64" i="20"/>
  <c r="O64" i="20" s="1"/>
  <c r="N64" i="20"/>
  <c r="H65" i="20"/>
  <c r="I65" i="20"/>
  <c r="L65" i="20" s="1"/>
  <c r="J65" i="20"/>
  <c r="K65" i="20"/>
  <c r="M65" i="20"/>
  <c r="O65" i="20" s="1"/>
  <c r="N65" i="20"/>
  <c r="H66" i="20"/>
  <c r="I66" i="20"/>
  <c r="L66" i="20" s="1"/>
  <c r="J66" i="20"/>
  <c r="K66" i="20"/>
  <c r="M66" i="20"/>
  <c r="O66" i="20" s="1"/>
  <c r="N66" i="20"/>
  <c r="H67" i="20"/>
  <c r="I67" i="20"/>
  <c r="L67" i="20" s="1"/>
  <c r="J67" i="20"/>
  <c r="K67" i="20"/>
  <c r="M67" i="20"/>
  <c r="O67" i="20" s="1"/>
  <c r="N67" i="20"/>
  <c r="H68" i="20"/>
  <c r="I68" i="20"/>
  <c r="L68" i="20" s="1"/>
  <c r="J68" i="20"/>
  <c r="K68" i="20"/>
  <c r="M68" i="20"/>
  <c r="O68" i="20" s="1"/>
  <c r="N68" i="20"/>
  <c r="H69" i="20"/>
  <c r="I69" i="20"/>
  <c r="L69" i="20" s="1"/>
  <c r="J69" i="20"/>
  <c r="K69" i="20"/>
  <c r="M69" i="20"/>
  <c r="O69" i="20" s="1"/>
  <c r="N69" i="20"/>
  <c r="H70" i="20"/>
  <c r="I70" i="20"/>
  <c r="L70" i="20" s="1"/>
  <c r="J70" i="20"/>
  <c r="K70" i="20"/>
  <c r="M70" i="20"/>
  <c r="O70" i="20" s="1"/>
  <c r="N70" i="20"/>
  <c r="H71" i="20"/>
  <c r="I71" i="20"/>
  <c r="L71" i="20" s="1"/>
  <c r="J71" i="20"/>
  <c r="K71" i="20"/>
  <c r="M71" i="20"/>
  <c r="O71" i="20" s="1"/>
  <c r="N71" i="20"/>
  <c r="H72" i="20"/>
  <c r="I72" i="20"/>
  <c r="L72" i="20" s="1"/>
  <c r="J72" i="20"/>
  <c r="K72" i="20"/>
  <c r="M72" i="20"/>
  <c r="O72" i="20" s="1"/>
  <c r="N72" i="20"/>
  <c r="H73" i="20"/>
  <c r="I73" i="20"/>
  <c r="L73" i="20" s="1"/>
  <c r="J73" i="20"/>
  <c r="K73" i="20"/>
  <c r="M73" i="20"/>
  <c r="O73" i="20" s="1"/>
  <c r="N73" i="20"/>
  <c r="H74" i="20"/>
  <c r="I74" i="20"/>
  <c r="L74" i="20" s="1"/>
  <c r="J74" i="20"/>
  <c r="K74" i="20"/>
  <c r="M74" i="20"/>
  <c r="O74" i="20" s="1"/>
  <c r="N74" i="20"/>
  <c r="H75" i="20"/>
  <c r="I75" i="20"/>
  <c r="L75" i="20" s="1"/>
  <c r="J75" i="20"/>
  <c r="K75" i="20"/>
  <c r="M75" i="20"/>
  <c r="O75" i="20" s="1"/>
  <c r="N75" i="20"/>
  <c r="H76" i="20"/>
  <c r="I76" i="20"/>
  <c r="L76" i="20" s="1"/>
  <c r="J76" i="20"/>
  <c r="K76" i="20"/>
  <c r="M76" i="20"/>
  <c r="O76" i="20" s="1"/>
  <c r="N76" i="20"/>
  <c r="H77" i="20"/>
  <c r="K77" i="20" s="1"/>
  <c r="I77" i="20"/>
  <c r="L77" i="20" s="1"/>
  <c r="J77" i="20"/>
  <c r="M77" i="20"/>
  <c r="N77" i="20"/>
  <c r="H78" i="20"/>
  <c r="K78" i="20" s="1"/>
  <c r="I78" i="20"/>
  <c r="L78" i="20" s="1"/>
  <c r="J78" i="20"/>
  <c r="M78" i="20"/>
  <c r="O78" i="20" s="1"/>
  <c r="N78" i="20"/>
  <c r="H79" i="20"/>
  <c r="K79" i="20" s="1"/>
  <c r="I79" i="20"/>
  <c r="L79" i="20" s="1"/>
  <c r="J79" i="20"/>
  <c r="M79" i="20"/>
  <c r="N79" i="20"/>
  <c r="H80" i="20"/>
  <c r="K80" i="20" s="1"/>
  <c r="I80" i="20"/>
  <c r="L80" i="20" s="1"/>
  <c r="J80" i="20"/>
  <c r="M80" i="20"/>
  <c r="O80" i="20" s="1"/>
  <c r="N80" i="20"/>
  <c r="H81" i="20"/>
  <c r="K81" i="20" s="1"/>
  <c r="I81" i="20"/>
  <c r="L81" i="20" s="1"/>
  <c r="J81" i="20"/>
  <c r="M81" i="20"/>
  <c r="N81" i="20"/>
  <c r="H82" i="20"/>
  <c r="K82" i="20" s="1"/>
  <c r="I82" i="20"/>
  <c r="L82" i="20" s="1"/>
  <c r="J82" i="20"/>
  <c r="M82" i="20"/>
  <c r="O82" i="20" s="1"/>
  <c r="N82" i="20"/>
  <c r="H83" i="20"/>
  <c r="K83" i="20" s="1"/>
  <c r="I83" i="20"/>
  <c r="L83" i="20" s="1"/>
  <c r="J83" i="20"/>
  <c r="M83" i="20"/>
  <c r="N83" i="20"/>
  <c r="H84" i="20"/>
  <c r="K84" i="20" s="1"/>
  <c r="I84" i="20"/>
  <c r="L84" i="20" s="1"/>
  <c r="J84" i="20"/>
  <c r="M84" i="20"/>
  <c r="O84" i="20" s="1"/>
  <c r="N84" i="20"/>
  <c r="H85" i="20"/>
  <c r="K85" i="20" s="1"/>
  <c r="I85" i="20"/>
  <c r="L85" i="20" s="1"/>
  <c r="J85" i="20"/>
  <c r="M85" i="20"/>
  <c r="N85" i="20"/>
  <c r="H86" i="20"/>
  <c r="K86" i="20" s="1"/>
  <c r="I86" i="20"/>
  <c r="L86" i="20" s="1"/>
  <c r="J86" i="20"/>
  <c r="M86" i="20"/>
  <c r="O86" i="20" s="1"/>
  <c r="N86" i="20"/>
  <c r="H87" i="20"/>
  <c r="K87" i="20" s="1"/>
  <c r="I87" i="20"/>
  <c r="L87" i="20" s="1"/>
  <c r="J87" i="20"/>
  <c r="M87" i="20"/>
  <c r="N87" i="20"/>
  <c r="H88" i="20"/>
  <c r="K88" i="20" s="1"/>
  <c r="I88" i="20"/>
  <c r="L88" i="20" s="1"/>
  <c r="J88" i="20"/>
  <c r="M88" i="20"/>
  <c r="O88" i="20" s="1"/>
  <c r="N88" i="20"/>
  <c r="H89" i="20"/>
  <c r="K89" i="20" s="1"/>
  <c r="I89" i="20"/>
  <c r="L89" i="20" s="1"/>
  <c r="J89" i="20"/>
  <c r="M89" i="20"/>
  <c r="N89" i="20"/>
  <c r="H90" i="20"/>
  <c r="K90" i="20" s="1"/>
  <c r="I90" i="20"/>
  <c r="L90" i="20" s="1"/>
  <c r="J90" i="20"/>
  <c r="M90" i="20"/>
  <c r="O90" i="20" s="1"/>
  <c r="N90" i="20"/>
  <c r="H91" i="20"/>
  <c r="K91" i="20" s="1"/>
  <c r="I91" i="20"/>
  <c r="L91" i="20" s="1"/>
  <c r="J91" i="20"/>
  <c r="M91" i="20"/>
  <c r="N91" i="20"/>
  <c r="H92" i="20"/>
  <c r="K92" i="20" s="1"/>
  <c r="I92" i="20"/>
  <c r="L92" i="20" s="1"/>
  <c r="J92" i="20"/>
  <c r="M92" i="20"/>
  <c r="O92" i="20" s="1"/>
  <c r="N92" i="20"/>
  <c r="H93" i="20"/>
  <c r="K93" i="20" s="1"/>
  <c r="I93" i="20"/>
  <c r="L93" i="20" s="1"/>
  <c r="J93" i="20"/>
  <c r="M93" i="20"/>
  <c r="N93" i="20"/>
  <c r="H94" i="20"/>
  <c r="K94" i="20" s="1"/>
  <c r="I94" i="20"/>
  <c r="L94" i="20" s="1"/>
  <c r="J94" i="20"/>
  <c r="M94" i="20"/>
  <c r="O94" i="20" s="1"/>
  <c r="N94" i="20"/>
  <c r="H95" i="20"/>
  <c r="K95" i="20" s="1"/>
  <c r="I95" i="20"/>
  <c r="L95" i="20" s="1"/>
  <c r="J95" i="20"/>
  <c r="M95" i="20"/>
  <c r="N95" i="20"/>
  <c r="H96" i="20"/>
  <c r="K96" i="20" s="1"/>
  <c r="I96" i="20"/>
  <c r="L96" i="20" s="1"/>
  <c r="J96" i="20"/>
  <c r="M96" i="20"/>
  <c r="O96" i="20" s="1"/>
  <c r="N96" i="20"/>
  <c r="H97" i="20"/>
  <c r="K97" i="20" s="1"/>
  <c r="I97" i="20"/>
  <c r="L97" i="20" s="1"/>
  <c r="J97" i="20"/>
  <c r="M97" i="20"/>
  <c r="N97" i="20"/>
  <c r="H98" i="20"/>
  <c r="K98" i="20" s="1"/>
  <c r="I98" i="20"/>
  <c r="L98" i="20" s="1"/>
  <c r="J98" i="20"/>
  <c r="M98" i="20"/>
  <c r="N98" i="20"/>
  <c r="O98" i="20" s="1"/>
  <c r="H99" i="20"/>
  <c r="K99" i="20" s="1"/>
  <c r="I99" i="20"/>
  <c r="L99" i="20" s="1"/>
  <c r="J99" i="20"/>
  <c r="M99" i="20"/>
  <c r="N99" i="20"/>
  <c r="O99" i="20" s="1"/>
  <c r="H100" i="20"/>
  <c r="K100" i="20" s="1"/>
  <c r="I100" i="20"/>
  <c r="L100" i="20" s="1"/>
  <c r="J100" i="20"/>
  <c r="M100" i="20"/>
  <c r="N100" i="20"/>
  <c r="O100" i="20" s="1"/>
  <c r="H101" i="20"/>
  <c r="K101" i="20" s="1"/>
  <c r="I101" i="20"/>
  <c r="L101" i="20" s="1"/>
  <c r="J101" i="20"/>
  <c r="M101" i="20"/>
  <c r="N101" i="20"/>
  <c r="O101" i="20" s="1"/>
  <c r="H102" i="20"/>
  <c r="K102" i="20" s="1"/>
  <c r="I102" i="20"/>
  <c r="L102" i="20" s="1"/>
  <c r="J102" i="20"/>
  <c r="M102" i="20"/>
  <c r="N102" i="20"/>
  <c r="O102" i="20" s="1"/>
  <c r="H103" i="20"/>
  <c r="K103" i="20" s="1"/>
  <c r="I103" i="20"/>
  <c r="L103" i="20" s="1"/>
  <c r="J103" i="20"/>
  <c r="M103" i="20"/>
  <c r="N103" i="20"/>
  <c r="O103" i="20" s="1"/>
  <c r="H104" i="20"/>
  <c r="K104" i="20" s="1"/>
  <c r="I104" i="20"/>
  <c r="L104" i="20" s="1"/>
  <c r="J104" i="20"/>
  <c r="M104" i="20"/>
  <c r="N104" i="20"/>
  <c r="O104" i="20" s="1"/>
  <c r="H105" i="20"/>
  <c r="K105" i="20" s="1"/>
  <c r="I105" i="20"/>
  <c r="L105" i="20" s="1"/>
  <c r="J105" i="20"/>
  <c r="M105" i="20"/>
  <c r="N105" i="20"/>
  <c r="O105" i="20" s="1"/>
  <c r="H106" i="20"/>
  <c r="K106" i="20" s="1"/>
  <c r="I106" i="20"/>
  <c r="L106" i="20" s="1"/>
  <c r="J106" i="20"/>
  <c r="M106" i="20"/>
  <c r="N106" i="20"/>
  <c r="O106" i="20" s="1"/>
  <c r="H107" i="20"/>
  <c r="K107" i="20" s="1"/>
  <c r="I107" i="20"/>
  <c r="L107" i="20" s="1"/>
  <c r="J107" i="20"/>
  <c r="M107" i="20"/>
  <c r="N107" i="20"/>
  <c r="O107" i="20" s="1"/>
  <c r="H108" i="20"/>
  <c r="K108" i="20" s="1"/>
  <c r="I108" i="20"/>
  <c r="L108" i="20" s="1"/>
  <c r="J108" i="20"/>
  <c r="M108" i="20"/>
  <c r="N108" i="20"/>
  <c r="O108" i="20" s="1"/>
  <c r="H109" i="20"/>
  <c r="K109" i="20" s="1"/>
  <c r="I109" i="20"/>
  <c r="L109" i="20" s="1"/>
  <c r="J109" i="20"/>
  <c r="M109" i="20"/>
  <c r="N109" i="20"/>
  <c r="O109" i="20" s="1"/>
  <c r="H110" i="20"/>
  <c r="K110" i="20" s="1"/>
  <c r="I110" i="20"/>
  <c r="L110" i="20" s="1"/>
  <c r="J110" i="20"/>
  <c r="M110" i="20"/>
  <c r="N110" i="20"/>
  <c r="O110" i="20" s="1"/>
  <c r="H111" i="20"/>
  <c r="K111" i="20" s="1"/>
  <c r="I111" i="20"/>
  <c r="L111" i="20" s="1"/>
  <c r="J111" i="20"/>
  <c r="M111" i="20"/>
  <c r="N111" i="20"/>
  <c r="H112" i="20"/>
  <c r="K112" i="20" s="1"/>
  <c r="I112" i="20"/>
  <c r="L112" i="20" s="1"/>
  <c r="J112" i="20"/>
  <c r="N112" i="20"/>
  <c r="H113" i="20"/>
  <c r="K113" i="20" s="1"/>
  <c r="I113" i="20"/>
  <c r="M113" i="20" s="1"/>
  <c r="J113" i="20"/>
  <c r="L113" i="20"/>
  <c r="N113" i="20"/>
  <c r="H114" i="20"/>
  <c r="K114" i="20" s="1"/>
  <c r="I114" i="20"/>
  <c r="M114" i="20" s="1"/>
  <c r="J114" i="20"/>
  <c r="N114" i="20"/>
  <c r="H115" i="20"/>
  <c r="K115" i="20" s="1"/>
  <c r="I115" i="20"/>
  <c r="M115" i="20" s="1"/>
  <c r="J115" i="20"/>
  <c r="L115" i="20"/>
  <c r="N115" i="20"/>
  <c r="H116" i="20"/>
  <c r="K116" i="20" s="1"/>
  <c r="I116" i="20"/>
  <c r="M116" i="20" s="1"/>
  <c r="J116" i="20"/>
  <c r="L116" i="20"/>
  <c r="N116" i="20"/>
  <c r="H117" i="20"/>
  <c r="K117" i="20" s="1"/>
  <c r="I117" i="20"/>
  <c r="M117" i="20" s="1"/>
  <c r="J117" i="20"/>
  <c r="L117" i="20"/>
  <c r="N117" i="20"/>
  <c r="H118" i="20"/>
  <c r="K118" i="20" s="1"/>
  <c r="I118" i="20"/>
  <c r="M118" i="20" s="1"/>
  <c r="J118" i="20"/>
  <c r="L118" i="20"/>
  <c r="N118" i="20"/>
  <c r="H119" i="20"/>
  <c r="K119" i="20" s="1"/>
  <c r="I119" i="20"/>
  <c r="M119" i="20" s="1"/>
  <c r="J119" i="20"/>
  <c r="L119" i="20"/>
  <c r="N119" i="20"/>
  <c r="H120" i="20"/>
  <c r="K120" i="20" s="1"/>
  <c r="I120" i="20"/>
  <c r="M120" i="20" s="1"/>
  <c r="J120" i="20"/>
  <c r="L120" i="20"/>
  <c r="N120" i="20"/>
  <c r="H121" i="20"/>
  <c r="K121" i="20" s="1"/>
  <c r="I121" i="20"/>
  <c r="M121" i="20" s="1"/>
  <c r="J121" i="20"/>
  <c r="L121" i="20"/>
  <c r="N121" i="20"/>
  <c r="O121" i="20" s="1"/>
  <c r="H122" i="20"/>
  <c r="K122" i="20" s="1"/>
  <c r="I122" i="20"/>
  <c r="J122" i="20"/>
  <c r="L122" i="20"/>
  <c r="N122" i="20"/>
  <c r="H123" i="20"/>
  <c r="K123" i="20" s="1"/>
  <c r="I123" i="20"/>
  <c r="J123" i="20"/>
  <c r="L123" i="20"/>
  <c r="N123" i="20"/>
  <c r="H124" i="20"/>
  <c r="K124" i="20" s="1"/>
  <c r="I124" i="20"/>
  <c r="J124" i="20"/>
  <c r="L124" i="20"/>
  <c r="N124" i="20"/>
  <c r="H125" i="20"/>
  <c r="K125" i="20" s="1"/>
  <c r="I125" i="20"/>
  <c r="J125" i="20"/>
  <c r="L125" i="20"/>
  <c r="N125" i="20"/>
  <c r="H126" i="20"/>
  <c r="K126" i="20" s="1"/>
  <c r="I126" i="20"/>
  <c r="J126" i="20"/>
  <c r="L126" i="20"/>
  <c r="N126" i="20"/>
  <c r="H127" i="20"/>
  <c r="K127" i="20" s="1"/>
  <c r="I127" i="20"/>
  <c r="J127" i="20"/>
  <c r="L127" i="20"/>
  <c r="N127" i="20"/>
  <c r="H128" i="20"/>
  <c r="K128" i="20" s="1"/>
  <c r="I128" i="20"/>
  <c r="J128" i="20"/>
  <c r="L128" i="20"/>
  <c r="N128" i="20"/>
  <c r="H129" i="20"/>
  <c r="K129" i="20" s="1"/>
  <c r="I129" i="20"/>
  <c r="J129" i="20"/>
  <c r="L129" i="20"/>
  <c r="N129" i="20"/>
  <c r="H130" i="20"/>
  <c r="K130" i="20" s="1"/>
  <c r="I130" i="20"/>
  <c r="J130" i="20"/>
  <c r="L130" i="20"/>
  <c r="N130" i="20"/>
  <c r="H131" i="20"/>
  <c r="K131" i="20" s="1"/>
  <c r="I131" i="20"/>
  <c r="J131" i="20"/>
  <c r="L131" i="20"/>
  <c r="N131" i="20"/>
  <c r="H132" i="20"/>
  <c r="K132" i="20" s="1"/>
  <c r="I132" i="20"/>
  <c r="J132" i="20"/>
  <c r="L132" i="20"/>
  <c r="N132" i="20"/>
  <c r="H133" i="20"/>
  <c r="K133" i="20" s="1"/>
  <c r="I133" i="20"/>
  <c r="J133" i="20"/>
  <c r="L133" i="20"/>
  <c r="N133" i="20"/>
  <c r="H134" i="20"/>
  <c r="K134" i="20" s="1"/>
  <c r="I134" i="20"/>
  <c r="J134" i="20"/>
  <c r="L134" i="20"/>
  <c r="N134" i="20"/>
  <c r="H135" i="20"/>
  <c r="K135" i="20" s="1"/>
  <c r="I135" i="20"/>
  <c r="J135" i="20"/>
  <c r="L135" i="20"/>
  <c r="N135" i="20"/>
  <c r="H136" i="20"/>
  <c r="K136" i="20" s="1"/>
  <c r="I136" i="20"/>
  <c r="J136" i="20"/>
  <c r="L136" i="20"/>
  <c r="N136" i="20"/>
  <c r="H137" i="20"/>
  <c r="K137" i="20" s="1"/>
  <c r="I137" i="20"/>
  <c r="J137" i="20"/>
  <c r="L137" i="20"/>
  <c r="N137" i="20"/>
  <c r="H138" i="20"/>
  <c r="K138" i="20" s="1"/>
  <c r="I138" i="20"/>
  <c r="J138" i="20"/>
  <c r="L138" i="20"/>
  <c r="N138" i="20"/>
  <c r="H139" i="20"/>
  <c r="K139" i="20" s="1"/>
  <c r="I139" i="20"/>
  <c r="J139" i="20"/>
  <c r="L139" i="20"/>
  <c r="N139" i="20"/>
  <c r="H140" i="20"/>
  <c r="K140" i="20" s="1"/>
  <c r="I140" i="20"/>
  <c r="J140" i="20"/>
  <c r="L140" i="20"/>
  <c r="N140" i="20"/>
  <c r="H141" i="20"/>
  <c r="K141" i="20" s="1"/>
  <c r="I141" i="20"/>
  <c r="J141" i="20"/>
  <c r="L141" i="20"/>
  <c r="N141" i="20"/>
  <c r="H142" i="20"/>
  <c r="K142" i="20" s="1"/>
  <c r="I142" i="20"/>
  <c r="J142" i="20"/>
  <c r="L142" i="20"/>
  <c r="N142" i="20"/>
  <c r="H143" i="20"/>
  <c r="K143" i="20" s="1"/>
  <c r="I143" i="20"/>
  <c r="J143" i="20"/>
  <c r="L143" i="20"/>
  <c r="N143" i="20"/>
  <c r="H144" i="20"/>
  <c r="K144" i="20" s="1"/>
  <c r="I144" i="20"/>
  <c r="J144" i="20"/>
  <c r="L144" i="20"/>
  <c r="N144" i="20"/>
  <c r="H145" i="20"/>
  <c r="K145" i="20" s="1"/>
  <c r="I145" i="20"/>
  <c r="J145" i="20"/>
  <c r="L145" i="20"/>
  <c r="N145" i="20"/>
  <c r="H146" i="20"/>
  <c r="K146" i="20" s="1"/>
  <c r="I146" i="20"/>
  <c r="J146" i="20"/>
  <c r="L146" i="20"/>
  <c r="N146" i="20"/>
  <c r="H147" i="20"/>
  <c r="K147" i="20" s="1"/>
  <c r="I147" i="20"/>
  <c r="J147" i="20"/>
  <c r="L147" i="20"/>
  <c r="N147" i="20"/>
  <c r="H148" i="20"/>
  <c r="K148" i="20" s="1"/>
  <c r="I148" i="20"/>
  <c r="J148" i="20"/>
  <c r="L148" i="20"/>
  <c r="N148" i="20"/>
  <c r="H149" i="20"/>
  <c r="K149" i="20" s="1"/>
  <c r="I149" i="20"/>
  <c r="J149" i="20"/>
  <c r="L149" i="20"/>
  <c r="N149" i="20"/>
  <c r="H150" i="20"/>
  <c r="K150" i="20" s="1"/>
  <c r="I150" i="20"/>
  <c r="J150" i="20"/>
  <c r="L150" i="20"/>
  <c r="N150" i="20"/>
  <c r="H151" i="20"/>
  <c r="K151" i="20" s="1"/>
  <c r="I151" i="20"/>
  <c r="J151" i="20"/>
  <c r="L151" i="20"/>
  <c r="N151" i="20"/>
  <c r="H152" i="20"/>
  <c r="K152" i="20" s="1"/>
  <c r="I152" i="20"/>
  <c r="J152" i="20"/>
  <c r="L152" i="20"/>
  <c r="N152" i="20"/>
  <c r="H153" i="20"/>
  <c r="K153" i="20" s="1"/>
  <c r="I153" i="20"/>
  <c r="J153" i="20"/>
  <c r="L153" i="20"/>
  <c r="N153" i="20"/>
  <c r="H154" i="20"/>
  <c r="K154" i="20" s="1"/>
  <c r="I154" i="20"/>
  <c r="J154" i="20"/>
  <c r="L154" i="20"/>
  <c r="N154" i="20"/>
  <c r="H155" i="20"/>
  <c r="K155" i="20" s="1"/>
  <c r="I155" i="20"/>
  <c r="J155" i="20"/>
  <c r="L155" i="20"/>
  <c r="N155" i="20"/>
  <c r="H156" i="20"/>
  <c r="K156" i="20" s="1"/>
  <c r="I156" i="20"/>
  <c r="J156" i="20"/>
  <c r="L156" i="20"/>
  <c r="N156" i="20"/>
  <c r="H157" i="20"/>
  <c r="K157" i="20" s="1"/>
  <c r="I157" i="20"/>
  <c r="J157" i="20"/>
  <c r="L157" i="20"/>
  <c r="N157" i="20"/>
  <c r="H158" i="20"/>
  <c r="K158" i="20" s="1"/>
  <c r="I158" i="20"/>
  <c r="J158" i="20"/>
  <c r="L158" i="20"/>
  <c r="N158" i="20"/>
  <c r="H159" i="20"/>
  <c r="K159" i="20" s="1"/>
  <c r="I159" i="20"/>
  <c r="J159" i="20"/>
  <c r="L159" i="20"/>
  <c r="N159" i="20"/>
  <c r="H160" i="20"/>
  <c r="K160" i="20" s="1"/>
  <c r="I160" i="20"/>
  <c r="J160" i="20"/>
  <c r="L160" i="20"/>
  <c r="N160" i="20"/>
  <c r="H161" i="20"/>
  <c r="K161" i="20" s="1"/>
  <c r="I161" i="20"/>
  <c r="J161" i="20"/>
  <c r="L161" i="20"/>
  <c r="N161" i="20"/>
  <c r="H162" i="20"/>
  <c r="K162" i="20" s="1"/>
  <c r="I162" i="20"/>
  <c r="J162" i="20"/>
  <c r="L162" i="20"/>
  <c r="N162" i="20"/>
  <c r="H163" i="20"/>
  <c r="K163" i="20" s="1"/>
  <c r="I163" i="20"/>
  <c r="J163" i="20"/>
  <c r="L163" i="20"/>
  <c r="N163" i="20"/>
  <c r="H164" i="20"/>
  <c r="K164" i="20" s="1"/>
  <c r="I164" i="20"/>
  <c r="J164" i="20"/>
  <c r="L164" i="20"/>
  <c r="N164" i="20"/>
  <c r="H165" i="20"/>
  <c r="K165" i="20" s="1"/>
  <c r="I165" i="20"/>
  <c r="J165" i="20"/>
  <c r="L165" i="20"/>
  <c r="N165" i="20"/>
  <c r="H166" i="20"/>
  <c r="K166" i="20" s="1"/>
  <c r="I166" i="20"/>
  <c r="J166" i="20"/>
  <c r="L166" i="20"/>
  <c r="N166" i="20"/>
  <c r="H167" i="20"/>
  <c r="K167" i="20" s="1"/>
  <c r="I167" i="20"/>
  <c r="J167" i="20"/>
  <c r="L167" i="20"/>
  <c r="N167" i="20"/>
  <c r="H168" i="20"/>
  <c r="K168" i="20" s="1"/>
  <c r="I168" i="20"/>
  <c r="J168" i="20"/>
  <c r="L168" i="20"/>
  <c r="N168" i="20"/>
  <c r="H169" i="20"/>
  <c r="I169" i="20"/>
  <c r="J169" i="20"/>
  <c r="L169" i="20"/>
  <c r="N169" i="20"/>
  <c r="H170" i="20"/>
  <c r="I170" i="20"/>
  <c r="J170" i="20"/>
  <c r="L170" i="20"/>
  <c r="N170" i="20"/>
  <c r="H171" i="20"/>
  <c r="I171" i="20"/>
  <c r="J171" i="20"/>
  <c r="L171" i="20"/>
  <c r="N171" i="20"/>
  <c r="H172" i="20"/>
  <c r="I172" i="20"/>
  <c r="J172" i="20"/>
  <c r="L172" i="20"/>
  <c r="N172" i="20"/>
  <c r="H173" i="20"/>
  <c r="I173" i="20"/>
  <c r="J173" i="20"/>
  <c r="L173" i="20"/>
  <c r="N173" i="20"/>
  <c r="H174" i="20"/>
  <c r="I174" i="20"/>
  <c r="J174" i="20"/>
  <c r="L174" i="20"/>
  <c r="N174" i="20"/>
  <c r="H175" i="20"/>
  <c r="I175" i="20"/>
  <c r="J175" i="20"/>
  <c r="L175" i="20"/>
  <c r="N175" i="20"/>
  <c r="H176" i="20"/>
  <c r="I176" i="20"/>
  <c r="J176" i="20"/>
  <c r="L176" i="20" s="1"/>
  <c r="N176" i="20"/>
  <c r="H177" i="20"/>
  <c r="I177" i="20"/>
  <c r="J177" i="20"/>
  <c r="L177" i="20" s="1"/>
  <c r="N177" i="20"/>
  <c r="H178" i="20"/>
  <c r="I178" i="20"/>
  <c r="J178" i="20"/>
  <c r="L178" i="20"/>
  <c r="N178" i="20"/>
  <c r="H179" i="20"/>
  <c r="I179" i="20"/>
  <c r="J179" i="20"/>
  <c r="L179" i="20" s="1"/>
  <c r="N179" i="20"/>
  <c r="H180" i="20"/>
  <c r="I180" i="20"/>
  <c r="J180" i="20"/>
  <c r="L180" i="20" s="1"/>
  <c r="N180" i="20"/>
  <c r="H181" i="20"/>
  <c r="I181" i="20"/>
  <c r="J181" i="20"/>
  <c r="L181" i="20" s="1"/>
  <c r="N181" i="20"/>
  <c r="H182" i="20"/>
  <c r="I182" i="20"/>
  <c r="J182" i="20"/>
  <c r="L182" i="20"/>
  <c r="N182" i="20"/>
  <c r="H183" i="20"/>
  <c r="I183" i="20"/>
  <c r="J183" i="20"/>
  <c r="L183" i="20" s="1"/>
  <c r="N183" i="20"/>
  <c r="H184" i="20"/>
  <c r="I184" i="20"/>
  <c r="J184" i="20"/>
  <c r="L184" i="20" s="1"/>
  <c r="N184" i="20"/>
  <c r="H185" i="20"/>
  <c r="I185" i="20"/>
  <c r="J185" i="20"/>
  <c r="L185" i="20" s="1"/>
  <c r="N185" i="20"/>
  <c r="H186" i="20"/>
  <c r="I186" i="20"/>
  <c r="J186" i="20"/>
  <c r="L186" i="20"/>
  <c r="N186" i="20"/>
  <c r="H187" i="20"/>
  <c r="I187" i="20"/>
  <c r="J187" i="20"/>
  <c r="L187" i="20" s="1"/>
  <c r="N187" i="20"/>
  <c r="H188" i="20"/>
  <c r="I188" i="20"/>
  <c r="J188" i="20"/>
  <c r="L188" i="20" s="1"/>
  <c r="N188" i="20"/>
  <c r="H189" i="20"/>
  <c r="I189" i="20"/>
  <c r="J189" i="20"/>
  <c r="L189" i="20" s="1"/>
  <c r="N189" i="20"/>
  <c r="H190" i="20"/>
  <c r="I190" i="20"/>
  <c r="J190" i="20"/>
  <c r="L190" i="20"/>
  <c r="N190" i="20"/>
  <c r="H191" i="20"/>
  <c r="I191" i="20"/>
  <c r="J191" i="20"/>
  <c r="L191" i="20" s="1"/>
  <c r="N191" i="20"/>
  <c r="H192" i="20"/>
  <c r="I192" i="20"/>
  <c r="J192" i="20"/>
  <c r="L192" i="20" s="1"/>
  <c r="N192" i="20"/>
  <c r="H193" i="20"/>
  <c r="I193" i="20"/>
  <c r="J193" i="20"/>
  <c r="L193" i="20" s="1"/>
  <c r="N193" i="20"/>
  <c r="H194" i="20"/>
  <c r="I194" i="20"/>
  <c r="J194" i="20"/>
  <c r="L194" i="20"/>
  <c r="N194" i="20"/>
  <c r="H195" i="20"/>
  <c r="K195" i="20" s="1"/>
  <c r="I195" i="20"/>
  <c r="J195" i="20"/>
  <c r="L195" i="20" s="1"/>
  <c r="N195" i="20"/>
  <c r="H196" i="20"/>
  <c r="K196" i="20" s="1"/>
  <c r="I196" i="20"/>
  <c r="L196" i="20" s="1"/>
  <c r="J196" i="20"/>
  <c r="M196" i="20"/>
  <c r="N196" i="20"/>
  <c r="H197" i="20"/>
  <c r="K197" i="20" s="1"/>
  <c r="I197" i="20"/>
  <c r="J197" i="20"/>
  <c r="L197" i="20" s="1"/>
  <c r="N197" i="20"/>
  <c r="H198" i="20"/>
  <c r="K198" i="20" s="1"/>
  <c r="I198" i="20"/>
  <c r="L198" i="20" s="1"/>
  <c r="J198" i="20"/>
  <c r="M198" i="20"/>
  <c r="N198" i="20"/>
  <c r="H199" i="20"/>
  <c r="K199" i="20" s="1"/>
  <c r="I199" i="20"/>
  <c r="J199" i="20"/>
  <c r="L199" i="20" s="1"/>
  <c r="N199" i="20"/>
  <c r="H200" i="20"/>
  <c r="K200" i="20" s="1"/>
  <c r="I200" i="20"/>
  <c r="L200" i="20" s="1"/>
  <c r="J200" i="20"/>
  <c r="M200" i="20"/>
  <c r="N200" i="20"/>
  <c r="H201" i="20"/>
  <c r="K201" i="20" s="1"/>
  <c r="I201" i="20"/>
  <c r="J201" i="20"/>
  <c r="L201" i="20" s="1"/>
  <c r="N201" i="20"/>
  <c r="H202" i="20"/>
  <c r="K202" i="20" s="1"/>
  <c r="I202" i="20"/>
  <c r="L202" i="20" s="1"/>
  <c r="J202" i="20"/>
  <c r="M202" i="20"/>
  <c r="N202" i="20"/>
  <c r="H203" i="20"/>
  <c r="K203" i="20" s="1"/>
  <c r="I203" i="20"/>
  <c r="J203" i="20"/>
  <c r="L203" i="20" s="1"/>
  <c r="N203" i="20"/>
  <c r="H204" i="20"/>
  <c r="M204" i="20" s="1"/>
  <c r="O204" i="20" s="1"/>
  <c r="I204" i="20"/>
  <c r="J204" i="20"/>
  <c r="K204" i="20"/>
  <c r="L204" i="20"/>
  <c r="N204" i="20"/>
  <c r="H205" i="20"/>
  <c r="M205" i="20" s="1"/>
  <c r="O205" i="20" s="1"/>
  <c r="I205" i="20"/>
  <c r="J205" i="20"/>
  <c r="K205" i="20"/>
  <c r="L205" i="20"/>
  <c r="N205" i="20"/>
  <c r="H206" i="20"/>
  <c r="K206" i="20" s="1"/>
  <c r="I206" i="20"/>
  <c r="J206" i="20"/>
  <c r="L206" i="20"/>
  <c r="N206" i="20"/>
  <c r="H207" i="20"/>
  <c r="K207" i="20" s="1"/>
  <c r="I207" i="20"/>
  <c r="J207" i="20"/>
  <c r="L207" i="20"/>
  <c r="N207" i="20"/>
  <c r="H208" i="20"/>
  <c r="K208" i="20" s="1"/>
  <c r="I208" i="20"/>
  <c r="J208" i="20"/>
  <c r="L208" i="20"/>
  <c r="N208" i="20"/>
  <c r="H209" i="20"/>
  <c r="K209" i="20" s="1"/>
  <c r="I209" i="20"/>
  <c r="J209" i="20"/>
  <c r="L209" i="20"/>
  <c r="N209" i="20"/>
  <c r="H210" i="20"/>
  <c r="K210" i="20" s="1"/>
  <c r="I210" i="20"/>
  <c r="J210" i="20"/>
  <c r="L210" i="20"/>
  <c r="N210" i="20"/>
  <c r="H211" i="20"/>
  <c r="K211" i="20" s="1"/>
  <c r="I211" i="20"/>
  <c r="J211" i="20"/>
  <c r="L211" i="20"/>
  <c r="N211" i="20"/>
  <c r="H212" i="20"/>
  <c r="K212" i="20" s="1"/>
  <c r="I212" i="20"/>
  <c r="J212" i="20"/>
  <c r="L212" i="20"/>
  <c r="N212" i="20"/>
  <c r="H213" i="20"/>
  <c r="K213" i="20" s="1"/>
  <c r="I213" i="20"/>
  <c r="J213" i="20"/>
  <c r="L213" i="20"/>
  <c r="N213" i="20"/>
  <c r="H214" i="20"/>
  <c r="K214" i="20" s="1"/>
  <c r="I214" i="20"/>
  <c r="J214" i="20"/>
  <c r="L214" i="20"/>
  <c r="N214" i="20"/>
  <c r="H215" i="20"/>
  <c r="K215" i="20" s="1"/>
  <c r="I215" i="20"/>
  <c r="J215" i="20"/>
  <c r="L215" i="20"/>
  <c r="N215" i="20"/>
  <c r="H216" i="20"/>
  <c r="K216" i="20" s="1"/>
  <c r="I216" i="20"/>
  <c r="J216" i="20"/>
  <c r="L216" i="20"/>
  <c r="N216" i="20"/>
  <c r="H217" i="20"/>
  <c r="K217" i="20" s="1"/>
  <c r="I217" i="20"/>
  <c r="J217" i="20"/>
  <c r="L217" i="20"/>
  <c r="N217" i="20"/>
  <c r="H218" i="20"/>
  <c r="K218" i="20" s="1"/>
  <c r="I218" i="20"/>
  <c r="J218" i="20"/>
  <c r="L218" i="20"/>
  <c r="N218" i="20"/>
  <c r="H219" i="20"/>
  <c r="K219" i="20" s="1"/>
  <c r="I219" i="20"/>
  <c r="J219" i="20"/>
  <c r="L219" i="20"/>
  <c r="N219" i="20"/>
  <c r="H220" i="20"/>
  <c r="K220" i="20" s="1"/>
  <c r="I220" i="20"/>
  <c r="J220" i="20"/>
  <c r="L220" i="20"/>
  <c r="N220" i="20"/>
  <c r="H221" i="20"/>
  <c r="K221" i="20" s="1"/>
  <c r="I221" i="20"/>
  <c r="J221" i="20"/>
  <c r="L221" i="20"/>
  <c r="N221" i="20"/>
  <c r="H222" i="20"/>
  <c r="K222" i="20" s="1"/>
  <c r="I222" i="20"/>
  <c r="J222" i="20"/>
  <c r="L222" i="20"/>
  <c r="N222" i="20"/>
  <c r="H223" i="20"/>
  <c r="K223" i="20" s="1"/>
  <c r="I223" i="20"/>
  <c r="J223" i="20"/>
  <c r="L223" i="20"/>
  <c r="N223" i="20"/>
  <c r="H224" i="20"/>
  <c r="K224" i="20" s="1"/>
  <c r="I224" i="20"/>
  <c r="J224" i="20"/>
  <c r="L224" i="20"/>
  <c r="N224" i="20"/>
  <c r="H225" i="20"/>
  <c r="K225" i="20" s="1"/>
  <c r="I225" i="20"/>
  <c r="J225" i="20"/>
  <c r="L225" i="20"/>
  <c r="N225" i="20"/>
  <c r="H226" i="20"/>
  <c r="K226" i="20" s="1"/>
  <c r="I226" i="20"/>
  <c r="J226" i="20"/>
  <c r="L226" i="20"/>
  <c r="N226" i="20"/>
  <c r="H227" i="20"/>
  <c r="K227" i="20" s="1"/>
  <c r="I227" i="20"/>
  <c r="J227" i="20"/>
  <c r="L227" i="20"/>
  <c r="N227" i="20"/>
  <c r="H228" i="20"/>
  <c r="K228" i="20" s="1"/>
  <c r="I228" i="20"/>
  <c r="J228" i="20"/>
  <c r="L228" i="20"/>
  <c r="N228" i="20"/>
  <c r="H229" i="20"/>
  <c r="K229" i="20" s="1"/>
  <c r="I229" i="20"/>
  <c r="J229" i="20"/>
  <c r="L229" i="20"/>
  <c r="N229" i="20"/>
  <c r="H230" i="20"/>
  <c r="K230" i="20" s="1"/>
  <c r="I230" i="20"/>
  <c r="J230" i="20"/>
  <c r="L230" i="20"/>
  <c r="N230" i="20"/>
  <c r="H231" i="20"/>
  <c r="K231" i="20" s="1"/>
  <c r="I231" i="20"/>
  <c r="J231" i="20"/>
  <c r="L231" i="20"/>
  <c r="N231" i="20"/>
  <c r="H232" i="20"/>
  <c r="K232" i="20" s="1"/>
  <c r="I232" i="20"/>
  <c r="J232" i="20"/>
  <c r="L232" i="20"/>
  <c r="N232" i="20"/>
  <c r="H233" i="20"/>
  <c r="K233" i="20" s="1"/>
  <c r="I233" i="20"/>
  <c r="J233" i="20"/>
  <c r="L233" i="20"/>
  <c r="N233" i="20"/>
  <c r="H234" i="20"/>
  <c r="K234" i="20" s="1"/>
  <c r="I234" i="20"/>
  <c r="J234" i="20"/>
  <c r="L234" i="20"/>
  <c r="N234" i="20"/>
  <c r="H235" i="20"/>
  <c r="K235" i="20" s="1"/>
  <c r="I235" i="20"/>
  <c r="J235" i="20"/>
  <c r="L235" i="20"/>
  <c r="N235" i="20"/>
  <c r="H236" i="20"/>
  <c r="K236" i="20" s="1"/>
  <c r="I236" i="20"/>
  <c r="J236" i="20"/>
  <c r="L236" i="20"/>
  <c r="N236" i="20"/>
  <c r="H237" i="20"/>
  <c r="K237" i="20" s="1"/>
  <c r="I237" i="20"/>
  <c r="J237" i="20"/>
  <c r="L237" i="20"/>
  <c r="N237" i="20"/>
  <c r="H238" i="20"/>
  <c r="K238" i="20" s="1"/>
  <c r="I238" i="20"/>
  <c r="J238" i="20"/>
  <c r="L238" i="20"/>
  <c r="N238" i="20"/>
  <c r="H239" i="20"/>
  <c r="I239" i="20"/>
  <c r="J239" i="20"/>
  <c r="L239" i="20"/>
  <c r="N239" i="20"/>
  <c r="H240" i="20"/>
  <c r="I240" i="20"/>
  <c r="J240" i="20"/>
  <c r="L240" i="20"/>
  <c r="N240" i="20"/>
  <c r="H241" i="20"/>
  <c r="I241" i="20"/>
  <c r="J241" i="20"/>
  <c r="L241" i="20"/>
  <c r="N241" i="20"/>
  <c r="H242" i="20"/>
  <c r="I242" i="20"/>
  <c r="J242" i="20"/>
  <c r="L242" i="20"/>
  <c r="N242" i="20"/>
  <c r="H243" i="20"/>
  <c r="I243" i="20"/>
  <c r="J243" i="20"/>
  <c r="L243" i="20"/>
  <c r="N243" i="20"/>
  <c r="H244" i="20"/>
  <c r="I244" i="20"/>
  <c r="J244" i="20"/>
  <c r="L244" i="20"/>
  <c r="N244" i="20"/>
  <c r="H245" i="20"/>
  <c r="I245" i="20"/>
  <c r="J245" i="20"/>
  <c r="L245" i="20"/>
  <c r="N245" i="20"/>
  <c r="H246" i="20"/>
  <c r="I246" i="20"/>
  <c r="J246" i="20"/>
  <c r="L246" i="20"/>
  <c r="N246" i="20"/>
  <c r="H247" i="20"/>
  <c r="I247" i="20"/>
  <c r="J247" i="20"/>
  <c r="L247" i="20"/>
  <c r="N247" i="20"/>
  <c r="H248" i="20"/>
  <c r="M248" i="20" s="1"/>
  <c r="I248" i="20"/>
  <c r="J248" i="20"/>
  <c r="K248" i="20"/>
  <c r="L248" i="20"/>
  <c r="N248" i="20"/>
  <c r="O248" i="20"/>
  <c r="H249" i="20"/>
  <c r="M249" i="20" s="1"/>
  <c r="I249" i="20"/>
  <c r="J249" i="20"/>
  <c r="L249" i="20"/>
  <c r="N249" i="20"/>
  <c r="H250" i="20"/>
  <c r="M250" i="20" s="1"/>
  <c r="I250" i="20"/>
  <c r="J250" i="20"/>
  <c r="L250" i="20"/>
  <c r="N250" i="20"/>
  <c r="H251" i="20"/>
  <c r="M251" i="20" s="1"/>
  <c r="I251" i="20"/>
  <c r="J251" i="20"/>
  <c r="K251" i="20"/>
  <c r="L251" i="20"/>
  <c r="N251" i="20"/>
  <c r="O251" i="20" s="1"/>
  <c r="H252" i="20"/>
  <c r="M252" i="20" s="1"/>
  <c r="I252" i="20"/>
  <c r="J252" i="20"/>
  <c r="K252" i="20"/>
  <c r="L252" i="20"/>
  <c r="N252" i="20"/>
  <c r="O252" i="20" s="1"/>
  <c r="H253" i="20"/>
  <c r="M253" i="20" s="1"/>
  <c r="I253" i="20"/>
  <c r="J253" i="20"/>
  <c r="L253" i="20"/>
  <c r="N253" i="20"/>
  <c r="H254" i="20"/>
  <c r="M254" i="20" s="1"/>
  <c r="I254" i="20"/>
  <c r="J254" i="20"/>
  <c r="L254" i="20"/>
  <c r="N254" i="20"/>
  <c r="H255" i="20"/>
  <c r="M255" i="20" s="1"/>
  <c r="I255" i="20"/>
  <c r="J255" i="20"/>
  <c r="K255" i="20"/>
  <c r="L255" i="20"/>
  <c r="N255" i="20"/>
  <c r="O255" i="20" s="1"/>
  <c r="H256" i="20"/>
  <c r="M256" i="20" s="1"/>
  <c r="I256" i="20"/>
  <c r="J256" i="20"/>
  <c r="K256" i="20"/>
  <c r="L256" i="20"/>
  <c r="N256" i="20"/>
  <c r="O256" i="20"/>
  <c r="H257" i="20"/>
  <c r="M257" i="20" s="1"/>
  <c r="I257" i="20"/>
  <c r="J257" i="20"/>
  <c r="L257" i="20"/>
  <c r="N257" i="20"/>
  <c r="H258" i="20"/>
  <c r="M258" i="20" s="1"/>
  <c r="I258" i="20"/>
  <c r="J258" i="20"/>
  <c r="L258" i="20"/>
  <c r="N258" i="20"/>
  <c r="H259" i="20"/>
  <c r="I259" i="20"/>
  <c r="L259" i="20" s="1"/>
  <c r="J259" i="20"/>
  <c r="K259" i="20"/>
  <c r="M259" i="20"/>
  <c r="N259" i="20"/>
  <c r="O259" i="20" s="1"/>
  <c r="H260" i="20"/>
  <c r="I260" i="20"/>
  <c r="L260" i="20" s="1"/>
  <c r="J260" i="20"/>
  <c r="K260" i="20"/>
  <c r="M260" i="20"/>
  <c r="N260" i="20"/>
  <c r="O260" i="20" s="1"/>
  <c r="H261" i="20"/>
  <c r="I261" i="20"/>
  <c r="L261" i="20" s="1"/>
  <c r="J261" i="20"/>
  <c r="K261" i="20"/>
  <c r="M261" i="20"/>
  <c r="N261" i="20"/>
  <c r="O261" i="20" s="1"/>
  <c r="H262" i="20"/>
  <c r="I262" i="20"/>
  <c r="L262" i="20" s="1"/>
  <c r="J262" i="20"/>
  <c r="K262" i="20"/>
  <c r="M262" i="20"/>
  <c r="N262" i="20"/>
  <c r="O262" i="20" s="1"/>
  <c r="H263" i="20"/>
  <c r="I263" i="20"/>
  <c r="L263" i="20" s="1"/>
  <c r="J263" i="20"/>
  <c r="K263" i="20"/>
  <c r="M263" i="20"/>
  <c r="N263" i="20"/>
  <c r="O263" i="20" s="1"/>
  <c r="H264" i="20"/>
  <c r="I264" i="20"/>
  <c r="L264" i="20" s="1"/>
  <c r="J264" i="20"/>
  <c r="K264" i="20"/>
  <c r="M264" i="20"/>
  <c r="N264" i="20"/>
  <c r="O264" i="20" s="1"/>
  <c r="H265" i="20"/>
  <c r="I265" i="20"/>
  <c r="L265" i="20" s="1"/>
  <c r="J265" i="20"/>
  <c r="K265" i="20"/>
  <c r="M265" i="20"/>
  <c r="N265" i="20"/>
  <c r="O265" i="20" s="1"/>
  <c r="H266" i="20"/>
  <c r="I266" i="20"/>
  <c r="L266" i="20" s="1"/>
  <c r="J266" i="20"/>
  <c r="K266" i="20"/>
  <c r="M266" i="20"/>
  <c r="N266" i="20"/>
  <c r="O266" i="20" s="1"/>
  <c r="H267" i="20"/>
  <c r="I267" i="20"/>
  <c r="L267" i="20" s="1"/>
  <c r="J267" i="20"/>
  <c r="K267" i="20"/>
  <c r="M267" i="20"/>
  <c r="N267" i="20"/>
  <c r="O267" i="20" s="1"/>
  <c r="H268" i="20"/>
  <c r="I268" i="20"/>
  <c r="L268" i="20" s="1"/>
  <c r="J268" i="20"/>
  <c r="K268" i="20"/>
  <c r="M268" i="20"/>
  <c r="N268" i="20"/>
  <c r="O268" i="20" s="1"/>
  <c r="H269" i="20"/>
  <c r="I269" i="20"/>
  <c r="L269" i="20" s="1"/>
  <c r="J269" i="20"/>
  <c r="K269" i="20"/>
  <c r="M269" i="20"/>
  <c r="N269" i="20"/>
  <c r="O269" i="20" s="1"/>
  <c r="H270" i="20"/>
  <c r="I270" i="20"/>
  <c r="L270" i="20" s="1"/>
  <c r="J270" i="20"/>
  <c r="K270" i="20"/>
  <c r="M270" i="20"/>
  <c r="N270" i="20"/>
  <c r="O270" i="20" s="1"/>
  <c r="H271" i="20"/>
  <c r="K271" i="20" s="1"/>
  <c r="I271" i="20"/>
  <c r="L271" i="20" s="1"/>
  <c r="J271" i="20"/>
  <c r="M271" i="20"/>
  <c r="N271" i="20"/>
  <c r="O271" i="20" s="1"/>
  <c r="H272" i="20"/>
  <c r="K272" i="20" s="1"/>
  <c r="I272" i="20"/>
  <c r="L272" i="20" s="1"/>
  <c r="J272" i="20"/>
  <c r="M272" i="20"/>
  <c r="N272" i="20"/>
  <c r="O272" i="20" s="1"/>
  <c r="H273" i="20"/>
  <c r="K273" i="20" s="1"/>
  <c r="I273" i="20"/>
  <c r="L273" i="20" s="1"/>
  <c r="J273" i="20"/>
  <c r="M273" i="20"/>
  <c r="N273" i="20"/>
  <c r="O273" i="20" s="1"/>
  <c r="H274" i="20"/>
  <c r="K274" i="20" s="1"/>
  <c r="I274" i="20"/>
  <c r="L274" i="20" s="1"/>
  <c r="J274" i="20"/>
  <c r="M274" i="20"/>
  <c r="N274" i="20"/>
  <c r="O274" i="20" s="1"/>
  <c r="H275" i="20"/>
  <c r="K275" i="20" s="1"/>
  <c r="I275" i="20"/>
  <c r="L275" i="20" s="1"/>
  <c r="J275" i="20"/>
  <c r="M275" i="20"/>
  <c r="N275" i="20"/>
  <c r="O275" i="20" s="1"/>
  <c r="H276" i="20"/>
  <c r="K276" i="20" s="1"/>
  <c r="I276" i="20"/>
  <c r="L276" i="20" s="1"/>
  <c r="J276" i="20"/>
  <c r="M276" i="20"/>
  <c r="N276" i="20"/>
  <c r="O276" i="20" s="1"/>
  <c r="H277" i="20"/>
  <c r="K277" i="20" s="1"/>
  <c r="I277" i="20"/>
  <c r="L277" i="20" s="1"/>
  <c r="J277" i="20"/>
  <c r="M277" i="20"/>
  <c r="N277" i="20"/>
  <c r="O277" i="20" s="1"/>
  <c r="H278" i="20"/>
  <c r="K278" i="20" s="1"/>
  <c r="I278" i="20"/>
  <c r="L278" i="20" s="1"/>
  <c r="J278" i="20"/>
  <c r="M278" i="20"/>
  <c r="N278" i="20"/>
  <c r="O278" i="20" s="1"/>
  <c r="H279" i="20"/>
  <c r="K279" i="20" s="1"/>
  <c r="I279" i="20"/>
  <c r="L279" i="20" s="1"/>
  <c r="J279" i="20"/>
  <c r="M279" i="20"/>
  <c r="N279" i="20"/>
  <c r="O279" i="20" s="1"/>
  <c r="H280" i="20"/>
  <c r="K280" i="20" s="1"/>
  <c r="I280" i="20"/>
  <c r="L280" i="20" s="1"/>
  <c r="J280" i="20"/>
  <c r="M280" i="20"/>
  <c r="N280" i="20"/>
  <c r="O280" i="20" s="1"/>
  <c r="H281" i="20"/>
  <c r="K281" i="20" s="1"/>
  <c r="I281" i="20"/>
  <c r="L281" i="20" s="1"/>
  <c r="J281" i="20"/>
  <c r="M281" i="20"/>
  <c r="N281" i="20"/>
  <c r="O281" i="20" s="1"/>
  <c r="H282" i="20"/>
  <c r="K282" i="20" s="1"/>
  <c r="I282" i="20"/>
  <c r="L282" i="20" s="1"/>
  <c r="J282" i="20"/>
  <c r="M282" i="20"/>
  <c r="N282" i="20"/>
  <c r="O282" i="20" s="1"/>
  <c r="H283" i="20"/>
  <c r="K283" i="20" s="1"/>
  <c r="I283" i="20"/>
  <c r="L283" i="20" s="1"/>
  <c r="J283" i="20"/>
  <c r="M283" i="20"/>
  <c r="N283" i="20"/>
  <c r="O283" i="20" s="1"/>
  <c r="H284" i="20"/>
  <c r="K284" i="20" s="1"/>
  <c r="I284" i="20"/>
  <c r="L284" i="20" s="1"/>
  <c r="J284" i="20"/>
  <c r="M284" i="20"/>
  <c r="N284" i="20"/>
  <c r="O284" i="20" s="1"/>
  <c r="H285" i="20"/>
  <c r="K285" i="20" s="1"/>
  <c r="I285" i="20"/>
  <c r="L285" i="20" s="1"/>
  <c r="J285" i="20"/>
  <c r="M285" i="20"/>
  <c r="N285" i="20"/>
  <c r="O285" i="20" s="1"/>
  <c r="H286" i="20"/>
  <c r="K286" i="20" s="1"/>
  <c r="I286" i="20"/>
  <c r="L286" i="20" s="1"/>
  <c r="J286" i="20"/>
  <c r="M286" i="20"/>
  <c r="N286" i="20"/>
  <c r="O286" i="20" s="1"/>
  <c r="H287" i="20"/>
  <c r="K287" i="20" s="1"/>
  <c r="I287" i="20"/>
  <c r="L287" i="20" s="1"/>
  <c r="J287" i="20"/>
  <c r="M287" i="20"/>
  <c r="N287" i="20"/>
  <c r="O287" i="20" s="1"/>
  <c r="H288" i="20"/>
  <c r="K288" i="20" s="1"/>
  <c r="I288" i="20"/>
  <c r="L288" i="20" s="1"/>
  <c r="J288" i="20"/>
  <c r="M288" i="20"/>
  <c r="N288" i="20"/>
  <c r="O288" i="20" s="1"/>
  <c r="H289" i="20"/>
  <c r="K289" i="20" s="1"/>
  <c r="I289" i="20"/>
  <c r="L289" i="20" s="1"/>
  <c r="J289" i="20"/>
  <c r="M289" i="20"/>
  <c r="N289" i="20"/>
  <c r="O289" i="20" s="1"/>
  <c r="H290" i="20"/>
  <c r="K290" i="20" s="1"/>
  <c r="I290" i="20"/>
  <c r="L290" i="20" s="1"/>
  <c r="J290" i="20"/>
  <c r="M290" i="20"/>
  <c r="N290" i="20"/>
  <c r="O290" i="20" s="1"/>
  <c r="H291" i="20"/>
  <c r="K291" i="20" s="1"/>
  <c r="I291" i="20"/>
  <c r="L291" i="20" s="1"/>
  <c r="J291" i="20"/>
  <c r="M291" i="20"/>
  <c r="N291" i="20"/>
  <c r="O291" i="20" s="1"/>
  <c r="H292" i="20"/>
  <c r="K292" i="20" s="1"/>
  <c r="I292" i="20"/>
  <c r="L292" i="20" s="1"/>
  <c r="J292" i="20"/>
  <c r="M292" i="20"/>
  <c r="N292" i="20"/>
  <c r="O292" i="20" s="1"/>
  <c r="H293" i="20"/>
  <c r="K293" i="20" s="1"/>
  <c r="I293" i="20"/>
  <c r="L293" i="20" s="1"/>
  <c r="J293" i="20"/>
  <c r="M293" i="20"/>
  <c r="N293" i="20"/>
  <c r="O293" i="20" s="1"/>
  <c r="H294" i="20"/>
  <c r="K294" i="20" s="1"/>
  <c r="I294" i="20"/>
  <c r="L294" i="20" s="1"/>
  <c r="J294" i="20"/>
  <c r="M294" i="20"/>
  <c r="N294" i="20"/>
  <c r="O294" i="20" s="1"/>
  <c r="H295" i="20"/>
  <c r="K295" i="20" s="1"/>
  <c r="I295" i="20"/>
  <c r="L295" i="20" s="1"/>
  <c r="J295" i="20"/>
  <c r="M295" i="20"/>
  <c r="N295" i="20"/>
  <c r="O295" i="20" s="1"/>
  <c r="H296" i="20"/>
  <c r="K296" i="20" s="1"/>
  <c r="I296" i="20"/>
  <c r="L296" i="20" s="1"/>
  <c r="J296" i="20"/>
  <c r="M296" i="20"/>
  <c r="N296" i="20"/>
  <c r="O296" i="20" s="1"/>
  <c r="H297" i="20"/>
  <c r="K297" i="20" s="1"/>
  <c r="I297" i="20"/>
  <c r="L297" i="20" s="1"/>
  <c r="J297" i="20"/>
  <c r="M297" i="20"/>
  <c r="N297" i="20"/>
  <c r="O297" i="20" s="1"/>
  <c r="H298" i="20"/>
  <c r="K298" i="20" s="1"/>
  <c r="I298" i="20"/>
  <c r="L298" i="20" s="1"/>
  <c r="J298" i="20"/>
  <c r="M298" i="20"/>
  <c r="N298" i="20"/>
  <c r="O298" i="20" s="1"/>
  <c r="H299" i="20"/>
  <c r="K299" i="20" s="1"/>
  <c r="I299" i="20"/>
  <c r="L299" i="20" s="1"/>
  <c r="J299" i="20"/>
  <c r="M299" i="20"/>
  <c r="N299" i="20"/>
  <c r="O299" i="20" s="1"/>
  <c r="H300" i="20"/>
  <c r="K300" i="20" s="1"/>
  <c r="I300" i="20"/>
  <c r="L300" i="20" s="1"/>
  <c r="J300" i="20"/>
  <c r="M300" i="20"/>
  <c r="N300" i="20"/>
  <c r="O300" i="20" s="1"/>
  <c r="H301" i="20"/>
  <c r="K301" i="20" s="1"/>
  <c r="I301" i="20"/>
  <c r="L301" i="20" s="1"/>
  <c r="J301" i="20"/>
  <c r="M301" i="20"/>
  <c r="N301" i="20"/>
  <c r="O301" i="20" s="1"/>
  <c r="H302" i="20"/>
  <c r="K302" i="20" s="1"/>
  <c r="I302" i="20"/>
  <c r="L302" i="20" s="1"/>
  <c r="J302" i="20"/>
  <c r="M302" i="20"/>
  <c r="N302" i="20"/>
  <c r="O302" i="20" s="1"/>
  <c r="H303" i="20"/>
  <c r="K303" i="20" s="1"/>
  <c r="I303" i="20"/>
  <c r="L303" i="20" s="1"/>
  <c r="J303" i="20"/>
  <c r="M303" i="20"/>
  <c r="N303" i="20"/>
  <c r="O303" i="20" s="1"/>
  <c r="H304" i="20"/>
  <c r="K304" i="20" s="1"/>
  <c r="I304" i="20"/>
  <c r="L304" i="20" s="1"/>
  <c r="J304" i="20"/>
  <c r="M304" i="20"/>
  <c r="N304" i="20"/>
  <c r="O304" i="20" s="1"/>
  <c r="H305" i="20"/>
  <c r="K305" i="20" s="1"/>
  <c r="I305" i="20"/>
  <c r="L305" i="20" s="1"/>
  <c r="J305" i="20"/>
  <c r="M305" i="20"/>
  <c r="N305" i="20"/>
  <c r="O305" i="20" s="1"/>
  <c r="H306" i="20"/>
  <c r="K306" i="20" s="1"/>
  <c r="I306" i="20"/>
  <c r="L306" i="20" s="1"/>
  <c r="J306" i="20"/>
  <c r="M306" i="20"/>
  <c r="N306" i="20"/>
  <c r="O306" i="20" s="1"/>
  <c r="H307" i="20"/>
  <c r="K307" i="20" s="1"/>
  <c r="I307" i="20"/>
  <c r="L307" i="20" s="1"/>
  <c r="J307" i="20"/>
  <c r="M307" i="20"/>
  <c r="N307" i="20"/>
  <c r="O307" i="20" s="1"/>
  <c r="H308" i="20"/>
  <c r="K308" i="20" s="1"/>
  <c r="I308" i="20"/>
  <c r="L308" i="20" s="1"/>
  <c r="J308" i="20"/>
  <c r="M308" i="20"/>
  <c r="N308" i="20"/>
  <c r="O308" i="20" s="1"/>
  <c r="H309" i="20"/>
  <c r="K309" i="20" s="1"/>
  <c r="I309" i="20"/>
  <c r="L309" i="20" s="1"/>
  <c r="J309" i="20"/>
  <c r="M309" i="20"/>
  <c r="N309" i="20"/>
  <c r="O309" i="20" s="1"/>
  <c r="H310" i="20"/>
  <c r="K310" i="20" s="1"/>
  <c r="I310" i="20"/>
  <c r="L310" i="20" s="1"/>
  <c r="J310" i="20"/>
  <c r="M310" i="20"/>
  <c r="N310" i="20"/>
  <c r="O310" i="20" s="1"/>
  <c r="H311" i="20"/>
  <c r="K311" i="20" s="1"/>
  <c r="I311" i="20"/>
  <c r="L311" i="20" s="1"/>
  <c r="J311" i="20"/>
  <c r="M311" i="20"/>
  <c r="N311" i="20"/>
  <c r="O311" i="20" s="1"/>
  <c r="H312" i="20"/>
  <c r="K312" i="20" s="1"/>
  <c r="I312" i="20"/>
  <c r="L312" i="20" s="1"/>
  <c r="J312" i="20"/>
  <c r="M312" i="20"/>
  <c r="N312" i="20"/>
  <c r="O312" i="20" s="1"/>
  <c r="H313" i="20"/>
  <c r="K313" i="20" s="1"/>
  <c r="I313" i="20"/>
  <c r="L313" i="20" s="1"/>
  <c r="J313" i="20"/>
  <c r="M313" i="20"/>
  <c r="N313" i="20"/>
  <c r="O313" i="20" s="1"/>
  <c r="H314" i="20"/>
  <c r="K314" i="20" s="1"/>
  <c r="I314" i="20"/>
  <c r="L314" i="20" s="1"/>
  <c r="J314" i="20"/>
  <c r="M314" i="20"/>
  <c r="N314" i="20"/>
  <c r="O314" i="20" s="1"/>
  <c r="H315" i="20"/>
  <c r="K315" i="20" s="1"/>
  <c r="I315" i="20"/>
  <c r="L315" i="20" s="1"/>
  <c r="J315" i="20"/>
  <c r="M315" i="20"/>
  <c r="N315" i="20"/>
  <c r="O315" i="20" s="1"/>
  <c r="H316" i="20"/>
  <c r="K316" i="20" s="1"/>
  <c r="I316" i="20"/>
  <c r="L316" i="20" s="1"/>
  <c r="J316" i="20"/>
  <c r="M316" i="20"/>
  <c r="N316" i="20"/>
  <c r="O316" i="20" s="1"/>
  <c r="H317" i="20"/>
  <c r="K317" i="20" s="1"/>
  <c r="I317" i="20"/>
  <c r="L317" i="20" s="1"/>
  <c r="J317" i="20"/>
  <c r="M317" i="20"/>
  <c r="N317" i="20"/>
  <c r="O317" i="20" s="1"/>
  <c r="H318" i="20"/>
  <c r="K318" i="20" s="1"/>
  <c r="I318" i="20"/>
  <c r="L318" i="20" s="1"/>
  <c r="J318" i="20"/>
  <c r="M318" i="20"/>
  <c r="N318" i="20"/>
  <c r="O318" i="20" s="1"/>
  <c r="H319" i="20"/>
  <c r="K319" i="20" s="1"/>
  <c r="I319" i="20"/>
  <c r="L319" i="20" s="1"/>
  <c r="J319" i="20"/>
  <c r="M319" i="20"/>
  <c r="N319" i="20"/>
  <c r="O319" i="20" s="1"/>
  <c r="H320" i="20"/>
  <c r="K320" i="20" s="1"/>
  <c r="I320" i="20"/>
  <c r="L320" i="20" s="1"/>
  <c r="J320" i="20"/>
  <c r="M320" i="20"/>
  <c r="N320" i="20"/>
  <c r="O320" i="20" s="1"/>
  <c r="H321" i="20"/>
  <c r="K321" i="20" s="1"/>
  <c r="I321" i="20"/>
  <c r="L321" i="20" s="1"/>
  <c r="J321" i="20"/>
  <c r="M321" i="20"/>
  <c r="N321" i="20"/>
  <c r="O321" i="20" s="1"/>
  <c r="H322" i="20"/>
  <c r="K322" i="20" s="1"/>
  <c r="I322" i="20"/>
  <c r="L322" i="20" s="1"/>
  <c r="J322" i="20"/>
  <c r="M322" i="20"/>
  <c r="N322" i="20"/>
  <c r="O322" i="20" s="1"/>
  <c r="H323" i="20"/>
  <c r="K323" i="20" s="1"/>
  <c r="I323" i="20"/>
  <c r="L323" i="20" s="1"/>
  <c r="J323" i="20"/>
  <c r="M323" i="20"/>
  <c r="N323" i="20"/>
  <c r="O323" i="20" s="1"/>
  <c r="H324" i="20"/>
  <c r="K324" i="20" s="1"/>
  <c r="I324" i="20"/>
  <c r="L324" i="20" s="1"/>
  <c r="J324" i="20"/>
  <c r="M324" i="20"/>
  <c r="N324" i="20"/>
  <c r="O324" i="20" s="1"/>
  <c r="H325" i="20"/>
  <c r="K325" i="20" s="1"/>
  <c r="I325" i="20"/>
  <c r="L325" i="20" s="1"/>
  <c r="J325" i="20"/>
  <c r="M325" i="20"/>
  <c r="N325" i="20"/>
  <c r="O325" i="20" s="1"/>
  <c r="H326" i="20"/>
  <c r="K326" i="20" s="1"/>
  <c r="I326" i="20"/>
  <c r="L326" i="20" s="1"/>
  <c r="J326" i="20"/>
  <c r="M326" i="20"/>
  <c r="N326" i="20"/>
  <c r="O326" i="20" s="1"/>
  <c r="H327" i="20"/>
  <c r="K327" i="20" s="1"/>
  <c r="I327" i="20"/>
  <c r="L327" i="20" s="1"/>
  <c r="J327" i="20"/>
  <c r="M327" i="20"/>
  <c r="N327" i="20"/>
  <c r="O327" i="20" s="1"/>
  <c r="H328" i="20"/>
  <c r="K328" i="20" s="1"/>
  <c r="I328" i="20"/>
  <c r="L328" i="20" s="1"/>
  <c r="J328" i="20"/>
  <c r="M328" i="20"/>
  <c r="N328" i="20"/>
  <c r="O328" i="20" s="1"/>
  <c r="H329" i="20"/>
  <c r="K329" i="20" s="1"/>
  <c r="I329" i="20"/>
  <c r="L329" i="20" s="1"/>
  <c r="J329" i="20"/>
  <c r="M329" i="20"/>
  <c r="N329" i="20"/>
  <c r="H330" i="20"/>
  <c r="K330" i="20" s="1"/>
  <c r="I330" i="20"/>
  <c r="L330" i="20" s="1"/>
  <c r="J330" i="20"/>
  <c r="M330" i="20"/>
  <c r="N330" i="20"/>
  <c r="O330" i="20" s="1"/>
  <c r="H331" i="20"/>
  <c r="K331" i="20" s="1"/>
  <c r="I331" i="20"/>
  <c r="L331" i="20" s="1"/>
  <c r="J331" i="20"/>
  <c r="M331" i="20"/>
  <c r="N331" i="20"/>
  <c r="H332" i="20"/>
  <c r="K332" i="20" s="1"/>
  <c r="I332" i="20"/>
  <c r="M332" i="20" s="1"/>
  <c r="J332" i="20"/>
  <c r="N332" i="20"/>
  <c r="H333" i="20"/>
  <c r="K333" i="20" s="1"/>
  <c r="I333" i="20"/>
  <c r="L333" i="20" s="1"/>
  <c r="J333" i="20"/>
  <c r="M333" i="20"/>
  <c r="N333" i="20"/>
  <c r="H334" i="20"/>
  <c r="K334" i="20" s="1"/>
  <c r="I334" i="20"/>
  <c r="J334" i="20"/>
  <c r="M334" i="20" s="1"/>
  <c r="N334" i="20"/>
  <c r="H335" i="20"/>
  <c r="K335" i="20" s="1"/>
  <c r="I335" i="20"/>
  <c r="L335" i="20" s="1"/>
  <c r="J335" i="20"/>
  <c r="M335" i="20"/>
  <c r="N335" i="20"/>
  <c r="H336" i="20"/>
  <c r="K336" i="20" s="1"/>
  <c r="I336" i="20"/>
  <c r="M336" i="20" s="1"/>
  <c r="J336" i="20"/>
  <c r="N336" i="20"/>
  <c r="H337" i="20"/>
  <c r="K337" i="20" s="1"/>
  <c r="I337" i="20"/>
  <c r="L337" i="20" s="1"/>
  <c r="J337" i="20"/>
  <c r="M337" i="20"/>
  <c r="N337" i="20"/>
  <c r="H338" i="20"/>
  <c r="K338" i="20" s="1"/>
  <c r="I338" i="20"/>
  <c r="J338" i="20"/>
  <c r="M338" i="20" s="1"/>
  <c r="N338" i="20"/>
  <c r="H339" i="20"/>
  <c r="K339" i="20" s="1"/>
  <c r="I339" i="20"/>
  <c r="L339" i="20" s="1"/>
  <c r="J339" i="20"/>
  <c r="M339" i="20"/>
  <c r="N339" i="20"/>
  <c r="H340" i="20"/>
  <c r="K340" i="20" s="1"/>
  <c r="I340" i="20"/>
  <c r="L340" i="20" s="1"/>
  <c r="J340" i="20"/>
  <c r="M340" i="20"/>
  <c r="N340" i="20"/>
  <c r="H341" i="20"/>
  <c r="K341" i="20" s="1"/>
  <c r="I341" i="20"/>
  <c r="J341" i="20"/>
  <c r="L341" i="20" s="1"/>
  <c r="M341" i="20"/>
  <c r="N341" i="20"/>
  <c r="H342" i="20"/>
  <c r="K342" i="20" s="1"/>
  <c r="I342" i="20"/>
  <c r="L342" i="20" s="1"/>
  <c r="J342" i="20"/>
  <c r="M342" i="20"/>
  <c r="N342" i="20"/>
  <c r="H343" i="20"/>
  <c r="K343" i="20" s="1"/>
  <c r="I343" i="20"/>
  <c r="J343" i="20"/>
  <c r="L343" i="20" s="1"/>
  <c r="M343" i="20"/>
  <c r="N343" i="20"/>
  <c r="H344" i="20"/>
  <c r="K344" i="20" s="1"/>
  <c r="I344" i="20"/>
  <c r="L344" i="20" s="1"/>
  <c r="J344" i="20"/>
  <c r="M344" i="20"/>
  <c r="N344" i="20"/>
  <c r="H345" i="20"/>
  <c r="K345" i="20" s="1"/>
  <c r="I345" i="20"/>
  <c r="J345" i="20"/>
  <c r="L345" i="20" s="1"/>
  <c r="M345" i="20"/>
  <c r="N345" i="20"/>
  <c r="H346" i="20"/>
  <c r="K346" i="20" s="1"/>
  <c r="I346" i="20"/>
  <c r="L346" i="20" s="1"/>
  <c r="J346" i="20"/>
  <c r="M346" i="20"/>
  <c r="N346" i="20"/>
  <c r="H347" i="20"/>
  <c r="K347" i="20" s="1"/>
  <c r="I347" i="20"/>
  <c r="J347" i="20"/>
  <c r="L347" i="20" s="1"/>
  <c r="M347" i="20"/>
  <c r="N347" i="20"/>
  <c r="H348" i="20"/>
  <c r="K348" i="20" s="1"/>
  <c r="I348" i="20"/>
  <c r="L348" i="20" s="1"/>
  <c r="J348" i="20"/>
  <c r="M348" i="20"/>
  <c r="N348" i="20"/>
  <c r="H349" i="20"/>
  <c r="I349" i="20"/>
  <c r="L349" i="20" s="1"/>
  <c r="J349" i="20"/>
  <c r="K349" i="20"/>
  <c r="M349" i="20"/>
  <c r="N349" i="20"/>
  <c r="H350" i="20"/>
  <c r="I350" i="20"/>
  <c r="L350" i="20" s="1"/>
  <c r="J350" i="20"/>
  <c r="K350" i="20"/>
  <c r="M350" i="20"/>
  <c r="N350" i="20"/>
  <c r="H351" i="20"/>
  <c r="I351" i="20"/>
  <c r="L351" i="20" s="1"/>
  <c r="J351" i="20"/>
  <c r="K351" i="20"/>
  <c r="M351" i="20"/>
  <c r="N351" i="20"/>
  <c r="H352" i="20"/>
  <c r="I352" i="20"/>
  <c r="L352" i="20" s="1"/>
  <c r="J352" i="20"/>
  <c r="K352" i="20"/>
  <c r="M352" i="20"/>
  <c r="N352" i="20"/>
  <c r="H353" i="20"/>
  <c r="I353" i="20"/>
  <c r="L353" i="20" s="1"/>
  <c r="J353" i="20"/>
  <c r="K353" i="20"/>
  <c r="M353" i="20"/>
  <c r="N353" i="20"/>
  <c r="H354" i="20"/>
  <c r="I354" i="20"/>
  <c r="L354" i="20" s="1"/>
  <c r="J354" i="20"/>
  <c r="K354" i="20"/>
  <c r="M354" i="20"/>
  <c r="N354" i="20"/>
  <c r="H355" i="20"/>
  <c r="I355" i="20"/>
  <c r="L355" i="20" s="1"/>
  <c r="J355" i="20"/>
  <c r="K355" i="20"/>
  <c r="M355" i="20"/>
  <c r="N355" i="20"/>
  <c r="H356" i="20"/>
  <c r="I356" i="20"/>
  <c r="L356" i="20" s="1"/>
  <c r="J356" i="20"/>
  <c r="K356" i="20"/>
  <c r="M356" i="20"/>
  <c r="N356" i="20"/>
  <c r="H357" i="20"/>
  <c r="I357" i="20"/>
  <c r="L357" i="20" s="1"/>
  <c r="J357" i="20"/>
  <c r="K357" i="20"/>
  <c r="M357" i="20"/>
  <c r="N357" i="20"/>
  <c r="H358" i="20"/>
  <c r="I358" i="20"/>
  <c r="L358" i="20" s="1"/>
  <c r="J358" i="20"/>
  <c r="K358" i="20"/>
  <c r="M358" i="20"/>
  <c r="N358" i="20"/>
  <c r="H359" i="20"/>
  <c r="I359" i="20"/>
  <c r="L359" i="20" s="1"/>
  <c r="J359" i="20"/>
  <c r="K359" i="20"/>
  <c r="M359" i="20"/>
  <c r="N359" i="20"/>
  <c r="H360" i="20"/>
  <c r="I360" i="20"/>
  <c r="L360" i="20" s="1"/>
  <c r="J360" i="20"/>
  <c r="K360" i="20"/>
  <c r="M360" i="20"/>
  <c r="N360" i="20"/>
  <c r="H361" i="20"/>
  <c r="I361" i="20"/>
  <c r="L361" i="20" s="1"/>
  <c r="J361" i="20"/>
  <c r="K361" i="20"/>
  <c r="M361" i="20"/>
  <c r="N361" i="20"/>
  <c r="H362" i="20"/>
  <c r="I362" i="20"/>
  <c r="L362" i="20" s="1"/>
  <c r="J362" i="20"/>
  <c r="K362" i="20"/>
  <c r="M362" i="20"/>
  <c r="N362" i="20"/>
  <c r="H363" i="20"/>
  <c r="I363" i="20"/>
  <c r="L363" i="20" s="1"/>
  <c r="J363" i="20"/>
  <c r="K363" i="20"/>
  <c r="M363" i="20"/>
  <c r="N363" i="20"/>
  <c r="H364" i="20"/>
  <c r="I364" i="20"/>
  <c r="L364" i="20" s="1"/>
  <c r="J364" i="20"/>
  <c r="K364" i="20"/>
  <c r="M364" i="20"/>
  <c r="N364" i="20"/>
  <c r="H365" i="20"/>
  <c r="I365" i="20"/>
  <c r="L365" i="20" s="1"/>
  <c r="J365" i="20"/>
  <c r="K365" i="20"/>
  <c r="M365" i="20"/>
  <c r="N365" i="20"/>
  <c r="H366" i="20"/>
  <c r="I366" i="20"/>
  <c r="L366" i="20" s="1"/>
  <c r="J366" i="20"/>
  <c r="K366" i="20"/>
  <c r="M366" i="20"/>
  <c r="N366" i="20"/>
  <c r="H367" i="20"/>
  <c r="I367" i="20"/>
  <c r="L367" i="20" s="1"/>
  <c r="J367" i="20"/>
  <c r="K367" i="20"/>
  <c r="M367" i="20"/>
  <c r="N367" i="20"/>
  <c r="H368" i="20"/>
  <c r="I368" i="20"/>
  <c r="L368" i="20" s="1"/>
  <c r="J368" i="20"/>
  <c r="K368" i="20"/>
  <c r="M368" i="20"/>
  <c r="N368" i="20"/>
  <c r="H369" i="20"/>
  <c r="I369" i="20"/>
  <c r="L369" i="20" s="1"/>
  <c r="J369" i="20"/>
  <c r="K369" i="20"/>
  <c r="M369" i="20"/>
  <c r="N369" i="20"/>
  <c r="H370" i="20"/>
  <c r="I370" i="20"/>
  <c r="L370" i="20" s="1"/>
  <c r="J370" i="20"/>
  <c r="K370" i="20"/>
  <c r="M370" i="20"/>
  <c r="N370" i="20"/>
  <c r="H371" i="20"/>
  <c r="I371" i="20"/>
  <c r="L371" i="20" s="1"/>
  <c r="J371" i="20"/>
  <c r="K371" i="20"/>
  <c r="M371" i="20"/>
  <c r="N371" i="20"/>
  <c r="H372" i="20"/>
  <c r="I372" i="20"/>
  <c r="L372" i="20" s="1"/>
  <c r="J372" i="20"/>
  <c r="K372" i="20"/>
  <c r="M372" i="20"/>
  <c r="N372" i="20"/>
  <c r="H373" i="20"/>
  <c r="I373" i="20"/>
  <c r="L373" i="20" s="1"/>
  <c r="J373" i="20"/>
  <c r="K373" i="20"/>
  <c r="M373" i="20"/>
  <c r="N373" i="20"/>
  <c r="H374" i="20"/>
  <c r="I374" i="20"/>
  <c r="L374" i="20" s="1"/>
  <c r="J374" i="20"/>
  <c r="K374" i="20"/>
  <c r="M374" i="20"/>
  <c r="N374" i="20"/>
  <c r="H375" i="20"/>
  <c r="I375" i="20"/>
  <c r="L375" i="20" s="1"/>
  <c r="J375" i="20"/>
  <c r="K375" i="20"/>
  <c r="M375" i="20"/>
  <c r="N375" i="20"/>
  <c r="H376" i="20"/>
  <c r="I376" i="20"/>
  <c r="L376" i="20" s="1"/>
  <c r="J376" i="20"/>
  <c r="K376" i="20"/>
  <c r="M376" i="20"/>
  <c r="N376" i="20"/>
  <c r="H377" i="20"/>
  <c r="I377" i="20"/>
  <c r="L377" i="20" s="1"/>
  <c r="J377" i="20"/>
  <c r="K377" i="20"/>
  <c r="M377" i="20"/>
  <c r="N377" i="20"/>
  <c r="H378" i="20"/>
  <c r="I378" i="20"/>
  <c r="L378" i="20" s="1"/>
  <c r="J378" i="20"/>
  <c r="K378" i="20"/>
  <c r="M378" i="20"/>
  <c r="N378" i="20"/>
  <c r="H379" i="20"/>
  <c r="I379" i="20"/>
  <c r="L379" i="20" s="1"/>
  <c r="J379" i="20"/>
  <c r="K379" i="20"/>
  <c r="M379" i="20"/>
  <c r="N379" i="20"/>
  <c r="H380" i="20"/>
  <c r="I380" i="20"/>
  <c r="L380" i="20" s="1"/>
  <c r="J380" i="20"/>
  <c r="K380" i="20"/>
  <c r="M380" i="20"/>
  <c r="N380" i="20"/>
  <c r="H381" i="20"/>
  <c r="I381" i="20"/>
  <c r="L381" i="20" s="1"/>
  <c r="J381" i="20"/>
  <c r="K381" i="20"/>
  <c r="M381" i="20"/>
  <c r="N381" i="20"/>
  <c r="H382" i="20"/>
  <c r="I382" i="20"/>
  <c r="L382" i="20" s="1"/>
  <c r="J382" i="20"/>
  <c r="K382" i="20"/>
  <c r="M382" i="20"/>
  <c r="N382" i="20"/>
  <c r="H383" i="20"/>
  <c r="I383" i="20"/>
  <c r="L383" i="20" s="1"/>
  <c r="J383" i="20"/>
  <c r="K383" i="20"/>
  <c r="M383" i="20"/>
  <c r="N383" i="20"/>
  <c r="H384" i="20"/>
  <c r="I384" i="20"/>
  <c r="L384" i="20" s="1"/>
  <c r="J384" i="20"/>
  <c r="K384" i="20"/>
  <c r="M384" i="20"/>
  <c r="N384" i="20"/>
  <c r="H385" i="20"/>
  <c r="I385" i="20"/>
  <c r="L385" i="20" s="1"/>
  <c r="J385" i="20"/>
  <c r="K385" i="20"/>
  <c r="M385" i="20"/>
  <c r="N385" i="20"/>
  <c r="H386" i="20"/>
  <c r="I386" i="20"/>
  <c r="L386" i="20" s="1"/>
  <c r="J386" i="20"/>
  <c r="K386" i="20"/>
  <c r="M386" i="20"/>
  <c r="N386" i="20"/>
  <c r="H387" i="20"/>
  <c r="I387" i="20"/>
  <c r="L387" i="20" s="1"/>
  <c r="J387" i="20"/>
  <c r="K387" i="20"/>
  <c r="M387" i="20"/>
  <c r="N387" i="20"/>
  <c r="H388" i="20"/>
  <c r="I388" i="20"/>
  <c r="L388" i="20" s="1"/>
  <c r="J388" i="20"/>
  <c r="K388" i="20"/>
  <c r="M388" i="20"/>
  <c r="N388" i="20"/>
  <c r="H389" i="20"/>
  <c r="I389" i="20"/>
  <c r="L389" i="20" s="1"/>
  <c r="J389" i="20"/>
  <c r="K389" i="20"/>
  <c r="M389" i="20"/>
  <c r="N389" i="20"/>
  <c r="H390" i="20"/>
  <c r="I390" i="20"/>
  <c r="L390" i="20" s="1"/>
  <c r="J390" i="20"/>
  <c r="K390" i="20"/>
  <c r="M390" i="20"/>
  <c r="N390" i="20"/>
  <c r="H391" i="20"/>
  <c r="I391" i="20"/>
  <c r="L391" i="20" s="1"/>
  <c r="J391" i="20"/>
  <c r="K391" i="20"/>
  <c r="M391" i="20"/>
  <c r="N391" i="20"/>
  <c r="H392" i="20"/>
  <c r="I392" i="20"/>
  <c r="L392" i="20" s="1"/>
  <c r="J392" i="20"/>
  <c r="K392" i="20"/>
  <c r="M392" i="20"/>
  <c r="N392" i="20"/>
  <c r="H393" i="20"/>
  <c r="I393" i="20"/>
  <c r="L393" i="20" s="1"/>
  <c r="J393" i="20"/>
  <c r="K393" i="20"/>
  <c r="M393" i="20"/>
  <c r="N393" i="20"/>
  <c r="H394" i="20"/>
  <c r="I394" i="20"/>
  <c r="L394" i="20" s="1"/>
  <c r="J394" i="20"/>
  <c r="K394" i="20"/>
  <c r="M394" i="20"/>
  <c r="N394" i="20"/>
  <c r="H395" i="20"/>
  <c r="I395" i="20"/>
  <c r="L395" i="20" s="1"/>
  <c r="J395" i="20"/>
  <c r="K395" i="20"/>
  <c r="M395" i="20"/>
  <c r="N395" i="20"/>
  <c r="H396" i="20"/>
  <c r="I396" i="20"/>
  <c r="L396" i="20" s="1"/>
  <c r="J396" i="20"/>
  <c r="K396" i="20"/>
  <c r="M396" i="20"/>
  <c r="N396" i="20"/>
  <c r="H397" i="20"/>
  <c r="I397" i="20"/>
  <c r="L397" i="20" s="1"/>
  <c r="J397" i="20"/>
  <c r="K397" i="20"/>
  <c r="M397" i="20"/>
  <c r="N397" i="20"/>
  <c r="H398" i="20"/>
  <c r="I398" i="20"/>
  <c r="L398" i="20" s="1"/>
  <c r="J398" i="20"/>
  <c r="K398" i="20"/>
  <c r="M398" i="20"/>
  <c r="N398" i="20"/>
  <c r="H399" i="20"/>
  <c r="I399" i="20"/>
  <c r="L399" i="20" s="1"/>
  <c r="J399" i="20"/>
  <c r="K399" i="20"/>
  <c r="M399" i="20"/>
  <c r="N399" i="20"/>
  <c r="H400" i="20"/>
  <c r="I400" i="20"/>
  <c r="L400" i="20" s="1"/>
  <c r="J400" i="20"/>
  <c r="K400" i="20"/>
  <c r="M400" i="20"/>
  <c r="N400" i="20"/>
  <c r="H401" i="20"/>
  <c r="I401" i="20"/>
  <c r="L401" i="20" s="1"/>
  <c r="J401" i="20"/>
  <c r="K401" i="20"/>
  <c r="M401" i="20"/>
  <c r="N401" i="20"/>
  <c r="H402" i="20"/>
  <c r="I402" i="20"/>
  <c r="L402" i="20" s="1"/>
  <c r="J402" i="20"/>
  <c r="K402" i="20"/>
  <c r="M402" i="20"/>
  <c r="N402" i="20"/>
  <c r="H403" i="20"/>
  <c r="I403" i="20"/>
  <c r="L403" i="20" s="1"/>
  <c r="J403" i="20"/>
  <c r="K403" i="20"/>
  <c r="M403" i="20"/>
  <c r="N403" i="20"/>
  <c r="H404" i="20"/>
  <c r="I404" i="20"/>
  <c r="L404" i="20" s="1"/>
  <c r="J404" i="20"/>
  <c r="K404" i="20"/>
  <c r="M404" i="20"/>
  <c r="N404" i="20"/>
  <c r="H405" i="20"/>
  <c r="I405" i="20"/>
  <c r="L405" i="20" s="1"/>
  <c r="J405" i="20"/>
  <c r="K405" i="20"/>
  <c r="M405" i="20"/>
  <c r="N405" i="20"/>
  <c r="H406" i="20"/>
  <c r="I406" i="20"/>
  <c r="L406" i="20" s="1"/>
  <c r="J406" i="20"/>
  <c r="K406" i="20"/>
  <c r="M406" i="20"/>
  <c r="N406" i="20"/>
  <c r="H407" i="20"/>
  <c r="I407" i="20"/>
  <c r="L407" i="20" s="1"/>
  <c r="J407" i="20"/>
  <c r="K407" i="20"/>
  <c r="M407" i="20"/>
  <c r="N407" i="20"/>
  <c r="H408" i="20"/>
  <c r="I408" i="20"/>
  <c r="L408" i="20" s="1"/>
  <c r="J408" i="20"/>
  <c r="K408" i="20"/>
  <c r="M408" i="20"/>
  <c r="N408" i="20"/>
  <c r="H409" i="20"/>
  <c r="I409" i="20"/>
  <c r="L409" i="20" s="1"/>
  <c r="J409" i="20"/>
  <c r="K409" i="20"/>
  <c r="M409" i="20"/>
  <c r="N409" i="20"/>
  <c r="H410" i="20"/>
  <c r="I410" i="20"/>
  <c r="L410" i="20" s="1"/>
  <c r="J410" i="20"/>
  <c r="K410" i="20"/>
  <c r="M410" i="20"/>
  <c r="N410" i="20"/>
  <c r="H411" i="20"/>
  <c r="I411" i="20"/>
  <c r="L411" i="20" s="1"/>
  <c r="J411" i="20"/>
  <c r="K411" i="20"/>
  <c r="M411" i="20"/>
  <c r="N411" i="20"/>
  <c r="H412" i="20"/>
  <c r="I412" i="20"/>
  <c r="L412" i="20" s="1"/>
  <c r="J412" i="20"/>
  <c r="K412" i="20"/>
  <c r="M412" i="20"/>
  <c r="N412" i="20"/>
  <c r="H413" i="20"/>
  <c r="I413" i="20"/>
  <c r="L413" i="20" s="1"/>
  <c r="J413" i="20"/>
  <c r="K413" i="20"/>
  <c r="M413" i="20"/>
  <c r="N413" i="20"/>
  <c r="H414" i="20"/>
  <c r="I414" i="20"/>
  <c r="L414" i="20" s="1"/>
  <c r="J414" i="20"/>
  <c r="K414" i="20"/>
  <c r="M414" i="20"/>
  <c r="N414" i="20"/>
  <c r="H415" i="20"/>
  <c r="I415" i="20"/>
  <c r="L415" i="20" s="1"/>
  <c r="J415" i="20"/>
  <c r="K415" i="20"/>
  <c r="M415" i="20"/>
  <c r="N415" i="20"/>
  <c r="H416" i="20"/>
  <c r="I416" i="20"/>
  <c r="L416" i="20" s="1"/>
  <c r="J416" i="20"/>
  <c r="K416" i="20"/>
  <c r="M416" i="20"/>
  <c r="N416" i="20"/>
  <c r="H417" i="20"/>
  <c r="I417" i="20"/>
  <c r="L417" i="20" s="1"/>
  <c r="J417" i="20"/>
  <c r="K417" i="20"/>
  <c r="M417" i="20"/>
  <c r="N417" i="20"/>
  <c r="H418" i="20"/>
  <c r="I418" i="20"/>
  <c r="L418" i="20" s="1"/>
  <c r="J418" i="20"/>
  <c r="K418" i="20"/>
  <c r="M418" i="20"/>
  <c r="N418" i="20"/>
  <c r="H419" i="20"/>
  <c r="I419" i="20"/>
  <c r="L419" i="20" s="1"/>
  <c r="J419" i="20"/>
  <c r="K419" i="20"/>
  <c r="M419" i="20"/>
  <c r="N419" i="20"/>
  <c r="H420" i="20"/>
  <c r="I420" i="20"/>
  <c r="L420" i="20" s="1"/>
  <c r="J420" i="20"/>
  <c r="K420" i="20"/>
  <c r="M420" i="20"/>
  <c r="N420" i="20"/>
  <c r="H421" i="20"/>
  <c r="I421" i="20"/>
  <c r="L421" i="20" s="1"/>
  <c r="J421" i="20"/>
  <c r="K421" i="20"/>
  <c r="M421" i="20"/>
  <c r="N421" i="20"/>
  <c r="H422" i="20"/>
  <c r="I422" i="20"/>
  <c r="L422" i="20" s="1"/>
  <c r="J422" i="20"/>
  <c r="K422" i="20"/>
  <c r="M422" i="20"/>
  <c r="N422" i="20"/>
  <c r="H423" i="20"/>
  <c r="I423" i="20"/>
  <c r="L423" i="20" s="1"/>
  <c r="J423" i="20"/>
  <c r="K423" i="20"/>
  <c r="M423" i="20"/>
  <c r="N423" i="20"/>
  <c r="H424" i="20"/>
  <c r="I424" i="20"/>
  <c r="L424" i="20" s="1"/>
  <c r="J424" i="20"/>
  <c r="K424" i="20"/>
  <c r="M424" i="20"/>
  <c r="N424" i="20"/>
  <c r="H425" i="20"/>
  <c r="I425" i="20"/>
  <c r="L425" i="20" s="1"/>
  <c r="J425" i="20"/>
  <c r="K425" i="20"/>
  <c r="M425" i="20"/>
  <c r="N425" i="20"/>
  <c r="H426" i="20"/>
  <c r="I426" i="20"/>
  <c r="L426" i="20" s="1"/>
  <c r="J426" i="20"/>
  <c r="K426" i="20"/>
  <c r="M426" i="20"/>
  <c r="N426" i="20"/>
  <c r="H427" i="20"/>
  <c r="I427" i="20"/>
  <c r="L427" i="20" s="1"/>
  <c r="J427" i="20"/>
  <c r="K427" i="20"/>
  <c r="M427" i="20"/>
  <c r="N427" i="20"/>
  <c r="H428" i="20"/>
  <c r="I428" i="20"/>
  <c r="L428" i="20" s="1"/>
  <c r="J428" i="20"/>
  <c r="K428" i="20"/>
  <c r="M428" i="20"/>
  <c r="N428" i="20"/>
  <c r="H429" i="20"/>
  <c r="I429" i="20"/>
  <c r="L429" i="20" s="1"/>
  <c r="J429" i="20"/>
  <c r="K429" i="20"/>
  <c r="M429" i="20"/>
  <c r="N429" i="20"/>
  <c r="H430" i="20"/>
  <c r="I430" i="20"/>
  <c r="L430" i="20" s="1"/>
  <c r="J430" i="20"/>
  <c r="K430" i="20"/>
  <c r="M430" i="20"/>
  <c r="N430" i="20"/>
  <c r="H431" i="20"/>
  <c r="I431" i="20"/>
  <c r="L431" i="20" s="1"/>
  <c r="J431" i="20"/>
  <c r="K431" i="20"/>
  <c r="M431" i="20"/>
  <c r="N431" i="20"/>
  <c r="H432" i="20"/>
  <c r="I432" i="20"/>
  <c r="L432" i="20" s="1"/>
  <c r="J432" i="20"/>
  <c r="K432" i="20"/>
  <c r="M432" i="20"/>
  <c r="N432" i="20"/>
  <c r="H433" i="20"/>
  <c r="I433" i="20"/>
  <c r="L433" i="20" s="1"/>
  <c r="J433" i="20"/>
  <c r="K433" i="20"/>
  <c r="M433" i="20"/>
  <c r="N433" i="20"/>
  <c r="H434" i="20"/>
  <c r="K434" i="20" s="1"/>
  <c r="I434" i="20"/>
  <c r="L434" i="20" s="1"/>
  <c r="J434" i="20"/>
  <c r="M434" i="20"/>
  <c r="O434" i="20" s="1"/>
  <c r="N434" i="20"/>
  <c r="H435" i="20"/>
  <c r="K435" i="20" s="1"/>
  <c r="I435" i="20"/>
  <c r="L435" i="20" s="1"/>
  <c r="J435" i="20"/>
  <c r="M435" i="20"/>
  <c r="N435" i="20"/>
  <c r="H436" i="20"/>
  <c r="K436" i="20" s="1"/>
  <c r="I436" i="20"/>
  <c r="L436" i="20" s="1"/>
  <c r="J436" i="20"/>
  <c r="M436" i="20"/>
  <c r="O436" i="20" s="1"/>
  <c r="N436" i="20"/>
  <c r="H437" i="20"/>
  <c r="K437" i="20" s="1"/>
  <c r="I437" i="20"/>
  <c r="L437" i="20" s="1"/>
  <c r="J437" i="20"/>
  <c r="M437" i="20"/>
  <c r="N437" i="20"/>
  <c r="H438" i="20"/>
  <c r="K438" i="20" s="1"/>
  <c r="I438" i="20"/>
  <c r="L438" i="20" s="1"/>
  <c r="J438" i="20"/>
  <c r="M438" i="20"/>
  <c r="O438" i="20" s="1"/>
  <c r="N438" i="20"/>
  <c r="H439" i="20"/>
  <c r="K439" i="20" s="1"/>
  <c r="I439" i="20"/>
  <c r="L439" i="20" s="1"/>
  <c r="J439" i="20"/>
  <c r="M439" i="20"/>
  <c r="N439" i="20"/>
  <c r="H440" i="20"/>
  <c r="K440" i="20" s="1"/>
  <c r="I440" i="20"/>
  <c r="L440" i="20" s="1"/>
  <c r="J440" i="20"/>
  <c r="M440" i="20"/>
  <c r="O440" i="20" s="1"/>
  <c r="N440" i="20"/>
  <c r="H441" i="20"/>
  <c r="K441" i="20" s="1"/>
  <c r="I441" i="20"/>
  <c r="L441" i="20" s="1"/>
  <c r="J441" i="20"/>
  <c r="M441" i="20"/>
  <c r="N441" i="20"/>
  <c r="H442" i="20"/>
  <c r="K442" i="20" s="1"/>
  <c r="I442" i="20"/>
  <c r="L442" i="20" s="1"/>
  <c r="J442" i="20"/>
  <c r="M442" i="20"/>
  <c r="O442" i="20" s="1"/>
  <c r="N442" i="20"/>
  <c r="H443" i="20"/>
  <c r="K443" i="20" s="1"/>
  <c r="I443" i="20"/>
  <c r="L443" i="20" s="1"/>
  <c r="J443" i="20"/>
  <c r="M443" i="20"/>
  <c r="N443" i="20"/>
  <c r="H444" i="20"/>
  <c r="K444" i="20" s="1"/>
  <c r="I444" i="20"/>
  <c r="L444" i="20" s="1"/>
  <c r="J444" i="20"/>
  <c r="M444" i="20"/>
  <c r="O444" i="20" s="1"/>
  <c r="N444" i="20"/>
  <c r="H445" i="20"/>
  <c r="K445" i="20" s="1"/>
  <c r="I445" i="20"/>
  <c r="L445" i="20" s="1"/>
  <c r="J445" i="20"/>
  <c r="M445" i="20"/>
  <c r="N445" i="20"/>
  <c r="H446" i="20"/>
  <c r="K446" i="20" s="1"/>
  <c r="I446" i="20"/>
  <c r="L446" i="20" s="1"/>
  <c r="J446" i="20"/>
  <c r="M446" i="20"/>
  <c r="O446" i="20" s="1"/>
  <c r="N446" i="20"/>
  <c r="H447" i="20"/>
  <c r="K447" i="20" s="1"/>
  <c r="I447" i="20"/>
  <c r="L447" i="20" s="1"/>
  <c r="J447" i="20"/>
  <c r="M447" i="20"/>
  <c r="N447" i="20"/>
  <c r="H448" i="20"/>
  <c r="K448" i="20" s="1"/>
  <c r="I448" i="20"/>
  <c r="L448" i="20" s="1"/>
  <c r="J448" i="20"/>
  <c r="M448" i="20"/>
  <c r="O448" i="20" s="1"/>
  <c r="N448" i="20"/>
  <c r="H449" i="20"/>
  <c r="K449" i="20" s="1"/>
  <c r="I449" i="20"/>
  <c r="L449" i="20" s="1"/>
  <c r="J449" i="20"/>
  <c r="M449" i="20"/>
  <c r="N449" i="20"/>
  <c r="H450" i="20"/>
  <c r="K450" i="20" s="1"/>
  <c r="I450" i="20"/>
  <c r="L450" i="20" s="1"/>
  <c r="J450" i="20"/>
  <c r="M450" i="20"/>
  <c r="O450" i="20" s="1"/>
  <c r="N450" i="20"/>
  <c r="H451" i="20"/>
  <c r="K451" i="20" s="1"/>
  <c r="I451" i="20"/>
  <c r="L451" i="20" s="1"/>
  <c r="J451" i="20"/>
  <c r="M451" i="20"/>
  <c r="N451" i="20"/>
  <c r="H452" i="20"/>
  <c r="K452" i="20" s="1"/>
  <c r="I452" i="20"/>
  <c r="L452" i="20" s="1"/>
  <c r="J452" i="20"/>
  <c r="M452" i="20"/>
  <c r="O452" i="20" s="1"/>
  <c r="N452" i="20"/>
  <c r="H453" i="20"/>
  <c r="K453" i="20" s="1"/>
  <c r="I453" i="20"/>
  <c r="J453" i="20"/>
  <c r="L453" i="20"/>
  <c r="M453" i="20"/>
  <c r="O453" i="20" s="1"/>
  <c r="N453" i="20"/>
  <c r="H454" i="20"/>
  <c r="K454" i="20" s="1"/>
  <c r="I454" i="20"/>
  <c r="J454" i="20"/>
  <c r="L454" i="20"/>
  <c r="M454" i="20"/>
  <c r="O454" i="20" s="1"/>
  <c r="N454" i="20"/>
  <c r="H455" i="20"/>
  <c r="K455" i="20" s="1"/>
  <c r="I455" i="20"/>
  <c r="J455" i="20"/>
  <c r="L455" i="20"/>
  <c r="M455" i="20"/>
  <c r="O455" i="20" s="1"/>
  <c r="N455" i="20"/>
  <c r="H456" i="20"/>
  <c r="M456" i="20" s="1"/>
  <c r="I456" i="20"/>
  <c r="J456" i="20"/>
  <c r="L456" i="20"/>
  <c r="N456" i="20"/>
  <c r="H457" i="20"/>
  <c r="K457" i="20" s="1"/>
  <c r="I457" i="20"/>
  <c r="J457" i="20"/>
  <c r="L457" i="20"/>
  <c r="M457" i="20"/>
  <c r="N457" i="20"/>
  <c r="H458" i="20"/>
  <c r="K458" i="20" s="1"/>
  <c r="I458" i="20"/>
  <c r="J458" i="20"/>
  <c r="L458" i="20"/>
  <c r="M458" i="20"/>
  <c r="N458" i="20"/>
  <c r="H459" i="20"/>
  <c r="M459" i="20" s="1"/>
  <c r="I459" i="20"/>
  <c r="J459" i="20"/>
  <c r="L459" i="20"/>
  <c r="N459" i="20"/>
  <c r="H460" i="20"/>
  <c r="M460" i="20" s="1"/>
  <c r="I460" i="20"/>
  <c r="J460" i="20"/>
  <c r="L460" i="20"/>
  <c r="N460" i="20"/>
  <c r="H461" i="20"/>
  <c r="K461" i="20" s="1"/>
  <c r="I461" i="20"/>
  <c r="J461" i="20"/>
  <c r="L461" i="20"/>
  <c r="M461" i="20"/>
  <c r="N461" i="20"/>
  <c r="H462" i="20"/>
  <c r="M462" i="20" s="1"/>
  <c r="I462" i="20"/>
  <c r="J462" i="20"/>
  <c r="L462" i="20"/>
  <c r="N462" i="20"/>
  <c r="H463" i="20"/>
  <c r="M463" i="20" s="1"/>
  <c r="I463" i="20"/>
  <c r="J463" i="20"/>
  <c r="L463" i="20"/>
  <c r="N463" i="20"/>
  <c r="H464" i="20"/>
  <c r="M464" i="20" s="1"/>
  <c r="I464" i="20"/>
  <c r="J464" i="20"/>
  <c r="L464" i="20"/>
  <c r="N464" i="20"/>
  <c r="H465" i="20"/>
  <c r="M465" i="20" s="1"/>
  <c r="I465" i="20"/>
  <c r="J465" i="20"/>
  <c r="L465" i="20"/>
  <c r="N465" i="20"/>
  <c r="H466" i="20"/>
  <c r="M466" i="20" s="1"/>
  <c r="I466" i="20"/>
  <c r="J466" i="20"/>
  <c r="L466" i="20"/>
  <c r="N466" i="20"/>
  <c r="H467" i="20"/>
  <c r="M467" i="20" s="1"/>
  <c r="I467" i="20"/>
  <c r="J467" i="20"/>
  <c r="L467" i="20"/>
  <c r="N467" i="20"/>
  <c r="H468" i="20"/>
  <c r="M468" i="20" s="1"/>
  <c r="I468" i="20"/>
  <c r="J468" i="20"/>
  <c r="L468" i="20"/>
  <c r="N468" i="20"/>
  <c r="H469" i="20"/>
  <c r="M469" i="20" s="1"/>
  <c r="I469" i="20"/>
  <c r="J469" i="20"/>
  <c r="L469" i="20"/>
  <c r="N469" i="20"/>
  <c r="H470" i="20"/>
  <c r="M470" i="20" s="1"/>
  <c r="I470" i="20"/>
  <c r="J470" i="20"/>
  <c r="L470" i="20"/>
  <c r="N470" i="20"/>
  <c r="H471" i="20"/>
  <c r="M471" i="20" s="1"/>
  <c r="I471" i="20"/>
  <c r="J471" i="20"/>
  <c r="L471" i="20"/>
  <c r="N471" i="20"/>
  <c r="H472" i="20"/>
  <c r="M472" i="20" s="1"/>
  <c r="I472" i="20"/>
  <c r="J472" i="20"/>
  <c r="L472" i="20"/>
  <c r="N472" i="20"/>
  <c r="H473" i="20"/>
  <c r="M473" i="20" s="1"/>
  <c r="I473" i="20"/>
  <c r="J473" i="20"/>
  <c r="L473" i="20"/>
  <c r="N473" i="20"/>
  <c r="H474" i="20"/>
  <c r="M474" i="20" s="1"/>
  <c r="I474" i="20"/>
  <c r="J474" i="20"/>
  <c r="L474" i="20"/>
  <c r="N474" i="20"/>
  <c r="H475" i="20"/>
  <c r="M475" i="20" s="1"/>
  <c r="I475" i="20"/>
  <c r="J475" i="20"/>
  <c r="L475" i="20"/>
  <c r="N475" i="20"/>
  <c r="H476" i="20"/>
  <c r="M476" i="20" s="1"/>
  <c r="I476" i="20"/>
  <c r="J476" i="20"/>
  <c r="L476" i="20"/>
  <c r="N476" i="20"/>
  <c r="H477" i="20"/>
  <c r="M477" i="20" s="1"/>
  <c r="I477" i="20"/>
  <c r="J477" i="20"/>
  <c r="L477" i="20"/>
  <c r="N477" i="20"/>
  <c r="H478" i="20"/>
  <c r="M478" i="20" s="1"/>
  <c r="I478" i="20"/>
  <c r="J478" i="20"/>
  <c r="L478" i="20"/>
  <c r="N478" i="20"/>
  <c r="H479" i="20"/>
  <c r="M479" i="20" s="1"/>
  <c r="I479" i="20"/>
  <c r="J479" i="20"/>
  <c r="L479" i="20"/>
  <c r="N479" i="20"/>
  <c r="H480" i="20"/>
  <c r="M480" i="20" s="1"/>
  <c r="I480" i="20"/>
  <c r="J480" i="20"/>
  <c r="L480" i="20"/>
  <c r="N480" i="20"/>
  <c r="H481" i="20"/>
  <c r="M481" i="20" s="1"/>
  <c r="I481" i="20"/>
  <c r="J481" i="20"/>
  <c r="L481" i="20"/>
  <c r="N481" i="20"/>
  <c r="H482" i="20"/>
  <c r="M482" i="20" s="1"/>
  <c r="I482" i="20"/>
  <c r="J482" i="20"/>
  <c r="L482" i="20"/>
  <c r="N482" i="20"/>
  <c r="H483" i="20"/>
  <c r="M483" i="20" s="1"/>
  <c r="I483" i="20"/>
  <c r="J483" i="20"/>
  <c r="L483" i="20"/>
  <c r="N483" i="20"/>
  <c r="H484" i="20"/>
  <c r="M484" i="20" s="1"/>
  <c r="I484" i="20"/>
  <c r="J484" i="20"/>
  <c r="L484" i="20"/>
  <c r="N484" i="20"/>
  <c r="H485" i="20"/>
  <c r="M485" i="20" s="1"/>
  <c r="I485" i="20"/>
  <c r="J485" i="20"/>
  <c r="L485" i="20"/>
  <c r="N485" i="20"/>
  <c r="H486" i="20"/>
  <c r="M486" i="20" s="1"/>
  <c r="I486" i="20"/>
  <c r="J486" i="20"/>
  <c r="L486" i="20"/>
  <c r="N486" i="20"/>
  <c r="H487" i="20"/>
  <c r="M487" i="20" s="1"/>
  <c r="I487" i="20"/>
  <c r="J487" i="20"/>
  <c r="L487" i="20"/>
  <c r="N487" i="20"/>
  <c r="H488" i="20"/>
  <c r="M488" i="20" s="1"/>
  <c r="I488" i="20"/>
  <c r="J488" i="20"/>
  <c r="L488" i="20"/>
  <c r="N488" i="20"/>
  <c r="H489" i="20"/>
  <c r="M489" i="20" s="1"/>
  <c r="I489" i="20"/>
  <c r="J489" i="20"/>
  <c r="L489" i="20"/>
  <c r="N489" i="20"/>
  <c r="H490" i="20"/>
  <c r="M490" i="20" s="1"/>
  <c r="I490" i="20"/>
  <c r="J490" i="20"/>
  <c r="L490" i="20"/>
  <c r="N490" i="20"/>
  <c r="H491" i="20"/>
  <c r="M491" i="20" s="1"/>
  <c r="I491" i="20"/>
  <c r="J491" i="20"/>
  <c r="L491" i="20"/>
  <c r="N491" i="20"/>
  <c r="H492" i="20"/>
  <c r="M492" i="20" s="1"/>
  <c r="I492" i="20"/>
  <c r="J492" i="20"/>
  <c r="L492" i="20"/>
  <c r="N492" i="20"/>
  <c r="H493" i="20"/>
  <c r="M493" i="20" s="1"/>
  <c r="I493" i="20"/>
  <c r="J493" i="20"/>
  <c r="L493" i="20"/>
  <c r="N493" i="20"/>
  <c r="H494" i="20"/>
  <c r="M494" i="20" s="1"/>
  <c r="I494" i="20"/>
  <c r="J494" i="20"/>
  <c r="L494" i="20"/>
  <c r="N494" i="20"/>
  <c r="H495" i="20"/>
  <c r="M495" i="20" s="1"/>
  <c r="I495" i="20"/>
  <c r="J495" i="20"/>
  <c r="L495" i="20"/>
  <c r="N495" i="20"/>
  <c r="H496" i="20"/>
  <c r="M496" i="20" s="1"/>
  <c r="I496" i="20"/>
  <c r="J496" i="20"/>
  <c r="L496" i="20"/>
  <c r="N496" i="20"/>
  <c r="H497" i="20"/>
  <c r="M497" i="20" s="1"/>
  <c r="I497" i="20"/>
  <c r="J497" i="20"/>
  <c r="L497" i="20"/>
  <c r="N497" i="20"/>
  <c r="H498" i="20"/>
  <c r="M498" i="20" s="1"/>
  <c r="I498" i="20"/>
  <c r="J498" i="20"/>
  <c r="L498" i="20"/>
  <c r="N498" i="20"/>
  <c r="H499" i="20"/>
  <c r="M499" i="20" s="1"/>
  <c r="I499" i="20"/>
  <c r="J499" i="20"/>
  <c r="L499" i="20"/>
  <c r="N499" i="20"/>
  <c r="H500" i="20"/>
  <c r="M500" i="20" s="1"/>
  <c r="I500" i="20"/>
  <c r="J500" i="20"/>
  <c r="L500" i="20"/>
  <c r="N500" i="20"/>
  <c r="H501" i="20"/>
  <c r="M501" i="20" s="1"/>
  <c r="I501" i="20"/>
  <c r="J501" i="20"/>
  <c r="L501" i="20"/>
  <c r="N501" i="20"/>
  <c r="H502" i="20"/>
  <c r="M502" i="20" s="1"/>
  <c r="I502" i="20"/>
  <c r="J502" i="20"/>
  <c r="L502" i="20"/>
  <c r="N502" i="20"/>
  <c r="H503" i="20"/>
  <c r="M503" i="20" s="1"/>
  <c r="I503" i="20"/>
  <c r="J503" i="20"/>
  <c r="L503" i="20"/>
  <c r="N503" i="20"/>
  <c r="H504" i="20"/>
  <c r="M504" i="20" s="1"/>
  <c r="I504" i="20"/>
  <c r="J504" i="20"/>
  <c r="L504" i="20"/>
  <c r="N504" i="20"/>
  <c r="H505" i="20"/>
  <c r="M505" i="20" s="1"/>
  <c r="I505" i="20"/>
  <c r="J505" i="20"/>
  <c r="L505" i="20"/>
  <c r="N505" i="20"/>
  <c r="H506" i="20"/>
  <c r="M506" i="20" s="1"/>
  <c r="I506" i="20"/>
  <c r="J506" i="20"/>
  <c r="L506" i="20"/>
  <c r="N506" i="20"/>
  <c r="H507" i="20"/>
  <c r="M507" i="20" s="1"/>
  <c r="I507" i="20"/>
  <c r="J507" i="20"/>
  <c r="L507" i="20"/>
  <c r="N507" i="20"/>
  <c r="H508" i="20"/>
  <c r="M508" i="20" s="1"/>
  <c r="I508" i="20"/>
  <c r="J508" i="20"/>
  <c r="L508" i="20"/>
  <c r="N508" i="20"/>
  <c r="H509" i="20"/>
  <c r="M509" i="20" s="1"/>
  <c r="I509" i="20"/>
  <c r="J509" i="20"/>
  <c r="L509" i="20"/>
  <c r="N509" i="20"/>
  <c r="H510" i="20"/>
  <c r="M510" i="20" s="1"/>
  <c r="I510" i="20"/>
  <c r="J510" i="20"/>
  <c r="L510" i="20"/>
  <c r="N510" i="20"/>
  <c r="H511" i="20"/>
  <c r="M511" i="20" s="1"/>
  <c r="I511" i="20"/>
  <c r="J511" i="20"/>
  <c r="L511" i="20"/>
  <c r="N511" i="20"/>
  <c r="H512" i="20"/>
  <c r="M512" i="20" s="1"/>
  <c r="I512" i="20"/>
  <c r="J512" i="20"/>
  <c r="L512" i="20"/>
  <c r="N512" i="20"/>
  <c r="H513" i="20"/>
  <c r="M513" i="20" s="1"/>
  <c r="I513" i="20"/>
  <c r="J513" i="20"/>
  <c r="L513" i="20"/>
  <c r="N513" i="20"/>
  <c r="H514" i="20"/>
  <c r="M514" i="20" s="1"/>
  <c r="I514" i="20"/>
  <c r="J514" i="20"/>
  <c r="L514" i="20"/>
  <c r="N514" i="20"/>
  <c r="H515" i="20"/>
  <c r="M515" i="20" s="1"/>
  <c r="I515" i="20"/>
  <c r="J515" i="20"/>
  <c r="L515" i="20"/>
  <c r="N515" i="20"/>
  <c r="H516" i="20"/>
  <c r="M516" i="20" s="1"/>
  <c r="I516" i="20"/>
  <c r="J516" i="20"/>
  <c r="L516" i="20"/>
  <c r="N516" i="20"/>
  <c r="H517" i="20"/>
  <c r="M517" i="20" s="1"/>
  <c r="I517" i="20"/>
  <c r="J517" i="20"/>
  <c r="L517" i="20"/>
  <c r="N517" i="20"/>
  <c r="H518" i="20"/>
  <c r="M518" i="20" s="1"/>
  <c r="I518" i="20"/>
  <c r="J518" i="20"/>
  <c r="L518" i="20"/>
  <c r="N518" i="20"/>
  <c r="H519" i="20"/>
  <c r="M519" i="20" s="1"/>
  <c r="I519" i="20"/>
  <c r="J519" i="20"/>
  <c r="L519" i="20"/>
  <c r="N519" i="20"/>
  <c r="H520" i="20"/>
  <c r="M520" i="20" s="1"/>
  <c r="I520" i="20"/>
  <c r="J520" i="20"/>
  <c r="L520" i="20"/>
  <c r="N520" i="20"/>
  <c r="H521" i="20"/>
  <c r="M521" i="20" s="1"/>
  <c r="I521" i="20"/>
  <c r="J521" i="20"/>
  <c r="L521" i="20"/>
  <c r="N521" i="20"/>
  <c r="H522" i="20"/>
  <c r="M522" i="20" s="1"/>
  <c r="I522" i="20"/>
  <c r="J522" i="20"/>
  <c r="L522" i="20"/>
  <c r="N522" i="20"/>
  <c r="H523" i="20"/>
  <c r="M523" i="20" s="1"/>
  <c r="I523" i="20"/>
  <c r="J523" i="20"/>
  <c r="L523" i="20"/>
  <c r="N523" i="20"/>
  <c r="H524" i="20"/>
  <c r="M524" i="20" s="1"/>
  <c r="I524" i="20"/>
  <c r="J524" i="20"/>
  <c r="L524" i="20"/>
  <c r="N524" i="20"/>
  <c r="H525" i="20"/>
  <c r="M525" i="20" s="1"/>
  <c r="I525" i="20"/>
  <c r="J525" i="20"/>
  <c r="L525" i="20"/>
  <c r="N525" i="20"/>
  <c r="H526" i="20"/>
  <c r="M526" i="20" s="1"/>
  <c r="I526" i="20"/>
  <c r="J526" i="20"/>
  <c r="L526" i="20"/>
  <c r="N526" i="20"/>
  <c r="H527" i="20"/>
  <c r="M527" i="20" s="1"/>
  <c r="I527" i="20"/>
  <c r="J527" i="20"/>
  <c r="L527" i="20"/>
  <c r="N527" i="20"/>
  <c r="H528" i="20"/>
  <c r="M528" i="20" s="1"/>
  <c r="I528" i="20"/>
  <c r="J528" i="20"/>
  <c r="L528" i="20"/>
  <c r="N528" i="20"/>
  <c r="H529" i="20"/>
  <c r="M529" i="20" s="1"/>
  <c r="I529" i="20"/>
  <c r="J529" i="20"/>
  <c r="L529" i="20"/>
  <c r="N529" i="20"/>
  <c r="H530" i="20"/>
  <c r="M530" i="20" s="1"/>
  <c r="I530" i="20"/>
  <c r="J530" i="20"/>
  <c r="L530" i="20"/>
  <c r="N530" i="20"/>
  <c r="H531" i="20"/>
  <c r="M531" i="20" s="1"/>
  <c r="I531" i="20"/>
  <c r="J531" i="20"/>
  <c r="L531" i="20"/>
  <c r="N531" i="20"/>
  <c r="H532" i="20"/>
  <c r="M532" i="20" s="1"/>
  <c r="I532" i="20"/>
  <c r="J532" i="20"/>
  <c r="L532" i="20"/>
  <c r="N532" i="20"/>
  <c r="H533" i="20"/>
  <c r="M533" i="20" s="1"/>
  <c r="I533" i="20"/>
  <c r="J533" i="20"/>
  <c r="L533" i="20"/>
  <c r="N533" i="20"/>
  <c r="H534" i="20"/>
  <c r="M534" i="20" s="1"/>
  <c r="I534" i="20"/>
  <c r="J534" i="20"/>
  <c r="L534" i="20"/>
  <c r="N534" i="20"/>
  <c r="H535" i="20"/>
  <c r="M535" i="20" s="1"/>
  <c r="I535" i="20"/>
  <c r="J535" i="20"/>
  <c r="L535" i="20"/>
  <c r="N535" i="20"/>
  <c r="H536" i="20"/>
  <c r="M536" i="20" s="1"/>
  <c r="I536" i="20"/>
  <c r="J536" i="20"/>
  <c r="L536" i="20"/>
  <c r="N536" i="20"/>
  <c r="H537" i="20"/>
  <c r="M537" i="20" s="1"/>
  <c r="I537" i="20"/>
  <c r="J537" i="20"/>
  <c r="L537" i="20"/>
  <c r="N537" i="20"/>
  <c r="H538" i="20"/>
  <c r="M538" i="20" s="1"/>
  <c r="I538" i="20"/>
  <c r="J538" i="20"/>
  <c r="L538" i="20"/>
  <c r="N538" i="20"/>
  <c r="H539" i="20"/>
  <c r="I539" i="20"/>
  <c r="J539" i="20"/>
  <c r="L539" i="20"/>
  <c r="N539" i="20"/>
  <c r="H540" i="20"/>
  <c r="I540" i="20"/>
  <c r="J540" i="20"/>
  <c r="L540" i="20"/>
  <c r="N540" i="20"/>
  <c r="H541" i="20"/>
  <c r="I541" i="20"/>
  <c r="J541" i="20"/>
  <c r="L541" i="20"/>
  <c r="N541" i="20"/>
  <c r="H542" i="20"/>
  <c r="I542" i="20"/>
  <c r="J542" i="20"/>
  <c r="L542" i="20"/>
  <c r="N542" i="20"/>
  <c r="H543" i="20"/>
  <c r="I543" i="20"/>
  <c r="J543" i="20"/>
  <c r="L543" i="20"/>
  <c r="N543" i="20"/>
  <c r="H544" i="20"/>
  <c r="I544" i="20"/>
  <c r="J544" i="20"/>
  <c r="L544" i="20"/>
  <c r="N544" i="20"/>
  <c r="H545" i="20"/>
  <c r="I545" i="20"/>
  <c r="J545" i="20"/>
  <c r="L545" i="20"/>
  <c r="N545" i="20"/>
  <c r="H546" i="20"/>
  <c r="I546" i="20"/>
  <c r="J546" i="20"/>
  <c r="L546" i="20"/>
  <c r="N546" i="20"/>
  <c r="H547" i="20"/>
  <c r="I547" i="20"/>
  <c r="J547" i="20"/>
  <c r="L547" i="20"/>
  <c r="N547" i="20"/>
  <c r="H548" i="20"/>
  <c r="I548" i="20"/>
  <c r="J548" i="20"/>
  <c r="L548" i="20"/>
  <c r="N548" i="20"/>
  <c r="H549" i="20"/>
  <c r="I549" i="20"/>
  <c r="J549" i="20"/>
  <c r="L549" i="20"/>
  <c r="N549" i="20"/>
  <c r="H550" i="20"/>
  <c r="I550" i="20"/>
  <c r="J550" i="20"/>
  <c r="L550" i="20"/>
  <c r="N550" i="20"/>
  <c r="H551" i="20"/>
  <c r="I551" i="20"/>
  <c r="J551" i="20"/>
  <c r="L551" i="20"/>
  <c r="N551" i="20"/>
  <c r="H552" i="20"/>
  <c r="K552" i="20" s="1"/>
  <c r="I552" i="20"/>
  <c r="J552" i="20"/>
  <c r="L552" i="20"/>
  <c r="M552" i="20"/>
  <c r="N552" i="20"/>
  <c r="H553" i="20"/>
  <c r="K553" i="20" s="1"/>
  <c r="I553" i="20"/>
  <c r="J553" i="20"/>
  <c r="L553" i="20"/>
  <c r="M553" i="20"/>
  <c r="N553" i="20"/>
  <c r="H554" i="20"/>
  <c r="K554" i="20" s="1"/>
  <c r="I554" i="20"/>
  <c r="L554" i="20" s="1"/>
  <c r="J554" i="20"/>
  <c r="N554" i="20"/>
  <c r="H555" i="20"/>
  <c r="K555" i="20" s="1"/>
  <c r="I555" i="20"/>
  <c r="J555" i="20"/>
  <c r="L555" i="20"/>
  <c r="M555" i="20"/>
  <c r="N555" i="20"/>
  <c r="H556" i="20"/>
  <c r="K556" i="20" s="1"/>
  <c r="I556" i="20"/>
  <c r="L556" i="20" s="1"/>
  <c r="J556" i="20"/>
  <c r="N556" i="20"/>
  <c r="H557" i="20"/>
  <c r="K557" i="20" s="1"/>
  <c r="I557" i="20"/>
  <c r="J557" i="20"/>
  <c r="L557" i="20"/>
  <c r="M557" i="20"/>
  <c r="N557" i="20"/>
  <c r="H558" i="20"/>
  <c r="K558" i="20" s="1"/>
  <c r="I558" i="20"/>
  <c r="L558" i="20" s="1"/>
  <c r="J558" i="20"/>
  <c r="N558" i="20"/>
  <c r="H559" i="20"/>
  <c r="K559" i="20" s="1"/>
  <c r="I559" i="20"/>
  <c r="J559" i="20"/>
  <c r="L559" i="20"/>
  <c r="M559" i="20"/>
  <c r="N559" i="20"/>
  <c r="H560" i="20"/>
  <c r="K560" i="20" s="1"/>
  <c r="I560" i="20"/>
  <c r="L560" i="20" s="1"/>
  <c r="J560" i="20"/>
  <c r="N560" i="20"/>
  <c r="H561" i="20"/>
  <c r="I561" i="20"/>
  <c r="L561" i="20" s="1"/>
  <c r="J561" i="20"/>
  <c r="K561" i="20"/>
  <c r="M561" i="20"/>
  <c r="N561" i="20"/>
  <c r="O561" i="20" s="1"/>
  <c r="H562" i="20"/>
  <c r="I562" i="20"/>
  <c r="L562" i="20" s="1"/>
  <c r="J562" i="20"/>
  <c r="K562" i="20"/>
  <c r="M562" i="20"/>
  <c r="N562" i="20"/>
  <c r="O562" i="20" s="1"/>
  <c r="H563" i="20"/>
  <c r="I563" i="20"/>
  <c r="L563" i="20" s="1"/>
  <c r="J563" i="20"/>
  <c r="K563" i="20"/>
  <c r="M563" i="20"/>
  <c r="N563" i="20"/>
  <c r="O563" i="20" s="1"/>
  <c r="H564" i="20"/>
  <c r="I564" i="20"/>
  <c r="L564" i="20" s="1"/>
  <c r="J564" i="20"/>
  <c r="K564" i="20"/>
  <c r="M564" i="20"/>
  <c r="N564" i="20"/>
  <c r="O564" i="20"/>
  <c r="H565" i="20"/>
  <c r="I565" i="20"/>
  <c r="J565" i="20"/>
  <c r="K565" i="20"/>
  <c r="L565" i="20"/>
  <c r="M565" i="20"/>
  <c r="N565" i="20"/>
  <c r="O565" i="20"/>
  <c r="H566" i="20"/>
  <c r="M566" i="20" s="1"/>
  <c r="I566" i="20"/>
  <c r="J566" i="20"/>
  <c r="K566" i="20"/>
  <c r="L566" i="20"/>
  <c r="N566" i="20"/>
  <c r="H567" i="20"/>
  <c r="M567" i="20" s="1"/>
  <c r="I567" i="20"/>
  <c r="J567" i="20"/>
  <c r="K567" i="20"/>
  <c r="L567" i="20"/>
  <c r="N567" i="20"/>
  <c r="H568" i="20"/>
  <c r="M568" i="20" s="1"/>
  <c r="I568" i="20"/>
  <c r="J568" i="20"/>
  <c r="K568" i="20"/>
  <c r="L568" i="20"/>
  <c r="N568" i="20"/>
  <c r="H569" i="20"/>
  <c r="M569" i="20" s="1"/>
  <c r="I569" i="20"/>
  <c r="J569" i="20"/>
  <c r="K569" i="20"/>
  <c r="L569" i="20"/>
  <c r="N569" i="20"/>
  <c r="H570" i="20"/>
  <c r="M570" i="20" s="1"/>
  <c r="I570" i="20"/>
  <c r="J570" i="20"/>
  <c r="L570" i="20" s="1"/>
  <c r="K570" i="20"/>
  <c r="N570" i="20"/>
  <c r="H571" i="20"/>
  <c r="M571" i="20" s="1"/>
  <c r="I571" i="20"/>
  <c r="J571" i="20"/>
  <c r="L571" i="20" s="1"/>
  <c r="K571" i="20"/>
  <c r="N571" i="20"/>
  <c r="H572" i="20"/>
  <c r="M572" i="20" s="1"/>
  <c r="I572" i="20"/>
  <c r="J572" i="20"/>
  <c r="L572" i="20" s="1"/>
  <c r="K572" i="20"/>
  <c r="N572" i="20"/>
  <c r="H573" i="20"/>
  <c r="M573" i="20" s="1"/>
  <c r="I573" i="20"/>
  <c r="J573" i="20"/>
  <c r="L573" i="20" s="1"/>
  <c r="K573" i="20"/>
  <c r="N573" i="20"/>
  <c r="H574" i="20"/>
  <c r="M574" i="20" s="1"/>
  <c r="I574" i="20"/>
  <c r="J574" i="20"/>
  <c r="L574" i="20" s="1"/>
  <c r="K574" i="20"/>
  <c r="N574" i="20"/>
  <c r="H575" i="20"/>
  <c r="M575" i="20" s="1"/>
  <c r="I575" i="20"/>
  <c r="J575" i="20"/>
  <c r="L575" i="20" s="1"/>
  <c r="K575" i="20"/>
  <c r="N575" i="20"/>
  <c r="H576" i="20"/>
  <c r="M576" i="20" s="1"/>
  <c r="I576" i="20"/>
  <c r="J576" i="20"/>
  <c r="L576" i="20" s="1"/>
  <c r="K576" i="20"/>
  <c r="N576" i="20"/>
  <c r="H577" i="20"/>
  <c r="M577" i="20" s="1"/>
  <c r="I577" i="20"/>
  <c r="J577" i="20"/>
  <c r="L577" i="20" s="1"/>
  <c r="K577" i="20"/>
  <c r="N577" i="20"/>
  <c r="H578" i="20"/>
  <c r="M578" i="20" s="1"/>
  <c r="I578" i="20"/>
  <c r="J578" i="20"/>
  <c r="L578" i="20" s="1"/>
  <c r="K578" i="20"/>
  <c r="N578" i="20"/>
  <c r="H579" i="20"/>
  <c r="M579" i="20" s="1"/>
  <c r="I579" i="20"/>
  <c r="J579" i="20"/>
  <c r="L579" i="20" s="1"/>
  <c r="K579" i="20"/>
  <c r="N579" i="20"/>
  <c r="H580" i="20"/>
  <c r="M580" i="20" s="1"/>
  <c r="I580" i="20"/>
  <c r="J580" i="20"/>
  <c r="L580" i="20" s="1"/>
  <c r="K580" i="20"/>
  <c r="N580" i="20"/>
  <c r="H581" i="20"/>
  <c r="M581" i="20" s="1"/>
  <c r="I581" i="20"/>
  <c r="J581" i="20"/>
  <c r="L581" i="20" s="1"/>
  <c r="K581" i="20"/>
  <c r="N581" i="20"/>
  <c r="H582" i="20"/>
  <c r="M582" i="20" s="1"/>
  <c r="I582" i="20"/>
  <c r="J582" i="20"/>
  <c r="L582" i="20" s="1"/>
  <c r="K582" i="20"/>
  <c r="N582" i="20"/>
  <c r="H583" i="20"/>
  <c r="M583" i="20" s="1"/>
  <c r="I583" i="20"/>
  <c r="J583" i="20"/>
  <c r="L583" i="20" s="1"/>
  <c r="K583" i="20"/>
  <c r="N583" i="20"/>
  <c r="H584" i="20"/>
  <c r="M584" i="20" s="1"/>
  <c r="I584" i="20"/>
  <c r="J584" i="20"/>
  <c r="K584" i="20"/>
  <c r="L584" i="20"/>
  <c r="N584" i="20"/>
  <c r="H585" i="20"/>
  <c r="M585" i="20" s="1"/>
  <c r="I585" i="20"/>
  <c r="J585" i="20"/>
  <c r="K585" i="20"/>
  <c r="L585" i="20"/>
  <c r="N585" i="20"/>
  <c r="H586" i="20"/>
  <c r="M586" i="20" s="1"/>
  <c r="I586" i="20"/>
  <c r="J586" i="20"/>
  <c r="K586" i="20"/>
  <c r="L586" i="20"/>
  <c r="N586" i="20"/>
  <c r="H587" i="20"/>
  <c r="M587" i="20" s="1"/>
  <c r="I587" i="20"/>
  <c r="J587" i="20"/>
  <c r="K587" i="20"/>
  <c r="L587" i="20"/>
  <c r="N587" i="20"/>
  <c r="H588" i="20"/>
  <c r="M588" i="20" s="1"/>
  <c r="I588" i="20"/>
  <c r="J588" i="20"/>
  <c r="L588" i="20" s="1"/>
  <c r="K588" i="20"/>
  <c r="N588" i="20"/>
  <c r="H589" i="20"/>
  <c r="M589" i="20" s="1"/>
  <c r="I589" i="20"/>
  <c r="J589" i="20"/>
  <c r="L589" i="20" s="1"/>
  <c r="K589" i="20"/>
  <c r="N589" i="20"/>
  <c r="H590" i="20"/>
  <c r="M590" i="20" s="1"/>
  <c r="I590" i="20"/>
  <c r="J590" i="20"/>
  <c r="L590" i="20" s="1"/>
  <c r="K590" i="20"/>
  <c r="N590" i="20"/>
  <c r="H591" i="20"/>
  <c r="M591" i="20" s="1"/>
  <c r="I591" i="20"/>
  <c r="J591" i="20"/>
  <c r="L591" i="20" s="1"/>
  <c r="K591" i="20"/>
  <c r="N591" i="20"/>
  <c r="H592" i="20"/>
  <c r="M592" i="20" s="1"/>
  <c r="I592" i="20"/>
  <c r="J592" i="20"/>
  <c r="K592" i="20"/>
  <c r="L592" i="20"/>
  <c r="N592" i="20"/>
  <c r="H593" i="20"/>
  <c r="M593" i="20" s="1"/>
  <c r="I593" i="20"/>
  <c r="J593" i="20"/>
  <c r="K593" i="20"/>
  <c r="L593" i="20"/>
  <c r="N593" i="20"/>
  <c r="H594" i="20"/>
  <c r="M594" i="20" s="1"/>
  <c r="I594" i="20"/>
  <c r="J594" i="20"/>
  <c r="K594" i="20"/>
  <c r="L594" i="20"/>
  <c r="N594" i="20"/>
  <c r="H595" i="20"/>
  <c r="K595" i="20" s="1"/>
  <c r="I595" i="20"/>
  <c r="J595" i="20"/>
  <c r="L595" i="20"/>
  <c r="N595" i="20"/>
  <c r="H596" i="20"/>
  <c r="K596" i="20" s="1"/>
  <c r="I596" i="20"/>
  <c r="J596" i="20"/>
  <c r="L596" i="20"/>
  <c r="N596" i="20"/>
  <c r="H597" i="20"/>
  <c r="K597" i="20" s="1"/>
  <c r="I597" i="20"/>
  <c r="J597" i="20"/>
  <c r="L597" i="20"/>
  <c r="N597" i="20"/>
  <c r="H598" i="20"/>
  <c r="K598" i="20" s="1"/>
  <c r="I598" i="20"/>
  <c r="J598" i="20"/>
  <c r="L598" i="20"/>
  <c r="N598" i="20"/>
  <c r="H599" i="20"/>
  <c r="K599" i="20" s="1"/>
  <c r="I599" i="20"/>
  <c r="J599" i="20"/>
  <c r="L599" i="20"/>
  <c r="N599" i="20"/>
  <c r="H600" i="20"/>
  <c r="K600" i="20" s="1"/>
  <c r="I600" i="20"/>
  <c r="J600" i="20"/>
  <c r="L600" i="20"/>
  <c r="N600" i="20"/>
  <c r="H601" i="20"/>
  <c r="K601" i="20" s="1"/>
  <c r="I601" i="20"/>
  <c r="J601" i="20"/>
  <c r="L601" i="20"/>
  <c r="N601" i="20"/>
  <c r="H602" i="20"/>
  <c r="K602" i="20" s="1"/>
  <c r="I602" i="20"/>
  <c r="J602" i="20"/>
  <c r="L602" i="20"/>
  <c r="N602" i="20"/>
  <c r="H603" i="20"/>
  <c r="K603" i="20" s="1"/>
  <c r="I603" i="20"/>
  <c r="J603" i="20"/>
  <c r="L603" i="20"/>
  <c r="N603" i="20"/>
  <c r="H604" i="20"/>
  <c r="K604" i="20" s="1"/>
  <c r="I604" i="20"/>
  <c r="J604" i="20"/>
  <c r="L604" i="20"/>
  <c r="N604" i="20"/>
  <c r="H605" i="20"/>
  <c r="K605" i="20" s="1"/>
  <c r="I605" i="20"/>
  <c r="J605" i="20"/>
  <c r="L605" i="20"/>
  <c r="N605" i="20"/>
  <c r="H606" i="20"/>
  <c r="K606" i="20" s="1"/>
  <c r="I606" i="20"/>
  <c r="J606" i="20"/>
  <c r="L606" i="20"/>
  <c r="N606" i="20"/>
  <c r="H607" i="20"/>
  <c r="K607" i="20" s="1"/>
  <c r="I607" i="20"/>
  <c r="J607" i="20"/>
  <c r="L607" i="20"/>
  <c r="N607" i="20"/>
  <c r="H608" i="20"/>
  <c r="K608" i="20" s="1"/>
  <c r="I608" i="20"/>
  <c r="J608" i="20"/>
  <c r="L608" i="20"/>
  <c r="N608" i="20"/>
  <c r="H609" i="20"/>
  <c r="K609" i="20" s="1"/>
  <c r="I609" i="20"/>
  <c r="J609" i="20"/>
  <c r="L609" i="20"/>
  <c r="N609" i="20"/>
  <c r="H610" i="20"/>
  <c r="K610" i="20" s="1"/>
  <c r="I610" i="20"/>
  <c r="J610" i="20"/>
  <c r="L610" i="20"/>
  <c r="N610" i="20"/>
  <c r="H611" i="20"/>
  <c r="I611" i="20"/>
  <c r="J611" i="20"/>
  <c r="L611" i="20"/>
  <c r="N611" i="20"/>
  <c r="H612" i="20"/>
  <c r="I612" i="20"/>
  <c r="J612" i="20"/>
  <c r="L612" i="20"/>
  <c r="N612" i="20"/>
  <c r="H613" i="20"/>
  <c r="I613" i="20"/>
  <c r="J613" i="20"/>
  <c r="L613" i="20" s="1"/>
  <c r="N613" i="20"/>
  <c r="H614" i="20"/>
  <c r="I614" i="20"/>
  <c r="J614" i="20"/>
  <c r="L614" i="20" s="1"/>
  <c r="N614" i="20"/>
  <c r="H615" i="20"/>
  <c r="I615" i="20"/>
  <c r="J615" i="20"/>
  <c r="L615" i="20" s="1"/>
  <c r="N615" i="20"/>
  <c r="H616" i="20"/>
  <c r="I616" i="20"/>
  <c r="J616" i="20"/>
  <c r="L616" i="20"/>
  <c r="N616" i="20"/>
  <c r="H617" i="20"/>
  <c r="I617" i="20"/>
  <c r="J617" i="20"/>
  <c r="L617" i="20" s="1"/>
  <c r="N617" i="20"/>
  <c r="H618" i="20"/>
  <c r="I618" i="20"/>
  <c r="J618" i="20"/>
  <c r="L618" i="20" s="1"/>
  <c r="N618" i="20"/>
  <c r="H619" i="20"/>
  <c r="I619" i="20"/>
  <c r="J619" i="20"/>
  <c r="L619" i="20" s="1"/>
  <c r="N619" i="20"/>
  <c r="H620" i="20"/>
  <c r="I620" i="20"/>
  <c r="J620" i="20"/>
  <c r="L620" i="20"/>
  <c r="N620" i="20"/>
  <c r="H621" i="20"/>
  <c r="I621" i="20"/>
  <c r="J621" i="20"/>
  <c r="L621" i="20"/>
  <c r="N621" i="20"/>
  <c r="H622" i="20"/>
  <c r="I622" i="20"/>
  <c r="J622" i="20"/>
  <c r="L622" i="20" s="1"/>
  <c r="K622" i="20"/>
  <c r="N622" i="20"/>
  <c r="H623" i="20"/>
  <c r="I623" i="20"/>
  <c r="J623" i="20"/>
  <c r="L623" i="20" s="1"/>
  <c r="K623" i="20"/>
  <c r="N623" i="20"/>
  <c r="H624" i="20"/>
  <c r="M624" i="20" s="1"/>
  <c r="I624" i="20"/>
  <c r="J624" i="20"/>
  <c r="L624" i="20"/>
  <c r="N624" i="20"/>
  <c r="O624" i="20" s="1"/>
  <c r="H625" i="20"/>
  <c r="K625" i="20" s="1"/>
  <c r="I625" i="20"/>
  <c r="J625" i="20"/>
  <c r="L625" i="20"/>
  <c r="M625" i="20"/>
  <c r="N625" i="20"/>
  <c r="O625" i="20" s="1"/>
  <c r="H626" i="20"/>
  <c r="K626" i="20" s="1"/>
  <c r="I626" i="20"/>
  <c r="L626" i="20" s="1"/>
  <c r="J626" i="20"/>
  <c r="M626" i="20"/>
  <c r="N626" i="20"/>
  <c r="O626" i="20" s="1"/>
  <c r="H627" i="20"/>
  <c r="K627" i="20" s="1"/>
  <c r="I627" i="20"/>
  <c r="J627" i="20"/>
  <c r="L627" i="20"/>
  <c r="M627" i="20"/>
  <c r="N627" i="20"/>
  <c r="O627" i="20" s="1"/>
  <c r="H628" i="20"/>
  <c r="K628" i="20" s="1"/>
  <c r="I628" i="20"/>
  <c r="J628" i="20"/>
  <c r="L628" i="20"/>
  <c r="M628" i="20"/>
  <c r="N628" i="20"/>
  <c r="O628" i="20" s="1"/>
  <c r="H629" i="20"/>
  <c r="K629" i="20" s="1"/>
  <c r="I629" i="20"/>
  <c r="J629" i="20"/>
  <c r="L629" i="20"/>
  <c r="M629" i="20"/>
  <c r="N629" i="20"/>
  <c r="O629" i="20" s="1"/>
  <c r="H630" i="20"/>
  <c r="K630" i="20" s="1"/>
  <c r="I630" i="20"/>
  <c r="J630" i="20"/>
  <c r="L630" i="20"/>
  <c r="M630" i="20"/>
  <c r="N630" i="20"/>
  <c r="O630" i="20" s="1"/>
  <c r="H631" i="20"/>
  <c r="K631" i="20" s="1"/>
  <c r="I631" i="20"/>
  <c r="J631" i="20"/>
  <c r="L631" i="20"/>
  <c r="M631" i="20"/>
  <c r="N631" i="20"/>
  <c r="O631" i="20" s="1"/>
  <c r="H632" i="20"/>
  <c r="K632" i="20" s="1"/>
  <c r="I632" i="20"/>
  <c r="J632" i="20"/>
  <c r="L632" i="20"/>
  <c r="M632" i="20"/>
  <c r="N632" i="20"/>
  <c r="O632" i="20" s="1"/>
  <c r="H633" i="20"/>
  <c r="K633" i="20" s="1"/>
  <c r="I633" i="20"/>
  <c r="J633" i="20"/>
  <c r="L633" i="20"/>
  <c r="M633" i="20"/>
  <c r="N633" i="20"/>
  <c r="O633" i="20" s="1"/>
  <c r="H634" i="20"/>
  <c r="K634" i="20" s="1"/>
  <c r="I634" i="20"/>
  <c r="J634" i="20"/>
  <c r="L634" i="20"/>
  <c r="N634" i="20"/>
  <c r="H635" i="20"/>
  <c r="K635" i="20" s="1"/>
  <c r="I635" i="20"/>
  <c r="J635" i="20"/>
  <c r="L635" i="20"/>
  <c r="N635" i="20"/>
  <c r="H636" i="20"/>
  <c r="K636" i="20" s="1"/>
  <c r="I636" i="20"/>
  <c r="J636" i="20"/>
  <c r="L636" i="20"/>
  <c r="N636" i="20"/>
  <c r="H637" i="20"/>
  <c r="K637" i="20" s="1"/>
  <c r="I637" i="20"/>
  <c r="J637" i="20"/>
  <c r="L637" i="20"/>
  <c r="N637" i="20"/>
  <c r="H638" i="20"/>
  <c r="K638" i="20" s="1"/>
  <c r="I638" i="20"/>
  <c r="J638" i="20"/>
  <c r="L638" i="20"/>
  <c r="N638" i="20"/>
  <c r="H639" i="20"/>
  <c r="K639" i="20" s="1"/>
  <c r="I639" i="20"/>
  <c r="J639" i="20"/>
  <c r="L639" i="20"/>
  <c r="N639" i="20"/>
  <c r="H640" i="20"/>
  <c r="K640" i="20" s="1"/>
  <c r="I640" i="20"/>
  <c r="J640" i="20"/>
  <c r="L640" i="20"/>
  <c r="N640" i="20"/>
  <c r="H641" i="20"/>
  <c r="K641" i="20" s="1"/>
  <c r="I641" i="20"/>
  <c r="J641" i="20"/>
  <c r="L641" i="20"/>
  <c r="M641" i="20"/>
  <c r="N641" i="20"/>
  <c r="O641" i="20" s="1"/>
  <c r="H642" i="20"/>
  <c r="K642" i="20" s="1"/>
  <c r="I642" i="20"/>
  <c r="J642" i="20"/>
  <c r="L642" i="20"/>
  <c r="N642" i="20"/>
  <c r="H643" i="20"/>
  <c r="K643" i="20" s="1"/>
  <c r="I643" i="20"/>
  <c r="J643" i="20"/>
  <c r="L643" i="20"/>
  <c r="N643" i="20"/>
  <c r="H644" i="20"/>
  <c r="K644" i="20" s="1"/>
  <c r="I644" i="20"/>
  <c r="J644" i="20"/>
  <c r="L644" i="20"/>
  <c r="N644" i="20"/>
  <c r="H645" i="20"/>
  <c r="K645" i="20" s="1"/>
  <c r="I645" i="20"/>
  <c r="J645" i="20"/>
  <c r="L645" i="20"/>
  <c r="N645" i="20"/>
  <c r="H646" i="20"/>
  <c r="K646" i="20" s="1"/>
  <c r="I646" i="20"/>
  <c r="J646" i="20"/>
  <c r="L646" i="20"/>
  <c r="N646" i="20"/>
  <c r="H647" i="20"/>
  <c r="K647" i="20" s="1"/>
  <c r="I647" i="20"/>
  <c r="J647" i="20"/>
  <c r="L647" i="20"/>
  <c r="N647" i="20"/>
  <c r="H648" i="20"/>
  <c r="K648" i="20" s="1"/>
  <c r="I648" i="20"/>
  <c r="J648" i="20"/>
  <c r="L648" i="20"/>
  <c r="N648" i="20"/>
  <c r="H649" i="20"/>
  <c r="K649" i="20" s="1"/>
  <c r="I649" i="20"/>
  <c r="J649" i="20"/>
  <c r="L649" i="20"/>
  <c r="N649" i="20"/>
  <c r="H650" i="20"/>
  <c r="K650" i="20" s="1"/>
  <c r="I650" i="20"/>
  <c r="J650" i="20"/>
  <c r="L650" i="20"/>
  <c r="N650" i="20"/>
  <c r="H651" i="20"/>
  <c r="K651" i="20" s="1"/>
  <c r="I651" i="20"/>
  <c r="J651" i="20"/>
  <c r="L651" i="20"/>
  <c r="M651" i="20"/>
  <c r="N651" i="20"/>
  <c r="O651" i="20" s="1"/>
  <c r="H652" i="20"/>
  <c r="K652" i="20" s="1"/>
  <c r="I652" i="20"/>
  <c r="J652" i="20"/>
  <c r="L652" i="20"/>
  <c r="N652" i="20"/>
  <c r="H653" i="20"/>
  <c r="K653" i="20" s="1"/>
  <c r="I653" i="20"/>
  <c r="J653" i="20"/>
  <c r="L653" i="20"/>
  <c r="N653" i="20"/>
  <c r="H654" i="20"/>
  <c r="K654" i="20" s="1"/>
  <c r="I654" i="20"/>
  <c r="J654" i="20"/>
  <c r="L654" i="20"/>
  <c r="N654" i="20"/>
  <c r="H655" i="20"/>
  <c r="K655" i="20" s="1"/>
  <c r="I655" i="20"/>
  <c r="J655" i="20"/>
  <c r="L655" i="20"/>
  <c r="N655" i="20"/>
  <c r="H656" i="20"/>
  <c r="K656" i="20" s="1"/>
  <c r="I656" i="20"/>
  <c r="J656" i="20"/>
  <c r="L656" i="20"/>
  <c r="N656" i="20"/>
  <c r="H657" i="20"/>
  <c r="K657" i="20" s="1"/>
  <c r="I657" i="20"/>
  <c r="J657" i="20"/>
  <c r="L657" i="20"/>
  <c r="N657" i="20"/>
  <c r="H658" i="20"/>
  <c r="K658" i="20" s="1"/>
  <c r="I658" i="20"/>
  <c r="J658" i="20"/>
  <c r="L658" i="20"/>
  <c r="N658" i="20"/>
  <c r="H659" i="20"/>
  <c r="K659" i="20" s="1"/>
  <c r="I659" i="20"/>
  <c r="J659" i="20"/>
  <c r="L659" i="20"/>
  <c r="N659" i="20"/>
  <c r="H660" i="20"/>
  <c r="K660" i="20" s="1"/>
  <c r="I660" i="20"/>
  <c r="J660" i="20"/>
  <c r="L660" i="20"/>
  <c r="N660" i="20"/>
  <c r="H661" i="20"/>
  <c r="K661" i="20" s="1"/>
  <c r="I661" i="20"/>
  <c r="J661" i="20"/>
  <c r="L661" i="20"/>
  <c r="N661" i="20"/>
  <c r="H662" i="20"/>
  <c r="K662" i="20" s="1"/>
  <c r="I662" i="20"/>
  <c r="J662" i="20"/>
  <c r="L662" i="20"/>
  <c r="N662" i="20"/>
  <c r="H663" i="20"/>
  <c r="K663" i="20" s="1"/>
  <c r="I663" i="20"/>
  <c r="J663" i="20"/>
  <c r="L663" i="20"/>
  <c r="N663" i="20"/>
  <c r="H664" i="20"/>
  <c r="K664" i="20" s="1"/>
  <c r="I664" i="20"/>
  <c r="J664" i="20"/>
  <c r="L664" i="20"/>
  <c r="N664" i="20"/>
  <c r="H665" i="20"/>
  <c r="K665" i="20" s="1"/>
  <c r="I665" i="20"/>
  <c r="J665" i="20"/>
  <c r="L665" i="20"/>
  <c r="N665" i="20"/>
  <c r="H666" i="20"/>
  <c r="K666" i="20" s="1"/>
  <c r="I666" i="20"/>
  <c r="J666" i="20"/>
  <c r="L666" i="20"/>
  <c r="N666" i="20"/>
  <c r="H667" i="20"/>
  <c r="K667" i="20" s="1"/>
  <c r="I667" i="20"/>
  <c r="J667" i="20"/>
  <c r="L667" i="20"/>
  <c r="N667" i="20"/>
  <c r="H668" i="20"/>
  <c r="K668" i="20" s="1"/>
  <c r="I668" i="20"/>
  <c r="J668" i="20"/>
  <c r="L668" i="20"/>
  <c r="N668" i="20"/>
  <c r="H669" i="20"/>
  <c r="K669" i="20" s="1"/>
  <c r="I669" i="20"/>
  <c r="J669" i="20"/>
  <c r="L669" i="20"/>
  <c r="N669" i="20"/>
  <c r="H670" i="20"/>
  <c r="K670" i="20" s="1"/>
  <c r="I670" i="20"/>
  <c r="J670" i="20"/>
  <c r="L670" i="20"/>
  <c r="N670" i="20"/>
  <c r="H671" i="20"/>
  <c r="K671" i="20" s="1"/>
  <c r="I671" i="20"/>
  <c r="J671" i="20"/>
  <c r="L671" i="20"/>
  <c r="N671" i="20"/>
  <c r="H672" i="20"/>
  <c r="K672" i="20" s="1"/>
  <c r="I672" i="20"/>
  <c r="J672" i="20"/>
  <c r="L672" i="20"/>
  <c r="N672" i="20"/>
  <c r="H673" i="20"/>
  <c r="K673" i="20" s="1"/>
  <c r="I673" i="20"/>
  <c r="J673" i="20"/>
  <c r="L673" i="20"/>
  <c r="N673" i="20"/>
  <c r="H674" i="20"/>
  <c r="K674" i="20" s="1"/>
  <c r="I674" i="20"/>
  <c r="J674" i="20"/>
  <c r="L674" i="20"/>
  <c r="N674" i="20"/>
  <c r="H675" i="20"/>
  <c r="K675" i="20" s="1"/>
  <c r="I675" i="20"/>
  <c r="J675" i="20"/>
  <c r="L675" i="20"/>
  <c r="N675" i="20"/>
  <c r="H676" i="20"/>
  <c r="K676" i="20" s="1"/>
  <c r="I676" i="20"/>
  <c r="J676" i="20"/>
  <c r="L676" i="20"/>
  <c r="N676" i="20"/>
  <c r="H677" i="20"/>
  <c r="K677" i="20" s="1"/>
  <c r="I677" i="20"/>
  <c r="J677" i="20"/>
  <c r="L677" i="20"/>
  <c r="N677" i="20"/>
  <c r="H678" i="20"/>
  <c r="K678" i="20" s="1"/>
  <c r="I678" i="20"/>
  <c r="J678" i="20"/>
  <c r="L678" i="20"/>
  <c r="N678" i="20"/>
  <c r="H679" i="20"/>
  <c r="K679" i="20" s="1"/>
  <c r="I679" i="20"/>
  <c r="J679" i="20"/>
  <c r="L679" i="20"/>
  <c r="N679" i="20"/>
  <c r="H680" i="20"/>
  <c r="K680" i="20" s="1"/>
  <c r="I680" i="20"/>
  <c r="J680" i="20"/>
  <c r="L680" i="20"/>
  <c r="N680" i="20"/>
  <c r="H681" i="20"/>
  <c r="K681" i="20" s="1"/>
  <c r="I681" i="20"/>
  <c r="J681" i="20"/>
  <c r="L681" i="20"/>
  <c r="N681" i="20"/>
  <c r="H682" i="20"/>
  <c r="K682" i="20" s="1"/>
  <c r="I682" i="20"/>
  <c r="J682" i="20"/>
  <c r="L682" i="20"/>
  <c r="N682" i="20"/>
  <c r="H683" i="20"/>
  <c r="K683" i="20" s="1"/>
  <c r="I683" i="20"/>
  <c r="J683" i="20"/>
  <c r="L683" i="20"/>
  <c r="N683" i="20"/>
  <c r="H684" i="20"/>
  <c r="K684" i="20" s="1"/>
  <c r="I684" i="20"/>
  <c r="J684" i="20"/>
  <c r="L684" i="20"/>
  <c r="N684" i="20"/>
  <c r="H685" i="20"/>
  <c r="K685" i="20" s="1"/>
  <c r="I685" i="20"/>
  <c r="J685" i="20"/>
  <c r="L685" i="20"/>
  <c r="N685" i="20"/>
  <c r="H686" i="20"/>
  <c r="K686" i="20" s="1"/>
  <c r="I686" i="20"/>
  <c r="J686" i="20"/>
  <c r="L686" i="20"/>
  <c r="N686" i="20"/>
  <c r="H687" i="20"/>
  <c r="K687" i="20" s="1"/>
  <c r="I687" i="20"/>
  <c r="J687" i="20"/>
  <c r="L687" i="20"/>
  <c r="N687" i="20"/>
  <c r="H688" i="20"/>
  <c r="K688" i="20" s="1"/>
  <c r="I688" i="20"/>
  <c r="J688" i="20"/>
  <c r="L688" i="20"/>
  <c r="N688" i="20"/>
  <c r="H689" i="20"/>
  <c r="K689" i="20" s="1"/>
  <c r="I689" i="20"/>
  <c r="J689" i="20"/>
  <c r="L689" i="20"/>
  <c r="N689" i="20"/>
  <c r="H690" i="20"/>
  <c r="K690" i="20" s="1"/>
  <c r="I690" i="20"/>
  <c r="J690" i="20"/>
  <c r="L690" i="20"/>
  <c r="N690" i="20"/>
  <c r="H691" i="20"/>
  <c r="K691" i="20" s="1"/>
  <c r="I691" i="20"/>
  <c r="J691" i="20"/>
  <c r="L691" i="20"/>
  <c r="N691" i="20"/>
  <c r="H692" i="20"/>
  <c r="K692" i="20" s="1"/>
  <c r="I692" i="20"/>
  <c r="J692" i="20"/>
  <c r="L692" i="20"/>
  <c r="N692" i="20"/>
  <c r="H693" i="20"/>
  <c r="K693" i="20" s="1"/>
  <c r="I693" i="20"/>
  <c r="J693" i="20"/>
  <c r="L693" i="20"/>
  <c r="N693" i="20"/>
  <c r="H694" i="20"/>
  <c r="K694" i="20" s="1"/>
  <c r="I694" i="20"/>
  <c r="J694" i="20"/>
  <c r="L694" i="20"/>
  <c r="N694" i="20"/>
  <c r="H695" i="20"/>
  <c r="K695" i="20" s="1"/>
  <c r="I695" i="20"/>
  <c r="J695" i="20"/>
  <c r="L695" i="20"/>
  <c r="N695" i="20"/>
  <c r="H696" i="20"/>
  <c r="K696" i="20" s="1"/>
  <c r="I696" i="20"/>
  <c r="J696" i="20"/>
  <c r="L696" i="20"/>
  <c r="N696" i="20"/>
  <c r="H697" i="20"/>
  <c r="K697" i="20" s="1"/>
  <c r="I697" i="20"/>
  <c r="J697" i="20"/>
  <c r="L697" i="20"/>
  <c r="N697" i="20"/>
  <c r="H698" i="20"/>
  <c r="K698" i="20" s="1"/>
  <c r="I698" i="20"/>
  <c r="J698" i="20"/>
  <c r="L698" i="20"/>
  <c r="N698" i="20"/>
  <c r="H699" i="20"/>
  <c r="K699" i="20" s="1"/>
  <c r="I699" i="20"/>
  <c r="J699" i="20"/>
  <c r="L699" i="20"/>
  <c r="N699" i="20"/>
  <c r="H700" i="20"/>
  <c r="K700" i="20" s="1"/>
  <c r="I700" i="20"/>
  <c r="J700" i="20"/>
  <c r="L700" i="20"/>
  <c r="N700" i="20"/>
  <c r="H701" i="20"/>
  <c r="K701" i="20" s="1"/>
  <c r="I701" i="20"/>
  <c r="J701" i="20"/>
  <c r="L701" i="20"/>
  <c r="N701" i="20"/>
  <c r="H702" i="20"/>
  <c r="K702" i="20" s="1"/>
  <c r="I702" i="20"/>
  <c r="J702" i="20"/>
  <c r="L702" i="20"/>
  <c r="N702" i="20"/>
  <c r="H703" i="20"/>
  <c r="K703" i="20" s="1"/>
  <c r="I703" i="20"/>
  <c r="J703" i="20"/>
  <c r="L703" i="20"/>
  <c r="N703" i="20"/>
  <c r="H704" i="20"/>
  <c r="K704" i="20" s="1"/>
  <c r="I704" i="20"/>
  <c r="J704" i="20"/>
  <c r="L704" i="20"/>
  <c r="N704" i="20"/>
  <c r="H705" i="20"/>
  <c r="K705" i="20" s="1"/>
  <c r="I705" i="20"/>
  <c r="J705" i="20"/>
  <c r="L705" i="20"/>
  <c r="N705" i="20"/>
  <c r="H706" i="20"/>
  <c r="K706" i="20" s="1"/>
  <c r="I706" i="20"/>
  <c r="J706" i="20"/>
  <c r="L706" i="20"/>
  <c r="M706" i="20"/>
  <c r="O706" i="20" s="1"/>
  <c r="N706" i="20"/>
  <c r="H707" i="20"/>
  <c r="K707" i="20" s="1"/>
  <c r="I707" i="20"/>
  <c r="J707" i="20"/>
  <c r="L707" i="20"/>
  <c r="N707" i="20"/>
  <c r="H708" i="20"/>
  <c r="K708" i="20" s="1"/>
  <c r="I708" i="20"/>
  <c r="J708" i="20"/>
  <c r="L708" i="20"/>
  <c r="N708" i="20"/>
  <c r="H709" i="20"/>
  <c r="K709" i="20" s="1"/>
  <c r="I709" i="20"/>
  <c r="J709" i="20"/>
  <c r="L709" i="20"/>
  <c r="M709" i="20"/>
  <c r="O709" i="20" s="1"/>
  <c r="N709" i="20"/>
  <c r="H710" i="20"/>
  <c r="K710" i="20" s="1"/>
  <c r="I710" i="20"/>
  <c r="J710" i="20"/>
  <c r="L710" i="20"/>
  <c r="M710" i="20"/>
  <c r="O710" i="20" s="1"/>
  <c r="N710" i="20"/>
  <c r="H711" i="20"/>
  <c r="K711" i="20" s="1"/>
  <c r="I711" i="20"/>
  <c r="J711" i="20"/>
  <c r="L711" i="20"/>
  <c r="M711" i="20"/>
  <c r="O711" i="20" s="1"/>
  <c r="N711" i="20"/>
  <c r="H712" i="20"/>
  <c r="K712" i="20" s="1"/>
  <c r="I712" i="20"/>
  <c r="J712" i="20"/>
  <c r="L712" i="20"/>
  <c r="M712" i="20"/>
  <c r="O712" i="20" s="1"/>
  <c r="N712" i="20"/>
  <c r="H713" i="20"/>
  <c r="K713" i="20" s="1"/>
  <c r="I713" i="20"/>
  <c r="J713" i="20"/>
  <c r="L713" i="20"/>
  <c r="N713" i="20"/>
  <c r="H714" i="20"/>
  <c r="K714" i="20" s="1"/>
  <c r="I714" i="20"/>
  <c r="J714" i="20"/>
  <c r="L714" i="20"/>
  <c r="N714" i="20"/>
  <c r="H715" i="20"/>
  <c r="K715" i="20" s="1"/>
  <c r="I715" i="20"/>
  <c r="J715" i="20"/>
  <c r="L715" i="20"/>
  <c r="N715" i="20"/>
  <c r="H716" i="20"/>
  <c r="K716" i="20" s="1"/>
  <c r="I716" i="20"/>
  <c r="J716" i="20"/>
  <c r="L716" i="20"/>
  <c r="N716" i="20"/>
  <c r="H717" i="20"/>
  <c r="K717" i="20" s="1"/>
  <c r="I717" i="20"/>
  <c r="J717" i="20"/>
  <c r="L717" i="20"/>
  <c r="N717" i="20"/>
  <c r="H718" i="20"/>
  <c r="K718" i="20" s="1"/>
  <c r="I718" i="20"/>
  <c r="J718" i="20"/>
  <c r="L718" i="20"/>
  <c r="N718" i="20"/>
  <c r="H719" i="20"/>
  <c r="K719" i="20" s="1"/>
  <c r="I719" i="20"/>
  <c r="J719" i="20"/>
  <c r="L719" i="20"/>
  <c r="N719" i="20"/>
  <c r="H720" i="20"/>
  <c r="K720" i="20" s="1"/>
  <c r="I720" i="20"/>
  <c r="J720" i="20"/>
  <c r="L720" i="20"/>
  <c r="N720" i="20"/>
  <c r="H721" i="20"/>
  <c r="K721" i="20" s="1"/>
  <c r="I721" i="20"/>
  <c r="J721" i="20"/>
  <c r="L721" i="20"/>
  <c r="N721" i="20"/>
  <c r="H722" i="20"/>
  <c r="K722" i="20" s="1"/>
  <c r="I722" i="20"/>
  <c r="J722" i="20"/>
  <c r="L722" i="20"/>
  <c r="N722" i="20"/>
  <c r="H723" i="20"/>
  <c r="K723" i="20" s="1"/>
  <c r="I723" i="20"/>
  <c r="J723" i="20"/>
  <c r="L723" i="20"/>
  <c r="N723" i="20"/>
  <c r="H724" i="20"/>
  <c r="K724" i="20" s="1"/>
  <c r="I724" i="20"/>
  <c r="J724" i="20"/>
  <c r="L724" i="20"/>
  <c r="N724" i="20"/>
  <c r="H725" i="20"/>
  <c r="K725" i="20" s="1"/>
  <c r="I725" i="20"/>
  <c r="J725" i="20"/>
  <c r="L725" i="20"/>
  <c r="N725" i="20"/>
  <c r="H726" i="20"/>
  <c r="K726" i="20" s="1"/>
  <c r="I726" i="20"/>
  <c r="J726" i="20"/>
  <c r="L726" i="20"/>
  <c r="N726" i="20"/>
  <c r="H727" i="20"/>
  <c r="K727" i="20" s="1"/>
  <c r="I727" i="20"/>
  <c r="J727" i="20"/>
  <c r="L727" i="20"/>
  <c r="N727" i="20"/>
  <c r="H728" i="20"/>
  <c r="K728" i="20" s="1"/>
  <c r="I728" i="20"/>
  <c r="J728" i="20"/>
  <c r="L728" i="20"/>
  <c r="N728" i="20"/>
  <c r="H729" i="20"/>
  <c r="K729" i="20" s="1"/>
  <c r="I729" i="20"/>
  <c r="J729" i="20"/>
  <c r="L729" i="20"/>
  <c r="N729" i="20"/>
  <c r="H730" i="20"/>
  <c r="K730" i="20" s="1"/>
  <c r="I730" i="20"/>
  <c r="J730" i="20"/>
  <c r="L730" i="20"/>
  <c r="N730" i="20"/>
  <c r="H731" i="20"/>
  <c r="K731" i="20" s="1"/>
  <c r="I731" i="20"/>
  <c r="J731" i="20"/>
  <c r="L731" i="20"/>
  <c r="N731" i="20"/>
  <c r="H732" i="20"/>
  <c r="K732" i="20" s="1"/>
  <c r="I732" i="20"/>
  <c r="J732" i="20"/>
  <c r="L732" i="20"/>
  <c r="N732" i="20"/>
  <c r="H733" i="20"/>
  <c r="K733" i="20" s="1"/>
  <c r="I733" i="20"/>
  <c r="J733" i="20"/>
  <c r="L733" i="20"/>
  <c r="N733" i="20"/>
  <c r="H734" i="20"/>
  <c r="K734" i="20" s="1"/>
  <c r="I734" i="20"/>
  <c r="J734" i="20"/>
  <c r="L734" i="20"/>
  <c r="N734" i="20"/>
  <c r="H735" i="20"/>
  <c r="K735" i="20" s="1"/>
  <c r="I735" i="20"/>
  <c r="J735" i="20"/>
  <c r="L735" i="20"/>
  <c r="N735" i="20"/>
  <c r="H736" i="20"/>
  <c r="K736" i="20" s="1"/>
  <c r="I736" i="20"/>
  <c r="J736" i="20"/>
  <c r="L736" i="20"/>
  <c r="N736" i="20"/>
  <c r="H737" i="20"/>
  <c r="K737" i="20" s="1"/>
  <c r="I737" i="20"/>
  <c r="J737" i="20"/>
  <c r="L737" i="20"/>
  <c r="N737" i="20"/>
  <c r="H738" i="20"/>
  <c r="K738" i="20" s="1"/>
  <c r="I738" i="20"/>
  <c r="J738" i="20"/>
  <c r="L738" i="20"/>
  <c r="N738" i="20"/>
  <c r="H739" i="20"/>
  <c r="K739" i="20" s="1"/>
  <c r="I739" i="20"/>
  <c r="J739" i="20"/>
  <c r="L739" i="20"/>
  <c r="N739" i="20"/>
  <c r="H740" i="20"/>
  <c r="K740" i="20" s="1"/>
  <c r="I740" i="20"/>
  <c r="J740" i="20"/>
  <c r="L740" i="20"/>
  <c r="N740" i="20"/>
  <c r="H741" i="20"/>
  <c r="K741" i="20" s="1"/>
  <c r="I741" i="20"/>
  <c r="J741" i="20"/>
  <c r="L741" i="20"/>
  <c r="N741" i="20"/>
  <c r="H742" i="20"/>
  <c r="K742" i="20" s="1"/>
  <c r="I742" i="20"/>
  <c r="J742" i="20"/>
  <c r="L742" i="20"/>
  <c r="N742" i="20"/>
  <c r="H743" i="20"/>
  <c r="K743" i="20" s="1"/>
  <c r="I743" i="20"/>
  <c r="J743" i="20"/>
  <c r="L743" i="20"/>
  <c r="N743" i="20"/>
  <c r="H744" i="20"/>
  <c r="K744" i="20" s="1"/>
  <c r="I744" i="20"/>
  <c r="J744" i="20"/>
  <c r="L744" i="20"/>
  <c r="M744" i="20"/>
  <c r="N744" i="20"/>
  <c r="H745" i="20"/>
  <c r="K745" i="20" s="1"/>
  <c r="I745" i="20"/>
  <c r="J745" i="20"/>
  <c r="L745" i="20"/>
  <c r="M745" i="20"/>
  <c r="N745" i="20"/>
  <c r="H746" i="20"/>
  <c r="K746" i="20" s="1"/>
  <c r="I746" i="20"/>
  <c r="J746" i="20"/>
  <c r="L746" i="20"/>
  <c r="N746" i="20"/>
  <c r="H747" i="20"/>
  <c r="K747" i="20" s="1"/>
  <c r="I747" i="20"/>
  <c r="J747" i="20"/>
  <c r="L747" i="20"/>
  <c r="N747" i="20"/>
  <c r="H748" i="20"/>
  <c r="K748" i="20" s="1"/>
  <c r="I748" i="20"/>
  <c r="J748" i="20"/>
  <c r="L748" i="20"/>
  <c r="N748" i="20"/>
  <c r="H749" i="20"/>
  <c r="K749" i="20" s="1"/>
  <c r="I749" i="20"/>
  <c r="J749" i="20"/>
  <c r="L749" i="20"/>
  <c r="N749" i="20"/>
  <c r="H750" i="20"/>
  <c r="K750" i="20" s="1"/>
  <c r="I750" i="20"/>
  <c r="J750" i="20"/>
  <c r="L750" i="20"/>
  <c r="N750" i="20"/>
  <c r="H751" i="20"/>
  <c r="K751" i="20" s="1"/>
  <c r="I751" i="20"/>
  <c r="J751" i="20"/>
  <c r="L751" i="20"/>
  <c r="N751" i="20"/>
  <c r="H752" i="20"/>
  <c r="K752" i="20" s="1"/>
  <c r="I752" i="20"/>
  <c r="J752" i="20"/>
  <c r="L752" i="20"/>
  <c r="N752" i="20"/>
  <c r="H753" i="20"/>
  <c r="K753" i="20" s="1"/>
  <c r="I753" i="20"/>
  <c r="J753" i="20"/>
  <c r="L753" i="20"/>
  <c r="N753" i="20"/>
  <c r="H754" i="20"/>
  <c r="K754" i="20" s="1"/>
  <c r="I754" i="20"/>
  <c r="J754" i="20"/>
  <c r="L754" i="20"/>
  <c r="N754" i="20"/>
  <c r="H755" i="20"/>
  <c r="K755" i="20" s="1"/>
  <c r="I755" i="20"/>
  <c r="J755" i="20"/>
  <c r="L755" i="20"/>
  <c r="M755" i="20"/>
  <c r="O755" i="20" s="1"/>
  <c r="N755" i="20"/>
  <c r="H756" i="20"/>
  <c r="K756" i="20" s="1"/>
  <c r="I756" i="20"/>
  <c r="J756" i="20"/>
  <c r="L756" i="20"/>
  <c r="N756" i="20"/>
  <c r="H757" i="20"/>
  <c r="K757" i="20" s="1"/>
  <c r="I757" i="20"/>
  <c r="J757" i="20"/>
  <c r="L757" i="20"/>
  <c r="M757" i="20"/>
  <c r="N757" i="20"/>
  <c r="H758" i="20"/>
  <c r="K758" i="20" s="1"/>
  <c r="I758" i="20"/>
  <c r="J758" i="20"/>
  <c r="L758" i="20"/>
  <c r="M758" i="20"/>
  <c r="N758" i="20"/>
  <c r="H759" i="20"/>
  <c r="K759" i="20" s="1"/>
  <c r="I759" i="20"/>
  <c r="L759" i="20" s="1"/>
  <c r="J759" i="20"/>
  <c r="N759" i="20"/>
  <c r="H760" i="20"/>
  <c r="K760" i="20" s="1"/>
  <c r="I760" i="20"/>
  <c r="J760" i="20"/>
  <c r="L760" i="20"/>
  <c r="M760" i="20"/>
  <c r="N760" i="20"/>
  <c r="H761" i="20"/>
  <c r="K761" i="20" s="1"/>
  <c r="I761" i="20"/>
  <c r="L761" i="20" s="1"/>
  <c r="J761" i="20"/>
  <c r="N761" i="20"/>
  <c r="H762" i="20"/>
  <c r="K762" i="20" s="1"/>
  <c r="I762" i="20"/>
  <c r="J762" i="20"/>
  <c r="L762" i="20"/>
  <c r="M762" i="20"/>
  <c r="N762" i="20"/>
  <c r="H763" i="20"/>
  <c r="K763" i="20" s="1"/>
  <c r="I763" i="20"/>
  <c r="L763" i="20" s="1"/>
  <c r="J763" i="20"/>
  <c r="N763" i="20"/>
  <c r="H764" i="20"/>
  <c r="K764" i="20" s="1"/>
  <c r="I764" i="20"/>
  <c r="J764" i="20"/>
  <c r="L764" i="20"/>
  <c r="M764" i="20"/>
  <c r="N764" i="20"/>
  <c r="H765" i="20"/>
  <c r="K765" i="20" s="1"/>
  <c r="I765" i="20"/>
  <c r="L765" i="20" s="1"/>
  <c r="J765" i="20"/>
  <c r="N765" i="20"/>
  <c r="H766" i="20"/>
  <c r="K766" i="20" s="1"/>
  <c r="I766" i="20"/>
  <c r="J766" i="20"/>
  <c r="L766" i="20"/>
  <c r="M766" i="20"/>
  <c r="N766" i="20"/>
  <c r="H767" i="20"/>
  <c r="K767" i="20" s="1"/>
  <c r="I767" i="20"/>
  <c r="L767" i="20" s="1"/>
  <c r="J767" i="20"/>
  <c r="N767" i="20"/>
  <c r="H768" i="20"/>
  <c r="K768" i="20" s="1"/>
  <c r="I768" i="20"/>
  <c r="J768" i="20"/>
  <c r="L768" i="20"/>
  <c r="M768" i="20"/>
  <c r="N768" i="20"/>
  <c r="H769" i="20"/>
  <c r="K769" i="20" s="1"/>
  <c r="I769" i="20"/>
  <c r="L769" i="20" s="1"/>
  <c r="J769" i="20"/>
  <c r="N769" i="20"/>
  <c r="H770" i="20"/>
  <c r="K770" i="20" s="1"/>
  <c r="I770" i="20"/>
  <c r="J770" i="20"/>
  <c r="L770" i="20"/>
  <c r="M770" i="20"/>
  <c r="N770" i="20"/>
  <c r="H771" i="20"/>
  <c r="K771" i="20" s="1"/>
  <c r="I771" i="20"/>
  <c r="L771" i="20" s="1"/>
  <c r="J771" i="20"/>
  <c r="N771" i="20"/>
  <c r="H772" i="20"/>
  <c r="K772" i="20" s="1"/>
  <c r="I772" i="20"/>
  <c r="J772" i="20"/>
  <c r="L772" i="20"/>
  <c r="M772" i="20"/>
  <c r="N772" i="20"/>
  <c r="H773" i="20"/>
  <c r="K773" i="20" s="1"/>
  <c r="I773" i="20"/>
  <c r="L773" i="20" s="1"/>
  <c r="J773" i="20"/>
  <c r="N773" i="20"/>
  <c r="H774" i="20"/>
  <c r="K774" i="20" s="1"/>
  <c r="I774" i="20"/>
  <c r="J774" i="20"/>
  <c r="L774" i="20"/>
  <c r="M774" i="20"/>
  <c r="N774" i="20"/>
  <c r="H775" i="20"/>
  <c r="K775" i="20" s="1"/>
  <c r="I775" i="20"/>
  <c r="L775" i="20" s="1"/>
  <c r="J775" i="20"/>
  <c r="N775" i="20"/>
  <c r="H776" i="20"/>
  <c r="K776" i="20" s="1"/>
  <c r="I776" i="20"/>
  <c r="J776" i="20"/>
  <c r="L776" i="20"/>
  <c r="M776" i="20"/>
  <c r="N776" i="20"/>
  <c r="H777" i="20"/>
  <c r="K777" i="20" s="1"/>
  <c r="I777" i="20"/>
  <c r="L777" i="20" s="1"/>
  <c r="J777" i="20"/>
  <c r="N777" i="20"/>
  <c r="H778" i="20"/>
  <c r="K778" i="20" s="1"/>
  <c r="I778" i="20"/>
  <c r="J778" i="20"/>
  <c r="L778" i="20"/>
  <c r="M778" i="20"/>
  <c r="N778" i="20"/>
  <c r="H779" i="20"/>
  <c r="K779" i="20" s="1"/>
  <c r="I779" i="20"/>
  <c r="L779" i="20" s="1"/>
  <c r="J779" i="20"/>
  <c r="N779" i="20"/>
  <c r="H780" i="20"/>
  <c r="K780" i="20" s="1"/>
  <c r="I780" i="20"/>
  <c r="J780" i="20"/>
  <c r="L780" i="20"/>
  <c r="M780" i="20"/>
  <c r="N780" i="20"/>
  <c r="H781" i="20"/>
  <c r="K781" i="20" s="1"/>
  <c r="I781" i="20"/>
  <c r="L781" i="20" s="1"/>
  <c r="J781" i="20"/>
  <c r="N781" i="20"/>
  <c r="H782" i="20"/>
  <c r="K782" i="20" s="1"/>
  <c r="I782" i="20"/>
  <c r="J782" i="20"/>
  <c r="L782" i="20"/>
  <c r="M782" i="20"/>
  <c r="N782" i="20"/>
  <c r="H783" i="20"/>
  <c r="K783" i="20" s="1"/>
  <c r="I783" i="20"/>
  <c r="L783" i="20" s="1"/>
  <c r="J783" i="20"/>
  <c r="N783" i="20"/>
  <c r="H784" i="20"/>
  <c r="K784" i="20" s="1"/>
  <c r="I784" i="20"/>
  <c r="J784" i="20"/>
  <c r="L784" i="20"/>
  <c r="M784" i="20"/>
  <c r="N784" i="20"/>
  <c r="H785" i="20"/>
  <c r="K785" i="20" s="1"/>
  <c r="I785" i="20"/>
  <c r="L785" i="20" s="1"/>
  <c r="J785" i="20"/>
  <c r="N785" i="20"/>
  <c r="H786" i="20"/>
  <c r="K786" i="20" s="1"/>
  <c r="I786" i="20"/>
  <c r="J786" i="20"/>
  <c r="L786" i="20"/>
  <c r="M786" i="20"/>
  <c r="N786" i="20"/>
  <c r="H787" i="20"/>
  <c r="K787" i="20" s="1"/>
  <c r="I787" i="20"/>
  <c r="L787" i="20" s="1"/>
  <c r="J787" i="20"/>
  <c r="N787" i="20"/>
  <c r="H788" i="20"/>
  <c r="K788" i="20" s="1"/>
  <c r="I788" i="20"/>
  <c r="J788" i="20"/>
  <c r="L788" i="20"/>
  <c r="M788" i="20"/>
  <c r="N788" i="20"/>
  <c r="H789" i="20"/>
  <c r="I789" i="20"/>
  <c r="L789" i="20" s="1"/>
  <c r="J789" i="20"/>
  <c r="K789" i="20"/>
  <c r="M789" i="20"/>
  <c r="N789" i="20"/>
  <c r="H790" i="20"/>
  <c r="I790" i="20"/>
  <c r="L790" i="20" s="1"/>
  <c r="J790" i="20"/>
  <c r="K790" i="20"/>
  <c r="M790" i="20"/>
  <c r="N790" i="20"/>
  <c r="H791" i="20"/>
  <c r="I791" i="20"/>
  <c r="L791" i="20" s="1"/>
  <c r="J791" i="20"/>
  <c r="K791" i="20"/>
  <c r="M791" i="20"/>
  <c r="N791" i="20"/>
  <c r="H792" i="20"/>
  <c r="I792" i="20"/>
  <c r="L792" i="20" s="1"/>
  <c r="J792" i="20"/>
  <c r="K792" i="20"/>
  <c r="M792" i="20"/>
  <c r="N792" i="20"/>
  <c r="H793" i="20"/>
  <c r="I793" i="20"/>
  <c r="L793" i="20" s="1"/>
  <c r="J793" i="20"/>
  <c r="K793" i="20"/>
  <c r="M793" i="20"/>
  <c r="N793" i="20"/>
  <c r="H794" i="20"/>
  <c r="I794" i="20"/>
  <c r="L794" i="20" s="1"/>
  <c r="J794" i="20"/>
  <c r="K794" i="20"/>
  <c r="M794" i="20"/>
  <c r="N794" i="20"/>
  <c r="H795" i="20"/>
  <c r="I795" i="20"/>
  <c r="L795" i="20" s="1"/>
  <c r="J795" i="20"/>
  <c r="K795" i="20"/>
  <c r="M795" i="20"/>
  <c r="N795" i="20"/>
  <c r="H796" i="20"/>
  <c r="I796" i="20"/>
  <c r="L796" i="20" s="1"/>
  <c r="J796" i="20"/>
  <c r="K796" i="20"/>
  <c r="M796" i="20"/>
  <c r="N796" i="20"/>
  <c r="H797" i="20"/>
  <c r="I797" i="20"/>
  <c r="L797" i="20" s="1"/>
  <c r="J797" i="20"/>
  <c r="K797" i="20"/>
  <c r="M797" i="20"/>
  <c r="N797" i="20"/>
  <c r="H798" i="20"/>
  <c r="I798" i="20"/>
  <c r="L798" i="20" s="1"/>
  <c r="J798" i="20"/>
  <c r="K798" i="20"/>
  <c r="M798" i="20"/>
  <c r="N798" i="20"/>
  <c r="H799" i="20"/>
  <c r="I799" i="20"/>
  <c r="L799" i="20" s="1"/>
  <c r="J799" i="20"/>
  <c r="K799" i="20"/>
  <c r="M799" i="20"/>
  <c r="N799" i="20"/>
  <c r="H800" i="20"/>
  <c r="I800" i="20"/>
  <c r="L800" i="20" s="1"/>
  <c r="J800" i="20"/>
  <c r="K800" i="20"/>
  <c r="M800" i="20"/>
  <c r="N800" i="20"/>
  <c r="H801" i="20"/>
  <c r="I801" i="20"/>
  <c r="L801" i="20" s="1"/>
  <c r="J801" i="20"/>
  <c r="M801" i="20" s="1"/>
  <c r="K801" i="20"/>
  <c r="N801" i="20"/>
  <c r="O801" i="20" s="1"/>
  <c r="H802" i="20"/>
  <c r="K802" i="20" s="1"/>
  <c r="I802" i="20"/>
  <c r="L802" i="20" s="1"/>
  <c r="J802" i="20"/>
  <c r="M802" i="20" s="1"/>
  <c r="N802" i="20"/>
  <c r="O802" i="20" s="1"/>
  <c r="H803" i="20"/>
  <c r="K803" i="20" s="1"/>
  <c r="I803" i="20"/>
  <c r="L803" i="20" s="1"/>
  <c r="J803" i="20"/>
  <c r="M803" i="20" s="1"/>
  <c r="N803" i="20"/>
  <c r="O803" i="20" s="1"/>
  <c r="H804" i="20"/>
  <c r="K804" i="20" s="1"/>
  <c r="I804" i="20"/>
  <c r="L804" i="20" s="1"/>
  <c r="J804" i="20"/>
  <c r="M804" i="20" s="1"/>
  <c r="N804" i="20"/>
  <c r="O804" i="20" s="1"/>
  <c r="H805" i="20"/>
  <c r="K805" i="20" s="1"/>
  <c r="I805" i="20"/>
  <c r="L805" i="20" s="1"/>
  <c r="J805" i="20"/>
  <c r="M805" i="20" s="1"/>
  <c r="N805" i="20"/>
  <c r="O805" i="20" s="1"/>
  <c r="H806" i="20"/>
  <c r="K806" i="20" s="1"/>
  <c r="I806" i="20"/>
  <c r="L806" i="20" s="1"/>
  <c r="J806" i="20"/>
  <c r="M806" i="20" s="1"/>
  <c r="N806" i="20"/>
  <c r="O806" i="20" s="1"/>
  <c r="H807" i="20"/>
  <c r="K807" i="20" s="1"/>
  <c r="I807" i="20"/>
  <c r="L807" i="20" s="1"/>
  <c r="J807" i="20"/>
  <c r="M807" i="20" s="1"/>
  <c r="N807" i="20"/>
  <c r="O807" i="20" s="1"/>
  <c r="H808" i="20"/>
  <c r="K808" i="20" s="1"/>
  <c r="I808" i="20"/>
  <c r="L808" i="20" s="1"/>
  <c r="J808" i="20"/>
  <c r="M808" i="20" s="1"/>
  <c r="N808" i="20"/>
  <c r="O808" i="20" s="1"/>
  <c r="H809" i="20"/>
  <c r="K809" i="20" s="1"/>
  <c r="I809" i="20"/>
  <c r="L809" i="20" s="1"/>
  <c r="J809" i="20"/>
  <c r="M809" i="20" s="1"/>
  <c r="N809" i="20"/>
  <c r="O809" i="20" s="1"/>
  <c r="H810" i="20"/>
  <c r="K810" i="20" s="1"/>
  <c r="I810" i="20"/>
  <c r="L810" i="20" s="1"/>
  <c r="J810" i="20"/>
  <c r="M810" i="20" s="1"/>
  <c r="N810" i="20"/>
  <c r="O810" i="20" s="1"/>
  <c r="H811" i="20"/>
  <c r="K811" i="20" s="1"/>
  <c r="I811" i="20"/>
  <c r="L811" i="20" s="1"/>
  <c r="J811" i="20"/>
  <c r="M811" i="20" s="1"/>
  <c r="N811" i="20"/>
  <c r="O811" i="20" s="1"/>
  <c r="H812" i="20"/>
  <c r="K812" i="20" s="1"/>
  <c r="I812" i="20"/>
  <c r="L812" i="20" s="1"/>
  <c r="J812" i="20"/>
  <c r="M812" i="20" s="1"/>
  <c r="N812" i="20"/>
  <c r="O812" i="20" s="1"/>
  <c r="H813" i="20"/>
  <c r="K813" i="20" s="1"/>
  <c r="I813" i="20"/>
  <c r="L813" i="20" s="1"/>
  <c r="J813" i="20"/>
  <c r="M813" i="20" s="1"/>
  <c r="N813" i="20"/>
  <c r="O813" i="20" s="1"/>
  <c r="H814" i="20"/>
  <c r="K814" i="20" s="1"/>
  <c r="I814" i="20"/>
  <c r="L814" i="20" s="1"/>
  <c r="J814" i="20"/>
  <c r="M814" i="20" s="1"/>
  <c r="N814" i="20"/>
  <c r="O814" i="20" s="1"/>
  <c r="H815" i="20"/>
  <c r="K815" i="20" s="1"/>
  <c r="I815" i="20"/>
  <c r="L815" i="20" s="1"/>
  <c r="J815" i="20"/>
  <c r="M815" i="20" s="1"/>
  <c r="N815" i="20"/>
  <c r="O815" i="20" s="1"/>
  <c r="H816" i="20"/>
  <c r="K816" i="20" s="1"/>
  <c r="I816" i="20"/>
  <c r="L816" i="20" s="1"/>
  <c r="J816" i="20"/>
  <c r="M816" i="20" s="1"/>
  <c r="N816" i="20"/>
  <c r="O816" i="20" s="1"/>
  <c r="H817" i="20"/>
  <c r="K817" i="20" s="1"/>
  <c r="I817" i="20"/>
  <c r="L817" i="20" s="1"/>
  <c r="J817" i="20"/>
  <c r="M817" i="20" s="1"/>
  <c r="N817" i="20"/>
  <c r="O817" i="20" s="1"/>
  <c r="H818" i="20"/>
  <c r="K818" i="20" s="1"/>
  <c r="I818" i="20"/>
  <c r="L818" i="20" s="1"/>
  <c r="J818" i="20"/>
  <c r="M818" i="20" s="1"/>
  <c r="N818" i="20"/>
  <c r="O818" i="20" s="1"/>
  <c r="H819" i="20"/>
  <c r="K819" i="20" s="1"/>
  <c r="I819" i="20"/>
  <c r="L819" i="20" s="1"/>
  <c r="J819" i="20"/>
  <c r="M819" i="20" s="1"/>
  <c r="N819" i="20"/>
  <c r="O819" i="20" s="1"/>
  <c r="H820" i="20"/>
  <c r="K820" i="20" s="1"/>
  <c r="I820" i="20"/>
  <c r="L820" i="20" s="1"/>
  <c r="J820" i="20"/>
  <c r="M820" i="20" s="1"/>
  <c r="N820" i="20"/>
  <c r="O820" i="20" s="1"/>
  <c r="H821" i="20"/>
  <c r="K821" i="20" s="1"/>
  <c r="I821" i="20"/>
  <c r="L821" i="20" s="1"/>
  <c r="J821" i="20"/>
  <c r="M821" i="20" s="1"/>
  <c r="N821" i="20"/>
  <c r="O821" i="20" s="1"/>
  <c r="H822" i="20"/>
  <c r="K822" i="20" s="1"/>
  <c r="I822" i="20"/>
  <c r="L822" i="20" s="1"/>
  <c r="J822" i="20"/>
  <c r="M822" i="20" s="1"/>
  <c r="N822" i="20"/>
  <c r="O822" i="20" s="1"/>
  <c r="H823" i="20"/>
  <c r="K823" i="20" s="1"/>
  <c r="I823" i="20"/>
  <c r="L823" i="20" s="1"/>
  <c r="J823" i="20"/>
  <c r="M823" i="20" s="1"/>
  <c r="N823" i="20"/>
  <c r="O823" i="20" s="1"/>
  <c r="H824" i="20"/>
  <c r="K824" i="20" s="1"/>
  <c r="I824" i="20"/>
  <c r="L824" i="20" s="1"/>
  <c r="J824" i="20"/>
  <c r="M824" i="20" s="1"/>
  <c r="N824" i="20"/>
  <c r="O824" i="20" s="1"/>
  <c r="H825" i="20"/>
  <c r="K825" i="20" s="1"/>
  <c r="I825" i="20"/>
  <c r="L825" i="20" s="1"/>
  <c r="J825" i="20"/>
  <c r="M825" i="20" s="1"/>
  <c r="N825" i="20"/>
  <c r="O825" i="20" s="1"/>
  <c r="H826" i="20"/>
  <c r="K826" i="20" s="1"/>
  <c r="I826" i="20"/>
  <c r="L826" i="20" s="1"/>
  <c r="J826" i="20"/>
  <c r="M826" i="20" s="1"/>
  <c r="N826" i="20"/>
  <c r="O826" i="20" s="1"/>
  <c r="H827" i="20"/>
  <c r="K827" i="20" s="1"/>
  <c r="I827" i="20"/>
  <c r="L827" i="20" s="1"/>
  <c r="J827" i="20"/>
  <c r="M827" i="20" s="1"/>
  <c r="N827" i="20"/>
  <c r="O827" i="20" s="1"/>
  <c r="H828" i="20"/>
  <c r="K828" i="20" s="1"/>
  <c r="I828" i="20"/>
  <c r="L828" i="20" s="1"/>
  <c r="J828" i="20"/>
  <c r="M828" i="20" s="1"/>
  <c r="N828" i="20"/>
  <c r="O828" i="20" s="1"/>
  <c r="H829" i="20"/>
  <c r="K829" i="20" s="1"/>
  <c r="I829" i="20"/>
  <c r="L829" i="20" s="1"/>
  <c r="J829" i="20"/>
  <c r="M829" i="20" s="1"/>
  <c r="N829" i="20"/>
  <c r="O829" i="20" s="1"/>
  <c r="H830" i="20"/>
  <c r="K830" i="20" s="1"/>
  <c r="I830" i="20"/>
  <c r="L830" i="20" s="1"/>
  <c r="J830" i="20"/>
  <c r="M830" i="20" s="1"/>
  <c r="N830" i="20"/>
  <c r="O830" i="20" s="1"/>
  <c r="H831" i="20"/>
  <c r="K831" i="20" s="1"/>
  <c r="I831" i="20"/>
  <c r="L831" i="20" s="1"/>
  <c r="J831" i="20"/>
  <c r="M831" i="20" s="1"/>
  <c r="N831" i="20"/>
  <c r="O831" i="20" s="1"/>
  <c r="H832" i="20"/>
  <c r="K832" i="20" s="1"/>
  <c r="I832" i="20"/>
  <c r="L832" i="20" s="1"/>
  <c r="J832" i="20"/>
  <c r="M832" i="20" s="1"/>
  <c r="N832" i="20"/>
  <c r="O832" i="20" s="1"/>
  <c r="H833" i="20"/>
  <c r="K833" i="20" s="1"/>
  <c r="I833" i="20"/>
  <c r="L833" i="20" s="1"/>
  <c r="J833" i="20"/>
  <c r="M833" i="20" s="1"/>
  <c r="N833" i="20"/>
  <c r="O833" i="20" s="1"/>
  <c r="H834" i="20"/>
  <c r="K834" i="20" s="1"/>
  <c r="I834" i="20"/>
  <c r="L834" i="20" s="1"/>
  <c r="J834" i="20"/>
  <c r="M834" i="20" s="1"/>
  <c r="N834" i="20"/>
  <c r="O834" i="20" s="1"/>
  <c r="H835" i="20"/>
  <c r="K835" i="20" s="1"/>
  <c r="I835" i="20"/>
  <c r="L835" i="20" s="1"/>
  <c r="J835" i="20"/>
  <c r="M835" i="20" s="1"/>
  <c r="N835" i="20"/>
  <c r="O835" i="20" s="1"/>
  <c r="H836" i="20"/>
  <c r="K836" i="20" s="1"/>
  <c r="I836" i="20"/>
  <c r="L836" i="20" s="1"/>
  <c r="J836" i="20"/>
  <c r="M836" i="20" s="1"/>
  <c r="N836" i="20"/>
  <c r="O836" i="20" s="1"/>
  <c r="H837" i="20"/>
  <c r="K837" i="20" s="1"/>
  <c r="I837" i="20"/>
  <c r="L837" i="20" s="1"/>
  <c r="J837" i="20"/>
  <c r="M837" i="20" s="1"/>
  <c r="N837" i="20"/>
  <c r="O837" i="20" s="1"/>
  <c r="H838" i="20"/>
  <c r="K838" i="20" s="1"/>
  <c r="I838" i="20"/>
  <c r="L838" i="20" s="1"/>
  <c r="J838" i="20"/>
  <c r="M838" i="20" s="1"/>
  <c r="N838" i="20"/>
  <c r="O838" i="20" s="1"/>
  <c r="H839" i="20"/>
  <c r="K839" i="20" s="1"/>
  <c r="I839" i="20"/>
  <c r="L839" i="20" s="1"/>
  <c r="J839" i="20"/>
  <c r="M839" i="20" s="1"/>
  <c r="N839" i="20"/>
  <c r="O839" i="20" s="1"/>
  <c r="H840" i="20"/>
  <c r="K840" i="20" s="1"/>
  <c r="I840" i="20"/>
  <c r="L840" i="20" s="1"/>
  <c r="J840" i="20"/>
  <c r="M840" i="20" s="1"/>
  <c r="N840" i="20"/>
  <c r="O840" i="20" s="1"/>
  <c r="H841" i="20"/>
  <c r="K841" i="20" s="1"/>
  <c r="I841" i="20"/>
  <c r="L841" i="20" s="1"/>
  <c r="J841" i="20"/>
  <c r="M841" i="20" s="1"/>
  <c r="N841" i="20"/>
  <c r="O841" i="20" s="1"/>
  <c r="H842" i="20"/>
  <c r="K842" i="20" s="1"/>
  <c r="I842" i="20"/>
  <c r="L842" i="20" s="1"/>
  <c r="J842" i="20"/>
  <c r="M842" i="20" s="1"/>
  <c r="N842" i="20"/>
  <c r="O842" i="20" s="1"/>
  <c r="H843" i="20"/>
  <c r="K843" i="20" s="1"/>
  <c r="I843" i="20"/>
  <c r="L843" i="20" s="1"/>
  <c r="J843" i="20"/>
  <c r="M843" i="20" s="1"/>
  <c r="N843" i="20"/>
  <c r="O843" i="20" s="1"/>
  <c r="H844" i="20"/>
  <c r="K844" i="20" s="1"/>
  <c r="I844" i="20"/>
  <c r="L844" i="20" s="1"/>
  <c r="J844" i="20"/>
  <c r="M844" i="20" s="1"/>
  <c r="N844" i="20"/>
  <c r="O844" i="20" s="1"/>
  <c r="H845" i="20"/>
  <c r="K845" i="20" s="1"/>
  <c r="I845" i="20"/>
  <c r="L845" i="20" s="1"/>
  <c r="J845" i="20"/>
  <c r="M845" i="20" s="1"/>
  <c r="N845" i="20"/>
  <c r="O845" i="20" s="1"/>
  <c r="H846" i="20"/>
  <c r="K846" i="20" s="1"/>
  <c r="I846" i="20"/>
  <c r="L846" i="20" s="1"/>
  <c r="J846" i="20"/>
  <c r="M846" i="20" s="1"/>
  <c r="N846" i="20"/>
  <c r="O846" i="20" s="1"/>
  <c r="H847" i="20"/>
  <c r="K847" i="20" s="1"/>
  <c r="I847" i="20"/>
  <c r="L847" i="20" s="1"/>
  <c r="J847" i="20"/>
  <c r="M847" i="20"/>
  <c r="N847" i="20"/>
  <c r="O847" i="20" s="1"/>
  <c r="H848" i="20"/>
  <c r="K848" i="20" s="1"/>
  <c r="I848" i="20"/>
  <c r="L848" i="20" s="1"/>
  <c r="J848" i="20"/>
  <c r="M848" i="20"/>
  <c r="N848" i="20"/>
  <c r="O848" i="20" s="1"/>
  <c r="H849" i="20"/>
  <c r="K849" i="20" s="1"/>
  <c r="I849" i="20"/>
  <c r="L849" i="20" s="1"/>
  <c r="J849" i="20"/>
  <c r="M849" i="20"/>
  <c r="N849" i="20"/>
  <c r="O849" i="20" s="1"/>
  <c r="H850" i="20"/>
  <c r="K850" i="20" s="1"/>
  <c r="I850" i="20"/>
  <c r="L850" i="20" s="1"/>
  <c r="J850" i="20"/>
  <c r="M850" i="20"/>
  <c r="N850" i="20"/>
  <c r="O850" i="20" s="1"/>
  <c r="H851" i="20"/>
  <c r="K851" i="20" s="1"/>
  <c r="I851" i="20"/>
  <c r="L851" i="20" s="1"/>
  <c r="J851" i="20"/>
  <c r="M851" i="20" s="1"/>
  <c r="N851" i="20"/>
  <c r="O851" i="20" s="1"/>
  <c r="H852" i="20"/>
  <c r="K852" i="20" s="1"/>
  <c r="I852" i="20"/>
  <c r="L852" i="20" s="1"/>
  <c r="J852" i="20"/>
  <c r="M852" i="20"/>
  <c r="N852" i="20"/>
  <c r="O852" i="20" s="1"/>
  <c r="H853" i="20"/>
  <c r="K853" i="20" s="1"/>
  <c r="I853" i="20"/>
  <c r="L853" i="20" s="1"/>
  <c r="J853" i="20"/>
  <c r="M853" i="20"/>
  <c r="N853" i="20"/>
  <c r="O853" i="20" s="1"/>
  <c r="H854" i="20"/>
  <c r="K854" i="20" s="1"/>
  <c r="I854" i="20"/>
  <c r="L854" i="20" s="1"/>
  <c r="J854" i="20"/>
  <c r="M854" i="20"/>
  <c r="N854" i="20"/>
  <c r="O854" i="20" s="1"/>
  <c r="H855" i="20"/>
  <c r="K855" i="20" s="1"/>
  <c r="I855" i="20"/>
  <c r="L855" i="20" s="1"/>
  <c r="J855" i="20"/>
  <c r="M855" i="20"/>
  <c r="N855" i="20"/>
  <c r="O855" i="20" s="1"/>
  <c r="H856" i="20"/>
  <c r="K856" i="20" s="1"/>
  <c r="I856" i="20"/>
  <c r="L856" i="20" s="1"/>
  <c r="J856" i="20"/>
  <c r="M856" i="20"/>
  <c r="N856" i="20"/>
  <c r="O856" i="20" s="1"/>
  <c r="H857" i="20"/>
  <c r="K857" i="20" s="1"/>
  <c r="I857" i="20"/>
  <c r="L857" i="20" s="1"/>
  <c r="J857" i="20"/>
  <c r="M857" i="20"/>
  <c r="N857" i="20"/>
  <c r="O857" i="20" s="1"/>
  <c r="H858" i="20"/>
  <c r="K858" i="20" s="1"/>
  <c r="I858" i="20"/>
  <c r="L858" i="20" s="1"/>
  <c r="J858" i="20"/>
  <c r="M858" i="20"/>
  <c r="N858" i="20"/>
  <c r="O858" i="20" s="1"/>
  <c r="H859" i="20"/>
  <c r="K859" i="20" s="1"/>
  <c r="I859" i="20"/>
  <c r="L859" i="20" s="1"/>
  <c r="J859" i="20"/>
  <c r="M859" i="20"/>
  <c r="N859" i="20"/>
  <c r="O859" i="20" s="1"/>
  <c r="H860" i="20"/>
  <c r="K860" i="20" s="1"/>
  <c r="I860" i="20"/>
  <c r="L860" i="20" s="1"/>
  <c r="J860" i="20"/>
  <c r="M860" i="20"/>
  <c r="N860" i="20"/>
  <c r="O860" i="20" s="1"/>
  <c r="H861" i="20"/>
  <c r="K861" i="20" s="1"/>
  <c r="I861" i="20"/>
  <c r="L861" i="20" s="1"/>
  <c r="J861" i="20"/>
  <c r="M861" i="20"/>
  <c r="N861" i="20"/>
  <c r="O861" i="20" s="1"/>
  <c r="H862" i="20"/>
  <c r="K862" i="20" s="1"/>
  <c r="I862" i="20"/>
  <c r="L862" i="20" s="1"/>
  <c r="J862" i="20"/>
  <c r="M862" i="20"/>
  <c r="N862" i="20"/>
  <c r="O862" i="20" s="1"/>
  <c r="H863" i="20"/>
  <c r="K863" i="20" s="1"/>
  <c r="I863" i="20"/>
  <c r="L863" i="20" s="1"/>
  <c r="J863" i="20"/>
  <c r="M863" i="20"/>
  <c r="N863" i="20"/>
  <c r="O863" i="20" s="1"/>
  <c r="H864" i="20"/>
  <c r="K864" i="20" s="1"/>
  <c r="I864" i="20"/>
  <c r="L864" i="20" s="1"/>
  <c r="J864" i="20"/>
  <c r="M864" i="20"/>
  <c r="N864" i="20"/>
  <c r="O864" i="20" s="1"/>
  <c r="H865" i="20"/>
  <c r="K865" i="20" s="1"/>
  <c r="I865" i="20"/>
  <c r="L865" i="20" s="1"/>
  <c r="J865" i="20"/>
  <c r="M865" i="20"/>
  <c r="N865" i="20"/>
  <c r="O865" i="20" s="1"/>
  <c r="H866" i="20"/>
  <c r="K866" i="20" s="1"/>
  <c r="I866" i="20"/>
  <c r="L866" i="20" s="1"/>
  <c r="J866" i="20"/>
  <c r="M866" i="20"/>
  <c r="N866" i="20"/>
  <c r="O866" i="20" s="1"/>
  <c r="H867" i="20"/>
  <c r="K867" i="20" s="1"/>
  <c r="I867" i="20"/>
  <c r="L867" i="20" s="1"/>
  <c r="J867" i="20"/>
  <c r="M867" i="20"/>
  <c r="N867" i="20"/>
  <c r="O867" i="20" s="1"/>
  <c r="H868" i="20"/>
  <c r="K868" i="20" s="1"/>
  <c r="I868" i="20"/>
  <c r="L868" i="20" s="1"/>
  <c r="J868" i="20"/>
  <c r="M868" i="20"/>
  <c r="N868" i="20"/>
  <c r="O868" i="20" s="1"/>
  <c r="H869" i="20"/>
  <c r="K869" i="20" s="1"/>
  <c r="I869" i="20"/>
  <c r="L869" i="20" s="1"/>
  <c r="J869" i="20"/>
  <c r="M869" i="20"/>
  <c r="N869" i="20"/>
  <c r="O869" i="20" s="1"/>
  <c r="H870" i="20"/>
  <c r="K870" i="20" s="1"/>
  <c r="I870" i="20"/>
  <c r="L870" i="20" s="1"/>
  <c r="J870" i="20"/>
  <c r="M870" i="20"/>
  <c r="N870" i="20"/>
  <c r="O870" i="20" s="1"/>
  <c r="H871" i="20"/>
  <c r="K871" i="20" s="1"/>
  <c r="I871" i="20"/>
  <c r="L871" i="20" s="1"/>
  <c r="J871" i="20"/>
  <c r="M871" i="20"/>
  <c r="N871" i="20"/>
  <c r="O871" i="20" s="1"/>
  <c r="H872" i="20"/>
  <c r="K872" i="20" s="1"/>
  <c r="I872" i="20"/>
  <c r="L872" i="20" s="1"/>
  <c r="J872" i="20"/>
  <c r="M872" i="20"/>
  <c r="N872" i="20"/>
  <c r="O872" i="20" s="1"/>
  <c r="H873" i="20"/>
  <c r="K873" i="20" s="1"/>
  <c r="I873" i="20"/>
  <c r="L873" i="20" s="1"/>
  <c r="J873" i="20"/>
  <c r="M873" i="20"/>
  <c r="N873" i="20"/>
  <c r="O873" i="20" s="1"/>
  <c r="H874" i="20"/>
  <c r="K874" i="20" s="1"/>
  <c r="I874" i="20"/>
  <c r="L874" i="20" s="1"/>
  <c r="J874" i="20"/>
  <c r="M874" i="20"/>
  <c r="N874" i="20"/>
  <c r="O874" i="20" s="1"/>
  <c r="H875" i="20"/>
  <c r="K875" i="20" s="1"/>
  <c r="I875" i="20"/>
  <c r="L875" i="20" s="1"/>
  <c r="J875" i="20"/>
  <c r="M875" i="20"/>
  <c r="N875" i="20"/>
  <c r="O875" i="20" s="1"/>
  <c r="H876" i="20"/>
  <c r="K876" i="20" s="1"/>
  <c r="I876" i="20"/>
  <c r="L876" i="20" s="1"/>
  <c r="J876" i="20"/>
  <c r="M876" i="20" s="1"/>
  <c r="N876" i="20"/>
  <c r="O876" i="20" s="1"/>
  <c r="H877" i="20"/>
  <c r="K877" i="20" s="1"/>
  <c r="I877" i="20"/>
  <c r="L877" i="20" s="1"/>
  <c r="J877" i="20"/>
  <c r="M877" i="20" s="1"/>
  <c r="N877" i="20"/>
  <c r="O877" i="20" s="1"/>
  <c r="H878" i="20"/>
  <c r="K878" i="20" s="1"/>
  <c r="I878" i="20"/>
  <c r="L878" i="20" s="1"/>
  <c r="J878" i="20"/>
  <c r="M878" i="20"/>
  <c r="N878" i="20"/>
  <c r="O878" i="20" s="1"/>
  <c r="H879" i="20"/>
  <c r="K879" i="20" s="1"/>
  <c r="I879" i="20"/>
  <c r="L879" i="20" s="1"/>
  <c r="J879" i="20"/>
  <c r="M879" i="20"/>
  <c r="N879" i="20"/>
  <c r="O879" i="20" s="1"/>
  <c r="H880" i="20"/>
  <c r="K880" i="20" s="1"/>
  <c r="I880" i="20"/>
  <c r="L880" i="20" s="1"/>
  <c r="J880" i="20"/>
  <c r="M880" i="20"/>
  <c r="N880" i="20"/>
  <c r="O880" i="20" s="1"/>
  <c r="H881" i="20"/>
  <c r="K881" i="20" s="1"/>
  <c r="I881" i="20"/>
  <c r="L881" i="20" s="1"/>
  <c r="J881" i="20"/>
  <c r="M881" i="20"/>
  <c r="N881" i="20"/>
  <c r="O881" i="20" s="1"/>
  <c r="H882" i="20"/>
  <c r="K882" i="20" s="1"/>
  <c r="I882" i="20"/>
  <c r="L882" i="20" s="1"/>
  <c r="J882" i="20"/>
  <c r="M882" i="20"/>
  <c r="N882" i="20"/>
  <c r="O882" i="20" s="1"/>
  <c r="H883" i="20"/>
  <c r="K883" i="20" s="1"/>
  <c r="I883" i="20"/>
  <c r="L883" i="20" s="1"/>
  <c r="J883" i="20"/>
  <c r="M883" i="20"/>
  <c r="N883" i="20"/>
  <c r="O883" i="20" s="1"/>
  <c r="H884" i="20"/>
  <c r="K884" i="20" s="1"/>
  <c r="I884" i="20"/>
  <c r="L884" i="20" s="1"/>
  <c r="J884" i="20"/>
  <c r="M884" i="20"/>
  <c r="N884" i="20"/>
  <c r="O884" i="20" s="1"/>
  <c r="H885" i="20"/>
  <c r="K885" i="20" s="1"/>
  <c r="I885" i="20"/>
  <c r="L885" i="20" s="1"/>
  <c r="J885" i="20"/>
  <c r="M885" i="20"/>
  <c r="N885" i="20"/>
  <c r="O885" i="20" s="1"/>
  <c r="H886" i="20"/>
  <c r="K886" i="20" s="1"/>
  <c r="I886" i="20"/>
  <c r="L886" i="20" s="1"/>
  <c r="J886" i="20"/>
  <c r="M886" i="20"/>
  <c r="N886" i="20"/>
  <c r="O886" i="20" s="1"/>
  <c r="H887" i="20"/>
  <c r="K887" i="20" s="1"/>
  <c r="I887" i="20"/>
  <c r="L887" i="20" s="1"/>
  <c r="J887" i="20"/>
  <c r="M887" i="20"/>
  <c r="N887" i="20"/>
  <c r="O887" i="20" s="1"/>
  <c r="H888" i="20"/>
  <c r="K888" i="20" s="1"/>
  <c r="I888" i="20"/>
  <c r="L888" i="20" s="1"/>
  <c r="J888" i="20"/>
  <c r="M888" i="20"/>
  <c r="N888" i="20"/>
  <c r="O888" i="20" s="1"/>
  <c r="H889" i="20"/>
  <c r="K889" i="20" s="1"/>
  <c r="I889" i="20"/>
  <c r="L889" i="20" s="1"/>
  <c r="J889" i="20"/>
  <c r="M889" i="20"/>
  <c r="N889" i="20"/>
  <c r="O889" i="20" s="1"/>
  <c r="H890" i="20"/>
  <c r="K890" i="20" s="1"/>
  <c r="I890" i="20"/>
  <c r="L890" i="20" s="1"/>
  <c r="J890" i="20"/>
  <c r="M890" i="20"/>
  <c r="N890" i="20"/>
  <c r="O890" i="20" s="1"/>
  <c r="H891" i="20"/>
  <c r="K891" i="20" s="1"/>
  <c r="I891" i="20"/>
  <c r="L891" i="20" s="1"/>
  <c r="J891" i="20"/>
  <c r="M891" i="20" s="1"/>
  <c r="N891" i="20"/>
  <c r="H892" i="20"/>
  <c r="K892" i="20" s="1"/>
  <c r="I892" i="20"/>
  <c r="L892" i="20" s="1"/>
  <c r="J892" i="20"/>
  <c r="M892" i="20" s="1"/>
  <c r="N892" i="20"/>
  <c r="H893" i="20"/>
  <c r="K893" i="20" s="1"/>
  <c r="I893" i="20"/>
  <c r="L893" i="20" s="1"/>
  <c r="J893" i="20"/>
  <c r="M893" i="20"/>
  <c r="N893" i="20"/>
  <c r="O893" i="20" s="1"/>
  <c r="H894" i="20"/>
  <c r="K894" i="20" s="1"/>
  <c r="I894" i="20"/>
  <c r="L894" i="20" s="1"/>
  <c r="J894" i="20"/>
  <c r="M894" i="20"/>
  <c r="N894" i="20"/>
  <c r="O894" i="20" s="1"/>
  <c r="H895" i="20"/>
  <c r="K895" i="20" s="1"/>
  <c r="I895" i="20"/>
  <c r="L895" i="20" s="1"/>
  <c r="J895" i="20"/>
  <c r="M895" i="20"/>
  <c r="N895" i="20"/>
  <c r="O895" i="20" s="1"/>
  <c r="H896" i="20"/>
  <c r="K896" i="20" s="1"/>
  <c r="I896" i="20"/>
  <c r="L896" i="20" s="1"/>
  <c r="J896" i="20"/>
  <c r="M896" i="20"/>
  <c r="N896" i="20"/>
  <c r="O896" i="20" s="1"/>
  <c r="H897" i="20"/>
  <c r="K897" i="20" s="1"/>
  <c r="I897" i="20"/>
  <c r="L897" i="20" s="1"/>
  <c r="J897" i="20"/>
  <c r="M897" i="20"/>
  <c r="N897" i="20"/>
  <c r="O897" i="20" s="1"/>
  <c r="H898" i="20"/>
  <c r="K898" i="20" s="1"/>
  <c r="I898" i="20"/>
  <c r="L898" i="20" s="1"/>
  <c r="J898" i="20"/>
  <c r="M898" i="20"/>
  <c r="N898" i="20"/>
  <c r="O898" i="20" s="1"/>
  <c r="H899" i="20"/>
  <c r="K899" i="20" s="1"/>
  <c r="I899" i="20"/>
  <c r="L899" i="20" s="1"/>
  <c r="J899" i="20"/>
  <c r="M899" i="20"/>
  <c r="N899" i="20"/>
  <c r="O899" i="20" s="1"/>
  <c r="H900" i="20"/>
  <c r="K900" i="20" s="1"/>
  <c r="I900" i="20"/>
  <c r="L900" i="20" s="1"/>
  <c r="J900" i="20"/>
  <c r="M900" i="20"/>
  <c r="N900" i="20"/>
  <c r="O900" i="20" s="1"/>
  <c r="H901" i="20"/>
  <c r="K901" i="20" s="1"/>
  <c r="I901" i="20"/>
  <c r="L901" i="20" s="1"/>
  <c r="J901" i="20"/>
  <c r="M901" i="20"/>
  <c r="N901" i="20"/>
  <c r="O901" i="20" s="1"/>
  <c r="H902" i="20"/>
  <c r="K902" i="20" s="1"/>
  <c r="I902" i="20"/>
  <c r="L902" i="20" s="1"/>
  <c r="J902" i="20"/>
  <c r="M902" i="20"/>
  <c r="N902" i="20"/>
  <c r="O902" i="20" s="1"/>
  <c r="H903" i="20"/>
  <c r="K903" i="20" s="1"/>
  <c r="I903" i="20"/>
  <c r="L903" i="20" s="1"/>
  <c r="J903" i="20"/>
  <c r="M903" i="20"/>
  <c r="N903" i="20"/>
  <c r="O903" i="20" s="1"/>
  <c r="H904" i="20"/>
  <c r="K904" i="20" s="1"/>
  <c r="I904" i="20"/>
  <c r="L904" i="20" s="1"/>
  <c r="J904" i="20"/>
  <c r="M904" i="20"/>
  <c r="N904" i="20"/>
  <c r="O904" i="20" s="1"/>
  <c r="H905" i="20"/>
  <c r="K905" i="20" s="1"/>
  <c r="I905" i="20"/>
  <c r="L905" i="20" s="1"/>
  <c r="J905" i="20"/>
  <c r="M905" i="20"/>
  <c r="N905" i="20"/>
  <c r="O905" i="20" s="1"/>
  <c r="H906" i="20"/>
  <c r="K906" i="20" s="1"/>
  <c r="I906" i="20"/>
  <c r="L906" i="20" s="1"/>
  <c r="J906" i="20"/>
  <c r="M906" i="20"/>
  <c r="N906" i="20"/>
  <c r="O906" i="20" s="1"/>
  <c r="H907" i="20"/>
  <c r="K907" i="20" s="1"/>
  <c r="I907" i="20"/>
  <c r="L907" i="20" s="1"/>
  <c r="J907" i="20"/>
  <c r="M907" i="20"/>
  <c r="N907" i="20"/>
  <c r="O907" i="20" s="1"/>
  <c r="H908" i="20"/>
  <c r="K908" i="20" s="1"/>
  <c r="I908" i="20"/>
  <c r="L908" i="20" s="1"/>
  <c r="J908" i="20"/>
  <c r="M908" i="20"/>
  <c r="N908" i="20"/>
  <c r="O908" i="20" s="1"/>
  <c r="H909" i="20"/>
  <c r="K909" i="20" s="1"/>
  <c r="I909" i="20"/>
  <c r="L909" i="20" s="1"/>
  <c r="J909" i="20"/>
  <c r="M909" i="20"/>
  <c r="N909" i="20"/>
  <c r="O909" i="20" s="1"/>
  <c r="H910" i="20"/>
  <c r="K910" i="20" s="1"/>
  <c r="I910" i="20"/>
  <c r="L910" i="20" s="1"/>
  <c r="J910" i="20"/>
  <c r="M910" i="20"/>
  <c r="N910" i="20"/>
  <c r="O910" i="20" s="1"/>
  <c r="H911" i="20"/>
  <c r="K911" i="20" s="1"/>
  <c r="I911" i="20"/>
  <c r="L911" i="20" s="1"/>
  <c r="J911" i="20"/>
  <c r="M911" i="20"/>
  <c r="N911" i="20"/>
  <c r="O911" i="20" s="1"/>
  <c r="H912" i="20"/>
  <c r="K912" i="20" s="1"/>
  <c r="I912" i="20"/>
  <c r="L912" i="20" s="1"/>
  <c r="J912" i="20"/>
  <c r="M912" i="20"/>
  <c r="N912" i="20"/>
  <c r="O912" i="20" s="1"/>
  <c r="H913" i="20"/>
  <c r="K913" i="20" s="1"/>
  <c r="I913" i="20"/>
  <c r="L913" i="20" s="1"/>
  <c r="J913" i="20"/>
  <c r="M913" i="20"/>
  <c r="N913" i="20"/>
  <c r="O913" i="20" s="1"/>
  <c r="H914" i="20"/>
  <c r="K914" i="20" s="1"/>
  <c r="I914" i="20"/>
  <c r="L914" i="20" s="1"/>
  <c r="J914" i="20"/>
  <c r="M914" i="20"/>
  <c r="N914" i="20"/>
  <c r="O914" i="20" s="1"/>
  <c r="H915" i="20"/>
  <c r="K915" i="20" s="1"/>
  <c r="I915" i="20"/>
  <c r="L915" i="20" s="1"/>
  <c r="J915" i="20"/>
  <c r="M915" i="20"/>
  <c r="N915" i="20"/>
  <c r="O915" i="20" s="1"/>
  <c r="H916" i="20"/>
  <c r="K916" i="20" s="1"/>
  <c r="I916" i="20"/>
  <c r="L916" i="20" s="1"/>
  <c r="J916" i="20"/>
  <c r="M916" i="20"/>
  <c r="N916" i="20"/>
  <c r="H917" i="20"/>
  <c r="K917" i="20" s="1"/>
  <c r="I917" i="20"/>
  <c r="M917" i="20" s="1"/>
  <c r="J917" i="20"/>
  <c r="N917" i="20"/>
  <c r="H918" i="20"/>
  <c r="K918" i="20" s="1"/>
  <c r="I918" i="20"/>
  <c r="L918" i="20" s="1"/>
  <c r="J918" i="20"/>
  <c r="N918" i="20"/>
  <c r="H919" i="20"/>
  <c r="K919" i="20" s="1"/>
  <c r="I919" i="20"/>
  <c r="J919" i="20"/>
  <c r="M919" i="20" s="1"/>
  <c r="N919" i="20"/>
  <c r="H920" i="20"/>
  <c r="K920" i="20" s="1"/>
  <c r="I920" i="20"/>
  <c r="L920" i="20" s="1"/>
  <c r="J920" i="20"/>
  <c r="M920" i="20"/>
  <c r="N920" i="20"/>
  <c r="H921" i="20"/>
  <c r="K921" i="20" s="1"/>
  <c r="I921" i="20"/>
  <c r="M921" i="20" s="1"/>
  <c r="J921" i="20"/>
  <c r="N921" i="20"/>
  <c r="H922" i="20"/>
  <c r="K922" i="20" s="1"/>
  <c r="I922" i="20"/>
  <c r="L922" i="20" s="1"/>
  <c r="J922" i="20"/>
  <c r="N922" i="20"/>
  <c r="H923" i="20"/>
  <c r="K923" i="20" s="1"/>
  <c r="I923" i="20"/>
  <c r="J923" i="20"/>
  <c r="M923" i="20" s="1"/>
  <c r="N923" i="20"/>
  <c r="H924" i="20"/>
  <c r="K924" i="20" s="1"/>
  <c r="I924" i="20"/>
  <c r="L924" i="20" s="1"/>
  <c r="J924" i="20"/>
  <c r="M924" i="20"/>
  <c r="N924" i="20"/>
  <c r="H925" i="20"/>
  <c r="K925" i="20" s="1"/>
  <c r="I925" i="20"/>
  <c r="M925" i="20" s="1"/>
  <c r="J925" i="20"/>
  <c r="N925" i="20"/>
  <c r="H926" i="20"/>
  <c r="K926" i="20" s="1"/>
  <c r="I926" i="20"/>
  <c r="L926" i="20" s="1"/>
  <c r="J926" i="20"/>
  <c r="N926" i="20"/>
  <c r="H927" i="20"/>
  <c r="K927" i="20" s="1"/>
  <c r="I927" i="20"/>
  <c r="J927" i="20"/>
  <c r="M927" i="20" s="1"/>
  <c r="N927" i="20"/>
  <c r="H928" i="20"/>
  <c r="K928" i="20" s="1"/>
  <c r="I928" i="20"/>
  <c r="L928" i="20" s="1"/>
  <c r="J928" i="20"/>
  <c r="M928" i="20"/>
  <c r="N928" i="20"/>
  <c r="H929" i="20"/>
  <c r="K929" i="20" s="1"/>
  <c r="I929" i="20"/>
  <c r="M929" i="20" s="1"/>
  <c r="J929" i="20"/>
  <c r="N929" i="20"/>
  <c r="H930" i="20"/>
  <c r="K930" i="20" s="1"/>
  <c r="I930" i="20"/>
  <c r="L930" i="20" s="1"/>
  <c r="J930" i="20"/>
  <c r="N930" i="20"/>
  <c r="H931" i="20"/>
  <c r="K931" i="20" s="1"/>
  <c r="I931" i="20"/>
  <c r="J931" i="20"/>
  <c r="M931" i="20" s="1"/>
  <c r="N931" i="20"/>
  <c r="H932" i="20"/>
  <c r="K932" i="20" s="1"/>
  <c r="I932" i="20"/>
  <c r="L932" i="20" s="1"/>
  <c r="J932" i="20"/>
  <c r="M932" i="20"/>
  <c r="N932" i="20"/>
  <c r="H933" i="20"/>
  <c r="K933" i="20" s="1"/>
  <c r="I933" i="20"/>
  <c r="M933" i="20" s="1"/>
  <c r="J933" i="20"/>
  <c r="N933" i="20"/>
  <c r="H934" i="20"/>
  <c r="K934" i="20" s="1"/>
  <c r="I934" i="20"/>
  <c r="L934" i="20" s="1"/>
  <c r="J934" i="20"/>
  <c r="N934" i="20"/>
  <c r="H935" i="20"/>
  <c r="K935" i="20" s="1"/>
  <c r="I935" i="20"/>
  <c r="J935" i="20"/>
  <c r="M935" i="20" s="1"/>
  <c r="N935" i="20"/>
  <c r="H936" i="20"/>
  <c r="K936" i="20" s="1"/>
  <c r="I936" i="20"/>
  <c r="M936" i="20" s="1"/>
  <c r="J936" i="20"/>
  <c r="L936" i="20"/>
  <c r="N936" i="20"/>
  <c r="H937" i="20"/>
  <c r="K937" i="20" s="1"/>
  <c r="I937" i="20"/>
  <c r="M937" i="20" s="1"/>
  <c r="J937" i="20"/>
  <c r="N937" i="20"/>
  <c r="H938" i="20"/>
  <c r="K938" i="20" s="1"/>
  <c r="I938" i="20"/>
  <c r="M938" i="20" s="1"/>
  <c r="J938" i="20"/>
  <c r="L938" i="20"/>
  <c r="N938" i="20"/>
  <c r="H939" i="20"/>
  <c r="K939" i="20" s="1"/>
  <c r="I939" i="20"/>
  <c r="M939" i="20" s="1"/>
  <c r="J939" i="20"/>
  <c r="N939" i="20"/>
  <c r="H940" i="20"/>
  <c r="K940" i="20" s="1"/>
  <c r="I940" i="20"/>
  <c r="M940" i="20" s="1"/>
  <c r="J940" i="20"/>
  <c r="L940" i="20"/>
  <c r="N940" i="20"/>
  <c r="H941" i="20"/>
  <c r="K941" i="20" s="1"/>
  <c r="I941" i="20"/>
  <c r="M941" i="20" s="1"/>
  <c r="J941" i="20"/>
  <c r="N941" i="20"/>
  <c r="H942" i="20"/>
  <c r="K942" i="20" s="1"/>
  <c r="I942" i="20"/>
  <c r="M942" i="20" s="1"/>
  <c r="J942" i="20"/>
  <c r="L942" i="20"/>
  <c r="N942" i="20"/>
  <c r="H943" i="20"/>
  <c r="K943" i="20" s="1"/>
  <c r="I943" i="20"/>
  <c r="M943" i="20" s="1"/>
  <c r="J943" i="20"/>
  <c r="N943" i="20"/>
  <c r="H944" i="20"/>
  <c r="K944" i="20" s="1"/>
  <c r="I944" i="20"/>
  <c r="M944" i="20" s="1"/>
  <c r="J944" i="20"/>
  <c r="L944" i="20"/>
  <c r="N944" i="20"/>
  <c r="O944" i="20" s="1"/>
  <c r="H945" i="20"/>
  <c r="K945" i="20" s="1"/>
  <c r="I945" i="20"/>
  <c r="J945" i="20"/>
  <c r="L945" i="20"/>
  <c r="N945" i="20"/>
  <c r="H946" i="20"/>
  <c r="K946" i="20" s="1"/>
  <c r="I946" i="20"/>
  <c r="J946" i="20"/>
  <c r="L946" i="20"/>
  <c r="N946" i="20"/>
  <c r="H947" i="20"/>
  <c r="K947" i="20" s="1"/>
  <c r="I947" i="20"/>
  <c r="J947" i="20"/>
  <c r="L947" i="20"/>
  <c r="N947" i="20"/>
  <c r="H948" i="20"/>
  <c r="K948" i="20" s="1"/>
  <c r="I948" i="20"/>
  <c r="J948" i="20"/>
  <c r="L948" i="20"/>
  <c r="N948" i="20"/>
  <c r="H949" i="20"/>
  <c r="K949" i="20" s="1"/>
  <c r="I949" i="20"/>
  <c r="J949" i="20"/>
  <c r="L949" i="20"/>
  <c r="N949" i="20"/>
  <c r="H950" i="20"/>
  <c r="K950" i="20" s="1"/>
  <c r="I950" i="20"/>
  <c r="J950" i="20"/>
  <c r="L950" i="20"/>
  <c r="N950" i="20"/>
  <c r="H951" i="20"/>
  <c r="K951" i="20" s="1"/>
  <c r="I951" i="20"/>
  <c r="J951" i="20"/>
  <c r="L951" i="20"/>
  <c r="N951" i="20"/>
  <c r="H952" i="20"/>
  <c r="K952" i="20" s="1"/>
  <c r="I952" i="20"/>
  <c r="J952" i="20"/>
  <c r="L952" i="20"/>
  <c r="N952" i="20"/>
  <c r="H953" i="20"/>
  <c r="K953" i="20" s="1"/>
  <c r="I953" i="20"/>
  <c r="J953" i="20"/>
  <c r="L953" i="20"/>
  <c r="N953" i="20"/>
  <c r="N6" i="20"/>
  <c r="L6" i="20"/>
  <c r="J6" i="20"/>
  <c r="I6" i="20"/>
  <c r="H6" i="20"/>
  <c r="K6" i="20" s="1"/>
  <c r="H8" i="4"/>
  <c r="K8" i="4" s="1"/>
  <c r="I8" i="4"/>
  <c r="J8" i="4"/>
  <c r="N8" i="4"/>
  <c r="H9" i="4"/>
  <c r="K9" i="4" s="1"/>
  <c r="I9" i="4"/>
  <c r="J9" i="4"/>
  <c r="N9" i="4"/>
  <c r="H10" i="4"/>
  <c r="K10" i="4" s="1"/>
  <c r="I10" i="4"/>
  <c r="J10" i="4"/>
  <c r="N10" i="4"/>
  <c r="H11" i="4"/>
  <c r="K11" i="4" s="1"/>
  <c r="I11" i="4"/>
  <c r="J11" i="4"/>
  <c r="N11" i="4"/>
  <c r="H12" i="4"/>
  <c r="K12" i="4" s="1"/>
  <c r="I12" i="4"/>
  <c r="J12" i="4"/>
  <c r="N12" i="4"/>
  <c r="H13" i="4"/>
  <c r="K13" i="4" s="1"/>
  <c r="I13" i="4"/>
  <c r="J13" i="4"/>
  <c r="N13" i="4"/>
  <c r="H14" i="4"/>
  <c r="K14" i="4" s="1"/>
  <c r="I14" i="4"/>
  <c r="J14" i="4"/>
  <c r="N14" i="4"/>
  <c r="H15" i="4"/>
  <c r="K15" i="4" s="1"/>
  <c r="I15" i="4"/>
  <c r="J15" i="4"/>
  <c r="N15" i="4"/>
  <c r="H16" i="4"/>
  <c r="K16" i="4" s="1"/>
  <c r="I16" i="4"/>
  <c r="J16" i="4"/>
  <c r="N16" i="4"/>
  <c r="H17" i="4"/>
  <c r="K17" i="4" s="1"/>
  <c r="I17" i="4"/>
  <c r="J17" i="4"/>
  <c r="N17" i="4"/>
  <c r="H18" i="4"/>
  <c r="K18" i="4" s="1"/>
  <c r="I18" i="4"/>
  <c r="J18" i="4"/>
  <c r="N18" i="4"/>
  <c r="H19" i="4"/>
  <c r="K19" i="4" s="1"/>
  <c r="I19" i="4"/>
  <c r="J19" i="4"/>
  <c r="N19" i="4"/>
  <c r="H20" i="4"/>
  <c r="K20" i="4" s="1"/>
  <c r="I20" i="4"/>
  <c r="J20" i="4"/>
  <c r="N20" i="4"/>
  <c r="H21" i="4"/>
  <c r="K21" i="4" s="1"/>
  <c r="I21" i="4"/>
  <c r="J21" i="4"/>
  <c r="N21" i="4"/>
  <c r="H22" i="4"/>
  <c r="K22" i="4" s="1"/>
  <c r="I22" i="4"/>
  <c r="J22" i="4"/>
  <c r="N22" i="4"/>
  <c r="H23" i="4"/>
  <c r="K23" i="4" s="1"/>
  <c r="I23" i="4"/>
  <c r="J23" i="4"/>
  <c r="N23" i="4"/>
  <c r="H24" i="4"/>
  <c r="K24" i="4" s="1"/>
  <c r="I24" i="4"/>
  <c r="J24" i="4"/>
  <c r="N24" i="4"/>
  <c r="H25" i="4"/>
  <c r="K25" i="4" s="1"/>
  <c r="I25" i="4"/>
  <c r="J25" i="4"/>
  <c r="N25" i="4"/>
  <c r="H26" i="4"/>
  <c r="K26" i="4" s="1"/>
  <c r="I26" i="4"/>
  <c r="J26" i="4"/>
  <c r="N26" i="4"/>
  <c r="H27" i="4"/>
  <c r="K27" i="4" s="1"/>
  <c r="I27" i="4"/>
  <c r="J27" i="4"/>
  <c r="L27" i="4" s="1"/>
  <c r="N27" i="4"/>
  <c r="H28" i="4"/>
  <c r="K28" i="4" s="1"/>
  <c r="I28" i="4"/>
  <c r="J28" i="4"/>
  <c r="L28" i="4" s="1"/>
  <c r="N28" i="4"/>
  <c r="H29" i="4"/>
  <c r="K29" i="4" s="1"/>
  <c r="I29" i="4"/>
  <c r="J29" i="4"/>
  <c r="N29" i="4"/>
  <c r="H30" i="4"/>
  <c r="I30" i="4"/>
  <c r="J30" i="4"/>
  <c r="N30" i="4"/>
  <c r="H31" i="4"/>
  <c r="K31" i="4" s="1"/>
  <c r="I31" i="4"/>
  <c r="J31" i="4"/>
  <c r="N31" i="4"/>
  <c r="H32" i="4"/>
  <c r="K32" i="4" s="1"/>
  <c r="I32" i="4"/>
  <c r="J32" i="4"/>
  <c r="N32" i="4"/>
  <c r="H33" i="4"/>
  <c r="K33" i="4" s="1"/>
  <c r="I33" i="4"/>
  <c r="J33" i="4"/>
  <c r="N33" i="4"/>
  <c r="H34" i="4"/>
  <c r="K34" i="4" s="1"/>
  <c r="I34" i="4"/>
  <c r="J34" i="4"/>
  <c r="L34" i="4" s="1"/>
  <c r="N34" i="4"/>
  <c r="H35" i="4"/>
  <c r="K35" i="4" s="1"/>
  <c r="I35" i="4"/>
  <c r="J35" i="4"/>
  <c r="N35" i="4"/>
  <c r="H36" i="4"/>
  <c r="I36" i="4"/>
  <c r="J36" i="4"/>
  <c r="N36" i="4"/>
  <c r="H37" i="4"/>
  <c r="K37" i="4" s="1"/>
  <c r="I37" i="4"/>
  <c r="J37" i="4"/>
  <c r="N37" i="4"/>
  <c r="H38" i="4"/>
  <c r="K38" i="4" s="1"/>
  <c r="I38" i="4"/>
  <c r="J38" i="4"/>
  <c r="N38" i="4"/>
  <c r="H39" i="4"/>
  <c r="K39" i="4" s="1"/>
  <c r="I39" i="4"/>
  <c r="J39" i="4"/>
  <c r="L39" i="4" s="1"/>
  <c r="N39" i="4"/>
  <c r="H40" i="4"/>
  <c r="I40" i="4"/>
  <c r="J40" i="4"/>
  <c r="N40" i="4"/>
  <c r="H41" i="4"/>
  <c r="K41" i="4" s="1"/>
  <c r="I41" i="4"/>
  <c r="J41" i="4"/>
  <c r="N41" i="4"/>
  <c r="H42" i="4"/>
  <c r="K42" i="4" s="1"/>
  <c r="I42" i="4"/>
  <c r="J42" i="4"/>
  <c r="N42" i="4"/>
  <c r="H43" i="4"/>
  <c r="K43" i="4" s="1"/>
  <c r="I43" i="4"/>
  <c r="J43" i="4"/>
  <c r="N43" i="4"/>
  <c r="H44" i="4"/>
  <c r="I44" i="4"/>
  <c r="J44" i="4"/>
  <c r="N44" i="4"/>
  <c r="H45" i="4"/>
  <c r="K45" i="4" s="1"/>
  <c r="I45" i="4"/>
  <c r="J45" i="4"/>
  <c r="N45" i="4"/>
  <c r="H46" i="4"/>
  <c r="K46" i="4" s="1"/>
  <c r="I46" i="4"/>
  <c r="J46" i="4"/>
  <c r="N46" i="4"/>
  <c r="H47" i="4"/>
  <c r="K47" i="4" s="1"/>
  <c r="I47" i="4"/>
  <c r="J47" i="4"/>
  <c r="N47" i="4"/>
  <c r="H48" i="4"/>
  <c r="I48" i="4"/>
  <c r="J48" i="4"/>
  <c r="N48" i="4"/>
  <c r="H49" i="4"/>
  <c r="K49" i="4" s="1"/>
  <c r="I49" i="4"/>
  <c r="J49" i="4"/>
  <c r="N49" i="4"/>
  <c r="H50" i="4"/>
  <c r="I50" i="4"/>
  <c r="J50" i="4"/>
  <c r="N50" i="4"/>
  <c r="H51" i="4"/>
  <c r="K51" i="4" s="1"/>
  <c r="I51" i="4"/>
  <c r="J51" i="4"/>
  <c r="N51" i="4"/>
  <c r="H52" i="4"/>
  <c r="K52" i="4" s="1"/>
  <c r="I52" i="4"/>
  <c r="J52" i="4"/>
  <c r="L52" i="4" s="1"/>
  <c r="N52" i="4"/>
  <c r="H53" i="4"/>
  <c r="K53" i="4" s="1"/>
  <c r="I53" i="4"/>
  <c r="J53" i="4"/>
  <c r="N53" i="4"/>
  <c r="H54" i="4"/>
  <c r="I54" i="4"/>
  <c r="J54" i="4"/>
  <c r="N54" i="4"/>
  <c r="H55" i="4"/>
  <c r="K55" i="4" s="1"/>
  <c r="I55" i="4"/>
  <c r="J55" i="4"/>
  <c r="N55" i="4"/>
  <c r="H56" i="4"/>
  <c r="K56" i="4" s="1"/>
  <c r="I56" i="4"/>
  <c r="J56" i="4"/>
  <c r="N56" i="4"/>
  <c r="H57" i="4"/>
  <c r="K57" i="4" s="1"/>
  <c r="I57" i="4"/>
  <c r="J57" i="4"/>
  <c r="N57" i="4"/>
  <c r="H58" i="4"/>
  <c r="I58" i="4"/>
  <c r="J58" i="4"/>
  <c r="N58" i="4"/>
  <c r="H59" i="4"/>
  <c r="K59" i="4" s="1"/>
  <c r="I59" i="4"/>
  <c r="J59" i="4"/>
  <c r="N59" i="4"/>
  <c r="H60" i="4"/>
  <c r="K60" i="4" s="1"/>
  <c r="I60" i="4"/>
  <c r="J60" i="4"/>
  <c r="N60" i="4"/>
  <c r="H61" i="4"/>
  <c r="K61" i="4" s="1"/>
  <c r="I61" i="4"/>
  <c r="J61" i="4"/>
  <c r="N61" i="4"/>
  <c r="H62" i="4"/>
  <c r="I62" i="4"/>
  <c r="J62" i="4"/>
  <c r="N62" i="4"/>
  <c r="H63" i="4"/>
  <c r="K63" i="4" s="1"/>
  <c r="I63" i="4"/>
  <c r="J63" i="4"/>
  <c r="N63" i="4"/>
  <c r="H64" i="4"/>
  <c r="I64" i="4"/>
  <c r="J64" i="4"/>
  <c r="K64" i="4"/>
  <c r="N64" i="4"/>
  <c r="H65" i="4"/>
  <c r="K65" i="4" s="1"/>
  <c r="I65" i="4"/>
  <c r="J65" i="4"/>
  <c r="N65" i="4"/>
  <c r="H66" i="4"/>
  <c r="K66" i="4" s="1"/>
  <c r="I66" i="4"/>
  <c r="J66" i="4"/>
  <c r="N66" i="4"/>
  <c r="H67" i="4"/>
  <c r="K67" i="4" s="1"/>
  <c r="I67" i="4"/>
  <c r="J67" i="4"/>
  <c r="N67" i="4"/>
  <c r="H68" i="4"/>
  <c r="I68" i="4"/>
  <c r="J68" i="4"/>
  <c r="N68" i="4"/>
  <c r="H69" i="4"/>
  <c r="K69" i="4" s="1"/>
  <c r="I69" i="4"/>
  <c r="J69" i="4"/>
  <c r="N69" i="4"/>
  <c r="H70" i="4"/>
  <c r="K70" i="4" s="1"/>
  <c r="I70" i="4"/>
  <c r="J70" i="4"/>
  <c r="N70" i="4"/>
  <c r="H71" i="4"/>
  <c r="K71" i="4" s="1"/>
  <c r="I71" i="4"/>
  <c r="J71" i="4"/>
  <c r="N71" i="4"/>
  <c r="H72" i="4"/>
  <c r="I72" i="4"/>
  <c r="J72" i="4"/>
  <c r="N72" i="4"/>
  <c r="H73" i="4"/>
  <c r="K73" i="4" s="1"/>
  <c r="I73" i="4"/>
  <c r="J73" i="4"/>
  <c r="N73" i="4"/>
  <c r="H74" i="4"/>
  <c r="K74" i="4" s="1"/>
  <c r="I74" i="4"/>
  <c r="J74" i="4"/>
  <c r="N74" i="4"/>
  <c r="H75" i="4"/>
  <c r="K75" i="4" s="1"/>
  <c r="I75" i="4"/>
  <c r="J75" i="4"/>
  <c r="N75" i="4"/>
  <c r="H76" i="4"/>
  <c r="I76" i="4"/>
  <c r="J76" i="4"/>
  <c r="N76" i="4"/>
  <c r="H77" i="4"/>
  <c r="K77" i="4" s="1"/>
  <c r="I77" i="4"/>
  <c r="J77" i="4"/>
  <c r="L77" i="4" s="1"/>
  <c r="N77" i="4"/>
  <c r="H78" i="4"/>
  <c r="I78" i="4"/>
  <c r="J78" i="4"/>
  <c r="K78" i="4"/>
  <c r="N78" i="4"/>
  <c r="H79" i="4"/>
  <c r="K79" i="4" s="1"/>
  <c r="I79" i="4"/>
  <c r="J79" i="4"/>
  <c r="N79" i="4"/>
  <c r="H80" i="4"/>
  <c r="I80" i="4"/>
  <c r="J80" i="4"/>
  <c r="N80" i="4"/>
  <c r="H81" i="4"/>
  <c r="K81" i="4" s="1"/>
  <c r="I81" i="4"/>
  <c r="J81" i="4"/>
  <c r="N81" i="4"/>
  <c r="H82" i="4"/>
  <c r="K82" i="4" s="1"/>
  <c r="I82" i="4"/>
  <c r="J82" i="4"/>
  <c r="N82" i="4"/>
  <c r="H83" i="4"/>
  <c r="I83" i="4"/>
  <c r="J83" i="4"/>
  <c r="N83" i="4"/>
  <c r="H84" i="4"/>
  <c r="I84" i="4"/>
  <c r="J84" i="4"/>
  <c r="N84" i="4"/>
  <c r="H85" i="4"/>
  <c r="K85" i="4" s="1"/>
  <c r="I85" i="4"/>
  <c r="J85" i="4"/>
  <c r="N85" i="4"/>
  <c r="H86" i="4"/>
  <c r="K86" i="4" s="1"/>
  <c r="I86" i="4"/>
  <c r="J86" i="4"/>
  <c r="N86" i="4"/>
  <c r="H87" i="4"/>
  <c r="I87" i="4"/>
  <c r="J87" i="4"/>
  <c r="N87" i="4"/>
  <c r="H88" i="4"/>
  <c r="I88" i="4"/>
  <c r="J88" i="4"/>
  <c r="N88" i="4"/>
  <c r="H89" i="4"/>
  <c r="K89" i="4" s="1"/>
  <c r="I89" i="4"/>
  <c r="J89" i="4"/>
  <c r="N89" i="4"/>
  <c r="H90" i="4"/>
  <c r="K90" i="4" s="1"/>
  <c r="I90" i="4"/>
  <c r="J90" i="4"/>
  <c r="N90" i="4"/>
  <c r="H91" i="4"/>
  <c r="I91" i="4"/>
  <c r="J91" i="4"/>
  <c r="N91" i="4"/>
  <c r="H92" i="4"/>
  <c r="I92" i="4"/>
  <c r="J92" i="4"/>
  <c r="N92" i="4"/>
  <c r="H93" i="4"/>
  <c r="K93" i="4" s="1"/>
  <c r="I93" i="4"/>
  <c r="J93" i="4"/>
  <c r="N93" i="4"/>
  <c r="H94" i="4"/>
  <c r="K94" i="4" s="1"/>
  <c r="I94" i="4"/>
  <c r="J94" i="4"/>
  <c r="N94" i="4"/>
  <c r="H95" i="4"/>
  <c r="I95" i="4"/>
  <c r="J95" i="4"/>
  <c r="N95" i="4"/>
  <c r="H96" i="4"/>
  <c r="I96" i="4"/>
  <c r="J96" i="4"/>
  <c r="N96" i="4"/>
  <c r="H97" i="4"/>
  <c r="I97" i="4"/>
  <c r="J97" i="4"/>
  <c r="N97" i="4"/>
  <c r="H98" i="4"/>
  <c r="I98" i="4"/>
  <c r="J98" i="4"/>
  <c r="N98" i="4"/>
  <c r="H99" i="4"/>
  <c r="I99" i="4"/>
  <c r="J99" i="4"/>
  <c r="N99" i="4"/>
  <c r="H100" i="4"/>
  <c r="I100" i="4"/>
  <c r="J100" i="4"/>
  <c r="N100" i="4"/>
  <c r="H101" i="4"/>
  <c r="I101" i="4"/>
  <c r="J101" i="4"/>
  <c r="N101" i="4"/>
  <c r="H102" i="4"/>
  <c r="I102" i="4"/>
  <c r="J102" i="4"/>
  <c r="N102" i="4"/>
  <c r="H103" i="4"/>
  <c r="I103" i="4"/>
  <c r="J103" i="4"/>
  <c r="N103" i="4"/>
  <c r="H104" i="4"/>
  <c r="I104" i="4"/>
  <c r="J104" i="4"/>
  <c r="N104" i="4"/>
  <c r="H105" i="4"/>
  <c r="I105" i="4"/>
  <c r="J105" i="4"/>
  <c r="N105" i="4"/>
  <c r="H106" i="4"/>
  <c r="I106" i="4"/>
  <c r="J106" i="4"/>
  <c r="N106" i="4"/>
  <c r="H107" i="4"/>
  <c r="I107" i="4"/>
  <c r="J107" i="4"/>
  <c r="N107" i="4"/>
  <c r="H108" i="4"/>
  <c r="I108" i="4"/>
  <c r="J108" i="4"/>
  <c r="N108" i="4"/>
  <c r="H109" i="4"/>
  <c r="I109" i="4"/>
  <c r="L109" i="4" s="1"/>
  <c r="J109" i="4"/>
  <c r="N109" i="4"/>
  <c r="H110" i="4"/>
  <c r="I110" i="4"/>
  <c r="J110" i="4"/>
  <c r="L110" i="4"/>
  <c r="N110" i="4"/>
  <c r="H111" i="4"/>
  <c r="I111" i="4"/>
  <c r="J111" i="4"/>
  <c r="N111" i="4"/>
  <c r="H112" i="4"/>
  <c r="I112" i="4"/>
  <c r="J112" i="4"/>
  <c r="N112" i="4"/>
  <c r="H113" i="4"/>
  <c r="I113" i="4"/>
  <c r="J113" i="4"/>
  <c r="N113" i="4"/>
  <c r="H114" i="4"/>
  <c r="I114" i="4"/>
  <c r="J114" i="4"/>
  <c r="N114" i="4"/>
  <c r="H115" i="4"/>
  <c r="I115" i="4"/>
  <c r="J115" i="4"/>
  <c r="N115" i="4"/>
  <c r="H116" i="4"/>
  <c r="I116" i="4"/>
  <c r="J116" i="4"/>
  <c r="N116" i="4"/>
  <c r="H117" i="4"/>
  <c r="I117" i="4"/>
  <c r="J117" i="4"/>
  <c r="N117" i="4"/>
  <c r="H118" i="4"/>
  <c r="I118" i="4"/>
  <c r="J118" i="4"/>
  <c r="N118" i="4"/>
  <c r="H119" i="4"/>
  <c r="I119" i="4"/>
  <c r="J119" i="4"/>
  <c r="N119" i="4"/>
  <c r="H120" i="4"/>
  <c r="I120" i="4"/>
  <c r="J120" i="4"/>
  <c r="N120" i="4"/>
  <c r="H121" i="4"/>
  <c r="I121" i="4"/>
  <c r="J121" i="4"/>
  <c r="N121" i="4"/>
  <c r="H122" i="4"/>
  <c r="I122" i="4"/>
  <c r="J122" i="4"/>
  <c r="N122" i="4"/>
  <c r="H123" i="4"/>
  <c r="I123" i="4"/>
  <c r="J123" i="4"/>
  <c r="N123" i="4"/>
  <c r="H124" i="4"/>
  <c r="I124" i="4"/>
  <c r="J124" i="4"/>
  <c r="N124" i="4"/>
  <c r="H125" i="4"/>
  <c r="I125" i="4"/>
  <c r="J125" i="4"/>
  <c r="N125" i="4"/>
  <c r="H126" i="4"/>
  <c r="I126" i="4"/>
  <c r="J126" i="4"/>
  <c r="N126" i="4"/>
  <c r="H127" i="4"/>
  <c r="I127" i="4"/>
  <c r="J127" i="4"/>
  <c r="N127" i="4"/>
  <c r="H128" i="4"/>
  <c r="I128" i="4"/>
  <c r="J128" i="4"/>
  <c r="N128" i="4"/>
  <c r="H129" i="4"/>
  <c r="K129" i="4" s="1"/>
  <c r="I129" i="4"/>
  <c r="J129" i="4"/>
  <c r="N129" i="4"/>
  <c r="H130" i="4"/>
  <c r="K130" i="4" s="1"/>
  <c r="I130" i="4"/>
  <c r="J130" i="4"/>
  <c r="N130" i="4"/>
  <c r="H131" i="4"/>
  <c r="K131" i="4" s="1"/>
  <c r="I131" i="4"/>
  <c r="J131" i="4"/>
  <c r="N131" i="4"/>
  <c r="H132" i="4"/>
  <c r="K132" i="4" s="1"/>
  <c r="I132" i="4"/>
  <c r="J132" i="4"/>
  <c r="N132" i="4"/>
  <c r="H133" i="4"/>
  <c r="K133" i="4" s="1"/>
  <c r="I133" i="4"/>
  <c r="J133" i="4"/>
  <c r="N133" i="4"/>
  <c r="H134" i="4"/>
  <c r="I134" i="4"/>
  <c r="J134" i="4"/>
  <c r="N134" i="4"/>
  <c r="H135" i="4"/>
  <c r="I135" i="4"/>
  <c r="J135" i="4"/>
  <c r="N135" i="4"/>
  <c r="H136" i="4"/>
  <c r="K136" i="4" s="1"/>
  <c r="I136" i="4"/>
  <c r="J136" i="4"/>
  <c r="N136" i="4"/>
  <c r="H137" i="4"/>
  <c r="K137" i="4" s="1"/>
  <c r="I137" i="4"/>
  <c r="J137" i="4"/>
  <c r="N137" i="4"/>
  <c r="H138" i="4"/>
  <c r="K138" i="4" s="1"/>
  <c r="I138" i="4"/>
  <c r="J138" i="4"/>
  <c r="N138" i="4"/>
  <c r="H139" i="4"/>
  <c r="I139" i="4"/>
  <c r="J139" i="4"/>
  <c r="N139" i="4"/>
  <c r="H140" i="4"/>
  <c r="K140" i="4" s="1"/>
  <c r="I140" i="4"/>
  <c r="J140" i="4"/>
  <c r="N140" i="4"/>
  <c r="H141" i="4"/>
  <c r="K141" i="4" s="1"/>
  <c r="I141" i="4"/>
  <c r="J141" i="4"/>
  <c r="N141" i="4"/>
  <c r="H142" i="4"/>
  <c r="K142" i="4" s="1"/>
  <c r="I142" i="4"/>
  <c r="J142" i="4"/>
  <c r="N142" i="4"/>
  <c r="H143" i="4"/>
  <c r="K143" i="4" s="1"/>
  <c r="I143" i="4"/>
  <c r="J143" i="4"/>
  <c r="N143" i="4"/>
  <c r="H144" i="4"/>
  <c r="K144" i="4" s="1"/>
  <c r="I144" i="4"/>
  <c r="J144" i="4"/>
  <c r="N144" i="4"/>
  <c r="H145" i="4"/>
  <c r="K145" i="4" s="1"/>
  <c r="I145" i="4"/>
  <c r="J145" i="4"/>
  <c r="N145" i="4"/>
  <c r="H146" i="4"/>
  <c r="K146" i="4" s="1"/>
  <c r="I146" i="4"/>
  <c r="J146" i="4"/>
  <c r="N146" i="4"/>
  <c r="H147" i="4"/>
  <c r="I147" i="4"/>
  <c r="J147" i="4"/>
  <c r="N147" i="4"/>
  <c r="H148" i="4"/>
  <c r="K148" i="4" s="1"/>
  <c r="I148" i="4"/>
  <c r="J148" i="4"/>
  <c r="N148" i="4"/>
  <c r="H149" i="4"/>
  <c r="K149" i="4" s="1"/>
  <c r="I149" i="4"/>
  <c r="J149" i="4"/>
  <c r="N149" i="4"/>
  <c r="H150" i="4"/>
  <c r="K150" i="4" s="1"/>
  <c r="I150" i="4"/>
  <c r="J150" i="4"/>
  <c r="N150" i="4"/>
  <c r="H151" i="4"/>
  <c r="K151" i="4" s="1"/>
  <c r="I151" i="4"/>
  <c r="J151" i="4"/>
  <c r="N151" i="4"/>
  <c r="H152" i="4"/>
  <c r="K152" i="4" s="1"/>
  <c r="I152" i="4"/>
  <c r="J152" i="4"/>
  <c r="N152" i="4"/>
  <c r="H153" i="4"/>
  <c r="K153" i="4" s="1"/>
  <c r="I153" i="4"/>
  <c r="J153" i="4"/>
  <c r="N153" i="4"/>
  <c r="H154" i="4"/>
  <c r="K154" i="4" s="1"/>
  <c r="I154" i="4"/>
  <c r="J154" i="4"/>
  <c r="N154" i="4"/>
  <c r="H155" i="4"/>
  <c r="I155" i="4"/>
  <c r="J155" i="4"/>
  <c r="N155" i="4"/>
  <c r="H156" i="4"/>
  <c r="K156" i="4" s="1"/>
  <c r="I156" i="4"/>
  <c r="J156" i="4"/>
  <c r="N156" i="4"/>
  <c r="H157" i="4"/>
  <c r="K157" i="4" s="1"/>
  <c r="I157" i="4"/>
  <c r="J157" i="4"/>
  <c r="N157" i="4"/>
  <c r="H158" i="4"/>
  <c r="I158" i="4"/>
  <c r="J158" i="4"/>
  <c r="N158" i="4"/>
  <c r="H159" i="4"/>
  <c r="K159" i="4" s="1"/>
  <c r="I159" i="4"/>
  <c r="J159" i="4"/>
  <c r="N159" i="4"/>
  <c r="H160" i="4"/>
  <c r="K160" i="4" s="1"/>
  <c r="I160" i="4"/>
  <c r="J160" i="4"/>
  <c r="N160" i="4"/>
  <c r="H161" i="4"/>
  <c r="K161" i="4" s="1"/>
  <c r="I161" i="4"/>
  <c r="J161" i="4"/>
  <c r="N161" i="4"/>
  <c r="H162" i="4"/>
  <c r="K162" i="4" s="1"/>
  <c r="I162" i="4"/>
  <c r="J162" i="4"/>
  <c r="N162" i="4"/>
  <c r="H163" i="4"/>
  <c r="I163" i="4"/>
  <c r="J163" i="4"/>
  <c r="N163" i="4"/>
  <c r="H164" i="4"/>
  <c r="K164" i="4" s="1"/>
  <c r="I164" i="4"/>
  <c r="J164" i="4"/>
  <c r="N164" i="4"/>
  <c r="H165" i="4"/>
  <c r="K165" i="4" s="1"/>
  <c r="I165" i="4"/>
  <c r="J165" i="4"/>
  <c r="N165" i="4"/>
  <c r="H166" i="4"/>
  <c r="K166" i="4" s="1"/>
  <c r="I166" i="4"/>
  <c r="J166" i="4"/>
  <c r="N166" i="4"/>
  <c r="H167" i="4"/>
  <c r="I167" i="4"/>
  <c r="J167" i="4"/>
  <c r="N167" i="4"/>
  <c r="H168" i="4"/>
  <c r="K168" i="4" s="1"/>
  <c r="I168" i="4"/>
  <c r="J168" i="4"/>
  <c r="N168" i="4"/>
  <c r="H169" i="4"/>
  <c r="K169" i="4" s="1"/>
  <c r="I169" i="4"/>
  <c r="J169" i="4"/>
  <c r="N169" i="4"/>
  <c r="H170" i="4"/>
  <c r="I170" i="4"/>
  <c r="J170" i="4"/>
  <c r="N170" i="4"/>
  <c r="H171" i="4"/>
  <c r="I171" i="4"/>
  <c r="J171" i="4"/>
  <c r="N171" i="4"/>
  <c r="H172" i="4"/>
  <c r="K172" i="4" s="1"/>
  <c r="I172" i="4"/>
  <c r="J172" i="4"/>
  <c r="N172" i="4"/>
  <c r="H173" i="4"/>
  <c r="K173" i="4" s="1"/>
  <c r="I173" i="4"/>
  <c r="J173" i="4"/>
  <c r="N173" i="4"/>
  <c r="H174" i="4"/>
  <c r="K174" i="4" s="1"/>
  <c r="I174" i="4"/>
  <c r="J174" i="4"/>
  <c r="N174" i="4"/>
  <c r="H175" i="4"/>
  <c r="K175" i="4" s="1"/>
  <c r="I175" i="4"/>
  <c r="J175" i="4"/>
  <c r="N175" i="4"/>
  <c r="H176" i="4"/>
  <c r="K176" i="4" s="1"/>
  <c r="I176" i="4"/>
  <c r="J176" i="4"/>
  <c r="N176" i="4"/>
  <c r="H177" i="4"/>
  <c r="K177" i="4" s="1"/>
  <c r="I177" i="4"/>
  <c r="J177" i="4"/>
  <c r="N177" i="4"/>
  <c r="H178" i="4"/>
  <c r="K178" i="4" s="1"/>
  <c r="I178" i="4"/>
  <c r="J178" i="4"/>
  <c r="N178" i="4"/>
  <c r="H179" i="4"/>
  <c r="I179" i="4"/>
  <c r="J179" i="4"/>
  <c r="N179" i="4"/>
  <c r="H180" i="4"/>
  <c r="K180" i="4" s="1"/>
  <c r="I180" i="4"/>
  <c r="J180" i="4"/>
  <c r="N180" i="4"/>
  <c r="H181" i="4"/>
  <c r="K181" i="4" s="1"/>
  <c r="I181" i="4"/>
  <c r="J181" i="4"/>
  <c r="N181" i="4"/>
  <c r="H182" i="4"/>
  <c r="K182" i="4" s="1"/>
  <c r="I182" i="4"/>
  <c r="J182" i="4"/>
  <c r="N182" i="4"/>
  <c r="H183" i="4"/>
  <c r="K183" i="4" s="1"/>
  <c r="I183" i="4"/>
  <c r="J183" i="4"/>
  <c r="N183" i="4"/>
  <c r="H184" i="4"/>
  <c r="I184" i="4"/>
  <c r="J184" i="4"/>
  <c r="N184" i="4"/>
  <c r="H185" i="4"/>
  <c r="K185" i="4" s="1"/>
  <c r="I185" i="4"/>
  <c r="J185" i="4"/>
  <c r="N185" i="4"/>
  <c r="H186" i="4"/>
  <c r="I186" i="4"/>
  <c r="J186" i="4"/>
  <c r="N186" i="4"/>
  <c r="H187" i="4"/>
  <c r="K187" i="4" s="1"/>
  <c r="I187" i="4"/>
  <c r="J187" i="4"/>
  <c r="N187" i="4"/>
  <c r="H188" i="4"/>
  <c r="K188" i="4" s="1"/>
  <c r="I188" i="4"/>
  <c r="J188" i="4"/>
  <c r="N188" i="4"/>
  <c r="H189" i="4"/>
  <c r="K189" i="4" s="1"/>
  <c r="I189" i="4"/>
  <c r="J189" i="4"/>
  <c r="N189" i="4"/>
  <c r="H190" i="4"/>
  <c r="I190" i="4"/>
  <c r="J190" i="4"/>
  <c r="N190" i="4"/>
  <c r="H191" i="4"/>
  <c r="K191" i="4" s="1"/>
  <c r="I191" i="4"/>
  <c r="J191" i="4"/>
  <c r="N191" i="4"/>
  <c r="H192" i="4"/>
  <c r="K192" i="4" s="1"/>
  <c r="I192" i="4"/>
  <c r="J192" i="4"/>
  <c r="N192" i="4"/>
  <c r="H193" i="4"/>
  <c r="K193" i="4" s="1"/>
  <c r="I193" i="4"/>
  <c r="J193" i="4"/>
  <c r="N193" i="4"/>
  <c r="H194" i="4"/>
  <c r="I194" i="4"/>
  <c r="J194" i="4"/>
  <c r="N194" i="4"/>
  <c r="H195" i="4"/>
  <c r="K195" i="4" s="1"/>
  <c r="I195" i="4"/>
  <c r="J195" i="4"/>
  <c r="N195" i="4"/>
  <c r="H196" i="4"/>
  <c r="I196" i="4"/>
  <c r="J196" i="4"/>
  <c r="N196" i="4"/>
  <c r="H197" i="4"/>
  <c r="K197" i="4" s="1"/>
  <c r="I197" i="4"/>
  <c r="J197" i="4"/>
  <c r="N197" i="4"/>
  <c r="H198" i="4"/>
  <c r="I198" i="4"/>
  <c r="J198" i="4"/>
  <c r="N198" i="4"/>
  <c r="H199" i="4"/>
  <c r="K199" i="4" s="1"/>
  <c r="I199" i="4"/>
  <c r="J199" i="4"/>
  <c r="N199" i="4"/>
  <c r="H200" i="4"/>
  <c r="K200" i="4" s="1"/>
  <c r="I200" i="4"/>
  <c r="J200" i="4"/>
  <c r="N200" i="4"/>
  <c r="H201" i="4"/>
  <c r="K201" i="4" s="1"/>
  <c r="I201" i="4"/>
  <c r="J201" i="4"/>
  <c r="N201" i="4"/>
  <c r="H202" i="4"/>
  <c r="I202" i="4"/>
  <c r="J202" i="4"/>
  <c r="N202" i="4"/>
  <c r="H203" i="4"/>
  <c r="K203" i="4" s="1"/>
  <c r="I203" i="4"/>
  <c r="J203" i="4"/>
  <c r="N203" i="4"/>
  <c r="H204" i="4"/>
  <c r="K204" i="4" s="1"/>
  <c r="I204" i="4"/>
  <c r="J204" i="4"/>
  <c r="N204" i="4"/>
  <c r="H205" i="4"/>
  <c r="K205" i="4" s="1"/>
  <c r="I205" i="4"/>
  <c r="J205" i="4"/>
  <c r="N205" i="4"/>
  <c r="H206" i="4"/>
  <c r="I206" i="4"/>
  <c r="J206" i="4"/>
  <c r="N206" i="4"/>
  <c r="H207" i="4"/>
  <c r="K207" i="4" s="1"/>
  <c r="I207" i="4"/>
  <c r="J207" i="4"/>
  <c r="N207" i="4"/>
  <c r="H208" i="4"/>
  <c r="K208" i="4" s="1"/>
  <c r="I208" i="4"/>
  <c r="J208" i="4"/>
  <c r="N208" i="4"/>
  <c r="H209" i="4"/>
  <c r="K209" i="4" s="1"/>
  <c r="I209" i="4"/>
  <c r="J209" i="4"/>
  <c r="N209" i="4"/>
  <c r="H210" i="4"/>
  <c r="K210" i="4" s="1"/>
  <c r="I210" i="4"/>
  <c r="J210" i="4"/>
  <c r="N210" i="4"/>
  <c r="H211" i="4"/>
  <c r="I211" i="4"/>
  <c r="J211" i="4"/>
  <c r="N211" i="4"/>
  <c r="H212" i="4"/>
  <c r="I212" i="4"/>
  <c r="J212" i="4"/>
  <c r="N212" i="4"/>
  <c r="H213" i="4"/>
  <c r="K213" i="4" s="1"/>
  <c r="I213" i="4"/>
  <c r="J213" i="4"/>
  <c r="N213" i="4"/>
  <c r="H214" i="4"/>
  <c r="I214" i="4"/>
  <c r="J214" i="4"/>
  <c r="N214" i="4"/>
  <c r="H215" i="4"/>
  <c r="K215" i="4" s="1"/>
  <c r="I215" i="4"/>
  <c r="J215" i="4"/>
  <c r="N215" i="4"/>
  <c r="H216" i="4"/>
  <c r="I216" i="4"/>
  <c r="J216" i="4"/>
  <c r="N216" i="4"/>
  <c r="H217" i="4"/>
  <c r="K217" i="4" s="1"/>
  <c r="I217" i="4"/>
  <c r="J217" i="4"/>
  <c r="N217" i="4"/>
  <c r="H218" i="4"/>
  <c r="I218" i="4"/>
  <c r="J218" i="4"/>
  <c r="L218" i="4" s="1"/>
  <c r="N218" i="4"/>
  <c r="H219" i="4"/>
  <c r="K219" i="4" s="1"/>
  <c r="I219" i="4"/>
  <c r="J219" i="4"/>
  <c r="N219" i="4"/>
  <c r="H220" i="4"/>
  <c r="I220" i="4"/>
  <c r="J220" i="4"/>
  <c r="N220" i="4"/>
  <c r="H221" i="4"/>
  <c r="K221" i="4" s="1"/>
  <c r="I221" i="4"/>
  <c r="J221" i="4"/>
  <c r="N221" i="4"/>
  <c r="H222" i="4"/>
  <c r="I222" i="4"/>
  <c r="J222" i="4"/>
  <c r="N222" i="4"/>
  <c r="H223" i="4"/>
  <c r="I223" i="4"/>
  <c r="J223" i="4"/>
  <c r="N223" i="4"/>
  <c r="H224" i="4"/>
  <c r="K224" i="4" s="1"/>
  <c r="I224" i="4"/>
  <c r="J224" i="4"/>
  <c r="N224" i="4"/>
  <c r="H225" i="4"/>
  <c r="I225" i="4"/>
  <c r="J225" i="4"/>
  <c r="N225" i="4"/>
  <c r="H226" i="4"/>
  <c r="K226" i="4" s="1"/>
  <c r="I226" i="4"/>
  <c r="J226" i="4"/>
  <c r="N226" i="4"/>
  <c r="H227" i="4"/>
  <c r="I227" i="4"/>
  <c r="J227" i="4"/>
  <c r="N227" i="4"/>
  <c r="H228" i="4"/>
  <c r="K228" i="4" s="1"/>
  <c r="I228" i="4"/>
  <c r="J228" i="4"/>
  <c r="N228" i="4"/>
  <c r="H229" i="4"/>
  <c r="I229" i="4"/>
  <c r="J229" i="4"/>
  <c r="N229" i="4"/>
  <c r="H230" i="4"/>
  <c r="I230" i="4"/>
  <c r="J230" i="4"/>
  <c r="N230" i="4"/>
  <c r="H231" i="4"/>
  <c r="I231" i="4"/>
  <c r="J231" i="4"/>
  <c r="N231" i="4"/>
  <c r="H232" i="4"/>
  <c r="I232" i="4"/>
  <c r="J232" i="4"/>
  <c r="N232" i="4"/>
  <c r="H233" i="4"/>
  <c r="I233" i="4"/>
  <c r="J233" i="4"/>
  <c r="N233" i="4"/>
  <c r="H234" i="4"/>
  <c r="I234" i="4"/>
  <c r="J234" i="4"/>
  <c r="N234" i="4"/>
  <c r="H235" i="4"/>
  <c r="K235" i="4" s="1"/>
  <c r="I235" i="4"/>
  <c r="J235" i="4"/>
  <c r="N235" i="4"/>
  <c r="H236" i="4"/>
  <c r="I236" i="4"/>
  <c r="J236" i="4"/>
  <c r="N236" i="4"/>
  <c r="H237" i="4"/>
  <c r="K237" i="4" s="1"/>
  <c r="I237" i="4"/>
  <c r="J237" i="4"/>
  <c r="L237" i="4" s="1"/>
  <c r="N237" i="4"/>
  <c r="H238" i="4"/>
  <c r="I238" i="4"/>
  <c r="J238" i="4"/>
  <c r="N238" i="4"/>
  <c r="H239" i="4"/>
  <c r="I239" i="4"/>
  <c r="J239" i="4"/>
  <c r="N239" i="4"/>
  <c r="H240" i="4"/>
  <c r="I240" i="4"/>
  <c r="J240" i="4"/>
  <c r="N240" i="4"/>
  <c r="H241" i="4"/>
  <c r="I241" i="4"/>
  <c r="J241" i="4"/>
  <c r="N241" i="4"/>
  <c r="H242" i="4"/>
  <c r="I242" i="4"/>
  <c r="J242" i="4"/>
  <c r="N242" i="4"/>
  <c r="H243" i="4"/>
  <c r="I243" i="4"/>
  <c r="J243" i="4"/>
  <c r="N243" i="4"/>
  <c r="H244" i="4"/>
  <c r="K244" i="4" s="1"/>
  <c r="I244" i="4"/>
  <c r="J244" i="4"/>
  <c r="N244" i="4"/>
  <c r="H245" i="4"/>
  <c r="I245" i="4"/>
  <c r="J245" i="4"/>
  <c r="N245" i="4"/>
  <c r="H246" i="4"/>
  <c r="K246" i="4" s="1"/>
  <c r="I246" i="4"/>
  <c r="J246" i="4"/>
  <c r="N246" i="4"/>
  <c r="H247" i="4"/>
  <c r="I247" i="4"/>
  <c r="J247" i="4"/>
  <c r="N247" i="4"/>
  <c r="H248" i="4"/>
  <c r="K248" i="4" s="1"/>
  <c r="I248" i="4"/>
  <c r="J248" i="4"/>
  <c r="N248" i="4"/>
  <c r="H249" i="4"/>
  <c r="I249" i="4"/>
  <c r="J249" i="4"/>
  <c r="N249" i="4"/>
  <c r="H250" i="4"/>
  <c r="K250" i="4" s="1"/>
  <c r="I250" i="4"/>
  <c r="J250" i="4"/>
  <c r="N250" i="4"/>
  <c r="H251" i="4"/>
  <c r="I251" i="4"/>
  <c r="J251" i="4"/>
  <c r="N251" i="4"/>
  <c r="H252" i="4"/>
  <c r="I252" i="4"/>
  <c r="J252" i="4"/>
  <c r="N252" i="4"/>
  <c r="H253" i="4"/>
  <c r="I253" i="4"/>
  <c r="J253" i="4"/>
  <c r="N253" i="4"/>
  <c r="H254" i="4"/>
  <c r="I254" i="4"/>
  <c r="J254" i="4"/>
  <c r="N254" i="4"/>
  <c r="H255" i="4"/>
  <c r="K255" i="4" s="1"/>
  <c r="I255" i="4"/>
  <c r="J255" i="4"/>
  <c r="N255" i="4"/>
  <c r="H256" i="4"/>
  <c r="I256" i="4"/>
  <c r="J256" i="4"/>
  <c r="N256" i="4"/>
  <c r="H257" i="4"/>
  <c r="K257" i="4" s="1"/>
  <c r="I257" i="4"/>
  <c r="J257" i="4"/>
  <c r="N257" i="4"/>
  <c r="H258" i="4"/>
  <c r="I258" i="4"/>
  <c r="J258" i="4"/>
  <c r="N258" i="4"/>
  <c r="H259" i="4"/>
  <c r="K259" i="4" s="1"/>
  <c r="I259" i="4"/>
  <c r="J259" i="4"/>
  <c r="N259" i="4"/>
  <c r="H260" i="4"/>
  <c r="I260" i="4"/>
  <c r="J260" i="4"/>
  <c r="N260" i="4"/>
  <c r="H261" i="4"/>
  <c r="K261" i="4" s="1"/>
  <c r="I261" i="4"/>
  <c r="J261" i="4"/>
  <c r="N261" i="4"/>
  <c r="H262" i="4"/>
  <c r="I262" i="4"/>
  <c r="J262" i="4"/>
  <c r="N262" i="4"/>
  <c r="H263" i="4"/>
  <c r="I263" i="4"/>
  <c r="J263" i="4"/>
  <c r="N263" i="4"/>
  <c r="H264" i="4"/>
  <c r="I264" i="4"/>
  <c r="J264" i="4"/>
  <c r="L264" i="4"/>
  <c r="N264" i="4"/>
  <c r="H265" i="4"/>
  <c r="I265" i="4"/>
  <c r="J265" i="4"/>
  <c r="L265" i="4" s="1"/>
  <c r="N265" i="4"/>
  <c r="H266" i="4"/>
  <c r="I266" i="4"/>
  <c r="J266" i="4"/>
  <c r="L266" i="4" s="1"/>
  <c r="N266" i="4"/>
  <c r="H267" i="4"/>
  <c r="K267" i="4" s="1"/>
  <c r="I267" i="4"/>
  <c r="J267" i="4"/>
  <c r="N267" i="4"/>
  <c r="H268" i="4"/>
  <c r="I268" i="4"/>
  <c r="J268" i="4"/>
  <c r="N268" i="4"/>
  <c r="H269" i="4"/>
  <c r="K269" i="4" s="1"/>
  <c r="I269" i="4"/>
  <c r="J269" i="4"/>
  <c r="N269" i="4"/>
  <c r="H270" i="4"/>
  <c r="I270" i="4"/>
  <c r="J270" i="4"/>
  <c r="N270" i="4"/>
  <c r="H271" i="4"/>
  <c r="K271" i="4" s="1"/>
  <c r="I271" i="4"/>
  <c r="J271" i="4"/>
  <c r="N271" i="4"/>
  <c r="H272" i="4"/>
  <c r="I272" i="4"/>
  <c r="J272" i="4"/>
  <c r="N272" i="4"/>
  <c r="H273" i="4"/>
  <c r="I273" i="4"/>
  <c r="J273" i="4"/>
  <c r="N273" i="4"/>
  <c r="H274" i="4"/>
  <c r="I274" i="4"/>
  <c r="J274" i="4"/>
  <c r="N274" i="4"/>
  <c r="H275" i="4"/>
  <c r="I275" i="4"/>
  <c r="J275" i="4"/>
  <c r="N275" i="4"/>
  <c r="H276" i="4"/>
  <c r="K276" i="4" s="1"/>
  <c r="I276" i="4"/>
  <c r="J276" i="4"/>
  <c r="L276" i="4" s="1"/>
  <c r="N276" i="4"/>
  <c r="H277" i="4"/>
  <c r="I277" i="4"/>
  <c r="J277" i="4"/>
  <c r="N277" i="4"/>
  <c r="H278" i="4"/>
  <c r="K278" i="4" s="1"/>
  <c r="I278" i="4"/>
  <c r="J278" i="4"/>
  <c r="L278" i="4" s="1"/>
  <c r="N278" i="4"/>
  <c r="H279" i="4"/>
  <c r="I279" i="4"/>
  <c r="J279" i="4"/>
  <c r="L279" i="4" s="1"/>
  <c r="N279" i="4"/>
  <c r="H280" i="4"/>
  <c r="K280" i="4" s="1"/>
  <c r="I280" i="4"/>
  <c r="J280" i="4"/>
  <c r="N280" i="4"/>
  <c r="H281" i="4"/>
  <c r="I281" i="4"/>
  <c r="J281" i="4"/>
  <c r="N281" i="4"/>
  <c r="H282" i="4"/>
  <c r="K282" i="4" s="1"/>
  <c r="I282" i="4"/>
  <c r="J282" i="4"/>
  <c r="N282" i="4"/>
  <c r="H283" i="4"/>
  <c r="K283" i="4" s="1"/>
  <c r="I283" i="4"/>
  <c r="J283" i="4"/>
  <c r="N283" i="4"/>
  <c r="H284" i="4"/>
  <c r="I284" i="4"/>
  <c r="J284" i="4"/>
  <c r="N284" i="4"/>
  <c r="H285" i="4"/>
  <c r="I285" i="4"/>
  <c r="J285" i="4"/>
  <c r="L285" i="4" s="1"/>
  <c r="N285" i="4"/>
  <c r="H286" i="4"/>
  <c r="K286" i="4" s="1"/>
  <c r="I286" i="4"/>
  <c r="J286" i="4"/>
  <c r="N286" i="4"/>
  <c r="H287" i="4"/>
  <c r="I287" i="4"/>
  <c r="J287" i="4"/>
  <c r="N287" i="4"/>
  <c r="H288" i="4"/>
  <c r="I288" i="4"/>
  <c r="J288" i="4"/>
  <c r="N288" i="4"/>
  <c r="H289" i="4"/>
  <c r="I289" i="4"/>
  <c r="J289" i="4"/>
  <c r="N289" i="4"/>
  <c r="H290" i="4"/>
  <c r="I290" i="4"/>
  <c r="J290" i="4"/>
  <c r="N290" i="4"/>
  <c r="H291" i="4"/>
  <c r="K291" i="4" s="1"/>
  <c r="I291" i="4"/>
  <c r="J291" i="4"/>
  <c r="N291" i="4"/>
  <c r="H292" i="4"/>
  <c r="I292" i="4"/>
  <c r="J292" i="4"/>
  <c r="N292" i="4"/>
  <c r="H293" i="4"/>
  <c r="K293" i="4" s="1"/>
  <c r="I293" i="4"/>
  <c r="J293" i="4"/>
  <c r="N293" i="4"/>
  <c r="H294" i="4"/>
  <c r="I294" i="4"/>
  <c r="J294" i="4"/>
  <c r="N294" i="4"/>
  <c r="H295" i="4"/>
  <c r="K295" i="4" s="1"/>
  <c r="I295" i="4"/>
  <c r="J295" i="4"/>
  <c r="N295" i="4"/>
  <c r="H296" i="4"/>
  <c r="I296" i="4"/>
  <c r="J296" i="4"/>
  <c r="N296" i="4"/>
  <c r="H297" i="4"/>
  <c r="K297" i="4" s="1"/>
  <c r="I297" i="4"/>
  <c r="J297" i="4"/>
  <c r="N297" i="4"/>
  <c r="H298" i="4"/>
  <c r="K298" i="4" s="1"/>
  <c r="I298" i="4"/>
  <c r="J298" i="4"/>
  <c r="N298" i="4"/>
  <c r="H299" i="4"/>
  <c r="K299" i="4" s="1"/>
  <c r="I299" i="4"/>
  <c r="J299" i="4"/>
  <c r="N299" i="4"/>
  <c r="H300" i="4"/>
  <c r="I300" i="4"/>
  <c r="J300" i="4"/>
  <c r="K300" i="4"/>
  <c r="N300" i="4"/>
  <c r="H301" i="4"/>
  <c r="K301" i="4" s="1"/>
  <c r="I301" i="4"/>
  <c r="J301" i="4"/>
  <c r="N301" i="4"/>
  <c r="H302" i="4"/>
  <c r="K302" i="4" s="1"/>
  <c r="I302" i="4"/>
  <c r="J302" i="4"/>
  <c r="N302" i="4"/>
  <c r="H303" i="4"/>
  <c r="K303" i="4" s="1"/>
  <c r="I303" i="4"/>
  <c r="J303" i="4"/>
  <c r="N303" i="4"/>
  <c r="H304" i="4"/>
  <c r="I304" i="4"/>
  <c r="J304" i="4"/>
  <c r="N304" i="4"/>
  <c r="H305" i="4"/>
  <c r="I305" i="4"/>
  <c r="J305" i="4"/>
  <c r="N305" i="4"/>
  <c r="H306" i="4"/>
  <c r="K306" i="4" s="1"/>
  <c r="I306" i="4"/>
  <c r="J306" i="4"/>
  <c r="N306" i="4"/>
  <c r="H307" i="4"/>
  <c r="I307" i="4"/>
  <c r="J307" i="4"/>
  <c r="N307" i="4"/>
  <c r="H308" i="4"/>
  <c r="K308" i="4" s="1"/>
  <c r="I308" i="4"/>
  <c r="J308" i="4"/>
  <c r="N308" i="4"/>
  <c r="H309" i="4"/>
  <c r="I309" i="4"/>
  <c r="J309" i="4"/>
  <c r="N309" i="4"/>
  <c r="H310" i="4"/>
  <c r="K310" i="4" s="1"/>
  <c r="I310" i="4"/>
  <c r="J310" i="4"/>
  <c r="N310" i="4"/>
  <c r="H311" i="4"/>
  <c r="I311" i="4"/>
  <c r="J311" i="4"/>
  <c r="N311" i="4"/>
  <c r="H312" i="4"/>
  <c r="K312" i="4" s="1"/>
  <c r="I312" i="4"/>
  <c r="J312" i="4"/>
  <c r="N312" i="4"/>
  <c r="H313" i="4"/>
  <c r="I313" i="4"/>
  <c r="J313" i="4"/>
  <c r="N313" i="4"/>
  <c r="H314" i="4"/>
  <c r="K314" i="4" s="1"/>
  <c r="I314" i="4"/>
  <c r="J314" i="4"/>
  <c r="N314" i="4"/>
  <c r="H315" i="4"/>
  <c r="I315" i="4"/>
  <c r="J315" i="4"/>
  <c r="N315" i="4"/>
  <c r="H316" i="4"/>
  <c r="K316" i="4" s="1"/>
  <c r="I316" i="4"/>
  <c r="J316" i="4"/>
  <c r="N316" i="4"/>
  <c r="H317" i="4"/>
  <c r="K317" i="4" s="1"/>
  <c r="I317" i="4"/>
  <c r="J317" i="4"/>
  <c r="N317" i="4"/>
  <c r="H318" i="4"/>
  <c r="I318" i="4"/>
  <c r="J318" i="4"/>
  <c r="N318" i="4"/>
  <c r="H319" i="4"/>
  <c r="I319" i="4"/>
  <c r="J319" i="4"/>
  <c r="N319" i="4"/>
  <c r="H320" i="4"/>
  <c r="I320" i="4"/>
  <c r="J320" i="4"/>
  <c r="N320" i="4"/>
  <c r="H321" i="4"/>
  <c r="K321" i="4" s="1"/>
  <c r="I321" i="4"/>
  <c r="J321" i="4"/>
  <c r="N321" i="4"/>
  <c r="H322" i="4"/>
  <c r="I322" i="4"/>
  <c r="J322" i="4"/>
  <c r="N322" i="4"/>
  <c r="H323" i="4"/>
  <c r="K323" i="4" s="1"/>
  <c r="I323" i="4"/>
  <c r="J323" i="4"/>
  <c r="N323" i="4"/>
  <c r="H324" i="4"/>
  <c r="I324" i="4"/>
  <c r="J324" i="4"/>
  <c r="N324" i="4"/>
  <c r="H325" i="4"/>
  <c r="K325" i="4" s="1"/>
  <c r="I325" i="4"/>
  <c r="J325" i="4"/>
  <c r="N325" i="4"/>
  <c r="H326" i="4"/>
  <c r="I326" i="4"/>
  <c r="J326" i="4"/>
  <c r="N326" i="4"/>
  <c r="H327" i="4"/>
  <c r="K327" i="4" s="1"/>
  <c r="I327" i="4"/>
  <c r="J327" i="4"/>
  <c r="N327" i="4"/>
  <c r="H328" i="4"/>
  <c r="I328" i="4"/>
  <c r="L328" i="4" s="1"/>
  <c r="J328" i="4"/>
  <c r="N328" i="4"/>
  <c r="H329" i="4"/>
  <c r="K329" i="4" s="1"/>
  <c r="I329" i="4"/>
  <c r="J329" i="4"/>
  <c r="N329" i="4"/>
  <c r="H330" i="4"/>
  <c r="K330" i="4" s="1"/>
  <c r="I330" i="4"/>
  <c r="J330" i="4"/>
  <c r="N330" i="4"/>
  <c r="H331" i="4"/>
  <c r="K331" i="4" s="1"/>
  <c r="I331" i="4"/>
  <c r="J331" i="4"/>
  <c r="N331" i="4"/>
  <c r="H332" i="4"/>
  <c r="I332" i="4"/>
  <c r="J332" i="4"/>
  <c r="N332" i="4"/>
  <c r="H333" i="4"/>
  <c r="K333" i="4" s="1"/>
  <c r="I333" i="4"/>
  <c r="J333" i="4"/>
  <c r="N333" i="4"/>
  <c r="H334" i="4"/>
  <c r="K334" i="4" s="1"/>
  <c r="I334" i="4"/>
  <c r="J334" i="4"/>
  <c r="N334" i="4"/>
  <c r="H335" i="4"/>
  <c r="K335" i="4" s="1"/>
  <c r="I335" i="4"/>
  <c r="J335" i="4"/>
  <c r="N335" i="4"/>
  <c r="H336" i="4"/>
  <c r="I336" i="4"/>
  <c r="J336" i="4"/>
  <c r="N336" i="4"/>
  <c r="H337" i="4"/>
  <c r="I337" i="4"/>
  <c r="J337" i="4"/>
  <c r="N337" i="4"/>
  <c r="H338" i="4"/>
  <c r="K338" i="4" s="1"/>
  <c r="I338" i="4"/>
  <c r="J338" i="4"/>
  <c r="N338" i="4"/>
  <c r="H339" i="4"/>
  <c r="I339" i="4"/>
  <c r="J339" i="4"/>
  <c r="N339" i="4"/>
  <c r="H340" i="4"/>
  <c r="K340" i="4" s="1"/>
  <c r="I340" i="4"/>
  <c r="J340" i="4"/>
  <c r="N340" i="4"/>
  <c r="H341" i="4"/>
  <c r="I341" i="4"/>
  <c r="J341" i="4"/>
  <c r="N341" i="4"/>
  <c r="H342" i="4"/>
  <c r="K342" i="4" s="1"/>
  <c r="I342" i="4"/>
  <c r="J342" i="4"/>
  <c r="N342" i="4"/>
  <c r="H343" i="4"/>
  <c r="I343" i="4"/>
  <c r="J343" i="4"/>
  <c r="N343" i="4"/>
  <c r="H344" i="4"/>
  <c r="K344" i="4" s="1"/>
  <c r="I344" i="4"/>
  <c r="J344" i="4"/>
  <c r="N344" i="4"/>
  <c r="H345" i="4"/>
  <c r="I345" i="4"/>
  <c r="J345" i="4"/>
  <c r="N345" i="4"/>
  <c r="H346" i="4"/>
  <c r="K346" i="4" s="1"/>
  <c r="I346" i="4"/>
  <c r="J346" i="4"/>
  <c r="N346" i="4"/>
  <c r="H347" i="4"/>
  <c r="I347" i="4"/>
  <c r="J347" i="4"/>
  <c r="N347" i="4"/>
  <c r="H348" i="4"/>
  <c r="K348" i="4" s="1"/>
  <c r="I348" i="4"/>
  <c r="J348" i="4"/>
  <c r="N348" i="4"/>
  <c r="H349" i="4"/>
  <c r="I349" i="4"/>
  <c r="J349" i="4"/>
  <c r="N349" i="4"/>
  <c r="H350" i="4"/>
  <c r="K350" i="4" s="1"/>
  <c r="I350" i="4"/>
  <c r="J350" i="4"/>
  <c r="N350" i="4"/>
  <c r="H351" i="4"/>
  <c r="I351" i="4"/>
  <c r="J351" i="4"/>
  <c r="N351" i="4"/>
  <c r="H352" i="4"/>
  <c r="I352" i="4"/>
  <c r="J352" i="4"/>
  <c r="N352" i="4"/>
  <c r="H353" i="4"/>
  <c r="I353" i="4"/>
  <c r="L353" i="4" s="1"/>
  <c r="J353" i="4"/>
  <c r="N353" i="4"/>
  <c r="H354" i="4"/>
  <c r="I354" i="4"/>
  <c r="J354" i="4"/>
  <c r="N354" i="4"/>
  <c r="H355" i="4"/>
  <c r="K355" i="4" s="1"/>
  <c r="I355" i="4"/>
  <c r="J355" i="4"/>
  <c r="N355" i="4"/>
  <c r="H356" i="4"/>
  <c r="I356" i="4"/>
  <c r="J356" i="4"/>
  <c r="N356" i="4"/>
  <c r="H357" i="4"/>
  <c r="I357" i="4"/>
  <c r="J357" i="4"/>
  <c r="K357" i="4"/>
  <c r="N357" i="4"/>
  <c r="H358" i="4"/>
  <c r="I358" i="4"/>
  <c r="J358" i="4"/>
  <c r="N358" i="4"/>
  <c r="H359" i="4"/>
  <c r="K359" i="4" s="1"/>
  <c r="I359" i="4"/>
  <c r="J359" i="4"/>
  <c r="L359" i="4" s="1"/>
  <c r="N359" i="4"/>
  <c r="H360" i="4"/>
  <c r="I360" i="4"/>
  <c r="J360" i="4"/>
  <c r="N360" i="4"/>
  <c r="H361" i="4"/>
  <c r="K361" i="4" s="1"/>
  <c r="I361" i="4"/>
  <c r="J361" i="4"/>
  <c r="N361" i="4"/>
  <c r="H362" i="4"/>
  <c r="I362" i="4"/>
  <c r="J362" i="4"/>
  <c r="N362" i="4"/>
  <c r="H363" i="4"/>
  <c r="K363" i="4" s="1"/>
  <c r="I363" i="4"/>
  <c r="J363" i="4"/>
  <c r="N363" i="4"/>
  <c r="H364" i="4"/>
  <c r="I364" i="4"/>
  <c r="J364" i="4"/>
  <c r="N364" i="4"/>
  <c r="H365" i="4"/>
  <c r="I365" i="4"/>
  <c r="J365" i="4"/>
  <c r="N365" i="4"/>
  <c r="H366" i="4"/>
  <c r="I366" i="4"/>
  <c r="J366" i="4"/>
  <c r="N366" i="4"/>
  <c r="H367" i="4"/>
  <c r="I367" i="4"/>
  <c r="J367" i="4"/>
  <c r="N367" i="4"/>
  <c r="H368" i="4"/>
  <c r="I368" i="4"/>
  <c r="J368" i="4"/>
  <c r="N368" i="4"/>
  <c r="H369" i="4"/>
  <c r="I369" i="4"/>
  <c r="J369" i="4"/>
  <c r="N369" i="4"/>
  <c r="H370" i="4"/>
  <c r="I370" i="4"/>
  <c r="J370" i="4"/>
  <c r="N370" i="4"/>
  <c r="H371" i="4"/>
  <c r="I371" i="4"/>
  <c r="J371" i="4"/>
  <c r="N371" i="4"/>
  <c r="H372" i="4"/>
  <c r="K372" i="4" s="1"/>
  <c r="I372" i="4"/>
  <c r="J372" i="4"/>
  <c r="L372" i="4" s="1"/>
  <c r="N372" i="4"/>
  <c r="H373" i="4"/>
  <c r="I373" i="4"/>
  <c r="J373" i="4"/>
  <c r="N373" i="4"/>
  <c r="H374" i="4"/>
  <c r="K374" i="4" s="1"/>
  <c r="I374" i="4"/>
  <c r="J374" i="4"/>
  <c r="N374" i="4"/>
  <c r="H375" i="4"/>
  <c r="I375" i="4"/>
  <c r="J375" i="4"/>
  <c r="N375" i="4"/>
  <c r="H376" i="4"/>
  <c r="K376" i="4" s="1"/>
  <c r="I376" i="4"/>
  <c r="J376" i="4"/>
  <c r="L376" i="4" s="1"/>
  <c r="N376" i="4"/>
  <c r="H377" i="4"/>
  <c r="I377" i="4"/>
  <c r="J377" i="4"/>
  <c r="N377" i="4"/>
  <c r="H378" i="4"/>
  <c r="I378" i="4"/>
  <c r="J378" i="4"/>
  <c r="K378" i="4"/>
  <c r="N378" i="4"/>
  <c r="H379" i="4"/>
  <c r="I379" i="4"/>
  <c r="J379" i="4"/>
  <c r="N379" i="4"/>
  <c r="H380" i="4"/>
  <c r="I380" i="4"/>
  <c r="J380" i="4"/>
  <c r="N380" i="4"/>
  <c r="H381" i="4"/>
  <c r="I381" i="4"/>
  <c r="J381" i="4"/>
  <c r="N381" i="4"/>
  <c r="H382" i="4"/>
  <c r="I382" i="4"/>
  <c r="J382" i="4"/>
  <c r="N382" i="4"/>
  <c r="H383" i="4"/>
  <c r="I383" i="4"/>
  <c r="J383" i="4"/>
  <c r="N383" i="4"/>
  <c r="H384" i="4"/>
  <c r="I384" i="4"/>
  <c r="J384" i="4"/>
  <c r="N384" i="4"/>
  <c r="H385" i="4"/>
  <c r="I385" i="4"/>
  <c r="J385" i="4"/>
  <c r="N385" i="4"/>
  <c r="H386" i="4"/>
  <c r="I386" i="4"/>
  <c r="J386" i="4"/>
  <c r="N386" i="4"/>
  <c r="H387" i="4"/>
  <c r="K387" i="4" s="1"/>
  <c r="I387" i="4"/>
  <c r="J387" i="4"/>
  <c r="N387" i="4"/>
  <c r="H388" i="4"/>
  <c r="I388" i="4"/>
  <c r="J388" i="4"/>
  <c r="N388" i="4"/>
  <c r="H389" i="4"/>
  <c r="K389" i="4" s="1"/>
  <c r="I389" i="4"/>
  <c r="J389" i="4"/>
  <c r="N389" i="4"/>
  <c r="H390" i="4"/>
  <c r="I390" i="4"/>
  <c r="J390" i="4"/>
  <c r="N390" i="4"/>
  <c r="H391" i="4"/>
  <c r="K391" i="4" s="1"/>
  <c r="I391" i="4"/>
  <c r="J391" i="4"/>
  <c r="N391" i="4"/>
  <c r="H392" i="4"/>
  <c r="I392" i="4"/>
  <c r="J392" i="4"/>
  <c r="N392" i="4"/>
  <c r="H393" i="4"/>
  <c r="K393" i="4" s="1"/>
  <c r="I393" i="4"/>
  <c r="J393" i="4"/>
  <c r="N393" i="4"/>
  <c r="H394" i="4"/>
  <c r="I394" i="4"/>
  <c r="J394" i="4"/>
  <c r="N394" i="4"/>
  <c r="H395" i="4"/>
  <c r="K395" i="4" s="1"/>
  <c r="I395" i="4"/>
  <c r="J395" i="4"/>
  <c r="N395" i="4"/>
  <c r="H396" i="4"/>
  <c r="I396" i="4"/>
  <c r="J396" i="4"/>
  <c r="N396" i="4"/>
  <c r="H397" i="4"/>
  <c r="K397" i="4" s="1"/>
  <c r="I397" i="4"/>
  <c r="J397" i="4"/>
  <c r="N397" i="4"/>
  <c r="H398" i="4"/>
  <c r="K398" i="4" s="1"/>
  <c r="I398" i="4"/>
  <c r="J398" i="4"/>
  <c r="N398" i="4"/>
  <c r="H399" i="4"/>
  <c r="I399" i="4"/>
  <c r="J399" i="4"/>
  <c r="N399" i="4"/>
  <c r="H400" i="4"/>
  <c r="K400" i="4" s="1"/>
  <c r="I400" i="4"/>
  <c r="J400" i="4"/>
  <c r="N400" i="4"/>
  <c r="H401" i="4"/>
  <c r="I401" i="4"/>
  <c r="J401" i="4"/>
  <c r="N401" i="4"/>
  <c r="H402" i="4"/>
  <c r="K402" i="4" s="1"/>
  <c r="I402" i="4"/>
  <c r="J402" i="4"/>
  <c r="N402" i="4"/>
  <c r="H403" i="4"/>
  <c r="I403" i="4"/>
  <c r="J403" i="4"/>
  <c r="N403" i="4"/>
  <c r="H404" i="4"/>
  <c r="K404" i="4" s="1"/>
  <c r="I404" i="4"/>
  <c r="J404" i="4"/>
  <c r="N404" i="4"/>
  <c r="H405" i="4"/>
  <c r="I405" i="4"/>
  <c r="J405" i="4"/>
  <c r="N405" i="4"/>
  <c r="H406" i="4"/>
  <c r="I406" i="4"/>
  <c r="J406" i="4"/>
  <c r="N406" i="4"/>
  <c r="H407" i="4"/>
  <c r="K407" i="4" s="1"/>
  <c r="I407" i="4"/>
  <c r="J407" i="4"/>
  <c r="N407" i="4"/>
  <c r="H408" i="4"/>
  <c r="I408" i="4"/>
  <c r="J408" i="4"/>
  <c r="N408" i="4"/>
  <c r="H409" i="4"/>
  <c r="K409" i="4" s="1"/>
  <c r="I409" i="4"/>
  <c r="J409" i="4"/>
  <c r="N409" i="4"/>
  <c r="H410" i="4"/>
  <c r="I410" i="4"/>
  <c r="J410" i="4"/>
  <c r="N410" i="4"/>
  <c r="H411" i="4"/>
  <c r="K411" i="4" s="1"/>
  <c r="I411" i="4"/>
  <c r="J411" i="4"/>
  <c r="N411" i="4"/>
  <c r="H412" i="4"/>
  <c r="I412" i="4"/>
  <c r="J412" i="4"/>
  <c r="N412" i="4"/>
  <c r="H413" i="4"/>
  <c r="I413" i="4"/>
  <c r="L413" i="4" s="1"/>
  <c r="J413" i="4"/>
  <c r="N413" i="4"/>
  <c r="H414" i="4"/>
  <c r="K414" i="4" s="1"/>
  <c r="I414" i="4"/>
  <c r="J414" i="4"/>
  <c r="N414" i="4"/>
  <c r="H415" i="4"/>
  <c r="I415" i="4"/>
  <c r="J415" i="4"/>
  <c r="N415" i="4"/>
  <c r="H416" i="4"/>
  <c r="K416" i="4" s="1"/>
  <c r="I416" i="4"/>
  <c r="J416" i="4"/>
  <c r="N416" i="4"/>
  <c r="H417" i="4"/>
  <c r="I417" i="4"/>
  <c r="J417" i="4"/>
  <c r="N417" i="4"/>
  <c r="H418" i="4"/>
  <c r="K418" i="4" s="1"/>
  <c r="I418" i="4"/>
  <c r="J418" i="4"/>
  <c r="N418" i="4"/>
  <c r="H419" i="4"/>
  <c r="I419" i="4"/>
  <c r="J419" i="4"/>
  <c r="N419" i="4"/>
  <c r="H420" i="4"/>
  <c r="K420" i="4" s="1"/>
  <c r="I420" i="4"/>
  <c r="J420" i="4"/>
  <c r="N420" i="4"/>
  <c r="H421" i="4"/>
  <c r="I421" i="4"/>
  <c r="J421" i="4"/>
  <c r="N421" i="4"/>
  <c r="H422" i="4"/>
  <c r="I422" i="4"/>
  <c r="J422" i="4"/>
  <c r="N422" i="4"/>
  <c r="H423" i="4"/>
  <c r="K423" i="4" s="1"/>
  <c r="I423" i="4"/>
  <c r="J423" i="4"/>
  <c r="N423" i="4"/>
  <c r="H424" i="4"/>
  <c r="I424" i="4"/>
  <c r="J424" i="4"/>
  <c r="N424" i="4"/>
  <c r="H425" i="4"/>
  <c r="K425" i="4" s="1"/>
  <c r="I425" i="4"/>
  <c r="J425" i="4"/>
  <c r="N425" i="4"/>
  <c r="H426" i="4"/>
  <c r="I426" i="4"/>
  <c r="J426" i="4"/>
  <c r="N426" i="4"/>
  <c r="H427" i="4"/>
  <c r="K427" i="4" s="1"/>
  <c r="I427" i="4"/>
  <c r="J427" i="4"/>
  <c r="N427" i="4"/>
  <c r="H428" i="4"/>
  <c r="I428" i="4"/>
  <c r="L428" i="4" s="1"/>
  <c r="J428" i="4"/>
  <c r="N428" i="4"/>
  <c r="H429" i="4"/>
  <c r="I429" i="4"/>
  <c r="J429" i="4"/>
  <c r="N429" i="4"/>
  <c r="H430" i="4"/>
  <c r="K430" i="4" s="1"/>
  <c r="I430" i="4"/>
  <c r="J430" i="4"/>
  <c r="L430" i="4" s="1"/>
  <c r="N430" i="4"/>
  <c r="H431" i="4"/>
  <c r="I431" i="4"/>
  <c r="J431" i="4"/>
  <c r="N431" i="4"/>
  <c r="H432" i="4"/>
  <c r="K432" i="4" s="1"/>
  <c r="I432" i="4"/>
  <c r="J432" i="4"/>
  <c r="L432" i="4" s="1"/>
  <c r="N432" i="4"/>
  <c r="H433" i="4"/>
  <c r="I433" i="4"/>
  <c r="J433" i="4"/>
  <c r="N433" i="4"/>
  <c r="H434" i="4"/>
  <c r="K434" i="4" s="1"/>
  <c r="I434" i="4"/>
  <c r="J434" i="4"/>
  <c r="N434" i="4"/>
  <c r="H435" i="4"/>
  <c r="I435" i="4"/>
  <c r="J435" i="4"/>
  <c r="N435" i="4"/>
  <c r="H436" i="4"/>
  <c r="K436" i="4" s="1"/>
  <c r="I436" i="4"/>
  <c r="J436" i="4"/>
  <c r="N436" i="4"/>
  <c r="H437" i="4"/>
  <c r="I437" i="4"/>
  <c r="J437" i="4"/>
  <c r="N437" i="4"/>
  <c r="H438" i="4"/>
  <c r="I438" i="4"/>
  <c r="L438" i="4" s="1"/>
  <c r="J438" i="4"/>
  <c r="N438" i="4"/>
  <c r="H439" i="4"/>
  <c r="K439" i="4" s="1"/>
  <c r="I439" i="4"/>
  <c r="J439" i="4"/>
  <c r="N439" i="4"/>
  <c r="H440" i="4"/>
  <c r="I440" i="4"/>
  <c r="L440" i="4" s="1"/>
  <c r="J440" i="4"/>
  <c r="N440" i="4"/>
  <c r="H441" i="4"/>
  <c r="K441" i="4" s="1"/>
  <c r="I441" i="4"/>
  <c r="J441" i="4"/>
  <c r="N441" i="4"/>
  <c r="H442" i="4"/>
  <c r="I442" i="4"/>
  <c r="L442" i="4" s="1"/>
  <c r="J442" i="4"/>
  <c r="N442" i="4"/>
  <c r="H443" i="4"/>
  <c r="K443" i="4" s="1"/>
  <c r="I443" i="4"/>
  <c r="J443" i="4"/>
  <c r="N443" i="4"/>
  <c r="H444" i="4"/>
  <c r="I444" i="4"/>
  <c r="J444" i="4"/>
  <c r="N444" i="4"/>
  <c r="H445" i="4"/>
  <c r="I445" i="4"/>
  <c r="J445" i="4"/>
  <c r="N445" i="4"/>
  <c r="H446" i="4"/>
  <c r="K446" i="4" s="1"/>
  <c r="I446" i="4"/>
  <c r="J446" i="4"/>
  <c r="N446" i="4"/>
  <c r="H447" i="4"/>
  <c r="I447" i="4"/>
  <c r="J447" i="4"/>
  <c r="N447" i="4"/>
  <c r="H448" i="4"/>
  <c r="K448" i="4" s="1"/>
  <c r="I448" i="4"/>
  <c r="J448" i="4"/>
  <c r="N448" i="4"/>
  <c r="H449" i="4"/>
  <c r="I449" i="4"/>
  <c r="J449" i="4"/>
  <c r="N449" i="4"/>
  <c r="H450" i="4"/>
  <c r="K450" i="4" s="1"/>
  <c r="I450" i="4"/>
  <c r="J450" i="4"/>
  <c r="N450" i="4"/>
  <c r="H451" i="4"/>
  <c r="I451" i="4"/>
  <c r="J451" i="4"/>
  <c r="N451" i="4"/>
  <c r="H452" i="4"/>
  <c r="K452" i="4" s="1"/>
  <c r="I452" i="4"/>
  <c r="J452" i="4"/>
  <c r="N452" i="4"/>
  <c r="H453" i="4"/>
  <c r="I453" i="4"/>
  <c r="J453" i="4"/>
  <c r="N453" i="4"/>
  <c r="H454" i="4"/>
  <c r="I454" i="4"/>
  <c r="J454" i="4"/>
  <c r="N454" i="4"/>
  <c r="H455" i="4"/>
  <c r="K455" i="4" s="1"/>
  <c r="I455" i="4"/>
  <c r="J455" i="4"/>
  <c r="N455" i="4"/>
  <c r="H456" i="4"/>
  <c r="I456" i="4"/>
  <c r="J456" i="4"/>
  <c r="N456" i="4"/>
  <c r="H457" i="4"/>
  <c r="I457" i="4"/>
  <c r="J457" i="4"/>
  <c r="N457" i="4"/>
  <c r="H458" i="4"/>
  <c r="K458" i="4" s="1"/>
  <c r="I458" i="4"/>
  <c r="J458" i="4"/>
  <c r="N458" i="4"/>
  <c r="H459" i="4"/>
  <c r="I459" i="4"/>
  <c r="J459" i="4"/>
  <c r="N459" i="4"/>
  <c r="H460" i="4"/>
  <c r="K460" i="4" s="1"/>
  <c r="I460" i="4"/>
  <c r="J460" i="4"/>
  <c r="N460" i="4"/>
  <c r="H461" i="4"/>
  <c r="I461" i="4"/>
  <c r="J461" i="4"/>
  <c r="N461" i="4"/>
  <c r="H462" i="4"/>
  <c r="I462" i="4"/>
  <c r="J462" i="4"/>
  <c r="N462" i="4"/>
  <c r="H463" i="4"/>
  <c r="I463" i="4"/>
  <c r="J463" i="4"/>
  <c r="N463" i="4"/>
  <c r="H464" i="4"/>
  <c r="I464" i="4"/>
  <c r="J464" i="4"/>
  <c r="N464" i="4"/>
  <c r="H465" i="4"/>
  <c r="I465" i="4"/>
  <c r="J465" i="4"/>
  <c r="N465" i="4"/>
  <c r="H466" i="4"/>
  <c r="K466" i="4" s="1"/>
  <c r="I466" i="4"/>
  <c r="J466" i="4"/>
  <c r="N466" i="4"/>
  <c r="H467" i="4"/>
  <c r="I467" i="4"/>
  <c r="J467" i="4"/>
  <c r="N467" i="4"/>
  <c r="H468" i="4"/>
  <c r="K468" i="4" s="1"/>
  <c r="I468" i="4"/>
  <c r="J468" i="4"/>
  <c r="N468" i="4"/>
  <c r="H469" i="4"/>
  <c r="I469" i="4"/>
  <c r="J469" i="4"/>
  <c r="N469" i="4"/>
  <c r="H470" i="4"/>
  <c r="I470" i="4"/>
  <c r="J470" i="4"/>
  <c r="N470" i="4"/>
  <c r="H471" i="4"/>
  <c r="I471" i="4"/>
  <c r="J471" i="4"/>
  <c r="N471" i="4"/>
  <c r="H472" i="4"/>
  <c r="I472" i="4"/>
  <c r="J472" i="4"/>
  <c r="L472" i="4" s="1"/>
  <c r="N472" i="4"/>
  <c r="H473" i="4"/>
  <c r="I473" i="4"/>
  <c r="J473" i="4"/>
  <c r="N473" i="4"/>
  <c r="H474" i="4"/>
  <c r="I474" i="4"/>
  <c r="J474" i="4"/>
  <c r="N474" i="4"/>
  <c r="H475" i="4"/>
  <c r="I475" i="4"/>
  <c r="J475" i="4"/>
  <c r="N475" i="4"/>
  <c r="H476" i="4"/>
  <c r="K476" i="4" s="1"/>
  <c r="I476" i="4"/>
  <c r="J476" i="4"/>
  <c r="N476" i="4"/>
  <c r="H477" i="4"/>
  <c r="I477" i="4"/>
  <c r="J477" i="4"/>
  <c r="L477" i="4" s="1"/>
  <c r="N477" i="4"/>
  <c r="H478" i="4"/>
  <c r="I478" i="4"/>
  <c r="J478" i="4"/>
  <c r="K478" i="4"/>
  <c r="N478" i="4"/>
  <c r="H479" i="4"/>
  <c r="I479" i="4"/>
  <c r="J479" i="4"/>
  <c r="N479" i="4"/>
  <c r="H480" i="4"/>
  <c r="K480" i="4" s="1"/>
  <c r="I480" i="4"/>
  <c r="J480" i="4"/>
  <c r="N480" i="4"/>
  <c r="H481" i="4"/>
  <c r="I481" i="4"/>
  <c r="J481" i="4"/>
  <c r="N481" i="4"/>
  <c r="H482" i="4"/>
  <c r="I482" i="4"/>
  <c r="J482" i="4"/>
  <c r="N482" i="4"/>
  <c r="H483" i="4"/>
  <c r="I483" i="4"/>
  <c r="J483" i="4"/>
  <c r="N483" i="4"/>
  <c r="H484" i="4"/>
  <c r="I484" i="4"/>
  <c r="J484" i="4"/>
  <c r="N484" i="4"/>
  <c r="H485" i="4"/>
  <c r="I485" i="4"/>
  <c r="J485" i="4"/>
  <c r="N485" i="4"/>
  <c r="H486" i="4"/>
  <c r="K486" i="4" s="1"/>
  <c r="I486" i="4"/>
  <c r="J486" i="4"/>
  <c r="N486" i="4"/>
  <c r="H487" i="4"/>
  <c r="I487" i="4"/>
  <c r="J487" i="4"/>
  <c r="N487" i="4"/>
  <c r="H488" i="4"/>
  <c r="K488" i="4" s="1"/>
  <c r="I488" i="4"/>
  <c r="J488" i="4"/>
  <c r="N488" i="4"/>
  <c r="H489" i="4"/>
  <c r="I489" i="4"/>
  <c r="J489" i="4"/>
  <c r="N489" i="4"/>
  <c r="H490" i="4"/>
  <c r="I490" i="4"/>
  <c r="J490" i="4"/>
  <c r="N490" i="4"/>
  <c r="H491" i="4"/>
  <c r="I491" i="4"/>
  <c r="J491" i="4"/>
  <c r="N491" i="4"/>
  <c r="H492" i="4"/>
  <c r="I492" i="4"/>
  <c r="J492" i="4"/>
  <c r="N492" i="4"/>
  <c r="H493" i="4"/>
  <c r="I493" i="4"/>
  <c r="J493" i="4"/>
  <c r="N493" i="4"/>
  <c r="H494" i="4"/>
  <c r="I494" i="4"/>
  <c r="J494" i="4"/>
  <c r="N494" i="4"/>
  <c r="H495" i="4"/>
  <c r="I495" i="4"/>
  <c r="J495" i="4"/>
  <c r="N495" i="4"/>
  <c r="H496" i="4"/>
  <c r="K496" i="4" s="1"/>
  <c r="I496" i="4"/>
  <c r="J496" i="4"/>
  <c r="N496" i="4"/>
  <c r="H497" i="4"/>
  <c r="I497" i="4"/>
  <c r="J497" i="4"/>
  <c r="N497" i="4"/>
  <c r="H498" i="4"/>
  <c r="I498" i="4"/>
  <c r="J498" i="4"/>
  <c r="N498" i="4"/>
  <c r="H499" i="4"/>
  <c r="K499" i="4" s="1"/>
  <c r="I499" i="4"/>
  <c r="J499" i="4"/>
  <c r="N499" i="4"/>
  <c r="H500" i="4"/>
  <c r="I500" i="4"/>
  <c r="J500" i="4"/>
  <c r="N500" i="4"/>
  <c r="H501" i="4"/>
  <c r="I501" i="4"/>
  <c r="J501" i="4"/>
  <c r="N501" i="4"/>
  <c r="H502" i="4"/>
  <c r="I502" i="4"/>
  <c r="J502" i="4"/>
  <c r="N502" i="4"/>
  <c r="H503" i="4"/>
  <c r="I503" i="4"/>
  <c r="J503" i="4"/>
  <c r="N503" i="4"/>
  <c r="H504" i="4"/>
  <c r="K504" i="4" s="1"/>
  <c r="I504" i="4"/>
  <c r="J504" i="4"/>
  <c r="N504" i="4"/>
  <c r="H505" i="4"/>
  <c r="I505" i="4"/>
  <c r="J505" i="4"/>
  <c r="N505" i="4"/>
  <c r="H506" i="4"/>
  <c r="I506" i="4"/>
  <c r="J506" i="4"/>
  <c r="N506" i="4"/>
  <c r="H507" i="4"/>
  <c r="I507" i="4"/>
  <c r="J507" i="4"/>
  <c r="N507" i="4"/>
  <c r="H508" i="4"/>
  <c r="K508" i="4" s="1"/>
  <c r="I508" i="4"/>
  <c r="J508" i="4"/>
  <c r="N508" i="4"/>
  <c r="H509" i="4"/>
  <c r="I509" i="4"/>
  <c r="J509" i="4"/>
  <c r="N509" i="4"/>
  <c r="H510" i="4"/>
  <c r="I510" i="4"/>
  <c r="J510" i="4"/>
  <c r="N510" i="4"/>
  <c r="H511" i="4"/>
  <c r="I511" i="4"/>
  <c r="J511" i="4"/>
  <c r="N511" i="4"/>
  <c r="H512" i="4"/>
  <c r="K512" i="4" s="1"/>
  <c r="I512" i="4"/>
  <c r="J512" i="4"/>
  <c r="N512" i="4"/>
  <c r="H513" i="4"/>
  <c r="I513" i="4"/>
  <c r="J513" i="4"/>
  <c r="N513" i="4"/>
  <c r="H514" i="4"/>
  <c r="I514" i="4"/>
  <c r="J514" i="4"/>
  <c r="N514" i="4"/>
  <c r="H515" i="4"/>
  <c r="I515" i="4"/>
  <c r="J515" i="4"/>
  <c r="N515" i="4"/>
  <c r="H516" i="4"/>
  <c r="K516" i="4" s="1"/>
  <c r="I516" i="4"/>
  <c r="J516" i="4"/>
  <c r="N516" i="4"/>
  <c r="H517" i="4"/>
  <c r="I517" i="4"/>
  <c r="J517" i="4"/>
  <c r="N517" i="4"/>
  <c r="H518" i="4"/>
  <c r="I518" i="4"/>
  <c r="J518" i="4"/>
  <c r="N518" i="4"/>
  <c r="H519" i="4"/>
  <c r="I519" i="4"/>
  <c r="J519" i="4"/>
  <c r="N519" i="4"/>
  <c r="H520" i="4"/>
  <c r="K520" i="4" s="1"/>
  <c r="I520" i="4"/>
  <c r="J520" i="4"/>
  <c r="N520" i="4"/>
  <c r="H521" i="4"/>
  <c r="I521" i="4"/>
  <c r="J521" i="4"/>
  <c r="N521" i="4"/>
  <c r="H522" i="4"/>
  <c r="I522" i="4"/>
  <c r="J522" i="4"/>
  <c r="N522" i="4"/>
  <c r="H523" i="4"/>
  <c r="I523" i="4"/>
  <c r="J523" i="4"/>
  <c r="N523" i="4"/>
  <c r="H524" i="4"/>
  <c r="K524" i="4" s="1"/>
  <c r="I524" i="4"/>
  <c r="J524" i="4"/>
  <c r="N524" i="4"/>
  <c r="H525" i="4"/>
  <c r="I525" i="4"/>
  <c r="J525" i="4"/>
  <c r="N525" i="4"/>
  <c r="H526" i="4"/>
  <c r="I526" i="4"/>
  <c r="J526" i="4"/>
  <c r="N526" i="4"/>
  <c r="H527" i="4"/>
  <c r="I527" i="4"/>
  <c r="J527" i="4"/>
  <c r="N527" i="4"/>
  <c r="H528" i="4"/>
  <c r="K528" i="4" s="1"/>
  <c r="I528" i="4"/>
  <c r="J528" i="4"/>
  <c r="N528" i="4"/>
  <c r="H529" i="4"/>
  <c r="I529" i="4"/>
  <c r="J529" i="4"/>
  <c r="N529" i="4"/>
  <c r="H530" i="4"/>
  <c r="I530" i="4"/>
  <c r="J530" i="4"/>
  <c r="N530" i="4"/>
  <c r="H531" i="4"/>
  <c r="I531" i="4"/>
  <c r="J531" i="4"/>
  <c r="N531" i="4"/>
  <c r="H532" i="4"/>
  <c r="K532" i="4" s="1"/>
  <c r="I532" i="4"/>
  <c r="J532" i="4"/>
  <c r="N532" i="4"/>
  <c r="H533" i="4"/>
  <c r="I533" i="4"/>
  <c r="J533" i="4"/>
  <c r="N533" i="4"/>
  <c r="H534" i="4"/>
  <c r="I534" i="4"/>
  <c r="J534" i="4"/>
  <c r="N534" i="4"/>
  <c r="H535" i="4"/>
  <c r="I535" i="4"/>
  <c r="J535" i="4"/>
  <c r="N535" i="4"/>
  <c r="H536" i="4"/>
  <c r="K536" i="4" s="1"/>
  <c r="I536" i="4"/>
  <c r="J536" i="4"/>
  <c r="N536" i="4"/>
  <c r="H537" i="4"/>
  <c r="I537" i="4"/>
  <c r="J537" i="4"/>
  <c r="N537" i="4"/>
  <c r="H538" i="4"/>
  <c r="I538" i="4"/>
  <c r="J538" i="4"/>
  <c r="N538" i="4"/>
  <c r="H539" i="4"/>
  <c r="I539" i="4"/>
  <c r="J539" i="4"/>
  <c r="N539" i="4"/>
  <c r="H540" i="4"/>
  <c r="K540" i="4" s="1"/>
  <c r="I540" i="4"/>
  <c r="J540" i="4"/>
  <c r="N540" i="4"/>
  <c r="H541" i="4"/>
  <c r="I541" i="4"/>
  <c r="J541" i="4"/>
  <c r="N541" i="4"/>
  <c r="H542" i="4"/>
  <c r="I542" i="4"/>
  <c r="J542" i="4"/>
  <c r="N542" i="4"/>
  <c r="H543" i="4"/>
  <c r="K543" i="4" s="1"/>
  <c r="I543" i="4"/>
  <c r="J543" i="4"/>
  <c r="N543" i="4"/>
  <c r="H544" i="4"/>
  <c r="I544" i="4"/>
  <c r="J544" i="4"/>
  <c r="N544" i="4"/>
  <c r="H545" i="4"/>
  <c r="I545" i="4"/>
  <c r="J545" i="4"/>
  <c r="N545" i="4"/>
  <c r="H546" i="4"/>
  <c r="I546" i="4"/>
  <c r="J546" i="4"/>
  <c r="N546" i="4"/>
  <c r="H547" i="4"/>
  <c r="I547" i="4"/>
  <c r="J547" i="4"/>
  <c r="N547" i="4"/>
  <c r="H548" i="4"/>
  <c r="K548" i="4" s="1"/>
  <c r="I548" i="4"/>
  <c r="J548" i="4"/>
  <c r="N548" i="4"/>
  <c r="H549" i="4"/>
  <c r="I549" i="4"/>
  <c r="J549" i="4"/>
  <c r="N549" i="4"/>
  <c r="H550" i="4"/>
  <c r="I550" i="4"/>
  <c r="J550" i="4"/>
  <c r="N550" i="4"/>
  <c r="H551" i="4"/>
  <c r="I551" i="4"/>
  <c r="J551" i="4"/>
  <c r="N551" i="4"/>
  <c r="H552" i="4"/>
  <c r="K552" i="4" s="1"/>
  <c r="I552" i="4"/>
  <c r="J552" i="4"/>
  <c r="N552" i="4"/>
  <c r="H553" i="4"/>
  <c r="I553" i="4"/>
  <c r="J553" i="4"/>
  <c r="N553" i="4"/>
  <c r="H554" i="4"/>
  <c r="I554" i="4"/>
  <c r="J554" i="4"/>
  <c r="N554" i="4"/>
  <c r="H555" i="4"/>
  <c r="K555" i="4" s="1"/>
  <c r="I555" i="4"/>
  <c r="J555" i="4"/>
  <c r="N555" i="4"/>
  <c r="H556" i="4"/>
  <c r="I556" i="4"/>
  <c r="J556" i="4"/>
  <c r="N556" i="4"/>
  <c r="H557" i="4"/>
  <c r="I557" i="4"/>
  <c r="J557" i="4"/>
  <c r="N557" i="4"/>
  <c r="H558" i="4"/>
  <c r="I558" i="4"/>
  <c r="J558" i="4"/>
  <c r="N558" i="4"/>
  <c r="H559" i="4"/>
  <c r="I559" i="4"/>
  <c r="J559" i="4"/>
  <c r="N559" i="4"/>
  <c r="H560" i="4"/>
  <c r="K560" i="4" s="1"/>
  <c r="I560" i="4"/>
  <c r="J560" i="4"/>
  <c r="N560" i="4"/>
  <c r="H561" i="4"/>
  <c r="I561" i="4"/>
  <c r="J561" i="4"/>
  <c r="N561" i="4"/>
  <c r="H562" i="4"/>
  <c r="I562" i="4"/>
  <c r="J562" i="4"/>
  <c r="N562" i="4"/>
  <c r="H563" i="4"/>
  <c r="I563" i="4"/>
  <c r="J563" i="4"/>
  <c r="N563" i="4"/>
  <c r="H564" i="4"/>
  <c r="I564" i="4"/>
  <c r="J564" i="4"/>
  <c r="N564" i="4"/>
  <c r="H565" i="4"/>
  <c r="I565" i="4"/>
  <c r="J565" i="4"/>
  <c r="N565" i="4"/>
  <c r="H566" i="4"/>
  <c r="I566" i="4"/>
  <c r="J566" i="4"/>
  <c r="N566" i="4"/>
  <c r="H567" i="4"/>
  <c r="K567" i="4" s="1"/>
  <c r="I567" i="4"/>
  <c r="J567" i="4"/>
  <c r="N567" i="4"/>
  <c r="H568" i="4"/>
  <c r="I568" i="4"/>
  <c r="J568" i="4"/>
  <c r="N568" i="4"/>
  <c r="H569" i="4"/>
  <c r="I569" i="4"/>
  <c r="J569" i="4"/>
  <c r="N569" i="4"/>
  <c r="H570" i="4"/>
  <c r="I570" i="4"/>
  <c r="J570" i="4"/>
  <c r="N570" i="4"/>
  <c r="H571" i="4"/>
  <c r="K571" i="4" s="1"/>
  <c r="I571" i="4"/>
  <c r="J571" i="4"/>
  <c r="N571" i="4"/>
  <c r="H572" i="4"/>
  <c r="I572" i="4"/>
  <c r="J572" i="4"/>
  <c r="N572" i="4"/>
  <c r="H573" i="4"/>
  <c r="I573" i="4"/>
  <c r="J573" i="4"/>
  <c r="N573" i="4"/>
  <c r="H574" i="4"/>
  <c r="I574" i="4"/>
  <c r="J574" i="4"/>
  <c r="N574" i="4"/>
  <c r="H575" i="4"/>
  <c r="I575" i="4"/>
  <c r="J575" i="4"/>
  <c r="N575" i="4"/>
  <c r="H576" i="4"/>
  <c r="I576" i="4"/>
  <c r="L576" i="4" s="1"/>
  <c r="J576" i="4"/>
  <c r="N576" i="4"/>
  <c r="H577" i="4"/>
  <c r="I577" i="4"/>
  <c r="J577" i="4"/>
  <c r="N577" i="4"/>
  <c r="H578" i="4"/>
  <c r="I578" i="4"/>
  <c r="J578" i="4"/>
  <c r="N578" i="4"/>
  <c r="H579" i="4"/>
  <c r="K579" i="4" s="1"/>
  <c r="I579" i="4"/>
  <c r="J579" i="4"/>
  <c r="N579" i="4"/>
  <c r="H580" i="4"/>
  <c r="I580" i="4"/>
  <c r="J580" i="4"/>
  <c r="N580" i="4"/>
  <c r="H581" i="4"/>
  <c r="I581" i="4"/>
  <c r="J581" i="4"/>
  <c r="N581" i="4"/>
  <c r="H582" i="4"/>
  <c r="I582" i="4"/>
  <c r="J582" i="4"/>
  <c r="N582" i="4"/>
  <c r="H583" i="4"/>
  <c r="K583" i="4" s="1"/>
  <c r="I583" i="4"/>
  <c r="J583" i="4"/>
  <c r="N583" i="4"/>
  <c r="H584" i="4"/>
  <c r="I584" i="4"/>
  <c r="L584" i="4" s="1"/>
  <c r="J584" i="4"/>
  <c r="N584" i="4"/>
  <c r="H585" i="4"/>
  <c r="I585" i="4"/>
  <c r="J585" i="4"/>
  <c r="N585" i="4"/>
  <c r="H586" i="4"/>
  <c r="I586" i="4"/>
  <c r="L586" i="4" s="1"/>
  <c r="J586" i="4"/>
  <c r="N586" i="4"/>
  <c r="H587" i="4"/>
  <c r="I587" i="4"/>
  <c r="L587" i="4" s="1"/>
  <c r="J587" i="4"/>
  <c r="N587" i="4"/>
  <c r="H588" i="4"/>
  <c r="K588" i="4" s="1"/>
  <c r="I588" i="4"/>
  <c r="J588" i="4"/>
  <c r="N588" i="4"/>
  <c r="H589" i="4"/>
  <c r="I589" i="4"/>
  <c r="L589" i="4" s="1"/>
  <c r="J589" i="4"/>
  <c r="N589" i="4"/>
  <c r="H590" i="4"/>
  <c r="I590" i="4"/>
  <c r="J590" i="4"/>
  <c r="N590" i="4"/>
  <c r="H591" i="4"/>
  <c r="K591" i="4" s="1"/>
  <c r="I591" i="4"/>
  <c r="L591" i="4" s="1"/>
  <c r="J591" i="4"/>
  <c r="N591" i="4"/>
  <c r="H592" i="4"/>
  <c r="I592" i="4"/>
  <c r="L592" i="4" s="1"/>
  <c r="J592" i="4"/>
  <c r="N592" i="4"/>
  <c r="H593" i="4"/>
  <c r="I593" i="4"/>
  <c r="J593" i="4"/>
  <c r="N593" i="4"/>
  <c r="H594" i="4"/>
  <c r="I594" i="4"/>
  <c r="J594" i="4"/>
  <c r="N594" i="4"/>
  <c r="H595" i="4"/>
  <c r="K595" i="4" s="1"/>
  <c r="I595" i="4"/>
  <c r="J595" i="4"/>
  <c r="N595" i="4"/>
  <c r="H596" i="4"/>
  <c r="I596" i="4"/>
  <c r="J596" i="4"/>
  <c r="N596" i="4"/>
  <c r="H597" i="4"/>
  <c r="I597" i="4"/>
  <c r="J597" i="4"/>
  <c r="N597" i="4"/>
  <c r="H598" i="4"/>
  <c r="I598" i="4"/>
  <c r="J598" i="4"/>
  <c r="N598" i="4"/>
  <c r="H599" i="4"/>
  <c r="I599" i="4"/>
  <c r="J599" i="4"/>
  <c r="N599" i="4"/>
  <c r="H600" i="4"/>
  <c r="K600" i="4" s="1"/>
  <c r="I600" i="4"/>
  <c r="J600" i="4"/>
  <c r="N600" i="4"/>
  <c r="H601" i="4"/>
  <c r="I601" i="4"/>
  <c r="J601" i="4"/>
  <c r="N601" i="4"/>
  <c r="H602" i="4"/>
  <c r="I602" i="4"/>
  <c r="J602" i="4"/>
  <c r="N602" i="4"/>
  <c r="H603" i="4"/>
  <c r="I603" i="4"/>
  <c r="J603" i="4"/>
  <c r="N603" i="4"/>
  <c r="H604" i="4"/>
  <c r="K604" i="4" s="1"/>
  <c r="I604" i="4"/>
  <c r="J604" i="4"/>
  <c r="N604" i="4"/>
  <c r="H605" i="4"/>
  <c r="I605" i="4"/>
  <c r="J605" i="4"/>
  <c r="N605" i="4"/>
  <c r="H606" i="4"/>
  <c r="I606" i="4"/>
  <c r="J606" i="4"/>
  <c r="N606" i="4"/>
  <c r="H607" i="4"/>
  <c r="K607" i="4" s="1"/>
  <c r="I607" i="4"/>
  <c r="J607" i="4"/>
  <c r="N607" i="4"/>
  <c r="H608" i="4"/>
  <c r="I608" i="4"/>
  <c r="J608" i="4"/>
  <c r="N608" i="4"/>
  <c r="H609" i="4"/>
  <c r="I609" i="4"/>
  <c r="J609" i="4"/>
  <c r="N609" i="4"/>
  <c r="H610" i="4"/>
  <c r="I610" i="4"/>
  <c r="J610" i="4"/>
  <c r="N610" i="4"/>
  <c r="H611" i="4"/>
  <c r="I611" i="4"/>
  <c r="J611" i="4"/>
  <c r="N611" i="4"/>
  <c r="H612" i="4"/>
  <c r="K612" i="4" s="1"/>
  <c r="I612" i="4"/>
  <c r="J612" i="4"/>
  <c r="N612" i="4"/>
  <c r="H613" i="4"/>
  <c r="I613" i="4"/>
  <c r="J613" i="4"/>
  <c r="N613" i="4"/>
  <c r="H614" i="4"/>
  <c r="I614" i="4"/>
  <c r="J614" i="4"/>
  <c r="N614" i="4"/>
  <c r="H615" i="4"/>
  <c r="I615" i="4"/>
  <c r="J615" i="4"/>
  <c r="N615" i="4"/>
  <c r="H616" i="4"/>
  <c r="K616" i="4" s="1"/>
  <c r="I616" i="4"/>
  <c r="J616" i="4"/>
  <c r="N616" i="4"/>
  <c r="H617" i="4"/>
  <c r="I617" i="4"/>
  <c r="J617" i="4"/>
  <c r="N617" i="4"/>
  <c r="H618" i="4"/>
  <c r="I618" i="4"/>
  <c r="J618" i="4"/>
  <c r="N618" i="4"/>
  <c r="H619" i="4"/>
  <c r="K619" i="4" s="1"/>
  <c r="I619" i="4"/>
  <c r="J619" i="4"/>
  <c r="N619" i="4"/>
  <c r="H620" i="4"/>
  <c r="I620" i="4"/>
  <c r="L620" i="4" s="1"/>
  <c r="J620" i="4"/>
  <c r="N620" i="4"/>
  <c r="H621" i="4"/>
  <c r="I621" i="4"/>
  <c r="J621" i="4"/>
  <c r="N621" i="4"/>
  <c r="H622" i="4"/>
  <c r="I622" i="4"/>
  <c r="J622" i="4"/>
  <c r="N622" i="4"/>
  <c r="H623" i="4"/>
  <c r="I623" i="4"/>
  <c r="J623" i="4"/>
  <c r="N623" i="4"/>
  <c r="H624" i="4"/>
  <c r="K624" i="4" s="1"/>
  <c r="I624" i="4"/>
  <c r="J624" i="4"/>
  <c r="N624" i="4"/>
  <c r="H625" i="4"/>
  <c r="I625" i="4"/>
  <c r="J625" i="4"/>
  <c r="N625" i="4"/>
  <c r="H626" i="4"/>
  <c r="I626" i="4"/>
  <c r="J626" i="4"/>
  <c r="N626" i="4"/>
  <c r="H627" i="4"/>
  <c r="I627" i="4"/>
  <c r="J627" i="4"/>
  <c r="N627" i="4"/>
  <c r="H628" i="4"/>
  <c r="K628" i="4" s="1"/>
  <c r="I628" i="4"/>
  <c r="J628" i="4"/>
  <c r="N628" i="4"/>
  <c r="H629" i="4"/>
  <c r="I629" i="4"/>
  <c r="J629" i="4"/>
  <c r="N629" i="4"/>
  <c r="H630" i="4"/>
  <c r="I630" i="4"/>
  <c r="J630" i="4"/>
  <c r="N630" i="4"/>
  <c r="H631" i="4"/>
  <c r="K631" i="4" s="1"/>
  <c r="I631" i="4"/>
  <c r="J631" i="4"/>
  <c r="N631" i="4"/>
  <c r="H632" i="4"/>
  <c r="I632" i="4"/>
  <c r="J632" i="4"/>
  <c r="N632" i="4"/>
  <c r="H633" i="4"/>
  <c r="I633" i="4"/>
  <c r="J633" i="4"/>
  <c r="N633" i="4"/>
  <c r="H634" i="4"/>
  <c r="I634" i="4"/>
  <c r="L634" i="4" s="1"/>
  <c r="J634" i="4"/>
  <c r="N634" i="4"/>
  <c r="H635" i="4"/>
  <c r="K635" i="4" s="1"/>
  <c r="I635" i="4"/>
  <c r="J635" i="4"/>
  <c r="L635" i="4" s="1"/>
  <c r="N635" i="4"/>
  <c r="H636" i="4"/>
  <c r="I636" i="4"/>
  <c r="J636" i="4"/>
  <c r="N636" i="4"/>
  <c r="H637" i="4"/>
  <c r="I637" i="4"/>
  <c r="J637" i="4"/>
  <c r="N637" i="4"/>
  <c r="H638" i="4"/>
  <c r="I638" i="4"/>
  <c r="J638" i="4"/>
  <c r="N638" i="4"/>
  <c r="H639" i="4"/>
  <c r="I639" i="4"/>
  <c r="J639" i="4"/>
  <c r="N639" i="4"/>
  <c r="H640" i="4"/>
  <c r="K640" i="4" s="1"/>
  <c r="I640" i="4"/>
  <c r="J640" i="4"/>
  <c r="L640" i="4" s="1"/>
  <c r="N640" i="4"/>
  <c r="H641" i="4"/>
  <c r="I641" i="4"/>
  <c r="J641" i="4"/>
  <c r="L641" i="4" s="1"/>
  <c r="N641" i="4"/>
  <c r="H642" i="4"/>
  <c r="I642" i="4"/>
  <c r="J642" i="4"/>
  <c r="N642" i="4"/>
  <c r="H643" i="4"/>
  <c r="K643" i="4" s="1"/>
  <c r="I643" i="4"/>
  <c r="J643" i="4"/>
  <c r="N643" i="4"/>
  <c r="H644" i="4"/>
  <c r="I644" i="4"/>
  <c r="J644" i="4"/>
  <c r="N644" i="4"/>
  <c r="H645" i="4"/>
  <c r="I645" i="4"/>
  <c r="J645" i="4"/>
  <c r="N645" i="4"/>
  <c r="H646" i="4"/>
  <c r="I646" i="4"/>
  <c r="J646" i="4"/>
  <c r="N646" i="4"/>
  <c r="H647" i="4"/>
  <c r="K647" i="4" s="1"/>
  <c r="I647" i="4"/>
  <c r="J647" i="4"/>
  <c r="L647" i="4" s="1"/>
  <c r="N647" i="4"/>
  <c r="H648" i="4"/>
  <c r="I648" i="4"/>
  <c r="J648" i="4"/>
  <c r="N648" i="4"/>
  <c r="H649" i="4"/>
  <c r="I649" i="4"/>
  <c r="J649" i="4"/>
  <c r="N649" i="4"/>
  <c r="H650" i="4"/>
  <c r="K650" i="4" s="1"/>
  <c r="I650" i="4"/>
  <c r="J650" i="4"/>
  <c r="N650" i="4"/>
  <c r="H651" i="4"/>
  <c r="K651" i="4" s="1"/>
  <c r="I651" i="4"/>
  <c r="J651" i="4"/>
  <c r="N651" i="4"/>
  <c r="H652" i="4"/>
  <c r="K652" i="4" s="1"/>
  <c r="I652" i="4"/>
  <c r="J652" i="4"/>
  <c r="N652" i="4"/>
  <c r="H653" i="4"/>
  <c r="K653" i="4" s="1"/>
  <c r="I653" i="4"/>
  <c r="J653" i="4"/>
  <c r="N653" i="4"/>
  <c r="H654" i="4"/>
  <c r="K654" i="4" s="1"/>
  <c r="I654" i="4"/>
  <c r="J654" i="4"/>
  <c r="N654" i="4"/>
  <c r="H655" i="4"/>
  <c r="I655" i="4"/>
  <c r="J655" i="4"/>
  <c r="N655" i="4"/>
  <c r="H656" i="4"/>
  <c r="K656" i="4" s="1"/>
  <c r="I656" i="4"/>
  <c r="J656" i="4"/>
  <c r="N656" i="4"/>
  <c r="H657" i="4"/>
  <c r="K657" i="4" s="1"/>
  <c r="I657" i="4"/>
  <c r="J657" i="4"/>
  <c r="N657" i="4"/>
  <c r="H658" i="4"/>
  <c r="K658" i="4" s="1"/>
  <c r="I658" i="4"/>
  <c r="J658" i="4"/>
  <c r="N658" i="4"/>
  <c r="H659" i="4"/>
  <c r="K659" i="4" s="1"/>
  <c r="I659" i="4"/>
  <c r="J659" i="4"/>
  <c r="N659" i="4"/>
  <c r="H660" i="4"/>
  <c r="K660" i="4" s="1"/>
  <c r="I660" i="4"/>
  <c r="J660" i="4"/>
  <c r="N660" i="4"/>
  <c r="H661" i="4"/>
  <c r="K661" i="4" s="1"/>
  <c r="I661" i="4"/>
  <c r="J661" i="4"/>
  <c r="N661" i="4"/>
  <c r="H662" i="4"/>
  <c r="K662" i="4" s="1"/>
  <c r="I662" i="4"/>
  <c r="J662" i="4"/>
  <c r="N662" i="4"/>
  <c r="H663" i="4"/>
  <c r="K663" i="4" s="1"/>
  <c r="I663" i="4"/>
  <c r="J663" i="4"/>
  <c r="N663" i="4"/>
  <c r="H664" i="4"/>
  <c r="K664" i="4" s="1"/>
  <c r="I664" i="4"/>
  <c r="J664" i="4"/>
  <c r="N664" i="4"/>
  <c r="H665" i="4"/>
  <c r="K665" i="4" s="1"/>
  <c r="I665" i="4"/>
  <c r="J665" i="4"/>
  <c r="N665" i="4"/>
  <c r="H666" i="4"/>
  <c r="K666" i="4" s="1"/>
  <c r="I666" i="4"/>
  <c r="J666" i="4"/>
  <c r="N666" i="4"/>
  <c r="H667" i="4"/>
  <c r="K667" i="4" s="1"/>
  <c r="I667" i="4"/>
  <c r="J667" i="4"/>
  <c r="N667" i="4"/>
  <c r="H668" i="4"/>
  <c r="K668" i="4" s="1"/>
  <c r="I668" i="4"/>
  <c r="J668" i="4"/>
  <c r="N668" i="4"/>
  <c r="H669" i="4"/>
  <c r="K669" i="4" s="1"/>
  <c r="I669" i="4"/>
  <c r="J669" i="4"/>
  <c r="N669" i="4"/>
  <c r="H670" i="4"/>
  <c r="K670" i="4" s="1"/>
  <c r="I670" i="4"/>
  <c r="J670" i="4"/>
  <c r="N670" i="4"/>
  <c r="H671" i="4"/>
  <c r="K671" i="4" s="1"/>
  <c r="I671" i="4"/>
  <c r="J671" i="4"/>
  <c r="N671" i="4"/>
  <c r="H672" i="4"/>
  <c r="K672" i="4" s="1"/>
  <c r="I672" i="4"/>
  <c r="J672" i="4"/>
  <c r="N672" i="4"/>
  <c r="H673" i="4"/>
  <c r="K673" i="4" s="1"/>
  <c r="I673" i="4"/>
  <c r="J673" i="4"/>
  <c r="N673" i="4"/>
  <c r="H674" i="4"/>
  <c r="K674" i="4" s="1"/>
  <c r="I674" i="4"/>
  <c r="J674" i="4"/>
  <c r="N674" i="4"/>
  <c r="H675" i="4"/>
  <c r="K675" i="4" s="1"/>
  <c r="I675" i="4"/>
  <c r="J675" i="4"/>
  <c r="N675" i="4"/>
  <c r="H676" i="4"/>
  <c r="K676" i="4" s="1"/>
  <c r="I676" i="4"/>
  <c r="J676" i="4"/>
  <c r="N676" i="4"/>
  <c r="H677" i="4"/>
  <c r="K677" i="4" s="1"/>
  <c r="I677" i="4"/>
  <c r="J677" i="4"/>
  <c r="N677" i="4"/>
  <c r="H678" i="4"/>
  <c r="K678" i="4" s="1"/>
  <c r="I678" i="4"/>
  <c r="J678" i="4"/>
  <c r="N678" i="4"/>
  <c r="H679" i="4"/>
  <c r="I679" i="4"/>
  <c r="J679" i="4"/>
  <c r="N679" i="4"/>
  <c r="H680" i="4"/>
  <c r="K680" i="4" s="1"/>
  <c r="I680" i="4"/>
  <c r="J680" i="4"/>
  <c r="N680" i="4"/>
  <c r="H681" i="4"/>
  <c r="K681" i="4" s="1"/>
  <c r="I681" i="4"/>
  <c r="J681" i="4"/>
  <c r="N681" i="4"/>
  <c r="H682" i="4"/>
  <c r="K682" i="4" s="1"/>
  <c r="I682" i="4"/>
  <c r="J682" i="4"/>
  <c r="N682" i="4"/>
  <c r="H683" i="4"/>
  <c r="K683" i="4" s="1"/>
  <c r="I683" i="4"/>
  <c r="J683" i="4"/>
  <c r="N683" i="4"/>
  <c r="H684" i="4"/>
  <c r="K684" i="4" s="1"/>
  <c r="I684" i="4"/>
  <c r="J684" i="4"/>
  <c r="N684" i="4"/>
  <c r="H685" i="4"/>
  <c r="K685" i="4" s="1"/>
  <c r="I685" i="4"/>
  <c r="J685" i="4"/>
  <c r="N685" i="4"/>
  <c r="H686" i="4"/>
  <c r="K686" i="4" s="1"/>
  <c r="I686" i="4"/>
  <c r="J686" i="4"/>
  <c r="N686" i="4"/>
  <c r="H687" i="4"/>
  <c r="K687" i="4" s="1"/>
  <c r="I687" i="4"/>
  <c r="J687" i="4"/>
  <c r="N687" i="4"/>
  <c r="H688" i="4"/>
  <c r="K688" i="4" s="1"/>
  <c r="I688" i="4"/>
  <c r="J688" i="4"/>
  <c r="N688" i="4"/>
  <c r="H689" i="4"/>
  <c r="K689" i="4" s="1"/>
  <c r="I689" i="4"/>
  <c r="J689" i="4"/>
  <c r="N689" i="4"/>
  <c r="H690" i="4"/>
  <c r="K690" i="4" s="1"/>
  <c r="I690" i="4"/>
  <c r="J690" i="4"/>
  <c r="N690" i="4"/>
  <c r="H691" i="4"/>
  <c r="K691" i="4" s="1"/>
  <c r="I691" i="4"/>
  <c r="J691" i="4"/>
  <c r="N691" i="4"/>
  <c r="H692" i="4"/>
  <c r="K692" i="4" s="1"/>
  <c r="I692" i="4"/>
  <c r="J692" i="4"/>
  <c r="N692" i="4"/>
  <c r="H693" i="4"/>
  <c r="K693" i="4" s="1"/>
  <c r="I693" i="4"/>
  <c r="J693" i="4"/>
  <c r="N693" i="4"/>
  <c r="H694" i="4"/>
  <c r="K694" i="4" s="1"/>
  <c r="I694" i="4"/>
  <c r="J694" i="4"/>
  <c r="N694" i="4"/>
  <c r="H695" i="4"/>
  <c r="K695" i="4" s="1"/>
  <c r="I695" i="4"/>
  <c r="J695" i="4"/>
  <c r="N695" i="4"/>
  <c r="H696" i="4"/>
  <c r="K696" i="4" s="1"/>
  <c r="I696" i="4"/>
  <c r="J696" i="4"/>
  <c r="N696" i="4"/>
  <c r="H697" i="4"/>
  <c r="K697" i="4" s="1"/>
  <c r="I697" i="4"/>
  <c r="J697" i="4"/>
  <c r="N697" i="4"/>
  <c r="H698" i="4"/>
  <c r="K698" i="4" s="1"/>
  <c r="I698" i="4"/>
  <c r="J698" i="4"/>
  <c r="N698" i="4"/>
  <c r="H699" i="4"/>
  <c r="K699" i="4" s="1"/>
  <c r="I699" i="4"/>
  <c r="J699" i="4"/>
  <c r="N699" i="4"/>
  <c r="H700" i="4"/>
  <c r="K700" i="4" s="1"/>
  <c r="I700" i="4"/>
  <c r="J700" i="4"/>
  <c r="N700" i="4"/>
  <c r="H701" i="4"/>
  <c r="K701" i="4" s="1"/>
  <c r="I701" i="4"/>
  <c r="J701" i="4"/>
  <c r="N701" i="4"/>
  <c r="H702" i="4"/>
  <c r="K702" i="4" s="1"/>
  <c r="I702" i="4"/>
  <c r="J702" i="4"/>
  <c r="N702" i="4"/>
  <c r="H703" i="4"/>
  <c r="K703" i="4" s="1"/>
  <c r="I703" i="4"/>
  <c r="J703" i="4"/>
  <c r="N703" i="4"/>
  <c r="H704" i="4"/>
  <c r="K704" i="4" s="1"/>
  <c r="I704" i="4"/>
  <c r="J704" i="4"/>
  <c r="N704" i="4"/>
  <c r="H705" i="4"/>
  <c r="K705" i="4" s="1"/>
  <c r="I705" i="4"/>
  <c r="J705" i="4"/>
  <c r="N705" i="4"/>
  <c r="H706" i="4"/>
  <c r="K706" i="4" s="1"/>
  <c r="I706" i="4"/>
  <c r="J706" i="4"/>
  <c r="N706" i="4"/>
  <c r="H707" i="4"/>
  <c r="K707" i="4" s="1"/>
  <c r="I707" i="4"/>
  <c r="J707" i="4"/>
  <c r="N707" i="4"/>
  <c r="H708" i="4"/>
  <c r="K708" i="4" s="1"/>
  <c r="I708" i="4"/>
  <c r="J708" i="4"/>
  <c r="N708" i="4"/>
  <c r="H709" i="4"/>
  <c r="K709" i="4" s="1"/>
  <c r="I709" i="4"/>
  <c r="J709" i="4"/>
  <c r="N709" i="4"/>
  <c r="H710" i="4"/>
  <c r="K710" i="4" s="1"/>
  <c r="I710" i="4"/>
  <c r="J710" i="4"/>
  <c r="N710" i="4"/>
  <c r="H711" i="4"/>
  <c r="I711" i="4"/>
  <c r="J711" i="4"/>
  <c r="N711" i="4"/>
  <c r="H712" i="4"/>
  <c r="K712" i="4" s="1"/>
  <c r="I712" i="4"/>
  <c r="J712" i="4"/>
  <c r="N712" i="4"/>
  <c r="H713" i="4"/>
  <c r="K713" i="4" s="1"/>
  <c r="I713" i="4"/>
  <c r="J713" i="4"/>
  <c r="N713" i="4"/>
  <c r="H714" i="4"/>
  <c r="K714" i="4" s="1"/>
  <c r="I714" i="4"/>
  <c r="J714" i="4"/>
  <c r="N714" i="4"/>
  <c r="H715" i="4"/>
  <c r="K715" i="4" s="1"/>
  <c r="I715" i="4"/>
  <c r="J715" i="4"/>
  <c r="N715" i="4"/>
  <c r="H716" i="4"/>
  <c r="K716" i="4" s="1"/>
  <c r="I716" i="4"/>
  <c r="J716" i="4"/>
  <c r="N716" i="4"/>
  <c r="H717" i="4"/>
  <c r="K717" i="4" s="1"/>
  <c r="I717" i="4"/>
  <c r="J717" i="4"/>
  <c r="N717" i="4"/>
  <c r="H718" i="4"/>
  <c r="K718" i="4" s="1"/>
  <c r="I718" i="4"/>
  <c r="J718" i="4"/>
  <c r="N718" i="4"/>
  <c r="H719" i="4"/>
  <c r="K719" i="4" s="1"/>
  <c r="I719" i="4"/>
  <c r="J719" i="4"/>
  <c r="N719" i="4"/>
  <c r="H720" i="4"/>
  <c r="K720" i="4" s="1"/>
  <c r="I720" i="4"/>
  <c r="J720" i="4"/>
  <c r="N720" i="4"/>
  <c r="H721" i="4"/>
  <c r="K721" i="4" s="1"/>
  <c r="I721" i="4"/>
  <c r="J721" i="4"/>
  <c r="N721" i="4"/>
  <c r="H722" i="4"/>
  <c r="K722" i="4" s="1"/>
  <c r="I722" i="4"/>
  <c r="J722" i="4"/>
  <c r="N722" i="4"/>
  <c r="H723" i="4"/>
  <c r="K723" i="4" s="1"/>
  <c r="I723" i="4"/>
  <c r="J723" i="4"/>
  <c r="N723" i="4"/>
  <c r="H724" i="4"/>
  <c r="K724" i="4" s="1"/>
  <c r="I724" i="4"/>
  <c r="J724" i="4"/>
  <c r="N724" i="4"/>
  <c r="H725" i="4"/>
  <c r="K725" i="4" s="1"/>
  <c r="I725" i="4"/>
  <c r="J725" i="4"/>
  <c r="N725" i="4"/>
  <c r="H726" i="4"/>
  <c r="K726" i="4" s="1"/>
  <c r="I726" i="4"/>
  <c r="J726" i="4"/>
  <c r="N726" i="4"/>
  <c r="H727" i="4"/>
  <c r="K727" i="4" s="1"/>
  <c r="I727" i="4"/>
  <c r="J727" i="4"/>
  <c r="N727" i="4"/>
  <c r="H728" i="4"/>
  <c r="K728" i="4" s="1"/>
  <c r="I728" i="4"/>
  <c r="J728" i="4"/>
  <c r="N728" i="4"/>
  <c r="H729" i="4"/>
  <c r="K729" i="4" s="1"/>
  <c r="I729" i="4"/>
  <c r="J729" i="4"/>
  <c r="N729" i="4"/>
  <c r="H730" i="4"/>
  <c r="K730" i="4" s="1"/>
  <c r="I730" i="4"/>
  <c r="J730" i="4"/>
  <c r="N730" i="4"/>
  <c r="H731" i="4"/>
  <c r="K731" i="4" s="1"/>
  <c r="I731" i="4"/>
  <c r="J731" i="4"/>
  <c r="N731" i="4"/>
  <c r="H732" i="4"/>
  <c r="K732" i="4" s="1"/>
  <c r="I732" i="4"/>
  <c r="J732" i="4"/>
  <c r="N732" i="4"/>
  <c r="H733" i="4"/>
  <c r="K733" i="4" s="1"/>
  <c r="I733" i="4"/>
  <c r="J733" i="4"/>
  <c r="N733" i="4"/>
  <c r="H734" i="4"/>
  <c r="K734" i="4" s="1"/>
  <c r="I734" i="4"/>
  <c r="J734" i="4"/>
  <c r="N734" i="4"/>
  <c r="H735" i="4"/>
  <c r="K735" i="4" s="1"/>
  <c r="I735" i="4"/>
  <c r="J735" i="4"/>
  <c r="N735" i="4"/>
  <c r="H736" i="4"/>
  <c r="K736" i="4" s="1"/>
  <c r="I736" i="4"/>
  <c r="J736" i="4"/>
  <c r="N736" i="4"/>
  <c r="H737" i="4"/>
  <c r="K737" i="4" s="1"/>
  <c r="I737" i="4"/>
  <c r="J737" i="4"/>
  <c r="N737" i="4"/>
  <c r="H738" i="4"/>
  <c r="K738" i="4" s="1"/>
  <c r="I738" i="4"/>
  <c r="J738" i="4"/>
  <c r="N738" i="4"/>
  <c r="H739" i="4"/>
  <c r="K739" i="4" s="1"/>
  <c r="I739" i="4"/>
  <c r="J739" i="4"/>
  <c r="N739" i="4"/>
  <c r="H740" i="4"/>
  <c r="K740" i="4" s="1"/>
  <c r="I740" i="4"/>
  <c r="J740" i="4"/>
  <c r="N740" i="4"/>
  <c r="H741" i="4"/>
  <c r="K741" i="4" s="1"/>
  <c r="I741" i="4"/>
  <c r="J741" i="4"/>
  <c r="N741" i="4"/>
  <c r="H742" i="4"/>
  <c r="K742" i="4" s="1"/>
  <c r="I742" i="4"/>
  <c r="J742" i="4"/>
  <c r="N742" i="4"/>
  <c r="H743" i="4"/>
  <c r="I743" i="4"/>
  <c r="J743" i="4"/>
  <c r="N743" i="4"/>
  <c r="H744" i="4"/>
  <c r="K744" i="4" s="1"/>
  <c r="I744" i="4"/>
  <c r="J744" i="4"/>
  <c r="N744" i="4"/>
  <c r="H745" i="4"/>
  <c r="K745" i="4" s="1"/>
  <c r="I745" i="4"/>
  <c r="J745" i="4"/>
  <c r="N745" i="4"/>
  <c r="H746" i="4"/>
  <c r="K746" i="4" s="1"/>
  <c r="I746" i="4"/>
  <c r="J746" i="4"/>
  <c r="N746" i="4"/>
  <c r="H747" i="4"/>
  <c r="K747" i="4" s="1"/>
  <c r="I747" i="4"/>
  <c r="J747" i="4"/>
  <c r="N747" i="4"/>
  <c r="H748" i="4"/>
  <c r="K748" i="4" s="1"/>
  <c r="I748" i="4"/>
  <c r="J748" i="4"/>
  <c r="N748" i="4"/>
  <c r="H749" i="4"/>
  <c r="K749" i="4" s="1"/>
  <c r="I749" i="4"/>
  <c r="J749" i="4"/>
  <c r="N749" i="4"/>
  <c r="H750" i="4"/>
  <c r="K750" i="4" s="1"/>
  <c r="I750" i="4"/>
  <c r="J750" i="4"/>
  <c r="N750" i="4"/>
  <c r="H751" i="4"/>
  <c r="K751" i="4" s="1"/>
  <c r="I751" i="4"/>
  <c r="J751" i="4"/>
  <c r="N751" i="4"/>
  <c r="H752" i="4"/>
  <c r="K752" i="4" s="1"/>
  <c r="I752" i="4"/>
  <c r="J752" i="4"/>
  <c r="N752" i="4"/>
  <c r="H753" i="4"/>
  <c r="K753" i="4" s="1"/>
  <c r="I753" i="4"/>
  <c r="J753" i="4"/>
  <c r="N753" i="4"/>
  <c r="H754" i="4"/>
  <c r="K754" i="4" s="1"/>
  <c r="I754" i="4"/>
  <c r="J754" i="4"/>
  <c r="N754" i="4"/>
  <c r="H755" i="4"/>
  <c r="K755" i="4" s="1"/>
  <c r="I755" i="4"/>
  <c r="J755" i="4"/>
  <c r="N755" i="4"/>
  <c r="H756" i="4"/>
  <c r="K756" i="4" s="1"/>
  <c r="I756" i="4"/>
  <c r="J756" i="4"/>
  <c r="N756" i="4"/>
  <c r="H757" i="4"/>
  <c r="K757" i="4" s="1"/>
  <c r="I757" i="4"/>
  <c r="J757" i="4"/>
  <c r="N757" i="4"/>
  <c r="H758" i="4"/>
  <c r="K758" i="4" s="1"/>
  <c r="I758" i="4"/>
  <c r="J758" i="4"/>
  <c r="N758" i="4"/>
  <c r="H759" i="4"/>
  <c r="K759" i="4" s="1"/>
  <c r="I759" i="4"/>
  <c r="J759" i="4"/>
  <c r="N759" i="4"/>
  <c r="H760" i="4"/>
  <c r="K760" i="4" s="1"/>
  <c r="I760" i="4"/>
  <c r="J760" i="4"/>
  <c r="N760" i="4"/>
  <c r="H761" i="4"/>
  <c r="K761" i="4" s="1"/>
  <c r="I761" i="4"/>
  <c r="J761" i="4"/>
  <c r="N761" i="4"/>
  <c r="H762" i="4"/>
  <c r="K762" i="4" s="1"/>
  <c r="I762" i="4"/>
  <c r="J762" i="4"/>
  <c r="N762" i="4"/>
  <c r="H763" i="4"/>
  <c r="K763" i="4" s="1"/>
  <c r="I763" i="4"/>
  <c r="J763" i="4"/>
  <c r="N763" i="4"/>
  <c r="H764" i="4"/>
  <c r="K764" i="4" s="1"/>
  <c r="I764" i="4"/>
  <c r="J764" i="4"/>
  <c r="N764" i="4"/>
  <c r="H765" i="4"/>
  <c r="K765" i="4" s="1"/>
  <c r="I765" i="4"/>
  <c r="J765" i="4"/>
  <c r="N765" i="4"/>
  <c r="H766" i="4"/>
  <c r="K766" i="4" s="1"/>
  <c r="I766" i="4"/>
  <c r="J766" i="4"/>
  <c r="N766" i="4"/>
  <c r="H767" i="4"/>
  <c r="K767" i="4" s="1"/>
  <c r="I767" i="4"/>
  <c r="J767" i="4"/>
  <c r="N767" i="4"/>
  <c r="H768" i="4"/>
  <c r="K768" i="4" s="1"/>
  <c r="I768" i="4"/>
  <c r="J768" i="4"/>
  <c r="N768" i="4"/>
  <c r="H769" i="4"/>
  <c r="K769" i="4" s="1"/>
  <c r="I769" i="4"/>
  <c r="J769" i="4"/>
  <c r="N769" i="4"/>
  <c r="H770" i="4"/>
  <c r="K770" i="4" s="1"/>
  <c r="I770" i="4"/>
  <c r="J770" i="4"/>
  <c r="N770" i="4"/>
  <c r="H771" i="4"/>
  <c r="K771" i="4" s="1"/>
  <c r="I771" i="4"/>
  <c r="J771" i="4"/>
  <c r="N771" i="4"/>
  <c r="H772" i="4"/>
  <c r="K772" i="4" s="1"/>
  <c r="I772" i="4"/>
  <c r="J772" i="4"/>
  <c r="N772" i="4"/>
  <c r="H773" i="4"/>
  <c r="K773" i="4" s="1"/>
  <c r="I773" i="4"/>
  <c r="J773" i="4"/>
  <c r="N773" i="4"/>
  <c r="H774" i="4"/>
  <c r="K774" i="4" s="1"/>
  <c r="I774" i="4"/>
  <c r="J774" i="4"/>
  <c r="N774" i="4"/>
  <c r="H775" i="4"/>
  <c r="I775" i="4"/>
  <c r="J775" i="4"/>
  <c r="N775" i="4"/>
  <c r="H776" i="4"/>
  <c r="K776" i="4" s="1"/>
  <c r="I776" i="4"/>
  <c r="J776" i="4"/>
  <c r="N776" i="4"/>
  <c r="H777" i="4"/>
  <c r="K777" i="4" s="1"/>
  <c r="I777" i="4"/>
  <c r="J777" i="4"/>
  <c r="N777" i="4"/>
  <c r="H778" i="4"/>
  <c r="K778" i="4" s="1"/>
  <c r="I778" i="4"/>
  <c r="J778" i="4"/>
  <c r="N778" i="4"/>
  <c r="H779" i="4"/>
  <c r="K779" i="4" s="1"/>
  <c r="I779" i="4"/>
  <c r="J779" i="4"/>
  <c r="N779" i="4"/>
  <c r="H780" i="4"/>
  <c r="K780" i="4" s="1"/>
  <c r="I780" i="4"/>
  <c r="J780" i="4"/>
  <c r="N780" i="4"/>
  <c r="H781" i="4"/>
  <c r="K781" i="4" s="1"/>
  <c r="I781" i="4"/>
  <c r="J781" i="4"/>
  <c r="N781" i="4"/>
  <c r="H782" i="4"/>
  <c r="K782" i="4" s="1"/>
  <c r="I782" i="4"/>
  <c r="J782" i="4"/>
  <c r="N782" i="4"/>
  <c r="H783" i="4"/>
  <c r="K783" i="4" s="1"/>
  <c r="I783" i="4"/>
  <c r="J783" i="4"/>
  <c r="N783" i="4"/>
  <c r="H784" i="4"/>
  <c r="K784" i="4" s="1"/>
  <c r="I784" i="4"/>
  <c r="J784" i="4"/>
  <c r="N784" i="4"/>
  <c r="H785" i="4"/>
  <c r="K785" i="4" s="1"/>
  <c r="I785" i="4"/>
  <c r="J785" i="4"/>
  <c r="N785" i="4"/>
  <c r="H786" i="4"/>
  <c r="K786" i="4" s="1"/>
  <c r="I786" i="4"/>
  <c r="J786" i="4"/>
  <c r="N786" i="4"/>
  <c r="H787" i="4"/>
  <c r="K787" i="4" s="1"/>
  <c r="I787" i="4"/>
  <c r="J787" i="4"/>
  <c r="N787" i="4"/>
  <c r="H788" i="4"/>
  <c r="K788" i="4" s="1"/>
  <c r="I788" i="4"/>
  <c r="J788" i="4"/>
  <c r="N788" i="4"/>
  <c r="H789" i="4"/>
  <c r="K789" i="4" s="1"/>
  <c r="I789" i="4"/>
  <c r="J789" i="4"/>
  <c r="N789" i="4"/>
  <c r="H790" i="4"/>
  <c r="K790" i="4" s="1"/>
  <c r="I790" i="4"/>
  <c r="J790" i="4"/>
  <c r="N790" i="4"/>
  <c r="H791" i="4"/>
  <c r="K791" i="4" s="1"/>
  <c r="I791" i="4"/>
  <c r="J791" i="4"/>
  <c r="N791" i="4"/>
  <c r="H792" i="4"/>
  <c r="K792" i="4" s="1"/>
  <c r="I792" i="4"/>
  <c r="J792" i="4"/>
  <c r="N792" i="4"/>
  <c r="H793" i="4"/>
  <c r="K793" i="4" s="1"/>
  <c r="I793" i="4"/>
  <c r="J793" i="4"/>
  <c r="N793" i="4"/>
  <c r="H794" i="4"/>
  <c r="K794" i="4" s="1"/>
  <c r="I794" i="4"/>
  <c r="J794" i="4"/>
  <c r="N794" i="4"/>
  <c r="H795" i="4"/>
  <c r="K795" i="4" s="1"/>
  <c r="I795" i="4"/>
  <c r="J795" i="4"/>
  <c r="N795" i="4"/>
  <c r="H796" i="4"/>
  <c r="K796" i="4" s="1"/>
  <c r="I796" i="4"/>
  <c r="J796" i="4"/>
  <c r="N796" i="4"/>
  <c r="H797" i="4"/>
  <c r="K797" i="4" s="1"/>
  <c r="I797" i="4"/>
  <c r="J797" i="4"/>
  <c r="N797" i="4"/>
  <c r="H798" i="4"/>
  <c r="K798" i="4" s="1"/>
  <c r="I798" i="4"/>
  <c r="J798" i="4"/>
  <c r="N798" i="4"/>
  <c r="H799" i="4"/>
  <c r="K799" i="4" s="1"/>
  <c r="I799" i="4"/>
  <c r="J799" i="4"/>
  <c r="N799" i="4"/>
  <c r="H800" i="4"/>
  <c r="K800" i="4" s="1"/>
  <c r="I800" i="4"/>
  <c r="J800" i="4"/>
  <c r="N800" i="4"/>
  <c r="H801" i="4"/>
  <c r="K801" i="4" s="1"/>
  <c r="I801" i="4"/>
  <c r="J801" i="4"/>
  <c r="N801" i="4"/>
  <c r="H802" i="4"/>
  <c r="K802" i="4" s="1"/>
  <c r="I802" i="4"/>
  <c r="J802" i="4"/>
  <c r="N802" i="4"/>
  <c r="H803" i="4"/>
  <c r="K803" i="4" s="1"/>
  <c r="I803" i="4"/>
  <c r="J803" i="4"/>
  <c r="L803" i="4" s="1"/>
  <c r="N803" i="4"/>
  <c r="H804" i="4"/>
  <c r="K804" i="4" s="1"/>
  <c r="I804" i="4"/>
  <c r="J804" i="4"/>
  <c r="N804" i="4"/>
  <c r="H805" i="4"/>
  <c r="K805" i="4" s="1"/>
  <c r="I805" i="4"/>
  <c r="J805" i="4"/>
  <c r="N805" i="4"/>
  <c r="H806" i="4"/>
  <c r="K806" i="4" s="1"/>
  <c r="I806" i="4"/>
  <c r="J806" i="4"/>
  <c r="N806" i="4"/>
  <c r="H807" i="4"/>
  <c r="K807" i="4" s="1"/>
  <c r="I807" i="4"/>
  <c r="J807" i="4"/>
  <c r="N807" i="4"/>
  <c r="H808" i="4"/>
  <c r="K808" i="4" s="1"/>
  <c r="I808" i="4"/>
  <c r="J808" i="4"/>
  <c r="N808" i="4"/>
  <c r="H809" i="4"/>
  <c r="K809" i="4" s="1"/>
  <c r="I809" i="4"/>
  <c r="J809" i="4"/>
  <c r="N809" i="4"/>
  <c r="H810" i="4"/>
  <c r="K810" i="4" s="1"/>
  <c r="I810" i="4"/>
  <c r="J810" i="4"/>
  <c r="N810" i="4"/>
  <c r="H811" i="4"/>
  <c r="K811" i="4" s="1"/>
  <c r="I811" i="4"/>
  <c r="J811" i="4"/>
  <c r="N811" i="4"/>
  <c r="H812" i="4"/>
  <c r="K812" i="4" s="1"/>
  <c r="I812" i="4"/>
  <c r="J812" i="4"/>
  <c r="N812" i="4"/>
  <c r="H813" i="4"/>
  <c r="K813" i="4" s="1"/>
  <c r="I813" i="4"/>
  <c r="J813" i="4"/>
  <c r="N813" i="4"/>
  <c r="H814" i="4"/>
  <c r="K814" i="4" s="1"/>
  <c r="I814" i="4"/>
  <c r="J814" i="4"/>
  <c r="N814" i="4"/>
  <c r="H815" i="4"/>
  <c r="K815" i="4" s="1"/>
  <c r="I815" i="4"/>
  <c r="J815" i="4"/>
  <c r="L815" i="4" s="1"/>
  <c r="N815" i="4"/>
  <c r="H816" i="4"/>
  <c r="K816" i="4" s="1"/>
  <c r="I816" i="4"/>
  <c r="J816" i="4"/>
  <c r="N816" i="4"/>
  <c r="H817" i="4"/>
  <c r="K817" i="4" s="1"/>
  <c r="I817" i="4"/>
  <c r="J817" i="4"/>
  <c r="N817" i="4"/>
  <c r="H818" i="4"/>
  <c r="K818" i="4" s="1"/>
  <c r="I818" i="4"/>
  <c r="J818" i="4"/>
  <c r="N818" i="4"/>
  <c r="H819" i="4"/>
  <c r="K819" i="4" s="1"/>
  <c r="I819" i="4"/>
  <c r="J819" i="4"/>
  <c r="N819" i="4"/>
  <c r="H820" i="4"/>
  <c r="K820" i="4" s="1"/>
  <c r="I820" i="4"/>
  <c r="J820" i="4"/>
  <c r="N820" i="4"/>
  <c r="H821" i="4"/>
  <c r="K821" i="4" s="1"/>
  <c r="I821" i="4"/>
  <c r="J821" i="4"/>
  <c r="N821" i="4"/>
  <c r="H822" i="4"/>
  <c r="K822" i="4" s="1"/>
  <c r="I822" i="4"/>
  <c r="J822" i="4"/>
  <c r="N822" i="4"/>
  <c r="H823" i="4"/>
  <c r="K823" i="4" s="1"/>
  <c r="I823" i="4"/>
  <c r="J823" i="4"/>
  <c r="N823" i="4"/>
  <c r="H824" i="4"/>
  <c r="K824" i="4" s="1"/>
  <c r="I824" i="4"/>
  <c r="J824" i="4"/>
  <c r="N824" i="4"/>
  <c r="H825" i="4"/>
  <c r="K825" i="4" s="1"/>
  <c r="I825" i="4"/>
  <c r="J825" i="4"/>
  <c r="L825" i="4" s="1"/>
  <c r="N825" i="4"/>
  <c r="H826" i="4"/>
  <c r="K826" i="4" s="1"/>
  <c r="I826" i="4"/>
  <c r="J826" i="4"/>
  <c r="N826" i="4"/>
  <c r="H827" i="4"/>
  <c r="K827" i="4" s="1"/>
  <c r="I827" i="4"/>
  <c r="J827" i="4"/>
  <c r="N827" i="4"/>
  <c r="H828" i="4"/>
  <c r="K828" i="4" s="1"/>
  <c r="I828" i="4"/>
  <c r="J828" i="4"/>
  <c r="N828" i="4"/>
  <c r="H829" i="4"/>
  <c r="K829" i="4" s="1"/>
  <c r="I829" i="4"/>
  <c r="J829" i="4"/>
  <c r="N829" i="4"/>
  <c r="H830" i="4"/>
  <c r="K830" i="4" s="1"/>
  <c r="I830" i="4"/>
  <c r="J830" i="4"/>
  <c r="N830" i="4"/>
  <c r="H831" i="4"/>
  <c r="K831" i="4" s="1"/>
  <c r="I831" i="4"/>
  <c r="J831" i="4"/>
  <c r="N831" i="4"/>
  <c r="H832" i="4"/>
  <c r="K832" i="4" s="1"/>
  <c r="I832" i="4"/>
  <c r="J832" i="4"/>
  <c r="N832" i="4"/>
  <c r="H833" i="4"/>
  <c r="K833" i="4" s="1"/>
  <c r="I833" i="4"/>
  <c r="J833" i="4"/>
  <c r="N833" i="4"/>
  <c r="H834" i="4"/>
  <c r="K834" i="4" s="1"/>
  <c r="I834" i="4"/>
  <c r="J834" i="4"/>
  <c r="N834" i="4"/>
  <c r="H835" i="4"/>
  <c r="K835" i="4" s="1"/>
  <c r="I835" i="4"/>
  <c r="J835" i="4"/>
  <c r="L835" i="4" s="1"/>
  <c r="N835" i="4"/>
  <c r="H836" i="4"/>
  <c r="K836" i="4" s="1"/>
  <c r="I836" i="4"/>
  <c r="J836" i="4"/>
  <c r="N836" i="4"/>
  <c r="H837" i="4"/>
  <c r="K837" i="4" s="1"/>
  <c r="I837" i="4"/>
  <c r="J837" i="4"/>
  <c r="N837" i="4"/>
  <c r="H838" i="4"/>
  <c r="K838" i="4" s="1"/>
  <c r="I838" i="4"/>
  <c r="J838" i="4"/>
  <c r="N838" i="4"/>
  <c r="H839" i="4"/>
  <c r="K839" i="4" s="1"/>
  <c r="I839" i="4"/>
  <c r="J839" i="4"/>
  <c r="N839" i="4"/>
  <c r="H840" i="4"/>
  <c r="K840" i="4" s="1"/>
  <c r="I840" i="4"/>
  <c r="J840" i="4"/>
  <c r="N840" i="4"/>
  <c r="H841" i="4"/>
  <c r="K841" i="4" s="1"/>
  <c r="I841" i="4"/>
  <c r="J841" i="4"/>
  <c r="N841" i="4"/>
  <c r="H842" i="4"/>
  <c r="K842" i="4" s="1"/>
  <c r="I842" i="4"/>
  <c r="J842" i="4"/>
  <c r="N842" i="4"/>
  <c r="H843" i="4"/>
  <c r="K843" i="4" s="1"/>
  <c r="I843" i="4"/>
  <c r="J843" i="4"/>
  <c r="N843" i="4"/>
  <c r="H844" i="4"/>
  <c r="K844" i="4" s="1"/>
  <c r="I844" i="4"/>
  <c r="J844" i="4"/>
  <c r="N844" i="4"/>
  <c r="H845" i="4"/>
  <c r="K845" i="4" s="1"/>
  <c r="I845" i="4"/>
  <c r="J845" i="4"/>
  <c r="N845" i="4"/>
  <c r="H846" i="4"/>
  <c r="K846" i="4" s="1"/>
  <c r="I846" i="4"/>
  <c r="J846" i="4"/>
  <c r="N846" i="4"/>
  <c r="H847" i="4"/>
  <c r="K847" i="4" s="1"/>
  <c r="I847" i="4"/>
  <c r="J847" i="4"/>
  <c r="N847" i="4"/>
  <c r="H848" i="4"/>
  <c r="K848" i="4" s="1"/>
  <c r="I848" i="4"/>
  <c r="J848" i="4"/>
  <c r="N848" i="4"/>
  <c r="H849" i="4"/>
  <c r="K849" i="4" s="1"/>
  <c r="I849" i="4"/>
  <c r="J849" i="4"/>
  <c r="N849" i="4"/>
  <c r="H850" i="4"/>
  <c r="K850" i="4" s="1"/>
  <c r="I850" i="4"/>
  <c r="J850" i="4"/>
  <c r="N850" i="4"/>
  <c r="H851" i="4"/>
  <c r="K851" i="4" s="1"/>
  <c r="I851" i="4"/>
  <c r="J851" i="4"/>
  <c r="N851" i="4"/>
  <c r="H852" i="4"/>
  <c r="K852" i="4" s="1"/>
  <c r="I852" i="4"/>
  <c r="J852" i="4"/>
  <c r="N852" i="4"/>
  <c r="H853" i="4"/>
  <c r="K853" i="4" s="1"/>
  <c r="I853" i="4"/>
  <c r="J853" i="4"/>
  <c r="N853" i="4"/>
  <c r="H854" i="4"/>
  <c r="K854" i="4" s="1"/>
  <c r="I854" i="4"/>
  <c r="J854" i="4"/>
  <c r="N854" i="4"/>
  <c r="H855" i="4"/>
  <c r="K855" i="4" s="1"/>
  <c r="I855" i="4"/>
  <c r="J855" i="4"/>
  <c r="N855" i="4"/>
  <c r="H856" i="4"/>
  <c r="K856" i="4" s="1"/>
  <c r="I856" i="4"/>
  <c r="J856" i="4"/>
  <c r="N856" i="4"/>
  <c r="H857" i="4"/>
  <c r="K857" i="4" s="1"/>
  <c r="I857" i="4"/>
  <c r="J857" i="4"/>
  <c r="N857" i="4"/>
  <c r="H858" i="4"/>
  <c r="K858" i="4" s="1"/>
  <c r="I858" i="4"/>
  <c r="J858" i="4"/>
  <c r="N858" i="4"/>
  <c r="H859" i="4"/>
  <c r="K859" i="4" s="1"/>
  <c r="I859" i="4"/>
  <c r="J859" i="4"/>
  <c r="N859" i="4"/>
  <c r="H860" i="4"/>
  <c r="K860" i="4" s="1"/>
  <c r="I860" i="4"/>
  <c r="J860" i="4"/>
  <c r="N860" i="4"/>
  <c r="H861" i="4"/>
  <c r="K861" i="4" s="1"/>
  <c r="I861" i="4"/>
  <c r="J861" i="4"/>
  <c r="N861" i="4"/>
  <c r="H862" i="4"/>
  <c r="K862" i="4" s="1"/>
  <c r="I862" i="4"/>
  <c r="J862" i="4"/>
  <c r="N862" i="4"/>
  <c r="H863" i="4"/>
  <c r="K863" i="4" s="1"/>
  <c r="I863" i="4"/>
  <c r="J863" i="4"/>
  <c r="N863" i="4"/>
  <c r="H864" i="4"/>
  <c r="K864" i="4" s="1"/>
  <c r="I864" i="4"/>
  <c r="J864" i="4"/>
  <c r="N864" i="4"/>
  <c r="H865" i="4"/>
  <c r="K865" i="4" s="1"/>
  <c r="I865" i="4"/>
  <c r="J865" i="4"/>
  <c r="N865" i="4"/>
  <c r="H866" i="4"/>
  <c r="K866" i="4" s="1"/>
  <c r="I866" i="4"/>
  <c r="J866" i="4"/>
  <c r="N866" i="4"/>
  <c r="H867" i="4"/>
  <c r="K867" i="4" s="1"/>
  <c r="I867" i="4"/>
  <c r="J867" i="4"/>
  <c r="N867" i="4"/>
  <c r="H868" i="4"/>
  <c r="K868" i="4" s="1"/>
  <c r="I868" i="4"/>
  <c r="J868" i="4"/>
  <c r="N868" i="4"/>
  <c r="H869" i="4"/>
  <c r="K869" i="4" s="1"/>
  <c r="I869" i="4"/>
  <c r="J869" i="4"/>
  <c r="N869" i="4"/>
  <c r="H870" i="4"/>
  <c r="K870" i="4" s="1"/>
  <c r="I870" i="4"/>
  <c r="J870" i="4"/>
  <c r="N870" i="4"/>
  <c r="H871" i="4"/>
  <c r="K871" i="4" s="1"/>
  <c r="I871" i="4"/>
  <c r="J871" i="4"/>
  <c r="N871" i="4"/>
  <c r="H872" i="4"/>
  <c r="K872" i="4" s="1"/>
  <c r="I872" i="4"/>
  <c r="J872" i="4"/>
  <c r="N872" i="4"/>
  <c r="H873" i="4"/>
  <c r="K873" i="4" s="1"/>
  <c r="I873" i="4"/>
  <c r="J873" i="4"/>
  <c r="N873" i="4"/>
  <c r="H874" i="4"/>
  <c r="K874" i="4" s="1"/>
  <c r="I874" i="4"/>
  <c r="J874" i="4"/>
  <c r="N874" i="4"/>
  <c r="H875" i="4"/>
  <c r="K875" i="4" s="1"/>
  <c r="I875" i="4"/>
  <c r="J875" i="4"/>
  <c r="N875" i="4"/>
  <c r="H876" i="4"/>
  <c r="K876" i="4" s="1"/>
  <c r="I876" i="4"/>
  <c r="J876" i="4"/>
  <c r="N876" i="4"/>
  <c r="H877" i="4"/>
  <c r="K877" i="4" s="1"/>
  <c r="I877" i="4"/>
  <c r="J877" i="4"/>
  <c r="N877" i="4"/>
  <c r="H878" i="4"/>
  <c r="K878" i="4" s="1"/>
  <c r="I878" i="4"/>
  <c r="J878" i="4"/>
  <c r="N878" i="4"/>
  <c r="H879" i="4"/>
  <c r="K879" i="4" s="1"/>
  <c r="I879" i="4"/>
  <c r="J879" i="4"/>
  <c r="N879" i="4"/>
  <c r="H880" i="4"/>
  <c r="K880" i="4" s="1"/>
  <c r="I880" i="4"/>
  <c r="J880" i="4"/>
  <c r="N880" i="4"/>
  <c r="H881" i="4"/>
  <c r="K881" i="4" s="1"/>
  <c r="I881" i="4"/>
  <c r="L881" i="4" s="1"/>
  <c r="J881" i="4"/>
  <c r="N881" i="4"/>
  <c r="H882" i="4"/>
  <c r="K882" i="4" s="1"/>
  <c r="I882" i="4"/>
  <c r="L882" i="4" s="1"/>
  <c r="J882" i="4"/>
  <c r="N882" i="4"/>
  <c r="H883" i="4"/>
  <c r="K883" i="4" s="1"/>
  <c r="I883" i="4"/>
  <c r="L883" i="4" s="1"/>
  <c r="J883" i="4"/>
  <c r="N883" i="4"/>
  <c r="H884" i="4"/>
  <c r="K884" i="4" s="1"/>
  <c r="I884" i="4"/>
  <c r="J884" i="4"/>
  <c r="N884" i="4"/>
  <c r="H885" i="4"/>
  <c r="K885" i="4" s="1"/>
  <c r="I885" i="4"/>
  <c r="L885" i="4" s="1"/>
  <c r="J885" i="4"/>
  <c r="N885" i="4"/>
  <c r="H886" i="4"/>
  <c r="K886" i="4" s="1"/>
  <c r="I886" i="4"/>
  <c r="L886" i="4" s="1"/>
  <c r="J886" i="4"/>
  <c r="N886" i="4"/>
  <c r="H887" i="4"/>
  <c r="K887" i="4" s="1"/>
  <c r="I887" i="4"/>
  <c r="L887" i="4" s="1"/>
  <c r="J887" i="4"/>
  <c r="N887" i="4"/>
  <c r="H888" i="4"/>
  <c r="K888" i="4" s="1"/>
  <c r="I888" i="4"/>
  <c r="J888" i="4"/>
  <c r="N888" i="4"/>
  <c r="H889" i="4"/>
  <c r="K889" i="4" s="1"/>
  <c r="I889" i="4"/>
  <c r="L889" i="4" s="1"/>
  <c r="J889" i="4"/>
  <c r="N889" i="4"/>
  <c r="H890" i="4"/>
  <c r="K890" i="4" s="1"/>
  <c r="I890" i="4"/>
  <c r="J890" i="4"/>
  <c r="N890" i="4"/>
  <c r="H891" i="4"/>
  <c r="K891" i="4" s="1"/>
  <c r="I891" i="4"/>
  <c r="J891" i="4"/>
  <c r="N891" i="4"/>
  <c r="H892" i="4"/>
  <c r="K892" i="4" s="1"/>
  <c r="I892" i="4"/>
  <c r="J892" i="4"/>
  <c r="N892" i="4"/>
  <c r="H893" i="4"/>
  <c r="K893" i="4" s="1"/>
  <c r="I893" i="4"/>
  <c r="J893" i="4"/>
  <c r="N893" i="4"/>
  <c r="H894" i="4"/>
  <c r="K894" i="4" s="1"/>
  <c r="I894" i="4"/>
  <c r="J894" i="4"/>
  <c r="N894" i="4"/>
  <c r="H895" i="4"/>
  <c r="K895" i="4" s="1"/>
  <c r="I895" i="4"/>
  <c r="J895" i="4"/>
  <c r="N895" i="4"/>
  <c r="H896" i="4"/>
  <c r="K896" i="4" s="1"/>
  <c r="I896" i="4"/>
  <c r="L896" i="4" s="1"/>
  <c r="J896" i="4"/>
  <c r="N896" i="4"/>
  <c r="H897" i="4"/>
  <c r="K897" i="4" s="1"/>
  <c r="I897" i="4"/>
  <c r="L897" i="4" s="1"/>
  <c r="J897" i="4"/>
  <c r="N897" i="4"/>
  <c r="H898" i="4"/>
  <c r="M898" i="4" s="1"/>
  <c r="O898" i="4" s="1"/>
  <c r="I898" i="4"/>
  <c r="L898" i="4" s="1"/>
  <c r="J898" i="4"/>
  <c r="N898" i="4"/>
  <c r="H899" i="4"/>
  <c r="K899" i="4" s="1"/>
  <c r="I899" i="4"/>
  <c r="J899" i="4"/>
  <c r="N899" i="4"/>
  <c r="H900" i="4"/>
  <c r="K900" i="4" s="1"/>
  <c r="I900" i="4"/>
  <c r="J900" i="4"/>
  <c r="N900" i="4"/>
  <c r="H901" i="4"/>
  <c r="K901" i="4" s="1"/>
  <c r="I901" i="4"/>
  <c r="J901" i="4"/>
  <c r="N901" i="4"/>
  <c r="H902" i="4"/>
  <c r="I902" i="4"/>
  <c r="J902" i="4"/>
  <c r="N902" i="4"/>
  <c r="H903" i="4"/>
  <c r="K903" i="4" s="1"/>
  <c r="I903" i="4"/>
  <c r="J903" i="4"/>
  <c r="N903" i="4"/>
  <c r="H904" i="4"/>
  <c r="I904" i="4"/>
  <c r="J904" i="4"/>
  <c r="N904" i="4"/>
  <c r="H905" i="4"/>
  <c r="K905" i="4" s="1"/>
  <c r="I905" i="4"/>
  <c r="J905" i="4"/>
  <c r="N905" i="4"/>
  <c r="H906" i="4"/>
  <c r="K906" i="4" s="1"/>
  <c r="I906" i="4"/>
  <c r="J906" i="4"/>
  <c r="N906" i="4"/>
  <c r="H907" i="4"/>
  <c r="K907" i="4" s="1"/>
  <c r="I907" i="4"/>
  <c r="J907" i="4"/>
  <c r="N907" i="4"/>
  <c r="H908" i="4"/>
  <c r="K908" i="4" s="1"/>
  <c r="I908" i="4"/>
  <c r="J908" i="4"/>
  <c r="N908" i="4"/>
  <c r="H909" i="4"/>
  <c r="K909" i="4" s="1"/>
  <c r="I909" i="4"/>
  <c r="J909" i="4"/>
  <c r="N909" i="4"/>
  <c r="H910" i="4"/>
  <c r="I910" i="4"/>
  <c r="J910" i="4"/>
  <c r="N910" i="4"/>
  <c r="H911" i="4"/>
  <c r="K911" i="4" s="1"/>
  <c r="I911" i="4"/>
  <c r="J911" i="4"/>
  <c r="N911" i="4"/>
  <c r="H912" i="4"/>
  <c r="K912" i="4" s="1"/>
  <c r="I912" i="4"/>
  <c r="J912" i="4"/>
  <c r="N912" i="4"/>
  <c r="H913" i="4"/>
  <c r="K913" i="4" s="1"/>
  <c r="I913" i="4"/>
  <c r="J913" i="4"/>
  <c r="N913" i="4"/>
  <c r="H914" i="4"/>
  <c r="K914" i="4" s="1"/>
  <c r="I914" i="4"/>
  <c r="J914" i="4"/>
  <c r="N914" i="4"/>
  <c r="H915" i="4"/>
  <c r="K915" i="4" s="1"/>
  <c r="I915" i="4"/>
  <c r="J915" i="4"/>
  <c r="N915" i="4"/>
  <c r="H916" i="4"/>
  <c r="K916" i="4" s="1"/>
  <c r="I916" i="4"/>
  <c r="L916" i="4" s="1"/>
  <c r="J916" i="4"/>
  <c r="N916" i="4"/>
  <c r="H917" i="4"/>
  <c r="K917" i="4" s="1"/>
  <c r="I917" i="4"/>
  <c r="J917" i="4"/>
  <c r="N917" i="4"/>
  <c r="H918" i="4"/>
  <c r="K918" i="4" s="1"/>
  <c r="I918" i="4"/>
  <c r="J918" i="4"/>
  <c r="N918" i="4"/>
  <c r="H919" i="4"/>
  <c r="K919" i="4" s="1"/>
  <c r="I919" i="4"/>
  <c r="J919" i="4"/>
  <c r="N919" i="4"/>
  <c r="H920" i="4"/>
  <c r="K920" i="4" s="1"/>
  <c r="I920" i="4"/>
  <c r="J920" i="4"/>
  <c r="N920" i="4"/>
  <c r="H921" i="4"/>
  <c r="K921" i="4" s="1"/>
  <c r="I921" i="4"/>
  <c r="J921" i="4"/>
  <c r="N921" i="4"/>
  <c r="H922" i="4"/>
  <c r="K922" i="4" s="1"/>
  <c r="I922" i="4"/>
  <c r="J922" i="4"/>
  <c r="N922" i="4"/>
  <c r="H923" i="4"/>
  <c r="K923" i="4" s="1"/>
  <c r="I923" i="4"/>
  <c r="J923" i="4"/>
  <c r="N923" i="4"/>
  <c r="H924" i="4"/>
  <c r="K924" i="4" s="1"/>
  <c r="I924" i="4"/>
  <c r="J924" i="4"/>
  <c r="N924" i="4"/>
  <c r="H925" i="4"/>
  <c r="K925" i="4" s="1"/>
  <c r="I925" i="4"/>
  <c r="J925" i="4"/>
  <c r="N925" i="4"/>
  <c r="H926" i="4"/>
  <c r="K926" i="4" s="1"/>
  <c r="I926" i="4"/>
  <c r="J926" i="4"/>
  <c r="N926" i="4"/>
  <c r="H927" i="4"/>
  <c r="K927" i="4" s="1"/>
  <c r="I927" i="4"/>
  <c r="J927" i="4"/>
  <c r="N927" i="4"/>
  <c r="H928" i="4"/>
  <c r="I928" i="4"/>
  <c r="J928" i="4"/>
  <c r="N928" i="4"/>
  <c r="H929" i="4"/>
  <c r="K929" i="4" s="1"/>
  <c r="I929" i="4"/>
  <c r="J929" i="4"/>
  <c r="N929" i="4"/>
  <c r="H930" i="4"/>
  <c r="K930" i="4" s="1"/>
  <c r="I930" i="4"/>
  <c r="J930" i="4"/>
  <c r="N930" i="4"/>
  <c r="H931" i="4"/>
  <c r="K931" i="4" s="1"/>
  <c r="I931" i="4"/>
  <c r="J931" i="4"/>
  <c r="N931" i="4"/>
  <c r="H932" i="4"/>
  <c r="K932" i="4" s="1"/>
  <c r="I932" i="4"/>
  <c r="J932" i="4"/>
  <c r="N932" i="4"/>
  <c r="H933" i="4"/>
  <c r="K933" i="4" s="1"/>
  <c r="I933" i="4"/>
  <c r="J933" i="4"/>
  <c r="N933" i="4"/>
  <c r="H934" i="4"/>
  <c r="K934" i="4" s="1"/>
  <c r="I934" i="4"/>
  <c r="J934" i="4"/>
  <c r="N934" i="4"/>
  <c r="H935" i="4"/>
  <c r="I935" i="4"/>
  <c r="J935" i="4"/>
  <c r="N935" i="4"/>
  <c r="H936" i="4"/>
  <c r="K936" i="4" s="1"/>
  <c r="I936" i="4"/>
  <c r="J936" i="4"/>
  <c r="N936" i="4"/>
  <c r="H937" i="4"/>
  <c r="K937" i="4" s="1"/>
  <c r="I937" i="4"/>
  <c r="J937" i="4"/>
  <c r="N937" i="4"/>
  <c r="H938" i="4"/>
  <c r="K938" i="4" s="1"/>
  <c r="I938" i="4"/>
  <c r="J938" i="4"/>
  <c r="N938" i="4"/>
  <c r="H939" i="4"/>
  <c r="K939" i="4" s="1"/>
  <c r="I939" i="4"/>
  <c r="J939" i="4"/>
  <c r="N939" i="4"/>
  <c r="H940" i="4"/>
  <c r="K940" i="4" s="1"/>
  <c r="I940" i="4"/>
  <c r="J940" i="4"/>
  <c r="N940" i="4"/>
  <c r="H941" i="4"/>
  <c r="K941" i="4" s="1"/>
  <c r="I941" i="4"/>
  <c r="L941" i="4" s="1"/>
  <c r="J941" i="4"/>
  <c r="N941" i="4"/>
  <c r="H942" i="4"/>
  <c r="K942" i="4" s="1"/>
  <c r="I942" i="4"/>
  <c r="J942" i="4"/>
  <c r="N942" i="4"/>
  <c r="H943" i="4"/>
  <c r="I943" i="4"/>
  <c r="J943" i="4"/>
  <c r="N943" i="4"/>
  <c r="H944" i="4"/>
  <c r="K944" i="4" s="1"/>
  <c r="I944" i="4"/>
  <c r="J944" i="4"/>
  <c r="N944" i="4"/>
  <c r="H945" i="4"/>
  <c r="K945" i="4" s="1"/>
  <c r="I945" i="4"/>
  <c r="J945" i="4"/>
  <c r="N945" i="4"/>
  <c r="H946" i="4"/>
  <c r="K946" i="4" s="1"/>
  <c r="I946" i="4"/>
  <c r="J946" i="4"/>
  <c r="N946" i="4"/>
  <c r="H947" i="4"/>
  <c r="I947" i="4"/>
  <c r="J947" i="4"/>
  <c r="N947" i="4"/>
  <c r="H948" i="4"/>
  <c r="K948" i="4" s="1"/>
  <c r="I948" i="4"/>
  <c r="J948" i="4"/>
  <c r="N948" i="4"/>
  <c r="H949" i="4"/>
  <c r="I949" i="4"/>
  <c r="J949" i="4"/>
  <c r="N949" i="4"/>
  <c r="H950" i="4"/>
  <c r="K950" i="4" s="1"/>
  <c r="I950" i="4"/>
  <c r="J950" i="4"/>
  <c r="N950" i="4"/>
  <c r="H951" i="4"/>
  <c r="I951" i="4"/>
  <c r="J951" i="4"/>
  <c r="N951" i="4"/>
  <c r="H952" i="4"/>
  <c r="K952" i="4" s="1"/>
  <c r="I952" i="4"/>
  <c r="J952" i="4"/>
  <c r="N952" i="4"/>
  <c r="H953" i="4"/>
  <c r="K953" i="4" s="1"/>
  <c r="I953" i="4"/>
  <c r="J953" i="4"/>
  <c r="N953" i="4"/>
  <c r="H7" i="4"/>
  <c r="K7" i="4" s="1"/>
  <c r="I7" i="4"/>
  <c r="J7" i="4"/>
  <c r="N7" i="4"/>
  <c r="N6" i="4"/>
  <c r="J6" i="4"/>
  <c r="I6" i="4"/>
  <c r="L6" i="4" s="1"/>
  <c r="H6" i="4"/>
  <c r="K6" i="4" s="1"/>
  <c r="M620" i="4" l="1"/>
  <c r="M592" i="4"/>
  <c r="M587" i="4"/>
  <c r="L511" i="4"/>
  <c r="L498" i="4"/>
  <c r="L495" i="4"/>
  <c r="L494" i="4"/>
  <c r="L355" i="4"/>
  <c r="L296" i="4"/>
  <c r="L292" i="4"/>
  <c r="L289" i="4"/>
  <c r="L287" i="4"/>
  <c r="M10" i="4"/>
  <c r="M510" i="4"/>
  <c r="L329" i="4"/>
  <c r="L251" i="4"/>
  <c r="L249" i="4"/>
  <c r="L229" i="4"/>
  <c r="L134" i="4"/>
  <c r="L133" i="4"/>
  <c r="M867" i="4"/>
  <c r="L623" i="4"/>
  <c r="L554" i="4"/>
  <c r="L534" i="4"/>
  <c r="L419" i="4"/>
  <c r="L405" i="4"/>
  <c r="L402" i="4"/>
  <c r="L327" i="4"/>
  <c r="L309" i="4"/>
  <c r="L951" i="4"/>
  <c r="L791" i="4"/>
  <c r="L787" i="4"/>
  <c r="L780" i="4"/>
  <c r="L779" i="4"/>
  <c r="L778" i="4"/>
  <c r="L777" i="4"/>
  <c r="L772" i="4"/>
  <c r="L771" i="4"/>
  <c r="L770" i="4"/>
  <c r="L769" i="4"/>
  <c r="L748" i="4"/>
  <c r="L747" i="4"/>
  <c r="L746" i="4"/>
  <c r="L745" i="4"/>
  <c r="L732" i="4"/>
  <c r="L731" i="4"/>
  <c r="L730" i="4"/>
  <c r="L729" i="4"/>
  <c r="L716" i="4"/>
  <c r="L715" i="4"/>
  <c r="L714" i="4"/>
  <c r="L713" i="4"/>
  <c r="L366" i="4"/>
  <c r="L365" i="4"/>
  <c r="L274" i="4"/>
  <c r="L272" i="4"/>
  <c r="L270" i="4"/>
  <c r="L253" i="4"/>
  <c r="L185" i="4"/>
  <c r="L184" i="4"/>
  <c r="L181" i="4"/>
  <c r="L166" i="4"/>
  <c r="L165" i="4"/>
  <c r="L163" i="4"/>
  <c r="L158" i="4"/>
  <c r="L157" i="4"/>
  <c r="L153" i="4"/>
  <c r="M146" i="4"/>
  <c r="O146" i="4" s="1"/>
  <c r="O10" i="4"/>
  <c r="L867" i="4"/>
  <c r="L601" i="4"/>
  <c r="L594" i="4"/>
  <c r="L580" i="4"/>
  <c r="L499" i="4"/>
  <c r="L344" i="4"/>
  <c r="L11" i="4"/>
  <c r="M844" i="4"/>
  <c r="M836" i="4"/>
  <c r="L564" i="4"/>
  <c r="L562" i="4"/>
  <c r="L559" i="4"/>
  <c r="L478" i="4"/>
  <c r="L297" i="4"/>
  <c r="L90" i="4"/>
  <c r="L125" i="4"/>
  <c r="M939" i="4"/>
  <c r="M876" i="4"/>
  <c r="L583" i="4"/>
  <c r="L388" i="4"/>
  <c r="L385" i="4"/>
  <c r="L381" i="4"/>
  <c r="L380" i="4"/>
  <c r="L319" i="4"/>
  <c r="L317" i="4"/>
  <c r="L315" i="4"/>
  <c r="L313" i="4"/>
  <c r="L242" i="4"/>
  <c r="L241" i="4"/>
  <c r="L7" i="4"/>
  <c r="L953" i="4"/>
  <c r="M927" i="4"/>
  <c r="L930" i="4"/>
  <c r="L928" i="4"/>
  <c r="L652" i="4"/>
  <c r="L651" i="4"/>
  <c r="L650" i="4"/>
  <c r="L649" i="4"/>
  <c r="L648" i="4"/>
  <c r="L646" i="4"/>
  <c r="L644" i="4"/>
  <c r="L643" i="4"/>
  <c r="O592" i="4"/>
  <c r="L539" i="4"/>
  <c r="L528" i="4"/>
  <c r="L521" i="4"/>
  <c r="L518" i="4"/>
  <c r="L515" i="4"/>
  <c r="L459" i="4"/>
  <c r="L458" i="4"/>
  <c r="L457" i="4"/>
  <c r="L456" i="4"/>
  <c r="L452" i="4"/>
  <c r="L451" i="4"/>
  <c r="L408" i="4"/>
  <c r="L334" i="4"/>
  <c r="L331" i="4"/>
  <c r="L302" i="4"/>
  <c r="L301" i="4"/>
  <c r="L124" i="4"/>
  <c r="L122" i="4"/>
  <c r="L118" i="4"/>
  <c r="L117" i="4"/>
  <c r="L116" i="4"/>
  <c r="L87" i="4"/>
  <c r="L80" i="4"/>
  <c r="L866" i="4"/>
  <c r="L865" i="4"/>
  <c r="L864" i="4"/>
  <c r="L863" i="4"/>
  <c r="L861" i="4"/>
  <c r="L860" i="4"/>
  <c r="L859" i="4"/>
  <c r="L857" i="4"/>
  <c r="L856" i="4"/>
  <c r="L855" i="4"/>
  <c r="L853" i="4"/>
  <c r="L851" i="4"/>
  <c r="L850" i="4"/>
  <c r="L849" i="4"/>
  <c r="M794" i="4"/>
  <c r="L632" i="4"/>
  <c r="L631" i="4"/>
  <c r="L629" i="4"/>
  <c r="L625" i="4"/>
  <c r="L573" i="4"/>
  <c r="L571" i="4"/>
  <c r="L568" i="4"/>
  <c r="L567" i="4"/>
  <c r="M523" i="4"/>
  <c r="O523" i="4" s="1"/>
  <c r="L444" i="4"/>
  <c r="L426" i="4"/>
  <c r="L422" i="4"/>
  <c r="L399" i="4"/>
  <c r="L339" i="4"/>
  <c r="L284" i="4"/>
  <c r="L283" i="4"/>
  <c r="L263" i="4"/>
  <c r="L262" i="4"/>
  <c r="L216" i="4"/>
  <c r="L214" i="4"/>
  <c r="L212" i="4"/>
  <c r="M203" i="4"/>
  <c r="L914" i="4"/>
  <c r="L912" i="4"/>
  <c r="M903" i="4"/>
  <c r="L893" i="4"/>
  <c r="L834" i="4"/>
  <c r="L833" i="4"/>
  <c r="L831" i="4"/>
  <c r="L830" i="4"/>
  <c r="L829" i="4"/>
  <c r="L821" i="4"/>
  <c r="L820" i="4"/>
  <c r="L819" i="4"/>
  <c r="L817" i="4"/>
  <c r="L811" i="4"/>
  <c r="L810" i="4"/>
  <c r="L807" i="4"/>
  <c r="L806" i="4"/>
  <c r="L805" i="4"/>
  <c r="M703" i="4"/>
  <c r="M671" i="4"/>
  <c r="O671" i="4" s="1"/>
  <c r="M632" i="4"/>
  <c r="O632" i="4" s="1"/>
  <c r="L619" i="4"/>
  <c r="L617" i="4"/>
  <c r="L613" i="4"/>
  <c r="L612" i="4"/>
  <c r="L606" i="4"/>
  <c r="L605" i="4"/>
  <c r="M576" i="4"/>
  <c r="O576" i="4" s="1"/>
  <c r="L553" i="4"/>
  <c r="L551" i="4"/>
  <c r="L550" i="4"/>
  <c r="L544" i="4"/>
  <c r="L540" i="4"/>
  <c r="L510" i="4"/>
  <c r="L509" i="4"/>
  <c r="L508" i="4"/>
  <c r="L507" i="4"/>
  <c r="L490" i="4"/>
  <c r="L488" i="4"/>
  <c r="L470" i="4"/>
  <c r="L469" i="4"/>
  <c r="L465" i="4"/>
  <c r="L460" i="4"/>
  <c r="L416" i="4"/>
  <c r="L395" i="4"/>
  <c r="L391" i="4"/>
  <c r="L350" i="4"/>
  <c r="L338" i="4"/>
  <c r="L336" i="4"/>
  <c r="L322" i="4"/>
  <c r="L307" i="4"/>
  <c r="L227" i="4"/>
  <c r="L225" i="4"/>
  <c r="L223" i="4"/>
  <c r="M197" i="4"/>
  <c r="L126" i="4"/>
  <c r="L108" i="4"/>
  <c r="L106" i="4"/>
  <c r="L102" i="4"/>
  <c r="L101" i="4"/>
  <c r="L100" i="4"/>
  <c r="L98" i="4"/>
  <c r="L94" i="4"/>
  <c r="L947" i="4"/>
  <c r="L945" i="4"/>
  <c r="L937" i="4"/>
  <c r="L935" i="4"/>
  <c r="M933" i="4"/>
  <c r="O933" i="4" s="1"/>
  <c r="L924" i="4"/>
  <c r="L922" i="4"/>
  <c r="L920" i="4"/>
  <c r="M919" i="4"/>
  <c r="O919" i="4" s="1"/>
  <c r="L908" i="4"/>
  <c r="L906" i="4"/>
  <c r="L904" i="4"/>
  <c r="L875" i="4"/>
  <c r="L873" i="4"/>
  <c r="L872" i="4"/>
  <c r="L871" i="4"/>
  <c r="L869" i="4"/>
  <c r="L843" i="4"/>
  <c r="L842" i="4"/>
  <c r="L841" i="4"/>
  <c r="L839" i="4"/>
  <c r="L838" i="4"/>
  <c r="L837" i="4"/>
  <c r="M822" i="4"/>
  <c r="L801" i="4"/>
  <c r="L800" i="4"/>
  <c r="L799" i="4"/>
  <c r="L797" i="4"/>
  <c r="L796" i="4"/>
  <c r="L795" i="4"/>
  <c r="M767" i="4"/>
  <c r="M759" i="4"/>
  <c r="L684" i="4"/>
  <c r="L683" i="4"/>
  <c r="L682" i="4"/>
  <c r="L681" i="4"/>
  <c r="M644" i="4"/>
  <c r="O644" i="4" s="1"/>
  <c r="L637" i="4"/>
  <c r="L636" i="4"/>
  <c r="L599" i="4"/>
  <c r="L598" i="4"/>
  <c r="L597" i="4"/>
  <c r="L596" i="4"/>
  <c r="L579" i="4"/>
  <c r="L574" i="4"/>
  <c r="M568" i="4"/>
  <c r="O568" i="4" s="1"/>
  <c r="L561" i="4"/>
  <c r="L560" i="4"/>
  <c r="L556" i="4"/>
  <c r="L482" i="4"/>
  <c r="L481" i="4"/>
  <c r="L464" i="4"/>
  <c r="L463" i="4"/>
  <c r="L462" i="4"/>
  <c r="L461" i="4"/>
  <c r="L360" i="4"/>
  <c r="L300" i="4"/>
  <c r="L299" i="4"/>
  <c r="L281" i="4"/>
  <c r="L260" i="4"/>
  <c r="L258" i="4"/>
  <c r="L256" i="4"/>
  <c r="K170" i="4"/>
  <c r="M170" i="4"/>
  <c r="M947" i="4"/>
  <c r="M935" i="4"/>
  <c r="M934" i="4"/>
  <c r="M890" i="4"/>
  <c r="M858" i="4"/>
  <c r="O858" i="4" s="1"/>
  <c r="L827" i="4"/>
  <c r="M719" i="4"/>
  <c r="L616" i="4"/>
  <c r="L611" i="4"/>
  <c r="M599" i="4"/>
  <c r="M580" i="4"/>
  <c r="O580" i="4" s="1"/>
  <c r="L572" i="4"/>
  <c r="M564" i="4"/>
  <c r="O564" i="4" s="1"/>
  <c r="L547" i="4"/>
  <c r="L537" i="4"/>
  <c r="L536" i="4"/>
  <c r="L524" i="4"/>
  <c r="L519" i="4"/>
  <c r="L503" i="4"/>
  <c r="L502" i="4"/>
  <c r="L500" i="4"/>
  <c r="L435" i="4"/>
  <c r="L433" i="4"/>
  <c r="L394" i="4"/>
  <c r="L377" i="4"/>
  <c r="L330" i="4"/>
  <c r="L306" i="4"/>
  <c r="L208" i="4"/>
  <c r="O197" i="4"/>
  <c r="M185" i="4"/>
  <c r="L114" i="4"/>
  <c r="L78" i="4"/>
  <c r="M911" i="4"/>
  <c r="O911" i="4" s="1"/>
  <c r="L895" i="4"/>
  <c r="L879" i="4"/>
  <c r="L847" i="4"/>
  <c r="M804" i="4"/>
  <c r="O804" i="4" s="1"/>
  <c r="M735" i="4"/>
  <c r="L628" i="4"/>
  <c r="L607" i="4"/>
  <c r="L604" i="4"/>
  <c r="L448" i="4"/>
  <c r="L407" i="4"/>
  <c r="L347" i="4"/>
  <c r="L246" i="4"/>
  <c r="L220" i="4"/>
  <c r="L41" i="4"/>
  <c r="L532" i="4"/>
  <c r="L529" i="4"/>
  <c r="M518" i="4"/>
  <c r="L505" i="4"/>
  <c r="L487" i="4"/>
  <c r="L485" i="4"/>
  <c r="L476" i="4"/>
  <c r="L475" i="4"/>
  <c r="L474" i="4"/>
  <c r="L453" i="4"/>
  <c r="L431" i="4"/>
  <c r="L425" i="4"/>
  <c r="L417" i="4"/>
  <c r="L412" i="4"/>
  <c r="L403" i="4"/>
  <c r="L398" i="4"/>
  <c r="L392" i="4"/>
  <c r="L387" i="4"/>
  <c r="L383" i="4"/>
  <c r="L373" i="4"/>
  <c r="L370" i="4"/>
  <c r="L364" i="4"/>
  <c r="L356" i="4"/>
  <c r="L351" i="4"/>
  <c r="L346" i="4"/>
  <c r="L345" i="4"/>
  <c r="L341" i="4"/>
  <c r="M336" i="4"/>
  <c r="L332" i="4"/>
  <c r="L324" i="4"/>
  <c r="L318" i="4"/>
  <c r="M306" i="4"/>
  <c r="O306" i="4" s="1"/>
  <c r="L303" i="4"/>
  <c r="M300" i="4"/>
  <c r="L298" i="4"/>
  <c r="L294" i="4"/>
  <c r="L277" i="4"/>
  <c r="L234" i="4"/>
  <c r="L233" i="4"/>
  <c r="L232" i="4"/>
  <c r="L203" i="4"/>
  <c r="L201" i="4"/>
  <c r="M200" i="4"/>
  <c r="L198" i="4"/>
  <c r="L192" i="4"/>
  <c r="M178" i="4"/>
  <c r="L71" i="4"/>
  <c r="L60" i="4"/>
  <c r="L46" i="4"/>
  <c r="L18" i="4"/>
  <c r="M16" i="4"/>
  <c r="L450" i="4"/>
  <c r="L421" i="4"/>
  <c r="L410" i="4"/>
  <c r="L396" i="4"/>
  <c r="L379" i="4"/>
  <c r="L362" i="4"/>
  <c r="L349" i="4"/>
  <c r="M319" i="4"/>
  <c r="O319" i="4" s="1"/>
  <c r="L293" i="4"/>
  <c r="L248" i="4"/>
  <c r="L222" i="4"/>
  <c r="L211" i="4"/>
  <c r="L81" i="4"/>
  <c r="L70" i="4"/>
  <c r="L59" i="4"/>
  <c r="L45" i="4"/>
  <c r="K743" i="4"/>
  <c r="M743" i="4"/>
  <c r="K655" i="4"/>
  <c r="M655" i="4"/>
  <c r="O655" i="4" s="1"/>
  <c r="M7" i="4"/>
  <c r="M953" i="4"/>
  <c r="O953" i="4" s="1"/>
  <c r="M951" i="4"/>
  <c r="M950" i="4"/>
  <c r="L949" i="4"/>
  <c r="L943" i="4"/>
  <c r="M941" i="4"/>
  <c r="L939" i="4"/>
  <c r="L933" i="4"/>
  <c r="M928" i="4"/>
  <c r="O928" i="4" s="1"/>
  <c r="L926" i="4"/>
  <c r="M925" i="4"/>
  <c r="O925" i="4" s="1"/>
  <c r="L918" i="4"/>
  <c r="M917" i="4"/>
  <c r="O917" i="4" s="1"/>
  <c r="L910" i="4"/>
  <c r="M909" i="4"/>
  <c r="O909" i="4" s="1"/>
  <c r="M904" i="4"/>
  <c r="O904" i="4" s="1"/>
  <c r="L902" i="4"/>
  <c r="M901" i="4"/>
  <c r="L892" i="4"/>
  <c r="L891" i="4"/>
  <c r="L878" i="4"/>
  <c r="L877" i="4"/>
  <c r="M854" i="4"/>
  <c r="L846" i="4"/>
  <c r="L845" i="4"/>
  <c r="L824" i="4"/>
  <c r="L823" i="4"/>
  <c r="L814" i="4"/>
  <c r="L813" i="4"/>
  <c r="M807" i="4"/>
  <c r="L793" i="4"/>
  <c r="M788" i="4"/>
  <c r="K775" i="4"/>
  <c r="M775" i="4"/>
  <c r="L764" i="4"/>
  <c r="L763" i="4"/>
  <c r="L762" i="4"/>
  <c r="L761" i="4"/>
  <c r="M751" i="4"/>
  <c r="O751" i="4" s="1"/>
  <c r="L676" i="4"/>
  <c r="L675" i="4"/>
  <c r="L674" i="4"/>
  <c r="L673" i="4"/>
  <c r="M663" i="4"/>
  <c r="L642" i="4"/>
  <c r="L630" i="4"/>
  <c r="L618" i="4"/>
  <c r="L603" i="4"/>
  <c r="L602" i="4"/>
  <c r="L590" i="4"/>
  <c r="L578" i="4"/>
  <c r="L577" i="4"/>
  <c r="K576" i="4"/>
  <c r="L566" i="4"/>
  <c r="L565" i="4"/>
  <c r="K564" i="4"/>
  <c r="L542" i="4"/>
  <c r="L541" i="4"/>
  <c r="L526" i="4"/>
  <c r="L525" i="4"/>
  <c r="L513" i="4"/>
  <c r="L443" i="4"/>
  <c r="L304" i="4"/>
  <c r="L209" i="4"/>
  <c r="M209" i="4"/>
  <c r="O209" i="4" s="1"/>
  <c r="M189" i="4"/>
  <c r="L189" i="4"/>
  <c r="M274" i="4"/>
  <c r="K274" i="4"/>
  <c r="M949" i="4"/>
  <c r="M945" i="4"/>
  <c r="O945" i="4" s="1"/>
  <c r="M943" i="4"/>
  <c r="M942" i="4"/>
  <c r="O942" i="4" s="1"/>
  <c r="M938" i="4"/>
  <c r="M932" i="4"/>
  <c r="M923" i="4"/>
  <c r="M915" i="4"/>
  <c r="M910" i="4"/>
  <c r="O910" i="4" s="1"/>
  <c r="M907" i="4"/>
  <c r="M902" i="4"/>
  <c r="O902" i="4" s="1"/>
  <c r="L900" i="4"/>
  <c r="M899" i="4"/>
  <c r="M870" i="4"/>
  <c r="O870" i="4" s="1"/>
  <c r="M865" i="4"/>
  <c r="M828" i="4"/>
  <c r="O828" i="4" s="1"/>
  <c r="M818" i="4"/>
  <c r="L809" i="4"/>
  <c r="L802" i="4"/>
  <c r="M801" i="4"/>
  <c r="L790" i="4"/>
  <c r="L789" i="4"/>
  <c r="M783" i="4"/>
  <c r="L708" i="4"/>
  <c r="L707" i="4"/>
  <c r="L706" i="4"/>
  <c r="L705" i="4"/>
  <c r="M695" i="4"/>
  <c r="O695" i="4" s="1"/>
  <c r="K679" i="4"/>
  <c r="M679" i="4"/>
  <c r="O679" i="4" s="1"/>
  <c r="L668" i="4"/>
  <c r="L667" i="4"/>
  <c r="L666" i="4"/>
  <c r="L665" i="4"/>
  <c r="M606" i="4"/>
  <c r="L595" i="4"/>
  <c r="M556" i="4"/>
  <c r="K556" i="4"/>
  <c r="L535" i="4"/>
  <c r="M285" i="4"/>
  <c r="O285" i="4" s="1"/>
  <c r="K285" i="4"/>
  <c r="M207" i="4"/>
  <c r="O207" i="4" s="1"/>
  <c r="L207" i="4"/>
  <c r="M946" i="4"/>
  <c r="O946" i="4" s="1"/>
  <c r="M929" i="4"/>
  <c r="M921" i="4"/>
  <c r="M913" i="4"/>
  <c r="M905" i="4"/>
  <c r="O905" i="4" s="1"/>
  <c r="M897" i="4"/>
  <c r="L740" i="4"/>
  <c r="L739" i="4"/>
  <c r="L738" i="4"/>
  <c r="L737" i="4"/>
  <c r="M727" i="4"/>
  <c r="O727" i="4" s="1"/>
  <c r="K711" i="4"/>
  <c r="M711" i="4"/>
  <c r="O711" i="4" s="1"/>
  <c r="L700" i="4"/>
  <c r="L699" i="4"/>
  <c r="L698" i="4"/>
  <c r="L697" i="4"/>
  <c r="M687" i="4"/>
  <c r="L624" i="4"/>
  <c r="L645" i="4"/>
  <c r="L633" i="4"/>
  <c r="L622" i="4"/>
  <c r="L621" i="4"/>
  <c r="L610" i="4"/>
  <c r="L609" i="4"/>
  <c r="L608" i="4"/>
  <c r="L593" i="4"/>
  <c r="L582" i="4"/>
  <c r="L581" i="4"/>
  <c r="M578" i="4"/>
  <c r="L570" i="4"/>
  <c r="L569" i="4"/>
  <c r="M566" i="4"/>
  <c r="L558" i="4"/>
  <c r="L557" i="4"/>
  <c r="L546" i="4"/>
  <c r="L545" i="4"/>
  <c r="M542" i="4"/>
  <c r="L533" i="4"/>
  <c r="L493" i="4"/>
  <c r="L492" i="4"/>
  <c r="L449" i="4"/>
  <c r="L368" i="4"/>
  <c r="O336" i="4"/>
  <c r="M289" i="4"/>
  <c r="O289" i="4" s="1"/>
  <c r="K289" i="4"/>
  <c r="L193" i="4"/>
  <c r="M193" i="4"/>
  <c r="L786" i="4"/>
  <c r="L785" i="4"/>
  <c r="L756" i="4"/>
  <c r="L755" i="4"/>
  <c r="L754" i="4"/>
  <c r="L753" i="4"/>
  <c r="L724" i="4"/>
  <c r="L723" i="4"/>
  <c r="L722" i="4"/>
  <c r="L721" i="4"/>
  <c r="L692" i="4"/>
  <c r="L691" i="4"/>
  <c r="L690" i="4"/>
  <c r="L689" i="4"/>
  <c r="L660" i="4"/>
  <c r="L659" i="4"/>
  <c r="L658" i="4"/>
  <c r="L657" i="4"/>
  <c r="M646" i="4"/>
  <c r="L639" i="4"/>
  <c r="L638" i="4"/>
  <c r="M634" i="4"/>
  <c r="L627" i="4"/>
  <c r="L626" i="4"/>
  <c r="M623" i="4"/>
  <c r="O623" i="4" s="1"/>
  <c r="L615" i="4"/>
  <c r="L614" i="4"/>
  <c r="M611" i="4"/>
  <c r="L600" i="4"/>
  <c r="M594" i="4"/>
  <c r="L588" i="4"/>
  <c r="L585" i="4"/>
  <c r="M583" i="4"/>
  <c r="O583" i="4" s="1"/>
  <c r="M582" i="4"/>
  <c r="L575" i="4"/>
  <c r="M571" i="4"/>
  <c r="M570" i="4"/>
  <c r="O570" i="4" s="1"/>
  <c r="L563" i="4"/>
  <c r="M559" i="4"/>
  <c r="M558" i="4"/>
  <c r="L549" i="4"/>
  <c r="M547" i="4"/>
  <c r="L543" i="4"/>
  <c r="L531" i="4"/>
  <c r="L530" i="4"/>
  <c r="L527" i="4"/>
  <c r="L523" i="4"/>
  <c r="L522" i="4"/>
  <c r="L517" i="4"/>
  <c r="L516" i="4"/>
  <c r="L504" i="4"/>
  <c r="M498" i="4"/>
  <c r="L479" i="4"/>
  <c r="L467" i="4"/>
  <c r="L455" i="4"/>
  <c r="L437" i="4"/>
  <c r="L489" i="4"/>
  <c r="L484" i="4"/>
  <c r="L471" i="4"/>
  <c r="L447" i="4"/>
  <c r="L446" i="4"/>
  <c r="L441" i="4"/>
  <c r="L424" i="4"/>
  <c r="L423" i="4"/>
  <c r="L418" i="4"/>
  <c r="L401" i="4"/>
  <c r="L400" i="4"/>
  <c r="L390" i="4"/>
  <c r="L389" i="4"/>
  <c r="L382" i="4"/>
  <c r="L375" i="4"/>
  <c r="L374" i="4"/>
  <c r="L367" i="4"/>
  <c r="L361" i="4"/>
  <c r="L354" i="4"/>
  <c r="L343" i="4"/>
  <c r="L342" i="4"/>
  <c r="M330" i="4"/>
  <c r="M315" i="4"/>
  <c r="K315" i="4"/>
  <c r="L314" i="4"/>
  <c r="M302" i="4"/>
  <c r="L295" i="4"/>
  <c r="L291" i="4"/>
  <c r="L290" i="4"/>
  <c r="M287" i="4"/>
  <c r="O287" i="4" s="1"/>
  <c r="K287" i="4"/>
  <c r="L286" i="4"/>
  <c r="L280" i="4"/>
  <c r="L275" i="4"/>
  <c r="M272" i="4"/>
  <c r="O272" i="4" s="1"/>
  <c r="K272" i="4"/>
  <c r="L271" i="4"/>
  <c r="L255" i="4"/>
  <c r="L247" i="4"/>
  <c r="L231" i="4"/>
  <c r="L213" i="4"/>
  <c r="L197" i="4"/>
  <c r="L130" i="4"/>
  <c r="L113" i="4"/>
  <c r="L97" i="4"/>
  <c r="M44" i="4"/>
  <c r="K44" i="4"/>
  <c r="L497" i="4"/>
  <c r="L496" i="4"/>
  <c r="L480" i="4"/>
  <c r="L468" i="4"/>
  <c r="L439" i="4"/>
  <c r="L434" i="4"/>
  <c r="M332" i="4"/>
  <c r="M304" i="4"/>
  <c r="O304" i="4" s="1"/>
  <c r="K304" i="4"/>
  <c r="L182" i="4"/>
  <c r="M182" i="4"/>
  <c r="O182" i="4" s="1"/>
  <c r="K135" i="4"/>
  <c r="M135" i="4"/>
  <c r="O44" i="4"/>
  <c r="L427" i="4"/>
  <c r="L415" i="4"/>
  <c r="L414" i="4"/>
  <c r="L409" i="4"/>
  <c r="L404" i="4"/>
  <c r="L393" i="4"/>
  <c r="L371" i="4"/>
  <c r="L358" i="4"/>
  <c r="L357" i="4"/>
  <c r="L340" i="4"/>
  <c r="M338" i="4"/>
  <c r="O338" i="4" s="1"/>
  <c r="M334" i="4"/>
  <c r="L333" i="4"/>
  <c r="K332" i="4"/>
  <c r="L326" i="4"/>
  <c r="L325" i="4"/>
  <c r="L321" i="4"/>
  <c r="L320" i="4"/>
  <c r="K319" i="4"/>
  <c r="L311" i="4"/>
  <c r="L310" i="4"/>
  <c r="L268" i="4"/>
  <c r="L267" i="4"/>
  <c r="L240" i="4"/>
  <c r="L239" i="4"/>
  <c r="L238" i="4"/>
  <c r="L224" i="4"/>
  <c r="L121" i="4"/>
  <c r="L105" i="4"/>
  <c r="L83" i="4"/>
  <c r="L150" i="4"/>
  <c r="L149" i="4"/>
  <c r="L128" i="4"/>
  <c r="L120" i="4"/>
  <c r="L112" i="4"/>
  <c r="L104" i="4"/>
  <c r="L96" i="4"/>
  <c r="L82" i="4"/>
  <c r="M80" i="4"/>
  <c r="M62" i="4"/>
  <c r="O62" i="4" s="1"/>
  <c r="M48" i="4"/>
  <c r="O48" i="4" s="1"/>
  <c r="M321" i="4"/>
  <c r="O321" i="4" s="1"/>
  <c r="M317" i="4"/>
  <c r="L316" i="4"/>
  <c r="L312" i="4"/>
  <c r="L308" i="4"/>
  <c r="L305" i="4"/>
  <c r="M298" i="4"/>
  <c r="O298" i="4" s="1"/>
  <c r="L288" i="4"/>
  <c r="M283" i="4"/>
  <c r="L282" i="4"/>
  <c r="L273" i="4"/>
  <c r="L269" i="4"/>
  <c r="L259" i="4"/>
  <c r="L252" i="4"/>
  <c r="L245" i="4"/>
  <c r="L244" i="4"/>
  <c r="L236" i="4"/>
  <c r="L235" i="4"/>
  <c r="L217" i="4"/>
  <c r="L195" i="4"/>
  <c r="L188" i="4"/>
  <c r="L174" i="4"/>
  <c r="L173" i="4"/>
  <c r="M162" i="4"/>
  <c r="M159" i="4"/>
  <c r="L142" i="4"/>
  <c r="L141" i="4"/>
  <c r="L139" i="4"/>
  <c r="M130" i="4"/>
  <c r="L92" i="4"/>
  <c r="K80" i="4"/>
  <c r="L63" i="4"/>
  <c r="K62" i="4"/>
  <c r="L56" i="4"/>
  <c r="L49" i="4"/>
  <c r="K48" i="4"/>
  <c r="L38" i="4"/>
  <c r="M30" i="4"/>
  <c r="O30" i="4" s="1"/>
  <c r="M19" i="4"/>
  <c r="O19" i="4" s="1"/>
  <c r="L14" i="4"/>
  <c r="M13" i="4"/>
  <c r="L257" i="4"/>
  <c r="L226" i="4"/>
  <c r="L215" i="4"/>
  <c r="M151" i="4"/>
  <c r="M150" i="4"/>
  <c r="O150" i="4" s="1"/>
  <c r="M92" i="4"/>
  <c r="O92" i="4" s="1"/>
  <c r="L73" i="4"/>
  <c r="L66" i="4"/>
  <c r="L42" i="4"/>
  <c r="L31" i="4"/>
  <c r="K30" i="4"/>
  <c r="M12" i="4"/>
  <c r="M428" i="4"/>
  <c r="O428" i="4" s="1"/>
  <c r="K428" i="4"/>
  <c r="M268" i="4"/>
  <c r="K268" i="4"/>
  <c r="L952" i="4"/>
  <c r="K951" i="4"/>
  <c r="K949" i="4"/>
  <c r="K947" i="4"/>
  <c r="L944" i="4"/>
  <c r="K943" i="4"/>
  <c r="L936" i="4"/>
  <c r="K935" i="4"/>
  <c r="M930" i="4"/>
  <c r="O930" i="4" s="1"/>
  <c r="M920" i="4"/>
  <c r="O920" i="4" s="1"/>
  <c r="M900" i="4"/>
  <c r="O900" i="4" s="1"/>
  <c r="M889" i="4"/>
  <c r="O889" i="4" s="1"/>
  <c r="M875" i="4"/>
  <c r="O875" i="4" s="1"/>
  <c r="M869" i="4"/>
  <c r="O869" i="4" s="1"/>
  <c r="L868" i="4"/>
  <c r="M864" i="4"/>
  <c r="O864" i="4" s="1"/>
  <c r="L848" i="4"/>
  <c r="L840" i="4"/>
  <c r="L832" i="4"/>
  <c r="M830" i="4"/>
  <c r="O830" i="4" s="1"/>
  <c r="M824" i="4"/>
  <c r="O824" i="4" s="1"/>
  <c r="M814" i="4"/>
  <c r="O814" i="4" s="1"/>
  <c r="L798" i="4"/>
  <c r="M796" i="4"/>
  <c r="O796" i="4" s="1"/>
  <c r="M772" i="4"/>
  <c r="O772" i="4" s="1"/>
  <c r="L768" i="4"/>
  <c r="M764" i="4"/>
  <c r="O764" i="4" s="1"/>
  <c r="M756" i="4"/>
  <c r="O756" i="4" s="1"/>
  <c r="M748" i="4"/>
  <c r="O748" i="4" s="1"/>
  <c r="L744" i="4"/>
  <c r="M740" i="4"/>
  <c r="O740" i="4" s="1"/>
  <c r="L736" i="4"/>
  <c r="M724" i="4"/>
  <c r="O724" i="4" s="1"/>
  <c r="L720" i="4"/>
  <c r="M716" i="4"/>
  <c r="O716" i="4" s="1"/>
  <c r="L704" i="4"/>
  <c r="M692" i="4"/>
  <c r="O692" i="4" s="1"/>
  <c r="M676" i="4"/>
  <c r="O676" i="4" s="1"/>
  <c r="M660" i="4"/>
  <c r="O660" i="4" s="1"/>
  <c r="M652" i="4"/>
  <c r="O652" i="4" s="1"/>
  <c r="M636" i="4"/>
  <c r="K632" i="4"/>
  <c r="M627" i="4"/>
  <c r="O627" i="4" s="1"/>
  <c r="K623" i="4"/>
  <c r="M622" i="4"/>
  <c r="K620" i="4"/>
  <c r="M615" i="4"/>
  <c r="O615" i="4" s="1"/>
  <c r="K611" i="4"/>
  <c r="M610" i="4"/>
  <c r="M608" i="4"/>
  <c r="O608" i="4" s="1"/>
  <c r="M603" i="4"/>
  <c r="K599" i="4"/>
  <c r="M598" i="4"/>
  <c r="M596" i="4"/>
  <c r="O596" i="4" s="1"/>
  <c r="K592" i="4"/>
  <c r="K587" i="4"/>
  <c r="M586" i="4"/>
  <c r="O586" i="4" s="1"/>
  <c r="M584" i="4"/>
  <c r="O584" i="4" s="1"/>
  <c r="K580" i="4"/>
  <c r="M575" i="4"/>
  <c r="O575" i="4" s="1"/>
  <c r="M572" i="4"/>
  <c r="O572" i="4" s="1"/>
  <c r="K568" i="4"/>
  <c r="M563" i="4"/>
  <c r="K559" i="4"/>
  <c r="M546" i="4"/>
  <c r="L538" i="4"/>
  <c r="M531" i="4"/>
  <c r="O531" i="4" s="1"/>
  <c r="L512" i="4"/>
  <c r="L506" i="4"/>
  <c r="L501" i="4"/>
  <c r="L491" i="4"/>
  <c r="L486" i="4"/>
  <c r="L473" i="4"/>
  <c r="M462" i="4"/>
  <c r="O462" i="4" s="1"/>
  <c r="K462" i="4"/>
  <c r="L445" i="4"/>
  <c r="M442" i="4"/>
  <c r="K442" i="4"/>
  <c r="M437" i="4"/>
  <c r="O437" i="4" s="1"/>
  <c r="K437" i="4"/>
  <c r="L436" i="4"/>
  <c r="M412" i="4"/>
  <c r="O412" i="4" s="1"/>
  <c r="K412" i="4"/>
  <c r="L411" i="4"/>
  <c r="L406" i="4"/>
  <c r="M403" i="4"/>
  <c r="O403" i="4" s="1"/>
  <c r="K403" i="4"/>
  <c r="L397" i="4"/>
  <c r="M394" i="4"/>
  <c r="K394" i="4"/>
  <c r="L386" i="4"/>
  <c r="M381" i="4"/>
  <c r="O381" i="4" s="1"/>
  <c r="K381" i="4"/>
  <c r="M366" i="4"/>
  <c r="O366" i="4" s="1"/>
  <c r="K366" i="4"/>
  <c r="L352" i="4"/>
  <c r="M349" i="4"/>
  <c r="K349" i="4"/>
  <c r="L348" i="4"/>
  <c r="O7" i="4"/>
  <c r="M937" i="4"/>
  <c r="O937" i="4" s="1"/>
  <c r="O563" i="4"/>
  <c r="M482" i="4"/>
  <c r="O482" i="4" s="1"/>
  <c r="K482" i="4"/>
  <c r="M419" i="4"/>
  <c r="K419" i="4"/>
  <c r="M383" i="4"/>
  <c r="O383" i="4" s="1"/>
  <c r="K383" i="4"/>
  <c r="L948" i="4"/>
  <c r="L940" i="4"/>
  <c r="M926" i="4"/>
  <c r="O926" i="4" s="1"/>
  <c r="M924" i="4"/>
  <c r="O924" i="4" s="1"/>
  <c r="M922" i="4"/>
  <c r="O922" i="4" s="1"/>
  <c r="M918" i="4"/>
  <c r="O918" i="4" s="1"/>
  <c r="M916" i="4"/>
  <c r="O916" i="4" s="1"/>
  <c r="M914" i="4"/>
  <c r="O914" i="4" s="1"/>
  <c r="M912" i="4"/>
  <c r="O912" i="4" s="1"/>
  <c r="M908" i="4"/>
  <c r="O908" i="4" s="1"/>
  <c r="M906" i="4"/>
  <c r="O906" i="4" s="1"/>
  <c r="M896" i="4"/>
  <c r="O896" i="4" s="1"/>
  <c r="L894" i="4"/>
  <c r="M886" i="4"/>
  <c r="O886" i="4" s="1"/>
  <c r="M882" i="4"/>
  <c r="O882" i="4" s="1"/>
  <c r="M878" i="4"/>
  <c r="O878" i="4" s="1"/>
  <c r="L874" i="4"/>
  <c r="M872" i="4"/>
  <c r="O872" i="4" s="1"/>
  <c r="L862" i="4"/>
  <c r="M860" i="4"/>
  <c r="O860" i="4" s="1"/>
  <c r="M853" i="4"/>
  <c r="O853" i="4" s="1"/>
  <c r="L852" i="4"/>
  <c r="M850" i="4"/>
  <c r="O850" i="4" s="1"/>
  <c r="M838" i="4"/>
  <c r="O838" i="4" s="1"/>
  <c r="M827" i="4"/>
  <c r="O827" i="4" s="1"/>
  <c r="L826" i="4"/>
  <c r="M817" i="4"/>
  <c r="O817" i="4" s="1"/>
  <c r="L816" i="4"/>
  <c r="L812" i="4"/>
  <c r="M810" i="4"/>
  <c r="O810" i="4" s="1"/>
  <c r="L808" i="4"/>
  <c r="M800" i="4"/>
  <c r="O800" i="4" s="1"/>
  <c r="M793" i="4"/>
  <c r="O793" i="4" s="1"/>
  <c r="L792" i="4"/>
  <c r="M790" i="4"/>
  <c r="O790" i="4" s="1"/>
  <c r="M787" i="4"/>
  <c r="O787" i="4" s="1"/>
  <c r="L784" i="4"/>
  <c r="M780" i="4"/>
  <c r="O780" i="4" s="1"/>
  <c r="L776" i="4"/>
  <c r="L760" i="4"/>
  <c r="L752" i="4"/>
  <c r="M732" i="4"/>
  <c r="O732" i="4" s="1"/>
  <c r="L728" i="4"/>
  <c r="L712" i="4"/>
  <c r="M708" i="4"/>
  <c r="O708" i="4" s="1"/>
  <c r="M700" i="4"/>
  <c r="O700" i="4" s="1"/>
  <c r="L696" i="4"/>
  <c r="L688" i="4"/>
  <c r="M684" i="4"/>
  <c r="O684" i="4" s="1"/>
  <c r="L680" i="4"/>
  <c r="L672" i="4"/>
  <c r="M668" i="4"/>
  <c r="O668" i="4" s="1"/>
  <c r="L664" i="4"/>
  <c r="L656" i="4"/>
  <c r="M648" i="4"/>
  <c r="O648" i="4" s="1"/>
  <c r="K644" i="4"/>
  <c r="M639" i="4"/>
  <c r="O639" i="4" s="1"/>
  <c r="M952" i="4"/>
  <c r="O952" i="4" s="1"/>
  <c r="M948" i="4"/>
  <c r="O948" i="4" s="1"/>
  <c r="M944" i="4"/>
  <c r="M940" i="4"/>
  <c r="M936" i="4"/>
  <c r="O936" i="4" s="1"/>
  <c r="M931" i="4"/>
  <c r="O931" i="4" s="1"/>
  <c r="L929" i="4"/>
  <c r="K928" i="4"/>
  <c r="L927" i="4"/>
  <c r="L925" i="4"/>
  <c r="L923" i="4"/>
  <c r="L921" i="4"/>
  <c r="L919" i="4"/>
  <c r="L917" i="4"/>
  <c r="L915" i="4"/>
  <c r="L913" i="4"/>
  <c r="L911" i="4"/>
  <c r="K910" i="4"/>
  <c r="L909" i="4"/>
  <c r="L907" i="4"/>
  <c r="L905" i="4"/>
  <c r="K904" i="4"/>
  <c r="L903" i="4"/>
  <c r="K902" i="4"/>
  <c r="L901" i="4"/>
  <c r="L899" i="4"/>
  <c r="K898" i="4"/>
  <c r="M891" i="4"/>
  <c r="L890" i="4"/>
  <c r="M877" i="4"/>
  <c r="O877" i="4" s="1"/>
  <c r="L876" i="4"/>
  <c r="M871" i="4"/>
  <c r="L870" i="4"/>
  <c r="M866" i="4"/>
  <c r="O866" i="4" s="1"/>
  <c r="M859" i="4"/>
  <c r="L858" i="4"/>
  <c r="M856" i="4"/>
  <c r="O856" i="4" s="1"/>
  <c r="L854" i="4"/>
  <c r="M846" i="4"/>
  <c r="L844" i="4"/>
  <c r="M842" i="4"/>
  <c r="O842" i="4" s="1"/>
  <c r="M837" i="4"/>
  <c r="O837" i="4" s="1"/>
  <c r="L836" i="4"/>
  <c r="M829" i="4"/>
  <c r="L828" i="4"/>
  <c r="M823" i="4"/>
  <c r="O823" i="4" s="1"/>
  <c r="L822" i="4"/>
  <c r="M820" i="4"/>
  <c r="L818" i="4"/>
  <c r="M806" i="4"/>
  <c r="O806" i="4" s="1"/>
  <c r="L804" i="4"/>
  <c r="M802" i="4"/>
  <c r="M795" i="4"/>
  <c r="O795" i="4" s="1"/>
  <c r="L794" i="4"/>
  <c r="M789" i="4"/>
  <c r="L788" i="4"/>
  <c r="L783" i="4"/>
  <c r="L782" i="4"/>
  <c r="L781" i="4"/>
  <c r="M779" i="4"/>
  <c r="L775" i="4"/>
  <c r="L774" i="4"/>
  <c r="L773" i="4"/>
  <c r="M771" i="4"/>
  <c r="L767" i="4"/>
  <c r="L766" i="4"/>
  <c r="L765" i="4"/>
  <c r="M763" i="4"/>
  <c r="L759" i="4"/>
  <c r="L758" i="4"/>
  <c r="L757" i="4"/>
  <c r="M755" i="4"/>
  <c r="L751" i="4"/>
  <c r="L750" i="4"/>
  <c r="L749" i="4"/>
  <c r="M747" i="4"/>
  <c r="L743" i="4"/>
  <c r="L742" i="4"/>
  <c r="L741" i="4"/>
  <c r="M739" i="4"/>
  <c r="L735" i="4"/>
  <c r="L734" i="4"/>
  <c r="L733" i="4"/>
  <c r="M731" i="4"/>
  <c r="L727" i="4"/>
  <c r="L726" i="4"/>
  <c r="L725" i="4"/>
  <c r="M723" i="4"/>
  <c r="L719" i="4"/>
  <c r="L718" i="4"/>
  <c r="L717" i="4"/>
  <c r="M715" i="4"/>
  <c r="L711" i="4"/>
  <c r="L710" i="4"/>
  <c r="L709" i="4"/>
  <c r="M707" i="4"/>
  <c r="L703" i="4"/>
  <c r="L702" i="4"/>
  <c r="L701" i="4"/>
  <c r="M699" i="4"/>
  <c r="L695" i="4"/>
  <c r="L694" i="4"/>
  <c r="L693" i="4"/>
  <c r="M691" i="4"/>
  <c r="L687" i="4"/>
  <c r="L686" i="4"/>
  <c r="L685" i="4"/>
  <c r="M683" i="4"/>
  <c r="L679" i="4"/>
  <c r="L678" i="4"/>
  <c r="L677" i="4"/>
  <c r="M675" i="4"/>
  <c r="L671" i="4"/>
  <c r="L670" i="4"/>
  <c r="L669" i="4"/>
  <c r="M667" i="4"/>
  <c r="L663" i="4"/>
  <c r="L662" i="4"/>
  <c r="L661" i="4"/>
  <c r="M659" i="4"/>
  <c r="L655" i="4"/>
  <c r="L654" i="4"/>
  <c r="L653" i="4"/>
  <c r="M651" i="4"/>
  <c r="K648" i="4"/>
  <c r="M643" i="4"/>
  <c r="O643" i="4" s="1"/>
  <c r="K639" i="4"/>
  <c r="M638" i="4"/>
  <c r="O638" i="4" s="1"/>
  <c r="K636" i="4"/>
  <c r="M631" i="4"/>
  <c r="O631" i="4" s="1"/>
  <c r="K627" i="4"/>
  <c r="M626" i="4"/>
  <c r="M624" i="4"/>
  <c r="O624" i="4" s="1"/>
  <c r="M619" i="4"/>
  <c r="O619" i="4" s="1"/>
  <c r="K615" i="4"/>
  <c r="M614" i="4"/>
  <c r="M612" i="4"/>
  <c r="O612" i="4" s="1"/>
  <c r="K608" i="4"/>
  <c r="K603" i="4"/>
  <c r="M602" i="4"/>
  <c r="O602" i="4" s="1"/>
  <c r="M600" i="4"/>
  <c r="O600" i="4" s="1"/>
  <c r="K596" i="4"/>
  <c r="M591" i="4"/>
  <c r="O591" i="4" s="1"/>
  <c r="M588" i="4"/>
  <c r="O588" i="4" s="1"/>
  <c r="K584" i="4"/>
  <c r="M579" i="4"/>
  <c r="O579" i="4" s="1"/>
  <c r="K575" i="4"/>
  <c r="M574" i="4"/>
  <c r="O574" i="4" s="1"/>
  <c r="K572" i="4"/>
  <c r="O571" i="4"/>
  <c r="M567" i="4"/>
  <c r="O567" i="4" s="1"/>
  <c r="K563" i="4"/>
  <c r="M562" i="4"/>
  <c r="L555" i="4"/>
  <c r="L552" i="4"/>
  <c r="L548" i="4"/>
  <c r="K547" i="4"/>
  <c r="M544" i="4"/>
  <c r="O544" i="4" s="1"/>
  <c r="K544" i="4"/>
  <c r="M539" i="4"/>
  <c r="O539" i="4" s="1"/>
  <c r="K539" i="4"/>
  <c r="L520" i="4"/>
  <c r="L514" i="4"/>
  <c r="M503" i="4"/>
  <c r="O503" i="4" s="1"/>
  <c r="K503" i="4"/>
  <c r="L483" i="4"/>
  <c r="L466" i="4"/>
  <c r="L454" i="4"/>
  <c r="M451" i="4"/>
  <c r="K451" i="4"/>
  <c r="L429" i="4"/>
  <c r="M426" i="4"/>
  <c r="O426" i="4" s="1"/>
  <c r="K426" i="4"/>
  <c r="M421" i="4"/>
  <c r="O421" i="4" s="1"/>
  <c r="K421" i="4"/>
  <c r="L420" i="4"/>
  <c r="L384" i="4"/>
  <c r="M379" i="4"/>
  <c r="O379" i="4" s="1"/>
  <c r="K379" i="4"/>
  <c r="L378" i="4"/>
  <c r="L369" i="4"/>
  <c r="M364" i="4"/>
  <c r="O364" i="4" s="1"/>
  <c r="K364" i="4"/>
  <c r="L363" i="4"/>
  <c r="M353" i="4"/>
  <c r="O353" i="4" s="1"/>
  <c r="K353" i="4"/>
  <c r="M847" i="4"/>
  <c r="O847" i="4" s="1"/>
  <c r="O636" i="4"/>
  <c r="O603" i="4"/>
  <c r="M551" i="4"/>
  <c r="O551" i="4" s="1"/>
  <c r="K551" i="4"/>
  <c r="M470" i="4"/>
  <c r="O470" i="4" s="1"/>
  <c r="K470" i="4"/>
  <c r="M453" i="4"/>
  <c r="O453" i="4" s="1"/>
  <c r="K453" i="4"/>
  <c r="M368" i="4"/>
  <c r="O368" i="4" s="1"/>
  <c r="K368" i="4"/>
  <c r="M362" i="4"/>
  <c r="K362" i="4"/>
  <c r="L950" i="4"/>
  <c r="L946" i="4"/>
  <c r="L942" i="4"/>
  <c r="L938" i="4"/>
  <c r="L934" i="4"/>
  <c r="L932" i="4"/>
  <c r="M892" i="4"/>
  <c r="O892" i="4" s="1"/>
  <c r="L888" i="4"/>
  <c r="L884" i="4"/>
  <c r="L880" i="4"/>
  <c r="M894" i="4"/>
  <c r="M888" i="4"/>
  <c r="O888" i="4" s="1"/>
  <c r="M884" i="4"/>
  <c r="O884" i="4" s="1"/>
  <c r="M880" i="4"/>
  <c r="M874" i="4"/>
  <c r="M868" i="4"/>
  <c r="O868" i="4" s="1"/>
  <c r="M862" i="4"/>
  <c r="O862" i="4" s="1"/>
  <c r="M852" i="4"/>
  <c r="M848" i="4"/>
  <c r="M832" i="4"/>
  <c r="O832" i="4" s="1"/>
  <c r="M826" i="4"/>
  <c r="O826" i="4" s="1"/>
  <c r="M816" i="4"/>
  <c r="M812" i="4"/>
  <c r="M808" i="4"/>
  <c r="O808" i="4" s="1"/>
  <c r="M798" i="4"/>
  <c r="O798" i="4" s="1"/>
  <c r="M792" i="4"/>
  <c r="M784" i="4"/>
  <c r="M776" i="4"/>
  <c r="O776" i="4" s="1"/>
  <c r="M768" i="4"/>
  <c r="M760" i="4"/>
  <c r="M752" i="4"/>
  <c r="M744" i="4"/>
  <c r="O744" i="4" s="1"/>
  <c r="M736" i="4"/>
  <c r="O736" i="4" s="1"/>
  <c r="M728" i="4"/>
  <c r="M720" i="4"/>
  <c r="M712" i="4"/>
  <c r="O712" i="4" s="1"/>
  <c r="M704" i="4"/>
  <c r="O704" i="4" s="1"/>
  <c r="M696" i="4"/>
  <c r="M688" i="4"/>
  <c r="M680" i="4"/>
  <c r="O680" i="4" s="1"/>
  <c r="M672" i="4"/>
  <c r="M664" i="4"/>
  <c r="M656" i="4"/>
  <c r="M647" i="4"/>
  <c r="O647" i="4" s="1"/>
  <c r="M642" i="4"/>
  <c r="O642" i="4" s="1"/>
  <c r="M640" i="4"/>
  <c r="O640" i="4" s="1"/>
  <c r="M635" i="4"/>
  <c r="O635" i="4" s="1"/>
  <c r="M630" i="4"/>
  <c r="O630" i="4" s="1"/>
  <c r="M628" i="4"/>
  <c r="O628" i="4" s="1"/>
  <c r="O620" i="4"/>
  <c r="M618" i="4"/>
  <c r="O618" i="4" s="1"/>
  <c r="M616" i="4"/>
  <c r="O616" i="4" s="1"/>
  <c r="O611" i="4"/>
  <c r="M607" i="4"/>
  <c r="O607" i="4" s="1"/>
  <c r="M604" i="4"/>
  <c r="O604" i="4" s="1"/>
  <c r="O599" i="4"/>
  <c r="M595" i="4"/>
  <c r="O595" i="4" s="1"/>
  <c r="M590" i="4"/>
  <c r="O587" i="4"/>
  <c r="M490" i="4"/>
  <c r="O490" i="4" s="1"/>
  <c r="K490" i="4"/>
  <c r="M472" i="4"/>
  <c r="O472" i="4" s="1"/>
  <c r="K472" i="4"/>
  <c r="M444" i="4"/>
  <c r="O444" i="4" s="1"/>
  <c r="K444" i="4"/>
  <c r="M435" i="4"/>
  <c r="O435" i="4" s="1"/>
  <c r="K435" i="4"/>
  <c r="M410" i="4"/>
  <c r="O410" i="4" s="1"/>
  <c r="K410" i="4"/>
  <c r="M405" i="4"/>
  <c r="O405" i="4" s="1"/>
  <c r="K405" i="4"/>
  <c r="M396" i="4"/>
  <c r="O396" i="4" s="1"/>
  <c r="K396" i="4"/>
  <c r="M385" i="4"/>
  <c r="O385" i="4" s="1"/>
  <c r="K385" i="4"/>
  <c r="M370" i="4"/>
  <c r="O370" i="4" s="1"/>
  <c r="K370" i="4"/>
  <c r="M351" i="4"/>
  <c r="O351" i="4" s="1"/>
  <c r="K351" i="4"/>
  <c r="M347" i="4"/>
  <c r="O347" i="4" s="1"/>
  <c r="K347" i="4"/>
  <c r="M515" i="4"/>
  <c r="O515" i="4" s="1"/>
  <c r="M507" i="4"/>
  <c r="O507" i="4" s="1"/>
  <c r="M502" i="4"/>
  <c r="O502" i="4" s="1"/>
  <c r="M500" i="4"/>
  <c r="O500" i="4" s="1"/>
  <c r="M495" i="4"/>
  <c r="O495" i="4" s="1"/>
  <c r="M492" i="4"/>
  <c r="M484" i="4"/>
  <c r="O484" i="4" s="1"/>
  <c r="M474" i="4"/>
  <c r="O474" i="4" s="1"/>
  <c r="M464" i="4"/>
  <c r="O464" i="4" s="1"/>
  <c r="M456" i="4"/>
  <c r="M449" i="4"/>
  <c r="O449" i="4" s="1"/>
  <c r="M447" i="4"/>
  <c r="M440" i="4"/>
  <c r="O440" i="4" s="1"/>
  <c r="M433" i="4"/>
  <c r="M431" i="4"/>
  <c r="O431" i="4" s="1"/>
  <c r="M424" i="4"/>
  <c r="M417" i="4"/>
  <c r="O417" i="4" s="1"/>
  <c r="M415" i="4"/>
  <c r="M408" i="4"/>
  <c r="O408" i="4" s="1"/>
  <c r="M401" i="4"/>
  <c r="M399" i="4"/>
  <c r="O399" i="4" s="1"/>
  <c r="M392" i="4"/>
  <c r="O392" i="4" s="1"/>
  <c r="M390" i="4"/>
  <c r="O390" i="4" s="1"/>
  <c r="M388" i="4"/>
  <c r="M377" i="4"/>
  <c r="O377" i="4" s="1"/>
  <c r="M375" i="4"/>
  <c r="O375" i="4" s="1"/>
  <c r="M373" i="4"/>
  <c r="O373" i="4" s="1"/>
  <c r="M371" i="4"/>
  <c r="O371" i="4" s="1"/>
  <c r="M360" i="4"/>
  <c r="O360" i="4" s="1"/>
  <c r="M358" i="4"/>
  <c r="O358" i="4" s="1"/>
  <c r="M356" i="4"/>
  <c r="O356" i="4" s="1"/>
  <c r="M345" i="4"/>
  <c r="O345" i="4" s="1"/>
  <c r="M343" i="4"/>
  <c r="O343" i="4" s="1"/>
  <c r="M339" i="4"/>
  <c r="O339" i="4" s="1"/>
  <c r="K339" i="4"/>
  <c r="L335" i="4"/>
  <c r="M328" i="4"/>
  <c r="O328" i="4" s="1"/>
  <c r="K328" i="4"/>
  <c r="M324" i="4"/>
  <c r="O324" i="4" s="1"/>
  <c r="K324" i="4"/>
  <c r="L323" i="4"/>
  <c r="M313" i="4"/>
  <c r="O313" i="4" s="1"/>
  <c r="K313" i="4"/>
  <c r="M309" i="4"/>
  <c r="K309" i="4"/>
  <c r="M294" i="4"/>
  <c r="O294" i="4" s="1"/>
  <c r="K294" i="4"/>
  <c r="M279" i="4"/>
  <c r="K279" i="4"/>
  <c r="M240" i="4"/>
  <c r="O240" i="4" s="1"/>
  <c r="K240" i="4"/>
  <c r="M231" i="4"/>
  <c r="O231" i="4" s="1"/>
  <c r="K231" i="4"/>
  <c r="L205" i="4"/>
  <c r="M205" i="4"/>
  <c r="O205" i="4" s="1"/>
  <c r="M560" i="4"/>
  <c r="O560" i="4" s="1"/>
  <c r="M555" i="4"/>
  <c r="O555" i="4" s="1"/>
  <c r="M550" i="4"/>
  <c r="M548" i="4"/>
  <c r="O548" i="4" s="1"/>
  <c r="M538" i="4"/>
  <c r="M536" i="4"/>
  <c r="O536" i="4" s="1"/>
  <c r="M528" i="4"/>
  <c r="O528" i="4" s="1"/>
  <c r="M520" i="4"/>
  <c r="O520" i="4" s="1"/>
  <c r="M514" i="4"/>
  <c r="M512" i="4"/>
  <c r="O512" i="4" s="1"/>
  <c r="M506" i="4"/>
  <c r="O506" i="4" s="1"/>
  <c r="M504" i="4"/>
  <c r="O504" i="4" s="1"/>
  <c r="K500" i="4"/>
  <c r="K495" i="4"/>
  <c r="M494" i="4"/>
  <c r="K492" i="4"/>
  <c r="M491" i="4"/>
  <c r="O491" i="4" s="1"/>
  <c r="M486" i="4"/>
  <c r="O486" i="4" s="1"/>
  <c r="K484" i="4"/>
  <c r="M476" i="4"/>
  <c r="O476" i="4" s="1"/>
  <c r="K474" i="4"/>
  <c r="M466" i="4"/>
  <c r="O466" i="4" s="1"/>
  <c r="K464" i="4"/>
  <c r="M458" i="4"/>
  <c r="O458" i="4" s="1"/>
  <c r="K456" i="4"/>
  <c r="M454" i="4"/>
  <c r="O454" i="4" s="1"/>
  <c r="M452" i="4"/>
  <c r="K449" i="4"/>
  <c r="K447" i="4"/>
  <c r="M445" i="4"/>
  <c r="O445" i="4" s="1"/>
  <c r="M443" i="4"/>
  <c r="K440" i="4"/>
  <c r="M438" i="4"/>
  <c r="O438" i="4" s="1"/>
  <c r="M436" i="4"/>
  <c r="O436" i="4" s="1"/>
  <c r="K433" i="4"/>
  <c r="K431" i="4"/>
  <c r="M429" i="4"/>
  <c r="O429" i="4" s="1"/>
  <c r="M427" i="4"/>
  <c r="K424" i="4"/>
  <c r="M422" i="4"/>
  <c r="O422" i="4" s="1"/>
  <c r="M420" i="4"/>
  <c r="K417" i="4"/>
  <c r="K415" i="4"/>
  <c r="M413" i="4"/>
  <c r="O413" i="4" s="1"/>
  <c r="M411" i="4"/>
  <c r="K408" i="4"/>
  <c r="M406" i="4"/>
  <c r="O406" i="4" s="1"/>
  <c r="M404" i="4"/>
  <c r="O404" i="4" s="1"/>
  <c r="K401" i="4"/>
  <c r="K399" i="4"/>
  <c r="M397" i="4"/>
  <c r="O397" i="4" s="1"/>
  <c r="M395" i="4"/>
  <c r="O395" i="4" s="1"/>
  <c r="K392" i="4"/>
  <c r="K390" i="4"/>
  <c r="K388" i="4"/>
  <c r="M386" i="4"/>
  <c r="O386" i="4" s="1"/>
  <c r="M384" i="4"/>
  <c r="O384" i="4" s="1"/>
  <c r="M382" i="4"/>
  <c r="O382" i="4" s="1"/>
  <c r="M380" i="4"/>
  <c r="O380" i="4" s="1"/>
  <c r="M378" i="4"/>
  <c r="O378" i="4" s="1"/>
  <c r="K377" i="4"/>
  <c r="K375" i="4"/>
  <c r="K373" i="4"/>
  <c r="K371" i="4"/>
  <c r="M369" i="4"/>
  <c r="O369" i="4" s="1"/>
  <c r="M367" i="4"/>
  <c r="O367" i="4" s="1"/>
  <c r="M365" i="4"/>
  <c r="O365" i="4" s="1"/>
  <c r="M363" i="4"/>
  <c r="O363" i="4" s="1"/>
  <c r="K360" i="4"/>
  <c r="K358" i="4"/>
  <c r="K356" i="4"/>
  <c r="M354" i="4"/>
  <c r="O354" i="4" s="1"/>
  <c r="M352" i="4"/>
  <c r="O352" i="4" s="1"/>
  <c r="M350" i="4"/>
  <c r="O350" i="4" s="1"/>
  <c r="M348" i="4"/>
  <c r="M346" i="4"/>
  <c r="O346" i="4" s="1"/>
  <c r="K345" i="4"/>
  <c r="K343" i="4"/>
  <c r="L337" i="4"/>
  <c r="K336" i="4"/>
  <c r="M270" i="4"/>
  <c r="O270" i="4" s="1"/>
  <c r="K270" i="4"/>
  <c r="M266" i="4"/>
  <c r="O266" i="4" s="1"/>
  <c r="K266" i="4"/>
  <c r="M253" i="4"/>
  <c r="K253" i="4"/>
  <c r="O559" i="4"/>
  <c r="O556" i="4"/>
  <c r="M554" i="4"/>
  <c r="O554" i="4" s="1"/>
  <c r="M552" i="4"/>
  <c r="O552" i="4" s="1"/>
  <c r="O547" i="4"/>
  <c r="M543" i="4"/>
  <c r="O543" i="4" s="1"/>
  <c r="M540" i="4"/>
  <c r="O540" i="4" s="1"/>
  <c r="M535" i="4"/>
  <c r="O535" i="4" s="1"/>
  <c r="M532" i="4"/>
  <c r="O532" i="4" s="1"/>
  <c r="M527" i="4"/>
  <c r="O527" i="4" s="1"/>
  <c r="M524" i="4"/>
  <c r="O524" i="4" s="1"/>
  <c r="M519" i="4"/>
  <c r="O519" i="4" s="1"/>
  <c r="M516" i="4"/>
  <c r="O516" i="4" s="1"/>
  <c r="M511" i="4"/>
  <c r="O511" i="4" s="1"/>
  <c r="M508" i="4"/>
  <c r="O508" i="4" s="1"/>
  <c r="M499" i="4"/>
  <c r="O499" i="4" s="1"/>
  <c r="M496" i="4"/>
  <c r="O496" i="4" s="1"/>
  <c r="M488" i="4"/>
  <c r="M480" i="4"/>
  <c r="M478" i="4"/>
  <c r="O478" i="4" s="1"/>
  <c r="M468" i="4"/>
  <c r="M460" i="4"/>
  <c r="M455" i="4"/>
  <c r="O455" i="4" s="1"/>
  <c r="K454" i="4"/>
  <c r="O451" i="4"/>
  <c r="M450" i="4"/>
  <c r="O450" i="4" s="1"/>
  <c r="M448" i="4"/>
  <c r="O448" i="4" s="1"/>
  <c r="M446" i="4"/>
  <c r="O446" i="4" s="1"/>
  <c r="K445" i="4"/>
  <c r="O442" i="4"/>
  <c r="M441" i="4"/>
  <c r="O441" i="4" s="1"/>
  <c r="M439" i="4"/>
  <c r="O439" i="4" s="1"/>
  <c r="K438" i="4"/>
  <c r="M434" i="4"/>
  <c r="O434" i="4" s="1"/>
  <c r="M432" i="4"/>
  <c r="O432" i="4" s="1"/>
  <c r="M430" i="4"/>
  <c r="O430" i="4" s="1"/>
  <c r="K429" i="4"/>
  <c r="M425" i="4"/>
  <c r="O425" i="4" s="1"/>
  <c r="M423" i="4"/>
  <c r="O423" i="4" s="1"/>
  <c r="K422" i="4"/>
  <c r="O419" i="4"/>
  <c r="M418" i="4"/>
  <c r="O418" i="4" s="1"/>
  <c r="M416" i="4"/>
  <c r="O416" i="4" s="1"/>
  <c r="M414" i="4"/>
  <c r="O414" i="4" s="1"/>
  <c r="K413" i="4"/>
  <c r="M409" i="4"/>
  <c r="O409" i="4" s="1"/>
  <c r="M407" i="4"/>
  <c r="O407" i="4" s="1"/>
  <c r="K406" i="4"/>
  <c r="M402" i="4"/>
  <c r="O402" i="4" s="1"/>
  <c r="M400" i="4"/>
  <c r="O400" i="4" s="1"/>
  <c r="M398" i="4"/>
  <c r="O398" i="4" s="1"/>
  <c r="O394" i="4"/>
  <c r="M393" i="4"/>
  <c r="O393" i="4" s="1"/>
  <c r="M391" i="4"/>
  <c r="O391" i="4" s="1"/>
  <c r="M389" i="4"/>
  <c r="O389" i="4" s="1"/>
  <c r="M387" i="4"/>
  <c r="O387" i="4" s="1"/>
  <c r="K386" i="4"/>
  <c r="K384" i="4"/>
  <c r="K382" i="4"/>
  <c r="K380" i="4"/>
  <c r="M376" i="4"/>
  <c r="O376" i="4" s="1"/>
  <c r="M374" i="4"/>
  <c r="O374" i="4" s="1"/>
  <c r="M372" i="4"/>
  <c r="K369" i="4"/>
  <c r="K367" i="4"/>
  <c r="K365" i="4"/>
  <c r="O362" i="4"/>
  <c r="M361" i="4"/>
  <c r="O361" i="4" s="1"/>
  <c r="M359" i="4"/>
  <c r="O359" i="4" s="1"/>
  <c r="M357" i="4"/>
  <c r="M355" i="4"/>
  <c r="O355" i="4" s="1"/>
  <c r="K354" i="4"/>
  <c r="K352" i="4"/>
  <c r="O349" i="4"/>
  <c r="M344" i="4"/>
  <c r="O344" i="4" s="1"/>
  <c r="M341" i="4"/>
  <c r="O341" i="4" s="1"/>
  <c r="K341" i="4"/>
  <c r="M326" i="4"/>
  <c r="K326" i="4"/>
  <c r="M311" i="4"/>
  <c r="O311" i="4" s="1"/>
  <c r="K311" i="4"/>
  <c r="M307" i="4"/>
  <c r="K307" i="4"/>
  <c r="M296" i="4"/>
  <c r="O296" i="4" s="1"/>
  <c r="K296" i="4"/>
  <c r="M292" i="4"/>
  <c r="O292" i="4" s="1"/>
  <c r="K292" i="4"/>
  <c r="M281" i="4"/>
  <c r="O281" i="4" s="1"/>
  <c r="K281" i="4"/>
  <c r="M277" i="4"/>
  <c r="O277" i="4" s="1"/>
  <c r="K277" i="4"/>
  <c r="M264" i="4"/>
  <c r="O264" i="4" s="1"/>
  <c r="K264" i="4"/>
  <c r="M337" i="4"/>
  <c r="O337" i="4" s="1"/>
  <c r="M335" i="4"/>
  <c r="O335" i="4" s="1"/>
  <c r="M333" i="4"/>
  <c r="O333" i="4" s="1"/>
  <c r="M331" i="4"/>
  <c r="O331" i="4" s="1"/>
  <c r="M322" i="4"/>
  <c r="O322" i="4" s="1"/>
  <c r="M320" i="4"/>
  <c r="O320" i="4" s="1"/>
  <c r="M318" i="4"/>
  <c r="O318" i="4" s="1"/>
  <c r="M316" i="4"/>
  <c r="O316" i="4" s="1"/>
  <c r="M314" i="4"/>
  <c r="O314" i="4" s="1"/>
  <c r="M305" i="4"/>
  <c r="O305" i="4" s="1"/>
  <c r="M303" i="4"/>
  <c r="O303" i="4" s="1"/>
  <c r="M301" i="4"/>
  <c r="O301" i="4" s="1"/>
  <c r="M299" i="4"/>
  <c r="M290" i="4"/>
  <c r="O290" i="4" s="1"/>
  <c r="M288" i="4"/>
  <c r="O288" i="4" s="1"/>
  <c r="M286" i="4"/>
  <c r="O286" i="4" s="1"/>
  <c r="M284" i="4"/>
  <c r="O284" i="4" s="1"/>
  <c r="M282" i="4"/>
  <c r="O282" i="4" s="1"/>
  <c r="M275" i="4"/>
  <c r="O275" i="4" s="1"/>
  <c r="M273" i="4"/>
  <c r="O273" i="4" s="1"/>
  <c r="M271" i="4"/>
  <c r="M262" i="4"/>
  <c r="O262" i="4" s="1"/>
  <c r="K262" i="4"/>
  <c r="L261" i="4"/>
  <c r="M251" i="4"/>
  <c r="K251" i="4"/>
  <c r="L250" i="4"/>
  <c r="L243" i="4"/>
  <c r="M229" i="4"/>
  <c r="O229" i="4" s="1"/>
  <c r="K229" i="4"/>
  <c r="L228" i="4"/>
  <c r="M222" i="4"/>
  <c r="O222" i="4" s="1"/>
  <c r="K222" i="4"/>
  <c r="L221" i="4"/>
  <c r="M218" i="4"/>
  <c r="O218" i="4" s="1"/>
  <c r="K218" i="4"/>
  <c r="M211" i="4"/>
  <c r="O211" i="4" s="1"/>
  <c r="K211" i="4"/>
  <c r="L210" i="4"/>
  <c r="K196" i="4"/>
  <c r="M196" i="4"/>
  <c r="L183" i="4"/>
  <c r="M183" i="4"/>
  <c r="O183" i="4" s="1"/>
  <c r="M76" i="4"/>
  <c r="K76" i="4"/>
  <c r="M58" i="4"/>
  <c r="O58" i="4" s="1"/>
  <c r="K58" i="4"/>
  <c r="M342" i="4"/>
  <c r="O342" i="4" s="1"/>
  <c r="M340" i="4"/>
  <c r="O340" i="4" s="1"/>
  <c r="K337" i="4"/>
  <c r="O334" i="4"/>
  <c r="O330" i="4"/>
  <c r="M329" i="4"/>
  <c r="O329" i="4" s="1"/>
  <c r="M327" i="4"/>
  <c r="O327" i="4" s="1"/>
  <c r="M325" i="4"/>
  <c r="O325" i="4" s="1"/>
  <c r="M323" i="4"/>
  <c r="O323" i="4" s="1"/>
  <c r="K322" i="4"/>
  <c r="K320" i="4"/>
  <c r="K318" i="4"/>
  <c r="O317" i="4"/>
  <c r="M312" i="4"/>
  <c r="O312" i="4" s="1"/>
  <c r="M310" i="4"/>
  <c r="O310" i="4" s="1"/>
  <c r="M308" i="4"/>
  <c r="O308" i="4" s="1"/>
  <c r="K305" i="4"/>
  <c r="O302" i="4"/>
  <c r="M297" i="4"/>
  <c r="O297" i="4" s="1"/>
  <c r="M295" i="4"/>
  <c r="O295" i="4" s="1"/>
  <c r="M293" i="4"/>
  <c r="M291" i="4"/>
  <c r="O291" i="4" s="1"/>
  <c r="K290" i="4"/>
  <c r="K288" i="4"/>
  <c r="K284" i="4"/>
  <c r="M280" i="4"/>
  <c r="O280" i="4" s="1"/>
  <c r="M278" i="4"/>
  <c r="O278" i="4" s="1"/>
  <c r="M276" i="4"/>
  <c r="O276" i="4" s="1"/>
  <c r="K275" i="4"/>
  <c r="O274" i="4"/>
  <c r="K273" i="4"/>
  <c r="M269" i="4"/>
  <c r="O269" i="4" s="1"/>
  <c r="M267" i="4"/>
  <c r="M265" i="4"/>
  <c r="O265" i="4" s="1"/>
  <c r="L254" i="4"/>
  <c r="K167" i="4"/>
  <c r="M167" i="4"/>
  <c r="L154" i="4"/>
  <c r="M154" i="4"/>
  <c r="O154" i="4" s="1"/>
  <c r="K134" i="4"/>
  <c r="M134" i="4"/>
  <c r="O134" i="4" s="1"/>
  <c r="O76" i="4"/>
  <c r="M36" i="4"/>
  <c r="O36" i="4" s="1"/>
  <c r="K36" i="4"/>
  <c r="O326" i="4"/>
  <c r="O307" i="4"/>
  <c r="O279" i="4"/>
  <c r="M260" i="4"/>
  <c r="O260" i="4" s="1"/>
  <c r="K260" i="4"/>
  <c r="M242" i="4"/>
  <c r="O242" i="4" s="1"/>
  <c r="K242" i="4"/>
  <c r="M233" i="4"/>
  <c r="O233" i="4" s="1"/>
  <c r="K233" i="4"/>
  <c r="L230" i="4"/>
  <c r="M220" i="4"/>
  <c r="O220" i="4" s="1"/>
  <c r="K220" i="4"/>
  <c r="L219" i="4"/>
  <c r="L199" i="4"/>
  <c r="M199" i="4"/>
  <c r="O199" i="4" s="1"/>
  <c r="K184" i="4"/>
  <c r="M184" i="4"/>
  <c r="O184" i="4" s="1"/>
  <c r="K158" i="4"/>
  <c r="M158" i="4"/>
  <c r="O158" i="4" s="1"/>
  <c r="K155" i="4"/>
  <c r="M155" i="4"/>
  <c r="O155" i="4" s="1"/>
  <c r="M258" i="4"/>
  <c r="O258" i="4" s="1"/>
  <c r="M256" i="4"/>
  <c r="M249" i="4"/>
  <c r="O249" i="4" s="1"/>
  <c r="M247" i="4"/>
  <c r="O247" i="4" s="1"/>
  <c r="M245" i="4"/>
  <c r="O245" i="4" s="1"/>
  <c r="M238" i="4"/>
  <c r="O238" i="4" s="1"/>
  <c r="M236" i="4"/>
  <c r="O236" i="4" s="1"/>
  <c r="M234" i="4"/>
  <c r="O234" i="4" s="1"/>
  <c r="M227" i="4"/>
  <c r="O227" i="4" s="1"/>
  <c r="M225" i="4"/>
  <c r="M223" i="4"/>
  <c r="O223" i="4" s="1"/>
  <c r="M216" i="4"/>
  <c r="O216" i="4" s="1"/>
  <c r="M214" i="4"/>
  <c r="O214" i="4" s="1"/>
  <c r="M212" i="4"/>
  <c r="O212" i="4" s="1"/>
  <c r="L204" i="4"/>
  <c r="L194" i="4"/>
  <c r="L191" i="4"/>
  <c r="L190" i="4"/>
  <c r="M187" i="4"/>
  <c r="L186" i="4"/>
  <c r="L171" i="4"/>
  <c r="K163" i="4"/>
  <c r="M163" i="4"/>
  <c r="O163" i="4" s="1"/>
  <c r="L162" i="4"/>
  <c r="L161" i="4"/>
  <c r="L138" i="4"/>
  <c r="M138" i="4"/>
  <c r="L137" i="4"/>
  <c r="L127" i="4"/>
  <c r="L119" i="4"/>
  <c r="L111" i="4"/>
  <c r="L103" i="4"/>
  <c r="L95" i="4"/>
  <c r="L88" i="4"/>
  <c r="L67" i="4"/>
  <c r="L64" i="4"/>
  <c r="L53" i="4"/>
  <c r="M50" i="4"/>
  <c r="K50" i="4"/>
  <c r="M40" i="4"/>
  <c r="O40" i="4" s="1"/>
  <c r="K40" i="4"/>
  <c r="L8" i="4"/>
  <c r="M8" i="4"/>
  <c r="O8" i="4" s="1"/>
  <c r="M263" i="4"/>
  <c r="O263" i="4" s="1"/>
  <c r="M261" i="4"/>
  <c r="K258" i="4"/>
  <c r="K256" i="4"/>
  <c r="M254" i="4"/>
  <c r="O254" i="4" s="1"/>
  <c r="M252" i="4"/>
  <c r="M250" i="4"/>
  <c r="O250" i="4" s="1"/>
  <c r="K249" i="4"/>
  <c r="K247" i="4"/>
  <c r="K245" i="4"/>
  <c r="M243" i="4"/>
  <c r="O243" i="4" s="1"/>
  <c r="M241" i="4"/>
  <c r="M239" i="4"/>
  <c r="O239" i="4" s="1"/>
  <c r="K238" i="4"/>
  <c r="K236" i="4"/>
  <c r="K234" i="4"/>
  <c r="M232" i="4"/>
  <c r="M230" i="4"/>
  <c r="O230" i="4" s="1"/>
  <c r="M228" i="4"/>
  <c r="K227" i="4"/>
  <c r="K225" i="4"/>
  <c r="K223" i="4"/>
  <c r="M221" i="4"/>
  <c r="O221" i="4" s="1"/>
  <c r="M219" i="4"/>
  <c r="O219" i="4" s="1"/>
  <c r="K216" i="4"/>
  <c r="K214" i="4"/>
  <c r="K212" i="4"/>
  <c r="M210" i="4"/>
  <c r="O210" i="4" s="1"/>
  <c r="M208" i="4"/>
  <c r="L206" i="4"/>
  <c r="M201" i="4"/>
  <c r="O201" i="4" s="1"/>
  <c r="L200" i="4"/>
  <c r="M195" i="4"/>
  <c r="M192" i="4"/>
  <c r="M188" i="4"/>
  <c r="O188" i="4" s="1"/>
  <c r="L179" i="4"/>
  <c r="M175" i="4"/>
  <c r="O175" i="4" s="1"/>
  <c r="K171" i="4"/>
  <c r="M171" i="4"/>
  <c r="O171" i="4" s="1"/>
  <c r="L170" i="4"/>
  <c r="L169" i="4"/>
  <c r="M166" i="4"/>
  <c r="O166" i="4" s="1"/>
  <c r="L147" i="4"/>
  <c r="M143" i="4"/>
  <c r="K139" i="4"/>
  <c r="M139" i="4"/>
  <c r="M68" i="4"/>
  <c r="O68" i="4" s="1"/>
  <c r="K68" i="4"/>
  <c r="M54" i="4"/>
  <c r="K54" i="4"/>
  <c r="O50" i="4"/>
  <c r="K265" i="4"/>
  <c r="K263" i="4"/>
  <c r="M259" i="4"/>
  <c r="O259" i="4" s="1"/>
  <c r="M257" i="4"/>
  <c r="O257" i="4" s="1"/>
  <c r="M255" i="4"/>
  <c r="K254" i="4"/>
  <c r="O253" i="4"/>
  <c r="K252" i="4"/>
  <c r="M248" i="4"/>
  <c r="M246" i="4"/>
  <c r="O246" i="4" s="1"/>
  <c r="M244" i="4"/>
  <c r="O244" i="4" s="1"/>
  <c r="K243" i="4"/>
  <c r="K241" i="4"/>
  <c r="K239" i="4"/>
  <c r="M237" i="4"/>
  <c r="O237" i="4" s="1"/>
  <c r="M235" i="4"/>
  <c r="O235" i="4" s="1"/>
  <c r="K232" i="4"/>
  <c r="K230" i="4"/>
  <c r="M226" i="4"/>
  <c r="O226" i="4" s="1"/>
  <c r="M224" i="4"/>
  <c r="O224" i="4" s="1"/>
  <c r="M217" i="4"/>
  <c r="O217" i="4" s="1"/>
  <c r="M215" i="4"/>
  <c r="O215" i="4" s="1"/>
  <c r="M213" i="4"/>
  <c r="O213" i="4" s="1"/>
  <c r="M204" i="4"/>
  <c r="O204" i="4" s="1"/>
  <c r="L202" i="4"/>
  <c r="L196" i="4"/>
  <c r="M191" i="4"/>
  <c r="O191" i="4" s="1"/>
  <c r="L187" i="4"/>
  <c r="K179" i="4"/>
  <c r="M179" i="4"/>
  <c r="L178" i="4"/>
  <c r="L177" i="4"/>
  <c r="M174" i="4"/>
  <c r="O174" i="4" s="1"/>
  <c r="L155" i="4"/>
  <c r="K147" i="4"/>
  <c r="M147" i="4"/>
  <c r="O147" i="4" s="1"/>
  <c r="L146" i="4"/>
  <c r="L145" i="4"/>
  <c r="M142" i="4"/>
  <c r="O142" i="4" s="1"/>
  <c r="L132" i="4"/>
  <c r="M132" i="4"/>
  <c r="O132" i="4" s="1"/>
  <c r="L123" i="4"/>
  <c r="L115" i="4"/>
  <c r="L107" i="4"/>
  <c r="L99" i="4"/>
  <c r="L91" i="4"/>
  <c r="L84" i="4"/>
  <c r="L74" i="4"/>
  <c r="M72" i="4"/>
  <c r="O72" i="4" s="1"/>
  <c r="K72" i="4"/>
  <c r="O54" i="4"/>
  <c r="L35" i="4"/>
  <c r="L32" i="4"/>
  <c r="M17" i="4"/>
  <c r="O17" i="4" s="1"/>
  <c r="L175" i="4"/>
  <c r="L167" i="4"/>
  <c r="L159" i="4"/>
  <c r="L151" i="4"/>
  <c r="L143" i="4"/>
  <c r="L135" i="4"/>
  <c r="L93" i="4"/>
  <c r="M88" i="4"/>
  <c r="O88" i="4" s="1"/>
  <c r="L86" i="4"/>
  <c r="M84" i="4"/>
  <c r="O84" i="4" s="1"/>
  <c r="M78" i="4"/>
  <c r="O78" i="4" s="1"/>
  <c r="L76" i="4"/>
  <c r="M74" i="4"/>
  <c r="O74" i="4" s="1"/>
  <c r="L69" i="4"/>
  <c r="L65" i="4"/>
  <c r="M64" i="4"/>
  <c r="O64" i="4" s="1"/>
  <c r="L62" i="4"/>
  <c r="M60" i="4"/>
  <c r="O60" i="4" s="1"/>
  <c r="L58" i="4"/>
  <c r="L55" i="4"/>
  <c r="L51" i="4"/>
  <c r="L48" i="4"/>
  <c r="M46" i="4"/>
  <c r="O46" i="4" s="1"/>
  <c r="L44" i="4"/>
  <c r="M42" i="4"/>
  <c r="O42" i="4" s="1"/>
  <c r="L37" i="4"/>
  <c r="L33" i="4"/>
  <c r="M32" i="4"/>
  <c r="O32" i="4" s="1"/>
  <c r="L30" i="4"/>
  <c r="L16" i="4"/>
  <c r="M15" i="4"/>
  <c r="O15" i="4" s="1"/>
  <c r="O13" i="4"/>
  <c r="L12" i="4"/>
  <c r="M11" i="4"/>
  <c r="O11" i="4" s="1"/>
  <c r="L10" i="4"/>
  <c r="L9" i="4"/>
  <c r="L89" i="4"/>
  <c r="L85" i="4"/>
  <c r="O80" i="4"/>
  <c r="L79" i="4"/>
  <c r="L75" i="4"/>
  <c r="L72" i="4"/>
  <c r="M70" i="4"/>
  <c r="O70" i="4" s="1"/>
  <c r="L68" i="4"/>
  <c r="M66" i="4"/>
  <c r="O66" i="4" s="1"/>
  <c r="L61" i="4"/>
  <c r="L57" i="4"/>
  <c r="M56" i="4"/>
  <c r="O56" i="4" s="1"/>
  <c r="L54" i="4"/>
  <c r="M52" i="4"/>
  <c r="O52" i="4" s="1"/>
  <c r="L50" i="4"/>
  <c r="L47" i="4"/>
  <c r="L43" i="4"/>
  <c r="L40" i="4"/>
  <c r="M38" i="4"/>
  <c r="O38" i="4" s="1"/>
  <c r="L36" i="4"/>
  <c r="M34" i="4"/>
  <c r="O34" i="4" s="1"/>
  <c r="L29" i="4"/>
  <c r="M27" i="4"/>
  <c r="O27" i="4" s="1"/>
  <c r="M18" i="4"/>
  <c r="O18" i="4" s="1"/>
  <c r="O16" i="4"/>
  <c r="M14" i="4"/>
  <c r="O14" i="4" s="1"/>
  <c r="O12" i="4"/>
  <c r="O357" i="4"/>
  <c r="O348" i="4"/>
  <c r="O332" i="4"/>
  <c r="O309" i="4"/>
  <c r="O300" i="4"/>
  <c r="O293" i="4"/>
  <c r="O255" i="4"/>
  <c r="O252" i="4"/>
  <c r="O228" i="4"/>
  <c r="O225" i="4"/>
  <c r="O921" i="4"/>
  <c r="O915" i="4"/>
  <c r="O907" i="4"/>
  <c r="O903" i="4"/>
  <c r="O897" i="4"/>
  <c r="O894" i="4"/>
  <c r="O880" i="4"/>
  <c r="O874" i="4"/>
  <c r="O865" i="4"/>
  <c r="O852" i="4"/>
  <c r="O816" i="4"/>
  <c r="O812" i="4"/>
  <c r="O792" i="4"/>
  <c r="O784" i="4"/>
  <c r="O768" i="4"/>
  <c r="O752" i="4"/>
  <c r="O728" i="4"/>
  <c r="O720" i="4"/>
  <c r="O696" i="4"/>
  <c r="O688" i="4"/>
  <c r="O672" i="4"/>
  <c r="O664" i="4"/>
  <c r="O656" i="4"/>
  <c r="O488" i="4"/>
  <c r="O456" i="4"/>
  <c r="O447" i="4"/>
  <c r="O433" i="4"/>
  <c r="O424" i="4"/>
  <c r="O415" i="4"/>
  <c r="O401" i="4"/>
  <c r="O929" i="4"/>
  <c r="O927" i="4"/>
  <c r="O923" i="4"/>
  <c r="O913" i="4"/>
  <c r="O901" i="4"/>
  <c r="O899" i="4"/>
  <c r="O848" i="4"/>
  <c r="O801" i="4"/>
  <c r="O760" i="4"/>
  <c r="O646" i="4"/>
  <c r="O480" i="4"/>
  <c r="O452" i="4"/>
  <c r="O443" i="4"/>
  <c r="O427" i="4"/>
  <c r="O420" i="4"/>
  <c r="O411" i="4"/>
  <c r="O388" i="4"/>
  <c r="O372" i="4"/>
  <c r="O315" i="4"/>
  <c r="O299" i="4"/>
  <c r="O283" i="4"/>
  <c r="O271" i="4"/>
  <c r="O268" i="4"/>
  <c r="O241" i="4"/>
  <c r="O139" i="4"/>
  <c r="O634" i="4"/>
  <c r="O944" i="4"/>
  <c r="O940" i="4"/>
  <c r="O938" i="4"/>
  <c r="O934" i="4"/>
  <c r="O932" i="4"/>
  <c r="O891" i="4"/>
  <c r="O871" i="4"/>
  <c r="O859" i="4"/>
  <c r="O846" i="4"/>
  <c r="O829" i="4"/>
  <c r="O820" i="4"/>
  <c r="O802" i="4"/>
  <c r="O789" i="4"/>
  <c r="O779" i="4"/>
  <c r="O771" i="4"/>
  <c r="O763" i="4"/>
  <c r="O755" i="4"/>
  <c r="O747" i="4"/>
  <c r="O739" i="4"/>
  <c r="O731" i="4"/>
  <c r="O723" i="4"/>
  <c r="O715" i="4"/>
  <c r="O707" i="4"/>
  <c r="O699" i="4"/>
  <c r="O691" i="4"/>
  <c r="O683" i="4"/>
  <c r="O675" i="4"/>
  <c r="O667" i="4"/>
  <c r="O659" i="4"/>
  <c r="O651" i="4"/>
  <c r="O510" i="4"/>
  <c r="O468" i="4"/>
  <c r="O203" i="4"/>
  <c r="O200" i="4"/>
  <c r="O193" i="4"/>
  <c r="O187" i="4"/>
  <c r="O179" i="4"/>
  <c r="O799" i="20"/>
  <c r="O797" i="20"/>
  <c r="O795" i="20"/>
  <c r="O793" i="20"/>
  <c r="O791" i="20"/>
  <c r="O789" i="20"/>
  <c r="O786" i="20"/>
  <c r="O782" i="20"/>
  <c r="O778" i="20"/>
  <c r="O774" i="20"/>
  <c r="O770" i="20"/>
  <c r="O766" i="20"/>
  <c r="O762" i="20"/>
  <c r="O758" i="20"/>
  <c r="O745" i="20"/>
  <c r="O593" i="20"/>
  <c r="O590" i="20"/>
  <c r="O587" i="20"/>
  <c r="O585" i="20"/>
  <c r="O582" i="20"/>
  <c r="O578" i="20"/>
  <c r="O574" i="20"/>
  <c r="O570" i="20"/>
  <c r="O568" i="20"/>
  <c r="O566" i="20"/>
  <c r="O557" i="20"/>
  <c r="O553" i="20"/>
  <c r="O538" i="20"/>
  <c r="O534" i="20"/>
  <c r="O530" i="20"/>
  <c r="O526" i="20"/>
  <c r="O522" i="20"/>
  <c r="O518" i="20"/>
  <c r="O514" i="20"/>
  <c r="O510" i="20"/>
  <c r="O506" i="20"/>
  <c r="O502" i="20"/>
  <c r="O498" i="20"/>
  <c r="O494" i="20"/>
  <c r="O490" i="20"/>
  <c r="O486" i="20"/>
  <c r="O482" i="20"/>
  <c r="O478" i="20"/>
  <c r="O474" i="20"/>
  <c r="O470" i="20"/>
  <c r="O466" i="20"/>
  <c r="O462" i="20"/>
  <c r="O459" i="20"/>
  <c r="O457" i="20"/>
  <c r="O449" i="20"/>
  <c r="O445" i="20"/>
  <c r="O441" i="20"/>
  <c r="O437" i="20"/>
  <c r="O433" i="20"/>
  <c r="O431" i="20"/>
  <c r="O429" i="20"/>
  <c r="O427" i="20"/>
  <c r="O425" i="20"/>
  <c r="O423" i="20"/>
  <c r="O421" i="20"/>
  <c r="O419" i="20"/>
  <c r="O417" i="20"/>
  <c r="O415" i="20"/>
  <c r="O413" i="20"/>
  <c r="O411" i="20"/>
  <c r="O409" i="20"/>
  <c r="O407" i="20"/>
  <c r="O405" i="20"/>
  <c r="O403" i="20"/>
  <c r="O401" i="20"/>
  <c r="O399" i="20"/>
  <c r="O397" i="20"/>
  <c r="O395" i="20"/>
  <c r="O393" i="20"/>
  <c r="O391" i="20"/>
  <c r="O389" i="20"/>
  <c r="O387" i="20"/>
  <c r="O385" i="20"/>
  <c r="O383" i="20"/>
  <c r="O381" i="20"/>
  <c r="O379" i="20"/>
  <c r="O377" i="20"/>
  <c r="O375" i="20"/>
  <c r="O373" i="20"/>
  <c r="O371" i="20"/>
  <c r="O369" i="20"/>
  <c r="O367" i="20"/>
  <c r="O365" i="20"/>
  <c r="O363" i="20"/>
  <c r="O361" i="20"/>
  <c r="O359" i="20"/>
  <c r="O357" i="20"/>
  <c r="O355" i="20"/>
  <c r="O353" i="20"/>
  <c r="O351" i="20"/>
  <c r="O349" i="20"/>
  <c r="O257" i="20"/>
  <c r="O253" i="20"/>
  <c r="O249" i="20"/>
  <c r="O97" i="20"/>
  <c r="O93" i="20"/>
  <c r="O89" i="20"/>
  <c r="O85" i="20"/>
  <c r="O81" i="20"/>
  <c r="O77" i="20"/>
  <c r="O626" i="4"/>
  <c r="O514" i="4"/>
  <c r="O267" i="4"/>
  <c r="O261" i="4"/>
  <c r="O256" i="4"/>
  <c r="O251" i="4"/>
  <c r="O248" i="4"/>
  <c r="O232" i="4"/>
  <c r="O196" i="4"/>
  <c r="O189" i="4"/>
  <c r="O178" i="4"/>
  <c r="O170" i="4"/>
  <c r="O162" i="4"/>
  <c r="O138" i="4"/>
  <c r="O589" i="20"/>
  <c r="O581" i="20"/>
  <c r="O577" i="20"/>
  <c r="O573" i="20"/>
  <c r="O537" i="20"/>
  <c r="O533" i="20"/>
  <c r="O529" i="20"/>
  <c r="O525" i="20"/>
  <c r="O521" i="20"/>
  <c r="O517" i="20"/>
  <c r="O513" i="20"/>
  <c r="O509" i="20"/>
  <c r="O505" i="20"/>
  <c r="O501" i="20"/>
  <c r="O497" i="20"/>
  <c r="O493" i="20"/>
  <c r="O489" i="20"/>
  <c r="O485" i="20"/>
  <c r="O481" i="20"/>
  <c r="O477" i="20"/>
  <c r="O473" i="20"/>
  <c r="O469" i="20"/>
  <c r="O465" i="20"/>
  <c r="O456" i="20"/>
  <c r="O950" i="4"/>
  <c r="O951" i="4"/>
  <c r="O949" i="4"/>
  <c r="O947" i="4"/>
  <c r="O943" i="4"/>
  <c r="O941" i="4"/>
  <c r="O939" i="4"/>
  <c r="O935" i="4"/>
  <c r="O890" i="4"/>
  <c r="O876" i="4"/>
  <c r="O867" i="4"/>
  <c r="O854" i="4"/>
  <c r="O844" i="4"/>
  <c r="O836" i="4"/>
  <c r="O822" i="4"/>
  <c r="O818" i="4"/>
  <c r="O807" i="4"/>
  <c r="O794" i="4"/>
  <c r="O788" i="4"/>
  <c r="O783" i="4"/>
  <c r="O775" i="4"/>
  <c r="O767" i="4"/>
  <c r="O759" i="4"/>
  <c r="O743" i="4"/>
  <c r="O735" i="4"/>
  <c r="O719" i="4"/>
  <c r="O703" i="4"/>
  <c r="O687" i="4"/>
  <c r="O663" i="4"/>
  <c r="O518" i="4"/>
  <c r="O492" i="4"/>
  <c r="O460" i="4"/>
  <c r="O208" i="4"/>
  <c r="O195" i="4"/>
  <c r="O192" i="4"/>
  <c r="O185" i="4"/>
  <c r="O167" i="4"/>
  <c r="O159" i="4"/>
  <c r="O151" i="4"/>
  <c r="O143" i="4"/>
  <c r="O135" i="4"/>
  <c r="O130" i="4"/>
  <c r="O800" i="20"/>
  <c r="O798" i="20"/>
  <c r="O796" i="20"/>
  <c r="O794" i="20"/>
  <c r="O792" i="20"/>
  <c r="O790" i="20"/>
  <c r="O788" i="20"/>
  <c r="O784" i="20"/>
  <c r="O780" i="20"/>
  <c r="O776" i="20"/>
  <c r="O772" i="20"/>
  <c r="O768" i="20"/>
  <c r="O764" i="20"/>
  <c r="O760" i="20"/>
  <c r="O757" i="20"/>
  <c r="O744" i="20"/>
  <c r="O592" i="20"/>
  <c r="O588" i="20"/>
  <c r="O586" i="20"/>
  <c r="O584" i="20"/>
  <c r="O580" i="20"/>
  <c r="O576" i="20"/>
  <c r="O572" i="20"/>
  <c r="O569" i="20"/>
  <c r="O567" i="20"/>
  <c r="O559" i="20"/>
  <c r="O555" i="20"/>
  <c r="O552" i="20"/>
  <c r="O536" i="20"/>
  <c r="O532" i="20"/>
  <c r="O528" i="20"/>
  <c r="O524" i="20"/>
  <c r="O520" i="20"/>
  <c r="O516" i="20"/>
  <c r="O512" i="20"/>
  <c r="O508" i="20"/>
  <c r="O504" i="20"/>
  <c r="O500" i="20"/>
  <c r="O496" i="20"/>
  <c r="O492" i="20"/>
  <c r="O488" i="20"/>
  <c r="O484" i="20"/>
  <c r="O480" i="20"/>
  <c r="O476" i="20"/>
  <c r="O472" i="20"/>
  <c r="O468" i="20"/>
  <c r="O464" i="20"/>
  <c r="O461" i="20"/>
  <c r="O458" i="20"/>
  <c r="O451" i="20"/>
  <c r="O447" i="20"/>
  <c r="O443" i="20"/>
  <c r="O439" i="20"/>
  <c r="O435" i="20"/>
  <c r="O432" i="20"/>
  <c r="O430" i="20"/>
  <c r="O428" i="20"/>
  <c r="O426" i="20"/>
  <c r="O424" i="20"/>
  <c r="O422" i="20"/>
  <c r="O420" i="20"/>
  <c r="O418" i="20"/>
  <c r="O416" i="20"/>
  <c r="O414" i="20"/>
  <c r="O412" i="20"/>
  <c r="O410" i="20"/>
  <c r="O408" i="20"/>
  <c r="O406" i="20"/>
  <c r="O404" i="20"/>
  <c r="O402" i="20"/>
  <c r="O400" i="20"/>
  <c r="O398" i="20"/>
  <c r="O396" i="20"/>
  <c r="O394" i="20"/>
  <c r="O392" i="20"/>
  <c r="O390" i="20"/>
  <c r="O388" i="20"/>
  <c r="O386" i="20"/>
  <c r="O384" i="20"/>
  <c r="O382" i="20"/>
  <c r="O380" i="20"/>
  <c r="O378" i="20"/>
  <c r="O376" i="20"/>
  <c r="O374" i="20"/>
  <c r="O372" i="20"/>
  <c r="O370" i="20"/>
  <c r="O368" i="20"/>
  <c r="O366" i="20"/>
  <c r="O364" i="20"/>
  <c r="O362" i="20"/>
  <c r="O360" i="20"/>
  <c r="O358" i="20"/>
  <c r="O356" i="20"/>
  <c r="O354" i="20"/>
  <c r="O352" i="20"/>
  <c r="O350" i="20"/>
  <c r="O348" i="20"/>
  <c r="O95" i="20"/>
  <c r="O91" i="20"/>
  <c r="O87" i="20"/>
  <c r="O83" i="20"/>
  <c r="O79" i="20"/>
  <c r="O622" i="4"/>
  <c r="O614" i="4"/>
  <c r="O610" i="4"/>
  <c r="O606" i="4"/>
  <c r="O598" i="4"/>
  <c r="O594" i="4"/>
  <c r="O590" i="4"/>
  <c r="O582" i="4"/>
  <c r="O578" i="4"/>
  <c r="O566" i="4"/>
  <c r="O562" i="4"/>
  <c r="O558" i="4"/>
  <c r="O550" i="4"/>
  <c r="O546" i="4"/>
  <c r="O542" i="4"/>
  <c r="O538" i="4"/>
  <c r="O498" i="4"/>
  <c r="O494" i="4"/>
  <c r="O591" i="20"/>
  <c r="O583" i="20"/>
  <c r="O579" i="20"/>
  <c r="O575" i="20"/>
  <c r="O571" i="20"/>
  <c r="O535" i="20"/>
  <c r="O531" i="20"/>
  <c r="O527" i="20"/>
  <c r="O523" i="20"/>
  <c r="O519" i="20"/>
  <c r="O515" i="20"/>
  <c r="O511" i="20"/>
  <c r="O507" i="20"/>
  <c r="O503" i="20"/>
  <c r="O499" i="20"/>
  <c r="O495" i="20"/>
  <c r="O491" i="20"/>
  <c r="O487" i="20"/>
  <c r="O483" i="20"/>
  <c r="O479" i="20"/>
  <c r="O475" i="20"/>
  <c r="O471" i="20"/>
  <c r="O467" i="20"/>
  <c r="O463" i="20"/>
  <c r="O460" i="20"/>
  <c r="O258" i="20"/>
  <c r="O254" i="20"/>
  <c r="O250" i="20"/>
  <c r="L943" i="20"/>
  <c r="O942" i="20"/>
  <c r="L941" i="20"/>
  <c r="O940" i="20"/>
  <c r="L939" i="20"/>
  <c r="O938" i="20"/>
  <c r="L937" i="20"/>
  <c r="O936" i="20"/>
  <c r="M934" i="20"/>
  <c r="O933" i="20"/>
  <c r="M930" i="20"/>
  <c r="O929" i="20"/>
  <c r="M926" i="20"/>
  <c r="O925" i="20"/>
  <c r="M922" i="20"/>
  <c r="O921" i="20"/>
  <c r="M918" i="20"/>
  <c r="O917" i="20"/>
  <c r="M953" i="20"/>
  <c r="O953" i="20" s="1"/>
  <c r="M952" i="20"/>
  <c r="O952" i="20" s="1"/>
  <c r="M951" i="20"/>
  <c r="O951" i="20" s="1"/>
  <c r="M950" i="20"/>
  <c r="O950" i="20" s="1"/>
  <c r="M949" i="20"/>
  <c r="O949" i="20" s="1"/>
  <c r="M948" i="20"/>
  <c r="O948" i="20" s="1"/>
  <c r="M947" i="20"/>
  <c r="O947" i="20" s="1"/>
  <c r="M946" i="20"/>
  <c r="O946" i="20" s="1"/>
  <c r="M945" i="20"/>
  <c r="O945" i="20" s="1"/>
  <c r="L935" i="20"/>
  <c r="O932" i="20"/>
  <c r="L931" i="20"/>
  <c r="O928" i="20"/>
  <c r="L927" i="20"/>
  <c r="O924" i="20"/>
  <c r="L923" i="20"/>
  <c r="O920" i="20"/>
  <c r="L919" i="20"/>
  <c r="O916" i="20"/>
  <c r="O892" i="20"/>
  <c r="O891" i="20"/>
  <c r="O943" i="20"/>
  <c r="O941" i="20"/>
  <c r="O939" i="20"/>
  <c r="O937" i="20"/>
  <c r="O935" i="20"/>
  <c r="O931" i="20"/>
  <c r="O927" i="20"/>
  <c r="O923" i="20"/>
  <c r="O919" i="20"/>
  <c r="O934" i="20"/>
  <c r="L933" i="20"/>
  <c r="O930" i="20"/>
  <c r="L929" i="20"/>
  <c r="O926" i="20"/>
  <c r="L925" i="20"/>
  <c r="O922" i="20"/>
  <c r="L921" i="20"/>
  <c r="O918" i="20"/>
  <c r="L917" i="20"/>
  <c r="M787" i="20"/>
  <c r="O787" i="20" s="1"/>
  <c r="M785" i="20"/>
  <c r="O785" i="20" s="1"/>
  <c r="M783" i="20"/>
  <c r="O783" i="20" s="1"/>
  <c r="M781" i="20"/>
  <c r="O781" i="20" s="1"/>
  <c r="M779" i="20"/>
  <c r="O779" i="20" s="1"/>
  <c r="M777" i="20"/>
  <c r="O777" i="20" s="1"/>
  <c r="M775" i="20"/>
  <c r="O775" i="20" s="1"/>
  <c r="M773" i="20"/>
  <c r="O773" i="20" s="1"/>
  <c r="M771" i="20"/>
  <c r="O771" i="20" s="1"/>
  <c r="M769" i="20"/>
  <c r="O769" i="20" s="1"/>
  <c r="M767" i="20"/>
  <c r="O767" i="20" s="1"/>
  <c r="M765" i="20"/>
  <c r="O765" i="20" s="1"/>
  <c r="M763" i="20"/>
  <c r="O763" i="20" s="1"/>
  <c r="M761" i="20"/>
  <c r="O761" i="20" s="1"/>
  <c r="M759" i="20"/>
  <c r="O759" i="20" s="1"/>
  <c r="M623" i="20"/>
  <c r="O623" i="20" s="1"/>
  <c r="O621" i="20"/>
  <c r="K621" i="20"/>
  <c r="M621" i="20"/>
  <c r="O617" i="20"/>
  <c r="K617" i="20"/>
  <c r="M617" i="20"/>
  <c r="K613" i="20"/>
  <c r="M613" i="20"/>
  <c r="O613" i="20" s="1"/>
  <c r="M756" i="20"/>
  <c r="O756" i="20" s="1"/>
  <c r="M754" i="20"/>
  <c r="O754" i="20" s="1"/>
  <c r="M753" i="20"/>
  <c r="O753" i="20" s="1"/>
  <c r="M752" i="20"/>
  <c r="O752" i="20" s="1"/>
  <c r="M751" i="20"/>
  <c r="O751" i="20" s="1"/>
  <c r="M750" i="20"/>
  <c r="O750" i="20" s="1"/>
  <c r="M749" i="20"/>
  <c r="O749" i="20" s="1"/>
  <c r="M748" i="20"/>
  <c r="O748" i="20" s="1"/>
  <c r="M747" i="20"/>
  <c r="O747" i="20" s="1"/>
  <c r="M746" i="20"/>
  <c r="O746" i="20" s="1"/>
  <c r="M743" i="20"/>
  <c r="O743" i="20" s="1"/>
  <c r="M742" i="20"/>
  <c r="O742" i="20" s="1"/>
  <c r="M741" i="20"/>
  <c r="O741" i="20" s="1"/>
  <c r="M740" i="20"/>
  <c r="O740" i="20" s="1"/>
  <c r="M739" i="20"/>
  <c r="O739" i="20" s="1"/>
  <c r="M738" i="20"/>
  <c r="O738" i="20" s="1"/>
  <c r="M737" i="20"/>
  <c r="O737" i="20" s="1"/>
  <c r="M736" i="20"/>
  <c r="O736" i="20" s="1"/>
  <c r="M735" i="20"/>
  <c r="O735" i="20" s="1"/>
  <c r="M734" i="20"/>
  <c r="O734" i="20" s="1"/>
  <c r="M733" i="20"/>
  <c r="O733" i="20" s="1"/>
  <c r="M732" i="20"/>
  <c r="O732" i="20" s="1"/>
  <c r="M731" i="20"/>
  <c r="O731" i="20" s="1"/>
  <c r="M730" i="20"/>
  <c r="O730" i="20" s="1"/>
  <c r="M729" i="20"/>
  <c r="O729" i="20" s="1"/>
  <c r="M728" i="20"/>
  <c r="O728" i="20" s="1"/>
  <c r="M727" i="20"/>
  <c r="O727" i="20" s="1"/>
  <c r="M726" i="20"/>
  <c r="O726" i="20" s="1"/>
  <c r="M725" i="20"/>
  <c r="O725" i="20" s="1"/>
  <c r="M724" i="20"/>
  <c r="O724" i="20" s="1"/>
  <c r="M723" i="20"/>
  <c r="O723" i="20" s="1"/>
  <c r="M722" i="20"/>
  <c r="O722" i="20" s="1"/>
  <c r="M721" i="20"/>
  <c r="O721" i="20" s="1"/>
  <c r="M720" i="20"/>
  <c r="O720" i="20" s="1"/>
  <c r="M719" i="20"/>
  <c r="O719" i="20" s="1"/>
  <c r="M718" i="20"/>
  <c r="O718" i="20" s="1"/>
  <c r="M717" i="20"/>
  <c r="O717" i="20" s="1"/>
  <c r="M716" i="20"/>
  <c r="O716" i="20" s="1"/>
  <c r="M715" i="20"/>
  <c r="O715" i="20" s="1"/>
  <c r="M714" i="20"/>
  <c r="O714" i="20" s="1"/>
  <c r="M713" i="20"/>
  <c r="O713" i="20" s="1"/>
  <c r="M708" i="20"/>
  <c r="O708" i="20" s="1"/>
  <c r="M707" i="20"/>
  <c r="O707" i="20" s="1"/>
  <c r="M705" i="20"/>
  <c r="O705" i="20" s="1"/>
  <c r="M704" i="20"/>
  <c r="O704" i="20" s="1"/>
  <c r="M703" i="20"/>
  <c r="O703" i="20" s="1"/>
  <c r="M702" i="20"/>
  <c r="O702" i="20" s="1"/>
  <c r="M701" i="20"/>
  <c r="O701" i="20" s="1"/>
  <c r="M700" i="20"/>
  <c r="O700" i="20" s="1"/>
  <c r="M699" i="20"/>
  <c r="O699" i="20" s="1"/>
  <c r="M698" i="20"/>
  <c r="O698" i="20" s="1"/>
  <c r="M697" i="20"/>
  <c r="O697" i="20" s="1"/>
  <c r="M696" i="20"/>
  <c r="O696" i="20" s="1"/>
  <c r="M695" i="20"/>
  <c r="O695" i="20" s="1"/>
  <c r="M694" i="20"/>
  <c r="O694" i="20" s="1"/>
  <c r="M693" i="20"/>
  <c r="O693" i="20" s="1"/>
  <c r="M692" i="20"/>
  <c r="O692" i="20" s="1"/>
  <c r="M691" i="20"/>
  <c r="O691" i="20" s="1"/>
  <c r="M690" i="20"/>
  <c r="O690" i="20" s="1"/>
  <c r="M689" i="20"/>
  <c r="O689" i="20" s="1"/>
  <c r="M688" i="20"/>
  <c r="O688" i="20" s="1"/>
  <c r="M687" i="20"/>
  <c r="O687" i="20" s="1"/>
  <c r="M686" i="20"/>
  <c r="O686" i="20" s="1"/>
  <c r="M685" i="20"/>
  <c r="O685" i="20" s="1"/>
  <c r="M684" i="20"/>
  <c r="O684" i="20" s="1"/>
  <c r="M683" i="20"/>
  <c r="O683" i="20" s="1"/>
  <c r="M682" i="20"/>
  <c r="O682" i="20" s="1"/>
  <c r="M681" i="20"/>
  <c r="O681" i="20" s="1"/>
  <c r="M680" i="20"/>
  <c r="O680" i="20" s="1"/>
  <c r="M679" i="20"/>
  <c r="O679" i="20" s="1"/>
  <c r="M678" i="20"/>
  <c r="O678" i="20" s="1"/>
  <c r="M677" i="20"/>
  <c r="O677" i="20" s="1"/>
  <c r="M676" i="20"/>
  <c r="O676" i="20" s="1"/>
  <c r="M675" i="20"/>
  <c r="O675" i="20" s="1"/>
  <c r="M674" i="20"/>
  <c r="O674" i="20" s="1"/>
  <c r="M673" i="20"/>
  <c r="O673" i="20" s="1"/>
  <c r="M672" i="20"/>
  <c r="O672" i="20" s="1"/>
  <c r="M671" i="20"/>
  <c r="O671" i="20" s="1"/>
  <c r="M670" i="20"/>
  <c r="O670" i="20" s="1"/>
  <c r="M669" i="20"/>
  <c r="O669" i="20" s="1"/>
  <c r="M668" i="20"/>
  <c r="O668" i="20" s="1"/>
  <c r="M667" i="20"/>
  <c r="O667" i="20" s="1"/>
  <c r="M666" i="20"/>
  <c r="O666" i="20" s="1"/>
  <c r="M665" i="20"/>
  <c r="O665" i="20" s="1"/>
  <c r="M664" i="20"/>
  <c r="O664" i="20" s="1"/>
  <c r="M663" i="20"/>
  <c r="O663" i="20" s="1"/>
  <c r="M662" i="20"/>
  <c r="O662" i="20" s="1"/>
  <c r="M661" i="20"/>
  <c r="O661" i="20" s="1"/>
  <c r="M660" i="20"/>
  <c r="O660" i="20" s="1"/>
  <c r="M659" i="20"/>
  <c r="O659" i="20" s="1"/>
  <c r="M658" i="20"/>
  <c r="O658" i="20" s="1"/>
  <c r="M657" i="20"/>
  <c r="O657" i="20" s="1"/>
  <c r="M656" i="20"/>
  <c r="O656" i="20" s="1"/>
  <c r="M655" i="20"/>
  <c r="O655" i="20" s="1"/>
  <c r="M654" i="20"/>
  <c r="O654" i="20" s="1"/>
  <c r="M653" i="20"/>
  <c r="O653" i="20" s="1"/>
  <c r="M652" i="20"/>
  <c r="O652" i="20" s="1"/>
  <c r="M650" i="20"/>
  <c r="O650" i="20" s="1"/>
  <c r="M649" i="20"/>
  <c r="O649" i="20" s="1"/>
  <c r="M648" i="20"/>
  <c r="O648" i="20" s="1"/>
  <c r="M647" i="20"/>
  <c r="O647" i="20" s="1"/>
  <c r="M646" i="20"/>
  <c r="O646" i="20" s="1"/>
  <c r="M645" i="20"/>
  <c r="O645" i="20" s="1"/>
  <c r="M644" i="20"/>
  <c r="O644" i="20" s="1"/>
  <c r="M643" i="20"/>
  <c r="O643" i="20" s="1"/>
  <c r="M642" i="20"/>
  <c r="O642" i="20" s="1"/>
  <c r="M640" i="20"/>
  <c r="O640" i="20" s="1"/>
  <c r="M639" i="20"/>
  <c r="O639" i="20" s="1"/>
  <c r="M638" i="20"/>
  <c r="O638" i="20" s="1"/>
  <c r="M637" i="20"/>
  <c r="O637" i="20" s="1"/>
  <c r="M636" i="20"/>
  <c r="O636" i="20" s="1"/>
  <c r="M635" i="20"/>
  <c r="O635" i="20" s="1"/>
  <c r="M634" i="20"/>
  <c r="O634" i="20" s="1"/>
  <c r="K620" i="20"/>
  <c r="M620" i="20"/>
  <c r="O620" i="20" s="1"/>
  <c r="K616" i="20"/>
  <c r="M616" i="20"/>
  <c r="O616" i="20" s="1"/>
  <c r="O612" i="20"/>
  <c r="K612" i="20"/>
  <c r="M612" i="20"/>
  <c r="K624" i="20"/>
  <c r="O619" i="20"/>
  <c r="K619" i="20"/>
  <c r="M619" i="20"/>
  <c r="O615" i="20"/>
  <c r="K615" i="20"/>
  <c r="M615" i="20"/>
  <c r="K611" i="20"/>
  <c r="M611" i="20"/>
  <c r="O611" i="20" s="1"/>
  <c r="M622" i="20"/>
  <c r="O622" i="20" s="1"/>
  <c r="K618" i="20"/>
  <c r="M618" i="20"/>
  <c r="O618" i="20" s="1"/>
  <c r="K614" i="20"/>
  <c r="M614" i="20"/>
  <c r="O614" i="20" s="1"/>
  <c r="O598" i="20"/>
  <c r="O594" i="20"/>
  <c r="M610" i="20"/>
  <c r="O610" i="20" s="1"/>
  <c r="M609" i="20"/>
  <c r="O609" i="20" s="1"/>
  <c r="M608" i="20"/>
  <c r="O608" i="20" s="1"/>
  <c r="M607" i="20"/>
  <c r="O607" i="20" s="1"/>
  <c r="M606" i="20"/>
  <c r="O606" i="20" s="1"/>
  <c r="M605" i="20"/>
  <c r="O605" i="20" s="1"/>
  <c r="M604" i="20"/>
  <c r="O604" i="20" s="1"/>
  <c r="M603" i="20"/>
  <c r="O603" i="20" s="1"/>
  <c r="M602" i="20"/>
  <c r="O602" i="20" s="1"/>
  <c r="M601" i="20"/>
  <c r="O601" i="20" s="1"/>
  <c r="M600" i="20"/>
  <c r="O600" i="20" s="1"/>
  <c r="M599" i="20"/>
  <c r="O599" i="20" s="1"/>
  <c r="M598" i="20"/>
  <c r="M597" i="20"/>
  <c r="O597" i="20" s="1"/>
  <c r="M596" i="20"/>
  <c r="O596" i="20" s="1"/>
  <c r="M595" i="20"/>
  <c r="O595" i="20" s="1"/>
  <c r="M560" i="20"/>
  <c r="O560" i="20" s="1"/>
  <c r="M558" i="20"/>
  <c r="O558" i="20" s="1"/>
  <c r="M556" i="20"/>
  <c r="O556" i="20" s="1"/>
  <c r="M554" i="20"/>
  <c r="O554" i="20" s="1"/>
  <c r="M548" i="20"/>
  <c r="O548" i="20" s="1"/>
  <c r="K548" i="20"/>
  <c r="M544" i="20"/>
  <c r="O544" i="20" s="1"/>
  <c r="K544" i="20"/>
  <c r="M540" i="20"/>
  <c r="O540" i="20" s="1"/>
  <c r="K540" i="20"/>
  <c r="M551" i="20"/>
  <c r="O551" i="20" s="1"/>
  <c r="K551" i="20"/>
  <c r="M547" i="20"/>
  <c r="O547" i="20" s="1"/>
  <c r="K547" i="20"/>
  <c r="M543" i="20"/>
  <c r="O543" i="20" s="1"/>
  <c r="K543" i="20"/>
  <c r="M539" i="20"/>
  <c r="O539" i="20" s="1"/>
  <c r="K539" i="20"/>
  <c r="M550" i="20"/>
  <c r="O550" i="20" s="1"/>
  <c r="K550" i="20"/>
  <c r="M546" i="20"/>
  <c r="O546" i="20" s="1"/>
  <c r="K546" i="20"/>
  <c r="M542" i="20"/>
  <c r="O542" i="20" s="1"/>
  <c r="K542" i="20"/>
  <c r="M549" i="20"/>
  <c r="O549" i="20" s="1"/>
  <c r="K549" i="20"/>
  <c r="M545" i="20"/>
  <c r="O545" i="20" s="1"/>
  <c r="K545" i="20"/>
  <c r="M541" i="20"/>
  <c r="O541" i="20" s="1"/>
  <c r="K541" i="20"/>
  <c r="O347" i="20"/>
  <c r="O345" i="20"/>
  <c r="O343" i="20"/>
  <c r="O341" i="20"/>
  <c r="O339" i="20"/>
  <c r="L338" i="20"/>
  <c r="O335" i="20"/>
  <c r="L334" i="20"/>
  <c r="O331" i="20"/>
  <c r="K538" i="20"/>
  <c r="K537" i="20"/>
  <c r="K536" i="20"/>
  <c r="K535" i="20"/>
  <c r="K534" i="20"/>
  <c r="K533" i="20"/>
  <c r="K532" i="20"/>
  <c r="K531" i="20"/>
  <c r="K530" i="20"/>
  <c r="K529" i="20"/>
  <c r="K528" i="20"/>
  <c r="K527" i="20"/>
  <c r="K526" i="20"/>
  <c r="K525" i="20"/>
  <c r="K524" i="20"/>
  <c r="K523" i="20"/>
  <c r="K522" i="20"/>
  <c r="K521" i="20"/>
  <c r="K520" i="20"/>
  <c r="K519" i="20"/>
  <c r="K518" i="20"/>
  <c r="K517" i="20"/>
  <c r="K516" i="20"/>
  <c r="K515" i="20"/>
  <c r="K514" i="20"/>
  <c r="K513" i="20"/>
  <c r="K512" i="20"/>
  <c r="K511" i="20"/>
  <c r="K510" i="20"/>
  <c r="K509" i="20"/>
  <c r="K508" i="20"/>
  <c r="K507" i="20"/>
  <c r="K506" i="20"/>
  <c r="K505" i="20"/>
  <c r="K504" i="20"/>
  <c r="K503" i="20"/>
  <c r="K502" i="20"/>
  <c r="K501" i="20"/>
  <c r="K500" i="20"/>
  <c r="K499" i="20"/>
  <c r="K498" i="20"/>
  <c r="K497" i="20"/>
  <c r="K496" i="20"/>
  <c r="K495" i="20"/>
  <c r="K494" i="20"/>
  <c r="K493" i="20"/>
  <c r="K492" i="20"/>
  <c r="K491" i="20"/>
  <c r="K490" i="20"/>
  <c r="K489" i="20"/>
  <c r="K488" i="20"/>
  <c r="K487" i="20"/>
  <c r="K486" i="20"/>
  <c r="K485" i="20"/>
  <c r="K484" i="20"/>
  <c r="K483" i="20"/>
  <c r="K482" i="20"/>
  <c r="K481" i="20"/>
  <c r="K480" i="20"/>
  <c r="K479" i="20"/>
  <c r="K478" i="20"/>
  <c r="K477" i="20"/>
  <c r="K476" i="20"/>
  <c r="K475" i="20"/>
  <c r="K474" i="20"/>
  <c r="K473" i="20"/>
  <c r="K472" i="20"/>
  <c r="K471" i="20"/>
  <c r="K470" i="20"/>
  <c r="K469" i="20"/>
  <c r="K468" i="20"/>
  <c r="K467" i="20"/>
  <c r="K466" i="20"/>
  <c r="K465" i="20"/>
  <c r="K464" i="20"/>
  <c r="K463" i="20"/>
  <c r="K462" i="20"/>
  <c r="K460" i="20"/>
  <c r="K459" i="20"/>
  <c r="K456" i="20"/>
  <c r="O338" i="20"/>
  <c r="O334" i="20"/>
  <c r="O346" i="20"/>
  <c r="O344" i="20"/>
  <c r="O342" i="20"/>
  <c r="O340" i="20"/>
  <c r="O337" i="20"/>
  <c r="L336" i="20"/>
  <c r="O333" i="20"/>
  <c r="L332" i="20"/>
  <c r="O329" i="20"/>
  <c r="O336" i="20"/>
  <c r="O332" i="20"/>
  <c r="K258" i="20"/>
  <c r="K254" i="20"/>
  <c r="K250" i="20"/>
  <c r="K245" i="20"/>
  <c r="M245" i="20"/>
  <c r="O245" i="20" s="1"/>
  <c r="K241" i="20"/>
  <c r="M241" i="20"/>
  <c r="O241" i="20" s="1"/>
  <c r="K244" i="20"/>
  <c r="M244" i="20"/>
  <c r="O244" i="20" s="1"/>
  <c r="K240" i="20"/>
  <c r="M240" i="20"/>
  <c r="O240" i="20" s="1"/>
  <c r="K247" i="20"/>
  <c r="M247" i="20"/>
  <c r="O247" i="20" s="1"/>
  <c r="K243" i="20"/>
  <c r="M243" i="20"/>
  <c r="O243" i="20" s="1"/>
  <c r="K239" i="20"/>
  <c r="M239" i="20"/>
  <c r="O239" i="20" s="1"/>
  <c r="K257" i="20"/>
  <c r="K253" i="20"/>
  <c r="K249" i="20"/>
  <c r="K246" i="20"/>
  <c r="M246" i="20"/>
  <c r="O246" i="20" s="1"/>
  <c r="K242" i="20"/>
  <c r="M242" i="20"/>
  <c r="O242" i="20" s="1"/>
  <c r="K192" i="20"/>
  <c r="M192" i="20"/>
  <c r="O192" i="20" s="1"/>
  <c r="O188" i="20"/>
  <c r="K188" i="20"/>
  <c r="M188" i="20"/>
  <c r="O184" i="20"/>
  <c r="K184" i="20"/>
  <c r="M184" i="20"/>
  <c r="K180" i="20"/>
  <c r="M180" i="20"/>
  <c r="O180" i="20" s="1"/>
  <c r="K176" i="20"/>
  <c r="M176" i="20"/>
  <c r="O176" i="20" s="1"/>
  <c r="O172" i="20"/>
  <c r="K172" i="20"/>
  <c r="M172" i="20"/>
  <c r="M238" i="20"/>
  <c r="O238" i="20" s="1"/>
  <c r="M237" i="20"/>
  <c r="O237" i="20" s="1"/>
  <c r="M236" i="20"/>
  <c r="O236" i="20" s="1"/>
  <c r="M235" i="20"/>
  <c r="O235" i="20" s="1"/>
  <c r="M234" i="20"/>
  <c r="O234" i="20" s="1"/>
  <c r="M233" i="20"/>
  <c r="O233" i="20" s="1"/>
  <c r="M232" i="20"/>
  <c r="O232" i="20" s="1"/>
  <c r="M231" i="20"/>
  <c r="O231" i="20" s="1"/>
  <c r="M230" i="20"/>
  <c r="O230" i="20" s="1"/>
  <c r="M229" i="20"/>
  <c r="O229" i="20" s="1"/>
  <c r="M228" i="20"/>
  <c r="O228" i="20" s="1"/>
  <c r="M227" i="20"/>
  <c r="O227" i="20" s="1"/>
  <c r="M226" i="20"/>
  <c r="O226" i="20" s="1"/>
  <c r="M225" i="20"/>
  <c r="O225" i="20" s="1"/>
  <c r="M224" i="20"/>
  <c r="O224" i="20" s="1"/>
  <c r="M223" i="20"/>
  <c r="O223" i="20" s="1"/>
  <c r="M222" i="20"/>
  <c r="O222" i="20" s="1"/>
  <c r="M221" i="20"/>
  <c r="O221" i="20" s="1"/>
  <c r="M220" i="20"/>
  <c r="O220" i="20" s="1"/>
  <c r="M219" i="20"/>
  <c r="O219" i="20" s="1"/>
  <c r="M218" i="20"/>
  <c r="O218" i="20" s="1"/>
  <c r="M217" i="20"/>
  <c r="O217" i="20" s="1"/>
  <c r="M216" i="20"/>
  <c r="O216" i="20" s="1"/>
  <c r="M215" i="20"/>
  <c r="O215" i="20" s="1"/>
  <c r="M214" i="20"/>
  <c r="O214" i="20" s="1"/>
  <c r="M213" i="20"/>
  <c r="O213" i="20" s="1"/>
  <c r="M212" i="20"/>
  <c r="O212" i="20" s="1"/>
  <c r="M211" i="20"/>
  <c r="O211" i="20" s="1"/>
  <c r="M210" i="20"/>
  <c r="O210" i="20" s="1"/>
  <c r="M209" i="20"/>
  <c r="O209" i="20" s="1"/>
  <c r="M208" i="20"/>
  <c r="O208" i="20" s="1"/>
  <c r="M207" i="20"/>
  <c r="O207" i="20" s="1"/>
  <c r="M206" i="20"/>
  <c r="O206" i="20" s="1"/>
  <c r="M203" i="20"/>
  <c r="O203" i="20" s="1"/>
  <c r="M201" i="20"/>
  <c r="O201" i="20" s="1"/>
  <c r="M199" i="20"/>
  <c r="O199" i="20" s="1"/>
  <c r="M197" i="20"/>
  <c r="O197" i="20" s="1"/>
  <c r="M195" i="20"/>
  <c r="O195" i="20" s="1"/>
  <c r="K191" i="20"/>
  <c r="M191" i="20"/>
  <c r="O191" i="20" s="1"/>
  <c r="O187" i="20"/>
  <c r="K187" i="20"/>
  <c r="M187" i="20"/>
  <c r="O183" i="20"/>
  <c r="K183" i="20"/>
  <c r="M183" i="20"/>
  <c r="K179" i="20"/>
  <c r="M179" i="20"/>
  <c r="O179" i="20" s="1"/>
  <c r="K175" i="20"/>
  <c r="M175" i="20"/>
  <c r="O175" i="20" s="1"/>
  <c r="O171" i="20"/>
  <c r="K171" i="20"/>
  <c r="M171" i="20"/>
  <c r="O167" i="20"/>
  <c r="O163" i="20"/>
  <c r="O159" i="20"/>
  <c r="O151" i="20"/>
  <c r="O147" i="20"/>
  <c r="O143" i="20"/>
  <c r="O135" i="20"/>
  <c r="O127" i="20"/>
  <c r="O202" i="20"/>
  <c r="O200" i="20"/>
  <c r="O198" i="20"/>
  <c r="O196" i="20"/>
  <c r="O194" i="20"/>
  <c r="K194" i="20"/>
  <c r="M194" i="20"/>
  <c r="K190" i="20"/>
  <c r="M190" i="20"/>
  <c r="O190" i="20" s="1"/>
  <c r="K186" i="20"/>
  <c r="M186" i="20"/>
  <c r="O186" i="20" s="1"/>
  <c r="O182" i="20"/>
  <c r="K182" i="20"/>
  <c r="M182" i="20"/>
  <c r="O178" i="20"/>
  <c r="K178" i="20"/>
  <c r="M178" i="20"/>
  <c r="K174" i="20"/>
  <c r="M174" i="20"/>
  <c r="O174" i="20" s="1"/>
  <c r="K170" i="20"/>
  <c r="M170" i="20"/>
  <c r="O170" i="20" s="1"/>
  <c r="O193" i="20"/>
  <c r="K193" i="20"/>
  <c r="M193" i="20"/>
  <c r="O189" i="20"/>
  <c r="K189" i="20"/>
  <c r="M189" i="20"/>
  <c r="K185" i="20"/>
  <c r="M185" i="20"/>
  <c r="O185" i="20" s="1"/>
  <c r="K181" i="20"/>
  <c r="M181" i="20"/>
  <c r="O181" i="20" s="1"/>
  <c r="O177" i="20"/>
  <c r="K177" i="20"/>
  <c r="M177" i="20"/>
  <c r="O173" i="20"/>
  <c r="K173" i="20"/>
  <c r="M173" i="20"/>
  <c r="K169" i="20"/>
  <c r="M169" i="20"/>
  <c r="O169" i="20" s="1"/>
  <c r="O165" i="20"/>
  <c r="O157" i="20"/>
  <c r="O149" i="20"/>
  <c r="O141" i="20"/>
  <c r="O125" i="20"/>
  <c r="O119" i="20"/>
  <c r="O117" i="20"/>
  <c r="O115" i="20"/>
  <c r="L114" i="20"/>
  <c r="O113" i="20"/>
  <c r="M168" i="20"/>
  <c r="O168" i="20" s="1"/>
  <c r="M167" i="20"/>
  <c r="M166" i="20"/>
  <c r="O166" i="20" s="1"/>
  <c r="M165" i="20"/>
  <c r="M164" i="20"/>
  <c r="O164" i="20" s="1"/>
  <c r="M163" i="20"/>
  <c r="M162" i="20"/>
  <c r="O162" i="20" s="1"/>
  <c r="M161" i="20"/>
  <c r="O161" i="20" s="1"/>
  <c r="M160" i="20"/>
  <c r="O160" i="20" s="1"/>
  <c r="M159" i="20"/>
  <c r="M158" i="20"/>
  <c r="O158" i="20" s="1"/>
  <c r="M157" i="20"/>
  <c r="M156" i="20"/>
  <c r="O156" i="20" s="1"/>
  <c r="M155" i="20"/>
  <c r="O155" i="20" s="1"/>
  <c r="M154" i="20"/>
  <c r="O154" i="20" s="1"/>
  <c r="M153" i="20"/>
  <c r="O153" i="20" s="1"/>
  <c r="M152" i="20"/>
  <c r="O152" i="20" s="1"/>
  <c r="M151" i="20"/>
  <c r="M150" i="20"/>
  <c r="O150" i="20" s="1"/>
  <c r="M149" i="20"/>
  <c r="M148" i="20"/>
  <c r="O148" i="20" s="1"/>
  <c r="M147" i="20"/>
  <c r="M146" i="20"/>
  <c r="O146" i="20" s="1"/>
  <c r="M145" i="20"/>
  <c r="O145" i="20" s="1"/>
  <c r="M144" i="20"/>
  <c r="O144" i="20" s="1"/>
  <c r="M143" i="20"/>
  <c r="M142" i="20"/>
  <c r="O142" i="20" s="1"/>
  <c r="M141" i="20"/>
  <c r="M140" i="20"/>
  <c r="O140" i="20" s="1"/>
  <c r="M139" i="20"/>
  <c r="O139" i="20" s="1"/>
  <c r="M138" i="20"/>
  <c r="O138" i="20" s="1"/>
  <c r="M137" i="20"/>
  <c r="O137" i="20" s="1"/>
  <c r="M136" i="20"/>
  <c r="O136" i="20" s="1"/>
  <c r="M135" i="20"/>
  <c r="M134" i="20"/>
  <c r="O134" i="20" s="1"/>
  <c r="M133" i="20"/>
  <c r="O133" i="20" s="1"/>
  <c r="M132" i="20"/>
  <c r="O132" i="20" s="1"/>
  <c r="M131" i="20"/>
  <c r="O131" i="20" s="1"/>
  <c r="M130" i="20"/>
  <c r="O130" i="20" s="1"/>
  <c r="M129" i="20"/>
  <c r="O129" i="20" s="1"/>
  <c r="M128" i="20"/>
  <c r="O128" i="20" s="1"/>
  <c r="M127" i="20"/>
  <c r="M126" i="20"/>
  <c r="O126" i="20" s="1"/>
  <c r="M125" i="20"/>
  <c r="M124" i="20"/>
  <c r="O124" i="20" s="1"/>
  <c r="M123" i="20"/>
  <c r="O123" i="20" s="1"/>
  <c r="M122" i="20"/>
  <c r="O122" i="20" s="1"/>
  <c r="O120" i="20"/>
  <c r="O118" i="20"/>
  <c r="O116" i="20"/>
  <c r="O114" i="20"/>
  <c r="M112" i="20"/>
  <c r="O112" i="20" s="1"/>
  <c r="O111" i="20"/>
  <c r="M28" i="20"/>
  <c r="O47" i="20"/>
  <c r="O45" i="20"/>
  <c r="O43" i="20"/>
  <c r="O41" i="20"/>
  <c r="O39" i="20"/>
  <c r="O37" i="20"/>
  <c r="O35" i="20"/>
  <c r="O33" i="20"/>
  <c r="O31" i="20"/>
  <c r="O29" i="20"/>
  <c r="M27" i="20"/>
  <c r="O27" i="20" s="1"/>
  <c r="K27" i="20"/>
  <c r="O26" i="20"/>
  <c r="M26" i="20"/>
  <c r="K26" i="20"/>
  <c r="O8" i="20"/>
  <c r="O48" i="20"/>
  <c r="O46" i="20"/>
  <c r="O44" i="20"/>
  <c r="O42" i="20"/>
  <c r="O40" i="20"/>
  <c r="O38" i="20"/>
  <c r="O36" i="20"/>
  <c r="O34" i="20"/>
  <c r="O32" i="20"/>
  <c r="O30" i="20"/>
  <c r="O28" i="20"/>
  <c r="K25" i="20"/>
  <c r="K24" i="20"/>
  <c r="K23" i="20"/>
  <c r="K22" i="20"/>
  <c r="K21" i="20"/>
  <c r="K20" i="20"/>
  <c r="K19" i="20"/>
  <c r="K18" i="20"/>
  <c r="K17" i="20"/>
  <c r="K16" i="20"/>
  <c r="K15" i="20"/>
  <c r="K14" i="20"/>
  <c r="K13" i="20"/>
  <c r="K12" i="20"/>
  <c r="M8" i="20"/>
  <c r="M6" i="20"/>
  <c r="O6" i="20" s="1"/>
  <c r="M895" i="4"/>
  <c r="O895" i="4" s="1"/>
  <c r="M893" i="4"/>
  <c r="O893" i="4" s="1"/>
  <c r="M887" i="4"/>
  <c r="O887" i="4" s="1"/>
  <c r="M885" i="4"/>
  <c r="O885" i="4" s="1"/>
  <c r="M883" i="4"/>
  <c r="O883" i="4" s="1"/>
  <c r="M881" i="4"/>
  <c r="O881" i="4" s="1"/>
  <c r="M861" i="4"/>
  <c r="O861" i="4" s="1"/>
  <c r="M849" i="4"/>
  <c r="O849" i="4" s="1"/>
  <c r="M831" i="4"/>
  <c r="O831" i="4" s="1"/>
  <c r="M821" i="4"/>
  <c r="O821" i="4" s="1"/>
  <c r="M819" i="4"/>
  <c r="O819" i="4" s="1"/>
  <c r="M529" i="4"/>
  <c r="O529" i="4" s="1"/>
  <c r="K529" i="4"/>
  <c r="L931" i="4"/>
  <c r="M533" i="4"/>
  <c r="O533" i="4" s="1"/>
  <c r="K533" i="4"/>
  <c r="M873" i="4"/>
  <c r="O873" i="4" s="1"/>
  <c r="M863" i="4"/>
  <c r="O863" i="4" s="1"/>
  <c r="M857" i="4"/>
  <c r="O857" i="4" s="1"/>
  <c r="M855" i="4"/>
  <c r="O855" i="4" s="1"/>
  <c r="M839" i="4"/>
  <c r="O839" i="4" s="1"/>
  <c r="M825" i="4"/>
  <c r="O825" i="4" s="1"/>
  <c r="M813" i="4"/>
  <c r="O813" i="4" s="1"/>
  <c r="M811" i="4"/>
  <c r="O811" i="4" s="1"/>
  <c r="M809" i="4"/>
  <c r="O809" i="4" s="1"/>
  <c r="M803" i="4"/>
  <c r="O803" i="4" s="1"/>
  <c r="M797" i="4"/>
  <c r="O797" i="4" s="1"/>
  <c r="M791" i="4"/>
  <c r="O791" i="4" s="1"/>
  <c r="M840" i="4"/>
  <c r="O840" i="4" s="1"/>
  <c r="M834" i="4"/>
  <c r="O834" i="4" s="1"/>
  <c r="M786" i="4"/>
  <c r="O786" i="4" s="1"/>
  <c r="M782" i="4"/>
  <c r="O782" i="4" s="1"/>
  <c r="M778" i="4"/>
  <c r="O778" i="4" s="1"/>
  <c r="M774" i="4"/>
  <c r="O774" i="4" s="1"/>
  <c r="M770" i="4"/>
  <c r="O770" i="4" s="1"/>
  <c r="M766" i="4"/>
  <c r="O766" i="4" s="1"/>
  <c r="M762" i="4"/>
  <c r="O762" i="4" s="1"/>
  <c r="M758" i="4"/>
  <c r="O758" i="4" s="1"/>
  <c r="M754" i="4"/>
  <c r="O754" i="4" s="1"/>
  <c r="M750" i="4"/>
  <c r="O750" i="4" s="1"/>
  <c r="M746" i="4"/>
  <c r="O746" i="4" s="1"/>
  <c r="M742" i="4"/>
  <c r="O742" i="4" s="1"/>
  <c r="M738" i="4"/>
  <c r="O738" i="4" s="1"/>
  <c r="M734" i="4"/>
  <c r="O734" i="4" s="1"/>
  <c r="M730" i="4"/>
  <c r="O730" i="4" s="1"/>
  <c r="M726" i="4"/>
  <c r="O726" i="4" s="1"/>
  <c r="M722" i="4"/>
  <c r="O722" i="4" s="1"/>
  <c r="M718" i="4"/>
  <c r="O718" i="4" s="1"/>
  <c r="M714" i="4"/>
  <c r="O714" i="4" s="1"/>
  <c r="M710" i="4"/>
  <c r="O710" i="4" s="1"/>
  <c r="M706" i="4"/>
  <c r="O706" i="4" s="1"/>
  <c r="M702" i="4"/>
  <c r="O702" i="4" s="1"/>
  <c r="M698" i="4"/>
  <c r="O698" i="4" s="1"/>
  <c r="M694" i="4"/>
  <c r="O694" i="4" s="1"/>
  <c r="M690" i="4"/>
  <c r="O690" i="4" s="1"/>
  <c r="M686" i="4"/>
  <c r="O686" i="4" s="1"/>
  <c r="M682" i="4"/>
  <c r="O682" i="4" s="1"/>
  <c r="M678" i="4"/>
  <c r="O678" i="4" s="1"/>
  <c r="M674" i="4"/>
  <c r="O674" i="4" s="1"/>
  <c r="M670" i="4"/>
  <c r="O670" i="4" s="1"/>
  <c r="M666" i="4"/>
  <c r="O666" i="4" s="1"/>
  <c r="M662" i="4"/>
  <c r="O662" i="4" s="1"/>
  <c r="M658" i="4"/>
  <c r="O658" i="4" s="1"/>
  <c r="M654" i="4"/>
  <c r="O654" i="4" s="1"/>
  <c r="M650" i="4"/>
  <c r="O650" i="4" s="1"/>
  <c r="M649" i="4"/>
  <c r="O649" i="4" s="1"/>
  <c r="K649" i="4"/>
  <c r="M645" i="4"/>
  <c r="O645" i="4" s="1"/>
  <c r="K645" i="4"/>
  <c r="M641" i="4"/>
  <c r="O641" i="4" s="1"/>
  <c r="K641" i="4"/>
  <c r="M637" i="4"/>
  <c r="O637" i="4" s="1"/>
  <c r="K637" i="4"/>
  <c r="M633" i="4"/>
  <c r="O633" i="4" s="1"/>
  <c r="K633" i="4"/>
  <c r="M629" i="4"/>
  <c r="O629" i="4" s="1"/>
  <c r="K629" i="4"/>
  <c r="M625" i="4"/>
  <c r="O625" i="4" s="1"/>
  <c r="K625" i="4"/>
  <c r="M621" i="4"/>
  <c r="O621" i="4" s="1"/>
  <c r="K621" i="4"/>
  <c r="M617" i="4"/>
  <c r="O617" i="4" s="1"/>
  <c r="K617" i="4"/>
  <c r="M613" i="4"/>
  <c r="O613" i="4" s="1"/>
  <c r="K613" i="4"/>
  <c r="M609" i="4"/>
  <c r="O609" i="4" s="1"/>
  <c r="K609" i="4"/>
  <c r="M605" i="4"/>
  <c r="O605" i="4" s="1"/>
  <c r="K605" i="4"/>
  <c r="M601" i="4"/>
  <c r="O601" i="4" s="1"/>
  <c r="K601" i="4"/>
  <c r="M597" i="4"/>
  <c r="O597" i="4" s="1"/>
  <c r="K597" i="4"/>
  <c r="M593" i="4"/>
  <c r="O593" i="4" s="1"/>
  <c r="K593" i="4"/>
  <c r="M589" i="4"/>
  <c r="O589" i="4" s="1"/>
  <c r="K589" i="4"/>
  <c r="M585" i="4"/>
  <c r="O585" i="4" s="1"/>
  <c r="K585" i="4"/>
  <c r="M581" i="4"/>
  <c r="O581" i="4" s="1"/>
  <c r="K581" i="4"/>
  <c r="M577" i="4"/>
  <c r="O577" i="4" s="1"/>
  <c r="K577" i="4"/>
  <c r="M573" i="4"/>
  <c r="O573" i="4" s="1"/>
  <c r="K573" i="4"/>
  <c r="M569" i="4"/>
  <c r="O569" i="4" s="1"/>
  <c r="K569" i="4"/>
  <c r="M565" i="4"/>
  <c r="O565" i="4" s="1"/>
  <c r="K565" i="4"/>
  <c r="M561" i="4"/>
  <c r="O561" i="4" s="1"/>
  <c r="K561" i="4"/>
  <c r="M557" i="4"/>
  <c r="O557" i="4" s="1"/>
  <c r="K557" i="4"/>
  <c r="M553" i="4"/>
  <c r="O553" i="4" s="1"/>
  <c r="K553" i="4"/>
  <c r="M549" i="4"/>
  <c r="O549" i="4" s="1"/>
  <c r="K549" i="4"/>
  <c r="M545" i="4"/>
  <c r="O545" i="4" s="1"/>
  <c r="K545" i="4"/>
  <c r="M541" i="4"/>
  <c r="O541" i="4" s="1"/>
  <c r="K541" i="4"/>
  <c r="M537" i="4"/>
  <c r="O537" i="4" s="1"/>
  <c r="K537" i="4"/>
  <c r="M521" i="4"/>
  <c r="O521" i="4" s="1"/>
  <c r="K521" i="4"/>
  <c r="M505" i="4"/>
  <c r="O505" i="4" s="1"/>
  <c r="K505" i="4"/>
  <c r="M501" i="4"/>
  <c r="O501" i="4" s="1"/>
  <c r="K501" i="4"/>
  <c r="M497" i="4"/>
  <c r="O497" i="4" s="1"/>
  <c r="K497" i="4"/>
  <c r="M493" i="4"/>
  <c r="O493" i="4" s="1"/>
  <c r="K493" i="4"/>
  <c r="M479" i="4"/>
  <c r="O479" i="4" s="1"/>
  <c r="K479" i="4"/>
  <c r="M879" i="4"/>
  <c r="O879" i="4" s="1"/>
  <c r="M851" i="4"/>
  <c r="O851" i="4" s="1"/>
  <c r="M845" i="4"/>
  <c r="O845" i="4" s="1"/>
  <c r="M843" i="4"/>
  <c r="O843" i="4" s="1"/>
  <c r="M841" i="4"/>
  <c r="O841" i="4" s="1"/>
  <c r="M835" i="4"/>
  <c r="O835" i="4" s="1"/>
  <c r="M833" i="4"/>
  <c r="O833" i="4" s="1"/>
  <c r="M815" i="4"/>
  <c r="O815" i="4" s="1"/>
  <c r="M805" i="4"/>
  <c r="O805" i="4" s="1"/>
  <c r="M799" i="4"/>
  <c r="O799" i="4" s="1"/>
  <c r="K202" i="4"/>
  <c r="M202" i="4"/>
  <c r="O202" i="4" s="1"/>
  <c r="K186" i="4"/>
  <c r="M186" i="4"/>
  <c r="O186" i="4" s="1"/>
  <c r="M785" i="4"/>
  <c r="O785" i="4" s="1"/>
  <c r="M781" i="4"/>
  <c r="O781" i="4" s="1"/>
  <c r="M777" i="4"/>
  <c r="O777" i="4" s="1"/>
  <c r="M773" i="4"/>
  <c r="O773" i="4" s="1"/>
  <c r="M769" i="4"/>
  <c r="O769" i="4" s="1"/>
  <c r="M765" i="4"/>
  <c r="O765" i="4" s="1"/>
  <c r="M761" i="4"/>
  <c r="O761" i="4" s="1"/>
  <c r="M757" i="4"/>
  <c r="O757" i="4" s="1"/>
  <c r="M753" i="4"/>
  <c r="O753" i="4" s="1"/>
  <c r="M749" i="4"/>
  <c r="O749" i="4" s="1"/>
  <c r="M745" i="4"/>
  <c r="O745" i="4" s="1"/>
  <c r="M741" i="4"/>
  <c r="O741" i="4" s="1"/>
  <c r="M737" i="4"/>
  <c r="O737" i="4" s="1"/>
  <c r="M733" i="4"/>
  <c r="O733" i="4" s="1"/>
  <c r="M729" i="4"/>
  <c r="O729" i="4" s="1"/>
  <c r="M725" i="4"/>
  <c r="O725" i="4" s="1"/>
  <c r="M721" i="4"/>
  <c r="O721" i="4" s="1"/>
  <c r="M717" i="4"/>
  <c r="O717" i="4" s="1"/>
  <c r="M713" i="4"/>
  <c r="O713" i="4" s="1"/>
  <c r="M709" i="4"/>
  <c r="O709" i="4" s="1"/>
  <c r="M705" i="4"/>
  <c r="O705" i="4" s="1"/>
  <c r="M701" i="4"/>
  <c r="O701" i="4" s="1"/>
  <c r="M697" i="4"/>
  <c r="O697" i="4" s="1"/>
  <c r="M693" i="4"/>
  <c r="O693" i="4" s="1"/>
  <c r="M689" i="4"/>
  <c r="O689" i="4" s="1"/>
  <c r="M685" i="4"/>
  <c r="O685" i="4" s="1"/>
  <c r="M681" i="4"/>
  <c r="O681" i="4" s="1"/>
  <c r="M677" i="4"/>
  <c r="O677" i="4" s="1"/>
  <c r="M673" i="4"/>
  <c r="O673" i="4" s="1"/>
  <c r="M669" i="4"/>
  <c r="O669" i="4" s="1"/>
  <c r="M665" i="4"/>
  <c r="O665" i="4" s="1"/>
  <c r="M661" i="4"/>
  <c r="O661" i="4" s="1"/>
  <c r="M657" i="4"/>
  <c r="O657" i="4" s="1"/>
  <c r="M653" i="4"/>
  <c r="O653" i="4" s="1"/>
  <c r="M525" i="4"/>
  <c r="O525" i="4" s="1"/>
  <c r="K525" i="4"/>
  <c r="M509" i="4"/>
  <c r="O509" i="4" s="1"/>
  <c r="K509" i="4"/>
  <c r="M481" i="4"/>
  <c r="O481" i="4" s="1"/>
  <c r="K481" i="4"/>
  <c r="K646" i="4"/>
  <c r="K642" i="4"/>
  <c r="K638" i="4"/>
  <c r="K634" i="4"/>
  <c r="K630" i="4"/>
  <c r="K626" i="4"/>
  <c r="K622" i="4"/>
  <c r="K618" i="4"/>
  <c r="K614" i="4"/>
  <c r="K610" i="4"/>
  <c r="K606" i="4"/>
  <c r="K602" i="4"/>
  <c r="K598" i="4"/>
  <c r="K594" i="4"/>
  <c r="K590" i="4"/>
  <c r="K586" i="4"/>
  <c r="K582" i="4"/>
  <c r="K578" i="4"/>
  <c r="K574" i="4"/>
  <c r="K570" i="4"/>
  <c r="K566" i="4"/>
  <c r="K562" i="4"/>
  <c r="K558" i="4"/>
  <c r="K554" i="4"/>
  <c r="K550" i="4"/>
  <c r="K546" i="4"/>
  <c r="K542" i="4"/>
  <c r="K538" i="4"/>
  <c r="M534" i="4"/>
  <c r="O534" i="4" s="1"/>
  <c r="K534" i="4"/>
  <c r="M530" i="4"/>
  <c r="O530" i="4" s="1"/>
  <c r="K530" i="4"/>
  <c r="M526" i="4"/>
  <c r="O526" i="4" s="1"/>
  <c r="K526" i="4"/>
  <c r="M522" i="4"/>
  <c r="O522" i="4" s="1"/>
  <c r="K522" i="4"/>
  <c r="M513" i="4"/>
  <c r="O513" i="4" s="1"/>
  <c r="K513" i="4"/>
  <c r="M463" i="4"/>
  <c r="O463" i="4" s="1"/>
  <c r="K463" i="4"/>
  <c r="M517" i="4"/>
  <c r="O517" i="4" s="1"/>
  <c r="K517" i="4"/>
  <c r="M465" i="4"/>
  <c r="O465" i="4" s="1"/>
  <c r="K465" i="4"/>
  <c r="M477" i="4"/>
  <c r="O477" i="4" s="1"/>
  <c r="K477" i="4"/>
  <c r="M475" i="4"/>
  <c r="O475" i="4" s="1"/>
  <c r="K475" i="4"/>
  <c r="M461" i="4"/>
  <c r="O461" i="4" s="1"/>
  <c r="K461" i="4"/>
  <c r="M459" i="4"/>
  <c r="O459" i="4" s="1"/>
  <c r="K459" i="4"/>
  <c r="K198" i="4"/>
  <c r="M198" i="4"/>
  <c r="O198" i="4" s="1"/>
  <c r="K518" i="4"/>
  <c r="K514" i="4"/>
  <c r="K510" i="4"/>
  <c r="K506" i="4"/>
  <c r="K502" i="4"/>
  <c r="K498" i="4"/>
  <c r="K494" i="4"/>
  <c r="K491" i="4"/>
  <c r="M489" i="4"/>
  <c r="O489" i="4" s="1"/>
  <c r="K489" i="4"/>
  <c r="M487" i="4"/>
  <c r="O487" i="4" s="1"/>
  <c r="K487" i="4"/>
  <c r="M473" i="4"/>
  <c r="O473" i="4" s="1"/>
  <c r="K473" i="4"/>
  <c r="M471" i="4"/>
  <c r="O471" i="4" s="1"/>
  <c r="K471" i="4"/>
  <c r="M457" i="4"/>
  <c r="O457" i="4" s="1"/>
  <c r="K457" i="4"/>
  <c r="K194" i="4"/>
  <c r="M194" i="4"/>
  <c r="O194" i="4" s="1"/>
  <c r="K535" i="4"/>
  <c r="K531" i="4"/>
  <c r="K527" i="4"/>
  <c r="K523" i="4"/>
  <c r="K519" i="4"/>
  <c r="K515" i="4"/>
  <c r="K511" i="4"/>
  <c r="K507" i="4"/>
  <c r="M485" i="4"/>
  <c r="O485" i="4" s="1"/>
  <c r="K485" i="4"/>
  <c r="M483" i="4"/>
  <c r="O483" i="4" s="1"/>
  <c r="K483" i="4"/>
  <c r="M469" i="4"/>
  <c r="O469" i="4" s="1"/>
  <c r="K469" i="4"/>
  <c r="M467" i="4"/>
  <c r="O467" i="4" s="1"/>
  <c r="K467" i="4"/>
  <c r="K206" i="4"/>
  <c r="M206" i="4"/>
  <c r="O206" i="4" s="1"/>
  <c r="K190" i="4"/>
  <c r="M190" i="4"/>
  <c r="O190" i="4" s="1"/>
  <c r="L180" i="4"/>
  <c r="M180" i="4"/>
  <c r="O180" i="4" s="1"/>
  <c r="L172" i="4"/>
  <c r="M172" i="4"/>
  <c r="O172" i="4" s="1"/>
  <c r="L164" i="4"/>
  <c r="M164" i="4"/>
  <c r="O164" i="4" s="1"/>
  <c r="L156" i="4"/>
  <c r="M156" i="4"/>
  <c r="O156" i="4" s="1"/>
  <c r="L148" i="4"/>
  <c r="M148" i="4"/>
  <c r="O148" i="4" s="1"/>
  <c r="L140" i="4"/>
  <c r="M140" i="4"/>
  <c r="O140" i="4" s="1"/>
  <c r="L176" i="4"/>
  <c r="M176" i="4"/>
  <c r="O176" i="4" s="1"/>
  <c r="L168" i="4"/>
  <c r="M168" i="4"/>
  <c r="O168" i="4" s="1"/>
  <c r="L160" i="4"/>
  <c r="M160" i="4"/>
  <c r="O160" i="4" s="1"/>
  <c r="L152" i="4"/>
  <c r="M152" i="4"/>
  <c r="O152" i="4" s="1"/>
  <c r="L144" i="4"/>
  <c r="M144" i="4"/>
  <c r="O144" i="4" s="1"/>
  <c r="L136" i="4"/>
  <c r="M136" i="4"/>
  <c r="O136" i="4" s="1"/>
  <c r="M181" i="4"/>
  <c r="O181" i="4" s="1"/>
  <c r="M177" i="4"/>
  <c r="O177" i="4" s="1"/>
  <c r="M173" i="4"/>
  <c r="O173" i="4" s="1"/>
  <c r="M169" i="4"/>
  <c r="O169" i="4" s="1"/>
  <c r="M165" i="4"/>
  <c r="O165" i="4" s="1"/>
  <c r="M161" i="4"/>
  <c r="O161" i="4" s="1"/>
  <c r="M157" i="4"/>
  <c r="O157" i="4" s="1"/>
  <c r="M153" i="4"/>
  <c r="O153" i="4" s="1"/>
  <c r="M149" i="4"/>
  <c r="O149" i="4" s="1"/>
  <c r="M145" i="4"/>
  <c r="O145" i="4" s="1"/>
  <c r="M141" i="4"/>
  <c r="O141" i="4" s="1"/>
  <c r="M137" i="4"/>
  <c r="O137" i="4" s="1"/>
  <c r="M133" i="4"/>
  <c r="O133" i="4" s="1"/>
  <c r="L131" i="4"/>
  <c r="M131" i="4"/>
  <c r="O131" i="4" s="1"/>
  <c r="M91" i="4"/>
  <c r="O91" i="4" s="1"/>
  <c r="K91" i="4"/>
  <c r="L129" i="4"/>
  <c r="M129" i="4"/>
  <c r="O129" i="4" s="1"/>
  <c r="M126" i="4"/>
  <c r="O126" i="4" s="1"/>
  <c r="K126" i="4"/>
  <c r="M122" i="4"/>
  <c r="O122" i="4" s="1"/>
  <c r="K122" i="4"/>
  <c r="M118" i="4"/>
  <c r="O118" i="4" s="1"/>
  <c r="K118" i="4"/>
  <c r="M114" i="4"/>
  <c r="O114" i="4" s="1"/>
  <c r="K114" i="4"/>
  <c r="M110" i="4"/>
  <c r="O110" i="4" s="1"/>
  <c r="K110" i="4"/>
  <c r="M106" i="4"/>
  <c r="O106" i="4" s="1"/>
  <c r="K106" i="4"/>
  <c r="M102" i="4"/>
  <c r="O102" i="4" s="1"/>
  <c r="K102" i="4"/>
  <c r="M98" i="4"/>
  <c r="O98" i="4" s="1"/>
  <c r="K98" i="4"/>
  <c r="M125" i="4"/>
  <c r="O125" i="4" s="1"/>
  <c r="K125" i="4"/>
  <c r="M121" i="4"/>
  <c r="O121" i="4" s="1"/>
  <c r="K121" i="4"/>
  <c r="M117" i="4"/>
  <c r="O117" i="4" s="1"/>
  <c r="K117" i="4"/>
  <c r="M113" i="4"/>
  <c r="O113" i="4" s="1"/>
  <c r="K113" i="4"/>
  <c r="M109" i="4"/>
  <c r="O109" i="4" s="1"/>
  <c r="K109" i="4"/>
  <c r="M105" i="4"/>
  <c r="O105" i="4" s="1"/>
  <c r="K105" i="4"/>
  <c r="M101" i="4"/>
  <c r="O101" i="4" s="1"/>
  <c r="K101" i="4"/>
  <c r="M97" i="4"/>
  <c r="O97" i="4" s="1"/>
  <c r="K97" i="4"/>
  <c r="M128" i="4"/>
  <c r="O128" i="4" s="1"/>
  <c r="K128" i="4"/>
  <c r="M124" i="4"/>
  <c r="O124" i="4" s="1"/>
  <c r="K124" i="4"/>
  <c r="M120" i="4"/>
  <c r="O120" i="4" s="1"/>
  <c r="K120" i="4"/>
  <c r="M116" i="4"/>
  <c r="O116" i="4" s="1"/>
  <c r="K116" i="4"/>
  <c r="M112" i="4"/>
  <c r="O112" i="4" s="1"/>
  <c r="K112" i="4"/>
  <c r="M108" i="4"/>
  <c r="O108" i="4" s="1"/>
  <c r="K108" i="4"/>
  <c r="M104" i="4"/>
  <c r="O104" i="4" s="1"/>
  <c r="K104" i="4"/>
  <c r="M100" i="4"/>
  <c r="O100" i="4" s="1"/>
  <c r="K100" i="4"/>
  <c r="M96" i="4"/>
  <c r="O96" i="4" s="1"/>
  <c r="K96" i="4"/>
  <c r="M87" i="4"/>
  <c r="O87" i="4" s="1"/>
  <c r="K87" i="4"/>
  <c r="M127" i="4"/>
  <c r="O127" i="4" s="1"/>
  <c r="K127" i="4"/>
  <c r="M123" i="4"/>
  <c r="O123" i="4" s="1"/>
  <c r="K123" i="4"/>
  <c r="M119" i="4"/>
  <c r="O119" i="4" s="1"/>
  <c r="K119" i="4"/>
  <c r="M115" i="4"/>
  <c r="O115" i="4" s="1"/>
  <c r="K115" i="4"/>
  <c r="M111" i="4"/>
  <c r="O111" i="4" s="1"/>
  <c r="K111" i="4"/>
  <c r="M107" i="4"/>
  <c r="O107" i="4" s="1"/>
  <c r="K107" i="4"/>
  <c r="M103" i="4"/>
  <c r="O103" i="4" s="1"/>
  <c r="K103" i="4"/>
  <c r="M99" i="4"/>
  <c r="O99" i="4" s="1"/>
  <c r="K99" i="4"/>
  <c r="M95" i="4"/>
  <c r="O95" i="4" s="1"/>
  <c r="K95" i="4"/>
  <c r="M83" i="4"/>
  <c r="O83" i="4" s="1"/>
  <c r="K83" i="4"/>
  <c r="M28" i="4"/>
  <c r="O28" i="4" s="1"/>
  <c r="L25" i="4"/>
  <c r="M25" i="4"/>
  <c r="O25" i="4" s="1"/>
  <c r="L23" i="4"/>
  <c r="M23" i="4"/>
  <c r="O23" i="4" s="1"/>
  <c r="L21" i="4"/>
  <c r="M21" i="4"/>
  <c r="O21" i="4" s="1"/>
  <c r="M93" i="4"/>
  <c r="O93" i="4" s="1"/>
  <c r="K92" i="4"/>
  <c r="M89" i="4"/>
  <c r="O89" i="4" s="1"/>
  <c r="K88" i="4"/>
  <c r="M85" i="4"/>
  <c r="O85" i="4" s="1"/>
  <c r="K84" i="4"/>
  <c r="M81" i="4"/>
  <c r="O81" i="4" s="1"/>
  <c r="L19" i="4"/>
  <c r="L17" i="4"/>
  <c r="L15" i="4"/>
  <c r="L13" i="4"/>
  <c r="M94" i="4"/>
  <c r="O94" i="4" s="1"/>
  <c r="M90" i="4"/>
  <c r="O90" i="4" s="1"/>
  <c r="M86" i="4"/>
  <c r="O86" i="4" s="1"/>
  <c r="M82" i="4"/>
  <c r="O82" i="4" s="1"/>
  <c r="M79" i="4"/>
  <c r="O79" i="4" s="1"/>
  <c r="M77" i="4"/>
  <c r="O77" i="4" s="1"/>
  <c r="M75" i="4"/>
  <c r="O75" i="4" s="1"/>
  <c r="M73" i="4"/>
  <c r="O73" i="4" s="1"/>
  <c r="M71" i="4"/>
  <c r="O71" i="4" s="1"/>
  <c r="M69" i="4"/>
  <c r="O69" i="4" s="1"/>
  <c r="M67" i="4"/>
  <c r="O67" i="4" s="1"/>
  <c r="M65" i="4"/>
  <c r="O65" i="4" s="1"/>
  <c r="M63" i="4"/>
  <c r="O63" i="4" s="1"/>
  <c r="M61" i="4"/>
  <c r="O61" i="4" s="1"/>
  <c r="M59" i="4"/>
  <c r="O59" i="4" s="1"/>
  <c r="M57" i="4"/>
  <c r="O57" i="4" s="1"/>
  <c r="M55" i="4"/>
  <c r="O55" i="4" s="1"/>
  <c r="M53" i="4"/>
  <c r="O53" i="4" s="1"/>
  <c r="M51" i="4"/>
  <c r="O51" i="4" s="1"/>
  <c r="M49" i="4"/>
  <c r="O49" i="4" s="1"/>
  <c r="M47" i="4"/>
  <c r="O47" i="4" s="1"/>
  <c r="M45" i="4"/>
  <c r="O45" i="4" s="1"/>
  <c r="M43" i="4"/>
  <c r="O43" i="4" s="1"/>
  <c r="M41" i="4"/>
  <c r="O41" i="4" s="1"/>
  <c r="M39" i="4"/>
  <c r="O39" i="4" s="1"/>
  <c r="M37" i="4"/>
  <c r="O37" i="4" s="1"/>
  <c r="M35" i="4"/>
  <c r="O35" i="4" s="1"/>
  <c r="M33" i="4"/>
  <c r="O33" i="4" s="1"/>
  <c r="M31" i="4"/>
  <c r="O31" i="4" s="1"/>
  <c r="M29" i="4"/>
  <c r="O29" i="4" s="1"/>
  <c r="L26" i="4"/>
  <c r="M26" i="4"/>
  <c r="O26" i="4" s="1"/>
  <c r="L24" i="4"/>
  <c r="M24" i="4"/>
  <c r="O24" i="4" s="1"/>
  <c r="L22" i="4"/>
  <c r="M22" i="4"/>
  <c r="O22" i="4" s="1"/>
  <c r="L20" i="4"/>
  <c r="M20" i="4"/>
  <c r="O20" i="4" s="1"/>
  <c r="M9" i="4"/>
  <c r="O9" i="4" s="1"/>
  <c r="M6" i="4"/>
  <c r="O6" i="4" s="1"/>
  <c r="N69" i="32" l="1"/>
  <c r="N70" i="32" s="1"/>
  <c r="AM83" i="22" l="1"/>
  <c r="AL83" i="22"/>
  <c r="AK83" i="22"/>
  <c r="AJ83" i="22"/>
  <c r="AU83" i="22"/>
  <c r="AM82" i="22"/>
  <c r="AL82" i="22"/>
  <c r="AK82" i="22"/>
  <c r="AJ82" i="22"/>
  <c r="AM81" i="22"/>
  <c r="AL81" i="22"/>
  <c r="AK81" i="22"/>
  <c r="AJ81" i="22"/>
  <c r="AM80" i="22"/>
  <c r="AL80" i="22"/>
  <c r="AK80" i="22"/>
  <c r="AJ80" i="22"/>
  <c r="AU80" i="22"/>
  <c r="AM79" i="22"/>
  <c r="AL79" i="22"/>
  <c r="AK79" i="22"/>
  <c r="AJ79" i="22"/>
  <c r="AU79" i="22"/>
  <c r="AM78" i="22"/>
  <c r="AL78" i="22"/>
  <c r="AK78" i="22"/>
  <c r="AJ78" i="22"/>
  <c r="AU78" i="22"/>
  <c r="AM77" i="22"/>
  <c r="AL77" i="22"/>
  <c r="AK77" i="22"/>
  <c r="AJ77" i="22"/>
  <c r="AU77" i="22"/>
  <c r="AM76" i="22"/>
  <c r="AL76" i="22"/>
  <c r="AK76" i="22"/>
  <c r="AJ76" i="22"/>
  <c r="AU76" i="22"/>
  <c r="AM75" i="22"/>
  <c r="AL75" i="22"/>
  <c r="AK75" i="22"/>
  <c r="AJ75" i="22"/>
  <c r="AM74" i="22"/>
  <c r="AL74" i="22"/>
  <c r="AK74" i="22"/>
  <c r="AJ74" i="22"/>
  <c r="AM73" i="22"/>
  <c r="AL73" i="22"/>
  <c r="AK73" i="22"/>
  <c r="AJ73" i="22"/>
  <c r="AM72" i="22"/>
  <c r="AL72" i="22"/>
  <c r="AK72" i="22"/>
  <c r="AJ72" i="22"/>
  <c r="AU72" i="22"/>
  <c r="AM71" i="22"/>
  <c r="AL71" i="22"/>
  <c r="AK71" i="22"/>
  <c r="AJ71" i="22"/>
  <c r="AU71" i="22"/>
  <c r="AM70" i="22"/>
  <c r="AL70" i="22"/>
  <c r="AK70" i="22"/>
  <c r="AJ70" i="22"/>
  <c r="AM69" i="22"/>
  <c r="AL69" i="22"/>
  <c r="AK69" i="22"/>
  <c r="AJ69" i="22"/>
  <c r="AU69" i="22"/>
  <c r="AM68" i="22"/>
  <c r="AL68" i="22"/>
  <c r="AK68" i="22"/>
  <c r="AJ68" i="22"/>
  <c r="AM67" i="22"/>
  <c r="AL67" i="22"/>
  <c r="AK67" i="22"/>
  <c r="AJ67" i="22"/>
  <c r="AM66" i="22"/>
  <c r="AL66" i="22"/>
  <c r="AK66" i="22"/>
  <c r="AJ66" i="22"/>
  <c r="AU66" i="22"/>
  <c r="AM65" i="22"/>
  <c r="AL65" i="22"/>
  <c r="AK65" i="22"/>
  <c r="AJ65" i="22"/>
  <c r="AU65" i="22"/>
  <c r="AM64" i="22"/>
  <c r="AL64" i="22"/>
  <c r="AK64" i="22"/>
  <c r="AJ64" i="22"/>
  <c r="AU64" i="22"/>
  <c r="AM63" i="22"/>
  <c r="AL63" i="22"/>
  <c r="AK63" i="22"/>
  <c r="AJ63" i="22"/>
  <c r="AU63" i="22"/>
  <c r="AM62" i="22"/>
  <c r="AL62" i="22"/>
  <c r="AK62" i="22"/>
  <c r="AJ62" i="22"/>
  <c r="AM61" i="22"/>
  <c r="AL61" i="22"/>
  <c r="AK61" i="22"/>
  <c r="AJ61" i="22"/>
  <c r="AM60" i="22"/>
  <c r="AL60" i="22"/>
  <c r="AK60" i="22"/>
  <c r="AJ60" i="22"/>
  <c r="AU60" i="22"/>
  <c r="AM59" i="22"/>
  <c r="AL59" i="22"/>
  <c r="AK59" i="22"/>
  <c r="AJ59" i="22"/>
  <c r="AU59" i="22"/>
  <c r="AM58" i="22"/>
  <c r="AL58" i="22"/>
  <c r="AK58" i="22"/>
  <c r="AJ58" i="22"/>
  <c r="AU58" i="22"/>
  <c r="AM57" i="22"/>
  <c r="AL57" i="22"/>
  <c r="AK57" i="22"/>
  <c r="AJ57" i="22"/>
  <c r="AU57" i="22"/>
  <c r="AM56" i="22"/>
  <c r="AL56" i="22"/>
  <c r="AK56" i="22"/>
  <c r="AJ56" i="22"/>
  <c r="AU56" i="22"/>
  <c r="AM55" i="22"/>
  <c r="AL55" i="22"/>
  <c r="AK55" i="22"/>
  <c r="AJ55" i="22"/>
  <c r="AU55" i="22"/>
  <c r="AM54" i="22"/>
  <c r="AL54" i="22"/>
  <c r="AK54" i="22"/>
  <c r="AJ54" i="22"/>
  <c r="AM53" i="22"/>
  <c r="AL53" i="22"/>
  <c r="AK53" i="22"/>
  <c r="AJ53" i="22"/>
  <c r="AU53" i="22"/>
  <c r="AM52" i="22"/>
  <c r="AL52" i="22"/>
  <c r="AK52" i="22"/>
  <c r="AJ52" i="22"/>
  <c r="AU52" i="22"/>
  <c r="AM51" i="22"/>
  <c r="AL51" i="22"/>
  <c r="AK51" i="22"/>
  <c r="AJ51" i="22"/>
  <c r="AU51" i="22"/>
  <c r="AM50" i="22"/>
  <c r="AL50" i="22"/>
  <c r="AK50" i="22"/>
  <c r="AJ50" i="22"/>
  <c r="AU50" i="22"/>
  <c r="AM49" i="22"/>
  <c r="AL49" i="22"/>
  <c r="AK49" i="22"/>
  <c r="AJ49" i="22"/>
  <c r="AU49" i="22"/>
  <c r="AM48" i="22"/>
  <c r="AL48" i="22"/>
  <c r="AK48" i="22"/>
  <c r="AJ48" i="22"/>
  <c r="AU48" i="22"/>
  <c r="AM47" i="22"/>
  <c r="AL47" i="22"/>
  <c r="AK47" i="22"/>
  <c r="AJ47" i="22"/>
  <c r="AU47" i="22"/>
  <c r="AM46" i="22"/>
  <c r="AL46" i="22"/>
  <c r="AK46" i="22"/>
  <c r="AJ46" i="22"/>
  <c r="AU46" i="22"/>
  <c r="AM45" i="22"/>
  <c r="AL45" i="22"/>
  <c r="AK45" i="22"/>
  <c r="AJ45" i="22"/>
  <c r="AU45" i="22"/>
  <c r="AM44" i="22"/>
  <c r="AL44" i="22"/>
  <c r="AK44" i="22"/>
  <c r="AJ44" i="22"/>
  <c r="AU44" i="22"/>
  <c r="AM43" i="22"/>
  <c r="AL43" i="22"/>
  <c r="AK43" i="22"/>
  <c r="AJ43" i="22"/>
  <c r="AU43" i="22"/>
  <c r="AM42" i="22"/>
  <c r="AL42" i="22"/>
  <c r="AK42" i="22"/>
  <c r="AJ42" i="22"/>
  <c r="AU42" i="22"/>
  <c r="AM41" i="22"/>
  <c r="AL41" i="22"/>
  <c r="AK41" i="22"/>
  <c r="AJ41" i="22"/>
  <c r="AU41" i="22"/>
  <c r="AM40" i="22"/>
  <c r="AL40" i="22"/>
  <c r="AK40" i="22"/>
  <c r="AJ40" i="22"/>
  <c r="AM39" i="22"/>
  <c r="AL39" i="22"/>
  <c r="AK39" i="22"/>
  <c r="AJ39" i="22"/>
  <c r="AU39" i="22"/>
  <c r="AM38" i="22"/>
  <c r="AL38" i="22"/>
  <c r="AK38" i="22"/>
  <c r="AJ38" i="22"/>
  <c r="AM37" i="22"/>
  <c r="AL37" i="22"/>
  <c r="AK37" i="22"/>
  <c r="AJ37" i="22"/>
  <c r="AM36" i="22"/>
  <c r="AL36" i="22"/>
  <c r="AK36" i="22"/>
  <c r="AJ36" i="22"/>
  <c r="AM35" i="22"/>
  <c r="AL35" i="22"/>
  <c r="AK35" i="22"/>
  <c r="AJ35" i="22"/>
  <c r="AQ88" i="22"/>
  <c r="AP88" i="22"/>
  <c r="AM34" i="22"/>
  <c r="AM88" i="22" s="1"/>
  <c r="AL34" i="22"/>
  <c r="AL88" i="22" s="1"/>
  <c r="AK34" i="22"/>
  <c r="AK88" i="22" s="1"/>
  <c r="AJ34" i="22"/>
  <c r="AJ88" i="22" s="1"/>
  <c r="AI88" i="22"/>
  <c r="AH88" i="22"/>
  <c r="AM33" i="22"/>
  <c r="AL33" i="22"/>
  <c r="AK33" i="22"/>
  <c r="AJ33" i="22"/>
  <c r="AM32" i="22"/>
  <c r="AL32" i="22"/>
  <c r="AK32" i="22"/>
  <c r="AJ32" i="22"/>
  <c r="AU32" i="22"/>
  <c r="AM31" i="22"/>
  <c r="AM87" i="22" s="1"/>
  <c r="AL31" i="22"/>
  <c r="AL87" i="22" s="1"/>
  <c r="AK31" i="22"/>
  <c r="AJ31" i="22"/>
  <c r="AI87" i="22"/>
  <c r="AH87" i="22"/>
  <c r="AM30" i="22"/>
  <c r="AL30" i="22"/>
  <c r="AK30" i="22"/>
  <c r="AJ30" i="22"/>
  <c r="AU30" i="22"/>
  <c r="AM29" i="22"/>
  <c r="AL29" i="22"/>
  <c r="AK29" i="22"/>
  <c r="AJ29" i="22"/>
  <c r="AU29" i="22"/>
  <c r="AM28" i="22"/>
  <c r="AL28" i="22"/>
  <c r="AK28" i="22"/>
  <c r="AJ28" i="22"/>
  <c r="AM27" i="22"/>
  <c r="AL27" i="22"/>
  <c r="AK27" i="22"/>
  <c r="AJ27" i="22"/>
  <c r="AM26" i="22"/>
  <c r="AL26" i="22"/>
  <c r="AK26" i="22"/>
  <c r="AJ26" i="22"/>
  <c r="AM25" i="22"/>
  <c r="AL25" i="22"/>
  <c r="AK25" i="22"/>
  <c r="AJ25" i="22"/>
  <c r="AM24" i="22"/>
  <c r="AL24" i="22"/>
  <c r="AK24" i="22"/>
  <c r="AJ24" i="22"/>
  <c r="AU24" i="22"/>
  <c r="AM23" i="22"/>
  <c r="AL23" i="22"/>
  <c r="AK23" i="22"/>
  <c r="AJ23" i="22"/>
  <c r="AU23" i="22"/>
  <c r="AM22" i="22"/>
  <c r="AL22" i="22"/>
  <c r="AK22" i="22"/>
  <c r="AJ22" i="22"/>
  <c r="AM21" i="22"/>
  <c r="AL21" i="22"/>
  <c r="AK21" i="22"/>
  <c r="AJ21" i="22"/>
  <c r="AM20" i="22"/>
  <c r="AL20" i="22"/>
  <c r="AK20" i="22"/>
  <c r="AJ20" i="22"/>
  <c r="AM19" i="22"/>
  <c r="AL19" i="22"/>
  <c r="AK19" i="22"/>
  <c r="AJ19" i="22"/>
  <c r="AU19" i="22"/>
  <c r="AM18" i="22"/>
  <c r="AL18" i="22"/>
  <c r="AK18" i="22"/>
  <c r="AJ18" i="22"/>
  <c r="AU18" i="22"/>
  <c r="AM17" i="22"/>
  <c r="AL17" i="22"/>
  <c r="AK17" i="22"/>
  <c r="AJ17" i="22"/>
  <c r="AM16" i="22"/>
  <c r="AL16" i="22"/>
  <c r="AK16" i="22"/>
  <c r="AJ16" i="22"/>
  <c r="AM15" i="22"/>
  <c r="AL15" i="22"/>
  <c r="AK15" i="22"/>
  <c r="AJ15" i="22"/>
  <c r="AJ86" i="22" s="1"/>
  <c r="AM14" i="22"/>
  <c r="AL14" i="22"/>
  <c r="AK14" i="22"/>
  <c r="AJ14" i="22"/>
  <c r="AM13" i="22"/>
  <c r="AL13" i="22"/>
  <c r="AK13" i="22"/>
  <c r="AJ13" i="22"/>
  <c r="AM12" i="22"/>
  <c r="AL12" i="22"/>
  <c r="AK12" i="22"/>
  <c r="AJ12" i="22"/>
  <c r="AM11" i="22"/>
  <c r="AL11" i="22"/>
  <c r="AK11" i="22"/>
  <c r="AJ11" i="22"/>
  <c r="AM10" i="22"/>
  <c r="AL10" i="22"/>
  <c r="AK10" i="22"/>
  <c r="AJ10" i="22"/>
  <c r="AM9" i="22"/>
  <c r="AL9" i="22"/>
  <c r="AK9" i="22"/>
  <c r="AJ9" i="22"/>
  <c r="AM8" i="22"/>
  <c r="AL8" i="22"/>
  <c r="AK8" i="22"/>
  <c r="AJ8" i="22"/>
  <c r="AM7" i="22"/>
  <c r="AL7" i="22"/>
  <c r="AK7" i="22"/>
  <c r="AJ7" i="22"/>
  <c r="AM6" i="22"/>
  <c r="AL6" i="22"/>
  <c r="AK6" i="22"/>
  <c r="AJ6" i="22"/>
  <c r="AM5" i="22"/>
  <c r="AL5" i="22"/>
  <c r="AK5" i="22"/>
  <c r="AJ5" i="22"/>
  <c r="AH5" i="22"/>
  <c r="AU40" i="22" l="1"/>
  <c r="AU33" i="22"/>
  <c r="AT72" i="22"/>
  <c r="AT79" i="22"/>
  <c r="AT80" i="22"/>
  <c r="AT19" i="22"/>
  <c r="AT24" i="22"/>
  <c r="AT49" i="22"/>
  <c r="AT59" i="22"/>
  <c r="AT60" i="22"/>
  <c r="AU26" i="22"/>
  <c r="AU7" i="22"/>
  <c r="AU8" i="22"/>
  <c r="AU13" i="22"/>
  <c r="AU14" i="22"/>
  <c r="AH86" i="22"/>
  <c r="AL86" i="22"/>
  <c r="AK86" i="22"/>
  <c r="AI91" i="22" s="1"/>
  <c r="AQ86" i="22"/>
  <c r="AT43" i="22"/>
  <c r="AU9" i="22"/>
  <c r="AU10" i="22"/>
  <c r="AI86" i="22"/>
  <c r="AM86" i="22"/>
  <c r="AU27" i="22"/>
  <c r="AU28" i="22"/>
  <c r="AT29" i="22"/>
  <c r="AU35" i="22"/>
  <c r="AU36" i="22"/>
  <c r="AT45" i="22"/>
  <c r="AT53" i="22"/>
  <c r="AU37" i="22"/>
  <c r="AU38" i="22"/>
  <c r="AT47" i="22"/>
  <c r="AU54" i="22"/>
  <c r="AT55" i="22"/>
  <c r="AU61" i="22"/>
  <c r="AU68" i="22"/>
  <c r="AT69" i="22"/>
  <c r="AT41" i="22"/>
  <c r="AT50" i="22"/>
  <c r="AT57" i="22"/>
  <c r="AT65" i="22"/>
  <c r="AT66" i="22"/>
  <c r="AT77" i="22"/>
  <c r="AU12" i="22"/>
  <c r="AT14" i="22"/>
  <c r="AT30" i="22"/>
  <c r="AJ87" i="22"/>
  <c r="AP87" i="22"/>
  <c r="AT44" i="22"/>
  <c r="AT51" i="22"/>
  <c r="AT52" i="22"/>
  <c r="AU70" i="22"/>
  <c r="AT71" i="22"/>
  <c r="AU75" i="22"/>
  <c r="AT76" i="22"/>
  <c r="AU81" i="22"/>
  <c r="AU82" i="22"/>
  <c r="AT83" i="22"/>
  <c r="AK87" i="22"/>
  <c r="AQ87" i="22"/>
  <c r="AT37" i="22"/>
  <c r="AT46" i="22"/>
  <c r="AT78" i="22"/>
  <c r="AU5" i="22"/>
  <c r="AT18" i="22"/>
  <c r="AU25" i="22"/>
  <c r="AT32" i="22"/>
  <c r="AT33" i="22"/>
  <c r="AT39" i="22"/>
  <c r="AT40" i="22"/>
  <c r="AT48" i="22"/>
  <c r="AT56" i="22"/>
  <c r="AU62" i="22"/>
  <c r="AT63" i="22"/>
  <c r="AT64" i="22"/>
  <c r="AT68" i="22"/>
  <c r="AU6" i="22"/>
  <c r="AT7" i="22"/>
  <c r="AT8" i="22"/>
  <c r="AU11" i="22"/>
  <c r="AP86" i="22"/>
  <c r="AU17" i="22"/>
  <c r="AU21" i="22"/>
  <c r="AU22" i="22"/>
  <c r="AT23" i="22"/>
  <c r="AT28" i="22"/>
  <c r="AT42" i="22"/>
  <c r="AT58" i="22"/>
  <c r="AT70" i="22"/>
  <c r="AU74" i="22"/>
  <c r="AT25" i="22"/>
  <c r="AU16" i="22"/>
  <c r="AU15" i="22"/>
  <c r="AT82" i="22" l="1"/>
  <c r="AT12" i="22"/>
  <c r="AT38" i="22"/>
  <c r="AT61" i="22"/>
  <c r="AT13" i="22"/>
  <c r="AT27" i="22"/>
  <c r="AT54" i="22"/>
  <c r="AT36" i="22"/>
  <c r="AT10" i="22"/>
  <c r="AT21" i="22"/>
  <c r="AT5" i="22"/>
  <c r="AT35" i="22"/>
  <c r="AS87" i="22"/>
  <c r="AU31" i="22"/>
  <c r="AT26" i="22"/>
  <c r="AT20" i="22"/>
  <c r="AU20" i="22"/>
  <c r="AH91" i="22"/>
  <c r="AS88" i="22"/>
  <c r="AU34" i="22"/>
  <c r="AT67" i="22"/>
  <c r="AU67" i="22"/>
  <c r="AT73" i="22"/>
  <c r="AU73" i="22"/>
  <c r="AT15" i="22"/>
  <c r="AT16" i="22"/>
  <c r="AT75" i="22"/>
  <c r="AR88" i="22"/>
  <c r="AT34" i="22"/>
  <c r="AT22" i="22"/>
  <c r="AT6" i="22"/>
  <c r="AT62" i="22"/>
  <c r="AT31" i="22"/>
  <c r="AT87" i="22" s="1"/>
  <c r="AT9" i="22"/>
  <c r="AT81" i="22"/>
  <c r="AT11" i="22"/>
  <c r="AT17" i="22"/>
  <c r="AT74" i="22"/>
  <c r="AR87" i="22"/>
  <c r="AR86" i="22"/>
  <c r="AS86" i="22"/>
  <c r="N113" i="32" l="1"/>
  <c r="N114" i="32" s="1"/>
  <c r="AT88" i="22"/>
  <c r="AT86" i="22"/>
  <c r="C62" i="23" l="1"/>
  <c r="C61" i="23"/>
  <c r="AI354" i="20" l="1"/>
  <c r="AJ354" i="20"/>
  <c r="AK354" i="20"/>
  <c r="AT354" i="20" s="1"/>
  <c r="AL354" i="20"/>
  <c r="AM354" i="20"/>
  <c r="AN354" i="20"/>
  <c r="AO354" i="20"/>
  <c r="AP354" i="20"/>
  <c r="AQ354" i="20"/>
  <c r="AR354" i="20"/>
  <c r="AS354" i="20"/>
  <c r="AU354" i="20"/>
  <c r="AX354" i="20"/>
  <c r="AI355" i="20"/>
  <c r="AJ355" i="20"/>
  <c r="AK355" i="20"/>
  <c r="AT355" i="20" s="1"/>
  <c r="AL355" i="20"/>
  <c r="AM355" i="20"/>
  <c r="AN355" i="20"/>
  <c r="AO355" i="20"/>
  <c r="AP355" i="20"/>
  <c r="AQ355" i="20"/>
  <c r="AR355" i="20"/>
  <c r="AU355" i="20" s="1"/>
  <c r="AS355" i="20"/>
  <c r="AW355" i="20" s="1"/>
  <c r="AX355" i="20"/>
  <c r="AI356" i="20"/>
  <c r="AJ356" i="20"/>
  <c r="AK356" i="20"/>
  <c r="AT356" i="20" s="1"/>
  <c r="AL356" i="20"/>
  <c r="AM356" i="20"/>
  <c r="AN356" i="20"/>
  <c r="AO356" i="20"/>
  <c r="AP356" i="20"/>
  <c r="AQ356" i="20"/>
  <c r="AR356" i="20"/>
  <c r="AU356" i="20" s="1"/>
  <c r="AS356" i="20"/>
  <c r="AX356" i="20"/>
  <c r="AI357" i="20"/>
  <c r="AJ357" i="20"/>
  <c r="AK357" i="20"/>
  <c r="AT357" i="20" s="1"/>
  <c r="AL357" i="20"/>
  <c r="AM357" i="20"/>
  <c r="AN357" i="20"/>
  <c r="AO357" i="20"/>
  <c r="AP357" i="20"/>
  <c r="AQ357" i="20"/>
  <c r="AR357" i="20"/>
  <c r="AU357" i="20" s="1"/>
  <c r="AS357" i="20"/>
  <c r="AX357" i="20"/>
  <c r="AI358" i="20"/>
  <c r="AJ358" i="20"/>
  <c r="AK358" i="20"/>
  <c r="AT358" i="20" s="1"/>
  <c r="AL358" i="20"/>
  <c r="AM358" i="20"/>
  <c r="AN358" i="20"/>
  <c r="AO358" i="20"/>
  <c r="AP358" i="20"/>
  <c r="AQ358" i="20"/>
  <c r="AR358" i="20"/>
  <c r="AS358" i="20"/>
  <c r="AU358" i="20"/>
  <c r="AX358" i="20"/>
  <c r="AI359" i="20"/>
  <c r="AJ359" i="20"/>
  <c r="AK359" i="20"/>
  <c r="AT359" i="20" s="1"/>
  <c r="AL359" i="20"/>
  <c r="AM359" i="20"/>
  <c r="AN359" i="20"/>
  <c r="AO359" i="20"/>
  <c r="AP359" i="20"/>
  <c r="AQ359" i="20"/>
  <c r="AR359" i="20"/>
  <c r="AS359" i="20"/>
  <c r="AU359" i="20"/>
  <c r="AX359" i="20"/>
  <c r="AI360" i="20"/>
  <c r="AJ360" i="20"/>
  <c r="AK360" i="20"/>
  <c r="AT360" i="20" s="1"/>
  <c r="AL360" i="20"/>
  <c r="AM360" i="20"/>
  <c r="AN360" i="20"/>
  <c r="AO360" i="20"/>
  <c r="AP360" i="20"/>
  <c r="AQ360" i="20"/>
  <c r="AR360" i="20"/>
  <c r="AU360" i="20" s="1"/>
  <c r="AS360" i="20"/>
  <c r="AX360" i="20"/>
  <c r="AI361" i="20"/>
  <c r="AJ361" i="20"/>
  <c r="AK361" i="20"/>
  <c r="AT361" i="20" s="1"/>
  <c r="AL361" i="20"/>
  <c r="AM361" i="20"/>
  <c r="AN361" i="20"/>
  <c r="AO361" i="20"/>
  <c r="AP361" i="20"/>
  <c r="AQ361" i="20"/>
  <c r="AR361" i="20"/>
  <c r="AU361" i="20" s="1"/>
  <c r="AS361" i="20"/>
  <c r="AX361" i="20"/>
  <c r="AI362" i="20"/>
  <c r="AJ362" i="20"/>
  <c r="AK362" i="20"/>
  <c r="AT362" i="20" s="1"/>
  <c r="AL362" i="20"/>
  <c r="AM362" i="20"/>
  <c r="AN362" i="20"/>
  <c r="AO362" i="20"/>
  <c r="AP362" i="20"/>
  <c r="AQ362" i="20"/>
  <c r="AR362" i="20"/>
  <c r="AS362" i="20"/>
  <c r="AU362" i="20"/>
  <c r="AX362" i="20"/>
  <c r="AI363" i="20"/>
  <c r="AJ363" i="20"/>
  <c r="AK363" i="20"/>
  <c r="AT363" i="20" s="1"/>
  <c r="AL363" i="20"/>
  <c r="AM363" i="20"/>
  <c r="AN363" i="20"/>
  <c r="AO363" i="20"/>
  <c r="AP363" i="20"/>
  <c r="AQ363" i="20"/>
  <c r="AR363" i="20"/>
  <c r="AS363" i="20"/>
  <c r="AU363" i="20"/>
  <c r="AX363" i="20"/>
  <c r="AI364" i="20"/>
  <c r="AJ364" i="20"/>
  <c r="AK364" i="20"/>
  <c r="AT364" i="20" s="1"/>
  <c r="AL364" i="20"/>
  <c r="AM364" i="20"/>
  <c r="AN364" i="20"/>
  <c r="AO364" i="20"/>
  <c r="AP364" i="20"/>
  <c r="AQ364" i="20"/>
  <c r="AR364" i="20"/>
  <c r="AU364" i="20" s="1"/>
  <c r="AS364" i="20"/>
  <c r="AX364" i="20"/>
  <c r="AI365" i="20"/>
  <c r="AJ365" i="20"/>
  <c r="AK365" i="20"/>
  <c r="AT365" i="20" s="1"/>
  <c r="AL365" i="20"/>
  <c r="AM365" i="20"/>
  <c r="AN365" i="20"/>
  <c r="AO365" i="20"/>
  <c r="AP365" i="20"/>
  <c r="AQ365" i="20"/>
  <c r="AR365" i="20"/>
  <c r="AU365" i="20" s="1"/>
  <c r="AS365" i="20"/>
  <c r="AX365" i="20"/>
  <c r="AI366" i="20"/>
  <c r="AJ366" i="20"/>
  <c r="AK366" i="20"/>
  <c r="AT366" i="20" s="1"/>
  <c r="AL366" i="20"/>
  <c r="AM366" i="20"/>
  <c r="AN366" i="20"/>
  <c r="AO366" i="20"/>
  <c r="AP366" i="20"/>
  <c r="AQ366" i="20"/>
  <c r="AR366" i="20"/>
  <c r="AS366" i="20"/>
  <c r="AU366" i="20"/>
  <c r="AX366" i="20"/>
  <c r="AI367" i="20"/>
  <c r="AJ367" i="20"/>
  <c r="AK367" i="20"/>
  <c r="AL367" i="20"/>
  <c r="AM367" i="20"/>
  <c r="AN367" i="20"/>
  <c r="AO367" i="20"/>
  <c r="AP367" i="20"/>
  <c r="AQ367" i="20"/>
  <c r="AR367" i="20"/>
  <c r="AS367" i="20"/>
  <c r="AU367" i="20"/>
  <c r="AX367" i="20"/>
  <c r="AI368" i="20"/>
  <c r="AJ368" i="20"/>
  <c r="AK368" i="20"/>
  <c r="AT368" i="20" s="1"/>
  <c r="AL368" i="20"/>
  <c r="AM368" i="20"/>
  <c r="AN368" i="20"/>
  <c r="AO368" i="20"/>
  <c r="AP368" i="20"/>
  <c r="AQ368" i="20"/>
  <c r="AR368" i="20"/>
  <c r="AU368" i="20" s="1"/>
  <c r="AS368" i="20"/>
  <c r="AX368" i="20"/>
  <c r="AI369" i="20"/>
  <c r="AJ369" i="20"/>
  <c r="AK369" i="20"/>
  <c r="AT369" i="20" s="1"/>
  <c r="AL369" i="20"/>
  <c r="AM369" i="20"/>
  <c r="AN369" i="20"/>
  <c r="AO369" i="20"/>
  <c r="AP369" i="20"/>
  <c r="AQ369" i="20"/>
  <c r="AR369" i="20"/>
  <c r="AS369" i="20"/>
  <c r="AU369" i="20"/>
  <c r="AX369" i="20"/>
  <c r="AI370" i="20"/>
  <c r="AJ370" i="20"/>
  <c r="AK370" i="20"/>
  <c r="AT370" i="20" s="1"/>
  <c r="AL370" i="20"/>
  <c r="AM370" i="20"/>
  <c r="AN370" i="20"/>
  <c r="AO370" i="20"/>
  <c r="AP370" i="20"/>
  <c r="AQ370" i="20"/>
  <c r="AR370" i="20"/>
  <c r="AS370" i="20"/>
  <c r="AU370" i="20"/>
  <c r="AX370" i="20"/>
  <c r="AI371" i="20"/>
  <c r="AJ371" i="20"/>
  <c r="AK371" i="20"/>
  <c r="AL371" i="20"/>
  <c r="AM371" i="20"/>
  <c r="AN371" i="20"/>
  <c r="AO371" i="20"/>
  <c r="AP371" i="20"/>
  <c r="AQ371" i="20"/>
  <c r="AR371" i="20"/>
  <c r="AU371" i="20" s="1"/>
  <c r="AS371" i="20"/>
  <c r="AX371" i="20"/>
  <c r="AI372" i="20"/>
  <c r="AJ372" i="20"/>
  <c r="AK372" i="20"/>
  <c r="AT372" i="20" s="1"/>
  <c r="AL372" i="20"/>
  <c r="AM372" i="20"/>
  <c r="AN372" i="20"/>
  <c r="AO372" i="20"/>
  <c r="AP372" i="20"/>
  <c r="AQ372" i="20"/>
  <c r="AR372" i="20"/>
  <c r="AU372" i="20" s="1"/>
  <c r="AS372" i="20"/>
  <c r="AX372" i="20"/>
  <c r="AI373" i="20"/>
  <c r="AJ373" i="20"/>
  <c r="AK373" i="20"/>
  <c r="AT373" i="20" s="1"/>
  <c r="AL373" i="20"/>
  <c r="AM373" i="20"/>
  <c r="AN373" i="20"/>
  <c r="AO373" i="20"/>
  <c r="AP373" i="20"/>
  <c r="AQ373" i="20"/>
  <c r="AR373" i="20"/>
  <c r="AS373" i="20"/>
  <c r="AU373" i="20"/>
  <c r="AX373" i="20"/>
  <c r="AI374" i="20"/>
  <c r="AJ374" i="20"/>
  <c r="AK374" i="20"/>
  <c r="AT374" i="20" s="1"/>
  <c r="AL374" i="20"/>
  <c r="AM374" i="20"/>
  <c r="AN374" i="20"/>
  <c r="AO374" i="20"/>
  <c r="AP374" i="20"/>
  <c r="AQ374" i="20"/>
  <c r="AR374" i="20"/>
  <c r="AU374" i="20" s="1"/>
  <c r="AS374" i="20"/>
  <c r="AX374" i="20"/>
  <c r="AI375" i="20"/>
  <c r="AJ375" i="20"/>
  <c r="AK375" i="20"/>
  <c r="AL375" i="20"/>
  <c r="AM375" i="20"/>
  <c r="AN375" i="20"/>
  <c r="AO375" i="20"/>
  <c r="AP375" i="20"/>
  <c r="AQ375" i="20"/>
  <c r="AR375" i="20"/>
  <c r="AS375" i="20"/>
  <c r="AU375" i="20"/>
  <c r="AX375" i="20"/>
  <c r="AI376" i="20"/>
  <c r="AJ376" i="20"/>
  <c r="AK376" i="20"/>
  <c r="AT376" i="20" s="1"/>
  <c r="AL376" i="20"/>
  <c r="AM376" i="20"/>
  <c r="AN376" i="20"/>
  <c r="AO376" i="20"/>
  <c r="AP376" i="20"/>
  <c r="AQ376" i="20"/>
  <c r="AR376" i="20"/>
  <c r="AU376" i="20" s="1"/>
  <c r="AS376" i="20"/>
  <c r="AX376" i="20"/>
  <c r="AI377" i="20"/>
  <c r="AJ377" i="20"/>
  <c r="AK377" i="20"/>
  <c r="AT377" i="20" s="1"/>
  <c r="AL377" i="20"/>
  <c r="AM377" i="20"/>
  <c r="AN377" i="20"/>
  <c r="AO377" i="20"/>
  <c r="AP377" i="20"/>
  <c r="AQ377" i="20"/>
  <c r="AR377" i="20"/>
  <c r="AU377" i="20" s="1"/>
  <c r="AS377" i="20"/>
  <c r="AX377" i="20"/>
  <c r="AI378" i="20"/>
  <c r="AJ378" i="20"/>
  <c r="AK378" i="20"/>
  <c r="AT378" i="20" s="1"/>
  <c r="AL378" i="20"/>
  <c r="AM378" i="20"/>
  <c r="AN378" i="20"/>
  <c r="AO378" i="20"/>
  <c r="AP378" i="20"/>
  <c r="AQ378" i="20"/>
  <c r="AR378" i="20"/>
  <c r="AU378" i="20" s="1"/>
  <c r="AS378" i="20"/>
  <c r="AX378" i="20"/>
  <c r="AI379" i="20"/>
  <c r="AJ379" i="20"/>
  <c r="AK379" i="20"/>
  <c r="AT379" i="20" s="1"/>
  <c r="AL379" i="20"/>
  <c r="AM379" i="20"/>
  <c r="AN379" i="20"/>
  <c r="AO379" i="20"/>
  <c r="AP379" i="20"/>
  <c r="AQ379" i="20"/>
  <c r="AR379" i="20"/>
  <c r="AS379" i="20"/>
  <c r="AU379" i="20"/>
  <c r="AX379" i="20"/>
  <c r="AI380" i="20"/>
  <c r="AJ380" i="20"/>
  <c r="AK380" i="20"/>
  <c r="AT380" i="20" s="1"/>
  <c r="AL380" i="20"/>
  <c r="AM380" i="20"/>
  <c r="AN380" i="20"/>
  <c r="AO380" i="20"/>
  <c r="AP380" i="20"/>
  <c r="AQ380" i="20"/>
  <c r="AR380" i="20"/>
  <c r="AU380" i="20" s="1"/>
  <c r="AS380" i="20"/>
  <c r="AX380" i="20"/>
  <c r="AI381" i="20"/>
  <c r="AJ381" i="20"/>
  <c r="AK381" i="20"/>
  <c r="AT381" i="20" s="1"/>
  <c r="AL381" i="20"/>
  <c r="AM381" i="20"/>
  <c r="AN381" i="20"/>
  <c r="AO381" i="20"/>
  <c r="AP381" i="20"/>
  <c r="AQ381" i="20"/>
  <c r="AR381" i="20"/>
  <c r="AU381" i="20" s="1"/>
  <c r="AS381" i="20"/>
  <c r="AX381" i="20"/>
  <c r="AI382" i="20"/>
  <c r="AJ382" i="20"/>
  <c r="AK382" i="20"/>
  <c r="AT382" i="20" s="1"/>
  <c r="AL382" i="20"/>
  <c r="AM382" i="20"/>
  <c r="AN382" i="20"/>
  <c r="AO382" i="20"/>
  <c r="AP382" i="20"/>
  <c r="AQ382" i="20"/>
  <c r="AR382" i="20"/>
  <c r="AS382" i="20"/>
  <c r="AU382" i="20"/>
  <c r="AX382" i="20"/>
  <c r="AI383" i="20"/>
  <c r="AJ383" i="20"/>
  <c r="AK383" i="20"/>
  <c r="AT383" i="20" s="1"/>
  <c r="AL383" i="20"/>
  <c r="AM383" i="20"/>
  <c r="AN383" i="20"/>
  <c r="AO383" i="20"/>
  <c r="AP383" i="20"/>
  <c r="AQ383" i="20"/>
  <c r="AR383" i="20"/>
  <c r="AU383" i="20" s="1"/>
  <c r="AS383" i="20"/>
  <c r="AX383" i="20"/>
  <c r="AI384" i="20"/>
  <c r="AJ384" i="20"/>
  <c r="AK384" i="20"/>
  <c r="AL384" i="20"/>
  <c r="AM384" i="20"/>
  <c r="AN384" i="20"/>
  <c r="AO384" i="20"/>
  <c r="AP384" i="20"/>
  <c r="AQ384" i="20"/>
  <c r="AR384" i="20"/>
  <c r="AU384" i="20" s="1"/>
  <c r="AS384" i="20"/>
  <c r="AT384" i="20"/>
  <c r="AX384" i="20"/>
  <c r="AI385" i="20"/>
  <c r="AJ385" i="20"/>
  <c r="AK385" i="20"/>
  <c r="AT385" i="20" s="1"/>
  <c r="AL385" i="20"/>
  <c r="AM385" i="20"/>
  <c r="AN385" i="20"/>
  <c r="AO385" i="20"/>
  <c r="AP385" i="20"/>
  <c r="AQ385" i="20"/>
  <c r="AR385" i="20"/>
  <c r="AS385" i="20"/>
  <c r="AU385" i="20"/>
  <c r="AX385" i="20"/>
  <c r="AI386" i="20"/>
  <c r="AJ386" i="20"/>
  <c r="AK386" i="20"/>
  <c r="AT386" i="20" s="1"/>
  <c r="AL386" i="20"/>
  <c r="AM386" i="20"/>
  <c r="AN386" i="20"/>
  <c r="AO386" i="20"/>
  <c r="AP386" i="20"/>
  <c r="AQ386" i="20"/>
  <c r="AR386" i="20"/>
  <c r="AU386" i="20" s="1"/>
  <c r="AS386" i="20"/>
  <c r="AX386" i="20"/>
  <c r="AI387" i="20"/>
  <c r="AJ387" i="20"/>
  <c r="AK387" i="20"/>
  <c r="AT387" i="20" s="1"/>
  <c r="AL387" i="20"/>
  <c r="AM387" i="20"/>
  <c r="AN387" i="20"/>
  <c r="AO387" i="20"/>
  <c r="AP387" i="20"/>
  <c r="AQ387" i="20"/>
  <c r="AR387" i="20"/>
  <c r="AS387" i="20"/>
  <c r="AU387" i="20"/>
  <c r="AX387" i="20"/>
  <c r="AI388" i="20"/>
  <c r="AJ388" i="20"/>
  <c r="AK388" i="20"/>
  <c r="AT388" i="20" s="1"/>
  <c r="AL388" i="20"/>
  <c r="AM388" i="20"/>
  <c r="AN388" i="20"/>
  <c r="AO388" i="20"/>
  <c r="AP388" i="20"/>
  <c r="AQ388" i="20"/>
  <c r="AR388" i="20"/>
  <c r="AU388" i="20" s="1"/>
  <c r="AS388" i="20"/>
  <c r="AX388" i="20"/>
  <c r="AI389" i="20"/>
  <c r="AJ389" i="20"/>
  <c r="AK389" i="20"/>
  <c r="AT389" i="20" s="1"/>
  <c r="AL389" i="20"/>
  <c r="AM389" i="20"/>
  <c r="AN389" i="20"/>
  <c r="AO389" i="20"/>
  <c r="AP389" i="20"/>
  <c r="AQ389" i="20"/>
  <c r="AR389" i="20"/>
  <c r="AU389" i="20" s="1"/>
  <c r="AS389" i="20"/>
  <c r="AX389" i="20"/>
  <c r="AI390" i="20"/>
  <c r="AJ390" i="20"/>
  <c r="AK390" i="20"/>
  <c r="AT390" i="20" s="1"/>
  <c r="AL390" i="20"/>
  <c r="AM390" i="20"/>
  <c r="AN390" i="20"/>
  <c r="AO390" i="20"/>
  <c r="AP390" i="20"/>
  <c r="AQ390" i="20"/>
  <c r="AR390" i="20"/>
  <c r="AU390" i="20" s="1"/>
  <c r="AS390" i="20"/>
  <c r="AX390" i="20"/>
  <c r="AI391" i="20"/>
  <c r="AJ391" i="20"/>
  <c r="AK391" i="20"/>
  <c r="AT391" i="20" s="1"/>
  <c r="AL391" i="20"/>
  <c r="AM391" i="20"/>
  <c r="AN391" i="20"/>
  <c r="AO391" i="20"/>
  <c r="AP391" i="20"/>
  <c r="AQ391" i="20"/>
  <c r="AR391" i="20"/>
  <c r="AU391" i="20" s="1"/>
  <c r="AS391" i="20"/>
  <c r="AX391" i="20"/>
  <c r="AI392" i="20"/>
  <c r="AJ392" i="20"/>
  <c r="AK392" i="20"/>
  <c r="AL392" i="20"/>
  <c r="AM392" i="20"/>
  <c r="AN392" i="20"/>
  <c r="AO392" i="20"/>
  <c r="AP392" i="20"/>
  <c r="AQ392" i="20"/>
  <c r="AR392" i="20"/>
  <c r="AU392" i="20" s="1"/>
  <c r="AS392" i="20"/>
  <c r="AT392" i="20"/>
  <c r="AX392" i="20"/>
  <c r="AI393" i="20"/>
  <c r="AJ393" i="20"/>
  <c r="AK393" i="20"/>
  <c r="AT393" i="20" s="1"/>
  <c r="AL393" i="20"/>
  <c r="AM393" i="20"/>
  <c r="AN393" i="20"/>
  <c r="AO393" i="20"/>
  <c r="AP393" i="20"/>
  <c r="AQ393" i="20"/>
  <c r="AR393" i="20"/>
  <c r="AS393" i="20"/>
  <c r="AU393" i="20"/>
  <c r="AX393" i="20"/>
  <c r="AI394" i="20"/>
  <c r="AJ394" i="20"/>
  <c r="AK394" i="20"/>
  <c r="AT394" i="20" s="1"/>
  <c r="AL394" i="20"/>
  <c r="AM394" i="20"/>
  <c r="AN394" i="20"/>
  <c r="AO394" i="20"/>
  <c r="AP394" i="20"/>
  <c r="AQ394" i="20"/>
  <c r="AR394" i="20"/>
  <c r="AU394" i="20" s="1"/>
  <c r="AS394" i="20"/>
  <c r="AX394" i="20"/>
  <c r="AI395" i="20"/>
  <c r="AJ395" i="20"/>
  <c r="AK395" i="20"/>
  <c r="AT395" i="20" s="1"/>
  <c r="AL395" i="20"/>
  <c r="AM395" i="20"/>
  <c r="AN395" i="20"/>
  <c r="AO395" i="20"/>
  <c r="AP395" i="20"/>
  <c r="AQ395" i="20"/>
  <c r="AR395" i="20"/>
  <c r="AU395" i="20" s="1"/>
  <c r="AS395" i="20"/>
  <c r="AX395" i="20"/>
  <c r="AI396" i="20"/>
  <c r="AJ396" i="20"/>
  <c r="AK396" i="20"/>
  <c r="AT396" i="20" s="1"/>
  <c r="AL396" i="20"/>
  <c r="AM396" i="20"/>
  <c r="AN396" i="20"/>
  <c r="AO396" i="20"/>
  <c r="AP396" i="20"/>
  <c r="AQ396" i="20"/>
  <c r="AR396" i="20"/>
  <c r="AU396" i="20" s="1"/>
  <c r="AS396" i="20"/>
  <c r="AX396" i="20"/>
  <c r="AI397" i="20"/>
  <c r="AJ397" i="20"/>
  <c r="AK397" i="20"/>
  <c r="AT397" i="20" s="1"/>
  <c r="AL397" i="20"/>
  <c r="AM397" i="20"/>
  <c r="AN397" i="20"/>
  <c r="AO397" i="20"/>
  <c r="AP397" i="20"/>
  <c r="AQ397" i="20"/>
  <c r="AR397" i="20"/>
  <c r="AS397" i="20"/>
  <c r="AU397" i="20"/>
  <c r="AX397" i="20"/>
  <c r="AI398" i="20"/>
  <c r="AJ398" i="20"/>
  <c r="AK398" i="20"/>
  <c r="AT398" i="20" s="1"/>
  <c r="AL398" i="20"/>
  <c r="AM398" i="20"/>
  <c r="AN398" i="20"/>
  <c r="AO398" i="20"/>
  <c r="AP398" i="20"/>
  <c r="AQ398" i="20"/>
  <c r="AR398" i="20"/>
  <c r="AU398" i="20" s="1"/>
  <c r="AS398" i="20"/>
  <c r="AX398" i="20"/>
  <c r="AI399" i="20"/>
  <c r="AJ399" i="20"/>
  <c r="AK399" i="20"/>
  <c r="AT399" i="20" s="1"/>
  <c r="AL399" i="20"/>
  <c r="AM399" i="20"/>
  <c r="AN399" i="20"/>
  <c r="AO399" i="20"/>
  <c r="AP399" i="20"/>
  <c r="AQ399" i="20"/>
  <c r="AR399" i="20"/>
  <c r="AS399" i="20"/>
  <c r="AU399" i="20"/>
  <c r="AX399" i="20"/>
  <c r="AI400" i="20"/>
  <c r="AJ400" i="20"/>
  <c r="AK400" i="20"/>
  <c r="AT400" i="20" s="1"/>
  <c r="AL400" i="20"/>
  <c r="AM400" i="20"/>
  <c r="AN400" i="20"/>
  <c r="AO400" i="20"/>
  <c r="AP400" i="20"/>
  <c r="AQ400" i="20"/>
  <c r="AR400" i="20"/>
  <c r="AU400" i="20" s="1"/>
  <c r="AS400" i="20"/>
  <c r="AX400" i="20"/>
  <c r="AI401" i="20"/>
  <c r="AJ401" i="20"/>
  <c r="AK401" i="20"/>
  <c r="AT401" i="20" s="1"/>
  <c r="AL401" i="20"/>
  <c r="AM401" i="20"/>
  <c r="AN401" i="20"/>
  <c r="AO401" i="20"/>
  <c r="AP401" i="20"/>
  <c r="AQ401" i="20"/>
  <c r="AR401" i="20"/>
  <c r="AU401" i="20" s="1"/>
  <c r="AS401" i="20"/>
  <c r="AX401" i="20"/>
  <c r="AI402" i="20"/>
  <c r="AJ402" i="20"/>
  <c r="AK402" i="20"/>
  <c r="AT402" i="20" s="1"/>
  <c r="AL402" i="20"/>
  <c r="AM402" i="20"/>
  <c r="AN402" i="20"/>
  <c r="AO402" i="20"/>
  <c r="AP402" i="20"/>
  <c r="AQ402" i="20"/>
  <c r="AR402" i="20"/>
  <c r="AU402" i="20" s="1"/>
  <c r="AS402" i="20"/>
  <c r="AX402" i="20"/>
  <c r="AI403" i="20"/>
  <c r="AJ403" i="20"/>
  <c r="AK403" i="20"/>
  <c r="AT403" i="20" s="1"/>
  <c r="AL403" i="20"/>
  <c r="AM403" i="20"/>
  <c r="AN403" i="20"/>
  <c r="AO403" i="20"/>
  <c r="AP403" i="20"/>
  <c r="AQ403" i="20"/>
  <c r="AR403" i="20"/>
  <c r="AS403" i="20"/>
  <c r="AU403" i="20"/>
  <c r="AX403" i="20"/>
  <c r="AI404" i="20"/>
  <c r="AJ404" i="20"/>
  <c r="AK404" i="20"/>
  <c r="AT404" i="20" s="1"/>
  <c r="AL404" i="20"/>
  <c r="AM404" i="20"/>
  <c r="AN404" i="20"/>
  <c r="AO404" i="20"/>
  <c r="AP404" i="20"/>
  <c r="AQ404" i="20"/>
  <c r="AR404" i="20"/>
  <c r="AU404" i="20" s="1"/>
  <c r="AS404" i="20"/>
  <c r="AX404" i="20"/>
  <c r="AI405" i="20"/>
  <c r="AJ405" i="20"/>
  <c r="AK405" i="20"/>
  <c r="AT405" i="20" s="1"/>
  <c r="AL405" i="20"/>
  <c r="AM405" i="20"/>
  <c r="AN405" i="20"/>
  <c r="AO405" i="20"/>
  <c r="AP405" i="20"/>
  <c r="AQ405" i="20"/>
  <c r="AR405" i="20"/>
  <c r="AS405" i="20"/>
  <c r="AU405" i="20"/>
  <c r="AX405" i="20"/>
  <c r="AI406" i="20"/>
  <c r="AJ406" i="20"/>
  <c r="AK406" i="20"/>
  <c r="AT406" i="20" s="1"/>
  <c r="AL406" i="20"/>
  <c r="AM406" i="20"/>
  <c r="AN406" i="20"/>
  <c r="AO406" i="20"/>
  <c r="AP406" i="20"/>
  <c r="AQ406" i="20"/>
  <c r="AR406" i="20"/>
  <c r="AU406" i="20" s="1"/>
  <c r="AS406" i="20"/>
  <c r="AX406" i="20"/>
  <c r="AI407" i="20"/>
  <c r="AJ407" i="20"/>
  <c r="AK407" i="20"/>
  <c r="AL407" i="20"/>
  <c r="AM407" i="20"/>
  <c r="AN407" i="20"/>
  <c r="AO407" i="20"/>
  <c r="AP407" i="20"/>
  <c r="AQ407" i="20"/>
  <c r="AR407" i="20"/>
  <c r="AU407" i="20" s="1"/>
  <c r="AS407" i="20"/>
  <c r="AX407" i="20"/>
  <c r="AI408" i="20"/>
  <c r="AJ408" i="20"/>
  <c r="AK408" i="20"/>
  <c r="AT408" i="20" s="1"/>
  <c r="AL408" i="20"/>
  <c r="AM408" i="20"/>
  <c r="AN408" i="20"/>
  <c r="AO408" i="20"/>
  <c r="AP408" i="20"/>
  <c r="AQ408" i="20"/>
  <c r="AR408" i="20"/>
  <c r="AU408" i="20" s="1"/>
  <c r="AS408" i="20"/>
  <c r="AX408" i="20"/>
  <c r="AI409" i="20"/>
  <c r="AJ409" i="20"/>
  <c r="AK409" i="20"/>
  <c r="AT409" i="20" s="1"/>
  <c r="AL409" i="20"/>
  <c r="AM409" i="20"/>
  <c r="AN409" i="20"/>
  <c r="AO409" i="20"/>
  <c r="AP409" i="20"/>
  <c r="AQ409" i="20"/>
  <c r="AR409" i="20"/>
  <c r="AS409" i="20"/>
  <c r="AU409" i="20"/>
  <c r="AX409" i="20"/>
  <c r="AI410" i="20"/>
  <c r="AJ410" i="20"/>
  <c r="AK410" i="20"/>
  <c r="AT410" i="20" s="1"/>
  <c r="AL410" i="20"/>
  <c r="AM410" i="20"/>
  <c r="AN410" i="20"/>
  <c r="AO410" i="20"/>
  <c r="AP410" i="20"/>
  <c r="AQ410" i="20"/>
  <c r="AR410" i="20"/>
  <c r="AU410" i="20" s="1"/>
  <c r="AS410" i="20"/>
  <c r="AX410" i="20"/>
  <c r="AI411" i="20"/>
  <c r="AJ411" i="20"/>
  <c r="AK411" i="20"/>
  <c r="AT411" i="20" s="1"/>
  <c r="AL411" i="20"/>
  <c r="AM411" i="20"/>
  <c r="AN411" i="20"/>
  <c r="AO411" i="20"/>
  <c r="AP411" i="20"/>
  <c r="AQ411" i="20"/>
  <c r="AR411" i="20"/>
  <c r="AU411" i="20" s="1"/>
  <c r="AS411" i="20"/>
  <c r="AX411" i="20"/>
  <c r="AI412" i="20"/>
  <c r="AJ412" i="20"/>
  <c r="AK412" i="20"/>
  <c r="AT412" i="20" s="1"/>
  <c r="AL412" i="20"/>
  <c r="AM412" i="20"/>
  <c r="AN412" i="20"/>
  <c r="AO412" i="20"/>
  <c r="AP412" i="20"/>
  <c r="AQ412" i="20"/>
  <c r="AR412" i="20"/>
  <c r="AU412" i="20" s="1"/>
  <c r="AS412" i="20"/>
  <c r="AX412" i="20"/>
  <c r="AI413" i="20"/>
  <c r="AJ413" i="20"/>
  <c r="AK413" i="20"/>
  <c r="AT413" i="20" s="1"/>
  <c r="AL413" i="20"/>
  <c r="AM413" i="20"/>
  <c r="AN413" i="20"/>
  <c r="AO413" i="20"/>
  <c r="AP413" i="20"/>
  <c r="AQ413" i="20"/>
  <c r="AR413" i="20"/>
  <c r="AS413" i="20"/>
  <c r="AU413" i="20"/>
  <c r="AX413" i="20"/>
  <c r="AI414" i="20"/>
  <c r="AJ414" i="20"/>
  <c r="AK414" i="20"/>
  <c r="AT414" i="20" s="1"/>
  <c r="AL414" i="20"/>
  <c r="AM414" i="20"/>
  <c r="AN414" i="20"/>
  <c r="AO414" i="20"/>
  <c r="AP414" i="20"/>
  <c r="AQ414" i="20"/>
  <c r="AR414" i="20"/>
  <c r="AU414" i="20" s="1"/>
  <c r="AS414" i="20"/>
  <c r="AX414" i="20"/>
  <c r="AI415" i="20"/>
  <c r="AJ415" i="20"/>
  <c r="AK415" i="20"/>
  <c r="AL415" i="20"/>
  <c r="AM415" i="20"/>
  <c r="AN415" i="20"/>
  <c r="AO415" i="20"/>
  <c r="AP415" i="20"/>
  <c r="AQ415" i="20"/>
  <c r="AR415" i="20"/>
  <c r="AU415" i="20" s="1"/>
  <c r="AS415" i="20"/>
  <c r="AX415" i="20"/>
  <c r="AI416" i="20"/>
  <c r="AJ416" i="20"/>
  <c r="AK416" i="20"/>
  <c r="AT416" i="20" s="1"/>
  <c r="AL416" i="20"/>
  <c r="AM416" i="20"/>
  <c r="AN416" i="20"/>
  <c r="AO416" i="20"/>
  <c r="AP416" i="20"/>
  <c r="AQ416" i="20"/>
  <c r="AR416" i="20"/>
  <c r="AU416" i="20" s="1"/>
  <c r="AS416" i="20"/>
  <c r="AX416" i="20"/>
  <c r="AI417" i="20"/>
  <c r="AJ417" i="20"/>
  <c r="AK417" i="20"/>
  <c r="AT417" i="20" s="1"/>
  <c r="AL417" i="20"/>
  <c r="AM417" i="20"/>
  <c r="AN417" i="20"/>
  <c r="AO417" i="20"/>
  <c r="AP417" i="20"/>
  <c r="AQ417" i="20"/>
  <c r="AR417" i="20"/>
  <c r="AS417" i="20"/>
  <c r="AU417" i="20"/>
  <c r="AX417" i="20"/>
  <c r="AI418" i="20"/>
  <c r="AJ418" i="20"/>
  <c r="AK418" i="20"/>
  <c r="AT418" i="20" s="1"/>
  <c r="AL418" i="20"/>
  <c r="AM418" i="20"/>
  <c r="AN418" i="20"/>
  <c r="AO418" i="20"/>
  <c r="AP418" i="20"/>
  <c r="AQ418" i="20"/>
  <c r="AR418" i="20"/>
  <c r="AU418" i="20" s="1"/>
  <c r="AS418" i="20"/>
  <c r="AX418" i="20"/>
  <c r="AI419" i="20"/>
  <c r="AJ419" i="20"/>
  <c r="AK419" i="20"/>
  <c r="AT419" i="20" s="1"/>
  <c r="AL419" i="20"/>
  <c r="AM419" i="20"/>
  <c r="AN419" i="20"/>
  <c r="AO419" i="20"/>
  <c r="AP419" i="20"/>
  <c r="AQ419" i="20"/>
  <c r="AR419" i="20"/>
  <c r="AS419" i="20"/>
  <c r="AU419" i="20"/>
  <c r="AX419" i="20"/>
  <c r="AI420" i="20"/>
  <c r="AJ420" i="20"/>
  <c r="AK420" i="20"/>
  <c r="AT420" i="20" s="1"/>
  <c r="AL420" i="20"/>
  <c r="AM420" i="20"/>
  <c r="AN420" i="20"/>
  <c r="AO420" i="20"/>
  <c r="AP420" i="20"/>
  <c r="AQ420" i="20"/>
  <c r="AR420" i="20"/>
  <c r="AU420" i="20" s="1"/>
  <c r="AS420" i="20"/>
  <c r="AX420" i="20"/>
  <c r="AI421" i="20"/>
  <c r="AJ421" i="20"/>
  <c r="AK421" i="20"/>
  <c r="AT421" i="20" s="1"/>
  <c r="AL421" i="20"/>
  <c r="AM421" i="20"/>
  <c r="AN421" i="20"/>
  <c r="AO421" i="20"/>
  <c r="AP421" i="20"/>
  <c r="AQ421" i="20"/>
  <c r="AR421" i="20"/>
  <c r="AU421" i="20" s="1"/>
  <c r="AS421" i="20"/>
  <c r="AX421" i="20"/>
  <c r="AI422" i="20"/>
  <c r="AJ422" i="20"/>
  <c r="AK422" i="20"/>
  <c r="AT422" i="20" s="1"/>
  <c r="AL422" i="20"/>
  <c r="AM422" i="20"/>
  <c r="AN422" i="20"/>
  <c r="AO422" i="20"/>
  <c r="AP422" i="20"/>
  <c r="AQ422" i="20"/>
  <c r="AR422" i="20"/>
  <c r="AU422" i="20" s="1"/>
  <c r="AS422" i="20"/>
  <c r="AX422" i="20"/>
  <c r="AI423" i="20"/>
  <c r="AJ423" i="20"/>
  <c r="AK423" i="20"/>
  <c r="AT423" i="20" s="1"/>
  <c r="AL423" i="20"/>
  <c r="AM423" i="20"/>
  <c r="AN423" i="20"/>
  <c r="AO423" i="20"/>
  <c r="AP423" i="20"/>
  <c r="AQ423" i="20"/>
  <c r="AR423" i="20"/>
  <c r="AU423" i="20" s="1"/>
  <c r="AS423" i="20"/>
  <c r="AX423" i="20"/>
  <c r="AI424" i="20"/>
  <c r="AJ424" i="20"/>
  <c r="AK424" i="20"/>
  <c r="AT424" i="20" s="1"/>
  <c r="AL424" i="20"/>
  <c r="AM424" i="20"/>
  <c r="AN424" i="20"/>
  <c r="AO424" i="20"/>
  <c r="AP424" i="20"/>
  <c r="AQ424" i="20"/>
  <c r="AR424" i="20"/>
  <c r="AU424" i="20" s="1"/>
  <c r="AS424" i="20"/>
  <c r="AX424" i="20"/>
  <c r="AI425" i="20"/>
  <c r="AJ425" i="20"/>
  <c r="AK425" i="20"/>
  <c r="AL425" i="20"/>
  <c r="AM425" i="20"/>
  <c r="AN425" i="20"/>
  <c r="AO425" i="20"/>
  <c r="AP425" i="20"/>
  <c r="AQ425" i="20"/>
  <c r="AR425" i="20"/>
  <c r="AS425" i="20"/>
  <c r="AU425" i="20"/>
  <c r="AX425" i="20"/>
  <c r="AI426" i="20"/>
  <c r="AJ426" i="20"/>
  <c r="AK426" i="20"/>
  <c r="AT426" i="20" s="1"/>
  <c r="AL426" i="20"/>
  <c r="AM426" i="20"/>
  <c r="AN426" i="20"/>
  <c r="AO426" i="20"/>
  <c r="AP426" i="20"/>
  <c r="AQ426" i="20"/>
  <c r="AR426" i="20"/>
  <c r="AU426" i="20" s="1"/>
  <c r="AS426" i="20"/>
  <c r="AX426" i="20"/>
  <c r="AI427" i="20"/>
  <c r="AJ427" i="20"/>
  <c r="AK427" i="20"/>
  <c r="AL427" i="20"/>
  <c r="AM427" i="20"/>
  <c r="AN427" i="20"/>
  <c r="AO427" i="20"/>
  <c r="AP427" i="20"/>
  <c r="AQ427" i="20"/>
  <c r="AR427" i="20"/>
  <c r="AU427" i="20" s="1"/>
  <c r="AS427" i="20"/>
  <c r="AX427" i="20"/>
  <c r="AI428" i="20"/>
  <c r="AJ428" i="20"/>
  <c r="AK428" i="20"/>
  <c r="AT428" i="20" s="1"/>
  <c r="AL428" i="20"/>
  <c r="AM428" i="20"/>
  <c r="AN428" i="20"/>
  <c r="AO428" i="20"/>
  <c r="AP428" i="20"/>
  <c r="AQ428" i="20"/>
  <c r="AR428" i="20"/>
  <c r="AU428" i="20" s="1"/>
  <c r="AS428" i="20"/>
  <c r="AX428" i="20"/>
  <c r="AI429" i="20"/>
  <c r="AJ429" i="20"/>
  <c r="AK429" i="20"/>
  <c r="AT429" i="20" s="1"/>
  <c r="AL429" i="20"/>
  <c r="AM429" i="20"/>
  <c r="AN429" i="20"/>
  <c r="AO429" i="20"/>
  <c r="AP429" i="20"/>
  <c r="AQ429" i="20"/>
  <c r="AR429" i="20"/>
  <c r="AU429" i="20" s="1"/>
  <c r="AS429" i="20"/>
  <c r="AX429" i="20"/>
  <c r="AI430" i="20"/>
  <c r="AJ430" i="20"/>
  <c r="AK430" i="20"/>
  <c r="AT430" i="20" s="1"/>
  <c r="AL430" i="20"/>
  <c r="AM430" i="20"/>
  <c r="AN430" i="20"/>
  <c r="AO430" i="20"/>
  <c r="AP430" i="20"/>
  <c r="AQ430" i="20"/>
  <c r="AR430" i="20"/>
  <c r="AU430" i="20" s="1"/>
  <c r="AS430" i="20"/>
  <c r="AX430" i="20"/>
  <c r="AI431" i="20"/>
  <c r="AJ431" i="20"/>
  <c r="AK431" i="20"/>
  <c r="AT431" i="20" s="1"/>
  <c r="AL431" i="20"/>
  <c r="AM431" i="20"/>
  <c r="AN431" i="20"/>
  <c r="AO431" i="20"/>
  <c r="AP431" i="20"/>
  <c r="AQ431" i="20"/>
  <c r="AR431" i="20"/>
  <c r="AS431" i="20"/>
  <c r="AU431" i="20"/>
  <c r="AX431" i="20"/>
  <c r="AI432" i="20"/>
  <c r="AJ432" i="20"/>
  <c r="AK432" i="20"/>
  <c r="AT432" i="20" s="1"/>
  <c r="AL432" i="20"/>
  <c r="AM432" i="20"/>
  <c r="AN432" i="20"/>
  <c r="AO432" i="20"/>
  <c r="AP432" i="20"/>
  <c r="AQ432" i="20"/>
  <c r="AR432" i="20"/>
  <c r="AU432" i="20" s="1"/>
  <c r="AS432" i="20"/>
  <c r="AX432" i="20"/>
  <c r="AI433" i="20"/>
  <c r="AJ433" i="20"/>
  <c r="AK433" i="20"/>
  <c r="AL433" i="20"/>
  <c r="AM433" i="20"/>
  <c r="AN433" i="20"/>
  <c r="AO433" i="20"/>
  <c r="AP433" i="20"/>
  <c r="AQ433" i="20"/>
  <c r="AR433" i="20"/>
  <c r="AU433" i="20" s="1"/>
  <c r="AS433" i="20"/>
  <c r="AX433" i="20"/>
  <c r="AI434" i="20"/>
  <c r="AJ434" i="20"/>
  <c r="AK434" i="20"/>
  <c r="AT434" i="20" s="1"/>
  <c r="AL434" i="20"/>
  <c r="AM434" i="20"/>
  <c r="AN434" i="20"/>
  <c r="AO434" i="20"/>
  <c r="AP434" i="20"/>
  <c r="AQ434" i="20"/>
  <c r="AR434" i="20"/>
  <c r="AU434" i="20" s="1"/>
  <c r="AS434" i="20"/>
  <c r="AX434" i="20"/>
  <c r="AI435" i="20"/>
  <c r="AJ435" i="20"/>
  <c r="AK435" i="20"/>
  <c r="AT435" i="20" s="1"/>
  <c r="AL435" i="20"/>
  <c r="AM435" i="20"/>
  <c r="AN435" i="20"/>
  <c r="AO435" i="20"/>
  <c r="AP435" i="20"/>
  <c r="AQ435" i="20"/>
  <c r="AR435" i="20"/>
  <c r="AS435" i="20"/>
  <c r="AU435" i="20"/>
  <c r="AX435" i="20"/>
  <c r="AI436" i="20"/>
  <c r="AJ436" i="20"/>
  <c r="AK436" i="20"/>
  <c r="AT436" i="20" s="1"/>
  <c r="AL436" i="20"/>
  <c r="AM436" i="20"/>
  <c r="AN436" i="20"/>
  <c r="AO436" i="20"/>
  <c r="AP436" i="20"/>
  <c r="AQ436" i="20"/>
  <c r="AR436" i="20"/>
  <c r="AU436" i="20" s="1"/>
  <c r="AS436" i="20"/>
  <c r="AX436" i="20"/>
  <c r="AI437" i="20"/>
  <c r="AJ437" i="20"/>
  <c r="AK437" i="20"/>
  <c r="AT437" i="20" s="1"/>
  <c r="AL437" i="20"/>
  <c r="AM437" i="20"/>
  <c r="AN437" i="20"/>
  <c r="AO437" i="20"/>
  <c r="AP437" i="20"/>
  <c r="AQ437" i="20"/>
  <c r="AR437" i="20"/>
  <c r="AU437" i="20" s="1"/>
  <c r="AS437" i="20"/>
  <c r="AX437" i="20"/>
  <c r="AI438" i="20"/>
  <c r="AJ438" i="20"/>
  <c r="AK438" i="20"/>
  <c r="AT438" i="20" s="1"/>
  <c r="AL438" i="20"/>
  <c r="AM438" i="20"/>
  <c r="AN438" i="20"/>
  <c r="AO438" i="20"/>
  <c r="AP438" i="20"/>
  <c r="AQ438" i="20"/>
  <c r="AR438" i="20"/>
  <c r="AU438" i="20" s="1"/>
  <c r="AS438" i="20"/>
  <c r="AX438" i="20"/>
  <c r="AI439" i="20"/>
  <c r="AJ439" i="20"/>
  <c r="AK439" i="20"/>
  <c r="AL439" i="20"/>
  <c r="AM439" i="20"/>
  <c r="AN439" i="20"/>
  <c r="AO439" i="20"/>
  <c r="AP439" i="20"/>
  <c r="AQ439" i="20"/>
  <c r="AR439" i="20"/>
  <c r="AU439" i="20" s="1"/>
  <c r="AS439" i="20"/>
  <c r="AT439" i="20"/>
  <c r="AX439" i="20"/>
  <c r="AI440" i="20"/>
  <c r="AJ440" i="20"/>
  <c r="AK440" i="20"/>
  <c r="AT440" i="20" s="1"/>
  <c r="AL440" i="20"/>
  <c r="AM440" i="20"/>
  <c r="AN440" i="20"/>
  <c r="AO440" i="20"/>
  <c r="AP440" i="20"/>
  <c r="AQ440" i="20"/>
  <c r="AR440" i="20"/>
  <c r="AS440" i="20"/>
  <c r="AU440" i="20"/>
  <c r="AX440" i="20"/>
  <c r="AI441" i="20"/>
  <c r="AJ441" i="20"/>
  <c r="AK441" i="20"/>
  <c r="AT441" i="20" s="1"/>
  <c r="AL441" i="20"/>
  <c r="AM441" i="20"/>
  <c r="AN441" i="20"/>
  <c r="AO441" i="20"/>
  <c r="AP441" i="20"/>
  <c r="AQ441" i="20"/>
  <c r="AR441" i="20"/>
  <c r="AU441" i="20" s="1"/>
  <c r="AS441" i="20"/>
  <c r="AX441" i="20"/>
  <c r="AI442" i="20"/>
  <c r="AJ442" i="20"/>
  <c r="AK442" i="20"/>
  <c r="AT442" i="20" s="1"/>
  <c r="AL442" i="20"/>
  <c r="AM442" i="20"/>
  <c r="AN442" i="20"/>
  <c r="AO442" i="20"/>
  <c r="AP442" i="20"/>
  <c r="AQ442" i="20"/>
  <c r="AR442" i="20"/>
  <c r="AU442" i="20" s="1"/>
  <c r="AS442" i="20"/>
  <c r="AX442" i="20"/>
  <c r="AI443" i="20"/>
  <c r="AJ443" i="20"/>
  <c r="AK443" i="20"/>
  <c r="AT443" i="20" s="1"/>
  <c r="AL443" i="20"/>
  <c r="AM443" i="20"/>
  <c r="AN443" i="20"/>
  <c r="AO443" i="20"/>
  <c r="AP443" i="20"/>
  <c r="AQ443" i="20"/>
  <c r="AR443" i="20"/>
  <c r="AU443" i="20" s="1"/>
  <c r="AS443" i="20"/>
  <c r="AX443" i="20"/>
  <c r="AI444" i="20"/>
  <c r="AJ444" i="20"/>
  <c r="AK444" i="20"/>
  <c r="AT444" i="20" s="1"/>
  <c r="AL444" i="20"/>
  <c r="AM444" i="20"/>
  <c r="AN444" i="20"/>
  <c r="AO444" i="20"/>
  <c r="AP444" i="20"/>
  <c r="AQ444" i="20"/>
  <c r="AR444" i="20"/>
  <c r="AS444" i="20"/>
  <c r="AU444" i="20"/>
  <c r="AX444" i="20"/>
  <c r="AI445" i="20"/>
  <c r="AJ445" i="20"/>
  <c r="AK445" i="20"/>
  <c r="AT445" i="20" s="1"/>
  <c r="AL445" i="20"/>
  <c r="AM445" i="20"/>
  <c r="AN445" i="20"/>
  <c r="AO445" i="20"/>
  <c r="AP445" i="20"/>
  <c r="AQ445" i="20"/>
  <c r="AR445" i="20"/>
  <c r="AU445" i="20" s="1"/>
  <c r="AS445" i="20"/>
  <c r="AX445" i="20"/>
  <c r="AI446" i="20"/>
  <c r="AJ446" i="20"/>
  <c r="AK446" i="20"/>
  <c r="AT446" i="20" s="1"/>
  <c r="AL446" i="20"/>
  <c r="AM446" i="20"/>
  <c r="AN446" i="20"/>
  <c r="AO446" i="20"/>
  <c r="AP446" i="20"/>
  <c r="AQ446" i="20"/>
  <c r="AR446" i="20"/>
  <c r="AU446" i="20" s="1"/>
  <c r="AS446" i="20"/>
  <c r="AX446" i="20"/>
  <c r="AI447" i="20"/>
  <c r="AJ447" i="20"/>
  <c r="AK447" i="20"/>
  <c r="AT447" i="20" s="1"/>
  <c r="AL447" i="20"/>
  <c r="AM447" i="20"/>
  <c r="AN447" i="20"/>
  <c r="AO447" i="20"/>
  <c r="AP447" i="20"/>
  <c r="AQ447" i="20"/>
  <c r="AR447" i="20"/>
  <c r="AU447" i="20" s="1"/>
  <c r="AS447" i="20"/>
  <c r="AX447" i="20"/>
  <c r="AI448" i="20"/>
  <c r="AJ448" i="20"/>
  <c r="AK448" i="20"/>
  <c r="AT448" i="20" s="1"/>
  <c r="AL448" i="20"/>
  <c r="AM448" i="20"/>
  <c r="AN448" i="20"/>
  <c r="AO448" i="20"/>
  <c r="AP448" i="20"/>
  <c r="AQ448" i="20"/>
  <c r="AR448" i="20"/>
  <c r="AS448" i="20"/>
  <c r="AU448" i="20"/>
  <c r="AX448" i="20"/>
  <c r="AI449" i="20"/>
  <c r="AJ449" i="20"/>
  <c r="AK449" i="20"/>
  <c r="AL449" i="20"/>
  <c r="AM449" i="20"/>
  <c r="AN449" i="20"/>
  <c r="AO449" i="20"/>
  <c r="AP449" i="20"/>
  <c r="AQ449" i="20"/>
  <c r="AR449" i="20"/>
  <c r="AU449" i="20" s="1"/>
  <c r="AS449" i="20"/>
  <c r="AX449" i="20"/>
  <c r="AI450" i="20"/>
  <c r="AJ450" i="20"/>
  <c r="AK450" i="20"/>
  <c r="AT450" i="20" s="1"/>
  <c r="AL450" i="20"/>
  <c r="AM450" i="20"/>
  <c r="AN450" i="20"/>
  <c r="AO450" i="20"/>
  <c r="AP450" i="20"/>
  <c r="AQ450" i="20"/>
  <c r="AR450" i="20"/>
  <c r="AU450" i="20" s="1"/>
  <c r="AS450" i="20"/>
  <c r="AX450" i="20"/>
  <c r="AI451" i="20"/>
  <c r="AJ451" i="20"/>
  <c r="AK451" i="20"/>
  <c r="AT451" i="20" s="1"/>
  <c r="AL451" i="20"/>
  <c r="AM451" i="20"/>
  <c r="AN451" i="20"/>
  <c r="AO451" i="20"/>
  <c r="AP451" i="20"/>
  <c r="AQ451" i="20"/>
  <c r="AR451" i="20"/>
  <c r="AU451" i="20" s="1"/>
  <c r="AS451" i="20"/>
  <c r="AX451" i="20"/>
  <c r="AI452" i="20"/>
  <c r="AJ452" i="20"/>
  <c r="AK452" i="20"/>
  <c r="AT452" i="20" s="1"/>
  <c r="AL452" i="20"/>
  <c r="AM452" i="20"/>
  <c r="AN452" i="20"/>
  <c r="AO452" i="20"/>
  <c r="AP452" i="20"/>
  <c r="AQ452" i="20"/>
  <c r="AR452" i="20"/>
  <c r="AU452" i="20" s="1"/>
  <c r="AS452" i="20"/>
  <c r="AX452" i="20"/>
  <c r="AI453" i="20"/>
  <c r="AJ453" i="20"/>
  <c r="AK453" i="20"/>
  <c r="AT453" i="20" s="1"/>
  <c r="AL453" i="20"/>
  <c r="AM453" i="20"/>
  <c r="AN453" i="20"/>
  <c r="AO453" i="20"/>
  <c r="AP453" i="20"/>
  <c r="AQ453" i="20"/>
  <c r="AR453" i="20"/>
  <c r="AU453" i="20" s="1"/>
  <c r="AS453" i="20"/>
  <c r="AX453" i="20"/>
  <c r="AI454" i="20"/>
  <c r="AJ454" i="20"/>
  <c r="AK454" i="20"/>
  <c r="AT454" i="20" s="1"/>
  <c r="AL454" i="20"/>
  <c r="AM454" i="20"/>
  <c r="AN454" i="20"/>
  <c r="AO454" i="20"/>
  <c r="AP454" i="20"/>
  <c r="AQ454" i="20"/>
  <c r="AR454" i="20"/>
  <c r="AU454" i="20" s="1"/>
  <c r="AS454" i="20"/>
  <c r="AX454" i="20"/>
  <c r="AI455" i="20"/>
  <c r="AJ455" i="20"/>
  <c r="AK455" i="20"/>
  <c r="AT455" i="20" s="1"/>
  <c r="AL455" i="20"/>
  <c r="AM455" i="20"/>
  <c r="AN455" i="20"/>
  <c r="AO455" i="20"/>
  <c r="AP455" i="20"/>
  <c r="AQ455" i="20"/>
  <c r="AR455" i="20"/>
  <c r="AS455" i="20"/>
  <c r="AU455" i="20"/>
  <c r="AX455" i="20"/>
  <c r="AI456" i="20"/>
  <c r="AJ456" i="20"/>
  <c r="AK456" i="20"/>
  <c r="AT456" i="20" s="1"/>
  <c r="AL456" i="20"/>
  <c r="AM456" i="20"/>
  <c r="AN456" i="20"/>
  <c r="AO456" i="20"/>
  <c r="AP456" i="20"/>
  <c r="AQ456" i="20"/>
  <c r="AR456" i="20"/>
  <c r="AU456" i="20" s="1"/>
  <c r="AS456" i="20"/>
  <c r="AX456" i="20"/>
  <c r="AI457" i="20"/>
  <c r="AJ457" i="20"/>
  <c r="AK457" i="20"/>
  <c r="AT457" i="20" s="1"/>
  <c r="AL457" i="20"/>
  <c r="AM457" i="20"/>
  <c r="AN457" i="20"/>
  <c r="AO457" i="20"/>
  <c r="AP457" i="20"/>
  <c r="AQ457" i="20"/>
  <c r="AR457" i="20"/>
  <c r="AU457" i="20" s="1"/>
  <c r="AS457" i="20"/>
  <c r="AX457" i="20"/>
  <c r="AI458" i="20"/>
  <c r="AJ458" i="20"/>
  <c r="AK458" i="20"/>
  <c r="AT458" i="20" s="1"/>
  <c r="AL458" i="20"/>
  <c r="AM458" i="20"/>
  <c r="AN458" i="20"/>
  <c r="AO458" i="20"/>
  <c r="AP458" i="20"/>
  <c r="AQ458" i="20"/>
  <c r="AR458" i="20"/>
  <c r="AU458" i="20" s="1"/>
  <c r="AS458" i="20"/>
  <c r="AX458" i="20"/>
  <c r="AI459" i="20"/>
  <c r="AJ459" i="20"/>
  <c r="AK459" i="20"/>
  <c r="AT459" i="20" s="1"/>
  <c r="AL459" i="20"/>
  <c r="AM459" i="20"/>
  <c r="AN459" i="20"/>
  <c r="AO459" i="20"/>
  <c r="AP459" i="20"/>
  <c r="AQ459" i="20"/>
  <c r="AR459" i="20"/>
  <c r="AS459" i="20"/>
  <c r="AU459" i="20"/>
  <c r="AX459" i="20"/>
  <c r="AI460" i="20"/>
  <c r="AJ460" i="20"/>
  <c r="AK460" i="20"/>
  <c r="AT460" i="20" s="1"/>
  <c r="AL460" i="20"/>
  <c r="AM460" i="20"/>
  <c r="AN460" i="20"/>
  <c r="AO460" i="20"/>
  <c r="AP460" i="20"/>
  <c r="AQ460" i="20"/>
  <c r="AR460" i="20"/>
  <c r="AU460" i="20" s="1"/>
  <c r="AS460" i="20"/>
  <c r="AX460" i="20"/>
  <c r="AI461" i="20"/>
  <c r="AJ461" i="20"/>
  <c r="AK461" i="20"/>
  <c r="AT461" i="20" s="1"/>
  <c r="AL461" i="20"/>
  <c r="AM461" i="20"/>
  <c r="AN461" i="20"/>
  <c r="AO461" i="20"/>
  <c r="AP461" i="20"/>
  <c r="AQ461" i="20"/>
  <c r="AR461" i="20"/>
  <c r="AU461" i="20" s="1"/>
  <c r="AS461" i="20"/>
  <c r="AX461" i="20"/>
  <c r="AI462" i="20"/>
  <c r="AJ462" i="20"/>
  <c r="AK462" i="20"/>
  <c r="AT462" i="20" s="1"/>
  <c r="AL462" i="20"/>
  <c r="AM462" i="20"/>
  <c r="AN462" i="20"/>
  <c r="AO462" i="20"/>
  <c r="AP462" i="20"/>
  <c r="AQ462" i="20"/>
  <c r="AR462" i="20"/>
  <c r="AU462" i="20" s="1"/>
  <c r="AS462" i="20"/>
  <c r="AX462" i="20"/>
  <c r="AI463" i="20"/>
  <c r="AJ463" i="20"/>
  <c r="AK463" i="20"/>
  <c r="AT463" i="20" s="1"/>
  <c r="AL463" i="20"/>
  <c r="AM463" i="20"/>
  <c r="AN463" i="20"/>
  <c r="AO463" i="20"/>
  <c r="AP463" i="20"/>
  <c r="AQ463" i="20"/>
  <c r="AR463" i="20"/>
  <c r="AU463" i="20" s="1"/>
  <c r="AS463" i="20"/>
  <c r="AX463" i="20"/>
  <c r="AI464" i="20"/>
  <c r="AJ464" i="20"/>
  <c r="AK464" i="20"/>
  <c r="AL464" i="20"/>
  <c r="AM464" i="20"/>
  <c r="AN464" i="20"/>
  <c r="AO464" i="20"/>
  <c r="AP464" i="20"/>
  <c r="AQ464" i="20"/>
  <c r="AR464" i="20"/>
  <c r="AU464" i="20" s="1"/>
  <c r="AS464" i="20"/>
  <c r="AX464" i="20"/>
  <c r="AI465" i="20"/>
  <c r="AJ465" i="20"/>
  <c r="AK465" i="20"/>
  <c r="AL465" i="20"/>
  <c r="AM465" i="20"/>
  <c r="AN465" i="20"/>
  <c r="AO465" i="20"/>
  <c r="AP465" i="20"/>
  <c r="AQ465" i="20"/>
  <c r="AR465" i="20"/>
  <c r="AU465" i="20" s="1"/>
  <c r="AS465" i="20"/>
  <c r="AX465" i="20"/>
  <c r="AI466" i="20"/>
  <c r="AJ466" i="20"/>
  <c r="AK466" i="20"/>
  <c r="AT466" i="20" s="1"/>
  <c r="AL466" i="20"/>
  <c r="AM466" i="20"/>
  <c r="AN466" i="20"/>
  <c r="AO466" i="20"/>
  <c r="AP466" i="20"/>
  <c r="AQ466" i="20"/>
  <c r="AR466" i="20"/>
  <c r="AU466" i="20" s="1"/>
  <c r="AS466" i="20"/>
  <c r="AX466" i="20"/>
  <c r="AI467" i="20"/>
  <c r="AJ467" i="20"/>
  <c r="AK467" i="20"/>
  <c r="AT467" i="20" s="1"/>
  <c r="AL467" i="20"/>
  <c r="AM467" i="20"/>
  <c r="AN467" i="20"/>
  <c r="AO467" i="20"/>
  <c r="AP467" i="20"/>
  <c r="AQ467" i="20"/>
  <c r="AR467" i="20"/>
  <c r="AU467" i="20" s="1"/>
  <c r="AS467" i="20"/>
  <c r="AX467" i="20"/>
  <c r="AI468" i="20"/>
  <c r="AJ468" i="20"/>
  <c r="AK468" i="20"/>
  <c r="AT468" i="20" s="1"/>
  <c r="AL468" i="20"/>
  <c r="AM468" i="20"/>
  <c r="AN468" i="20"/>
  <c r="AO468" i="20"/>
  <c r="AP468" i="20"/>
  <c r="AQ468" i="20"/>
  <c r="AR468" i="20"/>
  <c r="AS468" i="20"/>
  <c r="AU468" i="20"/>
  <c r="AX468" i="20"/>
  <c r="AI469" i="20"/>
  <c r="AJ469" i="20"/>
  <c r="AK469" i="20"/>
  <c r="AL469" i="20"/>
  <c r="AM469" i="20"/>
  <c r="AN469" i="20"/>
  <c r="AO469" i="20"/>
  <c r="AP469" i="20"/>
  <c r="AQ469" i="20"/>
  <c r="AR469" i="20"/>
  <c r="AU469" i="20" s="1"/>
  <c r="AS469" i="20"/>
  <c r="AT469" i="20"/>
  <c r="AX469" i="20"/>
  <c r="AI470" i="20"/>
  <c r="AJ470" i="20"/>
  <c r="AK470" i="20"/>
  <c r="AT470" i="20" s="1"/>
  <c r="AL470" i="20"/>
  <c r="AM470" i="20"/>
  <c r="AN470" i="20"/>
  <c r="AO470" i="20"/>
  <c r="AP470" i="20"/>
  <c r="AQ470" i="20"/>
  <c r="AR470" i="20"/>
  <c r="AU470" i="20" s="1"/>
  <c r="AS470" i="20"/>
  <c r="AX470" i="20"/>
  <c r="AI471" i="20"/>
  <c r="AJ471" i="20"/>
  <c r="AK471" i="20"/>
  <c r="AT471" i="20" s="1"/>
  <c r="AL471" i="20"/>
  <c r="AM471" i="20"/>
  <c r="AN471" i="20"/>
  <c r="AO471" i="20"/>
  <c r="AP471" i="20"/>
  <c r="AQ471" i="20"/>
  <c r="AR471" i="20"/>
  <c r="AU471" i="20" s="1"/>
  <c r="AS471" i="20"/>
  <c r="AX471" i="20"/>
  <c r="AI472" i="20"/>
  <c r="AJ472" i="20"/>
  <c r="AK472" i="20"/>
  <c r="AT472" i="20" s="1"/>
  <c r="AL472" i="20"/>
  <c r="AM472" i="20"/>
  <c r="AN472" i="20"/>
  <c r="AO472" i="20"/>
  <c r="AP472" i="20"/>
  <c r="AQ472" i="20"/>
  <c r="AR472" i="20"/>
  <c r="AU472" i="20" s="1"/>
  <c r="AS472" i="20"/>
  <c r="AX472" i="20"/>
  <c r="AI473" i="20"/>
  <c r="AJ473" i="20"/>
  <c r="AK473" i="20"/>
  <c r="AL473" i="20"/>
  <c r="AM473" i="20"/>
  <c r="AN473" i="20"/>
  <c r="AO473" i="20"/>
  <c r="AP473" i="20"/>
  <c r="AQ473" i="20"/>
  <c r="AR473" i="20"/>
  <c r="AU473" i="20" s="1"/>
  <c r="AS473" i="20"/>
  <c r="AT473" i="20"/>
  <c r="AX473" i="20"/>
  <c r="AI474" i="20"/>
  <c r="AJ474" i="20"/>
  <c r="AK474" i="20"/>
  <c r="AT474" i="20" s="1"/>
  <c r="AL474" i="20"/>
  <c r="AM474" i="20"/>
  <c r="AN474" i="20"/>
  <c r="AO474" i="20"/>
  <c r="AP474" i="20"/>
  <c r="AQ474" i="20"/>
  <c r="AR474" i="20"/>
  <c r="AS474" i="20"/>
  <c r="AU474" i="20"/>
  <c r="AX474" i="20"/>
  <c r="AI475" i="20"/>
  <c r="AJ475" i="20"/>
  <c r="AK475" i="20"/>
  <c r="AT475" i="20" s="1"/>
  <c r="AL475" i="20"/>
  <c r="AM475" i="20"/>
  <c r="AN475" i="20"/>
  <c r="AO475" i="20"/>
  <c r="AP475" i="20"/>
  <c r="AQ475" i="20"/>
  <c r="AR475" i="20"/>
  <c r="AU475" i="20" s="1"/>
  <c r="AS475" i="20"/>
  <c r="AX475" i="20"/>
  <c r="AI476" i="20"/>
  <c r="AJ476" i="20"/>
  <c r="AK476" i="20"/>
  <c r="AT476" i="20" s="1"/>
  <c r="AL476" i="20"/>
  <c r="AM476" i="20"/>
  <c r="AN476" i="20"/>
  <c r="AO476" i="20"/>
  <c r="AP476" i="20"/>
  <c r="AQ476" i="20"/>
  <c r="AR476" i="20"/>
  <c r="AU476" i="20" s="1"/>
  <c r="AS476" i="20"/>
  <c r="AX476" i="20"/>
  <c r="AI477" i="20"/>
  <c r="AJ477" i="20"/>
  <c r="AK477" i="20"/>
  <c r="AT477" i="20" s="1"/>
  <c r="AL477" i="20"/>
  <c r="AM477" i="20"/>
  <c r="AN477" i="20"/>
  <c r="AO477" i="20"/>
  <c r="AP477" i="20"/>
  <c r="AQ477" i="20"/>
  <c r="AR477" i="20"/>
  <c r="AU477" i="20" s="1"/>
  <c r="AS477" i="20"/>
  <c r="AX477" i="20"/>
  <c r="AI478" i="20"/>
  <c r="AJ478" i="20"/>
  <c r="AK478" i="20"/>
  <c r="AT478" i="20" s="1"/>
  <c r="AL478" i="20"/>
  <c r="AM478" i="20"/>
  <c r="AN478" i="20"/>
  <c r="AO478" i="20"/>
  <c r="AP478" i="20"/>
  <c r="AQ478" i="20"/>
  <c r="AR478" i="20"/>
  <c r="AS478" i="20"/>
  <c r="AU478" i="20"/>
  <c r="AX478" i="20"/>
  <c r="AI479" i="20"/>
  <c r="AJ479" i="20"/>
  <c r="AK479" i="20"/>
  <c r="AT479" i="20" s="1"/>
  <c r="AL479" i="20"/>
  <c r="AM479" i="20"/>
  <c r="AN479" i="20"/>
  <c r="AO479" i="20"/>
  <c r="AP479" i="20"/>
  <c r="AQ479" i="20"/>
  <c r="AR479" i="20"/>
  <c r="AU479" i="20" s="1"/>
  <c r="AS479" i="20"/>
  <c r="AX479" i="20"/>
  <c r="AI480" i="20"/>
  <c r="AJ480" i="20"/>
  <c r="AK480" i="20"/>
  <c r="AL480" i="20"/>
  <c r="AM480" i="20"/>
  <c r="AN480" i="20"/>
  <c r="AO480" i="20"/>
  <c r="AP480" i="20"/>
  <c r="AQ480" i="20"/>
  <c r="AR480" i="20"/>
  <c r="AU480" i="20" s="1"/>
  <c r="AS480" i="20"/>
  <c r="AX480" i="20"/>
  <c r="AI481" i="20"/>
  <c r="AJ481" i="20"/>
  <c r="AK481" i="20"/>
  <c r="AT481" i="20" s="1"/>
  <c r="AL481" i="20"/>
  <c r="AM481" i="20"/>
  <c r="AN481" i="20"/>
  <c r="AO481" i="20"/>
  <c r="AP481" i="20"/>
  <c r="AQ481" i="20"/>
  <c r="AR481" i="20"/>
  <c r="AU481" i="20" s="1"/>
  <c r="AS481" i="20"/>
  <c r="AX481" i="20"/>
  <c r="AI482" i="20"/>
  <c r="AJ482" i="20"/>
  <c r="AK482" i="20"/>
  <c r="AT482" i="20" s="1"/>
  <c r="AL482" i="20"/>
  <c r="AM482" i="20"/>
  <c r="AN482" i="20"/>
  <c r="AO482" i="20"/>
  <c r="AP482" i="20"/>
  <c r="AQ482" i="20"/>
  <c r="AR482" i="20"/>
  <c r="AS482" i="20"/>
  <c r="AU482" i="20"/>
  <c r="AX482" i="20"/>
  <c r="AI483" i="20"/>
  <c r="AJ483" i="20"/>
  <c r="AK483" i="20"/>
  <c r="AT483" i="20" s="1"/>
  <c r="AL483" i="20"/>
  <c r="AM483" i="20"/>
  <c r="AN483" i="20"/>
  <c r="AO483" i="20"/>
  <c r="AP483" i="20"/>
  <c r="AQ483" i="20"/>
  <c r="AR483" i="20"/>
  <c r="AU483" i="20" s="1"/>
  <c r="AS483" i="20"/>
  <c r="AX483" i="20"/>
  <c r="AI484" i="20"/>
  <c r="AJ484" i="20"/>
  <c r="AK484" i="20"/>
  <c r="AT484" i="20" s="1"/>
  <c r="AL484" i="20"/>
  <c r="AM484" i="20"/>
  <c r="AN484" i="20"/>
  <c r="AO484" i="20"/>
  <c r="AP484" i="20"/>
  <c r="AQ484" i="20"/>
  <c r="AR484" i="20"/>
  <c r="AU484" i="20" s="1"/>
  <c r="AS484" i="20"/>
  <c r="AX484" i="20"/>
  <c r="AI485" i="20"/>
  <c r="AJ485" i="20"/>
  <c r="AK485" i="20"/>
  <c r="AT485" i="20" s="1"/>
  <c r="AL485" i="20"/>
  <c r="AM485" i="20"/>
  <c r="AN485" i="20"/>
  <c r="AO485" i="20"/>
  <c r="AP485" i="20"/>
  <c r="AQ485" i="20"/>
  <c r="AR485" i="20"/>
  <c r="AU485" i="20" s="1"/>
  <c r="AS485" i="20"/>
  <c r="AX485" i="20"/>
  <c r="AI486" i="20"/>
  <c r="AJ486" i="20"/>
  <c r="AK486" i="20"/>
  <c r="AT486" i="20" s="1"/>
  <c r="AL486" i="20"/>
  <c r="AM486" i="20"/>
  <c r="AN486" i="20"/>
  <c r="AO486" i="20"/>
  <c r="AP486" i="20"/>
  <c r="AQ486" i="20"/>
  <c r="AR486" i="20"/>
  <c r="AU486" i="20" s="1"/>
  <c r="AS486" i="20"/>
  <c r="AX486" i="20"/>
  <c r="AI487" i="20"/>
  <c r="AJ487" i="20"/>
  <c r="AK487" i="20"/>
  <c r="AT487" i="20" s="1"/>
  <c r="AL487" i="20"/>
  <c r="AM487" i="20"/>
  <c r="AN487" i="20"/>
  <c r="AO487" i="20"/>
  <c r="AP487" i="20"/>
  <c r="AQ487" i="20"/>
  <c r="AR487" i="20"/>
  <c r="AU487" i="20" s="1"/>
  <c r="AS487" i="20"/>
  <c r="AX487" i="20"/>
  <c r="AI488" i="20"/>
  <c r="AJ488" i="20"/>
  <c r="AK488" i="20"/>
  <c r="AT488" i="20" s="1"/>
  <c r="AL488" i="20"/>
  <c r="AM488" i="20"/>
  <c r="AN488" i="20"/>
  <c r="AO488" i="20"/>
  <c r="AP488" i="20"/>
  <c r="AQ488" i="20"/>
  <c r="AR488" i="20"/>
  <c r="AU488" i="20" s="1"/>
  <c r="AS488" i="20"/>
  <c r="AX488" i="20"/>
  <c r="AI489" i="20"/>
  <c r="AJ489" i="20"/>
  <c r="AK489" i="20"/>
  <c r="AT489" i="20" s="1"/>
  <c r="AL489" i="20"/>
  <c r="AM489" i="20"/>
  <c r="AN489" i="20"/>
  <c r="AO489" i="20"/>
  <c r="AP489" i="20"/>
  <c r="AQ489" i="20"/>
  <c r="AR489" i="20"/>
  <c r="AU489" i="20" s="1"/>
  <c r="AS489" i="20"/>
  <c r="AX489" i="20"/>
  <c r="AI490" i="20"/>
  <c r="AJ490" i="20"/>
  <c r="AK490" i="20"/>
  <c r="AT490" i="20" s="1"/>
  <c r="AL490" i="20"/>
  <c r="AM490" i="20"/>
  <c r="AN490" i="20"/>
  <c r="AO490" i="20"/>
  <c r="AP490" i="20"/>
  <c r="AQ490" i="20"/>
  <c r="AR490" i="20"/>
  <c r="AS490" i="20"/>
  <c r="AU490" i="20"/>
  <c r="AX490" i="20"/>
  <c r="AI491" i="20"/>
  <c r="AJ491" i="20"/>
  <c r="AK491" i="20"/>
  <c r="AT491" i="20" s="1"/>
  <c r="AL491" i="20"/>
  <c r="AM491" i="20"/>
  <c r="AN491" i="20"/>
  <c r="AO491" i="20"/>
  <c r="AP491" i="20"/>
  <c r="AQ491" i="20"/>
  <c r="AR491" i="20"/>
  <c r="AU491" i="20" s="1"/>
  <c r="AS491" i="20"/>
  <c r="AX491" i="20"/>
  <c r="AI492" i="20"/>
  <c r="AJ492" i="20"/>
  <c r="AK492" i="20"/>
  <c r="AT492" i="20" s="1"/>
  <c r="AL492" i="20"/>
  <c r="AM492" i="20"/>
  <c r="AN492" i="20"/>
  <c r="AO492" i="20"/>
  <c r="AP492" i="20"/>
  <c r="AQ492" i="20"/>
  <c r="AR492" i="20"/>
  <c r="AU492" i="20" s="1"/>
  <c r="AS492" i="20"/>
  <c r="AX492" i="20"/>
  <c r="AI493" i="20"/>
  <c r="AJ493" i="20"/>
  <c r="AK493" i="20"/>
  <c r="AT493" i="20" s="1"/>
  <c r="AL493" i="20"/>
  <c r="AM493" i="20"/>
  <c r="AN493" i="20"/>
  <c r="AO493" i="20"/>
  <c r="AP493" i="20"/>
  <c r="AQ493" i="20"/>
  <c r="AR493" i="20"/>
  <c r="AU493" i="20" s="1"/>
  <c r="AS493" i="20"/>
  <c r="AX493" i="20"/>
  <c r="AI494" i="20"/>
  <c r="AJ494" i="20"/>
  <c r="AK494" i="20"/>
  <c r="AT494" i="20" s="1"/>
  <c r="AL494" i="20"/>
  <c r="AM494" i="20"/>
  <c r="AN494" i="20"/>
  <c r="AO494" i="20"/>
  <c r="AP494" i="20"/>
  <c r="AQ494" i="20"/>
  <c r="AR494" i="20"/>
  <c r="AS494" i="20"/>
  <c r="AU494" i="20"/>
  <c r="AX494" i="20"/>
  <c r="AI495" i="20"/>
  <c r="AJ495" i="20"/>
  <c r="AK495" i="20"/>
  <c r="AT495" i="20" s="1"/>
  <c r="AL495" i="20"/>
  <c r="AM495" i="20"/>
  <c r="AN495" i="20"/>
  <c r="AO495" i="20"/>
  <c r="AP495" i="20"/>
  <c r="AQ495" i="20"/>
  <c r="AR495" i="20"/>
  <c r="AU495" i="20" s="1"/>
  <c r="AS495" i="20"/>
  <c r="AX495" i="20"/>
  <c r="AI496" i="20"/>
  <c r="AJ496" i="20"/>
  <c r="AK496" i="20"/>
  <c r="AL496" i="20"/>
  <c r="AM496" i="20"/>
  <c r="AN496" i="20"/>
  <c r="AO496" i="20"/>
  <c r="AP496" i="20"/>
  <c r="AQ496" i="20"/>
  <c r="AR496" i="20"/>
  <c r="AU496" i="20" s="1"/>
  <c r="AS496" i="20"/>
  <c r="AX496" i="20"/>
  <c r="AI497" i="20"/>
  <c r="AJ497" i="20"/>
  <c r="AK497" i="20"/>
  <c r="AT497" i="20" s="1"/>
  <c r="AL497" i="20"/>
  <c r="AM497" i="20"/>
  <c r="AN497" i="20"/>
  <c r="AO497" i="20"/>
  <c r="AP497" i="20"/>
  <c r="AQ497" i="20"/>
  <c r="AR497" i="20"/>
  <c r="AU497" i="20" s="1"/>
  <c r="AS497" i="20"/>
  <c r="AX497" i="20"/>
  <c r="AI498" i="20"/>
  <c r="AJ498" i="20"/>
  <c r="AK498" i="20"/>
  <c r="AT498" i="20" s="1"/>
  <c r="AL498" i="20"/>
  <c r="AM498" i="20"/>
  <c r="AN498" i="20"/>
  <c r="AO498" i="20"/>
  <c r="AP498" i="20"/>
  <c r="AQ498" i="20"/>
  <c r="AR498" i="20"/>
  <c r="AU498" i="20" s="1"/>
  <c r="AS498" i="20"/>
  <c r="AX498" i="20"/>
  <c r="AI499" i="20"/>
  <c r="AJ499" i="20"/>
  <c r="AK499" i="20"/>
  <c r="AT499" i="20" s="1"/>
  <c r="AL499" i="20"/>
  <c r="AM499" i="20"/>
  <c r="AN499" i="20"/>
  <c r="AO499" i="20"/>
  <c r="AP499" i="20"/>
  <c r="AQ499" i="20"/>
  <c r="AR499" i="20"/>
  <c r="AU499" i="20" s="1"/>
  <c r="AS499" i="20"/>
  <c r="AX499" i="20"/>
  <c r="AI500" i="20"/>
  <c r="AJ500" i="20"/>
  <c r="AK500" i="20"/>
  <c r="AT500" i="20" s="1"/>
  <c r="AL500" i="20"/>
  <c r="AM500" i="20"/>
  <c r="AN500" i="20"/>
  <c r="AO500" i="20"/>
  <c r="AP500" i="20"/>
  <c r="AQ500" i="20"/>
  <c r="AR500" i="20"/>
  <c r="AU500" i="20" s="1"/>
  <c r="AS500" i="20"/>
  <c r="AX500" i="20"/>
  <c r="AI501" i="20"/>
  <c r="AJ501" i="20"/>
  <c r="AK501" i="20"/>
  <c r="AT501" i="20" s="1"/>
  <c r="AL501" i="20"/>
  <c r="AM501" i="20"/>
  <c r="AN501" i="20"/>
  <c r="AO501" i="20"/>
  <c r="AP501" i="20"/>
  <c r="AQ501" i="20"/>
  <c r="AR501" i="20"/>
  <c r="AU501" i="20" s="1"/>
  <c r="AS501" i="20"/>
  <c r="AX501" i="20"/>
  <c r="AI502" i="20"/>
  <c r="AJ502" i="20"/>
  <c r="AK502" i="20"/>
  <c r="AT502" i="20" s="1"/>
  <c r="AL502" i="20"/>
  <c r="AM502" i="20"/>
  <c r="AN502" i="20"/>
  <c r="AO502" i="20"/>
  <c r="AP502" i="20"/>
  <c r="AQ502" i="20"/>
  <c r="AR502" i="20"/>
  <c r="AS502" i="20"/>
  <c r="AU502" i="20"/>
  <c r="AX502" i="20"/>
  <c r="AI503" i="20"/>
  <c r="AJ503" i="20"/>
  <c r="AK503" i="20"/>
  <c r="AT503" i="20" s="1"/>
  <c r="AL503" i="20"/>
  <c r="AM503" i="20"/>
  <c r="AN503" i="20"/>
  <c r="AO503" i="20"/>
  <c r="AP503" i="20"/>
  <c r="AQ503" i="20"/>
  <c r="AR503" i="20"/>
  <c r="AU503" i="20" s="1"/>
  <c r="AS503" i="20"/>
  <c r="AX503" i="20"/>
  <c r="AI504" i="20"/>
  <c r="AJ504" i="20"/>
  <c r="AK504" i="20"/>
  <c r="AT504" i="20" s="1"/>
  <c r="AL504" i="20"/>
  <c r="AM504" i="20"/>
  <c r="AN504" i="20"/>
  <c r="AO504" i="20"/>
  <c r="AP504" i="20"/>
  <c r="AQ504" i="20"/>
  <c r="AR504" i="20"/>
  <c r="AU504" i="20" s="1"/>
  <c r="AS504" i="20"/>
  <c r="AX504" i="20"/>
  <c r="AI505" i="20"/>
  <c r="AJ505" i="20"/>
  <c r="AK505" i="20"/>
  <c r="AT505" i="20" s="1"/>
  <c r="AL505" i="20"/>
  <c r="AM505" i="20"/>
  <c r="AN505" i="20"/>
  <c r="AO505" i="20"/>
  <c r="AP505" i="20"/>
  <c r="AQ505" i="20"/>
  <c r="AR505" i="20"/>
  <c r="AU505" i="20" s="1"/>
  <c r="AS505" i="20"/>
  <c r="AX505" i="20"/>
  <c r="AI506" i="20"/>
  <c r="AJ506" i="20"/>
  <c r="AK506" i="20"/>
  <c r="AL506" i="20"/>
  <c r="AM506" i="20"/>
  <c r="AN506" i="20"/>
  <c r="AO506" i="20"/>
  <c r="AP506" i="20"/>
  <c r="AQ506" i="20"/>
  <c r="AR506" i="20"/>
  <c r="AU506" i="20" s="1"/>
  <c r="AS506" i="20"/>
  <c r="AT506" i="20"/>
  <c r="AX506" i="20"/>
  <c r="AI507" i="20"/>
  <c r="AJ507" i="20"/>
  <c r="AK507" i="20"/>
  <c r="AT507" i="20" s="1"/>
  <c r="AL507" i="20"/>
  <c r="AM507" i="20"/>
  <c r="AN507" i="20"/>
  <c r="AO507" i="20"/>
  <c r="AP507" i="20"/>
  <c r="AQ507" i="20"/>
  <c r="AR507" i="20"/>
  <c r="AU507" i="20" s="1"/>
  <c r="AS507" i="20"/>
  <c r="AX507" i="20"/>
  <c r="AI508" i="20"/>
  <c r="AJ508" i="20"/>
  <c r="AK508" i="20"/>
  <c r="AT508" i="20" s="1"/>
  <c r="AL508" i="20"/>
  <c r="AM508" i="20"/>
  <c r="AN508" i="20"/>
  <c r="AO508" i="20"/>
  <c r="AP508" i="20"/>
  <c r="AQ508" i="20"/>
  <c r="AR508" i="20"/>
  <c r="AU508" i="20" s="1"/>
  <c r="AS508" i="20"/>
  <c r="AX508" i="20"/>
  <c r="AI509" i="20"/>
  <c r="AJ509" i="20"/>
  <c r="AK509" i="20"/>
  <c r="AT509" i="20" s="1"/>
  <c r="AL509" i="20"/>
  <c r="AM509" i="20"/>
  <c r="AN509" i="20"/>
  <c r="AO509" i="20"/>
  <c r="AP509" i="20"/>
  <c r="AQ509" i="20"/>
  <c r="AR509" i="20"/>
  <c r="AU509" i="20" s="1"/>
  <c r="AS509" i="20"/>
  <c r="AX509" i="20"/>
  <c r="AI510" i="20"/>
  <c r="AJ510" i="20"/>
  <c r="AK510" i="20"/>
  <c r="AT510" i="20" s="1"/>
  <c r="AL510" i="20"/>
  <c r="AM510" i="20"/>
  <c r="AN510" i="20"/>
  <c r="AO510" i="20"/>
  <c r="AP510" i="20"/>
  <c r="AQ510" i="20"/>
  <c r="AR510" i="20"/>
  <c r="AS510" i="20"/>
  <c r="AU510" i="20"/>
  <c r="AX510" i="20"/>
  <c r="AI511" i="20"/>
  <c r="AJ511" i="20"/>
  <c r="AK511" i="20"/>
  <c r="AT511" i="20" s="1"/>
  <c r="AL511" i="20"/>
  <c r="AM511" i="20"/>
  <c r="AN511" i="20"/>
  <c r="AO511" i="20"/>
  <c r="AP511" i="20"/>
  <c r="AQ511" i="20"/>
  <c r="AR511" i="20"/>
  <c r="AU511" i="20" s="1"/>
  <c r="AS511" i="20"/>
  <c r="AX511" i="20"/>
  <c r="AI512" i="20"/>
  <c r="AJ512" i="20"/>
  <c r="AK512" i="20"/>
  <c r="AL512" i="20"/>
  <c r="AM512" i="20"/>
  <c r="AN512" i="20"/>
  <c r="AO512" i="20"/>
  <c r="AP512" i="20"/>
  <c r="AQ512" i="20"/>
  <c r="AR512" i="20"/>
  <c r="AU512" i="20" s="1"/>
  <c r="AS512" i="20"/>
  <c r="AX512" i="20"/>
  <c r="AI513" i="20"/>
  <c r="AJ513" i="20"/>
  <c r="AK513" i="20"/>
  <c r="AT513" i="20" s="1"/>
  <c r="AL513" i="20"/>
  <c r="AM513" i="20"/>
  <c r="AN513" i="20"/>
  <c r="AO513" i="20"/>
  <c r="AP513" i="20"/>
  <c r="AQ513" i="20"/>
  <c r="AR513" i="20"/>
  <c r="AU513" i="20" s="1"/>
  <c r="AS513" i="20"/>
  <c r="AX513" i="20"/>
  <c r="AI514" i="20"/>
  <c r="AJ514" i="20"/>
  <c r="AK514" i="20"/>
  <c r="AT514" i="20" s="1"/>
  <c r="AL514" i="20"/>
  <c r="AM514" i="20"/>
  <c r="AN514" i="20"/>
  <c r="AO514" i="20"/>
  <c r="AP514" i="20"/>
  <c r="AQ514" i="20"/>
  <c r="AR514" i="20"/>
  <c r="AU514" i="20" s="1"/>
  <c r="AS514" i="20"/>
  <c r="AX514" i="20"/>
  <c r="AI515" i="20"/>
  <c r="AJ515" i="20"/>
  <c r="AK515" i="20"/>
  <c r="AT515" i="20" s="1"/>
  <c r="AL515" i="20"/>
  <c r="AM515" i="20"/>
  <c r="AN515" i="20"/>
  <c r="AO515" i="20"/>
  <c r="AP515" i="20"/>
  <c r="AQ515" i="20"/>
  <c r="AR515" i="20"/>
  <c r="AU515" i="20" s="1"/>
  <c r="AS515" i="20"/>
  <c r="AX515" i="20"/>
  <c r="AI516" i="20"/>
  <c r="AJ516" i="20"/>
  <c r="AK516" i="20"/>
  <c r="AT516" i="20" s="1"/>
  <c r="AL516" i="20"/>
  <c r="AM516" i="20"/>
  <c r="AN516" i="20"/>
  <c r="AO516" i="20"/>
  <c r="AP516" i="20"/>
  <c r="AQ516" i="20"/>
  <c r="AR516" i="20"/>
  <c r="AU516" i="20" s="1"/>
  <c r="AS516" i="20"/>
  <c r="AX516" i="20"/>
  <c r="AI517" i="20"/>
  <c r="AJ517" i="20"/>
  <c r="AK517" i="20"/>
  <c r="AT517" i="20" s="1"/>
  <c r="AL517" i="20"/>
  <c r="AM517" i="20"/>
  <c r="AN517" i="20"/>
  <c r="AO517" i="20"/>
  <c r="AP517" i="20"/>
  <c r="AQ517" i="20"/>
  <c r="AR517" i="20"/>
  <c r="AU517" i="20" s="1"/>
  <c r="AS517" i="20"/>
  <c r="AX517" i="20"/>
  <c r="AI518" i="20"/>
  <c r="AJ518" i="20"/>
  <c r="AK518" i="20"/>
  <c r="AT518" i="20" s="1"/>
  <c r="AL518" i="20"/>
  <c r="AM518" i="20"/>
  <c r="AN518" i="20"/>
  <c r="AO518" i="20"/>
  <c r="AP518" i="20"/>
  <c r="AQ518" i="20"/>
  <c r="AR518" i="20"/>
  <c r="AS518" i="20"/>
  <c r="AU518" i="20"/>
  <c r="AX518" i="20"/>
  <c r="AI519" i="20"/>
  <c r="AJ519" i="20"/>
  <c r="AK519" i="20"/>
  <c r="AL519" i="20"/>
  <c r="AM519" i="20"/>
  <c r="AN519" i="20"/>
  <c r="AO519" i="20"/>
  <c r="AP519" i="20"/>
  <c r="AQ519" i="20"/>
  <c r="AR519" i="20"/>
  <c r="AU519" i="20" s="1"/>
  <c r="AS519" i="20"/>
  <c r="AT519" i="20"/>
  <c r="AX519" i="20"/>
  <c r="AI520" i="20"/>
  <c r="AJ520" i="20"/>
  <c r="AK520" i="20"/>
  <c r="AT520" i="20" s="1"/>
  <c r="AL520" i="20"/>
  <c r="AM520" i="20"/>
  <c r="AN520" i="20"/>
  <c r="AO520" i="20"/>
  <c r="AP520" i="20"/>
  <c r="AQ520" i="20"/>
  <c r="AR520" i="20"/>
  <c r="AU520" i="20" s="1"/>
  <c r="AS520" i="20"/>
  <c r="AW520" i="20" s="1"/>
  <c r="AX520" i="20"/>
  <c r="AI521" i="20"/>
  <c r="AJ521" i="20"/>
  <c r="AK521" i="20"/>
  <c r="AT521" i="20" s="1"/>
  <c r="AL521" i="20"/>
  <c r="AM521" i="20"/>
  <c r="AN521" i="20"/>
  <c r="AO521" i="20"/>
  <c r="AP521" i="20"/>
  <c r="AQ521" i="20"/>
  <c r="AR521" i="20"/>
  <c r="AU521" i="20" s="1"/>
  <c r="AS521" i="20"/>
  <c r="AX521" i="20"/>
  <c r="AI522" i="20"/>
  <c r="AJ522" i="20"/>
  <c r="AK522" i="20"/>
  <c r="AT522" i="20" s="1"/>
  <c r="AL522" i="20"/>
  <c r="AM522" i="20"/>
  <c r="AN522" i="20"/>
  <c r="AO522" i="20"/>
  <c r="AP522" i="20"/>
  <c r="AQ522" i="20"/>
  <c r="AR522" i="20"/>
  <c r="AU522" i="20" s="1"/>
  <c r="AS522" i="20"/>
  <c r="AX522" i="20"/>
  <c r="AI523" i="20"/>
  <c r="AJ523" i="20"/>
  <c r="AK523" i="20"/>
  <c r="AT523" i="20" s="1"/>
  <c r="AL523" i="20"/>
  <c r="AM523" i="20"/>
  <c r="AN523" i="20"/>
  <c r="AO523" i="20"/>
  <c r="AP523" i="20"/>
  <c r="AQ523" i="20"/>
  <c r="AR523" i="20"/>
  <c r="AU523" i="20" s="1"/>
  <c r="AS523" i="20"/>
  <c r="AX523" i="20"/>
  <c r="AI524" i="20"/>
  <c r="AJ524" i="20"/>
  <c r="AK524" i="20"/>
  <c r="AT524" i="20" s="1"/>
  <c r="AL524" i="20"/>
  <c r="AM524" i="20"/>
  <c r="AN524" i="20"/>
  <c r="AO524" i="20"/>
  <c r="AP524" i="20"/>
  <c r="AQ524" i="20"/>
  <c r="AR524" i="20"/>
  <c r="AU524" i="20" s="1"/>
  <c r="AS524" i="20"/>
  <c r="AX524" i="20"/>
  <c r="AI525" i="20"/>
  <c r="AJ525" i="20"/>
  <c r="AK525" i="20"/>
  <c r="AT525" i="20" s="1"/>
  <c r="AL525" i="20"/>
  <c r="AM525" i="20"/>
  <c r="AN525" i="20"/>
  <c r="AO525" i="20"/>
  <c r="AP525" i="20"/>
  <c r="AQ525" i="20"/>
  <c r="AR525" i="20"/>
  <c r="AU525" i="20" s="1"/>
  <c r="AS525" i="20"/>
  <c r="AX525" i="20"/>
  <c r="AI526" i="20"/>
  <c r="AJ526" i="20"/>
  <c r="AK526" i="20"/>
  <c r="AT526" i="20" s="1"/>
  <c r="AL526" i="20"/>
  <c r="AM526" i="20"/>
  <c r="AN526" i="20"/>
  <c r="AO526" i="20"/>
  <c r="AP526" i="20"/>
  <c r="AQ526" i="20"/>
  <c r="AR526" i="20"/>
  <c r="AS526" i="20"/>
  <c r="AU526" i="20"/>
  <c r="AX526" i="20"/>
  <c r="AI527" i="20"/>
  <c r="AJ527" i="20"/>
  <c r="AK527" i="20"/>
  <c r="AT527" i="20" s="1"/>
  <c r="AL527" i="20"/>
  <c r="AM527" i="20"/>
  <c r="AN527" i="20"/>
  <c r="AO527" i="20"/>
  <c r="AP527" i="20"/>
  <c r="AQ527" i="20"/>
  <c r="AR527" i="20"/>
  <c r="AU527" i="20" s="1"/>
  <c r="AS527" i="20"/>
  <c r="AX527" i="20"/>
  <c r="AI528" i="20"/>
  <c r="AJ528" i="20"/>
  <c r="AK528" i="20"/>
  <c r="AL528" i="20"/>
  <c r="AM528" i="20"/>
  <c r="AN528" i="20"/>
  <c r="AO528" i="20"/>
  <c r="AP528" i="20"/>
  <c r="AQ528" i="20"/>
  <c r="AR528" i="20"/>
  <c r="AU528" i="20" s="1"/>
  <c r="AS528" i="20"/>
  <c r="AX528" i="20"/>
  <c r="AI529" i="20"/>
  <c r="AJ529" i="20"/>
  <c r="AK529" i="20"/>
  <c r="AT529" i="20" s="1"/>
  <c r="AL529" i="20"/>
  <c r="AM529" i="20"/>
  <c r="AN529" i="20"/>
  <c r="AO529" i="20"/>
  <c r="AP529" i="20"/>
  <c r="AQ529" i="20"/>
  <c r="AR529" i="20"/>
  <c r="AU529" i="20" s="1"/>
  <c r="AS529" i="20"/>
  <c r="AX529" i="20"/>
  <c r="AI530" i="20"/>
  <c r="AJ530" i="20"/>
  <c r="AK530" i="20"/>
  <c r="AT530" i="20" s="1"/>
  <c r="AL530" i="20"/>
  <c r="AM530" i="20"/>
  <c r="AN530" i="20"/>
  <c r="AO530" i="20"/>
  <c r="AP530" i="20"/>
  <c r="AQ530" i="20"/>
  <c r="AR530" i="20"/>
  <c r="AU530" i="20" s="1"/>
  <c r="AS530" i="20"/>
  <c r="AX530" i="20"/>
  <c r="AI531" i="20"/>
  <c r="AJ531" i="20"/>
  <c r="AK531" i="20"/>
  <c r="AT531" i="20" s="1"/>
  <c r="AL531" i="20"/>
  <c r="AM531" i="20"/>
  <c r="AN531" i="20"/>
  <c r="AO531" i="20"/>
  <c r="AP531" i="20"/>
  <c r="AQ531" i="20"/>
  <c r="AR531" i="20"/>
  <c r="AU531" i="20" s="1"/>
  <c r="AS531" i="20"/>
  <c r="AX531" i="20"/>
  <c r="AI532" i="20"/>
  <c r="AJ532" i="20"/>
  <c r="AK532" i="20"/>
  <c r="AT532" i="20" s="1"/>
  <c r="AL532" i="20"/>
  <c r="AM532" i="20"/>
  <c r="AN532" i="20"/>
  <c r="AO532" i="20"/>
  <c r="AP532" i="20"/>
  <c r="AQ532" i="20"/>
  <c r="AR532" i="20"/>
  <c r="AU532" i="20" s="1"/>
  <c r="AS532" i="20"/>
  <c r="AX532" i="20"/>
  <c r="AI533" i="20"/>
  <c r="AJ533" i="20"/>
  <c r="AK533" i="20"/>
  <c r="AT533" i="20" s="1"/>
  <c r="AL533" i="20"/>
  <c r="AM533" i="20"/>
  <c r="AN533" i="20"/>
  <c r="AO533" i="20"/>
  <c r="AP533" i="20"/>
  <c r="AQ533" i="20"/>
  <c r="AR533" i="20"/>
  <c r="AU533" i="20" s="1"/>
  <c r="AS533" i="20"/>
  <c r="AX533" i="20"/>
  <c r="AI534" i="20"/>
  <c r="AJ534" i="20"/>
  <c r="AK534" i="20"/>
  <c r="AT534" i="20" s="1"/>
  <c r="AL534" i="20"/>
  <c r="AM534" i="20"/>
  <c r="AN534" i="20"/>
  <c r="AO534" i="20"/>
  <c r="AP534" i="20"/>
  <c r="AQ534" i="20"/>
  <c r="AR534" i="20"/>
  <c r="AS534" i="20"/>
  <c r="AU534" i="20"/>
  <c r="AX534" i="20"/>
  <c r="AI535" i="20"/>
  <c r="AJ535" i="20"/>
  <c r="AK535" i="20"/>
  <c r="AL535" i="20"/>
  <c r="AM535" i="20"/>
  <c r="AN535" i="20"/>
  <c r="AO535" i="20"/>
  <c r="AP535" i="20"/>
  <c r="AQ535" i="20"/>
  <c r="AR535" i="20"/>
  <c r="AU535" i="20" s="1"/>
  <c r="AS535" i="20"/>
  <c r="AX535" i="20"/>
  <c r="AI536" i="20"/>
  <c r="AJ536" i="20"/>
  <c r="AK536" i="20"/>
  <c r="AL536" i="20"/>
  <c r="AM536" i="20"/>
  <c r="AN536" i="20"/>
  <c r="AO536" i="20"/>
  <c r="AP536" i="20"/>
  <c r="AQ536" i="20"/>
  <c r="AR536" i="20"/>
  <c r="AU536" i="20" s="1"/>
  <c r="AS536" i="20"/>
  <c r="AX536" i="20"/>
  <c r="AI537" i="20"/>
  <c r="AJ537" i="20"/>
  <c r="AK537" i="20"/>
  <c r="AT537" i="20" s="1"/>
  <c r="AL537" i="20"/>
  <c r="AM537" i="20"/>
  <c r="AN537" i="20"/>
  <c r="AO537" i="20"/>
  <c r="AP537" i="20"/>
  <c r="AQ537" i="20"/>
  <c r="AR537" i="20"/>
  <c r="AU537" i="20" s="1"/>
  <c r="AS537" i="20"/>
  <c r="AX537" i="20"/>
  <c r="AI538" i="20"/>
  <c r="AJ538" i="20"/>
  <c r="AK538" i="20"/>
  <c r="AT538" i="20" s="1"/>
  <c r="AL538" i="20"/>
  <c r="AM538" i="20"/>
  <c r="AN538" i="20"/>
  <c r="AO538" i="20"/>
  <c r="AP538" i="20"/>
  <c r="AQ538" i="20"/>
  <c r="AR538" i="20"/>
  <c r="AS538" i="20"/>
  <c r="AU538" i="20"/>
  <c r="AX538" i="20"/>
  <c r="AI539" i="20"/>
  <c r="AJ539" i="20"/>
  <c r="AK539" i="20"/>
  <c r="AT539" i="20" s="1"/>
  <c r="AL539" i="20"/>
  <c r="AM539" i="20"/>
  <c r="AN539" i="20"/>
  <c r="AO539" i="20"/>
  <c r="AP539" i="20"/>
  <c r="AQ539" i="20"/>
  <c r="AR539" i="20"/>
  <c r="AU539" i="20" s="1"/>
  <c r="AS539" i="20"/>
  <c r="AX539" i="20"/>
  <c r="AI540" i="20"/>
  <c r="AJ540" i="20"/>
  <c r="AK540" i="20"/>
  <c r="AT540" i="20" s="1"/>
  <c r="AL540" i="20"/>
  <c r="AM540" i="20"/>
  <c r="AN540" i="20"/>
  <c r="AO540" i="20"/>
  <c r="AP540" i="20"/>
  <c r="AQ540" i="20"/>
  <c r="AR540" i="20"/>
  <c r="AU540" i="20" s="1"/>
  <c r="AS540" i="20"/>
  <c r="AX540" i="20"/>
  <c r="AI541" i="20"/>
  <c r="AJ541" i="20"/>
  <c r="AK541" i="20"/>
  <c r="AT541" i="20" s="1"/>
  <c r="AL541" i="20"/>
  <c r="AM541" i="20"/>
  <c r="AN541" i="20"/>
  <c r="AO541" i="20"/>
  <c r="AP541" i="20"/>
  <c r="AQ541" i="20"/>
  <c r="AR541" i="20"/>
  <c r="AS541" i="20"/>
  <c r="AU541" i="20"/>
  <c r="AX541" i="20"/>
  <c r="AI542" i="20"/>
  <c r="AJ542" i="20"/>
  <c r="AK542" i="20"/>
  <c r="AT542" i="20" s="1"/>
  <c r="AL542" i="20"/>
  <c r="AM542" i="20"/>
  <c r="AN542" i="20"/>
  <c r="AO542" i="20"/>
  <c r="AP542" i="20"/>
  <c r="AQ542" i="20"/>
  <c r="AR542" i="20"/>
  <c r="AU542" i="20" s="1"/>
  <c r="AS542" i="20"/>
  <c r="AX542" i="20"/>
  <c r="AI543" i="20"/>
  <c r="AJ543" i="20"/>
  <c r="AK543" i="20"/>
  <c r="AT543" i="20" s="1"/>
  <c r="AL543" i="20"/>
  <c r="AM543" i="20"/>
  <c r="AN543" i="20"/>
  <c r="AO543" i="20"/>
  <c r="AP543" i="20"/>
  <c r="AQ543" i="20"/>
  <c r="AR543" i="20"/>
  <c r="AU543" i="20" s="1"/>
  <c r="AS543" i="20"/>
  <c r="AX543" i="20"/>
  <c r="AI544" i="20"/>
  <c r="AJ544" i="20"/>
  <c r="AK544" i="20"/>
  <c r="AT544" i="20" s="1"/>
  <c r="AL544" i="20"/>
  <c r="AM544" i="20"/>
  <c r="AN544" i="20"/>
  <c r="AO544" i="20"/>
  <c r="AP544" i="20"/>
  <c r="AQ544" i="20"/>
  <c r="AR544" i="20"/>
  <c r="AU544" i="20" s="1"/>
  <c r="AS544" i="20"/>
  <c r="AX544" i="20"/>
  <c r="AI545" i="20"/>
  <c r="AJ545" i="20"/>
  <c r="AK545" i="20"/>
  <c r="AT545" i="20" s="1"/>
  <c r="AL545" i="20"/>
  <c r="AM545" i="20"/>
  <c r="AN545" i="20"/>
  <c r="AO545" i="20"/>
  <c r="AP545" i="20"/>
  <c r="AQ545" i="20"/>
  <c r="AR545" i="20"/>
  <c r="AS545" i="20"/>
  <c r="AU545" i="20"/>
  <c r="AX545" i="20"/>
  <c r="AI546" i="20"/>
  <c r="AJ546" i="20"/>
  <c r="AK546" i="20"/>
  <c r="AT546" i="20" s="1"/>
  <c r="AL546" i="20"/>
  <c r="AM546" i="20"/>
  <c r="AN546" i="20"/>
  <c r="AO546" i="20"/>
  <c r="AP546" i="20"/>
  <c r="AQ546" i="20"/>
  <c r="AR546" i="20"/>
  <c r="AU546" i="20" s="1"/>
  <c r="AS546" i="20"/>
  <c r="AX546" i="20"/>
  <c r="AI547" i="20"/>
  <c r="AJ547" i="20"/>
  <c r="AK547" i="20"/>
  <c r="AT547" i="20" s="1"/>
  <c r="AL547" i="20"/>
  <c r="AM547" i="20"/>
  <c r="AN547" i="20"/>
  <c r="AO547" i="20"/>
  <c r="AP547" i="20"/>
  <c r="AQ547" i="20"/>
  <c r="AR547" i="20"/>
  <c r="AU547" i="20" s="1"/>
  <c r="AS547" i="20"/>
  <c r="AX547" i="20"/>
  <c r="AI548" i="20"/>
  <c r="AJ548" i="20"/>
  <c r="AK548" i="20"/>
  <c r="AT548" i="20" s="1"/>
  <c r="AL548" i="20"/>
  <c r="AM548" i="20"/>
  <c r="AN548" i="20"/>
  <c r="AO548" i="20"/>
  <c r="AP548" i="20"/>
  <c r="AQ548" i="20"/>
  <c r="AR548" i="20"/>
  <c r="AU548" i="20" s="1"/>
  <c r="AS548" i="20"/>
  <c r="AX548" i="20"/>
  <c r="AI549" i="20"/>
  <c r="AJ549" i="20"/>
  <c r="AK549" i="20"/>
  <c r="AT549" i="20" s="1"/>
  <c r="AL549" i="20"/>
  <c r="AM549" i="20"/>
  <c r="AN549" i="20"/>
  <c r="AO549" i="20"/>
  <c r="AP549" i="20"/>
  <c r="AQ549" i="20"/>
  <c r="AR549" i="20"/>
  <c r="AS549" i="20"/>
  <c r="AU549" i="20"/>
  <c r="AX549" i="20"/>
  <c r="AI550" i="20"/>
  <c r="AJ550" i="20"/>
  <c r="AK550" i="20"/>
  <c r="AT550" i="20" s="1"/>
  <c r="AL550" i="20"/>
  <c r="AM550" i="20"/>
  <c r="AN550" i="20"/>
  <c r="AO550" i="20"/>
  <c r="AP550" i="20"/>
  <c r="AQ550" i="20"/>
  <c r="AR550" i="20"/>
  <c r="AU550" i="20" s="1"/>
  <c r="AS550" i="20"/>
  <c r="AX550" i="20"/>
  <c r="AI551" i="20"/>
  <c r="AJ551" i="20"/>
  <c r="AK551" i="20"/>
  <c r="AL551" i="20"/>
  <c r="AM551" i="20"/>
  <c r="AN551" i="20"/>
  <c r="AO551" i="20"/>
  <c r="AP551" i="20"/>
  <c r="AQ551" i="20"/>
  <c r="AR551" i="20"/>
  <c r="AS551" i="20"/>
  <c r="AU551" i="20"/>
  <c r="AX551" i="20"/>
  <c r="AI552" i="20"/>
  <c r="AJ552" i="20"/>
  <c r="AK552" i="20"/>
  <c r="AT552" i="20" s="1"/>
  <c r="AL552" i="20"/>
  <c r="AM552" i="20"/>
  <c r="AN552" i="20"/>
  <c r="AO552" i="20"/>
  <c r="AP552" i="20"/>
  <c r="AQ552" i="20"/>
  <c r="AR552" i="20"/>
  <c r="AU552" i="20" s="1"/>
  <c r="AS552" i="20"/>
  <c r="AX552" i="20"/>
  <c r="AI553" i="20"/>
  <c r="AJ553" i="20"/>
  <c r="AK553" i="20"/>
  <c r="AT553" i="20" s="1"/>
  <c r="AL553" i="20"/>
  <c r="AM553" i="20"/>
  <c r="AN553" i="20"/>
  <c r="AO553" i="20"/>
  <c r="AP553" i="20"/>
  <c r="AQ553" i="20"/>
  <c r="AR553" i="20"/>
  <c r="AU553" i="20" s="1"/>
  <c r="AS553" i="20"/>
  <c r="AX553" i="20"/>
  <c r="AI554" i="20"/>
  <c r="AJ554" i="20"/>
  <c r="AK554" i="20"/>
  <c r="AT554" i="20" s="1"/>
  <c r="AL554" i="20"/>
  <c r="AM554" i="20"/>
  <c r="AN554" i="20"/>
  <c r="AO554" i="20"/>
  <c r="AP554" i="20"/>
  <c r="AQ554" i="20"/>
  <c r="AR554" i="20"/>
  <c r="AU554" i="20" s="1"/>
  <c r="AS554" i="20"/>
  <c r="AX554" i="20"/>
  <c r="AI555" i="20"/>
  <c r="AJ555" i="20"/>
  <c r="AK555" i="20"/>
  <c r="AL555" i="20"/>
  <c r="AM555" i="20"/>
  <c r="AN555" i="20"/>
  <c r="AO555" i="20"/>
  <c r="AP555" i="20"/>
  <c r="AQ555" i="20"/>
  <c r="AR555" i="20"/>
  <c r="AS555" i="20"/>
  <c r="AU555" i="20"/>
  <c r="AX555" i="20"/>
  <c r="AI556" i="20"/>
  <c r="AJ556" i="20"/>
  <c r="AK556" i="20"/>
  <c r="AT556" i="20" s="1"/>
  <c r="AL556" i="20"/>
  <c r="AM556" i="20"/>
  <c r="AN556" i="20"/>
  <c r="AO556" i="20"/>
  <c r="AP556" i="20"/>
  <c r="AQ556" i="20"/>
  <c r="AR556" i="20"/>
  <c r="AU556" i="20" s="1"/>
  <c r="AS556" i="20"/>
  <c r="AV556" i="20"/>
  <c r="AX556" i="20"/>
  <c r="AI557" i="20"/>
  <c r="AJ557" i="20"/>
  <c r="AK557" i="20"/>
  <c r="AT557" i="20" s="1"/>
  <c r="AL557" i="20"/>
  <c r="AM557" i="20"/>
  <c r="AN557" i="20"/>
  <c r="AO557" i="20"/>
  <c r="AP557" i="20"/>
  <c r="AQ557" i="20"/>
  <c r="AR557" i="20"/>
  <c r="AU557" i="20" s="1"/>
  <c r="AS557" i="20"/>
  <c r="AX557" i="20"/>
  <c r="AI558" i="20"/>
  <c r="AJ558" i="20"/>
  <c r="AK558" i="20"/>
  <c r="AT558" i="20" s="1"/>
  <c r="AL558" i="20"/>
  <c r="AM558" i="20"/>
  <c r="AN558" i="20"/>
  <c r="AO558" i="20"/>
  <c r="AP558" i="20"/>
  <c r="AQ558" i="20"/>
  <c r="AR558" i="20"/>
  <c r="AU558" i="20" s="1"/>
  <c r="AS558" i="20"/>
  <c r="AX558" i="20"/>
  <c r="AI559" i="20"/>
  <c r="AJ559" i="20"/>
  <c r="AK559" i="20"/>
  <c r="AT559" i="20" s="1"/>
  <c r="AL559" i="20"/>
  <c r="AM559" i="20"/>
  <c r="AN559" i="20"/>
  <c r="AO559" i="20"/>
  <c r="AP559" i="20"/>
  <c r="AQ559" i="20"/>
  <c r="AR559" i="20"/>
  <c r="AS559" i="20"/>
  <c r="AU559" i="20"/>
  <c r="AX559" i="20"/>
  <c r="AI560" i="20"/>
  <c r="AJ560" i="20"/>
  <c r="AK560" i="20"/>
  <c r="AT560" i="20" s="1"/>
  <c r="AL560" i="20"/>
  <c r="AM560" i="20"/>
  <c r="AN560" i="20"/>
  <c r="AO560" i="20"/>
  <c r="AP560" i="20"/>
  <c r="AQ560" i="20"/>
  <c r="AR560" i="20"/>
  <c r="AU560" i="20" s="1"/>
  <c r="AS560" i="20"/>
  <c r="AX560" i="20"/>
  <c r="AI561" i="20"/>
  <c r="AJ561" i="20"/>
  <c r="AK561" i="20"/>
  <c r="AT561" i="20" s="1"/>
  <c r="AL561" i="20"/>
  <c r="AM561" i="20"/>
  <c r="AN561" i="20"/>
  <c r="AO561" i="20"/>
  <c r="AP561" i="20"/>
  <c r="AQ561" i="20"/>
  <c r="AR561" i="20"/>
  <c r="AS561" i="20"/>
  <c r="AU561" i="20"/>
  <c r="AX561" i="20"/>
  <c r="AI562" i="20"/>
  <c r="AJ562" i="20"/>
  <c r="AK562" i="20"/>
  <c r="AT562" i="20" s="1"/>
  <c r="AL562" i="20"/>
  <c r="AM562" i="20"/>
  <c r="AN562" i="20"/>
  <c r="AO562" i="20"/>
  <c r="AP562" i="20"/>
  <c r="AQ562" i="20"/>
  <c r="AR562" i="20"/>
  <c r="AU562" i="20" s="1"/>
  <c r="AS562" i="20"/>
  <c r="AX562" i="20"/>
  <c r="AI563" i="20"/>
  <c r="AJ563" i="20"/>
  <c r="AK563" i="20"/>
  <c r="AT563" i="20" s="1"/>
  <c r="AL563" i="20"/>
  <c r="AM563" i="20"/>
  <c r="AN563" i="20"/>
  <c r="AO563" i="20"/>
  <c r="AP563" i="20"/>
  <c r="AQ563" i="20"/>
  <c r="AR563" i="20"/>
  <c r="AU563" i="20" s="1"/>
  <c r="AS563" i="20"/>
  <c r="AX563" i="20"/>
  <c r="AI564" i="20"/>
  <c r="AJ564" i="20"/>
  <c r="AK564" i="20"/>
  <c r="AT564" i="20" s="1"/>
  <c r="AL564" i="20"/>
  <c r="AM564" i="20"/>
  <c r="AN564" i="20"/>
  <c r="AO564" i="20"/>
  <c r="AP564" i="20"/>
  <c r="AQ564" i="20"/>
  <c r="AR564" i="20"/>
  <c r="AU564" i="20" s="1"/>
  <c r="AS564" i="20"/>
  <c r="AX564" i="20"/>
  <c r="AI565" i="20"/>
  <c r="AJ565" i="20"/>
  <c r="AK565" i="20"/>
  <c r="AT565" i="20" s="1"/>
  <c r="AL565" i="20"/>
  <c r="AM565" i="20"/>
  <c r="AN565" i="20"/>
  <c r="AO565" i="20"/>
  <c r="AP565" i="20"/>
  <c r="AQ565" i="20"/>
  <c r="AR565" i="20"/>
  <c r="AS565" i="20"/>
  <c r="AU565" i="20"/>
  <c r="AX565" i="20"/>
  <c r="AI566" i="20"/>
  <c r="AJ566" i="20"/>
  <c r="AK566" i="20"/>
  <c r="AL566" i="20"/>
  <c r="AM566" i="20"/>
  <c r="AN566" i="20"/>
  <c r="AO566" i="20"/>
  <c r="AP566" i="20"/>
  <c r="AQ566" i="20"/>
  <c r="AR566" i="20"/>
  <c r="AU566" i="20" s="1"/>
  <c r="AS566" i="20"/>
  <c r="AT566" i="20"/>
  <c r="AX566" i="20"/>
  <c r="AI567" i="20"/>
  <c r="AJ567" i="20"/>
  <c r="AK567" i="20"/>
  <c r="AT567" i="20" s="1"/>
  <c r="AL567" i="20"/>
  <c r="AM567" i="20"/>
  <c r="AN567" i="20"/>
  <c r="AO567" i="20"/>
  <c r="AP567" i="20"/>
  <c r="AQ567" i="20"/>
  <c r="AR567" i="20"/>
  <c r="AS567" i="20"/>
  <c r="AU567" i="20"/>
  <c r="AX567" i="20"/>
  <c r="AI568" i="20"/>
  <c r="AJ568" i="20"/>
  <c r="AK568" i="20"/>
  <c r="AT568" i="20" s="1"/>
  <c r="AL568" i="20"/>
  <c r="AM568" i="20"/>
  <c r="AN568" i="20"/>
  <c r="AO568" i="20"/>
  <c r="AP568" i="20"/>
  <c r="AQ568" i="20"/>
  <c r="AR568" i="20"/>
  <c r="AU568" i="20" s="1"/>
  <c r="AS568" i="20"/>
  <c r="AX568" i="20"/>
  <c r="AI569" i="20"/>
  <c r="AJ569" i="20"/>
  <c r="AK569" i="20"/>
  <c r="AT569" i="20" s="1"/>
  <c r="AL569" i="20"/>
  <c r="AM569" i="20"/>
  <c r="AN569" i="20"/>
  <c r="AO569" i="20"/>
  <c r="AP569" i="20"/>
  <c r="AQ569" i="20"/>
  <c r="AR569" i="20"/>
  <c r="AU569" i="20" s="1"/>
  <c r="AS569" i="20"/>
  <c r="AX569" i="20"/>
  <c r="AI570" i="20"/>
  <c r="AJ570" i="20"/>
  <c r="AK570" i="20"/>
  <c r="AT570" i="20" s="1"/>
  <c r="AL570" i="20"/>
  <c r="AM570" i="20"/>
  <c r="AN570" i="20"/>
  <c r="AO570" i="20"/>
  <c r="AP570" i="20"/>
  <c r="AQ570" i="20"/>
  <c r="AR570" i="20"/>
  <c r="AS570" i="20"/>
  <c r="AU570" i="20"/>
  <c r="AX570" i="20"/>
  <c r="AI571" i="20"/>
  <c r="AJ571" i="20"/>
  <c r="AK571" i="20"/>
  <c r="AT571" i="20" s="1"/>
  <c r="AL571" i="20"/>
  <c r="AM571" i="20"/>
  <c r="AN571" i="20"/>
  <c r="AO571" i="20"/>
  <c r="AP571" i="20"/>
  <c r="AQ571" i="20"/>
  <c r="AR571" i="20"/>
  <c r="AS571" i="20"/>
  <c r="AU571" i="20"/>
  <c r="AX571" i="20"/>
  <c r="AI572" i="20"/>
  <c r="AJ572" i="20"/>
  <c r="AK572" i="20"/>
  <c r="AT572" i="20" s="1"/>
  <c r="AL572" i="20"/>
  <c r="AM572" i="20"/>
  <c r="AN572" i="20"/>
  <c r="AO572" i="20"/>
  <c r="AP572" i="20"/>
  <c r="AQ572" i="20"/>
  <c r="AR572" i="20"/>
  <c r="AU572" i="20" s="1"/>
  <c r="AS572" i="20"/>
  <c r="AX572" i="20"/>
  <c r="AI573" i="20"/>
  <c r="AJ573" i="20"/>
  <c r="AK573" i="20"/>
  <c r="AT573" i="20" s="1"/>
  <c r="AL573" i="20"/>
  <c r="AM573" i="20"/>
  <c r="AN573" i="20"/>
  <c r="AO573" i="20"/>
  <c r="AP573" i="20"/>
  <c r="AQ573" i="20"/>
  <c r="AR573" i="20"/>
  <c r="AU573" i="20" s="1"/>
  <c r="AS573" i="20"/>
  <c r="AX573" i="20"/>
  <c r="AI574" i="20"/>
  <c r="AJ574" i="20"/>
  <c r="AK574" i="20"/>
  <c r="AT574" i="20" s="1"/>
  <c r="AL574" i="20"/>
  <c r="AM574" i="20"/>
  <c r="AN574" i="20"/>
  <c r="AO574" i="20"/>
  <c r="AP574" i="20"/>
  <c r="AQ574" i="20"/>
  <c r="AR574" i="20"/>
  <c r="AU574" i="20" s="1"/>
  <c r="AS574" i="20"/>
  <c r="AX574" i="20"/>
  <c r="AI575" i="20"/>
  <c r="AJ575" i="20"/>
  <c r="AK575" i="20"/>
  <c r="AT575" i="20" s="1"/>
  <c r="AL575" i="20"/>
  <c r="AV575" i="20" s="1"/>
  <c r="AM575" i="20"/>
  <c r="AN575" i="20"/>
  <c r="AO575" i="20"/>
  <c r="AP575" i="20"/>
  <c r="AQ575" i="20"/>
  <c r="AR575" i="20"/>
  <c r="AS575" i="20"/>
  <c r="AU575" i="20"/>
  <c r="AX575" i="20"/>
  <c r="AI576" i="20"/>
  <c r="AJ576" i="20"/>
  <c r="AK576" i="20"/>
  <c r="AT576" i="20" s="1"/>
  <c r="AL576" i="20"/>
  <c r="AM576" i="20"/>
  <c r="AN576" i="20"/>
  <c r="AO576" i="20"/>
  <c r="AP576" i="20"/>
  <c r="AQ576" i="20"/>
  <c r="AR576" i="20"/>
  <c r="AU576" i="20" s="1"/>
  <c r="AS576" i="20"/>
  <c r="AX576" i="20"/>
  <c r="AI577" i="20"/>
  <c r="AJ577" i="20"/>
  <c r="AK577" i="20"/>
  <c r="AT577" i="20" s="1"/>
  <c r="AL577" i="20"/>
  <c r="AM577" i="20"/>
  <c r="AN577" i="20"/>
  <c r="AO577" i="20"/>
  <c r="AP577" i="20"/>
  <c r="AQ577" i="20"/>
  <c r="AR577" i="20"/>
  <c r="AU577" i="20" s="1"/>
  <c r="AS577" i="20"/>
  <c r="AX577" i="20"/>
  <c r="AI578" i="20"/>
  <c r="AJ578" i="20"/>
  <c r="AK578" i="20"/>
  <c r="AT578" i="20" s="1"/>
  <c r="AL578" i="20"/>
  <c r="AM578" i="20"/>
  <c r="AN578" i="20"/>
  <c r="AO578" i="20"/>
  <c r="AP578" i="20"/>
  <c r="AQ578" i="20"/>
  <c r="AR578" i="20"/>
  <c r="AS578" i="20"/>
  <c r="AU578" i="20"/>
  <c r="AX578" i="20"/>
  <c r="AI579" i="20"/>
  <c r="AJ579" i="20"/>
  <c r="AK579" i="20"/>
  <c r="AL579" i="20"/>
  <c r="AM579" i="20"/>
  <c r="AN579" i="20"/>
  <c r="AO579" i="20"/>
  <c r="AP579" i="20"/>
  <c r="AQ579" i="20"/>
  <c r="AR579" i="20"/>
  <c r="AS579" i="20"/>
  <c r="AU579" i="20"/>
  <c r="AX579" i="20"/>
  <c r="AI580" i="20"/>
  <c r="AJ580" i="20"/>
  <c r="AK580" i="20"/>
  <c r="AT580" i="20" s="1"/>
  <c r="AL580" i="20"/>
  <c r="AM580" i="20"/>
  <c r="AN580" i="20"/>
  <c r="AO580" i="20"/>
  <c r="AP580" i="20"/>
  <c r="AQ580" i="20"/>
  <c r="AR580" i="20"/>
  <c r="AU580" i="20" s="1"/>
  <c r="AS580" i="20"/>
  <c r="AX580" i="20"/>
  <c r="AI581" i="20"/>
  <c r="AJ581" i="20"/>
  <c r="AK581" i="20"/>
  <c r="AT581" i="20" s="1"/>
  <c r="AL581" i="20"/>
  <c r="AM581" i="20"/>
  <c r="AN581" i="20"/>
  <c r="AO581" i="20"/>
  <c r="AP581" i="20"/>
  <c r="AQ581" i="20"/>
  <c r="AR581" i="20"/>
  <c r="AS581" i="20"/>
  <c r="AU581" i="20"/>
  <c r="AX581" i="20"/>
  <c r="AI582" i="20"/>
  <c r="AJ582" i="20"/>
  <c r="AK582" i="20"/>
  <c r="AT582" i="20" s="1"/>
  <c r="AL582" i="20"/>
  <c r="AM582" i="20"/>
  <c r="AN582" i="20"/>
  <c r="AO582" i="20"/>
  <c r="AP582" i="20"/>
  <c r="AQ582" i="20"/>
  <c r="AR582" i="20"/>
  <c r="AU582" i="20" s="1"/>
  <c r="AS582" i="20"/>
  <c r="AX582" i="20"/>
  <c r="AI583" i="20"/>
  <c r="AJ583" i="20"/>
  <c r="AK583" i="20"/>
  <c r="AT583" i="20" s="1"/>
  <c r="AL583" i="20"/>
  <c r="AM583" i="20"/>
  <c r="AN583" i="20"/>
  <c r="AO583" i="20"/>
  <c r="AP583" i="20"/>
  <c r="AQ583" i="20"/>
  <c r="AR583" i="20"/>
  <c r="AS583" i="20"/>
  <c r="AU583" i="20"/>
  <c r="AX583" i="20"/>
  <c r="AI584" i="20"/>
  <c r="AJ584" i="20"/>
  <c r="AK584" i="20"/>
  <c r="AT584" i="20" s="1"/>
  <c r="AL584" i="20"/>
  <c r="AM584" i="20"/>
  <c r="AN584" i="20"/>
  <c r="AO584" i="20"/>
  <c r="AP584" i="20"/>
  <c r="AQ584" i="20"/>
  <c r="AR584" i="20"/>
  <c r="AU584" i="20" s="1"/>
  <c r="AS584" i="20"/>
  <c r="AX584" i="20"/>
  <c r="AI585" i="20"/>
  <c r="AJ585" i="20"/>
  <c r="AK585" i="20"/>
  <c r="AT585" i="20" s="1"/>
  <c r="AL585" i="20"/>
  <c r="AM585" i="20"/>
  <c r="AN585" i="20"/>
  <c r="AO585" i="20"/>
  <c r="AP585" i="20"/>
  <c r="AQ585" i="20"/>
  <c r="AR585" i="20"/>
  <c r="AU585" i="20" s="1"/>
  <c r="AS585" i="20"/>
  <c r="AX585" i="20"/>
  <c r="AI586" i="20"/>
  <c r="AJ586" i="20"/>
  <c r="AK586" i="20"/>
  <c r="AT586" i="20" s="1"/>
  <c r="AL586" i="20"/>
  <c r="AM586" i="20"/>
  <c r="AN586" i="20"/>
  <c r="AO586" i="20"/>
  <c r="AP586" i="20"/>
  <c r="AQ586" i="20"/>
  <c r="AR586" i="20"/>
  <c r="AU586" i="20" s="1"/>
  <c r="AS586" i="20"/>
  <c r="AX586" i="20"/>
  <c r="AI587" i="20"/>
  <c r="AJ587" i="20"/>
  <c r="AK587" i="20"/>
  <c r="AL587" i="20"/>
  <c r="AM587" i="20"/>
  <c r="AN587" i="20"/>
  <c r="AO587" i="20"/>
  <c r="AP587" i="20"/>
  <c r="AQ587" i="20"/>
  <c r="AR587" i="20"/>
  <c r="AU587" i="20" s="1"/>
  <c r="AS587" i="20"/>
  <c r="AX587" i="20"/>
  <c r="AI588" i="20"/>
  <c r="AJ588" i="20"/>
  <c r="AK588" i="20"/>
  <c r="AT588" i="20" s="1"/>
  <c r="AL588" i="20"/>
  <c r="AM588" i="20"/>
  <c r="AN588" i="20"/>
  <c r="AO588" i="20"/>
  <c r="AP588" i="20"/>
  <c r="AQ588" i="20"/>
  <c r="AR588" i="20"/>
  <c r="AU588" i="20" s="1"/>
  <c r="AS588" i="20"/>
  <c r="AX588" i="20"/>
  <c r="AI589" i="20"/>
  <c r="AJ589" i="20"/>
  <c r="AK589" i="20"/>
  <c r="AT589" i="20" s="1"/>
  <c r="AL589" i="20"/>
  <c r="AM589" i="20"/>
  <c r="AN589" i="20"/>
  <c r="AO589" i="20"/>
  <c r="AP589" i="20"/>
  <c r="AQ589" i="20"/>
  <c r="AR589" i="20"/>
  <c r="AS589" i="20"/>
  <c r="AU589" i="20"/>
  <c r="AX589" i="20"/>
  <c r="AI590" i="20"/>
  <c r="AJ590" i="20"/>
  <c r="AK590" i="20"/>
  <c r="AT590" i="20" s="1"/>
  <c r="AL590" i="20"/>
  <c r="AM590" i="20"/>
  <c r="AN590" i="20"/>
  <c r="AO590" i="20"/>
  <c r="AP590" i="20"/>
  <c r="AQ590" i="20"/>
  <c r="AR590" i="20"/>
  <c r="AU590" i="20" s="1"/>
  <c r="AS590" i="20"/>
  <c r="AX590" i="20"/>
  <c r="AI591" i="20"/>
  <c r="AJ591" i="20"/>
  <c r="AK591" i="20"/>
  <c r="AT591" i="20" s="1"/>
  <c r="AL591" i="20"/>
  <c r="AM591" i="20"/>
  <c r="AN591" i="20"/>
  <c r="AO591" i="20"/>
  <c r="AP591" i="20"/>
  <c r="AQ591" i="20"/>
  <c r="AR591" i="20"/>
  <c r="AS591" i="20"/>
  <c r="AU591" i="20"/>
  <c r="AX591" i="20"/>
  <c r="AI592" i="20"/>
  <c r="AJ592" i="20"/>
  <c r="AK592" i="20"/>
  <c r="AT592" i="20" s="1"/>
  <c r="AL592" i="20"/>
  <c r="AM592" i="20"/>
  <c r="AN592" i="20"/>
  <c r="AO592" i="20"/>
  <c r="AP592" i="20"/>
  <c r="AQ592" i="20"/>
  <c r="AR592" i="20"/>
  <c r="AU592" i="20" s="1"/>
  <c r="AS592" i="20"/>
  <c r="AX592" i="20"/>
  <c r="AI593" i="20"/>
  <c r="AJ593" i="20"/>
  <c r="AK593" i="20"/>
  <c r="AT593" i="20" s="1"/>
  <c r="AL593" i="20"/>
  <c r="AM593" i="20"/>
  <c r="AN593" i="20"/>
  <c r="AO593" i="20"/>
  <c r="AP593" i="20"/>
  <c r="AQ593" i="20"/>
  <c r="AR593" i="20"/>
  <c r="AS593" i="20"/>
  <c r="AU593" i="20"/>
  <c r="AX593" i="20"/>
  <c r="AI594" i="20"/>
  <c r="AJ594" i="20"/>
  <c r="AK594" i="20"/>
  <c r="AT594" i="20" s="1"/>
  <c r="AL594" i="20"/>
  <c r="AM594" i="20"/>
  <c r="AN594" i="20"/>
  <c r="AO594" i="20"/>
  <c r="AP594" i="20"/>
  <c r="AQ594" i="20"/>
  <c r="AR594" i="20"/>
  <c r="AS594" i="20"/>
  <c r="AU594" i="20"/>
  <c r="AX594" i="20"/>
  <c r="AI595" i="20"/>
  <c r="AJ595" i="20"/>
  <c r="AK595" i="20"/>
  <c r="AL595" i="20"/>
  <c r="AM595" i="20"/>
  <c r="AN595" i="20"/>
  <c r="AO595" i="20"/>
  <c r="AP595" i="20"/>
  <c r="AQ595" i="20"/>
  <c r="AR595" i="20"/>
  <c r="AU595" i="20" s="1"/>
  <c r="AS595" i="20"/>
  <c r="AX595" i="20"/>
  <c r="AI596" i="20"/>
  <c r="AJ596" i="20"/>
  <c r="AK596" i="20"/>
  <c r="AT596" i="20" s="1"/>
  <c r="AL596" i="20"/>
  <c r="AM596" i="20"/>
  <c r="AN596" i="20"/>
  <c r="AO596" i="20"/>
  <c r="AP596" i="20"/>
  <c r="AQ596" i="20"/>
  <c r="AR596" i="20"/>
  <c r="AU596" i="20" s="1"/>
  <c r="AS596" i="20"/>
  <c r="AX596" i="20"/>
  <c r="AI597" i="20"/>
  <c r="AJ597" i="20"/>
  <c r="AK597" i="20"/>
  <c r="AT597" i="20" s="1"/>
  <c r="AL597" i="20"/>
  <c r="AM597" i="20"/>
  <c r="AN597" i="20"/>
  <c r="AO597" i="20"/>
  <c r="AP597" i="20"/>
  <c r="AQ597" i="20"/>
  <c r="AR597" i="20"/>
  <c r="AU597" i="20" s="1"/>
  <c r="AS597" i="20"/>
  <c r="AX597" i="20"/>
  <c r="AI598" i="20"/>
  <c r="AJ598" i="20"/>
  <c r="AK598" i="20"/>
  <c r="AT598" i="20" s="1"/>
  <c r="AL598" i="20"/>
  <c r="AM598" i="20"/>
  <c r="AN598" i="20"/>
  <c r="AO598" i="20"/>
  <c r="AP598" i="20"/>
  <c r="AQ598" i="20"/>
  <c r="AR598" i="20"/>
  <c r="AS598" i="20"/>
  <c r="AU598" i="20"/>
  <c r="AX598" i="20"/>
  <c r="AI599" i="20"/>
  <c r="AJ599" i="20"/>
  <c r="AK599" i="20"/>
  <c r="AL599" i="20"/>
  <c r="AM599" i="20"/>
  <c r="AN599" i="20"/>
  <c r="AO599" i="20"/>
  <c r="AP599" i="20"/>
  <c r="AQ599" i="20"/>
  <c r="AR599" i="20"/>
  <c r="AS599" i="20"/>
  <c r="AU599" i="20"/>
  <c r="AX599" i="20"/>
  <c r="AI600" i="20"/>
  <c r="AJ600" i="20"/>
  <c r="AK600" i="20"/>
  <c r="AT600" i="20" s="1"/>
  <c r="AL600" i="20"/>
  <c r="AM600" i="20"/>
  <c r="AN600" i="20"/>
  <c r="AO600" i="20"/>
  <c r="AP600" i="20"/>
  <c r="AQ600" i="20"/>
  <c r="AR600" i="20"/>
  <c r="AU600" i="20" s="1"/>
  <c r="AS600" i="20"/>
  <c r="AX600" i="20"/>
  <c r="AI601" i="20"/>
  <c r="AJ601" i="20"/>
  <c r="AK601" i="20"/>
  <c r="AT601" i="20" s="1"/>
  <c r="AL601" i="20"/>
  <c r="AM601" i="20"/>
  <c r="AN601" i="20"/>
  <c r="AO601" i="20"/>
  <c r="AP601" i="20"/>
  <c r="AQ601" i="20"/>
  <c r="AR601" i="20"/>
  <c r="AU601" i="20" s="1"/>
  <c r="AS601" i="20"/>
  <c r="AX601" i="20"/>
  <c r="AI602" i="20"/>
  <c r="AJ602" i="20"/>
  <c r="AK602" i="20"/>
  <c r="AL602" i="20"/>
  <c r="AM602" i="20"/>
  <c r="AN602" i="20"/>
  <c r="AO602" i="20"/>
  <c r="AP602" i="20"/>
  <c r="AQ602" i="20"/>
  <c r="AR602" i="20"/>
  <c r="AS602" i="20"/>
  <c r="AT602" i="20"/>
  <c r="AU602" i="20"/>
  <c r="AX602" i="20"/>
  <c r="AI603" i="20"/>
  <c r="AJ603" i="20"/>
  <c r="AK603" i="20"/>
  <c r="AT603" i="20" s="1"/>
  <c r="AL603" i="20"/>
  <c r="AM603" i="20"/>
  <c r="AN603" i="20"/>
  <c r="AO603" i="20"/>
  <c r="AP603" i="20"/>
  <c r="AQ603" i="20"/>
  <c r="AR603" i="20"/>
  <c r="AU603" i="20" s="1"/>
  <c r="AS603" i="20"/>
  <c r="AX603" i="20"/>
  <c r="AI604" i="20"/>
  <c r="AJ604" i="20"/>
  <c r="AK604" i="20"/>
  <c r="AT604" i="20" s="1"/>
  <c r="AL604" i="20"/>
  <c r="AM604" i="20"/>
  <c r="AN604" i="20"/>
  <c r="AO604" i="20"/>
  <c r="AP604" i="20"/>
  <c r="AQ604" i="20"/>
  <c r="AR604" i="20"/>
  <c r="AU604" i="20" s="1"/>
  <c r="AS604" i="20"/>
  <c r="AX604" i="20"/>
  <c r="AI605" i="20"/>
  <c r="AJ605" i="20"/>
  <c r="AK605" i="20"/>
  <c r="AT605" i="20" s="1"/>
  <c r="AL605" i="20"/>
  <c r="AM605" i="20"/>
  <c r="AN605" i="20"/>
  <c r="AO605" i="20"/>
  <c r="AP605" i="20"/>
  <c r="AQ605" i="20"/>
  <c r="AR605" i="20"/>
  <c r="AU605" i="20" s="1"/>
  <c r="AS605" i="20"/>
  <c r="AX605" i="20"/>
  <c r="AI606" i="20"/>
  <c r="AJ606" i="20"/>
  <c r="AK606" i="20"/>
  <c r="AT606" i="20" s="1"/>
  <c r="AL606" i="20"/>
  <c r="AM606" i="20"/>
  <c r="AN606" i="20"/>
  <c r="AO606" i="20"/>
  <c r="AP606" i="20"/>
  <c r="AQ606" i="20"/>
  <c r="AR606" i="20"/>
  <c r="AU606" i="20" s="1"/>
  <c r="AS606" i="20"/>
  <c r="AX606" i="20"/>
  <c r="AI607" i="20"/>
  <c r="AJ607" i="20"/>
  <c r="AK607" i="20"/>
  <c r="AL607" i="20"/>
  <c r="AM607" i="20"/>
  <c r="AN607" i="20"/>
  <c r="AO607" i="20"/>
  <c r="AP607" i="20"/>
  <c r="AQ607" i="20"/>
  <c r="AR607" i="20"/>
  <c r="AS607" i="20"/>
  <c r="AU607" i="20"/>
  <c r="AX607" i="20"/>
  <c r="AI608" i="20"/>
  <c r="AJ608" i="20"/>
  <c r="AK608" i="20"/>
  <c r="AT608" i="20" s="1"/>
  <c r="AL608" i="20"/>
  <c r="AM608" i="20"/>
  <c r="AN608" i="20"/>
  <c r="AO608" i="20"/>
  <c r="AP608" i="20"/>
  <c r="AQ608" i="20"/>
  <c r="AR608" i="20"/>
  <c r="AU608" i="20" s="1"/>
  <c r="AS608" i="20"/>
  <c r="AX608" i="20"/>
  <c r="AI609" i="20"/>
  <c r="AJ609" i="20"/>
  <c r="AK609" i="20"/>
  <c r="AT609" i="20" s="1"/>
  <c r="AL609" i="20"/>
  <c r="AM609" i="20"/>
  <c r="AN609" i="20"/>
  <c r="AO609" i="20"/>
  <c r="AP609" i="20"/>
  <c r="AQ609" i="20"/>
  <c r="AR609" i="20"/>
  <c r="AU609" i="20" s="1"/>
  <c r="AS609" i="20"/>
  <c r="AX609" i="20"/>
  <c r="AI610" i="20"/>
  <c r="AJ610" i="20"/>
  <c r="AK610" i="20"/>
  <c r="AL610" i="20"/>
  <c r="AM610" i="20"/>
  <c r="AN610" i="20"/>
  <c r="AO610" i="20"/>
  <c r="AP610" i="20"/>
  <c r="AQ610" i="20"/>
  <c r="AR610" i="20"/>
  <c r="AU610" i="20" s="1"/>
  <c r="AS610" i="20"/>
  <c r="AT610" i="20"/>
  <c r="AX610" i="20"/>
  <c r="AI611" i="20"/>
  <c r="AJ611" i="20"/>
  <c r="AK611" i="20"/>
  <c r="AL611" i="20"/>
  <c r="AM611" i="20"/>
  <c r="AN611" i="20"/>
  <c r="AO611" i="20"/>
  <c r="AP611" i="20"/>
  <c r="AQ611" i="20"/>
  <c r="AR611" i="20"/>
  <c r="AS611" i="20"/>
  <c r="AU611" i="20"/>
  <c r="AX611" i="20"/>
  <c r="AI612" i="20"/>
  <c r="AJ612" i="20"/>
  <c r="AK612" i="20"/>
  <c r="AT612" i="20" s="1"/>
  <c r="AL612" i="20"/>
  <c r="AM612" i="20"/>
  <c r="AN612" i="20"/>
  <c r="AO612" i="20"/>
  <c r="AP612" i="20"/>
  <c r="AQ612" i="20"/>
  <c r="AR612" i="20"/>
  <c r="AU612" i="20" s="1"/>
  <c r="AS612" i="20"/>
  <c r="AX612" i="20"/>
  <c r="AI613" i="20"/>
  <c r="AJ613" i="20"/>
  <c r="AK613" i="20"/>
  <c r="AT613" i="20" s="1"/>
  <c r="AL613" i="20"/>
  <c r="AM613" i="20"/>
  <c r="AN613" i="20"/>
  <c r="AO613" i="20"/>
  <c r="AP613" i="20"/>
  <c r="AQ613" i="20"/>
  <c r="AR613" i="20"/>
  <c r="AU613" i="20" s="1"/>
  <c r="AS613" i="20"/>
  <c r="AX613" i="20"/>
  <c r="AI614" i="20"/>
  <c r="AJ614" i="20"/>
  <c r="AK614" i="20"/>
  <c r="AT614" i="20" s="1"/>
  <c r="AL614" i="20"/>
  <c r="AM614" i="20"/>
  <c r="AN614" i="20"/>
  <c r="AO614" i="20"/>
  <c r="AP614" i="20"/>
  <c r="AQ614" i="20"/>
  <c r="AR614" i="20"/>
  <c r="AU614" i="20" s="1"/>
  <c r="AS614" i="20"/>
  <c r="AX614" i="20"/>
  <c r="AI615" i="20"/>
  <c r="AJ615" i="20"/>
  <c r="AK615" i="20"/>
  <c r="AT615" i="20" s="1"/>
  <c r="AL615" i="20"/>
  <c r="AM615" i="20"/>
  <c r="AN615" i="20"/>
  <c r="AO615" i="20"/>
  <c r="AP615" i="20"/>
  <c r="AQ615" i="20"/>
  <c r="AR615" i="20"/>
  <c r="AS615" i="20"/>
  <c r="AU615" i="20"/>
  <c r="AX615" i="20"/>
  <c r="AI616" i="20"/>
  <c r="AJ616" i="20"/>
  <c r="AK616" i="20"/>
  <c r="AT616" i="20" s="1"/>
  <c r="AL616" i="20"/>
  <c r="AM616" i="20"/>
  <c r="AN616" i="20"/>
  <c r="AO616" i="20"/>
  <c r="AP616" i="20"/>
  <c r="AQ616" i="20"/>
  <c r="AR616" i="20"/>
  <c r="AU616" i="20" s="1"/>
  <c r="AS616" i="20"/>
  <c r="AX616" i="20"/>
  <c r="AI617" i="20"/>
  <c r="AJ617" i="20"/>
  <c r="AK617" i="20"/>
  <c r="AT617" i="20" s="1"/>
  <c r="AL617" i="20"/>
  <c r="AM617" i="20"/>
  <c r="AN617" i="20"/>
  <c r="AO617" i="20"/>
  <c r="AP617" i="20"/>
  <c r="AQ617" i="20"/>
  <c r="AR617" i="20"/>
  <c r="AU617" i="20" s="1"/>
  <c r="AS617" i="20"/>
  <c r="AX617" i="20"/>
  <c r="AI618" i="20"/>
  <c r="AJ618" i="20"/>
  <c r="AK618" i="20"/>
  <c r="AL618" i="20"/>
  <c r="AM618" i="20"/>
  <c r="AN618" i="20"/>
  <c r="AO618" i="20"/>
  <c r="AP618" i="20"/>
  <c r="AQ618" i="20"/>
  <c r="AR618" i="20"/>
  <c r="AS618" i="20"/>
  <c r="AT618" i="20"/>
  <c r="AU618" i="20"/>
  <c r="AX618" i="20"/>
  <c r="AI619" i="20"/>
  <c r="AJ619" i="20"/>
  <c r="AK619" i="20"/>
  <c r="AT619" i="20" s="1"/>
  <c r="AL619" i="20"/>
  <c r="AM619" i="20"/>
  <c r="AN619" i="20"/>
  <c r="AO619" i="20"/>
  <c r="AP619" i="20"/>
  <c r="AQ619" i="20"/>
  <c r="AR619" i="20"/>
  <c r="AS619" i="20"/>
  <c r="AU619" i="20"/>
  <c r="AX619" i="20"/>
  <c r="AI620" i="20"/>
  <c r="AJ620" i="20"/>
  <c r="AK620" i="20"/>
  <c r="AT620" i="20" s="1"/>
  <c r="AL620" i="20"/>
  <c r="AM620" i="20"/>
  <c r="AN620" i="20"/>
  <c r="AO620" i="20"/>
  <c r="AP620" i="20"/>
  <c r="AQ620" i="20"/>
  <c r="AR620" i="20"/>
  <c r="AU620" i="20" s="1"/>
  <c r="AS620" i="20"/>
  <c r="AX620" i="20"/>
  <c r="AI621" i="20"/>
  <c r="AJ621" i="20"/>
  <c r="AK621" i="20"/>
  <c r="AT621" i="20" s="1"/>
  <c r="AL621" i="20"/>
  <c r="AM621" i="20"/>
  <c r="AN621" i="20"/>
  <c r="AO621" i="20"/>
  <c r="AP621" i="20"/>
  <c r="AQ621" i="20"/>
  <c r="AR621" i="20"/>
  <c r="AU621" i="20" s="1"/>
  <c r="AS621" i="20"/>
  <c r="AX621" i="20"/>
  <c r="AI622" i="20"/>
  <c r="AJ622" i="20"/>
  <c r="AK622" i="20"/>
  <c r="AT622" i="20" s="1"/>
  <c r="AL622" i="20"/>
  <c r="AM622" i="20"/>
  <c r="AN622" i="20"/>
  <c r="AO622" i="20"/>
  <c r="AP622" i="20"/>
  <c r="AQ622" i="20"/>
  <c r="AR622" i="20"/>
  <c r="AU622" i="20" s="1"/>
  <c r="AS622" i="20"/>
  <c r="AX622" i="20"/>
  <c r="AI623" i="20"/>
  <c r="AJ623" i="20"/>
  <c r="AK623" i="20"/>
  <c r="AT623" i="20" s="1"/>
  <c r="AL623" i="20"/>
  <c r="AM623" i="20"/>
  <c r="AN623" i="20"/>
  <c r="AO623" i="20"/>
  <c r="AP623" i="20"/>
  <c r="AQ623" i="20"/>
  <c r="AR623" i="20"/>
  <c r="AS623" i="20"/>
  <c r="AU623" i="20"/>
  <c r="AX623" i="20"/>
  <c r="AI624" i="20"/>
  <c r="AJ624" i="20"/>
  <c r="AK624" i="20"/>
  <c r="AT624" i="20" s="1"/>
  <c r="AL624" i="20"/>
  <c r="AM624" i="20"/>
  <c r="AN624" i="20"/>
  <c r="AO624" i="20"/>
  <c r="AP624" i="20"/>
  <c r="AQ624" i="20"/>
  <c r="AR624" i="20"/>
  <c r="AU624" i="20" s="1"/>
  <c r="AS624" i="20"/>
  <c r="AX624" i="20"/>
  <c r="AI625" i="20"/>
  <c r="AJ625" i="20"/>
  <c r="AK625" i="20"/>
  <c r="AT625" i="20" s="1"/>
  <c r="AL625" i="20"/>
  <c r="AM625" i="20"/>
  <c r="AN625" i="20"/>
  <c r="AO625" i="20"/>
  <c r="AP625" i="20"/>
  <c r="AQ625" i="20"/>
  <c r="AR625" i="20"/>
  <c r="AU625" i="20" s="1"/>
  <c r="AS625" i="20"/>
  <c r="AX625" i="20"/>
  <c r="AI626" i="20"/>
  <c r="AJ626" i="20"/>
  <c r="AK626" i="20"/>
  <c r="AT626" i="20" s="1"/>
  <c r="AL626" i="20"/>
  <c r="AM626" i="20"/>
  <c r="AN626" i="20"/>
  <c r="AO626" i="20"/>
  <c r="AP626" i="20"/>
  <c r="AQ626" i="20"/>
  <c r="AR626" i="20"/>
  <c r="AS626" i="20"/>
  <c r="AU626" i="20"/>
  <c r="AX626" i="20"/>
  <c r="AI627" i="20"/>
  <c r="AJ627" i="20"/>
  <c r="AK627" i="20"/>
  <c r="AL627" i="20"/>
  <c r="AM627" i="20"/>
  <c r="AN627" i="20"/>
  <c r="AO627" i="20"/>
  <c r="AP627" i="20"/>
  <c r="AQ627" i="20"/>
  <c r="AR627" i="20"/>
  <c r="AS627" i="20"/>
  <c r="AU627" i="20"/>
  <c r="AX627" i="20"/>
  <c r="AI628" i="20"/>
  <c r="AJ628" i="20"/>
  <c r="AK628" i="20"/>
  <c r="AT628" i="20" s="1"/>
  <c r="AL628" i="20"/>
  <c r="AM628" i="20"/>
  <c r="AN628" i="20"/>
  <c r="AO628" i="20"/>
  <c r="AP628" i="20"/>
  <c r="AQ628" i="20"/>
  <c r="AR628" i="20"/>
  <c r="AU628" i="20" s="1"/>
  <c r="AS628" i="20"/>
  <c r="AX628" i="20"/>
  <c r="AI629" i="20"/>
  <c r="AJ629" i="20"/>
  <c r="AK629" i="20"/>
  <c r="AT629" i="20" s="1"/>
  <c r="AL629" i="20"/>
  <c r="AM629" i="20"/>
  <c r="AN629" i="20"/>
  <c r="AO629" i="20"/>
  <c r="AP629" i="20"/>
  <c r="AQ629" i="20"/>
  <c r="AR629" i="20"/>
  <c r="AU629" i="20" s="1"/>
  <c r="AS629" i="20"/>
  <c r="AX629" i="20"/>
  <c r="AI630" i="20"/>
  <c r="AJ630" i="20"/>
  <c r="AK630" i="20"/>
  <c r="AL630" i="20"/>
  <c r="AM630" i="20"/>
  <c r="AN630" i="20"/>
  <c r="AO630" i="20"/>
  <c r="AP630" i="20"/>
  <c r="AQ630" i="20"/>
  <c r="AR630" i="20"/>
  <c r="AU630" i="20" s="1"/>
  <c r="AS630" i="20"/>
  <c r="AT630" i="20"/>
  <c r="AX630" i="20"/>
  <c r="AI631" i="20"/>
  <c r="AJ631" i="20"/>
  <c r="AK631" i="20"/>
  <c r="AT631" i="20" s="1"/>
  <c r="AL631" i="20"/>
  <c r="AM631" i="20"/>
  <c r="AN631" i="20"/>
  <c r="AO631" i="20"/>
  <c r="AP631" i="20"/>
  <c r="AQ631" i="20"/>
  <c r="AR631" i="20"/>
  <c r="AS631" i="20"/>
  <c r="AU631" i="20"/>
  <c r="AX631" i="20"/>
  <c r="AI632" i="20"/>
  <c r="AJ632" i="20"/>
  <c r="AK632" i="20"/>
  <c r="AT632" i="20" s="1"/>
  <c r="AL632" i="20"/>
  <c r="AM632" i="20"/>
  <c r="AN632" i="20"/>
  <c r="AO632" i="20"/>
  <c r="AP632" i="20"/>
  <c r="AQ632" i="20"/>
  <c r="AR632" i="20"/>
  <c r="AU632" i="20" s="1"/>
  <c r="AS632" i="20"/>
  <c r="AX632" i="20"/>
  <c r="AI633" i="20"/>
  <c r="AJ633" i="20"/>
  <c r="AK633" i="20"/>
  <c r="AT633" i="20" s="1"/>
  <c r="AL633" i="20"/>
  <c r="AM633" i="20"/>
  <c r="AN633" i="20"/>
  <c r="AO633" i="20"/>
  <c r="AP633" i="20"/>
  <c r="AQ633" i="20"/>
  <c r="AR633" i="20"/>
  <c r="AU633" i="20" s="1"/>
  <c r="AS633" i="20"/>
  <c r="AX633" i="20"/>
  <c r="AI634" i="20"/>
  <c r="AJ634" i="20"/>
  <c r="AK634" i="20"/>
  <c r="AT634" i="20" s="1"/>
  <c r="AL634" i="20"/>
  <c r="AM634" i="20"/>
  <c r="AN634" i="20"/>
  <c r="AO634" i="20"/>
  <c r="AP634" i="20"/>
  <c r="AQ634" i="20"/>
  <c r="AR634" i="20"/>
  <c r="AU634" i="20" s="1"/>
  <c r="AS634" i="20"/>
  <c r="AX634" i="20"/>
  <c r="AI635" i="20"/>
  <c r="AJ635" i="20"/>
  <c r="AK635" i="20"/>
  <c r="AT635" i="20" s="1"/>
  <c r="AL635" i="20"/>
  <c r="AM635" i="20"/>
  <c r="AN635" i="20"/>
  <c r="AO635" i="20"/>
  <c r="AP635" i="20"/>
  <c r="AQ635" i="20"/>
  <c r="AR635" i="20"/>
  <c r="AS635" i="20"/>
  <c r="AU635" i="20"/>
  <c r="AX635" i="20"/>
  <c r="AI636" i="20"/>
  <c r="AJ636" i="20"/>
  <c r="AK636" i="20"/>
  <c r="AT636" i="20" s="1"/>
  <c r="AL636" i="20"/>
  <c r="AM636" i="20"/>
  <c r="AN636" i="20"/>
  <c r="AO636" i="20"/>
  <c r="AP636" i="20"/>
  <c r="AQ636" i="20"/>
  <c r="AR636" i="20"/>
  <c r="AU636" i="20" s="1"/>
  <c r="AS636" i="20"/>
  <c r="AX636" i="20"/>
  <c r="AI637" i="20"/>
  <c r="AJ637" i="20"/>
  <c r="AK637" i="20"/>
  <c r="AT637" i="20" s="1"/>
  <c r="AL637" i="20"/>
  <c r="AM637" i="20"/>
  <c r="AN637" i="20"/>
  <c r="AO637" i="20"/>
  <c r="AP637" i="20"/>
  <c r="AQ637" i="20"/>
  <c r="AR637" i="20"/>
  <c r="AU637" i="20" s="1"/>
  <c r="AS637" i="20"/>
  <c r="AX637" i="20"/>
  <c r="AI638" i="20"/>
  <c r="AJ638" i="20"/>
  <c r="AK638" i="20"/>
  <c r="AT638" i="20" s="1"/>
  <c r="AL638" i="20"/>
  <c r="AM638" i="20"/>
  <c r="AN638" i="20"/>
  <c r="AO638" i="20"/>
  <c r="AP638" i="20"/>
  <c r="AQ638" i="20"/>
  <c r="AR638" i="20"/>
  <c r="AU638" i="20" s="1"/>
  <c r="AS638" i="20"/>
  <c r="AX638" i="20"/>
  <c r="AI639" i="20"/>
  <c r="AJ639" i="20"/>
  <c r="AK639" i="20"/>
  <c r="AT639" i="20" s="1"/>
  <c r="AL639" i="20"/>
  <c r="AM639" i="20"/>
  <c r="AN639" i="20"/>
  <c r="AO639" i="20"/>
  <c r="AP639" i="20"/>
  <c r="AQ639" i="20"/>
  <c r="AR639" i="20"/>
  <c r="AS639" i="20"/>
  <c r="AU639" i="20"/>
  <c r="AX639" i="20"/>
  <c r="AI640" i="20"/>
  <c r="AJ640" i="20"/>
  <c r="AK640" i="20"/>
  <c r="AT640" i="20" s="1"/>
  <c r="AL640" i="20"/>
  <c r="AM640" i="20"/>
  <c r="AN640" i="20"/>
  <c r="AO640" i="20"/>
  <c r="AP640" i="20"/>
  <c r="AQ640" i="20"/>
  <c r="AR640" i="20"/>
  <c r="AU640" i="20" s="1"/>
  <c r="AS640" i="20"/>
  <c r="AX640" i="20"/>
  <c r="AI641" i="20"/>
  <c r="AJ641" i="20"/>
  <c r="AK641" i="20"/>
  <c r="AT641" i="20" s="1"/>
  <c r="AL641" i="20"/>
  <c r="AM641" i="20"/>
  <c r="AN641" i="20"/>
  <c r="AO641" i="20"/>
  <c r="AP641" i="20"/>
  <c r="AQ641" i="20"/>
  <c r="AR641" i="20"/>
  <c r="AU641" i="20" s="1"/>
  <c r="AS641" i="20"/>
  <c r="AX641" i="20"/>
  <c r="AI642" i="20"/>
  <c r="AJ642" i="20"/>
  <c r="AK642" i="20"/>
  <c r="AT642" i="20" s="1"/>
  <c r="AL642" i="20"/>
  <c r="AM642" i="20"/>
  <c r="AN642" i="20"/>
  <c r="AO642" i="20"/>
  <c r="AP642" i="20"/>
  <c r="AQ642" i="20"/>
  <c r="AR642" i="20"/>
  <c r="AU642" i="20" s="1"/>
  <c r="AS642" i="20"/>
  <c r="AX642" i="20"/>
  <c r="AI643" i="20"/>
  <c r="AJ643" i="20"/>
  <c r="AK643" i="20"/>
  <c r="AL643" i="20"/>
  <c r="AM643" i="20"/>
  <c r="AN643" i="20"/>
  <c r="AO643" i="20"/>
  <c r="AP643" i="20"/>
  <c r="AQ643" i="20"/>
  <c r="AR643" i="20"/>
  <c r="AU643" i="20" s="1"/>
  <c r="AS643" i="20"/>
  <c r="AX643" i="20"/>
  <c r="AI644" i="20"/>
  <c r="AJ644" i="20"/>
  <c r="AK644" i="20"/>
  <c r="AT644" i="20" s="1"/>
  <c r="AL644" i="20"/>
  <c r="AM644" i="20"/>
  <c r="AN644" i="20"/>
  <c r="AO644" i="20"/>
  <c r="AP644" i="20"/>
  <c r="AQ644" i="20"/>
  <c r="AR644" i="20"/>
  <c r="AU644" i="20" s="1"/>
  <c r="AS644" i="20"/>
  <c r="AX644" i="20"/>
  <c r="AI645" i="20"/>
  <c r="AJ645" i="20"/>
  <c r="AK645" i="20"/>
  <c r="AT645" i="20" s="1"/>
  <c r="AL645" i="20"/>
  <c r="AM645" i="20"/>
  <c r="AN645" i="20"/>
  <c r="AO645" i="20"/>
  <c r="AP645" i="20"/>
  <c r="AQ645" i="20"/>
  <c r="AR645" i="20"/>
  <c r="AS645" i="20"/>
  <c r="AU645" i="20"/>
  <c r="AX645" i="20"/>
  <c r="AI646" i="20"/>
  <c r="AJ646" i="20"/>
  <c r="AK646" i="20"/>
  <c r="AT646" i="20" s="1"/>
  <c r="AL646" i="20"/>
  <c r="AM646" i="20"/>
  <c r="AN646" i="20"/>
  <c r="AO646" i="20"/>
  <c r="AP646" i="20"/>
  <c r="AQ646" i="20"/>
  <c r="AR646" i="20"/>
  <c r="AU646" i="20" s="1"/>
  <c r="AS646" i="20"/>
  <c r="AX646" i="20"/>
  <c r="AI647" i="20"/>
  <c r="AJ647" i="20"/>
  <c r="AK647" i="20"/>
  <c r="AT647" i="20" s="1"/>
  <c r="AL647" i="20"/>
  <c r="AM647" i="20"/>
  <c r="AN647" i="20"/>
  <c r="AO647" i="20"/>
  <c r="AP647" i="20"/>
  <c r="AQ647" i="20"/>
  <c r="AR647" i="20"/>
  <c r="AU647" i="20" s="1"/>
  <c r="AS647" i="20"/>
  <c r="AX647" i="20"/>
  <c r="AI648" i="20"/>
  <c r="AJ648" i="20"/>
  <c r="AK648" i="20"/>
  <c r="AT648" i="20" s="1"/>
  <c r="AL648" i="20"/>
  <c r="AM648" i="20"/>
  <c r="AN648" i="20"/>
  <c r="AO648" i="20"/>
  <c r="AP648" i="20"/>
  <c r="AQ648" i="20"/>
  <c r="AR648" i="20"/>
  <c r="AU648" i="20" s="1"/>
  <c r="AS648" i="20"/>
  <c r="AX648" i="20"/>
  <c r="AI649" i="20"/>
  <c r="AJ649" i="20"/>
  <c r="AK649" i="20"/>
  <c r="AT649" i="20" s="1"/>
  <c r="AL649" i="20"/>
  <c r="AM649" i="20"/>
  <c r="AN649" i="20"/>
  <c r="AO649" i="20"/>
  <c r="AP649" i="20"/>
  <c r="AQ649" i="20"/>
  <c r="AR649" i="20"/>
  <c r="AS649" i="20"/>
  <c r="AU649" i="20"/>
  <c r="AX649" i="20"/>
  <c r="AI650" i="20"/>
  <c r="AJ650" i="20"/>
  <c r="AK650" i="20"/>
  <c r="AT650" i="20" s="1"/>
  <c r="AL650" i="20"/>
  <c r="AM650" i="20"/>
  <c r="AN650" i="20"/>
  <c r="AO650" i="20"/>
  <c r="AP650" i="20"/>
  <c r="AQ650" i="20"/>
  <c r="AR650" i="20"/>
  <c r="AU650" i="20" s="1"/>
  <c r="AS650" i="20"/>
  <c r="AX650" i="20"/>
  <c r="AI651" i="20"/>
  <c r="AJ651" i="20"/>
  <c r="AK651" i="20"/>
  <c r="AL651" i="20"/>
  <c r="AM651" i="20"/>
  <c r="AN651" i="20"/>
  <c r="AO651" i="20"/>
  <c r="AP651" i="20"/>
  <c r="AQ651" i="20"/>
  <c r="AR651" i="20"/>
  <c r="AU651" i="20" s="1"/>
  <c r="AS651" i="20"/>
  <c r="AX651" i="20"/>
  <c r="AI652" i="20"/>
  <c r="AJ652" i="20"/>
  <c r="AK652" i="20"/>
  <c r="AT652" i="20" s="1"/>
  <c r="AL652" i="20"/>
  <c r="AM652" i="20"/>
  <c r="AN652" i="20"/>
  <c r="AO652" i="20"/>
  <c r="AP652" i="20"/>
  <c r="AQ652" i="20"/>
  <c r="AR652" i="20"/>
  <c r="AU652" i="20" s="1"/>
  <c r="AS652" i="20"/>
  <c r="AX652" i="20"/>
  <c r="AI653" i="20"/>
  <c r="AJ653" i="20"/>
  <c r="AK653" i="20"/>
  <c r="AT653" i="20" s="1"/>
  <c r="AL653" i="20"/>
  <c r="AM653" i="20"/>
  <c r="AN653" i="20"/>
  <c r="AO653" i="20"/>
  <c r="AP653" i="20"/>
  <c r="AQ653" i="20"/>
  <c r="AR653" i="20"/>
  <c r="AU653" i="20" s="1"/>
  <c r="AS653" i="20"/>
  <c r="AX653" i="20"/>
  <c r="AI654" i="20"/>
  <c r="AJ654" i="20"/>
  <c r="AK654" i="20"/>
  <c r="AT654" i="20" s="1"/>
  <c r="AL654" i="20"/>
  <c r="AM654" i="20"/>
  <c r="AN654" i="20"/>
  <c r="AO654" i="20"/>
  <c r="AP654" i="20"/>
  <c r="AQ654" i="20"/>
  <c r="AR654" i="20"/>
  <c r="AS654" i="20"/>
  <c r="AU654" i="20"/>
  <c r="AX654" i="20"/>
  <c r="AI655" i="20"/>
  <c r="AJ655" i="20"/>
  <c r="AK655" i="20"/>
  <c r="AT655" i="20" s="1"/>
  <c r="AL655" i="20"/>
  <c r="AM655" i="20"/>
  <c r="AN655" i="20"/>
  <c r="AO655" i="20"/>
  <c r="AP655" i="20"/>
  <c r="AQ655" i="20"/>
  <c r="AR655" i="20"/>
  <c r="AU655" i="20" s="1"/>
  <c r="AS655" i="20"/>
  <c r="AX655" i="20"/>
  <c r="AI656" i="20"/>
  <c r="AJ656" i="20"/>
  <c r="AK656" i="20"/>
  <c r="AT656" i="20" s="1"/>
  <c r="AL656" i="20"/>
  <c r="AM656" i="20"/>
  <c r="AN656" i="20"/>
  <c r="AO656" i="20"/>
  <c r="AP656" i="20"/>
  <c r="AQ656" i="20"/>
  <c r="AR656" i="20"/>
  <c r="AU656" i="20" s="1"/>
  <c r="AS656" i="20"/>
  <c r="AX656" i="20"/>
  <c r="AI657" i="20"/>
  <c r="AJ657" i="20"/>
  <c r="AK657" i="20"/>
  <c r="AT657" i="20" s="1"/>
  <c r="AL657" i="20"/>
  <c r="AM657" i="20"/>
  <c r="AN657" i="20"/>
  <c r="AO657" i="20"/>
  <c r="AP657" i="20"/>
  <c r="AQ657" i="20"/>
  <c r="AR657" i="20"/>
  <c r="AU657" i="20" s="1"/>
  <c r="AS657" i="20"/>
  <c r="AX657" i="20"/>
  <c r="AI658" i="20"/>
  <c r="AJ658" i="20"/>
  <c r="AK658" i="20"/>
  <c r="AT658" i="20" s="1"/>
  <c r="AL658" i="20"/>
  <c r="AM658" i="20"/>
  <c r="AN658" i="20"/>
  <c r="AO658" i="20"/>
  <c r="AP658" i="20"/>
  <c r="AQ658" i="20"/>
  <c r="AR658" i="20"/>
  <c r="AU658" i="20" s="1"/>
  <c r="AS658" i="20"/>
  <c r="AX658" i="20"/>
  <c r="AI659" i="20"/>
  <c r="AJ659" i="20"/>
  <c r="AK659" i="20"/>
  <c r="AT659" i="20" s="1"/>
  <c r="AL659" i="20"/>
  <c r="AM659" i="20"/>
  <c r="AN659" i="20"/>
  <c r="AO659" i="20"/>
  <c r="AP659" i="20"/>
  <c r="AQ659" i="20"/>
  <c r="AR659" i="20"/>
  <c r="AS659" i="20"/>
  <c r="AU659" i="20"/>
  <c r="AX659" i="20"/>
  <c r="AI660" i="20"/>
  <c r="AJ660" i="20"/>
  <c r="AK660" i="20"/>
  <c r="AT660" i="20" s="1"/>
  <c r="AL660" i="20"/>
  <c r="AM660" i="20"/>
  <c r="AN660" i="20"/>
  <c r="AO660" i="20"/>
  <c r="AP660" i="20"/>
  <c r="AQ660" i="20"/>
  <c r="AR660" i="20"/>
  <c r="AU660" i="20" s="1"/>
  <c r="AS660" i="20"/>
  <c r="AX660" i="20"/>
  <c r="AI661" i="20"/>
  <c r="AJ661" i="20"/>
  <c r="AK661" i="20"/>
  <c r="AT661" i="20" s="1"/>
  <c r="AL661" i="20"/>
  <c r="AM661" i="20"/>
  <c r="AN661" i="20"/>
  <c r="AO661" i="20"/>
  <c r="AP661" i="20"/>
  <c r="AQ661" i="20"/>
  <c r="AR661" i="20"/>
  <c r="AU661" i="20" s="1"/>
  <c r="AS661" i="20"/>
  <c r="AX661" i="20"/>
  <c r="AI662" i="20"/>
  <c r="AJ662" i="20"/>
  <c r="AK662" i="20"/>
  <c r="AT662" i="20" s="1"/>
  <c r="AL662" i="20"/>
  <c r="AM662" i="20"/>
  <c r="AN662" i="20"/>
  <c r="AO662" i="20"/>
  <c r="AP662" i="20"/>
  <c r="AQ662" i="20"/>
  <c r="AR662" i="20"/>
  <c r="AU662" i="20" s="1"/>
  <c r="AS662" i="20"/>
  <c r="AX662" i="20"/>
  <c r="AI663" i="20"/>
  <c r="AJ663" i="20"/>
  <c r="AK663" i="20"/>
  <c r="AT663" i="20" s="1"/>
  <c r="AL663" i="20"/>
  <c r="AM663" i="20"/>
  <c r="AN663" i="20"/>
  <c r="AO663" i="20"/>
  <c r="AP663" i="20"/>
  <c r="AQ663" i="20"/>
  <c r="AR663" i="20"/>
  <c r="AU663" i="20" s="1"/>
  <c r="AS663" i="20"/>
  <c r="AX663" i="20"/>
  <c r="AI664" i="20"/>
  <c r="AJ664" i="20"/>
  <c r="AK664" i="20"/>
  <c r="AT664" i="20" s="1"/>
  <c r="AL664" i="20"/>
  <c r="AM664" i="20"/>
  <c r="AN664" i="20"/>
  <c r="AO664" i="20"/>
  <c r="AP664" i="20"/>
  <c r="AQ664" i="20"/>
  <c r="AR664" i="20"/>
  <c r="AU664" i="20" s="1"/>
  <c r="AS664" i="20"/>
  <c r="AX664" i="20"/>
  <c r="AI665" i="20"/>
  <c r="AJ665" i="20"/>
  <c r="AK665" i="20"/>
  <c r="AT665" i="20" s="1"/>
  <c r="AL665" i="20"/>
  <c r="AM665" i="20"/>
  <c r="AN665" i="20"/>
  <c r="AO665" i="20"/>
  <c r="AP665" i="20"/>
  <c r="AQ665" i="20"/>
  <c r="AR665" i="20"/>
  <c r="AU665" i="20" s="1"/>
  <c r="AS665" i="20"/>
  <c r="AX665" i="20"/>
  <c r="AI666" i="20"/>
  <c r="AJ666" i="20"/>
  <c r="AK666" i="20"/>
  <c r="AT666" i="20" s="1"/>
  <c r="AL666" i="20"/>
  <c r="AM666" i="20"/>
  <c r="AN666" i="20"/>
  <c r="AO666" i="20"/>
  <c r="AP666" i="20"/>
  <c r="AQ666" i="20"/>
  <c r="AR666" i="20"/>
  <c r="AU666" i="20" s="1"/>
  <c r="AS666" i="20"/>
  <c r="AX666" i="20"/>
  <c r="AI667" i="20"/>
  <c r="AJ667" i="20"/>
  <c r="AK667" i="20"/>
  <c r="AT667" i="20" s="1"/>
  <c r="AL667" i="20"/>
  <c r="AM667" i="20"/>
  <c r="AN667" i="20"/>
  <c r="AO667" i="20"/>
  <c r="AP667" i="20"/>
  <c r="AQ667" i="20"/>
  <c r="AR667" i="20"/>
  <c r="AU667" i="20" s="1"/>
  <c r="AS667" i="20"/>
  <c r="AX667" i="20"/>
  <c r="AI668" i="20"/>
  <c r="AJ668" i="20"/>
  <c r="AK668" i="20"/>
  <c r="AT668" i="20" s="1"/>
  <c r="AL668" i="20"/>
  <c r="AM668" i="20"/>
  <c r="AN668" i="20"/>
  <c r="AO668" i="20"/>
  <c r="AP668" i="20"/>
  <c r="AQ668" i="20"/>
  <c r="AR668" i="20"/>
  <c r="AU668" i="20" s="1"/>
  <c r="AS668" i="20"/>
  <c r="AX668" i="20"/>
  <c r="AI669" i="20"/>
  <c r="AJ669" i="20"/>
  <c r="AK669" i="20"/>
  <c r="AL669" i="20"/>
  <c r="AM669" i="20"/>
  <c r="AN669" i="20"/>
  <c r="AO669" i="20"/>
  <c r="AP669" i="20"/>
  <c r="AQ669" i="20"/>
  <c r="AR669" i="20"/>
  <c r="AU669" i="20" s="1"/>
  <c r="AS669" i="20"/>
  <c r="AX669" i="20"/>
  <c r="AI670" i="20"/>
  <c r="AJ670" i="20"/>
  <c r="AK670" i="20"/>
  <c r="AT670" i="20" s="1"/>
  <c r="AL670" i="20"/>
  <c r="AM670" i="20"/>
  <c r="AN670" i="20"/>
  <c r="AO670" i="20"/>
  <c r="AP670" i="20"/>
  <c r="AQ670" i="20"/>
  <c r="AR670" i="20"/>
  <c r="AU670" i="20" s="1"/>
  <c r="AS670" i="20"/>
  <c r="AX670" i="20"/>
  <c r="AI671" i="20"/>
  <c r="AJ671" i="20"/>
  <c r="AK671" i="20"/>
  <c r="AT671" i="20" s="1"/>
  <c r="AL671" i="20"/>
  <c r="AM671" i="20"/>
  <c r="AN671" i="20"/>
  <c r="AO671" i="20"/>
  <c r="AP671" i="20"/>
  <c r="AQ671" i="20"/>
  <c r="AR671" i="20"/>
  <c r="AS671" i="20"/>
  <c r="AU671" i="20"/>
  <c r="AX671" i="20"/>
  <c r="AI672" i="20"/>
  <c r="AJ672" i="20"/>
  <c r="AK672" i="20"/>
  <c r="AT672" i="20" s="1"/>
  <c r="AL672" i="20"/>
  <c r="AM672" i="20"/>
  <c r="AN672" i="20"/>
  <c r="AO672" i="20"/>
  <c r="AP672" i="20"/>
  <c r="AQ672" i="20"/>
  <c r="AR672" i="20"/>
  <c r="AU672" i="20" s="1"/>
  <c r="AS672" i="20"/>
  <c r="AX672" i="20"/>
  <c r="AI673" i="20"/>
  <c r="AJ673" i="20"/>
  <c r="AK673" i="20"/>
  <c r="AT673" i="20" s="1"/>
  <c r="AL673" i="20"/>
  <c r="AM673" i="20"/>
  <c r="AN673" i="20"/>
  <c r="AO673" i="20"/>
  <c r="AP673" i="20"/>
  <c r="AQ673" i="20"/>
  <c r="AR673" i="20"/>
  <c r="AU673" i="20" s="1"/>
  <c r="AS673" i="20"/>
  <c r="AX673" i="20"/>
  <c r="AI674" i="20"/>
  <c r="AJ674" i="20"/>
  <c r="AK674" i="20"/>
  <c r="AT674" i="20" s="1"/>
  <c r="AL674" i="20"/>
  <c r="AM674" i="20"/>
  <c r="AN674" i="20"/>
  <c r="AO674" i="20"/>
  <c r="AP674" i="20"/>
  <c r="AQ674" i="20"/>
  <c r="AR674" i="20"/>
  <c r="AU674" i="20" s="1"/>
  <c r="AS674" i="20"/>
  <c r="AX674" i="20"/>
  <c r="AI675" i="20"/>
  <c r="AJ675" i="20"/>
  <c r="AK675" i="20"/>
  <c r="AT675" i="20" s="1"/>
  <c r="AL675" i="20"/>
  <c r="AM675" i="20"/>
  <c r="AN675" i="20"/>
  <c r="AO675" i="20"/>
  <c r="AP675" i="20"/>
  <c r="AQ675" i="20"/>
  <c r="AR675" i="20"/>
  <c r="AU675" i="20" s="1"/>
  <c r="AS675" i="20"/>
  <c r="AX675" i="20"/>
  <c r="AI676" i="20"/>
  <c r="AJ676" i="20"/>
  <c r="AK676" i="20"/>
  <c r="AT676" i="20" s="1"/>
  <c r="AL676" i="20"/>
  <c r="AM676" i="20"/>
  <c r="AN676" i="20"/>
  <c r="AO676" i="20"/>
  <c r="AP676" i="20"/>
  <c r="AQ676" i="20"/>
  <c r="AR676" i="20"/>
  <c r="AU676" i="20" s="1"/>
  <c r="AS676" i="20"/>
  <c r="AX676" i="20"/>
  <c r="AI677" i="20"/>
  <c r="AJ677" i="20"/>
  <c r="AK677" i="20"/>
  <c r="AT677" i="20" s="1"/>
  <c r="AL677" i="20"/>
  <c r="AM677" i="20"/>
  <c r="AN677" i="20"/>
  <c r="AO677" i="20"/>
  <c r="AP677" i="20"/>
  <c r="AQ677" i="20"/>
  <c r="AR677" i="20"/>
  <c r="AU677" i="20" s="1"/>
  <c r="AS677" i="20"/>
  <c r="AX677" i="20"/>
  <c r="AI678" i="20"/>
  <c r="AJ678" i="20"/>
  <c r="AK678" i="20"/>
  <c r="AT678" i="20" s="1"/>
  <c r="AL678" i="20"/>
  <c r="AM678" i="20"/>
  <c r="AN678" i="20"/>
  <c r="AO678" i="20"/>
  <c r="AP678" i="20"/>
  <c r="AQ678" i="20"/>
  <c r="AR678" i="20"/>
  <c r="AU678" i="20" s="1"/>
  <c r="AS678" i="20"/>
  <c r="AX678" i="20"/>
  <c r="AI679" i="20"/>
  <c r="AJ679" i="20"/>
  <c r="AK679" i="20"/>
  <c r="AL679" i="20"/>
  <c r="AM679" i="20"/>
  <c r="AN679" i="20"/>
  <c r="AO679" i="20"/>
  <c r="AP679" i="20"/>
  <c r="AQ679" i="20"/>
  <c r="AR679" i="20"/>
  <c r="AS679" i="20"/>
  <c r="AT679" i="20"/>
  <c r="AU679" i="20"/>
  <c r="AX679" i="20"/>
  <c r="AI680" i="20"/>
  <c r="AJ680" i="20"/>
  <c r="AK680" i="20"/>
  <c r="AT680" i="20" s="1"/>
  <c r="AL680" i="20"/>
  <c r="AM680" i="20"/>
  <c r="AN680" i="20"/>
  <c r="AO680" i="20"/>
  <c r="AP680" i="20"/>
  <c r="AQ680" i="20"/>
  <c r="AR680" i="20"/>
  <c r="AU680" i="20" s="1"/>
  <c r="AS680" i="20"/>
  <c r="AX680" i="20"/>
  <c r="AI681" i="20"/>
  <c r="AJ681" i="20"/>
  <c r="AK681" i="20"/>
  <c r="AT681" i="20" s="1"/>
  <c r="AL681" i="20"/>
  <c r="AM681" i="20"/>
  <c r="AN681" i="20"/>
  <c r="AO681" i="20"/>
  <c r="AP681" i="20"/>
  <c r="AQ681" i="20"/>
  <c r="AR681" i="20"/>
  <c r="AU681" i="20" s="1"/>
  <c r="AS681" i="20"/>
  <c r="AX681" i="20"/>
  <c r="AI682" i="20"/>
  <c r="AJ682" i="20"/>
  <c r="AK682" i="20"/>
  <c r="AT682" i="20" s="1"/>
  <c r="AL682" i="20"/>
  <c r="AM682" i="20"/>
  <c r="AN682" i="20"/>
  <c r="AO682" i="20"/>
  <c r="AP682" i="20"/>
  <c r="AQ682" i="20"/>
  <c r="AR682" i="20"/>
  <c r="AU682" i="20" s="1"/>
  <c r="AS682" i="20"/>
  <c r="AX682" i="20"/>
  <c r="AI683" i="20"/>
  <c r="AJ683" i="20"/>
  <c r="AK683" i="20"/>
  <c r="AT683" i="20" s="1"/>
  <c r="AL683" i="20"/>
  <c r="AM683" i="20"/>
  <c r="AN683" i="20"/>
  <c r="AO683" i="20"/>
  <c r="AP683" i="20"/>
  <c r="AQ683" i="20"/>
  <c r="AR683" i="20"/>
  <c r="AS683" i="20"/>
  <c r="AU683" i="20"/>
  <c r="AX683" i="20"/>
  <c r="AI684" i="20"/>
  <c r="AJ684" i="20"/>
  <c r="AK684" i="20"/>
  <c r="AT684" i="20" s="1"/>
  <c r="AL684" i="20"/>
  <c r="AM684" i="20"/>
  <c r="AN684" i="20"/>
  <c r="AO684" i="20"/>
  <c r="AP684" i="20"/>
  <c r="AQ684" i="20"/>
  <c r="AR684" i="20"/>
  <c r="AU684" i="20" s="1"/>
  <c r="AS684" i="20"/>
  <c r="AX684" i="20"/>
  <c r="AI685" i="20"/>
  <c r="AJ685" i="20"/>
  <c r="AK685" i="20"/>
  <c r="AL685" i="20"/>
  <c r="AM685" i="20"/>
  <c r="AN685" i="20"/>
  <c r="AO685" i="20"/>
  <c r="AP685" i="20"/>
  <c r="AQ685" i="20"/>
  <c r="AR685" i="20"/>
  <c r="AU685" i="20" s="1"/>
  <c r="AS685" i="20"/>
  <c r="AX685" i="20"/>
  <c r="AI686" i="20"/>
  <c r="AJ686" i="20"/>
  <c r="AK686" i="20"/>
  <c r="AT686" i="20" s="1"/>
  <c r="AL686" i="20"/>
  <c r="AM686" i="20"/>
  <c r="AN686" i="20"/>
  <c r="AO686" i="20"/>
  <c r="AP686" i="20"/>
  <c r="AQ686" i="20"/>
  <c r="AR686" i="20"/>
  <c r="AU686" i="20" s="1"/>
  <c r="AS686" i="20"/>
  <c r="AX686" i="20"/>
  <c r="AI687" i="20"/>
  <c r="AJ687" i="20"/>
  <c r="AK687" i="20"/>
  <c r="AT687" i="20" s="1"/>
  <c r="AL687" i="20"/>
  <c r="AM687" i="20"/>
  <c r="AN687" i="20"/>
  <c r="AO687" i="20"/>
  <c r="AP687" i="20"/>
  <c r="AQ687" i="20"/>
  <c r="AR687" i="20"/>
  <c r="AU687" i="20" s="1"/>
  <c r="AS687" i="20"/>
  <c r="AX687" i="20"/>
  <c r="AI688" i="20"/>
  <c r="AJ688" i="20"/>
  <c r="AK688" i="20"/>
  <c r="AT688" i="20" s="1"/>
  <c r="AL688" i="20"/>
  <c r="AM688" i="20"/>
  <c r="AN688" i="20"/>
  <c r="AO688" i="20"/>
  <c r="AP688" i="20"/>
  <c r="AQ688" i="20"/>
  <c r="AR688" i="20"/>
  <c r="AU688" i="20" s="1"/>
  <c r="AS688" i="20"/>
  <c r="AX688" i="20"/>
  <c r="AI689" i="20"/>
  <c r="AJ689" i="20"/>
  <c r="AK689" i="20"/>
  <c r="AT689" i="20" s="1"/>
  <c r="AL689" i="20"/>
  <c r="AM689" i="20"/>
  <c r="AN689" i="20"/>
  <c r="AO689" i="20"/>
  <c r="AP689" i="20"/>
  <c r="AQ689" i="20"/>
  <c r="AR689" i="20"/>
  <c r="AU689" i="20" s="1"/>
  <c r="AS689" i="20"/>
  <c r="AX689" i="20"/>
  <c r="AI690" i="20"/>
  <c r="AJ690" i="20"/>
  <c r="AK690" i="20"/>
  <c r="AT690" i="20" s="1"/>
  <c r="AL690" i="20"/>
  <c r="AM690" i="20"/>
  <c r="AN690" i="20"/>
  <c r="AO690" i="20"/>
  <c r="AP690" i="20"/>
  <c r="AQ690" i="20"/>
  <c r="AR690" i="20"/>
  <c r="AU690" i="20" s="1"/>
  <c r="AS690" i="20"/>
  <c r="AX690" i="20"/>
  <c r="AI691" i="20"/>
  <c r="AJ691" i="20"/>
  <c r="AK691" i="20"/>
  <c r="AT691" i="20" s="1"/>
  <c r="AL691" i="20"/>
  <c r="AM691" i="20"/>
  <c r="AN691" i="20"/>
  <c r="AO691" i="20"/>
  <c r="AP691" i="20"/>
  <c r="AQ691" i="20"/>
  <c r="AR691" i="20"/>
  <c r="AS691" i="20"/>
  <c r="AU691" i="20"/>
  <c r="AX691" i="20"/>
  <c r="AI692" i="20"/>
  <c r="AJ692" i="20"/>
  <c r="AK692" i="20"/>
  <c r="AT692" i="20" s="1"/>
  <c r="AL692" i="20"/>
  <c r="AM692" i="20"/>
  <c r="AN692" i="20"/>
  <c r="AO692" i="20"/>
  <c r="AP692" i="20"/>
  <c r="AQ692" i="20"/>
  <c r="AR692" i="20"/>
  <c r="AU692" i="20" s="1"/>
  <c r="AS692" i="20"/>
  <c r="AX692" i="20"/>
  <c r="AI693" i="20"/>
  <c r="AJ693" i="20"/>
  <c r="AK693" i="20"/>
  <c r="AT693" i="20" s="1"/>
  <c r="AL693" i="20"/>
  <c r="AM693" i="20"/>
  <c r="AN693" i="20"/>
  <c r="AO693" i="20"/>
  <c r="AP693" i="20"/>
  <c r="AQ693" i="20"/>
  <c r="AR693" i="20"/>
  <c r="AU693" i="20" s="1"/>
  <c r="AS693" i="20"/>
  <c r="AX693" i="20"/>
  <c r="AI694" i="20"/>
  <c r="AJ694" i="20"/>
  <c r="AK694" i="20"/>
  <c r="AT694" i="20" s="1"/>
  <c r="AL694" i="20"/>
  <c r="AM694" i="20"/>
  <c r="AN694" i="20"/>
  <c r="AO694" i="20"/>
  <c r="AP694" i="20"/>
  <c r="AQ694" i="20"/>
  <c r="AR694" i="20"/>
  <c r="AU694" i="20" s="1"/>
  <c r="AS694" i="20"/>
  <c r="AX694" i="20"/>
  <c r="AI695" i="20"/>
  <c r="AJ695" i="20"/>
  <c r="AK695" i="20"/>
  <c r="AL695" i="20"/>
  <c r="AM695" i="20"/>
  <c r="AN695" i="20"/>
  <c r="AO695" i="20"/>
  <c r="AP695" i="20"/>
  <c r="AQ695" i="20"/>
  <c r="AR695" i="20"/>
  <c r="AS695" i="20"/>
  <c r="AT695" i="20"/>
  <c r="AU695" i="20"/>
  <c r="AX695" i="20"/>
  <c r="AI696" i="20"/>
  <c r="AJ696" i="20"/>
  <c r="AK696" i="20"/>
  <c r="AT696" i="20" s="1"/>
  <c r="AL696" i="20"/>
  <c r="AM696" i="20"/>
  <c r="AN696" i="20"/>
  <c r="AO696" i="20"/>
  <c r="AP696" i="20"/>
  <c r="AQ696" i="20"/>
  <c r="AR696" i="20"/>
  <c r="AU696" i="20" s="1"/>
  <c r="AS696" i="20"/>
  <c r="AX696" i="20"/>
  <c r="AI697" i="20"/>
  <c r="AJ697" i="20"/>
  <c r="AK697" i="20"/>
  <c r="AT697" i="20" s="1"/>
  <c r="AL697" i="20"/>
  <c r="AM697" i="20"/>
  <c r="AN697" i="20"/>
  <c r="AO697" i="20"/>
  <c r="AP697" i="20"/>
  <c r="AQ697" i="20"/>
  <c r="AR697" i="20"/>
  <c r="AU697" i="20" s="1"/>
  <c r="AS697" i="20"/>
  <c r="AX697" i="20"/>
  <c r="AI698" i="20"/>
  <c r="AJ698" i="20"/>
  <c r="AK698" i="20"/>
  <c r="AT698" i="20" s="1"/>
  <c r="AL698" i="20"/>
  <c r="AM698" i="20"/>
  <c r="AN698" i="20"/>
  <c r="AO698" i="20"/>
  <c r="AP698" i="20"/>
  <c r="AQ698" i="20"/>
  <c r="AR698" i="20"/>
  <c r="AU698" i="20" s="1"/>
  <c r="AS698" i="20"/>
  <c r="AX698" i="20"/>
  <c r="AI699" i="20"/>
  <c r="AJ699" i="20"/>
  <c r="AK699" i="20"/>
  <c r="AT699" i="20" s="1"/>
  <c r="AL699" i="20"/>
  <c r="AM699" i="20"/>
  <c r="AN699" i="20"/>
  <c r="AO699" i="20"/>
  <c r="AP699" i="20"/>
  <c r="AQ699" i="20"/>
  <c r="AR699" i="20"/>
  <c r="AU699" i="20" s="1"/>
  <c r="AS699" i="20"/>
  <c r="AX699" i="20"/>
  <c r="AI700" i="20"/>
  <c r="AJ700" i="20"/>
  <c r="AK700" i="20"/>
  <c r="AT700" i="20" s="1"/>
  <c r="AL700" i="20"/>
  <c r="AM700" i="20"/>
  <c r="AN700" i="20"/>
  <c r="AO700" i="20"/>
  <c r="AP700" i="20"/>
  <c r="AQ700" i="20"/>
  <c r="AR700" i="20"/>
  <c r="AU700" i="20" s="1"/>
  <c r="AS700" i="20"/>
  <c r="AX700" i="20"/>
  <c r="AI701" i="20"/>
  <c r="AJ701" i="20"/>
  <c r="AK701" i="20"/>
  <c r="AL701" i="20"/>
  <c r="AM701" i="20"/>
  <c r="AN701" i="20"/>
  <c r="AO701" i="20"/>
  <c r="AP701" i="20"/>
  <c r="AQ701" i="20"/>
  <c r="AR701" i="20"/>
  <c r="AU701" i="20" s="1"/>
  <c r="AS701" i="20"/>
  <c r="AX701" i="20"/>
  <c r="AI702" i="20"/>
  <c r="AJ702" i="20"/>
  <c r="AK702" i="20"/>
  <c r="AT702" i="20" s="1"/>
  <c r="AL702" i="20"/>
  <c r="AM702" i="20"/>
  <c r="AN702" i="20"/>
  <c r="AO702" i="20"/>
  <c r="AP702" i="20"/>
  <c r="AQ702" i="20"/>
  <c r="AR702" i="20"/>
  <c r="AU702" i="20" s="1"/>
  <c r="AS702" i="20"/>
  <c r="AX702" i="20"/>
  <c r="AI703" i="20"/>
  <c r="AJ703" i="20"/>
  <c r="AK703" i="20"/>
  <c r="AL703" i="20"/>
  <c r="AM703" i="20"/>
  <c r="AN703" i="20"/>
  <c r="AO703" i="20"/>
  <c r="AP703" i="20"/>
  <c r="AQ703" i="20"/>
  <c r="AR703" i="20"/>
  <c r="AS703" i="20"/>
  <c r="AT703" i="20"/>
  <c r="AU703" i="20"/>
  <c r="AX703" i="20"/>
  <c r="AI704" i="20"/>
  <c r="AJ704" i="20"/>
  <c r="AK704" i="20"/>
  <c r="AT704" i="20" s="1"/>
  <c r="AL704" i="20"/>
  <c r="AM704" i="20"/>
  <c r="AN704" i="20"/>
  <c r="AO704" i="20"/>
  <c r="AP704" i="20"/>
  <c r="AQ704" i="20"/>
  <c r="AR704" i="20"/>
  <c r="AU704" i="20" s="1"/>
  <c r="AS704" i="20"/>
  <c r="AX704" i="20"/>
  <c r="AI705" i="20"/>
  <c r="AJ705" i="20"/>
  <c r="AK705" i="20"/>
  <c r="AT705" i="20" s="1"/>
  <c r="AL705" i="20"/>
  <c r="AM705" i="20"/>
  <c r="AN705" i="20"/>
  <c r="AO705" i="20"/>
  <c r="AP705" i="20"/>
  <c r="AQ705" i="20"/>
  <c r="AR705" i="20"/>
  <c r="AU705" i="20" s="1"/>
  <c r="AS705" i="20"/>
  <c r="AX705" i="20"/>
  <c r="AI706" i="20"/>
  <c r="AJ706" i="20"/>
  <c r="AK706" i="20"/>
  <c r="AT706" i="20" s="1"/>
  <c r="AL706" i="20"/>
  <c r="AM706" i="20"/>
  <c r="AN706" i="20"/>
  <c r="AO706" i="20"/>
  <c r="AP706" i="20"/>
  <c r="AQ706" i="20"/>
  <c r="AR706" i="20"/>
  <c r="AU706" i="20" s="1"/>
  <c r="AS706" i="20"/>
  <c r="AX706" i="20"/>
  <c r="AI707" i="20"/>
  <c r="AJ707" i="20"/>
  <c r="AK707" i="20"/>
  <c r="AT707" i="20" s="1"/>
  <c r="AL707" i="20"/>
  <c r="AM707" i="20"/>
  <c r="AN707" i="20"/>
  <c r="AO707" i="20"/>
  <c r="AP707" i="20"/>
  <c r="AQ707" i="20"/>
  <c r="AR707" i="20"/>
  <c r="AS707" i="20"/>
  <c r="AU707" i="20"/>
  <c r="AX707" i="20"/>
  <c r="AI708" i="20"/>
  <c r="AJ708" i="20"/>
  <c r="AK708" i="20"/>
  <c r="AT708" i="20" s="1"/>
  <c r="AL708" i="20"/>
  <c r="AM708" i="20"/>
  <c r="AN708" i="20"/>
  <c r="AO708" i="20"/>
  <c r="AP708" i="20"/>
  <c r="AQ708" i="20"/>
  <c r="AR708" i="20"/>
  <c r="AU708" i="20" s="1"/>
  <c r="AS708" i="20"/>
  <c r="AX708" i="20"/>
  <c r="AI709" i="20"/>
  <c r="AJ709" i="20"/>
  <c r="AK709" i="20"/>
  <c r="AT709" i="20" s="1"/>
  <c r="AL709" i="20"/>
  <c r="AM709" i="20"/>
  <c r="AN709" i="20"/>
  <c r="AO709" i="20"/>
  <c r="AP709" i="20"/>
  <c r="AQ709" i="20"/>
  <c r="AR709" i="20"/>
  <c r="AU709" i="20" s="1"/>
  <c r="AS709" i="20"/>
  <c r="AX709" i="20"/>
  <c r="AI710" i="20"/>
  <c r="AJ710" i="20"/>
  <c r="AK710" i="20"/>
  <c r="AT710" i="20" s="1"/>
  <c r="AL710" i="20"/>
  <c r="AM710" i="20"/>
  <c r="AN710" i="20"/>
  <c r="AO710" i="20"/>
  <c r="AP710" i="20"/>
  <c r="AQ710" i="20"/>
  <c r="AR710" i="20"/>
  <c r="AU710" i="20" s="1"/>
  <c r="AS710" i="20"/>
  <c r="AX710" i="20"/>
  <c r="AI711" i="20"/>
  <c r="AJ711" i="20"/>
  <c r="AK711" i="20"/>
  <c r="AL711" i="20"/>
  <c r="AM711" i="20"/>
  <c r="AN711" i="20"/>
  <c r="AO711" i="20"/>
  <c r="AP711" i="20"/>
  <c r="AQ711" i="20"/>
  <c r="AR711" i="20"/>
  <c r="AS711" i="20"/>
  <c r="AT711" i="20"/>
  <c r="AU711" i="20"/>
  <c r="AX711" i="20"/>
  <c r="AI712" i="20"/>
  <c r="AJ712" i="20"/>
  <c r="AK712" i="20"/>
  <c r="AT712" i="20" s="1"/>
  <c r="AL712" i="20"/>
  <c r="AM712" i="20"/>
  <c r="AN712" i="20"/>
  <c r="AO712" i="20"/>
  <c r="AP712" i="20"/>
  <c r="AQ712" i="20"/>
  <c r="AR712" i="20"/>
  <c r="AU712" i="20" s="1"/>
  <c r="AS712" i="20"/>
  <c r="AX712" i="20"/>
  <c r="AI713" i="20"/>
  <c r="AJ713" i="20"/>
  <c r="AK713" i="20"/>
  <c r="AT713" i="20" s="1"/>
  <c r="AL713" i="20"/>
  <c r="AM713" i="20"/>
  <c r="AN713" i="20"/>
  <c r="AO713" i="20"/>
  <c r="AP713" i="20"/>
  <c r="AQ713" i="20"/>
  <c r="AR713" i="20"/>
  <c r="AU713" i="20" s="1"/>
  <c r="AS713" i="20"/>
  <c r="AX713" i="20"/>
  <c r="AI714" i="20"/>
  <c r="AJ714" i="20"/>
  <c r="AK714" i="20"/>
  <c r="AT714" i="20" s="1"/>
  <c r="AL714" i="20"/>
  <c r="AM714" i="20"/>
  <c r="AN714" i="20"/>
  <c r="AO714" i="20"/>
  <c r="AP714" i="20"/>
  <c r="AQ714" i="20"/>
  <c r="AR714" i="20"/>
  <c r="AU714" i="20" s="1"/>
  <c r="AS714" i="20"/>
  <c r="AX714" i="20"/>
  <c r="AI715" i="20"/>
  <c r="AJ715" i="20"/>
  <c r="AK715" i="20"/>
  <c r="AT715" i="20" s="1"/>
  <c r="AL715" i="20"/>
  <c r="AM715" i="20"/>
  <c r="AN715" i="20"/>
  <c r="AO715" i="20"/>
  <c r="AP715" i="20"/>
  <c r="AQ715" i="20"/>
  <c r="AR715" i="20"/>
  <c r="AU715" i="20" s="1"/>
  <c r="AS715" i="20"/>
  <c r="AX715" i="20"/>
  <c r="AI716" i="20"/>
  <c r="AJ716" i="20"/>
  <c r="AK716" i="20"/>
  <c r="AT716" i="20" s="1"/>
  <c r="AL716" i="20"/>
  <c r="AM716" i="20"/>
  <c r="AN716" i="20"/>
  <c r="AO716" i="20"/>
  <c r="AP716" i="20"/>
  <c r="AQ716" i="20"/>
  <c r="AR716" i="20"/>
  <c r="AU716" i="20" s="1"/>
  <c r="AS716" i="20"/>
  <c r="AX716" i="20"/>
  <c r="AI717" i="20"/>
  <c r="AJ717" i="20"/>
  <c r="AK717" i="20"/>
  <c r="AL717" i="20"/>
  <c r="AM717" i="20"/>
  <c r="AN717" i="20"/>
  <c r="AO717" i="20"/>
  <c r="AP717" i="20"/>
  <c r="AQ717" i="20"/>
  <c r="AR717" i="20"/>
  <c r="AU717" i="20" s="1"/>
  <c r="AS717" i="20"/>
  <c r="AX717" i="20"/>
  <c r="AI718" i="20"/>
  <c r="AJ718" i="20"/>
  <c r="AK718" i="20"/>
  <c r="AT718" i="20" s="1"/>
  <c r="AL718" i="20"/>
  <c r="AM718" i="20"/>
  <c r="AN718" i="20"/>
  <c r="AO718" i="20"/>
  <c r="AP718" i="20"/>
  <c r="AQ718" i="20"/>
  <c r="AR718" i="20"/>
  <c r="AU718" i="20" s="1"/>
  <c r="AS718" i="20"/>
  <c r="AX718" i="20"/>
  <c r="AI719" i="20"/>
  <c r="AJ719" i="20"/>
  <c r="AK719" i="20"/>
  <c r="AT719" i="20" s="1"/>
  <c r="AL719" i="20"/>
  <c r="AM719" i="20"/>
  <c r="AN719" i="20"/>
  <c r="AO719" i="20"/>
  <c r="AP719" i="20"/>
  <c r="AQ719" i="20"/>
  <c r="AR719" i="20"/>
  <c r="AS719" i="20"/>
  <c r="AU719" i="20"/>
  <c r="AX719" i="20"/>
  <c r="AI720" i="20"/>
  <c r="AJ720" i="20"/>
  <c r="AK720" i="20"/>
  <c r="AT720" i="20" s="1"/>
  <c r="AL720" i="20"/>
  <c r="AM720" i="20"/>
  <c r="AN720" i="20"/>
  <c r="AO720" i="20"/>
  <c r="AP720" i="20"/>
  <c r="AQ720" i="20"/>
  <c r="AR720" i="20"/>
  <c r="AU720" i="20" s="1"/>
  <c r="AS720" i="20"/>
  <c r="AX720" i="20"/>
  <c r="AI721" i="20"/>
  <c r="AJ721" i="20"/>
  <c r="AK721" i="20"/>
  <c r="AT721" i="20" s="1"/>
  <c r="AL721" i="20"/>
  <c r="AM721" i="20"/>
  <c r="AN721" i="20"/>
  <c r="AO721" i="20"/>
  <c r="AP721" i="20"/>
  <c r="AQ721" i="20"/>
  <c r="AR721" i="20"/>
  <c r="AU721" i="20" s="1"/>
  <c r="AS721" i="20"/>
  <c r="AX721" i="20"/>
  <c r="AI722" i="20"/>
  <c r="AJ722" i="20"/>
  <c r="AK722" i="20"/>
  <c r="AT722" i="20" s="1"/>
  <c r="AL722" i="20"/>
  <c r="AM722" i="20"/>
  <c r="AN722" i="20"/>
  <c r="AO722" i="20"/>
  <c r="AP722" i="20"/>
  <c r="AQ722" i="20"/>
  <c r="AR722" i="20"/>
  <c r="AU722" i="20" s="1"/>
  <c r="AS722" i="20"/>
  <c r="AX722" i="20"/>
  <c r="AI723" i="20"/>
  <c r="AJ723" i="20"/>
  <c r="AK723" i="20"/>
  <c r="AT723" i="20" s="1"/>
  <c r="AL723" i="20"/>
  <c r="AM723" i="20"/>
  <c r="AN723" i="20"/>
  <c r="AO723" i="20"/>
  <c r="AP723" i="20"/>
  <c r="AQ723" i="20"/>
  <c r="AR723" i="20"/>
  <c r="AS723" i="20"/>
  <c r="AU723" i="20"/>
  <c r="AX723" i="20"/>
  <c r="AI724" i="20"/>
  <c r="AJ724" i="20"/>
  <c r="AK724" i="20"/>
  <c r="AT724" i="20" s="1"/>
  <c r="AL724" i="20"/>
  <c r="AM724" i="20"/>
  <c r="AN724" i="20"/>
  <c r="AO724" i="20"/>
  <c r="AP724" i="20"/>
  <c r="AQ724" i="20"/>
  <c r="AR724" i="20"/>
  <c r="AU724" i="20" s="1"/>
  <c r="AS724" i="20"/>
  <c r="AX724" i="20"/>
  <c r="AI725" i="20"/>
  <c r="AJ725" i="20"/>
  <c r="AK725" i="20"/>
  <c r="AT725" i="20" s="1"/>
  <c r="AL725" i="20"/>
  <c r="AM725" i="20"/>
  <c r="AN725" i="20"/>
  <c r="AO725" i="20"/>
  <c r="AP725" i="20"/>
  <c r="AQ725" i="20"/>
  <c r="AR725" i="20"/>
  <c r="AU725" i="20" s="1"/>
  <c r="AS725" i="20"/>
  <c r="AX725" i="20"/>
  <c r="AI726" i="20"/>
  <c r="AJ726" i="20"/>
  <c r="AK726" i="20"/>
  <c r="AT726" i="20" s="1"/>
  <c r="AL726" i="20"/>
  <c r="AM726" i="20"/>
  <c r="AN726" i="20"/>
  <c r="AO726" i="20"/>
  <c r="AP726" i="20"/>
  <c r="AQ726" i="20"/>
  <c r="AR726" i="20"/>
  <c r="AU726" i="20" s="1"/>
  <c r="AS726" i="20"/>
  <c r="AX726" i="20"/>
  <c r="AI727" i="20"/>
  <c r="AJ727" i="20"/>
  <c r="AK727" i="20"/>
  <c r="AT727" i="20" s="1"/>
  <c r="AL727" i="20"/>
  <c r="AM727" i="20"/>
  <c r="AN727" i="20"/>
  <c r="AO727" i="20"/>
  <c r="AP727" i="20"/>
  <c r="AQ727" i="20"/>
  <c r="AR727" i="20"/>
  <c r="AS727" i="20"/>
  <c r="AU727" i="20"/>
  <c r="AX727" i="20"/>
  <c r="AI728" i="20"/>
  <c r="AJ728" i="20"/>
  <c r="AK728" i="20"/>
  <c r="AT728" i="20" s="1"/>
  <c r="AL728" i="20"/>
  <c r="AM728" i="20"/>
  <c r="AN728" i="20"/>
  <c r="AO728" i="20"/>
  <c r="AP728" i="20"/>
  <c r="AQ728" i="20"/>
  <c r="AR728" i="20"/>
  <c r="AU728" i="20" s="1"/>
  <c r="AS728" i="20"/>
  <c r="AX728" i="20"/>
  <c r="AI729" i="20"/>
  <c r="AJ729" i="20"/>
  <c r="AK729" i="20"/>
  <c r="AL729" i="20"/>
  <c r="AM729" i="20"/>
  <c r="AN729" i="20"/>
  <c r="AO729" i="20"/>
  <c r="AP729" i="20"/>
  <c r="AQ729" i="20"/>
  <c r="AR729" i="20"/>
  <c r="AS729" i="20"/>
  <c r="AU729" i="20"/>
  <c r="AX729" i="20"/>
  <c r="AI730" i="20"/>
  <c r="AJ730" i="20"/>
  <c r="AK730" i="20"/>
  <c r="AT730" i="20" s="1"/>
  <c r="AL730" i="20"/>
  <c r="AM730" i="20"/>
  <c r="AN730" i="20"/>
  <c r="AO730" i="20"/>
  <c r="AP730" i="20"/>
  <c r="AQ730" i="20"/>
  <c r="AR730" i="20"/>
  <c r="AU730" i="20" s="1"/>
  <c r="AS730" i="20"/>
  <c r="AX730" i="20"/>
  <c r="AI731" i="20"/>
  <c r="AJ731" i="20"/>
  <c r="AK731" i="20"/>
  <c r="AL731" i="20"/>
  <c r="AM731" i="20"/>
  <c r="AN731" i="20"/>
  <c r="AO731" i="20"/>
  <c r="AP731" i="20"/>
  <c r="AQ731" i="20"/>
  <c r="AR731" i="20"/>
  <c r="AU731" i="20" s="1"/>
  <c r="AS731" i="20"/>
  <c r="AX731" i="20"/>
  <c r="AI732" i="20"/>
  <c r="AJ732" i="20"/>
  <c r="AK732" i="20"/>
  <c r="AL732" i="20"/>
  <c r="AM732" i="20"/>
  <c r="AN732" i="20"/>
  <c r="AO732" i="20"/>
  <c r="AP732" i="20"/>
  <c r="AQ732" i="20"/>
  <c r="AR732" i="20"/>
  <c r="AU732" i="20" s="1"/>
  <c r="AS732" i="20"/>
  <c r="AX732" i="20"/>
  <c r="AI733" i="20"/>
  <c r="AJ733" i="20"/>
  <c r="AK733" i="20"/>
  <c r="AT733" i="20" s="1"/>
  <c r="AL733" i="20"/>
  <c r="AM733" i="20"/>
  <c r="AN733" i="20"/>
  <c r="AO733" i="20"/>
  <c r="AP733" i="20"/>
  <c r="AQ733" i="20"/>
  <c r="AR733" i="20"/>
  <c r="AU733" i="20" s="1"/>
  <c r="AS733" i="20"/>
  <c r="AX733" i="20"/>
  <c r="AI734" i="20"/>
  <c r="AJ734" i="20"/>
  <c r="AK734" i="20"/>
  <c r="AT734" i="20" s="1"/>
  <c r="AL734" i="20"/>
  <c r="AM734" i="20"/>
  <c r="AN734" i="20"/>
  <c r="AO734" i="20"/>
  <c r="AP734" i="20"/>
  <c r="AQ734" i="20"/>
  <c r="AR734" i="20"/>
  <c r="AS734" i="20"/>
  <c r="AU734" i="20"/>
  <c r="AX734" i="20"/>
  <c r="AI735" i="20"/>
  <c r="AJ735" i="20"/>
  <c r="AK735" i="20"/>
  <c r="AL735" i="20"/>
  <c r="AM735" i="20"/>
  <c r="AN735" i="20"/>
  <c r="AO735" i="20"/>
  <c r="AP735" i="20"/>
  <c r="AQ735" i="20"/>
  <c r="AR735" i="20"/>
  <c r="AU735" i="20" s="1"/>
  <c r="AS735" i="20"/>
  <c r="AT735" i="20"/>
  <c r="AX735" i="20"/>
  <c r="AI736" i="20"/>
  <c r="AJ736" i="20"/>
  <c r="AK736" i="20"/>
  <c r="AL736" i="20"/>
  <c r="AM736" i="20"/>
  <c r="AN736" i="20"/>
  <c r="AO736" i="20"/>
  <c r="AP736" i="20"/>
  <c r="AQ736" i="20"/>
  <c r="AR736" i="20"/>
  <c r="AU736" i="20" s="1"/>
  <c r="AS736" i="20"/>
  <c r="AX736" i="20"/>
  <c r="AI737" i="20"/>
  <c r="AJ737" i="20"/>
  <c r="AK737" i="20"/>
  <c r="AT737" i="20" s="1"/>
  <c r="AL737" i="20"/>
  <c r="AM737" i="20"/>
  <c r="AN737" i="20"/>
  <c r="AO737" i="20"/>
  <c r="AP737" i="20"/>
  <c r="AQ737" i="20"/>
  <c r="AR737" i="20"/>
  <c r="AU737" i="20" s="1"/>
  <c r="AS737" i="20"/>
  <c r="AX737" i="20"/>
  <c r="AI738" i="20"/>
  <c r="AJ738" i="20"/>
  <c r="AK738" i="20"/>
  <c r="AT738" i="20" s="1"/>
  <c r="AL738" i="20"/>
  <c r="AM738" i="20"/>
  <c r="AN738" i="20"/>
  <c r="AO738" i="20"/>
  <c r="AP738" i="20"/>
  <c r="AQ738" i="20"/>
  <c r="AR738" i="20"/>
  <c r="AS738" i="20"/>
  <c r="AU738" i="20"/>
  <c r="AX738" i="20"/>
  <c r="AI739" i="20"/>
  <c r="AJ739" i="20"/>
  <c r="AK739" i="20"/>
  <c r="AT739" i="20" s="1"/>
  <c r="AL739" i="20"/>
  <c r="AM739" i="20"/>
  <c r="AN739" i="20"/>
  <c r="AO739" i="20"/>
  <c r="AP739" i="20"/>
  <c r="AQ739" i="20"/>
  <c r="AR739" i="20"/>
  <c r="AU739" i="20" s="1"/>
  <c r="AS739" i="20"/>
  <c r="AX739" i="20"/>
  <c r="AI740" i="20"/>
  <c r="AJ740" i="20"/>
  <c r="AK740" i="20"/>
  <c r="AT740" i="20" s="1"/>
  <c r="AL740" i="20"/>
  <c r="AM740" i="20"/>
  <c r="AN740" i="20"/>
  <c r="AO740" i="20"/>
  <c r="AP740" i="20"/>
  <c r="AQ740" i="20"/>
  <c r="AR740" i="20"/>
  <c r="AU740" i="20" s="1"/>
  <c r="AS740" i="20"/>
  <c r="AX740" i="20"/>
  <c r="AI741" i="20"/>
  <c r="AJ741" i="20"/>
  <c r="AK741" i="20"/>
  <c r="AT741" i="20" s="1"/>
  <c r="AL741" i="20"/>
  <c r="AM741" i="20"/>
  <c r="AN741" i="20"/>
  <c r="AO741" i="20"/>
  <c r="AP741" i="20"/>
  <c r="AQ741" i="20"/>
  <c r="AR741" i="20"/>
  <c r="AS741" i="20"/>
  <c r="AU741" i="20"/>
  <c r="AX741" i="20"/>
  <c r="AI742" i="20"/>
  <c r="AJ742" i="20"/>
  <c r="AK742" i="20"/>
  <c r="AT742" i="20" s="1"/>
  <c r="AL742" i="20"/>
  <c r="AM742" i="20"/>
  <c r="AN742" i="20"/>
  <c r="AO742" i="20"/>
  <c r="AP742" i="20"/>
  <c r="AQ742" i="20"/>
  <c r="AR742" i="20"/>
  <c r="AS742" i="20"/>
  <c r="AU742" i="20"/>
  <c r="AX742" i="20"/>
  <c r="AI743" i="20"/>
  <c r="AJ743" i="20"/>
  <c r="AK743" i="20"/>
  <c r="AT743" i="20" s="1"/>
  <c r="AL743" i="20"/>
  <c r="AM743" i="20"/>
  <c r="AN743" i="20"/>
  <c r="AO743" i="20"/>
  <c r="AP743" i="20"/>
  <c r="AQ743" i="20"/>
  <c r="AR743" i="20"/>
  <c r="AU743" i="20" s="1"/>
  <c r="AS743" i="20"/>
  <c r="AX743" i="20"/>
  <c r="AI744" i="20"/>
  <c r="AJ744" i="20"/>
  <c r="AK744" i="20"/>
  <c r="AT744" i="20" s="1"/>
  <c r="AL744" i="20"/>
  <c r="AM744" i="20"/>
  <c r="AN744" i="20"/>
  <c r="AO744" i="20"/>
  <c r="AP744" i="20"/>
  <c r="AQ744" i="20"/>
  <c r="AR744" i="20"/>
  <c r="AU744" i="20" s="1"/>
  <c r="AS744" i="20"/>
  <c r="AX744" i="20"/>
  <c r="AI745" i="20"/>
  <c r="AJ745" i="20"/>
  <c r="AK745" i="20"/>
  <c r="AT745" i="20" s="1"/>
  <c r="AL745" i="20"/>
  <c r="AM745" i="20"/>
  <c r="AN745" i="20"/>
  <c r="AO745" i="20"/>
  <c r="AP745" i="20"/>
  <c r="AQ745" i="20"/>
  <c r="AR745" i="20"/>
  <c r="AU745" i="20" s="1"/>
  <c r="AS745" i="20"/>
  <c r="AX745" i="20"/>
  <c r="AI746" i="20"/>
  <c r="AJ746" i="20"/>
  <c r="AK746" i="20"/>
  <c r="AL746" i="20"/>
  <c r="AM746" i="20"/>
  <c r="AN746" i="20"/>
  <c r="AO746" i="20"/>
  <c r="AP746" i="20"/>
  <c r="AQ746" i="20"/>
  <c r="AR746" i="20"/>
  <c r="AS746" i="20"/>
  <c r="AT746" i="20"/>
  <c r="AU746" i="20"/>
  <c r="AX746" i="20"/>
  <c r="AI747" i="20"/>
  <c r="AJ747" i="20"/>
  <c r="AK747" i="20"/>
  <c r="AT747" i="20" s="1"/>
  <c r="AL747" i="20"/>
  <c r="AM747" i="20"/>
  <c r="AN747" i="20"/>
  <c r="AO747" i="20"/>
  <c r="AP747" i="20"/>
  <c r="AQ747" i="20"/>
  <c r="AR747" i="20"/>
  <c r="AU747" i="20" s="1"/>
  <c r="AS747" i="20"/>
  <c r="AX747" i="20"/>
  <c r="AI748" i="20"/>
  <c r="AJ748" i="20"/>
  <c r="AK748" i="20"/>
  <c r="AT748" i="20" s="1"/>
  <c r="AL748" i="20"/>
  <c r="AM748" i="20"/>
  <c r="AN748" i="20"/>
  <c r="AO748" i="20"/>
  <c r="AP748" i="20"/>
  <c r="AQ748" i="20"/>
  <c r="AR748" i="20"/>
  <c r="AU748" i="20" s="1"/>
  <c r="AS748" i="20"/>
  <c r="AX748" i="20"/>
  <c r="AI749" i="20"/>
  <c r="AJ749" i="20"/>
  <c r="AK749" i="20"/>
  <c r="AT749" i="20" s="1"/>
  <c r="AL749" i="20"/>
  <c r="AM749" i="20"/>
  <c r="AN749" i="20"/>
  <c r="AO749" i="20"/>
  <c r="AP749" i="20"/>
  <c r="AQ749" i="20"/>
  <c r="AR749" i="20"/>
  <c r="AU749" i="20" s="1"/>
  <c r="AS749" i="20"/>
  <c r="AX749" i="20"/>
  <c r="AI750" i="20"/>
  <c r="AJ750" i="20"/>
  <c r="AK750" i="20"/>
  <c r="AT750" i="20" s="1"/>
  <c r="AL750" i="20"/>
  <c r="AM750" i="20"/>
  <c r="AN750" i="20"/>
  <c r="AO750" i="20"/>
  <c r="AP750" i="20"/>
  <c r="AQ750" i="20"/>
  <c r="AR750" i="20"/>
  <c r="AU750" i="20" s="1"/>
  <c r="AS750" i="20"/>
  <c r="AX750" i="20"/>
  <c r="AI751" i="20"/>
  <c r="AJ751" i="20"/>
  <c r="AK751" i="20"/>
  <c r="AT751" i="20" s="1"/>
  <c r="AL751" i="20"/>
  <c r="AM751" i="20"/>
  <c r="AN751" i="20"/>
  <c r="AO751" i="20"/>
  <c r="AP751" i="20"/>
  <c r="AQ751" i="20"/>
  <c r="AR751" i="20"/>
  <c r="AU751" i="20" s="1"/>
  <c r="AS751" i="20"/>
  <c r="AX751" i="20"/>
  <c r="AI752" i="20"/>
  <c r="AJ752" i="20"/>
  <c r="AK752" i="20"/>
  <c r="AT752" i="20" s="1"/>
  <c r="AL752" i="20"/>
  <c r="AM752" i="20"/>
  <c r="AN752" i="20"/>
  <c r="AO752" i="20"/>
  <c r="AP752" i="20"/>
  <c r="AQ752" i="20"/>
  <c r="AR752" i="20"/>
  <c r="AU752" i="20" s="1"/>
  <c r="AS752" i="20"/>
  <c r="AX752" i="20"/>
  <c r="AI753" i="20"/>
  <c r="AJ753" i="20"/>
  <c r="AK753" i="20"/>
  <c r="AT753" i="20" s="1"/>
  <c r="AL753" i="20"/>
  <c r="AM753" i="20"/>
  <c r="AN753" i="20"/>
  <c r="AO753" i="20"/>
  <c r="AP753" i="20"/>
  <c r="AQ753" i="20"/>
  <c r="AR753" i="20"/>
  <c r="AS753" i="20"/>
  <c r="AU753" i="20"/>
  <c r="AX753" i="20"/>
  <c r="AI754" i="20"/>
  <c r="AJ754" i="20"/>
  <c r="AK754" i="20"/>
  <c r="AT754" i="20" s="1"/>
  <c r="AL754" i="20"/>
  <c r="AM754" i="20"/>
  <c r="AN754" i="20"/>
  <c r="AO754" i="20"/>
  <c r="AP754" i="20"/>
  <c r="AQ754" i="20"/>
  <c r="AR754" i="20"/>
  <c r="AU754" i="20" s="1"/>
  <c r="AS754" i="20"/>
  <c r="AX754" i="20"/>
  <c r="AI755" i="20"/>
  <c r="AJ755" i="20"/>
  <c r="AK755" i="20"/>
  <c r="AT755" i="20" s="1"/>
  <c r="AL755" i="20"/>
  <c r="AM755" i="20"/>
  <c r="AN755" i="20"/>
  <c r="AO755" i="20"/>
  <c r="AP755" i="20"/>
  <c r="AQ755" i="20"/>
  <c r="AR755" i="20"/>
  <c r="AU755" i="20" s="1"/>
  <c r="AS755" i="20"/>
  <c r="AX755" i="20"/>
  <c r="AI756" i="20"/>
  <c r="AJ756" i="20"/>
  <c r="AK756" i="20"/>
  <c r="AT756" i="20" s="1"/>
  <c r="AL756" i="20"/>
  <c r="AM756" i="20"/>
  <c r="AN756" i="20"/>
  <c r="AO756" i="20"/>
  <c r="AP756" i="20"/>
  <c r="AQ756" i="20"/>
  <c r="AR756" i="20"/>
  <c r="AU756" i="20" s="1"/>
  <c r="AS756" i="20"/>
  <c r="AX756" i="20"/>
  <c r="AI757" i="20"/>
  <c r="AJ757" i="20"/>
  <c r="AK757" i="20"/>
  <c r="AT757" i="20" s="1"/>
  <c r="AL757" i="20"/>
  <c r="AM757" i="20"/>
  <c r="AN757" i="20"/>
  <c r="AO757" i="20"/>
  <c r="AP757" i="20"/>
  <c r="AQ757" i="20"/>
  <c r="AR757" i="20"/>
  <c r="AU757" i="20" s="1"/>
  <c r="AS757" i="20"/>
  <c r="AX757" i="20"/>
  <c r="AI758" i="20"/>
  <c r="AJ758" i="20"/>
  <c r="AK758" i="20"/>
  <c r="AT758" i="20" s="1"/>
  <c r="AL758" i="20"/>
  <c r="AM758" i="20"/>
  <c r="AN758" i="20"/>
  <c r="AO758" i="20"/>
  <c r="AP758" i="20"/>
  <c r="AQ758" i="20"/>
  <c r="AR758" i="20"/>
  <c r="AS758" i="20"/>
  <c r="AU758" i="20"/>
  <c r="AX758" i="20"/>
  <c r="AI759" i="20"/>
  <c r="AJ759" i="20"/>
  <c r="AK759" i="20"/>
  <c r="AT759" i="20" s="1"/>
  <c r="AL759" i="20"/>
  <c r="AM759" i="20"/>
  <c r="AN759" i="20"/>
  <c r="AO759" i="20"/>
  <c r="AP759" i="20"/>
  <c r="AQ759" i="20"/>
  <c r="AR759" i="20"/>
  <c r="AU759" i="20" s="1"/>
  <c r="AS759" i="20"/>
  <c r="AX759" i="20"/>
  <c r="AI760" i="20"/>
  <c r="AJ760" i="20"/>
  <c r="AK760" i="20"/>
  <c r="AT760" i="20" s="1"/>
  <c r="AL760" i="20"/>
  <c r="AM760" i="20"/>
  <c r="AN760" i="20"/>
  <c r="AO760" i="20"/>
  <c r="AP760" i="20"/>
  <c r="AQ760" i="20"/>
  <c r="AR760" i="20"/>
  <c r="AU760" i="20" s="1"/>
  <c r="AS760" i="20"/>
  <c r="AX760" i="20"/>
  <c r="AI761" i="20"/>
  <c r="AJ761" i="20"/>
  <c r="AK761" i="20"/>
  <c r="AT761" i="20" s="1"/>
  <c r="AL761" i="20"/>
  <c r="AM761" i="20"/>
  <c r="AN761" i="20"/>
  <c r="AO761" i="20"/>
  <c r="AP761" i="20"/>
  <c r="AQ761" i="20"/>
  <c r="AR761" i="20"/>
  <c r="AU761" i="20" s="1"/>
  <c r="AS761" i="20"/>
  <c r="AX761" i="20"/>
  <c r="AI762" i="20"/>
  <c r="AJ762" i="20"/>
  <c r="AK762" i="20"/>
  <c r="AT762" i="20" s="1"/>
  <c r="AL762" i="20"/>
  <c r="AM762" i="20"/>
  <c r="AN762" i="20"/>
  <c r="AO762" i="20"/>
  <c r="AP762" i="20"/>
  <c r="AQ762" i="20"/>
  <c r="AR762" i="20"/>
  <c r="AU762" i="20" s="1"/>
  <c r="AS762" i="20"/>
  <c r="AX762" i="20"/>
  <c r="AI763" i="20"/>
  <c r="AJ763" i="20"/>
  <c r="AK763" i="20"/>
  <c r="AT763" i="20" s="1"/>
  <c r="AL763" i="20"/>
  <c r="AM763" i="20"/>
  <c r="AN763" i="20"/>
  <c r="AO763" i="20"/>
  <c r="AP763" i="20"/>
  <c r="AQ763" i="20"/>
  <c r="AR763" i="20"/>
  <c r="AU763" i="20" s="1"/>
  <c r="AS763" i="20"/>
  <c r="AX763" i="20"/>
  <c r="AI764" i="20"/>
  <c r="AJ764" i="20"/>
  <c r="AK764" i="20"/>
  <c r="AT764" i="20" s="1"/>
  <c r="AL764" i="20"/>
  <c r="AM764" i="20"/>
  <c r="AN764" i="20"/>
  <c r="AO764" i="20"/>
  <c r="AP764" i="20"/>
  <c r="AQ764" i="20"/>
  <c r="AR764" i="20"/>
  <c r="AU764" i="20" s="1"/>
  <c r="AS764" i="20"/>
  <c r="AX764" i="20"/>
  <c r="AI765" i="20"/>
  <c r="AJ765" i="20"/>
  <c r="AK765" i="20"/>
  <c r="AT765" i="20" s="1"/>
  <c r="AL765" i="20"/>
  <c r="AM765" i="20"/>
  <c r="AN765" i="20"/>
  <c r="AO765" i="20"/>
  <c r="AP765" i="20"/>
  <c r="AQ765" i="20"/>
  <c r="AR765" i="20"/>
  <c r="AS765" i="20"/>
  <c r="AU765" i="20"/>
  <c r="AX765" i="20"/>
  <c r="AI766" i="20"/>
  <c r="AJ766" i="20"/>
  <c r="AK766" i="20"/>
  <c r="AT766" i="20" s="1"/>
  <c r="AL766" i="20"/>
  <c r="AM766" i="20"/>
  <c r="AN766" i="20"/>
  <c r="AO766" i="20"/>
  <c r="AP766" i="20"/>
  <c r="AQ766" i="20"/>
  <c r="AR766" i="20"/>
  <c r="AU766" i="20" s="1"/>
  <c r="AS766" i="20"/>
  <c r="AX766" i="20"/>
  <c r="AI767" i="20"/>
  <c r="AJ767" i="20"/>
  <c r="AK767" i="20"/>
  <c r="AT767" i="20" s="1"/>
  <c r="AL767" i="20"/>
  <c r="AM767" i="20"/>
  <c r="AN767" i="20"/>
  <c r="AO767" i="20"/>
  <c r="AP767" i="20"/>
  <c r="AQ767" i="20"/>
  <c r="AR767" i="20"/>
  <c r="AU767" i="20" s="1"/>
  <c r="AS767" i="20"/>
  <c r="AX767" i="20"/>
  <c r="AI768" i="20"/>
  <c r="AJ768" i="20"/>
  <c r="AK768" i="20"/>
  <c r="AT768" i="20" s="1"/>
  <c r="AL768" i="20"/>
  <c r="AM768" i="20"/>
  <c r="AN768" i="20"/>
  <c r="AO768" i="20"/>
  <c r="AP768" i="20"/>
  <c r="AQ768" i="20"/>
  <c r="AR768" i="20"/>
  <c r="AU768" i="20" s="1"/>
  <c r="AS768" i="20"/>
  <c r="AX768" i="20"/>
  <c r="AI769" i="20"/>
  <c r="AJ769" i="20"/>
  <c r="AK769" i="20"/>
  <c r="AL769" i="20"/>
  <c r="AM769" i="20"/>
  <c r="AN769" i="20"/>
  <c r="AO769" i="20"/>
  <c r="AP769" i="20"/>
  <c r="AQ769" i="20"/>
  <c r="AR769" i="20"/>
  <c r="AS769" i="20"/>
  <c r="AT769" i="20"/>
  <c r="AU769" i="20"/>
  <c r="AX769" i="20"/>
  <c r="AI770" i="20"/>
  <c r="AJ770" i="20"/>
  <c r="AK770" i="20"/>
  <c r="AT770" i="20" s="1"/>
  <c r="AL770" i="20"/>
  <c r="AM770" i="20"/>
  <c r="AN770" i="20"/>
  <c r="AO770" i="20"/>
  <c r="AP770" i="20"/>
  <c r="AQ770" i="20"/>
  <c r="AR770" i="20"/>
  <c r="AU770" i="20" s="1"/>
  <c r="AS770" i="20"/>
  <c r="AX770" i="20"/>
  <c r="AI771" i="20"/>
  <c r="AJ771" i="20"/>
  <c r="AK771" i="20"/>
  <c r="AT771" i="20" s="1"/>
  <c r="AL771" i="20"/>
  <c r="AM771" i="20"/>
  <c r="AN771" i="20"/>
  <c r="AO771" i="20"/>
  <c r="AP771" i="20"/>
  <c r="AQ771" i="20"/>
  <c r="AR771" i="20"/>
  <c r="AU771" i="20" s="1"/>
  <c r="AS771" i="20"/>
  <c r="AX771" i="20"/>
  <c r="AI772" i="20"/>
  <c r="AJ772" i="20"/>
  <c r="AK772" i="20"/>
  <c r="AT772" i="20" s="1"/>
  <c r="AL772" i="20"/>
  <c r="AM772" i="20"/>
  <c r="AN772" i="20"/>
  <c r="AO772" i="20"/>
  <c r="AP772" i="20"/>
  <c r="AQ772" i="20"/>
  <c r="AR772" i="20"/>
  <c r="AU772" i="20" s="1"/>
  <c r="AS772" i="20"/>
  <c r="AX772" i="20"/>
  <c r="AI773" i="20"/>
  <c r="AJ773" i="20"/>
  <c r="AK773" i="20"/>
  <c r="AT773" i="20" s="1"/>
  <c r="AL773" i="20"/>
  <c r="AM773" i="20"/>
  <c r="AN773" i="20"/>
  <c r="AO773" i="20"/>
  <c r="AP773" i="20"/>
  <c r="AQ773" i="20"/>
  <c r="AR773" i="20"/>
  <c r="AU773" i="20" s="1"/>
  <c r="AS773" i="20"/>
  <c r="AX773" i="20"/>
  <c r="AI774" i="20"/>
  <c r="AJ774" i="20"/>
  <c r="AK774" i="20"/>
  <c r="AT774" i="20" s="1"/>
  <c r="AL774" i="20"/>
  <c r="AM774" i="20"/>
  <c r="AN774" i="20"/>
  <c r="AO774" i="20"/>
  <c r="AP774" i="20"/>
  <c r="AQ774" i="20"/>
  <c r="AR774" i="20"/>
  <c r="AS774" i="20"/>
  <c r="AU774" i="20"/>
  <c r="AX774" i="20"/>
  <c r="AI775" i="20"/>
  <c r="AJ775" i="20"/>
  <c r="AK775" i="20"/>
  <c r="AT775" i="20" s="1"/>
  <c r="AL775" i="20"/>
  <c r="AM775" i="20"/>
  <c r="AN775" i="20"/>
  <c r="AO775" i="20"/>
  <c r="AP775" i="20"/>
  <c r="AQ775" i="20"/>
  <c r="AR775" i="20"/>
  <c r="AU775" i="20" s="1"/>
  <c r="AS775" i="20"/>
  <c r="AX775" i="20"/>
  <c r="AI776" i="20"/>
  <c r="AJ776" i="20"/>
  <c r="AK776" i="20"/>
  <c r="AT776" i="20" s="1"/>
  <c r="AL776" i="20"/>
  <c r="AM776" i="20"/>
  <c r="AN776" i="20"/>
  <c r="AO776" i="20"/>
  <c r="AP776" i="20"/>
  <c r="AQ776" i="20"/>
  <c r="AR776" i="20"/>
  <c r="AU776" i="20" s="1"/>
  <c r="AS776" i="20"/>
  <c r="AX776" i="20"/>
  <c r="AI777" i="20"/>
  <c r="AJ777" i="20"/>
  <c r="AK777" i="20"/>
  <c r="AT777" i="20" s="1"/>
  <c r="AL777" i="20"/>
  <c r="AM777" i="20"/>
  <c r="AN777" i="20"/>
  <c r="AO777" i="20"/>
  <c r="AP777" i="20"/>
  <c r="AQ777" i="20"/>
  <c r="AR777" i="20"/>
  <c r="AU777" i="20" s="1"/>
  <c r="AS777" i="20"/>
  <c r="AX777" i="20"/>
  <c r="AI778" i="20"/>
  <c r="AJ778" i="20"/>
  <c r="AK778" i="20"/>
  <c r="AT778" i="20" s="1"/>
  <c r="AL778" i="20"/>
  <c r="AM778" i="20"/>
  <c r="AN778" i="20"/>
  <c r="AO778" i="20"/>
  <c r="AP778" i="20"/>
  <c r="AQ778" i="20"/>
  <c r="AR778" i="20"/>
  <c r="AS778" i="20"/>
  <c r="AU778" i="20"/>
  <c r="AX778" i="20"/>
  <c r="AI779" i="20"/>
  <c r="AJ779" i="20"/>
  <c r="AK779" i="20"/>
  <c r="AT779" i="20" s="1"/>
  <c r="AL779" i="20"/>
  <c r="AM779" i="20"/>
  <c r="AN779" i="20"/>
  <c r="AO779" i="20"/>
  <c r="AP779" i="20"/>
  <c r="AQ779" i="20"/>
  <c r="AR779" i="20"/>
  <c r="AU779" i="20" s="1"/>
  <c r="AS779" i="20"/>
  <c r="AX779" i="20"/>
  <c r="AI780" i="20"/>
  <c r="AJ780" i="20"/>
  <c r="AK780" i="20"/>
  <c r="AT780" i="20" s="1"/>
  <c r="AL780" i="20"/>
  <c r="AM780" i="20"/>
  <c r="AN780" i="20"/>
  <c r="AO780" i="20"/>
  <c r="AP780" i="20"/>
  <c r="AQ780" i="20"/>
  <c r="AR780" i="20"/>
  <c r="AU780" i="20" s="1"/>
  <c r="AS780" i="20"/>
  <c r="AX780" i="20"/>
  <c r="AI781" i="20"/>
  <c r="AJ781" i="20"/>
  <c r="AK781" i="20"/>
  <c r="AT781" i="20" s="1"/>
  <c r="AL781" i="20"/>
  <c r="AM781" i="20"/>
  <c r="AN781" i="20"/>
  <c r="AO781" i="20"/>
  <c r="AP781" i="20"/>
  <c r="AQ781" i="20"/>
  <c r="AR781" i="20"/>
  <c r="AU781" i="20" s="1"/>
  <c r="AS781" i="20"/>
  <c r="AX781" i="20"/>
  <c r="AI782" i="20"/>
  <c r="AJ782" i="20"/>
  <c r="AK782" i="20"/>
  <c r="AT782" i="20" s="1"/>
  <c r="AL782" i="20"/>
  <c r="AM782" i="20"/>
  <c r="AN782" i="20"/>
  <c r="AO782" i="20"/>
  <c r="AP782" i="20"/>
  <c r="AQ782" i="20"/>
  <c r="AR782" i="20"/>
  <c r="AU782" i="20" s="1"/>
  <c r="AS782" i="20"/>
  <c r="AX782" i="20"/>
  <c r="AI783" i="20"/>
  <c r="AJ783" i="20"/>
  <c r="AK783" i="20"/>
  <c r="AT783" i="20" s="1"/>
  <c r="AL783" i="20"/>
  <c r="AM783" i="20"/>
  <c r="AN783" i="20"/>
  <c r="AO783" i="20"/>
  <c r="AP783" i="20"/>
  <c r="AQ783" i="20"/>
  <c r="AR783" i="20"/>
  <c r="AU783" i="20" s="1"/>
  <c r="AS783" i="20"/>
  <c r="AX783" i="20"/>
  <c r="AI784" i="20"/>
  <c r="AJ784" i="20"/>
  <c r="AK784" i="20"/>
  <c r="AT784" i="20" s="1"/>
  <c r="AL784" i="20"/>
  <c r="AM784" i="20"/>
  <c r="AN784" i="20"/>
  <c r="AO784" i="20"/>
  <c r="AP784" i="20"/>
  <c r="AQ784" i="20"/>
  <c r="AR784" i="20"/>
  <c r="AU784" i="20" s="1"/>
  <c r="AS784" i="20"/>
  <c r="AX784" i="20"/>
  <c r="AI785" i="20"/>
  <c r="AJ785" i="20"/>
  <c r="AK785" i="20"/>
  <c r="AL785" i="20"/>
  <c r="AM785" i="20"/>
  <c r="AN785" i="20"/>
  <c r="AO785" i="20"/>
  <c r="AP785" i="20"/>
  <c r="AQ785" i="20"/>
  <c r="AR785" i="20"/>
  <c r="AS785" i="20"/>
  <c r="AT785" i="20"/>
  <c r="AU785" i="20"/>
  <c r="AX785" i="20"/>
  <c r="AI786" i="20"/>
  <c r="AJ786" i="20"/>
  <c r="AK786" i="20"/>
  <c r="AT786" i="20" s="1"/>
  <c r="AL786" i="20"/>
  <c r="AM786" i="20"/>
  <c r="AN786" i="20"/>
  <c r="AO786" i="20"/>
  <c r="AP786" i="20"/>
  <c r="AQ786" i="20"/>
  <c r="AR786" i="20"/>
  <c r="AU786" i="20" s="1"/>
  <c r="AS786" i="20"/>
  <c r="AX786" i="20"/>
  <c r="AI787" i="20"/>
  <c r="AJ787" i="20"/>
  <c r="AK787" i="20"/>
  <c r="AT787" i="20" s="1"/>
  <c r="AL787" i="20"/>
  <c r="AM787" i="20"/>
  <c r="AN787" i="20"/>
  <c r="AO787" i="20"/>
  <c r="AP787" i="20"/>
  <c r="AQ787" i="20"/>
  <c r="AR787" i="20"/>
  <c r="AU787" i="20" s="1"/>
  <c r="AS787" i="20"/>
  <c r="AX787" i="20"/>
  <c r="AI788" i="20"/>
  <c r="AJ788" i="20"/>
  <c r="AK788" i="20"/>
  <c r="AT788" i="20" s="1"/>
  <c r="AL788" i="20"/>
  <c r="AM788" i="20"/>
  <c r="AN788" i="20"/>
  <c r="AO788" i="20"/>
  <c r="AP788" i="20"/>
  <c r="AQ788" i="20"/>
  <c r="AR788" i="20"/>
  <c r="AU788" i="20" s="1"/>
  <c r="AS788" i="20"/>
  <c r="AX788" i="20"/>
  <c r="AI789" i="20"/>
  <c r="AJ789" i="20"/>
  <c r="AK789" i="20"/>
  <c r="AT789" i="20" s="1"/>
  <c r="AL789" i="20"/>
  <c r="AM789" i="20"/>
  <c r="AN789" i="20"/>
  <c r="AO789" i="20"/>
  <c r="AP789" i="20"/>
  <c r="AQ789" i="20"/>
  <c r="AR789" i="20"/>
  <c r="AS789" i="20"/>
  <c r="AU789" i="20"/>
  <c r="AX789" i="20"/>
  <c r="AI790" i="20"/>
  <c r="AJ790" i="20"/>
  <c r="AK790" i="20"/>
  <c r="AT790" i="20" s="1"/>
  <c r="AL790" i="20"/>
  <c r="AM790" i="20"/>
  <c r="AN790" i="20"/>
  <c r="AO790" i="20"/>
  <c r="AP790" i="20"/>
  <c r="AQ790" i="20"/>
  <c r="AR790" i="20"/>
  <c r="AU790" i="20" s="1"/>
  <c r="AS790" i="20"/>
  <c r="AX790" i="20"/>
  <c r="AI791" i="20"/>
  <c r="AJ791" i="20"/>
  <c r="AK791" i="20"/>
  <c r="AT791" i="20" s="1"/>
  <c r="AL791" i="20"/>
  <c r="AM791" i="20"/>
  <c r="AN791" i="20"/>
  <c r="AO791" i="20"/>
  <c r="AP791" i="20"/>
  <c r="AQ791" i="20"/>
  <c r="AR791" i="20"/>
  <c r="AU791" i="20" s="1"/>
  <c r="AS791" i="20"/>
  <c r="AX791" i="20"/>
  <c r="AI792" i="20"/>
  <c r="AJ792" i="20"/>
  <c r="AK792" i="20"/>
  <c r="AT792" i="20" s="1"/>
  <c r="AL792" i="20"/>
  <c r="AM792" i="20"/>
  <c r="AN792" i="20"/>
  <c r="AO792" i="20"/>
  <c r="AP792" i="20"/>
  <c r="AQ792" i="20"/>
  <c r="AR792" i="20"/>
  <c r="AU792" i="20" s="1"/>
  <c r="AS792" i="20"/>
  <c r="AX792" i="20"/>
  <c r="AI793" i="20"/>
  <c r="AJ793" i="20"/>
  <c r="AK793" i="20"/>
  <c r="AT793" i="20" s="1"/>
  <c r="AL793" i="20"/>
  <c r="AM793" i="20"/>
  <c r="AN793" i="20"/>
  <c r="AO793" i="20"/>
  <c r="AP793" i="20"/>
  <c r="AQ793" i="20"/>
  <c r="AR793" i="20"/>
  <c r="AS793" i="20"/>
  <c r="AU793" i="20"/>
  <c r="AX793" i="20"/>
  <c r="AI794" i="20"/>
  <c r="AJ794" i="20"/>
  <c r="AK794" i="20"/>
  <c r="AT794" i="20" s="1"/>
  <c r="AL794" i="20"/>
  <c r="AM794" i="20"/>
  <c r="AN794" i="20"/>
  <c r="AO794" i="20"/>
  <c r="AP794" i="20"/>
  <c r="AQ794" i="20"/>
  <c r="AR794" i="20"/>
  <c r="AU794" i="20" s="1"/>
  <c r="AS794" i="20"/>
  <c r="AX794" i="20"/>
  <c r="AI795" i="20"/>
  <c r="AJ795" i="20"/>
  <c r="AK795" i="20"/>
  <c r="AT795" i="20" s="1"/>
  <c r="AL795" i="20"/>
  <c r="AM795" i="20"/>
  <c r="AN795" i="20"/>
  <c r="AO795" i="20"/>
  <c r="AP795" i="20"/>
  <c r="AQ795" i="20"/>
  <c r="AR795" i="20"/>
  <c r="AU795" i="20" s="1"/>
  <c r="AS795" i="20"/>
  <c r="AX795" i="20"/>
  <c r="AI796" i="20"/>
  <c r="AJ796" i="20"/>
  <c r="AK796" i="20"/>
  <c r="AT796" i="20" s="1"/>
  <c r="AL796" i="20"/>
  <c r="AM796" i="20"/>
  <c r="AN796" i="20"/>
  <c r="AO796" i="20"/>
  <c r="AP796" i="20"/>
  <c r="AQ796" i="20"/>
  <c r="AR796" i="20"/>
  <c r="AU796" i="20" s="1"/>
  <c r="AS796" i="20"/>
  <c r="AX796" i="20"/>
  <c r="AI797" i="20"/>
  <c r="AJ797" i="20"/>
  <c r="AK797" i="20"/>
  <c r="AT797" i="20" s="1"/>
  <c r="AL797" i="20"/>
  <c r="AM797" i="20"/>
  <c r="AN797" i="20"/>
  <c r="AO797" i="20"/>
  <c r="AP797" i="20"/>
  <c r="AQ797" i="20"/>
  <c r="AR797" i="20"/>
  <c r="AS797" i="20"/>
  <c r="AU797" i="20"/>
  <c r="AX797" i="20"/>
  <c r="AI798" i="20"/>
  <c r="AJ798" i="20"/>
  <c r="AK798" i="20"/>
  <c r="AT798" i="20" s="1"/>
  <c r="AL798" i="20"/>
  <c r="AM798" i="20"/>
  <c r="AN798" i="20"/>
  <c r="AO798" i="20"/>
  <c r="AP798" i="20"/>
  <c r="AQ798" i="20"/>
  <c r="AR798" i="20"/>
  <c r="AS798" i="20"/>
  <c r="AU798" i="20"/>
  <c r="AX798" i="20"/>
  <c r="AI799" i="20"/>
  <c r="AJ799" i="20"/>
  <c r="AK799" i="20"/>
  <c r="AT799" i="20" s="1"/>
  <c r="AL799" i="20"/>
  <c r="AM799" i="20"/>
  <c r="AN799" i="20"/>
  <c r="AO799" i="20"/>
  <c r="AP799" i="20"/>
  <c r="AQ799" i="20"/>
  <c r="AR799" i="20"/>
  <c r="AU799" i="20" s="1"/>
  <c r="AS799" i="20"/>
  <c r="AX799" i="20"/>
  <c r="AI800" i="20"/>
  <c r="AJ800" i="20"/>
  <c r="AK800" i="20"/>
  <c r="AT800" i="20" s="1"/>
  <c r="AL800" i="20"/>
  <c r="AM800" i="20"/>
  <c r="AN800" i="20"/>
  <c r="AO800" i="20"/>
  <c r="AP800" i="20"/>
  <c r="AQ800" i="20"/>
  <c r="AR800" i="20"/>
  <c r="AU800" i="20" s="1"/>
  <c r="AS800" i="20"/>
  <c r="AX800" i="20"/>
  <c r="AI801" i="20"/>
  <c r="AJ801" i="20"/>
  <c r="AK801" i="20"/>
  <c r="AT801" i="20" s="1"/>
  <c r="AL801" i="20"/>
  <c r="AM801" i="20"/>
  <c r="AN801" i="20"/>
  <c r="AO801" i="20"/>
  <c r="AP801" i="20"/>
  <c r="AQ801" i="20"/>
  <c r="AR801" i="20"/>
  <c r="AU801" i="20" s="1"/>
  <c r="AS801" i="20"/>
  <c r="AX801" i="20"/>
  <c r="AI802" i="20"/>
  <c r="AJ802" i="20"/>
  <c r="AK802" i="20"/>
  <c r="AT802" i="20" s="1"/>
  <c r="AL802" i="20"/>
  <c r="AM802" i="20"/>
  <c r="AN802" i="20"/>
  <c r="AO802" i="20"/>
  <c r="AP802" i="20"/>
  <c r="AQ802" i="20"/>
  <c r="AR802" i="20"/>
  <c r="AS802" i="20"/>
  <c r="AU802" i="20"/>
  <c r="AX802" i="20"/>
  <c r="AI803" i="20"/>
  <c r="AJ803" i="20"/>
  <c r="AK803" i="20"/>
  <c r="AT803" i="20" s="1"/>
  <c r="AL803" i="20"/>
  <c r="AM803" i="20"/>
  <c r="AN803" i="20"/>
  <c r="AO803" i="20"/>
  <c r="AP803" i="20"/>
  <c r="AQ803" i="20"/>
  <c r="AR803" i="20"/>
  <c r="AU803" i="20" s="1"/>
  <c r="AS803" i="20"/>
  <c r="AX803" i="20"/>
  <c r="AI804" i="20"/>
  <c r="AJ804" i="20"/>
  <c r="AK804" i="20"/>
  <c r="AT804" i="20" s="1"/>
  <c r="AL804" i="20"/>
  <c r="AM804" i="20"/>
  <c r="AN804" i="20"/>
  <c r="AO804" i="20"/>
  <c r="AP804" i="20"/>
  <c r="AQ804" i="20"/>
  <c r="AR804" i="20"/>
  <c r="AU804" i="20" s="1"/>
  <c r="AS804" i="20"/>
  <c r="AX804" i="20"/>
  <c r="AI805" i="20"/>
  <c r="AJ805" i="20"/>
  <c r="AK805" i="20"/>
  <c r="AT805" i="20" s="1"/>
  <c r="AL805" i="20"/>
  <c r="AM805" i="20"/>
  <c r="AN805" i="20"/>
  <c r="AO805" i="20"/>
  <c r="AP805" i="20"/>
  <c r="AQ805" i="20"/>
  <c r="AR805" i="20"/>
  <c r="AU805" i="20" s="1"/>
  <c r="AS805" i="20"/>
  <c r="AX805" i="20"/>
  <c r="AI806" i="20"/>
  <c r="AJ806" i="20"/>
  <c r="AK806" i="20"/>
  <c r="AT806" i="20" s="1"/>
  <c r="AL806" i="20"/>
  <c r="AM806" i="20"/>
  <c r="AN806" i="20"/>
  <c r="AO806" i="20"/>
  <c r="AP806" i="20"/>
  <c r="AQ806" i="20"/>
  <c r="AR806" i="20"/>
  <c r="AS806" i="20"/>
  <c r="AU806" i="20"/>
  <c r="AX806" i="20"/>
  <c r="AI807" i="20"/>
  <c r="AJ807" i="20"/>
  <c r="AK807" i="20"/>
  <c r="AT807" i="20" s="1"/>
  <c r="AL807" i="20"/>
  <c r="AM807" i="20"/>
  <c r="AN807" i="20"/>
  <c r="AO807" i="20"/>
  <c r="AP807" i="20"/>
  <c r="AQ807" i="20"/>
  <c r="AR807" i="20"/>
  <c r="AU807" i="20" s="1"/>
  <c r="AS807" i="20"/>
  <c r="AX807" i="20"/>
  <c r="AI808" i="20"/>
  <c r="AJ808" i="20"/>
  <c r="AK808" i="20"/>
  <c r="AT808" i="20" s="1"/>
  <c r="AL808" i="20"/>
  <c r="AM808" i="20"/>
  <c r="AN808" i="20"/>
  <c r="AO808" i="20"/>
  <c r="AP808" i="20"/>
  <c r="AQ808" i="20"/>
  <c r="AR808" i="20"/>
  <c r="AU808" i="20" s="1"/>
  <c r="AS808" i="20"/>
  <c r="AX808" i="20"/>
  <c r="AI809" i="20"/>
  <c r="AJ809" i="20"/>
  <c r="AK809" i="20"/>
  <c r="AT809" i="20" s="1"/>
  <c r="AL809" i="20"/>
  <c r="AM809" i="20"/>
  <c r="AN809" i="20"/>
  <c r="AO809" i="20"/>
  <c r="AP809" i="20"/>
  <c r="AQ809" i="20"/>
  <c r="AR809" i="20"/>
  <c r="AU809" i="20" s="1"/>
  <c r="AS809" i="20"/>
  <c r="AX809" i="20"/>
  <c r="AI810" i="20"/>
  <c r="AJ810" i="20"/>
  <c r="AK810" i="20"/>
  <c r="AL810" i="20"/>
  <c r="AM810" i="20"/>
  <c r="AN810" i="20"/>
  <c r="AO810" i="20"/>
  <c r="AP810" i="20"/>
  <c r="AQ810" i="20"/>
  <c r="AR810" i="20"/>
  <c r="AS810" i="20"/>
  <c r="AT810" i="20"/>
  <c r="AU810" i="20"/>
  <c r="AX810" i="20"/>
  <c r="AI811" i="20"/>
  <c r="AJ811" i="20"/>
  <c r="AK811" i="20"/>
  <c r="AT811" i="20" s="1"/>
  <c r="AL811" i="20"/>
  <c r="AM811" i="20"/>
  <c r="AN811" i="20"/>
  <c r="AO811" i="20"/>
  <c r="AP811" i="20"/>
  <c r="AQ811" i="20"/>
  <c r="AR811" i="20"/>
  <c r="AU811" i="20" s="1"/>
  <c r="AS811" i="20"/>
  <c r="AX811" i="20"/>
  <c r="AI812" i="20"/>
  <c r="AJ812" i="20"/>
  <c r="AK812" i="20"/>
  <c r="AT812" i="20" s="1"/>
  <c r="AL812" i="20"/>
  <c r="AM812" i="20"/>
  <c r="AN812" i="20"/>
  <c r="AO812" i="20"/>
  <c r="AP812" i="20"/>
  <c r="AQ812" i="20"/>
  <c r="AR812" i="20"/>
  <c r="AU812" i="20" s="1"/>
  <c r="AS812" i="20"/>
  <c r="AX812" i="20"/>
  <c r="AI813" i="20"/>
  <c r="AJ813" i="20"/>
  <c r="AK813" i="20"/>
  <c r="AT813" i="20" s="1"/>
  <c r="AL813" i="20"/>
  <c r="AM813" i="20"/>
  <c r="AN813" i="20"/>
  <c r="AO813" i="20"/>
  <c r="AP813" i="20"/>
  <c r="AQ813" i="20"/>
  <c r="AR813" i="20"/>
  <c r="AU813" i="20" s="1"/>
  <c r="AS813" i="20"/>
  <c r="AX813" i="20"/>
  <c r="AI814" i="20"/>
  <c r="AJ814" i="20"/>
  <c r="AK814" i="20"/>
  <c r="AT814" i="20" s="1"/>
  <c r="AL814" i="20"/>
  <c r="AM814" i="20"/>
  <c r="AN814" i="20"/>
  <c r="AO814" i="20"/>
  <c r="AP814" i="20"/>
  <c r="AQ814" i="20"/>
  <c r="AR814" i="20"/>
  <c r="AU814" i="20" s="1"/>
  <c r="AS814" i="20"/>
  <c r="AX814" i="20"/>
  <c r="AI815" i="20"/>
  <c r="AJ815" i="20"/>
  <c r="AK815" i="20"/>
  <c r="AT815" i="20" s="1"/>
  <c r="AL815" i="20"/>
  <c r="AM815" i="20"/>
  <c r="AN815" i="20"/>
  <c r="AO815" i="20"/>
  <c r="AP815" i="20"/>
  <c r="AQ815" i="20"/>
  <c r="AR815" i="20"/>
  <c r="AU815" i="20" s="1"/>
  <c r="AS815" i="20"/>
  <c r="AX815" i="20"/>
  <c r="AI816" i="20"/>
  <c r="AJ816" i="20"/>
  <c r="AK816" i="20"/>
  <c r="AT816" i="20" s="1"/>
  <c r="AL816" i="20"/>
  <c r="AM816" i="20"/>
  <c r="AN816" i="20"/>
  <c r="AO816" i="20"/>
  <c r="AP816" i="20"/>
  <c r="AQ816" i="20"/>
  <c r="AR816" i="20"/>
  <c r="AU816" i="20" s="1"/>
  <c r="AS816" i="20"/>
  <c r="AX816" i="20"/>
  <c r="AI817" i="20"/>
  <c r="AJ817" i="20"/>
  <c r="AK817" i="20"/>
  <c r="AT817" i="20" s="1"/>
  <c r="AL817" i="20"/>
  <c r="AM817" i="20"/>
  <c r="AN817" i="20"/>
  <c r="AO817" i="20"/>
  <c r="AP817" i="20"/>
  <c r="AQ817" i="20"/>
  <c r="AR817" i="20"/>
  <c r="AS817" i="20"/>
  <c r="AU817" i="20"/>
  <c r="AX817" i="20"/>
  <c r="AI818" i="20"/>
  <c r="AJ818" i="20"/>
  <c r="AK818" i="20"/>
  <c r="AT818" i="20" s="1"/>
  <c r="AL818" i="20"/>
  <c r="AM818" i="20"/>
  <c r="AN818" i="20"/>
  <c r="AO818" i="20"/>
  <c r="AP818" i="20"/>
  <c r="AQ818" i="20"/>
  <c r="AR818" i="20"/>
  <c r="AU818" i="20" s="1"/>
  <c r="AS818" i="20"/>
  <c r="AX818" i="20"/>
  <c r="AI819" i="20"/>
  <c r="AJ819" i="20"/>
  <c r="AK819" i="20"/>
  <c r="AT819" i="20" s="1"/>
  <c r="AL819" i="20"/>
  <c r="AM819" i="20"/>
  <c r="AN819" i="20"/>
  <c r="AO819" i="20"/>
  <c r="AP819" i="20"/>
  <c r="AQ819" i="20"/>
  <c r="AR819" i="20"/>
  <c r="AU819" i="20" s="1"/>
  <c r="AS819" i="20"/>
  <c r="AX819" i="20"/>
  <c r="AI820" i="20"/>
  <c r="AJ820" i="20"/>
  <c r="AK820" i="20"/>
  <c r="AT820" i="20" s="1"/>
  <c r="AL820" i="20"/>
  <c r="AM820" i="20"/>
  <c r="AN820" i="20"/>
  <c r="AO820" i="20"/>
  <c r="AP820" i="20"/>
  <c r="AQ820" i="20"/>
  <c r="AR820" i="20"/>
  <c r="AU820" i="20" s="1"/>
  <c r="AS820" i="20"/>
  <c r="AX820" i="20"/>
  <c r="AI821" i="20"/>
  <c r="AJ821" i="20"/>
  <c r="AK821" i="20"/>
  <c r="AL821" i="20"/>
  <c r="AM821" i="20"/>
  <c r="AN821" i="20"/>
  <c r="AO821" i="20"/>
  <c r="AP821" i="20"/>
  <c r="AQ821" i="20"/>
  <c r="AR821" i="20"/>
  <c r="AS821" i="20"/>
  <c r="AT821" i="20"/>
  <c r="AU821" i="20"/>
  <c r="AX821" i="20"/>
  <c r="AI822" i="20"/>
  <c r="AJ822" i="20"/>
  <c r="AK822" i="20"/>
  <c r="AT822" i="20" s="1"/>
  <c r="AL822" i="20"/>
  <c r="AM822" i="20"/>
  <c r="AN822" i="20"/>
  <c r="AO822" i="20"/>
  <c r="AP822" i="20"/>
  <c r="AQ822" i="20"/>
  <c r="AR822" i="20"/>
  <c r="AU822" i="20" s="1"/>
  <c r="AS822" i="20"/>
  <c r="AX822" i="20"/>
  <c r="AI823" i="20"/>
  <c r="AJ823" i="20"/>
  <c r="AK823" i="20"/>
  <c r="AT823" i="20" s="1"/>
  <c r="AL823" i="20"/>
  <c r="AM823" i="20"/>
  <c r="AN823" i="20"/>
  <c r="AO823" i="20"/>
  <c r="AP823" i="20"/>
  <c r="AQ823" i="20"/>
  <c r="AR823" i="20"/>
  <c r="AU823" i="20" s="1"/>
  <c r="AS823" i="20"/>
  <c r="AX823" i="20"/>
  <c r="AI824" i="20"/>
  <c r="AJ824" i="20"/>
  <c r="AK824" i="20"/>
  <c r="AT824" i="20" s="1"/>
  <c r="AL824" i="20"/>
  <c r="AM824" i="20"/>
  <c r="AN824" i="20"/>
  <c r="AO824" i="20"/>
  <c r="AP824" i="20"/>
  <c r="AQ824" i="20"/>
  <c r="AR824" i="20"/>
  <c r="AU824" i="20" s="1"/>
  <c r="AS824" i="20"/>
  <c r="AX824" i="20"/>
  <c r="AI825" i="20"/>
  <c r="AJ825" i="20"/>
  <c r="AK825" i="20"/>
  <c r="AT825" i="20" s="1"/>
  <c r="AL825" i="20"/>
  <c r="AM825" i="20"/>
  <c r="AN825" i="20"/>
  <c r="AO825" i="20"/>
  <c r="AP825" i="20"/>
  <c r="AQ825" i="20"/>
  <c r="AR825" i="20"/>
  <c r="AU825" i="20" s="1"/>
  <c r="AS825" i="20"/>
  <c r="AX825" i="20"/>
  <c r="AI826" i="20"/>
  <c r="AJ826" i="20"/>
  <c r="AK826" i="20"/>
  <c r="AT826" i="20" s="1"/>
  <c r="AL826" i="20"/>
  <c r="AM826" i="20"/>
  <c r="AN826" i="20"/>
  <c r="AO826" i="20"/>
  <c r="AP826" i="20"/>
  <c r="AQ826" i="20"/>
  <c r="AR826" i="20"/>
  <c r="AU826" i="20" s="1"/>
  <c r="AS826" i="20"/>
  <c r="AX826" i="20"/>
  <c r="AI827" i="20"/>
  <c r="AJ827" i="20"/>
  <c r="AK827" i="20"/>
  <c r="AT827" i="20" s="1"/>
  <c r="AL827" i="20"/>
  <c r="AM827" i="20"/>
  <c r="AN827" i="20"/>
  <c r="AO827" i="20"/>
  <c r="AP827" i="20"/>
  <c r="AQ827" i="20"/>
  <c r="AR827" i="20"/>
  <c r="AU827" i="20" s="1"/>
  <c r="AS827" i="20"/>
  <c r="AX827" i="20"/>
  <c r="AI828" i="20"/>
  <c r="AJ828" i="20"/>
  <c r="AK828" i="20"/>
  <c r="AT828" i="20" s="1"/>
  <c r="AL828" i="20"/>
  <c r="AM828" i="20"/>
  <c r="AN828" i="20"/>
  <c r="AO828" i="20"/>
  <c r="AP828" i="20"/>
  <c r="AQ828" i="20"/>
  <c r="AR828" i="20"/>
  <c r="AU828" i="20" s="1"/>
  <c r="AS828" i="20"/>
  <c r="AX828" i="20"/>
  <c r="AI829" i="20"/>
  <c r="AJ829" i="20"/>
  <c r="AK829" i="20"/>
  <c r="AT829" i="20" s="1"/>
  <c r="AL829" i="20"/>
  <c r="AM829" i="20"/>
  <c r="AN829" i="20"/>
  <c r="AO829" i="20"/>
  <c r="AP829" i="20"/>
  <c r="AQ829" i="20"/>
  <c r="AR829" i="20"/>
  <c r="AS829" i="20"/>
  <c r="AU829" i="20"/>
  <c r="AX829" i="20"/>
  <c r="AI830" i="20"/>
  <c r="AJ830" i="20"/>
  <c r="AK830" i="20"/>
  <c r="AT830" i="20" s="1"/>
  <c r="AL830" i="20"/>
  <c r="AM830" i="20"/>
  <c r="AN830" i="20"/>
  <c r="AO830" i="20"/>
  <c r="AP830" i="20"/>
  <c r="AQ830" i="20"/>
  <c r="AR830" i="20"/>
  <c r="AU830" i="20" s="1"/>
  <c r="AS830" i="20"/>
  <c r="AX830" i="20"/>
  <c r="AI831" i="20"/>
  <c r="AJ831" i="20"/>
  <c r="AK831" i="20"/>
  <c r="AT831" i="20" s="1"/>
  <c r="AL831" i="20"/>
  <c r="AM831" i="20"/>
  <c r="AN831" i="20"/>
  <c r="AO831" i="20"/>
  <c r="AP831" i="20"/>
  <c r="AQ831" i="20"/>
  <c r="AR831" i="20"/>
  <c r="AU831" i="20" s="1"/>
  <c r="AS831" i="20"/>
  <c r="AX831" i="20"/>
  <c r="AI832" i="20"/>
  <c r="AJ832" i="20"/>
  <c r="AK832" i="20"/>
  <c r="AT832" i="20" s="1"/>
  <c r="AL832" i="20"/>
  <c r="AM832" i="20"/>
  <c r="AN832" i="20"/>
  <c r="AO832" i="20"/>
  <c r="AP832" i="20"/>
  <c r="AQ832" i="20"/>
  <c r="AR832" i="20"/>
  <c r="AU832" i="20" s="1"/>
  <c r="AS832" i="20"/>
  <c r="AX832" i="20"/>
  <c r="AI833" i="20"/>
  <c r="AJ833" i="20"/>
  <c r="AK833" i="20"/>
  <c r="AT833" i="20" s="1"/>
  <c r="AL833" i="20"/>
  <c r="AM833" i="20"/>
  <c r="AN833" i="20"/>
  <c r="AO833" i="20"/>
  <c r="AP833" i="20"/>
  <c r="AQ833" i="20"/>
  <c r="AR833" i="20"/>
  <c r="AS833" i="20"/>
  <c r="AU833" i="20"/>
  <c r="AX833" i="20"/>
  <c r="AI834" i="20"/>
  <c r="AJ834" i="20"/>
  <c r="AK834" i="20"/>
  <c r="AT834" i="20" s="1"/>
  <c r="AL834" i="20"/>
  <c r="AM834" i="20"/>
  <c r="AN834" i="20"/>
  <c r="AO834" i="20"/>
  <c r="AP834" i="20"/>
  <c r="AQ834" i="20"/>
  <c r="AR834" i="20"/>
  <c r="AU834" i="20" s="1"/>
  <c r="AS834" i="20"/>
  <c r="AX834" i="20"/>
  <c r="AI835" i="20"/>
  <c r="AJ835" i="20"/>
  <c r="AK835" i="20"/>
  <c r="AL835" i="20"/>
  <c r="AM835" i="20"/>
  <c r="AN835" i="20"/>
  <c r="AO835" i="20"/>
  <c r="AP835" i="20"/>
  <c r="AQ835" i="20"/>
  <c r="AR835" i="20"/>
  <c r="AU835" i="20" s="1"/>
  <c r="AS835" i="20"/>
  <c r="AX835" i="20"/>
  <c r="AI836" i="20"/>
  <c r="AJ836" i="20"/>
  <c r="AK836" i="20"/>
  <c r="AT836" i="20" s="1"/>
  <c r="AL836" i="20"/>
  <c r="AM836" i="20"/>
  <c r="AN836" i="20"/>
  <c r="AO836" i="20"/>
  <c r="AP836" i="20"/>
  <c r="AQ836" i="20"/>
  <c r="AR836" i="20"/>
  <c r="AU836" i="20" s="1"/>
  <c r="AS836" i="20"/>
  <c r="AX836" i="20"/>
  <c r="AI837" i="20"/>
  <c r="AJ837" i="20"/>
  <c r="AK837" i="20"/>
  <c r="AT837" i="20" s="1"/>
  <c r="AL837" i="20"/>
  <c r="AM837" i="20"/>
  <c r="AN837" i="20"/>
  <c r="AO837" i="20"/>
  <c r="AP837" i="20"/>
  <c r="AQ837" i="20"/>
  <c r="AR837" i="20"/>
  <c r="AS837" i="20"/>
  <c r="AU837" i="20"/>
  <c r="AX837" i="20"/>
  <c r="AI838" i="20"/>
  <c r="AJ838" i="20"/>
  <c r="AK838" i="20"/>
  <c r="AT838" i="20" s="1"/>
  <c r="AL838" i="20"/>
  <c r="AM838" i="20"/>
  <c r="AN838" i="20"/>
  <c r="AO838" i="20"/>
  <c r="AP838" i="20"/>
  <c r="AQ838" i="20"/>
  <c r="AR838" i="20"/>
  <c r="AU838" i="20" s="1"/>
  <c r="AS838" i="20"/>
  <c r="AX838" i="20"/>
  <c r="AI839" i="20"/>
  <c r="AJ839" i="20"/>
  <c r="AK839" i="20"/>
  <c r="AT839" i="20" s="1"/>
  <c r="AL839" i="20"/>
  <c r="AM839" i="20"/>
  <c r="AN839" i="20"/>
  <c r="AO839" i="20"/>
  <c r="AP839" i="20"/>
  <c r="AQ839" i="20"/>
  <c r="AR839" i="20"/>
  <c r="AS839" i="20"/>
  <c r="AU839" i="20"/>
  <c r="AX839" i="20"/>
  <c r="AI840" i="20"/>
  <c r="AJ840" i="20"/>
  <c r="AK840" i="20"/>
  <c r="AT840" i="20" s="1"/>
  <c r="AL840" i="20"/>
  <c r="AM840" i="20"/>
  <c r="AN840" i="20"/>
  <c r="AO840" i="20"/>
  <c r="AP840" i="20"/>
  <c r="AQ840" i="20"/>
  <c r="AR840" i="20"/>
  <c r="AU840" i="20" s="1"/>
  <c r="AS840" i="20"/>
  <c r="AX840" i="20"/>
  <c r="AI841" i="20"/>
  <c r="AJ841" i="20"/>
  <c r="AK841" i="20"/>
  <c r="AT841" i="20" s="1"/>
  <c r="AL841" i="20"/>
  <c r="AM841" i="20"/>
  <c r="AN841" i="20"/>
  <c r="AO841" i="20"/>
  <c r="AP841" i="20"/>
  <c r="AQ841" i="20"/>
  <c r="AR841" i="20"/>
  <c r="AS841" i="20"/>
  <c r="AU841" i="20"/>
  <c r="AX841" i="20"/>
  <c r="AI842" i="20"/>
  <c r="AJ842" i="20"/>
  <c r="AK842" i="20"/>
  <c r="AL842" i="20"/>
  <c r="AM842" i="20"/>
  <c r="AN842" i="20"/>
  <c r="AO842" i="20"/>
  <c r="AP842" i="20"/>
  <c r="AQ842" i="20"/>
  <c r="AR842" i="20"/>
  <c r="AU842" i="20" s="1"/>
  <c r="AS842" i="20"/>
  <c r="AT842" i="20"/>
  <c r="AX842" i="20"/>
  <c r="AI843" i="20"/>
  <c r="AJ843" i="20"/>
  <c r="AK843" i="20"/>
  <c r="AL843" i="20"/>
  <c r="AM843" i="20"/>
  <c r="AN843" i="20"/>
  <c r="AO843" i="20"/>
  <c r="AP843" i="20"/>
  <c r="AQ843" i="20"/>
  <c r="AR843" i="20"/>
  <c r="AU843" i="20" s="1"/>
  <c r="AS843" i="20"/>
  <c r="AX843" i="20"/>
  <c r="AI844" i="20"/>
  <c r="AJ844" i="20"/>
  <c r="AK844" i="20"/>
  <c r="AT844" i="20" s="1"/>
  <c r="AL844" i="20"/>
  <c r="AM844" i="20"/>
  <c r="AN844" i="20"/>
  <c r="AO844" i="20"/>
  <c r="AP844" i="20"/>
  <c r="AQ844" i="20"/>
  <c r="AR844" i="20"/>
  <c r="AU844" i="20" s="1"/>
  <c r="AS844" i="20"/>
  <c r="AX844" i="20"/>
  <c r="AI845" i="20"/>
  <c r="AJ845" i="20"/>
  <c r="AK845" i="20"/>
  <c r="AT845" i="20" s="1"/>
  <c r="AL845" i="20"/>
  <c r="AM845" i="20"/>
  <c r="AN845" i="20"/>
  <c r="AO845" i="20"/>
  <c r="AP845" i="20"/>
  <c r="AQ845" i="20"/>
  <c r="AR845" i="20"/>
  <c r="AU845" i="20" s="1"/>
  <c r="AS845" i="20"/>
  <c r="AX845" i="20"/>
  <c r="AI846" i="20"/>
  <c r="AJ846" i="20"/>
  <c r="AK846" i="20"/>
  <c r="AT846" i="20" s="1"/>
  <c r="AL846" i="20"/>
  <c r="AM846" i="20"/>
  <c r="AN846" i="20"/>
  <c r="AO846" i="20"/>
  <c r="AP846" i="20"/>
  <c r="AQ846" i="20"/>
  <c r="AR846" i="20"/>
  <c r="AU846" i="20" s="1"/>
  <c r="AS846" i="20"/>
  <c r="AX846" i="20"/>
  <c r="AI847" i="20"/>
  <c r="AJ847" i="20"/>
  <c r="AK847" i="20"/>
  <c r="AT847" i="20" s="1"/>
  <c r="AL847" i="20"/>
  <c r="AM847" i="20"/>
  <c r="AN847" i="20"/>
  <c r="AO847" i="20"/>
  <c r="AP847" i="20"/>
  <c r="AQ847" i="20"/>
  <c r="AR847" i="20"/>
  <c r="AS847" i="20"/>
  <c r="AU847" i="20"/>
  <c r="AX847" i="20"/>
  <c r="AI848" i="20"/>
  <c r="AJ848" i="20"/>
  <c r="AK848" i="20"/>
  <c r="AT848" i="20" s="1"/>
  <c r="AL848" i="20"/>
  <c r="AM848" i="20"/>
  <c r="AN848" i="20"/>
  <c r="AO848" i="20"/>
  <c r="AP848" i="20"/>
  <c r="AQ848" i="20"/>
  <c r="AR848" i="20"/>
  <c r="AU848" i="20" s="1"/>
  <c r="AS848" i="20"/>
  <c r="AX848" i="20"/>
  <c r="AI849" i="20"/>
  <c r="AJ849" i="20"/>
  <c r="AK849" i="20"/>
  <c r="AT849" i="20" s="1"/>
  <c r="AL849" i="20"/>
  <c r="AM849" i="20"/>
  <c r="AN849" i="20"/>
  <c r="AO849" i="20"/>
  <c r="AP849" i="20"/>
  <c r="AQ849" i="20"/>
  <c r="AR849" i="20"/>
  <c r="AU849" i="20" s="1"/>
  <c r="AS849" i="20"/>
  <c r="AX849" i="20"/>
  <c r="AI850" i="20"/>
  <c r="AJ850" i="20"/>
  <c r="AK850" i="20"/>
  <c r="AL850" i="20"/>
  <c r="AM850" i="20"/>
  <c r="AN850" i="20"/>
  <c r="AO850" i="20"/>
  <c r="AP850" i="20"/>
  <c r="AQ850" i="20"/>
  <c r="AR850" i="20"/>
  <c r="AU850" i="20" s="1"/>
  <c r="AS850" i="20"/>
  <c r="AT850" i="20"/>
  <c r="AX850" i="20"/>
  <c r="AI851" i="20"/>
  <c r="AJ851" i="20"/>
  <c r="AK851" i="20"/>
  <c r="AL851" i="20"/>
  <c r="AM851" i="20"/>
  <c r="AN851" i="20"/>
  <c r="AO851" i="20"/>
  <c r="AP851" i="20"/>
  <c r="AQ851" i="20"/>
  <c r="AR851" i="20"/>
  <c r="AS851" i="20"/>
  <c r="AU851" i="20"/>
  <c r="AX851" i="20"/>
  <c r="AI852" i="20"/>
  <c r="AJ852" i="20"/>
  <c r="AK852" i="20"/>
  <c r="AT852" i="20" s="1"/>
  <c r="AL852" i="20"/>
  <c r="AM852" i="20"/>
  <c r="AN852" i="20"/>
  <c r="AO852" i="20"/>
  <c r="AP852" i="20"/>
  <c r="AQ852" i="20"/>
  <c r="AR852" i="20"/>
  <c r="AU852" i="20" s="1"/>
  <c r="AS852" i="20"/>
  <c r="AX852" i="20"/>
  <c r="AI853" i="20"/>
  <c r="AJ853" i="20"/>
  <c r="AK853" i="20"/>
  <c r="AT853" i="20" s="1"/>
  <c r="AL853" i="20"/>
  <c r="AM853" i="20"/>
  <c r="AN853" i="20"/>
  <c r="AO853" i="20"/>
  <c r="AP853" i="20"/>
  <c r="AQ853" i="20"/>
  <c r="AR853" i="20"/>
  <c r="AU853" i="20" s="1"/>
  <c r="AS853" i="20"/>
  <c r="AX853" i="20"/>
  <c r="AI854" i="20"/>
  <c r="AJ854" i="20"/>
  <c r="AK854" i="20"/>
  <c r="AT854" i="20" s="1"/>
  <c r="AL854" i="20"/>
  <c r="AM854" i="20"/>
  <c r="AN854" i="20"/>
  <c r="AO854" i="20"/>
  <c r="AP854" i="20"/>
  <c r="AQ854" i="20"/>
  <c r="AR854" i="20"/>
  <c r="AS854" i="20"/>
  <c r="AU854" i="20"/>
  <c r="AX854" i="20"/>
  <c r="AI855" i="20"/>
  <c r="AJ855" i="20"/>
  <c r="AK855" i="20"/>
  <c r="AT855" i="20" s="1"/>
  <c r="AL855" i="20"/>
  <c r="AM855" i="20"/>
  <c r="AN855" i="20"/>
  <c r="AO855" i="20"/>
  <c r="AP855" i="20"/>
  <c r="AQ855" i="20"/>
  <c r="AR855" i="20"/>
  <c r="AS855" i="20"/>
  <c r="AU855" i="20"/>
  <c r="AX855" i="20"/>
  <c r="AI856" i="20"/>
  <c r="AJ856" i="20"/>
  <c r="AK856" i="20"/>
  <c r="AT856" i="20" s="1"/>
  <c r="AL856" i="20"/>
  <c r="AM856" i="20"/>
  <c r="AN856" i="20"/>
  <c r="AO856" i="20"/>
  <c r="AP856" i="20"/>
  <c r="AQ856" i="20"/>
  <c r="AR856" i="20"/>
  <c r="AU856" i="20" s="1"/>
  <c r="AS856" i="20"/>
  <c r="AX856" i="20"/>
  <c r="AI857" i="20"/>
  <c r="AJ857" i="20"/>
  <c r="AK857" i="20"/>
  <c r="AT857" i="20" s="1"/>
  <c r="AL857" i="20"/>
  <c r="AM857" i="20"/>
  <c r="AN857" i="20"/>
  <c r="AO857" i="20"/>
  <c r="AP857" i="20"/>
  <c r="AQ857" i="20"/>
  <c r="AR857" i="20"/>
  <c r="AU857" i="20" s="1"/>
  <c r="AS857" i="20"/>
  <c r="AX857" i="20"/>
  <c r="AI858" i="20"/>
  <c r="AJ858" i="20"/>
  <c r="AK858" i="20"/>
  <c r="AL858" i="20"/>
  <c r="AM858" i="20"/>
  <c r="AN858" i="20"/>
  <c r="AO858" i="20"/>
  <c r="AP858" i="20"/>
  <c r="AQ858" i="20"/>
  <c r="AR858" i="20"/>
  <c r="AU858" i="20" s="1"/>
  <c r="AS858" i="20"/>
  <c r="AT858" i="20"/>
  <c r="AX858" i="20"/>
  <c r="AI859" i="20"/>
  <c r="AJ859" i="20"/>
  <c r="AK859" i="20"/>
  <c r="AT859" i="20" s="1"/>
  <c r="AL859" i="20"/>
  <c r="AM859" i="20"/>
  <c r="AN859" i="20"/>
  <c r="AO859" i="20"/>
  <c r="AP859" i="20"/>
  <c r="AQ859" i="20"/>
  <c r="AR859" i="20"/>
  <c r="AS859" i="20"/>
  <c r="AU859" i="20"/>
  <c r="AX859" i="20"/>
  <c r="AI860" i="20"/>
  <c r="AJ860" i="20"/>
  <c r="AK860" i="20"/>
  <c r="AT860" i="20" s="1"/>
  <c r="AL860" i="20"/>
  <c r="AM860" i="20"/>
  <c r="AN860" i="20"/>
  <c r="AO860" i="20"/>
  <c r="AP860" i="20"/>
  <c r="AQ860" i="20"/>
  <c r="AR860" i="20"/>
  <c r="AU860" i="20" s="1"/>
  <c r="AS860" i="20"/>
  <c r="AX860" i="20"/>
  <c r="AI861" i="20"/>
  <c r="AJ861" i="20"/>
  <c r="AK861" i="20"/>
  <c r="AT861" i="20" s="1"/>
  <c r="AL861" i="20"/>
  <c r="AM861" i="20"/>
  <c r="AN861" i="20"/>
  <c r="AO861" i="20"/>
  <c r="AP861" i="20"/>
  <c r="AQ861" i="20"/>
  <c r="AR861" i="20"/>
  <c r="AS861" i="20"/>
  <c r="AU861" i="20"/>
  <c r="AX861" i="20"/>
  <c r="AI862" i="20"/>
  <c r="AJ862" i="20"/>
  <c r="AK862" i="20"/>
  <c r="AT862" i="20" s="1"/>
  <c r="AL862" i="20"/>
  <c r="AM862" i="20"/>
  <c r="AN862" i="20"/>
  <c r="AO862" i="20"/>
  <c r="AP862" i="20"/>
  <c r="AQ862" i="20"/>
  <c r="AR862" i="20"/>
  <c r="AS862" i="20"/>
  <c r="AU862" i="20"/>
  <c r="AX862" i="20"/>
  <c r="AI863" i="20"/>
  <c r="AJ863" i="20"/>
  <c r="AK863" i="20"/>
  <c r="AL863" i="20"/>
  <c r="AM863" i="20"/>
  <c r="AN863" i="20"/>
  <c r="AO863" i="20"/>
  <c r="AP863" i="20"/>
  <c r="AQ863" i="20"/>
  <c r="AR863" i="20"/>
  <c r="AU863" i="20" s="1"/>
  <c r="AS863" i="20"/>
  <c r="AX863" i="20"/>
  <c r="AI864" i="20"/>
  <c r="AJ864" i="20"/>
  <c r="AK864" i="20"/>
  <c r="AT864" i="20" s="1"/>
  <c r="AL864" i="20"/>
  <c r="AM864" i="20"/>
  <c r="AN864" i="20"/>
  <c r="AO864" i="20"/>
  <c r="AP864" i="20"/>
  <c r="AQ864" i="20"/>
  <c r="AR864" i="20"/>
  <c r="AU864" i="20" s="1"/>
  <c r="AS864" i="20"/>
  <c r="AX864" i="20"/>
  <c r="AI865" i="20"/>
  <c r="AJ865" i="20"/>
  <c r="AK865" i="20"/>
  <c r="AT865" i="20" s="1"/>
  <c r="AL865" i="20"/>
  <c r="AM865" i="20"/>
  <c r="AN865" i="20"/>
  <c r="AO865" i="20"/>
  <c r="AP865" i="20"/>
  <c r="AQ865" i="20"/>
  <c r="AR865" i="20"/>
  <c r="AU865" i="20" s="1"/>
  <c r="AS865" i="20"/>
  <c r="AX865" i="20"/>
  <c r="AI866" i="20"/>
  <c r="AJ866" i="20"/>
  <c r="AK866" i="20"/>
  <c r="AL866" i="20"/>
  <c r="AM866" i="20"/>
  <c r="AN866" i="20"/>
  <c r="AO866" i="20"/>
  <c r="AP866" i="20"/>
  <c r="AQ866" i="20"/>
  <c r="AR866" i="20"/>
  <c r="AS866" i="20"/>
  <c r="AT866" i="20"/>
  <c r="AU866" i="20"/>
  <c r="AX866" i="20"/>
  <c r="AI867" i="20"/>
  <c r="AJ867" i="20"/>
  <c r="AK867" i="20"/>
  <c r="AT867" i="20" s="1"/>
  <c r="AL867" i="20"/>
  <c r="AM867" i="20"/>
  <c r="AN867" i="20"/>
  <c r="AO867" i="20"/>
  <c r="AP867" i="20"/>
  <c r="AQ867" i="20"/>
  <c r="AR867" i="20"/>
  <c r="AU867" i="20" s="1"/>
  <c r="AS867" i="20"/>
  <c r="AX867" i="20"/>
  <c r="AI868" i="20"/>
  <c r="AJ868" i="20"/>
  <c r="AK868" i="20"/>
  <c r="AT868" i="20" s="1"/>
  <c r="AL868" i="20"/>
  <c r="AM868" i="20"/>
  <c r="AN868" i="20"/>
  <c r="AO868" i="20"/>
  <c r="AP868" i="20"/>
  <c r="AQ868" i="20"/>
  <c r="AR868" i="20"/>
  <c r="AU868" i="20" s="1"/>
  <c r="AS868" i="20"/>
  <c r="AX868" i="20"/>
  <c r="AI869" i="20"/>
  <c r="AJ869" i="20"/>
  <c r="AK869" i="20"/>
  <c r="AT869" i="20" s="1"/>
  <c r="AL869" i="20"/>
  <c r="AM869" i="20"/>
  <c r="AN869" i="20"/>
  <c r="AO869" i="20"/>
  <c r="AP869" i="20"/>
  <c r="AQ869" i="20"/>
  <c r="AR869" i="20"/>
  <c r="AS869" i="20"/>
  <c r="AU869" i="20"/>
  <c r="AX869" i="20"/>
  <c r="AI870" i="20"/>
  <c r="AJ870" i="20"/>
  <c r="AK870" i="20"/>
  <c r="AT870" i="20" s="1"/>
  <c r="AL870" i="20"/>
  <c r="AM870" i="20"/>
  <c r="AN870" i="20"/>
  <c r="AO870" i="20"/>
  <c r="AP870" i="20"/>
  <c r="AQ870" i="20"/>
  <c r="AR870" i="20"/>
  <c r="AS870" i="20"/>
  <c r="AU870" i="20"/>
  <c r="AX870" i="20"/>
  <c r="AI871" i="20"/>
  <c r="AJ871" i="20"/>
  <c r="AK871" i="20"/>
  <c r="AL871" i="20"/>
  <c r="AM871" i="20"/>
  <c r="AN871" i="20"/>
  <c r="AO871" i="20"/>
  <c r="AP871" i="20"/>
  <c r="AQ871" i="20"/>
  <c r="AR871" i="20"/>
  <c r="AU871" i="20" s="1"/>
  <c r="AS871" i="20"/>
  <c r="AX871" i="20"/>
  <c r="AI872" i="20"/>
  <c r="AJ872" i="20"/>
  <c r="AK872" i="20"/>
  <c r="AT872" i="20" s="1"/>
  <c r="AL872" i="20"/>
  <c r="AM872" i="20"/>
  <c r="AN872" i="20"/>
  <c r="AO872" i="20"/>
  <c r="AP872" i="20"/>
  <c r="AQ872" i="20"/>
  <c r="AR872" i="20"/>
  <c r="AU872" i="20" s="1"/>
  <c r="AS872" i="20"/>
  <c r="AX872" i="20"/>
  <c r="AI873" i="20"/>
  <c r="AJ873" i="20"/>
  <c r="AK873" i="20"/>
  <c r="AT873" i="20" s="1"/>
  <c r="AL873" i="20"/>
  <c r="AM873" i="20"/>
  <c r="AN873" i="20"/>
  <c r="AO873" i="20"/>
  <c r="AP873" i="20"/>
  <c r="AQ873" i="20"/>
  <c r="AR873" i="20"/>
  <c r="AU873" i="20" s="1"/>
  <c r="AS873" i="20"/>
  <c r="AX873" i="20"/>
  <c r="AI874" i="20"/>
  <c r="AJ874" i="20"/>
  <c r="AK874" i="20"/>
  <c r="AT874" i="20" s="1"/>
  <c r="AL874" i="20"/>
  <c r="AM874" i="20"/>
  <c r="AN874" i="20"/>
  <c r="AO874" i="20"/>
  <c r="AP874" i="20"/>
  <c r="AQ874" i="20"/>
  <c r="AR874" i="20"/>
  <c r="AS874" i="20"/>
  <c r="AU874" i="20"/>
  <c r="AX874" i="20"/>
  <c r="AI875" i="20"/>
  <c r="AJ875" i="20"/>
  <c r="AK875" i="20"/>
  <c r="AT875" i="20" s="1"/>
  <c r="AL875" i="20"/>
  <c r="AM875" i="20"/>
  <c r="AN875" i="20"/>
  <c r="AO875" i="20"/>
  <c r="AP875" i="20"/>
  <c r="AQ875" i="20"/>
  <c r="AR875" i="20"/>
  <c r="AS875" i="20"/>
  <c r="AU875" i="20"/>
  <c r="AX875" i="20"/>
  <c r="AI876" i="20"/>
  <c r="AJ876" i="20"/>
  <c r="AK876" i="20"/>
  <c r="AT876" i="20" s="1"/>
  <c r="AL876" i="20"/>
  <c r="AM876" i="20"/>
  <c r="AN876" i="20"/>
  <c r="AO876" i="20"/>
  <c r="AP876" i="20"/>
  <c r="AQ876" i="20"/>
  <c r="AR876" i="20"/>
  <c r="AU876" i="20" s="1"/>
  <c r="AS876" i="20"/>
  <c r="AX876" i="20"/>
  <c r="AI877" i="20"/>
  <c r="AJ877" i="20"/>
  <c r="AK877" i="20"/>
  <c r="AT877" i="20" s="1"/>
  <c r="AL877" i="20"/>
  <c r="AM877" i="20"/>
  <c r="AN877" i="20"/>
  <c r="AO877" i="20"/>
  <c r="AP877" i="20"/>
  <c r="AQ877" i="20"/>
  <c r="AR877" i="20"/>
  <c r="AU877" i="20" s="1"/>
  <c r="AS877" i="20"/>
  <c r="AX877" i="20"/>
  <c r="AI878" i="20"/>
  <c r="AJ878" i="20"/>
  <c r="AK878" i="20"/>
  <c r="AT878" i="20" s="1"/>
  <c r="AL878" i="20"/>
  <c r="AM878" i="20"/>
  <c r="AN878" i="20"/>
  <c r="AO878" i="20"/>
  <c r="AP878" i="20"/>
  <c r="AQ878" i="20"/>
  <c r="AR878" i="20"/>
  <c r="AU878" i="20" s="1"/>
  <c r="AS878" i="20"/>
  <c r="AX878" i="20"/>
  <c r="AI879" i="20"/>
  <c r="AJ879" i="20"/>
  <c r="AK879" i="20"/>
  <c r="AT879" i="20" s="1"/>
  <c r="AL879" i="20"/>
  <c r="AM879" i="20"/>
  <c r="AN879" i="20"/>
  <c r="AO879" i="20"/>
  <c r="AP879" i="20"/>
  <c r="AQ879" i="20"/>
  <c r="AR879" i="20"/>
  <c r="AS879" i="20"/>
  <c r="AU879" i="20"/>
  <c r="AX879" i="20"/>
  <c r="AI880" i="20"/>
  <c r="AJ880" i="20"/>
  <c r="AK880" i="20"/>
  <c r="AT880" i="20" s="1"/>
  <c r="AL880" i="20"/>
  <c r="AM880" i="20"/>
  <c r="AN880" i="20"/>
  <c r="AO880" i="20"/>
  <c r="AP880" i="20"/>
  <c r="AQ880" i="20"/>
  <c r="AR880" i="20"/>
  <c r="AU880" i="20" s="1"/>
  <c r="AS880" i="20"/>
  <c r="AX880" i="20"/>
  <c r="AI881" i="20"/>
  <c r="AJ881" i="20"/>
  <c r="AK881" i="20"/>
  <c r="AT881" i="20" s="1"/>
  <c r="AL881" i="20"/>
  <c r="AM881" i="20"/>
  <c r="AN881" i="20"/>
  <c r="AO881" i="20"/>
  <c r="AP881" i="20"/>
  <c r="AQ881" i="20"/>
  <c r="AR881" i="20"/>
  <c r="AS881" i="20"/>
  <c r="AU881" i="20"/>
  <c r="AX881" i="20"/>
  <c r="AI882" i="20"/>
  <c r="AJ882" i="20"/>
  <c r="AK882" i="20"/>
  <c r="AT882" i="20" s="1"/>
  <c r="AL882" i="20"/>
  <c r="AM882" i="20"/>
  <c r="AN882" i="20"/>
  <c r="AO882" i="20"/>
  <c r="AP882" i="20"/>
  <c r="AQ882" i="20"/>
  <c r="AR882" i="20"/>
  <c r="AU882" i="20" s="1"/>
  <c r="AS882" i="20"/>
  <c r="AX882" i="20"/>
  <c r="AI883" i="20"/>
  <c r="AJ883" i="20"/>
  <c r="AK883" i="20"/>
  <c r="AT883" i="20" s="1"/>
  <c r="AL883" i="20"/>
  <c r="AM883" i="20"/>
  <c r="AN883" i="20"/>
  <c r="AO883" i="20"/>
  <c r="AP883" i="20"/>
  <c r="AQ883" i="20"/>
  <c r="AR883" i="20"/>
  <c r="AS883" i="20"/>
  <c r="AU883" i="20"/>
  <c r="AX883" i="20"/>
  <c r="AI884" i="20"/>
  <c r="AJ884" i="20"/>
  <c r="AK884" i="20"/>
  <c r="AT884" i="20" s="1"/>
  <c r="AL884" i="20"/>
  <c r="AM884" i="20"/>
  <c r="AN884" i="20"/>
  <c r="AO884" i="20"/>
  <c r="AP884" i="20"/>
  <c r="AQ884" i="20"/>
  <c r="AR884" i="20"/>
  <c r="AU884" i="20" s="1"/>
  <c r="AS884" i="20"/>
  <c r="AX884" i="20"/>
  <c r="AI885" i="20"/>
  <c r="AJ885" i="20"/>
  <c r="AK885" i="20"/>
  <c r="AT885" i="20" s="1"/>
  <c r="AL885" i="20"/>
  <c r="AM885" i="20"/>
  <c r="AN885" i="20"/>
  <c r="AO885" i="20"/>
  <c r="AP885" i="20"/>
  <c r="AQ885" i="20"/>
  <c r="AR885" i="20"/>
  <c r="AU885" i="20" s="1"/>
  <c r="AS885" i="20"/>
  <c r="AX885" i="20"/>
  <c r="AI886" i="20"/>
  <c r="AJ886" i="20"/>
  <c r="AK886" i="20"/>
  <c r="AT886" i="20" s="1"/>
  <c r="AL886" i="20"/>
  <c r="AM886" i="20"/>
  <c r="AN886" i="20"/>
  <c r="AO886" i="20"/>
  <c r="AP886" i="20"/>
  <c r="AQ886" i="20"/>
  <c r="AR886" i="20"/>
  <c r="AU886" i="20" s="1"/>
  <c r="AS886" i="20"/>
  <c r="AX886" i="20"/>
  <c r="AI887" i="20"/>
  <c r="AJ887" i="20"/>
  <c r="AK887" i="20"/>
  <c r="AT887" i="20" s="1"/>
  <c r="AL887" i="20"/>
  <c r="AM887" i="20"/>
  <c r="AN887" i="20"/>
  <c r="AO887" i="20"/>
  <c r="AP887" i="20"/>
  <c r="AQ887" i="20"/>
  <c r="AR887" i="20"/>
  <c r="AS887" i="20"/>
  <c r="AU887" i="20"/>
  <c r="AX887" i="20"/>
  <c r="AI888" i="20"/>
  <c r="AJ888" i="20"/>
  <c r="AK888" i="20"/>
  <c r="AT888" i="20" s="1"/>
  <c r="AL888" i="20"/>
  <c r="AM888" i="20"/>
  <c r="AN888" i="20"/>
  <c r="AO888" i="20"/>
  <c r="AP888" i="20"/>
  <c r="AQ888" i="20"/>
  <c r="AR888" i="20"/>
  <c r="AU888" i="20" s="1"/>
  <c r="AS888" i="20"/>
  <c r="AX888" i="20"/>
  <c r="AI889" i="20"/>
  <c r="AJ889" i="20"/>
  <c r="AK889" i="20"/>
  <c r="AT889" i="20" s="1"/>
  <c r="AL889" i="20"/>
  <c r="AM889" i="20"/>
  <c r="AN889" i="20"/>
  <c r="AO889" i="20"/>
  <c r="AP889" i="20"/>
  <c r="AQ889" i="20"/>
  <c r="AR889" i="20"/>
  <c r="AU889" i="20" s="1"/>
  <c r="AS889" i="20"/>
  <c r="AX889" i="20"/>
  <c r="AI890" i="20"/>
  <c r="AJ890" i="20"/>
  <c r="AK890" i="20"/>
  <c r="AT890" i="20" s="1"/>
  <c r="AL890" i="20"/>
  <c r="AM890" i="20"/>
  <c r="AN890" i="20"/>
  <c r="AO890" i="20"/>
  <c r="AP890" i="20"/>
  <c r="AQ890" i="20"/>
  <c r="AR890" i="20"/>
  <c r="AU890" i="20" s="1"/>
  <c r="AS890" i="20"/>
  <c r="AX890" i="20"/>
  <c r="AI891" i="20"/>
  <c r="AJ891" i="20"/>
  <c r="AK891" i="20"/>
  <c r="AT891" i="20" s="1"/>
  <c r="AL891" i="20"/>
  <c r="AM891" i="20"/>
  <c r="AN891" i="20"/>
  <c r="AO891" i="20"/>
  <c r="AP891" i="20"/>
  <c r="AQ891" i="20"/>
  <c r="AR891" i="20"/>
  <c r="AS891" i="20"/>
  <c r="AU891" i="20"/>
  <c r="AX891" i="20"/>
  <c r="AI892" i="20"/>
  <c r="AJ892" i="20"/>
  <c r="AK892" i="20"/>
  <c r="AT892" i="20" s="1"/>
  <c r="AL892" i="20"/>
  <c r="AM892" i="20"/>
  <c r="AN892" i="20"/>
  <c r="AO892" i="20"/>
  <c r="AP892" i="20"/>
  <c r="AQ892" i="20"/>
  <c r="AR892" i="20"/>
  <c r="AU892" i="20" s="1"/>
  <c r="AS892" i="20"/>
  <c r="AX892" i="20"/>
  <c r="AI893" i="20"/>
  <c r="AJ893" i="20"/>
  <c r="AK893" i="20"/>
  <c r="AT893" i="20" s="1"/>
  <c r="AL893" i="20"/>
  <c r="AM893" i="20"/>
  <c r="AN893" i="20"/>
  <c r="AO893" i="20"/>
  <c r="AP893" i="20"/>
  <c r="AQ893" i="20"/>
  <c r="AR893" i="20"/>
  <c r="AU893" i="20" s="1"/>
  <c r="AS893" i="20"/>
  <c r="AX893" i="20"/>
  <c r="AI894" i="20"/>
  <c r="AJ894" i="20"/>
  <c r="AK894" i="20"/>
  <c r="AT894" i="20" s="1"/>
  <c r="AL894" i="20"/>
  <c r="AM894" i="20"/>
  <c r="AN894" i="20"/>
  <c r="AO894" i="20"/>
  <c r="AP894" i="20"/>
  <c r="AQ894" i="20"/>
  <c r="AR894" i="20"/>
  <c r="AU894" i="20" s="1"/>
  <c r="AS894" i="20"/>
  <c r="AX894" i="20"/>
  <c r="AI895" i="20"/>
  <c r="AJ895" i="20"/>
  <c r="AK895" i="20"/>
  <c r="AT895" i="20" s="1"/>
  <c r="AL895" i="20"/>
  <c r="AM895" i="20"/>
  <c r="AN895" i="20"/>
  <c r="AO895" i="20"/>
  <c r="AP895" i="20"/>
  <c r="AQ895" i="20"/>
  <c r="AR895" i="20"/>
  <c r="AU895" i="20" s="1"/>
  <c r="AS895" i="20"/>
  <c r="AX895" i="20"/>
  <c r="AI896" i="20"/>
  <c r="AJ896" i="20"/>
  <c r="AK896" i="20"/>
  <c r="AT896" i="20" s="1"/>
  <c r="AL896" i="20"/>
  <c r="AM896" i="20"/>
  <c r="AN896" i="20"/>
  <c r="AO896" i="20"/>
  <c r="AP896" i="20"/>
  <c r="AQ896" i="20"/>
  <c r="AR896" i="20"/>
  <c r="AU896" i="20" s="1"/>
  <c r="AS896" i="20"/>
  <c r="AX896" i="20"/>
  <c r="AI897" i="20"/>
  <c r="AJ897" i="20"/>
  <c r="AK897" i="20"/>
  <c r="AT897" i="20" s="1"/>
  <c r="AL897" i="20"/>
  <c r="AM897" i="20"/>
  <c r="AN897" i="20"/>
  <c r="AO897" i="20"/>
  <c r="AP897" i="20"/>
  <c r="AQ897" i="20"/>
  <c r="AR897" i="20"/>
  <c r="AU897" i="20" s="1"/>
  <c r="AS897" i="20"/>
  <c r="AX897" i="20"/>
  <c r="AI898" i="20"/>
  <c r="AJ898" i="20"/>
  <c r="AK898" i="20"/>
  <c r="AT898" i="20" s="1"/>
  <c r="AL898" i="20"/>
  <c r="AM898" i="20"/>
  <c r="AN898" i="20"/>
  <c r="AO898" i="20"/>
  <c r="AP898" i="20"/>
  <c r="AQ898" i="20"/>
  <c r="AR898" i="20"/>
  <c r="AU898" i="20" s="1"/>
  <c r="AS898" i="20"/>
  <c r="AX898" i="20"/>
  <c r="AI899" i="20"/>
  <c r="AJ899" i="20"/>
  <c r="AK899" i="20"/>
  <c r="AT899" i="20" s="1"/>
  <c r="AL899" i="20"/>
  <c r="AM899" i="20"/>
  <c r="AN899" i="20"/>
  <c r="AO899" i="20"/>
  <c r="AP899" i="20"/>
  <c r="AQ899" i="20"/>
  <c r="AR899" i="20"/>
  <c r="AS899" i="20"/>
  <c r="AU899" i="20"/>
  <c r="AX899" i="20"/>
  <c r="AI900" i="20"/>
  <c r="AJ900" i="20"/>
  <c r="AK900" i="20"/>
  <c r="AT900" i="20" s="1"/>
  <c r="AL900" i="20"/>
  <c r="AM900" i="20"/>
  <c r="AN900" i="20"/>
  <c r="AO900" i="20"/>
  <c r="AP900" i="20"/>
  <c r="AQ900" i="20"/>
  <c r="AR900" i="20"/>
  <c r="AU900" i="20" s="1"/>
  <c r="AS900" i="20"/>
  <c r="AX900" i="20"/>
  <c r="AI901" i="20"/>
  <c r="AJ901" i="20"/>
  <c r="AK901" i="20"/>
  <c r="AT901" i="20" s="1"/>
  <c r="AL901" i="20"/>
  <c r="AM901" i="20"/>
  <c r="AN901" i="20"/>
  <c r="AO901" i="20"/>
  <c r="AP901" i="20"/>
  <c r="AQ901" i="20"/>
  <c r="AR901" i="20"/>
  <c r="AU901" i="20" s="1"/>
  <c r="AS901" i="20"/>
  <c r="AX901" i="20"/>
  <c r="AI902" i="20"/>
  <c r="AJ902" i="20"/>
  <c r="AK902" i="20"/>
  <c r="AT902" i="20" s="1"/>
  <c r="AL902" i="20"/>
  <c r="AM902" i="20"/>
  <c r="AN902" i="20"/>
  <c r="AO902" i="20"/>
  <c r="AP902" i="20"/>
  <c r="AQ902" i="20"/>
  <c r="AR902" i="20"/>
  <c r="AU902" i="20" s="1"/>
  <c r="AS902" i="20"/>
  <c r="AX902" i="20"/>
  <c r="AI903" i="20"/>
  <c r="AJ903" i="20"/>
  <c r="AK903" i="20"/>
  <c r="AT903" i="20" s="1"/>
  <c r="AL903" i="20"/>
  <c r="AM903" i="20"/>
  <c r="AN903" i="20"/>
  <c r="AO903" i="20"/>
  <c r="AP903" i="20"/>
  <c r="AQ903" i="20"/>
  <c r="AR903" i="20"/>
  <c r="AU903" i="20" s="1"/>
  <c r="AS903" i="20"/>
  <c r="AX903" i="20"/>
  <c r="AI904" i="20"/>
  <c r="AJ904" i="20"/>
  <c r="AK904" i="20"/>
  <c r="AT904" i="20" s="1"/>
  <c r="AL904" i="20"/>
  <c r="AM904" i="20"/>
  <c r="AN904" i="20"/>
  <c r="AO904" i="20"/>
  <c r="AP904" i="20"/>
  <c r="AQ904" i="20"/>
  <c r="AR904" i="20"/>
  <c r="AU904" i="20" s="1"/>
  <c r="AS904" i="20"/>
  <c r="AX904" i="20"/>
  <c r="AI905" i="20"/>
  <c r="AJ905" i="20"/>
  <c r="AK905" i="20"/>
  <c r="AT905" i="20" s="1"/>
  <c r="AL905" i="20"/>
  <c r="AM905" i="20"/>
  <c r="AN905" i="20"/>
  <c r="AO905" i="20"/>
  <c r="AP905" i="20"/>
  <c r="AQ905" i="20"/>
  <c r="AR905" i="20"/>
  <c r="AU905" i="20" s="1"/>
  <c r="AS905" i="20"/>
  <c r="AX905" i="20"/>
  <c r="AI906" i="20"/>
  <c r="AJ906" i="20"/>
  <c r="AK906" i="20"/>
  <c r="AT906" i="20" s="1"/>
  <c r="AL906" i="20"/>
  <c r="AM906" i="20"/>
  <c r="AN906" i="20"/>
  <c r="AO906" i="20"/>
  <c r="AP906" i="20"/>
  <c r="AQ906" i="20"/>
  <c r="AR906" i="20"/>
  <c r="AU906" i="20" s="1"/>
  <c r="AS906" i="20"/>
  <c r="AX906" i="20"/>
  <c r="AI907" i="20"/>
  <c r="AJ907" i="20"/>
  <c r="AK907" i="20"/>
  <c r="AT907" i="20" s="1"/>
  <c r="AL907" i="20"/>
  <c r="AM907" i="20"/>
  <c r="AN907" i="20"/>
  <c r="AO907" i="20"/>
  <c r="AP907" i="20"/>
  <c r="AQ907" i="20"/>
  <c r="AR907" i="20"/>
  <c r="AS907" i="20"/>
  <c r="AU907" i="20"/>
  <c r="AX907" i="20"/>
  <c r="AI908" i="20"/>
  <c r="AJ908" i="20"/>
  <c r="AK908" i="20"/>
  <c r="AT908" i="20" s="1"/>
  <c r="AL908" i="20"/>
  <c r="AM908" i="20"/>
  <c r="AN908" i="20"/>
  <c r="AO908" i="20"/>
  <c r="AP908" i="20"/>
  <c r="AQ908" i="20"/>
  <c r="AR908" i="20"/>
  <c r="AU908" i="20" s="1"/>
  <c r="AS908" i="20"/>
  <c r="AX908" i="20"/>
  <c r="AI909" i="20"/>
  <c r="AJ909" i="20"/>
  <c r="AK909" i="20"/>
  <c r="AT909" i="20" s="1"/>
  <c r="AL909" i="20"/>
  <c r="AM909" i="20"/>
  <c r="AN909" i="20"/>
  <c r="AO909" i="20"/>
  <c r="AP909" i="20"/>
  <c r="AQ909" i="20"/>
  <c r="AR909" i="20"/>
  <c r="AU909" i="20" s="1"/>
  <c r="AS909" i="20"/>
  <c r="AX909" i="20"/>
  <c r="AI910" i="20"/>
  <c r="AJ910" i="20"/>
  <c r="AK910" i="20"/>
  <c r="AT910" i="20" s="1"/>
  <c r="AL910" i="20"/>
  <c r="AM910" i="20"/>
  <c r="AN910" i="20"/>
  <c r="AO910" i="20"/>
  <c r="AP910" i="20"/>
  <c r="AQ910" i="20"/>
  <c r="AR910" i="20"/>
  <c r="AU910" i="20" s="1"/>
  <c r="AS910" i="20"/>
  <c r="AX910" i="20"/>
  <c r="AI911" i="20"/>
  <c r="AJ911" i="20"/>
  <c r="AK911" i="20"/>
  <c r="AT911" i="20" s="1"/>
  <c r="AL911" i="20"/>
  <c r="AM911" i="20"/>
  <c r="AN911" i="20"/>
  <c r="AO911" i="20"/>
  <c r="AP911" i="20"/>
  <c r="AQ911" i="20"/>
  <c r="AR911" i="20"/>
  <c r="AS911" i="20"/>
  <c r="AU911" i="20"/>
  <c r="AX911" i="20"/>
  <c r="AI912" i="20"/>
  <c r="AJ912" i="20"/>
  <c r="AK912" i="20"/>
  <c r="AT912" i="20" s="1"/>
  <c r="AL912" i="20"/>
  <c r="AM912" i="20"/>
  <c r="AN912" i="20"/>
  <c r="AO912" i="20"/>
  <c r="AP912" i="20"/>
  <c r="AQ912" i="20"/>
  <c r="AR912" i="20"/>
  <c r="AU912" i="20" s="1"/>
  <c r="AS912" i="20"/>
  <c r="AX912" i="20"/>
  <c r="AI913" i="20"/>
  <c r="AJ913" i="20"/>
  <c r="AK913" i="20"/>
  <c r="AT913" i="20" s="1"/>
  <c r="AL913" i="20"/>
  <c r="AM913" i="20"/>
  <c r="AN913" i="20"/>
  <c r="AO913" i="20"/>
  <c r="AP913" i="20"/>
  <c r="AQ913" i="20"/>
  <c r="AR913" i="20"/>
  <c r="AU913" i="20" s="1"/>
  <c r="AS913" i="20"/>
  <c r="AX913" i="20"/>
  <c r="AI914" i="20"/>
  <c r="AJ914" i="20"/>
  <c r="AK914" i="20"/>
  <c r="AT914" i="20" s="1"/>
  <c r="AL914" i="20"/>
  <c r="AM914" i="20"/>
  <c r="AN914" i="20"/>
  <c r="AO914" i="20"/>
  <c r="AP914" i="20"/>
  <c r="AQ914" i="20"/>
  <c r="AR914" i="20"/>
  <c r="AU914" i="20" s="1"/>
  <c r="AS914" i="20"/>
  <c r="AX914" i="20"/>
  <c r="AI915" i="20"/>
  <c r="AJ915" i="20"/>
  <c r="AK915" i="20"/>
  <c r="AT915" i="20" s="1"/>
  <c r="AL915" i="20"/>
  <c r="AM915" i="20"/>
  <c r="AN915" i="20"/>
  <c r="AO915" i="20"/>
  <c r="AP915" i="20"/>
  <c r="AQ915" i="20"/>
  <c r="AR915" i="20"/>
  <c r="AS915" i="20"/>
  <c r="AU915" i="20"/>
  <c r="AX915" i="20"/>
  <c r="AI916" i="20"/>
  <c r="AJ916" i="20"/>
  <c r="AK916" i="20"/>
  <c r="AT916" i="20" s="1"/>
  <c r="AL916" i="20"/>
  <c r="AM916" i="20"/>
  <c r="AN916" i="20"/>
  <c r="AO916" i="20"/>
  <c r="AP916" i="20"/>
  <c r="AQ916" i="20"/>
  <c r="AR916" i="20"/>
  <c r="AU916" i="20" s="1"/>
  <c r="AS916" i="20"/>
  <c r="AX916" i="20"/>
  <c r="AI917" i="20"/>
  <c r="AJ917" i="20"/>
  <c r="AK917" i="20"/>
  <c r="AT917" i="20" s="1"/>
  <c r="AL917" i="20"/>
  <c r="AM917" i="20"/>
  <c r="AN917" i="20"/>
  <c r="AO917" i="20"/>
  <c r="AP917" i="20"/>
  <c r="AQ917" i="20"/>
  <c r="AR917" i="20"/>
  <c r="AU917" i="20" s="1"/>
  <c r="AS917" i="20"/>
  <c r="AX917" i="20"/>
  <c r="AI918" i="20"/>
  <c r="AJ918" i="20"/>
  <c r="AK918" i="20"/>
  <c r="AT918" i="20" s="1"/>
  <c r="AL918" i="20"/>
  <c r="AM918" i="20"/>
  <c r="AN918" i="20"/>
  <c r="AO918" i="20"/>
  <c r="AP918" i="20"/>
  <c r="AQ918" i="20"/>
  <c r="AR918" i="20"/>
  <c r="AU918" i="20" s="1"/>
  <c r="AS918" i="20"/>
  <c r="AX918" i="20"/>
  <c r="AI919" i="20"/>
  <c r="AJ919" i="20"/>
  <c r="AK919" i="20"/>
  <c r="AT919" i="20" s="1"/>
  <c r="AL919" i="20"/>
  <c r="AM919" i="20"/>
  <c r="AN919" i="20"/>
  <c r="AO919" i="20"/>
  <c r="AP919" i="20"/>
  <c r="AQ919" i="20"/>
  <c r="AR919" i="20"/>
  <c r="AS919" i="20"/>
  <c r="AU919" i="20"/>
  <c r="AX919" i="20"/>
  <c r="AI920" i="20"/>
  <c r="AJ920" i="20"/>
  <c r="AK920" i="20"/>
  <c r="AT920" i="20" s="1"/>
  <c r="AL920" i="20"/>
  <c r="AM920" i="20"/>
  <c r="AN920" i="20"/>
  <c r="AO920" i="20"/>
  <c r="AP920" i="20"/>
  <c r="AQ920" i="20"/>
  <c r="AR920" i="20"/>
  <c r="AU920" i="20" s="1"/>
  <c r="AS920" i="20"/>
  <c r="AX920" i="20"/>
  <c r="AI921" i="20"/>
  <c r="AJ921" i="20"/>
  <c r="AK921" i="20"/>
  <c r="AT921" i="20" s="1"/>
  <c r="AL921" i="20"/>
  <c r="AM921" i="20"/>
  <c r="AN921" i="20"/>
  <c r="AO921" i="20"/>
  <c r="AP921" i="20"/>
  <c r="AQ921" i="20"/>
  <c r="AR921" i="20"/>
  <c r="AU921" i="20" s="1"/>
  <c r="AS921" i="20"/>
  <c r="AX921" i="20"/>
  <c r="AI922" i="20"/>
  <c r="AJ922" i="20"/>
  <c r="AK922" i="20"/>
  <c r="AT922" i="20" s="1"/>
  <c r="AL922" i="20"/>
  <c r="AM922" i="20"/>
  <c r="AN922" i="20"/>
  <c r="AO922" i="20"/>
  <c r="AP922" i="20"/>
  <c r="AQ922" i="20"/>
  <c r="AR922" i="20"/>
  <c r="AU922" i="20" s="1"/>
  <c r="AS922" i="20"/>
  <c r="AX922" i="20"/>
  <c r="AI923" i="20"/>
  <c r="AJ923" i="20"/>
  <c r="AK923" i="20"/>
  <c r="AT923" i="20" s="1"/>
  <c r="AL923" i="20"/>
  <c r="AM923" i="20"/>
  <c r="AN923" i="20"/>
  <c r="AO923" i="20"/>
  <c r="AP923" i="20"/>
  <c r="AQ923" i="20"/>
  <c r="AR923" i="20"/>
  <c r="AS923" i="20"/>
  <c r="AU923" i="20"/>
  <c r="AX923" i="20"/>
  <c r="AI924" i="20"/>
  <c r="AJ924" i="20"/>
  <c r="AK924" i="20"/>
  <c r="AT924" i="20" s="1"/>
  <c r="AL924" i="20"/>
  <c r="AM924" i="20"/>
  <c r="AN924" i="20"/>
  <c r="AO924" i="20"/>
  <c r="AP924" i="20"/>
  <c r="AQ924" i="20"/>
  <c r="AR924" i="20"/>
  <c r="AU924" i="20" s="1"/>
  <c r="AS924" i="20"/>
  <c r="AX924" i="20"/>
  <c r="AI925" i="20"/>
  <c r="AJ925" i="20"/>
  <c r="AK925" i="20"/>
  <c r="AT925" i="20" s="1"/>
  <c r="AL925" i="20"/>
  <c r="AM925" i="20"/>
  <c r="AN925" i="20"/>
  <c r="AO925" i="20"/>
  <c r="AP925" i="20"/>
  <c r="AQ925" i="20"/>
  <c r="AR925" i="20"/>
  <c r="AU925" i="20" s="1"/>
  <c r="AS925" i="20"/>
  <c r="AX925" i="20"/>
  <c r="AI926" i="20"/>
  <c r="AJ926" i="20"/>
  <c r="AK926" i="20"/>
  <c r="AT926" i="20" s="1"/>
  <c r="AL926" i="20"/>
  <c r="AM926" i="20"/>
  <c r="AN926" i="20"/>
  <c r="AO926" i="20"/>
  <c r="AP926" i="20"/>
  <c r="AQ926" i="20"/>
  <c r="AR926" i="20"/>
  <c r="AU926" i="20" s="1"/>
  <c r="AS926" i="20"/>
  <c r="AX926" i="20"/>
  <c r="AI927" i="20"/>
  <c r="AJ927" i="20"/>
  <c r="AK927" i="20"/>
  <c r="AT927" i="20" s="1"/>
  <c r="AL927" i="20"/>
  <c r="AM927" i="20"/>
  <c r="AN927" i="20"/>
  <c r="AO927" i="20"/>
  <c r="AP927" i="20"/>
  <c r="AQ927" i="20"/>
  <c r="AR927" i="20"/>
  <c r="AS927" i="20"/>
  <c r="AU927" i="20"/>
  <c r="AX927" i="20"/>
  <c r="AI928" i="20"/>
  <c r="AJ928" i="20"/>
  <c r="AK928" i="20"/>
  <c r="AT928" i="20" s="1"/>
  <c r="AL928" i="20"/>
  <c r="AV928" i="20" s="1"/>
  <c r="AM928" i="20"/>
  <c r="AN928" i="20"/>
  <c r="AO928" i="20"/>
  <c r="AP928" i="20"/>
  <c r="AQ928" i="20"/>
  <c r="AR928" i="20"/>
  <c r="AU928" i="20" s="1"/>
  <c r="AS928" i="20"/>
  <c r="AX928" i="20"/>
  <c r="AI929" i="20"/>
  <c r="AJ929" i="20"/>
  <c r="AK929" i="20"/>
  <c r="AT929" i="20" s="1"/>
  <c r="AL929" i="20"/>
  <c r="AM929" i="20"/>
  <c r="AN929" i="20"/>
  <c r="AO929" i="20"/>
  <c r="AP929" i="20"/>
  <c r="AQ929" i="20"/>
  <c r="AR929" i="20"/>
  <c r="AU929" i="20" s="1"/>
  <c r="AS929" i="20"/>
  <c r="AX929" i="20"/>
  <c r="AI930" i="20"/>
  <c r="AJ930" i="20"/>
  <c r="AK930" i="20"/>
  <c r="AT930" i="20" s="1"/>
  <c r="AL930" i="20"/>
  <c r="AM930" i="20"/>
  <c r="AN930" i="20"/>
  <c r="AO930" i="20"/>
  <c r="AP930" i="20"/>
  <c r="AQ930" i="20"/>
  <c r="AR930" i="20"/>
  <c r="AU930" i="20" s="1"/>
  <c r="AS930" i="20"/>
  <c r="AX930" i="20"/>
  <c r="AI931" i="20"/>
  <c r="AJ931" i="20"/>
  <c r="AK931" i="20"/>
  <c r="AT931" i="20" s="1"/>
  <c r="AL931" i="20"/>
  <c r="AM931" i="20"/>
  <c r="AN931" i="20"/>
  <c r="AO931" i="20"/>
  <c r="AP931" i="20"/>
  <c r="AQ931" i="20"/>
  <c r="AR931" i="20"/>
  <c r="AS931" i="20"/>
  <c r="AU931" i="20"/>
  <c r="AX931" i="20"/>
  <c r="AI932" i="20"/>
  <c r="AJ932" i="20"/>
  <c r="AK932" i="20"/>
  <c r="AT932" i="20" s="1"/>
  <c r="AL932" i="20"/>
  <c r="AM932" i="20"/>
  <c r="AN932" i="20"/>
  <c r="AO932" i="20"/>
  <c r="AP932" i="20"/>
  <c r="AQ932" i="20"/>
  <c r="AR932" i="20"/>
  <c r="AU932" i="20" s="1"/>
  <c r="AS932" i="20"/>
  <c r="AX932" i="20"/>
  <c r="AI933" i="20"/>
  <c r="AJ933" i="20"/>
  <c r="AK933" i="20"/>
  <c r="AT933" i="20" s="1"/>
  <c r="AL933" i="20"/>
  <c r="AM933" i="20"/>
  <c r="AN933" i="20"/>
  <c r="AO933" i="20"/>
  <c r="AP933" i="20"/>
  <c r="AQ933" i="20"/>
  <c r="AR933" i="20"/>
  <c r="AU933" i="20" s="1"/>
  <c r="AS933" i="20"/>
  <c r="AX933" i="20"/>
  <c r="AI934" i="20"/>
  <c r="AJ934" i="20"/>
  <c r="AK934" i="20"/>
  <c r="AT934" i="20" s="1"/>
  <c r="AL934" i="20"/>
  <c r="AM934" i="20"/>
  <c r="AN934" i="20"/>
  <c r="AO934" i="20"/>
  <c r="AP934" i="20"/>
  <c r="AQ934" i="20"/>
  <c r="AR934" i="20"/>
  <c r="AU934" i="20" s="1"/>
  <c r="AS934" i="20"/>
  <c r="AX934" i="20"/>
  <c r="AI935" i="20"/>
  <c r="AJ935" i="20"/>
  <c r="AK935" i="20"/>
  <c r="AT935" i="20" s="1"/>
  <c r="AL935" i="20"/>
  <c r="AM935" i="20"/>
  <c r="AN935" i="20"/>
  <c r="AO935" i="20"/>
  <c r="AP935" i="20"/>
  <c r="AQ935" i="20"/>
  <c r="AR935" i="20"/>
  <c r="AS935" i="20"/>
  <c r="AU935" i="20"/>
  <c r="AX935" i="20"/>
  <c r="AI936" i="20"/>
  <c r="AJ936" i="20"/>
  <c r="AK936" i="20"/>
  <c r="AT936" i="20" s="1"/>
  <c r="AL936" i="20"/>
  <c r="AM936" i="20"/>
  <c r="AN936" i="20"/>
  <c r="AO936" i="20"/>
  <c r="AP936" i="20"/>
  <c r="AQ936" i="20"/>
  <c r="AR936" i="20"/>
  <c r="AU936" i="20" s="1"/>
  <c r="AS936" i="20"/>
  <c r="AX936" i="20"/>
  <c r="AI937" i="20"/>
  <c r="AJ937" i="20"/>
  <c r="AK937" i="20"/>
  <c r="AT937" i="20" s="1"/>
  <c r="AL937" i="20"/>
  <c r="AM937" i="20"/>
  <c r="AN937" i="20"/>
  <c r="AO937" i="20"/>
  <c r="AP937" i="20"/>
  <c r="AQ937" i="20"/>
  <c r="AR937" i="20"/>
  <c r="AU937" i="20" s="1"/>
  <c r="AS937" i="20"/>
  <c r="AX937" i="20"/>
  <c r="AI938" i="20"/>
  <c r="AJ938" i="20"/>
  <c r="AK938" i="20"/>
  <c r="AT938" i="20" s="1"/>
  <c r="AL938" i="20"/>
  <c r="AM938" i="20"/>
  <c r="AN938" i="20"/>
  <c r="AO938" i="20"/>
  <c r="AP938" i="20"/>
  <c r="AQ938" i="20"/>
  <c r="AR938" i="20"/>
  <c r="AU938" i="20" s="1"/>
  <c r="AS938" i="20"/>
  <c r="AX938" i="20"/>
  <c r="AI939" i="20"/>
  <c r="AJ939" i="20"/>
  <c r="AK939" i="20"/>
  <c r="AT939" i="20" s="1"/>
  <c r="AL939" i="20"/>
  <c r="AM939" i="20"/>
  <c r="AN939" i="20"/>
  <c r="AO939" i="20"/>
  <c r="AP939" i="20"/>
  <c r="AQ939" i="20"/>
  <c r="AR939" i="20"/>
  <c r="AS939" i="20"/>
  <c r="AU939" i="20"/>
  <c r="AX939" i="20"/>
  <c r="AI940" i="20"/>
  <c r="AJ940" i="20"/>
  <c r="AK940" i="20"/>
  <c r="AT940" i="20" s="1"/>
  <c r="AL940" i="20"/>
  <c r="AM940" i="20"/>
  <c r="AN940" i="20"/>
  <c r="AO940" i="20"/>
  <c r="AP940" i="20"/>
  <c r="AQ940" i="20"/>
  <c r="AR940" i="20"/>
  <c r="AU940" i="20" s="1"/>
  <c r="AS940" i="20"/>
  <c r="AX940" i="20"/>
  <c r="AI941" i="20"/>
  <c r="AJ941" i="20"/>
  <c r="AK941" i="20"/>
  <c r="AT941" i="20" s="1"/>
  <c r="AL941" i="20"/>
  <c r="AM941" i="20"/>
  <c r="AN941" i="20"/>
  <c r="AO941" i="20"/>
  <c r="AP941" i="20"/>
  <c r="AQ941" i="20"/>
  <c r="AR941" i="20"/>
  <c r="AU941" i="20" s="1"/>
  <c r="AS941" i="20"/>
  <c r="AX941" i="20"/>
  <c r="AI942" i="20"/>
  <c r="AJ942" i="20"/>
  <c r="AK942" i="20"/>
  <c r="AL942" i="20"/>
  <c r="AM942" i="20"/>
  <c r="AN942" i="20"/>
  <c r="AO942" i="20"/>
  <c r="AP942" i="20"/>
  <c r="AQ942" i="20"/>
  <c r="AR942" i="20"/>
  <c r="AU942" i="20" s="1"/>
  <c r="AS942" i="20"/>
  <c r="AT942" i="20"/>
  <c r="AX942" i="20"/>
  <c r="AI943" i="20"/>
  <c r="AJ943" i="20"/>
  <c r="AK943" i="20"/>
  <c r="AT943" i="20" s="1"/>
  <c r="AL943" i="20"/>
  <c r="AM943" i="20"/>
  <c r="AN943" i="20"/>
  <c r="AO943" i="20"/>
  <c r="AP943" i="20"/>
  <c r="AQ943" i="20"/>
  <c r="AR943" i="20"/>
  <c r="AS943" i="20"/>
  <c r="AU943" i="20"/>
  <c r="AX943" i="20"/>
  <c r="AI944" i="20"/>
  <c r="AJ944" i="20"/>
  <c r="AK944" i="20"/>
  <c r="AT944" i="20" s="1"/>
  <c r="AL944" i="20"/>
  <c r="AM944" i="20"/>
  <c r="AN944" i="20"/>
  <c r="AO944" i="20"/>
  <c r="AP944" i="20"/>
  <c r="AQ944" i="20"/>
  <c r="AR944" i="20"/>
  <c r="AU944" i="20" s="1"/>
  <c r="AS944" i="20"/>
  <c r="AX944" i="20"/>
  <c r="AI945" i="20"/>
  <c r="AJ945" i="20"/>
  <c r="AK945" i="20"/>
  <c r="AT945" i="20" s="1"/>
  <c r="AL945" i="20"/>
  <c r="AM945" i="20"/>
  <c r="AN945" i="20"/>
  <c r="AO945" i="20"/>
  <c r="AP945" i="20"/>
  <c r="AQ945" i="20"/>
  <c r="AR945" i="20"/>
  <c r="AU945" i="20" s="1"/>
  <c r="AS945" i="20"/>
  <c r="AX945" i="20"/>
  <c r="AI946" i="20"/>
  <c r="AJ946" i="20"/>
  <c r="AK946" i="20"/>
  <c r="AT946" i="20" s="1"/>
  <c r="AL946" i="20"/>
  <c r="AM946" i="20"/>
  <c r="AN946" i="20"/>
  <c r="AO946" i="20"/>
  <c r="AP946" i="20"/>
  <c r="AQ946" i="20"/>
  <c r="AR946" i="20"/>
  <c r="AU946" i="20" s="1"/>
  <c r="AS946" i="20"/>
  <c r="AX946" i="20"/>
  <c r="AI947" i="20"/>
  <c r="AJ947" i="20"/>
  <c r="AK947" i="20"/>
  <c r="AT947" i="20" s="1"/>
  <c r="AL947" i="20"/>
  <c r="AM947" i="20"/>
  <c r="AN947" i="20"/>
  <c r="AO947" i="20"/>
  <c r="AP947" i="20"/>
  <c r="AQ947" i="20"/>
  <c r="AR947" i="20"/>
  <c r="AS947" i="20"/>
  <c r="AU947" i="20"/>
  <c r="AX947" i="20"/>
  <c r="AI948" i="20"/>
  <c r="AJ948" i="20"/>
  <c r="AK948" i="20"/>
  <c r="AT948" i="20" s="1"/>
  <c r="AL948" i="20"/>
  <c r="AM948" i="20"/>
  <c r="AN948" i="20"/>
  <c r="AO948" i="20"/>
  <c r="AP948" i="20"/>
  <c r="AQ948" i="20"/>
  <c r="AR948" i="20"/>
  <c r="AU948" i="20" s="1"/>
  <c r="AS948" i="20"/>
  <c r="AX948" i="20"/>
  <c r="AI949" i="20"/>
  <c r="AJ949" i="20"/>
  <c r="AK949" i="20"/>
  <c r="AT949" i="20" s="1"/>
  <c r="AL949" i="20"/>
  <c r="AM949" i="20"/>
  <c r="AN949" i="20"/>
  <c r="AO949" i="20"/>
  <c r="AP949" i="20"/>
  <c r="AQ949" i="20"/>
  <c r="AR949" i="20"/>
  <c r="AU949" i="20" s="1"/>
  <c r="AS949" i="20"/>
  <c r="AX949" i="20"/>
  <c r="AI950" i="20"/>
  <c r="AJ950" i="20"/>
  <c r="AK950" i="20"/>
  <c r="AL950" i="20"/>
  <c r="AM950" i="20"/>
  <c r="AN950" i="20"/>
  <c r="AO950" i="20"/>
  <c r="AP950" i="20"/>
  <c r="AQ950" i="20"/>
  <c r="AR950" i="20"/>
  <c r="AU950" i="20" s="1"/>
  <c r="AS950" i="20"/>
  <c r="AT950" i="20"/>
  <c r="AX950" i="20"/>
  <c r="AI951" i="20"/>
  <c r="AJ951" i="20"/>
  <c r="AK951" i="20"/>
  <c r="AT951" i="20" s="1"/>
  <c r="AL951" i="20"/>
  <c r="AM951" i="20"/>
  <c r="AN951" i="20"/>
  <c r="AO951" i="20"/>
  <c r="AP951" i="20"/>
  <c r="AQ951" i="20"/>
  <c r="AR951" i="20"/>
  <c r="AS951" i="20"/>
  <c r="AU951" i="20"/>
  <c r="AX951" i="20"/>
  <c r="AI952" i="20"/>
  <c r="AJ952" i="20"/>
  <c r="AK952" i="20"/>
  <c r="AT952" i="20" s="1"/>
  <c r="AL952" i="20"/>
  <c r="AM952" i="20"/>
  <c r="AN952" i="20"/>
  <c r="AO952" i="20"/>
  <c r="AP952" i="20"/>
  <c r="AQ952" i="20"/>
  <c r="AR952" i="20"/>
  <c r="AU952" i="20" s="1"/>
  <c r="AS952" i="20"/>
  <c r="AX952" i="20"/>
  <c r="AI953" i="20"/>
  <c r="AJ953" i="20"/>
  <c r="AK953" i="20"/>
  <c r="AT953" i="20" s="1"/>
  <c r="AL953" i="20"/>
  <c r="AM953" i="20"/>
  <c r="AN953" i="20"/>
  <c r="AO953" i="20"/>
  <c r="AP953" i="20"/>
  <c r="AQ953" i="20"/>
  <c r="AR953" i="20"/>
  <c r="AU953" i="20" s="1"/>
  <c r="AS953" i="20"/>
  <c r="AX953" i="20"/>
  <c r="AW907" i="20" l="1"/>
  <c r="AV896" i="20"/>
  <c r="AV759" i="20"/>
  <c r="AV588" i="20"/>
  <c r="AW423" i="20"/>
  <c r="AV376" i="20"/>
  <c r="AV936" i="20"/>
  <c r="AV920" i="20"/>
  <c r="AW891" i="20"/>
  <c r="AV733" i="20"/>
  <c r="AV698" i="20"/>
  <c r="AW689" i="20"/>
  <c r="AV666" i="20"/>
  <c r="AW623" i="20"/>
  <c r="AV584" i="20"/>
  <c r="AW532" i="20"/>
  <c r="AV368" i="20"/>
  <c r="AV904" i="20"/>
  <c r="AV860" i="20"/>
  <c r="AV463" i="20"/>
  <c r="AV940" i="20"/>
  <c r="AV948" i="20"/>
  <c r="AW899" i="20"/>
  <c r="AV608" i="20"/>
  <c r="AV580" i="20"/>
  <c r="AV776" i="20"/>
  <c r="AV768" i="20"/>
  <c r="AV952" i="20"/>
  <c r="AV944" i="20"/>
  <c r="AW939" i="20"/>
  <c r="AW931" i="20"/>
  <c r="AW923" i="20"/>
  <c r="AW915" i="20"/>
  <c r="AV880" i="20"/>
  <c r="AV852" i="20"/>
  <c r="AV840" i="20"/>
  <c r="AV725" i="20"/>
  <c r="AV714" i="20"/>
  <c r="AV640" i="20"/>
  <c r="AV596" i="20"/>
  <c r="AV568" i="20"/>
  <c r="AV430" i="20"/>
  <c r="AW429" i="20"/>
  <c r="AW947" i="20"/>
  <c r="AV888" i="20"/>
  <c r="AV868" i="20"/>
  <c r="AV848" i="20"/>
  <c r="AW832" i="20"/>
  <c r="AV832" i="20"/>
  <c r="AV824" i="20"/>
  <c r="AW647" i="20"/>
  <c r="AV641" i="20"/>
  <c r="AV473" i="20"/>
  <c r="AW462" i="20"/>
  <c r="AV912" i="20"/>
  <c r="AW872" i="20"/>
  <c r="AV808" i="20"/>
  <c r="AW791" i="20"/>
  <c r="AW759" i="20"/>
  <c r="AW677" i="20"/>
  <c r="AW657" i="20"/>
  <c r="AV652" i="20"/>
  <c r="AV489" i="20"/>
  <c r="AV458" i="20"/>
  <c r="AV360" i="20"/>
  <c r="AW864" i="20"/>
  <c r="AV752" i="20"/>
  <c r="AW727" i="20"/>
  <c r="AW908" i="20"/>
  <c r="AV878" i="20"/>
  <c r="AV858" i="20"/>
  <c r="AT599" i="20"/>
  <c r="AW599" i="20"/>
  <c r="AV571" i="20"/>
  <c r="AT536" i="20"/>
  <c r="AW536" i="20"/>
  <c r="AY536" i="20" s="1"/>
  <c r="AW516" i="20"/>
  <c r="AW457" i="20"/>
  <c r="AV356" i="20"/>
  <c r="AW903" i="20"/>
  <c r="AV836" i="20"/>
  <c r="AV662" i="20"/>
  <c r="AV416" i="20"/>
  <c r="AT371" i="20"/>
  <c r="AW371" i="20"/>
  <c r="AV950" i="20"/>
  <c r="AV942" i="20"/>
  <c r="AV886" i="20"/>
  <c r="AV866" i="20"/>
  <c r="AV800" i="20"/>
  <c r="AV791" i="20"/>
  <c r="AV760" i="20"/>
  <c r="AV934" i="20"/>
  <c r="AV926" i="20"/>
  <c r="AV918" i="20"/>
  <c r="AV910" i="20"/>
  <c r="AV902" i="20"/>
  <c r="AV894" i="20"/>
  <c r="AW839" i="20"/>
  <c r="AV825" i="20"/>
  <c r="AV820" i="20"/>
  <c r="AV792" i="20"/>
  <c r="AW743" i="20"/>
  <c r="AY743" i="20" s="1"/>
  <c r="AV743" i="20"/>
  <c r="AV682" i="20"/>
  <c r="AV624" i="20"/>
  <c r="AV600" i="20"/>
  <c r="AT407" i="20"/>
  <c r="AW407" i="20"/>
  <c r="AW391" i="20"/>
  <c r="AV384" i="20"/>
  <c r="AW383" i="20"/>
  <c r="AW895" i="20"/>
  <c r="AY895" i="20" s="1"/>
  <c r="AV872" i="20"/>
  <c r="AW867" i="20"/>
  <c r="AW852" i="20"/>
  <c r="AW935" i="20"/>
  <c r="AW927" i="20"/>
  <c r="AY927" i="20" s="1"/>
  <c r="AW919" i="20"/>
  <c r="AW911" i="20"/>
  <c r="AW887" i="20"/>
  <c r="AW883" i="20"/>
  <c r="AW875" i="20"/>
  <c r="AY875" i="20" s="1"/>
  <c r="AW855" i="20"/>
  <c r="AW847" i="20"/>
  <c r="AW836" i="20"/>
  <c r="AV834" i="20"/>
  <c r="AV828" i="20"/>
  <c r="AW807" i="20"/>
  <c r="AV807" i="20"/>
  <c r="AV784" i="20"/>
  <c r="AW775" i="20"/>
  <c r="AV775" i="20"/>
  <c r="AW767" i="20"/>
  <c r="AV744" i="20"/>
  <c r="AW739" i="20"/>
  <c r="AV726" i="20"/>
  <c r="AW673" i="20"/>
  <c r="AW603" i="20"/>
  <c r="AT595" i="20"/>
  <c r="AW595" i="20"/>
  <c r="AW575" i="20"/>
  <c r="AY575" i="20" s="1"/>
  <c r="AW547" i="20"/>
  <c r="AW484" i="20"/>
  <c r="AV428" i="20"/>
  <c r="AT425" i="20"/>
  <c r="AW425" i="20"/>
  <c r="AV412" i="20"/>
  <c r="AW751" i="20"/>
  <c r="AY751" i="20" s="1"/>
  <c r="AW736" i="20"/>
  <c r="AW709" i="20"/>
  <c r="AW705" i="20"/>
  <c r="AW693" i="20"/>
  <c r="AV678" i="20"/>
  <c r="AW635" i="20"/>
  <c r="AV628" i="20"/>
  <c r="AW619" i="20"/>
  <c r="AV612" i="20"/>
  <c r="AV591" i="20"/>
  <c r="AT579" i="20"/>
  <c r="AW579" i="20"/>
  <c r="AW567" i="20"/>
  <c r="AV537" i="20"/>
  <c r="AV521" i="20"/>
  <c r="AV509" i="20"/>
  <c r="AV493" i="20"/>
  <c r="AV442" i="20"/>
  <c r="AW395" i="20"/>
  <c r="AV710" i="20"/>
  <c r="AV694" i="20"/>
  <c r="AV656" i="20"/>
  <c r="AV655" i="20"/>
  <c r="AV649" i="20"/>
  <c r="AW643" i="20"/>
  <c r="AV595" i="20"/>
  <c r="AW583" i="20"/>
  <c r="AV563" i="20"/>
  <c r="AV477" i="20"/>
  <c r="AT367" i="20"/>
  <c r="AW367" i="20"/>
  <c r="AY367" i="20" s="1"/>
  <c r="AV548" i="20"/>
  <c r="AV547" i="20"/>
  <c r="AV505" i="20"/>
  <c r="AV457" i="20"/>
  <c r="AV424" i="20"/>
  <c r="AW399" i="20"/>
  <c r="AY399" i="20" s="1"/>
  <c r="AV380" i="20"/>
  <c r="AV525" i="20"/>
  <c r="AV501" i="20"/>
  <c r="AW461" i="20"/>
  <c r="AV408" i="20"/>
  <c r="AW387" i="20"/>
  <c r="AY387" i="20" s="1"/>
  <c r="AW948" i="20"/>
  <c r="AY948" i="20" s="1"/>
  <c r="AW946" i="20"/>
  <c r="AY946" i="20" s="1"/>
  <c r="AW940" i="20"/>
  <c r="AY940" i="20" s="1"/>
  <c r="AW938" i="20"/>
  <c r="AY938" i="20" s="1"/>
  <c r="AW932" i="20"/>
  <c r="AY932" i="20" s="1"/>
  <c r="AW930" i="20"/>
  <c r="AY930" i="20" s="1"/>
  <c r="AW924" i="20"/>
  <c r="AY924" i="20" s="1"/>
  <c r="AW922" i="20"/>
  <c r="AY922" i="20" s="1"/>
  <c r="AW916" i="20"/>
  <c r="AY916" i="20" s="1"/>
  <c r="AW914" i="20"/>
  <c r="AY914" i="20" s="1"/>
  <c r="AY908" i="20"/>
  <c r="AW900" i="20"/>
  <c r="AY900" i="20" s="1"/>
  <c r="AV900" i="20"/>
  <c r="AW898" i="20"/>
  <c r="AY898" i="20" s="1"/>
  <c r="AV891" i="20"/>
  <c r="AW890" i="20"/>
  <c r="AV883" i="20"/>
  <c r="AW882" i="20"/>
  <c r="AV875" i="20"/>
  <c r="AY867" i="20"/>
  <c r="AV865" i="20"/>
  <c r="AV864" i="20"/>
  <c r="AV857" i="20"/>
  <c r="AT851" i="20"/>
  <c r="AW851" i="20"/>
  <c r="AV850" i="20"/>
  <c r="AV849" i="20"/>
  <c r="AV847" i="20"/>
  <c r="AW842" i="20"/>
  <c r="AY842" i="20" s="1"/>
  <c r="AV829" i="20"/>
  <c r="AW828" i="20"/>
  <c r="AW824" i="20"/>
  <c r="AV816" i="20"/>
  <c r="AV953" i="20"/>
  <c r="AW951" i="20"/>
  <c r="AV951" i="20"/>
  <c r="AV946" i="20"/>
  <c r="AV945" i="20"/>
  <c r="AW943" i="20"/>
  <c r="AV943" i="20"/>
  <c r="AV938" i="20"/>
  <c r="AV937" i="20"/>
  <c r="AV935" i="20"/>
  <c r="AV932" i="20"/>
  <c r="AV930" i="20"/>
  <c r="AV929" i="20"/>
  <c r="AV927" i="20"/>
  <c r="AV924" i="20"/>
  <c r="AV922" i="20"/>
  <c r="AV921" i="20"/>
  <c r="AV919" i="20"/>
  <c r="AV916" i="20"/>
  <c r="AV914" i="20"/>
  <c r="AV913" i="20"/>
  <c r="AV911" i="20"/>
  <c r="AV908" i="20"/>
  <c r="AV901" i="20"/>
  <c r="AW892" i="20"/>
  <c r="AV892" i="20"/>
  <c r="AY890" i="20"/>
  <c r="AW884" i="20"/>
  <c r="AY884" i="20" s="1"/>
  <c r="AV884" i="20"/>
  <c r="AY882" i="20"/>
  <c r="AW876" i="20"/>
  <c r="AV876" i="20"/>
  <c r="AW870" i="20"/>
  <c r="AY870" i="20" s="1"/>
  <c r="AV867" i="20"/>
  <c r="AW859" i="20"/>
  <c r="AY859" i="20" s="1"/>
  <c r="AY852" i="20"/>
  <c r="AW844" i="20"/>
  <c r="AY844" i="20" s="1"/>
  <c r="AT843" i="20"/>
  <c r="AW843" i="20"/>
  <c r="AV842" i="20"/>
  <c r="AV841" i="20"/>
  <c r="AV839" i="20"/>
  <c r="AW834" i="20"/>
  <c r="AY834" i="20" s="1"/>
  <c r="AW819" i="20"/>
  <c r="AY819" i="20" s="1"/>
  <c r="AW952" i="20"/>
  <c r="AY952" i="20" s="1"/>
  <c r="AW950" i="20"/>
  <c r="AW944" i="20"/>
  <c r="AY944" i="20" s="1"/>
  <c r="AW942" i="20"/>
  <c r="AW936" i="20"/>
  <c r="AW934" i="20"/>
  <c r="AW928" i="20"/>
  <c r="AY928" i="20" s="1"/>
  <c r="AW926" i="20"/>
  <c r="AW920" i="20"/>
  <c r="AW918" i="20"/>
  <c r="AV907" i="20"/>
  <c r="AV893" i="20"/>
  <c r="AV885" i="20"/>
  <c r="AV877" i="20"/>
  <c r="AT871" i="20"/>
  <c r="AW871" i="20"/>
  <c r="AY871" i="20" s="1"/>
  <c r="AW862" i="20"/>
  <c r="AV855" i="20"/>
  <c r="AT835" i="20"/>
  <c r="AW835" i="20"/>
  <c r="AY835" i="20" s="1"/>
  <c r="AV949" i="20"/>
  <c r="AV947" i="20"/>
  <c r="AV941" i="20"/>
  <c r="AV939" i="20"/>
  <c r="AV933" i="20"/>
  <c r="AV931" i="20"/>
  <c r="AV925" i="20"/>
  <c r="AV923" i="20"/>
  <c r="AV917" i="20"/>
  <c r="AV915" i="20"/>
  <c r="AV909" i="20"/>
  <c r="AW906" i="20"/>
  <c r="AY906" i="20" s="1"/>
  <c r="AV899" i="20"/>
  <c r="AY892" i="20"/>
  <c r="AW879" i="20"/>
  <c r="AY876" i="20"/>
  <c r="AY872" i="20"/>
  <c r="AT863" i="20"/>
  <c r="AW863" i="20"/>
  <c r="AW856" i="20"/>
  <c r="AY856" i="20" s="1"/>
  <c r="AV856" i="20"/>
  <c r="AW850" i="20"/>
  <c r="AY850" i="20" s="1"/>
  <c r="AY847" i="20"/>
  <c r="AV844" i="20"/>
  <c r="AY836" i="20"/>
  <c r="AV906" i="20"/>
  <c r="AV905" i="20"/>
  <c r="AV903" i="20"/>
  <c r="AV898" i="20"/>
  <c r="AV897" i="20"/>
  <c r="AV895" i="20"/>
  <c r="AV890" i="20"/>
  <c r="AV889" i="20"/>
  <c r="AV887" i="20"/>
  <c r="AV882" i="20"/>
  <c r="AV881" i="20"/>
  <c r="AV879" i="20"/>
  <c r="AW874" i="20"/>
  <c r="AV870" i="20"/>
  <c r="AV869" i="20"/>
  <c r="AW868" i="20"/>
  <c r="AY863" i="20"/>
  <c r="AV862" i="20"/>
  <c r="AV861" i="20"/>
  <c r="AV859" i="20"/>
  <c r="AW854" i="20"/>
  <c r="AY854" i="20" s="1"/>
  <c r="AY851" i="20"/>
  <c r="AW848" i="20"/>
  <c r="AY848" i="20" s="1"/>
  <c r="AW846" i="20"/>
  <c r="AY846" i="20" s="1"/>
  <c r="AW840" i="20"/>
  <c r="AY840" i="20" s="1"/>
  <c r="AW838" i="20"/>
  <c r="AY838" i="20" s="1"/>
  <c r="AW830" i="20"/>
  <c r="AW755" i="20"/>
  <c r="AV734" i="20"/>
  <c r="AW724" i="20"/>
  <c r="AY724" i="20" s="1"/>
  <c r="AV722" i="20"/>
  <c r="AW710" i="20"/>
  <c r="AV706" i="20"/>
  <c r="AW694" i="20"/>
  <c r="AV690" i="20"/>
  <c r="AW678" i="20"/>
  <c r="AV674" i="20"/>
  <c r="AV669" i="20"/>
  <c r="AW662" i="20"/>
  <c r="AV658" i="20"/>
  <c r="AW656" i="20"/>
  <c r="AW652" i="20"/>
  <c r="AV648" i="20"/>
  <c r="AV647" i="20"/>
  <c r="AV606" i="20"/>
  <c r="AV604" i="20"/>
  <c r="AV599" i="20"/>
  <c r="AV586" i="20"/>
  <c r="AV579" i="20"/>
  <c r="AV572" i="20"/>
  <c r="AV544" i="20"/>
  <c r="AW912" i="20"/>
  <c r="AY912" i="20" s="1"/>
  <c r="AW910" i="20"/>
  <c r="AW904" i="20"/>
  <c r="AW902" i="20"/>
  <c r="AW896" i="20"/>
  <c r="AY896" i="20" s="1"/>
  <c r="AW894" i="20"/>
  <c r="AW888" i="20"/>
  <c r="AW886" i="20"/>
  <c r="AW880" i="20"/>
  <c r="AY880" i="20" s="1"/>
  <c r="AW878" i="20"/>
  <c r="AV874" i="20"/>
  <c r="AV873" i="20"/>
  <c r="AV871" i="20"/>
  <c r="AY868" i="20"/>
  <c r="AW866" i="20"/>
  <c r="AV863" i="20"/>
  <c r="AW860" i="20"/>
  <c r="AY860" i="20" s="1"/>
  <c r="AW858" i="20"/>
  <c r="AY858" i="20" s="1"/>
  <c r="AV854" i="20"/>
  <c r="AV853" i="20"/>
  <c r="AV851" i="20"/>
  <c r="AV846" i="20"/>
  <c r="AV845" i="20"/>
  <c r="AV843" i="20"/>
  <c r="AV838" i="20"/>
  <c r="AV837" i="20"/>
  <c r="AV835" i="20"/>
  <c r="AV833" i="20"/>
  <c r="AY832" i="20"/>
  <c r="AV831" i="20"/>
  <c r="AW821" i="20"/>
  <c r="AY821" i="20" s="1"/>
  <c r="AW815" i="20"/>
  <c r="AY815" i="20" s="1"/>
  <c r="AV815" i="20"/>
  <c r="AW799" i="20"/>
  <c r="AY799" i="20" s="1"/>
  <c r="AV799" i="20"/>
  <c r="AW783" i="20"/>
  <c r="AY783" i="20" s="1"/>
  <c r="AV783" i="20"/>
  <c r="AV767" i="20"/>
  <c r="AV751" i="20"/>
  <c r="AT736" i="20"/>
  <c r="AV732" i="20"/>
  <c r="AV730" i="20"/>
  <c r="AW725" i="20"/>
  <c r="AY725" i="20" s="1"/>
  <c r="AV686" i="20"/>
  <c r="AV643" i="20"/>
  <c r="AW640" i="20"/>
  <c r="AV634" i="20"/>
  <c r="AV630" i="20"/>
  <c r="AY623" i="20"/>
  <c r="AV618" i="20"/>
  <c r="AV614" i="20"/>
  <c r="AV603" i="20"/>
  <c r="AY595" i="20"/>
  <c r="AV583" i="20"/>
  <c r="AV576" i="20"/>
  <c r="AW571" i="20"/>
  <c r="AY571" i="20" s="1"/>
  <c r="AV567" i="20"/>
  <c r="AW563" i="20"/>
  <c r="AV559" i="20"/>
  <c r="AV558" i="20"/>
  <c r="AV810" i="20"/>
  <c r="AV794" i="20"/>
  <c r="AV778" i="20"/>
  <c r="AV762" i="20"/>
  <c r="AV746" i="20"/>
  <c r="AW733" i="20"/>
  <c r="AW661" i="20"/>
  <c r="AV645" i="20"/>
  <c r="AT643" i="20"/>
  <c r="AV626" i="20"/>
  <c r="AV623" i="20"/>
  <c r="AV610" i="20"/>
  <c r="AY599" i="20"/>
  <c r="AY579" i="20"/>
  <c r="AV562" i="20"/>
  <c r="AW812" i="20"/>
  <c r="AY812" i="20" s="1"/>
  <c r="AV804" i="20"/>
  <c r="AW796" i="20"/>
  <c r="AY796" i="20" s="1"/>
  <c r="AV788" i="20"/>
  <c r="AW780" i="20"/>
  <c r="AY780" i="20" s="1"/>
  <c r="AV772" i="20"/>
  <c r="AW764" i="20"/>
  <c r="AV756" i="20"/>
  <c r="AW748" i="20"/>
  <c r="AY748" i="20" s="1"/>
  <c r="AV740" i="20"/>
  <c r="AY739" i="20"/>
  <c r="AW728" i="20"/>
  <c r="AY727" i="20"/>
  <c r="AW721" i="20"/>
  <c r="AY721" i="20" s="1"/>
  <c r="AW714" i="20"/>
  <c r="AW698" i="20"/>
  <c r="AW682" i="20"/>
  <c r="AY682" i="20" s="1"/>
  <c r="AW666" i="20"/>
  <c r="AV635" i="20"/>
  <c r="AV619" i="20"/>
  <c r="AV594" i="20"/>
  <c r="AV590" i="20"/>
  <c r="AY583" i="20"/>
  <c r="AY567" i="20"/>
  <c r="AV552" i="20"/>
  <c r="AV554" i="20"/>
  <c r="AV541" i="20"/>
  <c r="AV532" i="20"/>
  <c r="AW525" i="20"/>
  <c r="AV517" i="20"/>
  <c r="AW505" i="20"/>
  <c r="AW472" i="20"/>
  <c r="AY472" i="20" s="1"/>
  <c r="AW469" i="20"/>
  <c r="AV462" i="20"/>
  <c r="AY461" i="20"/>
  <c r="AV456" i="20"/>
  <c r="AW453" i="20"/>
  <c r="AW446" i="20"/>
  <c r="AY446" i="20" s="1"/>
  <c r="AW441" i="20"/>
  <c r="AY441" i="20" s="1"/>
  <c r="AW419" i="20"/>
  <c r="AY419" i="20" s="1"/>
  <c r="AW403" i="20"/>
  <c r="AV359" i="20"/>
  <c r="AY547" i="20"/>
  <c r="AV536" i="20"/>
  <c r="AW521" i="20"/>
  <c r="AW488" i="20"/>
  <c r="AW477" i="20"/>
  <c r="AV469" i="20"/>
  <c r="AV466" i="20"/>
  <c r="AV465" i="20"/>
  <c r="AV461" i="20"/>
  <c r="AV454" i="20"/>
  <c r="AV452" i="20"/>
  <c r="AV448" i="20"/>
  <c r="AV446" i="20"/>
  <c r="AV440" i="20"/>
  <c r="AW437" i="20"/>
  <c r="AW430" i="20"/>
  <c r="AY430" i="20" s="1"/>
  <c r="AW411" i="20"/>
  <c r="AY411" i="20" s="1"/>
  <c r="AV411" i="20"/>
  <c r="AY355" i="20"/>
  <c r="AV550" i="20"/>
  <c r="AW504" i="20"/>
  <c r="AY504" i="20" s="1"/>
  <c r="AW500" i="20"/>
  <c r="AW493" i="20"/>
  <c r="AY493" i="20" s="1"/>
  <c r="AV485" i="20"/>
  <c r="AW473" i="20"/>
  <c r="AY457" i="20"/>
  <c r="AW445" i="20"/>
  <c r="AY445" i="20" s="1"/>
  <c r="AV438" i="20"/>
  <c r="AV436" i="20"/>
  <c r="AV432" i="20"/>
  <c r="AY429" i="20"/>
  <c r="AV423" i="20"/>
  <c r="AW422" i="20"/>
  <c r="AW416" i="20"/>
  <c r="AV407" i="20"/>
  <c r="AY371" i="20"/>
  <c r="AW509" i="20"/>
  <c r="AY509" i="20" s="1"/>
  <c r="AW489" i="20"/>
  <c r="AY489" i="20" s="1"/>
  <c r="AW412" i="20"/>
  <c r="AY824" i="20"/>
  <c r="AY947" i="20"/>
  <c r="AY939" i="20"/>
  <c r="AY931" i="20"/>
  <c r="AY923" i="20"/>
  <c r="AY915" i="20"/>
  <c r="AY907" i="20"/>
  <c r="AY899" i="20"/>
  <c r="AY891" i="20"/>
  <c r="AY883" i="20"/>
  <c r="AY710" i="20"/>
  <c r="AY694" i="20"/>
  <c r="AY678" i="20"/>
  <c r="AY662" i="20"/>
  <c r="AY525" i="20"/>
  <c r="AY505" i="20"/>
  <c r="AY391" i="20"/>
  <c r="AY521" i="20"/>
  <c r="AY488" i="20"/>
  <c r="AY484" i="20"/>
  <c r="AY477" i="20"/>
  <c r="AY855" i="20"/>
  <c r="AY951" i="20"/>
  <c r="AY943" i="20"/>
  <c r="AY935" i="20"/>
  <c r="AY919" i="20"/>
  <c r="AY911" i="20"/>
  <c r="AY903" i="20"/>
  <c r="AY887" i="20"/>
  <c r="AY879" i="20"/>
  <c r="AY764" i="20"/>
  <c r="AY714" i="20"/>
  <c r="AY705" i="20"/>
  <c r="AY698" i="20"/>
  <c r="AY689" i="20"/>
  <c r="AY673" i="20"/>
  <c r="AY666" i="20"/>
  <c r="AY657" i="20"/>
  <c r="AY532" i="20"/>
  <c r="AY520" i="20"/>
  <c r="AY516" i="20"/>
  <c r="AY462" i="20"/>
  <c r="AY425" i="20"/>
  <c r="AY843" i="20"/>
  <c r="AY828" i="20"/>
  <c r="AY403" i="20"/>
  <c r="AY839" i="20"/>
  <c r="AY733" i="20"/>
  <c r="AY709" i="20"/>
  <c r="AY693" i="20"/>
  <c r="AY677" i="20"/>
  <c r="AY661" i="20"/>
  <c r="AY500" i="20"/>
  <c r="AY473" i="20"/>
  <c r="AY423" i="20"/>
  <c r="AY407" i="20"/>
  <c r="AY395" i="20"/>
  <c r="AY383" i="20"/>
  <c r="AY942" i="20"/>
  <c r="AY934" i="20"/>
  <c r="AY910" i="20"/>
  <c r="AY904" i="20"/>
  <c r="AY902" i="20"/>
  <c r="AY888" i="20"/>
  <c r="AY886" i="20"/>
  <c r="AY862" i="20"/>
  <c r="AY950" i="20"/>
  <c r="AY936" i="20"/>
  <c r="AY920" i="20"/>
  <c r="AY918" i="20"/>
  <c r="AY874" i="20"/>
  <c r="AY864" i="20"/>
  <c r="AY926" i="20"/>
  <c r="AY894" i="20"/>
  <c r="AY878" i="20"/>
  <c r="AY830" i="20"/>
  <c r="AY866" i="20"/>
  <c r="AV822" i="20"/>
  <c r="AW822" i="20"/>
  <c r="AY822" i="20" s="1"/>
  <c r="AV765" i="20"/>
  <c r="AW765" i="20"/>
  <c r="AY765" i="20" s="1"/>
  <c r="AV749" i="20"/>
  <c r="AW749" i="20"/>
  <c r="AY749" i="20" s="1"/>
  <c r="AT729" i="20"/>
  <c r="AW729" i="20"/>
  <c r="AY729" i="20" s="1"/>
  <c r="AV675" i="20"/>
  <c r="AW675" i="20"/>
  <c r="AY675" i="20" s="1"/>
  <c r="AT669" i="20"/>
  <c r="AW669" i="20"/>
  <c r="AY669" i="20" s="1"/>
  <c r="AV533" i="20"/>
  <c r="AV354" i="20"/>
  <c r="AW354" i="20"/>
  <c r="AW831" i="20"/>
  <c r="AY831" i="20" s="1"/>
  <c r="AV826" i="20"/>
  <c r="AW826" i="20"/>
  <c r="AY826" i="20" s="1"/>
  <c r="AW825" i="20"/>
  <c r="AY825" i="20" s="1"/>
  <c r="AW823" i="20"/>
  <c r="AY823" i="20" s="1"/>
  <c r="AV819" i="20"/>
  <c r="AV817" i="20"/>
  <c r="AW817" i="20"/>
  <c r="AY817" i="20" s="1"/>
  <c r="AW816" i="20"/>
  <c r="AY816" i="20" s="1"/>
  <c r="AV814" i="20"/>
  <c r="AY807" i="20"/>
  <c r="AW803" i="20"/>
  <c r="AY803" i="20" s="1"/>
  <c r="AV803" i="20"/>
  <c r="AV801" i="20"/>
  <c r="AW801" i="20"/>
  <c r="AY801" i="20" s="1"/>
  <c r="AW800" i="20"/>
  <c r="AY800" i="20" s="1"/>
  <c r="AV798" i="20"/>
  <c r="AY791" i="20"/>
  <c r="AW787" i="20"/>
  <c r="AY787" i="20" s="1"/>
  <c r="AV787" i="20"/>
  <c r="AV785" i="20"/>
  <c r="AW785" i="20"/>
  <c r="AY785" i="20" s="1"/>
  <c r="AW784" i="20"/>
  <c r="AY784" i="20" s="1"/>
  <c r="AV782" i="20"/>
  <c r="AY775" i="20"/>
  <c r="AW771" i="20"/>
  <c r="AY771" i="20" s="1"/>
  <c r="AV771" i="20"/>
  <c r="AV769" i="20"/>
  <c r="AW769" i="20"/>
  <c r="AY769" i="20" s="1"/>
  <c r="AW768" i="20"/>
  <c r="AY768" i="20" s="1"/>
  <c r="AV766" i="20"/>
  <c r="AY759" i="20"/>
  <c r="AV755" i="20"/>
  <c r="AV753" i="20"/>
  <c r="AW753" i="20"/>
  <c r="AY753" i="20" s="1"/>
  <c r="AW752" i="20"/>
  <c r="AY752" i="20" s="1"/>
  <c r="AV750" i="20"/>
  <c r="AV739" i="20"/>
  <c r="AV737" i="20"/>
  <c r="AW737" i="20"/>
  <c r="AY737" i="20" s="1"/>
  <c r="AW735" i="20"/>
  <c r="AY735" i="20" s="1"/>
  <c r="AT732" i="20"/>
  <c r="AW732" i="20"/>
  <c r="AY732" i="20" s="1"/>
  <c r="AV729" i="20"/>
  <c r="AV723" i="20"/>
  <c r="AW723" i="20"/>
  <c r="AY723" i="20" s="1"/>
  <c r="AV717" i="20"/>
  <c r="AT717" i="20"/>
  <c r="AW717" i="20"/>
  <c r="AY717" i="20" s="1"/>
  <c r="AV716" i="20"/>
  <c r="AW716" i="20"/>
  <c r="AV670" i="20"/>
  <c r="AV659" i="20"/>
  <c r="AW659" i="20"/>
  <c r="AY659" i="20" s="1"/>
  <c r="AV797" i="20"/>
  <c r="AW797" i="20"/>
  <c r="AY797" i="20" s="1"/>
  <c r="AY755" i="20"/>
  <c r="AW649" i="20"/>
  <c r="AY649" i="20" s="1"/>
  <c r="AT587" i="20"/>
  <c r="AW587" i="20"/>
  <c r="AY587" i="20" s="1"/>
  <c r="AV435" i="20"/>
  <c r="AW435" i="20"/>
  <c r="AY435" i="20" s="1"/>
  <c r="AV420" i="20"/>
  <c r="AW953" i="20"/>
  <c r="AY953" i="20" s="1"/>
  <c r="AW949" i="20"/>
  <c r="AY949" i="20" s="1"/>
  <c r="AW945" i="20"/>
  <c r="AY945" i="20" s="1"/>
  <c r="AW941" i="20"/>
  <c r="AY941" i="20" s="1"/>
  <c r="AW937" i="20"/>
  <c r="AY937" i="20" s="1"/>
  <c r="AW933" i="20"/>
  <c r="AY933" i="20" s="1"/>
  <c r="AW929" i="20"/>
  <c r="AY929" i="20" s="1"/>
  <c r="AW925" i="20"/>
  <c r="AY925" i="20" s="1"/>
  <c r="AW921" i="20"/>
  <c r="AY921" i="20" s="1"/>
  <c r="AW917" i="20"/>
  <c r="AY917" i="20" s="1"/>
  <c r="AW913" i="20"/>
  <c r="AY913" i="20" s="1"/>
  <c r="AW909" i="20"/>
  <c r="AY909" i="20" s="1"/>
  <c r="AW905" i="20"/>
  <c r="AY905" i="20" s="1"/>
  <c r="AW901" i="20"/>
  <c r="AY901" i="20" s="1"/>
  <c r="AW897" i="20"/>
  <c r="AY897" i="20" s="1"/>
  <c r="AW893" i="20"/>
  <c r="AY893" i="20" s="1"/>
  <c r="AW889" i="20"/>
  <c r="AY889" i="20" s="1"/>
  <c r="AW885" i="20"/>
  <c r="AY885" i="20" s="1"/>
  <c r="AW881" i="20"/>
  <c r="AY881" i="20" s="1"/>
  <c r="AW877" i="20"/>
  <c r="AY877" i="20" s="1"/>
  <c r="AW873" i="20"/>
  <c r="AY873" i="20" s="1"/>
  <c r="AW869" i="20"/>
  <c r="AY869" i="20" s="1"/>
  <c r="AW865" i="20"/>
  <c r="AY865" i="20" s="1"/>
  <c r="AW861" i="20"/>
  <c r="AY861" i="20" s="1"/>
  <c r="AW857" i="20"/>
  <c r="AY857" i="20" s="1"/>
  <c r="AW853" i="20"/>
  <c r="AY853" i="20" s="1"/>
  <c r="AW849" i="20"/>
  <c r="AY849" i="20" s="1"/>
  <c r="AW845" i="20"/>
  <c r="AY845" i="20" s="1"/>
  <c r="AW841" i="20"/>
  <c r="AY841" i="20" s="1"/>
  <c r="AW837" i="20"/>
  <c r="AY837" i="20" s="1"/>
  <c r="AV830" i="20"/>
  <c r="AW829" i="20"/>
  <c r="AY829" i="20" s="1"/>
  <c r="AW827" i="20"/>
  <c r="AY827" i="20" s="1"/>
  <c r="AV823" i="20"/>
  <c r="AW820" i="20"/>
  <c r="AY820" i="20" s="1"/>
  <c r="AV818" i="20"/>
  <c r="AV812" i="20"/>
  <c r="AV805" i="20"/>
  <c r="AW805" i="20"/>
  <c r="AY805" i="20" s="1"/>
  <c r="AW804" i="20"/>
  <c r="AY804" i="20" s="1"/>
  <c r="AV802" i="20"/>
  <c r="AV796" i="20"/>
  <c r="AV789" i="20"/>
  <c r="AW789" i="20"/>
  <c r="AY789" i="20" s="1"/>
  <c r="AW788" i="20"/>
  <c r="AY788" i="20" s="1"/>
  <c r="AV786" i="20"/>
  <c r="AV780" i="20"/>
  <c r="AV773" i="20"/>
  <c r="AW773" i="20"/>
  <c r="AY773" i="20" s="1"/>
  <c r="AW772" i="20"/>
  <c r="AY772" i="20" s="1"/>
  <c r="AV770" i="20"/>
  <c r="AV764" i="20"/>
  <c r="AV757" i="20"/>
  <c r="AW757" i="20"/>
  <c r="AY757" i="20" s="1"/>
  <c r="AW756" i="20"/>
  <c r="AY756" i="20" s="1"/>
  <c r="AV754" i="20"/>
  <c r="AV748" i="20"/>
  <c r="AV741" i="20"/>
  <c r="AW741" i="20"/>
  <c r="AY741" i="20" s="1"/>
  <c r="AW740" i="20"/>
  <c r="AY740" i="20" s="1"/>
  <c r="AV738" i="20"/>
  <c r="AT731" i="20"/>
  <c r="AW731" i="20"/>
  <c r="AY731" i="20" s="1"/>
  <c r="AV728" i="20"/>
  <c r="AV718" i="20"/>
  <c r="AV707" i="20"/>
  <c r="AW707" i="20"/>
  <c r="AY707" i="20" s="1"/>
  <c r="AV701" i="20"/>
  <c r="AT701" i="20"/>
  <c r="AW701" i="20"/>
  <c r="AY701" i="20" s="1"/>
  <c r="AV700" i="20"/>
  <c r="AW700" i="20"/>
  <c r="AY700" i="20" s="1"/>
  <c r="AV617" i="20"/>
  <c r="AW617" i="20"/>
  <c r="AY617" i="20" s="1"/>
  <c r="AT611" i="20"/>
  <c r="AW611" i="20"/>
  <c r="AV813" i="20"/>
  <c r="AW813" i="20"/>
  <c r="AY813" i="20" s="1"/>
  <c r="AV781" i="20"/>
  <c r="AW781" i="20"/>
  <c r="AY781" i="20" s="1"/>
  <c r="AV668" i="20"/>
  <c r="AW668" i="20"/>
  <c r="AY668" i="20" s="1"/>
  <c r="AV593" i="20"/>
  <c r="AW593" i="20"/>
  <c r="AY593" i="20" s="1"/>
  <c r="AV426" i="20"/>
  <c r="AW426" i="20"/>
  <c r="AY426" i="20" s="1"/>
  <c r="AW833" i="20"/>
  <c r="AY833" i="20" s="1"/>
  <c r="AV827" i="20"/>
  <c r="AV821" i="20"/>
  <c r="AW811" i="20"/>
  <c r="AY811" i="20" s="1"/>
  <c r="AV811" i="20"/>
  <c r="AV809" i="20"/>
  <c r="AW809" i="20"/>
  <c r="AY809" i="20" s="1"/>
  <c r="AW808" i="20"/>
  <c r="AY808" i="20" s="1"/>
  <c r="AV806" i="20"/>
  <c r="AW795" i="20"/>
  <c r="AY795" i="20" s="1"/>
  <c r="AV795" i="20"/>
  <c r="AV793" i="20"/>
  <c r="AW793" i="20"/>
  <c r="AY793" i="20" s="1"/>
  <c r="AW792" i="20"/>
  <c r="AY792" i="20" s="1"/>
  <c r="AV790" i="20"/>
  <c r="AW779" i="20"/>
  <c r="AY779" i="20" s="1"/>
  <c r="AV779" i="20"/>
  <c r="AV777" i="20"/>
  <c r="AW777" i="20"/>
  <c r="AY777" i="20" s="1"/>
  <c r="AW776" i="20"/>
  <c r="AY776" i="20" s="1"/>
  <c r="AV774" i="20"/>
  <c r="AY767" i="20"/>
  <c r="AW763" i="20"/>
  <c r="AY763" i="20" s="1"/>
  <c r="AV763" i="20"/>
  <c r="AV761" i="20"/>
  <c r="AW761" i="20"/>
  <c r="AY761" i="20" s="1"/>
  <c r="AW760" i="20"/>
  <c r="AY760" i="20" s="1"/>
  <c r="AV758" i="20"/>
  <c r="AW747" i="20"/>
  <c r="AY747" i="20" s="1"/>
  <c r="AV747" i="20"/>
  <c r="AV745" i="20"/>
  <c r="AW745" i="20"/>
  <c r="AY745" i="20" s="1"/>
  <c r="AW744" i="20"/>
  <c r="AY744" i="20" s="1"/>
  <c r="AV742" i="20"/>
  <c r="AV736" i="20"/>
  <c r="AV702" i="20"/>
  <c r="AV691" i="20"/>
  <c r="AW691" i="20"/>
  <c r="AY691" i="20" s="1"/>
  <c r="AV685" i="20"/>
  <c r="AT685" i="20"/>
  <c r="AW685" i="20"/>
  <c r="AY685" i="20" s="1"/>
  <c r="AV684" i="20"/>
  <c r="AW684" i="20"/>
  <c r="AW560" i="20"/>
  <c r="AY560" i="20" s="1"/>
  <c r="AV560" i="20"/>
  <c r="AW818" i="20"/>
  <c r="AY818" i="20" s="1"/>
  <c r="AW814" i="20"/>
  <c r="AY814" i="20" s="1"/>
  <c r="AW810" i="20"/>
  <c r="AY810" i="20" s="1"/>
  <c r="AW806" i="20"/>
  <c r="AY806" i="20" s="1"/>
  <c r="AW802" i="20"/>
  <c r="AY802" i="20" s="1"/>
  <c r="AW798" i="20"/>
  <c r="AY798" i="20" s="1"/>
  <c r="AW794" i="20"/>
  <c r="AY794" i="20" s="1"/>
  <c r="AW790" i="20"/>
  <c r="AY790" i="20" s="1"/>
  <c r="AW786" i="20"/>
  <c r="AY786" i="20" s="1"/>
  <c r="AW782" i="20"/>
  <c r="AY782" i="20" s="1"/>
  <c r="AW778" i="20"/>
  <c r="AY778" i="20" s="1"/>
  <c r="AW774" i="20"/>
  <c r="AY774" i="20" s="1"/>
  <c r="AW770" i="20"/>
  <c r="AY770" i="20" s="1"/>
  <c r="AW766" i="20"/>
  <c r="AY766" i="20" s="1"/>
  <c r="AW762" i="20"/>
  <c r="AY762" i="20" s="1"/>
  <c r="AW758" i="20"/>
  <c r="AY758" i="20" s="1"/>
  <c r="AW754" i="20"/>
  <c r="AY754" i="20" s="1"/>
  <c r="AW750" i="20"/>
  <c r="AY750" i="20" s="1"/>
  <c r="AW746" i="20"/>
  <c r="AY746" i="20" s="1"/>
  <c r="AW742" i="20"/>
  <c r="AY742" i="20" s="1"/>
  <c r="AW738" i="20"/>
  <c r="AY738" i="20" s="1"/>
  <c r="AY736" i="20"/>
  <c r="AV727" i="20"/>
  <c r="AW726" i="20"/>
  <c r="AY726" i="20" s="1"/>
  <c r="AV721" i="20"/>
  <c r="AV720" i="20"/>
  <c r="AW720" i="20"/>
  <c r="AY720" i="20" s="1"/>
  <c r="AW718" i="20"/>
  <c r="AY718" i="20" s="1"/>
  <c r="AV711" i="20"/>
  <c r="AW711" i="20"/>
  <c r="AY711" i="20" s="1"/>
  <c r="AV705" i="20"/>
  <c r="AV704" i="20"/>
  <c r="AW704" i="20"/>
  <c r="AY704" i="20" s="1"/>
  <c r="AW702" i="20"/>
  <c r="AY702" i="20" s="1"/>
  <c r="AV695" i="20"/>
  <c r="AW695" i="20"/>
  <c r="AY695" i="20" s="1"/>
  <c r="AV689" i="20"/>
  <c r="AV688" i="20"/>
  <c r="AW688" i="20"/>
  <c r="AY688" i="20" s="1"/>
  <c r="AW686" i="20"/>
  <c r="AY686" i="20" s="1"/>
  <c r="AV679" i="20"/>
  <c r="AW679" i="20"/>
  <c r="AY679" i="20" s="1"/>
  <c r="AV673" i="20"/>
  <c r="AV672" i="20"/>
  <c r="AW672" i="20"/>
  <c r="AY672" i="20" s="1"/>
  <c r="AW670" i="20"/>
  <c r="AY670" i="20" s="1"/>
  <c r="AV663" i="20"/>
  <c r="AW663" i="20"/>
  <c r="AY663" i="20" s="1"/>
  <c r="AV657" i="20"/>
  <c r="AW655" i="20"/>
  <c r="AV653" i="20"/>
  <c r="AV646" i="20"/>
  <c r="AW646" i="20"/>
  <c r="AY646" i="20" s="1"/>
  <c r="AV644" i="20"/>
  <c r="AW644" i="20"/>
  <c r="AY644" i="20" s="1"/>
  <c r="AW639" i="20"/>
  <c r="AY639" i="20" s="1"/>
  <c r="AV637" i="20"/>
  <c r="AV561" i="20"/>
  <c r="AW561" i="20"/>
  <c r="AY561" i="20" s="1"/>
  <c r="AT555" i="20"/>
  <c r="AW555" i="20"/>
  <c r="AV539" i="20"/>
  <c r="AW539" i="20"/>
  <c r="AY539" i="20" s="1"/>
  <c r="AV731" i="20"/>
  <c r="AW730" i="20"/>
  <c r="AY730" i="20" s="1"/>
  <c r="AV724" i="20"/>
  <c r="AW722" i="20"/>
  <c r="AY722" i="20" s="1"/>
  <c r="AV715" i="20"/>
  <c r="AW715" i="20"/>
  <c r="AY715" i="20" s="1"/>
  <c r="AW713" i="20"/>
  <c r="AY713" i="20" s="1"/>
  <c r="AV709" i="20"/>
  <c r="AV708" i="20"/>
  <c r="AW708" i="20"/>
  <c r="AY708" i="20" s="1"/>
  <c r="AW706" i="20"/>
  <c r="AY706" i="20" s="1"/>
  <c r="AV699" i="20"/>
  <c r="AW699" i="20"/>
  <c r="AY699" i="20" s="1"/>
  <c r="AW697" i="20"/>
  <c r="AY697" i="20" s="1"/>
  <c r="AV693" i="20"/>
  <c r="AV692" i="20"/>
  <c r="AW692" i="20"/>
  <c r="AY692" i="20" s="1"/>
  <c r="AW690" i="20"/>
  <c r="AY690" i="20" s="1"/>
  <c r="AV683" i="20"/>
  <c r="AW683" i="20"/>
  <c r="AY683" i="20" s="1"/>
  <c r="AW681" i="20"/>
  <c r="AY681" i="20" s="1"/>
  <c r="AV677" i="20"/>
  <c r="AV676" i="20"/>
  <c r="AW676" i="20"/>
  <c r="AY676" i="20" s="1"/>
  <c r="AW674" i="20"/>
  <c r="AY674" i="20" s="1"/>
  <c r="AV667" i="20"/>
  <c r="AW667" i="20"/>
  <c r="AY667" i="20" s="1"/>
  <c r="AW665" i="20"/>
  <c r="AY665" i="20" s="1"/>
  <c r="AV661" i="20"/>
  <c r="AV660" i="20"/>
  <c r="AW660" i="20"/>
  <c r="AY660" i="20" s="1"/>
  <c r="AW658" i="20"/>
  <c r="AY658" i="20" s="1"/>
  <c r="AT651" i="20"/>
  <c r="AW651" i="20"/>
  <c r="AY651" i="20" s="1"/>
  <c r="AW632" i="20"/>
  <c r="AY632" i="20" s="1"/>
  <c r="AV632" i="20"/>
  <c r="AT607" i="20"/>
  <c r="AW607" i="20"/>
  <c r="AY607" i="20" s="1"/>
  <c r="AV735" i="20"/>
  <c r="AW734" i="20"/>
  <c r="AY734" i="20" s="1"/>
  <c r="AY728" i="20"/>
  <c r="AV719" i="20"/>
  <c r="AW719" i="20"/>
  <c r="AY719" i="20" s="1"/>
  <c r="AY716" i="20"/>
  <c r="AV713" i="20"/>
  <c r="AV712" i="20"/>
  <c r="AW712" i="20"/>
  <c r="AY712" i="20" s="1"/>
  <c r="AV703" i="20"/>
  <c r="AW703" i="20"/>
  <c r="AY703" i="20" s="1"/>
  <c r="AV697" i="20"/>
  <c r="AV696" i="20"/>
  <c r="AW696" i="20"/>
  <c r="AY696" i="20" s="1"/>
  <c r="AV687" i="20"/>
  <c r="AW687" i="20"/>
  <c r="AY687" i="20" s="1"/>
  <c r="AY684" i="20"/>
  <c r="AV681" i="20"/>
  <c r="AV680" i="20"/>
  <c r="AW680" i="20"/>
  <c r="AY680" i="20" s="1"/>
  <c r="AV671" i="20"/>
  <c r="AW671" i="20"/>
  <c r="AY671" i="20" s="1"/>
  <c r="AV665" i="20"/>
  <c r="AV664" i="20"/>
  <c r="AW664" i="20"/>
  <c r="AY664" i="20" s="1"/>
  <c r="AV633" i="20"/>
  <c r="AW633" i="20"/>
  <c r="AY633" i="20" s="1"/>
  <c r="AT627" i="20"/>
  <c r="AW627" i="20"/>
  <c r="AY627" i="20" s="1"/>
  <c r="AW616" i="20"/>
  <c r="AV616" i="20"/>
  <c r="AW592" i="20"/>
  <c r="AY592" i="20" s="1"/>
  <c r="AV592" i="20"/>
  <c r="AT551" i="20"/>
  <c r="AW551" i="20"/>
  <c r="AY551" i="20" s="1"/>
  <c r="AY655" i="20"/>
  <c r="AW653" i="20"/>
  <c r="AY653" i="20" s="1"/>
  <c r="AV650" i="20"/>
  <c r="AW650" i="20"/>
  <c r="AY650" i="20" s="1"/>
  <c r="AW637" i="20"/>
  <c r="AY637" i="20" s="1"/>
  <c r="AW636" i="20"/>
  <c r="AY636" i="20" s="1"/>
  <c r="AV621" i="20"/>
  <c r="AW621" i="20"/>
  <c r="AY621" i="20" s="1"/>
  <c r="AW620" i="20"/>
  <c r="AY616" i="20"/>
  <c r="AY611" i="20"/>
  <c r="AY603" i="20"/>
  <c r="AV565" i="20"/>
  <c r="AW565" i="20"/>
  <c r="AY565" i="20" s="1"/>
  <c r="AW564" i="20"/>
  <c r="AY555" i="20"/>
  <c r="AV543" i="20"/>
  <c r="AW543" i="20"/>
  <c r="AY543" i="20" s="1"/>
  <c r="AV540" i="20"/>
  <c r="AW540" i="20"/>
  <c r="AY540" i="20" s="1"/>
  <c r="AV528" i="20"/>
  <c r="AT528" i="20"/>
  <c r="AW528" i="20"/>
  <c r="AY528" i="20" s="1"/>
  <c r="AV527" i="20"/>
  <c r="AW527" i="20"/>
  <c r="AV518" i="20"/>
  <c r="AW518" i="20"/>
  <c r="AY518" i="20" s="1"/>
  <c r="AV512" i="20"/>
  <c r="AT512" i="20"/>
  <c r="AW512" i="20"/>
  <c r="AY512" i="20" s="1"/>
  <c r="AV511" i="20"/>
  <c r="AW511" i="20"/>
  <c r="AV502" i="20"/>
  <c r="AW502" i="20"/>
  <c r="AY502" i="20" s="1"/>
  <c r="AV496" i="20"/>
  <c r="AT496" i="20"/>
  <c r="AW496" i="20"/>
  <c r="AY496" i="20" s="1"/>
  <c r="AV495" i="20"/>
  <c r="AW495" i="20"/>
  <c r="AY495" i="20" s="1"/>
  <c r="AV486" i="20"/>
  <c r="AW486" i="20"/>
  <c r="AY486" i="20" s="1"/>
  <c r="AV480" i="20"/>
  <c r="AT480" i="20"/>
  <c r="AW480" i="20"/>
  <c r="AY480" i="20" s="1"/>
  <c r="AV479" i="20"/>
  <c r="AW479" i="20"/>
  <c r="AY479" i="20" s="1"/>
  <c r="AV470" i="20"/>
  <c r="AW470" i="20"/>
  <c r="AY470" i="20" s="1"/>
  <c r="AV449" i="20"/>
  <c r="AT449" i="20"/>
  <c r="AW449" i="20"/>
  <c r="AY449" i="20" s="1"/>
  <c r="AV654" i="20"/>
  <c r="AW654" i="20"/>
  <c r="AY654" i="20" s="1"/>
  <c r="AY652" i="20"/>
  <c r="AV651" i="20"/>
  <c r="AW648" i="20"/>
  <c r="AY648" i="20" s="1"/>
  <c r="AY643" i="20"/>
  <c r="AW641" i="20"/>
  <c r="AY641" i="20" s="1"/>
  <c r="AV638" i="20"/>
  <c r="AW638" i="20"/>
  <c r="AY638" i="20" s="1"/>
  <c r="AV625" i="20"/>
  <c r="AW625" i="20"/>
  <c r="AY625" i="20" s="1"/>
  <c r="AW624" i="20"/>
  <c r="AY624" i="20" s="1"/>
  <c r="AY620" i="20"/>
  <c r="AV601" i="20"/>
  <c r="AW601" i="20"/>
  <c r="AY601" i="20" s="1"/>
  <c r="AW600" i="20"/>
  <c r="AY600" i="20" s="1"/>
  <c r="AV597" i="20"/>
  <c r="AW597" i="20"/>
  <c r="AY597" i="20" s="1"/>
  <c r="AW596" i="20"/>
  <c r="AY596" i="20" s="1"/>
  <c r="AV585" i="20"/>
  <c r="AW585" i="20"/>
  <c r="AY585" i="20" s="1"/>
  <c r="AW584" i="20"/>
  <c r="AY584" i="20" s="1"/>
  <c r="AV581" i="20"/>
  <c r="AW581" i="20"/>
  <c r="AY581" i="20" s="1"/>
  <c r="AW580" i="20"/>
  <c r="AV577" i="20"/>
  <c r="AW577" i="20"/>
  <c r="AY577" i="20" s="1"/>
  <c r="AW576" i="20"/>
  <c r="AY576" i="20" s="1"/>
  <c r="AV573" i="20"/>
  <c r="AW573" i="20"/>
  <c r="AY573" i="20" s="1"/>
  <c r="AW572" i="20"/>
  <c r="AY572" i="20" s="1"/>
  <c r="AV569" i="20"/>
  <c r="AW569" i="20"/>
  <c r="AY569" i="20" s="1"/>
  <c r="AW568" i="20"/>
  <c r="AY568" i="20" s="1"/>
  <c r="AY564" i="20"/>
  <c r="AV549" i="20"/>
  <c r="AW549" i="20"/>
  <c r="AY549" i="20" s="1"/>
  <c r="AW548" i="20"/>
  <c r="AY548" i="20" s="1"/>
  <c r="AV545" i="20"/>
  <c r="AW545" i="20"/>
  <c r="AY545" i="20" s="1"/>
  <c r="AV529" i="20"/>
  <c r="AV513" i="20"/>
  <c r="AV497" i="20"/>
  <c r="AV481" i="20"/>
  <c r="AY656" i="20"/>
  <c r="AY647" i="20"/>
  <c r="AW645" i="20"/>
  <c r="AY645" i="20" s="1"/>
  <c r="AV642" i="20"/>
  <c r="AW642" i="20"/>
  <c r="AY642" i="20" s="1"/>
  <c r="AY640" i="20"/>
  <c r="AV639" i="20"/>
  <c r="AV636" i="20"/>
  <c r="AY635" i="20"/>
  <c r="AW631" i="20"/>
  <c r="AY631" i="20" s="1"/>
  <c r="AV631" i="20"/>
  <c r="AV629" i="20"/>
  <c r="AW629" i="20"/>
  <c r="AY629" i="20" s="1"/>
  <c r="AW628" i="20"/>
  <c r="AY628" i="20" s="1"/>
  <c r="AV627" i="20"/>
  <c r="AV622" i="20"/>
  <c r="AV620" i="20"/>
  <c r="AY619" i="20"/>
  <c r="AW615" i="20"/>
  <c r="AY615" i="20" s="1"/>
  <c r="AV615" i="20"/>
  <c r="AV613" i="20"/>
  <c r="AW613" i="20"/>
  <c r="AY613" i="20" s="1"/>
  <c r="AW612" i="20"/>
  <c r="AY612" i="20" s="1"/>
  <c r="AV611" i="20"/>
  <c r="AV609" i="20"/>
  <c r="AW609" i="20"/>
  <c r="AY609" i="20" s="1"/>
  <c r="AW608" i="20"/>
  <c r="AY608" i="20" s="1"/>
  <c r="AV607" i="20"/>
  <c r="AV605" i="20"/>
  <c r="AW605" i="20"/>
  <c r="AY605" i="20" s="1"/>
  <c r="AW604" i="20"/>
  <c r="AY604" i="20" s="1"/>
  <c r="AV602" i="20"/>
  <c r="AV598" i="20"/>
  <c r="AW591" i="20"/>
  <c r="AY591" i="20" s="1"/>
  <c r="AV589" i="20"/>
  <c r="AW589" i="20"/>
  <c r="AY589" i="20" s="1"/>
  <c r="AW588" i="20"/>
  <c r="AY588" i="20" s="1"/>
  <c r="AV587" i="20"/>
  <c r="AV582" i="20"/>
  <c r="AY580" i="20"/>
  <c r="AV578" i="20"/>
  <c r="AV574" i="20"/>
  <c r="AV570" i="20"/>
  <c r="AV566" i="20"/>
  <c r="AV564" i="20"/>
  <c r="AY563" i="20"/>
  <c r="AW559" i="20"/>
  <c r="AY559" i="20" s="1"/>
  <c r="AV557" i="20"/>
  <c r="AW557" i="20"/>
  <c r="AY557" i="20" s="1"/>
  <c r="AW556" i="20"/>
  <c r="AY556" i="20" s="1"/>
  <c r="AV555" i="20"/>
  <c r="AV553" i="20"/>
  <c r="AW553" i="20"/>
  <c r="AY553" i="20" s="1"/>
  <c r="AW552" i="20"/>
  <c r="AY552" i="20" s="1"/>
  <c r="AV551" i="20"/>
  <c r="AV546" i="20"/>
  <c r="AW544" i="20"/>
  <c r="AY544" i="20" s="1"/>
  <c r="AW542" i="20"/>
  <c r="AY542" i="20" s="1"/>
  <c r="AT535" i="20"/>
  <c r="AW535" i="20"/>
  <c r="AY535" i="20" s="1"/>
  <c r="AW634" i="20"/>
  <c r="AY634" i="20" s="1"/>
  <c r="AW630" i="20"/>
  <c r="AY630" i="20" s="1"/>
  <c r="AW626" i="20"/>
  <c r="AY626" i="20" s="1"/>
  <c r="AW622" i="20"/>
  <c r="AY622" i="20" s="1"/>
  <c r="AW618" i="20"/>
  <c r="AY618" i="20" s="1"/>
  <c r="AW614" i="20"/>
  <c r="AY614" i="20" s="1"/>
  <c r="AW610" i="20"/>
  <c r="AY610" i="20" s="1"/>
  <c r="AW606" i="20"/>
  <c r="AY606" i="20" s="1"/>
  <c r="AW602" i="20"/>
  <c r="AY602" i="20" s="1"/>
  <c r="AW598" i="20"/>
  <c r="AY598" i="20" s="1"/>
  <c r="AW594" i="20"/>
  <c r="AY594" i="20" s="1"/>
  <c r="AW590" i="20"/>
  <c r="AY590" i="20" s="1"/>
  <c r="AW586" i="20"/>
  <c r="AY586" i="20" s="1"/>
  <c r="AW582" i="20"/>
  <c r="AY582" i="20" s="1"/>
  <c r="AW578" i="20"/>
  <c r="AY578" i="20" s="1"/>
  <c r="AW574" i="20"/>
  <c r="AY574" i="20" s="1"/>
  <c r="AW570" i="20"/>
  <c r="AY570" i="20" s="1"/>
  <c r="AW566" i="20"/>
  <c r="AY566" i="20" s="1"/>
  <c r="AW562" i="20"/>
  <c r="AY562" i="20" s="1"/>
  <c r="AW558" i="20"/>
  <c r="AY558" i="20" s="1"/>
  <c r="AW554" i="20"/>
  <c r="AY554" i="20" s="1"/>
  <c r="AW550" i="20"/>
  <c r="AY550" i="20" s="1"/>
  <c r="AW546" i="20"/>
  <c r="AY546" i="20" s="1"/>
  <c r="AV534" i="20"/>
  <c r="AW534" i="20"/>
  <c r="AY534" i="20" s="1"/>
  <c r="AW533" i="20"/>
  <c r="AY533" i="20" s="1"/>
  <c r="AV531" i="20"/>
  <c r="AW531" i="20"/>
  <c r="AY531" i="20" s="1"/>
  <c r="AW529" i="20"/>
  <c r="AY529" i="20" s="1"/>
  <c r="AV522" i="20"/>
  <c r="AW522" i="20"/>
  <c r="AY522" i="20" s="1"/>
  <c r="AV516" i="20"/>
  <c r="AV515" i="20"/>
  <c r="AW515" i="20"/>
  <c r="AY515" i="20" s="1"/>
  <c r="AW513" i="20"/>
  <c r="AY513" i="20" s="1"/>
  <c r="AV506" i="20"/>
  <c r="AW506" i="20"/>
  <c r="AY506" i="20" s="1"/>
  <c r="AV500" i="20"/>
  <c r="AV499" i="20"/>
  <c r="AW499" i="20"/>
  <c r="AY499" i="20" s="1"/>
  <c r="AW497" i="20"/>
  <c r="AY497" i="20" s="1"/>
  <c r="AV490" i="20"/>
  <c r="AW490" i="20"/>
  <c r="AY490" i="20" s="1"/>
  <c r="AV484" i="20"/>
  <c r="AV483" i="20"/>
  <c r="AW483" i="20"/>
  <c r="AY483" i="20" s="1"/>
  <c r="AW481" i="20"/>
  <c r="AY481" i="20" s="1"/>
  <c r="AV474" i="20"/>
  <c r="AW474" i="20"/>
  <c r="AY474" i="20" s="1"/>
  <c r="AV450" i="20"/>
  <c r="AV538" i="20"/>
  <c r="AW538" i="20"/>
  <c r="AY538" i="20" s="1"/>
  <c r="AW537" i="20"/>
  <c r="AY537" i="20" s="1"/>
  <c r="AV526" i="20"/>
  <c r="AW526" i="20"/>
  <c r="AY526" i="20" s="1"/>
  <c r="AW524" i="20"/>
  <c r="AY524" i="20" s="1"/>
  <c r="AV520" i="20"/>
  <c r="AV519" i="20"/>
  <c r="AW519" i="20"/>
  <c r="AY519" i="20" s="1"/>
  <c r="AW517" i="20"/>
  <c r="AY517" i="20" s="1"/>
  <c r="AV510" i="20"/>
  <c r="AW510" i="20"/>
  <c r="AY510" i="20" s="1"/>
  <c r="AW508" i="20"/>
  <c r="AY508" i="20" s="1"/>
  <c r="AV504" i="20"/>
  <c r="AV503" i="20"/>
  <c r="AW503" i="20"/>
  <c r="AY503" i="20" s="1"/>
  <c r="AW501" i="20"/>
  <c r="AY501" i="20" s="1"/>
  <c r="AV494" i="20"/>
  <c r="AW494" i="20"/>
  <c r="AY494" i="20" s="1"/>
  <c r="AW492" i="20"/>
  <c r="AY492" i="20" s="1"/>
  <c r="AV488" i="20"/>
  <c r="AV487" i="20"/>
  <c r="AW487" i="20"/>
  <c r="AY487" i="20" s="1"/>
  <c r="AW485" i="20"/>
  <c r="AY485" i="20" s="1"/>
  <c r="AV478" i="20"/>
  <c r="AW478" i="20"/>
  <c r="AY478" i="20" s="1"/>
  <c r="AW476" i="20"/>
  <c r="AY476" i="20" s="1"/>
  <c r="AV472" i="20"/>
  <c r="AV471" i="20"/>
  <c r="AW471" i="20"/>
  <c r="AY471" i="20" s="1"/>
  <c r="AW468" i="20"/>
  <c r="AY468" i="20" s="1"/>
  <c r="AT465" i="20"/>
  <c r="AW465" i="20"/>
  <c r="AY465" i="20" s="1"/>
  <c r="AV451" i="20"/>
  <c r="AW451" i="20"/>
  <c r="AY451" i="20" s="1"/>
  <c r="AV433" i="20"/>
  <c r="AT433" i="20"/>
  <c r="AW433" i="20"/>
  <c r="AV375" i="20"/>
  <c r="AT375" i="20"/>
  <c r="AW375" i="20"/>
  <c r="AY375" i="20" s="1"/>
  <c r="AV542" i="20"/>
  <c r="AW541" i="20"/>
  <c r="AY541" i="20" s="1"/>
  <c r="AV535" i="20"/>
  <c r="AV530" i="20"/>
  <c r="AW530" i="20"/>
  <c r="AY530" i="20" s="1"/>
  <c r="AY527" i="20"/>
  <c r="AV524" i="20"/>
  <c r="AV523" i="20"/>
  <c r="AW523" i="20"/>
  <c r="AY523" i="20" s="1"/>
  <c r="AV514" i="20"/>
  <c r="AW514" i="20"/>
  <c r="AY514" i="20" s="1"/>
  <c r="AY511" i="20"/>
  <c r="AV508" i="20"/>
  <c r="AV507" i="20"/>
  <c r="AW507" i="20"/>
  <c r="AY507" i="20" s="1"/>
  <c r="AV498" i="20"/>
  <c r="AW498" i="20"/>
  <c r="AY498" i="20" s="1"/>
  <c r="AV492" i="20"/>
  <c r="AV491" i="20"/>
  <c r="AW491" i="20"/>
  <c r="AY491" i="20" s="1"/>
  <c r="AV482" i="20"/>
  <c r="AW482" i="20"/>
  <c r="AY482" i="20" s="1"/>
  <c r="AV476" i="20"/>
  <c r="AV475" i="20"/>
  <c r="AW475" i="20"/>
  <c r="AY475" i="20" s="1"/>
  <c r="AV467" i="20"/>
  <c r="AT464" i="20"/>
  <c r="AW464" i="20"/>
  <c r="AY464" i="20" s="1"/>
  <c r="AW444" i="20"/>
  <c r="AY444" i="20" s="1"/>
  <c r="AV434" i="20"/>
  <c r="AV409" i="20"/>
  <c r="AW409" i="20"/>
  <c r="AY409" i="20" s="1"/>
  <c r="AV396" i="20"/>
  <c r="AW388" i="20"/>
  <c r="AV388" i="20"/>
  <c r="AY469" i="20"/>
  <c r="AV455" i="20"/>
  <c r="AW455" i="20"/>
  <c r="AY455" i="20" s="1"/>
  <c r="AV453" i="20"/>
  <c r="AW450" i="20"/>
  <c r="AY450" i="20" s="1"/>
  <c r="AW448" i="20"/>
  <c r="AV439" i="20"/>
  <c r="AW439" i="20"/>
  <c r="AY439" i="20" s="1"/>
  <c r="AV437" i="20"/>
  <c r="AW434" i="20"/>
  <c r="AY434" i="20" s="1"/>
  <c r="AW432" i="20"/>
  <c r="AY432" i="20" s="1"/>
  <c r="AT427" i="20"/>
  <c r="AW427" i="20"/>
  <c r="AY427" i="20" s="1"/>
  <c r="AT415" i="20"/>
  <c r="AW415" i="20"/>
  <c r="AY415" i="20" s="1"/>
  <c r="AV414" i="20"/>
  <c r="AV404" i="20"/>
  <c r="AY388" i="20"/>
  <c r="AV378" i="20"/>
  <c r="AW378" i="20"/>
  <c r="AY378" i="20" s="1"/>
  <c r="AV369" i="20"/>
  <c r="AW369" i="20"/>
  <c r="AY369" i="20" s="1"/>
  <c r="AW466" i="20"/>
  <c r="AY466" i="20" s="1"/>
  <c r="AV464" i="20"/>
  <c r="AW463" i="20"/>
  <c r="AY463" i="20" s="1"/>
  <c r="AV459" i="20"/>
  <c r="AW459" i="20"/>
  <c r="AY459" i="20" s="1"/>
  <c r="AW458" i="20"/>
  <c r="AY458" i="20" s="1"/>
  <c r="AW454" i="20"/>
  <c r="AY454" i="20" s="1"/>
  <c r="AW452" i="20"/>
  <c r="AY452" i="20" s="1"/>
  <c r="AV443" i="20"/>
  <c r="AW443" i="20"/>
  <c r="AY443" i="20" s="1"/>
  <c r="AV441" i="20"/>
  <c r="AW438" i="20"/>
  <c r="AY438" i="20" s="1"/>
  <c r="AW436" i="20"/>
  <c r="AY436" i="20" s="1"/>
  <c r="AY433" i="20"/>
  <c r="AV427" i="20"/>
  <c r="AV400" i="20"/>
  <c r="AV392" i="20"/>
  <c r="AW372" i="20"/>
  <c r="AY372" i="20" s="1"/>
  <c r="AV372" i="20"/>
  <c r="AV362" i="20"/>
  <c r="AW362" i="20"/>
  <c r="AV468" i="20"/>
  <c r="AW467" i="20"/>
  <c r="AY467" i="20" s="1"/>
  <c r="AV460" i="20"/>
  <c r="AW456" i="20"/>
  <c r="AY456" i="20" s="1"/>
  <c r="AY453" i="20"/>
  <c r="AY448" i="20"/>
  <c r="AV447" i="20"/>
  <c r="AW447" i="20"/>
  <c r="AY447" i="20" s="1"/>
  <c r="AV445" i="20"/>
  <c r="AV444" i="20"/>
  <c r="AW442" i="20"/>
  <c r="AY442" i="20" s="1"/>
  <c r="AW440" i="20"/>
  <c r="AY440" i="20" s="1"/>
  <c r="AY437" i="20"/>
  <c r="AV431" i="20"/>
  <c r="AW431" i="20"/>
  <c r="AY431" i="20" s="1"/>
  <c r="AV429" i="20"/>
  <c r="AV425" i="20"/>
  <c r="AV385" i="20"/>
  <c r="AW385" i="20"/>
  <c r="AY385" i="20" s="1"/>
  <c r="AW460" i="20"/>
  <c r="AY460" i="20" s="1"/>
  <c r="AY422" i="20"/>
  <c r="AW420" i="20"/>
  <c r="AY420" i="20" s="1"/>
  <c r="AV418" i="20"/>
  <c r="AW418" i="20"/>
  <c r="AY418" i="20" s="1"/>
  <c r="AV413" i="20"/>
  <c r="AW413" i="20"/>
  <c r="AY413" i="20" s="1"/>
  <c r="AW404" i="20"/>
  <c r="AY404" i="20" s="1"/>
  <c r="AV403" i="20"/>
  <c r="AV402" i="20"/>
  <c r="AW402" i="20"/>
  <c r="AY402" i="20" s="1"/>
  <c r="AW400" i="20"/>
  <c r="AY400" i="20" s="1"/>
  <c r="AV399" i="20"/>
  <c r="AV398" i="20"/>
  <c r="AW398" i="20"/>
  <c r="AY398" i="20" s="1"/>
  <c r="AW396" i="20"/>
  <c r="AY396" i="20" s="1"/>
  <c r="AV395" i="20"/>
  <c r="AV394" i="20"/>
  <c r="AW394" i="20"/>
  <c r="AY394" i="20" s="1"/>
  <c r="AW392" i="20"/>
  <c r="AY392" i="20" s="1"/>
  <c r="AV391" i="20"/>
  <c r="AV390" i="20"/>
  <c r="AW390" i="20"/>
  <c r="AY390" i="20" s="1"/>
  <c r="AV387" i="20"/>
  <c r="AW384" i="20"/>
  <c r="AY384" i="20" s="1"/>
  <c r="AV381" i="20"/>
  <c r="AW381" i="20"/>
  <c r="AY381" i="20" s="1"/>
  <c r="AW379" i="20"/>
  <c r="AY379" i="20" s="1"/>
  <c r="AV374" i="20"/>
  <c r="AW374" i="20"/>
  <c r="AY374" i="20" s="1"/>
  <c r="AV371" i="20"/>
  <c r="AW368" i="20"/>
  <c r="AY368" i="20" s="1"/>
  <c r="AV365" i="20"/>
  <c r="AW365" i="20"/>
  <c r="AY365" i="20" s="1"/>
  <c r="AW363" i="20"/>
  <c r="AY363" i="20" s="1"/>
  <c r="AW359" i="20"/>
  <c r="AY359" i="20" s="1"/>
  <c r="AW428" i="20"/>
  <c r="AY428" i="20" s="1"/>
  <c r="AW424" i="20"/>
  <c r="AY424" i="20" s="1"/>
  <c r="AV422" i="20"/>
  <c r="AV417" i="20"/>
  <c r="AW417" i="20"/>
  <c r="AY417" i="20" s="1"/>
  <c r="AV415" i="20"/>
  <c r="AW414" i="20"/>
  <c r="AY414" i="20" s="1"/>
  <c r="AY412" i="20"/>
  <c r="AW408" i="20"/>
  <c r="AY408" i="20" s="1"/>
  <c r="AV406" i="20"/>
  <c r="AW406" i="20"/>
  <c r="AY406" i="20" s="1"/>
  <c r="AV386" i="20"/>
  <c r="AW386" i="20"/>
  <c r="AY386" i="20" s="1"/>
  <c r="AV383" i="20"/>
  <c r="AW380" i="20"/>
  <c r="AY380" i="20" s="1"/>
  <c r="AV377" i="20"/>
  <c r="AW377" i="20"/>
  <c r="AY377" i="20" s="1"/>
  <c r="AV370" i="20"/>
  <c r="AW370" i="20"/>
  <c r="AY370" i="20" s="1"/>
  <c r="AV367" i="20"/>
  <c r="AW364" i="20"/>
  <c r="AY364" i="20" s="1"/>
  <c r="AY362" i="20"/>
  <c r="AV361" i="20"/>
  <c r="AW361" i="20"/>
  <c r="AY361" i="20" s="1"/>
  <c r="AW360" i="20"/>
  <c r="AY360" i="20" s="1"/>
  <c r="AV357" i="20"/>
  <c r="AW357" i="20"/>
  <c r="AY357" i="20" s="1"/>
  <c r="AW356" i="20"/>
  <c r="AY356" i="20" s="1"/>
  <c r="AY354" i="20"/>
  <c r="AV421" i="20"/>
  <c r="AW421" i="20"/>
  <c r="AY421" i="20" s="1"/>
  <c r="AV419" i="20"/>
  <c r="AY416" i="20"/>
  <c r="AV410" i="20"/>
  <c r="AW410" i="20"/>
  <c r="AY410" i="20" s="1"/>
  <c r="AV405" i="20"/>
  <c r="AW405" i="20"/>
  <c r="AY405" i="20" s="1"/>
  <c r="AV401" i="20"/>
  <c r="AW401" i="20"/>
  <c r="AY401" i="20" s="1"/>
  <c r="AV397" i="20"/>
  <c r="AW397" i="20"/>
  <c r="AY397" i="20" s="1"/>
  <c r="AV393" i="20"/>
  <c r="AW393" i="20"/>
  <c r="AY393" i="20" s="1"/>
  <c r="AV389" i="20"/>
  <c r="AW389" i="20"/>
  <c r="AY389" i="20" s="1"/>
  <c r="AV382" i="20"/>
  <c r="AW382" i="20"/>
  <c r="AY382" i="20" s="1"/>
  <c r="AV379" i="20"/>
  <c r="AW376" i="20"/>
  <c r="AY376" i="20" s="1"/>
  <c r="AV373" i="20"/>
  <c r="AW373" i="20"/>
  <c r="AY373" i="20" s="1"/>
  <c r="AV366" i="20"/>
  <c r="AW366" i="20"/>
  <c r="AY366" i="20" s="1"/>
  <c r="AV364" i="20"/>
  <c r="AV363" i="20"/>
  <c r="AV358" i="20"/>
  <c r="AV355" i="20"/>
  <c r="AW358" i="20"/>
  <c r="AY358" i="20" s="1"/>
  <c r="AU951" i="21"/>
  <c r="AT951" i="21"/>
  <c r="AS951" i="21"/>
  <c r="AR951" i="21"/>
  <c r="AQ951" i="21"/>
  <c r="AP951" i="21" s="1"/>
  <c r="AU950" i="21"/>
  <c r="AT950" i="21"/>
  <c r="AS950" i="21"/>
  <c r="AR950" i="21"/>
  <c r="AQ950" i="21"/>
  <c r="AP950" i="21" s="1"/>
  <c r="AU949" i="21"/>
  <c r="AT949" i="21"/>
  <c r="AS949" i="21"/>
  <c r="AR949" i="21"/>
  <c r="AQ949" i="21"/>
  <c r="AP949" i="21" s="1"/>
  <c r="AU948" i="21"/>
  <c r="AT948" i="21"/>
  <c r="AS948" i="21"/>
  <c r="AR948" i="21"/>
  <c r="AQ948" i="21"/>
  <c r="AP948" i="21" s="1"/>
  <c r="AU947" i="21"/>
  <c r="AT947" i="21"/>
  <c r="AS947" i="21"/>
  <c r="AR947" i="21"/>
  <c r="AQ947" i="21"/>
  <c r="AP947" i="21" s="1"/>
  <c r="AU946" i="21"/>
  <c r="AT946" i="21"/>
  <c r="AS946" i="21"/>
  <c r="AR946" i="21"/>
  <c r="AQ946" i="21"/>
  <c r="AP946" i="21"/>
  <c r="AU945" i="21"/>
  <c r="AT945" i="21"/>
  <c r="AS945" i="21"/>
  <c r="AR945" i="21"/>
  <c r="AQ945" i="21"/>
  <c r="AP945" i="21" s="1"/>
  <c r="AU944" i="21"/>
  <c r="AT944" i="21"/>
  <c r="AS944" i="21"/>
  <c r="AR944" i="21"/>
  <c r="AQ944" i="21"/>
  <c r="AP944" i="21"/>
  <c r="AU943" i="21"/>
  <c r="AT943" i="21"/>
  <c r="AS943" i="21"/>
  <c r="AR943" i="21"/>
  <c r="AQ943" i="21"/>
  <c r="AP943" i="21" s="1"/>
  <c r="AU942" i="21"/>
  <c r="AT942" i="21"/>
  <c r="AS942" i="21"/>
  <c r="AR942" i="21"/>
  <c r="AQ942" i="21"/>
  <c r="AP942" i="21"/>
  <c r="AU941" i="21"/>
  <c r="AT941" i="21"/>
  <c r="AS941" i="21"/>
  <c r="AR941" i="21"/>
  <c r="AQ941" i="21"/>
  <c r="AP941" i="21" s="1"/>
  <c r="AU940" i="21"/>
  <c r="AT940" i="21"/>
  <c r="AS940" i="21"/>
  <c r="AR940" i="21"/>
  <c r="AQ940" i="21"/>
  <c r="AP940" i="21" s="1"/>
  <c r="AU939" i="21"/>
  <c r="AT939" i="21"/>
  <c r="AS939" i="21"/>
  <c r="AR939" i="21"/>
  <c r="AQ939" i="21"/>
  <c r="AP939" i="21" s="1"/>
  <c r="AU938" i="21"/>
  <c r="AT938" i="21"/>
  <c r="AS938" i="21"/>
  <c r="AR938" i="21"/>
  <c r="AQ938" i="21"/>
  <c r="AP938" i="21"/>
  <c r="AU937" i="21"/>
  <c r="AT937" i="21"/>
  <c r="AS937" i="21"/>
  <c r="AR937" i="21"/>
  <c r="AQ937" i="21"/>
  <c r="AP937" i="21" s="1"/>
  <c r="AU936" i="21"/>
  <c r="AT936" i="21"/>
  <c r="AS936" i="21"/>
  <c r="AR936" i="21"/>
  <c r="AQ936" i="21"/>
  <c r="AP936" i="21" s="1"/>
  <c r="AU935" i="21"/>
  <c r="AT935" i="21"/>
  <c r="AS935" i="21"/>
  <c r="AR935" i="21"/>
  <c r="AQ935" i="21"/>
  <c r="AP935" i="21" s="1"/>
  <c r="AU934" i="21"/>
  <c r="AT934" i="21"/>
  <c r="AS934" i="21"/>
  <c r="AR934" i="21"/>
  <c r="AQ934" i="21"/>
  <c r="AP934" i="21"/>
  <c r="AU933" i="21"/>
  <c r="AT933" i="21"/>
  <c r="AS933" i="21"/>
  <c r="AR933" i="21"/>
  <c r="AQ933" i="21"/>
  <c r="AP933" i="21" s="1"/>
  <c r="AU932" i="21"/>
  <c r="AT932" i="21"/>
  <c r="AS932" i="21"/>
  <c r="AR932" i="21"/>
  <c r="AQ932" i="21"/>
  <c r="AP932" i="21" s="1"/>
  <c r="AU931" i="21"/>
  <c r="AT931" i="21"/>
  <c r="AS931" i="21"/>
  <c r="AR931" i="21"/>
  <c r="AQ931" i="21"/>
  <c r="AP931" i="21" s="1"/>
  <c r="AU930" i="21"/>
  <c r="AT930" i="21"/>
  <c r="AS930" i="21"/>
  <c r="AR930" i="21"/>
  <c r="AQ930" i="21"/>
  <c r="AP930" i="21"/>
  <c r="AU929" i="21"/>
  <c r="AT929" i="21"/>
  <c r="AS929" i="21"/>
  <c r="AR929" i="21"/>
  <c r="AQ929" i="21"/>
  <c r="AP929" i="21" s="1"/>
  <c r="AU928" i="21"/>
  <c r="AT928" i="21"/>
  <c r="AS928" i="21"/>
  <c r="AR928" i="21"/>
  <c r="AQ928" i="21"/>
  <c r="AP928" i="21" s="1"/>
  <c r="AU927" i="21"/>
  <c r="AT927" i="21"/>
  <c r="AS927" i="21"/>
  <c r="AR927" i="21"/>
  <c r="AQ927" i="21"/>
  <c r="AP927" i="21" s="1"/>
  <c r="AU926" i="21"/>
  <c r="AT926" i="21"/>
  <c r="AS926" i="21"/>
  <c r="AR926" i="21"/>
  <c r="AQ926" i="21"/>
  <c r="AP926" i="21" s="1"/>
  <c r="AU925" i="21"/>
  <c r="AT925" i="21"/>
  <c r="AS925" i="21"/>
  <c r="AR925" i="21"/>
  <c r="AQ925" i="21"/>
  <c r="AP925" i="21" s="1"/>
  <c r="AU924" i="21"/>
  <c r="AT924" i="21"/>
  <c r="AS924" i="21"/>
  <c r="AR924" i="21"/>
  <c r="AQ924" i="21"/>
  <c r="AP924" i="21" s="1"/>
  <c r="AU923" i="21"/>
  <c r="AT923" i="21"/>
  <c r="AS923" i="21"/>
  <c r="AR923" i="21"/>
  <c r="AQ923" i="21"/>
  <c r="AP923" i="21" s="1"/>
  <c r="AU922" i="21"/>
  <c r="AT922" i="21"/>
  <c r="AS922" i="21"/>
  <c r="AR922" i="21"/>
  <c r="AQ922" i="21"/>
  <c r="AP922" i="21" s="1"/>
  <c r="AU921" i="21"/>
  <c r="AT921" i="21"/>
  <c r="AS921" i="21"/>
  <c r="AR921" i="21"/>
  <c r="AQ921" i="21"/>
  <c r="AP921" i="21" s="1"/>
  <c r="AU920" i="21"/>
  <c r="AT920" i="21"/>
  <c r="AS920" i="21"/>
  <c r="AR920" i="21"/>
  <c r="AQ920" i="21"/>
  <c r="AP920" i="21" s="1"/>
  <c r="AU919" i="21"/>
  <c r="AT919" i="21"/>
  <c r="AS919" i="21"/>
  <c r="AR919" i="21"/>
  <c r="AQ919" i="21"/>
  <c r="AP919" i="21" s="1"/>
  <c r="AU918" i="21"/>
  <c r="AT918" i="21"/>
  <c r="AS918" i="21"/>
  <c r="AR918" i="21"/>
  <c r="AQ918" i="21"/>
  <c r="AP918" i="21" s="1"/>
  <c r="AU917" i="21"/>
  <c r="AT917" i="21"/>
  <c r="AS917" i="21"/>
  <c r="AR917" i="21"/>
  <c r="AQ917" i="21"/>
  <c r="AP917" i="21" s="1"/>
  <c r="AU916" i="21"/>
  <c r="AT916" i="21"/>
  <c r="AS916" i="21"/>
  <c r="AR916" i="21"/>
  <c r="AQ916" i="21"/>
  <c r="AP916" i="21" s="1"/>
  <c r="AU915" i="21"/>
  <c r="AT915" i="21"/>
  <c r="AS915" i="21"/>
  <c r="AR915" i="21"/>
  <c r="AQ915" i="21"/>
  <c r="AP915" i="21" s="1"/>
  <c r="AU914" i="21"/>
  <c r="AT914" i="21"/>
  <c r="AS914" i="21"/>
  <c r="AR914" i="21"/>
  <c r="AQ914" i="21"/>
  <c r="AP914" i="21" s="1"/>
  <c r="AU913" i="21"/>
  <c r="AT913" i="21"/>
  <c r="AS913" i="21"/>
  <c r="AR913" i="21"/>
  <c r="AQ913" i="21"/>
  <c r="AP913" i="21" s="1"/>
  <c r="AU912" i="21"/>
  <c r="AT912" i="21"/>
  <c r="AS912" i="21"/>
  <c r="AR912" i="21"/>
  <c r="AQ912" i="21"/>
  <c r="AP912" i="21" s="1"/>
  <c r="AU911" i="21"/>
  <c r="AT911" i="21"/>
  <c r="AS911" i="21"/>
  <c r="AR911" i="21"/>
  <c r="AQ911" i="21"/>
  <c r="AP911" i="21" s="1"/>
  <c r="AU910" i="21"/>
  <c r="AT910" i="21"/>
  <c r="AS910" i="21"/>
  <c r="AR910" i="21"/>
  <c r="AQ910" i="21"/>
  <c r="AP910" i="21" s="1"/>
  <c r="AU909" i="21"/>
  <c r="AT909" i="21"/>
  <c r="AS909" i="21"/>
  <c r="AR909" i="21"/>
  <c r="AQ909" i="21"/>
  <c r="AP909" i="21" s="1"/>
  <c r="AU908" i="21"/>
  <c r="AT908" i="21"/>
  <c r="AS908" i="21"/>
  <c r="AR908" i="21"/>
  <c r="AQ908" i="21"/>
  <c r="AP908" i="21" s="1"/>
  <c r="AU907" i="21"/>
  <c r="AT907" i="21"/>
  <c r="AS907" i="21"/>
  <c r="AR907" i="21"/>
  <c r="AQ907" i="21"/>
  <c r="AP907" i="21" s="1"/>
  <c r="AU906" i="21"/>
  <c r="AT906" i="21"/>
  <c r="AS906" i="21"/>
  <c r="AR906" i="21"/>
  <c r="AQ906" i="21"/>
  <c r="AP906" i="21" s="1"/>
  <c r="AU905" i="21"/>
  <c r="AT905" i="21"/>
  <c r="AS905" i="21"/>
  <c r="AR905" i="21"/>
  <c r="AQ905" i="21"/>
  <c r="AP905" i="21" s="1"/>
  <c r="AU904" i="21"/>
  <c r="AT904" i="21"/>
  <c r="AS904" i="21"/>
  <c r="AR904" i="21"/>
  <c r="AQ904" i="21"/>
  <c r="AP904" i="21" s="1"/>
  <c r="AU903" i="21"/>
  <c r="AT903" i="21"/>
  <c r="AS903" i="21"/>
  <c r="AR903" i="21"/>
  <c r="AQ903" i="21"/>
  <c r="AP903" i="21" s="1"/>
  <c r="AU902" i="21"/>
  <c r="AT902" i="21"/>
  <c r="AS902" i="21"/>
  <c r="AR902" i="21"/>
  <c r="AQ902" i="21"/>
  <c r="AP902" i="21" s="1"/>
  <c r="AU901" i="21"/>
  <c r="AT901" i="21"/>
  <c r="AS901" i="21"/>
  <c r="AR901" i="21"/>
  <c r="AQ901" i="21"/>
  <c r="AP901" i="21" s="1"/>
  <c r="AU900" i="21"/>
  <c r="AT900" i="21"/>
  <c r="AS900" i="21"/>
  <c r="AR900" i="21"/>
  <c r="AQ900" i="21"/>
  <c r="AP900" i="21" s="1"/>
  <c r="AU899" i="21"/>
  <c r="AT899" i="21"/>
  <c r="AS899" i="21"/>
  <c r="AR899" i="21"/>
  <c r="AQ899" i="21"/>
  <c r="AP899" i="21" s="1"/>
  <c r="AU898" i="21"/>
  <c r="AT898" i="21"/>
  <c r="AS898" i="21"/>
  <c r="AR898" i="21"/>
  <c r="AQ898" i="21"/>
  <c r="AP898" i="21" s="1"/>
  <c r="AU897" i="21"/>
  <c r="AT897" i="21"/>
  <c r="AS897" i="21"/>
  <c r="AR897" i="21"/>
  <c r="AQ897" i="21"/>
  <c r="AP897" i="21" s="1"/>
  <c r="AU896" i="21"/>
  <c r="AT896" i="21"/>
  <c r="AS896" i="21"/>
  <c r="AR896" i="21"/>
  <c r="AQ896" i="21"/>
  <c r="AP896" i="21" s="1"/>
  <c r="AU895" i="21"/>
  <c r="AT895" i="21"/>
  <c r="AS895" i="21"/>
  <c r="AR895" i="21"/>
  <c r="AQ895" i="21"/>
  <c r="AP895" i="21" s="1"/>
  <c r="AU894" i="21"/>
  <c r="AT894" i="21"/>
  <c r="AS894" i="21"/>
  <c r="AR894" i="21"/>
  <c r="AQ894" i="21"/>
  <c r="AP894" i="21" s="1"/>
  <c r="AU893" i="21"/>
  <c r="AT893" i="21"/>
  <c r="AS893" i="21"/>
  <c r="AR893" i="21"/>
  <c r="AQ893" i="21"/>
  <c r="AP893" i="21" s="1"/>
  <c r="AU892" i="21"/>
  <c r="AT892" i="21"/>
  <c r="AS892" i="21"/>
  <c r="AR892" i="21"/>
  <c r="AQ892" i="21"/>
  <c r="AP892" i="21" s="1"/>
  <c r="AU891" i="21"/>
  <c r="AT891" i="21"/>
  <c r="AS891" i="21"/>
  <c r="AR891" i="21"/>
  <c r="AQ891" i="21"/>
  <c r="AP891" i="21" s="1"/>
  <c r="AU890" i="21"/>
  <c r="AT890" i="21"/>
  <c r="AS890" i="21"/>
  <c r="AR890" i="21"/>
  <c r="AQ890" i="21"/>
  <c r="AP890" i="21" s="1"/>
  <c r="AU889" i="21"/>
  <c r="AT889" i="21"/>
  <c r="AS889" i="21"/>
  <c r="AR889" i="21"/>
  <c r="AQ889" i="21"/>
  <c r="AP889" i="21" s="1"/>
  <c r="AU888" i="21"/>
  <c r="AT888" i="21"/>
  <c r="AS888" i="21"/>
  <c r="AR888" i="21"/>
  <c r="AQ888" i="21"/>
  <c r="AP888" i="21" s="1"/>
  <c r="AU887" i="21"/>
  <c r="AT887" i="21"/>
  <c r="AS887" i="21"/>
  <c r="AR887" i="21"/>
  <c r="AQ887" i="21"/>
  <c r="AP887" i="21" s="1"/>
  <c r="AU886" i="21"/>
  <c r="AT886" i="21"/>
  <c r="AS886" i="21"/>
  <c r="AR886" i="21"/>
  <c r="AQ886" i="21"/>
  <c r="AP886" i="21" s="1"/>
  <c r="AU885" i="21"/>
  <c r="AT885" i="21"/>
  <c r="AS885" i="21"/>
  <c r="AR885" i="21"/>
  <c r="AQ885" i="21"/>
  <c r="AP885" i="21" s="1"/>
  <c r="AU884" i="21"/>
  <c r="AT884" i="21"/>
  <c r="AS884" i="21"/>
  <c r="AR884" i="21"/>
  <c r="AQ884" i="21"/>
  <c r="AP884" i="21" s="1"/>
  <c r="AU883" i="21"/>
  <c r="AT883" i="21"/>
  <c r="AS883" i="21"/>
  <c r="AR883" i="21"/>
  <c r="AQ883" i="21"/>
  <c r="AP883" i="21" s="1"/>
  <c r="AU882" i="21"/>
  <c r="AT882" i="21"/>
  <c r="AS882" i="21"/>
  <c r="AR882" i="21"/>
  <c r="AQ882" i="21"/>
  <c r="AP882" i="21" s="1"/>
  <c r="AU881" i="21"/>
  <c r="AT881" i="21"/>
  <c r="AS881" i="21"/>
  <c r="AR881" i="21"/>
  <c r="AQ881" i="21"/>
  <c r="AP881" i="21" s="1"/>
  <c r="AU880" i="21"/>
  <c r="AT880" i="21"/>
  <c r="AS880" i="21"/>
  <c r="AR880" i="21"/>
  <c r="AQ880" i="21"/>
  <c r="AP880" i="21" s="1"/>
  <c r="AU879" i="21"/>
  <c r="AT879" i="21"/>
  <c r="AS879" i="21"/>
  <c r="AR879" i="21"/>
  <c r="AQ879" i="21"/>
  <c r="AP879" i="21" s="1"/>
  <c r="AU878" i="21"/>
  <c r="AT878" i="21"/>
  <c r="AS878" i="21"/>
  <c r="AR878" i="21"/>
  <c r="AQ878" i="21"/>
  <c r="AP878" i="21" s="1"/>
  <c r="AU877" i="21"/>
  <c r="AT877" i="21"/>
  <c r="AS877" i="21"/>
  <c r="AR877" i="21"/>
  <c r="AQ877" i="21"/>
  <c r="AP877" i="21" s="1"/>
  <c r="AU876" i="21"/>
  <c r="AT876" i="21"/>
  <c r="AS876" i="21"/>
  <c r="AR876" i="21"/>
  <c r="AQ876" i="21"/>
  <c r="AP876" i="21"/>
  <c r="AU875" i="21"/>
  <c r="AT875" i="21"/>
  <c r="AS875" i="21"/>
  <c r="AR875" i="21"/>
  <c r="AQ875" i="21"/>
  <c r="AP875" i="21" s="1"/>
  <c r="AU874" i="21"/>
  <c r="AT874" i="21"/>
  <c r="AS874" i="21"/>
  <c r="AR874" i="21"/>
  <c r="AQ874" i="21"/>
  <c r="AP874" i="21" s="1"/>
  <c r="AU873" i="21"/>
  <c r="AT873" i="21"/>
  <c r="AS873" i="21"/>
  <c r="AR873" i="21"/>
  <c r="AQ873" i="21"/>
  <c r="AP873" i="21" s="1"/>
  <c r="AU872" i="21"/>
  <c r="AT872" i="21"/>
  <c r="AS872" i="21"/>
  <c r="AR872" i="21"/>
  <c r="AQ872" i="21"/>
  <c r="AP872" i="21" s="1"/>
  <c r="AU871" i="21"/>
  <c r="AT871" i="21"/>
  <c r="AS871" i="21"/>
  <c r="AR871" i="21"/>
  <c r="AQ871" i="21"/>
  <c r="AP871" i="21" s="1"/>
  <c r="AU870" i="21"/>
  <c r="AT870" i="21"/>
  <c r="AS870" i="21"/>
  <c r="AR870" i="21"/>
  <c r="AQ870" i="21"/>
  <c r="AP870" i="21"/>
  <c r="AU869" i="21"/>
  <c r="AT869" i="21"/>
  <c r="AS869" i="21"/>
  <c r="AR869" i="21"/>
  <c r="AQ869" i="21"/>
  <c r="AP869" i="21" s="1"/>
  <c r="AU868" i="21"/>
  <c r="AT868" i="21"/>
  <c r="AS868" i="21"/>
  <c r="AR868" i="21"/>
  <c r="AQ868" i="21"/>
  <c r="AP868" i="21" s="1"/>
  <c r="AU867" i="21"/>
  <c r="AT867" i="21"/>
  <c r="AS867" i="21"/>
  <c r="AR867" i="21"/>
  <c r="AQ867" i="21"/>
  <c r="AP867" i="21" s="1"/>
  <c r="AU866" i="21"/>
  <c r="AT866" i="21"/>
  <c r="AS866" i="21"/>
  <c r="AR866" i="21"/>
  <c r="AQ866" i="21"/>
  <c r="AP866" i="21" s="1"/>
  <c r="AU865" i="21"/>
  <c r="AT865" i="21"/>
  <c r="AS865" i="21"/>
  <c r="AR865" i="21"/>
  <c r="AQ865" i="21"/>
  <c r="AP865" i="21" s="1"/>
  <c r="AU864" i="21"/>
  <c r="AT864" i="21"/>
  <c r="AS864" i="21"/>
  <c r="AR864" i="21"/>
  <c r="AQ864" i="21"/>
  <c r="AP864" i="21" s="1"/>
  <c r="AU863" i="21"/>
  <c r="AT863" i="21"/>
  <c r="AS863" i="21"/>
  <c r="AR863" i="21"/>
  <c r="AQ863" i="21"/>
  <c r="AP863" i="21" s="1"/>
  <c r="AU862" i="21"/>
  <c r="AT862" i="21"/>
  <c r="AS862" i="21"/>
  <c r="AR862" i="21"/>
  <c r="AQ862" i="21"/>
  <c r="AP862" i="21"/>
  <c r="AU861" i="21"/>
  <c r="AT861" i="21"/>
  <c r="AS861" i="21"/>
  <c r="AR861" i="21"/>
  <c r="AQ861" i="21"/>
  <c r="AP861" i="21" s="1"/>
  <c r="AU860" i="21"/>
  <c r="AT860" i="21"/>
  <c r="AS860" i="21"/>
  <c r="AR860" i="21"/>
  <c r="AQ860" i="21"/>
  <c r="AP860" i="21" s="1"/>
  <c r="AU859" i="21"/>
  <c r="AT859" i="21"/>
  <c r="AS859" i="21"/>
  <c r="AR859" i="21"/>
  <c r="AQ859" i="21"/>
  <c r="AP859" i="21" s="1"/>
  <c r="AU858" i="21"/>
  <c r="AT858" i="21"/>
  <c r="AS858" i="21"/>
  <c r="AR858" i="21"/>
  <c r="AQ858" i="21"/>
  <c r="AP858" i="21" s="1"/>
  <c r="AU857" i="21"/>
  <c r="AT857" i="21"/>
  <c r="AS857" i="21"/>
  <c r="AR857" i="21"/>
  <c r="AQ857" i="21"/>
  <c r="AP857" i="21" s="1"/>
  <c r="AU856" i="21"/>
  <c r="AT856" i="21"/>
  <c r="AS856" i="21"/>
  <c r="AR856" i="21"/>
  <c r="AQ856" i="21"/>
  <c r="AP856" i="21" s="1"/>
  <c r="AU855" i="21"/>
  <c r="AT855" i="21"/>
  <c r="AS855" i="21"/>
  <c r="AR855" i="21"/>
  <c r="AQ855" i="21"/>
  <c r="AP855" i="21" s="1"/>
  <c r="AU854" i="21"/>
  <c r="AT854" i="21"/>
  <c r="AS854" i="21"/>
  <c r="AR854" i="21"/>
  <c r="AQ854" i="21"/>
  <c r="AP854" i="21" s="1"/>
  <c r="AU853" i="21"/>
  <c r="AT853" i="21"/>
  <c r="AS853" i="21"/>
  <c r="AR853" i="21"/>
  <c r="AQ853" i="21"/>
  <c r="AP853" i="21" s="1"/>
  <c r="AU852" i="21"/>
  <c r="AT852" i="21"/>
  <c r="AS852" i="21"/>
  <c r="AR852" i="21"/>
  <c r="AQ852" i="21"/>
  <c r="AP852" i="21" s="1"/>
  <c r="AU851" i="21"/>
  <c r="AT851" i="21"/>
  <c r="AS851" i="21"/>
  <c r="AR851" i="21"/>
  <c r="AQ851" i="21"/>
  <c r="AP851" i="21" s="1"/>
  <c r="AU850" i="21"/>
  <c r="AT850" i="21"/>
  <c r="AS850" i="21"/>
  <c r="AR850" i="21"/>
  <c r="AQ850" i="21"/>
  <c r="AP850" i="21" s="1"/>
  <c r="AU849" i="21"/>
  <c r="AT849" i="21"/>
  <c r="AS849" i="21"/>
  <c r="AR849" i="21"/>
  <c r="AQ849" i="21"/>
  <c r="AP849" i="21" s="1"/>
  <c r="AU848" i="21"/>
  <c r="AT848" i="21"/>
  <c r="AS848" i="21"/>
  <c r="AR848" i="21"/>
  <c r="AQ848" i="21"/>
  <c r="AP848" i="21" s="1"/>
  <c r="AU847" i="21"/>
  <c r="AT847" i="21"/>
  <c r="AS847" i="21"/>
  <c r="AR847" i="21"/>
  <c r="AQ847" i="21"/>
  <c r="AP847" i="21" s="1"/>
  <c r="AU846" i="21"/>
  <c r="AT846" i="21"/>
  <c r="AS846" i="21"/>
  <c r="AR846" i="21"/>
  <c r="AQ846" i="21"/>
  <c r="AP846" i="21" s="1"/>
  <c r="AU845" i="21"/>
  <c r="AT845" i="21"/>
  <c r="AS845" i="21"/>
  <c r="AR845" i="21"/>
  <c r="AQ845" i="21"/>
  <c r="AP845" i="21" s="1"/>
  <c r="AU844" i="21"/>
  <c r="AT844" i="21"/>
  <c r="AS844" i="21"/>
  <c r="AR844" i="21"/>
  <c r="AQ844" i="21"/>
  <c r="AP844" i="21" s="1"/>
  <c r="AU843" i="21"/>
  <c r="AT843" i="21"/>
  <c r="AS843" i="21"/>
  <c r="AR843" i="21"/>
  <c r="AQ843" i="21"/>
  <c r="AP843" i="21" s="1"/>
  <c r="AU842" i="21"/>
  <c r="AT842" i="21"/>
  <c r="AS842" i="21"/>
  <c r="AR842" i="21"/>
  <c r="AQ842" i="21"/>
  <c r="AP842" i="21" s="1"/>
  <c r="AU841" i="21"/>
  <c r="AT841" i="21"/>
  <c r="AS841" i="21"/>
  <c r="AR841" i="21"/>
  <c r="AQ841" i="21"/>
  <c r="AP841" i="21" s="1"/>
  <c r="AU840" i="21"/>
  <c r="AT840" i="21"/>
  <c r="AS840" i="21"/>
  <c r="AR840" i="21"/>
  <c r="AQ840" i="21"/>
  <c r="AP840" i="21" s="1"/>
  <c r="AU839" i="21"/>
  <c r="AT839" i="21"/>
  <c r="AS839" i="21"/>
  <c r="AR839" i="21"/>
  <c r="AQ839" i="21"/>
  <c r="AP839" i="21" s="1"/>
  <c r="AU838" i="21"/>
  <c r="AT838" i="21"/>
  <c r="AS838" i="21"/>
  <c r="AR838" i="21"/>
  <c r="AQ838" i="21"/>
  <c r="AP838" i="21" s="1"/>
  <c r="AU837" i="21"/>
  <c r="AT837" i="21"/>
  <c r="AS837" i="21"/>
  <c r="AR837" i="21"/>
  <c r="AQ837" i="21"/>
  <c r="AP837" i="21" s="1"/>
  <c r="AU836" i="21"/>
  <c r="AT836" i="21"/>
  <c r="AS836" i="21"/>
  <c r="AR836" i="21"/>
  <c r="AQ836" i="21"/>
  <c r="AP836" i="21" s="1"/>
  <c r="AU835" i="21"/>
  <c r="AT835" i="21"/>
  <c r="AS835" i="21"/>
  <c r="AR835" i="21"/>
  <c r="AQ835" i="21"/>
  <c r="AP835" i="21" s="1"/>
  <c r="AU834" i="21"/>
  <c r="AT834" i="21"/>
  <c r="AS834" i="21"/>
  <c r="AR834" i="21"/>
  <c r="AQ834" i="21"/>
  <c r="AP834" i="21" s="1"/>
  <c r="AU833" i="21"/>
  <c r="AT833" i="21"/>
  <c r="AS833" i="21"/>
  <c r="AR833" i="21"/>
  <c r="AQ833" i="21"/>
  <c r="AP833" i="21" s="1"/>
  <c r="AU832" i="21"/>
  <c r="AT832" i="21"/>
  <c r="AS832" i="21"/>
  <c r="AR832" i="21"/>
  <c r="AQ832" i="21"/>
  <c r="AP832" i="21" s="1"/>
  <c r="AU831" i="21"/>
  <c r="AT831" i="21"/>
  <c r="AS831" i="21"/>
  <c r="AR831" i="21"/>
  <c r="AQ831" i="21"/>
  <c r="AP831" i="21" s="1"/>
  <c r="AU830" i="21"/>
  <c r="AT830" i="21"/>
  <c r="AS830" i="21"/>
  <c r="AR830" i="21"/>
  <c r="AQ830" i="21"/>
  <c r="AP830" i="21" s="1"/>
  <c r="AU829" i="21"/>
  <c r="AT829" i="21"/>
  <c r="AS829" i="21"/>
  <c r="AR829" i="21"/>
  <c r="AQ829" i="21"/>
  <c r="AP829" i="21" s="1"/>
  <c r="AU828" i="21"/>
  <c r="AT828" i="21"/>
  <c r="AS828" i="21"/>
  <c r="AR828" i="21"/>
  <c r="AQ828" i="21"/>
  <c r="AP828" i="21" s="1"/>
  <c r="AU827" i="21"/>
  <c r="AT827" i="21"/>
  <c r="AS827" i="21"/>
  <c r="AR827" i="21"/>
  <c r="AQ827" i="21"/>
  <c r="AP827" i="21" s="1"/>
  <c r="AU826" i="21"/>
  <c r="AT826" i="21"/>
  <c r="AS826" i="21"/>
  <c r="AR826" i="21"/>
  <c r="AQ826" i="21"/>
  <c r="AP826" i="21" s="1"/>
  <c r="AU825" i="21"/>
  <c r="AT825" i="21"/>
  <c r="AS825" i="21"/>
  <c r="AR825" i="21"/>
  <c r="AQ825" i="21"/>
  <c r="AP825" i="21" s="1"/>
  <c r="AU824" i="21"/>
  <c r="AT824" i="21"/>
  <c r="AS824" i="21"/>
  <c r="AR824" i="21"/>
  <c r="AQ824" i="21"/>
  <c r="AP824" i="21" s="1"/>
  <c r="AU823" i="21"/>
  <c r="AT823" i="21"/>
  <c r="AS823" i="21"/>
  <c r="AR823" i="21"/>
  <c r="AQ823" i="21"/>
  <c r="AP823" i="21" s="1"/>
  <c r="AU822" i="21"/>
  <c r="AT822" i="21"/>
  <c r="AS822" i="21"/>
  <c r="AR822" i="21"/>
  <c r="AQ822" i="21"/>
  <c r="AP822" i="21" s="1"/>
  <c r="AU821" i="21"/>
  <c r="AT821" i="21"/>
  <c r="AS821" i="21"/>
  <c r="AR821" i="21"/>
  <c r="AQ821" i="21"/>
  <c r="AP821" i="21" s="1"/>
  <c r="AU820" i="21"/>
  <c r="AT820" i="21"/>
  <c r="AS820" i="21"/>
  <c r="AR820" i="21"/>
  <c r="AQ820" i="21"/>
  <c r="AP820" i="21" s="1"/>
  <c r="AU819" i="21"/>
  <c r="AT819" i="21"/>
  <c r="AS819" i="21"/>
  <c r="AR819" i="21"/>
  <c r="AQ819" i="21"/>
  <c r="AP819" i="21" s="1"/>
  <c r="AU818" i="21"/>
  <c r="AT818" i="21"/>
  <c r="AS818" i="21"/>
  <c r="AR818" i="21"/>
  <c r="AQ818" i="21"/>
  <c r="AP818" i="21" s="1"/>
  <c r="AU817" i="21"/>
  <c r="AT817" i="21"/>
  <c r="AS817" i="21"/>
  <c r="AR817" i="21"/>
  <c r="AQ817" i="21"/>
  <c r="AP817" i="21" s="1"/>
  <c r="AU816" i="21"/>
  <c r="AT816" i="21"/>
  <c r="AS816" i="21"/>
  <c r="AR816" i="21"/>
  <c r="AQ816" i="21"/>
  <c r="AP816" i="21" s="1"/>
  <c r="AU815" i="21"/>
  <c r="AT815" i="21"/>
  <c r="AS815" i="21"/>
  <c r="AR815" i="21"/>
  <c r="AQ815" i="21"/>
  <c r="AP815" i="21" s="1"/>
  <c r="AU814" i="21"/>
  <c r="AT814" i="21"/>
  <c r="AS814" i="21"/>
  <c r="AR814" i="21"/>
  <c r="AQ814" i="21"/>
  <c r="AP814" i="21" s="1"/>
  <c r="AU813" i="21"/>
  <c r="AT813" i="21"/>
  <c r="AS813" i="21"/>
  <c r="AR813" i="21"/>
  <c r="AQ813" i="21"/>
  <c r="AP813" i="21" s="1"/>
  <c r="AU812" i="21"/>
  <c r="AT812" i="21"/>
  <c r="AS812" i="21"/>
  <c r="AR812" i="21"/>
  <c r="AQ812" i="21"/>
  <c r="AP812" i="21" s="1"/>
  <c r="AU811" i="21"/>
  <c r="AT811" i="21"/>
  <c r="AS811" i="21"/>
  <c r="AR811" i="21"/>
  <c r="AQ811" i="21"/>
  <c r="AP811" i="21" s="1"/>
  <c r="AU810" i="21"/>
  <c r="AT810" i="21"/>
  <c r="AS810" i="21"/>
  <c r="AR810" i="21"/>
  <c r="AQ810" i="21"/>
  <c r="AP810" i="21" s="1"/>
  <c r="AU809" i="21"/>
  <c r="AT809" i="21"/>
  <c r="AS809" i="21"/>
  <c r="AR809" i="21"/>
  <c r="AQ809" i="21"/>
  <c r="AP809" i="21" s="1"/>
  <c r="AU808" i="21"/>
  <c r="AT808" i="21"/>
  <c r="AS808" i="21"/>
  <c r="AR808" i="21"/>
  <c r="AQ808" i="21"/>
  <c r="AP808" i="21" s="1"/>
  <c r="AU807" i="21"/>
  <c r="AT807" i="21"/>
  <c r="AS807" i="21"/>
  <c r="AR807" i="21"/>
  <c r="AQ807" i="21"/>
  <c r="AP807" i="21" s="1"/>
  <c r="AU806" i="21"/>
  <c r="AT806" i="21"/>
  <c r="AS806" i="21"/>
  <c r="AR806" i="21"/>
  <c r="AQ806" i="21"/>
  <c r="AP806" i="21" s="1"/>
  <c r="AU805" i="21"/>
  <c r="AT805" i="21"/>
  <c r="AS805" i="21"/>
  <c r="AR805" i="21"/>
  <c r="AQ805" i="21"/>
  <c r="AP805" i="21" s="1"/>
  <c r="AU804" i="21"/>
  <c r="AT804" i="21"/>
  <c r="AS804" i="21"/>
  <c r="AR804" i="21"/>
  <c r="AQ804" i="21"/>
  <c r="AP804" i="21" s="1"/>
  <c r="AU803" i="21"/>
  <c r="AT803" i="21"/>
  <c r="AS803" i="21"/>
  <c r="AR803" i="21"/>
  <c r="AQ803" i="21"/>
  <c r="AP803" i="21" s="1"/>
  <c r="AU802" i="21"/>
  <c r="AT802" i="21"/>
  <c r="AS802" i="21"/>
  <c r="AR802" i="21"/>
  <c r="AQ802" i="21"/>
  <c r="AP802" i="21" s="1"/>
  <c r="AU801" i="21"/>
  <c r="AT801" i="21"/>
  <c r="AS801" i="21"/>
  <c r="AR801" i="21"/>
  <c r="AQ801" i="21"/>
  <c r="AP801" i="21" s="1"/>
  <c r="AU800" i="21"/>
  <c r="AT800" i="21"/>
  <c r="AS800" i="21"/>
  <c r="AR800" i="21"/>
  <c r="AQ800" i="21"/>
  <c r="AP800" i="21" s="1"/>
  <c r="AU799" i="21"/>
  <c r="AT799" i="21"/>
  <c r="AS799" i="21"/>
  <c r="AR799" i="21"/>
  <c r="AQ799" i="21"/>
  <c r="AP799" i="21" s="1"/>
  <c r="AU798" i="21"/>
  <c r="AT798" i="21"/>
  <c r="AS798" i="21"/>
  <c r="AR798" i="21"/>
  <c r="AQ798" i="21"/>
  <c r="AP798" i="21" s="1"/>
  <c r="AU797" i="21"/>
  <c r="AT797" i="21"/>
  <c r="AS797" i="21"/>
  <c r="AR797" i="21"/>
  <c r="AQ797" i="21"/>
  <c r="AP797" i="21" s="1"/>
  <c r="AU796" i="21"/>
  <c r="AT796" i="21"/>
  <c r="AS796" i="21"/>
  <c r="AR796" i="21"/>
  <c r="AQ796" i="21"/>
  <c r="AP796" i="21" s="1"/>
  <c r="AU795" i="21"/>
  <c r="AT795" i="21"/>
  <c r="AS795" i="21"/>
  <c r="AR795" i="21"/>
  <c r="AQ795" i="21"/>
  <c r="AP795" i="21" s="1"/>
  <c r="AU794" i="21"/>
  <c r="AT794" i="21"/>
  <c r="AS794" i="21"/>
  <c r="AR794" i="21"/>
  <c r="AQ794" i="21"/>
  <c r="AP794" i="21" s="1"/>
  <c r="AU793" i="21"/>
  <c r="AT793" i="21"/>
  <c r="AS793" i="21"/>
  <c r="AR793" i="21"/>
  <c r="AQ793" i="21"/>
  <c r="AP793" i="21" s="1"/>
  <c r="AU792" i="21"/>
  <c r="AT792" i="21"/>
  <c r="AS792" i="21"/>
  <c r="AR792" i="21"/>
  <c r="AQ792" i="21"/>
  <c r="AP792" i="21" s="1"/>
  <c r="AU791" i="21"/>
  <c r="AT791" i="21"/>
  <c r="AS791" i="21"/>
  <c r="AR791" i="21"/>
  <c r="AQ791" i="21"/>
  <c r="AP791" i="21"/>
  <c r="AU790" i="21"/>
  <c r="AT790" i="21"/>
  <c r="AS790" i="21"/>
  <c r="AR790" i="21"/>
  <c r="AQ790" i="21"/>
  <c r="AP790" i="21" s="1"/>
  <c r="AU789" i="21"/>
  <c r="AT789" i="21"/>
  <c r="AS789" i="21"/>
  <c r="AR789" i="21"/>
  <c r="AQ789" i="21"/>
  <c r="AP789" i="21" s="1"/>
  <c r="AU788" i="21"/>
  <c r="AT788" i="21"/>
  <c r="AS788" i="21"/>
  <c r="AR788" i="21"/>
  <c r="AQ788" i="21"/>
  <c r="AP788" i="21" s="1"/>
  <c r="AU787" i="21"/>
  <c r="AT787" i="21"/>
  <c r="AS787" i="21"/>
  <c r="AR787" i="21"/>
  <c r="AQ787" i="21"/>
  <c r="AP787" i="21" s="1"/>
  <c r="AU786" i="21"/>
  <c r="AT786" i="21"/>
  <c r="AS786" i="21"/>
  <c r="AR786" i="21"/>
  <c r="AQ786" i="21"/>
  <c r="AP786" i="21" s="1"/>
  <c r="AU785" i="21"/>
  <c r="AT785" i="21"/>
  <c r="AS785" i="21"/>
  <c r="AR785" i="21"/>
  <c r="AQ785" i="21"/>
  <c r="AP785" i="21" s="1"/>
  <c r="AU784" i="21"/>
  <c r="AT784" i="21"/>
  <c r="AS784" i="21"/>
  <c r="AR784" i="21"/>
  <c r="AQ784" i="21"/>
  <c r="AP784" i="21" s="1"/>
  <c r="AU783" i="21"/>
  <c r="AT783" i="21"/>
  <c r="AS783" i="21"/>
  <c r="AR783" i="21"/>
  <c r="AQ783" i="21"/>
  <c r="AP783" i="21" s="1"/>
  <c r="AU782" i="21"/>
  <c r="AT782" i="21"/>
  <c r="AS782" i="21"/>
  <c r="AR782" i="21"/>
  <c r="AQ782" i="21"/>
  <c r="AP782" i="21" s="1"/>
  <c r="AU781" i="21"/>
  <c r="AT781" i="21"/>
  <c r="AS781" i="21"/>
  <c r="AR781" i="21"/>
  <c r="AQ781" i="21"/>
  <c r="AP781" i="21"/>
  <c r="AU780" i="21"/>
  <c r="AT780" i="21"/>
  <c r="AS780" i="21"/>
  <c r="AR780" i="21"/>
  <c r="AQ780" i="21"/>
  <c r="AP780" i="21" s="1"/>
  <c r="AU779" i="21"/>
  <c r="AT779" i="21"/>
  <c r="AS779" i="21"/>
  <c r="AR779" i="21"/>
  <c r="AQ779" i="21"/>
  <c r="AP779" i="21" s="1"/>
  <c r="AU778" i="21"/>
  <c r="AT778" i="21"/>
  <c r="AS778" i="21"/>
  <c r="AR778" i="21"/>
  <c r="AQ778" i="21"/>
  <c r="AP778" i="21" s="1"/>
  <c r="AU777" i="21"/>
  <c r="AT777" i="21"/>
  <c r="AS777" i="21"/>
  <c r="AR777" i="21"/>
  <c r="AQ777" i="21"/>
  <c r="AP777" i="21" s="1"/>
  <c r="AU776" i="21"/>
  <c r="AT776" i="21"/>
  <c r="AS776" i="21"/>
  <c r="AR776" i="21"/>
  <c r="AQ776" i="21"/>
  <c r="AP776" i="21" s="1"/>
  <c r="AU775" i="21"/>
  <c r="AT775" i="21"/>
  <c r="AS775" i="21"/>
  <c r="AR775" i="21"/>
  <c r="AQ775" i="21"/>
  <c r="AP775" i="21" s="1"/>
  <c r="AU774" i="21"/>
  <c r="AT774" i="21"/>
  <c r="AS774" i="21"/>
  <c r="AR774" i="21"/>
  <c r="AQ774" i="21"/>
  <c r="AP774" i="21" s="1"/>
  <c r="AU773" i="21"/>
  <c r="AT773" i="21"/>
  <c r="AS773" i="21"/>
  <c r="AR773" i="21"/>
  <c r="AQ773" i="21"/>
  <c r="AP773" i="21" s="1"/>
  <c r="AU772" i="21"/>
  <c r="AT772" i="21"/>
  <c r="AS772" i="21"/>
  <c r="AR772" i="21"/>
  <c r="AQ772" i="21"/>
  <c r="AP772" i="21" s="1"/>
  <c r="AU771" i="21"/>
  <c r="AT771" i="21"/>
  <c r="AS771" i="21"/>
  <c r="AR771" i="21"/>
  <c r="AQ771" i="21"/>
  <c r="AP771" i="21" s="1"/>
  <c r="AU770" i="21"/>
  <c r="AT770" i="21"/>
  <c r="AS770" i="21"/>
  <c r="AR770" i="21"/>
  <c r="AQ770" i="21"/>
  <c r="AP770" i="21"/>
  <c r="AU769" i="21"/>
  <c r="AT769" i="21"/>
  <c r="AS769" i="21"/>
  <c r="AR769" i="21"/>
  <c r="AQ769" i="21"/>
  <c r="AP769" i="21" s="1"/>
  <c r="AU768" i="21"/>
  <c r="AT768" i="21"/>
  <c r="AS768" i="21"/>
  <c r="AR768" i="21"/>
  <c r="AQ768" i="21"/>
  <c r="AP768" i="21" s="1"/>
  <c r="AU767" i="21"/>
  <c r="AT767" i="21"/>
  <c r="AS767" i="21"/>
  <c r="AR767" i="21"/>
  <c r="AQ767" i="21"/>
  <c r="AP767" i="21" s="1"/>
  <c r="AU766" i="21"/>
  <c r="AT766" i="21"/>
  <c r="AS766" i="21"/>
  <c r="AR766" i="21"/>
  <c r="AQ766" i="21"/>
  <c r="AP766" i="21" s="1"/>
  <c r="AU765" i="21"/>
  <c r="AT765" i="21"/>
  <c r="AS765" i="21"/>
  <c r="AR765" i="21"/>
  <c r="AQ765" i="21"/>
  <c r="AP765" i="21" s="1"/>
  <c r="AU764" i="21"/>
  <c r="AT764" i="21"/>
  <c r="AS764" i="21"/>
  <c r="AR764" i="21"/>
  <c r="AQ764" i="21"/>
  <c r="AP764" i="21" s="1"/>
  <c r="AU763" i="21"/>
  <c r="AT763" i="21"/>
  <c r="AS763" i="21"/>
  <c r="AR763" i="21"/>
  <c r="AQ763" i="21"/>
  <c r="AP763" i="21" s="1"/>
  <c r="AU762" i="21"/>
  <c r="AT762" i="21"/>
  <c r="AS762" i="21"/>
  <c r="AR762" i="21"/>
  <c r="AQ762" i="21"/>
  <c r="AP762" i="21" s="1"/>
  <c r="AU761" i="21"/>
  <c r="AT761" i="21"/>
  <c r="AS761" i="21"/>
  <c r="AR761" i="21"/>
  <c r="AQ761" i="21"/>
  <c r="AP761" i="21" s="1"/>
  <c r="AU760" i="21"/>
  <c r="AT760" i="21"/>
  <c r="AS760" i="21"/>
  <c r="AR760" i="21"/>
  <c r="AQ760" i="21"/>
  <c r="AP760" i="21" s="1"/>
  <c r="AU759" i="21"/>
  <c r="AT759" i="21"/>
  <c r="AS759" i="21"/>
  <c r="AR759" i="21"/>
  <c r="AQ759" i="21"/>
  <c r="AP759" i="21" s="1"/>
  <c r="AU758" i="21"/>
  <c r="AT758" i="21"/>
  <c r="AS758" i="21"/>
  <c r="AR758" i="21"/>
  <c r="AQ758" i="21"/>
  <c r="AP758" i="21" s="1"/>
  <c r="AU757" i="21"/>
  <c r="AT757" i="21"/>
  <c r="AS757" i="21"/>
  <c r="AR757" i="21"/>
  <c r="AQ757" i="21"/>
  <c r="AP757" i="21" s="1"/>
  <c r="AU756" i="21"/>
  <c r="AT756" i="21"/>
  <c r="AS756" i="21"/>
  <c r="AR756" i="21"/>
  <c r="AQ756" i="21"/>
  <c r="AP756" i="21" s="1"/>
  <c r="AU755" i="21"/>
  <c r="AT755" i="21"/>
  <c r="AS755" i="21"/>
  <c r="AR755" i="21"/>
  <c r="AQ755" i="21"/>
  <c r="AP755" i="21" s="1"/>
  <c r="AU754" i="21"/>
  <c r="AT754" i="21"/>
  <c r="AS754" i="21"/>
  <c r="AR754" i="21"/>
  <c r="AQ754" i="21"/>
  <c r="AP754" i="21" s="1"/>
  <c r="AU753" i="21"/>
  <c r="AT753" i="21"/>
  <c r="AS753" i="21"/>
  <c r="AR753" i="21"/>
  <c r="AQ753" i="21"/>
  <c r="AP753" i="21"/>
  <c r="AU752" i="21"/>
  <c r="AT752" i="21"/>
  <c r="AS752" i="21"/>
  <c r="AR752" i="21"/>
  <c r="AQ752" i="21"/>
  <c r="AP752" i="21" s="1"/>
  <c r="AU751" i="21"/>
  <c r="AT751" i="21"/>
  <c r="AS751" i="21"/>
  <c r="AR751" i="21"/>
  <c r="AQ751" i="21"/>
  <c r="AP751" i="21" s="1"/>
  <c r="AU750" i="21"/>
  <c r="AT750" i="21"/>
  <c r="AS750" i="21"/>
  <c r="AR750" i="21"/>
  <c r="AQ750" i="21"/>
  <c r="AP750" i="21" s="1"/>
  <c r="AU749" i="21"/>
  <c r="AT749" i="21"/>
  <c r="AS749" i="21"/>
  <c r="AR749" i="21"/>
  <c r="AQ749" i="21"/>
  <c r="AP749" i="21" s="1"/>
  <c r="AU748" i="21"/>
  <c r="AT748" i="21"/>
  <c r="AS748" i="21"/>
  <c r="AR748" i="21"/>
  <c r="AQ748" i="21"/>
  <c r="AP748" i="21" s="1"/>
  <c r="AU747" i="21"/>
  <c r="AT747" i="21"/>
  <c r="AS747" i="21"/>
  <c r="AR747" i="21"/>
  <c r="AQ747" i="21"/>
  <c r="AP747" i="21" s="1"/>
  <c r="AU746" i="21"/>
  <c r="AT746" i="21"/>
  <c r="AS746" i="21"/>
  <c r="AR746" i="21"/>
  <c r="AQ746" i="21"/>
  <c r="AP746" i="21" s="1"/>
  <c r="AU745" i="21"/>
  <c r="AT745" i="21"/>
  <c r="AS745" i="21"/>
  <c r="AR745" i="21"/>
  <c r="AQ745" i="21"/>
  <c r="AP745" i="21" s="1"/>
  <c r="AU744" i="21"/>
  <c r="AT744" i="21"/>
  <c r="AS744" i="21"/>
  <c r="AR744" i="21"/>
  <c r="AQ744" i="21"/>
  <c r="AP744" i="21" s="1"/>
  <c r="AU743" i="21"/>
  <c r="AT743" i="21"/>
  <c r="AS743" i="21"/>
  <c r="AR743" i="21"/>
  <c r="AQ743" i="21"/>
  <c r="AP743" i="21" s="1"/>
  <c r="AU742" i="21"/>
  <c r="AT742" i="21"/>
  <c r="AS742" i="21"/>
  <c r="AR742" i="21"/>
  <c r="AQ742" i="21"/>
  <c r="AP742" i="21" s="1"/>
  <c r="AU741" i="21"/>
  <c r="AT741" i="21"/>
  <c r="AS741" i="21"/>
  <c r="AR741" i="21"/>
  <c r="AQ741" i="21"/>
  <c r="AP741" i="21" s="1"/>
  <c r="AU740" i="21"/>
  <c r="AT740" i="21"/>
  <c r="AS740" i="21"/>
  <c r="AR740" i="21"/>
  <c r="AQ740" i="21"/>
  <c r="AP740" i="21" s="1"/>
  <c r="AU739" i="21"/>
  <c r="AT739" i="21"/>
  <c r="AS739" i="21"/>
  <c r="AR739" i="21"/>
  <c r="AQ739" i="21"/>
  <c r="AP739" i="21" s="1"/>
  <c r="AU738" i="21"/>
  <c r="AT738" i="21"/>
  <c r="AS738" i="21"/>
  <c r="AR738" i="21"/>
  <c r="AQ738" i="21"/>
  <c r="AP738" i="21"/>
  <c r="AU737" i="21"/>
  <c r="AT737" i="21"/>
  <c r="AS737" i="21"/>
  <c r="AR737" i="21"/>
  <c r="AQ737" i="21"/>
  <c r="AP737" i="21" s="1"/>
  <c r="AU736" i="21"/>
  <c r="AT736" i="21"/>
  <c r="AS736" i="21"/>
  <c r="AR736" i="21"/>
  <c r="AQ736" i="21"/>
  <c r="AP736" i="21" s="1"/>
  <c r="AU735" i="21"/>
  <c r="AT735" i="21"/>
  <c r="AS735" i="21"/>
  <c r="AR735" i="21"/>
  <c r="AQ735" i="21"/>
  <c r="AP735" i="21" s="1"/>
  <c r="AU734" i="21"/>
  <c r="AT734" i="21"/>
  <c r="AS734" i="21"/>
  <c r="AR734" i="21"/>
  <c r="AQ734" i="21"/>
  <c r="AP734" i="21" s="1"/>
  <c r="AU733" i="21"/>
  <c r="AT733" i="21"/>
  <c r="AS733" i="21"/>
  <c r="AR733" i="21"/>
  <c r="AQ733" i="21"/>
  <c r="AP733" i="21" s="1"/>
  <c r="AU732" i="21"/>
  <c r="AT732" i="21"/>
  <c r="AS732" i="21"/>
  <c r="AR732" i="21"/>
  <c r="AQ732" i="21"/>
  <c r="AP732" i="21" s="1"/>
  <c r="AU731" i="21"/>
  <c r="AT731" i="21"/>
  <c r="AS731" i="21"/>
  <c r="AR731" i="21"/>
  <c r="AQ731" i="21"/>
  <c r="AP731" i="21" s="1"/>
  <c r="AU730" i="21"/>
  <c r="AT730" i="21"/>
  <c r="AS730" i="21"/>
  <c r="AR730" i="21"/>
  <c r="AQ730" i="21"/>
  <c r="AP730" i="21" s="1"/>
  <c r="AU729" i="21"/>
  <c r="AT729" i="21"/>
  <c r="AS729" i="21"/>
  <c r="AR729" i="21"/>
  <c r="AQ729" i="21"/>
  <c r="AP729" i="21" s="1"/>
  <c r="AU728" i="21"/>
  <c r="AT728" i="21"/>
  <c r="AS728" i="21"/>
  <c r="AR728" i="21"/>
  <c r="AQ728" i="21"/>
  <c r="AP728" i="21" s="1"/>
  <c r="AU727" i="21"/>
  <c r="AT727" i="21"/>
  <c r="AS727" i="21"/>
  <c r="AR727" i="21"/>
  <c r="AQ727" i="21"/>
  <c r="AP727" i="21" s="1"/>
  <c r="AU726" i="21"/>
  <c r="AT726" i="21"/>
  <c r="AS726" i="21"/>
  <c r="AR726" i="21"/>
  <c r="AQ726" i="21"/>
  <c r="AP726" i="21" s="1"/>
  <c r="AU725" i="21"/>
  <c r="AT725" i="21"/>
  <c r="AS725" i="21"/>
  <c r="AR725" i="21"/>
  <c r="AQ725" i="21"/>
  <c r="AP725" i="21" s="1"/>
  <c r="AU724" i="21"/>
  <c r="AT724" i="21"/>
  <c r="AS724" i="21"/>
  <c r="AR724" i="21"/>
  <c r="AQ724" i="21"/>
  <c r="AP724" i="21" s="1"/>
  <c r="AU723" i="21"/>
  <c r="AT723" i="21"/>
  <c r="AS723" i="21"/>
  <c r="AR723" i="21"/>
  <c r="AQ723" i="21"/>
  <c r="AP723" i="21" s="1"/>
  <c r="AU722" i="21"/>
  <c r="AT722" i="21"/>
  <c r="AS722" i="21"/>
  <c r="AR722" i="21"/>
  <c r="AQ722" i="21"/>
  <c r="AP722" i="21" s="1"/>
  <c r="AU721" i="21"/>
  <c r="AT721" i="21"/>
  <c r="AS721" i="21"/>
  <c r="AR721" i="21"/>
  <c r="AQ721" i="21"/>
  <c r="AP721" i="21" s="1"/>
  <c r="AU720" i="21"/>
  <c r="AT720" i="21"/>
  <c r="AS720" i="21"/>
  <c r="AR720" i="21"/>
  <c r="AQ720" i="21"/>
  <c r="AP720" i="21" s="1"/>
  <c r="AU719" i="21"/>
  <c r="AT719" i="21"/>
  <c r="AS719" i="21"/>
  <c r="AR719" i="21"/>
  <c r="AQ719" i="21"/>
  <c r="AP719" i="21" s="1"/>
  <c r="AU718" i="21"/>
  <c r="AT718" i="21"/>
  <c r="AS718" i="21"/>
  <c r="AR718" i="21"/>
  <c r="AQ718" i="21"/>
  <c r="AP718" i="21" s="1"/>
  <c r="AU717" i="21"/>
  <c r="AT717" i="21"/>
  <c r="AS717" i="21"/>
  <c r="AR717" i="21"/>
  <c r="AQ717" i="21"/>
  <c r="AP717" i="21" s="1"/>
  <c r="AU716" i="21"/>
  <c r="AT716" i="21"/>
  <c r="AS716" i="21"/>
  <c r="AR716" i="21"/>
  <c r="AQ716" i="21"/>
  <c r="AP716" i="21" s="1"/>
  <c r="AU715" i="21"/>
  <c r="AT715" i="21"/>
  <c r="AS715" i="21"/>
  <c r="AR715" i="21"/>
  <c r="AQ715" i="21"/>
  <c r="AP715" i="21" s="1"/>
  <c r="AU714" i="21"/>
  <c r="AT714" i="21"/>
  <c r="AS714" i="21"/>
  <c r="AR714" i="21"/>
  <c r="AQ714" i="21"/>
  <c r="AP714" i="21" s="1"/>
  <c r="AU713" i="21"/>
  <c r="AT713" i="21"/>
  <c r="AS713" i="21"/>
  <c r="AR713" i="21"/>
  <c r="AQ713" i="21"/>
  <c r="AP713" i="21" s="1"/>
  <c r="AU712" i="21"/>
  <c r="AT712" i="21"/>
  <c r="AS712" i="21"/>
  <c r="AR712" i="21"/>
  <c r="AQ712" i="21"/>
  <c r="AP712" i="21" s="1"/>
  <c r="AU711" i="21"/>
  <c r="AT711" i="21"/>
  <c r="AS711" i="21"/>
  <c r="AR711" i="21"/>
  <c r="AQ711" i="21"/>
  <c r="AP711" i="21" s="1"/>
  <c r="AU710" i="21"/>
  <c r="AT710" i="21"/>
  <c r="AS710" i="21"/>
  <c r="AR710" i="21"/>
  <c r="AQ710" i="21"/>
  <c r="AP710" i="21" s="1"/>
  <c r="AU709" i="21"/>
  <c r="AT709" i="21"/>
  <c r="AS709" i="21"/>
  <c r="AR709" i="21"/>
  <c r="AQ709" i="21"/>
  <c r="AP709" i="21" s="1"/>
  <c r="AU708" i="21"/>
  <c r="AT708" i="21"/>
  <c r="AS708" i="21"/>
  <c r="AR708" i="21"/>
  <c r="AQ708" i="21"/>
  <c r="AP708" i="21" s="1"/>
  <c r="AU707" i="21"/>
  <c r="AT707" i="21"/>
  <c r="AS707" i="21"/>
  <c r="AR707" i="21"/>
  <c r="AQ707" i="21"/>
  <c r="AP707" i="21" s="1"/>
  <c r="AU706" i="21"/>
  <c r="AT706" i="21"/>
  <c r="AS706" i="21"/>
  <c r="AR706" i="21"/>
  <c r="AQ706" i="21"/>
  <c r="AP706" i="21" s="1"/>
  <c r="AU705" i="21"/>
  <c r="AT705" i="21"/>
  <c r="AS705" i="21"/>
  <c r="AR705" i="21"/>
  <c r="AQ705" i="21"/>
  <c r="AP705" i="21" s="1"/>
  <c r="AU704" i="21"/>
  <c r="AT704" i="21"/>
  <c r="AS704" i="21"/>
  <c r="AR704" i="21"/>
  <c r="AQ704" i="21"/>
  <c r="AP704" i="21" s="1"/>
  <c r="AU703" i="21"/>
  <c r="AT703" i="21"/>
  <c r="AS703" i="21"/>
  <c r="AR703" i="21"/>
  <c r="AQ703" i="21"/>
  <c r="AP703" i="21" s="1"/>
  <c r="AU702" i="21"/>
  <c r="AT702" i="21"/>
  <c r="AS702" i="21"/>
  <c r="AR702" i="21"/>
  <c r="AQ702" i="21"/>
  <c r="AP702" i="21" s="1"/>
  <c r="AU701" i="21"/>
  <c r="AT701" i="21"/>
  <c r="AS701" i="21"/>
  <c r="AR701" i="21"/>
  <c r="AQ701" i="21"/>
  <c r="AP701" i="21"/>
  <c r="AU700" i="21"/>
  <c r="AT700" i="21"/>
  <c r="AS700" i="21"/>
  <c r="AR700" i="21"/>
  <c r="AQ700" i="21"/>
  <c r="AP700" i="21" s="1"/>
  <c r="AU699" i="21"/>
  <c r="AT699" i="21"/>
  <c r="AS699" i="21"/>
  <c r="AR699" i="21"/>
  <c r="AQ699" i="21"/>
  <c r="AP699" i="21" s="1"/>
  <c r="AU698" i="21"/>
  <c r="AT698" i="21"/>
  <c r="AS698" i="21"/>
  <c r="AR698" i="21"/>
  <c r="AQ698" i="21"/>
  <c r="AP698" i="21" s="1"/>
  <c r="AU697" i="21"/>
  <c r="AT697" i="21"/>
  <c r="AS697" i="21"/>
  <c r="AR697" i="21"/>
  <c r="AQ697" i="21"/>
  <c r="AP697" i="21" s="1"/>
  <c r="AU696" i="21"/>
  <c r="AT696" i="21"/>
  <c r="AS696" i="21"/>
  <c r="AR696" i="21"/>
  <c r="AQ696" i="21"/>
  <c r="AP696" i="21" s="1"/>
  <c r="AU695" i="21"/>
  <c r="AT695" i="21"/>
  <c r="AS695" i="21"/>
  <c r="AR695" i="21"/>
  <c r="AQ695" i="21"/>
  <c r="AP695" i="21" s="1"/>
  <c r="AU694" i="21"/>
  <c r="AT694" i="21"/>
  <c r="AS694" i="21"/>
  <c r="AR694" i="21"/>
  <c r="AQ694" i="21"/>
  <c r="AP694" i="21" s="1"/>
  <c r="AU693" i="21"/>
  <c r="AT693" i="21"/>
  <c r="AS693" i="21"/>
  <c r="AR693" i="21"/>
  <c r="AQ693" i="21"/>
  <c r="AP693" i="21" s="1"/>
  <c r="AU692" i="21"/>
  <c r="AT692" i="21"/>
  <c r="AS692" i="21"/>
  <c r="AR692" i="21"/>
  <c r="AQ692" i="21"/>
  <c r="AP692" i="21" s="1"/>
  <c r="AU691" i="21"/>
  <c r="AT691" i="21"/>
  <c r="AS691" i="21"/>
  <c r="AR691" i="21"/>
  <c r="AQ691" i="21"/>
  <c r="AP691" i="21" s="1"/>
  <c r="AU690" i="21"/>
  <c r="AT690" i="21"/>
  <c r="AS690" i="21"/>
  <c r="AR690" i="21"/>
  <c r="AQ690" i="21"/>
  <c r="AP690" i="21" s="1"/>
  <c r="AU689" i="21"/>
  <c r="AT689" i="21"/>
  <c r="AS689" i="21"/>
  <c r="AR689" i="21"/>
  <c r="AQ689" i="21"/>
  <c r="AP689" i="21" s="1"/>
  <c r="AU688" i="21"/>
  <c r="AT688" i="21"/>
  <c r="AS688" i="21"/>
  <c r="AR688" i="21"/>
  <c r="AQ688" i="21"/>
  <c r="AP688" i="21" s="1"/>
  <c r="AU687" i="21"/>
  <c r="AT687" i="21"/>
  <c r="AS687" i="21"/>
  <c r="AR687" i="21"/>
  <c r="AQ687" i="21"/>
  <c r="AP687" i="21" s="1"/>
  <c r="AU686" i="21"/>
  <c r="AT686" i="21"/>
  <c r="AS686" i="21"/>
  <c r="AR686" i="21"/>
  <c r="AQ686" i="21"/>
  <c r="AP686" i="21"/>
  <c r="AU685" i="21"/>
  <c r="AT685" i="21"/>
  <c r="AS685" i="21"/>
  <c r="AR685" i="21"/>
  <c r="AQ685" i="21"/>
  <c r="AP685" i="21" s="1"/>
  <c r="AU684" i="21"/>
  <c r="AT684" i="21"/>
  <c r="AS684" i="21"/>
  <c r="AR684" i="21"/>
  <c r="AQ684" i="21"/>
  <c r="AP684" i="21" s="1"/>
  <c r="AU683" i="21"/>
  <c r="AT683" i="21"/>
  <c r="AS683" i="21"/>
  <c r="AR683" i="21"/>
  <c r="AQ683" i="21"/>
  <c r="AP683" i="21" s="1"/>
  <c r="AU682" i="21"/>
  <c r="AT682" i="21"/>
  <c r="AS682" i="21"/>
  <c r="AR682" i="21"/>
  <c r="AQ682" i="21"/>
  <c r="AP682" i="21" s="1"/>
  <c r="AU681" i="21"/>
  <c r="AT681" i="21"/>
  <c r="AS681" i="21"/>
  <c r="AR681" i="21"/>
  <c r="AQ681" i="21"/>
  <c r="AP681" i="21"/>
  <c r="AU680" i="21"/>
  <c r="AT680" i="21"/>
  <c r="AS680" i="21"/>
  <c r="AR680" i="21"/>
  <c r="AQ680" i="21"/>
  <c r="AP680" i="21" s="1"/>
  <c r="AU679" i="21"/>
  <c r="AT679" i="21"/>
  <c r="AS679" i="21"/>
  <c r="AR679" i="21"/>
  <c r="AQ679" i="21"/>
  <c r="AP679" i="21" s="1"/>
  <c r="AU678" i="21"/>
  <c r="AT678" i="21"/>
  <c r="AS678" i="21"/>
  <c r="AR678" i="21"/>
  <c r="AQ678" i="21"/>
  <c r="AP678" i="21" s="1"/>
  <c r="AU677" i="21"/>
  <c r="AT677" i="21"/>
  <c r="AS677" i="21"/>
  <c r="AR677" i="21"/>
  <c r="AQ677" i="21"/>
  <c r="AP677" i="21" s="1"/>
  <c r="AU676" i="21"/>
  <c r="AT676" i="21"/>
  <c r="AS676" i="21"/>
  <c r="AR676" i="21"/>
  <c r="AQ676" i="21"/>
  <c r="AP676" i="21" s="1"/>
  <c r="AU675" i="21"/>
  <c r="AT675" i="21"/>
  <c r="AS675" i="21"/>
  <c r="AR675" i="21"/>
  <c r="AQ675" i="21"/>
  <c r="AP675" i="21" s="1"/>
  <c r="AU674" i="21"/>
  <c r="AT674" i="21"/>
  <c r="AS674" i="21"/>
  <c r="AR674" i="21"/>
  <c r="AQ674" i="21"/>
  <c r="AP674" i="21" s="1"/>
  <c r="AU673" i="21"/>
  <c r="AT673" i="21"/>
  <c r="AS673" i="21"/>
  <c r="AR673" i="21"/>
  <c r="AQ673" i="21"/>
  <c r="AP673" i="21" s="1"/>
  <c r="AU672" i="21"/>
  <c r="AT672" i="21"/>
  <c r="AS672" i="21"/>
  <c r="AR672" i="21"/>
  <c r="AQ672" i="21"/>
  <c r="AP672" i="21" s="1"/>
  <c r="AU671" i="21"/>
  <c r="AT671" i="21"/>
  <c r="AS671" i="21"/>
  <c r="AR671" i="21"/>
  <c r="AQ671" i="21"/>
  <c r="AP671" i="21" s="1"/>
  <c r="AU670" i="21"/>
  <c r="AT670" i="21"/>
  <c r="AS670" i="21"/>
  <c r="AR670" i="21"/>
  <c r="AQ670" i="21"/>
  <c r="AP670" i="21" s="1"/>
  <c r="AU669" i="21"/>
  <c r="AT669" i="21"/>
  <c r="AS669" i="21"/>
  <c r="AR669" i="21"/>
  <c r="AQ669" i="21"/>
  <c r="AP669" i="21" s="1"/>
  <c r="AU668" i="21"/>
  <c r="AT668" i="21"/>
  <c r="AS668" i="21"/>
  <c r="AR668" i="21"/>
  <c r="AQ668" i="21"/>
  <c r="AP668" i="21" s="1"/>
  <c r="AU667" i="21"/>
  <c r="AT667" i="21"/>
  <c r="AS667" i="21"/>
  <c r="AR667" i="21"/>
  <c r="AQ667" i="21"/>
  <c r="AP667" i="21" s="1"/>
  <c r="AU666" i="21"/>
  <c r="AT666" i="21"/>
  <c r="AS666" i="21"/>
  <c r="AR666" i="21"/>
  <c r="AQ666" i="21"/>
  <c r="AP666" i="21"/>
  <c r="AU665" i="21"/>
  <c r="AT665" i="21"/>
  <c r="AS665" i="21"/>
  <c r="AR665" i="21"/>
  <c r="AQ665" i="21"/>
  <c r="AP665" i="21" s="1"/>
  <c r="AU664" i="21"/>
  <c r="AT664" i="21"/>
  <c r="AS664" i="21"/>
  <c r="AR664" i="21"/>
  <c r="AQ664" i="21"/>
  <c r="AP664" i="21" s="1"/>
  <c r="AU663" i="21"/>
  <c r="AT663" i="21"/>
  <c r="AS663" i="21"/>
  <c r="AR663" i="21"/>
  <c r="AQ663" i="21"/>
  <c r="AP663" i="21" s="1"/>
  <c r="AU662" i="21"/>
  <c r="AT662" i="21"/>
  <c r="AS662" i="21"/>
  <c r="AR662" i="21"/>
  <c r="AQ662" i="21"/>
  <c r="AP662" i="21" s="1"/>
  <c r="AU661" i="21"/>
  <c r="AT661" i="21"/>
  <c r="AS661" i="21"/>
  <c r="AR661" i="21"/>
  <c r="AQ661" i="21"/>
  <c r="AP661" i="21" s="1"/>
  <c r="AU660" i="21"/>
  <c r="AT660" i="21"/>
  <c r="AS660" i="21"/>
  <c r="AR660" i="21"/>
  <c r="AQ660" i="21"/>
  <c r="AP660" i="21" s="1"/>
  <c r="AU659" i="21"/>
  <c r="AT659" i="21"/>
  <c r="AS659" i="21"/>
  <c r="AR659" i="21"/>
  <c r="AQ659" i="21"/>
  <c r="AP659" i="21" s="1"/>
  <c r="AU658" i="21"/>
  <c r="AT658" i="21"/>
  <c r="AS658" i="21"/>
  <c r="AR658" i="21"/>
  <c r="AQ658" i="21"/>
  <c r="AP658" i="21" s="1"/>
  <c r="AU657" i="21"/>
  <c r="AT657" i="21"/>
  <c r="AS657" i="21"/>
  <c r="AR657" i="21"/>
  <c r="AQ657" i="21"/>
  <c r="AP657" i="21" s="1"/>
  <c r="AU656" i="21"/>
  <c r="AT656" i="21"/>
  <c r="AS656" i="21"/>
  <c r="AR656" i="21"/>
  <c r="AQ656" i="21"/>
  <c r="AP656" i="21" s="1"/>
  <c r="AU655" i="21"/>
  <c r="AT655" i="21"/>
  <c r="AS655" i="21"/>
  <c r="AR655" i="21"/>
  <c r="AQ655" i="21"/>
  <c r="AP655" i="21" s="1"/>
  <c r="AU654" i="21"/>
  <c r="AT654" i="21"/>
  <c r="AS654" i="21"/>
  <c r="AR654" i="21"/>
  <c r="AQ654" i="21"/>
  <c r="AP654" i="21" s="1"/>
  <c r="AU653" i="21"/>
  <c r="AT653" i="21"/>
  <c r="AS653" i="21"/>
  <c r="AR653" i="21"/>
  <c r="AQ653" i="21"/>
  <c r="AP653" i="21" s="1"/>
  <c r="AU652" i="21"/>
  <c r="AT652" i="21"/>
  <c r="AS652" i="21"/>
  <c r="AR652" i="21"/>
  <c r="AQ652" i="21"/>
  <c r="AP652" i="21" s="1"/>
  <c r="AU651" i="21"/>
  <c r="AT651" i="21"/>
  <c r="AS651" i="21"/>
  <c r="AR651" i="21"/>
  <c r="AQ651" i="21"/>
  <c r="AP651" i="21" s="1"/>
  <c r="AU650" i="21"/>
  <c r="AT650" i="21"/>
  <c r="AS650" i="21"/>
  <c r="AR650" i="21"/>
  <c r="AQ650" i="21"/>
  <c r="AP650" i="21" s="1"/>
  <c r="AU649" i="21"/>
  <c r="AT649" i="21"/>
  <c r="AS649" i="21"/>
  <c r="AR649" i="21"/>
  <c r="AQ649" i="21"/>
  <c r="AP649" i="21" s="1"/>
  <c r="AU648" i="21"/>
  <c r="AT648" i="21"/>
  <c r="AS648" i="21"/>
  <c r="AR648" i="21"/>
  <c r="AQ648" i="21"/>
  <c r="AP648" i="21" s="1"/>
  <c r="AU647" i="21"/>
  <c r="AT647" i="21"/>
  <c r="AS647" i="21"/>
  <c r="AR647" i="21"/>
  <c r="AQ647" i="21"/>
  <c r="AP647" i="21" s="1"/>
  <c r="AU646" i="21"/>
  <c r="AT646" i="21"/>
  <c r="AS646" i="21"/>
  <c r="AR646" i="21"/>
  <c r="AQ646" i="21"/>
  <c r="AP646" i="21" s="1"/>
  <c r="AU645" i="21"/>
  <c r="AT645" i="21"/>
  <c r="AS645" i="21"/>
  <c r="AR645" i="21"/>
  <c r="AQ645" i="21"/>
  <c r="AP645" i="21" s="1"/>
  <c r="AU644" i="21"/>
  <c r="AT644" i="21"/>
  <c r="AS644" i="21"/>
  <c r="AR644" i="21"/>
  <c r="AQ644" i="21"/>
  <c r="AP644" i="21" s="1"/>
  <c r="AU643" i="21"/>
  <c r="AT643" i="21"/>
  <c r="AS643" i="21"/>
  <c r="AR643" i="21"/>
  <c r="AQ643" i="21"/>
  <c r="AP643" i="21" s="1"/>
  <c r="AU642" i="21"/>
  <c r="AT642" i="21"/>
  <c r="AS642" i="21"/>
  <c r="AR642" i="21"/>
  <c r="AQ642" i="21"/>
  <c r="AP642" i="21" s="1"/>
  <c r="AU641" i="21"/>
  <c r="AT641" i="21"/>
  <c r="AS641" i="21"/>
  <c r="AR641" i="21"/>
  <c r="AQ641" i="21"/>
  <c r="AP641" i="21" s="1"/>
  <c r="AU640" i="21"/>
  <c r="AT640" i="21"/>
  <c r="AS640" i="21"/>
  <c r="AR640" i="21"/>
  <c r="AQ640" i="21"/>
  <c r="AP640" i="21" s="1"/>
  <c r="AU639" i="21"/>
  <c r="AT639" i="21"/>
  <c r="AS639" i="21"/>
  <c r="AR639" i="21"/>
  <c r="AQ639" i="21"/>
  <c r="AP639" i="21" s="1"/>
  <c r="AU638" i="21"/>
  <c r="AT638" i="21"/>
  <c r="AS638" i="21"/>
  <c r="AR638" i="21"/>
  <c r="AQ638" i="21"/>
  <c r="AP638" i="21" s="1"/>
  <c r="AU637" i="21"/>
  <c r="AT637" i="21"/>
  <c r="AS637" i="21"/>
  <c r="AR637" i="21"/>
  <c r="AQ637" i="21"/>
  <c r="AP637" i="21" s="1"/>
  <c r="AU636" i="21"/>
  <c r="AT636" i="21"/>
  <c r="AS636" i="21"/>
  <c r="AR636" i="21"/>
  <c r="AQ636" i="21"/>
  <c r="AP636" i="21"/>
  <c r="AU635" i="21"/>
  <c r="AT635" i="21"/>
  <c r="AS635" i="21"/>
  <c r="AR635" i="21"/>
  <c r="AQ635" i="21"/>
  <c r="AP635" i="21" s="1"/>
  <c r="AU634" i="21"/>
  <c r="AT634" i="21"/>
  <c r="AS634" i="21"/>
  <c r="AR634" i="21"/>
  <c r="AQ634" i="21"/>
  <c r="AP634" i="21" s="1"/>
  <c r="AU633" i="21"/>
  <c r="AT633" i="21"/>
  <c r="AS633" i="21"/>
  <c r="AR633" i="21"/>
  <c r="AQ633" i="21"/>
  <c r="AP633" i="21" s="1"/>
  <c r="AU632" i="21"/>
  <c r="AT632" i="21"/>
  <c r="AS632" i="21"/>
  <c r="AR632" i="21"/>
  <c r="AQ632" i="21"/>
  <c r="AP632" i="21" s="1"/>
  <c r="AU631" i="21"/>
  <c r="AT631" i="21"/>
  <c r="AS631" i="21"/>
  <c r="AR631" i="21"/>
  <c r="AQ631" i="21"/>
  <c r="AP631" i="21" s="1"/>
  <c r="AU630" i="21"/>
  <c r="AT630" i="21"/>
  <c r="AS630" i="21"/>
  <c r="AR630" i="21"/>
  <c r="AQ630" i="21"/>
  <c r="AP630" i="21" s="1"/>
  <c r="AU629" i="21"/>
  <c r="AT629" i="21"/>
  <c r="AS629" i="21"/>
  <c r="AR629" i="21"/>
  <c r="AQ629" i="21"/>
  <c r="AP629" i="21" s="1"/>
  <c r="AU628" i="21"/>
  <c r="AT628" i="21"/>
  <c r="AS628" i="21"/>
  <c r="AR628" i="21"/>
  <c r="AQ628" i="21"/>
  <c r="AP628" i="21" s="1"/>
  <c r="AU627" i="21"/>
  <c r="AT627" i="21"/>
  <c r="AS627" i="21"/>
  <c r="AR627" i="21"/>
  <c r="AQ627" i="21"/>
  <c r="AP627" i="21" s="1"/>
  <c r="AU626" i="21"/>
  <c r="AT626" i="21"/>
  <c r="AS626" i="21"/>
  <c r="AR626" i="21"/>
  <c r="AQ626" i="21"/>
  <c r="AP626" i="21" s="1"/>
  <c r="AU625" i="21"/>
  <c r="AT625" i="21"/>
  <c r="AS625" i="21"/>
  <c r="AR625" i="21"/>
  <c r="AQ625" i="21"/>
  <c r="AP625" i="21" s="1"/>
  <c r="AU624" i="21"/>
  <c r="AT624" i="21"/>
  <c r="AS624" i="21"/>
  <c r="AR624" i="21"/>
  <c r="AQ624" i="21"/>
  <c r="AP624" i="21" s="1"/>
  <c r="AU623" i="21"/>
  <c r="AT623" i="21"/>
  <c r="AS623" i="21"/>
  <c r="AR623" i="21"/>
  <c r="AQ623" i="21"/>
  <c r="AP623" i="21" s="1"/>
  <c r="AU622" i="21"/>
  <c r="AT622" i="21"/>
  <c r="AS622" i="21"/>
  <c r="AR622" i="21"/>
  <c r="AQ622" i="21"/>
  <c r="AP622" i="21" s="1"/>
  <c r="AU621" i="21"/>
  <c r="AT621" i="21"/>
  <c r="AS621" i="21"/>
  <c r="AR621" i="21"/>
  <c r="AQ621" i="21"/>
  <c r="AP621" i="21" s="1"/>
  <c r="AU620" i="21"/>
  <c r="AT620" i="21"/>
  <c r="AS620" i="21"/>
  <c r="AR620" i="21"/>
  <c r="AQ620" i="21"/>
  <c r="AP620" i="21" s="1"/>
  <c r="AU619" i="21"/>
  <c r="AT619" i="21"/>
  <c r="AS619" i="21"/>
  <c r="AR619" i="21"/>
  <c r="AQ619" i="21"/>
  <c r="AP619" i="21"/>
  <c r="AU618" i="21"/>
  <c r="AT618" i="21"/>
  <c r="AS618" i="21"/>
  <c r="AR618" i="21"/>
  <c r="AQ618" i="21"/>
  <c r="AP618" i="21" s="1"/>
  <c r="AU617" i="21"/>
  <c r="AT617" i="21"/>
  <c r="AS617" i="21"/>
  <c r="AR617" i="21"/>
  <c r="AQ617" i="21"/>
  <c r="AP617" i="21" s="1"/>
  <c r="AU616" i="21"/>
  <c r="AT616" i="21"/>
  <c r="AS616" i="21"/>
  <c r="AR616" i="21"/>
  <c r="AQ616" i="21"/>
  <c r="AP616" i="21" s="1"/>
  <c r="AU615" i="21"/>
  <c r="AT615" i="21"/>
  <c r="AS615" i="21"/>
  <c r="AR615" i="21"/>
  <c r="AQ615" i="21"/>
  <c r="AP615" i="21" s="1"/>
  <c r="AU614" i="21"/>
  <c r="AT614" i="21"/>
  <c r="AS614" i="21"/>
  <c r="AR614" i="21"/>
  <c r="AQ614" i="21"/>
  <c r="AP614" i="21" s="1"/>
  <c r="AU613" i="21"/>
  <c r="AT613" i="21"/>
  <c r="AS613" i="21"/>
  <c r="AR613" i="21"/>
  <c r="AQ613" i="21"/>
  <c r="AP613" i="21" s="1"/>
  <c r="AU612" i="21"/>
  <c r="AT612" i="21"/>
  <c r="AS612" i="21"/>
  <c r="AR612" i="21"/>
  <c r="AQ612" i="21"/>
  <c r="AP612" i="21" s="1"/>
  <c r="AU611" i="21"/>
  <c r="AT611" i="21"/>
  <c r="AS611" i="21"/>
  <c r="AR611" i="21"/>
  <c r="AQ611" i="21"/>
  <c r="AP611" i="21" s="1"/>
  <c r="AU610" i="21"/>
  <c r="AT610" i="21"/>
  <c r="AS610" i="21"/>
  <c r="AR610" i="21"/>
  <c r="AQ610" i="21"/>
  <c r="AP610" i="21" s="1"/>
  <c r="AU609" i="21"/>
  <c r="AT609" i="21"/>
  <c r="AS609" i="21"/>
  <c r="AR609" i="21"/>
  <c r="AQ609" i="21"/>
  <c r="AP609" i="21" s="1"/>
  <c r="AU608" i="21"/>
  <c r="AT608" i="21"/>
  <c r="AS608" i="21"/>
  <c r="AR608" i="21"/>
  <c r="AQ608" i="21"/>
  <c r="AP608" i="21" s="1"/>
  <c r="AU607" i="21"/>
  <c r="AT607" i="21"/>
  <c r="AS607" i="21"/>
  <c r="AR607" i="21"/>
  <c r="AQ607" i="21"/>
  <c r="AP607" i="21" s="1"/>
  <c r="AU606" i="21"/>
  <c r="AT606" i="21"/>
  <c r="AS606" i="21"/>
  <c r="AR606" i="21"/>
  <c r="AQ606" i="21"/>
  <c r="AP606" i="21" s="1"/>
  <c r="AU605" i="21"/>
  <c r="AT605" i="21"/>
  <c r="AS605" i="21"/>
  <c r="AR605" i="21"/>
  <c r="AQ605" i="21"/>
  <c r="AP605" i="21" s="1"/>
  <c r="AU604" i="21"/>
  <c r="AT604" i="21"/>
  <c r="AS604" i="21"/>
  <c r="AR604" i="21"/>
  <c r="AQ604" i="21"/>
  <c r="AP604" i="21" s="1"/>
  <c r="AU603" i="21"/>
  <c r="AT603" i="21"/>
  <c r="AS603" i="21"/>
  <c r="AR603" i="21"/>
  <c r="AQ603" i="21"/>
  <c r="AP603" i="21" s="1"/>
  <c r="AU602" i="21"/>
  <c r="AT602" i="21"/>
  <c r="AS602" i="21"/>
  <c r="AR602" i="21"/>
  <c r="AQ602" i="21"/>
  <c r="AP602" i="21" s="1"/>
  <c r="AU601" i="21"/>
  <c r="AT601" i="21"/>
  <c r="AS601" i="21"/>
  <c r="AR601" i="21"/>
  <c r="AQ601" i="21"/>
  <c r="AP601" i="21" s="1"/>
  <c r="AU600" i="21"/>
  <c r="AT600" i="21"/>
  <c r="AS600" i="21"/>
  <c r="AR600" i="21"/>
  <c r="AQ600" i="21"/>
  <c r="AP600" i="21" s="1"/>
  <c r="AU599" i="21"/>
  <c r="AT599" i="21"/>
  <c r="AS599" i="21"/>
  <c r="AR599" i="21"/>
  <c r="AQ599" i="21"/>
  <c r="AP599" i="21" s="1"/>
  <c r="AU598" i="21"/>
  <c r="AT598" i="21"/>
  <c r="AS598" i="21"/>
  <c r="AR598" i="21"/>
  <c r="AQ598" i="21"/>
  <c r="AP598" i="21" s="1"/>
  <c r="AU597" i="21"/>
  <c r="AT597" i="21"/>
  <c r="AS597" i="21"/>
  <c r="AR597" i="21"/>
  <c r="AQ597" i="21"/>
  <c r="AP597" i="21" s="1"/>
  <c r="AU596" i="21"/>
  <c r="AT596" i="21"/>
  <c r="AS596" i="21"/>
  <c r="AR596" i="21"/>
  <c r="AQ596" i="21"/>
  <c r="AP596" i="21" s="1"/>
  <c r="AU595" i="21"/>
  <c r="AT595" i="21"/>
  <c r="AS595" i="21"/>
  <c r="AR595" i="21"/>
  <c r="AQ595" i="21"/>
  <c r="AP595" i="21" s="1"/>
  <c r="AU594" i="21"/>
  <c r="AT594" i="21"/>
  <c r="AS594" i="21"/>
  <c r="AR594" i="21"/>
  <c r="AQ594" i="21"/>
  <c r="AP594" i="21" s="1"/>
  <c r="AU593" i="21"/>
  <c r="AT593" i="21"/>
  <c r="AS593" i="21"/>
  <c r="AR593" i="21"/>
  <c r="AQ593" i="21"/>
  <c r="AP593" i="21" s="1"/>
  <c r="AU592" i="21"/>
  <c r="AT592" i="21"/>
  <c r="AS592" i="21"/>
  <c r="AR592" i="21"/>
  <c r="AQ592" i="21"/>
  <c r="AP592" i="21" s="1"/>
  <c r="AU591" i="21"/>
  <c r="AT591" i="21"/>
  <c r="AS591" i="21"/>
  <c r="AR591" i="21"/>
  <c r="AQ591" i="21"/>
  <c r="AP591" i="21" s="1"/>
  <c r="AU590" i="21"/>
  <c r="AT590" i="21"/>
  <c r="AS590" i="21"/>
  <c r="AR590" i="21"/>
  <c r="AQ590" i="21"/>
  <c r="AP590" i="21" s="1"/>
  <c r="AU589" i="21"/>
  <c r="AT589" i="21"/>
  <c r="AS589" i="21"/>
  <c r="AR589" i="21"/>
  <c r="AQ589" i="21"/>
  <c r="AP589" i="21" s="1"/>
  <c r="AU588" i="21"/>
  <c r="AT588" i="21"/>
  <c r="AS588" i="21"/>
  <c r="AR588" i="21"/>
  <c r="AQ588" i="21"/>
  <c r="AP588" i="21" s="1"/>
  <c r="AU587" i="21"/>
  <c r="AT587" i="21"/>
  <c r="AS587" i="21"/>
  <c r="AR587" i="21"/>
  <c r="AQ587" i="21"/>
  <c r="AP587" i="21"/>
  <c r="AU586" i="21"/>
  <c r="AT586" i="21"/>
  <c r="AS586" i="21"/>
  <c r="AR586" i="21"/>
  <c r="AQ586" i="21"/>
  <c r="AP586" i="21" s="1"/>
  <c r="AU585" i="21"/>
  <c r="AT585" i="21"/>
  <c r="AS585" i="21"/>
  <c r="AR585" i="21"/>
  <c r="AQ585" i="21"/>
  <c r="AP585" i="21" s="1"/>
  <c r="AU584" i="21"/>
  <c r="AT584" i="21"/>
  <c r="AS584" i="21"/>
  <c r="AR584" i="21"/>
  <c r="AQ584" i="21"/>
  <c r="AP584" i="21" s="1"/>
  <c r="AU583" i="21"/>
  <c r="AT583" i="21"/>
  <c r="AS583" i="21"/>
  <c r="AR583" i="21"/>
  <c r="AQ583" i="21"/>
  <c r="AP583" i="21" s="1"/>
  <c r="AU582" i="21"/>
  <c r="AT582" i="21"/>
  <c r="AS582" i="21"/>
  <c r="AR582" i="21"/>
  <c r="AQ582" i="21"/>
  <c r="AP582" i="21" s="1"/>
  <c r="AU581" i="21"/>
  <c r="AT581" i="21"/>
  <c r="AS581" i="21"/>
  <c r="AR581" i="21"/>
  <c r="AQ581" i="21"/>
  <c r="AP581" i="21" s="1"/>
  <c r="AU580" i="21"/>
  <c r="AT580" i="21"/>
  <c r="AS580" i="21"/>
  <c r="AR580" i="21"/>
  <c r="AQ580" i="21"/>
  <c r="AP580" i="21" s="1"/>
  <c r="AU579" i="21"/>
  <c r="AT579" i="21"/>
  <c r="AS579" i="21"/>
  <c r="AR579" i="21"/>
  <c r="AQ579" i="21"/>
  <c r="AP579" i="21" s="1"/>
  <c r="AU578" i="21"/>
  <c r="AT578" i="21"/>
  <c r="AS578" i="21"/>
  <c r="AR578" i="21"/>
  <c r="AQ578" i="21"/>
  <c r="AP578" i="21" s="1"/>
  <c r="AU577" i="21"/>
  <c r="AT577" i="21"/>
  <c r="AS577" i="21"/>
  <c r="AR577" i="21"/>
  <c r="AQ577" i="21"/>
  <c r="AP577" i="21" s="1"/>
  <c r="AU576" i="21"/>
  <c r="AT576" i="21"/>
  <c r="AS576" i="21"/>
  <c r="AR576" i="21"/>
  <c r="AQ576" i="21"/>
  <c r="AP576" i="21" s="1"/>
  <c r="AU575" i="21"/>
  <c r="AT575" i="21"/>
  <c r="AS575" i="21"/>
  <c r="AR575" i="21"/>
  <c r="AQ575" i="21"/>
  <c r="AP575" i="21" s="1"/>
  <c r="AU574" i="21"/>
  <c r="AT574" i="21"/>
  <c r="AS574" i="21"/>
  <c r="AR574" i="21"/>
  <c r="AQ574" i="21"/>
  <c r="AP574" i="21" s="1"/>
  <c r="AU573" i="21"/>
  <c r="AT573" i="21"/>
  <c r="AS573" i="21"/>
  <c r="AR573" i="21"/>
  <c r="AQ573" i="21"/>
  <c r="AP573" i="21" s="1"/>
  <c r="AU572" i="21"/>
  <c r="AT572" i="21"/>
  <c r="AS572" i="21"/>
  <c r="AR572" i="21"/>
  <c r="AQ572" i="21"/>
  <c r="AP572" i="21" s="1"/>
  <c r="AU571" i="21"/>
  <c r="AT571" i="21"/>
  <c r="AS571" i="21"/>
  <c r="AR571" i="21"/>
  <c r="AQ571" i="21"/>
  <c r="AP571" i="21" s="1"/>
  <c r="AU570" i="21"/>
  <c r="AT570" i="21"/>
  <c r="AS570" i="21"/>
  <c r="AR570" i="21"/>
  <c r="AQ570" i="21"/>
  <c r="AP570" i="21" s="1"/>
  <c r="AU569" i="21"/>
  <c r="AT569" i="21"/>
  <c r="AS569" i="21"/>
  <c r="AR569" i="21"/>
  <c r="AQ569" i="21"/>
  <c r="AP569" i="21" s="1"/>
  <c r="AU568" i="21"/>
  <c r="AT568" i="21"/>
  <c r="AS568" i="21"/>
  <c r="AR568" i="21"/>
  <c r="AQ568" i="21"/>
  <c r="AP568" i="21" s="1"/>
  <c r="AU567" i="21"/>
  <c r="AT567" i="21"/>
  <c r="AS567" i="21"/>
  <c r="AR567" i="21"/>
  <c r="AQ567" i="21"/>
  <c r="AP567" i="21" s="1"/>
  <c r="AU566" i="21"/>
  <c r="AT566" i="21"/>
  <c r="AS566" i="21"/>
  <c r="AR566" i="21"/>
  <c r="AQ566" i="21"/>
  <c r="AP566" i="21" s="1"/>
  <c r="AU565" i="21"/>
  <c r="AT565" i="21"/>
  <c r="AS565" i="21"/>
  <c r="AR565" i="21"/>
  <c r="AQ565" i="21"/>
  <c r="AP565" i="21" s="1"/>
  <c r="AU564" i="21"/>
  <c r="AT564" i="21"/>
  <c r="AS564" i="21"/>
  <c r="AR564" i="21"/>
  <c r="AQ564" i="21"/>
  <c r="AP564" i="21" s="1"/>
  <c r="AU563" i="21"/>
  <c r="AT563" i="21"/>
  <c r="AS563" i="21"/>
  <c r="AR563" i="21"/>
  <c r="AQ563" i="21"/>
  <c r="AP563" i="21" s="1"/>
  <c r="AU562" i="21"/>
  <c r="AT562" i="21"/>
  <c r="AS562" i="21"/>
  <c r="AR562" i="21"/>
  <c r="AQ562" i="21"/>
  <c r="AP562" i="21" s="1"/>
  <c r="AU561" i="21"/>
  <c r="AT561" i="21"/>
  <c r="AS561" i="21"/>
  <c r="AR561" i="21"/>
  <c r="AQ561" i="21"/>
  <c r="AP561" i="21" s="1"/>
  <c r="AU560" i="21"/>
  <c r="AT560" i="21"/>
  <c r="AS560" i="21"/>
  <c r="AR560" i="21"/>
  <c r="AQ560" i="21"/>
  <c r="AP560" i="21" s="1"/>
  <c r="AU559" i="21"/>
  <c r="AT559" i="21"/>
  <c r="AS559" i="21"/>
  <c r="AR559" i="21"/>
  <c r="AQ559" i="21"/>
  <c r="AP559" i="21" s="1"/>
  <c r="AU558" i="21"/>
  <c r="AT558" i="21"/>
  <c r="AS558" i="21"/>
  <c r="AR558" i="21"/>
  <c r="AQ558" i="21"/>
  <c r="AP558" i="21" s="1"/>
  <c r="AU557" i="21"/>
  <c r="AT557" i="21"/>
  <c r="AS557" i="21"/>
  <c r="AR557" i="21"/>
  <c r="AQ557" i="21"/>
  <c r="AP557" i="21" s="1"/>
  <c r="AU556" i="21"/>
  <c r="AT556" i="21"/>
  <c r="AS556" i="21"/>
  <c r="AR556" i="21"/>
  <c r="AQ556" i="21"/>
  <c r="AP556" i="21" s="1"/>
  <c r="AU555" i="21"/>
  <c r="AT555" i="21"/>
  <c r="AS555" i="21"/>
  <c r="AR555" i="21"/>
  <c r="AQ555" i="21"/>
  <c r="AP555" i="21" s="1"/>
  <c r="AU554" i="21"/>
  <c r="AT554" i="21"/>
  <c r="AS554" i="21"/>
  <c r="AR554" i="21"/>
  <c r="AQ554" i="21"/>
  <c r="AP554" i="21" s="1"/>
  <c r="AU553" i="21"/>
  <c r="AT553" i="21"/>
  <c r="AS553" i="21"/>
  <c r="AR553" i="21"/>
  <c r="AQ553" i="21"/>
  <c r="AP553" i="21" s="1"/>
  <c r="AU552" i="21"/>
  <c r="AT552" i="21"/>
  <c r="AS552" i="21"/>
  <c r="AR552" i="21"/>
  <c r="AQ552" i="21"/>
  <c r="AP552" i="21" s="1"/>
  <c r="AU551" i="21"/>
  <c r="AT551" i="21"/>
  <c r="AS551" i="21"/>
  <c r="AR551" i="21"/>
  <c r="AQ551" i="21"/>
  <c r="AP551" i="21" s="1"/>
  <c r="AU550" i="21"/>
  <c r="AT550" i="21"/>
  <c r="AS550" i="21"/>
  <c r="AR550" i="21"/>
  <c r="AQ550" i="21"/>
  <c r="AP550" i="21" s="1"/>
  <c r="AU549" i="21"/>
  <c r="AT549" i="21"/>
  <c r="AS549" i="21"/>
  <c r="AR549" i="21"/>
  <c r="AQ549" i="21"/>
  <c r="AP549" i="21" s="1"/>
  <c r="AU548" i="21"/>
  <c r="AT548" i="21"/>
  <c r="AS548" i="21"/>
  <c r="AR548" i="21"/>
  <c r="AQ548" i="21"/>
  <c r="AP548" i="21" s="1"/>
  <c r="AU547" i="21"/>
  <c r="AT547" i="21"/>
  <c r="AS547" i="21"/>
  <c r="AR547" i="21"/>
  <c r="AQ547" i="21"/>
  <c r="AP547" i="21"/>
  <c r="AU546" i="21"/>
  <c r="AT546" i="21"/>
  <c r="AS546" i="21"/>
  <c r="AR546" i="21"/>
  <c r="AQ546" i="21"/>
  <c r="AP546" i="21" s="1"/>
  <c r="AU545" i="21"/>
  <c r="AT545" i="21"/>
  <c r="AS545" i="21"/>
  <c r="AR545" i="21"/>
  <c r="AQ545" i="21"/>
  <c r="AP545" i="21" s="1"/>
  <c r="AU544" i="21"/>
  <c r="AT544" i="21"/>
  <c r="AS544" i="21"/>
  <c r="AR544" i="21"/>
  <c r="AQ544" i="21"/>
  <c r="AP544" i="21" s="1"/>
  <c r="AU543" i="21"/>
  <c r="AT543" i="21"/>
  <c r="AS543" i="21"/>
  <c r="AR543" i="21"/>
  <c r="AQ543" i="21"/>
  <c r="AP543" i="21" s="1"/>
  <c r="AU542" i="21"/>
  <c r="AT542" i="21"/>
  <c r="AS542" i="21"/>
  <c r="AR542" i="21"/>
  <c r="AQ542" i="21"/>
  <c r="AP542" i="21" s="1"/>
  <c r="AU541" i="21"/>
  <c r="AT541" i="21"/>
  <c r="AS541" i="21"/>
  <c r="AR541" i="21"/>
  <c r="AQ541" i="21"/>
  <c r="AP541" i="21" s="1"/>
  <c r="AU540" i="21"/>
  <c r="AT540" i="21"/>
  <c r="AS540" i="21"/>
  <c r="AR540" i="21"/>
  <c r="AQ540" i="21"/>
  <c r="AP540" i="21" s="1"/>
  <c r="AU539" i="21"/>
  <c r="AT539" i="21"/>
  <c r="AS539" i="21"/>
  <c r="AR539" i="21"/>
  <c r="AQ539" i="21"/>
  <c r="AP539" i="21" s="1"/>
  <c r="AU538" i="21"/>
  <c r="AT538" i="21"/>
  <c r="AS538" i="21"/>
  <c r="AR538" i="21"/>
  <c r="AQ538" i="21"/>
  <c r="AP538" i="21" s="1"/>
  <c r="AU537" i="21"/>
  <c r="AT537" i="21"/>
  <c r="AS537" i="21"/>
  <c r="AR537" i="21"/>
  <c r="AQ537" i="21"/>
  <c r="AP537" i="21" s="1"/>
  <c r="AU536" i="21"/>
  <c r="AT536" i="21"/>
  <c r="AS536" i="21"/>
  <c r="AR536" i="21"/>
  <c r="AQ536" i="21"/>
  <c r="AP536" i="21" s="1"/>
  <c r="AU535" i="21"/>
  <c r="AT535" i="21"/>
  <c r="AS535" i="21"/>
  <c r="AR535" i="21"/>
  <c r="AQ535" i="21"/>
  <c r="AP535" i="21" s="1"/>
  <c r="AU534" i="21"/>
  <c r="AT534" i="21"/>
  <c r="AS534" i="21"/>
  <c r="AR534" i="21"/>
  <c r="AQ534" i="21"/>
  <c r="AP534" i="21" s="1"/>
  <c r="AU533" i="21"/>
  <c r="AT533" i="21"/>
  <c r="AS533" i="21"/>
  <c r="AR533" i="21"/>
  <c r="AQ533" i="21"/>
  <c r="AP533" i="21" s="1"/>
  <c r="AU532" i="21"/>
  <c r="AT532" i="21"/>
  <c r="AS532" i="21"/>
  <c r="AR532" i="21"/>
  <c r="AQ532" i="21"/>
  <c r="AP532" i="21" s="1"/>
  <c r="AU531" i="21"/>
  <c r="AT531" i="21"/>
  <c r="AS531" i="21"/>
  <c r="AR531" i="21"/>
  <c r="AQ531" i="21"/>
  <c r="AP531" i="21" s="1"/>
  <c r="AU530" i="21"/>
  <c r="AT530" i="21"/>
  <c r="AS530" i="21"/>
  <c r="AR530" i="21"/>
  <c r="AQ530" i="21"/>
  <c r="AP530" i="21" s="1"/>
  <c r="AU529" i="21"/>
  <c r="AT529" i="21"/>
  <c r="AS529" i="21"/>
  <c r="AR529" i="21"/>
  <c r="AQ529" i="21"/>
  <c r="AP529" i="21" s="1"/>
  <c r="AU528" i="21"/>
  <c r="AT528" i="21"/>
  <c r="AS528" i="21"/>
  <c r="AR528" i="21"/>
  <c r="AQ528" i="21"/>
  <c r="AP528" i="21" s="1"/>
  <c r="AU527" i="21"/>
  <c r="AT527" i="21"/>
  <c r="AS527" i="21"/>
  <c r="AR527" i="21"/>
  <c r="AQ527" i="21"/>
  <c r="AP527" i="21" s="1"/>
  <c r="AU526" i="21"/>
  <c r="AT526" i="21"/>
  <c r="AS526" i="21"/>
  <c r="AR526" i="21"/>
  <c r="AQ526" i="21"/>
  <c r="AP526" i="21" s="1"/>
  <c r="AU525" i="21"/>
  <c r="AT525" i="21"/>
  <c r="AS525" i="21"/>
  <c r="AR525" i="21"/>
  <c r="AQ525" i="21"/>
  <c r="AP525" i="21" s="1"/>
  <c r="AU524" i="21"/>
  <c r="AT524" i="21"/>
  <c r="AS524" i="21"/>
  <c r="AR524" i="21"/>
  <c r="AQ524" i="21"/>
  <c r="AP524" i="21" s="1"/>
  <c r="AU523" i="21"/>
  <c r="AT523" i="21"/>
  <c r="AS523" i="21"/>
  <c r="AR523" i="21"/>
  <c r="AQ523" i="21"/>
  <c r="AP523" i="21" s="1"/>
  <c r="AU522" i="21"/>
  <c r="AT522" i="21"/>
  <c r="AS522" i="21"/>
  <c r="AR522" i="21"/>
  <c r="AQ522" i="21"/>
  <c r="AP522" i="21" s="1"/>
  <c r="AU521" i="21"/>
  <c r="AT521" i="21"/>
  <c r="AS521" i="21"/>
  <c r="AR521" i="21"/>
  <c r="AQ521" i="21"/>
  <c r="AP521" i="21" s="1"/>
  <c r="AU520" i="21"/>
  <c r="AT520" i="21"/>
  <c r="AS520" i="21"/>
  <c r="AR520" i="21"/>
  <c r="AQ520" i="21"/>
  <c r="AP520" i="21" s="1"/>
  <c r="AU519" i="21"/>
  <c r="AT519" i="21"/>
  <c r="AS519" i="21"/>
  <c r="AR519" i="21"/>
  <c r="AQ519" i="21"/>
  <c r="AP519" i="21" s="1"/>
  <c r="AU518" i="21"/>
  <c r="AT518" i="21"/>
  <c r="AS518" i="21"/>
  <c r="AR518" i="21"/>
  <c r="AQ518" i="21"/>
  <c r="AP518" i="21" s="1"/>
  <c r="AU517" i="21"/>
  <c r="AT517" i="21"/>
  <c r="AS517" i="21"/>
  <c r="AR517" i="21"/>
  <c r="AQ517" i="21"/>
  <c r="AP517" i="21"/>
  <c r="AU516" i="21"/>
  <c r="AT516" i="21"/>
  <c r="AS516" i="21"/>
  <c r="AR516" i="21"/>
  <c r="AQ516" i="21"/>
  <c r="AP516" i="21" s="1"/>
  <c r="AU515" i="21"/>
  <c r="AT515" i="21"/>
  <c r="AS515" i="21"/>
  <c r="AR515" i="21"/>
  <c r="AQ515" i="21"/>
  <c r="AP515" i="21" s="1"/>
  <c r="AU514" i="21"/>
  <c r="AT514" i="21"/>
  <c r="AS514" i="21"/>
  <c r="AR514" i="21"/>
  <c r="AQ514" i="21"/>
  <c r="AP514" i="21" s="1"/>
  <c r="AU513" i="21"/>
  <c r="AT513" i="21"/>
  <c r="AS513" i="21"/>
  <c r="AR513" i="21"/>
  <c r="AQ513" i="21"/>
  <c r="AP513" i="21" s="1"/>
  <c r="AU512" i="21"/>
  <c r="AT512" i="21"/>
  <c r="AS512" i="21"/>
  <c r="AR512" i="21"/>
  <c r="AQ512" i="21"/>
  <c r="AP512" i="21" s="1"/>
  <c r="AU511" i="21"/>
  <c r="AT511" i="21"/>
  <c r="AS511" i="21"/>
  <c r="AR511" i="21"/>
  <c r="AQ511" i="21"/>
  <c r="AP511" i="21" s="1"/>
  <c r="AU510" i="21"/>
  <c r="AT510" i="21"/>
  <c r="AS510" i="21"/>
  <c r="AR510" i="21"/>
  <c r="AQ510" i="21"/>
  <c r="AP510" i="21" s="1"/>
  <c r="AU509" i="21"/>
  <c r="AT509" i="21"/>
  <c r="AS509" i="21"/>
  <c r="AR509" i="21"/>
  <c r="AQ509" i="21"/>
  <c r="AP509" i="21" s="1"/>
  <c r="AU508" i="21"/>
  <c r="AT508" i="21"/>
  <c r="AS508" i="21"/>
  <c r="AR508" i="21"/>
  <c r="AQ508" i="21"/>
  <c r="AP508" i="21" s="1"/>
  <c r="AU507" i="21"/>
  <c r="AT507" i="21"/>
  <c r="AS507" i="21"/>
  <c r="AR507" i="21"/>
  <c r="AQ507" i="21"/>
  <c r="AP507" i="21" s="1"/>
  <c r="AU506" i="21"/>
  <c r="AT506" i="21"/>
  <c r="AS506" i="21"/>
  <c r="AR506" i="21"/>
  <c r="AQ506" i="21"/>
  <c r="AP506" i="21" s="1"/>
  <c r="AU505" i="21"/>
  <c r="AT505" i="21"/>
  <c r="AS505" i="21"/>
  <c r="AR505" i="21"/>
  <c r="AQ505" i="21"/>
  <c r="AP505" i="21" s="1"/>
  <c r="AU504" i="21"/>
  <c r="AT504" i="21"/>
  <c r="AS504" i="21"/>
  <c r="AR504" i="21"/>
  <c r="AQ504" i="21"/>
  <c r="AP504" i="21" s="1"/>
  <c r="AU503" i="21"/>
  <c r="AT503" i="21"/>
  <c r="AS503" i="21"/>
  <c r="AR503" i="21"/>
  <c r="AQ503" i="21"/>
  <c r="AP503" i="21" s="1"/>
  <c r="AU502" i="21"/>
  <c r="AT502" i="21"/>
  <c r="AS502" i="21"/>
  <c r="AR502" i="21"/>
  <c r="AQ502" i="21"/>
  <c r="AP502" i="21" s="1"/>
  <c r="AU501" i="21"/>
  <c r="AT501" i="21"/>
  <c r="AS501" i="21"/>
  <c r="AR501" i="21"/>
  <c r="AQ501" i="21"/>
  <c r="AP501" i="21" s="1"/>
  <c r="AU500" i="21"/>
  <c r="AT500" i="21"/>
  <c r="AS500" i="21"/>
  <c r="AR500" i="21"/>
  <c r="AQ500" i="21"/>
  <c r="AP500" i="21" s="1"/>
  <c r="AU499" i="21"/>
  <c r="AT499" i="21"/>
  <c r="AS499" i="21"/>
  <c r="AR499" i="21"/>
  <c r="AQ499" i="21"/>
  <c r="AP499" i="21" s="1"/>
  <c r="AU498" i="21"/>
  <c r="AT498" i="21"/>
  <c r="AS498" i="21"/>
  <c r="AR498" i="21"/>
  <c r="AQ498" i="21"/>
  <c r="AP498" i="21" s="1"/>
  <c r="AU497" i="21"/>
  <c r="AT497" i="21"/>
  <c r="AS497" i="21"/>
  <c r="AR497" i="21"/>
  <c r="AQ497" i="21"/>
  <c r="AP497" i="21" s="1"/>
  <c r="AU496" i="21"/>
  <c r="AT496" i="21"/>
  <c r="AS496" i="21"/>
  <c r="AR496" i="21"/>
  <c r="AQ496" i="21"/>
  <c r="AP496" i="21" s="1"/>
  <c r="AU495" i="21"/>
  <c r="AT495" i="21"/>
  <c r="AS495" i="21"/>
  <c r="AR495" i="21"/>
  <c r="AQ495" i="21"/>
  <c r="AP495" i="21" s="1"/>
  <c r="AU494" i="21"/>
  <c r="AT494" i="21"/>
  <c r="AS494" i="21"/>
  <c r="AR494" i="21"/>
  <c r="AQ494" i="21"/>
  <c r="AP494" i="21" s="1"/>
  <c r="AU493" i="21"/>
  <c r="AT493" i="21"/>
  <c r="AS493" i="21"/>
  <c r="AR493" i="21"/>
  <c r="AQ493" i="21"/>
  <c r="AP493" i="21" s="1"/>
  <c r="AU492" i="21"/>
  <c r="AT492" i="21"/>
  <c r="AS492" i="21"/>
  <c r="AR492" i="21"/>
  <c r="AQ492" i="21"/>
  <c r="AP492" i="21" s="1"/>
  <c r="AU491" i="21"/>
  <c r="AT491" i="21"/>
  <c r="AS491" i="21"/>
  <c r="AR491" i="21"/>
  <c r="AQ491" i="21"/>
  <c r="AP491" i="21" s="1"/>
  <c r="AU490" i="21"/>
  <c r="AT490" i="21"/>
  <c r="AS490" i="21"/>
  <c r="AR490" i="21"/>
  <c r="AQ490" i="21"/>
  <c r="AP490" i="21" s="1"/>
  <c r="AU489" i="21"/>
  <c r="AT489" i="21"/>
  <c r="AS489" i="21"/>
  <c r="AR489" i="21"/>
  <c r="AQ489" i="21"/>
  <c r="AP489" i="21" s="1"/>
  <c r="AU488" i="21"/>
  <c r="AT488" i="21"/>
  <c r="AS488" i="21"/>
  <c r="AR488" i="21"/>
  <c r="AQ488" i="21"/>
  <c r="AP488" i="21" s="1"/>
  <c r="AU487" i="21"/>
  <c r="AT487" i="21"/>
  <c r="AS487" i="21"/>
  <c r="AR487" i="21"/>
  <c r="AQ487" i="21"/>
  <c r="AP487" i="21" s="1"/>
  <c r="AU486" i="21"/>
  <c r="AT486" i="21"/>
  <c r="AS486" i="21"/>
  <c r="AR486" i="21"/>
  <c r="AQ486" i="21"/>
  <c r="AP486" i="21" s="1"/>
  <c r="AU485" i="21"/>
  <c r="AT485" i="21"/>
  <c r="AS485" i="21"/>
  <c r="AR485" i="21"/>
  <c r="AQ485" i="21"/>
  <c r="AP485" i="21" s="1"/>
  <c r="AU484" i="21"/>
  <c r="AT484" i="21"/>
  <c r="AS484" i="21"/>
  <c r="AR484" i="21"/>
  <c r="AQ484" i="21"/>
  <c r="AP484" i="21" s="1"/>
  <c r="AU483" i="21"/>
  <c r="AT483" i="21"/>
  <c r="AS483" i="21"/>
  <c r="AR483" i="21"/>
  <c r="AQ483" i="21"/>
  <c r="AP483" i="21" s="1"/>
  <c r="AU482" i="21"/>
  <c r="AT482" i="21"/>
  <c r="AS482" i="21"/>
  <c r="AR482" i="21"/>
  <c r="AQ482" i="21"/>
  <c r="AP482" i="21" s="1"/>
  <c r="AU481" i="21"/>
  <c r="AT481" i="21"/>
  <c r="AS481" i="21"/>
  <c r="AR481" i="21"/>
  <c r="AQ481" i="21"/>
  <c r="AP481" i="21" s="1"/>
  <c r="AU480" i="21"/>
  <c r="AT480" i="21"/>
  <c r="AS480" i="21"/>
  <c r="AR480" i="21"/>
  <c r="AQ480" i="21"/>
  <c r="AP480" i="21" s="1"/>
  <c r="AU479" i="21"/>
  <c r="AT479" i="21"/>
  <c r="AS479" i="21"/>
  <c r="AR479" i="21"/>
  <c r="AQ479" i="21"/>
  <c r="AP479" i="21" s="1"/>
  <c r="AU478" i="21"/>
  <c r="AT478" i="21"/>
  <c r="AS478" i="21"/>
  <c r="AR478" i="21"/>
  <c r="AQ478" i="21"/>
  <c r="AP478" i="21" s="1"/>
  <c r="AU477" i="21"/>
  <c r="AT477" i="21"/>
  <c r="AS477" i="21"/>
  <c r="AR477" i="21"/>
  <c r="AQ477" i="21"/>
  <c r="AP477" i="21" s="1"/>
  <c r="AU476" i="21"/>
  <c r="AT476" i="21"/>
  <c r="AS476" i="21"/>
  <c r="AR476" i="21"/>
  <c r="AQ476" i="21"/>
  <c r="AP476" i="21" s="1"/>
  <c r="AU475" i="21"/>
  <c r="AT475" i="21"/>
  <c r="AS475" i="21"/>
  <c r="AR475" i="21"/>
  <c r="AQ475" i="21"/>
  <c r="AP475" i="21" s="1"/>
  <c r="AU474" i="21"/>
  <c r="AT474" i="21"/>
  <c r="AS474" i="21"/>
  <c r="AR474" i="21"/>
  <c r="AQ474" i="21"/>
  <c r="AP474" i="21" s="1"/>
  <c r="AU473" i="21"/>
  <c r="AT473" i="21"/>
  <c r="AS473" i="21"/>
  <c r="AR473" i="21"/>
  <c r="AQ473" i="21"/>
  <c r="AP473" i="21" s="1"/>
  <c r="AU472" i="21"/>
  <c r="AT472" i="21"/>
  <c r="AS472" i="21"/>
  <c r="AR472" i="21"/>
  <c r="AQ472" i="21"/>
  <c r="AP472" i="21" s="1"/>
  <c r="AU471" i="21"/>
  <c r="AT471" i="21"/>
  <c r="AS471" i="21"/>
  <c r="AR471" i="21"/>
  <c r="AQ471" i="21"/>
  <c r="AP471" i="21" s="1"/>
  <c r="AU470" i="21"/>
  <c r="AT470" i="21"/>
  <c r="AS470" i="21"/>
  <c r="AR470" i="21"/>
  <c r="AQ470" i="21"/>
  <c r="AP470" i="21" s="1"/>
  <c r="AU469" i="21"/>
  <c r="AT469" i="21"/>
  <c r="AS469" i="21"/>
  <c r="AR469" i="21"/>
  <c r="AQ469" i="21"/>
  <c r="AP469" i="21" s="1"/>
  <c r="AU468" i="21"/>
  <c r="AT468" i="21"/>
  <c r="AS468" i="21"/>
  <c r="AR468" i="21"/>
  <c r="AQ468" i="21"/>
  <c r="AP468" i="21" s="1"/>
  <c r="AU467" i="21"/>
  <c r="AT467" i="21"/>
  <c r="AS467" i="21"/>
  <c r="AR467" i="21"/>
  <c r="AQ467" i="21"/>
  <c r="AP467" i="21" s="1"/>
  <c r="AU466" i="21"/>
  <c r="AT466" i="21"/>
  <c r="AS466" i="21"/>
  <c r="AR466" i="21"/>
  <c r="AQ466" i="21"/>
  <c r="AP466" i="21" s="1"/>
  <c r="AU465" i="21"/>
  <c r="AT465" i="21"/>
  <c r="AS465" i="21"/>
  <c r="AR465" i="21"/>
  <c r="AQ465" i="21"/>
  <c r="AP465" i="21"/>
  <c r="AU464" i="21"/>
  <c r="AT464" i="21"/>
  <c r="AS464" i="21"/>
  <c r="AR464" i="21"/>
  <c r="AQ464" i="21"/>
  <c r="AP464" i="21" s="1"/>
  <c r="AU463" i="21"/>
  <c r="AT463" i="21"/>
  <c r="AS463" i="21"/>
  <c r="AR463" i="21"/>
  <c r="AQ463" i="21"/>
  <c r="AP463" i="21" s="1"/>
  <c r="AU462" i="21"/>
  <c r="AT462" i="21"/>
  <c r="AS462" i="21"/>
  <c r="AR462" i="21"/>
  <c r="AQ462" i="21"/>
  <c r="AP462" i="21" s="1"/>
  <c r="AU461" i="21"/>
  <c r="AT461" i="21"/>
  <c r="AS461" i="21"/>
  <c r="AR461" i="21"/>
  <c r="AQ461" i="21"/>
  <c r="AP461" i="21" s="1"/>
  <c r="AU460" i="21"/>
  <c r="AT460" i="21"/>
  <c r="AS460" i="21"/>
  <c r="AR460" i="21"/>
  <c r="AQ460" i="21"/>
  <c r="AP460" i="21" s="1"/>
  <c r="AU459" i="21"/>
  <c r="AT459" i="21"/>
  <c r="AS459" i="21"/>
  <c r="AR459" i="21"/>
  <c r="AQ459" i="21"/>
  <c r="AP459" i="21" s="1"/>
  <c r="AU458" i="21"/>
  <c r="AT458" i="21"/>
  <c r="AS458" i="21"/>
  <c r="AR458" i="21"/>
  <c r="AQ458" i="21"/>
  <c r="AP458" i="21" s="1"/>
  <c r="AU457" i="21"/>
  <c r="AT457" i="21"/>
  <c r="AS457" i="21"/>
  <c r="AR457" i="21"/>
  <c r="AQ457" i="21"/>
  <c r="AP457" i="21" s="1"/>
  <c r="AU456" i="21"/>
  <c r="AT456" i="21"/>
  <c r="AS456" i="21"/>
  <c r="AR456" i="21"/>
  <c r="AQ456" i="21"/>
  <c r="AP456" i="21" s="1"/>
  <c r="AU455" i="21"/>
  <c r="AT455" i="21"/>
  <c r="AS455" i="21"/>
  <c r="AR455" i="21"/>
  <c r="AQ455" i="21"/>
  <c r="AP455" i="21" s="1"/>
  <c r="AU454" i="21"/>
  <c r="AT454" i="21"/>
  <c r="AS454" i="21"/>
  <c r="AR454" i="21"/>
  <c r="AQ454" i="21"/>
  <c r="AP454" i="21" s="1"/>
  <c r="AU453" i="21"/>
  <c r="AT453" i="21"/>
  <c r="AS453" i="21"/>
  <c r="AR453" i="21"/>
  <c r="AQ453" i="21"/>
  <c r="AP453" i="21" s="1"/>
  <c r="AU452" i="21"/>
  <c r="AT452" i="21"/>
  <c r="AS452" i="21"/>
  <c r="AR452" i="21"/>
  <c r="AQ452" i="21"/>
  <c r="AP452" i="21" s="1"/>
  <c r="AU451" i="21"/>
  <c r="AT451" i="21"/>
  <c r="AS451" i="21"/>
  <c r="AR451" i="21"/>
  <c r="AQ451" i="21"/>
  <c r="AP451" i="21" s="1"/>
  <c r="AU450" i="21"/>
  <c r="AT450" i="21"/>
  <c r="AS450" i="21"/>
  <c r="AR450" i="21"/>
  <c r="AQ450" i="21"/>
  <c r="AP450" i="21" s="1"/>
  <c r="AU449" i="21"/>
  <c r="AT449" i="21"/>
  <c r="AS449" i="21"/>
  <c r="AR449" i="21"/>
  <c r="AQ449" i="21"/>
  <c r="AP449" i="21" s="1"/>
  <c r="AU448" i="21"/>
  <c r="AT448" i="21"/>
  <c r="AS448" i="21"/>
  <c r="AR448" i="21"/>
  <c r="AQ448" i="21"/>
  <c r="AP448" i="21" s="1"/>
  <c r="AU447" i="21"/>
  <c r="AT447" i="21"/>
  <c r="AS447" i="21"/>
  <c r="AR447" i="21"/>
  <c r="AQ447" i="21"/>
  <c r="AP447" i="21" s="1"/>
  <c r="AU446" i="21"/>
  <c r="AT446" i="21"/>
  <c r="AS446" i="21"/>
  <c r="AR446" i="21"/>
  <c r="AQ446" i="21"/>
  <c r="AP446" i="21" s="1"/>
  <c r="AU445" i="21"/>
  <c r="AT445" i="21"/>
  <c r="AS445" i="21"/>
  <c r="AR445" i="21"/>
  <c r="AQ445" i="21"/>
  <c r="AP445" i="21" s="1"/>
  <c r="AU444" i="21"/>
  <c r="AT444" i="21"/>
  <c r="AS444" i="21"/>
  <c r="AR444" i="21"/>
  <c r="AQ444" i="21"/>
  <c r="AP444" i="21" s="1"/>
  <c r="AU443" i="21"/>
  <c r="AT443" i="21"/>
  <c r="AS443" i="21"/>
  <c r="AR443" i="21"/>
  <c r="AQ443" i="21"/>
  <c r="AP443" i="21" s="1"/>
  <c r="AU442" i="21"/>
  <c r="AT442" i="21"/>
  <c r="AS442" i="21"/>
  <c r="AR442" i="21"/>
  <c r="AQ442" i="21"/>
  <c r="AP442" i="21" s="1"/>
  <c r="AU441" i="21"/>
  <c r="AT441" i="21"/>
  <c r="AS441" i="21"/>
  <c r="AR441" i="21"/>
  <c r="AQ441" i="21"/>
  <c r="AP441" i="21" s="1"/>
  <c r="AU440" i="21"/>
  <c r="AT440" i="21"/>
  <c r="AS440" i="21"/>
  <c r="AR440" i="21"/>
  <c r="AQ440" i="21"/>
  <c r="AP440" i="21" s="1"/>
  <c r="AU439" i="21"/>
  <c r="AT439" i="21"/>
  <c r="AS439" i="21"/>
  <c r="AR439" i="21"/>
  <c r="AQ439" i="21"/>
  <c r="AP439" i="21" s="1"/>
  <c r="AU438" i="21"/>
  <c r="AT438" i="21"/>
  <c r="AS438" i="21"/>
  <c r="AR438" i="21"/>
  <c r="AQ438" i="21"/>
  <c r="AP438" i="21" s="1"/>
  <c r="AU437" i="21"/>
  <c r="AT437" i="21"/>
  <c r="AS437" i="21"/>
  <c r="AR437" i="21"/>
  <c r="AQ437" i="21"/>
  <c r="AP437" i="21" s="1"/>
  <c r="AU436" i="21"/>
  <c r="AT436" i="21"/>
  <c r="AS436" i="21"/>
  <c r="AR436" i="21"/>
  <c r="AQ436" i="21"/>
  <c r="AP436" i="21" s="1"/>
  <c r="AU435" i="21"/>
  <c r="AT435" i="21"/>
  <c r="AS435" i="21"/>
  <c r="AR435" i="21"/>
  <c r="AQ435" i="21"/>
  <c r="AP435" i="21" s="1"/>
  <c r="AU434" i="21"/>
  <c r="AT434" i="21"/>
  <c r="AS434" i="21"/>
  <c r="AR434" i="21"/>
  <c r="AQ434" i="21"/>
  <c r="AP434" i="21" s="1"/>
  <c r="AU433" i="21"/>
  <c r="AT433" i="21"/>
  <c r="AS433" i="21"/>
  <c r="AR433" i="21"/>
  <c r="AQ433" i="21"/>
  <c r="AP433" i="21" s="1"/>
  <c r="AU432" i="21"/>
  <c r="AT432" i="21"/>
  <c r="AS432" i="21"/>
  <c r="AR432" i="21"/>
  <c r="AQ432" i="21"/>
  <c r="AP432" i="21" s="1"/>
  <c r="AU431" i="21"/>
  <c r="AT431" i="21"/>
  <c r="AS431" i="21"/>
  <c r="AR431" i="21"/>
  <c r="AQ431" i="21"/>
  <c r="AP431" i="21" s="1"/>
  <c r="AU430" i="21"/>
  <c r="AT430" i="21"/>
  <c r="AS430" i="21"/>
  <c r="AR430" i="21"/>
  <c r="AQ430" i="21"/>
  <c r="AP430" i="21" s="1"/>
  <c r="AU429" i="21"/>
  <c r="AT429" i="21"/>
  <c r="AS429" i="21"/>
  <c r="AR429" i="21"/>
  <c r="AQ429" i="21"/>
  <c r="AP429" i="21" s="1"/>
  <c r="AU428" i="21"/>
  <c r="AT428" i="21"/>
  <c r="AS428" i="21"/>
  <c r="AR428" i="21"/>
  <c r="AQ428" i="21"/>
  <c r="AP428" i="21" s="1"/>
  <c r="AU427" i="21"/>
  <c r="AT427" i="21"/>
  <c r="AS427" i="21"/>
  <c r="AR427" i="21"/>
  <c r="AQ427" i="21"/>
  <c r="AP427" i="21" s="1"/>
  <c r="AU426" i="21"/>
  <c r="AT426" i="21"/>
  <c r="AS426" i="21"/>
  <c r="AR426" i="21"/>
  <c r="AQ426" i="21"/>
  <c r="AP426" i="21" s="1"/>
  <c r="AU425" i="21"/>
  <c r="AT425" i="21"/>
  <c r="AS425" i="21"/>
  <c r="AR425" i="21"/>
  <c r="AQ425" i="21"/>
  <c r="AP425" i="21" s="1"/>
  <c r="AU424" i="21"/>
  <c r="AT424" i="21"/>
  <c r="AS424" i="21"/>
  <c r="AR424" i="21"/>
  <c r="AQ424" i="21"/>
  <c r="AP424" i="21" s="1"/>
  <c r="AU423" i="21"/>
  <c r="AT423" i="21"/>
  <c r="AS423" i="21"/>
  <c r="AR423" i="21"/>
  <c r="AQ423" i="21"/>
  <c r="AP423" i="21" s="1"/>
  <c r="AU422" i="21"/>
  <c r="AT422" i="21"/>
  <c r="AS422" i="21"/>
  <c r="AR422" i="21"/>
  <c r="AQ422" i="21"/>
  <c r="AP422" i="21" s="1"/>
  <c r="AU421" i="21"/>
  <c r="AT421" i="21"/>
  <c r="AS421" i="21"/>
  <c r="AR421" i="21"/>
  <c r="AQ421" i="21"/>
  <c r="AP421" i="21" s="1"/>
  <c r="AU420" i="21"/>
  <c r="AT420" i="21"/>
  <c r="AS420" i="21"/>
  <c r="AR420" i="21"/>
  <c r="AQ420" i="21"/>
  <c r="AP420" i="21" s="1"/>
  <c r="AU419" i="21"/>
  <c r="AT419" i="21"/>
  <c r="AS419" i="21"/>
  <c r="AR419" i="21"/>
  <c r="AQ419" i="21"/>
  <c r="AP419" i="21" s="1"/>
  <c r="AU418" i="21"/>
  <c r="AT418" i="21"/>
  <c r="AS418" i="21"/>
  <c r="AR418" i="21"/>
  <c r="AQ418" i="21"/>
  <c r="AP418" i="21" s="1"/>
  <c r="AU417" i="21"/>
  <c r="AT417" i="21"/>
  <c r="AS417" i="21"/>
  <c r="AR417" i="21"/>
  <c r="AQ417" i="21"/>
  <c r="AP417" i="21" s="1"/>
  <c r="AU416" i="21"/>
  <c r="AT416" i="21"/>
  <c r="AS416" i="21"/>
  <c r="AR416" i="21"/>
  <c r="AQ416" i="21"/>
  <c r="AP416" i="21" s="1"/>
  <c r="AU415" i="21"/>
  <c r="AT415" i="21"/>
  <c r="AS415" i="21"/>
  <c r="AR415" i="21"/>
  <c r="AQ415" i="21"/>
  <c r="AP415" i="21" s="1"/>
  <c r="AU414" i="21"/>
  <c r="AT414" i="21"/>
  <c r="AS414" i="21"/>
  <c r="AR414" i="21"/>
  <c r="AQ414" i="21"/>
  <c r="AP414" i="21" s="1"/>
  <c r="AU413" i="21"/>
  <c r="AT413" i="21"/>
  <c r="AS413" i="21"/>
  <c r="AR413" i="21"/>
  <c r="AQ413" i="21"/>
  <c r="AP413" i="21" s="1"/>
  <c r="AU412" i="21"/>
  <c r="AT412" i="21"/>
  <c r="AS412" i="21"/>
  <c r="AR412" i="21"/>
  <c r="AQ412" i="21"/>
  <c r="AP412" i="21" s="1"/>
  <c r="AU411" i="21"/>
  <c r="AT411" i="21"/>
  <c r="AS411" i="21"/>
  <c r="AR411" i="21"/>
  <c r="AQ411" i="21"/>
  <c r="AP411" i="21" s="1"/>
  <c r="AU410" i="21"/>
  <c r="AT410" i="21"/>
  <c r="AS410" i="21"/>
  <c r="AR410" i="21"/>
  <c r="AQ410" i="21"/>
  <c r="AP410" i="21" s="1"/>
  <c r="AU409" i="21"/>
  <c r="AT409" i="21"/>
  <c r="AS409" i="21"/>
  <c r="AR409" i="21"/>
  <c r="AQ409" i="21"/>
  <c r="AP409" i="21" s="1"/>
  <c r="AU408" i="21"/>
  <c r="AT408" i="21"/>
  <c r="AS408" i="21"/>
  <c r="AR408" i="21"/>
  <c r="AQ408" i="21"/>
  <c r="AP408" i="21" s="1"/>
  <c r="AU407" i="21"/>
  <c r="AT407" i="21"/>
  <c r="AS407" i="21"/>
  <c r="AR407" i="21"/>
  <c r="AQ407" i="21"/>
  <c r="AP407" i="21" s="1"/>
  <c r="AU406" i="21"/>
  <c r="AT406" i="21"/>
  <c r="AS406" i="21"/>
  <c r="AR406" i="21"/>
  <c r="AQ406" i="21"/>
  <c r="AP406" i="21" s="1"/>
  <c r="AU405" i="21"/>
  <c r="AT405" i="21"/>
  <c r="AS405" i="21"/>
  <c r="AR405" i="21"/>
  <c r="AQ405" i="21"/>
  <c r="AP405" i="21" s="1"/>
  <c r="AU404" i="21"/>
  <c r="AT404" i="21"/>
  <c r="AS404" i="21"/>
  <c r="AR404" i="21"/>
  <c r="AQ404" i="21"/>
  <c r="AP404" i="21" s="1"/>
  <c r="AU403" i="21"/>
  <c r="AT403" i="21"/>
  <c r="AS403" i="21"/>
  <c r="AR403" i="21"/>
  <c r="AQ403" i="21"/>
  <c r="AP403" i="21" s="1"/>
  <c r="AU402" i="21"/>
  <c r="AT402" i="21"/>
  <c r="AS402" i="21"/>
  <c r="AR402" i="21"/>
  <c r="AQ402" i="21"/>
  <c r="AP402" i="21" s="1"/>
  <c r="AU401" i="21"/>
  <c r="AT401" i="21"/>
  <c r="AS401" i="21"/>
  <c r="AR401" i="21"/>
  <c r="AQ401" i="21"/>
  <c r="AP401" i="21" s="1"/>
  <c r="AU400" i="21"/>
  <c r="AT400" i="21"/>
  <c r="AS400" i="21"/>
  <c r="AR400" i="21"/>
  <c r="AQ400" i="21"/>
  <c r="AP400" i="21" s="1"/>
  <c r="AU399" i="21"/>
  <c r="AT399" i="21"/>
  <c r="AS399" i="21"/>
  <c r="AR399" i="21"/>
  <c r="AQ399" i="21"/>
  <c r="AP399" i="21" s="1"/>
  <c r="AU398" i="21"/>
  <c r="AT398" i="21"/>
  <c r="AS398" i="21"/>
  <c r="AR398" i="21"/>
  <c r="AQ398" i="21"/>
  <c r="AP398" i="21" s="1"/>
  <c r="AU397" i="21"/>
  <c r="AT397" i="21"/>
  <c r="AS397" i="21"/>
  <c r="AR397" i="21"/>
  <c r="AQ397" i="21"/>
  <c r="AP397" i="21" s="1"/>
  <c r="AU396" i="21"/>
  <c r="AT396" i="21"/>
  <c r="AS396" i="21"/>
  <c r="AR396" i="21"/>
  <c r="AQ396" i="21"/>
  <c r="AP396" i="21" s="1"/>
  <c r="AU395" i="21"/>
  <c r="AT395" i="21"/>
  <c r="AS395" i="21"/>
  <c r="AR395" i="21"/>
  <c r="AQ395" i="21"/>
  <c r="AP395" i="21" s="1"/>
  <c r="AU394" i="21"/>
  <c r="AT394" i="21"/>
  <c r="AS394" i="21"/>
  <c r="AR394" i="21"/>
  <c r="AQ394" i="21"/>
  <c r="AP394" i="21" s="1"/>
  <c r="AU393" i="21"/>
  <c r="AT393" i="21"/>
  <c r="AS393" i="21"/>
  <c r="AR393" i="21"/>
  <c r="AQ393" i="21"/>
  <c r="AP393" i="21" s="1"/>
  <c r="AU392" i="21"/>
  <c r="AT392" i="21"/>
  <c r="AS392" i="21"/>
  <c r="AR392" i="21"/>
  <c r="AQ392" i="21"/>
  <c r="AP392" i="21" s="1"/>
  <c r="AU391" i="21"/>
  <c r="AT391" i="21"/>
  <c r="AS391" i="21"/>
  <c r="AR391" i="21"/>
  <c r="AQ391" i="21"/>
  <c r="AP391" i="21" s="1"/>
  <c r="AU390" i="21"/>
  <c r="AT390" i="21"/>
  <c r="AS390" i="21"/>
  <c r="AR390" i="21"/>
  <c r="AQ390" i="21"/>
  <c r="AP390" i="21" s="1"/>
  <c r="AU389" i="21"/>
  <c r="AT389" i="21"/>
  <c r="AS389" i="21"/>
  <c r="AR389" i="21"/>
  <c r="AQ389" i="21"/>
  <c r="AP389" i="21" s="1"/>
  <c r="AU388" i="21"/>
  <c r="AT388" i="21"/>
  <c r="AS388" i="21"/>
  <c r="AR388" i="21"/>
  <c r="AQ388" i="21"/>
  <c r="AP388" i="21" s="1"/>
  <c r="AU387" i="21"/>
  <c r="AT387" i="21"/>
  <c r="AS387" i="21"/>
  <c r="AR387" i="21"/>
  <c r="AQ387" i="21"/>
  <c r="AP387" i="21" s="1"/>
  <c r="AU386" i="21"/>
  <c r="AT386" i="21"/>
  <c r="AS386" i="21"/>
  <c r="AR386" i="21"/>
  <c r="AQ386" i="21"/>
  <c r="AP386" i="21" s="1"/>
  <c r="AU385" i="21"/>
  <c r="AT385" i="21"/>
  <c r="AS385" i="21"/>
  <c r="AR385" i="21"/>
  <c r="AQ385" i="21"/>
  <c r="AP385" i="21" s="1"/>
  <c r="AU384" i="21"/>
  <c r="AT384" i="21"/>
  <c r="AS384" i="21"/>
  <c r="AR384" i="21"/>
  <c r="AQ384" i="21"/>
  <c r="AP384" i="21" s="1"/>
  <c r="AU383" i="21"/>
  <c r="AT383" i="21"/>
  <c r="AS383" i="21"/>
  <c r="AR383" i="21"/>
  <c r="AQ383" i="21"/>
  <c r="AP383" i="21" s="1"/>
  <c r="AU382" i="21"/>
  <c r="AT382" i="21"/>
  <c r="AS382" i="21"/>
  <c r="AR382" i="21"/>
  <c r="AQ382" i="21"/>
  <c r="AP382" i="21" s="1"/>
  <c r="AU381" i="21"/>
  <c r="AT381" i="21"/>
  <c r="AS381" i="21"/>
  <c r="AR381" i="21"/>
  <c r="AQ381" i="21"/>
  <c r="AP381" i="21" s="1"/>
  <c r="AU380" i="21"/>
  <c r="AT380" i="21"/>
  <c r="AS380" i="21"/>
  <c r="AR380" i="21"/>
  <c r="AQ380" i="21"/>
  <c r="AP380" i="21" s="1"/>
  <c r="AU379" i="21"/>
  <c r="AT379" i="21"/>
  <c r="AS379" i="21"/>
  <c r="AR379" i="21"/>
  <c r="AQ379" i="21"/>
  <c r="AP379" i="21" s="1"/>
  <c r="AU378" i="21"/>
  <c r="AT378" i="21"/>
  <c r="AS378" i="21"/>
  <c r="AR378" i="21"/>
  <c r="AQ378" i="21"/>
  <c r="AP378" i="21" s="1"/>
  <c r="AU377" i="21"/>
  <c r="AT377" i="21"/>
  <c r="AS377" i="21"/>
  <c r="AR377" i="21"/>
  <c r="AQ377" i="21"/>
  <c r="AP377" i="21"/>
  <c r="AU376" i="21"/>
  <c r="AT376" i="21"/>
  <c r="AS376" i="21"/>
  <c r="AR376" i="21"/>
  <c r="AQ376" i="21"/>
  <c r="AP376" i="21" s="1"/>
  <c r="AU375" i="21"/>
  <c r="AT375" i="21"/>
  <c r="AS375" i="21"/>
  <c r="AR375" i="21"/>
  <c r="AQ375" i="21"/>
  <c r="AP375" i="21" s="1"/>
  <c r="AU374" i="21"/>
  <c r="AT374" i="21"/>
  <c r="AS374" i="21"/>
  <c r="AR374" i="21"/>
  <c r="AQ374" i="21"/>
  <c r="AP374" i="21" s="1"/>
  <c r="AU373" i="21"/>
  <c r="AT373" i="21"/>
  <c r="AS373" i="21"/>
  <c r="AR373" i="21"/>
  <c r="AQ373" i="21"/>
  <c r="AP373" i="21"/>
  <c r="AU372" i="21"/>
  <c r="AT372" i="21"/>
  <c r="AS372" i="21"/>
  <c r="AR372" i="21"/>
  <c r="AQ372" i="21"/>
  <c r="AP372" i="21" s="1"/>
  <c r="AU371" i="21"/>
  <c r="AT371" i="21"/>
  <c r="AS371" i="21"/>
  <c r="AR371" i="21"/>
  <c r="AQ371" i="21"/>
  <c r="AP371" i="21" s="1"/>
  <c r="AU370" i="21"/>
  <c r="AT370" i="21"/>
  <c r="AS370" i="21"/>
  <c r="AR370" i="21"/>
  <c r="AQ370" i="21"/>
  <c r="AP370" i="21" s="1"/>
  <c r="AU369" i="21"/>
  <c r="AT369" i="21"/>
  <c r="AS369" i="21"/>
  <c r="AR369" i="21"/>
  <c r="AQ369" i="21"/>
  <c r="AP369" i="21" s="1"/>
  <c r="AU368" i="21"/>
  <c r="AT368" i="21"/>
  <c r="AS368" i="21"/>
  <c r="AR368" i="21"/>
  <c r="AQ368" i="21"/>
  <c r="AP368" i="21" s="1"/>
  <c r="AU367" i="21"/>
  <c r="AT367" i="21"/>
  <c r="AS367" i="21"/>
  <c r="AR367" i="21"/>
  <c r="AQ367" i="21"/>
  <c r="AP367" i="21" s="1"/>
  <c r="AU366" i="21"/>
  <c r="AT366" i="21"/>
  <c r="AS366" i="21"/>
  <c r="AR366" i="21"/>
  <c r="AQ366" i="21"/>
  <c r="AP366" i="21" s="1"/>
  <c r="AU365" i="21"/>
  <c r="AT365" i="21"/>
  <c r="AS365" i="21"/>
  <c r="AR365" i="21"/>
  <c r="AQ365" i="21"/>
  <c r="AP365" i="21" s="1"/>
  <c r="AU364" i="21"/>
  <c r="AT364" i="21"/>
  <c r="AS364" i="21"/>
  <c r="AR364" i="21"/>
  <c r="AQ364" i="21"/>
  <c r="AP364" i="21" s="1"/>
  <c r="AU363" i="21"/>
  <c r="AT363" i="21"/>
  <c r="AS363" i="21"/>
  <c r="AR363" i="21"/>
  <c r="AQ363" i="21"/>
  <c r="AP363" i="21" s="1"/>
  <c r="AU362" i="21"/>
  <c r="AT362" i="21"/>
  <c r="AS362" i="21"/>
  <c r="AR362" i="21"/>
  <c r="AQ362" i="21"/>
  <c r="AP362" i="21" s="1"/>
  <c r="AU361" i="21"/>
  <c r="AT361" i="21"/>
  <c r="AS361" i="21"/>
  <c r="AR361" i="21"/>
  <c r="AQ361" i="21"/>
  <c r="AP361" i="21"/>
  <c r="AU360" i="21"/>
  <c r="AT360" i="21"/>
  <c r="AS360" i="21"/>
  <c r="AR360" i="21"/>
  <c r="AQ360" i="21"/>
  <c r="AP360" i="21" s="1"/>
  <c r="AU359" i="21"/>
  <c r="AT359" i="21"/>
  <c r="AS359" i="21"/>
  <c r="AR359" i="21"/>
  <c r="AQ359" i="21"/>
  <c r="AP359" i="21" s="1"/>
  <c r="AU358" i="21"/>
  <c r="AT358" i="21"/>
  <c r="AS358" i="21"/>
  <c r="AR358" i="21"/>
  <c r="AQ358" i="21"/>
  <c r="AP358" i="21" s="1"/>
  <c r="AU357" i="21"/>
  <c r="AT357" i="21"/>
  <c r="AS357" i="21"/>
  <c r="AR357" i="21"/>
  <c r="AQ357" i="21"/>
  <c r="AP357" i="21"/>
  <c r="AU356" i="21"/>
  <c r="AT356" i="21"/>
  <c r="AS356" i="21"/>
  <c r="AR356" i="21"/>
  <c r="AQ356" i="21"/>
  <c r="AP356" i="21" s="1"/>
  <c r="AU355" i="21"/>
  <c r="AT355" i="21"/>
  <c r="AS355" i="21"/>
  <c r="AR355" i="21"/>
  <c r="AQ355" i="21"/>
  <c r="AP355" i="21" s="1"/>
  <c r="AU354" i="21"/>
  <c r="AT354" i="21"/>
  <c r="AS354" i="21"/>
  <c r="AR354" i="21"/>
  <c r="AQ354" i="21"/>
  <c r="AP354" i="21" s="1"/>
  <c r="AU353" i="21"/>
  <c r="AT353" i="21"/>
  <c r="AS353" i="21"/>
  <c r="AR353" i="21"/>
  <c r="AQ353" i="21"/>
  <c r="AP353" i="21" s="1"/>
  <c r="AU352" i="21"/>
  <c r="AT352" i="21"/>
  <c r="AS352" i="21"/>
  <c r="AR352" i="21"/>
  <c r="AQ352" i="21"/>
  <c r="AP352" i="21" s="1"/>
  <c r="AU351" i="21"/>
  <c r="AT351" i="21"/>
  <c r="AS351" i="21"/>
  <c r="AR351" i="21"/>
  <c r="AQ351" i="21"/>
  <c r="AU350" i="21"/>
  <c r="AT350" i="21"/>
  <c r="AS350" i="21"/>
  <c r="AR350" i="21"/>
  <c r="AQ350" i="21"/>
  <c r="AU349" i="21"/>
  <c r="AT349" i="21"/>
  <c r="AS349" i="21"/>
  <c r="AR349" i="21"/>
  <c r="AQ349" i="21"/>
  <c r="AU348" i="21"/>
  <c r="AT348" i="21"/>
  <c r="AS348" i="21"/>
  <c r="AR348" i="21"/>
  <c r="AQ348" i="21"/>
  <c r="AU347" i="21"/>
  <c r="AT347" i="21"/>
  <c r="AS347" i="21"/>
  <c r="AR347" i="21"/>
  <c r="AQ347" i="21"/>
  <c r="AU346" i="21"/>
  <c r="AT346" i="21"/>
  <c r="AS346" i="21"/>
  <c r="AR346" i="21"/>
  <c r="AQ346" i="21"/>
  <c r="AU345" i="21"/>
  <c r="AT345" i="21"/>
  <c r="AS345" i="21"/>
  <c r="AR345" i="21"/>
  <c r="AQ345" i="21"/>
  <c r="AU344" i="21"/>
  <c r="AT344" i="21"/>
  <c r="AS344" i="21"/>
  <c r="AR344" i="21"/>
  <c r="AQ344" i="21"/>
  <c r="AU343" i="21"/>
  <c r="AT343" i="21"/>
  <c r="AS343" i="21"/>
  <c r="AR343" i="21"/>
  <c r="AQ343" i="21"/>
  <c r="AU342" i="21"/>
  <c r="AT342" i="21"/>
  <c r="AS342" i="21"/>
  <c r="AR342" i="21"/>
  <c r="AQ342" i="21"/>
  <c r="AU341" i="21"/>
  <c r="AT341" i="21"/>
  <c r="AS341" i="21"/>
  <c r="AR341" i="21"/>
  <c r="AQ341" i="21"/>
  <c r="AU340" i="21"/>
  <c r="AT340" i="21"/>
  <c r="AS340" i="21"/>
  <c r="AR340" i="21"/>
  <c r="AQ340" i="21"/>
  <c r="AU339" i="21"/>
  <c r="AT339" i="21"/>
  <c r="AS339" i="21"/>
  <c r="AR339" i="21"/>
  <c r="AQ339" i="21"/>
  <c r="AU338" i="21"/>
  <c r="AT338" i="21"/>
  <c r="AS338" i="21"/>
  <c r="AR338" i="21"/>
  <c r="AQ338" i="21"/>
  <c r="AU337" i="21"/>
  <c r="AT337" i="21"/>
  <c r="AS337" i="21"/>
  <c r="AR337" i="21"/>
  <c r="AQ337" i="21"/>
  <c r="AU336" i="21"/>
  <c r="AT336" i="21"/>
  <c r="AS336" i="21"/>
  <c r="AR336" i="21"/>
  <c r="AQ336" i="21"/>
  <c r="AU335" i="21"/>
  <c r="AT335" i="21"/>
  <c r="AS335" i="21"/>
  <c r="AR335" i="21"/>
  <c r="AQ335" i="21"/>
  <c r="AU334" i="21"/>
  <c r="AT334" i="21"/>
  <c r="AS334" i="21"/>
  <c r="AR334" i="21"/>
  <c r="AQ334" i="21"/>
  <c r="AU333" i="21"/>
  <c r="AT333" i="21"/>
  <c r="AS333" i="21"/>
  <c r="AR333" i="21"/>
  <c r="AQ333" i="21"/>
  <c r="AU332" i="21"/>
  <c r="AT332" i="21"/>
  <c r="AS332" i="21"/>
  <c r="AR332" i="21"/>
  <c r="AQ332" i="21"/>
  <c r="AU331" i="21"/>
  <c r="AT331" i="21"/>
  <c r="AS331" i="21"/>
  <c r="AR331" i="21"/>
  <c r="AQ331" i="21"/>
  <c r="AU330" i="21"/>
  <c r="AT330" i="21"/>
  <c r="AS330" i="21"/>
  <c r="AR330" i="21"/>
  <c r="AQ330" i="21"/>
  <c r="AU329" i="21"/>
  <c r="AT329" i="21"/>
  <c r="AS329" i="21"/>
  <c r="AR329" i="21"/>
  <c r="AQ329" i="21"/>
  <c r="AU328" i="21"/>
  <c r="AT328" i="21"/>
  <c r="AS328" i="21"/>
  <c r="AR328" i="21"/>
  <c r="AQ328" i="21"/>
  <c r="AU327" i="21"/>
  <c r="AT327" i="21"/>
  <c r="AS327" i="21"/>
  <c r="AR327" i="21"/>
  <c r="AQ327" i="21"/>
  <c r="AU326" i="21"/>
  <c r="AT326" i="21"/>
  <c r="AS326" i="21"/>
  <c r="AR326" i="21"/>
  <c r="AQ326" i="21"/>
  <c r="AU325" i="21"/>
  <c r="AT325" i="21"/>
  <c r="AS325" i="21"/>
  <c r="AR325" i="21"/>
  <c r="AQ325" i="21"/>
  <c r="AU324" i="21"/>
  <c r="AT324" i="21"/>
  <c r="AS324" i="21"/>
  <c r="AR324" i="21"/>
  <c r="AQ324" i="21"/>
  <c r="AU323" i="21"/>
  <c r="AT323" i="21"/>
  <c r="AS323" i="21"/>
  <c r="AR323" i="21"/>
  <c r="AQ323" i="21"/>
  <c r="AU322" i="21"/>
  <c r="AT322" i="21"/>
  <c r="AS322" i="21"/>
  <c r="AR322" i="21"/>
  <c r="AQ322" i="21"/>
  <c r="AU321" i="21"/>
  <c r="AT321" i="21"/>
  <c r="AS321" i="21"/>
  <c r="AR321" i="21"/>
  <c r="AQ321" i="21"/>
  <c r="AU320" i="21"/>
  <c r="AT320" i="21"/>
  <c r="AS320" i="21"/>
  <c r="AR320" i="21"/>
  <c r="AQ320" i="21"/>
  <c r="AU319" i="21"/>
  <c r="AT319" i="21"/>
  <c r="AS319" i="21"/>
  <c r="AR319" i="21"/>
  <c r="AQ319" i="21"/>
  <c r="AU318" i="21"/>
  <c r="AT318" i="21"/>
  <c r="AS318" i="21"/>
  <c r="AR318" i="21"/>
  <c r="AQ318" i="21"/>
  <c r="AU317" i="21"/>
  <c r="AT317" i="21"/>
  <c r="AS317" i="21"/>
  <c r="AR317" i="21"/>
  <c r="AQ317" i="21"/>
  <c r="AU316" i="21"/>
  <c r="AT316" i="21"/>
  <c r="AS316" i="21"/>
  <c r="AR316" i="21"/>
  <c r="AQ316" i="21"/>
  <c r="AU315" i="21"/>
  <c r="AT315" i="21"/>
  <c r="AS315" i="21"/>
  <c r="AR315" i="21"/>
  <c r="AQ315" i="21"/>
  <c r="AU314" i="21"/>
  <c r="AT314" i="21"/>
  <c r="AS314" i="21"/>
  <c r="AR314" i="21"/>
  <c r="AQ314" i="21"/>
  <c r="AU313" i="21"/>
  <c r="AT313" i="21"/>
  <c r="AS313" i="21"/>
  <c r="AR313" i="21"/>
  <c r="AQ313" i="21"/>
  <c r="AU312" i="21"/>
  <c r="AT312" i="21"/>
  <c r="AS312" i="21"/>
  <c r="AR312" i="21"/>
  <c r="AQ312" i="21"/>
  <c r="AU311" i="21"/>
  <c r="AT311" i="21"/>
  <c r="AS311" i="21"/>
  <c r="AR311" i="21"/>
  <c r="AQ311" i="21"/>
  <c r="AU310" i="21"/>
  <c r="AT310" i="21"/>
  <c r="AS310" i="21"/>
  <c r="AR310" i="21"/>
  <c r="AQ310" i="21"/>
  <c r="AU309" i="21"/>
  <c r="AT309" i="21"/>
  <c r="AS309" i="21"/>
  <c r="AR309" i="21"/>
  <c r="AQ309" i="21"/>
  <c r="AU308" i="21"/>
  <c r="AT308" i="21"/>
  <c r="AS308" i="21"/>
  <c r="AR308" i="21"/>
  <c r="AQ308" i="21"/>
  <c r="AU307" i="21"/>
  <c r="AT307" i="21"/>
  <c r="AS307" i="21"/>
  <c r="AR307" i="21"/>
  <c r="AQ307" i="21"/>
  <c r="AU306" i="21"/>
  <c r="AT306" i="21"/>
  <c r="AS306" i="21"/>
  <c r="AR306" i="21"/>
  <c r="AQ306" i="21"/>
  <c r="AU305" i="21"/>
  <c r="AT305" i="21"/>
  <c r="AS305" i="21"/>
  <c r="AR305" i="21"/>
  <c r="AQ305" i="21"/>
  <c r="AU304" i="21"/>
  <c r="AT304" i="21"/>
  <c r="AS304" i="21"/>
  <c r="AR304" i="21"/>
  <c r="AQ304" i="21"/>
  <c r="AU303" i="21"/>
  <c r="AT303" i="21"/>
  <c r="AS303" i="21"/>
  <c r="AR303" i="21"/>
  <c r="AQ303" i="21"/>
  <c r="AU302" i="21"/>
  <c r="AT302" i="21"/>
  <c r="AS302" i="21"/>
  <c r="AR302" i="21"/>
  <c r="AQ302" i="21"/>
  <c r="AU301" i="21"/>
  <c r="AT301" i="21"/>
  <c r="AS301" i="21"/>
  <c r="AR301" i="21"/>
  <c r="AQ301" i="21"/>
  <c r="AU300" i="21"/>
  <c r="AT300" i="21"/>
  <c r="AS300" i="21"/>
  <c r="AR300" i="21"/>
  <c r="AQ300" i="21"/>
  <c r="AU299" i="21"/>
  <c r="AT299" i="21"/>
  <c r="AS299" i="21"/>
  <c r="AR299" i="21"/>
  <c r="AQ299" i="21"/>
  <c r="AU298" i="21"/>
  <c r="AT298" i="21"/>
  <c r="AS298" i="21"/>
  <c r="AR298" i="21"/>
  <c r="AQ298" i="21"/>
  <c r="AU297" i="21"/>
  <c r="AT297" i="21"/>
  <c r="AS297" i="21"/>
  <c r="AR297" i="21"/>
  <c r="AQ297" i="21"/>
  <c r="AU296" i="21"/>
  <c r="AT296" i="21"/>
  <c r="AS296" i="21"/>
  <c r="AR296" i="21"/>
  <c r="AQ296" i="21"/>
  <c r="AU295" i="21"/>
  <c r="AT295" i="21"/>
  <c r="AS295" i="21"/>
  <c r="AR295" i="21"/>
  <c r="AQ295" i="21"/>
  <c r="AU294" i="21"/>
  <c r="AT294" i="21"/>
  <c r="AS294" i="21"/>
  <c r="AR294" i="21"/>
  <c r="AQ294" i="21"/>
  <c r="AU293" i="21"/>
  <c r="AT293" i="21"/>
  <c r="AS293" i="21"/>
  <c r="AR293" i="21"/>
  <c r="AQ293" i="21"/>
  <c r="AU292" i="21"/>
  <c r="AT292" i="21"/>
  <c r="AS292" i="21"/>
  <c r="AR292" i="21"/>
  <c r="AQ292" i="21"/>
  <c r="AU291" i="21"/>
  <c r="AT291" i="21"/>
  <c r="AS291" i="21"/>
  <c r="AR291" i="21"/>
  <c r="AQ291" i="21"/>
  <c r="AU290" i="21"/>
  <c r="AT290" i="21"/>
  <c r="AS290" i="21"/>
  <c r="AR290" i="21"/>
  <c r="AQ290" i="21"/>
  <c r="AU289" i="21"/>
  <c r="AT289" i="21"/>
  <c r="AS289" i="21"/>
  <c r="AR289" i="21"/>
  <c r="AQ289" i="21"/>
  <c r="AU288" i="21"/>
  <c r="AT288" i="21"/>
  <c r="AS288" i="21"/>
  <c r="AR288" i="21"/>
  <c r="AQ288" i="21"/>
  <c r="AU287" i="21"/>
  <c r="AT287" i="21"/>
  <c r="AS287" i="21"/>
  <c r="AR287" i="21"/>
  <c r="AQ287" i="21"/>
  <c r="AU286" i="21"/>
  <c r="AT286" i="21"/>
  <c r="AS286" i="21"/>
  <c r="AR286" i="21"/>
  <c r="AQ286" i="21"/>
  <c r="AU285" i="21"/>
  <c r="AT285" i="21"/>
  <c r="AS285" i="21"/>
  <c r="AR285" i="21"/>
  <c r="AQ285" i="21"/>
  <c r="AU284" i="21"/>
  <c r="AT284" i="21"/>
  <c r="AS284" i="21"/>
  <c r="AR284" i="21"/>
  <c r="AQ284" i="21"/>
  <c r="AU283" i="21"/>
  <c r="AT283" i="21"/>
  <c r="AS283" i="21"/>
  <c r="AR283" i="21"/>
  <c r="AQ283" i="21"/>
  <c r="AU282" i="21"/>
  <c r="AT282" i="21"/>
  <c r="AS282" i="21"/>
  <c r="AR282" i="21"/>
  <c r="AQ282" i="21"/>
  <c r="AU281" i="21"/>
  <c r="AT281" i="21"/>
  <c r="AS281" i="21"/>
  <c r="AR281" i="21"/>
  <c r="AQ281" i="21"/>
  <c r="AU280" i="21"/>
  <c r="AT280" i="21"/>
  <c r="AS280" i="21"/>
  <c r="AR280" i="21"/>
  <c r="AQ280" i="21"/>
  <c r="AU279" i="21"/>
  <c r="AT279" i="21"/>
  <c r="AS279" i="21"/>
  <c r="AR279" i="21"/>
  <c r="AQ279" i="21"/>
  <c r="AU278" i="21"/>
  <c r="AT278" i="21"/>
  <c r="AS278" i="21"/>
  <c r="AR278" i="21"/>
  <c r="AQ278" i="21"/>
  <c r="AU277" i="21"/>
  <c r="AT277" i="21"/>
  <c r="AS277" i="21"/>
  <c r="AR277" i="21"/>
  <c r="AQ277" i="21"/>
  <c r="AU276" i="21"/>
  <c r="AT276" i="21"/>
  <c r="AS276" i="21"/>
  <c r="AR276" i="21"/>
  <c r="AQ276" i="21"/>
  <c r="AU275" i="21"/>
  <c r="AT275" i="21"/>
  <c r="AS275" i="21"/>
  <c r="AR275" i="21"/>
  <c r="AQ275" i="21"/>
  <c r="AU274" i="21"/>
  <c r="AT274" i="21"/>
  <c r="AS274" i="21"/>
  <c r="AR274" i="21"/>
  <c r="AQ274" i="21"/>
  <c r="AU273" i="21"/>
  <c r="AT273" i="21"/>
  <c r="AS273" i="21"/>
  <c r="AR273" i="21"/>
  <c r="AQ273" i="21"/>
  <c r="AU272" i="21"/>
  <c r="AT272" i="21"/>
  <c r="AS272" i="21"/>
  <c r="AR272" i="21"/>
  <c r="AQ272" i="21"/>
  <c r="AU271" i="21"/>
  <c r="AT271" i="21"/>
  <c r="AS271" i="21"/>
  <c r="AR271" i="21"/>
  <c r="AQ271" i="21"/>
  <c r="AU270" i="21"/>
  <c r="AT270" i="21"/>
  <c r="AS270" i="21"/>
  <c r="AR270" i="21"/>
  <c r="AQ270" i="21"/>
  <c r="AU269" i="21"/>
  <c r="AT269" i="21"/>
  <c r="AS269" i="21"/>
  <c r="AR269" i="21"/>
  <c r="AQ269" i="21"/>
  <c r="AU268" i="21"/>
  <c r="AT268" i="21"/>
  <c r="AS268" i="21"/>
  <c r="AR268" i="21"/>
  <c r="AQ268" i="21"/>
  <c r="AU267" i="21"/>
  <c r="AT267" i="21"/>
  <c r="AS267" i="21"/>
  <c r="AR267" i="21"/>
  <c r="AQ267" i="21"/>
  <c r="AU266" i="21"/>
  <c r="AT266" i="21"/>
  <c r="AS266" i="21"/>
  <c r="AR266" i="21"/>
  <c r="AQ266" i="21"/>
  <c r="AU265" i="21"/>
  <c r="AT265" i="21"/>
  <c r="AS265" i="21"/>
  <c r="AR265" i="21"/>
  <c r="AQ265" i="21"/>
  <c r="AU264" i="21"/>
  <c r="AT264" i="21"/>
  <c r="AS264" i="21"/>
  <c r="AR264" i="21"/>
  <c r="AQ264" i="21"/>
  <c r="AU263" i="21"/>
  <c r="AT263" i="21"/>
  <c r="AS263" i="21"/>
  <c r="AR263" i="21"/>
  <c r="AQ263" i="21"/>
  <c r="AU262" i="21"/>
  <c r="AT262" i="21"/>
  <c r="AS262" i="21"/>
  <c r="AR262" i="21"/>
  <c r="AQ262" i="21"/>
  <c r="AU261" i="21"/>
  <c r="AT261" i="21"/>
  <c r="AS261" i="21"/>
  <c r="AR261" i="21"/>
  <c r="AQ261" i="21"/>
  <c r="AU260" i="21"/>
  <c r="AT260" i="21"/>
  <c r="AS260" i="21"/>
  <c r="AR260" i="21"/>
  <c r="AQ260" i="21"/>
  <c r="AU259" i="21"/>
  <c r="AT259" i="21"/>
  <c r="AS259" i="21"/>
  <c r="AR259" i="21"/>
  <c r="AQ259" i="21"/>
  <c r="AU258" i="21"/>
  <c r="AT258" i="21"/>
  <c r="AS258" i="21"/>
  <c r="AR258" i="21"/>
  <c r="AQ258" i="21"/>
  <c r="AU257" i="21"/>
  <c r="AT257" i="21"/>
  <c r="AS257" i="21"/>
  <c r="AR257" i="21"/>
  <c r="AQ257" i="21"/>
  <c r="AU256" i="21"/>
  <c r="AT256" i="21"/>
  <c r="AS256" i="21"/>
  <c r="AR256" i="21"/>
  <c r="AQ256" i="21"/>
  <c r="AU255" i="21"/>
  <c r="AT255" i="21"/>
  <c r="AS255" i="21"/>
  <c r="AR255" i="21"/>
  <c r="AQ255" i="21"/>
  <c r="AU254" i="21"/>
  <c r="AT254" i="21"/>
  <c r="AS254" i="21"/>
  <c r="AR254" i="21"/>
  <c r="AQ254" i="21"/>
  <c r="AU253" i="21"/>
  <c r="AT253" i="21"/>
  <c r="AS253" i="21"/>
  <c r="AR253" i="21"/>
  <c r="AQ253" i="21"/>
  <c r="AU252" i="21"/>
  <c r="AT252" i="21"/>
  <c r="AS252" i="21"/>
  <c r="AR252" i="21"/>
  <c r="AQ252" i="21"/>
  <c r="AU251" i="21"/>
  <c r="AT251" i="21"/>
  <c r="AS251" i="21"/>
  <c r="AR251" i="21"/>
  <c r="AQ251" i="21"/>
  <c r="AU250" i="21"/>
  <c r="AT250" i="21"/>
  <c r="AS250" i="21"/>
  <c r="AR250" i="21"/>
  <c r="AQ250" i="21"/>
  <c r="AU249" i="21"/>
  <c r="AT249" i="21"/>
  <c r="AS249" i="21"/>
  <c r="AR249" i="21"/>
  <c r="AQ249" i="21"/>
  <c r="AU248" i="21"/>
  <c r="AT248" i="21"/>
  <c r="AS248" i="21"/>
  <c r="AR248" i="21"/>
  <c r="AQ248" i="21"/>
  <c r="AU247" i="21"/>
  <c r="AT247" i="21"/>
  <c r="AS247" i="21"/>
  <c r="AR247" i="21"/>
  <c r="AQ247" i="21"/>
  <c r="AU246" i="21"/>
  <c r="AT246" i="21"/>
  <c r="AS246" i="21"/>
  <c r="AR246" i="21"/>
  <c r="AQ246" i="21"/>
  <c r="AU245" i="21"/>
  <c r="AT245" i="21"/>
  <c r="AS245" i="21"/>
  <c r="AR245" i="21"/>
  <c r="AQ245" i="21"/>
  <c r="AU244" i="21"/>
  <c r="AT244" i="21"/>
  <c r="AS244" i="21"/>
  <c r="AR244" i="21"/>
  <c r="AQ244" i="21"/>
  <c r="AU243" i="21"/>
  <c r="AT243" i="21"/>
  <c r="AS243" i="21"/>
  <c r="AR243" i="21"/>
  <c r="AQ243" i="21"/>
  <c r="AU242" i="21"/>
  <c r="AT242" i="21"/>
  <c r="AS242" i="21"/>
  <c r="AR242" i="21"/>
  <c r="AQ242" i="21"/>
  <c r="AU241" i="21"/>
  <c r="AT241" i="21"/>
  <c r="AS241" i="21"/>
  <c r="AR241" i="21"/>
  <c r="AQ241" i="21"/>
  <c r="AU240" i="21"/>
  <c r="AT240" i="21"/>
  <c r="AS240" i="21"/>
  <c r="AR240" i="21"/>
  <c r="AQ240" i="21"/>
  <c r="AU239" i="21"/>
  <c r="AT239" i="21"/>
  <c r="AS239" i="21"/>
  <c r="AR239" i="21"/>
  <c r="AQ239" i="21"/>
  <c r="AU238" i="21"/>
  <c r="AT238" i="21"/>
  <c r="AS238" i="21"/>
  <c r="AR238" i="21"/>
  <c r="AQ238" i="21"/>
  <c r="AU237" i="21"/>
  <c r="AT237" i="21"/>
  <c r="AS237" i="21"/>
  <c r="AR237" i="21"/>
  <c r="AQ237" i="21"/>
  <c r="AU236" i="21"/>
  <c r="AT236" i="21"/>
  <c r="AS236" i="21"/>
  <c r="AR236" i="21"/>
  <c r="AQ236" i="21"/>
  <c r="AU235" i="21"/>
  <c r="AT235" i="21"/>
  <c r="AS235" i="21"/>
  <c r="AR235" i="21"/>
  <c r="AQ235" i="21"/>
  <c r="AU234" i="21"/>
  <c r="AT234" i="21"/>
  <c r="AS234" i="21"/>
  <c r="AR234" i="21"/>
  <c r="AQ234" i="21"/>
  <c r="AU233" i="21"/>
  <c r="AT233" i="21"/>
  <c r="AS233" i="21"/>
  <c r="AR233" i="21"/>
  <c r="AQ233" i="21"/>
  <c r="AU232" i="21"/>
  <c r="AT232" i="21"/>
  <c r="AS232" i="21"/>
  <c r="AR232" i="21"/>
  <c r="AQ232" i="21"/>
  <c r="AU231" i="21"/>
  <c r="AT231" i="21"/>
  <c r="AS231" i="21"/>
  <c r="AR231" i="21"/>
  <c r="AQ231" i="21"/>
  <c r="AU230" i="21"/>
  <c r="AT230" i="21"/>
  <c r="AS230" i="21"/>
  <c r="AR230" i="21"/>
  <c r="AQ230" i="21"/>
  <c r="AU229" i="21"/>
  <c r="AT229" i="21"/>
  <c r="AS229" i="21"/>
  <c r="AR229" i="21"/>
  <c r="AQ229" i="21"/>
  <c r="AU228" i="21"/>
  <c r="AT228" i="21"/>
  <c r="AS228" i="21"/>
  <c r="AR228" i="21"/>
  <c r="AQ228" i="21"/>
  <c r="AU227" i="21"/>
  <c r="AT227" i="21"/>
  <c r="AS227" i="21"/>
  <c r="AR227" i="21"/>
  <c r="AQ227" i="21"/>
  <c r="AU226" i="21"/>
  <c r="AT226" i="21"/>
  <c r="AS226" i="21"/>
  <c r="AR226" i="21"/>
  <c r="AQ226" i="21"/>
  <c r="AU225" i="21"/>
  <c r="AT225" i="21"/>
  <c r="AS225" i="21"/>
  <c r="AR225" i="21"/>
  <c r="AQ225" i="21"/>
  <c r="AU224" i="21"/>
  <c r="AT224" i="21"/>
  <c r="AS224" i="21"/>
  <c r="AR224" i="21"/>
  <c r="AQ224" i="21"/>
  <c r="AU223" i="21"/>
  <c r="AT223" i="21"/>
  <c r="AS223" i="21"/>
  <c r="AR223" i="21"/>
  <c r="AQ223" i="21"/>
  <c r="AU222" i="21"/>
  <c r="AT222" i="21"/>
  <c r="AS222" i="21"/>
  <c r="AR222" i="21"/>
  <c r="AQ222" i="21"/>
  <c r="AU221" i="21"/>
  <c r="AT221" i="21"/>
  <c r="AS221" i="21"/>
  <c r="AR221" i="21"/>
  <c r="AQ221" i="21"/>
  <c r="AU220" i="21"/>
  <c r="AT220" i="21"/>
  <c r="AS220" i="21"/>
  <c r="AR220" i="21"/>
  <c r="AQ220" i="21"/>
  <c r="AU219" i="21"/>
  <c r="AT219" i="21"/>
  <c r="AS219" i="21"/>
  <c r="AR219" i="21"/>
  <c r="AQ219" i="21"/>
  <c r="AU218" i="21"/>
  <c r="AT218" i="21"/>
  <c r="AS218" i="21"/>
  <c r="AR218" i="21"/>
  <c r="AQ218" i="21"/>
  <c r="AU217" i="21"/>
  <c r="AT217" i="21"/>
  <c r="AS217" i="21"/>
  <c r="AR217" i="21"/>
  <c r="AQ217" i="21"/>
  <c r="AU216" i="21"/>
  <c r="AT216" i="21"/>
  <c r="AS216" i="21"/>
  <c r="AR216" i="21"/>
  <c r="AQ216" i="21"/>
  <c r="AU215" i="21"/>
  <c r="AT215" i="21"/>
  <c r="AS215" i="21"/>
  <c r="AR215" i="21"/>
  <c r="AQ215" i="21"/>
  <c r="AU214" i="21"/>
  <c r="AT214" i="21"/>
  <c r="AS214" i="21"/>
  <c r="AR214" i="21"/>
  <c r="AQ214" i="21"/>
  <c r="AU213" i="21"/>
  <c r="AT213" i="21"/>
  <c r="AS213" i="21"/>
  <c r="AR213" i="21"/>
  <c r="AQ213" i="21"/>
  <c r="AU212" i="21"/>
  <c r="AT212" i="21"/>
  <c r="AS212" i="21"/>
  <c r="AR212" i="21"/>
  <c r="AQ212" i="21"/>
  <c r="AU211" i="21"/>
  <c r="AT211" i="21"/>
  <c r="AS211" i="21"/>
  <c r="AR211" i="21"/>
  <c r="AQ211" i="21"/>
  <c r="AU210" i="21"/>
  <c r="AT210" i="21"/>
  <c r="AS210" i="21"/>
  <c r="AR210" i="21"/>
  <c r="AQ210" i="21"/>
  <c r="AU209" i="21"/>
  <c r="AT209" i="21"/>
  <c r="AS209" i="21"/>
  <c r="AR209" i="21"/>
  <c r="AQ209" i="21"/>
  <c r="AU208" i="21"/>
  <c r="AT208" i="21"/>
  <c r="AS208" i="21"/>
  <c r="AR208" i="21"/>
  <c r="AQ208" i="21"/>
  <c r="AU207" i="21"/>
  <c r="AT207" i="21"/>
  <c r="AS207" i="21"/>
  <c r="AR207" i="21"/>
  <c r="AQ207" i="21"/>
  <c r="AU206" i="21"/>
  <c r="AT206" i="21"/>
  <c r="AS206" i="21"/>
  <c r="AR206" i="21"/>
  <c r="AQ206" i="21"/>
  <c r="AU205" i="21"/>
  <c r="AT205" i="21"/>
  <c r="AS205" i="21"/>
  <c r="AR205" i="21"/>
  <c r="AQ205" i="21"/>
  <c r="AU204" i="21"/>
  <c r="AT204" i="21"/>
  <c r="AS204" i="21"/>
  <c r="AR204" i="21"/>
  <c r="AQ204" i="21"/>
  <c r="AU203" i="21"/>
  <c r="AT203" i="21"/>
  <c r="AS203" i="21"/>
  <c r="AR203" i="21"/>
  <c r="AQ203" i="21"/>
  <c r="AU202" i="21"/>
  <c r="AT202" i="21"/>
  <c r="AS202" i="21"/>
  <c r="AR202" i="21"/>
  <c r="AQ202" i="21"/>
  <c r="AU201" i="21"/>
  <c r="AT201" i="21"/>
  <c r="AS201" i="21"/>
  <c r="AR201" i="21"/>
  <c r="AQ201" i="21"/>
  <c r="AU200" i="21"/>
  <c r="AT200" i="21"/>
  <c r="AS200" i="21"/>
  <c r="AR200" i="21"/>
  <c r="AQ200" i="21"/>
  <c r="AU199" i="21"/>
  <c r="AT199" i="21"/>
  <c r="AS199" i="21"/>
  <c r="AR199" i="21"/>
  <c r="AQ199" i="21"/>
  <c r="AU198" i="21"/>
  <c r="AT198" i="21"/>
  <c r="AS198" i="21"/>
  <c r="AR198" i="21"/>
  <c r="AQ198" i="21"/>
  <c r="AU197" i="21"/>
  <c r="AT197" i="21"/>
  <c r="AS197" i="21"/>
  <c r="AR197" i="21"/>
  <c r="AQ197" i="21"/>
  <c r="AU196" i="21"/>
  <c r="AT196" i="21"/>
  <c r="AS196" i="21"/>
  <c r="AR196" i="21"/>
  <c r="AQ196" i="21"/>
  <c r="AU195" i="21"/>
  <c r="AT195" i="21"/>
  <c r="AS195" i="21"/>
  <c r="AR195" i="21"/>
  <c r="AQ195" i="21"/>
  <c r="AU194" i="21"/>
  <c r="AT194" i="21"/>
  <c r="AS194" i="21"/>
  <c r="AR194" i="21"/>
  <c r="AQ194" i="21"/>
  <c r="AU193" i="21"/>
  <c r="AT193" i="21"/>
  <c r="AS193" i="21"/>
  <c r="AR193" i="21"/>
  <c r="AQ193" i="21"/>
  <c r="AU192" i="21"/>
  <c r="AT192" i="21"/>
  <c r="AS192" i="21"/>
  <c r="AR192" i="21"/>
  <c r="AQ192" i="21"/>
  <c r="AU191" i="21"/>
  <c r="AT191" i="21"/>
  <c r="AS191" i="21"/>
  <c r="AR191" i="21"/>
  <c r="AQ191" i="21"/>
  <c r="AU190" i="21"/>
  <c r="AT190" i="21"/>
  <c r="AS190" i="21"/>
  <c r="AR190" i="21"/>
  <c r="AQ190" i="21"/>
  <c r="AU189" i="21"/>
  <c r="AT189" i="21"/>
  <c r="AS189" i="21"/>
  <c r="AR189" i="21"/>
  <c r="AQ189" i="21"/>
  <c r="AU188" i="21"/>
  <c r="AT188" i="21"/>
  <c r="AS188" i="21"/>
  <c r="AR188" i="21"/>
  <c r="AQ188" i="21"/>
  <c r="AU187" i="21"/>
  <c r="AT187" i="21"/>
  <c r="AS187" i="21"/>
  <c r="AR187" i="21"/>
  <c r="AQ187" i="21"/>
  <c r="AU186" i="21"/>
  <c r="AT186" i="21"/>
  <c r="AS186" i="21"/>
  <c r="AR186" i="21"/>
  <c r="AQ186" i="21"/>
  <c r="AU185" i="21"/>
  <c r="AT185" i="21"/>
  <c r="AS185" i="21"/>
  <c r="AR185" i="21"/>
  <c r="AQ185" i="21"/>
  <c r="AU184" i="21"/>
  <c r="AT184" i="21"/>
  <c r="AS184" i="21"/>
  <c r="AR184" i="21"/>
  <c r="AQ184" i="21"/>
  <c r="AU183" i="21"/>
  <c r="AT183" i="21"/>
  <c r="AS183" i="21"/>
  <c r="AR183" i="21"/>
  <c r="AQ183" i="21"/>
  <c r="AU182" i="21"/>
  <c r="AT182" i="21"/>
  <c r="AS182" i="21"/>
  <c r="AR182" i="21"/>
  <c r="AQ182" i="21"/>
  <c r="AU181" i="21"/>
  <c r="AT181" i="21"/>
  <c r="AS181" i="21"/>
  <c r="AR181" i="21"/>
  <c r="AQ181" i="21"/>
  <c r="AU180" i="21"/>
  <c r="AT180" i="21"/>
  <c r="AS180" i="21"/>
  <c r="AR180" i="21"/>
  <c r="AQ180" i="21"/>
  <c r="AU179" i="21"/>
  <c r="AT179" i="21"/>
  <c r="AS179" i="21"/>
  <c r="AR179" i="21"/>
  <c r="AQ179" i="21"/>
  <c r="AU178" i="21"/>
  <c r="AT178" i="21"/>
  <c r="AS178" i="21"/>
  <c r="AR178" i="21"/>
  <c r="AQ178" i="21"/>
  <c r="AU177" i="21"/>
  <c r="AT177" i="21"/>
  <c r="AS177" i="21"/>
  <c r="AR177" i="21"/>
  <c r="AQ177" i="21"/>
  <c r="AU176" i="21"/>
  <c r="AT176" i="21"/>
  <c r="AS176" i="21"/>
  <c r="AR176" i="21"/>
  <c r="AQ176" i="21"/>
  <c r="AU175" i="21"/>
  <c r="AT175" i="21"/>
  <c r="AS175" i="21"/>
  <c r="AR175" i="21"/>
  <c r="AQ175" i="21"/>
  <c r="AU174" i="21"/>
  <c r="AT174" i="21"/>
  <c r="AS174" i="21"/>
  <c r="AR174" i="21"/>
  <c r="AQ174" i="21"/>
  <c r="AU173" i="21"/>
  <c r="AT173" i="21"/>
  <c r="AS173" i="21"/>
  <c r="AR173" i="21"/>
  <c r="AQ173" i="21"/>
  <c r="AU172" i="21"/>
  <c r="AT172" i="21"/>
  <c r="AS172" i="21"/>
  <c r="AR172" i="21"/>
  <c r="AQ172" i="21"/>
  <c r="AU171" i="21"/>
  <c r="AT171" i="21"/>
  <c r="AS171" i="21"/>
  <c r="AR171" i="21"/>
  <c r="AQ171" i="21"/>
  <c r="AU170" i="21"/>
  <c r="AT170" i="21"/>
  <c r="AS170" i="21"/>
  <c r="AR170" i="21"/>
  <c r="AQ170" i="21"/>
  <c r="AU169" i="21"/>
  <c r="AT169" i="21"/>
  <c r="AS169" i="21"/>
  <c r="AR169" i="21"/>
  <c r="AQ169" i="21"/>
  <c r="AU168" i="21"/>
  <c r="AT168" i="21"/>
  <c r="AS168" i="21"/>
  <c r="AR168" i="21"/>
  <c r="AQ168" i="21"/>
  <c r="AU167" i="21"/>
  <c r="AT167" i="21"/>
  <c r="AS167" i="21"/>
  <c r="AR167" i="21"/>
  <c r="AQ167" i="21"/>
  <c r="AU166" i="21"/>
  <c r="AT166" i="21"/>
  <c r="AS166" i="21"/>
  <c r="AR166" i="21"/>
  <c r="AQ166" i="21"/>
  <c r="AU165" i="21"/>
  <c r="AT165" i="21"/>
  <c r="AS165" i="21"/>
  <c r="AR165" i="21"/>
  <c r="AQ165" i="21"/>
  <c r="AU164" i="21"/>
  <c r="AT164" i="21"/>
  <c r="AS164" i="21"/>
  <c r="AR164" i="21"/>
  <c r="AQ164" i="21"/>
  <c r="AU163" i="21"/>
  <c r="AT163" i="21"/>
  <c r="AS163" i="21"/>
  <c r="AR163" i="21"/>
  <c r="AQ163" i="21"/>
  <c r="AU162" i="21"/>
  <c r="AT162" i="21"/>
  <c r="AS162" i="21"/>
  <c r="AR162" i="21"/>
  <c r="AQ162" i="21"/>
  <c r="AU161" i="21"/>
  <c r="AT161" i="21"/>
  <c r="AS161" i="21"/>
  <c r="AR161" i="21"/>
  <c r="AQ161" i="21"/>
  <c r="AU160" i="21"/>
  <c r="AT160" i="21"/>
  <c r="AS160" i="21"/>
  <c r="AR160" i="21"/>
  <c r="AQ160" i="21"/>
  <c r="AU159" i="21"/>
  <c r="AT159" i="21"/>
  <c r="AS159" i="21"/>
  <c r="AR159" i="21"/>
  <c r="AQ159" i="21"/>
  <c r="AU158" i="21"/>
  <c r="AT158" i="21"/>
  <c r="AS158" i="21"/>
  <c r="AR158" i="21"/>
  <c r="AQ158" i="21"/>
  <c r="AU157" i="21"/>
  <c r="AT157" i="21"/>
  <c r="AS157" i="21"/>
  <c r="AR157" i="21"/>
  <c r="AQ157" i="21"/>
  <c r="AU156" i="21"/>
  <c r="AT156" i="21"/>
  <c r="AS156" i="21"/>
  <c r="AR156" i="21"/>
  <c r="AQ156" i="21"/>
  <c r="AU155" i="21"/>
  <c r="AT155" i="21"/>
  <c r="AS155" i="21"/>
  <c r="AR155" i="21"/>
  <c r="AQ155" i="21"/>
  <c r="AU154" i="21"/>
  <c r="AT154" i="21"/>
  <c r="AS154" i="21"/>
  <c r="AR154" i="21"/>
  <c r="AQ154" i="21"/>
  <c r="AU153" i="21"/>
  <c r="AT153" i="21"/>
  <c r="AS153" i="21"/>
  <c r="AR153" i="21"/>
  <c r="AQ153" i="21"/>
  <c r="AU152" i="21"/>
  <c r="AT152" i="21"/>
  <c r="AS152" i="21"/>
  <c r="AR152" i="21"/>
  <c r="AQ152" i="21"/>
  <c r="AU151" i="21"/>
  <c r="AT151" i="21"/>
  <c r="AS151" i="21"/>
  <c r="AR151" i="21"/>
  <c r="AQ151" i="21"/>
  <c r="AU150" i="21"/>
  <c r="AT150" i="21"/>
  <c r="AS150" i="21"/>
  <c r="AR150" i="21"/>
  <c r="AQ150" i="21"/>
  <c r="AU149" i="21"/>
  <c r="AT149" i="21"/>
  <c r="AS149" i="21"/>
  <c r="AR149" i="21"/>
  <c r="AQ149" i="21"/>
  <c r="AU148" i="21"/>
  <c r="AT148" i="21"/>
  <c r="AS148" i="21"/>
  <c r="AR148" i="21"/>
  <c r="AQ148" i="21"/>
  <c r="AU147" i="21"/>
  <c r="AT147" i="21"/>
  <c r="AS147" i="21"/>
  <c r="AR147" i="21"/>
  <c r="AQ147" i="21"/>
  <c r="AU146" i="21"/>
  <c r="AT146" i="21"/>
  <c r="AS146" i="21"/>
  <c r="AR146" i="21"/>
  <c r="AQ146" i="21"/>
  <c r="AU145" i="21"/>
  <c r="AT145" i="21"/>
  <c r="AS145" i="21"/>
  <c r="AR145" i="21"/>
  <c r="AQ145" i="21"/>
  <c r="AU144" i="21"/>
  <c r="AT144" i="21"/>
  <c r="AS144" i="21"/>
  <c r="AR144" i="21"/>
  <c r="AQ144" i="21"/>
  <c r="AU143" i="21"/>
  <c r="AT143" i="21"/>
  <c r="AS143" i="21"/>
  <c r="AR143" i="21"/>
  <c r="AQ143" i="21"/>
  <c r="AU142" i="21"/>
  <c r="AT142" i="21"/>
  <c r="AS142" i="21"/>
  <c r="AR142" i="21"/>
  <c r="AQ142" i="21"/>
  <c r="AU141" i="21"/>
  <c r="AT141" i="21"/>
  <c r="AS141" i="21"/>
  <c r="AR141" i="21"/>
  <c r="AQ141" i="21"/>
  <c r="AU140" i="21"/>
  <c r="AT140" i="21"/>
  <c r="AS140" i="21"/>
  <c r="AR140" i="21"/>
  <c r="AQ140" i="21"/>
  <c r="AU139" i="21"/>
  <c r="AT139" i="21"/>
  <c r="AS139" i="21"/>
  <c r="AR139" i="21"/>
  <c r="AQ139" i="21"/>
  <c r="AU138" i="21"/>
  <c r="AT138" i="21"/>
  <c r="AS138" i="21"/>
  <c r="AR138" i="21"/>
  <c r="AQ138" i="21"/>
  <c r="AU137" i="21"/>
  <c r="AT137" i="21"/>
  <c r="AS137" i="21"/>
  <c r="AR137" i="21"/>
  <c r="AQ137" i="21"/>
  <c r="AU136" i="21"/>
  <c r="AT136" i="21"/>
  <c r="AS136" i="21"/>
  <c r="AR136" i="21"/>
  <c r="AQ136" i="21"/>
  <c r="AU135" i="21"/>
  <c r="AT135" i="21"/>
  <c r="AS135" i="21"/>
  <c r="AZ12" i="21" s="1"/>
  <c r="AR135" i="21"/>
  <c r="AQ135" i="21"/>
  <c r="AU134" i="21"/>
  <c r="AT134" i="21"/>
  <c r="BA11" i="21" s="1"/>
  <c r="AS134" i="21"/>
  <c r="AZ11" i="21" s="1"/>
  <c r="AR134" i="21"/>
  <c r="AQ134" i="21"/>
  <c r="AU133" i="21"/>
  <c r="AT133" i="21"/>
  <c r="AS133" i="21"/>
  <c r="AR133" i="21"/>
  <c r="AQ133" i="21"/>
  <c r="AU132" i="21"/>
  <c r="BB9" i="21" s="1"/>
  <c r="AT132" i="21"/>
  <c r="AS132" i="21"/>
  <c r="AR132" i="21"/>
  <c r="AQ132" i="21"/>
  <c r="AX9" i="21" s="1"/>
  <c r="AU131" i="21"/>
  <c r="AT131" i="21"/>
  <c r="AS131" i="21"/>
  <c r="AZ8" i="21" s="1"/>
  <c r="AR131" i="21"/>
  <c r="AY8" i="21" s="1"/>
  <c r="AQ131" i="21"/>
  <c r="AU130" i="21"/>
  <c r="AT130" i="21"/>
  <c r="BA7" i="21" s="1"/>
  <c r="AS130" i="21"/>
  <c r="AZ7" i="21" s="1"/>
  <c r="AR130" i="21"/>
  <c r="AQ130" i="21"/>
  <c r="AU129" i="21"/>
  <c r="BB6" i="21" s="1"/>
  <c r="AT129" i="21"/>
  <c r="BA6" i="21" s="1"/>
  <c r="AS129" i="21"/>
  <c r="AR129" i="21"/>
  <c r="AQ129" i="21"/>
  <c r="AX6" i="21" s="1"/>
  <c r="AU128" i="21"/>
  <c r="BB5" i="21" s="1"/>
  <c r="AT128" i="21"/>
  <c r="AS128" i="21"/>
  <c r="AR128" i="21"/>
  <c r="AY5" i="21" s="1"/>
  <c r="AQ128" i="21"/>
  <c r="AX5" i="21" s="1"/>
  <c r="AU127" i="21"/>
  <c r="AT127" i="21"/>
  <c r="AS127" i="21"/>
  <c r="AZ4" i="21" s="1"/>
  <c r="AR127" i="21"/>
  <c r="AY4" i="21" s="1"/>
  <c r="AQ127" i="21"/>
  <c r="AU126" i="21"/>
  <c r="BB15" i="21" s="1"/>
  <c r="AT126" i="21"/>
  <c r="BA15" i="21" s="1"/>
  <c r="AS126" i="21"/>
  <c r="AZ15" i="21" s="1"/>
  <c r="AR126" i="21"/>
  <c r="AQ126" i="21"/>
  <c r="AX15" i="21" s="1"/>
  <c r="AU125" i="21"/>
  <c r="BB14" i="21" s="1"/>
  <c r="AT125" i="21"/>
  <c r="BA14" i="21" s="1"/>
  <c r="AS125" i="21"/>
  <c r="AR125" i="21"/>
  <c r="AQ125" i="21"/>
  <c r="AX14" i="21" s="1"/>
  <c r="AU124" i="21"/>
  <c r="BB13" i="21" s="1"/>
  <c r="AT124" i="21"/>
  <c r="AS124" i="21"/>
  <c r="AR124" i="21"/>
  <c r="AY13" i="21" s="1"/>
  <c r="AQ124" i="21"/>
  <c r="AX13" i="21" s="1"/>
  <c r="AU123" i="21"/>
  <c r="AT123" i="21"/>
  <c r="AS123" i="21"/>
  <c r="AR123" i="21"/>
  <c r="AQ123" i="21"/>
  <c r="AU122" i="21"/>
  <c r="AT122" i="21"/>
  <c r="AS122" i="21"/>
  <c r="AR122" i="21"/>
  <c r="AQ122" i="21"/>
  <c r="AU121" i="21"/>
  <c r="AT121" i="21"/>
  <c r="AS121" i="21"/>
  <c r="AR121" i="21"/>
  <c r="AQ121" i="21"/>
  <c r="AU120" i="21"/>
  <c r="AT120" i="21"/>
  <c r="AS120" i="21"/>
  <c r="AR120" i="21"/>
  <c r="AQ120" i="21"/>
  <c r="AU119" i="21"/>
  <c r="AT119" i="21"/>
  <c r="AS119" i="21"/>
  <c r="AR119" i="21"/>
  <c r="AQ119" i="21"/>
  <c r="AU118" i="21"/>
  <c r="AT118" i="21"/>
  <c r="AS118" i="21"/>
  <c r="AR118" i="21"/>
  <c r="AQ118" i="21"/>
  <c r="AU117" i="21"/>
  <c r="AT117" i="21"/>
  <c r="AS117" i="21"/>
  <c r="AR117" i="21"/>
  <c r="AQ117" i="21"/>
  <c r="AU116" i="21"/>
  <c r="AT116" i="21"/>
  <c r="AS116" i="21"/>
  <c r="AR116" i="21"/>
  <c r="AQ116" i="21"/>
  <c r="AU115" i="21"/>
  <c r="AT115" i="21"/>
  <c r="AS115" i="21"/>
  <c r="AR115" i="21"/>
  <c r="AQ115" i="21"/>
  <c r="AU114" i="21"/>
  <c r="AT114" i="21"/>
  <c r="AS114" i="21"/>
  <c r="AR114" i="21"/>
  <c r="AQ114" i="21"/>
  <c r="AU113" i="21"/>
  <c r="AT113" i="21"/>
  <c r="AS113" i="21"/>
  <c r="AR113" i="21"/>
  <c r="AQ113" i="21"/>
  <c r="AU112" i="21"/>
  <c r="AT112" i="21"/>
  <c r="AS112" i="21"/>
  <c r="AR112" i="21"/>
  <c r="AQ112" i="21"/>
  <c r="AU111" i="21"/>
  <c r="AT111" i="21"/>
  <c r="AS111" i="21"/>
  <c r="AR111" i="21"/>
  <c r="AQ111" i="21"/>
  <c r="AU110" i="21"/>
  <c r="AT110" i="21"/>
  <c r="AS110" i="21"/>
  <c r="AR110" i="21"/>
  <c r="AQ110" i="21"/>
  <c r="AU109" i="21"/>
  <c r="AT109" i="21"/>
  <c r="AS109" i="21"/>
  <c r="AR109" i="21"/>
  <c r="AQ109" i="21"/>
  <c r="AU108" i="21"/>
  <c r="AT108" i="21"/>
  <c r="AS108" i="21"/>
  <c r="AR108" i="21"/>
  <c r="AQ108" i="21"/>
  <c r="AU107" i="21"/>
  <c r="AT107" i="21"/>
  <c r="AS107" i="21"/>
  <c r="AR107" i="21"/>
  <c r="AQ107" i="21"/>
  <c r="AU106" i="21"/>
  <c r="AT106" i="21"/>
  <c r="AS106" i="21"/>
  <c r="AR106" i="21"/>
  <c r="AQ106" i="21"/>
  <c r="AU105" i="21"/>
  <c r="AT105" i="21"/>
  <c r="AS105" i="21"/>
  <c r="AR105" i="21"/>
  <c r="AQ105" i="21"/>
  <c r="AU104" i="21"/>
  <c r="AT104" i="21"/>
  <c r="AS104" i="21"/>
  <c r="AR104" i="21"/>
  <c r="AQ104" i="21"/>
  <c r="AU103" i="21"/>
  <c r="AT103" i="21"/>
  <c r="AS103" i="21"/>
  <c r="AR103" i="21"/>
  <c r="AQ103" i="21"/>
  <c r="AU102" i="21"/>
  <c r="AT102" i="21"/>
  <c r="AS102" i="21"/>
  <c r="AR102" i="21"/>
  <c r="AQ102" i="21"/>
  <c r="AU101" i="21"/>
  <c r="AT101" i="21"/>
  <c r="AS101" i="21"/>
  <c r="AR101" i="21"/>
  <c r="AQ101" i="21"/>
  <c r="AU100" i="21"/>
  <c r="AT100" i="21"/>
  <c r="AS100" i="21"/>
  <c r="AR100" i="21"/>
  <c r="AQ100" i="21"/>
  <c r="AU99" i="21"/>
  <c r="AT99" i="21"/>
  <c r="AS99" i="21"/>
  <c r="AR99" i="21"/>
  <c r="AQ99" i="21"/>
  <c r="AU98" i="21"/>
  <c r="AT98" i="21"/>
  <c r="AS98" i="21"/>
  <c r="AR98" i="21"/>
  <c r="AQ98" i="21"/>
  <c r="AU97" i="21"/>
  <c r="AT97" i="21"/>
  <c r="AS97" i="21"/>
  <c r="AR97" i="21"/>
  <c r="AQ97" i="21"/>
  <c r="AU96" i="21"/>
  <c r="AT96" i="21"/>
  <c r="AS96" i="21"/>
  <c r="AR96" i="21"/>
  <c r="AQ96" i="21"/>
  <c r="AU95" i="21"/>
  <c r="AT95" i="21"/>
  <c r="AS95" i="21"/>
  <c r="AR95" i="21"/>
  <c r="AQ95" i="21"/>
  <c r="AU94" i="21"/>
  <c r="AT94" i="21"/>
  <c r="AS94" i="21"/>
  <c r="AR94" i="21"/>
  <c r="AQ94" i="21"/>
  <c r="AU93" i="21"/>
  <c r="AT93" i="21"/>
  <c r="AS93" i="21"/>
  <c r="AR93" i="21"/>
  <c r="AQ93" i="21"/>
  <c r="AU92" i="21"/>
  <c r="AT92" i="21"/>
  <c r="AS92" i="21"/>
  <c r="AR92" i="21"/>
  <c r="AQ92" i="21"/>
  <c r="AU91" i="21"/>
  <c r="AT91" i="21"/>
  <c r="AS91" i="21"/>
  <c r="AR91" i="21"/>
  <c r="AQ91" i="21"/>
  <c r="AU90" i="21"/>
  <c r="AT90" i="21"/>
  <c r="AS90" i="21"/>
  <c r="AR90" i="21"/>
  <c r="AQ90" i="21"/>
  <c r="AU89" i="21"/>
  <c r="AT89" i="21"/>
  <c r="AS89" i="21"/>
  <c r="AR89" i="21"/>
  <c r="AQ89" i="21"/>
  <c r="AU88" i="21"/>
  <c r="AT88" i="21"/>
  <c r="AS88" i="21"/>
  <c r="AR88" i="21"/>
  <c r="AQ88" i="21"/>
  <c r="AU87" i="21"/>
  <c r="AT87" i="21"/>
  <c r="AS87" i="21"/>
  <c r="AR87" i="21"/>
  <c r="AQ87" i="21"/>
  <c r="AU86" i="21"/>
  <c r="AT86" i="21"/>
  <c r="AS86" i="21"/>
  <c r="AR86" i="21"/>
  <c r="AQ86" i="21"/>
  <c r="AU85" i="21"/>
  <c r="AT85" i="21"/>
  <c r="AS85" i="21"/>
  <c r="AR85" i="21"/>
  <c r="AQ85" i="21"/>
  <c r="AU84" i="21"/>
  <c r="AT84" i="21"/>
  <c r="AS84" i="21"/>
  <c r="AR84" i="21"/>
  <c r="AQ84" i="21"/>
  <c r="AU83" i="21"/>
  <c r="AT83" i="21"/>
  <c r="AS83" i="21"/>
  <c r="AR83" i="21"/>
  <c r="AQ83" i="21"/>
  <c r="AU82" i="21"/>
  <c r="AT82" i="21"/>
  <c r="AS82" i="21"/>
  <c r="AR82" i="21"/>
  <c r="AQ82" i="21"/>
  <c r="AU81" i="21"/>
  <c r="AT81" i="21"/>
  <c r="AS81" i="21"/>
  <c r="AR81" i="21"/>
  <c r="AQ81" i="21"/>
  <c r="AU80" i="21"/>
  <c r="AT80" i="21"/>
  <c r="AS80" i="21"/>
  <c r="AR80" i="21"/>
  <c r="AQ80" i="21"/>
  <c r="AU79" i="21"/>
  <c r="AT79" i="21"/>
  <c r="AS79" i="21"/>
  <c r="AR79" i="21"/>
  <c r="AQ79" i="21"/>
  <c r="AU78" i="21"/>
  <c r="AT78" i="21"/>
  <c r="AS78" i="21"/>
  <c r="AR78" i="21"/>
  <c r="AQ78" i="21"/>
  <c r="AU77" i="21"/>
  <c r="AT77" i="21"/>
  <c r="AS77" i="21"/>
  <c r="AR77" i="21"/>
  <c r="AQ77" i="21"/>
  <c r="AU76" i="21"/>
  <c r="AT76" i="21"/>
  <c r="AS76" i="21"/>
  <c r="AR76" i="21"/>
  <c r="AQ76" i="21"/>
  <c r="AU75" i="21"/>
  <c r="AT75" i="21"/>
  <c r="AS75" i="21"/>
  <c r="AR75" i="21"/>
  <c r="AQ75" i="21"/>
  <c r="AU74" i="21"/>
  <c r="AT74" i="21"/>
  <c r="AS74" i="21"/>
  <c r="AR74" i="21"/>
  <c r="AQ74" i="21"/>
  <c r="AU73" i="21"/>
  <c r="AT73" i="21"/>
  <c r="AS73" i="21"/>
  <c r="AR73" i="21"/>
  <c r="AQ73" i="21"/>
  <c r="AU72" i="21"/>
  <c r="AT72" i="21"/>
  <c r="AS72" i="21"/>
  <c r="AR72" i="21"/>
  <c r="AQ72" i="21"/>
  <c r="AU71" i="21"/>
  <c r="AT71" i="21"/>
  <c r="AS71" i="21"/>
  <c r="AR71" i="21"/>
  <c r="AQ71" i="21"/>
  <c r="AU70" i="21"/>
  <c r="AT70" i="21"/>
  <c r="AS70" i="21"/>
  <c r="AR70" i="21"/>
  <c r="AQ70" i="21"/>
  <c r="AU69" i="21"/>
  <c r="AT69" i="21"/>
  <c r="AS69" i="21"/>
  <c r="AR69" i="21"/>
  <c r="AQ69" i="21"/>
  <c r="AU68" i="21"/>
  <c r="AT68" i="21"/>
  <c r="AS68" i="21"/>
  <c r="AR68" i="21"/>
  <c r="AQ68" i="21"/>
  <c r="AU67" i="21"/>
  <c r="AT67" i="21"/>
  <c r="AS67" i="21"/>
  <c r="AR67" i="21"/>
  <c r="AQ67" i="21"/>
  <c r="AU66" i="21"/>
  <c r="AT66" i="21"/>
  <c r="AS66" i="21"/>
  <c r="AR66" i="21"/>
  <c r="AQ66" i="21"/>
  <c r="AU65" i="21"/>
  <c r="AT65" i="21"/>
  <c r="AS65" i="21"/>
  <c r="AR65" i="21"/>
  <c r="AQ65" i="21"/>
  <c r="AU64" i="21"/>
  <c r="AT64" i="21"/>
  <c r="AS64" i="21"/>
  <c r="AR64" i="21"/>
  <c r="AQ64" i="21"/>
  <c r="AU63" i="21"/>
  <c r="AT63" i="21"/>
  <c r="AS63" i="21"/>
  <c r="AR63" i="21"/>
  <c r="AQ63" i="21"/>
  <c r="AU62" i="21"/>
  <c r="AT62" i="21"/>
  <c r="AS62" i="21"/>
  <c r="AR62" i="21"/>
  <c r="AQ62" i="21"/>
  <c r="AU61" i="21"/>
  <c r="AT61" i="21"/>
  <c r="AS61" i="21"/>
  <c r="AR61" i="21"/>
  <c r="AQ61" i="21"/>
  <c r="AU60" i="21"/>
  <c r="AT60" i="21"/>
  <c r="AS60" i="21"/>
  <c r="AR60" i="21"/>
  <c r="AQ60" i="21"/>
  <c r="AU59" i="21"/>
  <c r="AT59" i="21"/>
  <c r="AS59" i="21"/>
  <c r="AR59" i="21"/>
  <c r="AQ59" i="21"/>
  <c r="AU58" i="21"/>
  <c r="AT58" i="21"/>
  <c r="AS58" i="21"/>
  <c r="AR58" i="21"/>
  <c r="AQ58" i="21"/>
  <c r="AU57" i="21"/>
  <c r="AT57" i="21"/>
  <c r="AS57" i="21"/>
  <c r="AR57" i="21"/>
  <c r="AQ57" i="21"/>
  <c r="AU56" i="21"/>
  <c r="AT56" i="21"/>
  <c r="AS56" i="21"/>
  <c r="AR56" i="21"/>
  <c r="AQ56" i="21"/>
  <c r="AU55" i="21"/>
  <c r="AT55" i="21"/>
  <c r="AS55" i="21"/>
  <c r="AR55" i="21"/>
  <c r="AQ55" i="21"/>
  <c r="AU54" i="21"/>
  <c r="AT54" i="21"/>
  <c r="AS54" i="21"/>
  <c r="AR54" i="21"/>
  <c r="AQ54" i="21"/>
  <c r="AU53" i="21"/>
  <c r="AT53" i="21"/>
  <c r="AS53" i="21"/>
  <c r="AR53" i="21"/>
  <c r="AQ53" i="21"/>
  <c r="AU52" i="21"/>
  <c r="AT52" i="21"/>
  <c r="AS52" i="21"/>
  <c r="AR52" i="21"/>
  <c r="AQ52" i="21"/>
  <c r="AU51" i="21"/>
  <c r="AT51" i="21"/>
  <c r="AS51" i="21"/>
  <c r="AR51" i="21"/>
  <c r="AQ51" i="21"/>
  <c r="AU50" i="21"/>
  <c r="AT50" i="21"/>
  <c r="AS50" i="21"/>
  <c r="AR50" i="21"/>
  <c r="AQ50" i="21"/>
  <c r="AU49" i="21"/>
  <c r="AT49" i="21"/>
  <c r="AS49" i="21"/>
  <c r="AR49" i="21"/>
  <c r="AQ49" i="21"/>
  <c r="AU48" i="21"/>
  <c r="AT48" i="21"/>
  <c r="AS48" i="21"/>
  <c r="AR48" i="21"/>
  <c r="AQ48" i="21"/>
  <c r="AU47" i="21"/>
  <c r="AT47" i="21"/>
  <c r="AS47" i="21"/>
  <c r="AR47" i="21"/>
  <c r="AQ47" i="21"/>
  <c r="AU46" i="21"/>
  <c r="AT46" i="21"/>
  <c r="AS46" i="21"/>
  <c r="AR46" i="21"/>
  <c r="AQ46" i="21"/>
  <c r="AU45" i="21"/>
  <c r="AT45" i="21"/>
  <c r="AS45" i="21"/>
  <c r="AR45" i="21"/>
  <c r="AQ45" i="21"/>
  <c r="AU44" i="21"/>
  <c r="AT44" i="21"/>
  <c r="AS44" i="21"/>
  <c r="AR44" i="21"/>
  <c r="AQ44" i="21"/>
  <c r="AU43" i="21"/>
  <c r="AT43" i="21"/>
  <c r="AS43" i="21"/>
  <c r="AR43" i="21"/>
  <c r="AQ43" i="21"/>
  <c r="AU42" i="21"/>
  <c r="AT42" i="21"/>
  <c r="AS42" i="21"/>
  <c r="AR42" i="21"/>
  <c r="AQ42" i="21"/>
  <c r="AU41" i="21"/>
  <c r="AT41" i="21"/>
  <c r="AS41" i="21"/>
  <c r="AR41" i="21"/>
  <c r="AQ41" i="21"/>
  <c r="AU40" i="21"/>
  <c r="AT40" i="21"/>
  <c r="AS40" i="21"/>
  <c r="AR40" i="21"/>
  <c r="AQ40" i="21"/>
  <c r="AU39" i="21"/>
  <c r="AT39" i="21"/>
  <c r="AS39" i="21"/>
  <c r="AR39" i="21"/>
  <c r="AQ39" i="21"/>
  <c r="AU38" i="21"/>
  <c r="AT38" i="21"/>
  <c r="AS38" i="21"/>
  <c r="AR38" i="21"/>
  <c r="AQ38" i="21"/>
  <c r="AU37" i="21"/>
  <c r="AT37" i="21"/>
  <c r="AS37" i="21"/>
  <c r="AR37" i="21"/>
  <c r="AQ37" i="21"/>
  <c r="AU36" i="21"/>
  <c r="AT36" i="21"/>
  <c r="AS36" i="21"/>
  <c r="AR36" i="21"/>
  <c r="AQ36" i="21"/>
  <c r="AU35" i="21"/>
  <c r="AT35" i="21"/>
  <c r="AS35" i="21"/>
  <c r="AR35" i="21"/>
  <c r="AQ35" i="21"/>
  <c r="AU34" i="21"/>
  <c r="AT34" i="21"/>
  <c r="AS34" i="21"/>
  <c r="AR34" i="21"/>
  <c r="AQ34" i="21"/>
  <c r="AU33" i="21"/>
  <c r="AT33" i="21"/>
  <c r="AS33" i="21"/>
  <c r="AR33" i="21"/>
  <c r="AQ33" i="21"/>
  <c r="AU32" i="21"/>
  <c r="AT32" i="21"/>
  <c r="AS32" i="21"/>
  <c r="AR32" i="21"/>
  <c r="AQ32" i="21"/>
  <c r="AU31" i="21"/>
  <c r="AT31" i="21"/>
  <c r="AS31" i="21"/>
  <c r="AR31" i="21"/>
  <c r="AQ31" i="21"/>
  <c r="AU30" i="21"/>
  <c r="AT30" i="21"/>
  <c r="AS30" i="21"/>
  <c r="AR30" i="21"/>
  <c r="AQ30" i="21"/>
  <c r="AU29" i="21"/>
  <c r="AT29" i="21"/>
  <c r="AS29" i="21"/>
  <c r="AR29" i="21"/>
  <c r="AQ29" i="21"/>
  <c r="AU28" i="21"/>
  <c r="AT28" i="21"/>
  <c r="AS28" i="21"/>
  <c r="AR28" i="21"/>
  <c r="AQ28" i="21"/>
  <c r="AU27" i="21"/>
  <c r="AT27" i="21"/>
  <c r="AS27" i="21"/>
  <c r="AR27" i="21"/>
  <c r="AQ27" i="21"/>
  <c r="AU26" i="21"/>
  <c r="AT26" i="21"/>
  <c r="AS26" i="21"/>
  <c r="AR26" i="21"/>
  <c r="AQ26" i="21"/>
  <c r="AU25" i="21"/>
  <c r="AT25" i="21"/>
  <c r="AS25" i="21"/>
  <c r="AR25" i="21"/>
  <c r="AQ25" i="21"/>
  <c r="AU24" i="21"/>
  <c r="AT24" i="21"/>
  <c r="AS24" i="21"/>
  <c r="AR24" i="21"/>
  <c r="AQ24" i="21"/>
  <c r="AU23" i="21"/>
  <c r="AT23" i="21"/>
  <c r="AS23" i="21"/>
  <c r="AR23" i="21"/>
  <c r="AQ23" i="21"/>
  <c r="AU22" i="21"/>
  <c r="AT22" i="21"/>
  <c r="AS22" i="21"/>
  <c r="AR22" i="21"/>
  <c r="AQ22" i="21"/>
  <c r="AU21" i="21"/>
  <c r="AT21" i="21"/>
  <c r="AS21" i="21"/>
  <c r="AR21" i="21"/>
  <c r="AQ21" i="21"/>
  <c r="AU20" i="21"/>
  <c r="AT20" i="21"/>
  <c r="AS20" i="21"/>
  <c r="AR20" i="21"/>
  <c r="AQ20" i="21"/>
  <c r="AU19" i="21"/>
  <c r="AT19" i="21"/>
  <c r="AS19" i="21"/>
  <c r="AR19" i="21"/>
  <c r="AQ19" i="21"/>
  <c r="AU18" i="21"/>
  <c r="AT18" i="21"/>
  <c r="AS18" i="21"/>
  <c r="AR18" i="21"/>
  <c r="AQ18" i="21"/>
  <c r="AU17" i="21"/>
  <c r="AT17" i="21"/>
  <c r="AS17" i="21"/>
  <c r="AR17" i="21"/>
  <c r="AQ17" i="21"/>
  <c r="AU16" i="21"/>
  <c r="AT16" i="21"/>
  <c r="AS16" i="21"/>
  <c r="AR16" i="21"/>
  <c r="AQ16" i="21"/>
  <c r="AY15" i="21"/>
  <c r="AU15" i="21"/>
  <c r="AT15" i="21"/>
  <c r="AS15" i="21"/>
  <c r="AR15" i="21"/>
  <c r="AQ15" i="21"/>
  <c r="AZ14" i="21"/>
  <c r="AY14" i="21"/>
  <c r="AU14" i="21"/>
  <c r="AT14" i="21"/>
  <c r="AS14" i="21"/>
  <c r="AR14" i="21"/>
  <c r="AQ14" i="21"/>
  <c r="BA13" i="21"/>
  <c r="AZ13" i="21"/>
  <c r="AU13" i="21"/>
  <c r="AT13" i="21"/>
  <c r="AS13" i="21"/>
  <c r="AR13" i="21"/>
  <c r="AQ13" i="21"/>
  <c r="BB12" i="21"/>
  <c r="BA12" i="21"/>
  <c r="AX12" i="21"/>
  <c r="AU12" i="21"/>
  <c r="AT12" i="21"/>
  <c r="AS12" i="21"/>
  <c r="AR12" i="21"/>
  <c r="AQ12" i="21"/>
  <c r="BB11" i="21"/>
  <c r="AY11" i="21"/>
  <c r="AX11" i="21"/>
  <c r="AU11" i="21"/>
  <c r="AT11" i="21"/>
  <c r="AS11" i="21"/>
  <c r="AR11" i="21"/>
  <c r="AQ11" i="21"/>
  <c r="BB10" i="21"/>
  <c r="BA10" i="21"/>
  <c r="AZ10" i="21"/>
  <c r="AY10" i="21"/>
  <c r="AX10" i="21"/>
  <c r="AU10" i="21"/>
  <c r="AT10" i="21"/>
  <c r="AS10" i="21"/>
  <c r="AR10" i="21"/>
  <c r="AQ10" i="21"/>
  <c r="BA9" i="21"/>
  <c r="AZ9" i="21"/>
  <c r="AY9" i="21"/>
  <c r="AU9" i="21"/>
  <c r="AT9" i="21"/>
  <c r="AS9" i="21"/>
  <c r="AR9" i="21"/>
  <c r="AQ9" i="21"/>
  <c r="BB8" i="21"/>
  <c r="BA8" i="21"/>
  <c r="AX8" i="21"/>
  <c r="AU8" i="21"/>
  <c r="AT8" i="21"/>
  <c r="AS8" i="21"/>
  <c r="AR8" i="21"/>
  <c r="AQ8" i="21"/>
  <c r="BB7" i="21"/>
  <c r="AY7" i="21"/>
  <c r="AX7" i="21"/>
  <c r="AU7" i="21"/>
  <c r="AT7" i="21"/>
  <c r="AS7" i="21"/>
  <c r="AR7" i="21"/>
  <c r="AQ7" i="21"/>
  <c r="AZ6" i="21"/>
  <c r="AY6" i="21"/>
  <c r="AU6" i="21"/>
  <c r="AT6" i="21"/>
  <c r="AS6" i="21"/>
  <c r="AR6" i="21"/>
  <c r="AQ6" i="21"/>
  <c r="BA5" i="21"/>
  <c r="AZ5" i="21"/>
  <c r="AU5" i="21"/>
  <c r="AT5" i="21"/>
  <c r="AS5" i="21"/>
  <c r="AR5" i="21"/>
  <c r="AQ5" i="21"/>
  <c r="BB4" i="21"/>
  <c r="BA4" i="21"/>
  <c r="AX4" i="21"/>
  <c r="AU4" i="21"/>
  <c r="AT4" i="21"/>
  <c r="AS4" i="21"/>
  <c r="AR4" i="21"/>
  <c r="AQ4" i="21"/>
  <c r="BA16" i="21" l="1"/>
  <c r="AY12" i="21"/>
  <c r="AY16" i="21" s="1"/>
  <c r="BB16" i="21"/>
  <c r="AZ16" i="21"/>
  <c r="AX16" i="21"/>
  <c r="Z26" i="4"/>
  <c r="AB26" i="4" s="1"/>
  <c r="Z27" i="4"/>
  <c r="AB27" i="4" s="1"/>
  <c r="Z28" i="4"/>
  <c r="AB28" i="4" s="1"/>
  <c r="Z29" i="4"/>
  <c r="AB29" i="4" s="1"/>
  <c r="Z30" i="4"/>
  <c r="AB30" i="4" s="1"/>
  <c r="Z31" i="4"/>
  <c r="AB31" i="4" s="1"/>
  <c r="Z32" i="4"/>
  <c r="AB32" i="4" s="1"/>
  <c r="Z33" i="4"/>
  <c r="AB33" i="4" s="1"/>
  <c r="Z34" i="4"/>
  <c r="AB34" i="4" s="1"/>
  <c r="Z35" i="4"/>
  <c r="AB35" i="4" s="1"/>
  <c r="Z36" i="4"/>
  <c r="AB36" i="4" s="1"/>
  <c r="Z37" i="4"/>
  <c r="AB37" i="4" s="1"/>
  <c r="Z38" i="4"/>
  <c r="AB38" i="4" s="1"/>
  <c r="Z39" i="4"/>
  <c r="AB39" i="4" s="1"/>
  <c r="Z40" i="4"/>
  <c r="AB40" i="4" s="1"/>
  <c r="Z41" i="4"/>
  <c r="AB41" i="4" s="1"/>
  <c r="Z42" i="4"/>
  <c r="AB42" i="4" s="1"/>
  <c r="Z43" i="4"/>
  <c r="AB43" i="4" s="1"/>
  <c r="Z44" i="4"/>
  <c r="AB44" i="4" s="1"/>
  <c r="Z45" i="4"/>
  <c r="AB45" i="4" s="1"/>
  <c r="Z46" i="4"/>
  <c r="AB46" i="4" s="1"/>
  <c r="Z47" i="4"/>
  <c r="AB47" i="4" s="1"/>
  <c r="Z48" i="4"/>
  <c r="AB48" i="4" s="1"/>
  <c r="Z49" i="4"/>
  <c r="AB49" i="4" s="1"/>
  <c r="Z50" i="4"/>
  <c r="AB50" i="4" s="1"/>
  <c r="Z51" i="4"/>
  <c r="AB51" i="4" s="1"/>
  <c r="Z52" i="4"/>
  <c r="AB52" i="4" s="1"/>
  <c r="Z53" i="4"/>
  <c r="AB53" i="4" s="1"/>
  <c r="Z54" i="4"/>
  <c r="AB54" i="4" s="1"/>
  <c r="Z55" i="4"/>
  <c r="AB55" i="4" s="1"/>
  <c r="Z56" i="4"/>
  <c r="AB56" i="4" s="1"/>
  <c r="Z57" i="4"/>
  <c r="AB57" i="4" s="1"/>
  <c r="Z58" i="4"/>
  <c r="AB58" i="4" s="1"/>
  <c r="Z59" i="4"/>
  <c r="AB59" i="4" s="1"/>
  <c r="Z60" i="4"/>
  <c r="AB60" i="4" s="1"/>
  <c r="Z61" i="4"/>
  <c r="AB61" i="4" s="1"/>
  <c r="Z62" i="4"/>
  <c r="AB62" i="4" s="1"/>
  <c r="Z63" i="4"/>
  <c r="AB63" i="4" s="1"/>
  <c r="Z64" i="4"/>
  <c r="AB64" i="4" s="1"/>
  <c r="Z65" i="4"/>
  <c r="AB65" i="4" s="1"/>
  <c r="Z66" i="4"/>
  <c r="AB66" i="4" s="1"/>
  <c r="Z67" i="4"/>
  <c r="AB67" i="4" s="1"/>
  <c r="Z68" i="4"/>
  <c r="AB68" i="4" s="1"/>
  <c r="Z69" i="4"/>
  <c r="AB69" i="4" s="1"/>
  <c r="Z70" i="4"/>
  <c r="AB70" i="4" s="1"/>
  <c r="Z71" i="4"/>
  <c r="AB71" i="4" s="1"/>
  <c r="Z72" i="4"/>
  <c r="AB72" i="4" s="1"/>
  <c r="Z25" i="4"/>
  <c r="AB25" i="4" s="1"/>
  <c r="Z7" i="4"/>
  <c r="AB7" i="4" s="1"/>
  <c r="Z8" i="4"/>
  <c r="AB8" i="4" s="1"/>
  <c r="Z9" i="4"/>
  <c r="AB9" i="4" s="1"/>
  <c r="Z10" i="4"/>
  <c r="AB10" i="4" s="1"/>
  <c r="Z11" i="4"/>
  <c r="AB11" i="4" s="1"/>
  <c r="Z12" i="4"/>
  <c r="AB12" i="4" s="1"/>
  <c r="Z13" i="4"/>
  <c r="AB13" i="4" s="1"/>
  <c r="Z14" i="4"/>
  <c r="AB14" i="4" s="1"/>
  <c r="Z15" i="4"/>
  <c r="AB15" i="4" s="1"/>
  <c r="Z16" i="4"/>
  <c r="AB16" i="4" s="1"/>
  <c r="Z17" i="4"/>
  <c r="AB17" i="4" s="1"/>
  <c r="Z18" i="4"/>
  <c r="AB18" i="4" s="1"/>
  <c r="Z19" i="4"/>
  <c r="AB19" i="4" s="1"/>
  <c r="Z20" i="4"/>
  <c r="AB20" i="4" s="1"/>
  <c r="Z21" i="4"/>
  <c r="AB21" i="4" s="1"/>
  <c r="Z22" i="4"/>
  <c r="AB22" i="4" s="1"/>
  <c r="Z23" i="4"/>
  <c r="AB23" i="4" s="1"/>
  <c r="Z24" i="4"/>
  <c r="AB24" i="4" s="1"/>
  <c r="Z6" i="4"/>
  <c r="AB6" i="4" s="1"/>
  <c r="Q7" i="4"/>
  <c r="R7" i="4"/>
  <c r="Q8" i="4"/>
  <c r="R8" i="4"/>
  <c r="Q9" i="4"/>
  <c r="R9" i="4"/>
  <c r="Q10" i="4"/>
  <c r="R10" i="4"/>
  <c r="Q11" i="4"/>
  <c r="R11" i="4"/>
  <c r="Q12" i="4"/>
  <c r="R12" i="4"/>
  <c r="Q13" i="4"/>
  <c r="R13" i="4"/>
  <c r="Q14" i="4"/>
  <c r="R14" i="4"/>
  <c r="Q15" i="4"/>
  <c r="R15" i="4"/>
  <c r="Q16" i="4"/>
  <c r="R16" i="4"/>
  <c r="Q17" i="4"/>
  <c r="R17" i="4"/>
  <c r="Q18" i="4"/>
  <c r="R18" i="4"/>
  <c r="Q19" i="4"/>
  <c r="R19" i="4"/>
  <c r="Q20" i="4"/>
  <c r="R20" i="4"/>
  <c r="Q21" i="4"/>
  <c r="R21" i="4"/>
  <c r="Q22" i="4"/>
  <c r="R22" i="4"/>
  <c r="Q23" i="4"/>
  <c r="R23" i="4"/>
  <c r="Q24" i="4"/>
  <c r="R24" i="4"/>
  <c r="Q25" i="4"/>
  <c r="R25" i="4"/>
  <c r="Q26" i="4"/>
  <c r="R26" i="4"/>
  <c r="Q27" i="4"/>
  <c r="R27" i="4"/>
  <c r="Q28" i="4"/>
  <c r="R28" i="4"/>
  <c r="Q29" i="4"/>
  <c r="R29" i="4"/>
  <c r="Q30" i="4"/>
  <c r="R30" i="4"/>
  <c r="Q31" i="4"/>
  <c r="R31" i="4"/>
  <c r="Q32" i="4"/>
  <c r="R32" i="4"/>
  <c r="Q33" i="4"/>
  <c r="R33" i="4"/>
  <c r="Q34" i="4"/>
  <c r="R34" i="4"/>
  <c r="Q35" i="4"/>
  <c r="R35" i="4"/>
  <c r="Q36" i="4"/>
  <c r="R36" i="4"/>
  <c r="Q37" i="4"/>
  <c r="R37" i="4"/>
  <c r="Q38" i="4"/>
  <c r="R38" i="4"/>
  <c r="Q39" i="4"/>
  <c r="R39" i="4"/>
  <c r="Q40" i="4"/>
  <c r="R40" i="4"/>
  <c r="Q41" i="4"/>
  <c r="R41" i="4"/>
  <c r="Q42" i="4"/>
  <c r="R42" i="4"/>
  <c r="Q43" i="4"/>
  <c r="R43" i="4"/>
  <c r="Q44" i="4"/>
  <c r="R44" i="4"/>
  <c r="Q45" i="4"/>
  <c r="R45" i="4"/>
  <c r="Q46" i="4"/>
  <c r="R46" i="4"/>
  <c r="Q47" i="4"/>
  <c r="R47" i="4"/>
  <c r="Q48" i="4"/>
  <c r="R48" i="4"/>
  <c r="Q49" i="4"/>
  <c r="R49" i="4"/>
  <c r="Q50" i="4"/>
  <c r="R50" i="4"/>
  <c r="Q51" i="4"/>
  <c r="R51" i="4"/>
  <c r="Q52" i="4"/>
  <c r="R52" i="4"/>
  <c r="Q53" i="4"/>
  <c r="R53" i="4"/>
  <c r="Q54" i="4"/>
  <c r="R54" i="4"/>
  <c r="Q55" i="4"/>
  <c r="R55" i="4"/>
  <c r="Q56" i="4"/>
  <c r="R56" i="4"/>
  <c r="Q57" i="4"/>
  <c r="R57" i="4"/>
  <c r="Q58" i="4"/>
  <c r="R58" i="4"/>
  <c r="Q59" i="4"/>
  <c r="R59" i="4"/>
  <c r="Q60" i="4"/>
  <c r="R60" i="4"/>
  <c r="Q61" i="4"/>
  <c r="R61" i="4"/>
  <c r="Q62" i="4"/>
  <c r="R62" i="4"/>
  <c r="Q63" i="4"/>
  <c r="R63" i="4"/>
  <c r="Q64" i="4"/>
  <c r="R64" i="4"/>
  <c r="Q65" i="4"/>
  <c r="R65" i="4"/>
  <c r="Q66" i="4"/>
  <c r="R66" i="4"/>
  <c r="Q67" i="4"/>
  <c r="R67" i="4"/>
  <c r="Q68" i="4"/>
  <c r="R68" i="4"/>
  <c r="Q69" i="4"/>
  <c r="R69" i="4"/>
  <c r="Q70" i="4"/>
  <c r="R70" i="4"/>
  <c r="S70" i="4" s="1"/>
  <c r="T70" i="4" s="1"/>
  <c r="Q71" i="4"/>
  <c r="R71" i="4"/>
  <c r="Q72" i="4"/>
  <c r="R72" i="4"/>
  <c r="Q73" i="4"/>
  <c r="R73" i="4"/>
  <c r="Q74" i="4"/>
  <c r="R74" i="4"/>
  <c r="Q75" i="4"/>
  <c r="R75" i="4"/>
  <c r="Q76" i="4"/>
  <c r="R76" i="4"/>
  <c r="Q77" i="4"/>
  <c r="R77" i="4"/>
  <c r="Q78" i="4"/>
  <c r="R78" i="4"/>
  <c r="Q79" i="4"/>
  <c r="R79" i="4"/>
  <c r="Q80" i="4"/>
  <c r="R80" i="4"/>
  <c r="Q81" i="4"/>
  <c r="R81" i="4"/>
  <c r="Q82" i="4"/>
  <c r="R82" i="4"/>
  <c r="Q83" i="4"/>
  <c r="R83" i="4"/>
  <c r="Q84" i="4"/>
  <c r="R84" i="4"/>
  <c r="Q85" i="4"/>
  <c r="R85" i="4"/>
  <c r="Q86" i="4"/>
  <c r="R86" i="4"/>
  <c r="Q87" i="4"/>
  <c r="R87" i="4"/>
  <c r="Q88" i="4"/>
  <c r="R88" i="4"/>
  <c r="Q89" i="4"/>
  <c r="R89" i="4"/>
  <c r="Q90" i="4"/>
  <c r="R90" i="4"/>
  <c r="Q91" i="4"/>
  <c r="R91" i="4"/>
  <c r="Q92" i="4"/>
  <c r="R92" i="4"/>
  <c r="Q93" i="4"/>
  <c r="R93" i="4"/>
  <c r="Q94" i="4"/>
  <c r="R94" i="4"/>
  <c r="Q95" i="4"/>
  <c r="R95" i="4"/>
  <c r="Q96" i="4"/>
  <c r="R96" i="4"/>
  <c r="Q97" i="4"/>
  <c r="R97" i="4"/>
  <c r="Q98" i="4"/>
  <c r="R98" i="4"/>
  <c r="Q99" i="4"/>
  <c r="R99" i="4"/>
  <c r="Q100" i="4"/>
  <c r="R100" i="4"/>
  <c r="Q101" i="4"/>
  <c r="R101" i="4"/>
  <c r="Q102" i="4"/>
  <c r="R102" i="4"/>
  <c r="Q103" i="4"/>
  <c r="R103" i="4"/>
  <c r="Q104" i="4"/>
  <c r="R104" i="4"/>
  <c r="Q105" i="4"/>
  <c r="R105" i="4"/>
  <c r="Q106" i="4"/>
  <c r="R106" i="4"/>
  <c r="Q107" i="4"/>
  <c r="R107" i="4"/>
  <c r="Q108" i="4"/>
  <c r="R108" i="4"/>
  <c r="Q109" i="4"/>
  <c r="R109" i="4"/>
  <c r="Q110" i="4"/>
  <c r="R110" i="4"/>
  <c r="Q111" i="4"/>
  <c r="R111" i="4"/>
  <c r="Q112" i="4"/>
  <c r="R112" i="4"/>
  <c r="Q113" i="4"/>
  <c r="R113" i="4"/>
  <c r="Q114" i="4"/>
  <c r="R114" i="4"/>
  <c r="Q115" i="4"/>
  <c r="R115" i="4"/>
  <c r="Q116" i="4"/>
  <c r="R116" i="4"/>
  <c r="Q117" i="4"/>
  <c r="R117" i="4"/>
  <c r="Q118" i="4"/>
  <c r="R118" i="4"/>
  <c r="Q119" i="4"/>
  <c r="R119" i="4"/>
  <c r="Q120" i="4"/>
  <c r="R120" i="4"/>
  <c r="Q121" i="4"/>
  <c r="R121" i="4"/>
  <c r="Q122" i="4"/>
  <c r="R122" i="4"/>
  <c r="Q123" i="4"/>
  <c r="R123" i="4"/>
  <c r="Q124" i="4"/>
  <c r="R124" i="4"/>
  <c r="Q125" i="4"/>
  <c r="R125" i="4"/>
  <c r="Q126" i="4"/>
  <c r="R126" i="4"/>
  <c r="Q127" i="4"/>
  <c r="R127" i="4"/>
  <c r="Q128" i="4"/>
  <c r="R128" i="4"/>
  <c r="Q129" i="4"/>
  <c r="R129" i="4"/>
  <c r="Q130" i="4"/>
  <c r="R130" i="4"/>
  <c r="Q131" i="4"/>
  <c r="R131" i="4"/>
  <c r="Q132" i="4"/>
  <c r="R132" i="4"/>
  <c r="Q133" i="4"/>
  <c r="R133" i="4"/>
  <c r="Q134" i="4"/>
  <c r="R134" i="4"/>
  <c r="Q135" i="4"/>
  <c r="R135" i="4"/>
  <c r="Q136" i="4"/>
  <c r="R136" i="4"/>
  <c r="Q137" i="4"/>
  <c r="R137" i="4"/>
  <c r="Q138" i="4"/>
  <c r="R138" i="4"/>
  <c r="Q139" i="4"/>
  <c r="R139" i="4"/>
  <c r="Q140" i="4"/>
  <c r="R140" i="4"/>
  <c r="Q141" i="4"/>
  <c r="R141" i="4"/>
  <c r="Q142" i="4"/>
  <c r="R142" i="4"/>
  <c r="Q143" i="4"/>
  <c r="R143" i="4"/>
  <c r="Q144" i="4"/>
  <c r="R144" i="4"/>
  <c r="Q145" i="4"/>
  <c r="R145" i="4"/>
  <c r="Q146" i="4"/>
  <c r="R146" i="4"/>
  <c r="Q147" i="4"/>
  <c r="R147" i="4"/>
  <c r="Q148" i="4"/>
  <c r="R148" i="4"/>
  <c r="Q149" i="4"/>
  <c r="R149" i="4"/>
  <c r="Q150" i="4"/>
  <c r="R150" i="4"/>
  <c r="Q151" i="4"/>
  <c r="R151" i="4"/>
  <c r="Q152" i="4"/>
  <c r="R152" i="4"/>
  <c r="Q153" i="4"/>
  <c r="R153" i="4"/>
  <c r="Q154" i="4"/>
  <c r="R154" i="4"/>
  <c r="Q155" i="4"/>
  <c r="R155" i="4"/>
  <c r="Q156" i="4"/>
  <c r="R156" i="4"/>
  <c r="Q157" i="4"/>
  <c r="R157" i="4"/>
  <c r="Q158" i="4"/>
  <c r="R158" i="4"/>
  <c r="Q159" i="4"/>
  <c r="R159" i="4"/>
  <c r="Q160" i="4"/>
  <c r="R160" i="4"/>
  <c r="Q161" i="4"/>
  <c r="R161" i="4"/>
  <c r="Q162" i="4"/>
  <c r="R162" i="4"/>
  <c r="Q163" i="4"/>
  <c r="R163" i="4"/>
  <c r="Q164" i="4"/>
  <c r="R164" i="4"/>
  <c r="Q165" i="4"/>
  <c r="R165" i="4"/>
  <c r="Q166" i="4"/>
  <c r="R166" i="4"/>
  <c r="Q167" i="4"/>
  <c r="R167" i="4"/>
  <c r="Q168" i="4"/>
  <c r="R168" i="4"/>
  <c r="Q169" i="4"/>
  <c r="R169" i="4"/>
  <c r="Q170" i="4"/>
  <c r="R170" i="4"/>
  <c r="Q171" i="4"/>
  <c r="R171" i="4"/>
  <c r="Q172" i="4"/>
  <c r="R172" i="4"/>
  <c r="Q173" i="4"/>
  <c r="R173" i="4"/>
  <c r="Q174" i="4"/>
  <c r="R174" i="4"/>
  <c r="Q175" i="4"/>
  <c r="R175" i="4"/>
  <c r="Q176" i="4"/>
  <c r="R176" i="4"/>
  <c r="Q177" i="4"/>
  <c r="R177" i="4"/>
  <c r="Q178" i="4"/>
  <c r="R178" i="4"/>
  <c r="Q179" i="4"/>
  <c r="R179" i="4"/>
  <c r="Q180" i="4"/>
  <c r="R180" i="4"/>
  <c r="Q181" i="4"/>
  <c r="R181" i="4"/>
  <c r="Q182" i="4"/>
  <c r="R182" i="4"/>
  <c r="Q183" i="4"/>
  <c r="R183" i="4"/>
  <c r="Q184" i="4"/>
  <c r="R184" i="4"/>
  <c r="Q185" i="4"/>
  <c r="R185" i="4"/>
  <c r="Q186" i="4"/>
  <c r="R186" i="4"/>
  <c r="Q187" i="4"/>
  <c r="R187" i="4"/>
  <c r="Q188" i="4"/>
  <c r="R188" i="4"/>
  <c r="Q189" i="4"/>
  <c r="R189" i="4"/>
  <c r="Q190" i="4"/>
  <c r="R190" i="4"/>
  <c r="Q191" i="4"/>
  <c r="R191" i="4"/>
  <c r="Q192" i="4"/>
  <c r="R192" i="4"/>
  <c r="Q193" i="4"/>
  <c r="R193" i="4"/>
  <c r="Q194" i="4"/>
  <c r="R194" i="4"/>
  <c r="Q195" i="4"/>
  <c r="R195" i="4"/>
  <c r="Q196" i="4"/>
  <c r="R196" i="4"/>
  <c r="Q197" i="4"/>
  <c r="R197" i="4"/>
  <c r="Q198" i="4"/>
  <c r="R198" i="4"/>
  <c r="Q199" i="4"/>
  <c r="R199" i="4"/>
  <c r="Q200" i="4"/>
  <c r="R200" i="4"/>
  <c r="Q201" i="4"/>
  <c r="R201" i="4"/>
  <c r="Q202" i="4"/>
  <c r="R202" i="4"/>
  <c r="Q203" i="4"/>
  <c r="R203" i="4"/>
  <c r="Q204" i="4"/>
  <c r="R204" i="4"/>
  <c r="Q205" i="4"/>
  <c r="R205" i="4"/>
  <c r="Q206" i="4"/>
  <c r="R206" i="4"/>
  <c r="Q207" i="4"/>
  <c r="R207" i="4"/>
  <c r="Q208" i="4"/>
  <c r="R208" i="4"/>
  <c r="Q209" i="4"/>
  <c r="R209" i="4"/>
  <c r="Q210" i="4"/>
  <c r="R210" i="4"/>
  <c r="Q211" i="4"/>
  <c r="R211" i="4"/>
  <c r="Q212" i="4"/>
  <c r="R212" i="4"/>
  <c r="Q213" i="4"/>
  <c r="R213" i="4"/>
  <c r="Q214" i="4"/>
  <c r="R214" i="4"/>
  <c r="Q215" i="4"/>
  <c r="R215" i="4"/>
  <c r="Q216" i="4"/>
  <c r="R216" i="4"/>
  <c r="Q217" i="4"/>
  <c r="R217" i="4"/>
  <c r="Q218" i="4"/>
  <c r="R218" i="4"/>
  <c r="Q219" i="4"/>
  <c r="R219" i="4"/>
  <c r="Q220" i="4"/>
  <c r="R220" i="4"/>
  <c r="Q221" i="4"/>
  <c r="R221" i="4"/>
  <c r="Q222" i="4"/>
  <c r="R222" i="4"/>
  <c r="Q223" i="4"/>
  <c r="R223" i="4"/>
  <c r="Q224" i="4"/>
  <c r="R224" i="4"/>
  <c r="Q225" i="4"/>
  <c r="R225" i="4"/>
  <c r="Q226" i="4"/>
  <c r="R226" i="4"/>
  <c r="Q227" i="4"/>
  <c r="R227" i="4"/>
  <c r="Q228" i="4"/>
  <c r="R228" i="4"/>
  <c r="Q229" i="4"/>
  <c r="R229" i="4"/>
  <c r="Q230" i="4"/>
  <c r="R230" i="4"/>
  <c r="Q231" i="4"/>
  <c r="R231" i="4"/>
  <c r="Q232" i="4"/>
  <c r="R232" i="4"/>
  <c r="Q233" i="4"/>
  <c r="R233" i="4"/>
  <c r="Q234" i="4"/>
  <c r="R234" i="4"/>
  <c r="Q235" i="4"/>
  <c r="R235" i="4"/>
  <c r="Q236" i="4"/>
  <c r="R236" i="4"/>
  <c r="Q237" i="4"/>
  <c r="R237" i="4"/>
  <c r="Q238" i="4"/>
  <c r="R238" i="4"/>
  <c r="Q239" i="4"/>
  <c r="R239" i="4"/>
  <c r="Q240" i="4"/>
  <c r="R240" i="4"/>
  <c r="Q241" i="4"/>
  <c r="R241" i="4"/>
  <c r="Q242" i="4"/>
  <c r="R242" i="4"/>
  <c r="Q243" i="4"/>
  <c r="R243" i="4"/>
  <c r="Q244" i="4"/>
  <c r="R244" i="4"/>
  <c r="Q245" i="4"/>
  <c r="R245" i="4"/>
  <c r="Q246" i="4"/>
  <c r="R246" i="4"/>
  <c r="Q247" i="4"/>
  <c r="R247" i="4"/>
  <c r="Q248" i="4"/>
  <c r="R248" i="4"/>
  <c r="Q249" i="4"/>
  <c r="R249" i="4"/>
  <c r="Q250" i="4"/>
  <c r="R250" i="4"/>
  <c r="Q251" i="4"/>
  <c r="R251" i="4"/>
  <c r="Q252" i="4"/>
  <c r="R252" i="4"/>
  <c r="Q253" i="4"/>
  <c r="R253" i="4"/>
  <c r="Q254" i="4"/>
  <c r="R254" i="4"/>
  <c r="Q255" i="4"/>
  <c r="R255" i="4"/>
  <c r="Q256" i="4"/>
  <c r="R256" i="4"/>
  <c r="Q257" i="4"/>
  <c r="R257" i="4"/>
  <c r="Q258" i="4"/>
  <c r="R258" i="4"/>
  <c r="Q259" i="4"/>
  <c r="R259" i="4"/>
  <c r="Q260" i="4"/>
  <c r="R260" i="4"/>
  <c r="Q261" i="4"/>
  <c r="R261" i="4"/>
  <c r="Q262" i="4"/>
  <c r="R262" i="4"/>
  <c r="Q263" i="4"/>
  <c r="R263" i="4"/>
  <c r="Q264" i="4"/>
  <c r="R264" i="4"/>
  <c r="Q265" i="4"/>
  <c r="R265" i="4"/>
  <c r="Q266" i="4"/>
  <c r="R266" i="4"/>
  <c r="Q267" i="4"/>
  <c r="R267" i="4"/>
  <c r="Q268" i="4"/>
  <c r="R268" i="4"/>
  <c r="Q269" i="4"/>
  <c r="R269" i="4"/>
  <c r="Q270" i="4"/>
  <c r="R270" i="4"/>
  <c r="Q271" i="4"/>
  <c r="R271" i="4"/>
  <c r="Q272" i="4"/>
  <c r="R272" i="4"/>
  <c r="Q273" i="4"/>
  <c r="R273" i="4"/>
  <c r="Q274" i="4"/>
  <c r="R274" i="4"/>
  <c r="Q275" i="4"/>
  <c r="R275" i="4"/>
  <c r="Q276" i="4"/>
  <c r="R276" i="4"/>
  <c r="Q277" i="4"/>
  <c r="R277" i="4"/>
  <c r="Q278" i="4"/>
  <c r="R278" i="4"/>
  <c r="Q279" i="4"/>
  <c r="R279" i="4"/>
  <c r="Q280" i="4"/>
  <c r="R280" i="4"/>
  <c r="Q281" i="4"/>
  <c r="R281" i="4"/>
  <c r="Q282" i="4"/>
  <c r="R282" i="4"/>
  <c r="Q283" i="4"/>
  <c r="R283" i="4"/>
  <c r="Q284" i="4"/>
  <c r="R284" i="4"/>
  <c r="Q285" i="4"/>
  <c r="R285" i="4"/>
  <c r="Q286" i="4"/>
  <c r="R286" i="4"/>
  <c r="Q287" i="4"/>
  <c r="R287" i="4"/>
  <c r="Q288" i="4"/>
  <c r="R288" i="4"/>
  <c r="Q289" i="4"/>
  <c r="R289" i="4"/>
  <c r="Q290" i="4"/>
  <c r="R290" i="4"/>
  <c r="Q291" i="4"/>
  <c r="R291" i="4"/>
  <c r="Q292" i="4"/>
  <c r="R292" i="4"/>
  <c r="Q293" i="4"/>
  <c r="R293" i="4"/>
  <c r="Q294" i="4"/>
  <c r="R294" i="4"/>
  <c r="Q295" i="4"/>
  <c r="R295" i="4"/>
  <c r="Q296" i="4"/>
  <c r="R296" i="4"/>
  <c r="Q297" i="4"/>
  <c r="R297" i="4"/>
  <c r="Q298" i="4"/>
  <c r="R298" i="4"/>
  <c r="Q299" i="4"/>
  <c r="R299" i="4"/>
  <c r="Q300" i="4"/>
  <c r="R300" i="4"/>
  <c r="Q301" i="4"/>
  <c r="R301" i="4"/>
  <c r="Q302" i="4"/>
  <c r="R302" i="4"/>
  <c r="Q303" i="4"/>
  <c r="R303" i="4"/>
  <c r="Q304" i="4"/>
  <c r="R304" i="4"/>
  <c r="Q305" i="4"/>
  <c r="R305" i="4"/>
  <c r="Q306" i="4"/>
  <c r="R306" i="4"/>
  <c r="Q307" i="4"/>
  <c r="R307" i="4"/>
  <c r="Q308" i="4"/>
  <c r="R308" i="4"/>
  <c r="Q309" i="4"/>
  <c r="R309" i="4"/>
  <c r="Q310" i="4"/>
  <c r="R310" i="4"/>
  <c r="Q311" i="4"/>
  <c r="R311" i="4"/>
  <c r="Q312" i="4"/>
  <c r="R312" i="4"/>
  <c r="Q313" i="4"/>
  <c r="R313" i="4"/>
  <c r="Q314" i="4"/>
  <c r="R314" i="4"/>
  <c r="Q315" i="4"/>
  <c r="R315" i="4"/>
  <c r="Q316" i="4"/>
  <c r="R316" i="4"/>
  <c r="Q317" i="4"/>
  <c r="R317" i="4"/>
  <c r="Q318" i="4"/>
  <c r="R318" i="4"/>
  <c r="Q319" i="4"/>
  <c r="R319" i="4"/>
  <c r="Q320" i="4"/>
  <c r="R320" i="4"/>
  <c r="Q321" i="4"/>
  <c r="R321" i="4"/>
  <c r="Q322" i="4"/>
  <c r="R322" i="4"/>
  <c r="Q323" i="4"/>
  <c r="R323" i="4"/>
  <c r="Q324" i="4"/>
  <c r="R324" i="4"/>
  <c r="Q325" i="4"/>
  <c r="R325" i="4"/>
  <c r="Q326" i="4"/>
  <c r="R326" i="4"/>
  <c r="Q327" i="4"/>
  <c r="R327" i="4"/>
  <c r="Q328" i="4"/>
  <c r="R328" i="4"/>
  <c r="Q329" i="4"/>
  <c r="R329" i="4"/>
  <c r="Q330" i="4"/>
  <c r="R330" i="4"/>
  <c r="Q331" i="4"/>
  <c r="R331" i="4"/>
  <c r="Q332" i="4"/>
  <c r="R332" i="4"/>
  <c r="Q333" i="4"/>
  <c r="R333" i="4"/>
  <c r="Q334" i="4"/>
  <c r="R334" i="4"/>
  <c r="Q335" i="4"/>
  <c r="R335" i="4"/>
  <c r="Q336" i="4"/>
  <c r="R336" i="4"/>
  <c r="Q337" i="4"/>
  <c r="R337" i="4"/>
  <c r="Q338" i="4"/>
  <c r="R338" i="4"/>
  <c r="Q339" i="4"/>
  <c r="R339" i="4"/>
  <c r="Q340" i="4"/>
  <c r="R340" i="4"/>
  <c r="Q341" i="4"/>
  <c r="R341" i="4"/>
  <c r="Q342" i="4"/>
  <c r="R342" i="4"/>
  <c r="Q343" i="4"/>
  <c r="R343" i="4"/>
  <c r="Q344" i="4"/>
  <c r="R344" i="4"/>
  <c r="Q345" i="4"/>
  <c r="R345" i="4"/>
  <c r="Q346" i="4"/>
  <c r="R346" i="4"/>
  <c r="Q347" i="4"/>
  <c r="R347" i="4"/>
  <c r="Q348" i="4"/>
  <c r="R348" i="4"/>
  <c r="Q349" i="4"/>
  <c r="R349" i="4"/>
  <c r="Q350" i="4"/>
  <c r="R350" i="4"/>
  <c r="Q351" i="4"/>
  <c r="R351" i="4"/>
  <c r="Q352" i="4"/>
  <c r="R352" i="4"/>
  <c r="Q353" i="4"/>
  <c r="R353" i="4"/>
  <c r="Q354" i="4"/>
  <c r="R354" i="4"/>
  <c r="Q355" i="4"/>
  <c r="R355" i="4"/>
  <c r="Q356" i="4"/>
  <c r="R356" i="4"/>
  <c r="Q357" i="4"/>
  <c r="R357" i="4"/>
  <c r="Q358" i="4"/>
  <c r="R358" i="4"/>
  <c r="Q359" i="4"/>
  <c r="R359" i="4"/>
  <c r="Q360" i="4"/>
  <c r="R360" i="4"/>
  <c r="Q361" i="4"/>
  <c r="R361" i="4"/>
  <c r="Q362" i="4"/>
  <c r="R362" i="4"/>
  <c r="Q363" i="4"/>
  <c r="R363" i="4"/>
  <c r="Q364" i="4"/>
  <c r="R364" i="4"/>
  <c r="Q365" i="4"/>
  <c r="R365" i="4"/>
  <c r="Q366" i="4"/>
  <c r="R366" i="4"/>
  <c r="Q367" i="4"/>
  <c r="R367" i="4"/>
  <c r="Q368" i="4"/>
  <c r="R368" i="4"/>
  <c r="Q369" i="4"/>
  <c r="R369" i="4"/>
  <c r="Q370" i="4"/>
  <c r="R370" i="4"/>
  <c r="Q371" i="4"/>
  <c r="R371" i="4"/>
  <c r="Q372" i="4"/>
  <c r="R372" i="4"/>
  <c r="Q373" i="4"/>
  <c r="R373" i="4"/>
  <c r="Q374" i="4"/>
  <c r="R374" i="4"/>
  <c r="Q375" i="4"/>
  <c r="R375" i="4"/>
  <c r="Q376" i="4"/>
  <c r="R376" i="4"/>
  <c r="Q377" i="4"/>
  <c r="R377" i="4"/>
  <c r="Q378" i="4"/>
  <c r="R378" i="4"/>
  <c r="Q379" i="4"/>
  <c r="R379" i="4"/>
  <c r="Q380" i="4"/>
  <c r="R380" i="4"/>
  <c r="Q381" i="4"/>
  <c r="R381" i="4"/>
  <c r="Q382" i="4"/>
  <c r="R382" i="4"/>
  <c r="Q383" i="4"/>
  <c r="R383" i="4"/>
  <c r="Q384" i="4"/>
  <c r="R384" i="4"/>
  <c r="Q385" i="4"/>
  <c r="R385" i="4"/>
  <c r="Q386" i="4"/>
  <c r="R386" i="4"/>
  <c r="Q387" i="4"/>
  <c r="R387" i="4"/>
  <c r="Q388" i="4"/>
  <c r="R388" i="4"/>
  <c r="Q389" i="4"/>
  <c r="R389" i="4"/>
  <c r="Q390" i="4"/>
  <c r="R390" i="4"/>
  <c r="Q391" i="4"/>
  <c r="R391" i="4"/>
  <c r="Q392" i="4"/>
  <c r="R392" i="4"/>
  <c r="Q393" i="4"/>
  <c r="R393" i="4"/>
  <c r="Q394" i="4"/>
  <c r="R394" i="4"/>
  <c r="Q395" i="4"/>
  <c r="R395" i="4"/>
  <c r="Q396" i="4"/>
  <c r="R396" i="4"/>
  <c r="Q397" i="4"/>
  <c r="R397" i="4"/>
  <c r="Q398" i="4"/>
  <c r="R398" i="4"/>
  <c r="Q399" i="4"/>
  <c r="R399" i="4"/>
  <c r="Q400" i="4"/>
  <c r="R400" i="4"/>
  <c r="Q401" i="4"/>
  <c r="R401" i="4"/>
  <c r="Q402" i="4"/>
  <c r="R402" i="4"/>
  <c r="Q403" i="4"/>
  <c r="R403" i="4"/>
  <c r="Q404" i="4"/>
  <c r="R404" i="4"/>
  <c r="Q405" i="4"/>
  <c r="R405" i="4"/>
  <c r="Q406" i="4"/>
  <c r="R406" i="4"/>
  <c r="Q407" i="4"/>
  <c r="R407" i="4"/>
  <c r="Q408" i="4"/>
  <c r="R408" i="4"/>
  <c r="Q409" i="4"/>
  <c r="R409" i="4"/>
  <c r="Q410" i="4"/>
  <c r="R410" i="4"/>
  <c r="Q411" i="4"/>
  <c r="R411" i="4"/>
  <c r="Q412" i="4"/>
  <c r="R412" i="4"/>
  <c r="Q413" i="4"/>
  <c r="R413" i="4"/>
  <c r="Q414" i="4"/>
  <c r="R414" i="4"/>
  <c r="Q415" i="4"/>
  <c r="R415" i="4"/>
  <c r="Q416" i="4"/>
  <c r="R416" i="4"/>
  <c r="Q417" i="4"/>
  <c r="R417" i="4"/>
  <c r="Q418" i="4"/>
  <c r="R418" i="4"/>
  <c r="Q419" i="4"/>
  <c r="R419" i="4"/>
  <c r="Q420" i="4"/>
  <c r="R420" i="4"/>
  <c r="Q421" i="4"/>
  <c r="R421" i="4"/>
  <c r="Q422" i="4"/>
  <c r="R422" i="4"/>
  <c r="Q423" i="4"/>
  <c r="R423" i="4"/>
  <c r="Q424" i="4"/>
  <c r="R424" i="4"/>
  <c r="Q425" i="4"/>
  <c r="R425" i="4"/>
  <c r="Q426" i="4"/>
  <c r="R426" i="4"/>
  <c r="Q427" i="4"/>
  <c r="R427" i="4"/>
  <c r="Q428" i="4"/>
  <c r="R428" i="4"/>
  <c r="Q429" i="4"/>
  <c r="R429" i="4"/>
  <c r="Q430" i="4"/>
  <c r="R430" i="4"/>
  <c r="Q431" i="4"/>
  <c r="R431" i="4"/>
  <c r="Q432" i="4"/>
  <c r="R432" i="4"/>
  <c r="Q433" i="4"/>
  <c r="R433" i="4"/>
  <c r="Q434" i="4"/>
  <c r="R434" i="4"/>
  <c r="Q435" i="4"/>
  <c r="R435" i="4"/>
  <c r="Q436" i="4"/>
  <c r="R436" i="4"/>
  <c r="Q437" i="4"/>
  <c r="R437" i="4"/>
  <c r="Q438" i="4"/>
  <c r="R438" i="4"/>
  <c r="Q439" i="4"/>
  <c r="R439" i="4"/>
  <c r="Q440" i="4"/>
  <c r="R440" i="4"/>
  <c r="Q441" i="4"/>
  <c r="R441" i="4"/>
  <c r="Q442" i="4"/>
  <c r="R442" i="4"/>
  <c r="Q443" i="4"/>
  <c r="R443" i="4"/>
  <c r="Q444" i="4"/>
  <c r="R444" i="4"/>
  <c r="Q445" i="4"/>
  <c r="R445" i="4"/>
  <c r="Q446" i="4"/>
  <c r="R446" i="4"/>
  <c r="Q447" i="4"/>
  <c r="R447" i="4"/>
  <c r="Q448" i="4"/>
  <c r="R448" i="4"/>
  <c r="Q449" i="4"/>
  <c r="R449" i="4"/>
  <c r="Q450" i="4"/>
  <c r="R450" i="4"/>
  <c r="Q451" i="4"/>
  <c r="R451" i="4"/>
  <c r="Q452" i="4"/>
  <c r="R452" i="4"/>
  <c r="Q453" i="4"/>
  <c r="R453" i="4"/>
  <c r="Q454" i="4"/>
  <c r="R454" i="4"/>
  <c r="Q455" i="4"/>
  <c r="R455" i="4"/>
  <c r="Q456" i="4"/>
  <c r="R456" i="4"/>
  <c r="Q457" i="4"/>
  <c r="R457" i="4"/>
  <c r="Q458" i="4"/>
  <c r="R458" i="4"/>
  <c r="Q459" i="4"/>
  <c r="R459" i="4"/>
  <c r="Q460" i="4"/>
  <c r="R460" i="4"/>
  <c r="Q461" i="4"/>
  <c r="R461" i="4"/>
  <c r="Q462" i="4"/>
  <c r="R462" i="4"/>
  <c r="Q463" i="4"/>
  <c r="R463" i="4"/>
  <c r="Q464" i="4"/>
  <c r="R464" i="4"/>
  <c r="Q465" i="4"/>
  <c r="R465" i="4"/>
  <c r="Q466" i="4"/>
  <c r="R466" i="4"/>
  <c r="Q467" i="4"/>
  <c r="R467" i="4"/>
  <c r="Q468" i="4"/>
  <c r="R468" i="4"/>
  <c r="Q469" i="4"/>
  <c r="R469" i="4"/>
  <c r="Q470" i="4"/>
  <c r="R470" i="4"/>
  <c r="Q471" i="4"/>
  <c r="R471" i="4"/>
  <c r="Q472" i="4"/>
  <c r="R472" i="4"/>
  <c r="Q473" i="4"/>
  <c r="R473" i="4"/>
  <c r="Q474" i="4"/>
  <c r="R474" i="4"/>
  <c r="Q475" i="4"/>
  <c r="R475" i="4"/>
  <c r="Q476" i="4"/>
  <c r="R476" i="4"/>
  <c r="Q477" i="4"/>
  <c r="R477" i="4"/>
  <c r="Q478" i="4"/>
  <c r="R478" i="4"/>
  <c r="Q479" i="4"/>
  <c r="R479" i="4"/>
  <c r="Q480" i="4"/>
  <c r="R480" i="4"/>
  <c r="Q481" i="4"/>
  <c r="R481" i="4"/>
  <c r="Q482" i="4"/>
  <c r="R482" i="4"/>
  <c r="Q483" i="4"/>
  <c r="R483" i="4"/>
  <c r="Q484" i="4"/>
  <c r="R484" i="4"/>
  <c r="Q485" i="4"/>
  <c r="R485" i="4"/>
  <c r="Q486" i="4"/>
  <c r="R486" i="4"/>
  <c r="Q487" i="4"/>
  <c r="R487" i="4"/>
  <c r="Q488" i="4"/>
  <c r="R488" i="4"/>
  <c r="Q489" i="4"/>
  <c r="R489" i="4"/>
  <c r="Q490" i="4"/>
  <c r="R490" i="4"/>
  <c r="Q491" i="4"/>
  <c r="R491" i="4"/>
  <c r="Q492" i="4"/>
  <c r="R492" i="4"/>
  <c r="Q493" i="4"/>
  <c r="R493" i="4"/>
  <c r="Q494" i="4"/>
  <c r="R494" i="4"/>
  <c r="Q495" i="4"/>
  <c r="R495" i="4"/>
  <c r="Q496" i="4"/>
  <c r="R496" i="4"/>
  <c r="Q497" i="4"/>
  <c r="R497" i="4"/>
  <c r="Q498" i="4"/>
  <c r="R498" i="4"/>
  <c r="Q499" i="4"/>
  <c r="S499" i="4" s="1"/>
  <c r="T499" i="4" s="1"/>
  <c r="R499" i="4"/>
  <c r="Q500" i="4"/>
  <c r="R500" i="4"/>
  <c r="Q501" i="4"/>
  <c r="R501" i="4"/>
  <c r="Q502" i="4"/>
  <c r="R502" i="4"/>
  <c r="Q503" i="4"/>
  <c r="R503" i="4"/>
  <c r="Q504" i="4"/>
  <c r="R504" i="4"/>
  <c r="Q505" i="4"/>
  <c r="R505" i="4"/>
  <c r="Q506" i="4"/>
  <c r="R506" i="4"/>
  <c r="Q507" i="4"/>
  <c r="S507" i="4" s="1"/>
  <c r="T507" i="4" s="1"/>
  <c r="R507" i="4"/>
  <c r="Q508" i="4"/>
  <c r="R508" i="4"/>
  <c r="Q509" i="4"/>
  <c r="R509" i="4"/>
  <c r="Q510" i="4"/>
  <c r="R510" i="4"/>
  <c r="Q511" i="4"/>
  <c r="R511" i="4"/>
  <c r="Q512" i="4"/>
  <c r="R512" i="4"/>
  <c r="Q513" i="4"/>
  <c r="R513" i="4"/>
  <c r="Q514" i="4"/>
  <c r="R514" i="4"/>
  <c r="Q515" i="4"/>
  <c r="R515" i="4"/>
  <c r="Q516" i="4"/>
  <c r="R516" i="4"/>
  <c r="Q517" i="4"/>
  <c r="R517" i="4"/>
  <c r="Q518" i="4"/>
  <c r="R518" i="4"/>
  <c r="Q519" i="4"/>
  <c r="R519" i="4"/>
  <c r="Q520" i="4"/>
  <c r="R520" i="4"/>
  <c r="Q521" i="4"/>
  <c r="R521" i="4"/>
  <c r="Q522" i="4"/>
  <c r="R522" i="4"/>
  <c r="Q523" i="4"/>
  <c r="R523" i="4"/>
  <c r="Q524" i="4"/>
  <c r="R524" i="4"/>
  <c r="Q525" i="4"/>
  <c r="R525" i="4"/>
  <c r="Q526" i="4"/>
  <c r="R526" i="4"/>
  <c r="Q527" i="4"/>
  <c r="R527" i="4"/>
  <c r="Q528" i="4"/>
  <c r="R528" i="4"/>
  <c r="Q529" i="4"/>
  <c r="R529" i="4"/>
  <c r="Q530" i="4"/>
  <c r="R530" i="4"/>
  <c r="Q531" i="4"/>
  <c r="R531" i="4"/>
  <c r="Q532" i="4"/>
  <c r="R532" i="4"/>
  <c r="Q533" i="4"/>
  <c r="R533" i="4"/>
  <c r="Q534" i="4"/>
  <c r="R534" i="4"/>
  <c r="Q535" i="4"/>
  <c r="R535" i="4"/>
  <c r="Q536" i="4"/>
  <c r="R536" i="4"/>
  <c r="Q537" i="4"/>
  <c r="R537" i="4"/>
  <c r="Q538" i="4"/>
  <c r="R538" i="4"/>
  <c r="Q539" i="4"/>
  <c r="S539" i="4" s="1"/>
  <c r="T539" i="4" s="1"/>
  <c r="R539" i="4"/>
  <c r="Q540" i="4"/>
  <c r="R540" i="4"/>
  <c r="Q541" i="4"/>
  <c r="R541" i="4"/>
  <c r="Q542" i="4"/>
  <c r="R542" i="4"/>
  <c r="Q543" i="4"/>
  <c r="R543" i="4"/>
  <c r="Q544" i="4"/>
  <c r="R544" i="4"/>
  <c r="Q545" i="4"/>
  <c r="R545" i="4"/>
  <c r="Q546" i="4"/>
  <c r="R546" i="4"/>
  <c r="Q547" i="4"/>
  <c r="R547" i="4"/>
  <c r="Q548" i="4"/>
  <c r="R548" i="4"/>
  <c r="Q549" i="4"/>
  <c r="R549" i="4"/>
  <c r="Q550" i="4"/>
  <c r="R550" i="4"/>
  <c r="Q551" i="4"/>
  <c r="R551" i="4"/>
  <c r="Q552" i="4"/>
  <c r="R552" i="4"/>
  <c r="Q553" i="4"/>
  <c r="R553" i="4"/>
  <c r="Q554" i="4"/>
  <c r="R554" i="4"/>
  <c r="S554" i="4" s="1"/>
  <c r="T554" i="4" s="1"/>
  <c r="Q555" i="4"/>
  <c r="R555" i="4"/>
  <c r="Q556" i="4"/>
  <c r="R556" i="4"/>
  <c r="Q557" i="4"/>
  <c r="R557" i="4"/>
  <c r="Q558" i="4"/>
  <c r="R558" i="4"/>
  <c r="Q559" i="4"/>
  <c r="R559" i="4"/>
  <c r="Q560" i="4"/>
  <c r="R560" i="4"/>
  <c r="Q561" i="4"/>
  <c r="R561" i="4"/>
  <c r="Q562" i="4"/>
  <c r="R562" i="4"/>
  <c r="Q563" i="4"/>
  <c r="R563" i="4"/>
  <c r="Q564" i="4"/>
  <c r="R564" i="4"/>
  <c r="Q565" i="4"/>
  <c r="R565" i="4"/>
  <c r="Q566" i="4"/>
  <c r="R566" i="4"/>
  <c r="Q567" i="4"/>
  <c r="R567" i="4"/>
  <c r="Q568" i="4"/>
  <c r="R568" i="4"/>
  <c r="Q569" i="4"/>
  <c r="R569" i="4"/>
  <c r="Q570" i="4"/>
  <c r="R570" i="4"/>
  <c r="Q571" i="4"/>
  <c r="R571" i="4"/>
  <c r="Q572" i="4"/>
  <c r="R572" i="4"/>
  <c r="Q573" i="4"/>
  <c r="R573" i="4"/>
  <c r="Q574" i="4"/>
  <c r="R574" i="4"/>
  <c r="Q575" i="4"/>
  <c r="R575" i="4"/>
  <c r="Q576" i="4"/>
  <c r="R576" i="4"/>
  <c r="Q577" i="4"/>
  <c r="R577" i="4"/>
  <c r="Q578" i="4"/>
  <c r="R578" i="4"/>
  <c r="Q579" i="4"/>
  <c r="R579" i="4"/>
  <c r="Q580" i="4"/>
  <c r="R580" i="4"/>
  <c r="Q581" i="4"/>
  <c r="R581" i="4"/>
  <c r="Q582" i="4"/>
  <c r="R582" i="4"/>
  <c r="Q583" i="4"/>
  <c r="R583" i="4"/>
  <c r="Q584" i="4"/>
  <c r="R584" i="4"/>
  <c r="Q585" i="4"/>
  <c r="R585" i="4"/>
  <c r="Q586" i="4"/>
  <c r="R586" i="4"/>
  <c r="Q587" i="4"/>
  <c r="R587" i="4"/>
  <c r="Q588" i="4"/>
  <c r="R588" i="4"/>
  <c r="Q589" i="4"/>
  <c r="R589" i="4"/>
  <c r="Q590" i="4"/>
  <c r="R590" i="4"/>
  <c r="Q591" i="4"/>
  <c r="R591" i="4"/>
  <c r="Q592" i="4"/>
  <c r="R592" i="4"/>
  <c r="Q593" i="4"/>
  <c r="R593" i="4"/>
  <c r="Q594" i="4"/>
  <c r="R594" i="4"/>
  <c r="Q595" i="4"/>
  <c r="R595" i="4"/>
  <c r="Q596" i="4"/>
  <c r="R596" i="4"/>
  <c r="Q597" i="4"/>
  <c r="R597" i="4"/>
  <c r="Q598" i="4"/>
  <c r="R598" i="4"/>
  <c r="Q599" i="4"/>
  <c r="R599" i="4"/>
  <c r="Q600" i="4"/>
  <c r="R600" i="4"/>
  <c r="Q601" i="4"/>
  <c r="R601" i="4"/>
  <c r="Q602" i="4"/>
  <c r="R602" i="4"/>
  <c r="Q603" i="4"/>
  <c r="R603" i="4"/>
  <c r="Q604" i="4"/>
  <c r="R604" i="4"/>
  <c r="Q605" i="4"/>
  <c r="R605" i="4"/>
  <c r="Q606" i="4"/>
  <c r="R606" i="4"/>
  <c r="Q607" i="4"/>
  <c r="R607" i="4"/>
  <c r="Q608" i="4"/>
  <c r="R608" i="4"/>
  <c r="Q609" i="4"/>
  <c r="R609" i="4"/>
  <c r="Q610" i="4"/>
  <c r="R610" i="4"/>
  <c r="Q611" i="4"/>
  <c r="R611" i="4"/>
  <c r="Q612" i="4"/>
  <c r="R612" i="4"/>
  <c r="Q613" i="4"/>
  <c r="R613" i="4"/>
  <c r="Q614" i="4"/>
  <c r="R614" i="4"/>
  <c r="Q615" i="4"/>
  <c r="R615" i="4"/>
  <c r="Q616" i="4"/>
  <c r="R616" i="4"/>
  <c r="Q617" i="4"/>
  <c r="R617" i="4"/>
  <c r="Q618" i="4"/>
  <c r="R618" i="4"/>
  <c r="Q619" i="4"/>
  <c r="R619" i="4"/>
  <c r="Q620" i="4"/>
  <c r="R620" i="4"/>
  <c r="Q621" i="4"/>
  <c r="R621" i="4"/>
  <c r="Q622" i="4"/>
  <c r="R622" i="4"/>
  <c r="Q623" i="4"/>
  <c r="R623" i="4"/>
  <c r="Q624" i="4"/>
  <c r="R624" i="4"/>
  <c r="Q625" i="4"/>
  <c r="R625" i="4"/>
  <c r="Q626" i="4"/>
  <c r="R626" i="4"/>
  <c r="Q627" i="4"/>
  <c r="R627" i="4"/>
  <c r="Q628" i="4"/>
  <c r="R628" i="4"/>
  <c r="Q629" i="4"/>
  <c r="R629" i="4"/>
  <c r="Q630" i="4"/>
  <c r="R630" i="4"/>
  <c r="Q631" i="4"/>
  <c r="R631" i="4"/>
  <c r="Q632" i="4"/>
  <c r="R632" i="4"/>
  <c r="Q633" i="4"/>
  <c r="R633" i="4"/>
  <c r="Q634" i="4"/>
  <c r="R634" i="4"/>
  <c r="Q635" i="4"/>
  <c r="R635" i="4"/>
  <c r="Q636" i="4"/>
  <c r="R636" i="4"/>
  <c r="Q637" i="4"/>
  <c r="R637" i="4"/>
  <c r="Q638" i="4"/>
  <c r="R638" i="4"/>
  <c r="Q639" i="4"/>
  <c r="R639" i="4"/>
  <c r="Q640" i="4"/>
  <c r="R640" i="4"/>
  <c r="Q641" i="4"/>
  <c r="R641" i="4"/>
  <c r="Q642" i="4"/>
  <c r="R642" i="4"/>
  <c r="Q643" i="4"/>
  <c r="R643" i="4"/>
  <c r="Q644" i="4"/>
  <c r="R644" i="4"/>
  <c r="Q645" i="4"/>
  <c r="R645" i="4"/>
  <c r="Q646" i="4"/>
  <c r="R646" i="4"/>
  <c r="Q647" i="4"/>
  <c r="R647" i="4"/>
  <c r="Q648" i="4"/>
  <c r="R648" i="4"/>
  <c r="Q649" i="4"/>
  <c r="R649" i="4"/>
  <c r="Q650" i="4"/>
  <c r="R650" i="4"/>
  <c r="Q651" i="4"/>
  <c r="R651" i="4"/>
  <c r="Q652" i="4"/>
  <c r="R652" i="4"/>
  <c r="Q653" i="4"/>
  <c r="R653" i="4"/>
  <c r="Q654" i="4"/>
  <c r="R654" i="4"/>
  <c r="Q655" i="4"/>
  <c r="R655" i="4"/>
  <c r="Q656" i="4"/>
  <c r="R656" i="4"/>
  <c r="Q657" i="4"/>
  <c r="R657" i="4"/>
  <c r="Q658" i="4"/>
  <c r="R658" i="4"/>
  <c r="Q659" i="4"/>
  <c r="R659" i="4"/>
  <c r="Q660" i="4"/>
  <c r="R660" i="4"/>
  <c r="Q661" i="4"/>
  <c r="R661" i="4"/>
  <c r="Q662" i="4"/>
  <c r="R662" i="4"/>
  <c r="Q663" i="4"/>
  <c r="R663" i="4"/>
  <c r="Q664" i="4"/>
  <c r="R664" i="4"/>
  <c r="Q665" i="4"/>
  <c r="R665" i="4"/>
  <c r="Q666" i="4"/>
  <c r="R666" i="4"/>
  <c r="Q667" i="4"/>
  <c r="R667" i="4"/>
  <c r="Q668" i="4"/>
  <c r="R668" i="4"/>
  <c r="Q669" i="4"/>
  <c r="R669" i="4"/>
  <c r="Q670" i="4"/>
  <c r="R670" i="4"/>
  <c r="Q671" i="4"/>
  <c r="R671" i="4"/>
  <c r="Q672" i="4"/>
  <c r="R672" i="4"/>
  <c r="Q673" i="4"/>
  <c r="R673" i="4"/>
  <c r="Q674" i="4"/>
  <c r="R674" i="4"/>
  <c r="Q675" i="4"/>
  <c r="R675" i="4"/>
  <c r="Q676" i="4"/>
  <c r="R676" i="4"/>
  <c r="Q677" i="4"/>
  <c r="R677" i="4"/>
  <c r="Q678" i="4"/>
  <c r="R678" i="4"/>
  <c r="Q679" i="4"/>
  <c r="R679" i="4"/>
  <c r="Q680" i="4"/>
  <c r="R680" i="4"/>
  <c r="Q681" i="4"/>
  <c r="R681" i="4"/>
  <c r="Q682" i="4"/>
  <c r="R682" i="4"/>
  <c r="Q683" i="4"/>
  <c r="R683" i="4"/>
  <c r="Q684" i="4"/>
  <c r="R684" i="4"/>
  <c r="Q685" i="4"/>
  <c r="R685" i="4"/>
  <c r="Q686" i="4"/>
  <c r="R686" i="4"/>
  <c r="Q687" i="4"/>
  <c r="R687" i="4"/>
  <c r="Q688" i="4"/>
  <c r="R688" i="4"/>
  <c r="Q689" i="4"/>
  <c r="R689" i="4"/>
  <c r="Q690" i="4"/>
  <c r="R690" i="4"/>
  <c r="Q691" i="4"/>
  <c r="R691" i="4"/>
  <c r="Q692" i="4"/>
  <c r="R692" i="4"/>
  <c r="Q693" i="4"/>
  <c r="R693" i="4"/>
  <c r="Q694" i="4"/>
  <c r="R694" i="4"/>
  <c r="Q695" i="4"/>
  <c r="R695" i="4"/>
  <c r="Q696" i="4"/>
  <c r="R696" i="4"/>
  <c r="Q697" i="4"/>
  <c r="R697" i="4"/>
  <c r="Q698" i="4"/>
  <c r="R698" i="4"/>
  <c r="Q699" i="4"/>
  <c r="R699" i="4"/>
  <c r="Q700" i="4"/>
  <c r="R700" i="4"/>
  <c r="Q701" i="4"/>
  <c r="R701" i="4"/>
  <c r="Q702" i="4"/>
  <c r="R702" i="4"/>
  <c r="Q703" i="4"/>
  <c r="R703" i="4"/>
  <c r="Q704" i="4"/>
  <c r="R704" i="4"/>
  <c r="Q705" i="4"/>
  <c r="R705" i="4"/>
  <c r="Q706" i="4"/>
  <c r="R706" i="4"/>
  <c r="Q707" i="4"/>
  <c r="R707" i="4"/>
  <c r="Q708" i="4"/>
  <c r="R708" i="4"/>
  <c r="Q709" i="4"/>
  <c r="R709" i="4"/>
  <c r="Q710" i="4"/>
  <c r="R710" i="4"/>
  <c r="Q711" i="4"/>
  <c r="R711" i="4"/>
  <c r="Q712" i="4"/>
  <c r="R712" i="4"/>
  <c r="Q713" i="4"/>
  <c r="R713" i="4"/>
  <c r="Q714" i="4"/>
  <c r="R714" i="4"/>
  <c r="Q715" i="4"/>
  <c r="R715" i="4"/>
  <c r="Q716" i="4"/>
  <c r="R716" i="4"/>
  <c r="Q717" i="4"/>
  <c r="R717" i="4"/>
  <c r="Q718" i="4"/>
  <c r="R718" i="4"/>
  <c r="Q719" i="4"/>
  <c r="R719" i="4"/>
  <c r="Q720" i="4"/>
  <c r="R720" i="4"/>
  <c r="Q721" i="4"/>
  <c r="R721" i="4"/>
  <c r="Q722" i="4"/>
  <c r="R722" i="4"/>
  <c r="Q723" i="4"/>
  <c r="R723" i="4"/>
  <c r="Q724" i="4"/>
  <c r="R724" i="4"/>
  <c r="Q725" i="4"/>
  <c r="R725" i="4"/>
  <c r="Q726" i="4"/>
  <c r="R726" i="4"/>
  <c r="Q727" i="4"/>
  <c r="R727" i="4"/>
  <c r="Q728" i="4"/>
  <c r="R728" i="4"/>
  <c r="Q729" i="4"/>
  <c r="R729" i="4"/>
  <c r="Q730" i="4"/>
  <c r="R730" i="4"/>
  <c r="Q731" i="4"/>
  <c r="R731" i="4"/>
  <c r="Q732" i="4"/>
  <c r="R732" i="4"/>
  <c r="Q733" i="4"/>
  <c r="R733" i="4"/>
  <c r="Q734" i="4"/>
  <c r="R734" i="4"/>
  <c r="Q735" i="4"/>
  <c r="R735" i="4"/>
  <c r="Q736" i="4"/>
  <c r="R736" i="4"/>
  <c r="Q737" i="4"/>
  <c r="R737" i="4"/>
  <c r="Q738" i="4"/>
  <c r="R738" i="4"/>
  <c r="Q739" i="4"/>
  <c r="R739" i="4"/>
  <c r="Q740" i="4"/>
  <c r="R740" i="4"/>
  <c r="Q741" i="4"/>
  <c r="R741" i="4"/>
  <c r="Q742" i="4"/>
  <c r="R742" i="4"/>
  <c r="Q743" i="4"/>
  <c r="R743" i="4"/>
  <c r="Q744" i="4"/>
  <c r="R744" i="4"/>
  <c r="Q745" i="4"/>
  <c r="R745" i="4"/>
  <c r="Q746" i="4"/>
  <c r="R746" i="4"/>
  <c r="Q747" i="4"/>
  <c r="R747" i="4"/>
  <c r="Q748" i="4"/>
  <c r="R748" i="4"/>
  <c r="Q749" i="4"/>
  <c r="R749" i="4"/>
  <c r="Q750" i="4"/>
  <c r="R750" i="4"/>
  <c r="Q751" i="4"/>
  <c r="R751" i="4"/>
  <c r="Q752" i="4"/>
  <c r="R752" i="4"/>
  <c r="Q753" i="4"/>
  <c r="R753" i="4"/>
  <c r="Q754" i="4"/>
  <c r="R754" i="4"/>
  <c r="Q755" i="4"/>
  <c r="R755" i="4"/>
  <c r="Q756" i="4"/>
  <c r="R756" i="4"/>
  <c r="Q757" i="4"/>
  <c r="R757" i="4"/>
  <c r="Q758" i="4"/>
  <c r="R758" i="4"/>
  <c r="Q759" i="4"/>
  <c r="R759" i="4"/>
  <c r="Q760" i="4"/>
  <c r="R760" i="4"/>
  <c r="Q761" i="4"/>
  <c r="R761" i="4"/>
  <c r="Q762" i="4"/>
  <c r="R762" i="4"/>
  <c r="Q763" i="4"/>
  <c r="R763" i="4"/>
  <c r="Q764" i="4"/>
  <c r="R764" i="4"/>
  <c r="Q765" i="4"/>
  <c r="R765" i="4"/>
  <c r="Q766" i="4"/>
  <c r="R766" i="4"/>
  <c r="Q767" i="4"/>
  <c r="R767" i="4"/>
  <c r="Q768" i="4"/>
  <c r="R768" i="4"/>
  <c r="Q769" i="4"/>
  <c r="R769" i="4"/>
  <c r="Q770" i="4"/>
  <c r="R770" i="4"/>
  <c r="Q771" i="4"/>
  <c r="R771" i="4"/>
  <c r="Q772" i="4"/>
  <c r="R772" i="4"/>
  <c r="Q773" i="4"/>
  <c r="R773" i="4"/>
  <c r="Q774" i="4"/>
  <c r="R774" i="4"/>
  <c r="Q775" i="4"/>
  <c r="R775" i="4"/>
  <c r="Q776" i="4"/>
  <c r="R776" i="4"/>
  <c r="Q777" i="4"/>
  <c r="R777" i="4"/>
  <c r="Q778" i="4"/>
  <c r="R778" i="4"/>
  <c r="Q779" i="4"/>
  <c r="S779" i="4" s="1"/>
  <c r="T779" i="4" s="1"/>
  <c r="R779" i="4"/>
  <c r="Q780" i="4"/>
  <c r="R780" i="4"/>
  <c r="Q781" i="4"/>
  <c r="R781" i="4"/>
  <c r="Q782" i="4"/>
  <c r="R782" i="4"/>
  <c r="Q783" i="4"/>
  <c r="R783" i="4"/>
  <c r="Q784" i="4"/>
  <c r="R784" i="4"/>
  <c r="Q785" i="4"/>
  <c r="R785" i="4"/>
  <c r="Q786" i="4"/>
  <c r="R786" i="4"/>
  <c r="Q787" i="4"/>
  <c r="R787" i="4"/>
  <c r="Q788" i="4"/>
  <c r="R788" i="4"/>
  <c r="Q789" i="4"/>
  <c r="R789" i="4"/>
  <c r="Q790" i="4"/>
  <c r="R790" i="4"/>
  <c r="Q791" i="4"/>
  <c r="R791" i="4"/>
  <c r="Q792" i="4"/>
  <c r="R792" i="4"/>
  <c r="Q793" i="4"/>
  <c r="R793" i="4"/>
  <c r="Q794" i="4"/>
  <c r="R794" i="4"/>
  <c r="Q795" i="4"/>
  <c r="R795" i="4"/>
  <c r="Q796" i="4"/>
  <c r="R796" i="4"/>
  <c r="Q797" i="4"/>
  <c r="R797" i="4"/>
  <c r="Q798" i="4"/>
  <c r="R798" i="4"/>
  <c r="Q799" i="4"/>
  <c r="R799" i="4"/>
  <c r="Q800" i="4"/>
  <c r="R800" i="4"/>
  <c r="Q801" i="4"/>
  <c r="R801" i="4"/>
  <c r="Q802" i="4"/>
  <c r="R802" i="4"/>
  <c r="Q803" i="4"/>
  <c r="R803" i="4"/>
  <c r="Q804" i="4"/>
  <c r="R804" i="4"/>
  <c r="Q805" i="4"/>
  <c r="R805" i="4"/>
  <c r="Q806" i="4"/>
  <c r="R806" i="4"/>
  <c r="Q807" i="4"/>
  <c r="R807" i="4"/>
  <c r="Q808" i="4"/>
  <c r="R808" i="4"/>
  <c r="Q809" i="4"/>
  <c r="R809" i="4"/>
  <c r="Q810" i="4"/>
  <c r="R810" i="4"/>
  <c r="Q811" i="4"/>
  <c r="R811" i="4"/>
  <c r="Q812" i="4"/>
  <c r="R812" i="4"/>
  <c r="S812" i="4" s="1"/>
  <c r="T812" i="4" s="1"/>
  <c r="Q813" i="4"/>
  <c r="R813" i="4"/>
  <c r="Q814" i="4"/>
  <c r="R814" i="4"/>
  <c r="Q815" i="4"/>
  <c r="R815" i="4"/>
  <c r="Q816" i="4"/>
  <c r="R816" i="4"/>
  <c r="Q817" i="4"/>
  <c r="R817" i="4"/>
  <c r="Q818" i="4"/>
  <c r="R818" i="4"/>
  <c r="Q819" i="4"/>
  <c r="R819" i="4"/>
  <c r="Q820" i="4"/>
  <c r="R820" i="4"/>
  <c r="Q821" i="4"/>
  <c r="R821" i="4"/>
  <c r="Q822" i="4"/>
  <c r="R822" i="4"/>
  <c r="Q823" i="4"/>
  <c r="R823" i="4"/>
  <c r="Q824" i="4"/>
  <c r="R824" i="4"/>
  <c r="Q825" i="4"/>
  <c r="R825" i="4"/>
  <c r="Q826" i="4"/>
  <c r="R826" i="4"/>
  <c r="Q827" i="4"/>
  <c r="R827" i="4"/>
  <c r="Q828" i="4"/>
  <c r="R828" i="4"/>
  <c r="Q829" i="4"/>
  <c r="R829" i="4"/>
  <c r="Q830" i="4"/>
  <c r="R830" i="4"/>
  <c r="Q831" i="4"/>
  <c r="R831" i="4"/>
  <c r="S831" i="4" s="1"/>
  <c r="T831" i="4" s="1"/>
  <c r="Q832" i="4"/>
  <c r="R832" i="4"/>
  <c r="Q833" i="4"/>
  <c r="R833" i="4"/>
  <c r="S833" i="4" s="1"/>
  <c r="T833" i="4" s="1"/>
  <c r="Q834" i="4"/>
  <c r="R834" i="4"/>
  <c r="Q835" i="4"/>
  <c r="R835" i="4"/>
  <c r="S835" i="4" s="1"/>
  <c r="T835" i="4" s="1"/>
  <c r="Q836" i="4"/>
  <c r="R836" i="4"/>
  <c r="Q837" i="4"/>
  <c r="R837" i="4"/>
  <c r="Q838" i="4"/>
  <c r="R838" i="4"/>
  <c r="Q839" i="4"/>
  <c r="R839" i="4"/>
  <c r="S839" i="4" s="1"/>
  <c r="T839" i="4" s="1"/>
  <c r="Q840" i="4"/>
  <c r="R840" i="4"/>
  <c r="Q841" i="4"/>
  <c r="R841" i="4"/>
  <c r="S841" i="4" s="1"/>
  <c r="T841" i="4" s="1"/>
  <c r="Q842" i="4"/>
  <c r="R842" i="4"/>
  <c r="Q843" i="4"/>
  <c r="R843" i="4"/>
  <c r="S843" i="4" s="1"/>
  <c r="T843" i="4" s="1"/>
  <c r="Q844" i="4"/>
  <c r="R844" i="4"/>
  <c r="Q845" i="4"/>
  <c r="R845" i="4"/>
  <c r="Q846" i="4"/>
  <c r="R846" i="4"/>
  <c r="Q847" i="4"/>
  <c r="R847" i="4"/>
  <c r="Q848" i="4"/>
  <c r="R848" i="4"/>
  <c r="Q849" i="4"/>
  <c r="R849" i="4"/>
  <c r="Q850" i="4"/>
  <c r="R850" i="4"/>
  <c r="Q851" i="4"/>
  <c r="R851" i="4"/>
  <c r="Q852" i="4"/>
  <c r="R852" i="4"/>
  <c r="Q853" i="4"/>
  <c r="R853" i="4"/>
  <c r="Q854" i="4"/>
  <c r="R854" i="4"/>
  <c r="Q855" i="4"/>
  <c r="R855" i="4"/>
  <c r="Q856" i="4"/>
  <c r="R856" i="4"/>
  <c r="Q857" i="4"/>
  <c r="R857" i="4"/>
  <c r="Q858" i="4"/>
  <c r="R858" i="4"/>
  <c r="Q859" i="4"/>
  <c r="R859" i="4"/>
  <c r="Q860" i="4"/>
  <c r="R860" i="4"/>
  <c r="Q861" i="4"/>
  <c r="R861" i="4"/>
  <c r="Q862" i="4"/>
  <c r="R862" i="4"/>
  <c r="Q863" i="4"/>
  <c r="R863" i="4"/>
  <c r="Q864" i="4"/>
  <c r="R864" i="4"/>
  <c r="Q865" i="4"/>
  <c r="R865" i="4"/>
  <c r="Q866" i="4"/>
  <c r="R866" i="4"/>
  <c r="Q867" i="4"/>
  <c r="R867" i="4"/>
  <c r="Q868" i="4"/>
  <c r="R868" i="4"/>
  <c r="Q869" i="4"/>
  <c r="R869" i="4"/>
  <c r="Q870" i="4"/>
  <c r="R870" i="4"/>
  <c r="Q871" i="4"/>
  <c r="R871" i="4"/>
  <c r="Q872" i="4"/>
  <c r="R872" i="4"/>
  <c r="Q873" i="4"/>
  <c r="R873" i="4"/>
  <c r="Q874" i="4"/>
  <c r="R874" i="4"/>
  <c r="Q875" i="4"/>
  <c r="R875" i="4"/>
  <c r="Q876" i="4"/>
  <c r="R876" i="4"/>
  <c r="Q877" i="4"/>
  <c r="R877" i="4"/>
  <c r="Q878" i="4"/>
  <c r="R878" i="4"/>
  <c r="Q879" i="4"/>
  <c r="R879" i="4"/>
  <c r="Q880" i="4"/>
  <c r="R880" i="4"/>
  <c r="Q881" i="4"/>
  <c r="R881" i="4"/>
  <c r="Q882" i="4"/>
  <c r="R882" i="4"/>
  <c r="Q883" i="4"/>
  <c r="R883" i="4"/>
  <c r="Q884" i="4"/>
  <c r="R884" i="4"/>
  <c r="Q885" i="4"/>
  <c r="R885" i="4"/>
  <c r="Q886" i="4"/>
  <c r="R886" i="4"/>
  <c r="Q887" i="4"/>
  <c r="R887" i="4"/>
  <c r="Q888" i="4"/>
  <c r="R888" i="4"/>
  <c r="Q889" i="4"/>
  <c r="R889" i="4"/>
  <c r="Q890" i="4"/>
  <c r="R890" i="4"/>
  <c r="Q891" i="4"/>
  <c r="R891" i="4"/>
  <c r="Q892" i="4"/>
  <c r="R892" i="4"/>
  <c r="Q893" i="4"/>
  <c r="R893" i="4"/>
  <c r="Q894" i="4"/>
  <c r="R894" i="4"/>
  <c r="Q895" i="4"/>
  <c r="R895" i="4"/>
  <c r="Q896" i="4"/>
  <c r="R896" i="4"/>
  <c r="Q897" i="4"/>
  <c r="R897" i="4"/>
  <c r="Q898" i="4"/>
  <c r="R898" i="4"/>
  <c r="Q899" i="4"/>
  <c r="R899" i="4"/>
  <c r="Q900" i="4"/>
  <c r="R900" i="4"/>
  <c r="Q901" i="4"/>
  <c r="R901" i="4"/>
  <c r="Q902" i="4"/>
  <c r="R902" i="4"/>
  <c r="Q903" i="4"/>
  <c r="R903" i="4"/>
  <c r="Q904" i="4"/>
  <c r="R904" i="4"/>
  <c r="Q905" i="4"/>
  <c r="R905" i="4"/>
  <c r="Q906" i="4"/>
  <c r="R906" i="4"/>
  <c r="Q907" i="4"/>
  <c r="R907" i="4"/>
  <c r="Q908" i="4"/>
  <c r="R908" i="4"/>
  <c r="Q909" i="4"/>
  <c r="R909" i="4"/>
  <c r="Q910" i="4"/>
  <c r="R910" i="4"/>
  <c r="Q911" i="4"/>
  <c r="R911" i="4"/>
  <c r="Q912" i="4"/>
  <c r="R912" i="4"/>
  <c r="Q913" i="4"/>
  <c r="R913" i="4"/>
  <c r="Q914" i="4"/>
  <c r="R914" i="4"/>
  <c r="Q915" i="4"/>
  <c r="R915" i="4"/>
  <c r="Q916" i="4"/>
  <c r="R916" i="4"/>
  <c r="Q917" i="4"/>
  <c r="R917" i="4"/>
  <c r="Q918" i="4"/>
  <c r="R918" i="4"/>
  <c r="Q919" i="4"/>
  <c r="R919" i="4"/>
  <c r="Q920" i="4"/>
  <c r="R920" i="4"/>
  <c r="Q921" i="4"/>
  <c r="R921" i="4"/>
  <c r="Q922" i="4"/>
  <c r="R922" i="4"/>
  <c r="Q923" i="4"/>
  <c r="R923" i="4"/>
  <c r="Q924" i="4"/>
  <c r="R924" i="4"/>
  <c r="Q925" i="4"/>
  <c r="R925" i="4"/>
  <c r="Q926" i="4"/>
  <c r="R926" i="4"/>
  <c r="Q927" i="4"/>
  <c r="R927" i="4"/>
  <c r="Q928" i="4"/>
  <c r="R928" i="4"/>
  <c r="Q929" i="4"/>
  <c r="R929" i="4"/>
  <c r="Q930" i="4"/>
  <c r="R930" i="4"/>
  <c r="Q931" i="4"/>
  <c r="R931" i="4"/>
  <c r="Q932" i="4"/>
  <c r="R932" i="4"/>
  <c r="Q933" i="4"/>
  <c r="R933" i="4"/>
  <c r="Q934" i="4"/>
  <c r="R934" i="4"/>
  <c r="Q935" i="4"/>
  <c r="R935" i="4"/>
  <c r="Q936" i="4"/>
  <c r="R936" i="4"/>
  <c r="Q937" i="4"/>
  <c r="R937" i="4"/>
  <c r="Q938" i="4"/>
  <c r="R938" i="4"/>
  <c r="Q939" i="4"/>
  <c r="R939" i="4"/>
  <c r="Q940" i="4"/>
  <c r="R940" i="4"/>
  <c r="Q941" i="4"/>
  <c r="R941" i="4"/>
  <c r="Q942" i="4"/>
  <c r="R942" i="4"/>
  <c r="Q943" i="4"/>
  <c r="R943" i="4"/>
  <c r="Q944" i="4"/>
  <c r="R944" i="4"/>
  <c r="Q945" i="4"/>
  <c r="R945" i="4"/>
  <c r="Q946" i="4"/>
  <c r="R946" i="4"/>
  <c r="Q947" i="4"/>
  <c r="R947" i="4"/>
  <c r="Q948" i="4"/>
  <c r="R948" i="4"/>
  <c r="Q949" i="4"/>
  <c r="R949" i="4"/>
  <c r="Q950" i="4"/>
  <c r="R950" i="4"/>
  <c r="Q951" i="4"/>
  <c r="R951" i="4"/>
  <c r="Q952" i="4"/>
  <c r="R952" i="4"/>
  <c r="Q953" i="4"/>
  <c r="R953" i="4"/>
  <c r="R6" i="4"/>
  <c r="Q6" i="4"/>
  <c r="C86" i="22"/>
  <c r="D86" i="22"/>
  <c r="E86" i="22"/>
  <c r="F86" i="22"/>
  <c r="G86" i="22"/>
  <c r="H86" i="22"/>
  <c r="I86" i="22"/>
  <c r="J86" i="22"/>
  <c r="K86" i="22"/>
  <c r="L86" i="22"/>
  <c r="M86" i="22"/>
  <c r="N86" i="22"/>
  <c r="O86" i="22"/>
  <c r="P86" i="22"/>
  <c r="Q86" i="22"/>
  <c r="R86" i="22"/>
  <c r="S86" i="22"/>
  <c r="T86" i="22"/>
  <c r="U86" i="22"/>
  <c r="V86" i="22"/>
  <c r="W86" i="22"/>
  <c r="X86" i="22"/>
  <c r="Y86" i="22"/>
  <c r="Z86" i="22"/>
  <c r="AA86" i="22"/>
  <c r="B86" i="22"/>
  <c r="J10" i="26"/>
  <c r="X55" i="26"/>
  <c r="X54" i="26"/>
  <c r="X53" i="26"/>
  <c r="X52" i="26"/>
  <c r="X51" i="26"/>
  <c r="X50" i="26"/>
  <c r="X49" i="26"/>
  <c r="X48" i="26"/>
  <c r="X47" i="26"/>
  <c r="X46" i="26"/>
  <c r="X45" i="26"/>
  <c r="X44" i="26"/>
  <c r="X43" i="26"/>
  <c r="X42" i="26"/>
  <c r="X41" i="26"/>
  <c r="X40" i="26"/>
  <c r="X39" i="26"/>
  <c r="X38" i="26"/>
  <c r="X37" i="26"/>
  <c r="X36" i="26"/>
  <c r="X35" i="26"/>
  <c r="X34" i="26"/>
  <c r="X33" i="26"/>
  <c r="X32" i="26"/>
  <c r="X31" i="26"/>
  <c r="X30" i="26"/>
  <c r="X29" i="26"/>
  <c r="X28" i="26"/>
  <c r="X27" i="26"/>
  <c r="X26" i="26"/>
  <c r="X25" i="26"/>
  <c r="X24" i="26"/>
  <c r="X23" i="26"/>
  <c r="X22" i="26"/>
  <c r="X21" i="26"/>
  <c r="X20" i="26"/>
  <c r="X19" i="26"/>
  <c r="X18" i="26"/>
  <c r="X17" i="26"/>
  <c r="X16" i="26"/>
  <c r="X15" i="26"/>
  <c r="X14" i="26"/>
  <c r="X13" i="26"/>
  <c r="X12" i="26"/>
  <c r="X11" i="26"/>
  <c r="X10" i="26"/>
  <c r="X9" i="26"/>
  <c r="X8" i="26"/>
  <c r="X7" i="26"/>
  <c r="X6" i="26"/>
  <c r="S234" i="4" l="1"/>
  <c r="T234" i="4" s="1"/>
  <c r="S952" i="4"/>
  <c r="T952" i="4" s="1"/>
  <c r="S950" i="4"/>
  <c r="T950" i="4" s="1"/>
  <c r="S944" i="4"/>
  <c r="T944" i="4" s="1"/>
  <c r="S942" i="4"/>
  <c r="T942" i="4" s="1"/>
  <c r="S828" i="4"/>
  <c r="T828" i="4" s="1"/>
  <c r="S824" i="4"/>
  <c r="T824" i="4" s="1"/>
  <c r="S822" i="4"/>
  <c r="T822" i="4" s="1"/>
  <c r="S816" i="4"/>
  <c r="T816" i="4" s="1"/>
  <c r="S814" i="4"/>
  <c r="T814" i="4" s="1"/>
  <c r="S552" i="4"/>
  <c r="T552" i="4" s="1"/>
  <c r="S400" i="4"/>
  <c r="T400" i="4" s="1"/>
  <c r="S747" i="4"/>
  <c r="T747" i="4" s="1"/>
  <c r="S571" i="4"/>
  <c r="T571" i="4" s="1"/>
  <c r="S940" i="4"/>
  <c r="T940" i="4" s="1"/>
  <c r="S924" i="4"/>
  <c r="T924" i="4" s="1"/>
  <c r="S908" i="4"/>
  <c r="T908" i="4" s="1"/>
  <c r="S900" i="4"/>
  <c r="T900" i="4" s="1"/>
  <c r="S884" i="4"/>
  <c r="T884" i="4" s="1"/>
  <c r="S852" i="4"/>
  <c r="T852" i="4" s="1"/>
  <c r="S844" i="4"/>
  <c r="T844" i="4" s="1"/>
  <c r="S764" i="4"/>
  <c r="T764" i="4" s="1"/>
  <c r="S760" i="4"/>
  <c r="T760" i="4" s="1"/>
  <c r="S758" i="4"/>
  <c r="T758" i="4" s="1"/>
  <c r="S752" i="4"/>
  <c r="T752" i="4" s="1"/>
  <c r="S750" i="4"/>
  <c r="T750" i="4" s="1"/>
  <c r="S347" i="4"/>
  <c r="T347" i="4" s="1"/>
  <c r="S335" i="4"/>
  <c r="T335" i="4" s="1"/>
  <c r="S331" i="4"/>
  <c r="T331" i="4" s="1"/>
  <c r="S327" i="4"/>
  <c r="T327" i="4" s="1"/>
  <c r="S325" i="4"/>
  <c r="T325" i="4" s="1"/>
  <c r="S323" i="4"/>
  <c r="T323" i="4" s="1"/>
  <c r="S321" i="4"/>
  <c r="T321" i="4" s="1"/>
  <c r="S227" i="4"/>
  <c r="T227" i="4" s="1"/>
  <c r="S223" i="4"/>
  <c r="T223" i="4" s="1"/>
  <c r="S219" i="4"/>
  <c r="T219" i="4" s="1"/>
  <c r="S183" i="4"/>
  <c r="T183" i="4" s="1"/>
  <c r="S179" i="4"/>
  <c r="T179" i="4" s="1"/>
  <c r="S175" i="4"/>
  <c r="T175" i="4" s="1"/>
  <c r="S171" i="4"/>
  <c r="T171" i="4" s="1"/>
  <c r="S42" i="4"/>
  <c r="T42" i="4" s="1"/>
  <c r="S26" i="4"/>
  <c r="T26" i="4" s="1"/>
  <c r="S18" i="4"/>
  <c r="T18" i="4" s="1"/>
  <c r="S10" i="4"/>
  <c r="T10" i="4" s="1"/>
  <c r="S732" i="4"/>
  <c r="T732" i="4" s="1"/>
  <c r="S692" i="4"/>
  <c r="T692" i="4" s="1"/>
  <c r="S620" i="4"/>
  <c r="T620" i="4" s="1"/>
  <c r="S584" i="4"/>
  <c r="T584" i="4" s="1"/>
  <c r="S298" i="4"/>
  <c r="T298" i="4" s="1"/>
  <c r="S262" i="4"/>
  <c r="T262" i="4" s="1"/>
  <c r="S246" i="4"/>
  <c r="T246" i="4" s="1"/>
  <c r="S230" i="4"/>
  <c r="T230" i="4" s="1"/>
  <c r="S166" i="4"/>
  <c r="T166" i="4" s="1"/>
  <c r="S138" i="4"/>
  <c r="T138" i="4" s="1"/>
  <c r="S102" i="4"/>
  <c r="T102" i="4" s="1"/>
  <c r="S74" i="4"/>
  <c r="T74" i="4" s="1"/>
  <c r="S923" i="4"/>
  <c r="T923" i="4" s="1"/>
  <c r="S921" i="4"/>
  <c r="T921" i="4" s="1"/>
  <c r="S919" i="4"/>
  <c r="T919" i="4" s="1"/>
  <c r="S915" i="4"/>
  <c r="T915" i="4" s="1"/>
  <c r="S913" i="4"/>
  <c r="T913" i="4" s="1"/>
  <c r="S911" i="4"/>
  <c r="T911" i="4" s="1"/>
  <c r="S907" i="4"/>
  <c r="T907" i="4" s="1"/>
  <c r="S905" i="4"/>
  <c r="T905" i="4" s="1"/>
  <c r="S903" i="4"/>
  <c r="T903" i="4" s="1"/>
  <c r="S899" i="4"/>
  <c r="T899" i="4" s="1"/>
  <c r="S897" i="4"/>
  <c r="T897" i="4" s="1"/>
  <c r="S895" i="4"/>
  <c r="T895" i="4" s="1"/>
  <c r="S891" i="4"/>
  <c r="T891" i="4" s="1"/>
  <c r="S889" i="4"/>
  <c r="T889" i="4" s="1"/>
  <c r="S887" i="4"/>
  <c r="T887" i="4" s="1"/>
  <c r="S875" i="4"/>
  <c r="T875" i="4" s="1"/>
  <c r="S788" i="4"/>
  <c r="T788" i="4" s="1"/>
  <c r="S772" i="4"/>
  <c r="T772" i="4" s="1"/>
  <c r="S768" i="4"/>
  <c r="T768" i="4" s="1"/>
  <c r="S766" i="4"/>
  <c r="T766" i="4" s="1"/>
  <c r="S745" i="4"/>
  <c r="T745" i="4" s="1"/>
  <c r="S743" i="4"/>
  <c r="T743" i="4" s="1"/>
  <c r="S739" i="4"/>
  <c r="T739" i="4" s="1"/>
  <c r="S737" i="4"/>
  <c r="T737" i="4" s="1"/>
  <c r="S735" i="4"/>
  <c r="T735" i="4" s="1"/>
  <c r="S731" i="4"/>
  <c r="T731" i="4" s="1"/>
  <c r="S729" i="4"/>
  <c r="T729" i="4" s="1"/>
  <c r="S727" i="4"/>
  <c r="T727" i="4" s="1"/>
  <c r="S715" i="4"/>
  <c r="T715" i="4" s="1"/>
  <c r="S699" i="4"/>
  <c r="T699" i="4" s="1"/>
  <c r="S697" i="4"/>
  <c r="T697" i="4" s="1"/>
  <c r="S695" i="4"/>
  <c r="T695" i="4" s="1"/>
  <c r="S683" i="4"/>
  <c r="T683" i="4" s="1"/>
  <c r="S651" i="4"/>
  <c r="T651" i="4" s="1"/>
  <c r="S623" i="4"/>
  <c r="T623" i="4" s="1"/>
  <c r="S595" i="4"/>
  <c r="T595" i="4" s="1"/>
  <c r="S579" i="4"/>
  <c r="T579" i="4" s="1"/>
  <c r="S575" i="4"/>
  <c r="T575" i="4" s="1"/>
  <c r="S573" i="4"/>
  <c r="T573" i="4" s="1"/>
  <c r="S548" i="4"/>
  <c r="T548" i="4" s="1"/>
  <c r="S544" i="4"/>
  <c r="T544" i="4" s="1"/>
  <c r="S540" i="4"/>
  <c r="T540" i="4" s="1"/>
  <c r="S536" i="4"/>
  <c r="T536" i="4" s="1"/>
  <c r="S532" i="4"/>
  <c r="T532" i="4" s="1"/>
  <c r="S520" i="4"/>
  <c r="T520" i="4" s="1"/>
  <c r="S504" i="4"/>
  <c r="T504" i="4" s="1"/>
  <c r="S500" i="4"/>
  <c r="T500" i="4" s="1"/>
  <c r="S490" i="4"/>
  <c r="T490" i="4" s="1"/>
  <c r="S198" i="4"/>
  <c r="T198" i="4" s="1"/>
  <c r="S186" i="4"/>
  <c r="T186" i="4" s="1"/>
  <c r="S184" i="4"/>
  <c r="T184" i="4" s="1"/>
  <c r="S134" i="4"/>
  <c r="T134" i="4" s="1"/>
  <c r="S54" i="4"/>
  <c r="T54" i="4" s="1"/>
  <c r="Z74" i="4"/>
  <c r="AB74" i="4" s="1"/>
  <c r="Z73" i="4"/>
  <c r="AB73" i="4" s="1"/>
  <c r="S936" i="4"/>
  <c r="T936" i="4" s="1"/>
  <c r="S934" i="4"/>
  <c r="T934" i="4" s="1"/>
  <c r="S928" i="4"/>
  <c r="T928" i="4" s="1"/>
  <c r="S926" i="4"/>
  <c r="T926" i="4" s="1"/>
  <c r="S555" i="4"/>
  <c r="T555" i="4" s="1"/>
  <c r="S467" i="4"/>
  <c r="T467" i="4" s="1"/>
  <c r="S463" i="4"/>
  <c r="T463" i="4" s="1"/>
  <c r="S461" i="4"/>
  <c r="T461" i="4" s="1"/>
  <c r="S443" i="4"/>
  <c r="T443" i="4" s="1"/>
  <c r="S427" i="4"/>
  <c r="T427" i="4" s="1"/>
  <c r="S419" i="4"/>
  <c r="T419" i="4" s="1"/>
  <c r="S415" i="4"/>
  <c r="T415" i="4" s="1"/>
  <c r="S413" i="4"/>
  <c r="T413" i="4" s="1"/>
  <c r="S399" i="4"/>
  <c r="T399" i="4" s="1"/>
  <c r="S397" i="4"/>
  <c r="T397" i="4" s="1"/>
  <c r="S379" i="4"/>
  <c r="T379" i="4" s="1"/>
  <c r="S367" i="4"/>
  <c r="T367" i="4" s="1"/>
  <c r="S365" i="4"/>
  <c r="T365" i="4" s="1"/>
  <c r="S351" i="4"/>
  <c r="T351" i="4" s="1"/>
  <c r="S349" i="4"/>
  <c r="T349" i="4" s="1"/>
  <c r="S338" i="4"/>
  <c r="T338" i="4" s="1"/>
  <c r="S336" i="4"/>
  <c r="T336" i="4" s="1"/>
  <c r="S328" i="4"/>
  <c r="T328" i="4" s="1"/>
  <c r="S322" i="4"/>
  <c r="T322" i="4" s="1"/>
  <c r="S320" i="4"/>
  <c r="T320" i="4" s="1"/>
  <c r="S35" i="4"/>
  <c r="T35" i="4" s="1"/>
  <c r="S31" i="4"/>
  <c r="T31" i="4" s="1"/>
  <c r="S27" i="4"/>
  <c r="T27" i="4" s="1"/>
  <c r="S23" i="4"/>
  <c r="T23" i="4" s="1"/>
  <c r="S19" i="4"/>
  <c r="T19" i="4" s="1"/>
  <c r="S13" i="4"/>
  <c r="T13" i="4" s="1"/>
  <c r="S11" i="4"/>
  <c r="T11" i="4" s="1"/>
  <c r="S435" i="4"/>
  <c r="T435" i="4" s="1"/>
  <c r="S395" i="4"/>
  <c r="T395" i="4" s="1"/>
  <c r="S294" i="4"/>
  <c r="T294" i="4" s="1"/>
  <c r="S282" i="4"/>
  <c r="T282" i="4" s="1"/>
  <c r="S280" i="4"/>
  <c r="T280" i="4" s="1"/>
  <c r="S276" i="4"/>
  <c r="T276" i="4" s="1"/>
  <c r="S274" i="4"/>
  <c r="T274" i="4" s="1"/>
  <c r="S272" i="4"/>
  <c r="T272" i="4" s="1"/>
  <c r="S270" i="4"/>
  <c r="T270" i="4" s="1"/>
  <c r="S268" i="4"/>
  <c r="T268" i="4" s="1"/>
  <c r="S796" i="4"/>
  <c r="T796" i="4" s="1"/>
  <c r="S780" i="4"/>
  <c r="T780" i="4" s="1"/>
  <c r="S660" i="4"/>
  <c r="T660" i="4" s="1"/>
  <c r="S656" i="4"/>
  <c r="T656" i="4" s="1"/>
  <c r="S654" i="4"/>
  <c r="T654" i="4" s="1"/>
  <c r="S632" i="4"/>
  <c r="T632" i="4" s="1"/>
  <c r="S612" i="4"/>
  <c r="T612" i="4" s="1"/>
  <c r="S608" i="4"/>
  <c r="T608" i="4" s="1"/>
  <c r="S600" i="4"/>
  <c r="T600" i="4" s="1"/>
  <c r="S596" i="4"/>
  <c r="T596" i="4" s="1"/>
  <c r="S586" i="4"/>
  <c r="T586" i="4" s="1"/>
  <c r="S531" i="4"/>
  <c r="T531" i="4" s="1"/>
  <c r="S527" i="4"/>
  <c r="T527" i="4" s="1"/>
  <c r="S525" i="4"/>
  <c r="T525" i="4" s="1"/>
  <c r="S515" i="4"/>
  <c r="T515" i="4" s="1"/>
  <c r="S511" i="4"/>
  <c r="T511" i="4" s="1"/>
  <c r="S509" i="4"/>
  <c r="T509" i="4" s="1"/>
  <c r="S491" i="4"/>
  <c r="T491" i="4" s="1"/>
  <c r="S483" i="4"/>
  <c r="T483" i="4" s="1"/>
  <c r="S479" i="4"/>
  <c r="T479" i="4" s="1"/>
  <c r="S477" i="4"/>
  <c r="T477" i="4" s="1"/>
  <c r="S471" i="4"/>
  <c r="T471" i="4" s="1"/>
  <c r="S469" i="4"/>
  <c r="T469" i="4" s="1"/>
  <c r="S318" i="4"/>
  <c r="T318" i="4" s="1"/>
  <c r="S314" i="4"/>
  <c r="T314" i="4" s="1"/>
  <c r="S118" i="4"/>
  <c r="T118" i="4" s="1"/>
  <c r="S106" i="4"/>
  <c r="T106" i="4" s="1"/>
  <c r="S953" i="4"/>
  <c r="T953" i="4" s="1"/>
  <c r="S951" i="4"/>
  <c r="T951" i="4" s="1"/>
  <c r="S947" i="4"/>
  <c r="T947" i="4" s="1"/>
  <c r="S945" i="4"/>
  <c r="T945" i="4" s="1"/>
  <c r="S943" i="4"/>
  <c r="T943" i="4" s="1"/>
  <c r="S920" i="4"/>
  <c r="T920" i="4" s="1"/>
  <c r="S918" i="4"/>
  <c r="T918" i="4" s="1"/>
  <c r="S912" i="4"/>
  <c r="T912" i="4" s="1"/>
  <c r="S910" i="4"/>
  <c r="T910" i="4" s="1"/>
  <c r="S876" i="4"/>
  <c r="T876" i="4" s="1"/>
  <c r="S868" i="4"/>
  <c r="T868" i="4" s="1"/>
  <c r="S864" i="4"/>
  <c r="T864" i="4" s="1"/>
  <c r="S862" i="4"/>
  <c r="T862" i="4" s="1"/>
  <c r="S856" i="4"/>
  <c r="T856" i="4" s="1"/>
  <c r="S854" i="4"/>
  <c r="T854" i="4" s="1"/>
  <c r="S811" i="4"/>
  <c r="T811" i="4" s="1"/>
  <c r="S809" i="4"/>
  <c r="T809" i="4" s="1"/>
  <c r="S807" i="4"/>
  <c r="T807" i="4" s="1"/>
  <c r="S803" i="4"/>
  <c r="T803" i="4" s="1"/>
  <c r="S801" i="4"/>
  <c r="T801" i="4" s="1"/>
  <c r="S799" i="4"/>
  <c r="T799" i="4" s="1"/>
  <c r="S795" i="4"/>
  <c r="T795" i="4" s="1"/>
  <c r="S793" i="4"/>
  <c r="T793" i="4" s="1"/>
  <c r="S791" i="4"/>
  <c r="T791" i="4" s="1"/>
  <c r="S748" i="4"/>
  <c r="T748" i="4" s="1"/>
  <c r="S724" i="4"/>
  <c r="T724" i="4" s="1"/>
  <c r="S720" i="4"/>
  <c r="T720" i="4" s="1"/>
  <c r="S718" i="4"/>
  <c r="T718" i="4" s="1"/>
  <c r="S708" i="4"/>
  <c r="T708" i="4" s="1"/>
  <c r="S700" i="4"/>
  <c r="T700" i="4" s="1"/>
  <c r="S684" i="4"/>
  <c r="T684" i="4" s="1"/>
  <c r="S676" i="4"/>
  <c r="T676" i="4" s="1"/>
  <c r="S672" i="4"/>
  <c r="T672" i="4" s="1"/>
  <c r="S670" i="4"/>
  <c r="T670" i="4" s="1"/>
  <c r="S664" i="4"/>
  <c r="T664" i="4" s="1"/>
  <c r="S662" i="4"/>
  <c r="T662" i="4" s="1"/>
  <c r="S607" i="4"/>
  <c r="T607" i="4" s="1"/>
  <c r="S587" i="4"/>
  <c r="T587" i="4" s="1"/>
  <c r="S567" i="4"/>
  <c r="T567" i="4" s="1"/>
  <c r="S565" i="4"/>
  <c r="T565" i="4" s="1"/>
  <c r="S559" i="4"/>
  <c r="T559" i="4" s="1"/>
  <c r="S557" i="4"/>
  <c r="T557" i="4" s="1"/>
  <c r="S488" i="4"/>
  <c r="T488" i="4" s="1"/>
  <c r="S456" i="4"/>
  <c r="T456" i="4" s="1"/>
  <c r="S452" i="4"/>
  <c r="T452" i="4" s="1"/>
  <c r="S448" i="4"/>
  <c r="T448" i="4" s="1"/>
  <c r="S444" i="4"/>
  <c r="T444" i="4" s="1"/>
  <c r="S440" i="4"/>
  <c r="T440" i="4" s="1"/>
  <c r="S436" i="4"/>
  <c r="T436" i="4" s="1"/>
  <c r="S424" i="4"/>
  <c r="T424" i="4" s="1"/>
  <c r="S319" i="4"/>
  <c r="T319" i="4" s="1"/>
  <c r="S291" i="4"/>
  <c r="T291" i="4" s="1"/>
  <c r="S287" i="4"/>
  <c r="T287" i="4" s="1"/>
  <c r="S283" i="4"/>
  <c r="T283" i="4" s="1"/>
  <c r="S279" i="4"/>
  <c r="T279" i="4" s="1"/>
  <c r="S275" i="4"/>
  <c r="T275" i="4" s="1"/>
  <c r="S271" i="4"/>
  <c r="T271" i="4" s="1"/>
  <c r="S267" i="4"/>
  <c r="T267" i="4" s="1"/>
  <c r="S247" i="4"/>
  <c r="T247" i="4" s="1"/>
  <c r="S243" i="4"/>
  <c r="T243" i="4" s="1"/>
  <c r="S239" i="4"/>
  <c r="T239" i="4" s="1"/>
  <c r="S235" i="4"/>
  <c r="T235" i="4" s="1"/>
  <c r="S202" i="4"/>
  <c r="T202" i="4" s="1"/>
  <c r="S170" i="4"/>
  <c r="T170" i="4" s="1"/>
  <c r="S119" i="4"/>
  <c r="T119" i="4" s="1"/>
  <c r="S115" i="4"/>
  <c r="T115" i="4" s="1"/>
  <c r="S111" i="4"/>
  <c r="T111" i="4" s="1"/>
  <c r="S107" i="4"/>
  <c r="T107" i="4" s="1"/>
  <c r="S99" i="4"/>
  <c r="T99" i="4" s="1"/>
  <c r="S95" i="4"/>
  <c r="T95" i="4" s="1"/>
  <c r="S91" i="4"/>
  <c r="T91" i="4" s="1"/>
  <c r="S87" i="4"/>
  <c r="T87" i="4" s="1"/>
  <c r="S83" i="4"/>
  <c r="T83" i="4" s="1"/>
  <c r="S79" i="4"/>
  <c r="T79" i="4" s="1"/>
  <c r="S75" i="4"/>
  <c r="T75" i="4" s="1"/>
  <c r="S6" i="4"/>
  <c r="S932" i="4"/>
  <c r="T932" i="4" s="1"/>
  <c r="S939" i="4"/>
  <c r="T939" i="4" s="1"/>
  <c r="S937" i="4"/>
  <c r="T937" i="4" s="1"/>
  <c r="S935" i="4"/>
  <c r="T935" i="4" s="1"/>
  <c r="S892" i="4"/>
  <c r="T892" i="4" s="1"/>
  <c r="S948" i="4"/>
  <c r="T948" i="4" s="1"/>
  <c r="S820" i="4"/>
  <c r="T820" i="4" s="1"/>
  <c r="S716" i="4"/>
  <c r="T716" i="4" s="1"/>
  <c r="S704" i="4"/>
  <c r="T704" i="4" s="1"/>
  <c r="S702" i="4"/>
  <c r="T702" i="4" s="1"/>
  <c r="S668" i="4"/>
  <c r="T668" i="4" s="1"/>
  <c r="S523" i="4"/>
  <c r="T523" i="4" s="1"/>
  <c r="S475" i="4"/>
  <c r="T475" i="4" s="1"/>
  <c r="S384" i="4"/>
  <c r="T384" i="4" s="1"/>
  <c r="S363" i="4"/>
  <c r="T363" i="4" s="1"/>
  <c r="S90" i="4"/>
  <c r="T90" i="4" s="1"/>
  <c r="S88" i="4"/>
  <c r="T88" i="4" s="1"/>
  <c r="S84" i="4"/>
  <c r="T84" i="4" s="1"/>
  <c r="S82" i="4"/>
  <c r="T82" i="4" s="1"/>
  <c r="S80" i="4"/>
  <c r="T80" i="4" s="1"/>
  <c r="S78" i="4"/>
  <c r="T78" i="4" s="1"/>
  <c r="S76" i="4"/>
  <c r="T76" i="4" s="1"/>
  <c r="S931" i="4"/>
  <c r="T931" i="4" s="1"/>
  <c r="S929" i="4"/>
  <c r="T929" i="4" s="1"/>
  <c r="S927" i="4"/>
  <c r="T927" i="4" s="1"/>
  <c r="S916" i="4"/>
  <c r="T916" i="4" s="1"/>
  <c r="S904" i="4"/>
  <c r="T904" i="4" s="1"/>
  <c r="S902" i="4"/>
  <c r="T902" i="4" s="1"/>
  <c r="S896" i="4"/>
  <c r="T896" i="4" s="1"/>
  <c r="S894" i="4"/>
  <c r="T894" i="4" s="1"/>
  <c r="S860" i="4"/>
  <c r="T860" i="4" s="1"/>
  <c r="S848" i="4"/>
  <c r="T848" i="4" s="1"/>
  <c r="S846" i="4"/>
  <c r="T846" i="4" s="1"/>
  <c r="S827" i="4"/>
  <c r="T827" i="4" s="1"/>
  <c r="S825" i="4"/>
  <c r="T825" i="4" s="1"/>
  <c r="S823" i="4"/>
  <c r="T823" i="4" s="1"/>
  <c r="S804" i="4"/>
  <c r="T804" i="4" s="1"/>
  <c r="S800" i="4"/>
  <c r="T800" i="4" s="1"/>
  <c r="S798" i="4"/>
  <c r="T798" i="4" s="1"/>
  <c r="S792" i="4"/>
  <c r="T792" i="4" s="1"/>
  <c r="S790" i="4"/>
  <c r="T790" i="4" s="1"/>
  <c r="S777" i="4"/>
  <c r="T777" i="4" s="1"/>
  <c r="S775" i="4"/>
  <c r="T775" i="4" s="1"/>
  <c r="S771" i="4"/>
  <c r="T771" i="4" s="1"/>
  <c r="S769" i="4"/>
  <c r="T769" i="4" s="1"/>
  <c r="S767" i="4"/>
  <c r="T767" i="4" s="1"/>
  <c r="S756" i="4"/>
  <c r="T756" i="4" s="1"/>
  <c r="S696" i="4"/>
  <c r="T696" i="4" s="1"/>
  <c r="S694" i="4"/>
  <c r="T694" i="4" s="1"/>
  <c r="S688" i="4"/>
  <c r="T688" i="4" s="1"/>
  <c r="S686" i="4"/>
  <c r="T686" i="4" s="1"/>
  <c r="S681" i="4"/>
  <c r="T681" i="4" s="1"/>
  <c r="S679" i="4"/>
  <c r="T679" i="4" s="1"/>
  <c r="S675" i="4"/>
  <c r="T675" i="4" s="1"/>
  <c r="S673" i="4"/>
  <c r="T673" i="4" s="1"/>
  <c r="S671" i="4"/>
  <c r="T671" i="4" s="1"/>
  <c r="S667" i="4"/>
  <c r="T667" i="4" s="1"/>
  <c r="S665" i="4"/>
  <c r="T665" i="4" s="1"/>
  <c r="S663" i="4"/>
  <c r="T663" i="4" s="1"/>
  <c r="S652" i="4"/>
  <c r="T652" i="4" s="1"/>
  <c r="S642" i="4"/>
  <c r="T642" i="4" s="1"/>
  <c r="S638" i="4"/>
  <c r="T638" i="4" s="1"/>
  <c r="S636" i="4"/>
  <c r="T636" i="4" s="1"/>
  <c r="S634" i="4"/>
  <c r="T634" i="4" s="1"/>
  <c r="S599" i="4"/>
  <c r="T599" i="4" s="1"/>
  <c r="S597" i="4"/>
  <c r="T597" i="4" s="1"/>
  <c r="S580" i="4"/>
  <c r="T580" i="4" s="1"/>
  <c r="S576" i="4"/>
  <c r="T576" i="4" s="1"/>
  <c r="S572" i="4"/>
  <c r="T572" i="4" s="1"/>
  <c r="S563" i="4"/>
  <c r="T563" i="4" s="1"/>
  <c r="S522" i="4"/>
  <c r="T522" i="4" s="1"/>
  <c r="S503" i="4"/>
  <c r="T503" i="4" s="1"/>
  <c r="S501" i="4"/>
  <c r="T501" i="4" s="1"/>
  <c r="S495" i="4"/>
  <c r="T495" i="4" s="1"/>
  <c r="S493" i="4"/>
  <c r="T493" i="4" s="1"/>
  <c r="S484" i="4"/>
  <c r="T484" i="4" s="1"/>
  <c r="S480" i="4"/>
  <c r="T480" i="4" s="1"/>
  <c r="S476" i="4"/>
  <c r="T476" i="4" s="1"/>
  <c r="S472" i="4"/>
  <c r="T472" i="4" s="1"/>
  <c r="S468" i="4"/>
  <c r="T468" i="4" s="1"/>
  <c r="S459" i="4"/>
  <c r="T459" i="4" s="1"/>
  <c r="S451" i="4"/>
  <c r="T451" i="4" s="1"/>
  <c r="S447" i="4"/>
  <c r="T447" i="4" s="1"/>
  <c r="S445" i="4"/>
  <c r="T445" i="4" s="1"/>
  <c r="S426" i="4"/>
  <c r="T426" i="4" s="1"/>
  <c r="S411" i="4"/>
  <c r="T411" i="4" s="1"/>
  <c r="S383" i="4"/>
  <c r="T383" i="4" s="1"/>
  <c r="S381" i="4"/>
  <c r="T381" i="4" s="1"/>
  <c r="S368" i="4"/>
  <c r="T368" i="4" s="1"/>
  <c r="S362" i="4"/>
  <c r="T362" i="4" s="1"/>
  <c r="S215" i="4"/>
  <c r="T215" i="4" s="1"/>
  <c r="S211" i="4"/>
  <c r="T211" i="4" s="1"/>
  <c r="S207" i="4"/>
  <c r="T207" i="4" s="1"/>
  <c r="S203" i="4"/>
  <c r="T203" i="4" s="1"/>
  <c r="S38" i="4"/>
  <c r="T38" i="4" s="1"/>
  <c r="S888" i="4"/>
  <c r="T888" i="4" s="1"/>
  <c r="S886" i="4"/>
  <c r="T886" i="4" s="1"/>
  <c r="S880" i="4"/>
  <c r="T880" i="4" s="1"/>
  <c r="S878" i="4"/>
  <c r="T878" i="4" s="1"/>
  <c r="S873" i="4"/>
  <c r="T873" i="4" s="1"/>
  <c r="S871" i="4"/>
  <c r="T871" i="4" s="1"/>
  <c r="S867" i="4"/>
  <c r="T867" i="4" s="1"/>
  <c r="S865" i="4"/>
  <c r="T865" i="4" s="1"/>
  <c r="S863" i="4"/>
  <c r="T863" i="4" s="1"/>
  <c r="S859" i="4"/>
  <c r="T859" i="4" s="1"/>
  <c r="S857" i="4"/>
  <c r="T857" i="4" s="1"/>
  <c r="S855" i="4"/>
  <c r="T855" i="4" s="1"/>
  <c r="S836" i="4"/>
  <c r="T836" i="4" s="1"/>
  <c r="S832" i="4"/>
  <c r="T832" i="4" s="1"/>
  <c r="S830" i="4"/>
  <c r="T830" i="4" s="1"/>
  <c r="S784" i="4"/>
  <c r="T784" i="4" s="1"/>
  <c r="S782" i="4"/>
  <c r="T782" i="4" s="1"/>
  <c r="S763" i="4"/>
  <c r="T763" i="4" s="1"/>
  <c r="S761" i="4"/>
  <c r="T761" i="4" s="1"/>
  <c r="S759" i="4"/>
  <c r="T759" i="4" s="1"/>
  <c r="S740" i="4"/>
  <c r="T740" i="4" s="1"/>
  <c r="S736" i="4"/>
  <c r="T736" i="4" s="1"/>
  <c r="S734" i="4"/>
  <c r="T734" i="4" s="1"/>
  <c r="S728" i="4"/>
  <c r="T728" i="4" s="1"/>
  <c r="S726" i="4"/>
  <c r="T726" i="4" s="1"/>
  <c r="S713" i="4"/>
  <c r="T713" i="4" s="1"/>
  <c r="S711" i="4"/>
  <c r="T711" i="4" s="1"/>
  <c r="S707" i="4"/>
  <c r="T707" i="4" s="1"/>
  <c r="S705" i="4"/>
  <c r="T705" i="4" s="1"/>
  <c r="S703" i="4"/>
  <c r="T703" i="4" s="1"/>
  <c r="S626" i="4"/>
  <c r="T626" i="4" s="1"/>
  <c r="S622" i="4"/>
  <c r="T622" i="4" s="1"/>
  <c r="S616" i="4"/>
  <c r="T616" i="4" s="1"/>
  <c r="S614" i="4"/>
  <c r="T614" i="4" s="1"/>
  <c r="S591" i="4"/>
  <c r="T591" i="4" s="1"/>
  <c r="S589" i="4"/>
  <c r="T589" i="4" s="1"/>
  <c r="S568" i="4"/>
  <c r="T568" i="4" s="1"/>
  <c r="S564" i="4"/>
  <c r="T564" i="4" s="1"/>
  <c r="S547" i="4"/>
  <c r="T547" i="4" s="1"/>
  <c r="S543" i="4"/>
  <c r="T543" i="4" s="1"/>
  <c r="S541" i="4"/>
  <c r="T541" i="4" s="1"/>
  <c r="S535" i="4"/>
  <c r="T535" i="4" s="1"/>
  <c r="S533" i="4"/>
  <c r="T533" i="4" s="1"/>
  <c r="S516" i="4"/>
  <c r="T516" i="4" s="1"/>
  <c r="S512" i="4"/>
  <c r="T512" i="4" s="1"/>
  <c r="S508" i="4"/>
  <c r="T508" i="4" s="1"/>
  <c r="S458" i="4"/>
  <c r="T458" i="4" s="1"/>
  <c r="S439" i="4"/>
  <c r="T439" i="4" s="1"/>
  <c r="S437" i="4"/>
  <c r="T437" i="4" s="1"/>
  <c r="S431" i="4"/>
  <c r="T431" i="4" s="1"/>
  <c r="S429" i="4"/>
  <c r="T429" i="4" s="1"/>
  <c r="S420" i="4"/>
  <c r="T420" i="4" s="1"/>
  <c r="S416" i="4"/>
  <c r="T416" i="4" s="1"/>
  <c r="S412" i="4"/>
  <c r="T412" i="4" s="1"/>
  <c r="S375" i="4"/>
  <c r="T375" i="4" s="1"/>
  <c r="S371" i="4"/>
  <c r="T371" i="4" s="1"/>
  <c r="S369" i="4"/>
  <c r="T369" i="4" s="1"/>
  <c r="S334" i="4"/>
  <c r="T334" i="4" s="1"/>
  <c r="S330" i="4"/>
  <c r="T330" i="4" s="1"/>
  <c r="S250" i="4"/>
  <c r="T250" i="4" s="1"/>
  <c r="S248" i="4"/>
  <c r="T248" i="4" s="1"/>
  <c r="S154" i="4"/>
  <c r="T154" i="4" s="1"/>
  <c r="S152" i="4"/>
  <c r="T152" i="4" s="1"/>
  <c r="S148" i="4"/>
  <c r="T148" i="4" s="1"/>
  <c r="S146" i="4"/>
  <c r="T146" i="4" s="1"/>
  <c r="S144" i="4"/>
  <c r="T144" i="4" s="1"/>
  <c r="S142" i="4"/>
  <c r="T142" i="4" s="1"/>
  <c r="S140" i="4"/>
  <c r="T140" i="4" s="1"/>
  <c r="S58" i="4"/>
  <c r="T58" i="4" s="1"/>
  <c r="S358" i="4"/>
  <c r="T358" i="4" s="1"/>
  <c r="S315" i="4"/>
  <c r="T315" i="4" s="1"/>
  <c r="S313" i="4"/>
  <c r="T313" i="4" s="1"/>
  <c r="S307" i="4"/>
  <c r="T307" i="4" s="1"/>
  <c r="S303" i="4"/>
  <c r="T303" i="4" s="1"/>
  <c r="S299" i="4"/>
  <c r="T299" i="4" s="1"/>
  <c r="S266" i="4"/>
  <c r="T266" i="4" s="1"/>
  <c r="S218" i="4"/>
  <c r="T218" i="4" s="1"/>
  <c r="S216" i="4"/>
  <c r="T216" i="4" s="1"/>
  <c r="S212" i="4"/>
  <c r="T212" i="4" s="1"/>
  <c r="S210" i="4"/>
  <c r="T210" i="4" s="1"/>
  <c r="S208" i="4"/>
  <c r="T208" i="4" s="1"/>
  <c r="S206" i="4"/>
  <c r="T206" i="4" s="1"/>
  <c r="S204" i="4"/>
  <c r="T204" i="4" s="1"/>
  <c r="S182" i="4"/>
  <c r="T182" i="4" s="1"/>
  <c r="S163" i="4"/>
  <c r="T163" i="4" s="1"/>
  <c r="S159" i="4"/>
  <c r="T159" i="4" s="1"/>
  <c r="S155" i="4"/>
  <c r="T155" i="4" s="1"/>
  <c r="S151" i="4"/>
  <c r="T151" i="4" s="1"/>
  <c r="S147" i="4"/>
  <c r="T147" i="4" s="1"/>
  <c r="S143" i="4"/>
  <c r="T143" i="4" s="1"/>
  <c r="S139" i="4"/>
  <c r="T139" i="4" s="1"/>
  <c r="S122" i="4"/>
  <c r="T122" i="4" s="1"/>
  <c r="S120" i="4"/>
  <c r="T120" i="4" s="1"/>
  <c r="S55" i="4"/>
  <c r="T55" i="4" s="1"/>
  <c r="S51" i="4"/>
  <c r="T51" i="4" s="1"/>
  <c r="S47" i="4"/>
  <c r="T47" i="4" s="1"/>
  <c r="S43" i="4"/>
  <c r="T43" i="4" s="1"/>
  <c r="BC16" i="21"/>
  <c r="S883" i="4"/>
  <c r="T883" i="4" s="1"/>
  <c r="S881" i="4"/>
  <c r="T881" i="4" s="1"/>
  <c r="S879" i="4"/>
  <c r="T879" i="4" s="1"/>
  <c r="S872" i="4"/>
  <c r="T872" i="4" s="1"/>
  <c r="S870" i="4"/>
  <c r="T870" i="4" s="1"/>
  <c r="S819" i="4"/>
  <c r="T819" i="4" s="1"/>
  <c r="S817" i="4"/>
  <c r="T817" i="4" s="1"/>
  <c r="S815" i="4"/>
  <c r="T815" i="4" s="1"/>
  <c r="S808" i="4"/>
  <c r="T808" i="4" s="1"/>
  <c r="S806" i="4"/>
  <c r="T806" i="4" s="1"/>
  <c r="S755" i="4"/>
  <c r="T755" i="4" s="1"/>
  <c r="S753" i="4"/>
  <c r="T753" i="4" s="1"/>
  <c r="S751" i="4"/>
  <c r="T751" i="4" s="1"/>
  <c r="S744" i="4"/>
  <c r="T744" i="4" s="1"/>
  <c r="S742" i="4"/>
  <c r="T742" i="4" s="1"/>
  <c r="S691" i="4"/>
  <c r="T691" i="4" s="1"/>
  <c r="S689" i="4"/>
  <c r="T689" i="4" s="1"/>
  <c r="S687" i="4"/>
  <c r="T687" i="4" s="1"/>
  <c r="S680" i="4"/>
  <c r="T680" i="4" s="1"/>
  <c r="S678" i="4"/>
  <c r="T678" i="4" s="1"/>
  <c r="S619" i="4"/>
  <c r="T619" i="4" s="1"/>
  <c r="S604" i="4"/>
  <c r="T604" i="4" s="1"/>
  <c r="S602" i="4"/>
  <c r="T602" i="4" s="1"/>
  <c r="S560" i="4"/>
  <c r="T560" i="4" s="1"/>
  <c r="S556" i="4"/>
  <c r="T556" i="4" s="1"/>
  <c r="S551" i="4"/>
  <c r="T551" i="4" s="1"/>
  <c r="S549" i="4"/>
  <c r="T549" i="4" s="1"/>
  <c r="S538" i="4"/>
  <c r="T538" i="4" s="1"/>
  <c r="S496" i="4"/>
  <c r="T496" i="4" s="1"/>
  <c r="S492" i="4"/>
  <c r="T492" i="4" s="1"/>
  <c r="S487" i="4"/>
  <c r="T487" i="4" s="1"/>
  <c r="S485" i="4"/>
  <c r="T485" i="4" s="1"/>
  <c r="S474" i="4"/>
  <c r="T474" i="4" s="1"/>
  <c r="S432" i="4"/>
  <c r="T432" i="4" s="1"/>
  <c r="S428" i="4"/>
  <c r="T428" i="4" s="1"/>
  <c r="S423" i="4"/>
  <c r="T423" i="4" s="1"/>
  <c r="S421" i="4"/>
  <c r="T421" i="4" s="1"/>
  <c r="S340" i="4"/>
  <c r="T340" i="4" s="1"/>
  <c r="S851" i="4"/>
  <c r="T851" i="4" s="1"/>
  <c r="S849" i="4"/>
  <c r="T849" i="4" s="1"/>
  <c r="S847" i="4"/>
  <c r="T847" i="4" s="1"/>
  <c r="S840" i="4"/>
  <c r="T840" i="4" s="1"/>
  <c r="S838" i="4"/>
  <c r="T838" i="4" s="1"/>
  <c r="S787" i="4"/>
  <c r="T787" i="4" s="1"/>
  <c r="S785" i="4"/>
  <c r="T785" i="4" s="1"/>
  <c r="S783" i="4"/>
  <c r="T783" i="4" s="1"/>
  <c r="S776" i="4"/>
  <c r="T776" i="4" s="1"/>
  <c r="S774" i="4"/>
  <c r="T774" i="4" s="1"/>
  <c r="S723" i="4"/>
  <c r="T723" i="4" s="1"/>
  <c r="S721" i="4"/>
  <c r="T721" i="4" s="1"/>
  <c r="S719" i="4"/>
  <c r="T719" i="4" s="1"/>
  <c r="S712" i="4"/>
  <c r="T712" i="4" s="1"/>
  <c r="S710" i="4"/>
  <c r="T710" i="4" s="1"/>
  <c r="S659" i="4"/>
  <c r="T659" i="4" s="1"/>
  <c r="S657" i="4"/>
  <c r="T657" i="4" s="1"/>
  <c r="S655" i="4"/>
  <c r="T655" i="4" s="1"/>
  <c r="S648" i="4"/>
  <c r="T648" i="4" s="1"/>
  <c r="S646" i="4"/>
  <c r="T646" i="4" s="1"/>
  <c r="S631" i="4"/>
  <c r="T631" i="4" s="1"/>
  <c r="S629" i="4"/>
  <c r="T629" i="4" s="1"/>
  <c r="S627" i="4"/>
  <c r="T627" i="4" s="1"/>
  <c r="S625" i="4"/>
  <c r="T625" i="4" s="1"/>
  <c r="S592" i="4"/>
  <c r="T592" i="4" s="1"/>
  <c r="S588" i="4"/>
  <c r="T588" i="4" s="1"/>
  <c r="S583" i="4"/>
  <c r="T583" i="4" s="1"/>
  <c r="S581" i="4"/>
  <c r="T581" i="4" s="1"/>
  <c r="S570" i="4"/>
  <c r="T570" i="4" s="1"/>
  <c r="S528" i="4"/>
  <c r="T528" i="4" s="1"/>
  <c r="S524" i="4"/>
  <c r="T524" i="4" s="1"/>
  <c r="S519" i="4"/>
  <c r="T519" i="4" s="1"/>
  <c r="S517" i="4"/>
  <c r="T517" i="4" s="1"/>
  <c r="S506" i="4"/>
  <c r="T506" i="4" s="1"/>
  <c r="S464" i="4"/>
  <c r="T464" i="4" s="1"/>
  <c r="S460" i="4"/>
  <c r="T460" i="4" s="1"/>
  <c r="S455" i="4"/>
  <c r="T455" i="4" s="1"/>
  <c r="S453" i="4"/>
  <c r="T453" i="4" s="1"/>
  <c r="S442" i="4"/>
  <c r="T442" i="4" s="1"/>
  <c r="S364" i="4"/>
  <c r="T364" i="4" s="1"/>
  <c r="S308" i="4"/>
  <c r="T308" i="4" s="1"/>
  <c r="S306" i="4"/>
  <c r="T306" i="4" s="1"/>
  <c r="S304" i="4"/>
  <c r="T304" i="4" s="1"/>
  <c r="S302" i="4"/>
  <c r="T302" i="4" s="1"/>
  <c r="S300" i="4"/>
  <c r="T300" i="4" s="1"/>
  <c r="S244" i="4"/>
  <c r="T244" i="4" s="1"/>
  <c r="S242" i="4"/>
  <c r="T242" i="4" s="1"/>
  <c r="S240" i="4"/>
  <c r="T240" i="4" s="1"/>
  <c r="S238" i="4"/>
  <c r="T238" i="4" s="1"/>
  <c r="S236" i="4"/>
  <c r="T236" i="4" s="1"/>
  <c r="S180" i="4"/>
  <c r="T180" i="4" s="1"/>
  <c r="S178" i="4"/>
  <c r="T178" i="4" s="1"/>
  <c r="S176" i="4"/>
  <c r="T176" i="4" s="1"/>
  <c r="S174" i="4"/>
  <c r="T174" i="4" s="1"/>
  <c r="S172" i="4"/>
  <c r="T172" i="4" s="1"/>
  <c r="S116" i="4"/>
  <c r="T116" i="4" s="1"/>
  <c r="S114" i="4"/>
  <c r="T114" i="4" s="1"/>
  <c r="S112" i="4"/>
  <c r="T112" i="4" s="1"/>
  <c r="S110" i="4"/>
  <c r="T110" i="4" s="1"/>
  <c r="S108" i="4"/>
  <c r="T108" i="4" s="1"/>
  <c r="S50" i="4"/>
  <c r="T50" i="4" s="1"/>
  <c r="S46" i="4"/>
  <c r="T46" i="4" s="1"/>
  <c r="S639" i="4"/>
  <c r="T639" i="4" s="1"/>
  <c r="S635" i="4"/>
  <c r="T635" i="4" s="1"/>
  <c r="S628" i="4"/>
  <c r="T628" i="4" s="1"/>
  <c r="S624" i="4"/>
  <c r="T624" i="4" s="1"/>
  <c r="S610" i="4"/>
  <c r="T610" i="4" s="1"/>
  <c r="S605" i="4"/>
  <c r="T605" i="4" s="1"/>
  <c r="S594" i="4"/>
  <c r="T594" i="4" s="1"/>
  <c r="S578" i="4"/>
  <c r="T578" i="4" s="1"/>
  <c r="S562" i="4"/>
  <c r="T562" i="4" s="1"/>
  <c r="S546" i="4"/>
  <c r="T546" i="4" s="1"/>
  <c r="S530" i="4"/>
  <c r="T530" i="4" s="1"/>
  <c r="S514" i="4"/>
  <c r="T514" i="4" s="1"/>
  <c r="S498" i="4"/>
  <c r="T498" i="4" s="1"/>
  <c r="S482" i="4"/>
  <c r="T482" i="4" s="1"/>
  <c r="S466" i="4"/>
  <c r="T466" i="4" s="1"/>
  <c r="S450" i="4"/>
  <c r="T450" i="4" s="1"/>
  <c r="S434" i="4"/>
  <c r="T434" i="4" s="1"/>
  <c r="S418" i="4"/>
  <c r="T418" i="4" s="1"/>
  <c r="S407" i="4"/>
  <c r="T407" i="4" s="1"/>
  <c r="S403" i="4"/>
  <c r="T403" i="4" s="1"/>
  <c r="S401" i="4"/>
  <c r="T401" i="4" s="1"/>
  <c r="S396" i="4"/>
  <c r="T396" i="4" s="1"/>
  <c r="S394" i="4"/>
  <c r="T394" i="4" s="1"/>
  <c r="S390" i="4"/>
  <c r="T390" i="4" s="1"/>
  <c r="S352" i="4"/>
  <c r="T352" i="4" s="1"/>
  <c r="S344" i="4"/>
  <c r="T344" i="4" s="1"/>
  <c r="S342" i="4"/>
  <c r="T342" i="4" s="1"/>
  <c r="S278" i="4"/>
  <c r="T278" i="4" s="1"/>
  <c r="S259" i="4"/>
  <c r="T259" i="4" s="1"/>
  <c r="S255" i="4"/>
  <c r="T255" i="4" s="1"/>
  <c r="S251" i="4"/>
  <c r="T251" i="4" s="1"/>
  <c r="S214" i="4"/>
  <c r="T214" i="4" s="1"/>
  <c r="S195" i="4"/>
  <c r="T195" i="4" s="1"/>
  <c r="S191" i="4"/>
  <c r="T191" i="4" s="1"/>
  <c r="S187" i="4"/>
  <c r="T187" i="4" s="1"/>
  <c r="S150" i="4"/>
  <c r="T150" i="4" s="1"/>
  <c r="S131" i="4"/>
  <c r="T131" i="4" s="1"/>
  <c r="S127" i="4"/>
  <c r="T127" i="4" s="1"/>
  <c r="S123" i="4"/>
  <c r="T123" i="4" s="1"/>
  <c r="S86" i="4"/>
  <c r="T86" i="4" s="1"/>
  <c r="S67" i="4"/>
  <c r="T67" i="4" s="1"/>
  <c r="S63" i="4"/>
  <c r="T63" i="4" s="1"/>
  <c r="S59" i="4"/>
  <c r="T59" i="4" s="1"/>
  <c r="S22" i="4"/>
  <c r="T22" i="4" s="1"/>
  <c r="S14" i="4"/>
  <c r="T14" i="4" s="1"/>
  <c r="S296" i="4"/>
  <c r="T296" i="4" s="1"/>
  <c r="S264" i="4"/>
  <c r="T264" i="4" s="1"/>
  <c r="S232" i="4"/>
  <c r="T232" i="4" s="1"/>
  <c r="S200" i="4"/>
  <c r="T200" i="4" s="1"/>
  <c r="S168" i="4"/>
  <c r="T168" i="4" s="1"/>
  <c r="S136" i="4"/>
  <c r="T136" i="4" s="1"/>
  <c r="S104" i="4"/>
  <c r="T104" i="4" s="1"/>
  <c r="S72" i="4"/>
  <c r="T72" i="4" s="1"/>
  <c r="S410" i="4"/>
  <c r="T410" i="4" s="1"/>
  <c r="S406" i="4"/>
  <c r="T406" i="4" s="1"/>
  <c r="S391" i="4"/>
  <c r="T391" i="4" s="1"/>
  <c r="S387" i="4"/>
  <c r="T387" i="4" s="1"/>
  <c r="S385" i="4"/>
  <c r="T385" i="4" s="1"/>
  <c r="S380" i="4"/>
  <c r="T380" i="4" s="1"/>
  <c r="S378" i="4"/>
  <c r="T378" i="4" s="1"/>
  <c r="S374" i="4"/>
  <c r="T374" i="4" s="1"/>
  <c r="S359" i="4"/>
  <c r="T359" i="4" s="1"/>
  <c r="S355" i="4"/>
  <c r="T355" i="4" s="1"/>
  <c r="S353" i="4"/>
  <c r="T353" i="4" s="1"/>
  <c r="S348" i="4"/>
  <c r="T348" i="4" s="1"/>
  <c r="S346" i="4"/>
  <c r="T346" i="4" s="1"/>
  <c r="S339" i="4"/>
  <c r="T339" i="4" s="1"/>
  <c r="S337" i="4"/>
  <c r="T337" i="4" s="1"/>
  <c r="S324" i="4"/>
  <c r="T324" i="4" s="1"/>
  <c r="S311" i="4"/>
  <c r="T311" i="4" s="1"/>
  <c r="S295" i="4"/>
  <c r="T295" i="4" s="1"/>
  <c r="S292" i="4"/>
  <c r="T292" i="4" s="1"/>
  <c r="S290" i="4"/>
  <c r="T290" i="4" s="1"/>
  <c r="S288" i="4"/>
  <c r="T288" i="4" s="1"/>
  <c r="S286" i="4"/>
  <c r="T286" i="4" s="1"/>
  <c r="S284" i="4"/>
  <c r="T284" i="4" s="1"/>
  <c r="S263" i="4"/>
  <c r="T263" i="4" s="1"/>
  <c r="S260" i="4"/>
  <c r="T260" i="4" s="1"/>
  <c r="S258" i="4"/>
  <c r="T258" i="4" s="1"/>
  <c r="S256" i="4"/>
  <c r="T256" i="4" s="1"/>
  <c r="S254" i="4"/>
  <c r="T254" i="4" s="1"/>
  <c r="S252" i="4"/>
  <c r="T252" i="4" s="1"/>
  <c r="S231" i="4"/>
  <c r="T231" i="4" s="1"/>
  <c r="S228" i="4"/>
  <c r="T228" i="4" s="1"/>
  <c r="S226" i="4"/>
  <c r="T226" i="4" s="1"/>
  <c r="S224" i="4"/>
  <c r="T224" i="4" s="1"/>
  <c r="S222" i="4"/>
  <c r="T222" i="4" s="1"/>
  <c r="S220" i="4"/>
  <c r="T220" i="4" s="1"/>
  <c r="S199" i="4"/>
  <c r="T199" i="4" s="1"/>
  <c r="S196" i="4"/>
  <c r="T196" i="4" s="1"/>
  <c r="S194" i="4"/>
  <c r="T194" i="4" s="1"/>
  <c r="S192" i="4"/>
  <c r="T192" i="4" s="1"/>
  <c r="S190" i="4"/>
  <c r="T190" i="4" s="1"/>
  <c r="S188" i="4"/>
  <c r="T188" i="4" s="1"/>
  <c r="S167" i="4"/>
  <c r="T167" i="4" s="1"/>
  <c r="S164" i="4"/>
  <c r="T164" i="4" s="1"/>
  <c r="S162" i="4"/>
  <c r="T162" i="4" s="1"/>
  <c r="S160" i="4"/>
  <c r="T160" i="4" s="1"/>
  <c r="S158" i="4"/>
  <c r="T158" i="4" s="1"/>
  <c r="S156" i="4"/>
  <c r="T156" i="4" s="1"/>
  <c r="S135" i="4"/>
  <c r="T135" i="4" s="1"/>
  <c r="S132" i="4"/>
  <c r="T132" i="4" s="1"/>
  <c r="S130" i="4"/>
  <c r="T130" i="4" s="1"/>
  <c r="S128" i="4"/>
  <c r="T128" i="4" s="1"/>
  <c r="S126" i="4"/>
  <c r="T126" i="4" s="1"/>
  <c r="S124" i="4"/>
  <c r="T124" i="4" s="1"/>
  <c r="S103" i="4"/>
  <c r="T103" i="4" s="1"/>
  <c r="S100" i="4"/>
  <c r="T100" i="4" s="1"/>
  <c r="S98" i="4"/>
  <c r="T98" i="4" s="1"/>
  <c r="S96" i="4"/>
  <c r="T96" i="4" s="1"/>
  <c r="S94" i="4"/>
  <c r="T94" i="4" s="1"/>
  <c r="S92" i="4"/>
  <c r="T92" i="4" s="1"/>
  <c r="S71" i="4"/>
  <c r="T71" i="4" s="1"/>
  <c r="S68" i="4"/>
  <c r="T68" i="4" s="1"/>
  <c r="S66" i="4"/>
  <c r="T66" i="4" s="1"/>
  <c r="S64" i="4"/>
  <c r="T64" i="4" s="1"/>
  <c r="S62" i="4"/>
  <c r="T62" i="4" s="1"/>
  <c r="S39" i="4"/>
  <c r="T39" i="4" s="1"/>
  <c r="S34" i="4"/>
  <c r="T34" i="4" s="1"/>
  <c r="S30" i="4"/>
  <c r="T30" i="4" s="1"/>
  <c r="S644" i="4"/>
  <c r="T644" i="4" s="1"/>
  <c r="S408" i="4"/>
  <c r="T408" i="4" s="1"/>
  <c r="S392" i="4"/>
  <c r="T392" i="4" s="1"/>
  <c r="S332" i="4"/>
  <c r="T332" i="4" s="1"/>
  <c r="S647" i="4"/>
  <c r="T647" i="4" s="1"/>
  <c r="S645" i="4"/>
  <c r="T645" i="4" s="1"/>
  <c r="S643" i="4"/>
  <c r="T643" i="4" s="1"/>
  <c r="S640" i="4"/>
  <c r="T640" i="4" s="1"/>
  <c r="S630" i="4"/>
  <c r="T630" i="4" s="1"/>
  <c r="S615" i="4"/>
  <c r="T615" i="4" s="1"/>
  <c r="S613" i="4"/>
  <c r="T613" i="4" s="1"/>
  <c r="S603" i="4"/>
  <c r="T603" i="4" s="1"/>
  <c r="S590" i="4"/>
  <c r="T590" i="4" s="1"/>
  <c r="S582" i="4"/>
  <c r="T582" i="4" s="1"/>
  <c r="S574" i="4"/>
  <c r="T574" i="4" s="1"/>
  <c r="S566" i="4"/>
  <c r="T566" i="4" s="1"/>
  <c r="S558" i="4"/>
  <c r="T558" i="4" s="1"/>
  <c r="S550" i="4"/>
  <c r="T550" i="4" s="1"/>
  <c r="S542" i="4"/>
  <c r="T542" i="4" s="1"/>
  <c r="S534" i="4"/>
  <c r="T534" i="4" s="1"/>
  <c r="S526" i="4"/>
  <c r="T526" i="4" s="1"/>
  <c r="S518" i="4"/>
  <c r="T518" i="4" s="1"/>
  <c r="S510" i="4"/>
  <c r="T510" i="4" s="1"/>
  <c r="S502" i="4"/>
  <c r="T502" i="4" s="1"/>
  <c r="S494" i="4"/>
  <c r="T494" i="4" s="1"/>
  <c r="S486" i="4"/>
  <c r="T486" i="4" s="1"/>
  <c r="S478" i="4"/>
  <c r="T478" i="4" s="1"/>
  <c r="S470" i="4"/>
  <c r="T470" i="4" s="1"/>
  <c r="S462" i="4"/>
  <c r="T462" i="4" s="1"/>
  <c r="S454" i="4"/>
  <c r="T454" i="4" s="1"/>
  <c r="S446" i="4"/>
  <c r="T446" i="4" s="1"/>
  <c r="S438" i="4"/>
  <c r="T438" i="4" s="1"/>
  <c r="S430" i="4"/>
  <c r="T430" i="4" s="1"/>
  <c r="S422" i="4"/>
  <c r="T422" i="4" s="1"/>
  <c r="S414" i="4"/>
  <c r="T414" i="4" s="1"/>
  <c r="S404" i="4"/>
  <c r="T404" i="4" s="1"/>
  <c r="S402" i="4"/>
  <c r="T402" i="4" s="1"/>
  <c r="S388" i="4"/>
  <c r="T388" i="4" s="1"/>
  <c r="S386" i="4"/>
  <c r="T386" i="4" s="1"/>
  <c r="S372" i="4"/>
  <c r="T372" i="4" s="1"/>
  <c r="S370" i="4"/>
  <c r="T370" i="4" s="1"/>
  <c r="S356" i="4"/>
  <c r="T356" i="4" s="1"/>
  <c r="S354" i="4"/>
  <c r="T354" i="4" s="1"/>
  <c r="S312" i="4"/>
  <c r="T312" i="4" s="1"/>
  <c r="S376" i="4"/>
  <c r="T376" i="4" s="1"/>
  <c r="S360" i="4"/>
  <c r="T360" i="4" s="1"/>
  <c r="S316" i="4"/>
  <c r="T316" i="4" s="1"/>
  <c r="S949" i="4"/>
  <c r="T949" i="4" s="1"/>
  <c r="S946" i="4"/>
  <c r="T946" i="4" s="1"/>
  <c r="S941" i="4"/>
  <c r="T941" i="4" s="1"/>
  <c r="S938" i="4"/>
  <c r="T938" i="4" s="1"/>
  <c r="S933" i="4"/>
  <c r="T933" i="4" s="1"/>
  <c r="S930" i="4"/>
  <c r="T930" i="4" s="1"/>
  <c r="S925" i="4"/>
  <c r="T925" i="4" s="1"/>
  <c r="S922" i="4"/>
  <c r="T922" i="4" s="1"/>
  <c r="S917" i="4"/>
  <c r="T917" i="4" s="1"/>
  <c r="S914" i="4"/>
  <c r="T914" i="4" s="1"/>
  <c r="S909" i="4"/>
  <c r="T909" i="4" s="1"/>
  <c r="S906" i="4"/>
  <c r="T906" i="4" s="1"/>
  <c r="S901" i="4"/>
  <c r="T901" i="4" s="1"/>
  <c r="S898" i="4"/>
  <c r="T898" i="4" s="1"/>
  <c r="S893" i="4"/>
  <c r="T893" i="4" s="1"/>
  <c r="S890" i="4"/>
  <c r="T890" i="4" s="1"/>
  <c r="S885" i="4"/>
  <c r="T885" i="4" s="1"/>
  <c r="S882" i="4"/>
  <c r="T882" i="4" s="1"/>
  <c r="S877" i="4"/>
  <c r="T877" i="4" s="1"/>
  <c r="S874" i="4"/>
  <c r="T874" i="4" s="1"/>
  <c r="S869" i="4"/>
  <c r="T869" i="4" s="1"/>
  <c r="S866" i="4"/>
  <c r="T866" i="4" s="1"/>
  <c r="S861" i="4"/>
  <c r="T861" i="4" s="1"/>
  <c r="S858" i="4"/>
  <c r="T858" i="4" s="1"/>
  <c r="S853" i="4"/>
  <c r="T853" i="4" s="1"/>
  <c r="S850" i="4"/>
  <c r="T850" i="4" s="1"/>
  <c r="S845" i="4"/>
  <c r="T845" i="4" s="1"/>
  <c r="S842" i="4"/>
  <c r="T842" i="4" s="1"/>
  <c r="S837" i="4"/>
  <c r="T837" i="4" s="1"/>
  <c r="S834" i="4"/>
  <c r="T834" i="4" s="1"/>
  <c r="S829" i="4"/>
  <c r="T829" i="4" s="1"/>
  <c r="S826" i="4"/>
  <c r="T826" i="4" s="1"/>
  <c r="S821" i="4"/>
  <c r="T821" i="4" s="1"/>
  <c r="S818" i="4"/>
  <c r="T818" i="4" s="1"/>
  <c r="S813" i="4"/>
  <c r="T813" i="4" s="1"/>
  <c r="S810" i="4"/>
  <c r="T810" i="4" s="1"/>
  <c r="S805" i="4"/>
  <c r="T805" i="4" s="1"/>
  <c r="S802" i="4"/>
  <c r="T802" i="4" s="1"/>
  <c r="S797" i="4"/>
  <c r="T797" i="4" s="1"/>
  <c r="S794" i="4"/>
  <c r="T794" i="4" s="1"/>
  <c r="S789" i="4"/>
  <c r="T789" i="4" s="1"/>
  <c r="S786" i="4"/>
  <c r="T786" i="4" s="1"/>
  <c r="S781" i="4"/>
  <c r="T781" i="4" s="1"/>
  <c r="S778" i="4"/>
  <c r="T778" i="4" s="1"/>
  <c r="S773" i="4"/>
  <c r="T773" i="4" s="1"/>
  <c r="S770" i="4"/>
  <c r="T770" i="4" s="1"/>
  <c r="S765" i="4"/>
  <c r="T765" i="4" s="1"/>
  <c r="S762" i="4"/>
  <c r="T762" i="4" s="1"/>
  <c r="S757" i="4"/>
  <c r="T757" i="4" s="1"/>
  <c r="S754" i="4"/>
  <c r="T754" i="4" s="1"/>
  <c r="S749" i="4"/>
  <c r="T749" i="4" s="1"/>
  <c r="S746" i="4"/>
  <c r="T746" i="4" s="1"/>
  <c r="S741" i="4"/>
  <c r="T741" i="4" s="1"/>
  <c r="S738" i="4"/>
  <c r="T738" i="4" s="1"/>
  <c r="S733" i="4"/>
  <c r="T733" i="4" s="1"/>
  <c r="S730" i="4"/>
  <c r="T730" i="4" s="1"/>
  <c r="S725" i="4"/>
  <c r="T725" i="4" s="1"/>
  <c r="S722" i="4"/>
  <c r="T722" i="4" s="1"/>
  <c r="S717" i="4"/>
  <c r="T717" i="4" s="1"/>
  <c r="S714" i="4"/>
  <c r="T714" i="4" s="1"/>
  <c r="S709" i="4"/>
  <c r="T709" i="4" s="1"/>
  <c r="S706" i="4"/>
  <c r="T706" i="4" s="1"/>
  <c r="S701" i="4"/>
  <c r="T701" i="4" s="1"/>
  <c r="S698" i="4"/>
  <c r="T698" i="4" s="1"/>
  <c r="S693" i="4"/>
  <c r="T693" i="4" s="1"/>
  <c r="S690" i="4"/>
  <c r="T690" i="4" s="1"/>
  <c r="S685" i="4"/>
  <c r="T685" i="4" s="1"/>
  <c r="S682" i="4"/>
  <c r="T682" i="4" s="1"/>
  <c r="S677" i="4"/>
  <c r="T677" i="4" s="1"/>
  <c r="S674" i="4"/>
  <c r="T674" i="4" s="1"/>
  <c r="S669" i="4"/>
  <c r="T669" i="4" s="1"/>
  <c r="S666" i="4"/>
  <c r="T666" i="4" s="1"/>
  <c r="S661" i="4"/>
  <c r="T661" i="4" s="1"/>
  <c r="S658" i="4"/>
  <c r="T658" i="4" s="1"/>
  <c r="S653" i="4"/>
  <c r="T653" i="4" s="1"/>
  <c r="S650" i="4"/>
  <c r="T650" i="4" s="1"/>
  <c r="S641" i="4"/>
  <c r="T641" i="4" s="1"/>
  <c r="S618" i="4"/>
  <c r="T618" i="4" s="1"/>
  <c r="S611" i="4"/>
  <c r="T611" i="4" s="1"/>
  <c r="S405" i="4"/>
  <c r="T405" i="4" s="1"/>
  <c r="S398" i="4"/>
  <c r="T398" i="4" s="1"/>
  <c r="S389" i="4"/>
  <c r="T389" i="4" s="1"/>
  <c r="S382" i="4"/>
  <c r="T382" i="4" s="1"/>
  <c r="S373" i="4"/>
  <c r="T373" i="4" s="1"/>
  <c r="S366" i="4"/>
  <c r="T366" i="4" s="1"/>
  <c r="S357" i="4"/>
  <c r="T357" i="4" s="1"/>
  <c r="S350" i="4"/>
  <c r="T350" i="4" s="1"/>
  <c r="S343" i="4"/>
  <c r="T343" i="4" s="1"/>
  <c r="S341" i="4"/>
  <c r="T341" i="4" s="1"/>
  <c r="S310" i="4"/>
  <c r="T310" i="4" s="1"/>
  <c r="S305" i="4"/>
  <c r="T305" i="4" s="1"/>
  <c r="S297" i="4"/>
  <c r="T297" i="4" s="1"/>
  <c r="S289" i="4"/>
  <c r="T289" i="4" s="1"/>
  <c r="S281" i="4"/>
  <c r="T281" i="4" s="1"/>
  <c r="S273" i="4"/>
  <c r="T273" i="4" s="1"/>
  <c r="S265" i="4"/>
  <c r="T265" i="4" s="1"/>
  <c r="S257" i="4"/>
  <c r="T257" i="4" s="1"/>
  <c r="S249" i="4"/>
  <c r="T249" i="4" s="1"/>
  <c r="S241" i="4"/>
  <c r="T241" i="4" s="1"/>
  <c r="S233" i="4"/>
  <c r="T233" i="4" s="1"/>
  <c r="S225" i="4"/>
  <c r="T225" i="4" s="1"/>
  <c r="S217" i="4"/>
  <c r="T217" i="4" s="1"/>
  <c r="S209" i="4"/>
  <c r="T209" i="4" s="1"/>
  <c r="S201" i="4"/>
  <c r="T201" i="4" s="1"/>
  <c r="S193" i="4"/>
  <c r="T193" i="4" s="1"/>
  <c r="S185" i="4"/>
  <c r="T185" i="4" s="1"/>
  <c r="S177" i="4"/>
  <c r="T177" i="4" s="1"/>
  <c r="S169" i="4"/>
  <c r="T169" i="4" s="1"/>
  <c r="S161" i="4"/>
  <c r="T161" i="4" s="1"/>
  <c r="S153" i="4"/>
  <c r="T153" i="4" s="1"/>
  <c r="S145" i="4"/>
  <c r="T145" i="4" s="1"/>
  <c r="S137" i="4"/>
  <c r="T137" i="4" s="1"/>
  <c r="S129" i="4"/>
  <c r="T129" i="4" s="1"/>
  <c r="S121" i="4"/>
  <c r="T121" i="4" s="1"/>
  <c r="S113" i="4"/>
  <c r="T113" i="4" s="1"/>
  <c r="S105" i="4"/>
  <c r="T105" i="4" s="1"/>
  <c r="S97" i="4"/>
  <c r="T97" i="4" s="1"/>
  <c r="S89" i="4"/>
  <c r="T89" i="4" s="1"/>
  <c r="S81" i="4"/>
  <c r="T81" i="4" s="1"/>
  <c r="S73" i="4"/>
  <c r="T73" i="4" s="1"/>
  <c r="S65" i="4"/>
  <c r="T65" i="4" s="1"/>
  <c r="S60" i="4"/>
  <c r="T60" i="4" s="1"/>
  <c r="S57" i="4"/>
  <c r="T57" i="4" s="1"/>
  <c r="S52" i="4"/>
  <c r="T52" i="4" s="1"/>
  <c r="S49" i="4"/>
  <c r="T49" i="4" s="1"/>
  <c r="S44" i="4"/>
  <c r="T44" i="4" s="1"/>
  <c r="S41" i="4"/>
  <c r="T41" i="4" s="1"/>
  <c r="S36" i="4"/>
  <c r="T36" i="4" s="1"/>
  <c r="S33" i="4"/>
  <c r="T33" i="4" s="1"/>
  <c r="S28" i="4"/>
  <c r="T28" i="4" s="1"/>
  <c r="S25" i="4"/>
  <c r="T25" i="4" s="1"/>
  <c r="S20" i="4"/>
  <c r="T20" i="4" s="1"/>
  <c r="S17" i="4"/>
  <c r="T17" i="4" s="1"/>
  <c r="S15" i="4"/>
  <c r="T15" i="4" s="1"/>
  <c r="S8" i="4"/>
  <c r="T8" i="4" s="1"/>
  <c r="S301" i="4"/>
  <c r="T301" i="4" s="1"/>
  <c r="S293" i="4"/>
  <c r="T293" i="4" s="1"/>
  <c r="S285" i="4"/>
  <c r="T285" i="4" s="1"/>
  <c r="S277" i="4"/>
  <c r="T277" i="4" s="1"/>
  <c r="S269" i="4"/>
  <c r="T269" i="4" s="1"/>
  <c r="S261" i="4"/>
  <c r="T261" i="4" s="1"/>
  <c r="S253" i="4"/>
  <c r="T253" i="4" s="1"/>
  <c r="S245" i="4"/>
  <c r="T245" i="4" s="1"/>
  <c r="S237" i="4"/>
  <c r="T237" i="4" s="1"/>
  <c r="S229" i="4"/>
  <c r="T229" i="4" s="1"/>
  <c r="S221" i="4"/>
  <c r="T221" i="4" s="1"/>
  <c r="S213" i="4"/>
  <c r="T213" i="4" s="1"/>
  <c r="S205" i="4"/>
  <c r="T205" i="4" s="1"/>
  <c r="S197" i="4"/>
  <c r="T197" i="4" s="1"/>
  <c r="S189" i="4"/>
  <c r="T189" i="4" s="1"/>
  <c r="S181" i="4"/>
  <c r="T181" i="4" s="1"/>
  <c r="S173" i="4"/>
  <c r="T173" i="4" s="1"/>
  <c r="S165" i="4"/>
  <c r="T165" i="4" s="1"/>
  <c r="S157" i="4"/>
  <c r="T157" i="4" s="1"/>
  <c r="S149" i="4"/>
  <c r="T149" i="4" s="1"/>
  <c r="S141" i="4"/>
  <c r="T141" i="4" s="1"/>
  <c r="S133" i="4"/>
  <c r="T133" i="4" s="1"/>
  <c r="S125" i="4"/>
  <c r="T125" i="4" s="1"/>
  <c r="S117" i="4"/>
  <c r="T117" i="4" s="1"/>
  <c r="S109" i="4"/>
  <c r="T109" i="4" s="1"/>
  <c r="S101" i="4"/>
  <c r="T101" i="4" s="1"/>
  <c r="S93" i="4"/>
  <c r="T93" i="4" s="1"/>
  <c r="S85" i="4"/>
  <c r="T85" i="4" s="1"/>
  <c r="S77" i="4"/>
  <c r="T77" i="4" s="1"/>
  <c r="S69" i="4"/>
  <c r="T69" i="4" s="1"/>
  <c r="S61" i="4"/>
  <c r="T61" i="4" s="1"/>
  <c r="S56" i="4"/>
  <c r="T56" i="4" s="1"/>
  <c r="S53" i="4"/>
  <c r="T53" i="4" s="1"/>
  <c r="S48" i="4"/>
  <c r="T48" i="4" s="1"/>
  <c r="S45" i="4"/>
  <c r="T45" i="4" s="1"/>
  <c r="S40" i="4"/>
  <c r="T40" i="4" s="1"/>
  <c r="S37" i="4"/>
  <c r="T37" i="4" s="1"/>
  <c r="S32" i="4"/>
  <c r="T32" i="4" s="1"/>
  <c r="S29" i="4"/>
  <c r="T29" i="4" s="1"/>
  <c r="S24" i="4"/>
  <c r="T24" i="4" s="1"/>
  <c r="S21" i="4"/>
  <c r="T21" i="4" s="1"/>
  <c r="S16" i="4"/>
  <c r="T16" i="4" s="1"/>
  <c r="S9" i="4"/>
  <c r="T9" i="4" s="1"/>
  <c r="S7" i="4"/>
  <c r="T7" i="4" s="1"/>
  <c r="S649" i="4"/>
  <c r="T649" i="4" s="1"/>
  <c r="S633" i="4"/>
  <c r="T633" i="4" s="1"/>
  <c r="S617" i="4"/>
  <c r="T617" i="4" s="1"/>
  <c r="S637" i="4"/>
  <c r="T637" i="4" s="1"/>
  <c r="S621" i="4"/>
  <c r="T621" i="4" s="1"/>
  <c r="S609" i="4"/>
  <c r="T609" i="4" s="1"/>
  <c r="S606" i="4"/>
  <c r="T606" i="4" s="1"/>
  <c r="S601" i="4"/>
  <c r="T601" i="4" s="1"/>
  <c r="S598" i="4"/>
  <c r="T598" i="4" s="1"/>
  <c r="S593" i="4"/>
  <c r="T593" i="4" s="1"/>
  <c r="S585" i="4"/>
  <c r="T585" i="4" s="1"/>
  <c r="S577" i="4"/>
  <c r="T577" i="4" s="1"/>
  <c r="S569" i="4"/>
  <c r="T569" i="4" s="1"/>
  <c r="S561" i="4"/>
  <c r="T561" i="4" s="1"/>
  <c r="S553" i="4"/>
  <c r="T553" i="4" s="1"/>
  <c r="S545" i="4"/>
  <c r="T545" i="4" s="1"/>
  <c r="S537" i="4"/>
  <c r="T537" i="4" s="1"/>
  <c r="S529" i="4"/>
  <c r="T529" i="4" s="1"/>
  <c r="S521" i="4"/>
  <c r="T521" i="4" s="1"/>
  <c r="S513" i="4"/>
  <c r="T513" i="4" s="1"/>
  <c r="S505" i="4"/>
  <c r="T505" i="4" s="1"/>
  <c r="S497" i="4"/>
  <c r="T497" i="4" s="1"/>
  <c r="S489" i="4"/>
  <c r="T489" i="4" s="1"/>
  <c r="S481" i="4"/>
  <c r="T481" i="4" s="1"/>
  <c r="S473" i="4"/>
  <c r="T473" i="4" s="1"/>
  <c r="S465" i="4"/>
  <c r="T465" i="4" s="1"/>
  <c r="S457" i="4"/>
  <c r="T457" i="4" s="1"/>
  <c r="S449" i="4"/>
  <c r="T449" i="4" s="1"/>
  <c r="S441" i="4"/>
  <c r="T441" i="4" s="1"/>
  <c r="S433" i="4"/>
  <c r="T433" i="4" s="1"/>
  <c r="S425" i="4"/>
  <c r="T425" i="4" s="1"/>
  <c r="S417" i="4"/>
  <c r="T417" i="4" s="1"/>
  <c r="S409" i="4"/>
  <c r="T409" i="4" s="1"/>
  <c r="S393" i="4"/>
  <c r="T393" i="4" s="1"/>
  <c r="S377" i="4"/>
  <c r="T377" i="4" s="1"/>
  <c r="S361" i="4"/>
  <c r="T361" i="4" s="1"/>
  <c r="S326" i="4"/>
  <c r="T326" i="4" s="1"/>
  <c r="S345" i="4"/>
  <c r="T345" i="4" s="1"/>
  <c r="S329" i="4"/>
  <c r="T329" i="4" s="1"/>
  <c r="S317" i="4"/>
  <c r="T317" i="4" s="1"/>
  <c r="S309" i="4"/>
  <c r="T309" i="4" s="1"/>
  <c r="S333" i="4"/>
  <c r="T333" i="4" s="1"/>
  <c r="S12" i="4"/>
  <c r="T12" i="4" s="1"/>
  <c r="T6" i="4" l="1"/>
  <c r="Y7" i="26"/>
  <c r="AA7" i="26"/>
  <c r="AB7" i="26"/>
  <c r="AH7" i="26" s="1"/>
  <c r="AC7" i="26"/>
  <c r="AD7" i="26"/>
  <c r="Y8" i="26"/>
  <c r="AA8" i="26"/>
  <c r="AB8" i="26"/>
  <c r="AH8" i="26" s="1"/>
  <c r="AC8" i="26"/>
  <c r="AD8" i="26"/>
  <c r="Y9" i="26"/>
  <c r="AA9" i="26"/>
  <c r="AB9" i="26"/>
  <c r="AH9" i="26" s="1"/>
  <c r="AC9" i="26"/>
  <c r="AD9" i="26"/>
  <c r="Y10" i="26"/>
  <c r="AA10" i="26"/>
  <c r="AB10" i="26"/>
  <c r="AH10" i="26" s="1"/>
  <c r="AC10" i="26"/>
  <c r="AD10" i="26"/>
  <c r="Y11" i="26"/>
  <c r="AA11" i="26"/>
  <c r="AB11" i="26"/>
  <c r="AH11" i="26" s="1"/>
  <c r="AC11" i="26"/>
  <c r="AD11" i="26"/>
  <c r="Y12" i="26"/>
  <c r="AA12" i="26"/>
  <c r="AB12" i="26"/>
  <c r="AH12" i="26" s="1"/>
  <c r="AC12" i="26"/>
  <c r="AD12" i="26"/>
  <c r="Y13" i="26"/>
  <c r="AA13" i="26"/>
  <c r="AB13" i="26"/>
  <c r="AH13" i="26" s="1"/>
  <c r="AC13" i="26"/>
  <c r="AD13" i="26"/>
  <c r="Y14" i="26"/>
  <c r="AA14" i="26"/>
  <c r="AB14" i="26"/>
  <c r="AH14" i="26" s="1"/>
  <c r="AC14" i="26"/>
  <c r="AD14" i="26"/>
  <c r="Y15" i="26"/>
  <c r="AA15" i="26"/>
  <c r="AB15" i="26"/>
  <c r="AH15" i="26" s="1"/>
  <c r="AC15" i="26"/>
  <c r="AD15" i="26"/>
  <c r="Y16" i="26"/>
  <c r="AA16" i="26"/>
  <c r="AB16" i="26"/>
  <c r="AH16" i="26" s="1"/>
  <c r="AC16" i="26"/>
  <c r="AD16" i="26"/>
  <c r="Y17" i="26"/>
  <c r="AA17" i="26"/>
  <c r="AB17" i="26"/>
  <c r="AH17" i="26" s="1"/>
  <c r="AC17" i="26"/>
  <c r="AD17" i="26"/>
  <c r="Y18" i="26"/>
  <c r="AA18" i="26"/>
  <c r="AB18" i="26"/>
  <c r="AH18" i="26" s="1"/>
  <c r="AC18" i="26"/>
  <c r="AD18" i="26"/>
  <c r="Y19" i="26"/>
  <c r="AA19" i="26"/>
  <c r="AB19" i="26"/>
  <c r="AH19" i="26" s="1"/>
  <c r="AC19" i="26"/>
  <c r="AD19" i="26"/>
  <c r="Y20" i="26"/>
  <c r="AA20" i="26"/>
  <c r="AB20" i="26"/>
  <c r="AH20" i="26" s="1"/>
  <c r="AC20" i="26"/>
  <c r="AD20" i="26"/>
  <c r="Y21" i="26"/>
  <c r="AA21" i="26"/>
  <c r="AB21" i="26"/>
  <c r="AH21" i="26" s="1"/>
  <c r="AC21" i="26"/>
  <c r="AD21" i="26"/>
  <c r="Y22" i="26"/>
  <c r="AA22" i="26"/>
  <c r="AB22" i="26"/>
  <c r="AH22" i="26" s="1"/>
  <c r="AC22" i="26"/>
  <c r="AD22" i="26"/>
  <c r="Y23" i="26"/>
  <c r="AA23" i="26"/>
  <c r="AB23" i="26"/>
  <c r="AH23" i="26" s="1"/>
  <c r="AC23" i="26"/>
  <c r="AD23" i="26"/>
  <c r="Y24" i="26"/>
  <c r="AA24" i="26"/>
  <c r="AB24" i="26"/>
  <c r="AH24" i="26" s="1"/>
  <c r="AC24" i="26"/>
  <c r="AD24" i="26"/>
  <c r="Y25" i="26"/>
  <c r="AA25" i="26"/>
  <c r="AB25" i="26"/>
  <c r="AH25" i="26" s="1"/>
  <c r="AC25" i="26"/>
  <c r="AD25" i="26"/>
  <c r="Y26" i="26"/>
  <c r="AA26" i="26"/>
  <c r="AB26" i="26"/>
  <c r="AH26" i="26" s="1"/>
  <c r="AC26" i="26"/>
  <c r="AD26" i="26"/>
  <c r="Y27" i="26"/>
  <c r="AA27" i="26"/>
  <c r="AB27" i="26"/>
  <c r="AH27" i="26" s="1"/>
  <c r="AC27" i="26"/>
  <c r="AD27" i="26"/>
  <c r="Y28" i="26"/>
  <c r="AA28" i="26"/>
  <c r="AB28" i="26"/>
  <c r="AH28" i="26" s="1"/>
  <c r="AC28" i="26"/>
  <c r="AD28" i="26"/>
  <c r="Y29" i="26"/>
  <c r="AA29" i="26"/>
  <c r="AB29" i="26"/>
  <c r="AH29" i="26" s="1"/>
  <c r="AC29" i="26"/>
  <c r="AD29" i="26"/>
  <c r="Y30" i="26"/>
  <c r="AA30" i="26"/>
  <c r="AB30" i="26"/>
  <c r="AH30" i="26" s="1"/>
  <c r="AC30" i="26"/>
  <c r="AD30" i="26"/>
  <c r="Y31" i="26"/>
  <c r="AA31" i="26"/>
  <c r="AB31" i="26"/>
  <c r="AH31" i="26" s="1"/>
  <c r="AC31" i="26"/>
  <c r="AD31" i="26"/>
  <c r="Y32" i="26"/>
  <c r="AA32" i="26"/>
  <c r="AB32" i="26"/>
  <c r="AH32" i="26" s="1"/>
  <c r="AC32" i="26"/>
  <c r="AD32" i="26"/>
  <c r="Y33" i="26"/>
  <c r="AA33" i="26"/>
  <c r="AB33" i="26"/>
  <c r="AH33" i="26" s="1"/>
  <c r="AC33" i="26"/>
  <c r="AD33" i="26"/>
  <c r="Y34" i="26"/>
  <c r="AA34" i="26"/>
  <c r="AB34" i="26"/>
  <c r="AH34" i="26" s="1"/>
  <c r="AC34" i="26"/>
  <c r="AD34" i="26"/>
  <c r="Y35" i="26"/>
  <c r="AA35" i="26"/>
  <c r="AB35" i="26"/>
  <c r="AH35" i="26" s="1"/>
  <c r="AC35" i="26"/>
  <c r="AD35" i="26"/>
  <c r="Y36" i="26"/>
  <c r="AA36" i="26"/>
  <c r="AB36" i="26"/>
  <c r="AH36" i="26" s="1"/>
  <c r="AC36" i="26"/>
  <c r="AD36" i="26"/>
  <c r="Y37" i="26"/>
  <c r="AA37" i="26"/>
  <c r="AB37" i="26"/>
  <c r="AH37" i="26" s="1"/>
  <c r="AC37" i="26"/>
  <c r="AD37" i="26"/>
  <c r="Y38" i="26"/>
  <c r="AA38" i="26"/>
  <c r="AB38" i="26"/>
  <c r="AH38" i="26" s="1"/>
  <c r="AC38" i="26"/>
  <c r="AD38" i="26"/>
  <c r="Y39" i="26"/>
  <c r="AA39" i="26"/>
  <c r="AB39" i="26"/>
  <c r="AH39" i="26" s="1"/>
  <c r="AC39" i="26"/>
  <c r="AD39" i="26"/>
  <c r="Y40" i="26"/>
  <c r="AA40" i="26"/>
  <c r="AB40" i="26"/>
  <c r="AH40" i="26" s="1"/>
  <c r="AC40" i="26"/>
  <c r="AD40" i="26"/>
  <c r="Y41" i="26"/>
  <c r="AA41" i="26"/>
  <c r="AB41" i="26"/>
  <c r="AH41" i="26" s="1"/>
  <c r="AC41" i="26"/>
  <c r="AD41" i="26"/>
  <c r="Y42" i="26"/>
  <c r="AA42" i="26"/>
  <c r="AB42" i="26"/>
  <c r="AH42" i="26" s="1"/>
  <c r="AC42" i="26"/>
  <c r="AD42" i="26"/>
  <c r="Y43" i="26"/>
  <c r="AA43" i="26"/>
  <c r="AB43" i="26"/>
  <c r="AH43" i="26" s="1"/>
  <c r="AC43" i="26"/>
  <c r="AD43" i="26"/>
  <c r="Y44" i="26"/>
  <c r="AA44" i="26"/>
  <c r="AB44" i="26"/>
  <c r="AH44" i="26" s="1"/>
  <c r="AC44" i="26"/>
  <c r="AD44" i="26"/>
  <c r="Y45" i="26"/>
  <c r="AA45" i="26"/>
  <c r="AB45" i="26"/>
  <c r="AH45" i="26" s="1"/>
  <c r="AC45" i="26"/>
  <c r="AD45" i="26"/>
  <c r="Y46" i="26"/>
  <c r="AA46" i="26"/>
  <c r="AB46" i="26"/>
  <c r="AH46" i="26" s="1"/>
  <c r="AC46" i="26"/>
  <c r="AD46" i="26"/>
  <c r="Y47" i="26"/>
  <c r="AA47" i="26"/>
  <c r="AB47" i="26"/>
  <c r="AH47" i="26" s="1"/>
  <c r="AC47" i="26"/>
  <c r="AD47" i="26"/>
  <c r="Y48" i="26"/>
  <c r="AA48" i="26"/>
  <c r="AB48" i="26"/>
  <c r="AH48" i="26" s="1"/>
  <c r="AC48" i="26"/>
  <c r="AD48" i="26"/>
  <c r="Y49" i="26"/>
  <c r="AA49" i="26"/>
  <c r="AB49" i="26"/>
  <c r="AH49" i="26" s="1"/>
  <c r="AC49" i="26"/>
  <c r="AD49" i="26"/>
  <c r="Y50" i="26"/>
  <c r="AA50" i="26"/>
  <c r="AB50" i="26"/>
  <c r="AH50" i="26" s="1"/>
  <c r="AC50" i="26"/>
  <c r="AD50" i="26"/>
  <c r="Y51" i="26"/>
  <c r="AA51" i="26"/>
  <c r="AB51" i="26"/>
  <c r="AH51" i="26" s="1"/>
  <c r="AC51" i="26"/>
  <c r="AD51" i="26"/>
  <c r="Y52" i="26"/>
  <c r="AA52" i="26"/>
  <c r="AB52" i="26"/>
  <c r="AH52" i="26" s="1"/>
  <c r="AC52" i="26"/>
  <c r="AD52" i="26"/>
  <c r="Y53" i="26"/>
  <c r="AA53" i="26"/>
  <c r="AB53" i="26"/>
  <c r="AH53" i="26" s="1"/>
  <c r="AC53" i="26"/>
  <c r="AD53" i="26"/>
  <c r="Y54" i="26"/>
  <c r="AA54" i="26"/>
  <c r="AB54" i="26"/>
  <c r="AH54" i="26" s="1"/>
  <c r="AC54" i="26"/>
  <c r="AD54" i="26"/>
  <c r="Y55" i="26"/>
  <c r="AA55" i="26"/>
  <c r="AB55" i="26"/>
  <c r="AH55" i="26" s="1"/>
  <c r="AC55" i="26"/>
  <c r="AD55" i="26"/>
  <c r="AD6" i="26"/>
  <c r="AC6" i="26"/>
  <c r="AB6" i="26"/>
  <c r="AH6" i="26" s="1"/>
  <c r="AA6" i="26"/>
  <c r="Y6" i="26"/>
  <c r="C88" i="22"/>
  <c r="D88" i="22"/>
  <c r="E88" i="22"/>
  <c r="F88" i="22"/>
  <c r="G88" i="22"/>
  <c r="H88" i="22"/>
  <c r="I88" i="22"/>
  <c r="J88" i="22"/>
  <c r="K88" i="22"/>
  <c r="L88" i="22"/>
  <c r="M88" i="22"/>
  <c r="N88" i="22"/>
  <c r="O88" i="22"/>
  <c r="P88" i="22"/>
  <c r="Q88" i="22"/>
  <c r="R88" i="22"/>
  <c r="S88" i="22"/>
  <c r="T88" i="22"/>
  <c r="U88" i="22"/>
  <c r="V88" i="22"/>
  <c r="W88" i="22"/>
  <c r="X88" i="22"/>
  <c r="Y88" i="22"/>
  <c r="Z88" i="22"/>
  <c r="AA88" i="22"/>
  <c r="B88" i="22"/>
  <c r="Z7" i="26"/>
  <c r="Z8" i="26"/>
  <c r="Z9" i="26"/>
  <c r="Z10" i="26"/>
  <c r="Z11" i="26"/>
  <c r="Z12" i="26"/>
  <c r="Z13" i="26"/>
  <c r="Z14" i="26"/>
  <c r="Z15" i="26"/>
  <c r="Z16" i="26"/>
  <c r="Z17" i="26"/>
  <c r="Z18" i="26"/>
  <c r="Z19" i="26"/>
  <c r="Z20" i="26"/>
  <c r="Z21" i="26"/>
  <c r="Z22" i="26"/>
  <c r="Z23" i="26"/>
  <c r="Z24" i="26"/>
  <c r="Z25" i="26"/>
  <c r="Z26" i="26"/>
  <c r="Z27" i="26"/>
  <c r="Z28" i="26"/>
  <c r="Z29" i="26"/>
  <c r="Z30" i="26"/>
  <c r="Z31" i="26"/>
  <c r="Z32" i="26"/>
  <c r="Z33" i="26"/>
  <c r="Z34" i="26"/>
  <c r="Z35" i="26"/>
  <c r="Z36" i="26"/>
  <c r="Z37" i="26"/>
  <c r="Z38" i="26"/>
  <c r="Z39" i="26"/>
  <c r="Z40" i="26"/>
  <c r="Z41" i="26"/>
  <c r="Z42" i="26"/>
  <c r="Z43" i="26"/>
  <c r="Z44" i="26"/>
  <c r="Z45" i="26"/>
  <c r="Z46" i="26"/>
  <c r="Z47" i="26"/>
  <c r="Z48" i="26"/>
  <c r="Z49" i="26"/>
  <c r="Z50" i="26"/>
  <c r="Z51" i="26"/>
  <c r="Z52" i="26"/>
  <c r="Z53" i="26"/>
  <c r="Z54" i="26"/>
  <c r="Z55" i="26"/>
  <c r="D951" i="21"/>
  <c r="D950" i="21"/>
  <c r="B950" i="21" s="1"/>
  <c r="D949" i="21"/>
  <c r="B949" i="21" s="1"/>
  <c r="D948" i="21"/>
  <c r="A948" i="21" s="1"/>
  <c r="D947" i="21"/>
  <c r="D946" i="21"/>
  <c r="A946" i="21" s="1"/>
  <c r="D945" i="21"/>
  <c r="A945" i="21" s="1"/>
  <c r="D944" i="21"/>
  <c r="D943" i="21"/>
  <c r="D942" i="21"/>
  <c r="B942" i="21" s="1"/>
  <c r="D941" i="21"/>
  <c r="B941" i="21" s="1"/>
  <c r="D940" i="21"/>
  <c r="A940" i="21" s="1"/>
  <c r="D939" i="21"/>
  <c r="D938" i="21"/>
  <c r="A938" i="21" s="1"/>
  <c r="D937" i="21"/>
  <c r="A937" i="21" s="1"/>
  <c r="D936" i="21"/>
  <c r="D935" i="21"/>
  <c r="D934" i="21"/>
  <c r="B934" i="21" s="1"/>
  <c r="D933" i="21"/>
  <c r="B933" i="21" s="1"/>
  <c r="D932" i="21"/>
  <c r="A932" i="21" s="1"/>
  <c r="D931" i="21"/>
  <c r="D930" i="21"/>
  <c r="A930" i="21" s="1"/>
  <c r="D929" i="21"/>
  <c r="A929" i="21" s="1"/>
  <c r="D928" i="21"/>
  <c r="D927" i="21"/>
  <c r="D926" i="21"/>
  <c r="B926" i="21" s="1"/>
  <c r="D925" i="21"/>
  <c r="B925" i="21" s="1"/>
  <c r="D924" i="21"/>
  <c r="A924" i="21" s="1"/>
  <c r="D923" i="21"/>
  <c r="D922" i="21"/>
  <c r="A922" i="21" s="1"/>
  <c r="D921" i="21"/>
  <c r="A921" i="21" s="1"/>
  <c r="D920" i="21"/>
  <c r="D919" i="21"/>
  <c r="D918" i="21"/>
  <c r="B918" i="21" s="1"/>
  <c r="D917" i="21"/>
  <c r="B917" i="21" s="1"/>
  <c r="D916" i="21"/>
  <c r="A916" i="21" s="1"/>
  <c r="D915" i="21"/>
  <c r="D914" i="21"/>
  <c r="A914" i="21" s="1"/>
  <c r="D913" i="21"/>
  <c r="A913" i="21" s="1"/>
  <c r="D912" i="21"/>
  <c r="D911" i="21"/>
  <c r="D910" i="21"/>
  <c r="B910" i="21" s="1"/>
  <c r="D909" i="21"/>
  <c r="B909" i="21" s="1"/>
  <c r="D908" i="21"/>
  <c r="D907" i="21"/>
  <c r="D906" i="21"/>
  <c r="B906" i="21" s="1"/>
  <c r="D905" i="21"/>
  <c r="A905" i="21" s="1"/>
  <c r="D904" i="21"/>
  <c r="D903" i="21"/>
  <c r="D902" i="21"/>
  <c r="D901" i="21"/>
  <c r="A901" i="21" s="1"/>
  <c r="D900" i="21"/>
  <c r="D899" i="21"/>
  <c r="D898" i="21"/>
  <c r="B898" i="21" s="1"/>
  <c r="D897" i="21"/>
  <c r="D896" i="21"/>
  <c r="D895" i="21"/>
  <c r="D894" i="21"/>
  <c r="B894" i="21" s="1"/>
  <c r="D893" i="21"/>
  <c r="D892" i="21"/>
  <c r="D891" i="21"/>
  <c r="D890" i="21"/>
  <c r="B890" i="21" s="1"/>
  <c r="D889" i="21"/>
  <c r="A889" i="21" s="1"/>
  <c r="D888" i="21"/>
  <c r="D887" i="21"/>
  <c r="D886" i="21"/>
  <c r="D885" i="21"/>
  <c r="D884" i="21"/>
  <c r="A884" i="21" s="1"/>
  <c r="D883" i="21"/>
  <c r="D882" i="21"/>
  <c r="B882" i="21" s="1"/>
  <c r="D881" i="21"/>
  <c r="D880" i="21"/>
  <c r="D879" i="21"/>
  <c r="D878" i="21"/>
  <c r="D877" i="21"/>
  <c r="D876" i="21"/>
  <c r="D875" i="21"/>
  <c r="D874" i="21"/>
  <c r="D873" i="21"/>
  <c r="D872" i="21"/>
  <c r="D871" i="21"/>
  <c r="D870" i="21"/>
  <c r="D869" i="21"/>
  <c r="D868" i="21"/>
  <c r="D867" i="21"/>
  <c r="D866" i="21"/>
  <c r="D865" i="21"/>
  <c r="D864" i="21"/>
  <c r="D863" i="21"/>
  <c r="D862" i="21"/>
  <c r="D861" i="21"/>
  <c r="D860" i="21"/>
  <c r="D859" i="21"/>
  <c r="D858" i="21"/>
  <c r="D857" i="21"/>
  <c r="D856" i="21"/>
  <c r="D855" i="21"/>
  <c r="D854" i="21"/>
  <c r="D853" i="21"/>
  <c r="D852" i="21"/>
  <c r="D851" i="21"/>
  <c r="D850" i="21"/>
  <c r="D849" i="21"/>
  <c r="D848" i="21"/>
  <c r="D847" i="21"/>
  <c r="D846" i="21"/>
  <c r="D845" i="21"/>
  <c r="D844" i="21"/>
  <c r="D843" i="21"/>
  <c r="D842" i="21"/>
  <c r="D841" i="21"/>
  <c r="D840" i="21"/>
  <c r="D839" i="21"/>
  <c r="D838" i="21"/>
  <c r="D837" i="21"/>
  <c r="D836" i="21"/>
  <c r="D835" i="21"/>
  <c r="D834" i="21"/>
  <c r="D833" i="21"/>
  <c r="D832" i="21"/>
  <c r="D831" i="21"/>
  <c r="D830" i="21"/>
  <c r="D829" i="21"/>
  <c r="D828" i="21"/>
  <c r="D827" i="21"/>
  <c r="D826" i="21"/>
  <c r="D825" i="21"/>
  <c r="D824" i="21"/>
  <c r="D823" i="21"/>
  <c r="D822" i="21"/>
  <c r="D821" i="21"/>
  <c r="D820" i="21"/>
  <c r="D819" i="21"/>
  <c r="D818" i="21"/>
  <c r="D817" i="21"/>
  <c r="D816" i="21"/>
  <c r="D815" i="21"/>
  <c r="D814" i="21"/>
  <c r="D813" i="21"/>
  <c r="D812" i="21"/>
  <c r="D811" i="21"/>
  <c r="D810" i="21"/>
  <c r="D809" i="21"/>
  <c r="D808" i="21"/>
  <c r="D807" i="21"/>
  <c r="D806" i="21"/>
  <c r="D805" i="21"/>
  <c r="D804" i="21"/>
  <c r="D803" i="21"/>
  <c r="D802" i="21"/>
  <c r="D801" i="21"/>
  <c r="D800" i="21"/>
  <c r="D799" i="21"/>
  <c r="D798" i="21"/>
  <c r="D797" i="21"/>
  <c r="D796" i="21"/>
  <c r="D795" i="21"/>
  <c r="D794" i="21"/>
  <c r="D793" i="21"/>
  <c r="D792" i="21"/>
  <c r="D791" i="21"/>
  <c r="D790" i="21"/>
  <c r="D789" i="21"/>
  <c r="D788" i="21"/>
  <c r="D787" i="21"/>
  <c r="D786" i="21"/>
  <c r="D785" i="21"/>
  <c r="D784" i="21"/>
  <c r="D783" i="21"/>
  <c r="D782" i="21"/>
  <c r="D781" i="21"/>
  <c r="D780" i="21"/>
  <c r="D779" i="21"/>
  <c r="D778" i="21"/>
  <c r="D777" i="21"/>
  <c r="D776" i="21"/>
  <c r="D775" i="21"/>
  <c r="D774" i="21"/>
  <c r="D773" i="21"/>
  <c r="D772" i="21"/>
  <c r="D771" i="21"/>
  <c r="D770" i="21"/>
  <c r="D769" i="21"/>
  <c r="D768" i="21"/>
  <c r="D767" i="21"/>
  <c r="D766" i="21"/>
  <c r="D765" i="21"/>
  <c r="D764" i="21"/>
  <c r="D763" i="21"/>
  <c r="D762" i="21"/>
  <c r="D761" i="21"/>
  <c r="D760" i="21"/>
  <c r="D759" i="21"/>
  <c r="D758" i="21"/>
  <c r="D757" i="21"/>
  <c r="D756" i="21"/>
  <c r="D755" i="21"/>
  <c r="D754" i="21"/>
  <c r="D753" i="21"/>
  <c r="D752" i="21"/>
  <c r="D751" i="21"/>
  <c r="D750" i="21"/>
  <c r="D749" i="21"/>
  <c r="D748" i="21"/>
  <c r="D747" i="21"/>
  <c r="D746" i="21"/>
  <c r="D745" i="21"/>
  <c r="D744" i="21"/>
  <c r="D743" i="21"/>
  <c r="D742" i="21"/>
  <c r="D741" i="21"/>
  <c r="D740" i="21"/>
  <c r="D739" i="21"/>
  <c r="D738" i="21"/>
  <c r="D737" i="21"/>
  <c r="D736" i="21"/>
  <c r="D735" i="21"/>
  <c r="D734" i="21"/>
  <c r="D733" i="21"/>
  <c r="D732" i="21"/>
  <c r="D731" i="21"/>
  <c r="D730" i="21"/>
  <c r="D729" i="21"/>
  <c r="D728" i="21"/>
  <c r="D727" i="21"/>
  <c r="D726" i="21"/>
  <c r="D725" i="21"/>
  <c r="D724" i="21"/>
  <c r="D723" i="21"/>
  <c r="D722" i="21"/>
  <c r="D721" i="21"/>
  <c r="D720" i="21"/>
  <c r="D719" i="21"/>
  <c r="D718" i="21"/>
  <c r="D717" i="21"/>
  <c r="D716" i="21"/>
  <c r="D715" i="21"/>
  <c r="D714" i="21"/>
  <c r="D713" i="21"/>
  <c r="D712" i="21"/>
  <c r="D711" i="21"/>
  <c r="D710" i="21"/>
  <c r="D709" i="21"/>
  <c r="D708" i="21"/>
  <c r="D707" i="21"/>
  <c r="D706" i="21"/>
  <c r="D705" i="21"/>
  <c r="D704" i="21"/>
  <c r="D703" i="21"/>
  <c r="D702" i="21"/>
  <c r="D701" i="21"/>
  <c r="D700" i="21"/>
  <c r="D699" i="21"/>
  <c r="D698" i="21"/>
  <c r="D697" i="21"/>
  <c r="D696" i="21"/>
  <c r="D695" i="21"/>
  <c r="D694" i="21"/>
  <c r="D693" i="21"/>
  <c r="D692" i="21"/>
  <c r="D691" i="21"/>
  <c r="D690" i="21"/>
  <c r="D689" i="21"/>
  <c r="D688" i="21"/>
  <c r="D687" i="21"/>
  <c r="D686" i="21"/>
  <c r="D685" i="21"/>
  <c r="D684" i="21"/>
  <c r="D683" i="21"/>
  <c r="D682" i="21"/>
  <c r="D681" i="21"/>
  <c r="D680" i="21"/>
  <c r="D679" i="21"/>
  <c r="D678" i="21"/>
  <c r="D677" i="21"/>
  <c r="D676" i="21"/>
  <c r="D675" i="21"/>
  <c r="D674" i="21"/>
  <c r="D673" i="21"/>
  <c r="D672" i="21"/>
  <c r="D671" i="21"/>
  <c r="D670" i="21"/>
  <c r="D669" i="21"/>
  <c r="D668" i="21"/>
  <c r="D667" i="21"/>
  <c r="D666" i="21"/>
  <c r="D665" i="21"/>
  <c r="D664" i="21"/>
  <c r="D663" i="21"/>
  <c r="D662" i="21"/>
  <c r="D661" i="21"/>
  <c r="D660" i="21"/>
  <c r="D659" i="21"/>
  <c r="D658" i="21"/>
  <c r="D657" i="21"/>
  <c r="D656" i="21"/>
  <c r="D655" i="21"/>
  <c r="D654" i="21"/>
  <c r="D653" i="21"/>
  <c r="D652" i="21"/>
  <c r="D651" i="21"/>
  <c r="D650" i="21"/>
  <c r="D649" i="21"/>
  <c r="D648" i="21"/>
  <c r="D647" i="21"/>
  <c r="D646" i="21"/>
  <c r="D645" i="21"/>
  <c r="D644" i="21"/>
  <c r="D643" i="21"/>
  <c r="D642" i="21"/>
  <c r="D641" i="21"/>
  <c r="D640" i="21"/>
  <c r="D639" i="21"/>
  <c r="D638" i="21"/>
  <c r="D637" i="21"/>
  <c r="D636" i="21"/>
  <c r="D635" i="21"/>
  <c r="D634" i="21"/>
  <c r="D633" i="21"/>
  <c r="D632" i="21"/>
  <c r="D631" i="21"/>
  <c r="D630" i="21"/>
  <c r="D629" i="21"/>
  <c r="D628" i="21"/>
  <c r="D627" i="21"/>
  <c r="D626" i="21"/>
  <c r="D625" i="21"/>
  <c r="D624" i="21"/>
  <c r="D623" i="21"/>
  <c r="D622" i="21"/>
  <c r="D621" i="21"/>
  <c r="D620" i="21"/>
  <c r="D619" i="21"/>
  <c r="D618" i="21"/>
  <c r="D617" i="21"/>
  <c r="D616" i="21"/>
  <c r="D615" i="21"/>
  <c r="D614" i="21"/>
  <c r="D613" i="21"/>
  <c r="D612" i="21"/>
  <c r="D611" i="21"/>
  <c r="D610" i="21"/>
  <c r="D609" i="21"/>
  <c r="D608" i="21"/>
  <c r="D607" i="21"/>
  <c r="D606" i="21"/>
  <c r="D605" i="21"/>
  <c r="D604" i="21"/>
  <c r="D603" i="21"/>
  <c r="D602" i="21"/>
  <c r="D601" i="21"/>
  <c r="D600" i="21"/>
  <c r="D599" i="21"/>
  <c r="D598" i="21"/>
  <c r="D597" i="21"/>
  <c r="D596" i="21"/>
  <c r="D595" i="21"/>
  <c r="D594" i="21"/>
  <c r="D593" i="21"/>
  <c r="D592" i="21"/>
  <c r="D591" i="21"/>
  <c r="D590" i="21"/>
  <c r="D589" i="21"/>
  <c r="D588" i="21"/>
  <c r="D587" i="21"/>
  <c r="D586" i="21"/>
  <c r="D585" i="21"/>
  <c r="D584" i="21"/>
  <c r="D583" i="21"/>
  <c r="D582" i="21"/>
  <c r="D581" i="21"/>
  <c r="D580" i="21"/>
  <c r="D579" i="21"/>
  <c r="D578" i="21"/>
  <c r="D577" i="21"/>
  <c r="D576" i="21"/>
  <c r="D575" i="21"/>
  <c r="D574" i="21"/>
  <c r="D573" i="21"/>
  <c r="D572" i="21"/>
  <c r="D571" i="21"/>
  <c r="D570" i="21"/>
  <c r="D569" i="21"/>
  <c r="D568" i="21"/>
  <c r="D567" i="21"/>
  <c r="D566" i="21"/>
  <c r="D565" i="21"/>
  <c r="D564" i="21"/>
  <c r="D563" i="21"/>
  <c r="D562" i="21"/>
  <c r="D561" i="21"/>
  <c r="D560" i="21"/>
  <c r="D559" i="21"/>
  <c r="D558" i="21"/>
  <c r="D557" i="21"/>
  <c r="D556" i="21"/>
  <c r="D555" i="21"/>
  <c r="D554" i="21"/>
  <c r="D553" i="21"/>
  <c r="D552" i="21"/>
  <c r="D551" i="21"/>
  <c r="D550" i="21"/>
  <c r="D549" i="21"/>
  <c r="D548" i="21"/>
  <c r="D547" i="21"/>
  <c r="D546" i="21"/>
  <c r="D545" i="21"/>
  <c r="D544" i="21"/>
  <c r="D543" i="21"/>
  <c r="D542" i="21"/>
  <c r="D541" i="21"/>
  <c r="D540" i="21"/>
  <c r="D539" i="21"/>
  <c r="D538" i="21"/>
  <c r="D537" i="21"/>
  <c r="D536" i="21"/>
  <c r="D535" i="21"/>
  <c r="D534" i="21"/>
  <c r="D533" i="21"/>
  <c r="D532" i="21"/>
  <c r="D531" i="21"/>
  <c r="D530" i="21"/>
  <c r="D529" i="21"/>
  <c r="D528" i="21"/>
  <c r="D527" i="21"/>
  <c r="D526" i="21"/>
  <c r="D525" i="21"/>
  <c r="D524" i="21"/>
  <c r="D523" i="21"/>
  <c r="D522" i="21"/>
  <c r="D521" i="21"/>
  <c r="D520" i="21"/>
  <c r="D519" i="21"/>
  <c r="D518" i="21"/>
  <c r="D517" i="21"/>
  <c r="D516" i="21"/>
  <c r="D515" i="21"/>
  <c r="D514" i="21"/>
  <c r="D513" i="21"/>
  <c r="D512" i="21"/>
  <c r="D511" i="21"/>
  <c r="D510" i="21"/>
  <c r="D509" i="21"/>
  <c r="D508" i="21"/>
  <c r="D507" i="21"/>
  <c r="D506" i="21"/>
  <c r="D505" i="21"/>
  <c r="D504" i="21"/>
  <c r="D503" i="21"/>
  <c r="D502" i="21"/>
  <c r="D501" i="21"/>
  <c r="D500" i="21"/>
  <c r="D499" i="21"/>
  <c r="D498" i="21"/>
  <c r="D497" i="21"/>
  <c r="D496" i="21"/>
  <c r="D495" i="21"/>
  <c r="D494" i="21"/>
  <c r="D493" i="21"/>
  <c r="D492" i="21"/>
  <c r="D491" i="21"/>
  <c r="D490" i="21"/>
  <c r="D489" i="21"/>
  <c r="D488" i="21"/>
  <c r="D487" i="21"/>
  <c r="D486" i="21"/>
  <c r="D485" i="21"/>
  <c r="D484" i="21"/>
  <c r="D483" i="21"/>
  <c r="D482" i="21"/>
  <c r="D481" i="21"/>
  <c r="D480" i="21"/>
  <c r="D479" i="21"/>
  <c r="D478" i="21"/>
  <c r="D477" i="21"/>
  <c r="D476" i="21"/>
  <c r="D475" i="21"/>
  <c r="D474" i="21"/>
  <c r="D473" i="21"/>
  <c r="D472" i="21"/>
  <c r="D471" i="21"/>
  <c r="D470" i="21"/>
  <c r="D469" i="21"/>
  <c r="D468" i="21"/>
  <c r="D467" i="21"/>
  <c r="D466" i="21"/>
  <c r="D465" i="21"/>
  <c r="D464" i="21"/>
  <c r="D463" i="21"/>
  <c r="D462" i="21"/>
  <c r="D461" i="21"/>
  <c r="D460" i="21"/>
  <c r="D459" i="21"/>
  <c r="D458" i="21"/>
  <c r="D457" i="21"/>
  <c r="D456" i="21"/>
  <c r="D455" i="21"/>
  <c r="D454" i="21"/>
  <c r="D453" i="21"/>
  <c r="D452" i="21"/>
  <c r="D451" i="21"/>
  <c r="D450" i="21"/>
  <c r="D449" i="21"/>
  <c r="D448" i="21"/>
  <c r="D447" i="21"/>
  <c r="D446" i="21"/>
  <c r="D445" i="21"/>
  <c r="D444" i="21"/>
  <c r="D443" i="21"/>
  <c r="D442" i="21"/>
  <c r="D441" i="21"/>
  <c r="D440" i="21"/>
  <c r="D439" i="21"/>
  <c r="D438" i="21"/>
  <c r="D437" i="21"/>
  <c r="D436" i="21"/>
  <c r="D435" i="21"/>
  <c r="D434" i="21"/>
  <c r="D433" i="21"/>
  <c r="D432" i="21"/>
  <c r="D431" i="21"/>
  <c r="D430" i="21"/>
  <c r="D429" i="21"/>
  <c r="D428" i="21"/>
  <c r="D427" i="21"/>
  <c r="D426" i="21"/>
  <c r="D425" i="21"/>
  <c r="D424" i="21"/>
  <c r="D423" i="21"/>
  <c r="D422" i="21"/>
  <c r="D421" i="21"/>
  <c r="D420" i="21"/>
  <c r="D419" i="21"/>
  <c r="D418" i="21"/>
  <c r="D417" i="21"/>
  <c r="D416" i="21"/>
  <c r="D415" i="21"/>
  <c r="D414" i="21"/>
  <c r="D413" i="21"/>
  <c r="D412" i="21"/>
  <c r="D411" i="21"/>
  <c r="D410" i="21"/>
  <c r="D409" i="21"/>
  <c r="D408" i="21"/>
  <c r="D407" i="21"/>
  <c r="D406" i="21"/>
  <c r="D405" i="21"/>
  <c r="D404" i="21"/>
  <c r="D403" i="21"/>
  <c r="D402" i="21"/>
  <c r="D401" i="21"/>
  <c r="D400" i="21"/>
  <c r="D399" i="21"/>
  <c r="D398" i="21"/>
  <c r="D397" i="21"/>
  <c r="D396" i="21"/>
  <c r="D395" i="21"/>
  <c r="D394" i="21"/>
  <c r="D393" i="21"/>
  <c r="D392" i="21"/>
  <c r="D391" i="21"/>
  <c r="D390" i="21"/>
  <c r="D389" i="21"/>
  <c r="D388" i="21"/>
  <c r="D387" i="21"/>
  <c r="D386" i="21"/>
  <c r="D385" i="21"/>
  <c r="D384" i="21"/>
  <c r="D383" i="21"/>
  <c r="D382" i="21"/>
  <c r="D381" i="21"/>
  <c r="D380" i="21"/>
  <c r="D379" i="21"/>
  <c r="D378" i="21"/>
  <c r="D377" i="21"/>
  <c r="D376" i="21"/>
  <c r="D375" i="21"/>
  <c r="D374" i="21"/>
  <c r="D373" i="21"/>
  <c r="D372" i="21"/>
  <c r="D371" i="21"/>
  <c r="D370" i="21"/>
  <c r="D369" i="21"/>
  <c r="D368" i="21"/>
  <c r="D367" i="21"/>
  <c r="D366" i="21"/>
  <c r="D365" i="21"/>
  <c r="D364" i="21"/>
  <c r="D363" i="21"/>
  <c r="D362" i="21"/>
  <c r="D361" i="21"/>
  <c r="D360" i="21"/>
  <c r="D359" i="21"/>
  <c r="D358" i="21"/>
  <c r="D357" i="21"/>
  <c r="D356" i="21"/>
  <c r="D355" i="21"/>
  <c r="D354" i="21"/>
  <c r="D353" i="21"/>
  <c r="D352" i="21"/>
  <c r="AN355" i="21" l="1"/>
  <c r="AM355" i="21"/>
  <c r="A355" i="21"/>
  <c r="B355" i="21"/>
  <c r="C355" i="21" s="1"/>
  <c r="AN363" i="21"/>
  <c r="AO363" i="21" s="1"/>
  <c r="AM363" i="21"/>
  <c r="B363" i="21"/>
  <c r="A363" i="21"/>
  <c r="AN367" i="21"/>
  <c r="AO367" i="21" s="1"/>
  <c r="AM367" i="21"/>
  <c r="A367" i="21"/>
  <c r="B367" i="21"/>
  <c r="AN371" i="21"/>
  <c r="AO371" i="21" s="1"/>
  <c r="AM371" i="21"/>
  <c r="A371" i="21"/>
  <c r="B371" i="21"/>
  <c r="AN375" i="21"/>
  <c r="AO375" i="21" s="1"/>
  <c r="AM375" i="21"/>
  <c r="A375" i="21"/>
  <c r="B375" i="21"/>
  <c r="AN379" i="21"/>
  <c r="AO379" i="21" s="1"/>
  <c r="AM379" i="21"/>
  <c r="A379" i="21"/>
  <c r="B379" i="21"/>
  <c r="C379" i="21" s="1"/>
  <c r="AN383" i="21"/>
  <c r="AO383" i="21" s="1"/>
  <c r="AM383" i="21"/>
  <c r="B383" i="21"/>
  <c r="A383" i="21"/>
  <c r="AN387" i="21"/>
  <c r="AO387" i="21" s="1"/>
  <c r="AM387" i="21"/>
  <c r="A387" i="21"/>
  <c r="B387" i="21"/>
  <c r="C387" i="21" s="1"/>
  <c r="AN391" i="21"/>
  <c r="AO391" i="21" s="1"/>
  <c r="AM391" i="21"/>
  <c r="A391" i="21"/>
  <c r="B391" i="21"/>
  <c r="AN395" i="21"/>
  <c r="AO395" i="21" s="1"/>
  <c r="AM395" i="21"/>
  <c r="B395" i="21"/>
  <c r="A395" i="21"/>
  <c r="AM399" i="21"/>
  <c r="AN399" i="21"/>
  <c r="A399" i="21"/>
  <c r="B399" i="21"/>
  <c r="AN403" i="21"/>
  <c r="AO403" i="21" s="1"/>
  <c r="AM403" i="21"/>
  <c r="A403" i="21"/>
  <c r="B403" i="21"/>
  <c r="AM407" i="21"/>
  <c r="AN407" i="21"/>
  <c r="A407" i="21"/>
  <c r="B407" i="21"/>
  <c r="AN411" i="21"/>
  <c r="AO411" i="21" s="1"/>
  <c r="AM411" i="21"/>
  <c r="A411" i="21"/>
  <c r="B411" i="21"/>
  <c r="C411" i="21" s="1"/>
  <c r="AN415" i="21"/>
  <c r="AO415" i="21" s="1"/>
  <c r="AM415" i="21"/>
  <c r="B415" i="21"/>
  <c r="A415" i="21"/>
  <c r="AN419" i="21"/>
  <c r="AO419" i="21" s="1"/>
  <c r="AM419" i="21"/>
  <c r="A419" i="21"/>
  <c r="B419" i="21"/>
  <c r="C419" i="21" s="1"/>
  <c r="AM423" i="21"/>
  <c r="AN423" i="21"/>
  <c r="A423" i="21"/>
  <c r="B423" i="21"/>
  <c r="AM427" i="21"/>
  <c r="AN427" i="21"/>
  <c r="B427" i="21"/>
  <c r="A427" i="21"/>
  <c r="AN431" i="21"/>
  <c r="AO431" i="21" s="1"/>
  <c r="AM431" i="21"/>
  <c r="A431" i="21"/>
  <c r="B431" i="21"/>
  <c r="AN435" i="21"/>
  <c r="AO435" i="21" s="1"/>
  <c r="AM435" i="21"/>
  <c r="A435" i="21"/>
  <c r="B435" i="21"/>
  <c r="AN439" i="21"/>
  <c r="AO439" i="21" s="1"/>
  <c r="AM439" i="21"/>
  <c r="A439" i="21"/>
  <c r="B439" i="21"/>
  <c r="AN443" i="21"/>
  <c r="AO443" i="21" s="1"/>
  <c r="AM443" i="21"/>
  <c r="A443" i="21"/>
  <c r="B443" i="21"/>
  <c r="C443" i="21" s="1"/>
  <c r="AN447" i="21"/>
  <c r="AO447" i="21" s="1"/>
  <c r="AM447" i="21"/>
  <c r="B447" i="21"/>
  <c r="A447" i="21"/>
  <c r="AM451" i="21"/>
  <c r="AN451" i="21"/>
  <c r="A451" i="21"/>
  <c r="B451" i="21"/>
  <c r="C451" i="21" s="1"/>
  <c r="AN455" i="21"/>
  <c r="AO455" i="21" s="1"/>
  <c r="AM455" i="21"/>
  <c r="A455" i="21"/>
  <c r="B455" i="21"/>
  <c r="AN459" i="21"/>
  <c r="AO459" i="21" s="1"/>
  <c r="AM459" i="21"/>
  <c r="B459" i="21"/>
  <c r="A459" i="21"/>
  <c r="AN463" i="21"/>
  <c r="AO463" i="21" s="1"/>
  <c r="AM463" i="21"/>
  <c r="A463" i="21"/>
  <c r="B463" i="21"/>
  <c r="AM467" i="21"/>
  <c r="AN467" i="21"/>
  <c r="A467" i="21"/>
  <c r="B467" i="21"/>
  <c r="AN471" i="21"/>
  <c r="AO471" i="21" s="1"/>
  <c r="AM471" i="21"/>
  <c r="A471" i="21"/>
  <c r="B471" i="21"/>
  <c r="AM475" i="21"/>
  <c r="AN475" i="21"/>
  <c r="A475" i="21"/>
  <c r="B475" i="21"/>
  <c r="C475" i="21" s="1"/>
  <c r="AN479" i="21"/>
  <c r="AO479" i="21" s="1"/>
  <c r="AM479" i="21"/>
  <c r="B479" i="21"/>
  <c r="A479" i="21"/>
  <c r="AN483" i="21"/>
  <c r="AO483" i="21" s="1"/>
  <c r="AM483" i="21"/>
  <c r="A483" i="21"/>
  <c r="B483" i="21"/>
  <c r="C483" i="21" s="1"/>
  <c r="AN487" i="21"/>
  <c r="AO487" i="21" s="1"/>
  <c r="AM487" i="21"/>
  <c r="A487" i="21"/>
  <c r="B487" i="21"/>
  <c r="AN491" i="21"/>
  <c r="AO491" i="21" s="1"/>
  <c r="AM491" i="21"/>
  <c r="B491" i="21"/>
  <c r="A491" i="21"/>
  <c r="AN495" i="21"/>
  <c r="AO495" i="21" s="1"/>
  <c r="AM495" i="21"/>
  <c r="A495" i="21"/>
  <c r="B495" i="21"/>
  <c r="AM499" i="21"/>
  <c r="AN499" i="21"/>
  <c r="A499" i="21"/>
  <c r="B499" i="21"/>
  <c r="AN503" i="21"/>
  <c r="AO503" i="21" s="1"/>
  <c r="AM503" i="21"/>
  <c r="A503" i="21"/>
  <c r="B503" i="21"/>
  <c r="AM507" i="21"/>
  <c r="AN507" i="21"/>
  <c r="A507" i="21"/>
  <c r="B507" i="21"/>
  <c r="AN511" i="21"/>
  <c r="AO511" i="21" s="1"/>
  <c r="AM511" i="21"/>
  <c r="A511" i="21"/>
  <c r="B511" i="21"/>
  <c r="C511" i="21" s="1"/>
  <c r="AN515" i="21"/>
  <c r="AO515" i="21" s="1"/>
  <c r="AM515" i="21"/>
  <c r="B515" i="21"/>
  <c r="A515" i="21"/>
  <c r="AM519" i="21"/>
  <c r="AN519" i="21"/>
  <c r="A519" i="21"/>
  <c r="B519" i="21"/>
  <c r="AN523" i="21"/>
  <c r="AO523" i="21" s="1"/>
  <c r="AM523" i="21"/>
  <c r="B523" i="21"/>
  <c r="A523" i="21"/>
  <c r="AM527" i="21"/>
  <c r="AN527" i="21"/>
  <c r="A527" i="21"/>
  <c r="B527" i="21"/>
  <c r="C527" i="21" s="1"/>
  <c r="AM531" i="21"/>
  <c r="AN531" i="21"/>
  <c r="A531" i="21"/>
  <c r="B531" i="21"/>
  <c r="AN535" i="21"/>
  <c r="AO535" i="21" s="1"/>
  <c r="AM535" i="21"/>
  <c r="A535" i="21"/>
  <c r="B535" i="21"/>
  <c r="AN539" i="21"/>
  <c r="AO539" i="21" s="1"/>
  <c r="AM539" i="21"/>
  <c r="B539" i="21"/>
  <c r="A539" i="21"/>
  <c r="AN543" i="21"/>
  <c r="AO543" i="21" s="1"/>
  <c r="AM543" i="21"/>
  <c r="A543" i="21"/>
  <c r="B543" i="21"/>
  <c r="C543" i="21" s="1"/>
  <c r="AN547" i="21"/>
  <c r="AO547" i="21" s="1"/>
  <c r="AM547" i="21"/>
  <c r="A547" i="21"/>
  <c r="B547" i="21"/>
  <c r="AN551" i="21"/>
  <c r="AO551" i="21" s="1"/>
  <c r="AM551" i="21"/>
  <c r="B551" i="21"/>
  <c r="A551" i="21"/>
  <c r="AN555" i="21"/>
  <c r="AO555" i="21" s="1"/>
  <c r="AM555" i="21"/>
  <c r="A555" i="21"/>
  <c r="B555" i="21"/>
  <c r="C555" i="21" s="1"/>
  <c r="AN559" i="21"/>
  <c r="AO559" i="21" s="1"/>
  <c r="AM559" i="21"/>
  <c r="A559" i="21"/>
  <c r="B559" i="21"/>
  <c r="C559" i="21" s="1"/>
  <c r="AM563" i="21"/>
  <c r="AN563" i="21"/>
  <c r="B563" i="21"/>
  <c r="A563" i="21"/>
  <c r="AN567" i="21"/>
  <c r="AO567" i="21" s="1"/>
  <c r="AM567" i="21"/>
  <c r="A567" i="21"/>
  <c r="B567" i="21"/>
  <c r="AN571" i="21"/>
  <c r="AO571" i="21" s="1"/>
  <c r="AM571" i="21"/>
  <c r="A571" i="21"/>
  <c r="B571" i="21"/>
  <c r="C571" i="21" s="1"/>
  <c r="AN575" i="21"/>
  <c r="AO575" i="21" s="1"/>
  <c r="AM575" i="21"/>
  <c r="A575" i="21"/>
  <c r="B575" i="21"/>
  <c r="C575" i="21" s="1"/>
  <c r="AN579" i="21"/>
  <c r="AO579" i="21" s="1"/>
  <c r="AM579" i="21"/>
  <c r="B579" i="21"/>
  <c r="A579" i="21"/>
  <c r="AM583" i="21"/>
  <c r="AN583" i="21"/>
  <c r="A583" i="21"/>
  <c r="B583" i="21"/>
  <c r="AN587" i="21"/>
  <c r="AO587" i="21" s="1"/>
  <c r="AM587" i="21"/>
  <c r="B587" i="21"/>
  <c r="A587" i="21"/>
  <c r="AN591" i="21"/>
  <c r="AO591" i="21" s="1"/>
  <c r="AM591" i="21"/>
  <c r="A591" i="21"/>
  <c r="B591" i="21"/>
  <c r="C591" i="21" s="1"/>
  <c r="AN595" i="21"/>
  <c r="AO595" i="21" s="1"/>
  <c r="AM595" i="21"/>
  <c r="A595" i="21"/>
  <c r="B595" i="21"/>
  <c r="AM599" i="21"/>
  <c r="AN599" i="21"/>
  <c r="B599" i="21"/>
  <c r="A599" i="21"/>
  <c r="AN603" i="21"/>
  <c r="AO603" i="21" s="1"/>
  <c r="AM603" i="21"/>
  <c r="B603" i="21"/>
  <c r="A603" i="21"/>
  <c r="AN607" i="21"/>
  <c r="AO607" i="21" s="1"/>
  <c r="AM607" i="21"/>
  <c r="A607" i="21"/>
  <c r="B607" i="21"/>
  <c r="C607" i="21" s="1"/>
  <c r="AN611" i="21"/>
  <c r="AO611" i="21" s="1"/>
  <c r="AM611" i="21"/>
  <c r="A611" i="21"/>
  <c r="B611" i="21"/>
  <c r="AM615" i="21"/>
  <c r="AN615" i="21"/>
  <c r="B615" i="21"/>
  <c r="A615" i="21"/>
  <c r="AN619" i="21"/>
  <c r="AO619" i="21" s="1"/>
  <c r="AM619" i="21"/>
  <c r="A619" i="21"/>
  <c r="B619" i="21"/>
  <c r="C619" i="21" s="1"/>
  <c r="AN623" i="21"/>
  <c r="AO623" i="21" s="1"/>
  <c r="AM623" i="21"/>
  <c r="B623" i="21"/>
  <c r="A623" i="21"/>
  <c r="AN627" i="21"/>
  <c r="AO627" i="21" s="1"/>
  <c r="AM627" i="21"/>
  <c r="B627" i="21"/>
  <c r="A627" i="21"/>
  <c r="AM631" i="21"/>
  <c r="AN631" i="21"/>
  <c r="A631" i="21"/>
  <c r="B631" i="21"/>
  <c r="AN635" i="21"/>
  <c r="AO635" i="21" s="1"/>
  <c r="AM635" i="21"/>
  <c r="A635" i="21"/>
  <c r="B635" i="21"/>
  <c r="C635" i="21" s="1"/>
  <c r="AN639" i="21"/>
  <c r="AO639" i="21" s="1"/>
  <c r="AM639" i="21"/>
  <c r="B639" i="21"/>
  <c r="A639" i="21"/>
  <c r="AN643" i="21"/>
  <c r="AM643" i="21"/>
  <c r="A643" i="21"/>
  <c r="B643" i="21"/>
  <c r="AN647" i="21"/>
  <c r="AO647" i="21" s="1"/>
  <c r="AM647" i="21"/>
  <c r="A647" i="21"/>
  <c r="B647" i="21"/>
  <c r="AN651" i="21"/>
  <c r="AM651" i="21"/>
  <c r="A651" i="21"/>
  <c r="B651" i="21"/>
  <c r="C651" i="21" s="1"/>
  <c r="AN655" i="21"/>
  <c r="AO655" i="21" s="1"/>
  <c r="AM655" i="21"/>
  <c r="A655" i="21"/>
  <c r="B655" i="21"/>
  <c r="C655" i="21" s="1"/>
  <c r="AN659" i="21"/>
  <c r="AM659" i="21"/>
  <c r="A659" i="21"/>
  <c r="B659" i="21"/>
  <c r="AN663" i="21"/>
  <c r="AO663" i="21" s="1"/>
  <c r="AM663" i="21"/>
  <c r="B663" i="21"/>
  <c r="A663" i="21"/>
  <c r="AM667" i="21"/>
  <c r="AO667" i="21" s="1"/>
  <c r="AN667" i="21"/>
  <c r="A667" i="21"/>
  <c r="B667" i="21"/>
  <c r="C667" i="21" s="1"/>
  <c r="AN671" i="21"/>
  <c r="AO671" i="21" s="1"/>
  <c r="AM671" i="21"/>
  <c r="A671" i="21"/>
  <c r="B671" i="21"/>
  <c r="C671" i="21" s="1"/>
  <c r="AN675" i="21"/>
  <c r="AO675" i="21" s="1"/>
  <c r="AM675" i="21"/>
  <c r="A675" i="21"/>
  <c r="B675" i="21"/>
  <c r="AM679" i="21"/>
  <c r="AN679" i="21"/>
  <c r="A679" i="21"/>
  <c r="B679" i="21"/>
  <c r="AM683" i="21"/>
  <c r="AN683" i="21"/>
  <c r="A683" i="21"/>
  <c r="B683" i="21"/>
  <c r="C683" i="21" s="1"/>
  <c r="AN687" i="21"/>
  <c r="AO687" i="21" s="1"/>
  <c r="AM687" i="21"/>
  <c r="B687" i="21"/>
  <c r="A687" i="21"/>
  <c r="AN691" i="21"/>
  <c r="AO691" i="21" s="1"/>
  <c r="AM691" i="21"/>
  <c r="A691" i="21"/>
  <c r="B691" i="21"/>
  <c r="AM695" i="21"/>
  <c r="AN695" i="21"/>
  <c r="A695" i="21"/>
  <c r="B695" i="21"/>
  <c r="AM699" i="21"/>
  <c r="AN699" i="21"/>
  <c r="B699" i="21"/>
  <c r="A699" i="21"/>
  <c r="AN703" i="21"/>
  <c r="AO703" i="21" s="1"/>
  <c r="AM703" i="21"/>
  <c r="A703" i="21"/>
  <c r="B703" i="21"/>
  <c r="AN707" i="21"/>
  <c r="AO707" i="21" s="1"/>
  <c r="AM707" i="21"/>
  <c r="A707" i="21"/>
  <c r="B707" i="21"/>
  <c r="C707" i="21" s="1"/>
  <c r="AM711" i="21"/>
  <c r="AN711" i="21"/>
  <c r="B711" i="21"/>
  <c r="A711" i="21"/>
  <c r="AN715" i="21"/>
  <c r="AO715" i="21" s="1"/>
  <c r="AM715" i="21"/>
  <c r="A715" i="21"/>
  <c r="B715" i="21"/>
  <c r="C715" i="21" s="1"/>
  <c r="AN719" i="21"/>
  <c r="AO719" i="21" s="1"/>
  <c r="AM719" i="21"/>
  <c r="A719" i="21"/>
  <c r="B719" i="21"/>
  <c r="C719" i="21" s="1"/>
  <c r="AN723" i="21"/>
  <c r="AO723" i="21" s="1"/>
  <c r="AM723" i="21"/>
  <c r="A723" i="21"/>
  <c r="B723" i="21"/>
  <c r="C723" i="21" s="1"/>
  <c r="AM727" i="21"/>
  <c r="AN727" i="21"/>
  <c r="A727" i="21"/>
  <c r="B727" i="21"/>
  <c r="C727" i="21" s="1"/>
  <c r="AN731" i="21"/>
  <c r="AO731" i="21" s="1"/>
  <c r="AM731" i="21"/>
  <c r="B731" i="21"/>
  <c r="A731" i="21"/>
  <c r="AN735" i="21"/>
  <c r="AO735" i="21" s="1"/>
  <c r="AM735" i="21"/>
  <c r="A735" i="21"/>
  <c r="B735" i="21"/>
  <c r="C735" i="21" s="1"/>
  <c r="AN739" i="21"/>
  <c r="AO739" i="21" s="1"/>
  <c r="AM739" i="21"/>
  <c r="A739" i="21"/>
  <c r="B739" i="21"/>
  <c r="C739" i="21" s="1"/>
  <c r="AM743" i="21"/>
  <c r="AN743" i="21"/>
  <c r="B743" i="21"/>
  <c r="A743" i="21"/>
  <c r="AN747" i="21"/>
  <c r="AO747" i="21" s="1"/>
  <c r="AM747" i="21"/>
  <c r="A747" i="21"/>
  <c r="B747" i="21"/>
  <c r="C747" i="21" s="1"/>
  <c r="AN751" i="21"/>
  <c r="AO751" i="21" s="1"/>
  <c r="AM751" i="21"/>
  <c r="A751" i="21"/>
  <c r="B751" i="21"/>
  <c r="C751" i="21" s="1"/>
  <c r="AN755" i="21"/>
  <c r="AO755" i="21" s="1"/>
  <c r="AM755" i="21"/>
  <c r="A755" i="21"/>
  <c r="B755" i="21"/>
  <c r="C755" i="21" s="1"/>
  <c r="AM759" i="21"/>
  <c r="AN759" i="21"/>
  <c r="A759" i="21"/>
  <c r="B759" i="21"/>
  <c r="C759" i="21" s="1"/>
  <c r="AN763" i="21"/>
  <c r="AO763" i="21" s="1"/>
  <c r="AM763" i="21"/>
  <c r="B763" i="21"/>
  <c r="A763" i="21"/>
  <c r="AN767" i="21"/>
  <c r="AO767" i="21" s="1"/>
  <c r="AM767" i="21"/>
  <c r="A767" i="21"/>
  <c r="B767" i="21"/>
  <c r="C767" i="21" s="1"/>
  <c r="AN771" i="21"/>
  <c r="AO771" i="21" s="1"/>
  <c r="AM771" i="21"/>
  <c r="A771" i="21"/>
  <c r="B771" i="21"/>
  <c r="C771" i="21" s="1"/>
  <c r="AM775" i="21"/>
  <c r="AN775" i="21"/>
  <c r="B775" i="21"/>
  <c r="A775" i="21"/>
  <c r="AN779" i="21"/>
  <c r="AO779" i="21" s="1"/>
  <c r="AM779" i="21"/>
  <c r="A779" i="21"/>
  <c r="B779" i="21"/>
  <c r="C779" i="21" s="1"/>
  <c r="AN783" i="21"/>
  <c r="AO783" i="21" s="1"/>
  <c r="AM783" i="21"/>
  <c r="A783" i="21"/>
  <c r="B783" i="21"/>
  <c r="AM787" i="21"/>
  <c r="AO787" i="21" s="1"/>
  <c r="AN787" i="21"/>
  <c r="A787" i="21"/>
  <c r="B787" i="21"/>
  <c r="AM791" i="21"/>
  <c r="AN791" i="21"/>
  <c r="A791" i="21"/>
  <c r="B791" i="21"/>
  <c r="AM795" i="21"/>
  <c r="AO795" i="21" s="1"/>
  <c r="AN795" i="21"/>
  <c r="A795" i="21"/>
  <c r="B795" i="21"/>
  <c r="AM799" i="21"/>
  <c r="AN799" i="21"/>
  <c r="A799" i="21"/>
  <c r="B799" i="21"/>
  <c r="AN803" i="21"/>
  <c r="AM803" i="21"/>
  <c r="A803" i="21"/>
  <c r="B803" i="21"/>
  <c r="AN807" i="21"/>
  <c r="AO807" i="21" s="1"/>
  <c r="AM807" i="21"/>
  <c r="A807" i="21"/>
  <c r="B807" i="21"/>
  <c r="AM811" i="21"/>
  <c r="AO811" i="21" s="1"/>
  <c r="AN811" i="21"/>
  <c r="A811" i="21"/>
  <c r="B811" i="21"/>
  <c r="AM815" i="21"/>
  <c r="AN815" i="21"/>
  <c r="A815" i="21"/>
  <c r="B815" i="21"/>
  <c r="AM819" i="21"/>
  <c r="AN819" i="21"/>
  <c r="A819" i="21"/>
  <c r="B819" i="21"/>
  <c r="AM823" i="21"/>
  <c r="AN823" i="21"/>
  <c r="A823" i="21"/>
  <c r="B823" i="21"/>
  <c r="AM827" i="21"/>
  <c r="AN827" i="21"/>
  <c r="A827" i="21"/>
  <c r="B827" i="21"/>
  <c r="AM831" i="21"/>
  <c r="AN831" i="21"/>
  <c r="A831" i="21"/>
  <c r="B831" i="21"/>
  <c r="AM835" i="21"/>
  <c r="AN835" i="21"/>
  <c r="A835" i="21"/>
  <c r="B835" i="21"/>
  <c r="AM839" i="21"/>
  <c r="AN839" i="21"/>
  <c r="A839" i="21"/>
  <c r="B839" i="21"/>
  <c r="AM843" i="21"/>
  <c r="AN843" i="21"/>
  <c r="A843" i="21"/>
  <c r="B843" i="21"/>
  <c r="AM847" i="21"/>
  <c r="AN847" i="21"/>
  <c r="A847" i="21"/>
  <c r="B847" i="21"/>
  <c r="AM851" i="21"/>
  <c r="AN851" i="21"/>
  <c r="A851" i="21"/>
  <c r="B851" i="21"/>
  <c r="AM855" i="21"/>
  <c r="AN855" i="21"/>
  <c r="A855" i="21"/>
  <c r="B855" i="21"/>
  <c r="AM859" i="21"/>
  <c r="AN859" i="21"/>
  <c r="A859" i="21"/>
  <c r="B859" i="21"/>
  <c r="AM863" i="21"/>
  <c r="AN863" i="21"/>
  <c r="A863" i="21"/>
  <c r="B863" i="21"/>
  <c r="AM867" i="21"/>
  <c r="AN867" i="21"/>
  <c r="A867" i="21"/>
  <c r="B867" i="21"/>
  <c r="AM871" i="21"/>
  <c r="AN871" i="21"/>
  <c r="A871" i="21"/>
  <c r="B871" i="21"/>
  <c r="AM875" i="21"/>
  <c r="AN875" i="21"/>
  <c r="A875" i="21"/>
  <c r="B875" i="21"/>
  <c r="AM879" i="21"/>
  <c r="AN879" i="21"/>
  <c r="A879" i="21"/>
  <c r="B879" i="21"/>
  <c r="C879" i="21" s="1"/>
  <c r="AM883" i="21"/>
  <c r="AN883" i="21"/>
  <c r="A883" i="21"/>
  <c r="B883" i="21"/>
  <c r="C883" i="21" s="1"/>
  <c r="AM887" i="21"/>
  <c r="AN887" i="21"/>
  <c r="B887" i="21"/>
  <c r="AN891" i="21"/>
  <c r="AM891" i="21"/>
  <c r="A891" i="21"/>
  <c r="B891" i="21"/>
  <c r="AN895" i="21"/>
  <c r="AM895" i="21"/>
  <c r="B895" i="21"/>
  <c r="AN899" i="21"/>
  <c r="AM899" i="21"/>
  <c r="B899" i="21"/>
  <c r="AN903" i="21"/>
  <c r="AO903" i="21" s="1"/>
  <c r="AM903" i="21"/>
  <c r="B903" i="21"/>
  <c r="AN907" i="21"/>
  <c r="AO907" i="21" s="1"/>
  <c r="AM907" i="21"/>
  <c r="AN911" i="21"/>
  <c r="AM911" i="21"/>
  <c r="AN915" i="21"/>
  <c r="AO915" i="21" s="1"/>
  <c r="AM915" i="21"/>
  <c r="AN919" i="21"/>
  <c r="AM919" i="21"/>
  <c r="AN923" i="21"/>
  <c r="AO923" i="21" s="1"/>
  <c r="AM923" i="21"/>
  <c r="AN927" i="21"/>
  <c r="AM927" i="21"/>
  <c r="AN931" i="21"/>
  <c r="AO931" i="21" s="1"/>
  <c r="AM931" i="21"/>
  <c r="AN935" i="21"/>
  <c r="AM935" i="21"/>
  <c r="AN939" i="21"/>
  <c r="AO939" i="21" s="1"/>
  <c r="AM939" i="21"/>
  <c r="AN943" i="21"/>
  <c r="AM943" i="21"/>
  <c r="AN947" i="21"/>
  <c r="AM947" i="21"/>
  <c r="AN951" i="21"/>
  <c r="AM951" i="21"/>
  <c r="A951" i="21"/>
  <c r="B946" i="21"/>
  <c r="C946" i="21" s="1"/>
  <c r="A943" i="21"/>
  <c r="B938" i="21"/>
  <c r="C938" i="21" s="1"/>
  <c r="A935" i="21"/>
  <c r="B930" i="21"/>
  <c r="C930" i="21" s="1"/>
  <c r="A927" i="21"/>
  <c r="B922" i="21"/>
  <c r="C922" i="21" s="1"/>
  <c r="A919" i="21"/>
  <c r="B914" i="21"/>
  <c r="C914" i="21" s="1"/>
  <c r="A911" i="21"/>
  <c r="B907" i="21"/>
  <c r="A895" i="21"/>
  <c r="AN359" i="21"/>
  <c r="AO359" i="21" s="1"/>
  <c r="AM359" i="21"/>
  <c r="A359" i="21"/>
  <c r="B359" i="21"/>
  <c r="AN352" i="21"/>
  <c r="AM352" i="21"/>
  <c r="AN356" i="21"/>
  <c r="AM356" i="21"/>
  <c r="A356" i="21"/>
  <c r="B356" i="21"/>
  <c r="AN360" i="21"/>
  <c r="AM360" i="21"/>
  <c r="A360" i="21"/>
  <c r="B360" i="21"/>
  <c r="AN364" i="21"/>
  <c r="AM364" i="21"/>
  <c r="A364" i="21"/>
  <c r="B364" i="21"/>
  <c r="AN368" i="21"/>
  <c r="AM368" i="21"/>
  <c r="B368" i="21"/>
  <c r="C368" i="21" s="1"/>
  <c r="A368" i="21"/>
  <c r="AN372" i="21"/>
  <c r="AM372" i="21"/>
  <c r="A372" i="21"/>
  <c r="B372" i="21"/>
  <c r="AM376" i="21"/>
  <c r="AN376" i="21"/>
  <c r="A376" i="21"/>
  <c r="B376" i="21"/>
  <c r="AN380" i="21"/>
  <c r="AM380" i="21"/>
  <c r="B380" i="21"/>
  <c r="C380" i="21" s="1"/>
  <c r="A380" i="21"/>
  <c r="AM384" i="21"/>
  <c r="AN384" i="21"/>
  <c r="A384" i="21"/>
  <c r="B384" i="21"/>
  <c r="AN388" i="21"/>
  <c r="AM388" i="21"/>
  <c r="A388" i="21"/>
  <c r="B388" i="21"/>
  <c r="AN392" i="21"/>
  <c r="AM392" i="21"/>
  <c r="A392" i="21"/>
  <c r="B392" i="21"/>
  <c r="AN396" i="21"/>
  <c r="AM396" i="21"/>
  <c r="A396" i="21"/>
  <c r="B396" i="21"/>
  <c r="AN400" i="21"/>
  <c r="AM400" i="21"/>
  <c r="B400" i="21"/>
  <c r="A400" i="21"/>
  <c r="AN404" i="21"/>
  <c r="AM404" i="21"/>
  <c r="A404" i="21"/>
  <c r="B404" i="21"/>
  <c r="AN408" i="21"/>
  <c r="AM408" i="21"/>
  <c r="A408" i="21"/>
  <c r="B408" i="21"/>
  <c r="AM412" i="21"/>
  <c r="AN412" i="21"/>
  <c r="B412" i="21"/>
  <c r="A412" i="21"/>
  <c r="AN416" i="21"/>
  <c r="AM416" i="21"/>
  <c r="A416" i="21"/>
  <c r="B416" i="21"/>
  <c r="C416" i="21" s="1"/>
  <c r="AM420" i="21"/>
  <c r="AN420" i="21"/>
  <c r="A420" i="21"/>
  <c r="B420" i="21"/>
  <c r="C420" i="21" s="1"/>
  <c r="AN424" i="21"/>
  <c r="AM424" i="21"/>
  <c r="A424" i="21"/>
  <c r="B424" i="21"/>
  <c r="C424" i="21" s="1"/>
  <c r="AN428" i="21"/>
  <c r="AM428" i="21"/>
  <c r="A428" i="21"/>
  <c r="B428" i="21"/>
  <c r="C428" i="21" s="1"/>
  <c r="AN432" i="21"/>
  <c r="AM432" i="21"/>
  <c r="B432" i="21"/>
  <c r="A432" i="21"/>
  <c r="AM436" i="21"/>
  <c r="AN436" i="21"/>
  <c r="A436" i="21"/>
  <c r="B436" i="21"/>
  <c r="C436" i="21" s="1"/>
  <c r="AN440" i="21"/>
  <c r="AM440" i="21"/>
  <c r="A440" i="21"/>
  <c r="B440" i="21"/>
  <c r="C440" i="21" s="1"/>
  <c r="AN444" i="21"/>
  <c r="AM444" i="21"/>
  <c r="B444" i="21"/>
  <c r="A444" i="21"/>
  <c r="AM448" i="21"/>
  <c r="AN448" i="21"/>
  <c r="A448" i="21"/>
  <c r="B448" i="21"/>
  <c r="C448" i="21" s="1"/>
  <c r="AN452" i="21"/>
  <c r="AM452" i="21"/>
  <c r="A452" i="21"/>
  <c r="B452" i="21"/>
  <c r="C452" i="21" s="1"/>
  <c r="AN456" i="21"/>
  <c r="AM456" i="21"/>
  <c r="A456" i="21"/>
  <c r="B456" i="21"/>
  <c r="C456" i="21" s="1"/>
  <c r="AN460" i="21"/>
  <c r="AM460" i="21"/>
  <c r="A460" i="21"/>
  <c r="B460" i="21"/>
  <c r="C460" i="21" s="1"/>
  <c r="AM464" i="21"/>
  <c r="AN464" i="21"/>
  <c r="B464" i="21"/>
  <c r="A464" i="21"/>
  <c r="AN468" i="21"/>
  <c r="AM468" i="21"/>
  <c r="A468" i="21"/>
  <c r="B468" i="21"/>
  <c r="C468" i="21" s="1"/>
  <c r="AN472" i="21"/>
  <c r="AM472" i="21"/>
  <c r="A472" i="21"/>
  <c r="B472" i="21"/>
  <c r="C472" i="21" s="1"/>
  <c r="AM476" i="21"/>
  <c r="AN476" i="21"/>
  <c r="B476" i="21"/>
  <c r="A476" i="21"/>
  <c r="AN480" i="21"/>
  <c r="AM480" i="21"/>
  <c r="A480" i="21"/>
  <c r="B480" i="21"/>
  <c r="C480" i="21" s="1"/>
  <c r="AN484" i="21"/>
  <c r="AM484" i="21"/>
  <c r="A484" i="21"/>
  <c r="B484" i="21"/>
  <c r="C484" i="21" s="1"/>
  <c r="AN488" i="21"/>
  <c r="AM488" i="21"/>
  <c r="A488" i="21"/>
  <c r="B488" i="21"/>
  <c r="C488" i="21" s="1"/>
  <c r="AN492" i="21"/>
  <c r="AM492" i="21"/>
  <c r="A492" i="21"/>
  <c r="B492" i="21"/>
  <c r="C492" i="21" s="1"/>
  <c r="AN496" i="21"/>
  <c r="AM496" i="21"/>
  <c r="B496" i="21"/>
  <c r="A496" i="21"/>
  <c r="AN500" i="21"/>
  <c r="AM500" i="21"/>
  <c r="A500" i="21"/>
  <c r="B500" i="21"/>
  <c r="C500" i="21" s="1"/>
  <c r="AN504" i="21"/>
  <c r="AO504" i="21" s="1"/>
  <c r="AM504" i="21"/>
  <c r="A504" i="21"/>
  <c r="B504" i="21"/>
  <c r="C504" i="21" s="1"/>
  <c r="AM508" i="21"/>
  <c r="AN508" i="21"/>
  <c r="B508" i="21"/>
  <c r="A508" i="21"/>
  <c r="AN512" i="21"/>
  <c r="AO512" i="21" s="1"/>
  <c r="AM512" i="21"/>
  <c r="A512" i="21"/>
  <c r="B512" i="21"/>
  <c r="C512" i="21" s="1"/>
  <c r="AM516" i="21"/>
  <c r="AN516" i="21"/>
  <c r="A516" i="21"/>
  <c r="B516" i="21"/>
  <c r="C516" i="21" s="1"/>
  <c r="AM520" i="21"/>
  <c r="AN520" i="21"/>
  <c r="B520" i="21"/>
  <c r="A520" i="21"/>
  <c r="AN524" i="21"/>
  <c r="AO524" i="21" s="1"/>
  <c r="AM524" i="21"/>
  <c r="A524" i="21"/>
  <c r="B524" i="21"/>
  <c r="C524" i="21" s="1"/>
  <c r="AN528" i="21"/>
  <c r="AM528" i="21"/>
  <c r="A528" i="21"/>
  <c r="B528" i="21"/>
  <c r="AN532" i="21"/>
  <c r="AO532" i="21" s="1"/>
  <c r="AM532" i="21"/>
  <c r="B532" i="21"/>
  <c r="A532" i="21"/>
  <c r="AN536" i="21"/>
  <c r="AM536" i="21"/>
  <c r="A536" i="21"/>
  <c r="B536" i="21"/>
  <c r="C536" i="21" s="1"/>
  <c r="AN540" i="21"/>
  <c r="AO540" i="21" s="1"/>
  <c r="AM540" i="21"/>
  <c r="A540" i="21"/>
  <c r="B540" i="21"/>
  <c r="C540" i="21" s="1"/>
  <c r="AM544" i="21"/>
  <c r="AO544" i="21" s="1"/>
  <c r="AN544" i="21"/>
  <c r="A544" i="21"/>
  <c r="B544" i="21"/>
  <c r="C544" i="21" s="1"/>
  <c r="AN548" i="21"/>
  <c r="AO548" i="21" s="1"/>
  <c r="AM548" i="21"/>
  <c r="B548" i="21"/>
  <c r="A548" i="21"/>
  <c r="AN552" i="21"/>
  <c r="AM552" i="21"/>
  <c r="A552" i="21"/>
  <c r="B552" i="21"/>
  <c r="C552" i="21" s="1"/>
  <c r="AN556" i="21"/>
  <c r="AO556" i="21" s="1"/>
  <c r="AM556" i="21"/>
  <c r="B556" i="21"/>
  <c r="A556" i="21"/>
  <c r="AN560" i="21"/>
  <c r="AM560" i="21"/>
  <c r="A560" i="21"/>
  <c r="B560" i="21"/>
  <c r="AM564" i="21"/>
  <c r="AN564" i="21"/>
  <c r="A564" i="21"/>
  <c r="B564" i="21"/>
  <c r="C564" i="21" s="1"/>
  <c r="AN568" i="21"/>
  <c r="AO568" i="21" s="1"/>
  <c r="AM568" i="21"/>
  <c r="A568" i="21"/>
  <c r="B568" i="21"/>
  <c r="C568" i="21" s="1"/>
  <c r="AN572" i="21"/>
  <c r="AM572" i="21"/>
  <c r="B572" i="21"/>
  <c r="A572" i="21"/>
  <c r="AN576" i="21"/>
  <c r="AM576" i="21"/>
  <c r="A576" i="21"/>
  <c r="B576" i="21"/>
  <c r="C576" i="21" s="1"/>
  <c r="AN580" i="21"/>
  <c r="AM580" i="21"/>
  <c r="A580" i="21"/>
  <c r="B580" i="21"/>
  <c r="C580" i="21" s="1"/>
  <c r="AN584" i="21"/>
  <c r="AM584" i="21"/>
  <c r="B584" i="21"/>
  <c r="A584" i="21"/>
  <c r="AN588" i="21"/>
  <c r="AM588" i="21"/>
  <c r="A588" i="21"/>
  <c r="B588" i="21"/>
  <c r="C588" i="21" s="1"/>
  <c r="AN592" i="21"/>
  <c r="AM592" i="21"/>
  <c r="B592" i="21"/>
  <c r="A592" i="21"/>
  <c r="AN596" i="21"/>
  <c r="AM596" i="21"/>
  <c r="B596" i="21"/>
  <c r="A596" i="21"/>
  <c r="AN600" i="21"/>
  <c r="AM600" i="21"/>
  <c r="A600" i="21"/>
  <c r="B600" i="21"/>
  <c r="C600" i="21" s="1"/>
  <c r="AN604" i="21"/>
  <c r="AM604" i="21"/>
  <c r="A604" i="21"/>
  <c r="B604" i="21"/>
  <c r="C604" i="21" s="1"/>
  <c r="AN608" i="21"/>
  <c r="AM608" i="21"/>
  <c r="B608" i="21"/>
  <c r="A608" i="21"/>
  <c r="AN612" i="21"/>
  <c r="AM612" i="21"/>
  <c r="B612" i="21"/>
  <c r="A612" i="21"/>
  <c r="AN616" i="21"/>
  <c r="AM616" i="21"/>
  <c r="A616" i="21"/>
  <c r="B616" i="21"/>
  <c r="C616" i="21" s="1"/>
  <c r="AN620" i="21"/>
  <c r="AM620" i="21"/>
  <c r="B620" i="21"/>
  <c r="A620" i="21"/>
  <c r="AN624" i="21"/>
  <c r="AM624" i="21"/>
  <c r="A624" i="21"/>
  <c r="B624" i="21"/>
  <c r="AN628" i="21"/>
  <c r="AM628" i="21"/>
  <c r="A628" i="21"/>
  <c r="B628" i="21"/>
  <c r="C628" i="21" s="1"/>
  <c r="AN632" i="21"/>
  <c r="AM632" i="21"/>
  <c r="B632" i="21"/>
  <c r="A632" i="21"/>
  <c r="AN636" i="21"/>
  <c r="AM636" i="21"/>
  <c r="A636" i="21"/>
  <c r="B636" i="21"/>
  <c r="C636" i="21" s="1"/>
  <c r="AN640" i="21"/>
  <c r="AM640" i="21"/>
  <c r="A640" i="21"/>
  <c r="B640" i="21"/>
  <c r="C640" i="21" s="1"/>
  <c r="AM644" i="21"/>
  <c r="AN644" i="21"/>
  <c r="A644" i="21"/>
  <c r="B644" i="21"/>
  <c r="C644" i="21" s="1"/>
  <c r="AN648" i="21"/>
  <c r="AM648" i="21"/>
  <c r="A648" i="21"/>
  <c r="B648" i="21"/>
  <c r="C648" i="21" s="1"/>
  <c r="AN652" i="21"/>
  <c r="AM652" i="21"/>
  <c r="A652" i="21"/>
  <c r="B652" i="21"/>
  <c r="C652" i="21" s="1"/>
  <c r="AN656" i="21"/>
  <c r="AM656" i="21"/>
  <c r="B656" i="21"/>
  <c r="A656" i="21"/>
  <c r="AM660" i="21"/>
  <c r="AN660" i="21"/>
  <c r="A660" i="21"/>
  <c r="B660" i="21"/>
  <c r="C660" i="21" s="1"/>
  <c r="AN664" i="21"/>
  <c r="AM664" i="21"/>
  <c r="A664" i="21"/>
  <c r="B664" i="21"/>
  <c r="C664" i="21" s="1"/>
  <c r="AN668" i="21"/>
  <c r="AM668" i="21"/>
  <c r="A668" i="21"/>
  <c r="B668" i="21"/>
  <c r="C668" i="21" s="1"/>
  <c r="AN672" i="21"/>
  <c r="AM672" i="21"/>
  <c r="B672" i="21"/>
  <c r="A672" i="21"/>
  <c r="AN676" i="21"/>
  <c r="AM676" i="21"/>
  <c r="A676" i="21"/>
  <c r="B676" i="21"/>
  <c r="C676" i="21" s="1"/>
  <c r="AM680" i="21"/>
  <c r="AN680" i="21"/>
  <c r="A680" i="21"/>
  <c r="B680" i="21"/>
  <c r="C680" i="21" s="1"/>
  <c r="AN684" i="21"/>
  <c r="AM684" i="21"/>
  <c r="A684" i="21"/>
  <c r="B684" i="21"/>
  <c r="C684" i="21" s="1"/>
  <c r="AN688" i="21"/>
  <c r="AM688" i="21"/>
  <c r="A688" i="21"/>
  <c r="B688" i="21"/>
  <c r="AN692" i="21"/>
  <c r="AO692" i="21" s="1"/>
  <c r="AM692" i="21"/>
  <c r="A692" i="21"/>
  <c r="B692" i="21"/>
  <c r="AN696" i="21"/>
  <c r="AO696" i="21" s="1"/>
  <c r="AM696" i="21"/>
  <c r="B696" i="21"/>
  <c r="A696" i="21"/>
  <c r="AN700" i="21"/>
  <c r="AO700" i="21" s="1"/>
  <c r="AM700" i="21"/>
  <c r="A700" i="21"/>
  <c r="B700" i="21"/>
  <c r="C700" i="21" s="1"/>
  <c r="AN704" i="21"/>
  <c r="AO704" i="21" s="1"/>
  <c r="AM704" i="21"/>
  <c r="A704" i="21"/>
  <c r="B704" i="21"/>
  <c r="C704" i="21" s="1"/>
  <c r="AN708" i="21"/>
  <c r="AO708" i="21" s="1"/>
  <c r="AM708" i="21"/>
  <c r="A708" i="21"/>
  <c r="B708" i="21"/>
  <c r="C708" i="21" s="1"/>
  <c r="AN712" i="21"/>
  <c r="AO712" i="21" s="1"/>
  <c r="AM712" i="21"/>
  <c r="A712" i="21"/>
  <c r="B712" i="21"/>
  <c r="C712" i="21" s="1"/>
  <c r="AM716" i="21"/>
  <c r="AN716" i="21"/>
  <c r="B716" i="21"/>
  <c r="A716" i="21"/>
  <c r="AN720" i="21"/>
  <c r="AO720" i="21" s="1"/>
  <c r="AM720" i="21"/>
  <c r="A720" i="21"/>
  <c r="B720" i="21"/>
  <c r="C720" i="21" s="1"/>
  <c r="AN724" i="21"/>
  <c r="AO724" i="21" s="1"/>
  <c r="AM724" i="21"/>
  <c r="A724" i="21"/>
  <c r="B724" i="21"/>
  <c r="C724" i="21" s="1"/>
  <c r="AN728" i="21"/>
  <c r="AO728" i="21" s="1"/>
  <c r="AM728" i="21"/>
  <c r="B728" i="21"/>
  <c r="A728" i="21"/>
  <c r="AM732" i="21"/>
  <c r="AN732" i="21"/>
  <c r="A732" i="21"/>
  <c r="B732" i="21"/>
  <c r="C732" i="21" s="1"/>
  <c r="AN736" i="21"/>
  <c r="AO736" i="21" s="1"/>
  <c r="AM736" i="21"/>
  <c r="A736" i="21"/>
  <c r="B736" i="21"/>
  <c r="C736" i="21" s="1"/>
  <c r="AN740" i="21"/>
  <c r="AO740" i="21" s="1"/>
  <c r="AM740" i="21"/>
  <c r="A740" i="21"/>
  <c r="B740" i="21"/>
  <c r="C740" i="21" s="1"/>
  <c r="AN744" i="21"/>
  <c r="AO744" i="21" s="1"/>
  <c r="AM744" i="21"/>
  <c r="A744" i="21"/>
  <c r="B744" i="21"/>
  <c r="C744" i="21" s="1"/>
  <c r="AM748" i="21"/>
  <c r="AN748" i="21"/>
  <c r="B748" i="21"/>
  <c r="A748" i="21"/>
  <c r="AN752" i="21"/>
  <c r="AO752" i="21" s="1"/>
  <c r="AM752" i="21"/>
  <c r="A752" i="21"/>
  <c r="B752" i="21"/>
  <c r="C752" i="21" s="1"/>
  <c r="AN756" i="21"/>
  <c r="AO756" i="21" s="1"/>
  <c r="AM756" i="21"/>
  <c r="A756" i="21"/>
  <c r="B756" i="21"/>
  <c r="C756" i="21" s="1"/>
  <c r="AN760" i="21"/>
  <c r="AO760" i="21" s="1"/>
  <c r="AM760" i="21"/>
  <c r="B760" i="21"/>
  <c r="A760" i="21"/>
  <c r="AM764" i="21"/>
  <c r="AN764" i="21"/>
  <c r="A764" i="21"/>
  <c r="B764" i="21"/>
  <c r="C764" i="21" s="1"/>
  <c r="AN768" i="21"/>
  <c r="AO768" i="21" s="1"/>
  <c r="AM768" i="21"/>
  <c r="A768" i="21"/>
  <c r="B768" i="21"/>
  <c r="C768" i="21" s="1"/>
  <c r="AN772" i="21"/>
  <c r="AO772" i="21" s="1"/>
  <c r="AM772" i="21"/>
  <c r="B772" i="21"/>
  <c r="A772" i="21"/>
  <c r="AN776" i="21"/>
  <c r="AO776" i="21" s="1"/>
  <c r="AM776" i="21"/>
  <c r="A776" i="21"/>
  <c r="B776" i="21"/>
  <c r="AM780" i="21"/>
  <c r="AN780" i="21"/>
  <c r="A780" i="21"/>
  <c r="B780" i="21"/>
  <c r="C780" i="21" s="1"/>
  <c r="AN784" i="21"/>
  <c r="AO784" i="21" s="1"/>
  <c r="AM784" i="21"/>
  <c r="A784" i="21"/>
  <c r="B784" i="21"/>
  <c r="C784" i="21" s="1"/>
  <c r="AN788" i="21"/>
  <c r="AO788" i="21" s="1"/>
  <c r="AM788" i="21"/>
  <c r="A788" i="21"/>
  <c r="B788" i="21"/>
  <c r="C788" i="21" s="1"/>
  <c r="AN792" i="21"/>
  <c r="AO792" i="21" s="1"/>
  <c r="AM792" i="21"/>
  <c r="A792" i="21"/>
  <c r="B792" i="21"/>
  <c r="C792" i="21" s="1"/>
  <c r="AN796" i="21"/>
  <c r="AO796" i="21" s="1"/>
  <c r="AM796" i="21"/>
  <c r="A796" i="21"/>
  <c r="B796" i="21"/>
  <c r="C796" i="21" s="1"/>
  <c r="AN800" i="21"/>
  <c r="AO800" i="21" s="1"/>
  <c r="AM800" i="21"/>
  <c r="A800" i="21"/>
  <c r="B800" i="21"/>
  <c r="C800" i="21" s="1"/>
  <c r="AM804" i="21"/>
  <c r="AN804" i="21"/>
  <c r="A804" i="21"/>
  <c r="B804" i="21"/>
  <c r="C804" i="21" s="1"/>
  <c r="AN808" i="21"/>
  <c r="AO808" i="21" s="1"/>
  <c r="AM808" i="21"/>
  <c r="A808" i="21"/>
  <c r="B808" i="21"/>
  <c r="C808" i="21" s="1"/>
  <c r="AN812" i="21"/>
  <c r="AO812" i="21" s="1"/>
  <c r="AM812" i="21"/>
  <c r="A812" i="21"/>
  <c r="B812" i="21"/>
  <c r="C812" i="21" s="1"/>
  <c r="AM816" i="21"/>
  <c r="AN816" i="21"/>
  <c r="A816" i="21"/>
  <c r="B816" i="21"/>
  <c r="C816" i="21" s="1"/>
  <c r="AM820" i="21"/>
  <c r="AN820" i="21"/>
  <c r="A820" i="21"/>
  <c r="B820" i="21"/>
  <c r="C820" i="21" s="1"/>
  <c r="AM824" i="21"/>
  <c r="AN824" i="21"/>
  <c r="A824" i="21"/>
  <c r="B824" i="21"/>
  <c r="C824" i="21" s="1"/>
  <c r="AM828" i="21"/>
  <c r="AN828" i="21"/>
  <c r="A828" i="21"/>
  <c r="B828" i="21"/>
  <c r="C828" i="21" s="1"/>
  <c r="AM832" i="21"/>
  <c r="AN832" i="21"/>
  <c r="A832" i="21"/>
  <c r="B832" i="21"/>
  <c r="C832" i="21" s="1"/>
  <c r="AM836" i="21"/>
  <c r="AN836" i="21"/>
  <c r="A836" i="21"/>
  <c r="B836" i="21"/>
  <c r="C836" i="21" s="1"/>
  <c r="AM840" i="21"/>
  <c r="AN840" i="21"/>
  <c r="A840" i="21"/>
  <c r="B840" i="21"/>
  <c r="C840" i="21" s="1"/>
  <c r="AM844" i="21"/>
  <c r="AN844" i="21"/>
  <c r="A844" i="21"/>
  <c r="B844" i="21"/>
  <c r="C844" i="21" s="1"/>
  <c r="AM848" i="21"/>
  <c r="AN848" i="21"/>
  <c r="A848" i="21"/>
  <c r="B848" i="21"/>
  <c r="C848" i="21" s="1"/>
  <c r="AM852" i="21"/>
  <c r="AN852" i="21"/>
  <c r="A852" i="21"/>
  <c r="B852" i="21"/>
  <c r="C852" i="21" s="1"/>
  <c r="AM856" i="21"/>
  <c r="AN856" i="21"/>
  <c r="A856" i="21"/>
  <c r="B856" i="21"/>
  <c r="C856" i="21" s="1"/>
  <c r="AM860" i="21"/>
  <c r="AN860" i="21"/>
  <c r="A860" i="21"/>
  <c r="B860" i="21"/>
  <c r="C860" i="21" s="1"/>
  <c r="AM864" i="21"/>
  <c r="AN864" i="21"/>
  <c r="A864" i="21"/>
  <c r="B864" i="21"/>
  <c r="C864" i="21" s="1"/>
  <c r="AM868" i="21"/>
  <c r="AN868" i="21"/>
  <c r="A868" i="21"/>
  <c r="B868" i="21"/>
  <c r="C868" i="21" s="1"/>
  <c r="AM872" i="21"/>
  <c r="AN872" i="21"/>
  <c r="A872" i="21"/>
  <c r="B872" i="21"/>
  <c r="C872" i="21" s="1"/>
  <c r="AM876" i="21"/>
  <c r="AN876" i="21"/>
  <c r="A876" i="21"/>
  <c r="B876" i="21"/>
  <c r="C876" i="21" s="1"/>
  <c r="AM880" i="21"/>
  <c r="AN880" i="21"/>
  <c r="A880" i="21"/>
  <c r="B880" i="21"/>
  <c r="C880" i="21" s="1"/>
  <c r="AM884" i="21"/>
  <c r="AN884" i="21"/>
  <c r="B884" i="21"/>
  <c r="C884" i="21" s="1"/>
  <c r="AN888" i="21"/>
  <c r="AM888" i="21"/>
  <c r="A888" i="21"/>
  <c r="B888" i="21"/>
  <c r="AN892" i="21"/>
  <c r="AM892" i="21"/>
  <c r="B892" i="21"/>
  <c r="AN896" i="21"/>
  <c r="AM896" i="21"/>
  <c r="B896" i="21"/>
  <c r="AN900" i="21"/>
  <c r="AO900" i="21" s="1"/>
  <c r="AM900" i="21"/>
  <c r="B900" i="21"/>
  <c r="AN904" i="21"/>
  <c r="AM904" i="21"/>
  <c r="B904" i="21"/>
  <c r="AN908" i="21"/>
  <c r="AM908" i="21"/>
  <c r="B908" i="21"/>
  <c r="AN912" i="21"/>
  <c r="AM912" i="21"/>
  <c r="AN916" i="21"/>
  <c r="AM916" i="21"/>
  <c r="AN920" i="21"/>
  <c r="AM920" i="21"/>
  <c r="AN924" i="21"/>
  <c r="AM924" i="21"/>
  <c r="AN928" i="21"/>
  <c r="AM928" i="21"/>
  <c r="AN932" i="21"/>
  <c r="AM932" i="21"/>
  <c r="AN936" i="21"/>
  <c r="AM936" i="21"/>
  <c r="AN940" i="21"/>
  <c r="AM940" i="21"/>
  <c r="AN944" i="21"/>
  <c r="AM944" i="21"/>
  <c r="AN948" i="21"/>
  <c r="AO948" i="21" s="1"/>
  <c r="AM948" i="21"/>
  <c r="A352" i="21"/>
  <c r="B947" i="21"/>
  <c r="B944" i="21"/>
  <c r="B939" i="21"/>
  <c r="B936" i="21"/>
  <c r="B931" i="21"/>
  <c r="B928" i="21"/>
  <c r="B923" i="21"/>
  <c r="B920" i="21"/>
  <c r="B915" i="21"/>
  <c r="B912" i="21"/>
  <c r="A907" i="21"/>
  <c r="A904" i="21"/>
  <c r="AN357" i="21"/>
  <c r="AM357" i="21"/>
  <c r="A357" i="21"/>
  <c r="B357" i="21"/>
  <c r="AN365" i="21"/>
  <c r="AM365" i="21"/>
  <c r="A365" i="21"/>
  <c r="B365" i="21"/>
  <c r="AN369" i="21"/>
  <c r="AM369" i="21"/>
  <c r="A369" i="21"/>
  <c r="B369" i="21"/>
  <c r="AN373" i="21"/>
  <c r="AM373" i="21"/>
  <c r="B373" i="21"/>
  <c r="C373" i="21" s="1"/>
  <c r="A373" i="21"/>
  <c r="AN377" i="21"/>
  <c r="AM377" i="21"/>
  <c r="A377" i="21"/>
  <c r="B377" i="21"/>
  <c r="AN381" i="21"/>
  <c r="AM381" i="21"/>
  <c r="A381" i="21"/>
  <c r="B381" i="21"/>
  <c r="AM385" i="21"/>
  <c r="AN385" i="21"/>
  <c r="AO385" i="21" s="1"/>
  <c r="B385" i="21"/>
  <c r="C385" i="21" s="1"/>
  <c r="A385" i="21"/>
  <c r="AN389" i="21"/>
  <c r="AM389" i="21"/>
  <c r="AO389" i="21" s="1"/>
  <c r="A389" i="21"/>
  <c r="B389" i="21"/>
  <c r="AN393" i="21"/>
  <c r="AM393" i="21"/>
  <c r="A393" i="21"/>
  <c r="B393" i="21"/>
  <c r="AM397" i="21"/>
  <c r="AN397" i="21"/>
  <c r="A397" i="21"/>
  <c r="B397" i="21"/>
  <c r="AN401" i="21"/>
  <c r="AM401" i="21"/>
  <c r="A401" i="21"/>
  <c r="B401" i="21"/>
  <c r="AN405" i="21"/>
  <c r="AM405" i="21"/>
  <c r="AO405" i="21" s="1"/>
  <c r="B405" i="21"/>
  <c r="C405" i="21" s="1"/>
  <c r="A405" i="21"/>
  <c r="AN409" i="21"/>
  <c r="AM409" i="21"/>
  <c r="A409" i="21"/>
  <c r="B409" i="21"/>
  <c r="AN413" i="21"/>
  <c r="AM413" i="21"/>
  <c r="AO413" i="21" s="1"/>
  <c r="A413" i="21"/>
  <c r="B413" i="21"/>
  <c r="AN417" i="21"/>
  <c r="AM417" i="21"/>
  <c r="B417" i="21"/>
  <c r="C417" i="21" s="1"/>
  <c r="A417" i="21"/>
  <c r="AN421" i="21"/>
  <c r="AM421" i="21"/>
  <c r="AO421" i="21" s="1"/>
  <c r="A421" i="21"/>
  <c r="B421" i="21"/>
  <c r="AN425" i="21"/>
  <c r="AM425" i="21"/>
  <c r="A425" i="21"/>
  <c r="B425" i="21"/>
  <c r="AN429" i="21"/>
  <c r="AM429" i="21"/>
  <c r="AO429" i="21" s="1"/>
  <c r="A429" i="21"/>
  <c r="B429" i="21"/>
  <c r="AM433" i="21"/>
  <c r="AN433" i="21"/>
  <c r="AO433" i="21" s="1"/>
  <c r="A433" i="21"/>
  <c r="B433" i="21"/>
  <c r="AN437" i="21"/>
  <c r="AM437" i="21"/>
  <c r="AO437" i="21" s="1"/>
  <c r="B437" i="21"/>
  <c r="C437" i="21" s="1"/>
  <c r="A437" i="21"/>
  <c r="AM441" i="21"/>
  <c r="AN441" i="21"/>
  <c r="AO441" i="21" s="1"/>
  <c r="A441" i="21"/>
  <c r="B441" i="21"/>
  <c r="AN445" i="21"/>
  <c r="AM445" i="21"/>
  <c r="AO445" i="21" s="1"/>
  <c r="A445" i="21"/>
  <c r="B445" i="21"/>
  <c r="AN449" i="21"/>
  <c r="AM449" i="21"/>
  <c r="AO449" i="21" s="1"/>
  <c r="B449" i="21"/>
  <c r="C449" i="21" s="1"/>
  <c r="A449" i="21"/>
  <c r="AN453" i="21"/>
  <c r="AM453" i="21"/>
  <c r="AO453" i="21" s="1"/>
  <c r="A453" i="21"/>
  <c r="B453" i="21"/>
  <c r="AM457" i="21"/>
  <c r="AN457" i="21"/>
  <c r="A457" i="21"/>
  <c r="B457" i="21"/>
  <c r="AN461" i="21"/>
  <c r="AM461" i="21"/>
  <c r="AO461" i="21" s="1"/>
  <c r="A461" i="21"/>
  <c r="B461" i="21"/>
  <c r="AN465" i="21"/>
  <c r="AM465" i="21"/>
  <c r="AO465" i="21" s="1"/>
  <c r="A465" i="21"/>
  <c r="B465" i="21"/>
  <c r="AN469" i="21"/>
  <c r="AM469" i="21"/>
  <c r="AO469" i="21" s="1"/>
  <c r="B469" i="21"/>
  <c r="C469" i="21" s="1"/>
  <c r="A469" i="21"/>
  <c r="AN473" i="21"/>
  <c r="AM473" i="21"/>
  <c r="AO473" i="21" s="1"/>
  <c r="A473" i="21"/>
  <c r="B473" i="21"/>
  <c r="AN477" i="21"/>
  <c r="AM477" i="21"/>
  <c r="AO477" i="21" s="1"/>
  <c r="A477" i="21"/>
  <c r="B477" i="21"/>
  <c r="AN481" i="21"/>
  <c r="AM481" i="21"/>
  <c r="AO481" i="21" s="1"/>
  <c r="B481" i="21"/>
  <c r="C481" i="21" s="1"/>
  <c r="A481" i="21"/>
  <c r="AN485" i="21"/>
  <c r="AM485" i="21"/>
  <c r="AO485" i="21" s="1"/>
  <c r="A485" i="21"/>
  <c r="B485" i="21"/>
  <c r="AM489" i="21"/>
  <c r="AN489" i="21"/>
  <c r="A489" i="21"/>
  <c r="B489" i="21"/>
  <c r="AN493" i="21"/>
  <c r="AM493" i="21"/>
  <c r="AO493" i="21" s="1"/>
  <c r="A493" i="21"/>
  <c r="B493" i="21"/>
  <c r="AM497" i="21"/>
  <c r="AN497" i="21"/>
  <c r="A497" i="21"/>
  <c r="B497" i="21"/>
  <c r="AN501" i="21"/>
  <c r="AM501" i="21"/>
  <c r="AO501" i="21" s="1"/>
  <c r="B501" i="21"/>
  <c r="C501" i="21" s="1"/>
  <c r="A501" i="21"/>
  <c r="AN505" i="21"/>
  <c r="AM505" i="21"/>
  <c r="AO505" i="21" s="1"/>
  <c r="A505" i="21"/>
  <c r="B505" i="21"/>
  <c r="AN509" i="21"/>
  <c r="AM509" i="21"/>
  <c r="AO509" i="21" s="1"/>
  <c r="A509" i="21"/>
  <c r="B509" i="21"/>
  <c r="AN513" i="21"/>
  <c r="AM513" i="21"/>
  <c r="A513" i="21"/>
  <c r="B513" i="21"/>
  <c r="AM517" i="21"/>
  <c r="AN517" i="21"/>
  <c r="AO517" i="21" s="1"/>
  <c r="B517" i="21"/>
  <c r="C517" i="21" s="1"/>
  <c r="A517" i="21"/>
  <c r="AN521" i="21"/>
  <c r="AM521" i="21"/>
  <c r="A521" i="21"/>
  <c r="B521" i="21"/>
  <c r="AN525" i="21"/>
  <c r="AM525" i="21"/>
  <c r="A525" i="21"/>
  <c r="B525" i="21"/>
  <c r="AN529" i="21"/>
  <c r="AM529" i="21"/>
  <c r="A529" i="21"/>
  <c r="B529" i="21"/>
  <c r="AN533" i="21"/>
  <c r="AM533" i="21"/>
  <c r="A533" i="21"/>
  <c r="B533" i="21"/>
  <c r="AM537" i="21"/>
  <c r="AN537" i="21"/>
  <c r="AO537" i="21" s="1"/>
  <c r="A537" i="21"/>
  <c r="B537" i="21"/>
  <c r="AN541" i="21"/>
  <c r="AM541" i="21"/>
  <c r="A541" i="21"/>
  <c r="B541" i="21"/>
  <c r="AN545" i="21"/>
  <c r="AM545" i="21"/>
  <c r="A545" i="21"/>
  <c r="B545" i="21"/>
  <c r="AN549" i="21"/>
  <c r="AM549" i="21"/>
  <c r="A549" i="21"/>
  <c r="B549" i="21"/>
  <c r="AN553" i="21"/>
  <c r="AM553" i="21"/>
  <c r="A553" i="21"/>
  <c r="B553" i="21"/>
  <c r="AN557" i="21"/>
  <c r="AM557" i="21"/>
  <c r="A557" i="21"/>
  <c r="B557" i="21"/>
  <c r="AM561" i="21"/>
  <c r="AN561" i="21"/>
  <c r="AO561" i="21" s="1"/>
  <c r="A561" i="21"/>
  <c r="B561" i="21"/>
  <c r="AN565" i="21"/>
  <c r="AM565" i="21"/>
  <c r="B565" i="21"/>
  <c r="C565" i="21" s="1"/>
  <c r="A565" i="21"/>
  <c r="AN569" i="21"/>
  <c r="AM569" i="21"/>
  <c r="A569" i="21"/>
  <c r="B569" i="21"/>
  <c r="AN573" i="21"/>
  <c r="AM573" i="21"/>
  <c r="A573" i="21"/>
  <c r="B573" i="21"/>
  <c r="AM577" i="21"/>
  <c r="AN577" i="21"/>
  <c r="AO577" i="21" s="1"/>
  <c r="A577" i="21"/>
  <c r="B577" i="21"/>
  <c r="AN581" i="21"/>
  <c r="AM581" i="21"/>
  <c r="B581" i="21"/>
  <c r="C581" i="21" s="1"/>
  <c r="A581" i="21"/>
  <c r="AN585" i="21"/>
  <c r="AM585" i="21"/>
  <c r="A585" i="21"/>
  <c r="B585" i="21"/>
  <c r="AN589" i="21"/>
  <c r="AM589" i="21"/>
  <c r="A589" i="21"/>
  <c r="B589" i="21"/>
  <c r="AM593" i="21"/>
  <c r="AN593" i="21"/>
  <c r="AO593" i="21" s="1"/>
  <c r="A593" i="21"/>
  <c r="B593" i="21"/>
  <c r="AN597" i="21"/>
  <c r="AM597" i="21"/>
  <c r="A597" i="21"/>
  <c r="B597" i="21"/>
  <c r="AN601" i="21"/>
  <c r="AM601" i="21"/>
  <c r="B601" i="21"/>
  <c r="C601" i="21" s="1"/>
  <c r="A601" i="21"/>
  <c r="AN605" i="21"/>
  <c r="AM605" i="21"/>
  <c r="A605" i="21"/>
  <c r="B605" i="21"/>
  <c r="AM609" i="21"/>
  <c r="AN609" i="21"/>
  <c r="AO609" i="21" s="1"/>
  <c r="A609" i="21"/>
  <c r="B609" i="21"/>
  <c r="AN613" i="21"/>
  <c r="AM613" i="21"/>
  <c r="A613" i="21"/>
  <c r="B613" i="21"/>
  <c r="AN617" i="21"/>
  <c r="AM617" i="21"/>
  <c r="A617" i="21"/>
  <c r="B617" i="21"/>
  <c r="AN621" i="21"/>
  <c r="AM621" i="21"/>
  <c r="B621" i="21"/>
  <c r="C621" i="21" s="1"/>
  <c r="A621" i="21"/>
  <c r="AM625" i="21"/>
  <c r="AN625" i="21"/>
  <c r="AO625" i="21" s="1"/>
  <c r="B625" i="21"/>
  <c r="C625" i="21" s="1"/>
  <c r="A625" i="21"/>
  <c r="AN629" i="21"/>
  <c r="AM629" i="21"/>
  <c r="B629" i="21"/>
  <c r="C629" i="21" s="1"/>
  <c r="A629" i="21"/>
  <c r="AN633" i="21"/>
  <c r="AM633" i="21"/>
  <c r="B633" i="21"/>
  <c r="C633" i="21" s="1"/>
  <c r="A633" i="21"/>
  <c r="AN637" i="21"/>
  <c r="AM637" i="21"/>
  <c r="AO637" i="21" s="1"/>
  <c r="B637" i="21"/>
  <c r="C637" i="21" s="1"/>
  <c r="A637" i="21"/>
  <c r="AN641" i="21"/>
  <c r="AM641" i="21"/>
  <c r="B641" i="21"/>
  <c r="C641" i="21" s="1"/>
  <c r="A641" i="21"/>
  <c r="AN645" i="21"/>
  <c r="AM645" i="21"/>
  <c r="AO645" i="21" s="1"/>
  <c r="A645" i="21"/>
  <c r="B645" i="21"/>
  <c r="AM649" i="21"/>
  <c r="AN649" i="21"/>
  <c r="AO649" i="21" s="1"/>
  <c r="B649" i="21"/>
  <c r="C649" i="21" s="1"/>
  <c r="A649" i="21"/>
  <c r="AN653" i="21"/>
  <c r="AM653" i="21"/>
  <c r="AO653" i="21" s="1"/>
  <c r="A653" i="21"/>
  <c r="B653" i="21"/>
  <c r="AN657" i="21"/>
  <c r="AM657" i="21"/>
  <c r="A657" i="21"/>
  <c r="B657" i="21"/>
  <c r="AN661" i="21"/>
  <c r="AM661" i="21"/>
  <c r="AO661" i="21" s="1"/>
  <c r="A661" i="21"/>
  <c r="B661" i="21"/>
  <c r="AM665" i="21"/>
  <c r="AN665" i="21"/>
  <c r="AO665" i="21" s="1"/>
  <c r="B665" i="21"/>
  <c r="C665" i="21" s="1"/>
  <c r="A665" i="21"/>
  <c r="AN669" i="21"/>
  <c r="AM669" i="21"/>
  <c r="AO669" i="21" s="1"/>
  <c r="A669" i="21"/>
  <c r="B669" i="21"/>
  <c r="AN673" i="21"/>
  <c r="AM673" i="21"/>
  <c r="A673" i="21"/>
  <c r="B673" i="21"/>
  <c r="AN677" i="21"/>
  <c r="AM677" i="21"/>
  <c r="AO677" i="21" s="1"/>
  <c r="A677" i="21"/>
  <c r="B677" i="21"/>
  <c r="AN681" i="21"/>
  <c r="AM681" i="21"/>
  <c r="A681" i="21"/>
  <c r="B681" i="21"/>
  <c r="AN685" i="21"/>
  <c r="AM685" i="21"/>
  <c r="B685" i="21"/>
  <c r="C685" i="21" s="1"/>
  <c r="A685" i="21"/>
  <c r="AM689" i="21"/>
  <c r="AN689" i="21"/>
  <c r="AO689" i="21" s="1"/>
  <c r="B689" i="21"/>
  <c r="C689" i="21" s="1"/>
  <c r="A689" i="21"/>
  <c r="AM693" i="21"/>
  <c r="AN693" i="21"/>
  <c r="A693" i="21"/>
  <c r="B693" i="21"/>
  <c r="AN697" i="21"/>
  <c r="AM697" i="21"/>
  <c r="AO697" i="21" s="1"/>
  <c r="A697" i="21"/>
  <c r="B697" i="21"/>
  <c r="AN701" i="21"/>
  <c r="AM701" i="21"/>
  <c r="AO701" i="21" s="1"/>
  <c r="B701" i="21"/>
  <c r="C701" i="21" s="1"/>
  <c r="A701" i="21"/>
  <c r="AN705" i="21"/>
  <c r="AM705" i="21"/>
  <c r="AO705" i="21" s="1"/>
  <c r="A705" i="21"/>
  <c r="B705" i="21"/>
  <c r="AM709" i="21"/>
  <c r="AN709" i="21"/>
  <c r="A709" i="21"/>
  <c r="B709" i="21"/>
  <c r="AN713" i="21"/>
  <c r="AM713" i="21"/>
  <c r="AO713" i="21" s="1"/>
  <c r="B713" i="21"/>
  <c r="C713" i="21" s="1"/>
  <c r="A713" i="21"/>
  <c r="AN717" i="21"/>
  <c r="AM717" i="21"/>
  <c r="AO717" i="21" s="1"/>
  <c r="A717" i="21"/>
  <c r="B717" i="21"/>
  <c r="AN721" i="21"/>
  <c r="AM721" i="21"/>
  <c r="AO721" i="21" s="1"/>
  <c r="A721" i="21"/>
  <c r="B721" i="21"/>
  <c r="AM725" i="21"/>
  <c r="AN725" i="21"/>
  <c r="A725" i="21"/>
  <c r="B725" i="21"/>
  <c r="AN729" i="21"/>
  <c r="AM729" i="21"/>
  <c r="AO729" i="21" s="1"/>
  <c r="A729" i="21"/>
  <c r="B729" i="21"/>
  <c r="AN733" i="21"/>
  <c r="AM733" i="21"/>
  <c r="AO733" i="21" s="1"/>
  <c r="B733" i="21"/>
  <c r="C733" i="21" s="1"/>
  <c r="A733" i="21"/>
  <c r="AN737" i="21"/>
  <c r="AM737" i="21"/>
  <c r="AO737" i="21" s="1"/>
  <c r="A737" i="21"/>
  <c r="B737" i="21"/>
  <c r="AM741" i="21"/>
  <c r="AN741" i="21"/>
  <c r="A741" i="21"/>
  <c r="B741" i="21"/>
  <c r="AN745" i="21"/>
  <c r="AM745" i="21"/>
  <c r="AO745" i="21" s="1"/>
  <c r="B745" i="21"/>
  <c r="C745" i="21" s="1"/>
  <c r="A745" i="21"/>
  <c r="AN749" i="21"/>
  <c r="AM749" i="21"/>
  <c r="AO749" i="21" s="1"/>
  <c r="A749" i="21"/>
  <c r="B749" i="21"/>
  <c r="AN753" i="21"/>
  <c r="AM753" i="21"/>
  <c r="AO753" i="21" s="1"/>
  <c r="A753" i="21"/>
  <c r="B753" i="21"/>
  <c r="AM757" i="21"/>
  <c r="AN757" i="21"/>
  <c r="A757" i="21"/>
  <c r="B757" i="21"/>
  <c r="AN761" i="21"/>
  <c r="AM761" i="21"/>
  <c r="AO761" i="21" s="1"/>
  <c r="A761" i="21"/>
  <c r="B761" i="21"/>
  <c r="AN765" i="21"/>
  <c r="AM765" i="21"/>
  <c r="AO765" i="21" s="1"/>
  <c r="B765" i="21"/>
  <c r="C765" i="21" s="1"/>
  <c r="A765" i="21"/>
  <c r="AN769" i="21"/>
  <c r="AM769" i="21"/>
  <c r="AO769" i="21" s="1"/>
  <c r="A769" i="21"/>
  <c r="B769" i="21"/>
  <c r="AM773" i="21"/>
  <c r="AN773" i="21"/>
  <c r="A773" i="21"/>
  <c r="B773" i="21"/>
  <c r="AN777" i="21"/>
  <c r="AM777" i="21"/>
  <c r="AO777" i="21" s="1"/>
  <c r="B777" i="21"/>
  <c r="C777" i="21" s="1"/>
  <c r="A777" i="21"/>
  <c r="AN781" i="21"/>
  <c r="AM781" i="21"/>
  <c r="AO781" i="21" s="1"/>
  <c r="A781" i="21"/>
  <c r="B781" i="21"/>
  <c r="AM785" i="21"/>
  <c r="AN785" i="21"/>
  <c r="AO785" i="21" s="1"/>
  <c r="A785" i="21"/>
  <c r="B785" i="21"/>
  <c r="AM789" i="21"/>
  <c r="AN789" i="21"/>
  <c r="AO789" i="21" s="1"/>
  <c r="A789" i="21"/>
  <c r="B789" i="21"/>
  <c r="AN793" i="21"/>
  <c r="AM793" i="21"/>
  <c r="A793" i="21"/>
  <c r="B793" i="21"/>
  <c r="AN797" i="21"/>
  <c r="AM797" i="21"/>
  <c r="A797" i="21"/>
  <c r="B797" i="21"/>
  <c r="AN801" i="21"/>
  <c r="AM801" i="21"/>
  <c r="A801" i="21"/>
  <c r="B801" i="21"/>
  <c r="AM805" i="21"/>
  <c r="AN805" i="21"/>
  <c r="AO805" i="21" s="1"/>
  <c r="A805" i="21"/>
  <c r="B805" i="21"/>
  <c r="AM809" i="21"/>
  <c r="AN809" i="21"/>
  <c r="AO809" i="21" s="1"/>
  <c r="A809" i="21"/>
  <c r="B809" i="21"/>
  <c r="AM813" i="21"/>
  <c r="AN813" i="21"/>
  <c r="AO813" i="21" s="1"/>
  <c r="A813" i="21"/>
  <c r="B813" i="21"/>
  <c r="AM817" i="21"/>
  <c r="AN817" i="21"/>
  <c r="AO817" i="21" s="1"/>
  <c r="A817" i="21"/>
  <c r="B817" i="21"/>
  <c r="AM821" i="21"/>
  <c r="AN821" i="21"/>
  <c r="AO821" i="21" s="1"/>
  <c r="A821" i="21"/>
  <c r="B821" i="21"/>
  <c r="AM825" i="21"/>
  <c r="AN825" i="21"/>
  <c r="AO825" i="21" s="1"/>
  <c r="A825" i="21"/>
  <c r="B825" i="21"/>
  <c r="AM829" i="21"/>
  <c r="AN829" i="21"/>
  <c r="AO829" i="21" s="1"/>
  <c r="A829" i="21"/>
  <c r="B829" i="21"/>
  <c r="AM833" i="21"/>
  <c r="AN833" i="21"/>
  <c r="AO833" i="21" s="1"/>
  <c r="A833" i="21"/>
  <c r="B833" i="21"/>
  <c r="AM837" i="21"/>
  <c r="AN837" i="21"/>
  <c r="AO837" i="21" s="1"/>
  <c r="A837" i="21"/>
  <c r="B837" i="21"/>
  <c r="AM841" i="21"/>
  <c r="AN841" i="21"/>
  <c r="AO841" i="21" s="1"/>
  <c r="A841" i="21"/>
  <c r="B841" i="21"/>
  <c r="AM845" i="21"/>
  <c r="AN845" i="21"/>
  <c r="AO845" i="21" s="1"/>
  <c r="A845" i="21"/>
  <c r="B845" i="21"/>
  <c r="AM849" i="21"/>
  <c r="AN849" i="21"/>
  <c r="AO849" i="21" s="1"/>
  <c r="A849" i="21"/>
  <c r="B849" i="21"/>
  <c r="AM853" i="21"/>
  <c r="AN853" i="21"/>
  <c r="AO853" i="21" s="1"/>
  <c r="A853" i="21"/>
  <c r="B853" i="21"/>
  <c r="AM857" i="21"/>
  <c r="AN857" i="21"/>
  <c r="AO857" i="21" s="1"/>
  <c r="A857" i="21"/>
  <c r="B857" i="21"/>
  <c r="AM861" i="21"/>
  <c r="AN861" i="21"/>
  <c r="AO861" i="21" s="1"/>
  <c r="A861" i="21"/>
  <c r="B861" i="21"/>
  <c r="AM865" i="21"/>
  <c r="AN865" i="21"/>
  <c r="AO865" i="21" s="1"/>
  <c r="A865" i="21"/>
  <c r="B865" i="21"/>
  <c r="AM869" i="21"/>
  <c r="AN869" i="21"/>
  <c r="AO869" i="21" s="1"/>
  <c r="A869" i="21"/>
  <c r="B869" i="21"/>
  <c r="AM873" i="21"/>
  <c r="AN873" i="21"/>
  <c r="AO873" i="21" s="1"/>
  <c r="A873" i="21"/>
  <c r="B873" i="21"/>
  <c r="AM877" i="21"/>
  <c r="AN877" i="21"/>
  <c r="AO877" i="21" s="1"/>
  <c r="A877" i="21"/>
  <c r="B877" i="21"/>
  <c r="AM881" i="21"/>
  <c r="AN881" i="21"/>
  <c r="AO881" i="21" s="1"/>
  <c r="A881" i="21"/>
  <c r="B881" i="21"/>
  <c r="AM885" i="21"/>
  <c r="AN885" i="21"/>
  <c r="AO885" i="21" s="1"/>
  <c r="A885" i="21"/>
  <c r="B885" i="21"/>
  <c r="AN889" i="21"/>
  <c r="AM889" i="21"/>
  <c r="B889" i="21"/>
  <c r="C889" i="21" s="1"/>
  <c r="AN893" i="21"/>
  <c r="AM893" i="21"/>
  <c r="A893" i="21"/>
  <c r="B893" i="21"/>
  <c r="AN897" i="21"/>
  <c r="AM897" i="21"/>
  <c r="B897" i="21"/>
  <c r="AN901" i="21"/>
  <c r="AO901" i="21" s="1"/>
  <c r="AM901" i="21"/>
  <c r="B901" i="21"/>
  <c r="C901" i="21" s="1"/>
  <c r="AN905" i="21"/>
  <c r="AO905" i="21" s="1"/>
  <c r="AM905" i="21"/>
  <c r="B905" i="21"/>
  <c r="C905" i="21" s="1"/>
  <c r="AN909" i="21"/>
  <c r="AM909" i="21"/>
  <c r="AN913" i="21"/>
  <c r="AO913" i="21" s="1"/>
  <c r="AM913" i="21"/>
  <c r="AN917" i="21"/>
  <c r="AM917" i="21"/>
  <c r="AN921" i="21"/>
  <c r="AO921" i="21" s="1"/>
  <c r="AM921" i="21"/>
  <c r="AN925" i="21"/>
  <c r="AM925" i="21"/>
  <c r="AN929" i="21"/>
  <c r="AO929" i="21" s="1"/>
  <c r="AM929" i="21"/>
  <c r="AN933" i="21"/>
  <c r="AM933" i="21"/>
  <c r="AN937" i="21"/>
  <c r="AO937" i="21" s="1"/>
  <c r="AM937" i="21"/>
  <c r="AN941" i="21"/>
  <c r="AM941" i="21"/>
  <c r="AN945" i="21"/>
  <c r="AO945" i="21" s="1"/>
  <c r="AM945" i="21"/>
  <c r="AN949" i="21"/>
  <c r="AM949" i="21"/>
  <c r="B352" i="21"/>
  <c r="C352" i="21" s="1"/>
  <c r="A949" i="21"/>
  <c r="C949" i="21" s="1"/>
  <c r="A947" i="21"/>
  <c r="A944" i="21"/>
  <c r="A941" i="21"/>
  <c r="C941" i="21" s="1"/>
  <c r="A939" i="21"/>
  <c r="A936" i="21"/>
  <c r="A933" i="21"/>
  <c r="C933" i="21" s="1"/>
  <c r="A931" i="21"/>
  <c r="A928" i="21"/>
  <c r="A925" i="21"/>
  <c r="C925" i="21" s="1"/>
  <c r="A923" i="21"/>
  <c r="A920" i="21"/>
  <c r="A917" i="21"/>
  <c r="C917" i="21" s="1"/>
  <c r="A915" i="21"/>
  <c r="A912" i="21"/>
  <c r="A909" i="21"/>
  <c r="C909" i="21" s="1"/>
  <c r="A903" i="21"/>
  <c r="A900" i="21"/>
  <c r="A897" i="21"/>
  <c r="A887" i="21"/>
  <c r="AN353" i="21"/>
  <c r="AM353" i="21"/>
  <c r="B353" i="21"/>
  <c r="C353" i="21" s="1"/>
  <c r="A353" i="21"/>
  <c r="AN361" i="21"/>
  <c r="AM361" i="21"/>
  <c r="A361" i="21"/>
  <c r="B361" i="21"/>
  <c r="AN354" i="21"/>
  <c r="AM354" i="21"/>
  <c r="A354" i="21"/>
  <c r="C354" i="21" s="1"/>
  <c r="B354" i="21"/>
  <c r="AN358" i="21"/>
  <c r="AM358" i="21"/>
  <c r="A358" i="21"/>
  <c r="C358" i="21" s="1"/>
  <c r="B358" i="21"/>
  <c r="AN362" i="21"/>
  <c r="AM362" i="21"/>
  <c r="A362" i="21"/>
  <c r="C362" i="21" s="1"/>
  <c r="B362" i="21"/>
  <c r="AN366" i="21"/>
  <c r="AM366" i="21"/>
  <c r="B366" i="21"/>
  <c r="A366" i="21"/>
  <c r="AN370" i="21"/>
  <c r="AM370" i="21"/>
  <c r="A370" i="21"/>
  <c r="C370" i="21" s="1"/>
  <c r="B370" i="21"/>
  <c r="AN374" i="21"/>
  <c r="AM374" i="21"/>
  <c r="A374" i="21"/>
  <c r="C374" i="21" s="1"/>
  <c r="B374" i="21"/>
  <c r="AN378" i="21"/>
  <c r="AM378" i="21"/>
  <c r="B378" i="21"/>
  <c r="A378" i="21"/>
  <c r="AN382" i="21"/>
  <c r="AM382" i="21"/>
  <c r="A382" i="21"/>
  <c r="C382" i="21" s="1"/>
  <c r="B382" i="21"/>
  <c r="AM386" i="21"/>
  <c r="AN386" i="21"/>
  <c r="A386" i="21"/>
  <c r="C386" i="21" s="1"/>
  <c r="B386" i="21"/>
  <c r="AN390" i="21"/>
  <c r="AM390" i="21"/>
  <c r="A390" i="21"/>
  <c r="C390" i="21" s="1"/>
  <c r="B390" i="21"/>
  <c r="AN394" i="21"/>
  <c r="AM394" i="21"/>
  <c r="A394" i="21"/>
  <c r="C394" i="21" s="1"/>
  <c r="B394" i="21"/>
  <c r="AN398" i="21"/>
  <c r="AM398" i="21"/>
  <c r="B398" i="21"/>
  <c r="A398" i="21"/>
  <c r="AN402" i="21"/>
  <c r="AM402" i="21"/>
  <c r="A402" i="21"/>
  <c r="C402" i="21" s="1"/>
  <c r="B402" i="21"/>
  <c r="AM406" i="21"/>
  <c r="AN406" i="21"/>
  <c r="A406" i="21"/>
  <c r="C406" i="21" s="1"/>
  <c r="B406" i="21"/>
  <c r="AN410" i="21"/>
  <c r="AM410" i="21"/>
  <c r="B410" i="21"/>
  <c r="A410" i="21"/>
  <c r="AN414" i="21"/>
  <c r="AM414" i="21"/>
  <c r="A414" i="21"/>
  <c r="C414" i="21" s="1"/>
  <c r="B414" i="21"/>
  <c r="AN418" i="21"/>
  <c r="AM418" i="21"/>
  <c r="A418" i="21"/>
  <c r="C418" i="21" s="1"/>
  <c r="B418" i="21"/>
  <c r="AN422" i="21"/>
  <c r="AM422" i="21"/>
  <c r="A422" i="21"/>
  <c r="C422" i="21" s="1"/>
  <c r="B422" i="21"/>
  <c r="AM426" i="21"/>
  <c r="AN426" i="21"/>
  <c r="A426" i="21"/>
  <c r="C426" i="21" s="1"/>
  <c r="B426" i="21"/>
  <c r="AN430" i="21"/>
  <c r="AM430" i="21"/>
  <c r="B430" i="21"/>
  <c r="A430" i="21"/>
  <c r="AN434" i="21"/>
  <c r="AM434" i="21"/>
  <c r="A434" i="21"/>
  <c r="C434" i="21" s="1"/>
  <c r="B434" i="21"/>
  <c r="AN438" i="21"/>
  <c r="AM438" i="21"/>
  <c r="A438" i="21"/>
  <c r="C438" i="21" s="1"/>
  <c r="B438" i="21"/>
  <c r="AM442" i="21"/>
  <c r="AN442" i="21"/>
  <c r="B442" i="21"/>
  <c r="A442" i="21"/>
  <c r="AN446" i="21"/>
  <c r="AM446" i="21"/>
  <c r="A446" i="21"/>
  <c r="C446" i="21" s="1"/>
  <c r="B446" i="21"/>
  <c r="AN450" i="21"/>
  <c r="AM450" i="21"/>
  <c r="A450" i="21"/>
  <c r="C450" i="21" s="1"/>
  <c r="B450" i="21"/>
  <c r="AN454" i="21"/>
  <c r="AM454" i="21"/>
  <c r="A454" i="21"/>
  <c r="C454" i="21" s="1"/>
  <c r="B454" i="21"/>
  <c r="AN458" i="21"/>
  <c r="AM458" i="21"/>
  <c r="A458" i="21"/>
  <c r="C458" i="21" s="1"/>
  <c r="B458" i="21"/>
  <c r="AN462" i="21"/>
  <c r="AM462" i="21"/>
  <c r="B462" i="21"/>
  <c r="A462" i="21"/>
  <c r="AN466" i="21"/>
  <c r="AM466" i="21"/>
  <c r="A466" i="21"/>
  <c r="C466" i="21" s="1"/>
  <c r="B466" i="21"/>
  <c r="AN470" i="21"/>
  <c r="AM470" i="21"/>
  <c r="A470" i="21"/>
  <c r="C470" i="21" s="1"/>
  <c r="B470" i="21"/>
  <c r="AM474" i="21"/>
  <c r="AN474" i="21"/>
  <c r="B474" i="21"/>
  <c r="A474" i="21"/>
  <c r="AN478" i="21"/>
  <c r="AM478" i="21"/>
  <c r="A478" i="21"/>
  <c r="C478" i="21" s="1"/>
  <c r="B478" i="21"/>
  <c r="AN482" i="21"/>
  <c r="AM482" i="21"/>
  <c r="A482" i="21"/>
  <c r="C482" i="21" s="1"/>
  <c r="B482" i="21"/>
  <c r="AM486" i="21"/>
  <c r="AN486" i="21"/>
  <c r="A486" i="21"/>
  <c r="C486" i="21" s="1"/>
  <c r="B486" i="21"/>
  <c r="AN490" i="21"/>
  <c r="AM490" i="21"/>
  <c r="A490" i="21"/>
  <c r="C490" i="21" s="1"/>
  <c r="B490" i="21"/>
  <c r="AN494" i="21"/>
  <c r="AO494" i="21" s="1"/>
  <c r="AM494" i="21"/>
  <c r="B494" i="21"/>
  <c r="A494" i="21"/>
  <c r="AN498" i="21"/>
  <c r="AO498" i="21" s="1"/>
  <c r="AM498" i="21"/>
  <c r="A498" i="21"/>
  <c r="C498" i="21" s="1"/>
  <c r="B498" i="21"/>
  <c r="AN502" i="21"/>
  <c r="AO502" i="21" s="1"/>
  <c r="AM502" i="21"/>
  <c r="A502" i="21"/>
  <c r="C502" i="21" s="1"/>
  <c r="B502" i="21"/>
  <c r="AM506" i="21"/>
  <c r="AN506" i="21"/>
  <c r="B506" i="21"/>
  <c r="A506" i="21"/>
  <c r="AN510" i="21"/>
  <c r="AO510" i="21" s="1"/>
  <c r="AM510" i="21"/>
  <c r="A510" i="21"/>
  <c r="C510" i="21" s="1"/>
  <c r="B510" i="21"/>
  <c r="AM514" i="21"/>
  <c r="AO514" i="21" s="1"/>
  <c r="AN514" i="21"/>
  <c r="A514" i="21"/>
  <c r="B514" i="21"/>
  <c r="AM518" i="21"/>
  <c r="AN518" i="21"/>
  <c r="A518" i="21"/>
  <c r="B518" i="21"/>
  <c r="AN522" i="21"/>
  <c r="AM522" i="21"/>
  <c r="A522" i="21"/>
  <c r="C522" i="21" s="1"/>
  <c r="B522" i="21"/>
  <c r="AM526" i="21"/>
  <c r="AN526" i="21"/>
  <c r="A526" i="21"/>
  <c r="C526" i="21" s="1"/>
  <c r="B526" i="21"/>
  <c r="AN530" i="21"/>
  <c r="AM530" i="21"/>
  <c r="A530" i="21"/>
  <c r="B530" i="21"/>
  <c r="AN534" i="21"/>
  <c r="AO534" i="21" s="1"/>
  <c r="AM534" i="21"/>
  <c r="B534" i="21"/>
  <c r="C534" i="21" s="1"/>
  <c r="A534" i="21"/>
  <c r="AN538" i="21"/>
  <c r="AM538" i="21"/>
  <c r="A538" i="21"/>
  <c r="C538" i="21" s="1"/>
  <c r="B538" i="21"/>
  <c r="AN542" i="21"/>
  <c r="AO542" i="21" s="1"/>
  <c r="AM542" i="21"/>
  <c r="A542" i="21"/>
  <c r="C542" i="21" s="1"/>
  <c r="B542" i="21"/>
  <c r="AN546" i="21"/>
  <c r="AM546" i="21"/>
  <c r="A546" i="21"/>
  <c r="B546" i="21"/>
  <c r="AN550" i="21"/>
  <c r="AO550" i="21" s="1"/>
  <c r="AM550" i="21"/>
  <c r="A550" i="21"/>
  <c r="B550" i="21"/>
  <c r="AM554" i="21"/>
  <c r="AO554" i="21" s="1"/>
  <c r="AN554" i="21"/>
  <c r="B554" i="21"/>
  <c r="A554" i="21"/>
  <c r="AN558" i="21"/>
  <c r="AO558" i="21" s="1"/>
  <c r="AM558" i="21"/>
  <c r="A558" i="21"/>
  <c r="C558" i="21" s="1"/>
  <c r="B558" i="21"/>
  <c r="AN562" i="21"/>
  <c r="AO562" i="21" s="1"/>
  <c r="AM562" i="21"/>
  <c r="A562" i="21"/>
  <c r="B562" i="21"/>
  <c r="AN566" i="21"/>
  <c r="AO566" i="21" s="1"/>
  <c r="AM566" i="21"/>
  <c r="A566" i="21"/>
  <c r="B566" i="21"/>
  <c r="AN570" i="21"/>
  <c r="AO570" i="21" s="1"/>
  <c r="AM570" i="21"/>
  <c r="B570" i="21"/>
  <c r="A570" i="21"/>
  <c r="AN574" i="21"/>
  <c r="AO574" i="21" s="1"/>
  <c r="AM574" i="21"/>
  <c r="A574" i="21"/>
  <c r="C574" i="21" s="1"/>
  <c r="B574" i="21"/>
  <c r="AN578" i="21"/>
  <c r="AO578" i="21" s="1"/>
  <c r="AM578" i="21"/>
  <c r="A578" i="21"/>
  <c r="B578" i="21"/>
  <c r="AM582" i="21"/>
  <c r="AN582" i="21"/>
  <c r="A582" i="21"/>
  <c r="B582" i="21"/>
  <c r="AN586" i="21"/>
  <c r="AO586" i="21" s="1"/>
  <c r="AM586" i="21"/>
  <c r="A586" i="21"/>
  <c r="C586" i="21" s="1"/>
  <c r="B586" i="21"/>
  <c r="AN590" i="21"/>
  <c r="AO590" i="21" s="1"/>
  <c r="AM590" i="21"/>
  <c r="B590" i="21"/>
  <c r="A590" i="21"/>
  <c r="AN594" i="21"/>
  <c r="AO594" i="21" s="1"/>
  <c r="AM594" i="21"/>
  <c r="B594" i="21"/>
  <c r="C594" i="21" s="1"/>
  <c r="A594" i="21"/>
  <c r="AM598" i="21"/>
  <c r="AN598" i="21"/>
  <c r="B598" i="21"/>
  <c r="C598" i="21" s="1"/>
  <c r="A598" i="21"/>
  <c r="AN602" i="21"/>
  <c r="AO602" i="21" s="1"/>
  <c r="AM602" i="21"/>
  <c r="A602" i="21"/>
  <c r="C602" i="21" s="1"/>
  <c r="B602" i="21"/>
  <c r="AN606" i="21"/>
  <c r="AO606" i="21" s="1"/>
  <c r="AM606" i="21"/>
  <c r="B606" i="21"/>
  <c r="A606" i="21"/>
  <c r="AN610" i="21"/>
  <c r="AO610" i="21" s="1"/>
  <c r="AM610" i="21"/>
  <c r="B610" i="21"/>
  <c r="C610" i="21" s="1"/>
  <c r="A610" i="21"/>
  <c r="AM614" i="21"/>
  <c r="AN614" i="21"/>
  <c r="A614" i="21"/>
  <c r="B614" i="21"/>
  <c r="AN618" i="21"/>
  <c r="AO618" i="21" s="1"/>
  <c r="AM618" i="21"/>
  <c r="B618" i="21"/>
  <c r="A618" i="21"/>
  <c r="AN622" i="21"/>
  <c r="AO622" i="21" s="1"/>
  <c r="AM622" i="21"/>
  <c r="A622" i="21"/>
  <c r="C622" i="21" s="1"/>
  <c r="B622" i="21"/>
  <c r="AN626" i="21"/>
  <c r="AO626" i="21" s="1"/>
  <c r="AM626" i="21"/>
  <c r="A626" i="21"/>
  <c r="B626" i="21"/>
  <c r="AM630" i="21"/>
  <c r="AN630" i="21"/>
  <c r="A630" i="21"/>
  <c r="B630" i="21"/>
  <c r="AN634" i="21"/>
  <c r="AO634" i="21" s="1"/>
  <c r="AM634" i="21"/>
  <c r="A634" i="21"/>
  <c r="C634" i="21" s="1"/>
  <c r="B634" i="21"/>
  <c r="AN638" i="21"/>
  <c r="AO638" i="21" s="1"/>
  <c r="AM638" i="21"/>
  <c r="B638" i="21"/>
  <c r="A638" i="21"/>
  <c r="AN642" i="21"/>
  <c r="AO642" i="21" s="1"/>
  <c r="AM642" i="21"/>
  <c r="A642" i="21"/>
  <c r="B642" i="21"/>
  <c r="AN646" i="21"/>
  <c r="AO646" i="21" s="1"/>
  <c r="AM646" i="21"/>
  <c r="B646" i="21"/>
  <c r="C646" i="21" s="1"/>
  <c r="A646" i="21"/>
  <c r="AM650" i="21"/>
  <c r="AN650" i="21"/>
  <c r="A650" i="21"/>
  <c r="C650" i="21" s="1"/>
  <c r="B650" i="21"/>
  <c r="AN654" i="21"/>
  <c r="AO654" i="21" s="1"/>
  <c r="AM654" i="21"/>
  <c r="B654" i="21"/>
  <c r="A654" i="21"/>
  <c r="AN658" i="21"/>
  <c r="AO658" i="21" s="1"/>
  <c r="AM658" i="21"/>
  <c r="B658" i="21"/>
  <c r="C658" i="21" s="1"/>
  <c r="A658" i="21"/>
  <c r="AN662" i="21"/>
  <c r="AO662" i="21" s="1"/>
  <c r="AM662" i="21"/>
  <c r="A662" i="21"/>
  <c r="B662" i="21"/>
  <c r="AM666" i="21"/>
  <c r="AN666" i="21"/>
  <c r="A666" i="21"/>
  <c r="C666" i="21" s="1"/>
  <c r="B666" i="21"/>
  <c r="AN670" i="21"/>
  <c r="AO670" i="21" s="1"/>
  <c r="AM670" i="21"/>
  <c r="B670" i="21"/>
  <c r="A670" i="21"/>
  <c r="AN674" i="21"/>
  <c r="AO674" i="21" s="1"/>
  <c r="AM674" i="21"/>
  <c r="B674" i="21"/>
  <c r="C674" i="21" s="1"/>
  <c r="A674" i="21"/>
  <c r="AN678" i="21"/>
  <c r="AO678" i="21" s="1"/>
  <c r="AM678" i="21"/>
  <c r="A678" i="21"/>
  <c r="B678" i="21"/>
  <c r="AM682" i="21"/>
  <c r="AN682" i="21"/>
  <c r="A682" i="21"/>
  <c r="B682" i="21"/>
  <c r="AN686" i="21"/>
  <c r="AO686" i="21" s="1"/>
  <c r="AM686" i="21"/>
  <c r="A686" i="21"/>
  <c r="B686" i="21"/>
  <c r="AN690" i="21"/>
  <c r="AO690" i="21" s="1"/>
  <c r="AM690" i="21"/>
  <c r="A690" i="21"/>
  <c r="B690" i="21"/>
  <c r="AN694" i="21"/>
  <c r="AO694" i="21" s="1"/>
  <c r="AM694" i="21"/>
  <c r="A694" i="21"/>
  <c r="B694" i="21"/>
  <c r="AM698" i="21"/>
  <c r="AN698" i="21"/>
  <c r="A698" i="21"/>
  <c r="B698" i="21"/>
  <c r="AN702" i="21"/>
  <c r="AO702" i="21" s="1"/>
  <c r="AM702" i="21"/>
  <c r="A702" i="21"/>
  <c r="B702" i="21"/>
  <c r="AN706" i="21"/>
  <c r="AO706" i="21" s="1"/>
  <c r="AM706" i="21"/>
  <c r="B706" i="21"/>
  <c r="A706" i="21"/>
  <c r="AN710" i="21"/>
  <c r="AO710" i="21" s="1"/>
  <c r="AM710" i="21"/>
  <c r="A710" i="21"/>
  <c r="B710" i="21"/>
  <c r="AN714" i="21"/>
  <c r="AO714" i="21" s="1"/>
  <c r="AM714" i="21"/>
  <c r="A714" i="21"/>
  <c r="B714" i="21"/>
  <c r="AN718" i="21"/>
  <c r="AO718" i="21" s="1"/>
  <c r="AM718" i="21"/>
  <c r="B718" i="21"/>
  <c r="A718" i="21"/>
  <c r="AN722" i="21"/>
  <c r="AO722" i="21" s="1"/>
  <c r="AM722" i="21"/>
  <c r="A722" i="21"/>
  <c r="B722" i="21"/>
  <c r="AN726" i="21"/>
  <c r="AO726" i="21" s="1"/>
  <c r="AM726" i="21"/>
  <c r="A726" i="21"/>
  <c r="B726" i="21"/>
  <c r="AN730" i="21"/>
  <c r="AO730" i="21" s="1"/>
  <c r="AM730" i="21"/>
  <c r="A730" i="21"/>
  <c r="B730" i="21"/>
  <c r="AN734" i="21"/>
  <c r="AO734" i="21" s="1"/>
  <c r="AM734" i="21"/>
  <c r="A734" i="21"/>
  <c r="B734" i="21"/>
  <c r="AN738" i="21"/>
  <c r="AO738" i="21" s="1"/>
  <c r="AM738" i="21"/>
  <c r="B738" i="21"/>
  <c r="A738" i="21"/>
  <c r="AN742" i="21"/>
  <c r="AO742" i="21" s="1"/>
  <c r="AM742" i="21"/>
  <c r="A742" i="21"/>
  <c r="B742" i="21"/>
  <c r="AN746" i="21"/>
  <c r="AO746" i="21" s="1"/>
  <c r="AM746" i="21"/>
  <c r="A746" i="21"/>
  <c r="B746" i="21"/>
  <c r="AN750" i="21"/>
  <c r="AO750" i="21" s="1"/>
  <c r="AM750" i="21"/>
  <c r="B750" i="21"/>
  <c r="A750" i="21"/>
  <c r="AN754" i="21"/>
  <c r="AO754" i="21" s="1"/>
  <c r="AM754" i="21"/>
  <c r="A754" i="21"/>
  <c r="B754" i="21"/>
  <c r="AN758" i="21"/>
  <c r="AO758" i="21" s="1"/>
  <c r="AM758" i="21"/>
  <c r="A758" i="21"/>
  <c r="B758" i="21"/>
  <c r="AN762" i="21"/>
  <c r="AO762" i="21" s="1"/>
  <c r="AM762" i="21"/>
  <c r="A762" i="21"/>
  <c r="B762" i="21"/>
  <c r="AN766" i="21"/>
  <c r="AO766" i="21" s="1"/>
  <c r="AM766" i="21"/>
  <c r="A766" i="21"/>
  <c r="B766" i="21"/>
  <c r="AN770" i="21"/>
  <c r="AO770" i="21" s="1"/>
  <c r="AM770" i="21"/>
  <c r="B770" i="21"/>
  <c r="A770" i="21"/>
  <c r="AN774" i="21"/>
  <c r="AO774" i="21" s="1"/>
  <c r="AM774" i="21"/>
  <c r="A774" i="21"/>
  <c r="B774" i="21"/>
  <c r="AN778" i="21"/>
  <c r="AO778" i="21" s="1"/>
  <c r="AM778" i="21"/>
  <c r="A778" i="21"/>
  <c r="B778" i="21"/>
  <c r="AN782" i="21"/>
  <c r="AO782" i="21" s="1"/>
  <c r="AM782" i="21"/>
  <c r="B782" i="21"/>
  <c r="A782" i="21"/>
  <c r="AN786" i="21"/>
  <c r="AO786" i="21" s="1"/>
  <c r="AM786" i="21"/>
  <c r="A786" i="21"/>
  <c r="B786" i="21"/>
  <c r="C786" i="21" s="1"/>
  <c r="AM790" i="21"/>
  <c r="AN790" i="21"/>
  <c r="B790" i="21"/>
  <c r="A790" i="21"/>
  <c r="AM794" i="21"/>
  <c r="AN794" i="21"/>
  <c r="A794" i="21"/>
  <c r="B794" i="21"/>
  <c r="C794" i="21" s="1"/>
  <c r="AN798" i="21"/>
  <c r="AO798" i="21" s="1"/>
  <c r="AM798" i="21"/>
  <c r="B798" i="21"/>
  <c r="A798" i="21"/>
  <c r="AM802" i="21"/>
  <c r="AN802" i="21"/>
  <c r="A802" i="21"/>
  <c r="B802" i="21"/>
  <c r="C802" i="21" s="1"/>
  <c r="AM806" i="21"/>
  <c r="AN806" i="21"/>
  <c r="B806" i="21"/>
  <c r="A806" i="21"/>
  <c r="AN810" i="21"/>
  <c r="AO810" i="21" s="1"/>
  <c r="AM810" i="21"/>
  <c r="A810" i="21"/>
  <c r="B810" i="21"/>
  <c r="C810" i="21" s="1"/>
  <c r="AM814" i="21"/>
  <c r="AN814" i="21"/>
  <c r="B814" i="21"/>
  <c r="A814" i="21"/>
  <c r="AM818" i="21"/>
  <c r="AN818" i="21"/>
  <c r="A818" i="21"/>
  <c r="B818" i="21"/>
  <c r="C818" i="21" s="1"/>
  <c r="AM822" i="21"/>
  <c r="AN822" i="21"/>
  <c r="B822" i="21"/>
  <c r="A822" i="21"/>
  <c r="AM826" i="21"/>
  <c r="AN826" i="21"/>
  <c r="A826" i="21"/>
  <c r="B826" i="21"/>
  <c r="C826" i="21" s="1"/>
  <c r="AM830" i="21"/>
  <c r="AN830" i="21"/>
  <c r="B830" i="21"/>
  <c r="A830" i="21"/>
  <c r="AM834" i="21"/>
  <c r="AN834" i="21"/>
  <c r="A834" i="21"/>
  <c r="B834" i="21"/>
  <c r="C834" i="21" s="1"/>
  <c r="AM838" i="21"/>
  <c r="AN838" i="21"/>
  <c r="B838" i="21"/>
  <c r="A838" i="21"/>
  <c r="AM842" i="21"/>
  <c r="AN842" i="21"/>
  <c r="A842" i="21"/>
  <c r="B842" i="21"/>
  <c r="C842" i="21" s="1"/>
  <c r="AM846" i="21"/>
  <c r="AN846" i="21"/>
  <c r="B846" i="21"/>
  <c r="A846" i="21"/>
  <c r="AM850" i="21"/>
  <c r="AN850" i="21"/>
  <c r="A850" i="21"/>
  <c r="B850" i="21"/>
  <c r="C850" i="21" s="1"/>
  <c r="AM854" i="21"/>
  <c r="AN854" i="21"/>
  <c r="B854" i="21"/>
  <c r="A854" i="21"/>
  <c r="AM858" i="21"/>
  <c r="AN858" i="21"/>
  <c r="A858" i="21"/>
  <c r="B858" i="21"/>
  <c r="C858" i="21" s="1"/>
  <c r="AM862" i="21"/>
  <c r="AN862" i="21"/>
  <c r="B862" i="21"/>
  <c r="A862" i="21"/>
  <c r="AM866" i="21"/>
  <c r="AN866" i="21"/>
  <c r="A866" i="21"/>
  <c r="B866" i="21"/>
  <c r="C866" i="21" s="1"/>
  <c r="AM870" i="21"/>
  <c r="AN870" i="21"/>
  <c r="B870" i="21"/>
  <c r="A870" i="21"/>
  <c r="AM874" i="21"/>
  <c r="AN874" i="21"/>
  <c r="A874" i="21"/>
  <c r="B874" i="21"/>
  <c r="C874" i="21" s="1"/>
  <c r="AM878" i="21"/>
  <c r="AN878" i="21"/>
  <c r="B878" i="21"/>
  <c r="A878" i="21"/>
  <c r="AM882" i="21"/>
  <c r="AN882" i="21"/>
  <c r="A882" i="21"/>
  <c r="C882" i="21" s="1"/>
  <c r="AM886" i="21"/>
  <c r="AN886" i="21"/>
  <c r="B886" i="21"/>
  <c r="A886" i="21"/>
  <c r="AN890" i="21"/>
  <c r="AO890" i="21" s="1"/>
  <c r="AM890" i="21"/>
  <c r="A890" i="21"/>
  <c r="C890" i="21" s="1"/>
  <c r="AN894" i="21"/>
  <c r="AM894" i="21"/>
  <c r="A894" i="21"/>
  <c r="C894" i="21" s="1"/>
  <c r="AN898" i="21"/>
  <c r="AM898" i="21"/>
  <c r="A898" i="21"/>
  <c r="C898" i="21" s="1"/>
  <c r="AN902" i="21"/>
  <c r="AO902" i="21" s="1"/>
  <c r="AM902" i="21"/>
  <c r="A902" i="21"/>
  <c r="AN906" i="21"/>
  <c r="AO906" i="21" s="1"/>
  <c r="AM906" i="21"/>
  <c r="A906" i="21"/>
  <c r="C906" i="21" s="1"/>
  <c r="AN910" i="21"/>
  <c r="AM910" i="21"/>
  <c r="AN914" i="21"/>
  <c r="AO914" i="21" s="1"/>
  <c r="AM914" i="21"/>
  <c r="AN918" i="21"/>
  <c r="AM918" i="21"/>
  <c r="AN922" i="21"/>
  <c r="AO922" i="21" s="1"/>
  <c r="AM922" i="21"/>
  <c r="AN926" i="21"/>
  <c r="AM926" i="21"/>
  <c r="AN930" i="21"/>
  <c r="AO930" i="21" s="1"/>
  <c r="AM930" i="21"/>
  <c r="AN934" i="21"/>
  <c r="AM934" i="21"/>
  <c r="AN938" i="21"/>
  <c r="AO938" i="21" s="1"/>
  <c r="AM938" i="21"/>
  <c r="AN942" i="21"/>
  <c r="AM942" i="21"/>
  <c r="AN946" i="21"/>
  <c r="AO946" i="21" s="1"/>
  <c r="AM946" i="21"/>
  <c r="AN950" i="21"/>
  <c r="AM950" i="21"/>
  <c r="B951" i="21"/>
  <c r="C951" i="21" s="1"/>
  <c r="A950" i="21"/>
  <c r="C950" i="21" s="1"/>
  <c r="B948" i="21"/>
  <c r="C948" i="21" s="1"/>
  <c r="B945" i="21"/>
  <c r="C945" i="21" s="1"/>
  <c r="B943" i="21"/>
  <c r="C943" i="21" s="1"/>
  <c r="A942" i="21"/>
  <c r="C942" i="21" s="1"/>
  <c r="B940" i="21"/>
  <c r="C940" i="21" s="1"/>
  <c r="B937" i="21"/>
  <c r="C937" i="21" s="1"/>
  <c r="B935" i="21"/>
  <c r="C935" i="21" s="1"/>
  <c r="A934" i="21"/>
  <c r="C934" i="21" s="1"/>
  <c r="B932" i="21"/>
  <c r="C932" i="21" s="1"/>
  <c r="B929" i="21"/>
  <c r="C929" i="21" s="1"/>
  <c r="B927" i="21"/>
  <c r="C927" i="21" s="1"/>
  <c r="A926" i="21"/>
  <c r="C926" i="21" s="1"/>
  <c r="B924" i="21"/>
  <c r="C924" i="21" s="1"/>
  <c r="B921" i="21"/>
  <c r="C921" i="21" s="1"/>
  <c r="B919" i="21"/>
  <c r="C919" i="21" s="1"/>
  <c r="A918" i="21"/>
  <c r="C918" i="21" s="1"/>
  <c r="B916" i="21"/>
  <c r="C916" i="21" s="1"/>
  <c r="B913" i="21"/>
  <c r="C913" i="21" s="1"/>
  <c r="B911" i="21"/>
  <c r="C911" i="21" s="1"/>
  <c r="A910" i="21"/>
  <c r="C910" i="21" s="1"/>
  <c r="A908" i="21"/>
  <c r="B902" i="21"/>
  <c r="C902" i="21" s="1"/>
  <c r="A899" i="21"/>
  <c r="A896" i="21"/>
  <c r="A892" i="21"/>
  <c r="AX53" i="22"/>
  <c r="BB53" i="22"/>
  <c r="BB80" i="22"/>
  <c r="AX80" i="22"/>
  <c r="BB48" i="22"/>
  <c r="AX48" i="22"/>
  <c r="BB79" i="22"/>
  <c r="AX79" i="22"/>
  <c r="BB63" i="22"/>
  <c r="AX63" i="22"/>
  <c r="BB47" i="22"/>
  <c r="AX47" i="22"/>
  <c r="BB78" i="22"/>
  <c r="AX78" i="22"/>
  <c r="BB62" i="22"/>
  <c r="AX62" i="22"/>
  <c r="BB46" i="22"/>
  <c r="AX46" i="22"/>
  <c r="AX69" i="22"/>
  <c r="BB69" i="22"/>
  <c r="BB64" i="22"/>
  <c r="AX64" i="22"/>
  <c r="BB81" i="22"/>
  <c r="AX81" i="22"/>
  <c r="BB65" i="22"/>
  <c r="AX65" i="22"/>
  <c r="BB49" i="22"/>
  <c r="AX49" i="22"/>
  <c r="BB76" i="22"/>
  <c r="AX76" i="22"/>
  <c r="BB60" i="22"/>
  <c r="AX60" i="22"/>
  <c r="BB44" i="22"/>
  <c r="AX44" i="22"/>
  <c r="BB75" i="22"/>
  <c r="AX75" i="22"/>
  <c r="BB59" i="22"/>
  <c r="AX59" i="22"/>
  <c r="BB43" i="22"/>
  <c r="AX43" i="22"/>
  <c r="BB74" i="22"/>
  <c r="AX74" i="22"/>
  <c r="BB58" i="22"/>
  <c r="AX58" i="22"/>
  <c r="BB42" i="22"/>
  <c r="AX42" i="22"/>
  <c r="AX37" i="22"/>
  <c r="BB37" i="22"/>
  <c r="AX77" i="22"/>
  <c r="BB77" i="22"/>
  <c r="AX45" i="22"/>
  <c r="BB45" i="22"/>
  <c r="BB72" i="22"/>
  <c r="AX72" i="22"/>
  <c r="BB56" i="22"/>
  <c r="AX56" i="22"/>
  <c r="BB40" i="22"/>
  <c r="AX40" i="22"/>
  <c r="BB71" i="22"/>
  <c r="AX71" i="22"/>
  <c r="BB55" i="22"/>
  <c r="AX55" i="22"/>
  <c r="BB39" i="22"/>
  <c r="AX39" i="22"/>
  <c r="BB70" i="22"/>
  <c r="AX70" i="22"/>
  <c r="BB54" i="22"/>
  <c r="AX54" i="22"/>
  <c r="BB38" i="22"/>
  <c r="AX38" i="22"/>
  <c r="AX61" i="22"/>
  <c r="BB61" i="22"/>
  <c r="BB73" i="22"/>
  <c r="AX73" i="22"/>
  <c r="BB57" i="22"/>
  <c r="AX57" i="22"/>
  <c r="BB41" i="22"/>
  <c r="AX41" i="22"/>
  <c r="BB68" i="22"/>
  <c r="AX68" i="22"/>
  <c r="BB52" i="22"/>
  <c r="AX52" i="22"/>
  <c r="BB36" i="22"/>
  <c r="AX36" i="22"/>
  <c r="BB83" i="22"/>
  <c r="AX83" i="22"/>
  <c r="BB67" i="22"/>
  <c r="AX67" i="22"/>
  <c r="BB51" i="22"/>
  <c r="AX51" i="22"/>
  <c r="BB35" i="22"/>
  <c r="AX35" i="22"/>
  <c r="BB82" i="22"/>
  <c r="AX82" i="22"/>
  <c r="BB66" i="22"/>
  <c r="AX66" i="22"/>
  <c r="BB50" i="22"/>
  <c r="AX50" i="22"/>
  <c r="BB34" i="22"/>
  <c r="AX34" i="22"/>
  <c r="AE88" i="22"/>
  <c r="F24" i="26" s="1"/>
  <c r="H17" i="26"/>
  <c r="Z6" i="26"/>
  <c r="Z56" i="26" s="1"/>
  <c r="AE86" i="22"/>
  <c r="P17" i="26"/>
  <c r="AD57" i="26"/>
  <c r="AA56" i="26"/>
  <c r="F25" i="26" s="1"/>
  <c r="Y56" i="26"/>
  <c r="F23" i="26" s="1"/>
  <c r="AC56" i="26"/>
  <c r="F27" i="26" s="1"/>
  <c r="AB56" i="26"/>
  <c r="F26" i="26" s="1"/>
  <c r="AD56" i="26"/>
  <c r="F28" i="26" s="1"/>
  <c r="C703" i="21"/>
  <c r="C695" i="21"/>
  <c r="C692" i="21"/>
  <c r="C688" i="21"/>
  <c r="C656" i="21"/>
  <c r="C624" i="21"/>
  <c r="C592" i="21"/>
  <c r="C560" i="21"/>
  <c r="C528" i="21"/>
  <c r="C499" i="21"/>
  <c r="C467" i="21"/>
  <c r="C435" i="21"/>
  <c r="C403" i="21"/>
  <c r="C371" i="21"/>
  <c r="C679" i="21"/>
  <c r="C663" i="21"/>
  <c r="C647" i="21"/>
  <c r="C631" i="21"/>
  <c r="C615" i="21"/>
  <c r="C599" i="21"/>
  <c r="C583" i="21"/>
  <c r="C567" i="21"/>
  <c r="C551" i="21"/>
  <c r="C535" i="21"/>
  <c r="C519" i="21"/>
  <c r="C691" i="21"/>
  <c r="C675" i="21"/>
  <c r="C659" i="21"/>
  <c r="C643" i="21"/>
  <c r="C627" i="21"/>
  <c r="C611" i="21"/>
  <c r="C595" i="21"/>
  <c r="C579" i="21"/>
  <c r="C563" i="21"/>
  <c r="C547" i="21"/>
  <c r="C531" i="21"/>
  <c r="C515" i="21"/>
  <c r="C503" i="21"/>
  <c r="C495" i="21"/>
  <c r="C487" i="21"/>
  <c r="C479" i="21"/>
  <c r="C471" i="21"/>
  <c r="C463" i="21"/>
  <c r="C455" i="21"/>
  <c r="C447" i="21"/>
  <c r="C439" i="21"/>
  <c r="C431" i="21"/>
  <c r="C423" i="21"/>
  <c r="C415" i="21"/>
  <c r="C407" i="21"/>
  <c r="C399" i="21"/>
  <c r="C391" i="21"/>
  <c r="C383" i="21"/>
  <c r="C375" i="21"/>
  <c r="C367" i="21"/>
  <c r="C359" i="21"/>
  <c r="C782" i="21" l="1"/>
  <c r="C750" i="21"/>
  <c r="C738" i="21"/>
  <c r="C507" i="21"/>
  <c r="C774" i="21"/>
  <c r="C706" i="21"/>
  <c r="C682" i="21"/>
  <c r="C408" i="21"/>
  <c r="C404" i="21"/>
  <c r="C396" i="21"/>
  <c r="C392" i="21"/>
  <c r="C388" i="21"/>
  <c r="C718" i="21"/>
  <c r="C686" i="21"/>
  <c r="AO490" i="21"/>
  <c r="AO482" i="21"/>
  <c r="AO478" i="21"/>
  <c r="AO470" i="21"/>
  <c r="AO466" i="21"/>
  <c r="AO462" i="21"/>
  <c r="AO458" i="21"/>
  <c r="AO454" i="21"/>
  <c r="AO450" i="21"/>
  <c r="AO446" i="21"/>
  <c r="AO438" i="21"/>
  <c r="AO434" i="21"/>
  <c r="AO430" i="21"/>
  <c r="AO422" i="21"/>
  <c r="AO418" i="21"/>
  <c r="AO414" i="21"/>
  <c r="AO410" i="21"/>
  <c r="AO402" i="21"/>
  <c r="AO398" i="21"/>
  <c r="AO394" i="21"/>
  <c r="AO390" i="21"/>
  <c r="AO382" i="21"/>
  <c r="AO378" i="21"/>
  <c r="AO374" i="21"/>
  <c r="AO370" i="21"/>
  <c r="AO366" i="21"/>
  <c r="AO362" i="21"/>
  <c r="AO358" i="21"/>
  <c r="AO354" i="21"/>
  <c r="AO361" i="21"/>
  <c r="AO353" i="21"/>
  <c r="AO897" i="21"/>
  <c r="AO893" i="21"/>
  <c r="AO884" i="21"/>
  <c r="AO880" i="21"/>
  <c r="AO876" i="21"/>
  <c r="AO872" i="21"/>
  <c r="AO680" i="21"/>
  <c r="AO660" i="21"/>
  <c r="AO644" i="21"/>
  <c r="AO632" i="21"/>
  <c r="AO628" i="21"/>
  <c r="AO624" i="21"/>
  <c r="AO620" i="21"/>
  <c r="AO616" i="21"/>
  <c r="AO612" i="21"/>
  <c r="AO608" i="21"/>
  <c r="AO604" i="21"/>
  <c r="AO600" i="21"/>
  <c r="AO516" i="21"/>
  <c r="AO508" i="21"/>
  <c r="AO476" i="21"/>
  <c r="AO464" i="21"/>
  <c r="AO448" i="21"/>
  <c r="AO436" i="21"/>
  <c r="AO420" i="21"/>
  <c r="AO412" i="21"/>
  <c r="AO384" i="21"/>
  <c r="AO376" i="21"/>
  <c r="AO355" i="21"/>
  <c r="AO950" i="21"/>
  <c r="AO926" i="21"/>
  <c r="C870" i="21"/>
  <c r="C862" i="21"/>
  <c r="C846" i="21"/>
  <c r="C822" i="21"/>
  <c r="C814" i="21"/>
  <c r="C790" i="21"/>
  <c r="C897" i="21"/>
  <c r="AO934" i="21"/>
  <c r="AO910" i="21"/>
  <c r="C838" i="21"/>
  <c r="C830" i="21"/>
  <c r="C806" i="21"/>
  <c r="C798" i="21"/>
  <c r="AO898" i="21"/>
  <c r="C886" i="21"/>
  <c r="AO882" i="21"/>
  <c r="AO878" i="21"/>
  <c r="AO874" i="21"/>
  <c r="AO870" i="21"/>
  <c r="AO866" i="21"/>
  <c r="AO862" i="21"/>
  <c r="AO858" i="21"/>
  <c r="AO854" i="21"/>
  <c r="AO850" i="21"/>
  <c r="AO846" i="21"/>
  <c r="AO842" i="21"/>
  <c r="AO838" i="21"/>
  <c r="AO834" i="21"/>
  <c r="AO830" i="21"/>
  <c r="AO826" i="21"/>
  <c r="AO822" i="21"/>
  <c r="AO818" i="21"/>
  <c r="AO814" i="21"/>
  <c r="AO806" i="21"/>
  <c r="AO802" i="21"/>
  <c r="AO794" i="21"/>
  <c r="AO790" i="21"/>
  <c r="AO698" i="21"/>
  <c r="AO682" i="21"/>
  <c r="AO666" i="21"/>
  <c r="AO650" i="21"/>
  <c r="AO630" i="21"/>
  <c r="AO614" i="21"/>
  <c r="AO598" i="21"/>
  <c r="AO582" i="21"/>
  <c r="AO546" i="21"/>
  <c r="AO538" i="21"/>
  <c r="AO530" i="21"/>
  <c r="AO526" i="21"/>
  <c r="AO522" i="21"/>
  <c r="AO518" i="21"/>
  <c r="AO506" i="21"/>
  <c r="AO486" i="21"/>
  <c r="AO474" i="21"/>
  <c r="AO442" i="21"/>
  <c r="AO426" i="21"/>
  <c r="AO406" i="21"/>
  <c r="AO386" i="21"/>
  <c r="AO949" i="21"/>
  <c r="AO941" i="21"/>
  <c r="AO933" i="21"/>
  <c r="AO925" i="21"/>
  <c r="AO917" i="21"/>
  <c r="AO909" i="21"/>
  <c r="AO889" i="21"/>
  <c r="AO801" i="21"/>
  <c r="AO797" i="21"/>
  <c r="AO793" i="21"/>
  <c r="AO773" i="21"/>
  <c r="AO942" i="21"/>
  <c r="AO918" i="21"/>
  <c r="AO894" i="21"/>
  <c r="C878" i="21"/>
  <c r="C854" i="21"/>
  <c r="AO886" i="21"/>
  <c r="C885" i="21"/>
  <c r="C881" i="21"/>
  <c r="C877" i="21"/>
  <c r="C873" i="21"/>
  <c r="C869" i="21"/>
  <c r="C865" i="21"/>
  <c r="C861" i="21"/>
  <c r="C857" i="21"/>
  <c r="C853" i="21"/>
  <c r="C849" i="21"/>
  <c r="C845" i="21"/>
  <c r="C841" i="21"/>
  <c r="C837" i="21"/>
  <c r="C833" i="21"/>
  <c r="C829" i="21"/>
  <c r="C825" i="21"/>
  <c r="C821" i="21"/>
  <c r="C817" i="21"/>
  <c r="C813" i="21"/>
  <c r="C809" i="21"/>
  <c r="C805" i="21"/>
  <c r="C801" i="21"/>
  <c r="C797" i="21"/>
  <c r="C793" i="21"/>
  <c r="C789" i="21"/>
  <c r="C785" i="21"/>
  <c r="C781" i="21"/>
  <c r="C778" i="21"/>
  <c r="C770" i="21"/>
  <c r="C766" i="21"/>
  <c r="C762" i="21"/>
  <c r="C758" i="21"/>
  <c r="C754" i="21"/>
  <c r="C746" i="21"/>
  <c r="C742" i="21"/>
  <c r="C734" i="21"/>
  <c r="C730" i="21"/>
  <c r="C726" i="21"/>
  <c r="C722" i="21"/>
  <c r="C714" i="21"/>
  <c r="C710" i="21"/>
  <c r="C702" i="21"/>
  <c r="C698" i="21"/>
  <c r="C694" i="21"/>
  <c r="C690" i="21"/>
  <c r="C678" i="21"/>
  <c r="C670" i="21"/>
  <c r="C662" i="21"/>
  <c r="C654" i="21"/>
  <c r="C642" i="21"/>
  <c r="C638" i="21"/>
  <c r="C630" i="21"/>
  <c r="C626" i="21"/>
  <c r="C618" i="21"/>
  <c r="C614" i="21"/>
  <c r="C606" i="21"/>
  <c r="C590" i="21"/>
  <c r="C582" i="21"/>
  <c r="C578" i="21"/>
  <c r="C570" i="21"/>
  <c r="C566" i="21"/>
  <c r="C562" i="21"/>
  <c r="C554" i="21"/>
  <c r="C550" i="21"/>
  <c r="C546" i="21"/>
  <c r="C530" i="21"/>
  <c r="C518" i="21"/>
  <c r="C514" i="21"/>
  <c r="C506" i="21"/>
  <c r="C494" i="21"/>
  <c r="C474" i="21"/>
  <c r="C462" i="21"/>
  <c r="C442" i="21"/>
  <c r="C430" i="21"/>
  <c r="C410" i="21"/>
  <c r="C398" i="21"/>
  <c r="C378" i="21"/>
  <c r="C366" i="21"/>
  <c r="C361" i="21"/>
  <c r="C893" i="21"/>
  <c r="AO757" i="21"/>
  <c r="AO741" i="21"/>
  <c r="AO725" i="21"/>
  <c r="AO709" i="21"/>
  <c r="AO693" i="21"/>
  <c r="AO685" i="21"/>
  <c r="AO681" i="21"/>
  <c r="AO673" i="21"/>
  <c r="AO657" i="21"/>
  <c r="AO641" i="21"/>
  <c r="AO633" i="21"/>
  <c r="AO629" i="21"/>
  <c r="AO621" i="21"/>
  <c r="AO617" i="21"/>
  <c r="AO613" i="21"/>
  <c r="AO605" i="21"/>
  <c r="AO601" i="21"/>
  <c r="AO597" i="21"/>
  <c r="AO589" i="21"/>
  <c r="AO585" i="21"/>
  <c r="AO581" i="21"/>
  <c r="AO573" i="21"/>
  <c r="AO569" i="21"/>
  <c r="AO565" i="21"/>
  <c r="AO557" i="21"/>
  <c r="AO553" i="21"/>
  <c r="AO549" i="21"/>
  <c r="AO545" i="21"/>
  <c r="AO541" i="21"/>
  <c r="AO533" i="21"/>
  <c r="AO529" i="21"/>
  <c r="AO525" i="21"/>
  <c r="AO521" i="21"/>
  <c r="AO513" i="21"/>
  <c r="AO497" i="21"/>
  <c r="AO489" i="21"/>
  <c r="AO457" i="21"/>
  <c r="AO425" i="21"/>
  <c r="AO417" i="21"/>
  <c r="AO409" i="21"/>
  <c r="AO401" i="21"/>
  <c r="AO397" i="21"/>
  <c r="AO393" i="21"/>
  <c r="AO381" i="21"/>
  <c r="AO377" i="21"/>
  <c r="AO373" i="21"/>
  <c r="AO369" i="21"/>
  <c r="AO365" i="21"/>
  <c r="AO357" i="21"/>
  <c r="C915" i="21"/>
  <c r="C931" i="21"/>
  <c r="C947" i="21"/>
  <c r="AO908" i="21"/>
  <c r="C900" i="21"/>
  <c r="AO892" i="21"/>
  <c r="AO888" i="21"/>
  <c r="C384" i="21"/>
  <c r="C376" i="21"/>
  <c r="C372" i="21"/>
  <c r="C364" i="21"/>
  <c r="C360" i="21"/>
  <c r="C356" i="21"/>
  <c r="AO951" i="21"/>
  <c r="AO943" i="21"/>
  <c r="AO935" i="21"/>
  <c r="AO927" i="21"/>
  <c r="AO919" i="21"/>
  <c r="AO911" i="21"/>
  <c r="AO899" i="21"/>
  <c r="C891" i="21"/>
  <c r="C887" i="21"/>
  <c r="C875" i="21"/>
  <c r="C871" i="21"/>
  <c r="C867" i="21"/>
  <c r="C863" i="21"/>
  <c r="C859" i="21"/>
  <c r="C855" i="21"/>
  <c r="C851" i="21"/>
  <c r="C847" i="21"/>
  <c r="C843" i="21"/>
  <c r="C839" i="21"/>
  <c r="C835" i="21"/>
  <c r="C831" i="21"/>
  <c r="C827" i="21"/>
  <c r="C823" i="21"/>
  <c r="C819" i="21"/>
  <c r="C815" i="21"/>
  <c r="C811" i="21"/>
  <c r="C807" i="21"/>
  <c r="C803" i="21"/>
  <c r="C799" i="21"/>
  <c r="C795" i="21"/>
  <c r="C791" i="21"/>
  <c r="C787" i="21"/>
  <c r="C783" i="21"/>
  <c r="C775" i="21"/>
  <c r="C763" i="21"/>
  <c r="C743" i="21"/>
  <c r="C731" i="21"/>
  <c r="C711" i="21"/>
  <c r="C699" i="21"/>
  <c r="C687" i="21"/>
  <c r="C639" i="21"/>
  <c r="C623" i="21"/>
  <c r="C603" i="21"/>
  <c r="C587" i="21"/>
  <c r="C539" i="21"/>
  <c r="C523" i="21"/>
  <c r="C491" i="21"/>
  <c r="C459" i="21"/>
  <c r="C427" i="21"/>
  <c r="C395" i="21"/>
  <c r="C363" i="21"/>
  <c r="C773" i="21"/>
  <c r="C769" i="21"/>
  <c r="C761" i="21"/>
  <c r="C757" i="21"/>
  <c r="C753" i="21"/>
  <c r="C749" i="21"/>
  <c r="C741" i="21"/>
  <c r="C737" i="21"/>
  <c r="C729" i="21"/>
  <c r="C725" i="21"/>
  <c r="C721" i="21"/>
  <c r="C717" i="21"/>
  <c r="C709" i="21"/>
  <c r="C705" i="21"/>
  <c r="C697" i="21"/>
  <c r="C693" i="21"/>
  <c r="C681" i="21"/>
  <c r="C677" i="21"/>
  <c r="C673" i="21"/>
  <c r="C669" i="21"/>
  <c r="C661" i="21"/>
  <c r="C657" i="21"/>
  <c r="C653" i="21"/>
  <c r="C645" i="21"/>
  <c r="C617" i="21"/>
  <c r="C613" i="21"/>
  <c r="C609" i="21"/>
  <c r="C605" i="21"/>
  <c r="C597" i="21"/>
  <c r="C593" i="21"/>
  <c r="C589" i="21"/>
  <c r="C585" i="21"/>
  <c r="C577" i="21"/>
  <c r="C573" i="21"/>
  <c r="C569" i="21"/>
  <c r="C561" i="21"/>
  <c r="C557" i="21"/>
  <c r="C553" i="21"/>
  <c r="C549" i="21"/>
  <c r="C545" i="21"/>
  <c r="C541" i="21"/>
  <c r="C537" i="21"/>
  <c r="C533" i="21"/>
  <c r="C529" i="21"/>
  <c r="C525" i="21"/>
  <c r="C521" i="21"/>
  <c r="C513" i="21"/>
  <c r="C509" i="21"/>
  <c r="C505" i="21"/>
  <c r="C497" i="21"/>
  <c r="C493" i="21"/>
  <c r="C489" i="21"/>
  <c r="C485" i="21"/>
  <c r="C477" i="21"/>
  <c r="C473" i="21"/>
  <c r="C465" i="21"/>
  <c r="C461" i="21"/>
  <c r="C457" i="21"/>
  <c r="C453" i="21"/>
  <c r="C445" i="21"/>
  <c r="C441" i="21"/>
  <c r="C433" i="21"/>
  <c r="C429" i="21"/>
  <c r="C425" i="21"/>
  <c r="C421" i="21"/>
  <c r="C413" i="21"/>
  <c r="C409" i="21"/>
  <c r="C401" i="21"/>
  <c r="C397" i="21"/>
  <c r="C393" i="21"/>
  <c r="C389" i="21"/>
  <c r="C381" i="21"/>
  <c r="C377" i="21"/>
  <c r="C369" i="21"/>
  <c r="C365" i="21"/>
  <c r="C357" i="21"/>
  <c r="C920" i="21"/>
  <c r="C936" i="21"/>
  <c r="AO944" i="21"/>
  <c r="AO936" i="21"/>
  <c r="AO928" i="21"/>
  <c r="AO920" i="21"/>
  <c r="AO912" i="21"/>
  <c r="C904" i="21"/>
  <c r="AO896" i="21"/>
  <c r="C888" i="21"/>
  <c r="C776" i="21"/>
  <c r="C772" i="21"/>
  <c r="C760" i="21"/>
  <c r="C748" i="21"/>
  <c r="C728" i="21"/>
  <c r="C716" i="21"/>
  <c r="C696" i="21"/>
  <c r="C672" i="21"/>
  <c r="C632" i="21"/>
  <c r="C620" i="21"/>
  <c r="C612" i="21"/>
  <c r="C608" i="21"/>
  <c r="C596" i="21"/>
  <c r="C584" i="21"/>
  <c r="C572" i="21"/>
  <c r="C556" i="21"/>
  <c r="C548" i="21"/>
  <c r="C532" i="21"/>
  <c r="C520" i="21"/>
  <c r="C508" i="21"/>
  <c r="C496" i="21"/>
  <c r="C476" i="21"/>
  <c r="C464" i="21"/>
  <c r="C444" i="21"/>
  <c r="C432" i="21"/>
  <c r="C412" i="21"/>
  <c r="C400" i="21"/>
  <c r="BB27" i="21"/>
  <c r="AX21" i="21"/>
  <c r="AZ24" i="21"/>
  <c r="AZ32" i="21"/>
  <c r="AX29" i="21"/>
  <c r="BB21" i="21"/>
  <c r="BB29" i="21"/>
  <c r="BB23" i="21"/>
  <c r="BA28" i="21"/>
  <c r="BB22" i="21"/>
  <c r="AZ25" i="21"/>
  <c r="AX28" i="21"/>
  <c r="BB30" i="21"/>
  <c r="AO352" i="21"/>
  <c r="BA26" i="21"/>
  <c r="BA23" i="21"/>
  <c r="BA27" i="21"/>
  <c r="BA31" i="21"/>
  <c r="AZ30" i="21"/>
  <c r="AZ28" i="21"/>
  <c r="AX23" i="21"/>
  <c r="AX27" i="21"/>
  <c r="BA22" i="21"/>
  <c r="AY23" i="21"/>
  <c r="BA32" i="21"/>
  <c r="AZ23" i="21"/>
  <c r="AX26" i="21"/>
  <c r="BB28" i="21"/>
  <c r="AZ31" i="21"/>
  <c r="AY29" i="21"/>
  <c r="AY24" i="21"/>
  <c r="AY28" i="21"/>
  <c r="AZ22" i="21"/>
  <c r="BB31" i="21"/>
  <c r="AY32" i="21"/>
  <c r="AX31" i="21"/>
  <c r="BA24" i="21"/>
  <c r="AY25" i="21"/>
  <c r="AZ21" i="21"/>
  <c r="AX24" i="21"/>
  <c r="BB26" i="21"/>
  <c r="AZ29" i="21"/>
  <c r="AX32" i="21"/>
  <c r="BA21" i="21"/>
  <c r="BA25" i="21"/>
  <c r="BA29" i="21"/>
  <c r="AZ26" i="21"/>
  <c r="BB25" i="21"/>
  <c r="AY31" i="21"/>
  <c r="AX25" i="21"/>
  <c r="BA30" i="21"/>
  <c r="AY27" i="21"/>
  <c r="AX22" i="21"/>
  <c r="BB24" i="21"/>
  <c r="AZ27" i="21"/>
  <c r="AX30" i="21"/>
  <c r="BB32" i="21"/>
  <c r="AY21" i="21"/>
  <c r="AY22" i="21"/>
  <c r="AY26" i="21"/>
  <c r="AY30" i="21"/>
  <c r="AO947" i="21"/>
  <c r="C895" i="21"/>
  <c r="AO887" i="21"/>
  <c r="AO883" i="21"/>
  <c r="AO879" i="21"/>
  <c r="AO875" i="21"/>
  <c r="AO871" i="21"/>
  <c r="AO867" i="21"/>
  <c r="AO863" i="21"/>
  <c r="AO859" i="21"/>
  <c r="AO855" i="21"/>
  <c r="AO851" i="21"/>
  <c r="AO847" i="21"/>
  <c r="AO843" i="21"/>
  <c r="AO839" i="21"/>
  <c r="AO835" i="21"/>
  <c r="AO831" i="21"/>
  <c r="AO827" i="21"/>
  <c r="AO823" i="21"/>
  <c r="AO819" i="21"/>
  <c r="AO815" i="21"/>
  <c r="AO803" i="21"/>
  <c r="AO799" i="21"/>
  <c r="AO791" i="21"/>
  <c r="AO775" i="21"/>
  <c r="AO759" i="21"/>
  <c r="AO743" i="21"/>
  <c r="AO727" i="21"/>
  <c r="AO711" i="21"/>
  <c r="AO699" i="21"/>
  <c r="AO695" i="21"/>
  <c r="AO683" i="21"/>
  <c r="AO679" i="21"/>
  <c r="AO659" i="21"/>
  <c r="AO651" i="21"/>
  <c r="AO643" i="21"/>
  <c r="AO631" i="21"/>
  <c r="AO615" i="21"/>
  <c r="AO599" i="21"/>
  <c r="AO583" i="21"/>
  <c r="AO563" i="21"/>
  <c r="AO531" i="21"/>
  <c r="AO527" i="21"/>
  <c r="AO519" i="21"/>
  <c r="AO507" i="21"/>
  <c r="AO499" i="21"/>
  <c r="AO475" i="21"/>
  <c r="AO467" i="21"/>
  <c r="AO451" i="21"/>
  <c r="AO427" i="21"/>
  <c r="AO423" i="21"/>
  <c r="AO407" i="21"/>
  <c r="AO399" i="21"/>
  <c r="C923" i="21"/>
  <c r="C939" i="21"/>
  <c r="C908" i="21"/>
  <c r="C892" i="21"/>
  <c r="AO868" i="21"/>
  <c r="AO864" i="21"/>
  <c r="AO860" i="21"/>
  <c r="AO856" i="21"/>
  <c r="AO852" i="21"/>
  <c r="AO848" i="21"/>
  <c r="AO844" i="21"/>
  <c r="AO840" i="21"/>
  <c r="AO836" i="21"/>
  <c r="AO832" i="21"/>
  <c r="AO828" i="21"/>
  <c r="AO824" i="21"/>
  <c r="AO820" i="21"/>
  <c r="AO816" i="21"/>
  <c r="AO804" i="21"/>
  <c r="AO780" i="21"/>
  <c r="AO764" i="21"/>
  <c r="AO748" i="21"/>
  <c r="AO732" i="21"/>
  <c r="AO716" i="21"/>
  <c r="AO596" i="21"/>
  <c r="AO592" i="21"/>
  <c r="AO588" i="21"/>
  <c r="AO584" i="21"/>
  <c r="AO580" i="21"/>
  <c r="AO576" i="21"/>
  <c r="AO572" i="21"/>
  <c r="AO564" i="21"/>
  <c r="AO560" i="21"/>
  <c r="AO552" i="21"/>
  <c r="AO536" i="21"/>
  <c r="AO528" i="21"/>
  <c r="C899" i="21"/>
  <c r="C912" i="21"/>
  <c r="C928" i="21"/>
  <c r="C944" i="21"/>
  <c r="AO940" i="21"/>
  <c r="AO932" i="21"/>
  <c r="AO924" i="21"/>
  <c r="AO916" i="21"/>
  <c r="AO904" i="21"/>
  <c r="C896" i="21"/>
  <c r="AO688" i="21"/>
  <c r="AO684" i="21"/>
  <c r="AO676" i="21"/>
  <c r="AO672" i="21"/>
  <c r="AO668" i="21"/>
  <c r="AO664" i="21"/>
  <c r="AO656" i="21"/>
  <c r="AO652" i="21"/>
  <c r="AO648" i="21"/>
  <c r="AO640" i="21"/>
  <c r="AO636" i="21"/>
  <c r="AO520" i="21"/>
  <c r="AO500" i="21"/>
  <c r="AO496" i="21"/>
  <c r="AO492" i="21"/>
  <c r="AO488" i="21"/>
  <c r="AO484" i="21"/>
  <c r="AO480" i="21"/>
  <c r="AO472" i="21"/>
  <c r="AO468" i="21"/>
  <c r="AO460" i="21"/>
  <c r="AO456" i="21"/>
  <c r="AO452" i="21"/>
  <c r="AO444" i="21"/>
  <c r="AO440" i="21"/>
  <c r="AO432" i="21"/>
  <c r="AO428" i="21"/>
  <c r="AO424" i="21"/>
  <c r="AO416" i="21"/>
  <c r="AO408" i="21"/>
  <c r="AO404" i="21"/>
  <c r="AO400" i="21"/>
  <c r="AO396" i="21"/>
  <c r="AO392" i="21"/>
  <c r="AO388" i="21"/>
  <c r="AO380" i="21"/>
  <c r="AO372" i="21"/>
  <c r="AO368" i="21"/>
  <c r="AO364" i="21"/>
  <c r="AO360" i="21"/>
  <c r="AO356" i="21"/>
  <c r="C907" i="21"/>
  <c r="C903" i="21"/>
  <c r="AO895" i="21"/>
  <c r="AO891" i="21"/>
  <c r="AX88" i="22"/>
  <c r="BB88" i="22"/>
  <c r="AF6" i="26"/>
  <c r="F30" i="26"/>
  <c r="AF7" i="26" l="1"/>
  <c r="BA33" i="21"/>
  <c r="AZ33" i="21"/>
  <c r="AY33" i="21"/>
  <c r="BB33" i="21"/>
  <c r="AX33" i="21"/>
  <c r="CC49" i="23"/>
  <c r="CB49" i="23"/>
  <c r="CA49" i="23"/>
  <c r="BZ49" i="23"/>
  <c r="BY49" i="23"/>
  <c r="BX49" i="23"/>
  <c r="BW49" i="23"/>
  <c r="BV49" i="23"/>
  <c r="BU49" i="23"/>
  <c r="BT49" i="23"/>
  <c r="BS49" i="23"/>
  <c r="BR49" i="23"/>
  <c r="BQ49" i="23"/>
  <c r="BP49" i="23"/>
  <c r="BO49" i="23"/>
  <c r="BN49" i="23"/>
  <c r="BM49" i="23"/>
  <c r="BL49" i="23"/>
  <c r="BK49" i="23"/>
  <c r="BJ49" i="23"/>
  <c r="BI49" i="23"/>
  <c r="BH49" i="23"/>
  <c r="BG49" i="23"/>
  <c r="BF49" i="23"/>
  <c r="BE49" i="23"/>
  <c r="BD49" i="23"/>
  <c r="BC49" i="23"/>
  <c r="BB49" i="23"/>
  <c r="BA49" i="23"/>
  <c r="AZ49" i="23"/>
  <c r="AY49" i="23"/>
  <c r="AX49" i="23"/>
  <c r="AW49" i="23"/>
  <c r="AV49" i="23"/>
  <c r="AU49" i="23"/>
  <c r="AT49" i="23"/>
  <c r="AS49" i="23"/>
  <c r="AR49" i="23"/>
  <c r="AQ49" i="23"/>
  <c r="AP49" i="23"/>
  <c r="AO49" i="23"/>
  <c r="AN49" i="23"/>
  <c r="AM49" i="23"/>
  <c r="AL49" i="23"/>
  <c r="AK49" i="23"/>
  <c r="AJ49" i="23"/>
  <c r="AI49" i="23"/>
  <c r="AH49" i="23"/>
  <c r="AG49" i="23"/>
  <c r="AF49" i="23"/>
  <c r="AE49" i="23"/>
  <c r="AD49" i="23"/>
  <c r="AC49" i="23"/>
  <c r="AB49" i="23"/>
  <c r="AA49" i="23"/>
  <c r="Z49" i="23"/>
  <c r="Y49" i="23"/>
  <c r="X49" i="23"/>
  <c r="W49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C49" i="23"/>
  <c r="CC45" i="23"/>
  <c r="CB45" i="23"/>
  <c r="CA45" i="23"/>
  <c r="BZ45" i="23"/>
  <c r="BY45" i="23"/>
  <c r="BX45" i="23"/>
  <c r="BW45" i="23"/>
  <c r="BV45" i="23"/>
  <c r="BU45" i="23"/>
  <c r="BT45" i="23"/>
  <c r="BS45" i="23"/>
  <c r="BR45" i="23"/>
  <c r="BQ45" i="23"/>
  <c r="BP45" i="23"/>
  <c r="BO45" i="23"/>
  <c r="BN45" i="23"/>
  <c r="BM45" i="23"/>
  <c r="BL45" i="23"/>
  <c r="BK45" i="23"/>
  <c r="BJ45" i="23"/>
  <c r="BI45" i="23"/>
  <c r="BH45" i="23"/>
  <c r="BG45" i="23"/>
  <c r="BF45" i="23"/>
  <c r="BE45" i="23"/>
  <c r="BD45" i="23"/>
  <c r="BC45" i="23"/>
  <c r="BB45" i="23"/>
  <c r="BA45" i="23"/>
  <c r="AZ45" i="23"/>
  <c r="AY45" i="23"/>
  <c r="AX45" i="23"/>
  <c r="AW45" i="23"/>
  <c r="AV45" i="23"/>
  <c r="AU45" i="23"/>
  <c r="AT45" i="23"/>
  <c r="AS45" i="23"/>
  <c r="AR45" i="23"/>
  <c r="AQ45" i="23"/>
  <c r="AP45" i="23"/>
  <c r="AO45" i="23"/>
  <c r="AN45" i="23"/>
  <c r="AM45" i="23"/>
  <c r="AL45" i="23"/>
  <c r="AK45" i="23"/>
  <c r="AJ45" i="23"/>
  <c r="AI45" i="23"/>
  <c r="AH45" i="23"/>
  <c r="AG45" i="23"/>
  <c r="AF45" i="23"/>
  <c r="AE45" i="23"/>
  <c r="AD45" i="23"/>
  <c r="AC45" i="23"/>
  <c r="AB45" i="23"/>
  <c r="AA45" i="23"/>
  <c r="Z45" i="23"/>
  <c r="Y45" i="23"/>
  <c r="X45" i="23"/>
  <c r="W45" i="23"/>
  <c r="V45" i="23"/>
  <c r="U45" i="23"/>
  <c r="T45" i="23"/>
  <c r="S45" i="23"/>
  <c r="R45" i="23"/>
  <c r="Q45" i="23"/>
  <c r="P45" i="23"/>
  <c r="O45" i="23"/>
  <c r="N45" i="23"/>
  <c r="M45" i="23"/>
  <c r="L45" i="23"/>
  <c r="K45" i="23"/>
  <c r="J45" i="23"/>
  <c r="I45" i="23"/>
  <c r="H45" i="23"/>
  <c r="G45" i="23"/>
  <c r="F45" i="23"/>
  <c r="E45" i="23"/>
  <c r="D45" i="23"/>
  <c r="C45" i="23"/>
  <c r="CC42" i="23"/>
  <c r="CB42" i="23"/>
  <c r="CA42" i="23"/>
  <c r="BZ42" i="23"/>
  <c r="BY42" i="23"/>
  <c r="BX42" i="23"/>
  <c r="BW42" i="23"/>
  <c r="BV42" i="23"/>
  <c r="BU42" i="23"/>
  <c r="BT42" i="23"/>
  <c r="BS42" i="23"/>
  <c r="BR42" i="23"/>
  <c r="BQ42" i="23"/>
  <c r="BP42" i="23"/>
  <c r="BO42" i="23"/>
  <c r="BN42" i="23"/>
  <c r="BM42" i="23"/>
  <c r="BL42" i="23"/>
  <c r="BK42" i="23"/>
  <c r="BJ42" i="23"/>
  <c r="BI42" i="23"/>
  <c r="BH42" i="23"/>
  <c r="BG42" i="23"/>
  <c r="BF42" i="23"/>
  <c r="BE42" i="23"/>
  <c r="BD42" i="23"/>
  <c r="BC42" i="23"/>
  <c r="BB42" i="23"/>
  <c r="BA42" i="23"/>
  <c r="AZ42" i="23"/>
  <c r="AY42" i="23"/>
  <c r="AX42" i="23"/>
  <c r="AW42" i="23"/>
  <c r="AV42" i="23"/>
  <c r="AU42" i="23"/>
  <c r="AT42" i="23"/>
  <c r="AS42" i="23"/>
  <c r="AR42" i="23"/>
  <c r="AQ42" i="23"/>
  <c r="AP42" i="23"/>
  <c r="AO42" i="23"/>
  <c r="AN42" i="23"/>
  <c r="AM42" i="23"/>
  <c r="AL42" i="23"/>
  <c r="AK42" i="23"/>
  <c r="AJ42" i="23"/>
  <c r="AI42" i="23"/>
  <c r="AH42" i="23"/>
  <c r="AG42" i="23"/>
  <c r="AF42" i="23"/>
  <c r="AE42" i="23"/>
  <c r="AD42" i="23"/>
  <c r="AC42" i="23"/>
  <c r="AB42" i="23"/>
  <c r="AA42" i="23"/>
  <c r="Z42" i="23"/>
  <c r="Y42" i="23"/>
  <c r="X42" i="23"/>
  <c r="W42" i="23"/>
  <c r="V42" i="23"/>
  <c r="U42" i="23"/>
  <c r="T42" i="23"/>
  <c r="S42" i="23"/>
  <c r="R42" i="23"/>
  <c r="Q42" i="23"/>
  <c r="P42" i="23"/>
  <c r="O42" i="23"/>
  <c r="N42" i="23"/>
  <c r="M42" i="23"/>
  <c r="L42" i="23"/>
  <c r="K42" i="23"/>
  <c r="J42" i="23"/>
  <c r="I42" i="23"/>
  <c r="H42" i="23"/>
  <c r="G42" i="23"/>
  <c r="F42" i="23"/>
  <c r="E42" i="23"/>
  <c r="D42" i="23"/>
  <c r="C42" i="23"/>
  <c r="CC41" i="23"/>
  <c r="CB41" i="23"/>
  <c r="CA41" i="23"/>
  <c r="BZ41" i="23"/>
  <c r="BY41" i="23"/>
  <c r="BX41" i="23"/>
  <c r="BW41" i="23"/>
  <c r="BV41" i="23"/>
  <c r="BU41" i="23"/>
  <c r="BT41" i="23"/>
  <c r="BS41" i="23"/>
  <c r="BR41" i="23"/>
  <c r="BQ41" i="23"/>
  <c r="BP41" i="23"/>
  <c r="BO41" i="23"/>
  <c r="BN41" i="23"/>
  <c r="BM41" i="23"/>
  <c r="BL41" i="23"/>
  <c r="BK41" i="23"/>
  <c r="BJ41" i="23"/>
  <c r="BI41" i="23"/>
  <c r="BH41" i="23"/>
  <c r="BG41" i="23"/>
  <c r="BF41" i="23"/>
  <c r="BE41" i="23"/>
  <c r="BD41" i="23"/>
  <c r="BC41" i="23"/>
  <c r="BB41" i="23"/>
  <c r="BA41" i="23"/>
  <c r="AZ41" i="23"/>
  <c r="AY41" i="23"/>
  <c r="AX41" i="23"/>
  <c r="AW41" i="23"/>
  <c r="AV41" i="23"/>
  <c r="AU41" i="23"/>
  <c r="AT41" i="23"/>
  <c r="AS41" i="23"/>
  <c r="AR41" i="23"/>
  <c r="AQ41" i="23"/>
  <c r="AP41" i="23"/>
  <c r="AO41" i="23"/>
  <c r="AN41" i="23"/>
  <c r="AM41" i="23"/>
  <c r="AL41" i="23"/>
  <c r="AK41" i="23"/>
  <c r="AJ41" i="23"/>
  <c r="AI41" i="23"/>
  <c r="AH41" i="23"/>
  <c r="AG41" i="23"/>
  <c r="AF41" i="23"/>
  <c r="AE41" i="23"/>
  <c r="AD41" i="23"/>
  <c r="AC41" i="23"/>
  <c r="AB41" i="23"/>
  <c r="AA41" i="23"/>
  <c r="Z41" i="23"/>
  <c r="Y41" i="23"/>
  <c r="X41" i="23"/>
  <c r="W41" i="23"/>
  <c r="V41" i="23"/>
  <c r="U41" i="23"/>
  <c r="T41" i="23"/>
  <c r="S41" i="23"/>
  <c r="R41" i="23"/>
  <c r="Q41" i="23"/>
  <c r="P41" i="23"/>
  <c r="O41" i="23"/>
  <c r="N41" i="23"/>
  <c r="M41" i="23"/>
  <c r="L41" i="23"/>
  <c r="K41" i="23"/>
  <c r="J41" i="23"/>
  <c r="I41" i="23"/>
  <c r="H41" i="23"/>
  <c r="G41" i="23"/>
  <c r="F41" i="23"/>
  <c r="E41" i="23"/>
  <c r="D41" i="23"/>
  <c r="C41" i="23"/>
  <c r="CC40" i="23"/>
  <c r="CB40" i="23"/>
  <c r="CA40" i="23"/>
  <c r="BZ40" i="23"/>
  <c r="BY40" i="23"/>
  <c r="BX40" i="23"/>
  <c r="BW40" i="23"/>
  <c r="BV40" i="23"/>
  <c r="BU40" i="23"/>
  <c r="BT40" i="23"/>
  <c r="BS40" i="23"/>
  <c r="BR40" i="23"/>
  <c r="BQ40" i="23"/>
  <c r="BP40" i="23"/>
  <c r="BO40" i="23"/>
  <c r="BN40" i="23"/>
  <c r="BM40" i="23"/>
  <c r="BL40" i="23"/>
  <c r="BK40" i="23"/>
  <c r="BJ40" i="23"/>
  <c r="BI40" i="23"/>
  <c r="BH40" i="23"/>
  <c r="BG40" i="23"/>
  <c r="BF40" i="23"/>
  <c r="BE40" i="23"/>
  <c r="BD40" i="23"/>
  <c r="BC40" i="23"/>
  <c r="BB40" i="23"/>
  <c r="BA40" i="23"/>
  <c r="AZ40" i="23"/>
  <c r="AY40" i="23"/>
  <c r="AX40" i="23"/>
  <c r="AW40" i="23"/>
  <c r="AV40" i="23"/>
  <c r="AU40" i="23"/>
  <c r="AT40" i="23"/>
  <c r="AS40" i="23"/>
  <c r="AR40" i="23"/>
  <c r="AQ40" i="23"/>
  <c r="AP40" i="23"/>
  <c r="AO40" i="23"/>
  <c r="AN40" i="23"/>
  <c r="AM40" i="23"/>
  <c r="AL40" i="23"/>
  <c r="AK40" i="23"/>
  <c r="AJ40" i="23"/>
  <c r="AI40" i="23"/>
  <c r="AH40" i="23"/>
  <c r="AG40" i="23"/>
  <c r="AF40" i="23"/>
  <c r="AE40" i="23"/>
  <c r="AD40" i="23"/>
  <c r="AC40" i="23"/>
  <c r="AB40" i="23"/>
  <c r="AA40" i="23"/>
  <c r="Z40" i="23"/>
  <c r="Y40" i="23"/>
  <c r="X40" i="23"/>
  <c r="W40" i="23"/>
  <c r="V40" i="23"/>
  <c r="U40" i="23"/>
  <c r="T40" i="23"/>
  <c r="S40" i="23"/>
  <c r="R40" i="23"/>
  <c r="Q40" i="23"/>
  <c r="P40" i="23"/>
  <c r="O40" i="23"/>
  <c r="N40" i="23"/>
  <c r="M40" i="23"/>
  <c r="L40" i="23"/>
  <c r="K40" i="23"/>
  <c r="J40" i="23"/>
  <c r="I40" i="23"/>
  <c r="H40" i="23"/>
  <c r="G40" i="23"/>
  <c r="F40" i="23"/>
  <c r="E40" i="23"/>
  <c r="D40" i="23"/>
  <c r="C40" i="23"/>
  <c r="CE42" i="19"/>
  <c r="CD42" i="19"/>
  <c r="CE41" i="19"/>
  <c r="CD41" i="19"/>
  <c r="CE40" i="19"/>
  <c r="CD40" i="19"/>
  <c r="C57" i="23"/>
  <c r="B358" i="8"/>
  <c r="C358" i="8"/>
  <c r="C370" i="8" s="1"/>
  <c r="C382" i="8" s="1"/>
  <c r="C394" i="8" s="1"/>
  <c r="C406" i="8" s="1"/>
  <c r="C418" i="8" s="1"/>
  <c r="C430" i="8" s="1"/>
  <c r="C442" i="8" s="1"/>
  <c r="C454" i="8" s="1"/>
  <c r="C466" i="8" s="1"/>
  <c r="C478" i="8" s="1"/>
  <c r="C490" i="8" s="1"/>
  <c r="C502" i="8" s="1"/>
  <c r="C514" i="8" s="1"/>
  <c r="C526" i="8" s="1"/>
  <c r="C538" i="8" s="1"/>
  <c r="C550" i="8" s="1"/>
  <c r="C562" i="8" s="1"/>
  <c r="C574" i="8" s="1"/>
  <c r="C586" i="8" s="1"/>
  <c r="C598" i="8" s="1"/>
  <c r="C610" i="8" s="1"/>
  <c r="C622" i="8" s="1"/>
  <c r="C634" i="8" s="1"/>
  <c r="C646" i="8" s="1"/>
  <c r="C658" i="8" s="1"/>
  <c r="C670" i="8" s="1"/>
  <c r="C682" i="8" s="1"/>
  <c r="C694" i="8" s="1"/>
  <c r="C706" i="8" s="1"/>
  <c r="C718" i="8" s="1"/>
  <c r="C730" i="8" s="1"/>
  <c r="C742" i="8" s="1"/>
  <c r="C754" i="8" s="1"/>
  <c r="C766" i="8" s="1"/>
  <c r="C778" i="8" s="1"/>
  <c r="C790" i="8" s="1"/>
  <c r="C802" i="8" s="1"/>
  <c r="C814" i="8" s="1"/>
  <c r="C826" i="8" s="1"/>
  <c r="C838" i="8" s="1"/>
  <c r="C850" i="8" s="1"/>
  <c r="C862" i="8" s="1"/>
  <c r="C874" i="8" s="1"/>
  <c r="C886" i="8" s="1"/>
  <c r="C898" i="8" s="1"/>
  <c r="C910" i="8" s="1"/>
  <c r="C922" i="8" s="1"/>
  <c r="C934" i="8" s="1"/>
  <c r="C946" i="8" s="1"/>
  <c r="B359" i="8"/>
  <c r="C359" i="8"/>
  <c r="B360" i="8"/>
  <c r="C360" i="8"/>
  <c r="B361" i="8"/>
  <c r="C361" i="8"/>
  <c r="B362" i="8"/>
  <c r="C362" i="8"/>
  <c r="B363" i="8"/>
  <c r="C363" i="8"/>
  <c r="B364" i="8"/>
  <c r="C364" i="8"/>
  <c r="B365" i="8"/>
  <c r="B377" i="8" s="1"/>
  <c r="B389" i="8" s="1"/>
  <c r="B401" i="8" s="1"/>
  <c r="B413" i="8" s="1"/>
  <c r="B425" i="8" s="1"/>
  <c r="B437" i="8" s="1"/>
  <c r="B449" i="8" s="1"/>
  <c r="B461" i="8" s="1"/>
  <c r="B473" i="8" s="1"/>
  <c r="B485" i="8" s="1"/>
  <c r="B497" i="8" s="1"/>
  <c r="B509" i="8" s="1"/>
  <c r="B521" i="8" s="1"/>
  <c r="B533" i="8" s="1"/>
  <c r="B545" i="8" s="1"/>
  <c r="B557" i="8" s="1"/>
  <c r="B569" i="8" s="1"/>
  <c r="B581" i="8" s="1"/>
  <c r="B593" i="8" s="1"/>
  <c r="B605" i="8" s="1"/>
  <c r="B617" i="8" s="1"/>
  <c r="B629" i="8" s="1"/>
  <c r="B641" i="8" s="1"/>
  <c r="B653" i="8" s="1"/>
  <c r="B665" i="8" s="1"/>
  <c r="B677" i="8" s="1"/>
  <c r="B689" i="8" s="1"/>
  <c r="B701" i="8" s="1"/>
  <c r="B713" i="8" s="1"/>
  <c r="B725" i="8" s="1"/>
  <c r="B737" i="8" s="1"/>
  <c r="B749" i="8" s="1"/>
  <c r="B761" i="8" s="1"/>
  <c r="B773" i="8" s="1"/>
  <c r="B785" i="8" s="1"/>
  <c r="B797" i="8" s="1"/>
  <c r="B809" i="8" s="1"/>
  <c r="B821" i="8" s="1"/>
  <c r="B833" i="8" s="1"/>
  <c r="B845" i="8" s="1"/>
  <c r="B857" i="8" s="1"/>
  <c r="B869" i="8" s="1"/>
  <c r="B881" i="8" s="1"/>
  <c r="B893" i="8" s="1"/>
  <c r="B905" i="8" s="1"/>
  <c r="B917" i="8" s="1"/>
  <c r="B929" i="8" s="1"/>
  <c r="B941" i="8" s="1"/>
  <c r="B953" i="8" s="1"/>
  <c r="C365" i="8"/>
  <c r="B366" i="8"/>
  <c r="C366" i="8"/>
  <c r="B367" i="8"/>
  <c r="C367" i="8"/>
  <c r="B368" i="8"/>
  <c r="C368" i="8"/>
  <c r="B370" i="8"/>
  <c r="B371" i="8"/>
  <c r="C371" i="8"/>
  <c r="B372" i="8"/>
  <c r="C372" i="8"/>
  <c r="B373" i="8"/>
  <c r="B385" i="8" s="1"/>
  <c r="B397" i="8" s="1"/>
  <c r="B409" i="8" s="1"/>
  <c r="B421" i="8" s="1"/>
  <c r="B433" i="8" s="1"/>
  <c r="B445" i="8" s="1"/>
  <c r="B457" i="8" s="1"/>
  <c r="B469" i="8" s="1"/>
  <c r="B481" i="8" s="1"/>
  <c r="B493" i="8" s="1"/>
  <c r="B505" i="8" s="1"/>
  <c r="B517" i="8" s="1"/>
  <c r="B529" i="8" s="1"/>
  <c r="B541" i="8" s="1"/>
  <c r="B553" i="8" s="1"/>
  <c r="B565" i="8" s="1"/>
  <c r="B577" i="8" s="1"/>
  <c r="B589" i="8" s="1"/>
  <c r="B601" i="8" s="1"/>
  <c r="B613" i="8" s="1"/>
  <c r="B625" i="8" s="1"/>
  <c r="B637" i="8" s="1"/>
  <c r="B649" i="8" s="1"/>
  <c r="B661" i="8" s="1"/>
  <c r="B673" i="8" s="1"/>
  <c r="B685" i="8" s="1"/>
  <c r="B697" i="8" s="1"/>
  <c r="B709" i="8" s="1"/>
  <c r="B721" i="8" s="1"/>
  <c r="B733" i="8" s="1"/>
  <c r="B745" i="8" s="1"/>
  <c r="B757" i="8" s="1"/>
  <c r="B769" i="8" s="1"/>
  <c r="B781" i="8" s="1"/>
  <c r="B793" i="8" s="1"/>
  <c r="B805" i="8" s="1"/>
  <c r="B817" i="8" s="1"/>
  <c r="B829" i="8" s="1"/>
  <c r="B841" i="8" s="1"/>
  <c r="B853" i="8" s="1"/>
  <c r="B865" i="8" s="1"/>
  <c r="B877" i="8" s="1"/>
  <c r="B889" i="8" s="1"/>
  <c r="B901" i="8" s="1"/>
  <c r="B913" i="8" s="1"/>
  <c r="B925" i="8" s="1"/>
  <c r="B937" i="8" s="1"/>
  <c r="B949" i="8" s="1"/>
  <c r="C373" i="8"/>
  <c r="B374" i="8"/>
  <c r="C374" i="8"/>
  <c r="C386" i="8" s="1"/>
  <c r="C398" i="8" s="1"/>
  <c r="C410" i="8" s="1"/>
  <c r="C422" i="8" s="1"/>
  <c r="C434" i="8" s="1"/>
  <c r="C446" i="8" s="1"/>
  <c r="C458" i="8" s="1"/>
  <c r="C470" i="8" s="1"/>
  <c r="C482" i="8" s="1"/>
  <c r="C494" i="8" s="1"/>
  <c r="C506" i="8" s="1"/>
  <c r="C518" i="8" s="1"/>
  <c r="C530" i="8" s="1"/>
  <c r="C542" i="8" s="1"/>
  <c r="C554" i="8" s="1"/>
  <c r="C566" i="8" s="1"/>
  <c r="C578" i="8" s="1"/>
  <c r="C590" i="8" s="1"/>
  <c r="C602" i="8" s="1"/>
  <c r="C614" i="8" s="1"/>
  <c r="C626" i="8" s="1"/>
  <c r="C638" i="8" s="1"/>
  <c r="C650" i="8" s="1"/>
  <c r="C662" i="8" s="1"/>
  <c r="C674" i="8" s="1"/>
  <c r="C686" i="8" s="1"/>
  <c r="C698" i="8" s="1"/>
  <c r="C710" i="8" s="1"/>
  <c r="C722" i="8" s="1"/>
  <c r="C734" i="8" s="1"/>
  <c r="C746" i="8" s="1"/>
  <c r="C758" i="8" s="1"/>
  <c r="C770" i="8" s="1"/>
  <c r="C782" i="8" s="1"/>
  <c r="C794" i="8" s="1"/>
  <c r="C806" i="8" s="1"/>
  <c r="C818" i="8" s="1"/>
  <c r="C830" i="8" s="1"/>
  <c r="C842" i="8" s="1"/>
  <c r="C854" i="8" s="1"/>
  <c r="C866" i="8" s="1"/>
  <c r="C878" i="8" s="1"/>
  <c r="C890" i="8" s="1"/>
  <c r="C902" i="8" s="1"/>
  <c r="C914" i="8" s="1"/>
  <c r="C926" i="8" s="1"/>
  <c r="C938" i="8" s="1"/>
  <c r="C950" i="8" s="1"/>
  <c r="B375" i="8"/>
  <c r="C375" i="8"/>
  <c r="B376" i="8"/>
  <c r="C376" i="8"/>
  <c r="C377" i="8"/>
  <c r="B378" i="8"/>
  <c r="C378" i="8"/>
  <c r="C390" i="8" s="1"/>
  <c r="C402" i="8" s="1"/>
  <c r="C414" i="8" s="1"/>
  <c r="C426" i="8" s="1"/>
  <c r="C438" i="8" s="1"/>
  <c r="C450" i="8" s="1"/>
  <c r="C462" i="8" s="1"/>
  <c r="C474" i="8" s="1"/>
  <c r="C486" i="8" s="1"/>
  <c r="C498" i="8" s="1"/>
  <c r="C510" i="8" s="1"/>
  <c r="C522" i="8" s="1"/>
  <c r="C534" i="8" s="1"/>
  <c r="C546" i="8" s="1"/>
  <c r="C558" i="8" s="1"/>
  <c r="C570" i="8" s="1"/>
  <c r="C582" i="8" s="1"/>
  <c r="C594" i="8" s="1"/>
  <c r="C606" i="8" s="1"/>
  <c r="C618" i="8" s="1"/>
  <c r="C630" i="8" s="1"/>
  <c r="C642" i="8" s="1"/>
  <c r="C654" i="8" s="1"/>
  <c r="C666" i="8" s="1"/>
  <c r="C678" i="8" s="1"/>
  <c r="C690" i="8" s="1"/>
  <c r="C702" i="8" s="1"/>
  <c r="C714" i="8" s="1"/>
  <c r="C726" i="8" s="1"/>
  <c r="C738" i="8" s="1"/>
  <c r="C750" i="8" s="1"/>
  <c r="C762" i="8" s="1"/>
  <c r="C774" i="8" s="1"/>
  <c r="C786" i="8" s="1"/>
  <c r="C798" i="8" s="1"/>
  <c r="C810" i="8" s="1"/>
  <c r="C822" i="8" s="1"/>
  <c r="C834" i="8" s="1"/>
  <c r="C846" i="8" s="1"/>
  <c r="C858" i="8" s="1"/>
  <c r="C870" i="8" s="1"/>
  <c r="C882" i="8" s="1"/>
  <c r="C894" i="8" s="1"/>
  <c r="C906" i="8" s="1"/>
  <c r="C918" i="8" s="1"/>
  <c r="C930" i="8" s="1"/>
  <c r="C942" i="8" s="1"/>
  <c r="B379" i="8"/>
  <c r="C379" i="8"/>
  <c r="B380" i="8"/>
  <c r="C380" i="8"/>
  <c r="B382" i="8"/>
  <c r="B383" i="8"/>
  <c r="C383" i="8"/>
  <c r="B384" i="8"/>
  <c r="C384" i="8"/>
  <c r="C385" i="8"/>
  <c r="B386" i="8"/>
  <c r="B387" i="8"/>
  <c r="C387" i="8"/>
  <c r="B388" i="8"/>
  <c r="C388" i="8"/>
  <c r="C389" i="8"/>
  <c r="B390" i="8"/>
  <c r="B391" i="8"/>
  <c r="C391" i="8"/>
  <c r="B392" i="8"/>
  <c r="C392" i="8"/>
  <c r="B394" i="8"/>
  <c r="B395" i="8"/>
  <c r="C395" i="8"/>
  <c r="B396" i="8"/>
  <c r="C396" i="8"/>
  <c r="C397" i="8"/>
  <c r="B398" i="8"/>
  <c r="B399" i="8"/>
  <c r="C399" i="8"/>
  <c r="B400" i="8"/>
  <c r="B412" i="8" s="1"/>
  <c r="B424" i="8" s="1"/>
  <c r="B436" i="8" s="1"/>
  <c r="B448" i="8" s="1"/>
  <c r="B460" i="8" s="1"/>
  <c r="B472" i="8" s="1"/>
  <c r="B484" i="8" s="1"/>
  <c r="B496" i="8" s="1"/>
  <c r="B508" i="8" s="1"/>
  <c r="B520" i="8" s="1"/>
  <c r="B532" i="8" s="1"/>
  <c r="B544" i="8" s="1"/>
  <c r="B556" i="8" s="1"/>
  <c r="B568" i="8" s="1"/>
  <c r="B580" i="8" s="1"/>
  <c r="B592" i="8" s="1"/>
  <c r="B604" i="8" s="1"/>
  <c r="B616" i="8" s="1"/>
  <c r="B628" i="8" s="1"/>
  <c r="B640" i="8" s="1"/>
  <c r="B652" i="8" s="1"/>
  <c r="B664" i="8" s="1"/>
  <c r="B676" i="8" s="1"/>
  <c r="B688" i="8" s="1"/>
  <c r="B700" i="8" s="1"/>
  <c r="B712" i="8" s="1"/>
  <c r="B724" i="8" s="1"/>
  <c r="B736" i="8" s="1"/>
  <c r="B748" i="8" s="1"/>
  <c r="B760" i="8" s="1"/>
  <c r="B772" i="8" s="1"/>
  <c r="B784" i="8" s="1"/>
  <c r="B796" i="8" s="1"/>
  <c r="B808" i="8" s="1"/>
  <c r="B820" i="8" s="1"/>
  <c r="B832" i="8" s="1"/>
  <c r="B844" i="8" s="1"/>
  <c r="B856" i="8" s="1"/>
  <c r="B868" i="8" s="1"/>
  <c r="B880" i="8" s="1"/>
  <c r="B892" i="8" s="1"/>
  <c r="B904" i="8" s="1"/>
  <c r="B916" i="8" s="1"/>
  <c r="B928" i="8" s="1"/>
  <c r="B940" i="8" s="1"/>
  <c r="B952" i="8" s="1"/>
  <c r="C400" i="8"/>
  <c r="C401" i="8"/>
  <c r="C413" i="8" s="1"/>
  <c r="C425" i="8" s="1"/>
  <c r="C437" i="8" s="1"/>
  <c r="C449" i="8" s="1"/>
  <c r="C461" i="8" s="1"/>
  <c r="C473" i="8" s="1"/>
  <c r="C485" i="8" s="1"/>
  <c r="C497" i="8" s="1"/>
  <c r="C509" i="8" s="1"/>
  <c r="C521" i="8" s="1"/>
  <c r="C533" i="8" s="1"/>
  <c r="C545" i="8" s="1"/>
  <c r="C557" i="8" s="1"/>
  <c r="C569" i="8" s="1"/>
  <c r="C581" i="8" s="1"/>
  <c r="C593" i="8" s="1"/>
  <c r="C605" i="8" s="1"/>
  <c r="C617" i="8" s="1"/>
  <c r="C629" i="8" s="1"/>
  <c r="C641" i="8" s="1"/>
  <c r="C653" i="8" s="1"/>
  <c r="C665" i="8" s="1"/>
  <c r="C677" i="8" s="1"/>
  <c r="C689" i="8" s="1"/>
  <c r="C701" i="8" s="1"/>
  <c r="C713" i="8" s="1"/>
  <c r="C725" i="8" s="1"/>
  <c r="C737" i="8" s="1"/>
  <c r="C749" i="8" s="1"/>
  <c r="C761" i="8" s="1"/>
  <c r="C773" i="8" s="1"/>
  <c r="C785" i="8" s="1"/>
  <c r="C797" i="8" s="1"/>
  <c r="C809" i="8" s="1"/>
  <c r="C821" i="8" s="1"/>
  <c r="C833" i="8" s="1"/>
  <c r="C845" i="8" s="1"/>
  <c r="C857" i="8" s="1"/>
  <c r="C869" i="8" s="1"/>
  <c r="C881" i="8" s="1"/>
  <c r="C893" i="8" s="1"/>
  <c r="C905" i="8" s="1"/>
  <c r="C917" i="8" s="1"/>
  <c r="C929" i="8" s="1"/>
  <c r="C941" i="8" s="1"/>
  <c r="C953" i="8" s="1"/>
  <c r="B402" i="8"/>
  <c r="B403" i="8"/>
  <c r="C403" i="8"/>
  <c r="B404" i="8"/>
  <c r="C404" i="8"/>
  <c r="B406" i="8"/>
  <c r="B407" i="8"/>
  <c r="C407" i="8"/>
  <c r="B408" i="8"/>
  <c r="B420" i="8" s="1"/>
  <c r="B432" i="8" s="1"/>
  <c r="B444" i="8" s="1"/>
  <c r="B456" i="8" s="1"/>
  <c r="B468" i="8" s="1"/>
  <c r="B480" i="8" s="1"/>
  <c r="B492" i="8" s="1"/>
  <c r="B504" i="8" s="1"/>
  <c r="B516" i="8" s="1"/>
  <c r="B528" i="8" s="1"/>
  <c r="B540" i="8" s="1"/>
  <c r="B552" i="8" s="1"/>
  <c r="B564" i="8" s="1"/>
  <c r="B576" i="8" s="1"/>
  <c r="B588" i="8" s="1"/>
  <c r="B600" i="8" s="1"/>
  <c r="B612" i="8" s="1"/>
  <c r="B624" i="8" s="1"/>
  <c r="B636" i="8" s="1"/>
  <c r="B648" i="8" s="1"/>
  <c r="B660" i="8" s="1"/>
  <c r="B672" i="8" s="1"/>
  <c r="B684" i="8" s="1"/>
  <c r="B696" i="8" s="1"/>
  <c r="B708" i="8" s="1"/>
  <c r="B720" i="8" s="1"/>
  <c r="B732" i="8" s="1"/>
  <c r="B744" i="8" s="1"/>
  <c r="B756" i="8" s="1"/>
  <c r="B768" i="8" s="1"/>
  <c r="B780" i="8" s="1"/>
  <c r="B792" i="8" s="1"/>
  <c r="B804" i="8" s="1"/>
  <c r="B816" i="8" s="1"/>
  <c r="B828" i="8" s="1"/>
  <c r="B840" i="8" s="1"/>
  <c r="B852" i="8" s="1"/>
  <c r="B864" i="8" s="1"/>
  <c r="B876" i="8" s="1"/>
  <c r="B888" i="8" s="1"/>
  <c r="B900" i="8" s="1"/>
  <c r="B912" i="8" s="1"/>
  <c r="B924" i="8" s="1"/>
  <c r="B936" i="8" s="1"/>
  <c r="B948" i="8" s="1"/>
  <c r="C408" i="8"/>
  <c r="C409" i="8"/>
  <c r="C421" i="8" s="1"/>
  <c r="C433" i="8" s="1"/>
  <c r="C445" i="8" s="1"/>
  <c r="C457" i="8" s="1"/>
  <c r="C469" i="8" s="1"/>
  <c r="C481" i="8" s="1"/>
  <c r="C493" i="8" s="1"/>
  <c r="C505" i="8" s="1"/>
  <c r="C517" i="8" s="1"/>
  <c r="C529" i="8" s="1"/>
  <c r="C541" i="8" s="1"/>
  <c r="C553" i="8" s="1"/>
  <c r="C565" i="8" s="1"/>
  <c r="C577" i="8" s="1"/>
  <c r="C589" i="8" s="1"/>
  <c r="C601" i="8" s="1"/>
  <c r="C613" i="8" s="1"/>
  <c r="C625" i="8" s="1"/>
  <c r="C637" i="8" s="1"/>
  <c r="C649" i="8" s="1"/>
  <c r="C661" i="8" s="1"/>
  <c r="C673" i="8" s="1"/>
  <c r="C685" i="8" s="1"/>
  <c r="C697" i="8" s="1"/>
  <c r="C709" i="8" s="1"/>
  <c r="C721" i="8" s="1"/>
  <c r="C733" i="8" s="1"/>
  <c r="C745" i="8" s="1"/>
  <c r="C757" i="8" s="1"/>
  <c r="C769" i="8" s="1"/>
  <c r="C781" i="8" s="1"/>
  <c r="C793" i="8" s="1"/>
  <c r="C805" i="8" s="1"/>
  <c r="C817" i="8" s="1"/>
  <c r="C829" i="8" s="1"/>
  <c r="C841" i="8" s="1"/>
  <c r="C853" i="8" s="1"/>
  <c r="C865" i="8" s="1"/>
  <c r="C877" i="8" s="1"/>
  <c r="C889" i="8" s="1"/>
  <c r="C901" i="8" s="1"/>
  <c r="C913" i="8" s="1"/>
  <c r="C925" i="8" s="1"/>
  <c r="C937" i="8" s="1"/>
  <c r="C949" i="8" s="1"/>
  <c r="B410" i="8"/>
  <c r="B411" i="8"/>
  <c r="C411" i="8"/>
  <c r="C412" i="8"/>
  <c r="B414" i="8"/>
  <c r="B415" i="8"/>
  <c r="C415" i="8"/>
  <c r="B416" i="8"/>
  <c r="C416" i="8"/>
  <c r="B418" i="8"/>
  <c r="B419" i="8"/>
  <c r="C419" i="8"/>
  <c r="C420" i="8"/>
  <c r="B422" i="8"/>
  <c r="B423" i="8"/>
  <c r="C423" i="8"/>
  <c r="C424" i="8"/>
  <c r="B426" i="8"/>
  <c r="B427" i="8"/>
  <c r="C427" i="8"/>
  <c r="B428" i="8"/>
  <c r="C428" i="8"/>
  <c r="B430" i="8"/>
  <c r="B431" i="8"/>
  <c r="C431" i="8"/>
  <c r="C432" i="8"/>
  <c r="B434" i="8"/>
  <c r="B435" i="8"/>
  <c r="C435" i="8"/>
  <c r="C436" i="8"/>
  <c r="B438" i="8"/>
  <c r="B439" i="8"/>
  <c r="C439" i="8"/>
  <c r="B440" i="8"/>
  <c r="C440" i="8"/>
  <c r="B442" i="8"/>
  <c r="B443" i="8"/>
  <c r="C443" i="8"/>
  <c r="C444" i="8"/>
  <c r="B446" i="8"/>
  <c r="B447" i="8"/>
  <c r="C447" i="8"/>
  <c r="C448" i="8"/>
  <c r="B450" i="8"/>
  <c r="B451" i="8"/>
  <c r="C451" i="8"/>
  <c r="B452" i="8"/>
  <c r="C452" i="8"/>
  <c r="B454" i="8"/>
  <c r="B455" i="8"/>
  <c r="C455" i="8"/>
  <c r="C456" i="8"/>
  <c r="B458" i="8"/>
  <c r="B459" i="8"/>
  <c r="C459" i="8"/>
  <c r="C460" i="8"/>
  <c r="B462" i="8"/>
  <c r="B463" i="8"/>
  <c r="C463" i="8"/>
  <c r="B464" i="8"/>
  <c r="C464" i="8"/>
  <c r="B466" i="8"/>
  <c r="B467" i="8"/>
  <c r="C467" i="8"/>
  <c r="C468" i="8"/>
  <c r="B470" i="8"/>
  <c r="B471" i="8"/>
  <c r="C471" i="8"/>
  <c r="C472" i="8"/>
  <c r="B474" i="8"/>
  <c r="B475" i="8"/>
  <c r="C475" i="8"/>
  <c r="B476" i="8"/>
  <c r="C476" i="8"/>
  <c r="B478" i="8"/>
  <c r="B479" i="8"/>
  <c r="C479" i="8"/>
  <c r="C480" i="8"/>
  <c r="B482" i="8"/>
  <c r="B483" i="8"/>
  <c r="C483" i="8"/>
  <c r="C484" i="8"/>
  <c r="B486" i="8"/>
  <c r="B487" i="8"/>
  <c r="C487" i="8"/>
  <c r="B488" i="8"/>
  <c r="C488" i="8"/>
  <c r="B490" i="8"/>
  <c r="B491" i="8"/>
  <c r="C491" i="8"/>
  <c r="C492" i="8"/>
  <c r="B494" i="8"/>
  <c r="B495" i="8"/>
  <c r="C495" i="8"/>
  <c r="C496" i="8"/>
  <c r="B498" i="8"/>
  <c r="B499" i="8"/>
  <c r="C499" i="8"/>
  <c r="B500" i="8"/>
  <c r="C500" i="8"/>
  <c r="B502" i="8"/>
  <c r="B503" i="8"/>
  <c r="C503" i="8"/>
  <c r="C504" i="8"/>
  <c r="B506" i="8"/>
  <c r="B507" i="8"/>
  <c r="C507" i="8"/>
  <c r="C508" i="8"/>
  <c r="B510" i="8"/>
  <c r="B511" i="8"/>
  <c r="C511" i="8"/>
  <c r="B512" i="8"/>
  <c r="C512" i="8"/>
  <c r="B514" i="8"/>
  <c r="B515" i="8"/>
  <c r="C515" i="8"/>
  <c r="C516" i="8"/>
  <c r="B518" i="8"/>
  <c r="B519" i="8"/>
  <c r="C519" i="8"/>
  <c r="C520" i="8"/>
  <c r="B522" i="8"/>
  <c r="B523" i="8"/>
  <c r="C523" i="8"/>
  <c r="B524" i="8"/>
  <c r="C524" i="8"/>
  <c r="B526" i="8"/>
  <c r="B527" i="8"/>
  <c r="C527" i="8"/>
  <c r="C528" i="8"/>
  <c r="B530" i="8"/>
  <c r="B531" i="8"/>
  <c r="C531" i="8"/>
  <c r="C532" i="8"/>
  <c r="B534" i="8"/>
  <c r="B535" i="8"/>
  <c r="C535" i="8"/>
  <c r="B536" i="8"/>
  <c r="C536" i="8"/>
  <c r="B538" i="8"/>
  <c r="B539" i="8"/>
  <c r="C539" i="8"/>
  <c r="C540" i="8"/>
  <c r="B542" i="8"/>
  <c r="B543" i="8"/>
  <c r="C543" i="8"/>
  <c r="C544" i="8"/>
  <c r="B546" i="8"/>
  <c r="B547" i="8"/>
  <c r="C547" i="8"/>
  <c r="B548" i="8"/>
  <c r="C548" i="8"/>
  <c r="B550" i="8"/>
  <c r="B551" i="8"/>
  <c r="C551" i="8"/>
  <c r="C552" i="8"/>
  <c r="B554" i="8"/>
  <c r="B555" i="8"/>
  <c r="C555" i="8"/>
  <c r="C556" i="8"/>
  <c r="B558" i="8"/>
  <c r="B559" i="8"/>
  <c r="C559" i="8"/>
  <c r="B560" i="8"/>
  <c r="C560" i="8"/>
  <c r="B562" i="8"/>
  <c r="B563" i="8"/>
  <c r="C563" i="8"/>
  <c r="C564" i="8"/>
  <c r="B566" i="8"/>
  <c r="B567" i="8"/>
  <c r="C567" i="8"/>
  <c r="C568" i="8"/>
  <c r="C580" i="8" s="1"/>
  <c r="C592" i="8" s="1"/>
  <c r="C604" i="8" s="1"/>
  <c r="C616" i="8" s="1"/>
  <c r="C628" i="8" s="1"/>
  <c r="C640" i="8" s="1"/>
  <c r="C652" i="8" s="1"/>
  <c r="C664" i="8" s="1"/>
  <c r="C676" i="8" s="1"/>
  <c r="C688" i="8" s="1"/>
  <c r="C700" i="8" s="1"/>
  <c r="C712" i="8" s="1"/>
  <c r="C724" i="8" s="1"/>
  <c r="C736" i="8" s="1"/>
  <c r="C748" i="8" s="1"/>
  <c r="C760" i="8" s="1"/>
  <c r="C772" i="8" s="1"/>
  <c r="C784" i="8" s="1"/>
  <c r="C796" i="8" s="1"/>
  <c r="C808" i="8" s="1"/>
  <c r="C820" i="8" s="1"/>
  <c r="C832" i="8" s="1"/>
  <c r="C844" i="8" s="1"/>
  <c r="C856" i="8" s="1"/>
  <c r="C868" i="8" s="1"/>
  <c r="C880" i="8" s="1"/>
  <c r="C892" i="8" s="1"/>
  <c r="C904" i="8" s="1"/>
  <c r="C916" i="8" s="1"/>
  <c r="C928" i="8" s="1"/>
  <c r="C940" i="8" s="1"/>
  <c r="C952" i="8" s="1"/>
  <c r="B570" i="8"/>
  <c r="B582" i="8" s="1"/>
  <c r="B594" i="8" s="1"/>
  <c r="B606" i="8" s="1"/>
  <c r="B618" i="8" s="1"/>
  <c r="B630" i="8" s="1"/>
  <c r="B642" i="8" s="1"/>
  <c r="B654" i="8" s="1"/>
  <c r="B666" i="8" s="1"/>
  <c r="B678" i="8" s="1"/>
  <c r="B690" i="8" s="1"/>
  <c r="B702" i="8" s="1"/>
  <c r="B714" i="8" s="1"/>
  <c r="B726" i="8" s="1"/>
  <c r="B738" i="8" s="1"/>
  <c r="B750" i="8" s="1"/>
  <c r="B762" i="8" s="1"/>
  <c r="B774" i="8" s="1"/>
  <c r="B786" i="8" s="1"/>
  <c r="B798" i="8" s="1"/>
  <c r="B810" i="8" s="1"/>
  <c r="B822" i="8" s="1"/>
  <c r="B834" i="8" s="1"/>
  <c r="B846" i="8" s="1"/>
  <c r="B858" i="8" s="1"/>
  <c r="B870" i="8" s="1"/>
  <c r="B882" i="8" s="1"/>
  <c r="B894" i="8" s="1"/>
  <c r="B906" i="8" s="1"/>
  <c r="B918" i="8" s="1"/>
  <c r="B930" i="8" s="1"/>
  <c r="B942" i="8" s="1"/>
  <c r="B571" i="8"/>
  <c r="B583" i="8" s="1"/>
  <c r="B595" i="8" s="1"/>
  <c r="B607" i="8" s="1"/>
  <c r="B619" i="8" s="1"/>
  <c r="B631" i="8" s="1"/>
  <c r="B643" i="8" s="1"/>
  <c r="B655" i="8" s="1"/>
  <c r="B667" i="8" s="1"/>
  <c r="B679" i="8" s="1"/>
  <c r="B691" i="8" s="1"/>
  <c r="B703" i="8" s="1"/>
  <c r="B715" i="8" s="1"/>
  <c r="B727" i="8" s="1"/>
  <c r="B739" i="8" s="1"/>
  <c r="B751" i="8" s="1"/>
  <c r="B763" i="8" s="1"/>
  <c r="B775" i="8" s="1"/>
  <c r="B787" i="8" s="1"/>
  <c r="B799" i="8" s="1"/>
  <c r="B811" i="8" s="1"/>
  <c r="B823" i="8" s="1"/>
  <c r="B835" i="8" s="1"/>
  <c r="B847" i="8" s="1"/>
  <c r="B859" i="8" s="1"/>
  <c r="B871" i="8" s="1"/>
  <c r="B883" i="8" s="1"/>
  <c r="B895" i="8" s="1"/>
  <c r="B907" i="8" s="1"/>
  <c r="B919" i="8" s="1"/>
  <c r="B931" i="8" s="1"/>
  <c r="B943" i="8" s="1"/>
  <c r="C571" i="8"/>
  <c r="C583" i="8" s="1"/>
  <c r="C595" i="8" s="1"/>
  <c r="C607" i="8" s="1"/>
  <c r="C619" i="8" s="1"/>
  <c r="C631" i="8" s="1"/>
  <c r="C643" i="8" s="1"/>
  <c r="C655" i="8" s="1"/>
  <c r="C667" i="8" s="1"/>
  <c r="C679" i="8" s="1"/>
  <c r="C691" i="8" s="1"/>
  <c r="C703" i="8" s="1"/>
  <c r="C715" i="8" s="1"/>
  <c r="C727" i="8" s="1"/>
  <c r="C739" i="8" s="1"/>
  <c r="C751" i="8" s="1"/>
  <c r="C763" i="8" s="1"/>
  <c r="C775" i="8" s="1"/>
  <c r="C787" i="8" s="1"/>
  <c r="C799" i="8" s="1"/>
  <c r="C811" i="8" s="1"/>
  <c r="C823" i="8" s="1"/>
  <c r="C835" i="8" s="1"/>
  <c r="C847" i="8" s="1"/>
  <c r="C859" i="8" s="1"/>
  <c r="C871" i="8" s="1"/>
  <c r="C883" i="8" s="1"/>
  <c r="C895" i="8" s="1"/>
  <c r="C907" i="8" s="1"/>
  <c r="C919" i="8" s="1"/>
  <c r="C931" i="8" s="1"/>
  <c r="C943" i="8" s="1"/>
  <c r="B572" i="8"/>
  <c r="B584" i="8" s="1"/>
  <c r="B596" i="8" s="1"/>
  <c r="B608" i="8" s="1"/>
  <c r="B620" i="8" s="1"/>
  <c r="B632" i="8" s="1"/>
  <c r="B644" i="8" s="1"/>
  <c r="B656" i="8" s="1"/>
  <c r="B668" i="8" s="1"/>
  <c r="B680" i="8" s="1"/>
  <c r="B692" i="8" s="1"/>
  <c r="B704" i="8" s="1"/>
  <c r="B716" i="8" s="1"/>
  <c r="B728" i="8" s="1"/>
  <c r="B740" i="8" s="1"/>
  <c r="B752" i="8" s="1"/>
  <c r="B764" i="8" s="1"/>
  <c r="B776" i="8" s="1"/>
  <c r="B788" i="8" s="1"/>
  <c r="B800" i="8" s="1"/>
  <c r="B812" i="8" s="1"/>
  <c r="B824" i="8" s="1"/>
  <c r="B836" i="8" s="1"/>
  <c r="B848" i="8" s="1"/>
  <c r="B860" i="8" s="1"/>
  <c r="B872" i="8" s="1"/>
  <c r="B884" i="8" s="1"/>
  <c r="B896" i="8" s="1"/>
  <c r="B908" i="8" s="1"/>
  <c r="B920" i="8" s="1"/>
  <c r="B932" i="8" s="1"/>
  <c r="B944" i="8" s="1"/>
  <c r="C572" i="8"/>
  <c r="C584" i="8" s="1"/>
  <c r="C596" i="8" s="1"/>
  <c r="C608" i="8" s="1"/>
  <c r="C620" i="8" s="1"/>
  <c r="C632" i="8" s="1"/>
  <c r="C644" i="8" s="1"/>
  <c r="C656" i="8" s="1"/>
  <c r="C668" i="8" s="1"/>
  <c r="C680" i="8" s="1"/>
  <c r="C692" i="8" s="1"/>
  <c r="C704" i="8" s="1"/>
  <c r="C716" i="8" s="1"/>
  <c r="C728" i="8" s="1"/>
  <c r="C740" i="8" s="1"/>
  <c r="C752" i="8" s="1"/>
  <c r="C764" i="8" s="1"/>
  <c r="C776" i="8" s="1"/>
  <c r="C788" i="8" s="1"/>
  <c r="C800" i="8" s="1"/>
  <c r="C812" i="8" s="1"/>
  <c r="C824" i="8" s="1"/>
  <c r="C836" i="8" s="1"/>
  <c r="C848" i="8" s="1"/>
  <c r="C860" i="8" s="1"/>
  <c r="C872" i="8" s="1"/>
  <c r="C884" i="8" s="1"/>
  <c r="C896" i="8" s="1"/>
  <c r="C908" i="8" s="1"/>
  <c r="C920" i="8" s="1"/>
  <c r="C932" i="8" s="1"/>
  <c r="C944" i="8" s="1"/>
  <c r="B574" i="8"/>
  <c r="B586" i="8" s="1"/>
  <c r="B598" i="8" s="1"/>
  <c r="B610" i="8" s="1"/>
  <c r="B622" i="8" s="1"/>
  <c r="B634" i="8" s="1"/>
  <c r="B646" i="8" s="1"/>
  <c r="B658" i="8" s="1"/>
  <c r="B670" i="8" s="1"/>
  <c r="B682" i="8" s="1"/>
  <c r="B694" i="8" s="1"/>
  <c r="B706" i="8" s="1"/>
  <c r="B718" i="8" s="1"/>
  <c r="B730" i="8" s="1"/>
  <c r="B742" i="8" s="1"/>
  <c r="B754" i="8" s="1"/>
  <c r="B766" i="8" s="1"/>
  <c r="B778" i="8" s="1"/>
  <c r="B790" i="8" s="1"/>
  <c r="B802" i="8" s="1"/>
  <c r="B814" i="8" s="1"/>
  <c r="B826" i="8" s="1"/>
  <c r="B838" i="8" s="1"/>
  <c r="B850" i="8" s="1"/>
  <c r="B862" i="8" s="1"/>
  <c r="B874" i="8" s="1"/>
  <c r="B886" i="8" s="1"/>
  <c r="B898" i="8" s="1"/>
  <c r="B910" i="8" s="1"/>
  <c r="B922" i="8" s="1"/>
  <c r="B934" i="8" s="1"/>
  <c r="B946" i="8" s="1"/>
  <c r="B575" i="8"/>
  <c r="B587" i="8" s="1"/>
  <c r="B599" i="8" s="1"/>
  <c r="B611" i="8" s="1"/>
  <c r="B623" i="8" s="1"/>
  <c r="B635" i="8" s="1"/>
  <c r="B647" i="8" s="1"/>
  <c r="B659" i="8" s="1"/>
  <c r="B671" i="8" s="1"/>
  <c r="B683" i="8" s="1"/>
  <c r="B695" i="8" s="1"/>
  <c r="B707" i="8" s="1"/>
  <c r="B719" i="8" s="1"/>
  <c r="B731" i="8" s="1"/>
  <c r="B743" i="8" s="1"/>
  <c r="B755" i="8" s="1"/>
  <c r="B767" i="8" s="1"/>
  <c r="B779" i="8" s="1"/>
  <c r="B791" i="8" s="1"/>
  <c r="B803" i="8" s="1"/>
  <c r="B815" i="8" s="1"/>
  <c r="B827" i="8" s="1"/>
  <c r="B839" i="8" s="1"/>
  <c r="B851" i="8" s="1"/>
  <c r="B863" i="8" s="1"/>
  <c r="B875" i="8" s="1"/>
  <c r="B887" i="8" s="1"/>
  <c r="B899" i="8" s="1"/>
  <c r="B911" i="8" s="1"/>
  <c r="B923" i="8" s="1"/>
  <c r="B935" i="8" s="1"/>
  <c r="B947" i="8" s="1"/>
  <c r="C575" i="8"/>
  <c r="C587" i="8" s="1"/>
  <c r="C599" i="8" s="1"/>
  <c r="C611" i="8" s="1"/>
  <c r="C623" i="8" s="1"/>
  <c r="C635" i="8" s="1"/>
  <c r="C647" i="8" s="1"/>
  <c r="C659" i="8" s="1"/>
  <c r="C671" i="8" s="1"/>
  <c r="C683" i="8" s="1"/>
  <c r="C695" i="8" s="1"/>
  <c r="C707" i="8" s="1"/>
  <c r="C719" i="8" s="1"/>
  <c r="C731" i="8" s="1"/>
  <c r="C743" i="8" s="1"/>
  <c r="C755" i="8" s="1"/>
  <c r="C767" i="8" s="1"/>
  <c r="C779" i="8" s="1"/>
  <c r="C791" i="8" s="1"/>
  <c r="C803" i="8" s="1"/>
  <c r="C815" i="8" s="1"/>
  <c r="C827" i="8" s="1"/>
  <c r="C839" i="8" s="1"/>
  <c r="C851" i="8" s="1"/>
  <c r="C863" i="8" s="1"/>
  <c r="C875" i="8" s="1"/>
  <c r="C887" i="8" s="1"/>
  <c r="C899" i="8" s="1"/>
  <c r="C911" i="8" s="1"/>
  <c r="C923" i="8" s="1"/>
  <c r="C935" i="8" s="1"/>
  <c r="C947" i="8" s="1"/>
  <c r="C576" i="8"/>
  <c r="C588" i="8" s="1"/>
  <c r="C600" i="8" s="1"/>
  <c r="C612" i="8" s="1"/>
  <c r="C624" i="8" s="1"/>
  <c r="C636" i="8" s="1"/>
  <c r="C648" i="8" s="1"/>
  <c r="C660" i="8" s="1"/>
  <c r="C672" i="8" s="1"/>
  <c r="C684" i="8" s="1"/>
  <c r="C696" i="8" s="1"/>
  <c r="C708" i="8" s="1"/>
  <c r="C720" i="8" s="1"/>
  <c r="C732" i="8" s="1"/>
  <c r="C744" i="8" s="1"/>
  <c r="C756" i="8" s="1"/>
  <c r="C768" i="8" s="1"/>
  <c r="C780" i="8" s="1"/>
  <c r="C792" i="8" s="1"/>
  <c r="C804" i="8" s="1"/>
  <c r="C816" i="8" s="1"/>
  <c r="C828" i="8" s="1"/>
  <c r="C840" i="8" s="1"/>
  <c r="C852" i="8" s="1"/>
  <c r="C864" i="8" s="1"/>
  <c r="C876" i="8" s="1"/>
  <c r="C888" i="8" s="1"/>
  <c r="C900" i="8" s="1"/>
  <c r="C912" i="8" s="1"/>
  <c r="C924" i="8" s="1"/>
  <c r="C936" i="8" s="1"/>
  <c r="C948" i="8" s="1"/>
  <c r="B578" i="8"/>
  <c r="B590" i="8" s="1"/>
  <c r="B602" i="8" s="1"/>
  <c r="B614" i="8" s="1"/>
  <c r="B626" i="8" s="1"/>
  <c r="B638" i="8" s="1"/>
  <c r="B650" i="8" s="1"/>
  <c r="B662" i="8" s="1"/>
  <c r="B674" i="8" s="1"/>
  <c r="B686" i="8" s="1"/>
  <c r="B698" i="8" s="1"/>
  <c r="B710" i="8" s="1"/>
  <c r="B722" i="8" s="1"/>
  <c r="B734" i="8" s="1"/>
  <c r="B746" i="8" s="1"/>
  <c r="B758" i="8" s="1"/>
  <c r="B770" i="8" s="1"/>
  <c r="B782" i="8" s="1"/>
  <c r="B794" i="8" s="1"/>
  <c r="B806" i="8" s="1"/>
  <c r="B818" i="8" s="1"/>
  <c r="B830" i="8" s="1"/>
  <c r="B842" i="8" s="1"/>
  <c r="B854" i="8" s="1"/>
  <c r="B866" i="8" s="1"/>
  <c r="B878" i="8" s="1"/>
  <c r="B890" i="8" s="1"/>
  <c r="B902" i="8" s="1"/>
  <c r="B914" i="8" s="1"/>
  <c r="B926" i="8" s="1"/>
  <c r="B938" i="8" s="1"/>
  <c r="B950" i="8" s="1"/>
  <c r="B579" i="8"/>
  <c r="B591" i="8" s="1"/>
  <c r="B603" i="8" s="1"/>
  <c r="B615" i="8" s="1"/>
  <c r="B627" i="8" s="1"/>
  <c r="B639" i="8" s="1"/>
  <c r="B651" i="8" s="1"/>
  <c r="B663" i="8" s="1"/>
  <c r="B675" i="8" s="1"/>
  <c r="B687" i="8" s="1"/>
  <c r="B699" i="8" s="1"/>
  <c r="B711" i="8" s="1"/>
  <c r="B723" i="8" s="1"/>
  <c r="B735" i="8" s="1"/>
  <c r="B747" i="8" s="1"/>
  <c r="B759" i="8" s="1"/>
  <c r="B771" i="8" s="1"/>
  <c r="B783" i="8" s="1"/>
  <c r="B795" i="8" s="1"/>
  <c r="B807" i="8" s="1"/>
  <c r="B819" i="8" s="1"/>
  <c r="B831" i="8" s="1"/>
  <c r="B843" i="8" s="1"/>
  <c r="B855" i="8" s="1"/>
  <c r="B867" i="8" s="1"/>
  <c r="B879" i="8" s="1"/>
  <c r="B891" i="8" s="1"/>
  <c r="B903" i="8" s="1"/>
  <c r="B915" i="8" s="1"/>
  <c r="B927" i="8" s="1"/>
  <c r="B939" i="8" s="1"/>
  <c r="B951" i="8" s="1"/>
  <c r="C579" i="8"/>
  <c r="C591" i="8" s="1"/>
  <c r="C603" i="8" s="1"/>
  <c r="C615" i="8" s="1"/>
  <c r="C627" i="8" s="1"/>
  <c r="C639" i="8" s="1"/>
  <c r="C651" i="8" s="1"/>
  <c r="C663" i="8" s="1"/>
  <c r="C675" i="8" s="1"/>
  <c r="C687" i="8" s="1"/>
  <c r="C699" i="8" s="1"/>
  <c r="C711" i="8" s="1"/>
  <c r="C723" i="8" s="1"/>
  <c r="C735" i="8" s="1"/>
  <c r="C747" i="8" s="1"/>
  <c r="C759" i="8" s="1"/>
  <c r="C771" i="8" s="1"/>
  <c r="C783" i="8" s="1"/>
  <c r="C795" i="8" s="1"/>
  <c r="C807" i="8" s="1"/>
  <c r="C819" i="8" s="1"/>
  <c r="C831" i="8" s="1"/>
  <c r="C843" i="8" s="1"/>
  <c r="C855" i="8" s="1"/>
  <c r="C867" i="8" s="1"/>
  <c r="C879" i="8" s="1"/>
  <c r="C891" i="8" s="1"/>
  <c r="C903" i="8" s="1"/>
  <c r="C915" i="8" s="1"/>
  <c r="C927" i="8" s="1"/>
  <c r="C939" i="8" s="1"/>
  <c r="C951" i="8" s="1"/>
  <c r="B357" i="8"/>
  <c r="B369" i="8" s="1"/>
  <c r="B381" i="8" s="1"/>
  <c r="B393" i="8" s="1"/>
  <c r="B405" i="8" s="1"/>
  <c r="B417" i="8" s="1"/>
  <c r="B429" i="8" s="1"/>
  <c r="B441" i="8" s="1"/>
  <c r="B453" i="8" s="1"/>
  <c r="B465" i="8" s="1"/>
  <c r="B477" i="8" s="1"/>
  <c r="B489" i="8" s="1"/>
  <c r="B501" i="8" s="1"/>
  <c r="B513" i="8" s="1"/>
  <c r="B525" i="8" s="1"/>
  <c r="B537" i="8" s="1"/>
  <c r="B549" i="8" s="1"/>
  <c r="B561" i="8" s="1"/>
  <c r="B573" i="8" s="1"/>
  <c r="B585" i="8" s="1"/>
  <c r="B597" i="8" s="1"/>
  <c r="B609" i="8" s="1"/>
  <c r="B621" i="8" s="1"/>
  <c r="B633" i="8" s="1"/>
  <c r="B645" i="8" s="1"/>
  <c r="B657" i="8" s="1"/>
  <c r="B669" i="8" s="1"/>
  <c r="B681" i="8" s="1"/>
  <c r="B693" i="8" s="1"/>
  <c r="B705" i="8" s="1"/>
  <c r="B717" i="8" s="1"/>
  <c r="B729" i="8" s="1"/>
  <c r="B741" i="8" s="1"/>
  <c r="B753" i="8" s="1"/>
  <c r="B765" i="8" s="1"/>
  <c r="B777" i="8" s="1"/>
  <c r="B789" i="8" s="1"/>
  <c r="B801" i="8" s="1"/>
  <c r="B813" i="8" s="1"/>
  <c r="B825" i="8" s="1"/>
  <c r="B837" i="8" s="1"/>
  <c r="B849" i="8" s="1"/>
  <c r="B861" i="8" s="1"/>
  <c r="B873" i="8" s="1"/>
  <c r="B885" i="8" s="1"/>
  <c r="B897" i="8" s="1"/>
  <c r="B909" i="8" s="1"/>
  <c r="B921" i="8" s="1"/>
  <c r="B933" i="8" s="1"/>
  <c r="B945" i="8" s="1"/>
  <c r="C357" i="8"/>
  <c r="C369" i="8" s="1"/>
  <c r="C381" i="8" s="1"/>
  <c r="C393" i="8" s="1"/>
  <c r="C405" i="8" s="1"/>
  <c r="C417" i="8" s="1"/>
  <c r="C429" i="8" s="1"/>
  <c r="C441" i="8" s="1"/>
  <c r="C453" i="8" s="1"/>
  <c r="C465" i="8" s="1"/>
  <c r="C477" i="8" s="1"/>
  <c r="C489" i="8" s="1"/>
  <c r="C501" i="8" s="1"/>
  <c r="C513" i="8" s="1"/>
  <c r="C525" i="8" s="1"/>
  <c r="C537" i="8" s="1"/>
  <c r="C549" i="8" s="1"/>
  <c r="C561" i="8" s="1"/>
  <c r="C573" i="8" s="1"/>
  <c r="C585" i="8" s="1"/>
  <c r="C597" i="8" s="1"/>
  <c r="C609" i="8" s="1"/>
  <c r="C621" i="8" s="1"/>
  <c r="C633" i="8" s="1"/>
  <c r="C645" i="8" s="1"/>
  <c r="C657" i="8" s="1"/>
  <c r="C669" i="8" s="1"/>
  <c r="C681" i="8" s="1"/>
  <c r="C693" i="8" s="1"/>
  <c r="C705" i="8" s="1"/>
  <c r="C717" i="8" s="1"/>
  <c r="C729" i="8" s="1"/>
  <c r="C741" i="8" s="1"/>
  <c r="C753" i="8" s="1"/>
  <c r="C765" i="8" s="1"/>
  <c r="C777" i="8" s="1"/>
  <c r="C789" i="8" s="1"/>
  <c r="C801" i="8" s="1"/>
  <c r="C813" i="8" s="1"/>
  <c r="C825" i="8" s="1"/>
  <c r="C837" i="8" s="1"/>
  <c r="C849" i="8" s="1"/>
  <c r="C861" i="8" s="1"/>
  <c r="C873" i="8" s="1"/>
  <c r="C885" i="8" s="1"/>
  <c r="C897" i="8" s="1"/>
  <c r="C909" i="8" s="1"/>
  <c r="C921" i="8" s="1"/>
  <c r="C933" i="8" s="1"/>
  <c r="C945" i="8" s="1"/>
  <c r="AF8" i="26" l="1"/>
  <c r="BC33" i="21"/>
  <c r="CG45" i="23"/>
  <c r="CG41" i="23"/>
  <c r="CG40" i="23"/>
  <c r="CG49" i="23"/>
  <c r="CG42" i="23"/>
  <c r="V57" i="23"/>
  <c r="BN57" i="23"/>
  <c r="AS57" i="23"/>
  <c r="BQ57" i="23"/>
  <c r="AT57" i="23"/>
  <c r="Z57" i="23"/>
  <c r="E57" i="23"/>
  <c r="BZ57" i="23"/>
  <c r="BF57" i="23"/>
  <c r="AK57" i="23"/>
  <c r="N57" i="23"/>
  <c r="BY57" i="23"/>
  <c r="BB57" i="23"/>
  <c r="AH57" i="23"/>
  <c r="M57" i="23"/>
  <c r="BV57" i="23"/>
  <c r="BJ57" i="23"/>
  <c r="BA57" i="23"/>
  <c r="AP57" i="23"/>
  <c r="AD57" i="23"/>
  <c r="U57" i="23"/>
  <c r="J57" i="23"/>
  <c r="BR57" i="23"/>
  <c r="BI57" i="23"/>
  <c r="AX57" i="23"/>
  <c r="AL57" i="23"/>
  <c r="AC57" i="23"/>
  <c r="R57" i="23"/>
  <c r="F57" i="23"/>
  <c r="CC57" i="23"/>
  <c r="BU57" i="23"/>
  <c r="BM57" i="23"/>
  <c r="BE57" i="23"/>
  <c r="AW57" i="23"/>
  <c r="AO57" i="23"/>
  <c r="AG57" i="23"/>
  <c r="Y57" i="23"/>
  <c r="Q57" i="23"/>
  <c r="I57" i="23"/>
  <c r="CB57" i="23"/>
  <c r="BX57" i="23"/>
  <c r="BT57" i="23"/>
  <c r="BP57" i="23"/>
  <c r="BL57" i="23"/>
  <c r="BH57" i="23"/>
  <c r="BD57" i="23"/>
  <c r="AZ57" i="23"/>
  <c r="AV57" i="23"/>
  <c r="AR57" i="23"/>
  <c r="AN57" i="23"/>
  <c r="AJ57" i="23"/>
  <c r="AB57" i="23"/>
  <c r="X57" i="23"/>
  <c r="T57" i="23"/>
  <c r="P57" i="23"/>
  <c r="L57" i="23"/>
  <c r="H57" i="23"/>
  <c r="D57" i="23"/>
  <c r="CA57" i="23"/>
  <c r="BW57" i="23"/>
  <c r="BS57" i="23"/>
  <c r="BO57" i="23"/>
  <c r="BK57" i="23"/>
  <c r="BG57" i="23"/>
  <c r="BC57" i="23"/>
  <c r="AY57" i="23"/>
  <c r="AU57" i="23"/>
  <c r="AQ57" i="23"/>
  <c r="AM57" i="23"/>
  <c r="AI57" i="23"/>
  <c r="AE57" i="23"/>
  <c r="AA57" i="23"/>
  <c r="W57" i="23"/>
  <c r="S57" i="23"/>
  <c r="O57" i="23"/>
  <c r="K57" i="23"/>
  <c r="G57" i="23"/>
  <c r="AF9" i="26" l="1"/>
  <c r="AF57" i="23"/>
  <c r="CG57" i="23" s="1"/>
  <c r="AF10" i="26" l="1"/>
  <c r="AI9" i="20"/>
  <c r="AJ9" i="20"/>
  <c r="AK9" i="20"/>
  <c r="AT9" i="20" s="1"/>
  <c r="AL9" i="20"/>
  <c r="AM9" i="20"/>
  <c r="AN9" i="20"/>
  <c r="AO9" i="20"/>
  <c r="AP9" i="20"/>
  <c r="AQ9" i="20"/>
  <c r="AR9" i="20"/>
  <c r="AU9" i="20" s="1"/>
  <c r="AS9" i="20"/>
  <c r="AX9" i="20"/>
  <c r="AI10" i="20"/>
  <c r="AJ10" i="20"/>
  <c r="AK10" i="20"/>
  <c r="AT10" i="20" s="1"/>
  <c r="AL10" i="20"/>
  <c r="AM10" i="20"/>
  <c r="AN10" i="20"/>
  <c r="AO10" i="20"/>
  <c r="AP10" i="20"/>
  <c r="AQ10" i="20"/>
  <c r="AR10" i="20"/>
  <c r="AU10" i="20" s="1"/>
  <c r="AS10" i="20"/>
  <c r="AX10" i="20"/>
  <c r="AI11" i="20"/>
  <c r="AJ11" i="20"/>
  <c r="AK11" i="20"/>
  <c r="AT11" i="20" s="1"/>
  <c r="AL11" i="20"/>
  <c r="AM11" i="20"/>
  <c r="AN11" i="20"/>
  <c r="AO11" i="20"/>
  <c r="AP11" i="20"/>
  <c r="AQ11" i="20"/>
  <c r="AR11" i="20"/>
  <c r="AU11" i="20" s="1"/>
  <c r="AS11" i="20"/>
  <c r="AX11" i="20"/>
  <c r="AI12" i="20"/>
  <c r="AJ12" i="20"/>
  <c r="AK12" i="20"/>
  <c r="AT12" i="20" s="1"/>
  <c r="AL12" i="20"/>
  <c r="AM12" i="20"/>
  <c r="AN12" i="20"/>
  <c r="AO12" i="20"/>
  <c r="AP12" i="20"/>
  <c r="AQ12" i="20"/>
  <c r="AR12" i="20"/>
  <c r="AU12" i="20" s="1"/>
  <c r="AS12" i="20"/>
  <c r="AX12" i="20"/>
  <c r="AI13" i="20"/>
  <c r="AJ13" i="20"/>
  <c r="AK13" i="20"/>
  <c r="AT13" i="20" s="1"/>
  <c r="AL13" i="20"/>
  <c r="AM13" i="20"/>
  <c r="AN13" i="20"/>
  <c r="AO13" i="20"/>
  <c r="AP13" i="20"/>
  <c r="AQ13" i="20"/>
  <c r="AR13" i="20"/>
  <c r="AU13" i="20" s="1"/>
  <c r="AS13" i="20"/>
  <c r="AX13" i="20"/>
  <c r="AI14" i="20"/>
  <c r="AJ14" i="20"/>
  <c r="AK14" i="20"/>
  <c r="AT14" i="20" s="1"/>
  <c r="AL14" i="20"/>
  <c r="AM14" i="20"/>
  <c r="AN14" i="20"/>
  <c r="AO14" i="20"/>
  <c r="AP14" i="20"/>
  <c r="AQ14" i="20"/>
  <c r="AR14" i="20"/>
  <c r="AU14" i="20" s="1"/>
  <c r="AS14" i="20"/>
  <c r="AX14" i="20"/>
  <c r="AI15" i="20"/>
  <c r="AJ15" i="20"/>
  <c r="AK15" i="20"/>
  <c r="AT15" i="20" s="1"/>
  <c r="AL15" i="20"/>
  <c r="AM15" i="20"/>
  <c r="AN15" i="20"/>
  <c r="AO15" i="20"/>
  <c r="AP15" i="20"/>
  <c r="AQ15" i="20"/>
  <c r="AR15" i="20"/>
  <c r="AU15" i="20" s="1"/>
  <c r="AS15" i="20"/>
  <c r="AX15" i="20"/>
  <c r="AI16" i="20"/>
  <c r="AJ16" i="20"/>
  <c r="AK16" i="20"/>
  <c r="AT16" i="20" s="1"/>
  <c r="AL16" i="20"/>
  <c r="AM16" i="20"/>
  <c r="AN16" i="20"/>
  <c r="AO16" i="20"/>
  <c r="AP16" i="20"/>
  <c r="AQ16" i="20"/>
  <c r="AR16" i="20"/>
  <c r="AU16" i="20" s="1"/>
  <c r="AS16" i="20"/>
  <c r="AX16" i="20"/>
  <c r="AI17" i="20"/>
  <c r="AJ17" i="20"/>
  <c r="AK17" i="20"/>
  <c r="AT17" i="20" s="1"/>
  <c r="AL17" i="20"/>
  <c r="AM17" i="20"/>
  <c r="AN17" i="20"/>
  <c r="AO17" i="20"/>
  <c r="AP17" i="20"/>
  <c r="AQ17" i="20"/>
  <c r="AR17" i="20"/>
  <c r="AU17" i="20" s="1"/>
  <c r="AS17" i="20"/>
  <c r="AX17" i="20"/>
  <c r="AI18" i="20"/>
  <c r="AJ18" i="20"/>
  <c r="AK18" i="20"/>
  <c r="AT18" i="20" s="1"/>
  <c r="AL18" i="20"/>
  <c r="AM18" i="20"/>
  <c r="AN18" i="20"/>
  <c r="AO18" i="20"/>
  <c r="AP18" i="20"/>
  <c r="AQ18" i="20"/>
  <c r="AR18" i="20"/>
  <c r="AU18" i="20" s="1"/>
  <c r="AS18" i="20"/>
  <c r="AX18" i="20"/>
  <c r="AI19" i="20"/>
  <c r="AJ19" i="20"/>
  <c r="AK19" i="20"/>
  <c r="AT19" i="20" s="1"/>
  <c r="AL19" i="20"/>
  <c r="AM19" i="20"/>
  <c r="AN19" i="20"/>
  <c r="AO19" i="20"/>
  <c r="AP19" i="20"/>
  <c r="AQ19" i="20"/>
  <c r="AR19" i="20"/>
  <c r="AS19" i="20"/>
  <c r="AU19" i="20"/>
  <c r="AX19" i="20"/>
  <c r="AI20" i="20"/>
  <c r="AJ20" i="20"/>
  <c r="AK20" i="20"/>
  <c r="AT20" i="20" s="1"/>
  <c r="AL20" i="20"/>
  <c r="AM20" i="20"/>
  <c r="AN20" i="20"/>
  <c r="AO20" i="20"/>
  <c r="AP20" i="20"/>
  <c r="AQ20" i="20"/>
  <c r="AR20" i="20"/>
  <c r="AU20" i="20" s="1"/>
  <c r="AS20" i="20"/>
  <c r="AX20" i="20"/>
  <c r="AI21" i="20"/>
  <c r="AJ21" i="20"/>
  <c r="AK21" i="20"/>
  <c r="AT21" i="20" s="1"/>
  <c r="AL21" i="20"/>
  <c r="AM21" i="20"/>
  <c r="AN21" i="20"/>
  <c r="AO21" i="20"/>
  <c r="AP21" i="20"/>
  <c r="AQ21" i="20"/>
  <c r="AR21" i="20"/>
  <c r="AU21" i="20" s="1"/>
  <c r="AS21" i="20"/>
  <c r="AX21" i="20"/>
  <c r="AI22" i="20"/>
  <c r="AJ22" i="20"/>
  <c r="AK22" i="20"/>
  <c r="AT22" i="20" s="1"/>
  <c r="AL22" i="20"/>
  <c r="AM22" i="20"/>
  <c r="AN22" i="20"/>
  <c r="AO22" i="20"/>
  <c r="AP22" i="20"/>
  <c r="AQ22" i="20"/>
  <c r="AR22" i="20"/>
  <c r="AU22" i="20" s="1"/>
  <c r="AS22" i="20"/>
  <c r="AX22" i="20"/>
  <c r="AI23" i="20"/>
  <c r="AJ23" i="20"/>
  <c r="AK23" i="20"/>
  <c r="AT23" i="20" s="1"/>
  <c r="AL23" i="20"/>
  <c r="AM23" i="20"/>
  <c r="AN23" i="20"/>
  <c r="AO23" i="20"/>
  <c r="AP23" i="20"/>
  <c r="AQ23" i="20"/>
  <c r="AR23" i="20"/>
  <c r="AU23" i="20" s="1"/>
  <c r="AS23" i="20"/>
  <c r="AX23" i="20"/>
  <c r="AI24" i="20"/>
  <c r="AJ24" i="20"/>
  <c r="AK24" i="20"/>
  <c r="AT24" i="20" s="1"/>
  <c r="AL24" i="20"/>
  <c r="AM24" i="20"/>
  <c r="AN24" i="20"/>
  <c r="AO24" i="20"/>
  <c r="AP24" i="20"/>
  <c r="AQ24" i="20"/>
  <c r="AR24" i="20"/>
  <c r="AU24" i="20" s="1"/>
  <c r="AS24" i="20"/>
  <c r="AX24" i="20"/>
  <c r="AI25" i="20"/>
  <c r="AJ25" i="20"/>
  <c r="AK25" i="20"/>
  <c r="AT25" i="20" s="1"/>
  <c r="AL25" i="20"/>
  <c r="AM25" i="20"/>
  <c r="AN25" i="20"/>
  <c r="AO25" i="20"/>
  <c r="AP25" i="20"/>
  <c r="AQ25" i="20"/>
  <c r="AR25" i="20"/>
  <c r="AU25" i="20" s="1"/>
  <c r="AS25" i="20"/>
  <c r="AX25" i="20"/>
  <c r="AI26" i="20"/>
  <c r="AJ26" i="20"/>
  <c r="AK26" i="20"/>
  <c r="AL26" i="20"/>
  <c r="AM26" i="20"/>
  <c r="AN26" i="20"/>
  <c r="AO26" i="20"/>
  <c r="AP26" i="20"/>
  <c r="AQ26" i="20"/>
  <c r="AR26" i="20"/>
  <c r="AU26" i="20" s="1"/>
  <c r="AS26" i="20"/>
  <c r="AX26" i="20"/>
  <c r="AI27" i="20"/>
  <c r="AJ27" i="20"/>
  <c r="AK27" i="20"/>
  <c r="AT27" i="20" s="1"/>
  <c r="AL27" i="20"/>
  <c r="AM27" i="20"/>
  <c r="AN27" i="20"/>
  <c r="AO27" i="20"/>
  <c r="AP27" i="20"/>
  <c r="AQ27" i="20"/>
  <c r="AR27" i="20"/>
  <c r="AU27" i="20" s="1"/>
  <c r="AS27" i="20"/>
  <c r="AX27" i="20"/>
  <c r="AI28" i="20"/>
  <c r="AJ28" i="20"/>
  <c r="AK28" i="20"/>
  <c r="AT28" i="20" s="1"/>
  <c r="AL28" i="20"/>
  <c r="AM28" i="20"/>
  <c r="AN28" i="20"/>
  <c r="AO28" i="20"/>
  <c r="AP28" i="20"/>
  <c r="AQ28" i="20"/>
  <c r="AR28" i="20"/>
  <c r="AU28" i="20" s="1"/>
  <c r="AS28" i="20"/>
  <c r="AX28" i="20"/>
  <c r="AI29" i="20"/>
  <c r="AJ29" i="20"/>
  <c r="AK29" i="20"/>
  <c r="AL29" i="20"/>
  <c r="AM29" i="20"/>
  <c r="AN29" i="20"/>
  <c r="AO29" i="20"/>
  <c r="AP29" i="20"/>
  <c r="AQ29" i="20"/>
  <c r="AR29" i="20"/>
  <c r="AU29" i="20" s="1"/>
  <c r="AS29" i="20"/>
  <c r="AX29" i="20"/>
  <c r="AI30" i="20"/>
  <c r="AJ30" i="20"/>
  <c r="AK30" i="20"/>
  <c r="AT30" i="20" s="1"/>
  <c r="AL30" i="20"/>
  <c r="AM30" i="20"/>
  <c r="AN30" i="20"/>
  <c r="AO30" i="20"/>
  <c r="AP30" i="20"/>
  <c r="AQ30" i="20"/>
  <c r="AR30" i="20"/>
  <c r="AU30" i="20" s="1"/>
  <c r="AS30" i="20"/>
  <c r="AX30" i="20"/>
  <c r="AI31" i="20"/>
  <c r="AJ31" i="20"/>
  <c r="AK31" i="20"/>
  <c r="AT31" i="20" s="1"/>
  <c r="AL31" i="20"/>
  <c r="AM31" i="20"/>
  <c r="AN31" i="20"/>
  <c r="AO31" i="20"/>
  <c r="AP31" i="20"/>
  <c r="AQ31" i="20"/>
  <c r="AR31" i="20"/>
  <c r="AU31" i="20" s="1"/>
  <c r="AS31" i="20"/>
  <c r="AX31" i="20"/>
  <c r="AI32" i="20"/>
  <c r="AJ32" i="20"/>
  <c r="AK32" i="20"/>
  <c r="AT32" i="20" s="1"/>
  <c r="AL32" i="20"/>
  <c r="AM32" i="20"/>
  <c r="AN32" i="20"/>
  <c r="AO32" i="20"/>
  <c r="AP32" i="20"/>
  <c r="AQ32" i="20"/>
  <c r="AR32" i="20"/>
  <c r="AS32" i="20"/>
  <c r="AU32" i="20"/>
  <c r="AX32" i="20"/>
  <c r="AI33" i="20"/>
  <c r="AJ33" i="20"/>
  <c r="AK33" i="20"/>
  <c r="AL33" i="20"/>
  <c r="AM33" i="20"/>
  <c r="AN33" i="20"/>
  <c r="AO33" i="20"/>
  <c r="AP33" i="20"/>
  <c r="AQ33" i="20"/>
  <c r="AR33" i="20"/>
  <c r="AU33" i="20" s="1"/>
  <c r="AS33" i="20"/>
  <c r="AX33" i="20"/>
  <c r="AI34" i="20"/>
  <c r="AJ34" i="20"/>
  <c r="AK34" i="20"/>
  <c r="AT34" i="20" s="1"/>
  <c r="AL34" i="20"/>
  <c r="AM34" i="20"/>
  <c r="AN34" i="20"/>
  <c r="AO34" i="20"/>
  <c r="AP34" i="20"/>
  <c r="AQ34" i="20"/>
  <c r="AR34" i="20"/>
  <c r="AU34" i="20" s="1"/>
  <c r="AS34" i="20"/>
  <c r="AX34" i="20"/>
  <c r="AI35" i="20"/>
  <c r="AJ35" i="20"/>
  <c r="AK35" i="20"/>
  <c r="AT35" i="20" s="1"/>
  <c r="AL35" i="20"/>
  <c r="AM35" i="20"/>
  <c r="AN35" i="20"/>
  <c r="AO35" i="20"/>
  <c r="AP35" i="20"/>
  <c r="AQ35" i="20"/>
  <c r="AR35" i="20"/>
  <c r="AU35" i="20" s="1"/>
  <c r="AS35" i="20"/>
  <c r="AX35" i="20"/>
  <c r="AI36" i="20"/>
  <c r="AJ36" i="20"/>
  <c r="AK36" i="20"/>
  <c r="AT36" i="20" s="1"/>
  <c r="AL36" i="20"/>
  <c r="AM36" i="20"/>
  <c r="AN36" i="20"/>
  <c r="AO36" i="20"/>
  <c r="AP36" i="20"/>
  <c r="AQ36" i="20"/>
  <c r="AR36" i="20"/>
  <c r="AU36" i="20" s="1"/>
  <c r="AS36" i="20"/>
  <c r="AX36" i="20"/>
  <c r="AI37" i="20"/>
  <c r="AJ37" i="20"/>
  <c r="AK37" i="20"/>
  <c r="AT37" i="20" s="1"/>
  <c r="AL37" i="20"/>
  <c r="AM37" i="20"/>
  <c r="AN37" i="20"/>
  <c r="AO37" i="20"/>
  <c r="AP37" i="20"/>
  <c r="AQ37" i="20"/>
  <c r="AR37" i="20"/>
  <c r="AU37" i="20" s="1"/>
  <c r="AS37" i="20"/>
  <c r="AX37" i="20"/>
  <c r="AI38" i="20"/>
  <c r="AJ38" i="20"/>
  <c r="AK38" i="20"/>
  <c r="AT38" i="20" s="1"/>
  <c r="AL38" i="20"/>
  <c r="AM38" i="20"/>
  <c r="AN38" i="20"/>
  <c r="AO38" i="20"/>
  <c r="AP38" i="20"/>
  <c r="AQ38" i="20"/>
  <c r="AR38" i="20"/>
  <c r="AU38" i="20" s="1"/>
  <c r="AS38" i="20"/>
  <c r="AX38" i="20"/>
  <c r="AI39" i="20"/>
  <c r="AJ39" i="20"/>
  <c r="AK39" i="20"/>
  <c r="AT39" i="20" s="1"/>
  <c r="AL39" i="20"/>
  <c r="AM39" i="20"/>
  <c r="AN39" i="20"/>
  <c r="AO39" i="20"/>
  <c r="AP39" i="20"/>
  <c r="AQ39" i="20"/>
  <c r="AR39" i="20"/>
  <c r="AU39" i="20" s="1"/>
  <c r="AS39" i="20"/>
  <c r="AX39" i="20"/>
  <c r="AI40" i="20"/>
  <c r="AJ40" i="20"/>
  <c r="AK40" i="20"/>
  <c r="AT40" i="20" s="1"/>
  <c r="AL40" i="20"/>
  <c r="AM40" i="20"/>
  <c r="AN40" i="20"/>
  <c r="AO40" i="20"/>
  <c r="AP40" i="20"/>
  <c r="AQ40" i="20"/>
  <c r="AR40" i="20"/>
  <c r="AU40" i="20" s="1"/>
  <c r="AS40" i="20"/>
  <c r="AX40" i="20"/>
  <c r="AI41" i="20"/>
  <c r="AJ41" i="20"/>
  <c r="AK41" i="20"/>
  <c r="AT41" i="20" s="1"/>
  <c r="AL41" i="20"/>
  <c r="AM41" i="20"/>
  <c r="AN41" i="20"/>
  <c r="AO41" i="20"/>
  <c r="AP41" i="20"/>
  <c r="AQ41" i="20"/>
  <c r="AR41" i="20"/>
  <c r="AU41" i="20" s="1"/>
  <c r="AS41" i="20"/>
  <c r="AX41" i="20"/>
  <c r="AI42" i="20"/>
  <c r="AJ42" i="20"/>
  <c r="AK42" i="20"/>
  <c r="AL42" i="20"/>
  <c r="AM42" i="20"/>
  <c r="AN42" i="20"/>
  <c r="AO42" i="20"/>
  <c r="AP42" i="20"/>
  <c r="AQ42" i="20"/>
  <c r="AR42" i="20"/>
  <c r="AU42" i="20" s="1"/>
  <c r="AS42" i="20"/>
  <c r="AX42" i="20"/>
  <c r="AI43" i="20"/>
  <c r="AJ43" i="20"/>
  <c r="AK43" i="20"/>
  <c r="AT43" i="20" s="1"/>
  <c r="AL43" i="20"/>
  <c r="AM43" i="20"/>
  <c r="AN43" i="20"/>
  <c r="AO43" i="20"/>
  <c r="AP43" i="20"/>
  <c r="AQ43" i="20"/>
  <c r="AR43" i="20"/>
  <c r="AU43" i="20" s="1"/>
  <c r="AS43" i="20"/>
  <c r="AX43" i="20"/>
  <c r="AI44" i="20"/>
  <c r="AJ44" i="20"/>
  <c r="AK44" i="20"/>
  <c r="AT44" i="20" s="1"/>
  <c r="AL44" i="20"/>
  <c r="AM44" i="20"/>
  <c r="AN44" i="20"/>
  <c r="AO44" i="20"/>
  <c r="AP44" i="20"/>
  <c r="AQ44" i="20"/>
  <c r="AR44" i="20"/>
  <c r="AU44" i="20" s="1"/>
  <c r="AS44" i="20"/>
  <c r="AX44" i="20"/>
  <c r="AI45" i="20"/>
  <c r="AJ45" i="20"/>
  <c r="AK45" i="20"/>
  <c r="AL45" i="20"/>
  <c r="AM45" i="20"/>
  <c r="AN45" i="20"/>
  <c r="AO45" i="20"/>
  <c r="AP45" i="20"/>
  <c r="AQ45" i="20"/>
  <c r="AR45" i="20"/>
  <c r="AU45" i="20" s="1"/>
  <c r="AS45" i="20"/>
  <c r="AX45" i="20"/>
  <c r="AI46" i="20"/>
  <c r="AJ46" i="20"/>
  <c r="AK46" i="20"/>
  <c r="AT46" i="20" s="1"/>
  <c r="AL46" i="20"/>
  <c r="AM46" i="20"/>
  <c r="AN46" i="20"/>
  <c r="AO46" i="20"/>
  <c r="AP46" i="20"/>
  <c r="AQ46" i="20"/>
  <c r="AR46" i="20"/>
  <c r="AU46" i="20" s="1"/>
  <c r="AS46" i="20"/>
  <c r="AX46" i="20"/>
  <c r="AI47" i="20"/>
  <c r="AJ47" i="20"/>
  <c r="AK47" i="20"/>
  <c r="AT47" i="20" s="1"/>
  <c r="AL47" i="20"/>
  <c r="AM47" i="20"/>
  <c r="AN47" i="20"/>
  <c r="AO47" i="20"/>
  <c r="AP47" i="20"/>
  <c r="AQ47" i="20"/>
  <c r="AR47" i="20"/>
  <c r="AU47" i="20" s="1"/>
  <c r="AS47" i="20"/>
  <c r="AX47" i="20"/>
  <c r="AI48" i="20"/>
  <c r="AJ48" i="20"/>
  <c r="AK48" i="20"/>
  <c r="AT48" i="20" s="1"/>
  <c r="AL48" i="20"/>
  <c r="AM48" i="20"/>
  <c r="AN48" i="20"/>
  <c r="AO48" i="20"/>
  <c r="AP48" i="20"/>
  <c r="AQ48" i="20"/>
  <c r="AR48" i="20"/>
  <c r="AU48" i="20" s="1"/>
  <c r="AS48" i="20"/>
  <c r="AX48" i="20"/>
  <c r="AI49" i="20"/>
  <c r="AJ49" i="20"/>
  <c r="AK49" i="20"/>
  <c r="AL49" i="20"/>
  <c r="AM49" i="20"/>
  <c r="AN49" i="20"/>
  <c r="AO49" i="20"/>
  <c r="AP49" i="20"/>
  <c r="AQ49" i="20"/>
  <c r="AR49" i="20"/>
  <c r="AU49" i="20" s="1"/>
  <c r="AS49" i="20"/>
  <c r="AT49" i="20"/>
  <c r="AX49" i="20"/>
  <c r="AI50" i="20"/>
  <c r="AJ50" i="20"/>
  <c r="AK50" i="20"/>
  <c r="AT50" i="20" s="1"/>
  <c r="AL50" i="20"/>
  <c r="AM50" i="20"/>
  <c r="AN50" i="20"/>
  <c r="AO50" i="20"/>
  <c r="AP50" i="20"/>
  <c r="AQ50" i="20"/>
  <c r="AR50" i="20"/>
  <c r="AU50" i="20" s="1"/>
  <c r="AS50" i="20"/>
  <c r="AX50" i="20"/>
  <c r="AI51" i="20"/>
  <c r="AJ51" i="20"/>
  <c r="AK51" i="20"/>
  <c r="AT51" i="20" s="1"/>
  <c r="AL51" i="20"/>
  <c r="AM51" i="20"/>
  <c r="AN51" i="20"/>
  <c r="AO51" i="20"/>
  <c r="AP51" i="20"/>
  <c r="AQ51" i="20"/>
  <c r="AR51" i="20"/>
  <c r="AU51" i="20" s="1"/>
  <c r="AS51" i="20"/>
  <c r="AX51" i="20"/>
  <c r="AI52" i="20"/>
  <c r="AJ52" i="20"/>
  <c r="AK52" i="20"/>
  <c r="AT52" i="20" s="1"/>
  <c r="AL52" i="20"/>
  <c r="AM52" i="20"/>
  <c r="AN52" i="20"/>
  <c r="AO52" i="20"/>
  <c r="AP52" i="20"/>
  <c r="AQ52" i="20"/>
  <c r="AR52" i="20"/>
  <c r="AU52" i="20" s="1"/>
  <c r="AS52" i="20"/>
  <c r="AX52" i="20"/>
  <c r="AI53" i="20"/>
  <c r="AJ53" i="20"/>
  <c r="AK53" i="20"/>
  <c r="AT53" i="20" s="1"/>
  <c r="AL53" i="20"/>
  <c r="AM53" i="20"/>
  <c r="AN53" i="20"/>
  <c r="AO53" i="20"/>
  <c r="AP53" i="20"/>
  <c r="AQ53" i="20"/>
  <c r="AR53" i="20"/>
  <c r="AU53" i="20" s="1"/>
  <c r="AS53" i="20"/>
  <c r="AX53" i="20"/>
  <c r="AI54" i="20"/>
  <c r="AJ54" i="20"/>
  <c r="AK54" i="20"/>
  <c r="AT54" i="20" s="1"/>
  <c r="AL54" i="20"/>
  <c r="AM54" i="20"/>
  <c r="AN54" i="20"/>
  <c r="AO54" i="20"/>
  <c r="AP54" i="20"/>
  <c r="AQ54" i="20"/>
  <c r="AR54" i="20"/>
  <c r="AU54" i="20" s="1"/>
  <c r="AS54" i="20"/>
  <c r="AX54" i="20"/>
  <c r="AI55" i="20"/>
  <c r="AJ55" i="20"/>
  <c r="AK55" i="20"/>
  <c r="AT55" i="20" s="1"/>
  <c r="AL55" i="20"/>
  <c r="AM55" i="20"/>
  <c r="AN55" i="20"/>
  <c r="AO55" i="20"/>
  <c r="AP55" i="20"/>
  <c r="AQ55" i="20"/>
  <c r="AR55" i="20"/>
  <c r="AU55" i="20" s="1"/>
  <c r="AS55" i="20"/>
  <c r="AX55" i="20"/>
  <c r="AI56" i="20"/>
  <c r="AJ56" i="20"/>
  <c r="AK56" i="20"/>
  <c r="AT56" i="20" s="1"/>
  <c r="AL56" i="20"/>
  <c r="AM56" i="20"/>
  <c r="AN56" i="20"/>
  <c r="AO56" i="20"/>
  <c r="AP56" i="20"/>
  <c r="AQ56" i="20"/>
  <c r="AR56" i="20"/>
  <c r="AU56" i="20" s="1"/>
  <c r="AS56" i="20"/>
  <c r="AX56" i="20"/>
  <c r="AI57" i="20"/>
  <c r="AJ57" i="20"/>
  <c r="AK57" i="20"/>
  <c r="AT57" i="20" s="1"/>
  <c r="AL57" i="20"/>
  <c r="AM57" i="20"/>
  <c r="AN57" i="20"/>
  <c r="AO57" i="20"/>
  <c r="AP57" i="20"/>
  <c r="AQ57" i="20"/>
  <c r="AR57" i="20"/>
  <c r="AU57" i="20" s="1"/>
  <c r="AS57" i="20"/>
  <c r="AX57" i="20"/>
  <c r="AI58" i="20"/>
  <c r="AJ58" i="20"/>
  <c r="AK58" i="20"/>
  <c r="AL58" i="20"/>
  <c r="AM58" i="20"/>
  <c r="AN58" i="20"/>
  <c r="AO58" i="20"/>
  <c r="AP58" i="20"/>
  <c r="AQ58" i="20"/>
  <c r="AR58" i="20"/>
  <c r="AU58" i="20" s="1"/>
  <c r="AS58" i="20"/>
  <c r="AX58" i="20"/>
  <c r="AI59" i="20"/>
  <c r="AJ59" i="20"/>
  <c r="AK59" i="20"/>
  <c r="AT59" i="20" s="1"/>
  <c r="AL59" i="20"/>
  <c r="AM59" i="20"/>
  <c r="AN59" i="20"/>
  <c r="AO59" i="20"/>
  <c r="AP59" i="20"/>
  <c r="AQ59" i="20"/>
  <c r="AR59" i="20"/>
  <c r="AU59" i="20" s="1"/>
  <c r="AS59" i="20"/>
  <c r="AX59" i="20"/>
  <c r="AI60" i="20"/>
  <c r="AJ60" i="20"/>
  <c r="AK60" i="20"/>
  <c r="AT60" i="20" s="1"/>
  <c r="AL60" i="20"/>
  <c r="AM60" i="20"/>
  <c r="AN60" i="20"/>
  <c r="AO60" i="20"/>
  <c r="AP60" i="20"/>
  <c r="AQ60" i="20"/>
  <c r="AR60" i="20"/>
  <c r="AU60" i="20" s="1"/>
  <c r="AS60" i="20"/>
  <c r="AX60" i="20"/>
  <c r="AI61" i="20"/>
  <c r="AJ61" i="20"/>
  <c r="AK61" i="20"/>
  <c r="AL61" i="20"/>
  <c r="AM61" i="20"/>
  <c r="AN61" i="20"/>
  <c r="AO61" i="20"/>
  <c r="AP61" i="20"/>
  <c r="AQ61" i="20"/>
  <c r="AR61" i="20"/>
  <c r="AU61" i="20" s="1"/>
  <c r="AS61" i="20"/>
  <c r="AX61" i="20"/>
  <c r="AI62" i="20"/>
  <c r="AJ62" i="20"/>
  <c r="AK62" i="20"/>
  <c r="AT62" i="20" s="1"/>
  <c r="AL62" i="20"/>
  <c r="AM62" i="20"/>
  <c r="AN62" i="20"/>
  <c r="AO62" i="20"/>
  <c r="AP62" i="20"/>
  <c r="AQ62" i="20"/>
  <c r="AR62" i="20"/>
  <c r="AU62" i="20" s="1"/>
  <c r="AS62" i="20"/>
  <c r="AX62" i="20"/>
  <c r="AI63" i="20"/>
  <c r="AJ63" i="20"/>
  <c r="AK63" i="20"/>
  <c r="AT63" i="20" s="1"/>
  <c r="AL63" i="20"/>
  <c r="AM63" i="20"/>
  <c r="AN63" i="20"/>
  <c r="AO63" i="20"/>
  <c r="AP63" i="20"/>
  <c r="AQ63" i="20"/>
  <c r="AR63" i="20"/>
  <c r="AU63" i="20" s="1"/>
  <c r="AS63" i="20"/>
  <c r="AX63" i="20"/>
  <c r="AI64" i="20"/>
  <c r="AJ64" i="20"/>
  <c r="AK64" i="20"/>
  <c r="AT64" i="20" s="1"/>
  <c r="AL64" i="20"/>
  <c r="AM64" i="20"/>
  <c r="AN64" i="20"/>
  <c r="AO64" i="20"/>
  <c r="AP64" i="20"/>
  <c r="AQ64" i="20"/>
  <c r="AR64" i="20"/>
  <c r="AU64" i="20" s="1"/>
  <c r="AS64" i="20"/>
  <c r="AX64" i="20"/>
  <c r="AI65" i="20"/>
  <c r="AJ65" i="20"/>
  <c r="AK65" i="20"/>
  <c r="AL65" i="20"/>
  <c r="AM65" i="20"/>
  <c r="AN65" i="20"/>
  <c r="AO65" i="20"/>
  <c r="AP65" i="20"/>
  <c r="AQ65" i="20"/>
  <c r="AR65" i="20"/>
  <c r="AU65" i="20" s="1"/>
  <c r="AS65" i="20"/>
  <c r="AX65" i="20"/>
  <c r="AI66" i="20"/>
  <c r="AJ66" i="20"/>
  <c r="AK66" i="20"/>
  <c r="AT66" i="20" s="1"/>
  <c r="AL66" i="20"/>
  <c r="AM66" i="20"/>
  <c r="AN66" i="20"/>
  <c r="AO66" i="20"/>
  <c r="AP66" i="20"/>
  <c r="AQ66" i="20"/>
  <c r="AR66" i="20"/>
  <c r="AU66" i="20" s="1"/>
  <c r="AS66" i="20"/>
  <c r="AX66" i="20"/>
  <c r="AI67" i="20"/>
  <c r="AJ67" i="20"/>
  <c r="AK67" i="20"/>
  <c r="AT67" i="20" s="1"/>
  <c r="AL67" i="20"/>
  <c r="AM67" i="20"/>
  <c r="AN67" i="20"/>
  <c r="AO67" i="20"/>
  <c r="AP67" i="20"/>
  <c r="AQ67" i="20"/>
  <c r="AR67" i="20"/>
  <c r="AU67" i="20" s="1"/>
  <c r="AS67" i="20"/>
  <c r="AX67" i="20"/>
  <c r="AI68" i="20"/>
  <c r="AJ68" i="20"/>
  <c r="AK68" i="20"/>
  <c r="AT68" i="20" s="1"/>
  <c r="AL68" i="20"/>
  <c r="AM68" i="20"/>
  <c r="AN68" i="20"/>
  <c r="AO68" i="20"/>
  <c r="AP68" i="20"/>
  <c r="AQ68" i="20"/>
  <c r="AR68" i="20"/>
  <c r="AU68" i="20" s="1"/>
  <c r="AS68" i="20"/>
  <c r="AX68" i="20"/>
  <c r="AI69" i="20"/>
  <c r="AJ69" i="20"/>
  <c r="AK69" i="20"/>
  <c r="AT69" i="20" s="1"/>
  <c r="AL69" i="20"/>
  <c r="AM69" i="20"/>
  <c r="AN69" i="20"/>
  <c r="AO69" i="20"/>
  <c r="AP69" i="20"/>
  <c r="AQ69" i="20"/>
  <c r="AR69" i="20"/>
  <c r="AU69" i="20" s="1"/>
  <c r="AS69" i="20"/>
  <c r="AX69" i="20"/>
  <c r="AI70" i="20"/>
  <c r="AJ70" i="20"/>
  <c r="AK70" i="20"/>
  <c r="AT70" i="20" s="1"/>
  <c r="AL70" i="20"/>
  <c r="AM70" i="20"/>
  <c r="AN70" i="20"/>
  <c r="AO70" i="20"/>
  <c r="AP70" i="20"/>
  <c r="AQ70" i="20"/>
  <c r="AR70" i="20"/>
  <c r="AU70" i="20" s="1"/>
  <c r="AS70" i="20"/>
  <c r="AX70" i="20"/>
  <c r="AI71" i="20"/>
  <c r="AJ71" i="20"/>
  <c r="AK71" i="20"/>
  <c r="AL71" i="20"/>
  <c r="AM71" i="20"/>
  <c r="AN71" i="20"/>
  <c r="AO71" i="20"/>
  <c r="AP71" i="20"/>
  <c r="AQ71" i="20"/>
  <c r="AR71" i="20"/>
  <c r="AU71" i="20" s="1"/>
  <c r="AS71" i="20"/>
  <c r="AT71" i="20"/>
  <c r="AX71" i="20"/>
  <c r="AI72" i="20"/>
  <c r="AJ72" i="20"/>
  <c r="AK72" i="20"/>
  <c r="AT72" i="20" s="1"/>
  <c r="AL72" i="20"/>
  <c r="AM72" i="20"/>
  <c r="AN72" i="20"/>
  <c r="AO72" i="20"/>
  <c r="AP72" i="20"/>
  <c r="AQ72" i="20"/>
  <c r="AR72" i="20"/>
  <c r="AU72" i="20" s="1"/>
  <c r="AS72" i="20"/>
  <c r="AX72" i="20"/>
  <c r="AI73" i="20"/>
  <c r="AJ73" i="20"/>
  <c r="AK73" i="20"/>
  <c r="AT73" i="20" s="1"/>
  <c r="AL73" i="20"/>
  <c r="AM73" i="20"/>
  <c r="AN73" i="20"/>
  <c r="AO73" i="20"/>
  <c r="AP73" i="20"/>
  <c r="AQ73" i="20"/>
  <c r="AR73" i="20"/>
  <c r="AU73" i="20" s="1"/>
  <c r="AS73" i="20"/>
  <c r="AX73" i="20"/>
  <c r="AI74" i="20"/>
  <c r="AJ74" i="20"/>
  <c r="AK74" i="20"/>
  <c r="AL74" i="20"/>
  <c r="AM74" i="20"/>
  <c r="AN74" i="20"/>
  <c r="AO74" i="20"/>
  <c r="AP74" i="20"/>
  <c r="AQ74" i="20"/>
  <c r="AR74" i="20"/>
  <c r="AU74" i="20" s="1"/>
  <c r="AS74" i="20"/>
  <c r="AX74" i="20"/>
  <c r="AI75" i="20"/>
  <c r="AJ75" i="20"/>
  <c r="AK75" i="20"/>
  <c r="AT75" i="20" s="1"/>
  <c r="AL75" i="20"/>
  <c r="AM75" i="20"/>
  <c r="AN75" i="20"/>
  <c r="AO75" i="20"/>
  <c r="AP75" i="20"/>
  <c r="AQ75" i="20"/>
  <c r="AR75" i="20"/>
  <c r="AU75" i="20" s="1"/>
  <c r="AS75" i="20"/>
  <c r="AX75" i="20"/>
  <c r="AI76" i="20"/>
  <c r="AJ76" i="20"/>
  <c r="AK76" i="20"/>
  <c r="AT76" i="20" s="1"/>
  <c r="AL76" i="20"/>
  <c r="AM76" i="20"/>
  <c r="AN76" i="20"/>
  <c r="AO76" i="20"/>
  <c r="AP76" i="20"/>
  <c r="AQ76" i="20"/>
  <c r="AR76" i="20"/>
  <c r="AS76" i="20"/>
  <c r="AU76" i="20"/>
  <c r="AX76" i="20"/>
  <c r="AI77" i="20"/>
  <c r="AJ77" i="20"/>
  <c r="AK77" i="20"/>
  <c r="AL77" i="20"/>
  <c r="AM77" i="20"/>
  <c r="AN77" i="20"/>
  <c r="AO77" i="20"/>
  <c r="AP77" i="20"/>
  <c r="AQ77" i="20"/>
  <c r="AR77" i="20"/>
  <c r="AU77" i="20" s="1"/>
  <c r="AS77" i="20"/>
  <c r="AX77" i="20"/>
  <c r="AI78" i="20"/>
  <c r="AJ78" i="20"/>
  <c r="AK78" i="20"/>
  <c r="AT78" i="20" s="1"/>
  <c r="AL78" i="20"/>
  <c r="AM78" i="20"/>
  <c r="AN78" i="20"/>
  <c r="AO78" i="20"/>
  <c r="AP78" i="20"/>
  <c r="AQ78" i="20"/>
  <c r="AR78" i="20"/>
  <c r="AU78" i="20" s="1"/>
  <c r="AS78" i="20"/>
  <c r="AX78" i="20"/>
  <c r="AI79" i="20"/>
  <c r="AJ79" i="20"/>
  <c r="AK79" i="20"/>
  <c r="AT79" i="20" s="1"/>
  <c r="AL79" i="20"/>
  <c r="AM79" i="20"/>
  <c r="AN79" i="20"/>
  <c r="AO79" i="20"/>
  <c r="AP79" i="20"/>
  <c r="AQ79" i="20"/>
  <c r="AR79" i="20"/>
  <c r="AU79" i="20" s="1"/>
  <c r="AS79" i="20"/>
  <c r="AX79" i="20"/>
  <c r="AI80" i="20"/>
  <c r="AJ80" i="20"/>
  <c r="AK80" i="20"/>
  <c r="AT80" i="20" s="1"/>
  <c r="AL80" i="20"/>
  <c r="AM80" i="20"/>
  <c r="AN80" i="20"/>
  <c r="AO80" i="20"/>
  <c r="AP80" i="20"/>
  <c r="AQ80" i="20"/>
  <c r="AR80" i="20"/>
  <c r="AU80" i="20" s="1"/>
  <c r="AS80" i="20"/>
  <c r="AX80" i="20"/>
  <c r="AI81" i="20"/>
  <c r="AJ81" i="20"/>
  <c r="AK81" i="20"/>
  <c r="AT81" i="20" s="1"/>
  <c r="AL81" i="20"/>
  <c r="AM81" i="20"/>
  <c r="AN81" i="20"/>
  <c r="AO81" i="20"/>
  <c r="AP81" i="20"/>
  <c r="AQ81" i="20"/>
  <c r="AR81" i="20"/>
  <c r="AU81" i="20" s="1"/>
  <c r="AS81" i="20"/>
  <c r="AX81" i="20"/>
  <c r="AI82" i="20"/>
  <c r="AJ82" i="20"/>
  <c r="AK82" i="20"/>
  <c r="AT82" i="20" s="1"/>
  <c r="AL82" i="20"/>
  <c r="AM82" i="20"/>
  <c r="AN82" i="20"/>
  <c r="AO82" i="20"/>
  <c r="AP82" i="20"/>
  <c r="AQ82" i="20"/>
  <c r="AR82" i="20"/>
  <c r="AU82" i="20" s="1"/>
  <c r="AS82" i="20"/>
  <c r="AX82" i="20"/>
  <c r="AI83" i="20"/>
  <c r="AJ83" i="20"/>
  <c r="AK83" i="20"/>
  <c r="AL83" i="20"/>
  <c r="AM83" i="20"/>
  <c r="AN83" i="20"/>
  <c r="AO83" i="20"/>
  <c r="AP83" i="20"/>
  <c r="AQ83" i="20"/>
  <c r="AR83" i="20"/>
  <c r="AU83" i="20" s="1"/>
  <c r="AS83" i="20"/>
  <c r="AX83" i="20"/>
  <c r="AI84" i="20"/>
  <c r="AJ84" i="20"/>
  <c r="AK84" i="20"/>
  <c r="AL84" i="20"/>
  <c r="AM84" i="20"/>
  <c r="AN84" i="20"/>
  <c r="AO84" i="20"/>
  <c r="AP84" i="20"/>
  <c r="AQ84" i="20"/>
  <c r="AR84" i="20"/>
  <c r="AU84" i="20" s="1"/>
  <c r="AS84" i="20"/>
  <c r="AX84" i="20"/>
  <c r="AI85" i="20"/>
  <c r="AJ85" i="20"/>
  <c r="AK85" i="20"/>
  <c r="AT85" i="20" s="1"/>
  <c r="AL85" i="20"/>
  <c r="AM85" i="20"/>
  <c r="AN85" i="20"/>
  <c r="AO85" i="20"/>
  <c r="AP85" i="20"/>
  <c r="AQ85" i="20"/>
  <c r="AR85" i="20"/>
  <c r="AU85" i="20" s="1"/>
  <c r="AS85" i="20"/>
  <c r="AX85" i="20"/>
  <c r="AI86" i="20"/>
  <c r="AJ86" i="20"/>
  <c r="AK86" i="20"/>
  <c r="AL86" i="20"/>
  <c r="AM86" i="20"/>
  <c r="AN86" i="20"/>
  <c r="AO86" i="20"/>
  <c r="AP86" i="20"/>
  <c r="AQ86" i="20"/>
  <c r="AR86" i="20"/>
  <c r="AU86" i="20" s="1"/>
  <c r="AS86" i="20"/>
  <c r="AT86" i="20"/>
  <c r="AX86" i="20"/>
  <c r="AI87" i="20"/>
  <c r="AJ87" i="20"/>
  <c r="AK87" i="20"/>
  <c r="AT87" i="20" s="1"/>
  <c r="AL87" i="20"/>
  <c r="AM87" i="20"/>
  <c r="AN87" i="20"/>
  <c r="AO87" i="20"/>
  <c r="AP87" i="20"/>
  <c r="AQ87" i="20"/>
  <c r="AR87" i="20"/>
  <c r="AU87" i="20" s="1"/>
  <c r="AS87" i="20"/>
  <c r="AX87" i="20"/>
  <c r="AI88" i="20"/>
  <c r="AJ88" i="20"/>
  <c r="AK88" i="20"/>
  <c r="AT88" i="20" s="1"/>
  <c r="AL88" i="20"/>
  <c r="AM88" i="20"/>
  <c r="AN88" i="20"/>
  <c r="AO88" i="20"/>
  <c r="AP88" i="20"/>
  <c r="AQ88" i="20"/>
  <c r="AR88" i="20"/>
  <c r="AU88" i="20" s="1"/>
  <c r="AS88" i="20"/>
  <c r="AX88" i="20"/>
  <c r="AI89" i="20"/>
  <c r="AJ89" i="20"/>
  <c r="AK89" i="20"/>
  <c r="AT89" i="20" s="1"/>
  <c r="AL89" i="20"/>
  <c r="AM89" i="20"/>
  <c r="AN89" i="20"/>
  <c r="AO89" i="20"/>
  <c r="AP89" i="20"/>
  <c r="AQ89" i="20"/>
  <c r="AR89" i="20"/>
  <c r="AU89" i="20" s="1"/>
  <c r="AS89" i="20"/>
  <c r="AX89" i="20"/>
  <c r="AI90" i="20"/>
  <c r="AJ90" i="20"/>
  <c r="AK90" i="20"/>
  <c r="AT90" i="20" s="1"/>
  <c r="AL90" i="20"/>
  <c r="AM90" i="20"/>
  <c r="AN90" i="20"/>
  <c r="AO90" i="20"/>
  <c r="AP90" i="20"/>
  <c r="AQ90" i="20"/>
  <c r="AR90" i="20"/>
  <c r="AS90" i="20"/>
  <c r="AU90" i="20"/>
  <c r="AX90" i="20"/>
  <c r="AI91" i="20"/>
  <c r="AJ91" i="20"/>
  <c r="AK91" i="20"/>
  <c r="AT91" i="20" s="1"/>
  <c r="AL91" i="20"/>
  <c r="AM91" i="20"/>
  <c r="AN91" i="20"/>
  <c r="AO91" i="20"/>
  <c r="AP91" i="20"/>
  <c r="AQ91" i="20"/>
  <c r="AR91" i="20"/>
  <c r="AU91" i="20" s="1"/>
  <c r="AS91" i="20"/>
  <c r="AX91" i="20"/>
  <c r="AI92" i="20"/>
  <c r="AJ92" i="20"/>
  <c r="AK92" i="20"/>
  <c r="AT92" i="20" s="1"/>
  <c r="AL92" i="20"/>
  <c r="AM92" i="20"/>
  <c r="AN92" i="20"/>
  <c r="AO92" i="20"/>
  <c r="AP92" i="20"/>
  <c r="AQ92" i="20"/>
  <c r="AR92" i="20"/>
  <c r="AU92" i="20" s="1"/>
  <c r="AS92" i="20"/>
  <c r="AX92" i="20"/>
  <c r="AI93" i="20"/>
  <c r="AJ93" i="20"/>
  <c r="AK93" i="20"/>
  <c r="AT93" i="20" s="1"/>
  <c r="AL93" i="20"/>
  <c r="AM93" i="20"/>
  <c r="AN93" i="20"/>
  <c r="AO93" i="20"/>
  <c r="AP93" i="20"/>
  <c r="AQ93" i="20"/>
  <c r="AR93" i="20"/>
  <c r="AU93" i="20" s="1"/>
  <c r="AS93" i="20"/>
  <c r="AX93" i="20"/>
  <c r="AI94" i="20"/>
  <c r="AJ94" i="20"/>
  <c r="AK94" i="20"/>
  <c r="AT94" i="20" s="1"/>
  <c r="AL94" i="20"/>
  <c r="AM94" i="20"/>
  <c r="AN94" i="20"/>
  <c r="AO94" i="20"/>
  <c r="AP94" i="20"/>
  <c r="AQ94" i="20"/>
  <c r="AR94" i="20"/>
  <c r="AU94" i="20" s="1"/>
  <c r="AS94" i="20"/>
  <c r="AX94" i="20"/>
  <c r="AI95" i="20"/>
  <c r="AJ95" i="20"/>
  <c r="AK95" i="20"/>
  <c r="AL95" i="20"/>
  <c r="AM95" i="20"/>
  <c r="AN95" i="20"/>
  <c r="AO95" i="20"/>
  <c r="AP95" i="20"/>
  <c r="AQ95" i="20"/>
  <c r="AR95" i="20"/>
  <c r="AU95" i="20" s="1"/>
  <c r="AS95" i="20"/>
  <c r="AX95" i="20"/>
  <c r="AI96" i="20"/>
  <c r="AJ96" i="20"/>
  <c r="AK96" i="20"/>
  <c r="AT96" i="20" s="1"/>
  <c r="AL96" i="20"/>
  <c r="AM96" i="20"/>
  <c r="AN96" i="20"/>
  <c r="AO96" i="20"/>
  <c r="AP96" i="20"/>
  <c r="AQ96" i="20"/>
  <c r="AR96" i="20"/>
  <c r="AU96" i="20" s="1"/>
  <c r="AS96" i="20"/>
  <c r="AX96" i="20"/>
  <c r="AI97" i="20"/>
  <c r="AJ97" i="20"/>
  <c r="AK97" i="20"/>
  <c r="AL97" i="20"/>
  <c r="AM97" i="20"/>
  <c r="AN97" i="20"/>
  <c r="AO97" i="20"/>
  <c r="AP97" i="20"/>
  <c r="AQ97" i="20"/>
  <c r="AR97" i="20"/>
  <c r="AU97" i="20" s="1"/>
  <c r="AS97" i="20"/>
  <c r="AT97" i="20"/>
  <c r="AX97" i="20"/>
  <c r="AI98" i="20"/>
  <c r="AJ98" i="20"/>
  <c r="AK98" i="20"/>
  <c r="AT98" i="20" s="1"/>
  <c r="AL98" i="20"/>
  <c r="AM98" i="20"/>
  <c r="AN98" i="20"/>
  <c r="AO98" i="20"/>
  <c r="AP98" i="20"/>
  <c r="AQ98" i="20"/>
  <c r="AR98" i="20"/>
  <c r="AU98" i="20" s="1"/>
  <c r="AS98" i="20"/>
  <c r="AX98" i="20"/>
  <c r="AI99" i="20"/>
  <c r="AJ99" i="20"/>
  <c r="AK99" i="20"/>
  <c r="AL99" i="20"/>
  <c r="AM99" i="20"/>
  <c r="AN99" i="20"/>
  <c r="AO99" i="20"/>
  <c r="AP99" i="20"/>
  <c r="AQ99" i="20"/>
  <c r="AR99" i="20"/>
  <c r="AS99" i="20"/>
  <c r="AU99" i="20"/>
  <c r="AX99" i="20"/>
  <c r="AI100" i="20"/>
  <c r="AJ100" i="20"/>
  <c r="AK100" i="20"/>
  <c r="AL100" i="20"/>
  <c r="AM100" i="20"/>
  <c r="AN100" i="20"/>
  <c r="AO100" i="20"/>
  <c r="AP100" i="20"/>
  <c r="AQ100" i="20"/>
  <c r="AR100" i="20"/>
  <c r="AU100" i="20" s="1"/>
  <c r="AS100" i="20"/>
  <c r="AX100" i="20"/>
  <c r="AI101" i="20"/>
  <c r="AJ101" i="20"/>
  <c r="AK101" i="20"/>
  <c r="AT101" i="20" s="1"/>
  <c r="AL101" i="20"/>
  <c r="AM101" i="20"/>
  <c r="AN101" i="20"/>
  <c r="AO101" i="20"/>
  <c r="AP101" i="20"/>
  <c r="AQ101" i="20"/>
  <c r="AR101" i="20"/>
  <c r="AU101" i="20" s="1"/>
  <c r="AS101" i="20"/>
  <c r="AX101" i="20"/>
  <c r="AI102" i="20"/>
  <c r="AJ102" i="20"/>
  <c r="AK102" i="20"/>
  <c r="AT102" i="20" s="1"/>
  <c r="AL102" i="20"/>
  <c r="AM102" i="20"/>
  <c r="AN102" i="20"/>
  <c r="AO102" i="20"/>
  <c r="AP102" i="20"/>
  <c r="AQ102" i="20"/>
  <c r="AR102" i="20"/>
  <c r="AU102" i="20" s="1"/>
  <c r="AS102" i="20"/>
  <c r="AX102" i="20"/>
  <c r="AI103" i="20"/>
  <c r="AJ103" i="20"/>
  <c r="AK103" i="20"/>
  <c r="AT103" i="20" s="1"/>
  <c r="AL103" i="20"/>
  <c r="AM103" i="20"/>
  <c r="AN103" i="20"/>
  <c r="AO103" i="20"/>
  <c r="AP103" i="20"/>
  <c r="AQ103" i="20"/>
  <c r="AR103" i="20"/>
  <c r="AU103" i="20" s="1"/>
  <c r="AS103" i="20"/>
  <c r="AX103" i="20"/>
  <c r="AI104" i="20"/>
  <c r="AJ104" i="20"/>
  <c r="AK104" i="20"/>
  <c r="AT104" i="20" s="1"/>
  <c r="AL104" i="20"/>
  <c r="AM104" i="20"/>
  <c r="AN104" i="20"/>
  <c r="AO104" i="20"/>
  <c r="AP104" i="20"/>
  <c r="AQ104" i="20"/>
  <c r="AR104" i="20"/>
  <c r="AU104" i="20" s="1"/>
  <c r="AS104" i="20"/>
  <c r="AX104" i="20"/>
  <c r="AI105" i="20"/>
  <c r="AJ105" i="20"/>
  <c r="AK105" i="20"/>
  <c r="AT105" i="20" s="1"/>
  <c r="AL105" i="20"/>
  <c r="AM105" i="20"/>
  <c r="AN105" i="20"/>
  <c r="AO105" i="20"/>
  <c r="AP105" i="20"/>
  <c r="AQ105" i="20"/>
  <c r="AR105" i="20"/>
  <c r="AU105" i="20" s="1"/>
  <c r="AS105" i="20"/>
  <c r="AX105" i="20"/>
  <c r="AI106" i="20"/>
  <c r="AJ106" i="20"/>
  <c r="AK106" i="20"/>
  <c r="AT106" i="20" s="1"/>
  <c r="AL106" i="20"/>
  <c r="AM106" i="20"/>
  <c r="AN106" i="20"/>
  <c r="AO106" i="20"/>
  <c r="AP106" i="20"/>
  <c r="AQ106" i="20"/>
  <c r="AR106" i="20"/>
  <c r="AU106" i="20" s="1"/>
  <c r="AS106" i="20"/>
  <c r="AX106" i="20"/>
  <c r="AI107" i="20"/>
  <c r="AJ107" i="20"/>
  <c r="AK107" i="20"/>
  <c r="AT107" i="20" s="1"/>
  <c r="AL107" i="20"/>
  <c r="AM107" i="20"/>
  <c r="AN107" i="20"/>
  <c r="AO107" i="20"/>
  <c r="AP107" i="20"/>
  <c r="AQ107" i="20"/>
  <c r="AR107" i="20"/>
  <c r="AU107" i="20" s="1"/>
  <c r="AS107" i="20"/>
  <c r="AX107" i="20"/>
  <c r="AI108" i="20"/>
  <c r="AJ108" i="20"/>
  <c r="AK108" i="20"/>
  <c r="AT108" i="20" s="1"/>
  <c r="AL108" i="20"/>
  <c r="AM108" i="20"/>
  <c r="AN108" i="20"/>
  <c r="AO108" i="20"/>
  <c r="AP108" i="20"/>
  <c r="AQ108" i="20"/>
  <c r="AR108" i="20"/>
  <c r="AU108" i="20" s="1"/>
  <c r="AS108" i="20"/>
  <c r="AX108" i="20"/>
  <c r="AI109" i="20"/>
  <c r="AJ109" i="20"/>
  <c r="AK109" i="20"/>
  <c r="AT109" i="20" s="1"/>
  <c r="AL109" i="20"/>
  <c r="AM109" i="20"/>
  <c r="AN109" i="20"/>
  <c r="AO109" i="20"/>
  <c r="AP109" i="20"/>
  <c r="AQ109" i="20"/>
  <c r="AR109" i="20"/>
  <c r="AU109" i="20" s="1"/>
  <c r="AS109" i="20"/>
  <c r="AX109" i="20"/>
  <c r="AI110" i="20"/>
  <c r="AJ110" i="20"/>
  <c r="AK110" i="20"/>
  <c r="AT110" i="20" s="1"/>
  <c r="AL110" i="20"/>
  <c r="AM110" i="20"/>
  <c r="AN110" i="20"/>
  <c r="AO110" i="20"/>
  <c r="AP110" i="20"/>
  <c r="AQ110" i="20"/>
  <c r="AR110" i="20"/>
  <c r="AS110" i="20"/>
  <c r="AU110" i="20"/>
  <c r="AX110" i="20"/>
  <c r="AI111" i="20"/>
  <c r="AJ111" i="20"/>
  <c r="AK111" i="20"/>
  <c r="AT111" i="20" s="1"/>
  <c r="AL111" i="20"/>
  <c r="AM111" i="20"/>
  <c r="AN111" i="20"/>
  <c r="AO111" i="20"/>
  <c r="AP111" i="20"/>
  <c r="AQ111" i="20"/>
  <c r="AR111" i="20"/>
  <c r="AS111" i="20"/>
  <c r="AU111" i="20"/>
  <c r="AX111" i="20"/>
  <c r="AI112" i="20"/>
  <c r="AJ112" i="20"/>
  <c r="AK112" i="20"/>
  <c r="AT112" i="20" s="1"/>
  <c r="AL112" i="20"/>
  <c r="AM112" i="20"/>
  <c r="AN112" i="20"/>
  <c r="AO112" i="20"/>
  <c r="AP112" i="20"/>
  <c r="AQ112" i="20"/>
  <c r="AR112" i="20"/>
  <c r="AU112" i="20" s="1"/>
  <c r="AS112" i="20"/>
  <c r="AX112" i="20"/>
  <c r="AI113" i="20"/>
  <c r="AJ113" i="20"/>
  <c r="AK113" i="20"/>
  <c r="AT113" i="20" s="1"/>
  <c r="AL113" i="20"/>
  <c r="AM113" i="20"/>
  <c r="AN113" i="20"/>
  <c r="AO113" i="20"/>
  <c r="AP113" i="20"/>
  <c r="AQ113" i="20"/>
  <c r="AR113" i="20"/>
  <c r="AU113" i="20" s="1"/>
  <c r="AS113" i="20"/>
  <c r="AX113" i="20"/>
  <c r="AI114" i="20"/>
  <c r="AJ114" i="20"/>
  <c r="AK114" i="20"/>
  <c r="AT114" i="20" s="1"/>
  <c r="AL114" i="20"/>
  <c r="AM114" i="20"/>
  <c r="AN114" i="20"/>
  <c r="AO114" i="20"/>
  <c r="AP114" i="20"/>
  <c r="AQ114" i="20"/>
  <c r="AR114" i="20"/>
  <c r="AU114" i="20" s="1"/>
  <c r="AS114" i="20"/>
  <c r="AX114" i="20"/>
  <c r="AI115" i="20"/>
  <c r="AJ115" i="20"/>
  <c r="AK115" i="20"/>
  <c r="AT115" i="20" s="1"/>
  <c r="AL115" i="20"/>
  <c r="AM115" i="20"/>
  <c r="AN115" i="20"/>
  <c r="AO115" i="20"/>
  <c r="AP115" i="20"/>
  <c r="AQ115" i="20"/>
  <c r="AR115" i="20"/>
  <c r="AU115" i="20" s="1"/>
  <c r="AS115" i="20"/>
  <c r="AX115" i="20"/>
  <c r="AI116" i="20"/>
  <c r="AJ116" i="20"/>
  <c r="AK116" i="20"/>
  <c r="AT116" i="20" s="1"/>
  <c r="AL116" i="20"/>
  <c r="AM116" i="20"/>
  <c r="AN116" i="20"/>
  <c r="AO116" i="20"/>
  <c r="AP116" i="20"/>
  <c r="AQ116" i="20"/>
  <c r="AR116" i="20"/>
  <c r="AU116" i="20" s="1"/>
  <c r="AS116" i="20"/>
  <c r="AX116" i="20"/>
  <c r="AI117" i="20"/>
  <c r="AJ117" i="20"/>
  <c r="AK117" i="20"/>
  <c r="AT117" i="20" s="1"/>
  <c r="AL117" i="20"/>
  <c r="AM117" i="20"/>
  <c r="AN117" i="20"/>
  <c r="AO117" i="20"/>
  <c r="AP117" i="20"/>
  <c r="AQ117" i="20"/>
  <c r="AR117" i="20"/>
  <c r="AU117" i="20" s="1"/>
  <c r="AS117" i="20"/>
  <c r="AX117" i="20"/>
  <c r="AI118" i="20"/>
  <c r="AJ118" i="20"/>
  <c r="AK118" i="20"/>
  <c r="AT118" i="20" s="1"/>
  <c r="AL118" i="20"/>
  <c r="AM118" i="20"/>
  <c r="AN118" i="20"/>
  <c r="AO118" i="20"/>
  <c r="AP118" i="20"/>
  <c r="AQ118" i="20"/>
  <c r="AR118" i="20"/>
  <c r="AU118" i="20" s="1"/>
  <c r="AS118" i="20"/>
  <c r="AX118" i="20"/>
  <c r="AI119" i="20"/>
  <c r="AJ119" i="20"/>
  <c r="AK119" i="20"/>
  <c r="AL119" i="20"/>
  <c r="AM119" i="20"/>
  <c r="AN119" i="20"/>
  <c r="AO119" i="20"/>
  <c r="AP119" i="20"/>
  <c r="AQ119" i="20"/>
  <c r="AR119" i="20"/>
  <c r="AU119" i="20" s="1"/>
  <c r="AS119" i="20"/>
  <c r="AX119" i="20"/>
  <c r="AI120" i="20"/>
  <c r="AJ120" i="20"/>
  <c r="AK120" i="20"/>
  <c r="AT120" i="20" s="1"/>
  <c r="AL120" i="20"/>
  <c r="AM120" i="20"/>
  <c r="AN120" i="20"/>
  <c r="AO120" i="20"/>
  <c r="AP120" i="20"/>
  <c r="AQ120" i="20"/>
  <c r="AR120" i="20"/>
  <c r="AU120" i="20" s="1"/>
  <c r="AS120" i="20"/>
  <c r="AX120" i="20"/>
  <c r="AI121" i="20"/>
  <c r="AJ121" i="20"/>
  <c r="AK121" i="20"/>
  <c r="AL121" i="20"/>
  <c r="AM121" i="20"/>
  <c r="AN121" i="20"/>
  <c r="AO121" i="20"/>
  <c r="AP121" i="20"/>
  <c r="AQ121" i="20"/>
  <c r="AR121" i="20"/>
  <c r="AU121" i="20" s="1"/>
  <c r="AS121" i="20"/>
  <c r="AT121" i="20"/>
  <c r="AX121" i="20"/>
  <c r="AI122" i="20"/>
  <c r="AJ122" i="20"/>
  <c r="AK122" i="20"/>
  <c r="AL122" i="20"/>
  <c r="AM122" i="20"/>
  <c r="AN122" i="20"/>
  <c r="AO122" i="20"/>
  <c r="AP122" i="20"/>
  <c r="AQ122" i="20"/>
  <c r="AR122" i="20"/>
  <c r="AU122" i="20" s="1"/>
  <c r="AS122" i="20"/>
  <c r="AX122" i="20"/>
  <c r="AI123" i="20"/>
  <c r="AJ123" i="20"/>
  <c r="AK123" i="20"/>
  <c r="AT123" i="20" s="1"/>
  <c r="AL123" i="20"/>
  <c r="AM123" i="20"/>
  <c r="AN123" i="20"/>
  <c r="AO123" i="20"/>
  <c r="AP123" i="20"/>
  <c r="AQ123" i="20"/>
  <c r="AR123" i="20"/>
  <c r="AU123" i="20" s="1"/>
  <c r="AS123" i="20"/>
  <c r="AX123" i="20"/>
  <c r="AI124" i="20"/>
  <c r="AJ124" i="20"/>
  <c r="AK124" i="20"/>
  <c r="AT124" i="20" s="1"/>
  <c r="AL124" i="20"/>
  <c r="AM124" i="20"/>
  <c r="AN124" i="20"/>
  <c r="AO124" i="20"/>
  <c r="AP124" i="20"/>
  <c r="AQ124" i="20"/>
  <c r="AR124" i="20"/>
  <c r="AU124" i="20" s="1"/>
  <c r="AS124" i="20"/>
  <c r="AX124" i="20"/>
  <c r="AI125" i="20"/>
  <c r="AJ125" i="20"/>
  <c r="AK125" i="20"/>
  <c r="AT125" i="20" s="1"/>
  <c r="AL125" i="20"/>
  <c r="AM125" i="20"/>
  <c r="AN125" i="20"/>
  <c r="AO125" i="20"/>
  <c r="AP125" i="20"/>
  <c r="AQ125" i="20"/>
  <c r="AR125" i="20"/>
  <c r="AU125" i="20" s="1"/>
  <c r="AS125" i="20"/>
  <c r="AX125" i="20"/>
  <c r="AI126" i="20"/>
  <c r="AJ126" i="20"/>
  <c r="AK126" i="20"/>
  <c r="AT126" i="20" s="1"/>
  <c r="AL126" i="20"/>
  <c r="AM126" i="20"/>
  <c r="AN126" i="20"/>
  <c r="AO126" i="20"/>
  <c r="AP126" i="20"/>
  <c r="AQ126" i="20"/>
  <c r="AR126" i="20"/>
  <c r="AU126" i="20" s="1"/>
  <c r="AS126" i="20"/>
  <c r="AX126" i="20"/>
  <c r="AI127" i="20"/>
  <c r="AJ127" i="20"/>
  <c r="AK127" i="20"/>
  <c r="AT127" i="20" s="1"/>
  <c r="AL127" i="20"/>
  <c r="AM127" i="20"/>
  <c r="AN127" i="20"/>
  <c r="AO127" i="20"/>
  <c r="AP127" i="20"/>
  <c r="AQ127" i="20"/>
  <c r="AR127" i="20"/>
  <c r="AU127" i="20" s="1"/>
  <c r="AS127" i="20"/>
  <c r="AX127" i="20"/>
  <c r="AI128" i="20"/>
  <c r="AJ128" i="20"/>
  <c r="AK128" i="20"/>
  <c r="AT128" i="20" s="1"/>
  <c r="AL128" i="20"/>
  <c r="AM128" i="20"/>
  <c r="AN128" i="20"/>
  <c r="AO128" i="20"/>
  <c r="AP128" i="20"/>
  <c r="AQ128" i="20"/>
  <c r="AR128" i="20"/>
  <c r="AU128" i="20" s="1"/>
  <c r="AS128" i="20"/>
  <c r="AX128" i="20"/>
  <c r="AI129" i="20"/>
  <c r="AJ129" i="20"/>
  <c r="AK129" i="20"/>
  <c r="AT129" i="20" s="1"/>
  <c r="AL129" i="20"/>
  <c r="AM129" i="20"/>
  <c r="AN129" i="20"/>
  <c r="AO129" i="20"/>
  <c r="AP129" i="20"/>
  <c r="AQ129" i="20"/>
  <c r="AR129" i="20"/>
  <c r="AS129" i="20"/>
  <c r="AU129" i="20"/>
  <c r="AX129" i="20"/>
  <c r="AI130" i="20"/>
  <c r="AJ130" i="20"/>
  <c r="AK130" i="20"/>
  <c r="AL130" i="20"/>
  <c r="AM130" i="20"/>
  <c r="AN130" i="20"/>
  <c r="AO130" i="20"/>
  <c r="AP130" i="20"/>
  <c r="AQ130" i="20"/>
  <c r="AR130" i="20"/>
  <c r="AU130" i="20" s="1"/>
  <c r="AS130" i="20"/>
  <c r="AX130" i="20"/>
  <c r="AI131" i="20"/>
  <c r="AJ131" i="20"/>
  <c r="AK131" i="20"/>
  <c r="AT131" i="20" s="1"/>
  <c r="AL131" i="20"/>
  <c r="AM131" i="20"/>
  <c r="AN131" i="20"/>
  <c r="AO131" i="20"/>
  <c r="AP131" i="20"/>
  <c r="AQ131" i="20"/>
  <c r="AR131" i="20"/>
  <c r="AU131" i="20" s="1"/>
  <c r="AS131" i="20"/>
  <c r="AX131" i="20"/>
  <c r="AI132" i="20"/>
  <c r="AJ132" i="20"/>
  <c r="AK132" i="20"/>
  <c r="AT132" i="20" s="1"/>
  <c r="AL132" i="20"/>
  <c r="AM132" i="20"/>
  <c r="AN132" i="20"/>
  <c r="AO132" i="20"/>
  <c r="AP132" i="20"/>
  <c r="AQ132" i="20"/>
  <c r="AR132" i="20"/>
  <c r="AS132" i="20"/>
  <c r="AU132" i="20"/>
  <c r="AX132" i="20"/>
  <c r="AI133" i="20"/>
  <c r="AJ133" i="20"/>
  <c r="AK133" i="20"/>
  <c r="AT133" i="20" s="1"/>
  <c r="AL133" i="20"/>
  <c r="AM133" i="20"/>
  <c r="AN133" i="20"/>
  <c r="AO133" i="20"/>
  <c r="AP133" i="20"/>
  <c r="AQ133" i="20"/>
  <c r="AR133" i="20"/>
  <c r="AU133" i="20" s="1"/>
  <c r="AS133" i="20"/>
  <c r="AX133" i="20"/>
  <c r="AI134" i="20"/>
  <c r="AJ134" i="20"/>
  <c r="AK134" i="20"/>
  <c r="AT134" i="20" s="1"/>
  <c r="AL134" i="20"/>
  <c r="AM134" i="20"/>
  <c r="AN134" i="20"/>
  <c r="AO134" i="20"/>
  <c r="AP134" i="20"/>
  <c r="AQ134" i="20"/>
  <c r="AR134" i="20"/>
  <c r="AU134" i="20" s="1"/>
  <c r="AS134" i="20"/>
  <c r="AX134" i="20"/>
  <c r="AI135" i="20"/>
  <c r="AJ135" i="20"/>
  <c r="AK135" i="20"/>
  <c r="AL135" i="20"/>
  <c r="AM135" i="20"/>
  <c r="AN135" i="20"/>
  <c r="AO135" i="20"/>
  <c r="AP135" i="20"/>
  <c r="AQ135" i="20"/>
  <c r="AR135" i="20"/>
  <c r="AU135" i="20" s="1"/>
  <c r="AS135" i="20"/>
  <c r="AX135" i="20"/>
  <c r="AI136" i="20"/>
  <c r="AJ136" i="20"/>
  <c r="AK136" i="20"/>
  <c r="AT136" i="20" s="1"/>
  <c r="AL136" i="20"/>
  <c r="AM136" i="20"/>
  <c r="AN136" i="20"/>
  <c r="AO136" i="20"/>
  <c r="AP136" i="20"/>
  <c r="AQ136" i="20"/>
  <c r="AR136" i="20"/>
  <c r="AU136" i="20" s="1"/>
  <c r="AS136" i="20"/>
  <c r="AX136" i="20"/>
  <c r="AI137" i="20"/>
  <c r="AJ137" i="20"/>
  <c r="AK137" i="20"/>
  <c r="AT137" i="20" s="1"/>
  <c r="AL137" i="20"/>
  <c r="AM137" i="20"/>
  <c r="AN137" i="20"/>
  <c r="AO137" i="20"/>
  <c r="AP137" i="20"/>
  <c r="AQ137" i="20"/>
  <c r="AR137" i="20"/>
  <c r="AU137" i="20" s="1"/>
  <c r="AS137" i="20"/>
  <c r="AX137" i="20"/>
  <c r="AI138" i="20"/>
  <c r="AJ138" i="20"/>
  <c r="AK138" i="20"/>
  <c r="AL138" i="20"/>
  <c r="AM138" i="20"/>
  <c r="AN138" i="20"/>
  <c r="AO138" i="20"/>
  <c r="AP138" i="20"/>
  <c r="AQ138" i="20"/>
  <c r="AR138" i="20"/>
  <c r="AU138" i="20" s="1"/>
  <c r="AS138" i="20"/>
  <c r="AX138" i="20"/>
  <c r="AI139" i="20"/>
  <c r="AJ139" i="20"/>
  <c r="AK139" i="20"/>
  <c r="AL139" i="20"/>
  <c r="AM139" i="20"/>
  <c r="AN139" i="20"/>
  <c r="AO139" i="20"/>
  <c r="AP139" i="20"/>
  <c r="AQ139" i="20"/>
  <c r="AR139" i="20"/>
  <c r="AU139" i="20" s="1"/>
  <c r="AS139" i="20"/>
  <c r="AX139" i="20"/>
  <c r="AI140" i="20"/>
  <c r="AJ140" i="20"/>
  <c r="AK140" i="20"/>
  <c r="AT140" i="20" s="1"/>
  <c r="AL140" i="20"/>
  <c r="AM140" i="20"/>
  <c r="AV140" i="20" s="1"/>
  <c r="AN140" i="20"/>
  <c r="AO140" i="20"/>
  <c r="AP140" i="20"/>
  <c r="AQ140" i="20"/>
  <c r="AR140" i="20"/>
  <c r="AU140" i="20" s="1"/>
  <c r="AS140" i="20"/>
  <c r="AX140" i="20"/>
  <c r="AI141" i="20"/>
  <c r="AJ141" i="20"/>
  <c r="AK141" i="20"/>
  <c r="AT141" i="20" s="1"/>
  <c r="AL141" i="20"/>
  <c r="AM141" i="20"/>
  <c r="AN141" i="20"/>
  <c r="AO141" i="20"/>
  <c r="AP141" i="20"/>
  <c r="AQ141" i="20"/>
  <c r="AR141" i="20"/>
  <c r="AS141" i="20"/>
  <c r="AU141" i="20"/>
  <c r="AX141" i="20"/>
  <c r="AI142" i="20"/>
  <c r="AJ142" i="20"/>
  <c r="AK142" i="20"/>
  <c r="AT142" i="20" s="1"/>
  <c r="AL142" i="20"/>
  <c r="AM142" i="20"/>
  <c r="AN142" i="20"/>
  <c r="AO142" i="20"/>
  <c r="AP142" i="20"/>
  <c r="AQ142" i="20"/>
  <c r="AR142" i="20"/>
  <c r="AU142" i="20" s="1"/>
  <c r="AS142" i="20"/>
  <c r="AX142" i="20"/>
  <c r="AI143" i="20"/>
  <c r="AJ143" i="20"/>
  <c r="AK143" i="20"/>
  <c r="AT143" i="20" s="1"/>
  <c r="AL143" i="20"/>
  <c r="AM143" i="20"/>
  <c r="AN143" i="20"/>
  <c r="AO143" i="20"/>
  <c r="AP143" i="20"/>
  <c r="AQ143" i="20"/>
  <c r="AR143" i="20"/>
  <c r="AU143" i="20" s="1"/>
  <c r="AS143" i="20"/>
  <c r="AX143" i="20"/>
  <c r="AI144" i="20"/>
  <c r="AJ144" i="20"/>
  <c r="AK144" i="20"/>
  <c r="AT144" i="20" s="1"/>
  <c r="AL144" i="20"/>
  <c r="AM144" i="20"/>
  <c r="AN144" i="20"/>
  <c r="AO144" i="20"/>
  <c r="AP144" i="20"/>
  <c r="AQ144" i="20"/>
  <c r="AR144" i="20"/>
  <c r="AU144" i="20" s="1"/>
  <c r="AS144" i="20"/>
  <c r="AX144" i="20"/>
  <c r="AI145" i="20"/>
  <c r="AJ145" i="20"/>
  <c r="AK145" i="20"/>
  <c r="AT145" i="20" s="1"/>
  <c r="AL145" i="20"/>
  <c r="AM145" i="20"/>
  <c r="AN145" i="20"/>
  <c r="AO145" i="20"/>
  <c r="AP145" i="20"/>
  <c r="AQ145" i="20"/>
  <c r="AR145" i="20"/>
  <c r="AU145" i="20" s="1"/>
  <c r="AS145" i="20"/>
  <c r="AX145" i="20"/>
  <c r="AI146" i="20"/>
  <c r="AJ146" i="20"/>
  <c r="AK146" i="20"/>
  <c r="AT146" i="20" s="1"/>
  <c r="AL146" i="20"/>
  <c r="AM146" i="20"/>
  <c r="AN146" i="20"/>
  <c r="AO146" i="20"/>
  <c r="AP146" i="20"/>
  <c r="AQ146" i="20"/>
  <c r="AR146" i="20"/>
  <c r="AU146" i="20" s="1"/>
  <c r="AS146" i="20"/>
  <c r="AX146" i="20"/>
  <c r="AI147" i="20"/>
  <c r="AJ147" i="20"/>
  <c r="AK147" i="20"/>
  <c r="AT147" i="20" s="1"/>
  <c r="AL147" i="20"/>
  <c r="AM147" i="20"/>
  <c r="AN147" i="20"/>
  <c r="AO147" i="20"/>
  <c r="AP147" i="20"/>
  <c r="AQ147" i="20"/>
  <c r="AR147" i="20"/>
  <c r="AU147" i="20" s="1"/>
  <c r="AS147" i="20"/>
  <c r="AX147" i="20"/>
  <c r="AI148" i="20"/>
  <c r="AJ148" i="20"/>
  <c r="AK148" i="20"/>
  <c r="AT148" i="20" s="1"/>
  <c r="AL148" i="20"/>
  <c r="AM148" i="20"/>
  <c r="AN148" i="20"/>
  <c r="AO148" i="20"/>
  <c r="AP148" i="20"/>
  <c r="AQ148" i="20"/>
  <c r="AR148" i="20"/>
  <c r="AU148" i="20" s="1"/>
  <c r="AS148" i="20"/>
  <c r="AX148" i="20"/>
  <c r="AI149" i="20"/>
  <c r="AJ149" i="20"/>
  <c r="AK149" i="20"/>
  <c r="AT149" i="20" s="1"/>
  <c r="AL149" i="20"/>
  <c r="AM149" i="20"/>
  <c r="AN149" i="20"/>
  <c r="AO149" i="20"/>
  <c r="AP149" i="20"/>
  <c r="AQ149" i="20"/>
  <c r="AR149" i="20"/>
  <c r="AS149" i="20"/>
  <c r="AU149" i="20"/>
  <c r="AX149" i="20"/>
  <c r="AI150" i="20"/>
  <c r="AJ150" i="20"/>
  <c r="AK150" i="20"/>
  <c r="AT150" i="20" s="1"/>
  <c r="AL150" i="20"/>
  <c r="AM150" i="20"/>
  <c r="AN150" i="20"/>
  <c r="AO150" i="20"/>
  <c r="AP150" i="20"/>
  <c r="AQ150" i="20"/>
  <c r="AR150" i="20"/>
  <c r="AU150" i="20" s="1"/>
  <c r="AS150" i="20"/>
  <c r="AX150" i="20"/>
  <c r="AI151" i="20"/>
  <c r="AJ151" i="20"/>
  <c r="AK151" i="20"/>
  <c r="AL151" i="20"/>
  <c r="AM151" i="20"/>
  <c r="AN151" i="20"/>
  <c r="AO151" i="20"/>
  <c r="AP151" i="20"/>
  <c r="AQ151" i="20"/>
  <c r="AR151" i="20"/>
  <c r="AU151" i="20" s="1"/>
  <c r="AS151" i="20"/>
  <c r="AX151" i="20"/>
  <c r="AI152" i="20"/>
  <c r="AJ152" i="20"/>
  <c r="AK152" i="20"/>
  <c r="AT152" i="20" s="1"/>
  <c r="AL152" i="20"/>
  <c r="AM152" i="20"/>
  <c r="AN152" i="20"/>
  <c r="AO152" i="20"/>
  <c r="AP152" i="20"/>
  <c r="AQ152" i="20"/>
  <c r="AR152" i="20"/>
  <c r="AU152" i="20" s="1"/>
  <c r="AS152" i="20"/>
  <c r="AX152" i="20"/>
  <c r="AI153" i="20"/>
  <c r="AJ153" i="20"/>
  <c r="AK153" i="20"/>
  <c r="AT153" i="20" s="1"/>
  <c r="AL153" i="20"/>
  <c r="AM153" i="20"/>
  <c r="AN153" i="20"/>
  <c r="AO153" i="20"/>
  <c r="AP153" i="20"/>
  <c r="AQ153" i="20"/>
  <c r="AR153" i="20"/>
  <c r="AU153" i="20" s="1"/>
  <c r="AS153" i="20"/>
  <c r="AX153" i="20"/>
  <c r="AI154" i="20"/>
  <c r="AJ154" i="20"/>
  <c r="AK154" i="20"/>
  <c r="AL154" i="20"/>
  <c r="AM154" i="20"/>
  <c r="AN154" i="20"/>
  <c r="AO154" i="20"/>
  <c r="AP154" i="20"/>
  <c r="AQ154" i="20"/>
  <c r="AR154" i="20"/>
  <c r="AU154" i="20" s="1"/>
  <c r="AS154" i="20"/>
  <c r="AX154" i="20"/>
  <c r="AI155" i="20"/>
  <c r="AJ155" i="20"/>
  <c r="AK155" i="20"/>
  <c r="AT155" i="20" s="1"/>
  <c r="AL155" i="20"/>
  <c r="AM155" i="20"/>
  <c r="AN155" i="20"/>
  <c r="AO155" i="20"/>
  <c r="AP155" i="20"/>
  <c r="AQ155" i="20"/>
  <c r="AR155" i="20"/>
  <c r="AU155" i="20" s="1"/>
  <c r="AS155" i="20"/>
  <c r="AX155" i="20"/>
  <c r="AI156" i="20"/>
  <c r="AJ156" i="20"/>
  <c r="AK156" i="20"/>
  <c r="AT156" i="20" s="1"/>
  <c r="AL156" i="20"/>
  <c r="AM156" i="20"/>
  <c r="AN156" i="20"/>
  <c r="AO156" i="20"/>
  <c r="AP156" i="20"/>
  <c r="AQ156" i="20"/>
  <c r="AR156" i="20"/>
  <c r="AU156" i="20" s="1"/>
  <c r="AS156" i="20"/>
  <c r="AX156" i="20"/>
  <c r="AI157" i="20"/>
  <c r="AJ157" i="20"/>
  <c r="AK157" i="20"/>
  <c r="AT157" i="20" s="1"/>
  <c r="AL157" i="20"/>
  <c r="AM157" i="20"/>
  <c r="AN157" i="20"/>
  <c r="AO157" i="20"/>
  <c r="AP157" i="20"/>
  <c r="AQ157" i="20"/>
  <c r="AR157" i="20"/>
  <c r="AU157" i="20" s="1"/>
  <c r="AS157" i="20"/>
  <c r="AX157" i="20"/>
  <c r="AI158" i="20"/>
  <c r="AJ158" i="20"/>
  <c r="AK158" i="20"/>
  <c r="AL158" i="20"/>
  <c r="AM158" i="20"/>
  <c r="AN158" i="20"/>
  <c r="AO158" i="20"/>
  <c r="AP158" i="20"/>
  <c r="AQ158" i="20"/>
  <c r="AR158" i="20"/>
  <c r="AU158" i="20" s="1"/>
  <c r="AS158" i="20"/>
  <c r="AX158" i="20"/>
  <c r="AI159" i="20"/>
  <c r="AJ159" i="20"/>
  <c r="AK159" i="20"/>
  <c r="AT159" i="20" s="1"/>
  <c r="AL159" i="20"/>
  <c r="AM159" i="20"/>
  <c r="AN159" i="20"/>
  <c r="AO159" i="20"/>
  <c r="AP159" i="20"/>
  <c r="AQ159" i="20"/>
  <c r="AR159" i="20"/>
  <c r="AU159" i="20" s="1"/>
  <c r="AS159" i="20"/>
  <c r="AX159" i="20"/>
  <c r="AI160" i="20"/>
  <c r="AJ160" i="20"/>
  <c r="AK160" i="20"/>
  <c r="AT160" i="20" s="1"/>
  <c r="AL160" i="20"/>
  <c r="AM160" i="20"/>
  <c r="AN160" i="20"/>
  <c r="AO160" i="20"/>
  <c r="AP160" i="20"/>
  <c r="AQ160" i="20"/>
  <c r="AR160" i="20"/>
  <c r="AU160" i="20" s="1"/>
  <c r="AS160" i="20"/>
  <c r="AX160" i="20"/>
  <c r="AI161" i="20"/>
  <c r="AJ161" i="20"/>
  <c r="AK161" i="20"/>
  <c r="AT161" i="20" s="1"/>
  <c r="AL161" i="20"/>
  <c r="AM161" i="20"/>
  <c r="AN161" i="20"/>
  <c r="AO161" i="20"/>
  <c r="AP161" i="20"/>
  <c r="AQ161" i="20"/>
  <c r="AR161" i="20"/>
  <c r="AU161" i="20" s="1"/>
  <c r="AS161" i="20"/>
  <c r="AX161" i="20"/>
  <c r="AI162" i="20"/>
  <c r="AJ162" i="20"/>
  <c r="AK162" i="20"/>
  <c r="AT162" i="20" s="1"/>
  <c r="AL162" i="20"/>
  <c r="AM162" i="20"/>
  <c r="AN162" i="20"/>
  <c r="AO162" i="20"/>
  <c r="AP162" i="20"/>
  <c r="AQ162" i="20"/>
  <c r="AR162" i="20"/>
  <c r="AU162" i="20" s="1"/>
  <c r="AS162" i="20"/>
  <c r="AX162" i="20"/>
  <c r="AI163" i="20"/>
  <c r="AJ163" i="20"/>
  <c r="AK163" i="20"/>
  <c r="AT163" i="20" s="1"/>
  <c r="AL163" i="20"/>
  <c r="AM163" i="20"/>
  <c r="AN163" i="20"/>
  <c r="AO163" i="20"/>
  <c r="AP163" i="20"/>
  <c r="AQ163" i="20"/>
  <c r="AR163" i="20"/>
  <c r="AU163" i="20" s="1"/>
  <c r="AS163" i="20"/>
  <c r="AX163" i="20"/>
  <c r="AI164" i="20"/>
  <c r="AJ164" i="20"/>
  <c r="AK164" i="20"/>
  <c r="AT164" i="20" s="1"/>
  <c r="AL164" i="20"/>
  <c r="AM164" i="20"/>
  <c r="AN164" i="20"/>
  <c r="AO164" i="20"/>
  <c r="AP164" i="20"/>
  <c r="AQ164" i="20"/>
  <c r="AR164" i="20"/>
  <c r="AU164" i="20" s="1"/>
  <c r="AS164" i="20"/>
  <c r="AX164" i="20"/>
  <c r="AI165" i="20"/>
  <c r="AJ165" i="20"/>
  <c r="AK165" i="20"/>
  <c r="AL165" i="20"/>
  <c r="AM165" i="20"/>
  <c r="AN165" i="20"/>
  <c r="AO165" i="20"/>
  <c r="AP165" i="20"/>
  <c r="AQ165" i="20"/>
  <c r="AR165" i="20"/>
  <c r="AU165" i="20" s="1"/>
  <c r="AS165" i="20"/>
  <c r="AT165" i="20"/>
  <c r="AX165" i="20"/>
  <c r="AI166" i="20"/>
  <c r="AJ166" i="20"/>
  <c r="AK166" i="20"/>
  <c r="AT166" i="20" s="1"/>
  <c r="AL166" i="20"/>
  <c r="AM166" i="20"/>
  <c r="AN166" i="20"/>
  <c r="AO166" i="20"/>
  <c r="AP166" i="20"/>
  <c r="AQ166" i="20"/>
  <c r="AR166" i="20"/>
  <c r="AU166" i="20" s="1"/>
  <c r="AS166" i="20"/>
  <c r="AX166" i="20"/>
  <c r="AI167" i="20"/>
  <c r="AJ167" i="20"/>
  <c r="AK167" i="20"/>
  <c r="AL167" i="20"/>
  <c r="AM167" i="20"/>
  <c r="AN167" i="20"/>
  <c r="AO167" i="20"/>
  <c r="AP167" i="20"/>
  <c r="AQ167" i="20"/>
  <c r="AR167" i="20"/>
  <c r="AU167" i="20" s="1"/>
  <c r="AS167" i="20"/>
  <c r="AX167" i="20"/>
  <c r="AI168" i="20"/>
  <c r="AJ168" i="20"/>
  <c r="AK168" i="20"/>
  <c r="AT168" i="20" s="1"/>
  <c r="AL168" i="20"/>
  <c r="AM168" i="20"/>
  <c r="AN168" i="20"/>
  <c r="AO168" i="20"/>
  <c r="AP168" i="20"/>
  <c r="AQ168" i="20"/>
  <c r="AR168" i="20"/>
  <c r="AU168" i="20" s="1"/>
  <c r="AS168" i="20"/>
  <c r="AX168" i="20"/>
  <c r="AI169" i="20"/>
  <c r="AJ169" i="20"/>
  <c r="AK169" i="20"/>
  <c r="AT169" i="20" s="1"/>
  <c r="AL169" i="20"/>
  <c r="AM169" i="20"/>
  <c r="AN169" i="20"/>
  <c r="AO169" i="20"/>
  <c r="AP169" i="20"/>
  <c r="AQ169" i="20"/>
  <c r="AR169" i="20"/>
  <c r="AS169" i="20"/>
  <c r="AU169" i="20"/>
  <c r="AX169" i="20"/>
  <c r="AI170" i="20"/>
  <c r="AJ170" i="20"/>
  <c r="AK170" i="20"/>
  <c r="AL170" i="20"/>
  <c r="AM170" i="20"/>
  <c r="AN170" i="20"/>
  <c r="AO170" i="20"/>
  <c r="AP170" i="20"/>
  <c r="AQ170" i="20"/>
  <c r="AR170" i="20"/>
  <c r="AU170" i="20" s="1"/>
  <c r="AS170" i="20"/>
  <c r="AX170" i="20"/>
  <c r="AI171" i="20"/>
  <c r="AJ171" i="20"/>
  <c r="AK171" i="20"/>
  <c r="AT171" i="20" s="1"/>
  <c r="AL171" i="20"/>
  <c r="AM171" i="20"/>
  <c r="AN171" i="20"/>
  <c r="AO171" i="20"/>
  <c r="AP171" i="20"/>
  <c r="AQ171" i="20"/>
  <c r="AR171" i="20"/>
  <c r="AU171" i="20" s="1"/>
  <c r="AS171" i="20"/>
  <c r="AX171" i="20"/>
  <c r="AI172" i="20"/>
  <c r="AJ172" i="20"/>
  <c r="AK172" i="20"/>
  <c r="AT172" i="20" s="1"/>
  <c r="AL172" i="20"/>
  <c r="AM172" i="20"/>
  <c r="AN172" i="20"/>
  <c r="AO172" i="20"/>
  <c r="AP172" i="20"/>
  <c r="AQ172" i="20"/>
  <c r="AR172" i="20"/>
  <c r="AU172" i="20" s="1"/>
  <c r="AS172" i="20"/>
  <c r="AX172" i="20"/>
  <c r="AI173" i="20"/>
  <c r="AJ173" i="20"/>
  <c r="AK173" i="20"/>
  <c r="AT173" i="20" s="1"/>
  <c r="AL173" i="20"/>
  <c r="AM173" i="20"/>
  <c r="AN173" i="20"/>
  <c r="AO173" i="20"/>
  <c r="AP173" i="20"/>
  <c r="AQ173" i="20"/>
  <c r="AR173" i="20"/>
  <c r="AU173" i="20" s="1"/>
  <c r="AS173" i="20"/>
  <c r="AX173" i="20"/>
  <c r="AI174" i="20"/>
  <c r="AJ174" i="20"/>
  <c r="AK174" i="20"/>
  <c r="AT174" i="20" s="1"/>
  <c r="AL174" i="20"/>
  <c r="AM174" i="20"/>
  <c r="AN174" i="20"/>
  <c r="AO174" i="20"/>
  <c r="AP174" i="20"/>
  <c r="AQ174" i="20"/>
  <c r="AR174" i="20"/>
  <c r="AU174" i="20" s="1"/>
  <c r="AS174" i="20"/>
  <c r="AX174" i="20"/>
  <c r="AI175" i="20"/>
  <c r="AJ175" i="20"/>
  <c r="AK175" i="20"/>
  <c r="AT175" i="20" s="1"/>
  <c r="AL175" i="20"/>
  <c r="AM175" i="20"/>
  <c r="AN175" i="20"/>
  <c r="AO175" i="20"/>
  <c r="AP175" i="20"/>
  <c r="AQ175" i="20"/>
  <c r="AR175" i="20"/>
  <c r="AU175" i="20" s="1"/>
  <c r="AS175" i="20"/>
  <c r="AX175" i="20"/>
  <c r="AI176" i="20"/>
  <c r="AJ176" i="20"/>
  <c r="AK176" i="20"/>
  <c r="AT176" i="20" s="1"/>
  <c r="AL176" i="20"/>
  <c r="AM176" i="20"/>
  <c r="AN176" i="20"/>
  <c r="AO176" i="20"/>
  <c r="AP176" i="20"/>
  <c r="AQ176" i="20"/>
  <c r="AR176" i="20"/>
  <c r="AU176" i="20" s="1"/>
  <c r="AS176" i="20"/>
  <c r="AX176" i="20"/>
  <c r="AI177" i="20"/>
  <c r="AJ177" i="20"/>
  <c r="AK177" i="20"/>
  <c r="AT177" i="20" s="1"/>
  <c r="AL177" i="20"/>
  <c r="AM177" i="20"/>
  <c r="AN177" i="20"/>
  <c r="AO177" i="20"/>
  <c r="AP177" i="20"/>
  <c r="AQ177" i="20"/>
  <c r="AR177" i="20"/>
  <c r="AU177" i="20" s="1"/>
  <c r="AS177" i="20"/>
  <c r="AX177" i="20"/>
  <c r="AI178" i="20"/>
  <c r="AJ178" i="20"/>
  <c r="AK178" i="20"/>
  <c r="AT178" i="20" s="1"/>
  <c r="AL178" i="20"/>
  <c r="AM178" i="20"/>
  <c r="AN178" i="20"/>
  <c r="AO178" i="20"/>
  <c r="AP178" i="20"/>
  <c r="AQ178" i="20"/>
  <c r="AR178" i="20"/>
  <c r="AU178" i="20" s="1"/>
  <c r="AS178" i="20"/>
  <c r="AX178" i="20"/>
  <c r="AI179" i="20"/>
  <c r="AJ179" i="20"/>
  <c r="AK179" i="20"/>
  <c r="AT179" i="20" s="1"/>
  <c r="AL179" i="20"/>
  <c r="AM179" i="20"/>
  <c r="AN179" i="20"/>
  <c r="AO179" i="20"/>
  <c r="AP179" i="20"/>
  <c r="AQ179" i="20"/>
  <c r="AR179" i="20"/>
  <c r="AU179" i="20" s="1"/>
  <c r="AS179" i="20"/>
  <c r="AX179" i="20"/>
  <c r="AI180" i="20"/>
  <c r="AJ180" i="20"/>
  <c r="AK180" i="20"/>
  <c r="AL180" i="20"/>
  <c r="AM180" i="20"/>
  <c r="AN180" i="20"/>
  <c r="AO180" i="20"/>
  <c r="AP180" i="20"/>
  <c r="AQ180" i="20"/>
  <c r="AR180" i="20"/>
  <c r="AU180" i="20" s="1"/>
  <c r="AS180" i="20"/>
  <c r="AT180" i="20"/>
  <c r="AX180" i="20"/>
  <c r="AI181" i="20"/>
  <c r="AJ181" i="20"/>
  <c r="AK181" i="20"/>
  <c r="AT181" i="20" s="1"/>
  <c r="AL181" i="20"/>
  <c r="AM181" i="20"/>
  <c r="AN181" i="20"/>
  <c r="AO181" i="20"/>
  <c r="AP181" i="20"/>
  <c r="AQ181" i="20"/>
  <c r="AR181" i="20"/>
  <c r="AU181" i="20" s="1"/>
  <c r="AS181" i="20"/>
  <c r="AX181" i="20"/>
  <c r="AI182" i="20"/>
  <c r="AJ182" i="20"/>
  <c r="AK182" i="20"/>
  <c r="AT182" i="20" s="1"/>
  <c r="AL182" i="20"/>
  <c r="AM182" i="20"/>
  <c r="AN182" i="20"/>
  <c r="AO182" i="20"/>
  <c r="AP182" i="20"/>
  <c r="AQ182" i="20"/>
  <c r="AR182" i="20"/>
  <c r="AU182" i="20" s="1"/>
  <c r="AS182" i="20"/>
  <c r="AX182" i="20"/>
  <c r="AI183" i="20"/>
  <c r="AJ183" i="20"/>
  <c r="AK183" i="20"/>
  <c r="AL183" i="20"/>
  <c r="AM183" i="20"/>
  <c r="AN183" i="20"/>
  <c r="AO183" i="20"/>
  <c r="AP183" i="20"/>
  <c r="AQ183" i="20"/>
  <c r="AR183" i="20"/>
  <c r="AU183" i="20" s="1"/>
  <c r="AS183" i="20"/>
  <c r="AX183" i="20"/>
  <c r="AI184" i="20"/>
  <c r="AJ184" i="20"/>
  <c r="AK184" i="20"/>
  <c r="AT184" i="20" s="1"/>
  <c r="AL184" i="20"/>
  <c r="AM184" i="20"/>
  <c r="AN184" i="20"/>
  <c r="AO184" i="20"/>
  <c r="AP184" i="20"/>
  <c r="AQ184" i="20"/>
  <c r="AR184" i="20"/>
  <c r="AU184" i="20" s="1"/>
  <c r="AS184" i="20"/>
  <c r="AX184" i="20"/>
  <c r="AI185" i="20"/>
  <c r="AJ185" i="20"/>
  <c r="AK185" i="20"/>
  <c r="AT185" i="20" s="1"/>
  <c r="AL185" i="20"/>
  <c r="AM185" i="20"/>
  <c r="AN185" i="20"/>
  <c r="AO185" i="20"/>
  <c r="AP185" i="20"/>
  <c r="AQ185" i="20"/>
  <c r="AR185" i="20"/>
  <c r="AU185" i="20" s="1"/>
  <c r="AS185" i="20"/>
  <c r="AX185" i="20"/>
  <c r="AI186" i="20"/>
  <c r="AJ186" i="20"/>
  <c r="AK186" i="20"/>
  <c r="AL186" i="20"/>
  <c r="AM186" i="20"/>
  <c r="AN186" i="20"/>
  <c r="AO186" i="20"/>
  <c r="AP186" i="20"/>
  <c r="AQ186" i="20"/>
  <c r="AR186" i="20"/>
  <c r="AU186" i="20" s="1"/>
  <c r="AS186" i="20"/>
  <c r="AX186" i="20"/>
  <c r="AI187" i="20"/>
  <c r="AJ187" i="20"/>
  <c r="AK187" i="20"/>
  <c r="AT187" i="20" s="1"/>
  <c r="AL187" i="20"/>
  <c r="AM187" i="20"/>
  <c r="AN187" i="20"/>
  <c r="AO187" i="20"/>
  <c r="AP187" i="20"/>
  <c r="AQ187" i="20"/>
  <c r="AR187" i="20"/>
  <c r="AU187" i="20" s="1"/>
  <c r="AS187" i="20"/>
  <c r="AX187" i="20"/>
  <c r="AI188" i="20"/>
  <c r="AJ188" i="20"/>
  <c r="AK188" i="20"/>
  <c r="AT188" i="20" s="1"/>
  <c r="AL188" i="20"/>
  <c r="AM188" i="20"/>
  <c r="AN188" i="20"/>
  <c r="AO188" i="20"/>
  <c r="AP188" i="20"/>
  <c r="AQ188" i="20"/>
  <c r="AR188" i="20"/>
  <c r="AU188" i="20" s="1"/>
  <c r="AS188" i="20"/>
  <c r="AX188" i="20"/>
  <c r="AI189" i="20"/>
  <c r="AJ189" i="20"/>
  <c r="AK189" i="20"/>
  <c r="AT189" i="20" s="1"/>
  <c r="AL189" i="20"/>
  <c r="AM189" i="20"/>
  <c r="AN189" i="20"/>
  <c r="AO189" i="20"/>
  <c r="AP189" i="20"/>
  <c r="AQ189" i="20"/>
  <c r="AR189" i="20"/>
  <c r="AU189" i="20" s="1"/>
  <c r="AS189" i="20"/>
  <c r="AX189" i="20"/>
  <c r="AI190" i="20"/>
  <c r="AJ190" i="20"/>
  <c r="AK190" i="20"/>
  <c r="AT190" i="20" s="1"/>
  <c r="AL190" i="20"/>
  <c r="AM190" i="20"/>
  <c r="AN190" i="20"/>
  <c r="AO190" i="20"/>
  <c r="AP190" i="20"/>
  <c r="AQ190" i="20"/>
  <c r="AR190" i="20"/>
  <c r="AU190" i="20" s="1"/>
  <c r="AS190" i="20"/>
  <c r="AX190" i="20"/>
  <c r="AI191" i="20"/>
  <c r="AJ191" i="20"/>
  <c r="AK191" i="20"/>
  <c r="AT191" i="20" s="1"/>
  <c r="AL191" i="20"/>
  <c r="AM191" i="20"/>
  <c r="AN191" i="20"/>
  <c r="AO191" i="20"/>
  <c r="AP191" i="20"/>
  <c r="AQ191" i="20"/>
  <c r="AR191" i="20"/>
  <c r="AU191" i="20" s="1"/>
  <c r="AS191" i="20"/>
  <c r="AX191" i="20"/>
  <c r="AI192" i="20"/>
  <c r="AJ192" i="20"/>
  <c r="AK192" i="20"/>
  <c r="AT192" i="20" s="1"/>
  <c r="AL192" i="20"/>
  <c r="AM192" i="20"/>
  <c r="AN192" i="20"/>
  <c r="AO192" i="20"/>
  <c r="AP192" i="20"/>
  <c r="AQ192" i="20"/>
  <c r="AR192" i="20"/>
  <c r="AS192" i="20"/>
  <c r="AU192" i="20"/>
  <c r="AX192" i="20"/>
  <c r="AI193" i="20"/>
  <c r="AJ193" i="20"/>
  <c r="AK193" i="20"/>
  <c r="AT193" i="20" s="1"/>
  <c r="AL193" i="20"/>
  <c r="AM193" i="20"/>
  <c r="AN193" i="20"/>
  <c r="AO193" i="20"/>
  <c r="AP193" i="20"/>
  <c r="AQ193" i="20"/>
  <c r="AR193" i="20"/>
  <c r="AS193" i="20"/>
  <c r="AU193" i="20"/>
  <c r="AX193" i="20"/>
  <c r="AI194" i="20"/>
  <c r="AJ194" i="20"/>
  <c r="AK194" i="20"/>
  <c r="AL194" i="20"/>
  <c r="AM194" i="20"/>
  <c r="AN194" i="20"/>
  <c r="AO194" i="20"/>
  <c r="AP194" i="20"/>
  <c r="AQ194" i="20"/>
  <c r="AR194" i="20"/>
  <c r="AU194" i="20" s="1"/>
  <c r="AS194" i="20"/>
  <c r="AX194" i="20"/>
  <c r="AI195" i="20"/>
  <c r="AJ195" i="20"/>
  <c r="AK195" i="20"/>
  <c r="AT195" i="20" s="1"/>
  <c r="AL195" i="20"/>
  <c r="AM195" i="20"/>
  <c r="AN195" i="20"/>
  <c r="AO195" i="20"/>
  <c r="AP195" i="20"/>
  <c r="AQ195" i="20"/>
  <c r="AR195" i="20"/>
  <c r="AU195" i="20" s="1"/>
  <c r="AS195" i="20"/>
  <c r="AX195" i="20"/>
  <c r="AI196" i="20"/>
  <c r="AJ196" i="20"/>
  <c r="AK196" i="20"/>
  <c r="AT196" i="20" s="1"/>
  <c r="AL196" i="20"/>
  <c r="AM196" i="20"/>
  <c r="AN196" i="20"/>
  <c r="AO196" i="20"/>
  <c r="AP196" i="20"/>
  <c r="AQ196" i="20"/>
  <c r="AR196" i="20"/>
  <c r="AU196" i="20" s="1"/>
  <c r="AS196" i="20"/>
  <c r="AX196" i="20"/>
  <c r="AI197" i="20"/>
  <c r="AJ197" i="20"/>
  <c r="AK197" i="20"/>
  <c r="AT197" i="20" s="1"/>
  <c r="AL197" i="20"/>
  <c r="AM197" i="20"/>
  <c r="AN197" i="20"/>
  <c r="AO197" i="20"/>
  <c r="AP197" i="20"/>
  <c r="AQ197" i="20"/>
  <c r="AR197" i="20"/>
  <c r="AU197" i="20" s="1"/>
  <c r="AS197" i="20"/>
  <c r="AX197" i="20"/>
  <c r="AI198" i="20"/>
  <c r="AJ198" i="20"/>
  <c r="AK198" i="20"/>
  <c r="AT198" i="20" s="1"/>
  <c r="AL198" i="20"/>
  <c r="AM198" i="20"/>
  <c r="AN198" i="20"/>
  <c r="AO198" i="20"/>
  <c r="AP198" i="20"/>
  <c r="AQ198" i="20"/>
  <c r="AR198" i="20"/>
  <c r="AU198" i="20" s="1"/>
  <c r="AS198" i="20"/>
  <c r="AX198" i="20"/>
  <c r="AI199" i="20"/>
  <c r="AJ199" i="20"/>
  <c r="AK199" i="20"/>
  <c r="AL199" i="20"/>
  <c r="AM199" i="20"/>
  <c r="AN199" i="20"/>
  <c r="AO199" i="20"/>
  <c r="AP199" i="20"/>
  <c r="AQ199" i="20"/>
  <c r="AR199" i="20"/>
  <c r="AU199" i="20" s="1"/>
  <c r="AS199" i="20"/>
  <c r="AX199" i="20"/>
  <c r="AI200" i="20"/>
  <c r="AJ200" i="20"/>
  <c r="AK200" i="20"/>
  <c r="AT200" i="20" s="1"/>
  <c r="AL200" i="20"/>
  <c r="AM200" i="20"/>
  <c r="AN200" i="20"/>
  <c r="AO200" i="20"/>
  <c r="AP200" i="20"/>
  <c r="AQ200" i="20"/>
  <c r="AR200" i="20"/>
  <c r="AU200" i="20" s="1"/>
  <c r="AS200" i="20"/>
  <c r="AX200" i="20"/>
  <c r="AI201" i="20"/>
  <c r="AJ201" i="20"/>
  <c r="AK201" i="20"/>
  <c r="AT201" i="20" s="1"/>
  <c r="AL201" i="20"/>
  <c r="AM201" i="20"/>
  <c r="AN201" i="20"/>
  <c r="AO201" i="20"/>
  <c r="AP201" i="20"/>
  <c r="AQ201" i="20"/>
  <c r="AR201" i="20"/>
  <c r="AS201" i="20"/>
  <c r="AU201" i="20"/>
  <c r="AX201" i="20"/>
  <c r="AI202" i="20"/>
  <c r="AJ202" i="20"/>
  <c r="AK202" i="20"/>
  <c r="AL202" i="20"/>
  <c r="AM202" i="20"/>
  <c r="AN202" i="20"/>
  <c r="AO202" i="20"/>
  <c r="AP202" i="20"/>
  <c r="AQ202" i="20"/>
  <c r="AR202" i="20"/>
  <c r="AU202" i="20" s="1"/>
  <c r="AS202" i="20"/>
  <c r="AX202" i="20"/>
  <c r="AI203" i="20"/>
  <c r="AJ203" i="20"/>
  <c r="AK203" i="20"/>
  <c r="AL203" i="20"/>
  <c r="AM203" i="20"/>
  <c r="AN203" i="20"/>
  <c r="AO203" i="20"/>
  <c r="AP203" i="20"/>
  <c r="AQ203" i="20"/>
  <c r="AR203" i="20"/>
  <c r="AU203" i="20" s="1"/>
  <c r="AS203" i="20"/>
  <c r="AX203" i="20"/>
  <c r="AI204" i="20"/>
  <c r="AJ204" i="20"/>
  <c r="AK204" i="20"/>
  <c r="AT204" i="20" s="1"/>
  <c r="AL204" i="20"/>
  <c r="AM204" i="20"/>
  <c r="AN204" i="20"/>
  <c r="AO204" i="20"/>
  <c r="AP204" i="20"/>
  <c r="AQ204" i="20"/>
  <c r="AR204" i="20"/>
  <c r="AU204" i="20" s="1"/>
  <c r="AS204" i="20"/>
  <c r="AX204" i="20"/>
  <c r="AI205" i="20"/>
  <c r="AJ205" i="20"/>
  <c r="AK205" i="20"/>
  <c r="AT205" i="20" s="1"/>
  <c r="AL205" i="20"/>
  <c r="AM205" i="20"/>
  <c r="AN205" i="20"/>
  <c r="AO205" i="20"/>
  <c r="AP205" i="20"/>
  <c r="AQ205" i="20"/>
  <c r="AR205" i="20"/>
  <c r="AS205" i="20"/>
  <c r="AU205" i="20"/>
  <c r="AX205" i="20"/>
  <c r="AI206" i="20"/>
  <c r="AJ206" i="20"/>
  <c r="AK206" i="20"/>
  <c r="AT206" i="20" s="1"/>
  <c r="AL206" i="20"/>
  <c r="AM206" i="20"/>
  <c r="AN206" i="20"/>
  <c r="AO206" i="20"/>
  <c r="AP206" i="20"/>
  <c r="AQ206" i="20"/>
  <c r="AR206" i="20"/>
  <c r="AU206" i="20" s="1"/>
  <c r="AS206" i="20"/>
  <c r="AX206" i="20"/>
  <c r="AI207" i="20"/>
  <c r="AJ207" i="20"/>
  <c r="AK207" i="20"/>
  <c r="AT207" i="20" s="1"/>
  <c r="AL207" i="20"/>
  <c r="AM207" i="20"/>
  <c r="AN207" i="20"/>
  <c r="AO207" i="20"/>
  <c r="AP207" i="20"/>
  <c r="AQ207" i="20"/>
  <c r="AR207" i="20"/>
  <c r="AU207" i="20" s="1"/>
  <c r="AS207" i="20"/>
  <c r="AX207" i="20"/>
  <c r="AI208" i="20"/>
  <c r="AJ208" i="20"/>
  <c r="AK208" i="20"/>
  <c r="AT208" i="20" s="1"/>
  <c r="AL208" i="20"/>
  <c r="AM208" i="20"/>
  <c r="AN208" i="20"/>
  <c r="AO208" i="20"/>
  <c r="AP208" i="20"/>
  <c r="AQ208" i="20"/>
  <c r="AR208" i="20"/>
  <c r="AU208" i="20" s="1"/>
  <c r="AS208" i="20"/>
  <c r="AX208" i="20"/>
  <c r="AI209" i="20"/>
  <c r="AJ209" i="20"/>
  <c r="AK209" i="20"/>
  <c r="AT209" i="20" s="1"/>
  <c r="AL209" i="20"/>
  <c r="AM209" i="20"/>
  <c r="AN209" i="20"/>
  <c r="AO209" i="20"/>
  <c r="AP209" i="20"/>
  <c r="AQ209" i="20"/>
  <c r="AR209" i="20"/>
  <c r="AU209" i="20" s="1"/>
  <c r="AS209" i="20"/>
  <c r="AX209" i="20"/>
  <c r="AI210" i="20"/>
  <c r="AJ210" i="20"/>
  <c r="AK210" i="20"/>
  <c r="AT210" i="20" s="1"/>
  <c r="AL210" i="20"/>
  <c r="AM210" i="20"/>
  <c r="AN210" i="20"/>
  <c r="AO210" i="20"/>
  <c r="AP210" i="20"/>
  <c r="AQ210" i="20"/>
  <c r="AR210" i="20"/>
  <c r="AU210" i="20" s="1"/>
  <c r="AS210" i="20"/>
  <c r="AX210" i="20"/>
  <c r="AI211" i="20"/>
  <c r="AJ211" i="20"/>
  <c r="AK211" i="20"/>
  <c r="AT211" i="20" s="1"/>
  <c r="AL211" i="20"/>
  <c r="AM211" i="20"/>
  <c r="AN211" i="20"/>
  <c r="AO211" i="20"/>
  <c r="AP211" i="20"/>
  <c r="AQ211" i="20"/>
  <c r="AR211" i="20"/>
  <c r="AU211" i="20" s="1"/>
  <c r="AS211" i="20"/>
  <c r="AX211" i="20"/>
  <c r="AI212" i="20"/>
  <c r="AJ212" i="20"/>
  <c r="AK212" i="20"/>
  <c r="AT212" i="20" s="1"/>
  <c r="AL212" i="20"/>
  <c r="AM212" i="20"/>
  <c r="AN212" i="20"/>
  <c r="AO212" i="20"/>
  <c r="AP212" i="20"/>
  <c r="AQ212" i="20"/>
  <c r="AR212" i="20"/>
  <c r="AU212" i="20" s="1"/>
  <c r="AS212" i="20"/>
  <c r="AX212" i="20"/>
  <c r="AI213" i="20"/>
  <c r="AJ213" i="20"/>
  <c r="AK213" i="20"/>
  <c r="AT213" i="20" s="1"/>
  <c r="AL213" i="20"/>
  <c r="AM213" i="20"/>
  <c r="AN213" i="20"/>
  <c r="AO213" i="20"/>
  <c r="AP213" i="20"/>
  <c r="AQ213" i="20"/>
  <c r="AR213" i="20"/>
  <c r="AU213" i="20" s="1"/>
  <c r="AS213" i="20"/>
  <c r="AX213" i="20"/>
  <c r="AI214" i="20"/>
  <c r="AJ214" i="20"/>
  <c r="AK214" i="20"/>
  <c r="AT214" i="20" s="1"/>
  <c r="AL214" i="20"/>
  <c r="AM214" i="20"/>
  <c r="AN214" i="20"/>
  <c r="AO214" i="20"/>
  <c r="AP214" i="20"/>
  <c r="AQ214" i="20"/>
  <c r="AR214" i="20"/>
  <c r="AU214" i="20" s="1"/>
  <c r="AS214" i="20"/>
  <c r="AX214" i="20"/>
  <c r="AI215" i="20"/>
  <c r="AJ215" i="20"/>
  <c r="AK215" i="20"/>
  <c r="AT215" i="20" s="1"/>
  <c r="AL215" i="20"/>
  <c r="AM215" i="20"/>
  <c r="AN215" i="20"/>
  <c r="AO215" i="20"/>
  <c r="AP215" i="20"/>
  <c r="AQ215" i="20"/>
  <c r="AR215" i="20"/>
  <c r="AU215" i="20" s="1"/>
  <c r="AS215" i="20"/>
  <c r="AX215" i="20"/>
  <c r="AI216" i="20"/>
  <c r="AJ216" i="20"/>
  <c r="AK216" i="20"/>
  <c r="AT216" i="20" s="1"/>
  <c r="AL216" i="20"/>
  <c r="AM216" i="20"/>
  <c r="AN216" i="20"/>
  <c r="AO216" i="20"/>
  <c r="AP216" i="20"/>
  <c r="AQ216" i="20"/>
  <c r="AR216" i="20"/>
  <c r="AU216" i="20" s="1"/>
  <c r="AS216" i="20"/>
  <c r="AX216" i="20"/>
  <c r="AI217" i="20"/>
  <c r="AJ217" i="20"/>
  <c r="AK217" i="20"/>
  <c r="AT217" i="20" s="1"/>
  <c r="AL217" i="20"/>
  <c r="AM217" i="20"/>
  <c r="AN217" i="20"/>
  <c r="AO217" i="20"/>
  <c r="AP217" i="20"/>
  <c r="AQ217" i="20"/>
  <c r="AR217" i="20"/>
  <c r="AU217" i="20" s="1"/>
  <c r="AS217" i="20"/>
  <c r="AX217" i="20"/>
  <c r="AI218" i="20"/>
  <c r="AJ218" i="20"/>
  <c r="AK218" i="20"/>
  <c r="AL218" i="20"/>
  <c r="AM218" i="20"/>
  <c r="AN218" i="20"/>
  <c r="AO218" i="20"/>
  <c r="AP218" i="20"/>
  <c r="AQ218" i="20"/>
  <c r="AR218" i="20"/>
  <c r="AU218" i="20" s="1"/>
  <c r="AS218" i="20"/>
  <c r="AT218" i="20"/>
  <c r="AX218" i="20"/>
  <c r="AI219" i="20"/>
  <c r="AJ219" i="20"/>
  <c r="AK219" i="20"/>
  <c r="AT219" i="20" s="1"/>
  <c r="AL219" i="20"/>
  <c r="AM219" i="20"/>
  <c r="AN219" i="20"/>
  <c r="AO219" i="20"/>
  <c r="AP219" i="20"/>
  <c r="AQ219" i="20"/>
  <c r="AR219" i="20"/>
  <c r="AU219" i="20" s="1"/>
  <c r="AS219" i="20"/>
  <c r="AX219" i="20"/>
  <c r="AI220" i="20"/>
  <c r="AJ220" i="20"/>
  <c r="AK220" i="20"/>
  <c r="AT220" i="20" s="1"/>
  <c r="AL220" i="20"/>
  <c r="AM220" i="20"/>
  <c r="AN220" i="20"/>
  <c r="AO220" i="20"/>
  <c r="AP220" i="20"/>
  <c r="AQ220" i="20"/>
  <c r="AR220" i="20"/>
  <c r="AU220" i="20" s="1"/>
  <c r="AS220" i="20"/>
  <c r="AX220" i="20"/>
  <c r="AI221" i="20"/>
  <c r="AJ221" i="20"/>
  <c r="AK221" i="20"/>
  <c r="AT221" i="20" s="1"/>
  <c r="AL221" i="20"/>
  <c r="AM221" i="20"/>
  <c r="AN221" i="20"/>
  <c r="AO221" i="20"/>
  <c r="AP221" i="20"/>
  <c r="AQ221" i="20"/>
  <c r="AR221" i="20"/>
  <c r="AU221" i="20" s="1"/>
  <c r="AS221" i="20"/>
  <c r="AX221" i="20"/>
  <c r="AI222" i="20"/>
  <c r="AJ222" i="20"/>
  <c r="AK222" i="20"/>
  <c r="AT222" i="20" s="1"/>
  <c r="AL222" i="20"/>
  <c r="AM222" i="20"/>
  <c r="AN222" i="20"/>
  <c r="AO222" i="20"/>
  <c r="AP222" i="20"/>
  <c r="AQ222" i="20"/>
  <c r="AR222" i="20"/>
  <c r="AU222" i="20" s="1"/>
  <c r="AS222" i="20"/>
  <c r="AX222" i="20"/>
  <c r="AI223" i="20"/>
  <c r="AJ223" i="20"/>
  <c r="AK223" i="20"/>
  <c r="AT223" i="20" s="1"/>
  <c r="AL223" i="20"/>
  <c r="AM223" i="20"/>
  <c r="AN223" i="20"/>
  <c r="AO223" i="20"/>
  <c r="AP223" i="20"/>
  <c r="AQ223" i="20"/>
  <c r="AR223" i="20"/>
  <c r="AU223" i="20" s="1"/>
  <c r="AS223" i="20"/>
  <c r="AX223" i="20"/>
  <c r="AI224" i="20"/>
  <c r="AJ224" i="20"/>
  <c r="AK224" i="20"/>
  <c r="AT224" i="20" s="1"/>
  <c r="AL224" i="20"/>
  <c r="AM224" i="20"/>
  <c r="AN224" i="20"/>
  <c r="AO224" i="20"/>
  <c r="AP224" i="20"/>
  <c r="AQ224" i="20"/>
  <c r="AR224" i="20"/>
  <c r="AU224" i="20" s="1"/>
  <c r="AS224" i="20"/>
  <c r="AX224" i="20"/>
  <c r="AI225" i="20"/>
  <c r="AJ225" i="20"/>
  <c r="AK225" i="20"/>
  <c r="AT225" i="20" s="1"/>
  <c r="AL225" i="20"/>
  <c r="AM225" i="20"/>
  <c r="AN225" i="20"/>
  <c r="AO225" i="20"/>
  <c r="AP225" i="20"/>
  <c r="AQ225" i="20"/>
  <c r="AR225" i="20"/>
  <c r="AU225" i="20" s="1"/>
  <c r="AS225" i="20"/>
  <c r="AX225" i="20"/>
  <c r="AI226" i="20"/>
  <c r="AJ226" i="20"/>
  <c r="AK226" i="20"/>
  <c r="AT226" i="20" s="1"/>
  <c r="AL226" i="20"/>
  <c r="AM226" i="20"/>
  <c r="AN226" i="20"/>
  <c r="AO226" i="20"/>
  <c r="AP226" i="20"/>
  <c r="AQ226" i="20"/>
  <c r="AR226" i="20"/>
  <c r="AS226" i="20"/>
  <c r="AU226" i="20"/>
  <c r="AX226" i="20"/>
  <c r="AI227" i="20"/>
  <c r="AJ227" i="20"/>
  <c r="AK227" i="20"/>
  <c r="AT227" i="20" s="1"/>
  <c r="AL227" i="20"/>
  <c r="AM227" i="20"/>
  <c r="AN227" i="20"/>
  <c r="AO227" i="20"/>
  <c r="AP227" i="20"/>
  <c r="AQ227" i="20"/>
  <c r="AR227" i="20"/>
  <c r="AU227" i="20" s="1"/>
  <c r="AS227" i="20"/>
  <c r="AX227" i="20"/>
  <c r="AI228" i="20"/>
  <c r="AJ228" i="20"/>
  <c r="AK228" i="20"/>
  <c r="AT228" i="20" s="1"/>
  <c r="AL228" i="20"/>
  <c r="AM228" i="20"/>
  <c r="AN228" i="20"/>
  <c r="AO228" i="20"/>
  <c r="AP228" i="20"/>
  <c r="AQ228" i="20"/>
  <c r="AR228" i="20"/>
  <c r="AU228" i="20" s="1"/>
  <c r="AS228" i="20"/>
  <c r="AX228" i="20"/>
  <c r="AI229" i="20"/>
  <c r="AJ229" i="20"/>
  <c r="AK229" i="20"/>
  <c r="AT229" i="20" s="1"/>
  <c r="AL229" i="20"/>
  <c r="AM229" i="20"/>
  <c r="AN229" i="20"/>
  <c r="AO229" i="20"/>
  <c r="AP229" i="20"/>
  <c r="AQ229" i="20"/>
  <c r="AR229" i="20"/>
  <c r="AU229" i="20" s="1"/>
  <c r="AS229" i="20"/>
  <c r="AX229" i="20"/>
  <c r="AI230" i="20"/>
  <c r="AJ230" i="20"/>
  <c r="AK230" i="20"/>
  <c r="AT230" i="20" s="1"/>
  <c r="AL230" i="20"/>
  <c r="AM230" i="20"/>
  <c r="AN230" i="20"/>
  <c r="AO230" i="20"/>
  <c r="AP230" i="20"/>
  <c r="AQ230" i="20"/>
  <c r="AR230" i="20"/>
  <c r="AU230" i="20" s="1"/>
  <c r="AS230" i="20"/>
  <c r="AX230" i="20"/>
  <c r="AI231" i="20"/>
  <c r="AJ231" i="20"/>
  <c r="AK231" i="20"/>
  <c r="AT231" i="20" s="1"/>
  <c r="AL231" i="20"/>
  <c r="AM231" i="20"/>
  <c r="AN231" i="20"/>
  <c r="AO231" i="20"/>
  <c r="AP231" i="20"/>
  <c r="AQ231" i="20"/>
  <c r="AR231" i="20"/>
  <c r="AU231" i="20" s="1"/>
  <c r="AS231" i="20"/>
  <c r="AX231" i="20"/>
  <c r="AI232" i="20"/>
  <c r="AJ232" i="20"/>
  <c r="AK232" i="20"/>
  <c r="AT232" i="20" s="1"/>
  <c r="AL232" i="20"/>
  <c r="AM232" i="20"/>
  <c r="AN232" i="20"/>
  <c r="AO232" i="20"/>
  <c r="AP232" i="20"/>
  <c r="AQ232" i="20"/>
  <c r="AR232" i="20"/>
  <c r="AU232" i="20" s="1"/>
  <c r="AS232" i="20"/>
  <c r="AX232" i="20"/>
  <c r="AI233" i="20"/>
  <c r="AJ233" i="20"/>
  <c r="AK233" i="20"/>
  <c r="AT233" i="20" s="1"/>
  <c r="AL233" i="20"/>
  <c r="AM233" i="20"/>
  <c r="AN233" i="20"/>
  <c r="AO233" i="20"/>
  <c r="AP233" i="20"/>
  <c r="AQ233" i="20"/>
  <c r="AR233" i="20"/>
  <c r="AU233" i="20" s="1"/>
  <c r="AS233" i="20"/>
  <c r="AX233" i="20"/>
  <c r="AI234" i="20"/>
  <c r="AJ234" i="20"/>
  <c r="AK234" i="20"/>
  <c r="AT234" i="20" s="1"/>
  <c r="AL234" i="20"/>
  <c r="AM234" i="20"/>
  <c r="AN234" i="20"/>
  <c r="AO234" i="20"/>
  <c r="AP234" i="20"/>
  <c r="AQ234" i="20"/>
  <c r="AR234" i="20"/>
  <c r="AU234" i="20" s="1"/>
  <c r="AS234" i="20"/>
  <c r="AX234" i="20"/>
  <c r="AI235" i="20"/>
  <c r="AJ235" i="20"/>
  <c r="AK235" i="20"/>
  <c r="AT235" i="20" s="1"/>
  <c r="AL235" i="20"/>
  <c r="AM235" i="20"/>
  <c r="AN235" i="20"/>
  <c r="AO235" i="20"/>
  <c r="AP235" i="20"/>
  <c r="AQ235" i="20"/>
  <c r="AR235" i="20"/>
  <c r="AU235" i="20" s="1"/>
  <c r="AS235" i="20"/>
  <c r="AX235" i="20"/>
  <c r="AI236" i="20"/>
  <c r="AJ236" i="20"/>
  <c r="AK236" i="20"/>
  <c r="AT236" i="20" s="1"/>
  <c r="AL236" i="20"/>
  <c r="AM236" i="20"/>
  <c r="AN236" i="20"/>
  <c r="AO236" i="20"/>
  <c r="AP236" i="20"/>
  <c r="AQ236" i="20"/>
  <c r="AR236" i="20"/>
  <c r="AU236" i="20" s="1"/>
  <c r="AS236" i="20"/>
  <c r="AX236" i="20"/>
  <c r="AI237" i="20"/>
  <c r="AJ237" i="20"/>
  <c r="AK237" i="20"/>
  <c r="AT237" i="20" s="1"/>
  <c r="AL237" i="20"/>
  <c r="AM237" i="20"/>
  <c r="AN237" i="20"/>
  <c r="AO237" i="20"/>
  <c r="AP237" i="20"/>
  <c r="AQ237" i="20"/>
  <c r="AR237" i="20"/>
  <c r="AU237" i="20" s="1"/>
  <c r="AS237" i="20"/>
  <c r="AX237" i="20"/>
  <c r="AI238" i="20"/>
  <c r="AJ238" i="20"/>
  <c r="AK238" i="20"/>
  <c r="AT238" i="20" s="1"/>
  <c r="AL238" i="20"/>
  <c r="AM238" i="20"/>
  <c r="AN238" i="20"/>
  <c r="AO238" i="20"/>
  <c r="AP238" i="20"/>
  <c r="AQ238" i="20"/>
  <c r="AR238" i="20"/>
  <c r="AU238" i="20" s="1"/>
  <c r="AS238" i="20"/>
  <c r="AX238" i="20"/>
  <c r="AI239" i="20"/>
  <c r="AJ239" i="20"/>
  <c r="AK239" i="20"/>
  <c r="AT239" i="20" s="1"/>
  <c r="AL239" i="20"/>
  <c r="AM239" i="20"/>
  <c r="AN239" i="20"/>
  <c r="AO239" i="20"/>
  <c r="AP239" i="20"/>
  <c r="AQ239" i="20"/>
  <c r="AR239" i="20"/>
  <c r="AU239" i="20" s="1"/>
  <c r="AS239" i="20"/>
  <c r="AX239" i="20"/>
  <c r="AI240" i="20"/>
  <c r="AJ240" i="20"/>
  <c r="AK240" i="20"/>
  <c r="AT240" i="20" s="1"/>
  <c r="AL240" i="20"/>
  <c r="AM240" i="20"/>
  <c r="AN240" i="20"/>
  <c r="AO240" i="20"/>
  <c r="AP240" i="20"/>
  <c r="AQ240" i="20"/>
  <c r="AR240" i="20"/>
  <c r="AU240" i="20" s="1"/>
  <c r="AS240" i="20"/>
  <c r="AX240" i="20"/>
  <c r="AI241" i="20"/>
  <c r="AJ241" i="20"/>
  <c r="AK241" i="20"/>
  <c r="AT241" i="20" s="1"/>
  <c r="AL241" i="20"/>
  <c r="AM241" i="20"/>
  <c r="AN241" i="20"/>
  <c r="AO241" i="20"/>
  <c r="AP241" i="20"/>
  <c r="AQ241" i="20"/>
  <c r="AR241" i="20"/>
  <c r="AS241" i="20"/>
  <c r="AU241" i="20"/>
  <c r="AX241" i="20"/>
  <c r="AI242" i="20"/>
  <c r="AJ242" i="20"/>
  <c r="AK242" i="20"/>
  <c r="AT242" i="20" s="1"/>
  <c r="AL242" i="20"/>
  <c r="AM242" i="20"/>
  <c r="AN242" i="20"/>
  <c r="AO242" i="20"/>
  <c r="AP242" i="20"/>
  <c r="AQ242" i="20"/>
  <c r="AR242" i="20"/>
  <c r="AS242" i="20"/>
  <c r="AU242" i="20"/>
  <c r="AX242" i="20"/>
  <c r="AI243" i="20"/>
  <c r="AJ243" i="20"/>
  <c r="AK243" i="20"/>
  <c r="AT243" i="20" s="1"/>
  <c r="AL243" i="20"/>
  <c r="AM243" i="20"/>
  <c r="AN243" i="20"/>
  <c r="AO243" i="20"/>
  <c r="AP243" i="20"/>
  <c r="AQ243" i="20"/>
  <c r="AR243" i="20"/>
  <c r="AU243" i="20" s="1"/>
  <c r="AS243" i="20"/>
  <c r="AX243" i="20"/>
  <c r="AI244" i="20"/>
  <c r="AJ244" i="20"/>
  <c r="AK244" i="20"/>
  <c r="AT244" i="20" s="1"/>
  <c r="AL244" i="20"/>
  <c r="AM244" i="20"/>
  <c r="AN244" i="20"/>
  <c r="AO244" i="20"/>
  <c r="AP244" i="20"/>
  <c r="AQ244" i="20"/>
  <c r="AR244" i="20"/>
  <c r="AU244" i="20" s="1"/>
  <c r="AS244" i="20"/>
  <c r="AX244" i="20"/>
  <c r="AI245" i="20"/>
  <c r="AJ245" i="20"/>
  <c r="AK245" i="20"/>
  <c r="AT245" i="20" s="1"/>
  <c r="AL245" i="20"/>
  <c r="AM245" i="20"/>
  <c r="AN245" i="20"/>
  <c r="AO245" i="20"/>
  <c r="AP245" i="20"/>
  <c r="AQ245" i="20"/>
  <c r="AR245" i="20"/>
  <c r="AU245" i="20" s="1"/>
  <c r="AS245" i="20"/>
  <c r="AX245" i="20"/>
  <c r="AI246" i="20"/>
  <c r="AJ246" i="20"/>
  <c r="AK246" i="20"/>
  <c r="AT246" i="20" s="1"/>
  <c r="AL246" i="20"/>
  <c r="AM246" i="20"/>
  <c r="AN246" i="20"/>
  <c r="AO246" i="20"/>
  <c r="AP246" i="20"/>
  <c r="AQ246" i="20"/>
  <c r="AR246" i="20"/>
  <c r="AU246" i="20" s="1"/>
  <c r="AS246" i="20"/>
  <c r="AX246" i="20"/>
  <c r="AI247" i="20"/>
  <c r="AJ247" i="20"/>
  <c r="AK247" i="20"/>
  <c r="AT247" i="20" s="1"/>
  <c r="AL247" i="20"/>
  <c r="AM247" i="20"/>
  <c r="AN247" i="20"/>
  <c r="AO247" i="20"/>
  <c r="AP247" i="20"/>
  <c r="AQ247" i="20"/>
  <c r="AR247" i="20"/>
  <c r="AU247" i="20" s="1"/>
  <c r="AS247" i="20"/>
  <c r="AX247" i="20"/>
  <c r="AI248" i="20"/>
  <c r="AJ248" i="20"/>
  <c r="AK248" i="20"/>
  <c r="AT248" i="20" s="1"/>
  <c r="AL248" i="20"/>
  <c r="AM248" i="20"/>
  <c r="AN248" i="20"/>
  <c r="AO248" i="20"/>
  <c r="AP248" i="20"/>
  <c r="AQ248" i="20"/>
  <c r="AR248" i="20"/>
  <c r="AU248" i="20" s="1"/>
  <c r="AS248" i="20"/>
  <c r="AX248" i="20"/>
  <c r="AI249" i="20"/>
  <c r="AJ249" i="20"/>
  <c r="AK249" i="20"/>
  <c r="AT249" i="20" s="1"/>
  <c r="AL249" i="20"/>
  <c r="AM249" i="20"/>
  <c r="AN249" i="20"/>
  <c r="AO249" i="20"/>
  <c r="AP249" i="20"/>
  <c r="AQ249" i="20"/>
  <c r="AR249" i="20"/>
  <c r="AU249" i="20" s="1"/>
  <c r="AS249" i="20"/>
  <c r="AX249" i="20"/>
  <c r="AI250" i="20"/>
  <c r="AJ250" i="20"/>
  <c r="AK250" i="20"/>
  <c r="AL250" i="20"/>
  <c r="AM250" i="20"/>
  <c r="AN250" i="20"/>
  <c r="AO250" i="20"/>
  <c r="AP250" i="20"/>
  <c r="AQ250" i="20"/>
  <c r="AR250" i="20"/>
  <c r="AU250" i="20" s="1"/>
  <c r="AS250" i="20"/>
  <c r="AT250" i="20"/>
  <c r="AX250" i="20"/>
  <c r="AI251" i="20"/>
  <c r="AJ251" i="20"/>
  <c r="AK251" i="20"/>
  <c r="AT251" i="20" s="1"/>
  <c r="AL251" i="20"/>
  <c r="AM251" i="20"/>
  <c r="AN251" i="20"/>
  <c r="AO251" i="20"/>
  <c r="AP251" i="20"/>
  <c r="AQ251" i="20"/>
  <c r="AR251" i="20"/>
  <c r="AU251" i="20" s="1"/>
  <c r="AS251" i="20"/>
  <c r="AX251" i="20"/>
  <c r="AI252" i="20"/>
  <c r="AJ252" i="20"/>
  <c r="AK252" i="20"/>
  <c r="AT252" i="20" s="1"/>
  <c r="AL252" i="20"/>
  <c r="AM252" i="20"/>
  <c r="AN252" i="20"/>
  <c r="AO252" i="20"/>
  <c r="AP252" i="20"/>
  <c r="AQ252" i="20"/>
  <c r="AR252" i="20"/>
  <c r="AU252" i="20" s="1"/>
  <c r="AS252" i="20"/>
  <c r="AX252" i="20"/>
  <c r="AI253" i="20"/>
  <c r="AJ253" i="20"/>
  <c r="AK253" i="20"/>
  <c r="AT253" i="20" s="1"/>
  <c r="AL253" i="20"/>
  <c r="AM253" i="20"/>
  <c r="AN253" i="20"/>
  <c r="AO253" i="20"/>
  <c r="AP253" i="20"/>
  <c r="AQ253" i="20"/>
  <c r="AR253" i="20"/>
  <c r="AU253" i="20" s="1"/>
  <c r="AS253" i="20"/>
  <c r="AX253" i="20"/>
  <c r="AI254" i="20"/>
  <c r="AJ254" i="20"/>
  <c r="AK254" i="20"/>
  <c r="AT254" i="20" s="1"/>
  <c r="AL254" i="20"/>
  <c r="AM254" i="20"/>
  <c r="AN254" i="20"/>
  <c r="AO254" i="20"/>
  <c r="AP254" i="20"/>
  <c r="AQ254" i="20"/>
  <c r="AR254" i="20"/>
  <c r="AU254" i="20" s="1"/>
  <c r="AS254" i="20"/>
  <c r="AX254" i="20"/>
  <c r="AI255" i="20"/>
  <c r="AJ255" i="20"/>
  <c r="AK255" i="20"/>
  <c r="AT255" i="20" s="1"/>
  <c r="AL255" i="20"/>
  <c r="AM255" i="20"/>
  <c r="AN255" i="20"/>
  <c r="AO255" i="20"/>
  <c r="AP255" i="20"/>
  <c r="AQ255" i="20"/>
  <c r="AR255" i="20"/>
  <c r="AU255" i="20" s="1"/>
  <c r="AS255" i="20"/>
  <c r="AX255" i="20"/>
  <c r="AI256" i="20"/>
  <c r="AJ256" i="20"/>
  <c r="AK256" i="20"/>
  <c r="AT256" i="20" s="1"/>
  <c r="AL256" i="20"/>
  <c r="AM256" i="20"/>
  <c r="AN256" i="20"/>
  <c r="AO256" i="20"/>
  <c r="AP256" i="20"/>
  <c r="AQ256" i="20"/>
  <c r="AR256" i="20"/>
  <c r="AU256" i="20" s="1"/>
  <c r="AS256" i="20"/>
  <c r="AX256" i="20"/>
  <c r="AI257" i="20"/>
  <c r="AJ257" i="20"/>
  <c r="AK257" i="20"/>
  <c r="AT257" i="20" s="1"/>
  <c r="AL257" i="20"/>
  <c r="AM257" i="20"/>
  <c r="AN257" i="20"/>
  <c r="AO257" i="20"/>
  <c r="AP257" i="20"/>
  <c r="AQ257" i="20"/>
  <c r="AR257" i="20"/>
  <c r="AU257" i="20" s="1"/>
  <c r="AS257" i="20"/>
  <c r="AX257" i="20"/>
  <c r="AI258" i="20"/>
  <c r="AJ258" i="20"/>
  <c r="AK258" i="20"/>
  <c r="AT258" i="20" s="1"/>
  <c r="AL258" i="20"/>
  <c r="AM258" i="20"/>
  <c r="AN258" i="20"/>
  <c r="AO258" i="20"/>
  <c r="AP258" i="20"/>
  <c r="AQ258" i="20"/>
  <c r="AR258" i="20"/>
  <c r="AU258" i="20" s="1"/>
  <c r="AS258" i="20"/>
  <c r="AX258" i="20"/>
  <c r="AI259" i="20"/>
  <c r="AJ259" i="20"/>
  <c r="AK259" i="20"/>
  <c r="AT259" i="20" s="1"/>
  <c r="AL259" i="20"/>
  <c r="AM259" i="20"/>
  <c r="AN259" i="20"/>
  <c r="AO259" i="20"/>
  <c r="AP259" i="20"/>
  <c r="AQ259" i="20"/>
  <c r="AR259" i="20"/>
  <c r="AU259" i="20" s="1"/>
  <c r="AS259" i="20"/>
  <c r="AX259" i="20"/>
  <c r="AI260" i="20"/>
  <c r="AJ260" i="20"/>
  <c r="AK260" i="20"/>
  <c r="AT260" i="20" s="1"/>
  <c r="AL260" i="20"/>
  <c r="AM260" i="20"/>
  <c r="AN260" i="20"/>
  <c r="AO260" i="20"/>
  <c r="AP260" i="20"/>
  <c r="AQ260" i="20"/>
  <c r="AR260" i="20"/>
  <c r="AU260" i="20" s="1"/>
  <c r="AS260" i="20"/>
  <c r="AX260" i="20"/>
  <c r="AI261" i="20"/>
  <c r="AJ261" i="20"/>
  <c r="AK261" i="20"/>
  <c r="AT261" i="20" s="1"/>
  <c r="AL261" i="20"/>
  <c r="AM261" i="20"/>
  <c r="AN261" i="20"/>
  <c r="AO261" i="20"/>
  <c r="AP261" i="20"/>
  <c r="AQ261" i="20"/>
  <c r="AR261" i="20"/>
  <c r="AU261" i="20" s="1"/>
  <c r="AS261" i="20"/>
  <c r="AX261" i="20"/>
  <c r="AI262" i="20"/>
  <c r="AJ262" i="20"/>
  <c r="AK262" i="20"/>
  <c r="AT262" i="20" s="1"/>
  <c r="AL262" i="20"/>
  <c r="AM262" i="20"/>
  <c r="AN262" i="20"/>
  <c r="AO262" i="20"/>
  <c r="AP262" i="20"/>
  <c r="AQ262" i="20"/>
  <c r="AR262" i="20"/>
  <c r="AU262" i="20" s="1"/>
  <c r="AS262" i="20"/>
  <c r="AX262" i="20"/>
  <c r="AI263" i="20"/>
  <c r="AJ263" i="20"/>
  <c r="AK263" i="20"/>
  <c r="AT263" i="20" s="1"/>
  <c r="AL263" i="20"/>
  <c r="AM263" i="20"/>
  <c r="AN263" i="20"/>
  <c r="AO263" i="20"/>
  <c r="AP263" i="20"/>
  <c r="AQ263" i="20"/>
  <c r="AR263" i="20"/>
  <c r="AU263" i="20" s="1"/>
  <c r="AS263" i="20"/>
  <c r="AX263" i="20"/>
  <c r="AI264" i="20"/>
  <c r="AJ264" i="20"/>
  <c r="AK264" i="20"/>
  <c r="AT264" i="20" s="1"/>
  <c r="AL264" i="20"/>
  <c r="AM264" i="20"/>
  <c r="AN264" i="20"/>
  <c r="AO264" i="20"/>
  <c r="AP264" i="20"/>
  <c r="AQ264" i="20"/>
  <c r="AR264" i="20"/>
  <c r="AU264" i="20" s="1"/>
  <c r="AS264" i="20"/>
  <c r="AX264" i="20"/>
  <c r="AI265" i="20"/>
  <c r="AJ265" i="20"/>
  <c r="AK265" i="20"/>
  <c r="AL265" i="20"/>
  <c r="AM265" i="20"/>
  <c r="AN265" i="20"/>
  <c r="AO265" i="20"/>
  <c r="AP265" i="20"/>
  <c r="AQ265" i="20"/>
  <c r="AR265" i="20"/>
  <c r="AU265" i="20" s="1"/>
  <c r="AS265" i="20"/>
  <c r="AT265" i="20"/>
  <c r="AX265" i="20"/>
  <c r="AI266" i="20"/>
  <c r="AJ266" i="20"/>
  <c r="AK266" i="20"/>
  <c r="AT266" i="20" s="1"/>
  <c r="AL266" i="20"/>
  <c r="AM266" i="20"/>
  <c r="AN266" i="20"/>
  <c r="AO266" i="20"/>
  <c r="AP266" i="20"/>
  <c r="AQ266" i="20"/>
  <c r="AR266" i="20"/>
  <c r="AU266" i="20" s="1"/>
  <c r="AS266" i="20"/>
  <c r="AX266" i="20"/>
  <c r="AI267" i="20"/>
  <c r="AJ267" i="20"/>
  <c r="AK267" i="20"/>
  <c r="AT267" i="20" s="1"/>
  <c r="AL267" i="20"/>
  <c r="AM267" i="20"/>
  <c r="AN267" i="20"/>
  <c r="AO267" i="20"/>
  <c r="AP267" i="20"/>
  <c r="AQ267" i="20"/>
  <c r="AR267" i="20"/>
  <c r="AU267" i="20" s="1"/>
  <c r="AS267" i="20"/>
  <c r="AX267" i="20"/>
  <c r="AI268" i="20"/>
  <c r="AJ268" i="20"/>
  <c r="AK268" i="20"/>
  <c r="AT268" i="20" s="1"/>
  <c r="AL268" i="20"/>
  <c r="AM268" i="20"/>
  <c r="AN268" i="20"/>
  <c r="AO268" i="20"/>
  <c r="AP268" i="20"/>
  <c r="AQ268" i="20"/>
  <c r="AR268" i="20"/>
  <c r="AU268" i="20" s="1"/>
  <c r="AS268" i="20"/>
  <c r="AX268" i="20"/>
  <c r="AI269" i="20"/>
  <c r="AJ269" i="20"/>
  <c r="AK269" i="20"/>
  <c r="AT269" i="20" s="1"/>
  <c r="AL269" i="20"/>
  <c r="AM269" i="20"/>
  <c r="AN269" i="20"/>
  <c r="AO269" i="20"/>
  <c r="AP269" i="20"/>
  <c r="AQ269" i="20"/>
  <c r="AR269" i="20"/>
  <c r="AU269" i="20" s="1"/>
  <c r="AS269" i="20"/>
  <c r="AX269" i="20"/>
  <c r="AI270" i="20"/>
  <c r="AJ270" i="20"/>
  <c r="AK270" i="20"/>
  <c r="AT270" i="20" s="1"/>
  <c r="AL270" i="20"/>
  <c r="AM270" i="20"/>
  <c r="AN270" i="20"/>
  <c r="AO270" i="20"/>
  <c r="AP270" i="20"/>
  <c r="AQ270" i="20"/>
  <c r="AR270" i="20"/>
  <c r="AU270" i="20" s="1"/>
  <c r="AS270" i="20"/>
  <c r="AX270" i="20"/>
  <c r="AI271" i="20"/>
  <c r="AJ271" i="20"/>
  <c r="AK271" i="20"/>
  <c r="AT271" i="20" s="1"/>
  <c r="AL271" i="20"/>
  <c r="AM271" i="20"/>
  <c r="AN271" i="20"/>
  <c r="AO271" i="20"/>
  <c r="AP271" i="20"/>
  <c r="AQ271" i="20"/>
  <c r="AR271" i="20"/>
  <c r="AU271" i="20" s="1"/>
  <c r="AS271" i="20"/>
  <c r="AX271" i="20"/>
  <c r="AI272" i="20"/>
  <c r="AJ272" i="20"/>
  <c r="AK272" i="20"/>
  <c r="AT272" i="20" s="1"/>
  <c r="AL272" i="20"/>
  <c r="AM272" i="20"/>
  <c r="AN272" i="20"/>
  <c r="AO272" i="20"/>
  <c r="AP272" i="20"/>
  <c r="AQ272" i="20"/>
  <c r="AR272" i="20"/>
  <c r="AU272" i="20" s="1"/>
  <c r="AS272" i="20"/>
  <c r="AX272" i="20"/>
  <c r="AI273" i="20"/>
  <c r="AJ273" i="20"/>
  <c r="AK273" i="20"/>
  <c r="AT273" i="20" s="1"/>
  <c r="AL273" i="20"/>
  <c r="AM273" i="20"/>
  <c r="AN273" i="20"/>
  <c r="AO273" i="20"/>
  <c r="AP273" i="20"/>
  <c r="AQ273" i="20"/>
  <c r="AR273" i="20"/>
  <c r="AS273" i="20"/>
  <c r="AU273" i="20"/>
  <c r="AX273" i="20"/>
  <c r="AI274" i="20"/>
  <c r="AJ274" i="20"/>
  <c r="AK274" i="20"/>
  <c r="AT274" i="20" s="1"/>
  <c r="AL274" i="20"/>
  <c r="AM274" i="20"/>
  <c r="AN274" i="20"/>
  <c r="AO274" i="20"/>
  <c r="AP274" i="20"/>
  <c r="AQ274" i="20"/>
  <c r="AR274" i="20"/>
  <c r="AU274" i="20" s="1"/>
  <c r="AS274" i="20"/>
  <c r="AX274" i="20"/>
  <c r="AI275" i="20"/>
  <c r="AJ275" i="20"/>
  <c r="AK275" i="20"/>
  <c r="AL275" i="20"/>
  <c r="AM275" i="20"/>
  <c r="AN275" i="20"/>
  <c r="AO275" i="20"/>
  <c r="AP275" i="20"/>
  <c r="AQ275" i="20"/>
  <c r="AR275" i="20"/>
  <c r="AU275" i="20" s="1"/>
  <c r="AS275" i="20"/>
  <c r="AX275" i="20"/>
  <c r="AI276" i="20"/>
  <c r="AJ276" i="20"/>
  <c r="AK276" i="20"/>
  <c r="AT276" i="20" s="1"/>
  <c r="AL276" i="20"/>
  <c r="AM276" i="20"/>
  <c r="AN276" i="20"/>
  <c r="AO276" i="20"/>
  <c r="AP276" i="20"/>
  <c r="AQ276" i="20"/>
  <c r="AR276" i="20"/>
  <c r="AU276" i="20" s="1"/>
  <c r="AS276" i="20"/>
  <c r="AX276" i="20"/>
  <c r="AI277" i="20"/>
  <c r="AJ277" i="20"/>
  <c r="AK277" i="20"/>
  <c r="AT277" i="20" s="1"/>
  <c r="AL277" i="20"/>
  <c r="AM277" i="20"/>
  <c r="AN277" i="20"/>
  <c r="AO277" i="20"/>
  <c r="AP277" i="20"/>
  <c r="AQ277" i="20"/>
  <c r="AR277" i="20"/>
  <c r="AS277" i="20"/>
  <c r="AU277" i="20"/>
  <c r="AX277" i="20"/>
  <c r="AI278" i="20"/>
  <c r="AJ278" i="20"/>
  <c r="AK278" i="20"/>
  <c r="AT278" i="20" s="1"/>
  <c r="AL278" i="20"/>
  <c r="AM278" i="20"/>
  <c r="AN278" i="20"/>
  <c r="AO278" i="20"/>
  <c r="AP278" i="20"/>
  <c r="AQ278" i="20"/>
  <c r="AR278" i="20"/>
  <c r="AU278" i="20" s="1"/>
  <c r="AS278" i="20"/>
  <c r="AX278" i="20"/>
  <c r="AI279" i="20"/>
  <c r="AJ279" i="20"/>
  <c r="AK279" i="20"/>
  <c r="AT279" i="20" s="1"/>
  <c r="AL279" i="20"/>
  <c r="AM279" i="20"/>
  <c r="AN279" i="20"/>
  <c r="AO279" i="20"/>
  <c r="AP279" i="20"/>
  <c r="AQ279" i="20"/>
  <c r="AR279" i="20"/>
  <c r="AU279" i="20" s="1"/>
  <c r="AS279" i="20"/>
  <c r="AX279" i="20"/>
  <c r="AI280" i="20"/>
  <c r="AJ280" i="20"/>
  <c r="AK280" i="20"/>
  <c r="AT280" i="20" s="1"/>
  <c r="AL280" i="20"/>
  <c r="AM280" i="20"/>
  <c r="AN280" i="20"/>
  <c r="AO280" i="20"/>
  <c r="AP280" i="20"/>
  <c r="AQ280" i="20"/>
  <c r="AR280" i="20"/>
  <c r="AU280" i="20" s="1"/>
  <c r="AS280" i="20"/>
  <c r="AX280" i="20"/>
  <c r="AI281" i="20"/>
  <c r="AJ281" i="20"/>
  <c r="AK281" i="20"/>
  <c r="AT281" i="20" s="1"/>
  <c r="AL281" i="20"/>
  <c r="AM281" i="20"/>
  <c r="AN281" i="20"/>
  <c r="AO281" i="20"/>
  <c r="AP281" i="20"/>
  <c r="AQ281" i="20"/>
  <c r="AR281" i="20"/>
  <c r="AU281" i="20" s="1"/>
  <c r="AS281" i="20"/>
  <c r="AX281" i="20"/>
  <c r="AI282" i="20"/>
  <c r="AJ282" i="20"/>
  <c r="AK282" i="20"/>
  <c r="AT282" i="20" s="1"/>
  <c r="AL282" i="20"/>
  <c r="AM282" i="20"/>
  <c r="AN282" i="20"/>
  <c r="AO282" i="20"/>
  <c r="AP282" i="20"/>
  <c r="AQ282" i="20"/>
  <c r="AR282" i="20"/>
  <c r="AU282" i="20" s="1"/>
  <c r="AS282" i="20"/>
  <c r="AX282" i="20"/>
  <c r="AI283" i="20"/>
  <c r="AJ283" i="20"/>
  <c r="AK283" i="20"/>
  <c r="AT283" i="20" s="1"/>
  <c r="AL283" i="20"/>
  <c r="AM283" i="20"/>
  <c r="AN283" i="20"/>
  <c r="AO283" i="20"/>
  <c r="AP283" i="20"/>
  <c r="AQ283" i="20"/>
  <c r="AR283" i="20"/>
  <c r="AU283" i="20" s="1"/>
  <c r="AS283" i="20"/>
  <c r="AX283" i="20"/>
  <c r="AI284" i="20"/>
  <c r="AJ284" i="20"/>
  <c r="AK284" i="20"/>
  <c r="AT284" i="20" s="1"/>
  <c r="AL284" i="20"/>
  <c r="AM284" i="20"/>
  <c r="AN284" i="20"/>
  <c r="AO284" i="20"/>
  <c r="AP284" i="20"/>
  <c r="AQ284" i="20"/>
  <c r="AR284" i="20"/>
  <c r="AU284" i="20" s="1"/>
  <c r="AS284" i="20"/>
  <c r="AX284" i="20"/>
  <c r="AI285" i="20"/>
  <c r="AJ285" i="20"/>
  <c r="AK285" i="20"/>
  <c r="AT285" i="20" s="1"/>
  <c r="AL285" i="20"/>
  <c r="AM285" i="20"/>
  <c r="AN285" i="20"/>
  <c r="AO285" i="20"/>
  <c r="AP285" i="20"/>
  <c r="AQ285" i="20"/>
  <c r="AR285" i="20"/>
  <c r="AU285" i="20" s="1"/>
  <c r="AS285" i="20"/>
  <c r="AX285" i="20"/>
  <c r="AI286" i="20"/>
  <c r="AJ286" i="20"/>
  <c r="AK286" i="20"/>
  <c r="AT286" i="20" s="1"/>
  <c r="AL286" i="20"/>
  <c r="AM286" i="20"/>
  <c r="AN286" i="20"/>
  <c r="AO286" i="20"/>
  <c r="AP286" i="20"/>
  <c r="AQ286" i="20"/>
  <c r="AR286" i="20"/>
  <c r="AU286" i="20" s="1"/>
  <c r="AS286" i="20"/>
  <c r="AX286" i="20"/>
  <c r="AI287" i="20"/>
  <c r="AJ287" i="20"/>
  <c r="AK287" i="20"/>
  <c r="AT287" i="20" s="1"/>
  <c r="AL287" i="20"/>
  <c r="AM287" i="20"/>
  <c r="AN287" i="20"/>
  <c r="AO287" i="20"/>
  <c r="AP287" i="20"/>
  <c r="AQ287" i="20"/>
  <c r="AR287" i="20"/>
  <c r="AU287" i="20" s="1"/>
  <c r="AS287" i="20"/>
  <c r="AX287" i="20"/>
  <c r="AI288" i="20"/>
  <c r="AJ288" i="20"/>
  <c r="AK288" i="20"/>
  <c r="AL288" i="20"/>
  <c r="AM288" i="20"/>
  <c r="AN288" i="20"/>
  <c r="AO288" i="20"/>
  <c r="AP288" i="20"/>
  <c r="AQ288" i="20"/>
  <c r="AR288" i="20"/>
  <c r="AU288" i="20" s="1"/>
  <c r="AS288" i="20"/>
  <c r="AT288" i="20"/>
  <c r="AX288" i="20"/>
  <c r="AI289" i="20"/>
  <c r="AJ289" i="20"/>
  <c r="AK289" i="20"/>
  <c r="AT289" i="20" s="1"/>
  <c r="AL289" i="20"/>
  <c r="AM289" i="20"/>
  <c r="AN289" i="20"/>
  <c r="AO289" i="20"/>
  <c r="AP289" i="20"/>
  <c r="AQ289" i="20"/>
  <c r="AR289" i="20"/>
  <c r="AU289" i="20" s="1"/>
  <c r="AS289" i="20"/>
  <c r="AX289" i="20"/>
  <c r="AI290" i="20"/>
  <c r="AJ290" i="20"/>
  <c r="AK290" i="20"/>
  <c r="AT290" i="20" s="1"/>
  <c r="AL290" i="20"/>
  <c r="AM290" i="20"/>
  <c r="AN290" i="20"/>
  <c r="AO290" i="20"/>
  <c r="AP290" i="20"/>
  <c r="AQ290" i="20"/>
  <c r="AR290" i="20"/>
  <c r="AU290" i="20" s="1"/>
  <c r="AS290" i="20"/>
  <c r="AX290" i="20"/>
  <c r="AI291" i="20"/>
  <c r="AJ291" i="20"/>
  <c r="AK291" i="20"/>
  <c r="AT291" i="20" s="1"/>
  <c r="AL291" i="20"/>
  <c r="AM291" i="20"/>
  <c r="AN291" i="20"/>
  <c r="AO291" i="20"/>
  <c r="AP291" i="20"/>
  <c r="AQ291" i="20"/>
  <c r="AR291" i="20"/>
  <c r="AU291" i="20" s="1"/>
  <c r="AS291" i="20"/>
  <c r="AX291" i="20"/>
  <c r="AI292" i="20"/>
  <c r="AJ292" i="20"/>
  <c r="AK292" i="20"/>
  <c r="AT292" i="20" s="1"/>
  <c r="AL292" i="20"/>
  <c r="AM292" i="20"/>
  <c r="AN292" i="20"/>
  <c r="AO292" i="20"/>
  <c r="AP292" i="20"/>
  <c r="AQ292" i="20"/>
  <c r="AR292" i="20"/>
  <c r="AU292" i="20" s="1"/>
  <c r="AS292" i="20"/>
  <c r="AX292" i="20"/>
  <c r="AI293" i="20"/>
  <c r="AJ293" i="20"/>
  <c r="AK293" i="20"/>
  <c r="AT293" i="20" s="1"/>
  <c r="AL293" i="20"/>
  <c r="AM293" i="20"/>
  <c r="AN293" i="20"/>
  <c r="AO293" i="20"/>
  <c r="AP293" i="20"/>
  <c r="AQ293" i="20"/>
  <c r="AR293" i="20"/>
  <c r="AU293" i="20" s="1"/>
  <c r="AS293" i="20"/>
  <c r="AX293" i="20"/>
  <c r="AI294" i="20"/>
  <c r="AJ294" i="20"/>
  <c r="AK294" i="20"/>
  <c r="AT294" i="20" s="1"/>
  <c r="AL294" i="20"/>
  <c r="AM294" i="20"/>
  <c r="AN294" i="20"/>
  <c r="AO294" i="20"/>
  <c r="AP294" i="20"/>
  <c r="AQ294" i="20"/>
  <c r="AR294" i="20"/>
  <c r="AU294" i="20" s="1"/>
  <c r="AS294" i="20"/>
  <c r="AX294" i="20"/>
  <c r="AI295" i="20"/>
  <c r="AJ295" i="20"/>
  <c r="AK295" i="20"/>
  <c r="AT295" i="20" s="1"/>
  <c r="AL295" i="20"/>
  <c r="AM295" i="20"/>
  <c r="AN295" i="20"/>
  <c r="AO295" i="20"/>
  <c r="AP295" i="20"/>
  <c r="AQ295" i="20"/>
  <c r="AR295" i="20"/>
  <c r="AU295" i="20" s="1"/>
  <c r="AS295" i="20"/>
  <c r="AX295" i="20"/>
  <c r="AI296" i="20"/>
  <c r="AJ296" i="20"/>
  <c r="AK296" i="20"/>
  <c r="AL296" i="20"/>
  <c r="AM296" i="20"/>
  <c r="AN296" i="20"/>
  <c r="AO296" i="20"/>
  <c r="AP296" i="20"/>
  <c r="AQ296" i="20"/>
  <c r="AR296" i="20"/>
  <c r="AU296" i="20" s="1"/>
  <c r="AS296" i="20"/>
  <c r="AT296" i="20"/>
  <c r="AX296" i="20"/>
  <c r="AI297" i="20"/>
  <c r="AJ297" i="20"/>
  <c r="AK297" i="20"/>
  <c r="AT297" i="20" s="1"/>
  <c r="AL297" i="20"/>
  <c r="AM297" i="20"/>
  <c r="AN297" i="20"/>
  <c r="AO297" i="20"/>
  <c r="AP297" i="20"/>
  <c r="AQ297" i="20"/>
  <c r="AR297" i="20"/>
  <c r="AU297" i="20" s="1"/>
  <c r="AS297" i="20"/>
  <c r="AX297" i="20"/>
  <c r="AI298" i="20"/>
  <c r="AJ298" i="20"/>
  <c r="AK298" i="20"/>
  <c r="AT298" i="20" s="1"/>
  <c r="AL298" i="20"/>
  <c r="AM298" i="20"/>
  <c r="AN298" i="20"/>
  <c r="AO298" i="20"/>
  <c r="AP298" i="20"/>
  <c r="AQ298" i="20"/>
  <c r="AR298" i="20"/>
  <c r="AU298" i="20" s="1"/>
  <c r="AS298" i="20"/>
  <c r="AX298" i="20"/>
  <c r="AI299" i="20"/>
  <c r="AJ299" i="20"/>
  <c r="AK299" i="20"/>
  <c r="AT299" i="20" s="1"/>
  <c r="AL299" i="20"/>
  <c r="AM299" i="20"/>
  <c r="AN299" i="20"/>
  <c r="AO299" i="20"/>
  <c r="AP299" i="20"/>
  <c r="AQ299" i="20"/>
  <c r="AR299" i="20"/>
  <c r="AU299" i="20" s="1"/>
  <c r="AS299" i="20"/>
  <c r="AX299" i="20"/>
  <c r="AI300" i="20"/>
  <c r="AJ300" i="20"/>
  <c r="AK300" i="20"/>
  <c r="AT300" i="20" s="1"/>
  <c r="AL300" i="20"/>
  <c r="AM300" i="20"/>
  <c r="AN300" i="20"/>
  <c r="AO300" i="20"/>
  <c r="AP300" i="20"/>
  <c r="AQ300" i="20"/>
  <c r="AR300" i="20"/>
  <c r="AU300" i="20" s="1"/>
  <c r="AS300" i="20"/>
  <c r="AX300" i="20"/>
  <c r="AI301" i="20"/>
  <c r="AJ301" i="20"/>
  <c r="AK301" i="20"/>
  <c r="AT301" i="20" s="1"/>
  <c r="AL301" i="20"/>
  <c r="AM301" i="20"/>
  <c r="AN301" i="20"/>
  <c r="AO301" i="20"/>
  <c r="AP301" i="20"/>
  <c r="AQ301" i="20"/>
  <c r="AR301" i="20"/>
  <c r="AU301" i="20" s="1"/>
  <c r="AS301" i="20"/>
  <c r="AX301" i="20"/>
  <c r="AI302" i="20"/>
  <c r="AJ302" i="20"/>
  <c r="AK302" i="20"/>
  <c r="AT302" i="20" s="1"/>
  <c r="AL302" i="20"/>
  <c r="AM302" i="20"/>
  <c r="AN302" i="20"/>
  <c r="AO302" i="20"/>
  <c r="AP302" i="20"/>
  <c r="AQ302" i="20"/>
  <c r="AR302" i="20"/>
  <c r="AU302" i="20" s="1"/>
  <c r="AS302" i="20"/>
  <c r="AX302" i="20"/>
  <c r="AI303" i="20"/>
  <c r="AJ303" i="20"/>
  <c r="AK303" i="20"/>
  <c r="AT303" i="20" s="1"/>
  <c r="AL303" i="20"/>
  <c r="AM303" i="20"/>
  <c r="AN303" i="20"/>
  <c r="AO303" i="20"/>
  <c r="AP303" i="20"/>
  <c r="AQ303" i="20"/>
  <c r="AR303" i="20"/>
  <c r="AU303" i="20" s="1"/>
  <c r="AS303" i="20"/>
  <c r="AX303" i="20"/>
  <c r="AI304" i="20"/>
  <c r="AJ304" i="20"/>
  <c r="AK304" i="20"/>
  <c r="AT304" i="20" s="1"/>
  <c r="AL304" i="20"/>
  <c r="AM304" i="20"/>
  <c r="AN304" i="20"/>
  <c r="AO304" i="20"/>
  <c r="AP304" i="20"/>
  <c r="AQ304" i="20"/>
  <c r="AR304" i="20"/>
  <c r="AU304" i="20" s="1"/>
  <c r="AS304" i="20"/>
  <c r="AX304" i="20"/>
  <c r="AI305" i="20"/>
  <c r="AJ305" i="20"/>
  <c r="AK305" i="20"/>
  <c r="AT305" i="20" s="1"/>
  <c r="AL305" i="20"/>
  <c r="AM305" i="20"/>
  <c r="AN305" i="20"/>
  <c r="AO305" i="20"/>
  <c r="AP305" i="20"/>
  <c r="AQ305" i="20"/>
  <c r="AR305" i="20"/>
  <c r="AU305" i="20" s="1"/>
  <c r="AS305" i="20"/>
  <c r="AX305" i="20"/>
  <c r="AI306" i="20"/>
  <c r="AJ306" i="20"/>
  <c r="AK306" i="20"/>
  <c r="AT306" i="20" s="1"/>
  <c r="AL306" i="20"/>
  <c r="AM306" i="20"/>
  <c r="AN306" i="20"/>
  <c r="AO306" i="20"/>
  <c r="AP306" i="20"/>
  <c r="AQ306" i="20"/>
  <c r="AR306" i="20"/>
  <c r="AU306" i="20" s="1"/>
  <c r="AS306" i="20"/>
  <c r="AX306" i="20"/>
  <c r="AI307" i="20"/>
  <c r="AJ307" i="20"/>
  <c r="AK307" i="20"/>
  <c r="AT307" i="20" s="1"/>
  <c r="AL307" i="20"/>
  <c r="AM307" i="20"/>
  <c r="AN307" i="20"/>
  <c r="AO307" i="20"/>
  <c r="AP307" i="20"/>
  <c r="AQ307" i="20"/>
  <c r="AR307" i="20"/>
  <c r="AU307" i="20" s="1"/>
  <c r="AS307" i="20"/>
  <c r="AX307" i="20"/>
  <c r="AI308" i="20"/>
  <c r="AJ308" i="20"/>
  <c r="AK308" i="20"/>
  <c r="AT308" i="20" s="1"/>
  <c r="AL308" i="20"/>
  <c r="AM308" i="20"/>
  <c r="AN308" i="20"/>
  <c r="AO308" i="20"/>
  <c r="AP308" i="20"/>
  <c r="AQ308" i="20"/>
  <c r="AR308" i="20"/>
  <c r="AU308" i="20" s="1"/>
  <c r="AS308" i="20"/>
  <c r="AX308" i="20"/>
  <c r="AI309" i="20"/>
  <c r="AJ309" i="20"/>
  <c r="AK309" i="20"/>
  <c r="AL309" i="20"/>
  <c r="AM309" i="20"/>
  <c r="AN309" i="20"/>
  <c r="AO309" i="20"/>
  <c r="AP309" i="20"/>
  <c r="AQ309" i="20"/>
  <c r="AR309" i="20"/>
  <c r="AU309" i="20" s="1"/>
  <c r="AS309" i="20"/>
  <c r="AT309" i="20"/>
  <c r="AX309" i="20"/>
  <c r="AI310" i="20"/>
  <c r="AJ310" i="20"/>
  <c r="AK310" i="20"/>
  <c r="AT310" i="20" s="1"/>
  <c r="AL310" i="20"/>
  <c r="AM310" i="20"/>
  <c r="AN310" i="20"/>
  <c r="AO310" i="20"/>
  <c r="AP310" i="20"/>
  <c r="AQ310" i="20"/>
  <c r="AR310" i="20"/>
  <c r="AU310" i="20" s="1"/>
  <c r="AS310" i="20"/>
  <c r="AX310" i="20"/>
  <c r="AI311" i="20"/>
  <c r="AJ311" i="20"/>
  <c r="AK311" i="20"/>
  <c r="AT311" i="20" s="1"/>
  <c r="AL311" i="20"/>
  <c r="AM311" i="20"/>
  <c r="AN311" i="20"/>
  <c r="AO311" i="20"/>
  <c r="AP311" i="20"/>
  <c r="AQ311" i="20"/>
  <c r="AR311" i="20"/>
  <c r="AU311" i="20" s="1"/>
  <c r="AS311" i="20"/>
  <c r="AX311" i="20"/>
  <c r="AI312" i="20"/>
  <c r="AJ312" i="20"/>
  <c r="AK312" i="20"/>
  <c r="AT312" i="20" s="1"/>
  <c r="AL312" i="20"/>
  <c r="AM312" i="20"/>
  <c r="AN312" i="20"/>
  <c r="AO312" i="20"/>
  <c r="AP312" i="20"/>
  <c r="AQ312" i="20"/>
  <c r="AR312" i="20"/>
  <c r="AU312" i="20" s="1"/>
  <c r="AS312" i="20"/>
  <c r="AX312" i="20"/>
  <c r="AI313" i="20"/>
  <c r="AJ313" i="20"/>
  <c r="AK313" i="20"/>
  <c r="AT313" i="20" s="1"/>
  <c r="AL313" i="20"/>
  <c r="AM313" i="20"/>
  <c r="AN313" i="20"/>
  <c r="AO313" i="20"/>
  <c r="AP313" i="20"/>
  <c r="AQ313" i="20"/>
  <c r="AR313" i="20"/>
  <c r="AU313" i="20" s="1"/>
  <c r="AS313" i="20"/>
  <c r="AX313" i="20"/>
  <c r="AI314" i="20"/>
  <c r="AJ314" i="20"/>
  <c r="AK314" i="20"/>
  <c r="AT314" i="20" s="1"/>
  <c r="AL314" i="20"/>
  <c r="AM314" i="20"/>
  <c r="AN314" i="20"/>
  <c r="AO314" i="20"/>
  <c r="AP314" i="20"/>
  <c r="AQ314" i="20"/>
  <c r="AR314" i="20"/>
  <c r="AU314" i="20" s="1"/>
  <c r="AS314" i="20"/>
  <c r="AX314" i="20"/>
  <c r="AI315" i="20"/>
  <c r="AJ315" i="20"/>
  <c r="AK315" i="20"/>
  <c r="AT315" i="20" s="1"/>
  <c r="AL315" i="20"/>
  <c r="AM315" i="20"/>
  <c r="AN315" i="20"/>
  <c r="AO315" i="20"/>
  <c r="AP315" i="20"/>
  <c r="AQ315" i="20"/>
  <c r="AR315" i="20"/>
  <c r="AU315" i="20" s="1"/>
  <c r="AS315" i="20"/>
  <c r="AX315" i="20"/>
  <c r="AI316" i="20"/>
  <c r="AJ316" i="20"/>
  <c r="AK316" i="20"/>
  <c r="AT316" i="20" s="1"/>
  <c r="AL316" i="20"/>
  <c r="AM316" i="20"/>
  <c r="AN316" i="20"/>
  <c r="AO316" i="20"/>
  <c r="AP316" i="20"/>
  <c r="AQ316" i="20"/>
  <c r="AR316" i="20"/>
  <c r="AU316" i="20" s="1"/>
  <c r="AS316" i="20"/>
  <c r="AX316" i="20"/>
  <c r="AI317" i="20"/>
  <c r="AJ317" i="20"/>
  <c r="AK317" i="20"/>
  <c r="AL317" i="20"/>
  <c r="AM317" i="20"/>
  <c r="AN317" i="20"/>
  <c r="AO317" i="20"/>
  <c r="AP317" i="20"/>
  <c r="AQ317" i="20"/>
  <c r="AR317" i="20"/>
  <c r="AU317" i="20" s="1"/>
  <c r="AS317" i="20"/>
  <c r="AT317" i="20"/>
  <c r="AX317" i="20"/>
  <c r="AI318" i="20"/>
  <c r="AJ318" i="20"/>
  <c r="AK318" i="20"/>
  <c r="AT318" i="20" s="1"/>
  <c r="AL318" i="20"/>
  <c r="AM318" i="20"/>
  <c r="AN318" i="20"/>
  <c r="AO318" i="20"/>
  <c r="AP318" i="20"/>
  <c r="AQ318" i="20"/>
  <c r="AR318" i="20"/>
  <c r="AU318" i="20" s="1"/>
  <c r="AS318" i="20"/>
  <c r="AX318" i="20"/>
  <c r="AI319" i="20"/>
  <c r="AJ319" i="20"/>
  <c r="AK319" i="20"/>
  <c r="AT319" i="20" s="1"/>
  <c r="AL319" i="20"/>
  <c r="AM319" i="20"/>
  <c r="AN319" i="20"/>
  <c r="AO319" i="20"/>
  <c r="AP319" i="20"/>
  <c r="AQ319" i="20"/>
  <c r="AR319" i="20"/>
  <c r="AU319" i="20" s="1"/>
  <c r="AS319" i="20"/>
  <c r="AX319" i="20"/>
  <c r="AI320" i="20"/>
  <c r="AJ320" i="20"/>
  <c r="AK320" i="20"/>
  <c r="AT320" i="20" s="1"/>
  <c r="AL320" i="20"/>
  <c r="AM320" i="20"/>
  <c r="AN320" i="20"/>
  <c r="AO320" i="20"/>
  <c r="AP320" i="20"/>
  <c r="AQ320" i="20"/>
  <c r="AR320" i="20"/>
  <c r="AU320" i="20" s="1"/>
  <c r="AS320" i="20"/>
  <c r="AX320" i="20"/>
  <c r="AI321" i="20"/>
  <c r="AJ321" i="20"/>
  <c r="AK321" i="20"/>
  <c r="AT321" i="20" s="1"/>
  <c r="AL321" i="20"/>
  <c r="AM321" i="20"/>
  <c r="AN321" i="20"/>
  <c r="AO321" i="20"/>
  <c r="AP321" i="20"/>
  <c r="AQ321" i="20"/>
  <c r="AR321" i="20"/>
  <c r="AU321" i="20" s="1"/>
  <c r="AS321" i="20"/>
  <c r="AX321" i="20"/>
  <c r="AI322" i="20"/>
  <c r="AJ322" i="20"/>
  <c r="AK322" i="20"/>
  <c r="AT322" i="20" s="1"/>
  <c r="AL322" i="20"/>
  <c r="AM322" i="20"/>
  <c r="AN322" i="20"/>
  <c r="AO322" i="20"/>
  <c r="AP322" i="20"/>
  <c r="AQ322" i="20"/>
  <c r="AR322" i="20"/>
  <c r="AU322" i="20" s="1"/>
  <c r="AS322" i="20"/>
  <c r="AX322" i="20"/>
  <c r="AI323" i="20"/>
  <c r="AJ323" i="20"/>
  <c r="AK323" i="20"/>
  <c r="AT323" i="20" s="1"/>
  <c r="AL323" i="20"/>
  <c r="AM323" i="20"/>
  <c r="AN323" i="20"/>
  <c r="AO323" i="20"/>
  <c r="AP323" i="20"/>
  <c r="AQ323" i="20"/>
  <c r="AR323" i="20"/>
  <c r="AU323" i="20" s="1"/>
  <c r="AS323" i="20"/>
  <c r="AX323" i="20"/>
  <c r="AI324" i="20"/>
  <c r="AJ324" i="20"/>
  <c r="AK324" i="20"/>
  <c r="AT324" i="20" s="1"/>
  <c r="AL324" i="20"/>
  <c r="AM324" i="20"/>
  <c r="AN324" i="20"/>
  <c r="AO324" i="20"/>
  <c r="AP324" i="20"/>
  <c r="AQ324" i="20"/>
  <c r="AR324" i="20"/>
  <c r="AU324" i="20" s="1"/>
  <c r="AS324" i="20"/>
  <c r="AX324" i="20"/>
  <c r="AI325" i="20"/>
  <c r="AJ325" i="20"/>
  <c r="AK325" i="20"/>
  <c r="AT325" i="20" s="1"/>
  <c r="AL325" i="20"/>
  <c r="AM325" i="20"/>
  <c r="AN325" i="20"/>
  <c r="AO325" i="20"/>
  <c r="AP325" i="20"/>
  <c r="AQ325" i="20"/>
  <c r="AR325" i="20"/>
  <c r="AU325" i="20" s="1"/>
  <c r="AS325" i="20"/>
  <c r="AX325" i="20"/>
  <c r="AI326" i="20"/>
  <c r="AJ326" i="20"/>
  <c r="AK326" i="20"/>
  <c r="AT326" i="20" s="1"/>
  <c r="AL326" i="20"/>
  <c r="AM326" i="20"/>
  <c r="AN326" i="20"/>
  <c r="AO326" i="20"/>
  <c r="AP326" i="20"/>
  <c r="AQ326" i="20"/>
  <c r="AR326" i="20"/>
  <c r="AU326" i="20" s="1"/>
  <c r="AS326" i="20"/>
  <c r="AX326" i="20"/>
  <c r="AI327" i="20"/>
  <c r="AJ327" i="20"/>
  <c r="AK327" i="20"/>
  <c r="AT327" i="20" s="1"/>
  <c r="AL327" i="20"/>
  <c r="AM327" i="20"/>
  <c r="AN327" i="20"/>
  <c r="AO327" i="20"/>
  <c r="AP327" i="20"/>
  <c r="AQ327" i="20"/>
  <c r="AR327" i="20"/>
  <c r="AU327" i="20" s="1"/>
  <c r="AS327" i="20"/>
  <c r="AX327" i="20"/>
  <c r="AI328" i="20"/>
  <c r="AJ328" i="20"/>
  <c r="AK328" i="20"/>
  <c r="AT328" i="20" s="1"/>
  <c r="AL328" i="20"/>
  <c r="AM328" i="20"/>
  <c r="AN328" i="20"/>
  <c r="AO328" i="20"/>
  <c r="AP328" i="20"/>
  <c r="AQ328" i="20"/>
  <c r="AR328" i="20"/>
  <c r="AU328" i="20" s="1"/>
  <c r="AS328" i="20"/>
  <c r="AX328" i="20"/>
  <c r="AI329" i="20"/>
  <c r="AJ329" i="20"/>
  <c r="AK329" i="20"/>
  <c r="AT329" i="20" s="1"/>
  <c r="AL329" i="20"/>
  <c r="AM329" i="20"/>
  <c r="AN329" i="20"/>
  <c r="AO329" i="20"/>
  <c r="AP329" i="20"/>
  <c r="AQ329" i="20"/>
  <c r="AR329" i="20"/>
  <c r="AU329" i="20" s="1"/>
  <c r="AS329" i="20"/>
  <c r="AX329" i="20"/>
  <c r="AI330" i="20"/>
  <c r="AJ330" i="20"/>
  <c r="AK330" i="20"/>
  <c r="AT330" i="20" s="1"/>
  <c r="AL330" i="20"/>
  <c r="AM330" i="20"/>
  <c r="AN330" i="20"/>
  <c r="AO330" i="20"/>
  <c r="AP330" i="20"/>
  <c r="AQ330" i="20"/>
  <c r="AR330" i="20"/>
  <c r="AU330" i="20" s="1"/>
  <c r="AS330" i="20"/>
  <c r="AX330" i="20"/>
  <c r="AI331" i="20"/>
  <c r="AJ331" i="20"/>
  <c r="AK331" i="20"/>
  <c r="AL331" i="20"/>
  <c r="AM331" i="20"/>
  <c r="AN331" i="20"/>
  <c r="AO331" i="20"/>
  <c r="AP331" i="20"/>
  <c r="AQ331" i="20"/>
  <c r="AR331" i="20"/>
  <c r="AU331" i="20" s="1"/>
  <c r="AS331" i="20"/>
  <c r="AT331" i="20"/>
  <c r="AX331" i="20"/>
  <c r="AI332" i="20"/>
  <c r="AJ332" i="20"/>
  <c r="AK332" i="20"/>
  <c r="AT332" i="20" s="1"/>
  <c r="AL332" i="20"/>
  <c r="AM332" i="20"/>
  <c r="AN332" i="20"/>
  <c r="AO332" i="20"/>
  <c r="AP332" i="20"/>
  <c r="AQ332" i="20"/>
  <c r="AR332" i="20"/>
  <c r="AU332" i="20" s="1"/>
  <c r="AS332" i="20"/>
  <c r="AX332" i="20"/>
  <c r="AI333" i="20"/>
  <c r="AJ333" i="20"/>
  <c r="AK333" i="20"/>
  <c r="AT333" i="20" s="1"/>
  <c r="AL333" i="20"/>
  <c r="AM333" i="20"/>
  <c r="AN333" i="20"/>
  <c r="AO333" i="20"/>
  <c r="AP333" i="20"/>
  <c r="AQ333" i="20"/>
  <c r="AR333" i="20"/>
  <c r="AU333" i="20" s="1"/>
  <c r="AS333" i="20"/>
  <c r="AX333" i="20"/>
  <c r="AI334" i="20"/>
  <c r="AJ334" i="20"/>
  <c r="AK334" i="20"/>
  <c r="AT334" i="20" s="1"/>
  <c r="AL334" i="20"/>
  <c r="AM334" i="20"/>
  <c r="AN334" i="20"/>
  <c r="AO334" i="20"/>
  <c r="AP334" i="20"/>
  <c r="AQ334" i="20"/>
  <c r="AR334" i="20"/>
  <c r="AU334" i="20" s="1"/>
  <c r="AS334" i="20"/>
  <c r="AX334" i="20"/>
  <c r="AI335" i="20"/>
  <c r="AJ335" i="20"/>
  <c r="AK335" i="20"/>
  <c r="AT335" i="20" s="1"/>
  <c r="AL335" i="20"/>
  <c r="AM335" i="20"/>
  <c r="AN335" i="20"/>
  <c r="AO335" i="20"/>
  <c r="AP335" i="20"/>
  <c r="AQ335" i="20"/>
  <c r="AR335" i="20"/>
  <c r="AU335" i="20" s="1"/>
  <c r="AS335" i="20"/>
  <c r="AX335" i="20"/>
  <c r="AI336" i="20"/>
  <c r="AJ336" i="20"/>
  <c r="AK336" i="20"/>
  <c r="AL336" i="20"/>
  <c r="AM336" i="20"/>
  <c r="AN336" i="20"/>
  <c r="AO336" i="20"/>
  <c r="AP336" i="20"/>
  <c r="AQ336" i="20"/>
  <c r="AR336" i="20"/>
  <c r="AU336" i="20" s="1"/>
  <c r="AS336" i="20"/>
  <c r="AT336" i="20"/>
  <c r="AX336" i="20"/>
  <c r="AI337" i="20"/>
  <c r="AJ337" i="20"/>
  <c r="AK337" i="20"/>
  <c r="AT337" i="20" s="1"/>
  <c r="AL337" i="20"/>
  <c r="AM337" i="20"/>
  <c r="AN337" i="20"/>
  <c r="AO337" i="20"/>
  <c r="AP337" i="20"/>
  <c r="AQ337" i="20"/>
  <c r="AR337" i="20"/>
  <c r="AU337" i="20" s="1"/>
  <c r="AS337" i="20"/>
  <c r="AX337" i="20"/>
  <c r="AI338" i="20"/>
  <c r="AJ338" i="20"/>
  <c r="AK338" i="20"/>
  <c r="AT338" i="20" s="1"/>
  <c r="AL338" i="20"/>
  <c r="AM338" i="20"/>
  <c r="AN338" i="20"/>
  <c r="AO338" i="20"/>
  <c r="AP338" i="20"/>
  <c r="AQ338" i="20"/>
  <c r="AR338" i="20"/>
  <c r="AU338" i="20" s="1"/>
  <c r="AS338" i="20"/>
  <c r="AX338" i="20"/>
  <c r="AI339" i="20"/>
  <c r="AJ339" i="20"/>
  <c r="AK339" i="20"/>
  <c r="AT339" i="20" s="1"/>
  <c r="AL339" i="20"/>
  <c r="AM339" i="20"/>
  <c r="AN339" i="20"/>
  <c r="AO339" i="20"/>
  <c r="AP339" i="20"/>
  <c r="AQ339" i="20"/>
  <c r="AR339" i="20"/>
  <c r="AU339" i="20" s="1"/>
  <c r="AS339" i="20"/>
  <c r="AX339" i="20"/>
  <c r="AI340" i="20"/>
  <c r="AJ340" i="20"/>
  <c r="AK340" i="20"/>
  <c r="AT340" i="20" s="1"/>
  <c r="AL340" i="20"/>
  <c r="AM340" i="20"/>
  <c r="AN340" i="20"/>
  <c r="AO340" i="20"/>
  <c r="AP340" i="20"/>
  <c r="AQ340" i="20"/>
  <c r="AR340" i="20"/>
  <c r="AU340" i="20" s="1"/>
  <c r="AS340" i="20"/>
  <c r="AX340" i="20"/>
  <c r="AI341" i="20"/>
  <c r="AJ341" i="20"/>
  <c r="AK341" i="20"/>
  <c r="AL341" i="20"/>
  <c r="AM341" i="20"/>
  <c r="AN341" i="20"/>
  <c r="AO341" i="20"/>
  <c r="AP341" i="20"/>
  <c r="AQ341" i="20"/>
  <c r="AR341" i="20"/>
  <c r="AU341" i="20" s="1"/>
  <c r="AS341" i="20"/>
  <c r="AT341" i="20"/>
  <c r="AX341" i="20"/>
  <c r="AI342" i="20"/>
  <c r="AJ342" i="20"/>
  <c r="AK342" i="20"/>
  <c r="AT342" i="20" s="1"/>
  <c r="AL342" i="20"/>
  <c r="AM342" i="20"/>
  <c r="AN342" i="20"/>
  <c r="AO342" i="20"/>
  <c r="AP342" i="20"/>
  <c r="AQ342" i="20"/>
  <c r="AR342" i="20"/>
  <c r="AU342" i="20" s="1"/>
  <c r="AS342" i="20"/>
  <c r="AX342" i="20"/>
  <c r="AI343" i="20"/>
  <c r="AJ343" i="20"/>
  <c r="AK343" i="20"/>
  <c r="AT343" i="20" s="1"/>
  <c r="AL343" i="20"/>
  <c r="AM343" i="20"/>
  <c r="AN343" i="20"/>
  <c r="AO343" i="20"/>
  <c r="AP343" i="20"/>
  <c r="AQ343" i="20"/>
  <c r="AR343" i="20"/>
  <c r="AU343" i="20" s="1"/>
  <c r="AS343" i="20"/>
  <c r="AX343" i="20"/>
  <c r="AI344" i="20"/>
  <c r="AJ344" i="20"/>
  <c r="AK344" i="20"/>
  <c r="AT344" i="20" s="1"/>
  <c r="AL344" i="20"/>
  <c r="AM344" i="20"/>
  <c r="AN344" i="20"/>
  <c r="AO344" i="20"/>
  <c r="AP344" i="20"/>
  <c r="AQ344" i="20"/>
  <c r="AR344" i="20"/>
  <c r="AU344" i="20" s="1"/>
  <c r="AS344" i="20"/>
  <c r="AX344" i="20"/>
  <c r="AI345" i="20"/>
  <c r="AJ345" i="20"/>
  <c r="AK345" i="20"/>
  <c r="AT345" i="20" s="1"/>
  <c r="AL345" i="20"/>
  <c r="AM345" i="20"/>
  <c r="AN345" i="20"/>
  <c r="AO345" i="20"/>
  <c r="AP345" i="20"/>
  <c r="AQ345" i="20"/>
  <c r="AR345" i="20"/>
  <c r="AU345" i="20" s="1"/>
  <c r="AS345" i="20"/>
  <c r="AX345" i="20"/>
  <c r="AI346" i="20"/>
  <c r="AJ346" i="20"/>
  <c r="AK346" i="20"/>
  <c r="AT346" i="20" s="1"/>
  <c r="AL346" i="20"/>
  <c r="AM346" i="20"/>
  <c r="AN346" i="20"/>
  <c r="AO346" i="20"/>
  <c r="AP346" i="20"/>
  <c r="AQ346" i="20"/>
  <c r="AR346" i="20"/>
  <c r="AU346" i="20" s="1"/>
  <c r="AS346" i="20"/>
  <c r="AX346" i="20"/>
  <c r="AI347" i="20"/>
  <c r="AJ347" i="20"/>
  <c r="AK347" i="20"/>
  <c r="AL347" i="20"/>
  <c r="AM347" i="20"/>
  <c r="AN347" i="20"/>
  <c r="AO347" i="20"/>
  <c r="AP347" i="20"/>
  <c r="AQ347" i="20"/>
  <c r="AR347" i="20"/>
  <c r="AU347" i="20" s="1"/>
  <c r="AS347" i="20"/>
  <c r="AT347" i="20"/>
  <c r="AX347" i="20"/>
  <c r="AI348" i="20"/>
  <c r="AJ348" i="20"/>
  <c r="AK348" i="20"/>
  <c r="AT348" i="20" s="1"/>
  <c r="AL348" i="20"/>
  <c r="AM348" i="20"/>
  <c r="AN348" i="20"/>
  <c r="AO348" i="20"/>
  <c r="AP348" i="20"/>
  <c r="AQ348" i="20"/>
  <c r="AR348" i="20"/>
  <c r="AU348" i="20" s="1"/>
  <c r="AS348" i="20"/>
  <c r="AX348" i="20"/>
  <c r="AI349" i="20"/>
  <c r="AJ349" i="20"/>
  <c r="AK349" i="20"/>
  <c r="AL349" i="20"/>
  <c r="AM349" i="20"/>
  <c r="AN349" i="20"/>
  <c r="AO349" i="20"/>
  <c r="AP349" i="20"/>
  <c r="AQ349" i="20"/>
  <c r="AR349" i="20"/>
  <c r="AU349" i="20" s="1"/>
  <c r="AS349" i="20"/>
  <c r="AT349" i="20"/>
  <c r="AX349" i="20"/>
  <c r="AI350" i="20"/>
  <c r="AJ350" i="20"/>
  <c r="AK350" i="20"/>
  <c r="AT350" i="20" s="1"/>
  <c r="AL350" i="20"/>
  <c r="AM350" i="20"/>
  <c r="AN350" i="20"/>
  <c r="AO350" i="20"/>
  <c r="AP350" i="20"/>
  <c r="AQ350" i="20"/>
  <c r="AR350" i="20"/>
  <c r="AU350" i="20" s="1"/>
  <c r="AS350" i="20"/>
  <c r="AX350" i="20"/>
  <c r="AI351" i="20"/>
  <c r="AJ351" i="20"/>
  <c r="AK351" i="20"/>
  <c r="AT351" i="20" s="1"/>
  <c r="AL351" i="20"/>
  <c r="AM351" i="20"/>
  <c r="AN351" i="20"/>
  <c r="AO351" i="20"/>
  <c r="AP351" i="20"/>
  <c r="AQ351" i="20"/>
  <c r="AR351" i="20"/>
  <c r="AU351" i="20" s="1"/>
  <c r="AS351" i="20"/>
  <c r="AX351" i="20"/>
  <c r="AI352" i="20"/>
  <c r="AJ352" i="20"/>
  <c r="AK352" i="20"/>
  <c r="AT352" i="20" s="1"/>
  <c r="AL352" i="20"/>
  <c r="AM352" i="20"/>
  <c r="AN352" i="20"/>
  <c r="AO352" i="20"/>
  <c r="AP352" i="20"/>
  <c r="AQ352" i="20"/>
  <c r="AR352" i="20"/>
  <c r="AU352" i="20" s="1"/>
  <c r="AS352" i="20"/>
  <c r="AX352" i="20"/>
  <c r="AI353" i="20"/>
  <c r="AJ353" i="20"/>
  <c r="AK353" i="20"/>
  <c r="AT353" i="20" s="1"/>
  <c r="AL353" i="20"/>
  <c r="AM353" i="20"/>
  <c r="AN353" i="20"/>
  <c r="AO353" i="20"/>
  <c r="AP353" i="20"/>
  <c r="AQ353" i="20"/>
  <c r="AR353" i="20"/>
  <c r="AU353" i="20" s="1"/>
  <c r="AS353" i="20"/>
  <c r="AX353" i="20"/>
  <c r="AF11" i="26" l="1"/>
  <c r="AV152" i="20"/>
  <c r="AW182" i="20"/>
  <c r="AW118" i="20"/>
  <c r="BB25" i="22"/>
  <c r="AX25" i="22"/>
  <c r="AW191" i="20"/>
  <c r="AW162" i="20"/>
  <c r="AV135" i="20"/>
  <c r="AW127" i="20"/>
  <c r="AW214" i="20"/>
  <c r="AW62" i="20"/>
  <c r="AV276" i="20"/>
  <c r="AV199" i="20"/>
  <c r="AW41" i="20"/>
  <c r="AV30" i="20"/>
  <c r="AV311" i="20"/>
  <c r="AW306" i="20"/>
  <c r="AY306" i="20" s="1"/>
  <c r="AV295" i="20"/>
  <c r="AW290" i="20"/>
  <c r="AY290" i="20" s="1"/>
  <c r="AV280" i="20"/>
  <c r="AW266" i="20"/>
  <c r="AV256" i="20"/>
  <c r="AW235" i="20"/>
  <c r="AV204" i="20"/>
  <c r="AV203" i="20"/>
  <c r="AW104" i="20"/>
  <c r="AV75" i="20"/>
  <c r="AV67" i="20"/>
  <c r="AW17" i="20"/>
  <c r="AV247" i="20"/>
  <c r="AW242" i="20"/>
  <c r="AV151" i="20"/>
  <c r="AW150" i="20"/>
  <c r="AY150" i="20" s="1"/>
  <c r="AW111" i="20"/>
  <c r="AV100" i="20"/>
  <c r="AV42" i="20"/>
  <c r="AV271" i="20"/>
  <c r="AV235" i="20"/>
  <c r="AV168" i="20"/>
  <c r="AW108" i="20"/>
  <c r="AV81" i="20"/>
  <c r="AW50" i="20"/>
  <c r="AV183" i="20"/>
  <c r="AV46" i="20"/>
  <c r="AY191" i="20"/>
  <c r="AY127" i="20"/>
  <c r="AY62" i="20"/>
  <c r="AY50" i="20"/>
  <c r="AT84" i="20"/>
  <c r="AW84" i="20"/>
  <c r="AV350" i="20"/>
  <c r="AV349" i="20"/>
  <c r="AV347" i="20"/>
  <c r="AW342" i="20"/>
  <c r="AV334" i="20"/>
  <c r="AW333" i="20"/>
  <c r="AY333" i="20" s="1"/>
  <c r="AV331" i="20"/>
  <c r="AW326" i="20"/>
  <c r="AV318" i="20"/>
  <c r="AW317" i="20"/>
  <c r="AY317" i="20" s="1"/>
  <c r="AV315" i="20"/>
  <c r="AW310" i="20"/>
  <c r="AV299" i="20"/>
  <c r="AW294" i="20"/>
  <c r="AV283" i="20"/>
  <c r="AT275" i="20"/>
  <c r="AW275" i="20"/>
  <c r="AY275" i="20" s="1"/>
  <c r="AW270" i="20"/>
  <c r="AY270" i="20" s="1"/>
  <c r="AV260" i="20"/>
  <c r="AW259" i="20"/>
  <c r="AV240" i="20"/>
  <c r="AV239" i="20"/>
  <c r="AV226" i="20"/>
  <c r="AW226" i="20"/>
  <c r="AV187" i="20"/>
  <c r="AW187" i="20"/>
  <c r="AV171" i="20"/>
  <c r="AT139" i="20"/>
  <c r="AW139" i="20"/>
  <c r="AW134" i="20"/>
  <c r="AY134" i="20" s="1"/>
  <c r="AT130" i="20"/>
  <c r="AW130" i="20"/>
  <c r="AW114" i="20"/>
  <c r="AV88" i="20"/>
  <c r="AV346" i="20"/>
  <c r="AV345" i="20"/>
  <c r="AV343" i="20"/>
  <c r="AW338" i="20"/>
  <c r="AY338" i="20" s="1"/>
  <c r="AV330" i="20"/>
  <c r="AV329" i="20"/>
  <c r="AV327" i="20"/>
  <c r="AW322" i="20"/>
  <c r="AV314" i="20"/>
  <c r="AV313" i="20"/>
  <c r="AV298" i="20"/>
  <c r="AV297" i="20"/>
  <c r="AV258" i="20"/>
  <c r="AV248" i="20"/>
  <c r="AV219" i="20"/>
  <c r="AW219" i="20"/>
  <c r="AV200" i="20"/>
  <c r="AV146" i="20"/>
  <c r="AV109" i="20"/>
  <c r="AV104" i="20"/>
  <c r="AV80" i="20"/>
  <c r="AW80" i="20"/>
  <c r="AW57" i="20"/>
  <c r="AW37" i="20"/>
  <c r="AV35" i="20"/>
  <c r="AV31" i="20"/>
  <c r="AV27" i="20"/>
  <c r="AD22" i="4"/>
  <c r="AD124" i="4" s="1"/>
  <c r="AE12" i="4"/>
  <c r="AE114" i="4" s="1"/>
  <c r="AD24" i="4"/>
  <c r="AV353" i="20"/>
  <c r="AV351" i="20"/>
  <c r="AW346" i="20"/>
  <c r="AV338" i="20"/>
  <c r="AW337" i="20"/>
  <c r="AY337" i="20" s="1"/>
  <c r="AV335" i="20"/>
  <c r="AW330" i="20"/>
  <c r="AV322" i="20"/>
  <c r="AW321" i="20"/>
  <c r="AY321" i="20" s="1"/>
  <c r="AV319" i="20"/>
  <c r="AW314" i="20"/>
  <c r="AV306" i="20"/>
  <c r="AW305" i="20"/>
  <c r="AY305" i="20" s="1"/>
  <c r="AV303" i="20"/>
  <c r="AW298" i="20"/>
  <c r="AV290" i="20"/>
  <c r="AW289" i="20"/>
  <c r="AV287" i="20"/>
  <c r="AW282" i="20"/>
  <c r="AV272" i="20"/>
  <c r="AV266" i="20"/>
  <c r="AV264" i="20"/>
  <c r="AV251" i="20"/>
  <c r="AW251" i="20"/>
  <c r="AV216" i="20"/>
  <c r="AV212" i="20"/>
  <c r="AV210" i="20"/>
  <c r="AW175" i="20"/>
  <c r="AY175" i="20" s="1"/>
  <c r="AW171" i="20"/>
  <c r="AY171" i="20" s="1"/>
  <c r="AW166" i="20"/>
  <c r="AV155" i="20"/>
  <c r="AV136" i="20"/>
  <c r="AV119" i="20"/>
  <c r="AV92" i="20"/>
  <c r="AV89" i="20"/>
  <c r="AW88" i="20"/>
  <c r="AV84" i="20"/>
  <c r="AV78" i="20"/>
  <c r="AW69" i="20"/>
  <c r="AV51" i="20"/>
  <c r="AW46" i="20"/>
  <c r="AV10" i="20"/>
  <c r="AW350" i="20"/>
  <c r="AV342" i="20"/>
  <c r="AW341" i="20"/>
  <c r="AV339" i="20"/>
  <c r="AW334" i="20"/>
  <c r="AV326" i="20"/>
  <c r="AV325" i="20"/>
  <c r="AV323" i="20"/>
  <c r="AW318" i="20"/>
  <c r="AV307" i="20"/>
  <c r="AW302" i="20"/>
  <c r="AV291" i="20"/>
  <c r="AV286" i="20"/>
  <c r="AV275" i="20"/>
  <c r="AV267" i="20"/>
  <c r="AV244" i="20"/>
  <c r="AV236" i="20"/>
  <c r="AV231" i="20"/>
  <c r="AV228" i="20"/>
  <c r="AV227" i="20"/>
  <c r="AV215" i="20"/>
  <c r="AT203" i="20"/>
  <c r="AW203" i="20"/>
  <c r="AY203" i="20" s="1"/>
  <c r="AW198" i="20"/>
  <c r="AY198" i="20" s="1"/>
  <c r="AT194" i="20"/>
  <c r="AW194" i="20"/>
  <c r="AW178" i="20"/>
  <c r="AW155" i="20"/>
  <c r="AV139" i="20"/>
  <c r="AV123" i="20"/>
  <c r="AW123" i="20"/>
  <c r="AT100" i="20"/>
  <c r="AW100" i="20"/>
  <c r="AV97" i="20"/>
  <c r="AV96" i="20"/>
  <c r="AW96" i="20"/>
  <c r="AV93" i="20"/>
  <c r="AW92" i="20"/>
  <c r="AW78" i="20"/>
  <c r="AY78" i="20" s="1"/>
  <c r="AW73" i="20"/>
  <c r="AV62" i="20"/>
  <c r="AV26" i="20"/>
  <c r="AW25" i="20"/>
  <c r="AY25" i="20" s="1"/>
  <c r="AW21" i="20"/>
  <c r="AW10" i="20"/>
  <c r="AV352" i="20"/>
  <c r="AW347" i="20"/>
  <c r="AY347" i="20" s="1"/>
  <c r="AV344" i="20"/>
  <c r="AY341" i="20"/>
  <c r="AW339" i="20"/>
  <c r="AY339" i="20" s="1"/>
  <c r="AV336" i="20"/>
  <c r="AW331" i="20"/>
  <c r="AY331" i="20" s="1"/>
  <c r="AV328" i="20"/>
  <c r="AW323" i="20"/>
  <c r="AY323" i="20" s="1"/>
  <c r="AV320" i="20"/>
  <c r="AW315" i="20"/>
  <c r="AY315" i="20" s="1"/>
  <c r="AV312" i="20"/>
  <c r="AW307" i="20"/>
  <c r="AY307" i="20" s="1"/>
  <c r="AV304" i="20"/>
  <c r="AW299" i="20"/>
  <c r="AY299" i="20" s="1"/>
  <c r="AV296" i="20"/>
  <c r="AW291" i="20"/>
  <c r="AY291" i="20" s="1"/>
  <c r="AV288" i="20"/>
  <c r="AV278" i="20"/>
  <c r="AW258" i="20"/>
  <c r="AW250" i="20"/>
  <c r="AW247" i="20"/>
  <c r="AW238" i="20"/>
  <c r="AV222" i="20"/>
  <c r="AW218" i="20"/>
  <c r="AW215" i="20"/>
  <c r="AV211" i="20"/>
  <c r="AV190" i="20"/>
  <c r="AV176" i="20"/>
  <c r="AV172" i="20"/>
  <c r="AV156" i="20"/>
  <c r="AV126" i="20"/>
  <c r="AV63" i="20"/>
  <c r="AV15" i="20"/>
  <c r="AV310" i="20"/>
  <c r="AW309" i="20"/>
  <c r="AY309" i="20" s="1"/>
  <c r="AV302" i="20"/>
  <c r="AW301" i="20"/>
  <c r="AY301" i="20" s="1"/>
  <c r="AV294" i="20"/>
  <c r="AV293" i="20"/>
  <c r="AW279" i="20"/>
  <c r="AY279" i="20" s="1"/>
  <c r="AW278" i="20"/>
  <c r="AW271" i="20"/>
  <c r="AY271" i="20" s="1"/>
  <c r="AV263" i="20"/>
  <c r="AV255" i="20"/>
  <c r="AV254" i="20"/>
  <c r="AV252" i="20"/>
  <c r="AV243" i="20"/>
  <c r="AV242" i="20"/>
  <c r="AV232" i="20"/>
  <c r="AV224" i="20"/>
  <c r="AW223" i="20"/>
  <c r="AV220" i="20"/>
  <c r="AV207" i="20"/>
  <c r="AV192" i="20"/>
  <c r="AV188" i="20"/>
  <c r="AV167" i="20"/>
  <c r="AV159" i="20"/>
  <c r="AV143" i="20"/>
  <c r="AV128" i="20"/>
  <c r="AV124" i="20"/>
  <c r="AW107" i="20"/>
  <c r="AV59" i="20"/>
  <c r="AV47" i="20"/>
  <c r="AW351" i="20"/>
  <c r="AV348" i="20"/>
  <c r="AW343" i="20"/>
  <c r="AY343" i="20" s="1"/>
  <c r="AV340" i="20"/>
  <c r="AW335" i="20"/>
  <c r="AY335" i="20" s="1"/>
  <c r="AV332" i="20"/>
  <c r="AW327" i="20"/>
  <c r="AV324" i="20"/>
  <c r="AW319" i="20"/>
  <c r="AY319" i="20" s="1"/>
  <c r="AV316" i="20"/>
  <c r="AW311" i="20"/>
  <c r="AY311" i="20" s="1"/>
  <c r="AV308" i="20"/>
  <c r="AW303" i="20"/>
  <c r="AV300" i="20"/>
  <c r="AW295" i="20"/>
  <c r="AY295" i="20" s="1"/>
  <c r="AV292" i="20"/>
  <c r="AY289" i="20"/>
  <c r="AW287" i="20"/>
  <c r="AY287" i="20" s="1"/>
  <c r="AW286" i="20"/>
  <c r="AV285" i="20"/>
  <c r="AW262" i="20"/>
  <c r="AW254" i="20"/>
  <c r="AV238" i="20"/>
  <c r="AW234" i="20"/>
  <c r="AW231" i="20"/>
  <c r="AW222" i="20"/>
  <c r="AY214" i="20"/>
  <c r="AV208" i="20"/>
  <c r="AV194" i="20"/>
  <c r="AY182" i="20"/>
  <c r="AV160" i="20"/>
  <c r="AV144" i="20"/>
  <c r="AV130" i="20"/>
  <c r="AY118" i="20"/>
  <c r="AY41" i="20"/>
  <c r="AW30" i="20"/>
  <c r="AY30" i="20" s="1"/>
  <c r="AV9" i="20"/>
  <c r="AE39" i="4"/>
  <c r="AE55" i="4"/>
  <c r="AD49" i="4"/>
  <c r="AE45" i="4"/>
  <c r="AD21" i="4"/>
  <c r="AD123" i="4" s="1"/>
  <c r="AE16" i="4"/>
  <c r="AE118" i="4" s="1"/>
  <c r="AE17" i="4"/>
  <c r="AE119" i="4" s="1"/>
  <c r="AE11" i="4"/>
  <c r="AE113" i="4" s="1"/>
  <c r="AC9" i="4"/>
  <c r="AC111" i="4" s="1"/>
  <c r="AE6" i="4"/>
  <c r="AC67" i="4"/>
  <c r="AE56" i="4"/>
  <c r="AD38" i="4"/>
  <c r="AD33" i="4"/>
  <c r="AY155" i="20"/>
  <c r="AY187" i="20"/>
  <c r="AY123" i="20"/>
  <c r="AY46" i="20"/>
  <c r="AY350" i="20"/>
  <c r="AY342" i="20"/>
  <c r="AY334" i="20"/>
  <c r="AY326" i="20"/>
  <c r="AY318" i="20"/>
  <c r="AY310" i="20"/>
  <c r="AY302" i="20"/>
  <c r="AY294" i="20"/>
  <c r="AY351" i="20"/>
  <c r="AY346" i="20"/>
  <c r="AY330" i="20"/>
  <c r="AY327" i="20"/>
  <c r="AY322" i="20"/>
  <c r="AY314" i="20"/>
  <c r="AY303" i="20"/>
  <c r="AY298" i="20"/>
  <c r="AY139" i="20"/>
  <c r="AD65" i="4"/>
  <c r="AC60" i="4"/>
  <c r="AD14" i="4"/>
  <c r="AD116" i="4" s="1"/>
  <c r="AD11" i="4"/>
  <c r="AD113" i="4" s="1"/>
  <c r="AD13" i="4"/>
  <c r="AD115" i="4" s="1"/>
  <c r="AD12" i="4"/>
  <c r="AD114" i="4" s="1"/>
  <c r="AE8" i="4"/>
  <c r="AE110" i="4" s="1"/>
  <c r="AD6" i="4"/>
  <c r="AD68" i="4"/>
  <c r="AD67" i="4"/>
  <c r="AC65" i="4"/>
  <c r="AC64" i="4"/>
  <c r="AD63" i="4"/>
  <c r="AC58" i="4"/>
  <c r="AE57" i="4"/>
  <c r="AD23" i="4"/>
  <c r="AD125" i="4" s="1"/>
  <c r="AE9" i="4"/>
  <c r="AE111" i="4" s="1"/>
  <c r="AD8" i="4"/>
  <c r="AD110" i="4" s="1"/>
  <c r="AC6" i="4"/>
  <c r="AC69" i="4"/>
  <c r="AC68" i="4"/>
  <c r="AD66" i="4"/>
  <c r="AC63" i="4"/>
  <c r="AE13" i="4"/>
  <c r="AE115" i="4" s="1"/>
  <c r="AE7" i="4"/>
  <c r="AE109" i="4" s="1"/>
  <c r="AC72" i="4"/>
  <c r="AC71" i="4"/>
  <c r="AE10" i="4"/>
  <c r="AE112" i="4" s="1"/>
  <c r="AC8" i="4"/>
  <c r="AC110" i="4" s="1"/>
  <c r="AC70" i="4"/>
  <c r="AC66" i="4"/>
  <c r="AE58" i="4"/>
  <c r="AD59" i="4"/>
  <c r="AD58" i="4"/>
  <c r="AD55" i="4"/>
  <c r="AD54" i="4"/>
  <c r="AC49" i="4"/>
  <c r="AE46" i="4"/>
  <c r="AD44" i="4"/>
  <c r="AD43" i="4"/>
  <c r="AE38" i="4"/>
  <c r="AD37" i="4"/>
  <c r="AD32" i="4"/>
  <c r="AC26" i="4"/>
  <c r="AC55" i="4"/>
  <c r="AC54" i="4"/>
  <c r="AE53" i="4"/>
  <c r="AE52" i="4"/>
  <c r="AE51" i="4"/>
  <c r="AD48" i="4"/>
  <c r="AD46" i="4"/>
  <c r="AC44" i="4"/>
  <c r="AC43" i="4"/>
  <c r="AD39" i="4"/>
  <c r="AD28" i="4"/>
  <c r="AD57" i="4"/>
  <c r="AD56" i="4"/>
  <c r="AD53" i="4"/>
  <c r="AD52" i="4"/>
  <c r="AD51" i="4"/>
  <c r="AC46" i="4"/>
  <c r="AD45" i="4"/>
  <c r="AE40" i="4"/>
  <c r="AE36" i="4"/>
  <c r="AC35" i="4"/>
  <c r="AD34" i="4"/>
  <c r="AC33" i="4"/>
  <c r="AC57" i="4"/>
  <c r="AC56" i="4"/>
  <c r="AE54" i="4"/>
  <c r="AC53" i="4"/>
  <c r="AC52" i="4"/>
  <c r="AC51" i="4"/>
  <c r="AC45" i="4"/>
  <c r="AE44" i="4"/>
  <c r="AE43" i="4"/>
  <c r="AD40" i="4"/>
  <c r="AE37" i="4"/>
  <c r="AD36" i="4"/>
  <c r="AD31" i="4"/>
  <c r="AD30" i="4"/>
  <c r="AD27" i="4"/>
  <c r="AE15" i="4"/>
  <c r="AE117" i="4" s="1"/>
  <c r="AD7" i="4"/>
  <c r="AD109" i="4" s="1"/>
  <c r="AD64" i="4"/>
  <c r="AD47" i="4"/>
  <c r="AC28" i="4"/>
  <c r="AC25" i="4"/>
  <c r="AD60" i="4"/>
  <c r="AE50" i="4"/>
  <c r="AE47" i="4"/>
  <c r="AC41" i="4"/>
  <c r="AD41" i="4"/>
  <c r="AD29" i="4"/>
  <c r="AD25" i="4"/>
  <c r="AE18" i="4"/>
  <c r="AE120" i="4" s="1"/>
  <c r="AC61" i="4"/>
  <c r="AC59" i="4"/>
  <c r="AC47" i="4"/>
  <c r="AC34" i="4"/>
  <c r="AE27" i="4"/>
  <c r="AE26" i="4"/>
  <c r="AC10" i="4"/>
  <c r="AC112" i="4" s="1"/>
  <c r="AD10" i="4"/>
  <c r="AD112" i="4" s="1"/>
  <c r="AC7" i="4"/>
  <c r="AC109" i="4" s="1"/>
  <c r="AC74" i="4"/>
  <c r="AC62" i="4"/>
  <c r="AE61" i="4"/>
  <c r="AC50" i="4"/>
  <c r="AD42" i="4"/>
  <c r="AE41" i="4"/>
  <c r="AD35" i="4"/>
  <c r="AE33" i="4"/>
  <c r="AD26" i="4"/>
  <c r="AY259" i="20"/>
  <c r="AV241" i="20"/>
  <c r="AW241" i="20"/>
  <c r="AY241" i="20" s="1"/>
  <c r="AW228" i="20"/>
  <c r="AY228" i="20" s="1"/>
  <c r="AV225" i="20"/>
  <c r="AW225" i="20"/>
  <c r="AY225" i="20" s="1"/>
  <c r="AT202" i="20"/>
  <c r="AW202" i="20"/>
  <c r="AY202" i="20" s="1"/>
  <c r="AW184" i="20"/>
  <c r="AY184" i="20" s="1"/>
  <c r="AV181" i="20"/>
  <c r="AW181" i="20"/>
  <c r="AY181" i="20" s="1"/>
  <c r="AW164" i="20"/>
  <c r="AY164" i="20" s="1"/>
  <c r="AV164" i="20"/>
  <c r="AW120" i="20"/>
  <c r="AY120" i="20" s="1"/>
  <c r="AW353" i="20"/>
  <c r="AY353" i="20" s="1"/>
  <c r="AW349" i="20"/>
  <c r="AY349" i="20" s="1"/>
  <c r="AW345" i="20"/>
  <c r="AY345" i="20" s="1"/>
  <c r="AW329" i="20"/>
  <c r="AY329" i="20" s="1"/>
  <c r="AW325" i="20"/>
  <c r="AY325" i="20" s="1"/>
  <c r="AW313" i="20"/>
  <c r="AY313" i="20" s="1"/>
  <c r="AW297" i="20"/>
  <c r="AY297" i="20" s="1"/>
  <c r="AW293" i="20"/>
  <c r="AY293" i="20" s="1"/>
  <c r="AV273" i="20"/>
  <c r="AW273" i="20"/>
  <c r="AY273" i="20" s="1"/>
  <c r="AW272" i="20"/>
  <c r="AY272" i="20" s="1"/>
  <c r="AW263" i="20"/>
  <c r="AY263" i="20" s="1"/>
  <c r="AV262" i="20"/>
  <c r="AW255" i="20"/>
  <c r="AY255" i="20" s="1"/>
  <c r="AY250" i="20"/>
  <c r="AV245" i="20"/>
  <c r="AW245" i="20"/>
  <c r="AY245" i="20" s="1"/>
  <c r="AW239" i="20"/>
  <c r="AY239" i="20" s="1"/>
  <c r="AW216" i="20"/>
  <c r="AY216" i="20" s="1"/>
  <c r="AW206" i="20"/>
  <c r="AY206" i="20" s="1"/>
  <c r="AT186" i="20"/>
  <c r="AW186" i="20"/>
  <c r="AY186" i="20" s="1"/>
  <c r="AW168" i="20"/>
  <c r="AY168" i="20" s="1"/>
  <c r="AV165" i="20"/>
  <c r="AW165" i="20"/>
  <c r="AY165" i="20" s="1"/>
  <c r="AW148" i="20"/>
  <c r="AY148" i="20" s="1"/>
  <c r="AV148" i="20"/>
  <c r="AW142" i="20"/>
  <c r="AY142" i="20" s="1"/>
  <c r="AT122" i="20"/>
  <c r="AW122" i="20"/>
  <c r="AY122" i="20" s="1"/>
  <c r="AV121" i="20"/>
  <c r="AW121" i="20"/>
  <c r="AV110" i="20"/>
  <c r="AW110" i="20"/>
  <c r="AY110" i="20" s="1"/>
  <c r="AW23" i="20"/>
  <c r="AY23" i="20" s="1"/>
  <c r="AV23" i="20"/>
  <c r="AV14" i="20"/>
  <c r="AW14" i="20"/>
  <c r="AY14" i="20" s="1"/>
  <c r="AW9" i="20"/>
  <c r="AY9" i="20" s="1"/>
  <c r="AW352" i="20"/>
  <c r="AY352" i="20" s="1"/>
  <c r="AW348" i="20"/>
  <c r="AY348" i="20" s="1"/>
  <c r="AW344" i="20"/>
  <c r="AY344" i="20" s="1"/>
  <c r="AV341" i="20"/>
  <c r="AW340" i="20"/>
  <c r="AY340" i="20" s="1"/>
  <c r="AV337" i="20"/>
  <c r="AW336" i="20"/>
  <c r="AY336" i="20" s="1"/>
  <c r="AV333" i="20"/>
  <c r="AW332" i="20"/>
  <c r="AY332" i="20" s="1"/>
  <c r="AW328" i="20"/>
  <c r="AY328" i="20" s="1"/>
  <c r="AW324" i="20"/>
  <c r="AY324" i="20" s="1"/>
  <c r="AV321" i="20"/>
  <c r="AW320" i="20"/>
  <c r="AY320" i="20" s="1"/>
  <c r="AV317" i="20"/>
  <c r="AW316" i="20"/>
  <c r="AY316" i="20" s="1"/>
  <c r="AW312" i="20"/>
  <c r="AY312" i="20" s="1"/>
  <c r="AV309" i="20"/>
  <c r="AW308" i="20"/>
  <c r="AY308" i="20" s="1"/>
  <c r="AV305" i="20"/>
  <c r="AW304" i="20"/>
  <c r="AY304" i="20" s="1"/>
  <c r="AV301" i="20"/>
  <c r="AW300" i="20"/>
  <c r="AY300" i="20" s="1"/>
  <c r="AW296" i="20"/>
  <c r="AY296" i="20" s="1"/>
  <c r="AW292" i="20"/>
  <c r="AY292" i="20" s="1"/>
  <c r="AV289" i="20"/>
  <c r="AW288" i="20"/>
  <c r="AY288" i="20" s="1"/>
  <c r="AY286" i="20"/>
  <c r="AW283" i="20"/>
  <c r="AY283" i="20" s="1"/>
  <c r="AV279" i="20"/>
  <c r="AY278" i="20"/>
  <c r="AV277" i="20"/>
  <c r="AW277" i="20"/>
  <c r="AY277" i="20" s="1"/>
  <c r="AW276" i="20"/>
  <c r="AY276" i="20" s="1"/>
  <c r="AW274" i="20"/>
  <c r="AY274" i="20" s="1"/>
  <c r="AV270" i="20"/>
  <c r="AW267" i="20"/>
  <c r="AY267" i="20" s="1"/>
  <c r="AY262" i="20"/>
  <c r="AV259" i="20"/>
  <c r="AY258" i="20"/>
  <c r="AY254" i="20"/>
  <c r="AW252" i="20"/>
  <c r="AY252" i="20" s="1"/>
  <c r="AV249" i="20"/>
  <c r="AW249" i="20"/>
  <c r="AY249" i="20" s="1"/>
  <c r="AY247" i="20"/>
  <c r="AV246" i="20"/>
  <c r="AW243" i="20"/>
  <c r="AY243" i="20" s="1"/>
  <c r="AY238" i="20"/>
  <c r="AW236" i="20"/>
  <c r="AY236" i="20" s="1"/>
  <c r="AV233" i="20"/>
  <c r="AW233" i="20"/>
  <c r="AY233" i="20" s="1"/>
  <c r="AY231" i="20"/>
  <c r="AV230" i="20"/>
  <c r="AW227" i="20"/>
  <c r="AY227" i="20" s="1"/>
  <c r="AV223" i="20"/>
  <c r="AY222" i="20"/>
  <c r="AW220" i="20"/>
  <c r="AY220" i="20" s="1"/>
  <c r="AV217" i="20"/>
  <c r="AW217" i="20"/>
  <c r="AY217" i="20" s="1"/>
  <c r="AY215" i="20"/>
  <c r="AW213" i="20"/>
  <c r="AY213" i="20" s="1"/>
  <c r="AW211" i="20"/>
  <c r="AY211" i="20" s="1"/>
  <c r="AT199" i="20"/>
  <c r="AW199" i="20"/>
  <c r="AY199" i="20" s="1"/>
  <c r="AW196" i="20"/>
  <c r="AY196" i="20" s="1"/>
  <c r="AV196" i="20"/>
  <c r="AV191" i="20"/>
  <c r="AW190" i="20"/>
  <c r="AY190" i="20" s="1"/>
  <c r="AV179" i="20"/>
  <c r="AW179" i="20"/>
  <c r="AY179" i="20" s="1"/>
  <c r="AV178" i="20"/>
  <c r="AV174" i="20"/>
  <c r="AT170" i="20"/>
  <c r="AW170" i="20"/>
  <c r="AY170" i="20" s="1"/>
  <c r="AV169" i="20"/>
  <c r="AW169" i="20"/>
  <c r="AY169" i="20" s="1"/>
  <c r="AW159" i="20"/>
  <c r="AY159" i="20" s="1"/>
  <c r="AW152" i="20"/>
  <c r="AY152" i="20" s="1"/>
  <c r="AV149" i="20"/>
  <c r="AW149" i="20"/>
  <c r="AY149" i="20" s="1"/>
  <c r="AT135" i="20"/>
  <c r="AW135" i="20"/>
  <c r="AY135" i="20" s="1"/>
  <c r="AW132" i="20"/>
  <c r="AY132" i="20" s="1"/>
  <c r="AV132" i="20"/>
  <c r="AV127" i="20"/>
  <c r="AW126" i="20"/>
  <c r="AY126" i="20" s="1"/>
  <c r="AV115" i="20"/>
  <c r="AW115" i="20"/>
  <c r="AY115" i="20" s="1"/>
  <c r="AV114" i="20"/>
  <c r="AV101" i="20"/>
  <c r="AV72" i="20"/>
  <c r="AW72" i="20"/>
  <c r="AY72" i="20" s="1"/>
  <c r="AV53" i="20"/>
  <c r="AW53" i="20"/>
  <c r="AY53" i="20" s="1"/>
  <c r="AV49" i="20"/>
  <c r="AT45" i="20"/>
  <c r="AW45" i="20"/>
  <c r="AY45" i="20" s="1"/>
  <c r="AV44" i="20"/>
  <c r="AW44" i="20"/>
  <c r="AY44" i="20" s="1"/>
  <c r="AW284" i="20"/>
  <c r="AY284" i="20" s="1"/>
  <c r="AV269" i="20"/>
  <c r="AW269" i="20"/>
  <c r="AY269" i="20" s="1"/>
  <c r="AW268" i="20"/>
  <c r="AY268" i="20" s="1"/>
  <c r="AW244" i="20"/>
  <c r="AY244" i="20" s="1"/>
  <c r="AY223" i="20"/>
  <c r="AV206" i="20"/>
  <c r="AV201" i="20"/>
  <c r="AW201" i="20"/>
  <c r="AY201" i="20" s="1"/>
  <c r="AT167" i="20"/>
  <c r="AW167" i="20"/>
  <c r="AY167" i="20" s="1"/>
  <c r="AW158" i="20"/>
  <c r="AY158" i="20" s="1"/>
  <c r="AV147" i="20"/>
  <c r="AW147" i="20"/>
  <c r="AY147" i="20" s="1"/>
  <c r="AV142" i="20"/>
  <c r="AT138" i="20"/>
  <c r="AW138" i="20"/>
  <c r="AY138" i="20" s="1"/>
  <c r="AV137" i="20"/>
  <c r="AW137" i="20"/>
  <c r="AY137" i="20" s="1"/>
  <c r="AY121" i="20"/>
  <c r="AV117" i="20"/>
  <c r="AW117" i="20"/>
  <c r="AV105" i="20"/>
  <c r="AW99" i="20"/>
  <c r="AY99" i="20" s="1"/>
  <c r="AT99" i="20"/>
  <c r="AW95" i="20"/>
  <c r="AY95" i="20" s="1"/>
  <c r="AV91" i="20"/>
  <c r="AW33" i="20"/>
  <c r="AY33" i="20" s="1"/>
  <c r="AT33" i="20"/>
  <c r="AV22" i="20"/>
  <c r="AW22" i="20"/>
  <c r="AY22" i="20" s="1"/>
  <c r="AW19" i="20"/>
  <c r="AY19" i="20" s="1"/>
  <c r="AV19" i="20"/>
  <c r="AV282" i="20"/>
  <c r="AW248" i="20"/>
  <c r="AY248" i="20" s="1"/>
  <c r="AW246" i="20"/>
  <c r="AY246" i="20" s="1"/>
  <c r="AY234" i="20"/>
  <c r="AW232" i="20"/>
  <c r="AY232" i="20" s="1"/>
  <c r="AW230" i="20"/>
  <c r="AY230" i="20" s="1"/>
  <c r="AV229" i="20"/>
  <c r="AW229" i="20"/>
  <c r="AY229" i="20" s="1"/>
  <c r="AY218" i="20"/>
  <c r="AV195" i="20"/>
  <c r="AW195" i="20"/>
  <c r="AY195" i="20" s="1"/>
  <c r="AV185" i="20"/>
  <c r="AW185" i="20"/>
  <c r="AY185" i="20" s="1"/>
  <c r="AT151" i="20"/>
  <c r="AW151" i="20"/>
  <c r="AY151" i="20" s="1"/>
  <c r="AV131" i="20"/>
  <c r="AW131" i="20"/>
  <c r="AY131" i="20" s="1"/>
  <c r="AV85" i="20"/>
  <c r="AV58" i="20"/>
  <c r="AT58" i="20"/>
  <c r="AW58" i="20"/>
  <c r="AY58" i="20" s="1"/>
  <c r="AV34" i="20"/>
  <c r="AW34" i="20"/>
  <c r="AY34" i="20" s="1"/>
  <c r="AW285" i="20"/>
  <c r="AY285" i="20" s="1"/>
  <c r="AV284" i="20"/>
  <c r="AY282" i="20"/>
  <c r="AV281" i="20"/>
  <c r="AW281" i="20"/>
  <c r="AY281" i="20" s="1"/>
  <c r="AW280" i="20"/>
  <c r="AY280" i="20" s="1"/>
  <c r="AV274" i="20"/>
  <c r="AV268" i="20"/>
  <c r="AY266" i="20"/>
  <c r="AV265" i="20"/>
  <c r="AW265" i="20"/>
  <c r="AY265" i="20" s="1"/>
  <c r="AW264" i="20"/>
  <c r="AY264" i="20" s="1"/>
  <c r="AV261" i="20"/>
  <c r="AW261" i="20"/>
  <c r="AY261" i="20" s="1"/>
  <c r="AW260" i="20"/>
  <c r="AY260" i="20" s="1"/>
  <c r="AV257" i="20"/>
  <c r="AW257" i="20"/>
  <c r="AY257" i="20" s="1"/>
  <c r="AW256" i="20"/>
  <c r="AY256" i="20" s="1"/>
  <c r="AV253" i="20"/>
  <c r="AW253" i="20"/>
  <c r="AY253" i="20" s="1"/>
  <c r="AY251" i="20"/>
  <c r="AV250" i="20"/>
  <c r="AY242" i="20"/>
  <c r="AW240" i="20"/>
  <c r="AY240" i="20" s="1"/>
  <c r="AV237" i="20"/>
  <c r="AW237" i="20"/>
  <c r="AY237" i="20" s="1"/>
  <c r="AY235" i="20"/>
  <c r="AV234" i="20"/>
  <c r="AY226" i="20"/>
  <c r="AW224" i="20"/>
  <c r="AY224" i="20" s="1"/>
  <c r="AV221" i="20"/>
  <c r="AW221" i="20"/>
  <c r="AY221" i="20" s="1"/>
  <c r="AY219" i="20"/>
  <c r="AV218" i="20"/>
  <c r="AV214" i="20"/>
  <c r="AW210" i="20"/>
  <c r="AY210" i="20" s="1"/>
  <c r="AW207" i="20"/>
  <c r="AY207" i="20" s="1"/>
  <c r="AW200" i="20"/>
  <c r="AY200" i="20" s="1"/>
  <c r="AV197" i="20"/>
  <c r="AW197" i="20"/>
  <c r="AY197" i="20" s="1"/>
  <c r="AV184" i="20"/>
  <c r="AT183" i="20"/>
  <c r="AW183" i="20"/>
  <c r="AY183" i="20" s="1"/>
  <c r="AW180" i="20"/>
  <c r="AY180" i="20" s="1"/>
  <c r="AV180" i="20"/>
  <c r="AV175" i="20"/>
  <c r="AW174" i="20"/>
  <c r="AY174" i="20" s="1"/>
  <c r="AY166" i="20"/>
  <c r="AV163" i="20"/>
  <c r="AW163" i="20"/>
  <c r="AY163" i="20" s="1"/>
  <c r="AV162" i="20"/>
  <c r="AT158" i="20"/>
  <c r="AV158" i="20"/>
  <c r="AT154" i="20"/>
  <c r="AW154" i="20"/>
  <c r="AY154" i="20" s="1"/>
  <c r="AV153" i="20"/>
  <c r="AW153" i="20"/>
  <c r="AY153" i="20" s="1"/>
  <c r="AW146" i="20"/>
  <c r="AY146" i="20" s="1"/>
  <c r="AW143" i="20"/>
  <c r="AY143" i="20" s="1"/>
  <c r="AW136" i="20"/>
  <c r="AY136" i="20" s="1"/>
  <c r="AV133" i="20"/>
  <c r="AW133" i="20"/>
  <c r="AY133" i="20" s="1"/>
  <c r="AV120" i="20"/>
  <c r="AT119" i="20"/>
  <c r="AW119" i="20"/>
  <c r="AY119" i="20" s="1"/>
  <c r="AY117" i="20"/>
  <c r="AW116" i="20"/>
  <c r="AY116" i="20" s="1"/>
  <c r="AV116" i="20"/>
  <c r="AT95" i="20"/>
  <c r="AV95" i="20"/>
  <c r="AW83" i="20"/>
  <c r="AY83" i="20" s="1"/>
  <c r="AT83" i="20"/>
  <c r="AV79" i="20"/>
  <c r="AW75" i="20"/>
  <c r="AY75" i="20" s="1"/>
  <c r="AV213" i="20"/>
  <c r="AW212" i="20"/>
  <c r="AY212" i="20" s="1"/>
  <c r="AV205" i="20"/>
  <c r="AW205" i="20"/>
  <c r="AY205" i="20" s="1"/>
  <c r="AW204" i="20"/>
  <c r="AY204" i="20" s="1"/>
  <c r="AV198" i="20"/>
  <c r="AV189" i="20"/>
  <c r="AW189" i="20"/>
  <c r="AY189" i="20" s="1"/>
  <c r="AW188" i="20"/>
  <c r="AY188" i="20" s="1"/>
  <c r="AV182" i="20"/>
  <c r="AV173" i="20"/>
  <c r="AW173" i="20"/>
  <c r="AY173" i="20" s="1"/>
  <c r="AW172" i="20"/>
  <c r="AY172" i="20" s="1"/>
  <c r="AV166" i="20"/>
  <c r="AV157" i="20"/>
  <c r="AW157" i="20"/>
  <c r="AY157" i="20" s="1"/>
  <c r="AW156" i="20"/>
  <c r="AY156" i="20" s="1"/>
  <c r="AV150" i="20"/>
  <c r="AV141" i="20"/>
  <c r="AW141" i="20"/>
  <c r="AY141" i="20" s="1"/>
  <c r="AW140" i="20"/>
  <c r="AY140" i="20" s="1"/>
  <c r="AV134" i="20"/>
  <c r="AV125" i="20"/>
  <c r="AW125" i="20"/>
  <c r="AY125" i="20" s="1"/>
  <c r="AW124" i="20"/>
  <c r="AY124" i="20" s="1"/>
  <c r="AV118" i="20"/>
  <c r="AV112" i="20"/>
  <c r="AW112" i="20"/>
  <c r="AY112" i="20" s="1"/>
  <c r="AV108" i="20"/>
  <c r="AV107" i="20"/>
  <c r="AV103" i="20"/>
  <c r="AW91" i="20"/>
  <c r="AY91" i="20" s="1"/>
  <c r="AV87" i="20"/>
  <c r="AW71" i="20"/>
  <c r="AY71" i="20" s="1"/>
  <c r="AV71" i="20"/>
  <c r="AW65" i="20"/>
  <c r="AY65" i="20" s="1"/>
  <c r="AT65" i="20"/>
  <c r="AV54" i="20"/>
  <c r="AW54" i="20"/>
  <c r="AY54" i="20" s="1"/>
  <c r="AT26" i="20"/>
  <c r="AW26" i="20"/>
  <c r="AY26" i="20" s="1"/>
  <c r="AW13" i="20"/>
  <c r="AY13" i="20" s="1"/>
  <c r="AV209" i="20"/>
  <c r="AW209" i="20"/>
  <c r="AY209" i="20" s="1"/>
  <c r="AW208" i="20"/>
  <c r="AY208" i="20" s="1"/>
  <c r="AV202" i="20"/>
  <c r="AY194" i="20"/>
  <c r="AV193" i="20"/>
  <c r="AW193" i="20"/>
  <c r="AY193" i="20" s="1"/>
  <c r="AW192" i="20"/>
  <c r="AY192" i="20" s="1"/>
  <c r="AV186" i="20"/>
  <c r="AY178" i="20"/>
  <c r="AV177" i="20"/>
  <c r="AW177" i="20"/>
  <c r="AY177" i="20" s="1"/>
  <c r="AW176" i="20"/>
  <c r="AY176" i="20" s="1"/>
  <c r="AV170" i="20"/>
  <c r="AY162" i="20"/>
  <c r="AV161" i="20"/>
  <c r="AW161" i="20"/>
  <c r="AY161" i="20" s="1"/>
  <c r="AW160" i="20"/>
  <c r="AY160" i="20" s="1"/>
  <c r="AV154" i="20"/>
  <c r="AV145" i="20"/>
  <c r="AW145" i="20"/>
  <c r="AY145" i="20" s="1"/>
  <c r="AW144" i="20"/>
  <c r="AY144" i="20" s="1"/>
  <c r="AV138" i="20"/>
  <c r="AY130" i="20"/>
  <c r="AV129" i="20"/>
  <c r="AW129" i="20"/>
  <c r="AY129" i="20" s="1"/>
  <c r="AW128" i="20"/>
  <c r="AY128" i="20" s="1"/>
  <c r="AV122" i="20"/>
  <c r="AY114" i="20"/>
  <c r="AV113" i="20"/>
  <c r="AW113" i="20"/>
  <c r="AY113" i="20" s="1"/>
  <c r="AY108" i="20"/>
  <c r="AW103" i="20"/>
  <c r="AY103" i="20" s="1"/>
  <c r="AV99" i="20"/>
  <c r="AW87" i="20"/>
  <c r="AY87" i="20" s="1"/>
  <c r="AV83" i="20"/>
  <c r="AV74" i="20"/>
  <c r="AT74" i="20"/>
  <c r="AW74" i="20"/>
  <c r="AY74" i="20" s="1"/>
  <c r="AV66" i="20"/>
  <c r="AW66" i="20"/>
  <c r="AY66" i="20" s="1"/>
  <c r="AY57" i="20"/>
  <c r="AW55" i="20"/>
  <c r="AY55" i="20" s="1"/>
  <c r="AV55" i="20"/>
  <c r="AW43" i="20"/>
  <c r="AY43" i="20" s="1"/>
  <c r="AV43" i="20"/>
  <c r="AV40" i="20"/>
  <c r="AW40" i="20"/>
  <c r="AY40" i="20" s="1"/>
  <c r="AV18" i="20"/>
  <c r="AW18" i="20"/>
  <c r="AY18" i="20" s="1"/>
  <c r="AV111" i="20"/>
  <c r="AY107" i="20"/>
  <c r="AW105" i="20"/>
  <c r="AY105" i="20" s="1"/>
  <c r="AV102" i="20"/>
  <c r="AW102" i="20"/>
  <c r="AY102" i="20" s="1"/>
  <c r="AW101" i="20"/>
  <c r="AY101" i="20" s="1"/>
  <c r="AV98" i="20"/>
  <c r="AW98" i="20"/>
  <c r="AY98" i="20" s="1"/>
  <c r="AW97" i="20"/>
  <c r="AY97" i="20" s="1"/>
  <c r="AV94" i="20"/>
  <c r="AW94" i="20"/>
  <c r="AY94" i="20" s="1"/>
  <c r="AW93" i="20"/>
  <c r="AY93" i="20" s="1"/>
  <c r="AV90" i="20"/>
  <c r="AW90" i="20"/>
  <c r="AY90" i="20" s="1"/>
  <c r="AW89" i="20"/>
  <c r="AY89" i="20" s="1"/>
  <c r="AV86" i="20"/>
  <c r="AW86" i="20"/>
  <c r="AY86" i="20" s="1"/>
  <c r="AW85" i="20"/>
  <c r="AY85" i="20" s="1"/>
  <c r="AV82" i="20"/>
  <c r="AW82" i="20"/>
  <c r="AY82" i="20" s="1"/>
  <c r="AW81" i="20"/>
  <c r="AY81" i="20" s="1"/>
  <c r="AT77" i="20"/>
  <c r="AW77" i="20"/>
  <c r="AY77" i="20" s="1"/>
  <c r="AV76" i="20"/>
  <c r="AW76" i="20"/>
  <c r="AY76" i="20" s="1"/>
  <c r="AW59" i="20"/>
  <c r="AY59" i="20" s="1"/>
  <c r="AV56" i="20"/>
  <c r="AW56" i="20"/>
  <c r="AY56" i="20" s="1"/>
  <c r="AV50" i="20"/>
  <c r="AW49" i="20"/>
  <c r="AY49" i="20" s="1"/>
  <c r="AV38" i="20"/>
  <c r="AW38" i="20"/>
  <c r="AY38" i="20" s="1"/>
  <c r="AV37" i="20"/>
  <c r="AW27" i="20"/>
  <c r="AY27" i="20" s="1"/>
  <c r="AV24" i="20"/>
  <c r="AW24" i="20"/>
  <c r="AY24" i="20" s="1"/>
  <c r="AV20" i="20"/>
  <c r="AW20" i="20"/>
  <c r="AY20" i="20" s="1"/>
  <c r="AV16" i="20"/>
  <c r="AW16" i="20"/>
  <c r="AY16" i="20" s="1"/>
  <c r="AV11" i="20"/>
  <c r="AY111" i="20"/>
  <c r="AW109" i="20"/>
  <c r="AY109" i="20" s="1"/>
  <c r="AV106" i="20"/>
  <c r="AW106" i="20"/>
  <c r="AY106" i="20" s="1"/>
  <c r="AY104" i="20"/>
  <c r="AY100" i="20"/>
  <c r="AY96" i="20"/>
  <c r="AY92" i="20"/>
  <c r="AY88" i="20"/>
  <c r="AY84" i="20"/>
  <c r="AY80" i="20"/>
  <c r="AY73" i="20"/>
  <c r="AV70" i="20"/>
  <c r="AW70" i="20"/>
  <c r="AY70" i="20" s="1"/>
  <c r="AV69" i="20"/>
  <c r="AV65" i="20"/>
  <c r="AT61" i="20"/>
  <c r="AW61" i="20"/>
  <c r="AY61" i="20" s="1"/>
  <c r="AV60" i="20"/>
  <c r="AW60" i="20"/>
  <c r="AY60" i="20" s="1"/>
  <c r="AT42" i="20"/>
  <c r="AW42" i="20"/>
  <c r="AY42" i="20" s="1"/>
  <c r="AW39" i="20"/>
  <c r="AY39" i="20" s="1"/>
  <c r="AV39" i="20"/>
  <c r="AV33" i="20"/>
  <c r="AT29" i="20"/>
  <c r="AW29" i="20"/>
  <c r="AY29" i="20" s="1"/>
  <c r="AV28" i="20"/>
  <c r="AW28" i="20"/>
  <c r="AY28" i="20" s="1"/>
  <c r="AV13" i="20"/>
  <c r="AW79" i="20"/>
  <c r="AY79" i="20" s="1"/>
  <c r="AV73" i="20"/>
  <c r="AV64" i="20"/>
  <c r="AW64" i="20"/>
  <c r="AY64" i="20" s="1"/>
  <c r="AW63" i="20"/>
  <c r="AY63" i="20" s="1"/>
  <c r="AV57" i="20"/>
  <c r="AV48" i="20"/>
  <c r="AW48" i="20"/>
  <c r="AY48" i="20" s="1"/>
  <c r="AW47" i="20"/>
  <c r="AY47" i="20" s="1"/>
  <c r="AV41" i="20"/>
  <c r="AV32" i="20"/>
  <c r="AW32" i="20"/>
  <c r="AY32" i="20" s="1"/>
  <c r="AW31" i="20"/>
  <c r="AY31" i="20" s="1"/>
  <c r="AV25" i="20"/>
  <c r="AV21" i="20"/>
  <c r="AV17" i="20"/>
  <c r="AW11" i="20"/>
  <c r="AY11" i="20" s="1"/>
  <c r="AV77" i="20"/>
  <c r="AY69" i="20"/>
  <c r="AV68" i="20"/>
  <c r="AW68" i="20"/>
  <c r="AY68" i="20" s="1"/>
  <c r="AW67" i="20"/>
  <c r="AY67" i="20" s="1"/>
  <c r="AV61" i="20"/>
  <c r="AV52" i="20"/>
  <c r="AW52" i="20"/>
  <c r="AY52" i="20" s="1"/>
  <c r="AW51" i="20"/>
  <c r="AY51" i="20" s="1"/>
  <c r="AV45" i="20"/>
  <c r="AY37" i="20"/>
  <c r="AV36" i="20"/>
  <c r="AW36" i="20"/>
  <c r="AY36" i="20" s="1"/>
  <c r="AW35" i="20"/>
  <c r="AY35" i="20" s="1"/>
  <c r="AV29" i="20"/>
  <c r="AY21" i="20"/>
  <c r="AY17" i="20"/>
  <c r="AW15" i="20"/>
  <c r="AY15" i="20" s="1"/>
  <c r="AV12" i="20"/>
  <c r="AW12" i="20"/>
  <c r="AY12" i="20" s="1"/>
  <c r="AY10" i="20"/>
  <c r="AE14" i="4" l="1"/>
  <c r="AE116" i="4" s="1"/>
  <c r="AC42" i="4"/>
  <c r="AE48" i="4"/>
  <c r="AE34" i="4"/>
  <c r="AD17" i="4"/>
  <c r="AD119" i="4" s="1"/>
  <c r="AF12" i="26"/>
  <c r="AX8" i="22"/>
  <c r="BB8" i="22"/>
  <c r="BB30" i="22"/>
  <c r="AX30" i="22"/>
  <c r="BB31" i="22"/>
  <c r="AX31" i="22"/>
  <c r="BB24" i="22"/>
  <c r="AX24" i="22"/>
  <c r="BB20" i="22"/>
  <c r="AX20" i="22"/>
  <c r="BB22" i="22"/>
  <c r="AX22" i="22"/>
  <c r="AX26" i="22"/>
  <c r="BB26" i="22"/>
  <c r="AX28" i="22"/>
  <c r="BB28" i="22"/>
  <c r="AX21" i="22"/>
  <c r="BB21" i="22"/>
  <c r="AX6" i="22"/>
  <c r="BB6" i="22"/>
  <c r="AX23" i="22"/>
  <c r="BB23" i="22"/>
  <c r="AX19" i="22"/>
  <c r="BB19" i="22"/>
  <c r="AX9" i="22"/>
  <c r="BB9" i="22"/>
  <c r="AX14" i="22"/>
  <c r="BB14" i="22"/>
  <c r="BB7" i="22"/>
  <c r="AX7" i="22"/>
  <c r="BB16" i="22"/>
  <c r="AX16" i="22"/>
  <c r="BB32" i="22"/>
  <c r="AX32" i="22"/>
  <c r="AX11" i="22"/>
  <c r="BB11" i="22"/>
  <c r="BB33" i="22"/>
  <c r="AX33" i="22"/>
  <c r="BB10" i="22"/>
  <c r="AX10" i="22"/>
  <c r="BB27" i="22"/>
  <c r="AX27" i="22"/>
  <c r="AX29" i="22"/>
  <c r="BB29" i="22"/>
  <c r="AX17" i="22"/>
  <c r="BB17" i="22"/>
  <c r="AX13" i="22"/>
  <c r="BB13" i="22"/>
  <c r="BB12" i="22"/>
  <c r="AX12" i="22"/>
  <c r="BB15" i="22"/>
  <c r="BB86" i="22" s="1"/>
  <c r="AX15" i="22"/>
  <c r="BB18" i="22"/>
  <c r="AX18" i="22"/>
  <c r="AD69" i="4"/>
  <c r="BA10" i="22"/>
  <c r="BC10" i="22" s="1"/>
  <c r="AW10" i="22"/>
  <c r="BA42" i="22"/>
  <c r="BC42" i="22" s="1"/>
  <c r="AW42" i="22"/>
  <c r="AY42" i="22" s="1"/>
  <c r="BA36" i="22"/>
  <c r="BC36" i="22" s="1"/>
  <c r="AW36" i="22"/>
  <c r="AY36" i="22" s="1"/>
  <c r="BA57" i="22"/>
  <c r="BC57" i="22" s="1"/>
  <c r="AW57" i="22"/>
  <c r="AY57" i="22" s="1"/>
  <c r="AW76" i="22"/>
  <c r="AY76" i="22" s="1"/>
  <c r="BA76" i="22"/>
  <c r="BC76" i="22" s="1"/>
  <c r="AW51" i="22"/>
  <c r="AY51" i="22" s="1"/>
  <c r="BA51" i="22"/>
  <c r="BC51" i="22" s="1"/>
  <c r="AW48" i="22"/>
  <c r="AY48" i="22" s="1"/>
  <c r="BA48" i="22"/>
  <c r="BC48" i="22" s="1"/>
  <c r="AW54" i="22"/>
  <c r="AY54" i="22" s="1"/>
  <c r="BA54" i="22"/>
  <c r="BC54" i="22" s="1"/>
  <c r="AW49" i="22"/>
  <c r="AY49" i="22" s="1"/>
  <c r="BA49" i="22"/>
  <c r="BC49" i="22" s="1"/>
  <c r="AE42" i="4"/>
  <c r="BA40" i="22"/>
  <c r="BC40" i="22" s="1"/>
  <c r="AW40" i="22"/>
  <c r="AY40" i="22" s="1"/>
  <c r="AW52" i="22"/>
  <c r="AY52" i="22" s="1"/>
  <c r="BA52" i="22"/>
  <c r="BC52" i="22" s="1"/>
  <c r="AW56" i="22"/>
  <c r="AY56" i="22" s="1"/>
  <c r="BA56" i="22"/>
  <c r="BC56" i="22" s="1"/>
  <c r="AW23" i="22"/>
  <c r="BA23" i="22"/>
  <c r="BC23" i="22" s="1"/>
  <c r="AD108" i="4"/>
  <c r="AE108" i="4"/>
  <c r="AD126" i="4"/>
  <c r="AC19" i="4"/>
  <c r="AC121" i="4" s="1"/>
  <c r="AC108" i="4"/>
  <c r="AE28" i="4"/>
  <c r="AD9" i="4"/>
  <c r="AD111" i="4" s="1"/>
  <c r="AE63" i="4"/>
  <c r="AD74" i="4"/>
  <c r="AC73" i="4"/>
  <c r="AC30" i="4"/>
  <c r="AC29" i="4"/>
  <c r="AC15" i="4"/>
  <c r="AC117" i="4" s="1"/>
  <c r="AD62" i="4"/>
  <c r="AC16" i="4"/>
  <c r="AC118" i="4" s="1"/>
  <c r="AC17" i="4"/>
  <c r="AC119" i="4" s="1"/>
  <c r="AE25" i="4"/>
  <c r="AC38" i="4"/>
  <c r="AC20" i="4"/>
  <c r="AC122" i="4" s="1"/>
  <c r="AE31" i="4"/>
  <c r="AE35" i="4"/>
  <c r="AD50" i="4"/>
  <c r="AE62" i="4"/>
  <c r="AD73" i="4"/>
  <c r="AC18" i="4"/>
  <c r="AC120" i="4" s="1"/>
  <c r="AD19" i="4"/>
  <c r="AD121" i="4" s="1"/>
  <c r="AE29" i="4"/>
  <c r="AC48" i="4"/>
  <c r="AC36" i="4"/>
  <c r="AC39" i="4"/>
  <c r="AD18" i="4"/>
  <c r="AD120" i="4" s="1"/>
  <c r="AC37" i="4"/>
  <c r="AC27" i="4"/>
  <c r="AE73" i="4"/>
  <c r="AD20" i="4"/>
  <c r="AD122" i="4" s="1"/>
  <c r="AC40" i="4"/>
  <c r="AE59" i="4"/>
  <c r="AD15" i="4"/>
  <c r="AD117" i="4" s="1"/>
  <c r="AC31" i="4"/>
  <c r="AD61" i="4"/>
  <c r="AD72" i="4"/>
  <c r="AE30" i="4"/>
  <c r="AE32" i="4"/>
  <c r="AE65" i="4"/>
  <c r="AE69" i="4"/>
  <c r="AE72" i="4"/>
  <c r="AE74" i="4"/>
  <c r="AC12" i="4"/>
  <c r="AC114" i="4" s="1"/>
  <c r="AE22" i="4"/>
  <c r="AE124" i="4" s="1"/>
  <c r="AC23" i="4"/>
  <c r="AC125" i="4" s="1"/>
  <c r="AE49" i="4"/>
  <c r="AD70" i="4"/>
  <c r="AC32" i="4"/>
  <c r="AC24" i="4"/>
  <c r="AE64" i="4"/>
  <c r="AE67" i="4"/>
  <c r="AD71" i="4"/>
  <c r="AE19" i="4"/>
  <c r="AE121" i="4" s="1"/>
  <c r="AE68" i="4"/>
  <c r="AE70" i="4"/>
  <c r="AC13" i="4"/>
  <c r="AC115" i="4" s="1"/>
  <c r="AE20" i="4"/>
  <c r="AE122" i="4" s="1"/>
  <c r="AC22" i="4"/>
  <c r="AC124" i="4" s="1"/>
  <c r="AE23" i="4"/>
  <c r="AE125" i="4" s="1"/>
  <c r="AC11" i="4"/>
  <c r="AC113" i="4" s="1"/>
  <c r="AC14" i="4"/>
  <c r="AC116" i="4" s="1"/>
  <c r="AC21" i="4"/>
  <c r="AC123" i="4" s="1"/>
  <c r="AE24" i="4"/>
  <c r="AE60" i="4"/>
  <c r="AE71" i="4"/>
  <c r="AE66" i="4"/>
  <c r="AD16" i="4"/>
  <c r="AD118" i="4" s="1"/>
  <c r="AE21" i="4"/>
  <c r="AE123" i="4" s="1"/>
  <c r="AI6" i="20"/>
  <c r="AS6" i="20"/>
  <c r="AF13" i="26" l="1"/>
  <c r="AY23" i="22"/>
  <c r="BE23" i="22" s="1"/>
  <c r="AY10" i="22"/>
  <c r="BE10" i="22" s="1"/>
  <c r="BE52" i="22"/>
  <c r="BE49" i="22"/>
  <c r="BE57" i="22"/>
  <c r="BE42" i="22"/>
  <c r="AX86" i="22"/>
  <c r="AX87" i="22"/>
  <c r="BE54" i="22"/>
  <c r="BB87" i="22"/>
  <c r="AD3" i="4"/>
  <c r="AW21" i="22"/>
  <c r="AY21" i="22" s="1"/>
  <c r="BA21" i="22"/>
  <c r="BC21" i="22" s="1"/>
  <c r="AW83" i="22"/>
  <c r="AY83" i="22" s="1"/>
  <c r="BA83" i="22"/>
  <c r="BC83" i="22" s="1"/>
  <c r="AW44" i="22"/>
  <c r="AY44" i="22" s="1"/>
  <c r="BA44" i="22"/>
  <c r="BC44" i="22" s="1"/>
  <c r="BA72" i="22"/>
  <c r="BC72" i="22" s="1"/>
  <c r="AW72" i="22"/>
  <c r="AY72" i="22" s="1"/>
  <c r="BA28" i="22"/>
  <c r="BC28" i="22" s="1"/>
  <c r="AW28" i="22"/>
  <c r="AY28" i="22" s="1"/>
  <c r="AW25" i="22"/>
  <c r="AY25" i="22" s="1"/>
  <c r="BA25" i="22"/>
  <c r="BC25" i="22" s="1"/>
  <c r="BA60" i="22"/>
  <c r="BC60" i="22" s="1"/>
  <c r="AW60" i="22"/>
  <c r="AY60" i="22" s="1"/>
  <c r="BA7" i="22"/>
  <c r="BC7" i="22" s="1"/>
  <c r="AW7" i="22"/>
  <c r="AY7" i="22" s="1"/>
  <c r="AW47" i="22"/>
  <c r="AY47" i="22" s="1"/>
  <c r="BA47" i="22"/>
  <c r="BC47" i="22" s="1"/>
  <c r="BA6" i="22"/>
  <c r="BC6" i="22" s="1"/>
  <c r="AW6" i="22"/>
  <c r="AY6" i="22" s="1"/>
  <c r="AW24" i="22"/>
  <c r="AY24" i="22" s="1"/>
  <c r="BA24" i="22"/>
  <c r="BC24" i="22" s="1"/>
  <c r="BA29" i="22"/>
  <c r="BC29" i="22" s="1"/>
  <c r="AW29" i="22"/>
  <c r="AY29" i="22" s="1"/>
  <c r="BA39" i="22"/>
  <c r="BC39" i="22" s="1"/>
  <c r="AW39" i="22"/>
  <c r="AY39" i="22" s="1"/>
  <c r="BA64" i="22"/>
  <c r="BC64" i="22" s="1"/>
  <c r="AW64" i="22"/>
  <c r="AY64" i="22" s="1"/>
  <c r="AW12" i="22"/>
  <c r="AY12" i="22" s="1"/>
  <c r="BA12" i="22"/>
  <c r="BC12" i="22" s="1"/>
  <c r="AW80" i="22"/>
  <c r="AY80" i="22" s="1"/>
  <c r="BA80" i="22"/>
  <c r="BC80" i="22" s="1"/>
  <c r="AW38" i="22"/>
  <c r="AY38" i="22" s="1"/>
  <c r="BA38" i="22"/>
  <c r="BC38" i="22" s="1"/>
  <c r="BA59" i="22"/>
  <c r="BC59" i="22" s="1"/>
  <c r="AW59" i="22"/>
  <c r="AY59" i="22" s="1"/>
  <c r="AW67" i="22"/>
  <c r="AY67" i="22" s="1"/>
  <c r="BA67" i="22"/>
  <c r="BC67" i="22" s="1"/>
  <c r="AW19" i="22"/>
  <c r="AY19" i="22" s="1"/>
  <c r="BA19" i="22"/>
  <c r="BC19" i="22" s="1"/>
  <c r="BA74" i="22"/>
  <c r="BC74" i="22" s="1"/>
  <c r="AW74" i="22"/>
  <c r="AY74" i="22" s="1"/>
  <c r="AW43" i="22"/>
  <c r="AY43" i="22" s="1"/>
  <c r="BA43" i="22"/>
  <c r="BC43" i="22" s="1"/>
  <c r="BA65" i="22"/>
  <c r="BC65" i="22" s="1"/>
  <c r="AW65" i="22"/>
  <c r="AY65" i="22" s="1"/>
  <c r="AW16" i="22"/>
  <c r="AY16" i="22" s="1"/>
  <c r="BA16" i="22"/>
  <c r="BC16" i="22" s="1"/>
  <c r="BA34" i="22"/>
  <c r="AW34" i="22"/>
  <c r="AW79" i="22"/>
  <c r="AY79" i="22" s="1"/>
  <c r="BE79" i="22" s="1"/>
  <c r="BA79" i="22"/>
  <c r="BC79" i="22" s="1"/>
  <c r="BA69" i="22"/>
  <c r="BC69" i="22" s="1"/>
  <c r="AW69" i="22"/>
  <c r="AY69" i="22" s="1"/>
  <c r="BA73" i="22"/>
  <c r="BC73" i="22" s="1"/>
  <c r="AW73" i="22"/>
  <c r="AY73" i="22" s="1"/>
  <c r="BE48" i="22"/>
  <c r="BA9" i="22"/>
  <c r="BC9" i="22" s="1"/>
  <c r="AW9" i="22"/>
  <c r="AY9" i="22" s="1"/>
  <c r="BA27" i="22"/>
  <c r="BC27" i="22" s="1"/>
  <c r="AW27" i="22"/>
  <c r="AY27" i="22" s="1"/>
  <c r="AW50" i="22"/>
  <c r="AY50" i="22" s="1"/>
  <c r="BA50" i="22"/>
  <c r="BC50" i="22" s="1"/>
  <c r="AW77" i="22"/>
  <c r="AY77" i="22" s="1"/>
  <c r="BA77" i="22"/>
  <c r="BC77" i="22" s="1"/>
  <c r="AW20" i="22"/>
  <c r="AY20" i="22" s="1"/>
  <c r="BA20" i="22"/>
  <c r="BC20" i="22" s="1"/>
  <c r="BA35" i="22"/>
  <c r="BC35" i="22" s="1"/>
  <c r="AW35" i="22"/>
  <c r="AY35" i="22" s="1"/>
  <c r="BA63" i="22"/>
  <c r="BC63" i="22" s="1"/>
  <c r="AW63" i="22"/>
  <c r="AY63" i="22" s="1"/>
  <c r="BA17" i="22"/>
  <c r="BC17" i="22" s="1"/>
  <c r="AW17" i="22"/>
  <c r="AY17" i="22" s="1"/>
  <c r="AW55" i="22"/>
  <c r="AY55" i="22" s="1"/>
  <c r="BA55" i="22"/>
  <c r="BC55" i="22" s="1"/>
  <c r="AW30" i="22"/>
  <c r="AY30" i="22" s="1"/>
  <c r="BA30" i="22"/>
  <c r="BC30" i="22" s="1"/>
  <c r="BE56" i="22"/>
  <c r="BE40" i="22"/>
  <c r="BA66" i="22"/>
  <c r="BC66" i="22" s="1"/>
  <c r="AW66" i="22"/>
  <c r="AY66" i="22" s="1"/>
  <c r="BA31" i="22"/>
  <c r="AW31" i="22"/>
  <c r="AW70" i="22"/>
  <c r="AY70" i="22" s="1"/>
  <c r="BA70" i="22"/>
  <c r="BC70" i="22" s="1"/>
  <c r="AW58" i="22"/>
  <c r="AY58" i="22" s="1"/>
  <c r="BA58" i="22"/>
  <c r="BC58" i="22" s="1"/>
  <c r="BA81" i="22"/>
  <c r="BC81" i="22" s="1"/>
  <c r="AW81" i="22"/>
  <c r="AY81" i="22" s="1"/>
  <c r="BA61" i="22"/>
  <c r="BC61" i="22" s="1"/>
  <c r="AW61" i="22"/>
  <c r="AY61" i="22" s="1"/>
  <c r="BA82" i="22"/>
  <c r="BC82" i="22" s="1"/>
  <c r="AW82" i="22"/>
  <c r="AY82" i="22" s="1"/>
  <c r="AW75" i="22"/>
  <c r="AY75" i="22" s="1"/>
  <c r="BA75" i="22"/>
  <c r="BC75" i="22" s="1"/>
  <c r="AW11" i="22"/>
  <c r="AY11" i="22" s="1"/>
  <c r="BA11" i="22"/>
  <c r="BC11" i="22" s="1"/>
  <c r="BA37" i="22"/>
  <c r="BC37" i="22" s="1"/>
  <c r="AW37" i="22"/>
  <c r="AY37" i="22" s="1"/>
  <c r="BA71" i="22"/>
  <c r="BC71" i="22" s="1"/>
  <c r="AW71" i="22"/>
  <c r="AY71" i="22" s="1"/>
  <c r="BE51" i="22"/>
  <c r="BA8" i="22"/>
  <c r="BC8" i="22" s="1"/>
  <c r="AW8" i="22"/>
  <c r="AY8" i="22" s="1"/>
  <c r="AW33" i="22"/>
  <c r="AY33" i="22" s="1"/>
  <c r="BA33" i="22"/>
  <c r="BC33" i="22" s="1"/>
  <c r="AW15" i="22"/>
  <c r="BA15" i="22"/>
  <c r="AW53" i="22"/>
  <c r="AY53" i="22" s="1"/>
  <c r="BA53" i="22"/>
  <c r="BC53" i="22" s="1"/>
  <c r="BA14" i="22"/>
  <c r="BC14" i="22" s="1"/>
  <c r="AW14" i="22"/>
  <c r="AY14" i="22" s="1"/>
  <c r="AW41" i="22"/>
  <c r="AY41" i="22" s="1"/>
  <c r="BA41" i="22"/>
  <c r="BC41" i="22" s="1"/>
  <c r="BA62" i="22"/>
  <c r="BC62" i="22" s="1"/>
  <c r="AW62" i="22"/>
  <c r="AY62" i="22" s="1"/>
  <c r="AW13" i="22"/>
  <c r="AY13" i="22" s="1"/>
  <c r="BA13" i="22"/>
  <c r="BC13" i="22" s="1"/>
  <c r="BA22" i="22"/>
  <c r="BC22" i="22" s="1"/>
  <c r="AW22" i="22"/>
  <c r="AY22" i="22" s="1"/>
  <c r="AW26" i="22"/>
  <c r="AY26" i="22" s="1"/>
  <c r="BA26" i="22"/>
  <c r="BC26" i="22" s="1"/>
  <c r="AW46" i="22"/>
  <c r="AY46" i="22" s="1"/>
  <c r="BA46" i="22"/>
  <c r="BC46" i="22" s="1"/>
  <c r="BA32" i="22"/>
  <c r="BC32" i="22" s="1"/>
  <c r="AW32" i="22"/>
  <c r="AY32" i="22" s="1"/>
  <c r="BA68" i="22"/>
  <c r="BC68" i="22" s="1"/>
  <c r="AW68" i="22"/>
  <c r="AY68" i="22" s="1"/>
  <c r="AW18" i="22"/>
  <c r="AY18" i="22" s="1"/>
  <c r="BA18" i="22"/>
  <c r="BC18" i="22" s="1"/>
  <c r="AW45" i="22"/>
  <c r="AY45" i="22" s="1"/>
  <c r="BA45" i="22"/>
  <c r="BC45" i="22" s="1"/>
  <c r="BA78" i="22"/>
  <c r="BC78" i="22" s="1"/>
  <c r="AW78" i="22"/>
  <c r="AY78" i="22" s="1"/>
  <c r="BE76" i="22"/>
  <c r="BE36" i="22"/>
  <c r="AE2" i="4"/>
  <c r="AD2" i="4"/>
  <c r="AE126" i="4"/>
  <c r="AE3" i="4"/>
  <c r="AC2" i="4"/>
  <c r="AC126" i="4"/>
  <c r="AC3" i="4"/>
  <c r="C87" i="22"/>
  <c r="D87" i="22"/>
  <c r="E87" i="22"/>
  <c r="F87" i="22"/>
  <c r="G87" i="22"/>
  <c r="H87" i="22"/>
  <c r="I87" i="22"/>
  <c r="J87" i="22"/>
  <c r="K87" i="22"/>
  <c r="L87" i="22"/>
  <c r="M87" i="22"/>
  <c r="N87" i="22"/>
  <c r="O87" i="22"/>
  <c r="P87" i="22"/>
  <c r="Q87" i="22"/>
  <c r="R87" i="22"/>
  <c r="S87" i="22"/>
  <c r="T87" i="22"/>
  <c r="U87" i="22"/>
  <c r="V87" i="22"/>
  <c r="W87" i="22"/>
  <c r="X87" i="22"/>
  <c r="Y87" i="22"/>
  <c r="Z87" i="22"/>
  <c r="AA87" i="22"/>
  <c r="B87" i="22"/>
  <c r="AD7" i="24"/>
  <c r="AD8" i="24"/>
  <c r="AD9" i="24"/>
  <c r="AD10" i="24"/>
  <c r="AD11" i="24"/>
  <c r="AD12" i="24"/>
  <c r="AD13" i="24"/>
  <c r="AD14" i="24"/>
  <c r="AD15" i="24"/>
  <c r="AD16" i="24"/>
  <c r="AD17" i="24"/>
  <c r="AD18" i="24"/>
  <c r="AD19" i="24"/>
  <c r="AD20" i="24"/>
  <c r="AD21" i="24"/>
  <c r="AD22" i="24"/>
  <c r="AD23" i="24"/>
  <c r="AD24" i="24"/>
  <c r="AD6" i="24"/>
  <c r="AC7" i="24"/>
  <c r="AC8" i="24"/>
  <c r="AC9" i="24"/>
  <c r="AC10" i="24"/>
  <c r="AC11" i="24"/>
  <c r="AC12" i="24"/>
  <c r="AC13" i="24"/>
  <c r="AC14" i="24"/>
  <c r="AC15" i="24"/>
  <c r="AC16" i="24"/>
  <c r="AC17" i="24"/>
  <c r="AC18" i="24"/>
  <c r="AC19" i="24"/>
  <c r="AC20" i="24"/>
  <c r="AC21" i="24"/>
  <c r="AC22" i="24"/>
  <c r="AC23" i="24"/>
  <c r="AC24" i="24"/>
  <c r="AC6" i="24"/>
  <c r="AB7" i="24"/>
  <c r="AH7" i="24" s="1"/>
  <c r="AB8" i="24"/>
  <c r="AH8" i="24" s="1"/>
  <c r="AB9" i="24"/>
  <c r="AH9" i="24" s="1"/>
  <c r="AB10" i="24"/>
  <c r="AH10" i="24" s="1"/>
  <c r="AB11" i="24"/>
  <c r="AH11" i="24" s="1"/>
  <c r="AB12" i="24"/>
  <c r="AH12" i="24" s="1"/>
  <c r="AB13" i="24"/>
  <c r="AH13" i="24" s="1"/>
  <c r="AB14" i="24"/>
  <c r="AH14" i="24" s="1"/>
  <c r="AB15" i="24"/>
  <c r="AH15" i="24" s="1"/>
  <c r="AB16" i="24"/>
  <c r="AH16" i="24" s="1"/>
  <c r="AB17" i="24"/>
  <c r="AH17" i="24" s="1"/>
  <c r="AB18" i="24"/>
  <c r="AH18" i="24" s="1"/>
  <c r="AB19" i="24"/>
  <c r="AH19" i="24" s="1"/>
  <c r="AB20" i="24"/>
  <c r="AH20" i="24" s="1"/>
  <c r="AB21" i="24"/>
  <c r="AH21" i="24" s="1"/>
  <c r="AB22" i="24"/>
  <c r="AH22" i="24" s="1"/>
  <c r="AB23" i="24"/>
  <c r="AH23" i="24" s="1"/>
  <c r="AB24" i="24"/>
  <c r="AH24" i="24" s="1"/>
  <c r="AB6" i="24"/>
  <c r="AH6" i="24" s="1"/>
  <c r="AA7" i="24"/>
  <c r="AA8" i="24"/>
  <c r="AA9" i="24"/>
  <c r="AA10" i="24"/>
  <c r="AA11" i="24"/>
  <c r="AA12" i="24"/>
  <c r="AA13" i="24"/>
  <c r="AA14" i="24"/>
  <c r="AA15" i="24"/>
  <c r="AA16" i="24"/>
  <c r="AA17" i="24"/>
  <c r="AA18" i="24"/>
  <c r="AA19" i="24"/>
  <c r="AA20" i="24"/>
  <c r="AA21" i="24"/>
  <c r="AA22" i="24"/>
  <c r="AA23" i="24"/>
  <c r="AA24" i="24"/>
  <c r="AA6" i="24"/>
  <c r="Y7" i="24"/>
  <c r="Y8" i="24"/>
  <c r="Y9" i="24"/>
  <c r="Y10" i="24"/>
  <c r="Y11" i="24"/>
  <c r="Y12" i="24"/>
  <c r="Y13" i="24"/>
  <c r="Y14" i="24"/>
  <c r="Y15" i="24"/>
  <c r="Y16" i="24"/>
  <c r="Y17" i="24"/>
  <c r="Y18" i="24"/>
  <c r="Y19" i="24"/>
  <c r="Y20" i="24"/>
  <c r="Y21" i="24"/>
  <c r="Y22" i="24"/>
  <c r="Y23" i="24"/>
  <c r="Y24" i="24"/>
  <c r="Y6" i="24"/>
  <c r="X24" i="24"/>
  <c r="X23" i="24"/>
  <c r="X22" i="24"/>
  <c r="X21" i="24"/>
  <c r="X20" i="24"/>
  <c r="X12" i="24"/>
  <c r="AF14" i="26" l="1"/>
  <c r="BE38" i="22"/>
  <c r="BE37" i="22"/>
  <c r="BE61" i="22"/>
  <c r="BE63" i="22"/>
  <c r="BE78" i="22"/>
  <c r="BE35" i="22"/>
  <c r="BE73" i="22"/>
  <c r="BE8" i="22"/>
  <c r="BE77" i="22"/>
  <c r="BE58" i="22"/>
  <c r="BE26" i="22"/>
  <c r="BE13" i="22"/>
  <c r="BE41" i="22"/>
  <c r="BE65" i="22"/>
  <c r="BE32" i="22"/>
  <c r="BE74" i="22"/>
  <c r="BE60" i="22"/>
  <c r="BE75" i="22"/>
  <c r="BE55" i="22"/>
  <c r="BE68" i="22"/>
  <c r="BE62" i="22"/>
  <c r="BE14" i="22"/>
  <c r="BE70" i="22"/>
  <c r="BE66" i="22"/>
  <c r="BE50" i="22"/>
  <c r="BE9" i="22"/>
  <c r="BE64" i="22"/>
  <c r="BE29" i="22"/>
  <c r="BE45" i="22"/>
  <c r="BE46" i="22"/>
  <c r="BE22" i="22"/>
  <c r="BC15" i="22"/>
  <c r="BA86" i="22"/>
  <c r="BE71" i="22"/>
  <c r="BE11" i="22"/>
  <c r="BE82" i="22"/>
  <c r="BE81" i="22"/>
  <c r="BE30" i="22"/>
  <c r="BE17" i="22"/>
  <c r="BE20" i="22"/>
  <c r="BE16" i="22"/>
  <c r="BE43" i="22"/>
  <c r="BE19" i="22"/>
  <c r="BE59" i="22"/>
  <c r="BE80" i="22"/>
  <c r="BE6" i="22"/>
  <c r="BE7" i="22"/>
  <c r="BE25" i="22"/>
  <c r="BE72" i="22"/>
  <c r="BE83" i="22"/>
  <c r="AY15" i="22"/>
  <c r="AW86" i="22"/>
  <c r="AW87" i="22"/>
  <c r="AY31" i="22"/>
  <c r="BE69" i="22"/>
  <c r="AY34" i="22"/>
  <c r="AW88" i="22"/>
  <c r="BE67" i="22"/>
  <c r="BE18" i="22"/>
  <c r="BE53" i="22"/>
  <c r="BE33" i="22"/>
  <c r="BC31" i="22"/>
  <c r="BC87" i="22" s="1"/>
  <c r="BA87" i="22"/>
  <c r="BE27" i="22"/>
  <c r="BC34" i="22"/>
  <c r="BC88" i="22" s="1"/>
  <c r="BA88" i="22"/>
  <c r="BE12" i="22"/>
  <c r="BE39" i="22"/>
  <c r="BE24" i="22"/>
  <c r="BE47" i="22"/>
  <c r="BE28" i="22"/>
  <c r="BE44" i="22"/>
  <c r="BE21" i="22"/>
  <c r="Z24" i="24"/>
  <c r="AE24" i="24" s="1"/>
  <c r="Z20" i="24"/>
  <c r="AE20" i="24" s="1"/>
  <c r="Z16" i="24"/>
  <c r="AE16" i="24" s="1"/>
  <c r="Z12" i="24"/>
  <c r="AE12" i="24" s="1"/>
  <c r="Z8" i="24"/>
  <c r="AE8" i="24" s="1"/>
  <c r="Z22" i="24"/>
  <c r="AE22" i="24" s="1"/>
  <c r="Z18" i="24"/>
  <c r="AE18" i="24" s="1"/>
  <c r="Z10" i="24"/>
  <c r="AE10" i="24" s="1"/>
  <c r="Z6" i="24"/>
  <c r="AE6" i="24" s="1"/>
  <c r="AF6" i="24" s="1"/>
  <c r="Z13" i="24"/>
  <c r="AE13" i="24" s="1"/>
  <c r="Z14" i="24"/>
  <c r="AE14" i="24" s="1"/>
  <c r="Z21" i="24"/>
  <c r="AE21" i="24" s="1"/>
  <c r="Z17" i="24"/>
  <c r="AE17" i="24" s="1"/>
  <c r="Z9" i="24"/>
  <c r="AE9" i="24" s="1"/>
  <c r="AE87" i="22"/>
  <c r="Z15" i="24"/>
  <c r="AE15" i="24" s="1"/>
  <c r="Z23" i="24"/>
  <c r="AE23" i="24" s="1"/>
  <c r="Z19" i="24"/>
  <c r="AE19" i="24" s="1"/>
  <c r="Z11" i="24"/>
  <c r="AE11" i="24" s="1"/>
  <c r="Z7" i="24"/>
  <c r="AE7" i="24" s="1"/>
  <c r="Y25" i="24"/>
  <c r="F23" i="24" s="1"/>
  <c r="AC25" i="24"/>
  <c r="F27" i="24" s="1"/>
  <c r="AD25" i="24"/>
  <c r="AA25" i="24"/>
  <c r="F25" i="24" s="1"/>
  <c r="AB25" i="24"/>
  <c r="F26" i="24" s="1"/>
  <c r="AD26" i="24"/>
  <c r="Y1" i="22"/>
  <c r="X1" i="22"/>
  <c r="W1" i="22"/>
  <c r="V1" i="22"/>
  <c r="U1" i="22"/>
  <c r="T1" i="22"/>
  <c r="S1" i="22"/>
  <c r="K1" i="22"/>
  <c r="J1" i="22"/>
  <c r="AF15" i="26" l="1"/>
  <c r="BE34" i="22"/>
  <c r="BE88" i="22" s="1"/>
  <c r="AY88" i="22"/>
  <c r="BC86" i="22"/>
  <c r="AY86" i="22"/>
  <c r="BE15" i="22"/>
  <c r="BE31" i="22"/>
  <c r="BE87" i="22" s="1"/>
  <c r="AY87" i="22"/>
  <c r="Z25" i="24"/>
  <c r="F24" i="24"/>
  <c r="AF7" i="24"/>
  <c r="AF8" i="24" s="1"/>
  <c r="AF9" i="24" s="1"/>
  <c r="AF10" i="24" s="1"/>
  <c r="AF11" i="24" s="1"/>
  <c r="AF12" i="24" s="1"/>
  <c r="AF13" i="24" s="1"/>
  <c r="AF14" i="24" s="1"/>
  <c r="AF15" i="24" s="1"/>
  <c r="AF16" i="24" s="1"/>
  <c r="AF17" i="24" s="1"/>
  <c r="AF18" i="24" s="1"/>
  <c r="AF19" i="24" s="1"/>
  <c r="AF20" i="24" s="1"/>
  <c r="AF21" i="24" s="1"/>
  <c r="AF22" i="24" s="1"/>
  <c r="AF23" i="24" s="1"/>
  <c r="AF24" i="24" s="1"/>
  <c r="F28" i="24"/>
  <c r="P17" i="24"/>
  <c r="H17" i="24"/>
  <c r="X19" i="24"/>
  <c r="X18" i="24"/>
  <c r="X17" i="24"/>
  <c r="X16" i="24"/>
  <c r="X15" i="24"/>
  <c r="X14" i="24"/>
  <c r="X13" i="24"/>
  <c r="X11" i="24"/>
  <c r="X10" i="24"/>
  <c r="X9" i="24"/>
  <c r="X8" i="24"/>
  <c r="X7" i="24"/>
  <c r="X6" i="24"/>
  <c r="AF16" i="26" l="1"/>
  <c r="BE86" i="22"/>
  <c r="F30" i="24"/>
  <c r="AF17" i="26" l="1"/>
  <c r="AE25" i="24"/>
  <c r="AF18" i="26" l="1"/>
  <c r="AS8" i="20"/>
  <c r="AR8" i="20"/>
  <c r="AQ8" i="20"/>
  <c r="AP8" i="20"/>
  <c r="AO8" i="20"/>
  <c r="AN8" i="20"/>
  <c r="AM8" i="20"/>
  <c r="AL8" i="20"/>
  <c r="AK8" i="20"/>
  <c r="AJ8" i="20"/>
  <c r="AI8" i="20"/>
  <c r="AS7" i="20"/>
  <c r="AR7" i="20"/>
  <c r="AU7" i="20" s="1"/>
  <c r="AQ7" i="20"/>
  <c r="AP7" i="20"/>
  <c r="AO7" i="20"/>
  <c r="AN7" i="20"/>
  <c r="AM7" i="20"/>
  <c r="AL7" i="20"/>
  <c r="AK7" i="20"/>
  <c r="AT7" i="20" s="1"/>
  <c r="AJ7" i="20"/>
  <c r="AI7" i="20"/>
  <c r="AR6" i="20"/>
  <c r="AU6" i="20" s="1"/>
  <c r="AQ6" i="20"/>
  <c r="AP6" i="20"/>
  <c r="AO6" i="20"/>
  <c r="AN6" i="20"/>
  <c r="AM6" i="20"/>
  <c r="AL6" i="20"/>
  <c r="AK6" i="20"/>
  <c r="AT6" i="20" s="1"/>
  <c r="AJ6" i="20"/>
  <c r="AF19" i="26" l="1"/>
  <c r="AU8" i="20"/>
  <c r="AT8" i="20"/>
  <c r="AW6" i="20"/>
  <c r="AW8" i="20"/>
  <c r="AW7" i="20"/>
  <c r="AV6" i="20"/>
  <c r="CF57" i="23"/>
  <c r="CE57" i="23"/>
  <c r="CD57" i="23"/>
  <c r="AV7" i="20"/>
  <c r="AV8" i="20"/>
  <c r="AF20" i="26" l="1"/>
  <c r="BB5" i="22"/>
  <c r="AX5" i="22"/>
  <c r="J10" i="24"/>
  <c r="AF21" i="26" l="1"/>
  <c r="AX7" i="20"/>
  <c r="AX8" i="20"/>
  <c r="AX6" i="20"/>
  <c r="AY6" i="20" s="1"/>
  <c r="AF22" i="26" l="1"/>
  <c r="AY7" i="20"/>
  <c r="AY8" i="20"/>
  <c r="AF23" i="26" l="1"/>
  <c r="CF40" i="23"/>
  <c r="CF42" i="23"/>
  <c r="CF41" i="23"/>
  <c r="CE40" i="23"/>
  <c r="CE42" i="23"/>
  <c r="CE41" i="23"/>
  <c r="CD40" i="23"/>
  <c r="CD42" i="23"/>
  <c r="CD41" i="23"/>
  <c r="AF24" i="26" l="1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6" i="9"/>
  <c r="AF25" i="26" l="1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6" i="9"/>
  <c r="AF26" i="26" l="1"/>
  <c r="AF27" i="26" l="1"/>
  <c r="AW5" i="22"/>
  <c r="AY5" i="22" s="1"/>
  <c r="BA5" i="22"/>
  <c r="BC5" i="22" s="1"/>
  <c r="AF86" i="13"/>
  <c r="AF28" i="26" l="1"/>
  <c r="BE5" i="22"/>
  <c r="AF29" i="26" l="1"/>
  <c r="D353" i="8"/>
  <c r="D365" i="8" s="1"/>
  <c r="D377" i="8" s="1"/>
  <c r="D389" i="8" s="1"/>
  <c r="D401" i="8" s="1"/>
  <c r="D413" i="8" s="1"/>
  <c r="D425" i="8" s="1"/>
  <c r="D437" i="8" s="1"/>
  <c r="D449" i="8" s="1"/>
  <c r="D461" i="8" s="1"/>
  <c r="D473" i="8" s="1"/>
  <c r="D485" i="8" s="1"/>
  <c r="D497" i="8" s="1"/>
  <c r="D509" i="8" s="1"/>
  <c r="D521" i="8" s="1"/>
  <c r="D533" i="8" s="1"/>
  <c r="D545" i="8" s="1"/>
  <c r="D557" i="8" s="1"/>
  <c r="D569" i="8" s="1"/>
  <c r="D581" i="8" s="1"/>
  <c r="D593" i="8" s="1"/>
  <c r="D605" i="8" s="1"/>
  <c r="D617" i="8" s="1"/>
  <c r="D629" i="8" s="1"/>
  <c r="D641" i="8" s="1"/>
  <c r="D653" i="8" s="1"/>
  <c r="D665" i="8" s="1"/>
  <c r="D677" i="8" s="1"/>
  <c r="D689" i="8" s="1"/>
  <c r="D701" i="8" s="1"/>
  <c r="D713" i="8" s="1"/>
  <c r="D725" i="8" s="1"/>
  <c r="D737" i="8" s="1"/>
  <c r="D749" i="8" s="1"/>
  <c r="D761" i="8" s="1"/>
  <c r="D773" i="8" s="1"/>
  <c r="D785" i="8" s="1"/>
  <c r="D797" i="8" s="1"/>
  <c r="D809" i="8" s="1"/>
  <c r="D821" i="8" s="1"/>
  <c r="D833" i="8" s="1"/>
  <c r="D845" i="8" s="1"/>
  <c r="D857" i="8" s="1"/>
  <c r="D869" i="8" s="1"/>
  <c r="D881" i="8" s="1"/>
  <c r="D893" i="8" s="1"/>
  <c r="D905" i="8" s="1"/>
  <c r="D917" i="8" s="1"/>
  <c r="D929" i="8" s="1"/>
  <c r="D941" i="8" s="1"/>
  <c r="D953" i="8" s="1"/>
  <c r="D352" i="8"/>
  <c r="D364" i="8" s="1"/>
  <c r="D376" i="8" s="1"/>
  <c r="D388" i="8" s="1"/>
  <c r="D400" i="8" s="1"/>
  <c r="D412" i="8" s="1"/>
  <c r="D424" i="8" s="1"/>
  <c r="D436" i="8" s="1"/>
  <c r="D448" i="8" s="1"/>
  <c r="D460" i="8" s="1"/>
  <c r="D472" i="8" s="1"/>
  <c r="D484" i="8" s="1"/>
  <c r="D496" i="8" s="1"/>
  <c r="D508" i="8" s="1"/>
  <c r="D520" i="8" s="1"/>
  <c r="D532" i="8" s="1"/>
  <c r="D544" i="8" s="1"/>
  <c r="D556" i="8" s="1"/>
  <c r="D568" i="8" s="1"/>
  <c r="D580" i="8" s="1"/>
  <c r="D592" i="8" s="1"/>
  <c r="D604" i="8" s="1"/>
  <c r="D616" i="8" s="1"/>
  <c r="D628" i="8" s="1"/>
  <c r="D640" i="8" s="1"/>
  <c r="D652" i="8" s="1"/>
  <c r="D664" i="8" s="1"/>
  <c r="D676" i="8" s="1"/>
  <c r="D688" i="8" s="1"/>
  <c r="D700" i="8" s="1"/>
  <c r="D712" i="8" s="1"/>
  <c r="D724" i="8" s="1"/>
  <c r="D736" i="8" s="1"/>
  <c r="D748" i="8" s="1"/>
  <c r="D760" i="8" s="1"/>
  <c r="D772" i="8" s="1"/>
  <c r="D784" i="8" s="1"/>
  <c r="D796" i="8" s="1"/>
  <c r="D808" i="8" s="1"/>
  <c r="D820" i="8" s="1"/>
  <c r="D832" i="8" s="1"/>
  <c r="D844" i="8" s="1"/>
  <c r="D856" i="8" s="1"/>
  <c r="D868" i="8" s="1"/>
  <c r="D880" i="8" s="1"/>
  <c r="D892" i="8" s="1"/>
  <c r="D904" i="8" s="1"/>
  <c r="D916" i="8" s="1"/>
  <c r="D928" i="8" s="1"/>
  <c r="D940" i="8" s="1"/>
  <c r="D952" i="8" s="1"/>
  <c r="D351" i="8"/>
  <c r="D363" i="8" s="1"/>
  <c r="D375" i="8" s="1"/>
  <c r="D387" i="8" s="1"/>
  <c r="D399" i="8" s="1"/>
  <c r="D411" i="8" s="1"/>
  <c r="D423" i="8" s="1"/>
  <c r="D435" i="8" s="1"/>
  <c r="D447" i="8" s="1"/>
  <c r="D459" i="8" s="1"/>
  <c r="D471" i="8" s="1"/>
  <c r="D483" i="8" s="1"/>
  <c r="D495" i="8" s="1"/>
  <c r="D507" i="8" s="1"/>
  <c r="D519" i="8" s="1"/>
  <c r="D531" i="8" s="1"/>
  <c r="D543" i="8" s="1"/>
  <c r="D555" i="8" s="1"/>
  <c r="D567" i="8" s="1"/>
  <c r="D579" i="8" s="1"/>
  <c r="D591" i="8" s="1"/>
  <c r="D603" i="8" s="1"/>
  <c r="D615" i="8" s="1"/>
  <c r="D627" i="8" s="1"/>
  <c r="D639" i="8" s="1"/>
  <c r="D651" i="8" s="1"/>
  <c r="D663" i="8" s="1"/>
  <c r="D675" i="8" s="1"/>
  <c r="D687" i="8" s="1"/>
  <c r="D699" i="8" s="1"/>
  <c r="D711" i="8" s="1"/>
  <c r="D723" i="8" s="1"/>
  <c r="D735" i="8" s="1"/>
  <c r="D747" i="8" s="1"/>
  <c r="D759" i="8" s="1"/>
  <c r="D771" i="8" s="1"/>
  <c r="D783" i="8" s="1"/>
  <c r="D795" i="8" s="1"/>
  <c r="D807" i="8" s="1"/>
  <c r="D819" i="8" s="1"/>
  <c r="D831" i="8" s="1"/>
  <c r="D843" i="8" s="1"/>
  <c r="D855" i="8" s="1"/>
  <c r="D867" i="8" s="1"/>
  <c r="D879" i="8" s="1"/>
  <c r="D891" i="8" s="1"/>
  <c r="D903" i="8" s="1"/>
  <c r="D915" i="8" s="1"/>
  <c r="D927" i="8" s="1"/>
  <c r="D939" i="8" s="1"/>
  <c r="D951" i="8" s="1"/>
  <c r="D350" i="8"/>
  <c r="D362" i="8" s="1"/>
  <c r="D374" i="8" s="1"/>
  <c r="D386" i="8" s="1"/>
  <c r="D398" i="8" s="1"/>
  <c r="D410" i="8" s="1"/>
  <c r="D422" i="8" s="1"/>
  <c r="D434" i="8" s="1"/>
  <c r="D446" i="8" s="1"/>
  <c r="D458" i="8" s="1"/>
  <c r="D470" i="8" s="1"/>
  <c r="D482" i="8" s="1"/>
  <c r="D494" i="8" s="1"/>
  <c r="D506" i="8" s="1"/>
  <c r="D518" i="8" s="1"/>
  <c r="D530" i="8" s="1"/>
  <c r="D542" i="8" s="1"/>
  <c r="D554" i="8" s="1"/>
  <c r="D566" i="8" s="1"/>
  <c r="D578" i="8" s="1"/>
  <c r="D590" i="8" s="1"/>
  <c r="D602" i="8" s="1"/>
  <c r="D614" i="8" s="1"/>
  <c r="D626" i="8" s="1"/>
  <c r="D638" i="8" s="1"/>
  <c r="D650" i="8" s="1"/>
  <c r="D662" i="8" s="1"/>
  <c r="D674" i="8" s="1"/>
  <c r="D686" i="8" s="1"/>
  <c r="D698" i="8" s="1"/>
  <c r="D710" i="8" s="1"/>
  <c r="D722" i="8" s="1"/>
  <c r="D734" i="8" s="1"/>
  <c r="D746" i="8" s="1"/>
  <c r="D758" i="8" s="1"/>
  <c r="D770" i="8" s="1"/>
  <c r="D782" i="8" s="1"/>
  <c r="D794" i="8" s="1"/>
  <c r="D806" i="8" s="1"/>
  <c r="D818" i="8" s="1"/>
  <c r="D830" i="8" s="1"/>
  <c r="D842" i="8" s="1"/>
  <c r="D854" i="8" s="1"/>
  <c r="D866" i="8" s="1"/>
  <c r="D878" i="8" s="1"/>
  <c r="D890" i="8" s="1"/>
  <c r="D902" i="8" s="1"/>
  <c r="D914" i="8" s="1"/>
  <c r="D926" i="8" s="1"/>
  <c r="D938" i="8" s="1"/>
  <c r="D950" i="8" s="1"/>
  <c r="D349" i="8"/>
  <c r="D361" i="8" s="1"/>
  <c r="D373" i="8" s="1"/>
  <c r="D385" i="8" s="1"/>
  <c r="D397" i="8" s="1"/>
  <c r="D409" i="8" s="1"/>
  <c r="D421" i="8" s="1"/>
  <c r="D433" i="8" s="1"/>
  <c r="D445" i="8" s="1"/>
  <c r="D457" i="8" s="1"/>
  <c r="D469" i="8" s="1"/>
  <c r="D481" i="8" s="1"/>
  <c r="D493" i="8" s="1"/>
  <c r="D505" i="8" s="1"/>
  <c r="D517" i="8" s="1"/>
  <c r="D529" i="8" s="1"/>
  <c r="D541" i="8" s="1"/>
  <c r="D553" i="8" s="1"/>
  <c r="D565" i="8" s="1"/>
  <c r="D577" i="8" s="1"/>
  <c r="D589" i="8" s="1"/>
  <c r="D601" i="8" s="1"/>
  <c r="D613" i="8" s="1"/>
  <c r="D625" i="8" s="1"/>
  <c r="D637" i="8" s="1"/>
  <c r="D649" i="8" s="1"/>
  <c r="D661" i="8" s="1"/>
  <c r="D673" i="8" s="1"/>
  <c r="D685" i="8" s="1"/>
  <c r="D697" i="8" s="1"/>
  <c r="D709" i="8" s="1"/>
  <c r="D721" i="8" s="1"/>
  <c r="D733" i="8" s="1"/>
  <c r="D745" i="8" s="1"/>
  <c r="D757" i="8" s="1"/>
  <c r="D769" i="8" s="1"/>
  <c r="D781" i="8" s="1"/>
  <c r="D793" i="8" s="1"/>
  <c r="D805" i="8" s="1"/>
  <c r="D817" i="8" s="1"/>
  <c r="D829" i="8" s="1"/>
  <c r="D841" i="8" s="1"/>
  <c r="D853" i="8" s="1"/>
  <c r="D865" i="8" s="1"/>
  <c r="D877" i="8" s="1"/>
  <c r="D889" i="8" s="1"/>
  <c r="D901" i="8" s="1"/>
  <c r="D913" i="8" s="1"/>
  <c r="D925" i="8" s="1"/>
  <c r="D937" i="8" s="1"/>
  <c r="D949" i="8" s="1"/>
  <c r="D348" i="8"/>
  <c r="D360" i="8" s="1"/>
  <c r="D372" i="8" s="1"/>
  <c r="D384" i="8" s="1"/>
  <c r="D396" i="8" s="1"/>
  <c r="D408" i="8" s="1"/>
  <c r="D420" i="8" s="1"/>
  <c r="D432" i="8" s="1"/>
  <c r="D444" i="8" s="1"/>
  <c r="D456" i="8" s="1"/>
  <c r="D468" i="8" s="1"/>
  <c r="D480" i="8" s="1"/>
  <c r="D492" i="8" s="1"/>
  <c r="D504" i="8" s="1"/>
  <c r="D516" i="8" s="1"/>
  <c r="D528" i="8" s="1"/>
  <c r="D540" i="8" s="1"/>
  <c r="D552" i="8" s="1"/>
  <c r="D564" i="8" s="1"/>
  <c r="D576" i="8" s="1"/>
  <c r="D588" i="8" s="1"/>
  <c r="D600" i="8" s="1"/>
  <c r="D612" i="8" s="1"/>
  <c r="D624" i="8" s="1"/>
  <c r="D636" i="8" s="1"/>
  <c r="D648" i="8" s="1"/>
  <c r="D660" i="8" s="1"/>
  <c r="D672" i="8" s="1"/>
  <c r="D684" i="8" s="1"/>
  <c r="D696" i="8" s="1"/>
  <c r="D708" i="8" s="1"/>
  <c r="D720" i="8" s="1"/>
  <c r="D732" i="8" s="1"/>
  <c r="D744" i="8" s="1"/>
  <c r="D756" i="8" s="1"/>
  <c r="D768" i="8" s="1"/>
  <c r="D780" i="8" s="1"/>
  <c r="D792" i="8" s="1"/>
  <c r="D804" i="8" s="1"/>
  <c r="D816" i="8" s="1"/>
  <c r="D828" i="8" s="1"/>
  <c r="D840" i="8" s="1"/>
  <c r="D852" i="8" s="1"/>
  <c r="D864" i="8" s="1"/>
  <c r="D876" i="8" s="1"/>
  <c r="D888" i="8" s="1"/>
  <c r="D900" i="8" s="1"/>
  <c r="D912" i="8" s="1"/>
  <c r="D924" i="8" s="1"/>
  <c r="D936" i="8" s="1"/>
  <c r="D948" i="8" s="1"/>
  <c r="D347" i="8"/>
  <c r="D359" i="8" s="1"/>
  <c r="D371" i="8" s="1"/>
  <c r="D383" i="8" s="1"/>
  <c r="D395" i="8" s="1"/>
  <c r="D407" i="8" s="1"/>
  <c r="D419" i="8" s="1"/>
  <c r="D431" i="8" s="1"/>
  <c r="D443" i="8" s="1"/>
  <c r="D455" i="8" s="1"/>
  <c r="D467" i="8" s="1"/>
  <c r="D479" i="8" s="1"/>
  <c r="D491" i="8" s="1"/>
  <c r="D503" i="8" s="1"/>
  <c r="D515" i="8" s="1"/>
  <c r="D527" i="8" s="1"/>
  <c r="D539" i="8" s="1"/>
  <c r="D551" i="8" s="1"/>
  <c r="D563" i="8" s="1"/>
  <c r="D575" i="8" s="1"/>
  <c r="D587" i="8" s="1"/>
  <c r="D599" i="8" s="1"/>
  <c r="D611" i="8" s="1"/>
  <c r="D623" i="8" s="1"/>
  <c r="D635" i="8" s="1"/>
  <c r="D647" i="8" s="1"/>
  <c r="D659" i="8" s="1"/>
  <c r="D671" i="8" s="1"/>
  <c r="D683" i="8" s="1"/>
  <c r="D695" i="8" s="1"/>
  <c r="D707" i="8" s="1"/>
  <c r="D719" i="8" s="1"/>
  <c r="D731" i="8" s="1"/>
  <c r="D743" i="8" s="1"/>
  <c r="D755" i="8" s="1"/>
  <c r="D767" i="8" s="1"/>
  <c r="D779" i="8" s="1"/>
  <c r="D791" i="8" s="1"/>
  <c r="D803" i="8" s="1"/>
  <c r="D815" i="8" s="1"/>
  <c r="D827" i="8" s="1"/>
  <c r="D839" i="8" s="1"/>
  <c r="D851" i="8" s="1"/>
  <c r="D863" i="8" s="1"/>
  <c r="D875" i="8" s="1"/>
  <c r="D887" i="8" s="1"/>
  <c r="D899" i="8" s="1"/>
  <c r="D911" i="8" s="1"/>
  <c r="D923" i="8" s="1"/>
  <c r="D935" i="8" s="1"/>
  <c r="D947" i="8" s="1"/>
  <c r="D346" i="8"/>
  <c r="D358" i="8" s="1"/>
  <c r="D370" i="8" s="1"/>
  <c r="D382" i="8" s="1"/>
  <c r="D394" i="8" s="1"/>
  <c r="D406" i="8" s="1"/>
  <c r="D418" i="8" s="1"/>
  <c r="D430" i="8" s="1"/>
  <c r="D442" i="8" s="1"/>
  <c r="D454" i="8" s="1"/>
  <c r="D466" i="8" s="1"/>
  <c r="D478" i="8" s="1"/>
  <c r="D490" i="8" s="1"/>
  <c r="D502" i="8" s="1"/>
  <c r="D514" i="8" s="1"/>
  <c r="D526" i="8" s="1"/>
  <c r="D538" i="8" s="1"/>
  <c r="D550" i="8" s="1"/>
  <c r="D562" i="8" s="1"/>
  <c r="D574" i="8" s="1"/>
  <c r="D586" i="8" s="1"/>
  <c r="D598" i="8" s="1"/>
  <c r="D610" i="8" s="1"/>
  <c r="D622" i="8" s="1"/>
  <c r="D634" i="8" s="1"/>
  <c r="D646" i="8" s="1"/>
  <c r="D658" i="8" s="1"/>
  <c r="D670" i="8" s="1"/>
  <c r="D682" i="8" s="1"/>
  <c r="D694" i="8" s="1"/>
  <c r="D706" i="8" s="1"/>
  <c r="D718" i="8" s="1"/>
  <c r="D730" i="8" s="1"/>
  <c r="D742" i="8" s="1"/>
  <c r="D754" i="8" s="1"/>
  <c r="D766" i="8" s="1"/>
  <c r="D778" i="8" s="1"/>
  <c r="D790" i="8" s="1"/>
  <c r="D802" i="8" s="1"/>
  <c r="D814" i="8" s="1"/>
  <c r="D826" i="8" s="1"/>
  <c r="D838" i="8" s="1"/>
  <c r="D850" i="8" s="1"/>
  <c r="D862" i="8" s="1"/>
  <c r="D874" i="8" s="1"/>
  <c r="D886" i="8" s="1"/>
  <c r="D898" i="8" s="1"/>
  <c r="D910" i="8" s="1"/>
  <c r="D922" i="8" s="1"/>
  <c r="D934" i="8" s="1"/>
  <c r="D946" i="8" s="1"/>
  <c r="D345" i="8"/>
  <c r="D357" i="8" s="1"/>
  <c r="D369" i="8" s="1"/>
  <c r="D381" i="8" s="1"/>
  <c r="D393" i="8" s="1"/>
  <c r="D405" i="8" s="1"/>
  <c r="D417" i="8" s="1"/>
  <c r="D429" i="8" s="1"/>
  <c r="D441" i="8" s="1"/>
  <c r="D453" i="8" s="1"/>
  <c r="D465" i="8" s="1"/>
  <c r="D477" i="8" s="1"/>
  <c r="D489" i="8" s="1"/>
  <c r="D501" i="8" s="1"/>
  <c r="D513" i="8" s="1"/>
  <c r="D525" i="8" s="1"/>
  <c r="D537" i="8" s="1"/>
  <c r="D549" i="8" s="1"/>
  <c r="D561" i="8" s="1"/>
  <c r="D573" i="8" s="1"/>
  <c r="D585" i="8" s="1"/>
  <c r="D597" i="8" s="1"/>
  <c r="D609" i="8" s="1"/>
  <c r="D621" i="8" s="1"/>
  <c r="D633" i="8" s="1"/>
  <c r="D645" i="8" s="1"/>
  <c r="D657" i="8" s="1"/>
  <c r="D669" i="8" s="1"/>
  <c r="D681" i="8" s="1"/>
  <c r="D693" i="8" s="1"/>
  <c r="D705" i="8" s="1"/>
  <c r="D717" i="8" s="1"/>
  <c r="D729" i="8" s="1"/>
  <c r="D741" i="8" s="1"/>
  <c r="D753" i="8" s="1"/>
  <c r="D765" i="8" s="1"/>
  <c r="D777" i="8" s="1"/>
  <c r="D789" i="8" s="1"/>
  <c r="D801" i="8" s="1"/>
  <c r="D813" i="8" s="1"/>
  <c r="D825" i="8" s="1"/>
  <c r="D837" i="8" s="1"/>
  <c r="D849" i="8" s="1"/>
  <c r="D861" i="8" s="1"/>
  <c r="D873" i="8" s="1"/>
  <c r="D885" i="8" s="1"/>
  <c r="D897" i="8" s="1"/>
  <c r="D909" i="8" s="1"/>
  <c r="D921" i="8" s="1"/>
  <c r="D933" i="8" s="1"/>
  <c r="D945" i="8" s="1"/>
  <c r="D344" i="8"/>
  <c r="D356" i="8" s="1"/>
  <c r="D368" i="8" s="1"/>
  <c r="D380" i="8" s="1"/>
  <c r="D392" i="8" s="1"/>
  <c r="D404" i="8" s="1"/>
  <c r="D416" i="8" s="1"/>
  <c r="D428" i="8" s="1"/>
  <c r="D440" i="8" s="1"/>
  <c r="D452" i="8" s="1"/>
  <c r="D464" i="8" s="1"/>
  <c r="D476" i="8" s="1"/>
  <c r="D488" i="8" s="1"/>
  <c r="D500" i="8" s="1"/>
  <c r="D512" i="8" s="1"/>
  <c r="D524" i="8" s="1"/>
  <c r="D536" i="8" s="1"/>
  <c r="D548" i="8" s="1"/>
  <c r="D560" i="8" s="1"/>
  <c r="D572" i="8" s="1"/>
  <c r="D584" i="8" s="1"/>
  <c r="D596" i="8" s="1"/>
  <c r="D608" i="8" s="1"/>
  <c r="D620" i="8" s="1"/>
  <c r="D632" i="8" s="1"/>
  <c r="D644" i="8" s="1"/>
  <c r="D656" i="8" s="1"/>
  <c r="D668" i="8" s="1"/>
  <c r="D680" i="8" s="1"/>
  <c r="D692" i="8" s="1"/>
  <c r="D704" i="8" s="1"/>
  <c r="D716" i="8" s="1"/>
  <c r="D728" i="8" s="1"/>
  <c r="D740" i="8" s="1"/>
  <c r="D752" i="8" s="1"/>
  <c r="D764" i="8" s="1"/>
  <c r="D776" i="8" s="1"/>
  <c r="D788" i="8" s="1"/>
  <c r="D800" i="8" s="1"/>
  <c r="D812" i="8" s="1"/>
  <c r="D824" i="8" s="1"/>
  <c r="D836" i="8" s="1"/>
  <c r="D848" i="8" s="1"/>
  <c r="D860" i="8" s="1"/>
  <c r="D872" i="8" s="1"/>
  <c r="D884" i="8" s="1"/>
  <c r="D896" i="8" s="1"/>
  <c r="D908" i="8" s="1"/>
  <c r="D920" i="8" s="1"/>
  <c r="D932" i="8" s="1"/>
  <c r="D944" i="8" s="1"/>
  <c r="D343" i="8"/>
  <c r="D355" i="8" s="1"/>
  <c r="D367" i="8" s="1"/>
  <c r="D379" i="8" s="1"/>
  <c r="D391" i="8" s="1"/>
  <c r="D403" i="8" s="1"/>
  <c r="D415" i="8" s="1"/>
  <c r="D427" i="8" s="1"/>
  <c r="D439" i="8" s="1"/>
  <c r="D451" i="8" s="1"/>
  <c r="D463" i="8" s="1"/>
  <c r="D475" i="8" s="1"/>
  <c r="D487" i="8" s="1"/>
  <c r="D499" i="8" s="1"/>
  <c r="D511" i="8" s="1"/>
  <c r="D523" i="8" s="1"/>
  <c r="D535" i="8" s="1"/>
  <c r="D547" i="8" s="1"/>
  <c r="D559" i="8" s="1"/>
  <c r="D571" i="8" s="1"/>
  <c r="D583" i="8" s="1"/>
  <c r="D595" i="8" s="1"/>
  <c r="D607" i="8" s="1"/>
  <c r="D619" i="8" s="1"/>
  <c r="D631" i="8" s="1"/>
  <c r="D643" i="8" s="1"/>
  <c r="D655" i="8" s="1"/>
  <c r="D667" i="8" s="1"/>
  <c r="D679" i="8" s="1"/>
  <c r="D691" i="8" s="1"/>
  <c r="D703" i="8" s="1"/>
  <c r="D715" i="8" s="1"/>
  <c r="D727" i="8" s="1"/>
  <c r="D739" i="8" s="1"/>
  <c r="D751" i="8" s="1"/>
  <c r="D763" i="8" s="1"/>
  <c r="D775" i="8" s="1"/>
  <c r="D787" i="8" s="1"/>
  <c r="D799" i="8" s="1"/>
  <c r="D811" i="8" s="1"/>
  <c r="D823" i="8" s="1"/>
  <c r="D835" i="8" s="1"/>
  <c r="D847" i="8" s="1"/>
  <c r="D859" i="8" s="1"/>
  <c r="D871" i="8" s="1"/>
  <c r="D883" i="8" s="1"/>
  <c r="D895" i="8" s="1"/>
  <c r="D907" i="8" s="1"/>
  <c r="D919" i="8" s="1"/>
  <c r="D931" i="8" s="1"/>
  <c r="D943" i="8" s="1"/>
  <c r="D342" i="8"/>
  <c r="D354" i="8" s="1"/>
  <c r="D366" i="8" s="1"/>
  <c r="D378" i="8" s="1"/>
  <c r="D390" i="8" s="1"/>
  <c r="D402" i="8" s="1"/>
  <c r="D414" i="8" s="1"/>
  <c r="D426" i="8" s="1"/>
  <c r="D438" i="8" s="1"/>
  <c r="D450" i="8" s="1"/>
  <c r="D462" i="8" s="1"/>
  <c r="D474" i="8" s="1"/>
  <c r="D486" i="8" s="1"/>
  <c r="D498" i="8" s="1"/>
  <c r="D510" i="8" s="1"/>
  <c r="D522" i="8" s="1"/>
  <c r="D534" i="8" s="1"/>
  <c r="D546" i="8" s="1"/>
  <c r="D558" i="8" s="1"/>
  <c r="D570" i="8" s="1"/>
  <c r="D582" i="8" s="1"/>
  <c r="D594" i="8" s="1"/>
  <c r="D606" i="8" s="1"/>
  <c r="D618" i="8" s="1"/>
  <c r="D630" i="8" s="1"/>
  <c r="D642" i="8" s="1"/>
  <c r="D654" i="8" s="1"/>
  <c r="D666" i="8" s="1"/>
  <c r="D678" i="8" s="1"/>
  <c r="D690" i="8" s="1"/>
  <c r="D702" i="8" s="1"/>
  <c r="D714" i="8" s="1"/>
  <c r="D726" i="8" s="1"/>
  <c r="D738" i="8" s="1"/>
  <c r="D750" i="8" s="1"/>
  <c r="D762" i="8" s="1"/>
  <c r="D774" i="8" s="1"/>
  <c r="D786" i="8" s="1"/>
  <c r="D798" i="8" s="1"/>
  <c r="D810" i="8" s="1"/>
  <c r="D822" i="8" s="1"/>
  <c r="D834" i="8" s="1"/>
  <c r="D846" i="8" s="1"/>
  <c r="D858" i="8" s="1"/>
  <c r="D870" i="8" s="1"/>
  <c r="D882" i="8" s="1"/>
  <c r="D894" i="8" s="1"/>
  <c r="D906" i="8" s="1"/>
  <c r="D918" i="8" s="1"/>
  <c r="D930" i="8" s="1"/>
  <c r="D942" i="8" s="1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AF30" i="26" l="1"/>
  <c r="E6" i="13"/>
  <c r="Y6" i="13"/>
  <c r="C6" i="13"/>
  <c r="D6" i="13"/>
  <c r="CG23" i="23"/>
  <c r="AF31" i="26" l="1"/>
  <c r="AW16" i="23"/>
  <c r="BL16" i="23"/>
  <c r="CA16" i="23"/>
  <c r="O16" i="23"/>
  <c r="AC16" i="23"/>
  <c r="AR16" i="23"/>
  <c r="BG16" i="23"/>
  <c r="BQ16" i="23"/>
  <c r="T16" i="23"/>
  <c r="BE16" i="23"/>
  <c r="BT16" i="23"/>
  <c r="H16" i="23"/>
  <c r="W16" i="23"/>
  <c r="BP16" i="23"/>
  <c r="AI16" i="23"/>
  <c r="AP16" i="23"/>
  <c r="C16" i="23"/>
  <c r="BJ16" i="23"/>
  <c r="BV16" i="23"/>
  <c r="Z16" i="23"/>
  <c r="AG16" i="23"/>
  <c r="AV16" i="23"/>
  <c r="BK16" i="23"/>
  <c r="BY16" i="23"/>
  <c r="AB16" i="23"/>
  <c r="AQ16" i="23"/>
  <c r="AK16" i="23"/>
  <c r="BO16" i="23"/>
  <c r="AO16" i="23"/>
  <c r="BD16" i="23"/>
  <c r="BS16" i="23"/>
  <c r="G16" i="23"/>
  <c r="AJ16" i="23"/>
  <c r="AL16" i="23"/>
  <c r="AT16" i="23"/>
  <c r="BB16" i="23"/>
  <c r="N16" i="23"/>
  <c r="BZ16" i="23"/>
  <c r="CC16" i="23"/>
  <c r="Q16" i="23"/>
  <c r="AU16" i="23"/>
  <c r="BI16" i="23"/>
  <c r="BX16" i="23"/>
  <c r="L16" i="23"/>
  <c r="AA16" i="23"/>
  <c r="E16" i="23"/>
  <c r="S16" i="23"/>
  <c r="Y16" i="23"/>
  <c r="AN16" i="23"/>
  <c r="BC16" i="23"/>
  <c r="BA16" i="23"/>
  <c r="D16" i="23"/>
  <c r="AD16" i="23"/>
  <c r="V16" i="23"/>
  <c r="AX16" i="23"/>
  <c r="F16" i="23"/>
  <c r="BN16" i="23"/>
  <c r="BM16" i="23"/>
  <c r="CB16" i="23"/>
  <c r="P16" i="23"/>
  <c r="AE16" i="23"/>
  <c r="AS16" i="23"/>
  <c r="BH16" i="23"/>
  <c r="BW16" i="23"/>
  <c r="K16" i="23"/>
  <c r="AZ16" i="23"/>
  <c r="BU16" i="23"/>
  <c r="I16" i="23"/>
  <c r="X16" i="23"/>
  <c r="AM16" i="23"/>
  <c r="U16" i="23"/>
  <c r="AY16" i="23"/>
  <c r="AH16" i="23"/>
  <c r="R16" i="23"/>
  <c r="BF16" i="23"/>
  <c r="BR16" i="23"/>
  <c r="J16" i="23"/>
  <c r="AS18" i="23"/>
  <c r="AC18" i="23"/>
  <c r="L18" i="23"/>
  <c r="AQ18" i="23"/>
  <c r="H18" i="23"/>
  <c r="AH18" i="23"/>
  <c r="BK18" i="23"/>
  <c r="D18" i="23"/>
  <c r="T18" i="23"/>
  <c r="N18" i="23"/>
  <c r="AM18" i="23"/>
  <c r="BB18" i="23"/>
  <c r="O18" i="23"/>
  <c r="E18" i="23"/>
  <c r="V18" i="23"/>
  <c r="BC18" i="23"/>
  <c r="BR18" i="23"/>
  <c r="AE18" i="23"/>
  <c r="AJ18" i="23"/>
  <c r="CC18" i="23"/>
  <c r="BH18" i="23"/>
  <c r="AR18" i="23"/>
  <c r="BY18" i="23"/>
  <c r="BX18" i="23"/>
  <c r="BT18" i="23"/>
  <c r="AP18" i="23"/>
  <c r="AV18" i="23"/>
  <c r="BP18" i="23"/>
  <c r="BQ18" i="23"/>
  <c r="J18" i="23"/>
  <c r="X18" i="23"/>
  <c r="BF18" i="23"/>
  <c r="CA18" i="23"/>
  <c r="U18" i="23"/>
  <c r="AT18" i="23"/>
  <c r="AN18" i="23"/>
  <c r="BZ18" i="23"/>
  <c r="P18" i="23"/>
  <c r="BD18" i="23"/>
  <c r="AK18" i="23"/>
  <c r="BW18" i="23"/>
  <c r="BG18" i="23"/>
  <c r="AA18" i="23"/>
  <c r="BE18" i="23"/>
  <c r="BN18" i="23"/>
  <c r="AG18" i="23"/>
  <c r="BA18" i="23"/>
  <c r="AY18" i="23"/>
  <c r="I18" i="23"/>
  <c r="BJ18" i="23"/>
  <c r="BL18" i="23"/>
  <c r="G18" i="23"/>
  <c r="Q18" i="23"/>
  <c r="Y18" i="23"/>
  <c r="Z18" i="23"/>
  <c r="CB18" i="23"/>
  <c r="R18" i="23"/>
  <c r="BU18" i="23"/>
  <c r="K18" i="23"/>
  <c r="BI18" i="23"/>
  <c r="AB18" i="23"/>
  <c r="W18" i="23"/>
  <c r="AL18" i="23"/>
  <c r="AD18" i="23"/>
  <c r="S18" i="23"/>
  <c r="AW18" i="23"/>
  <c r="BS18" i="23"/>
  <c r="BO18" i="23"/>
  <c r="C18" i="23"/>
  <c r="AX18" i="23"/>
  <c r="AI18" i="23"/>
  <c r="AO18" i="23"/>
  <c r="AZ18" i="23"/>
  <c r="F18" i="23"/>
  <c r="BV18" i="23"/>
  <c r="BM18" i="23"/>
  <c r="AU18" i="23"/>
  <c r="AH19" i="23"/>
  <c r="BI19" i="23"/>
  <c r="BX19" i="23"/>
  <c r="L19" i="23"/>
  <c r="AA19" i="23"/>
  <c r="AX19" i="23"/>
  <c r="BE19" i="23"/>
  <c r="BT19" i="23"/>
  <c r="H19" i="23"/>
  <c r="W19" i="23"/>
  <c r="N19" i="23"/>
  <c r="BR19" i="23"/>
  <c r="BQ19" i="23"/>
  <c r="E19" i="23"/>
  <c r="T19" i="23"/>
  <c r="AI19" i="23"/>
  <c r="AW19" i="23"/>
  <c r="AV19" i="23"/>
  <c r="O19" i="23"/>
  <c r="AP19" i="23"/>
  <c r="AS19" i="23"/>
  <c r="BH19" i="23"/>
  <c r="BW19" i="23"/>
  <c r="K19" i="23"/>
  <c r="BF19" i="23"/>
  <c r="AO19" i="23"/>
  <c r="BD19" i="23"/>
  <c r="BS19" i="23"/>
  <c r="G19" i="23"/>
  <c r="R19" i="23"/>
  <c r="CA19" i="23"/>
  <c r="BV19" i="23"/>
  <c r="BA19" i="23"/>
  <c r="BP19" i="23"/>
  <c r="D19" i="23"/>
  <c r="S19" i="23"/>
  <c r="AG19" i="23"/>
  <c r="P19" i="23"/>
  <c r="AL19" i="23"/>
  <c r="Z19" i="23"/>
  <c r="AC19" i="23"/>
  <c r="AR19" i="23"/>
  <c r="BG19" i="23"/>
  <c r="C19" i="23"/>
  <c r="BJ19" i="23"/>
  <c r="Y19" i="23"/>
  <c r="AN19" i="23"/>
  <c r="BC19" i="23"/>
  <c r="V19" i="23"/>
  <c r="BN19" i="23"/>
  <c r="AE19" i="23"/>
  <c r="BZ19" i="23"/>
  <c r="AK19" i="23"/>
  <c r="AZ19" i="23"/>
  <c r="BO19" i="23"/>
  <c r="CC19" i="23"/>
  <c r="Q19" i="23"/>
  <c r="BK19" i="23"/>
  <c r="AD19" i="23"/>
  <c r="BY19" i="23"/>
  <c r="AB19" i="23"/>
  <c r="AQ19" i="23"/>
  <c r="BB19" i="23"/>
  <c r="BU19" i="23"/>
  <c r="I19" i="23"/>
  <c r="X19" i="23"/>
  <c r="AM19" i="23"/>
  <c r="J19" i="23"/>
  <c r="BL19" i="23"/>
  <c r="F19" i="23"/>
  <c r="AT19" i="23"/>
  <c r="U19" i="23"/>
  <c r="AJ19" i="23"/>
  <c r="AY19" i="23"/>
  <c r="BM19" i="23"/>
  <c r="CB19" i="23"/>
  <c r="AU19" i="23"/>
  <c r="BV14" i="23"/>
  <c r="AO14" i="23"/>
  <c r="BD14" i="23"/>
  <c r="BS14" i="23"/>
  <c r="G14" i="23"/>
  <c r="AY14" i="23"/>
  <c r="BJ14" i="23"/>
  <c r="BA14" i="23"/>
  <c r="AZ14" i="23"/>
  <c r="V14" i="23"/>
  <c r="AH14" i="23"/>
  <c r="AD14" i="23"/>
  <c r="AW14" i="23"/>
  <c r="BL14" i="23"/>
  <c r="CA14" i="23"/>
  <c r="O14" i="23"/>
  <c r="AQ14" i="23"/>
  <c r="BI14" i="23"/>
  <c r="BH14" i="23"/>
  <c r="AL14" i="23"/>
  <c r="BF14" i="23"/>
  <c r="Y14" i="23"/>
  <c r="AN14" i="23"/>
  <c r="BC14" i="23"/>
  <c r="U14" i="23"/>
  <c r="AI14" i="23"/>
  <c r="J14" i="23"/>
  <c r="AK14" i="23"/>
  <c r="T14" i="23"/>
  <c r="R14" i="23"/>
  <c r="F14" i="23"/>
  <c r="N14" i="23"/>
  <c r="AG14" i="23"/>
  <c r="AV14" i="23"/>
  <c r="BK14" i="23"/>
  <c r="BY14" i="23"/>
  <c r="BX14" i="23"/>
  <c r="L14" i="23"/>
  <c r="BW14" i="23"/>
  <c r="AP14" i="23"/>
  <c r="BU14" i="23"/>
  <c r="I14" i="23"/>
  <c r="X14" i="23"/>
  <c r="AM14" i="23"/>
  <c r="AJ14" i="23"/>
  <c r="C14" i="23"/>
  <c r="BZ14" i="23"/>
  <c r="E14" i="23"/>
  <c r="BO14" i="23"/>
  <c r="AT14" i="23"/>
  <c r="BR14" i="23"/>
  <c r="CC14" i="23"/>
  <c r="Q14" i="23"/>
  <c r="AU14" i="23"/>
  <c r="AA14" i="23"/>
  <c r="AR14" i="23"/>
  <c r="K14" i="23"/>
  <c r="BN14" i="23"/>
  <c r="BE14" i="23"/>
  <c r="BT14" i="23"/>
  <c r="H14" i="23"/>
  <c r="W14" i="23"/>
  <c r="D14" i="23"/>
  <c r="BB14" i="23"/>
  <c r="BQ14" i="23"/>
  <c r="BP14" i="23"/>
  <c r="S14" i="23"/>
  <c r="AX14" i="23"/>
  <c r="Z14" i="23"/>
  <c r="BM14" i="23"/>
  <c r="CB14" i="23"/>
  <c r="P14" i="23"/>
  <c r="AE14" i="23"/>
  <c r="AB14" i="23"/>
  <c r="BG14" i="23"/>
  <c r="AS14" i="23"/>
  <c r="AC14" i="23"/>
  <c r="AB86" i="13"/>
  <c r="N25" i="32"/>
  <c r="N26" i="32" s="1"/>
  <c r="AC86" i="13"/>
  <c r="AD11" i="23"/>
  <c r="BS10" i="23"/>
  <c r="Q11" i="23"/>
  <c r="BM11" i="23"/>
  <c r="BZ11" i="23"/>
  <c r="Z10" i="23"/>
  <c r="G10" i="23"/>
  <c r="BL11" i="23"/>
  <c r="I11" i="23"/>
  <c r="BW11" i="23"/>
  <c r="AK10" i="23"/>
  <c r="CB10" i="23"/>
  <c r="AO11" i="23"/>
  <c r="AA10" i="23"/>
  <c r="BI11" i="23"/>
  <c r="AP10" i="23"/>
  <c r="W11" i="23"/>
  <c r="AG10" i="23"/>
  <c r="CA10" i="23"/>
  <c r="X10" i="23"/>
  <c r="BV10" i="23"/>
  <c r="AI10" i="23"/>
  <c r="P10" i="23"/>
  <c r="BD10" i="23"/>
  <c r="L11" i="23"/>
  <c r="AS10" i="23"/>
  <c r="AV10" i="23"/>
  <c r="BE11" i="23"/>
  <c r="BY10" i="23"/>
  <c r="BF11" i="23"/>
  <c r="BA11" i="23"/>
  <c r="BK11" i="23"/>
  <c r="AK11" i="23"/>
  <c r="BR10" i="23"/>
  <c r="E10" i="23"/>
  <c r="R10" i="23"/>
  <c r="AL11" i="23"/>
  <c r="J10" i="23"/>
  <c r="BG10" i="23"/>
  <c r="N11" i="23"/>
  <c r="I10" i="23"/>
  <c r="AJ11" i="23"/>
  <c r="CB11" i="23"/>
  <c r="CC10" i="23"/>
  <c r="AY10" i="23"/>
  <c r="AT11" i="23"/>
  <c r="U11" i="23"/>
  <c r="D11" i="23"/>
  <c r="AV11" i="23"/>
  <c r="AH11" i="23"/>
  <c r="BW10" i="23"/>
  <c r="BR11" i="23"/>
  <c r="Y10" i="23"/>
  <c r="Q10" i="23"/>
  <c r="T11" i="23"/>
  <c r="AN11" i="23"/>
  <c r="BQ10" i="23"/>
  <c r="BT11" i="23"/>
  <c r="BN11" i="23"/>
  <c r="BB10" i="23"/>
  <c r="CA11" i="23"/>
  <c r="BJ11" i="23"/>
  <c r="AI11" i="23"/>
  <c r="F11" i="23"/>
  <c r="BG11" i="23"/>
  <c r="BP10" i="23"/>
  <c r="BO11" i="23"/>
  <c r="AZ11" i="23"/>
  <c r="BF10" i="23"/>
  <c r="W10" i="23"/>
  <c r="AS11" i="23"/>
  <c r="D10" i="23"/>
  <c r="BC10" i="23"/>
  <c r="H11" i="23"/>
  <c r="AX10" i="23"/>
  <c r="BC11" i="23"/>
  <c r="BB11" i="23"/>
  <c r="C11" i="23"/>
  <c r="AX11" i="23"/>
  <c r="K11" i="23"/>
  <c r="AC10" i="23"/>
  <c r="BL10" i="23"/>
  <c r="BJ10" i="23"/>
  <c r="BA10" i="23"/>
  <c r="BV11" i="23"/>
  <c r="AN10" i="23"/>
  <c r="AW11" i="23"/>
  <c r="BU10" i="23"/>
  <c r="S10" i="23"/>
  <c r="AU11" i="23"/>
  <c r="CC11" i="23"/>
  <c r="AO10" i="23"/>
  <c r="T10" i="23"/>
  <c r="BN10" i="23"/>
  <c r="BY11" i="23"/>
  <c r="AC11" i="23"/>
  <c r="BU11" i="23"/>
  <c r="BI10" i="23"/>
  <c r="Y11" i="23"/>
  <c r="C10" i="23"/>
  <c r="BT10" i="23"/>
  <c r="O11" i="23"/>
  <c r="AZ10" i="23"/>
  <c r="BX10" i="23"/>
  <c r="AP11" i="23"/>
  <c r="H10" i="23"/>
  <c r="AD10" i="23"/>
  <c r="AB11" i="23"/>
  <c r="AQ11" i="23"/>
  <c r="BS11" i="23"/>
  <c r="G11" i="23"/>
  <c r="O10" i="23"/>
  <c r="AM11" i="23"/>
  <c r="BX11" i="23"/>
  <c r="AA11" i="23"/>
  <c r="F10" i="23"/>
  <c r="AM10" i="23"/>
  <c r="AR11" i="23"/>
  <c r="R11" i="23"/>
  <c r="N10" i="23"/>
  <c r="BP11" i="23"/>
  <c r="S11" i="23"/>
  <c r="BO10" i="23"/>
  <c r="AT10" i="23"/>
  <c r="BQ11" i="23"/>
  <c r="AL10" i="23"/>
  <c r="AB10" i="23"/>
  <c r="K10" i="23"/>
  <c r="V10" i="23"/>
  <c r="AE11" i="23"/>
  <c r="BH10" i="23"/>
  <c r="V11" i="23"/>
  <c r="AH10" i="23"/>
  <c r="BM10" i="23"/>
  <c r="Z11" i="23"/>
  <c r="E11" i="23"/>
  <c r="AY11" i="23"/>
  <c r="BH11" i="23"/>
  <c r="BZ10" i="23"/>
  <c r="AJ10" i="23"/>
  <c r="AU10" i="23"/>
  <c r="P11" i="23"/>
  <c r="U10" i="23"/>
  <c r="AE10" i="23"/>
  <c r="BD11" i="23"/>
  <c r="AG11" i="23"/>
  <c r="BE10" i="23"/>
  <c r="BK10" i="23"/>
  <c r="X11" i="23"/>
  <c r="AW10" i="23"/>
  <c r="J11" i="23"/>
  <c r="AR10" i="23"/>
  <c r="L10" i="23"/>
  <c r="AQ10" i="23"/>
  <c r="V54" i="23"/>
  <c r="J54" i="23"/>
  <c r="BV54" i="23"/>
  <c r="BJ54" i="23"/>
  <c r="AX54" i="23"/>
  <c r="AK54" i="23"/>
  <c r="AZ54" i="23"/>
  <c r="BO54" i="23"/>
  <c r="BY54" i="23"/>
  <c r="AB54" i="23"/>
  <c r="BE54" i="23"/>
  <c r="X54" i="23"/>
  <c r="BM54" i="23"/>
  <c r="CB54" i="23"/>
  <c r="P54" i="23"/>
  <c r="AE54" i="23"/>
  <c r="BX54" i="23"/>
  <c r="AA54" i="23"/>
  <c r="BD54" i="23"/>
  <c r="G54" i="23"/>
  <c r="F54" i="23"/>
  <c r="BF54" i="23"/>
  <c r="AH54" i="23"/>
  <c r="BP54" i="23"/>
  <c r="BH54" i="23"/>
  <c r="AN54" i="23"/>
  <c r="Q54" i="23"/>
  <c r="AU54" i="23"/>
  <c r="BG54" i="23"/>
  <c r="AL54" i="23"/>
  <c r="Z54" i="23"/>
  <c r="N54" i="23"/>
  <c r="BZ54" i="23"/>
  <c r="BN54" i="23"/>
  <c r="U54" i="23"/>
  <c r="AJ54" i="23"/>
  <c r="AY54" i="23"/>
  <c r="AS54" i="23"/>
  <c r="BW54" i="23"/>
  <c r="Y54" i="23"/>
  <c r="BS54" i="23"/>
  <c r="AW54" i="23"/>
  <c r="BL54" i="23"/>
  <c r="CA54" i="23"/>
  <c r="O54" i="23"/>
  <c r="AR54" i="23"/>
  <c r="BU54" i="23"/>
  <c r="H54" i="23"/>
  <c r="BR54" i="23"/>
  <c r="AT54" i="23"/>
  <c r="BA54" i="23"/>
  <c r="D54" i="23"/>
  <c r="S54" i="23"/>
  <c r="K54" i="23"/>
  <c r="CC54" i="23"/>
  <c r="AC54" i="23"/>
  <c r="AM54" i="23"/>
  <c r="C54" i="23"/>
  <c r="BB54" i="23"/>
  <c r="AP54" i="23"/>
  <c r="AD54" i="23"/>
  <c r="R54" i="23"/>
  <c r="BQ54" i="23"/>
  <c r="E54" i="23"/>
  <c r="T54" i="23"/>
  <c r="AI54" i="23"/>
  <c r="AQ54" i="23"/>
  <c r="BT54" i="23"/>
  <c r="W54" i="23"/>
  <c r="AG54" i="23"/>
  <c r="AV54" i="23"/>
  <c r="BK54" i="23"/>
  <c r="BI54" i="23"/>
  <c r="L54" i="23"/>
  <c r="AO54" i="23"/>
  <c r="BC54" i="23"/>
  <c r="I54" i="23"/>
  <c r="AU12" i="23"/>
  <c r="AR12" i="23"/>
  <c r="AA12" i="23"/>
  <c r="L12" i="23"/>
  <c r="BT12" i="23"/>
  <c r="H12" i="23"/>
  <c r="AY12" i="23"/>
  <c r="AZ12" i="23"/>
  <c r="CC12" i="23"/>
  <c r="N12" i="23"/>
  <c r="AW12" i="23"/>
  <c r="BZ12" i="23"/>
  <c r="BV12" i="23"/>
  <c r="BN12" i="23"/>
  <c r="AC12" i="23"/>
  <c r="AP12" i="23"/>
  <c r="E12" i="23"/>
  <c r="CB12" i="23"/>
  <c r="P12" i="23"/>
  <c r="AE12" i="23"/>
  <c r="AB12" i="23"/>
  <c r="BC12" i="23"/>
  <c r="AQ12" i="23"/>
  <c r="BD12" i="23"/>
  <c r="BS12" i="23"/>
  <c r="T12" i="23"/>
  <c r="BP12" i="23"/>
  <c r="AS12" i="23"/>
  <c r="AO12" i="23"/>
  <c r="AH12" i="23"/>
  <c r="AX12" i="23"/>
  <c r="C12" i="23"/>
  <c r="AK12" i="23"/>
  <c r="BA12" i="23"/>
  <c r="BF12" i="23"/>
  <c r="BI12" i="23"/>
  <c r="Z12" i="23"/>
  <c r="BL12" i="23"/>
  <c r="CA12" i="23"/>
  <c r="O12" i="23"/>
  <c r="BW12" i="23"/>
  <c r="W12" i="23"/>
  <c r="K12" i="23"/>
  <c r="AN12" i="23"/>
  <c r="AM12" i="23"/>
  <c r="AI12" i="23"/>
  <c r="D12" i="23"/>
  <c r="BY12" i="23"/>
  <c r="J12" i="23"/>
  <c r="U12" i="23"/>
  <c r="V12" i="23"/>
  <c r="Q12" i="23"/>
  <c r="BR12" i="23"/>
  <c r="I12" i="23"/>
  <c r="AG12" i="23"/>
  <c r="R12" i="23"/>
  <c r="AD12" i="23"/>
  <c r="AV12" i="23"/>
  <c r="BK12" i="23"/>
  <c r="BX12" i="23"/>
  <c r="BG12" i="23"/>
  <c r="BH12" i="23"/>
  <c r="G12" i="23"/>
  <c r="X12" i="23"/>
  <c r="AJ12" i="23"/>
  <c r="BO12" i="23"/>
  <c r="S12" i="23"/>
  <c r="AL12" i="23"/>
  <c r="BB12" i="23"/>
  <c r="F12" i="23"/>
  <c r="BE12" i="23"/>
  <c r="BJ12" i="23"/>
  <c r="BU12" i="23"/>
  <c r="BM12" i="23"/>
  <c r="BQ12" i="23"/>
  <c r="Y12" i="23"/>
  <c r="AT12" i="23"/>
  <c r="BP17" i="23"/>
  <c r="D17" i="23"/>
  <c r="S17" i="23"/>
  <c r="AU17" i="23"/>
  <c r="AN17" i="23"/>
  <c r="BX17" i="23"/>
  <c r="L17" i="23"/>
  <c r="AA17" i="23"/>
  <c r="BS17" i="23"/>
  <c r="AS17" i="23"/>
  <c r="BE17" i="23"/>
  <c r="R17" i="23"/>
  <c r="Z17" i="23"/>
  <c r="BM17" i="23"/>
  <c r="F17" i="23"/>
  <c r="BN17" i="23"/>
  <c r="CC17" i="23"/>
  <c r="C17" i="23"/>
  <c r="BQ17" i="23"/>
  <c r="AZ17" i="23"/>
  <c r="BO17" i="23"/>
  <c r="CB17" i="23"/>
  <c r="P17" i="23"/>
  <c r="AE17" i="23"/>
  <c r="H17" i="23"/>
  <c r="BH17" i="23"/>
  <c r="BW17" i="23"/>
  <c r="K17" i="23"/>
  <c r="AM17" i="23"/>
  <c r="BY17" i="23"/>
  <c r="Q17" i="23"/>
  <c r="BA17" i="23"/>
  <c r="BR17" i="23"/>
  <c r="AL17" i="23"/>
  <c r="AD17" i="23"/>
  <c r="AO17" i="23"/>
  <c r="AK17" i="23"/>
  <c r="V17" i="23"/>
  <c r="BV17" i="23"/>
  <c r="AJ17" i="23"/>
  <c r="AY17" i="23"/>
  <c r="BL17" i="23"/>
  <c r="CA17" i="23"/>
  <c r="O17" i="23"/>
  <c r="BC17" i="23"/>
  <c r="AR17" i="23"/>
  <c r="BG17" i="23"/>
  <c r="BD17" i="23"/>
  <c r="G17" i="23"/>
  <c r="AP17" i="23"/>
  <c r="BF17" i="23"/>
  <c r="J17" i="23"/>
  <c r="BJ17" i="23"/>
  <c r="E17" i="23"/>
  <c r="U17" i="23"/>
  <c r="BI17" i="23"/>
  <c r="AT17" i="23"/>
  <c r="BZ17" i="23"/>
  <c r="AW17" i="23"/>
  <c r="T17" i="23"/>
  <c r="AI17" i="23"/>
  <c r="AV17" i="23"/>
  <c r="BK17" i="23"/>
  <c r="BT17" i="23"/>
  <c r="W17" i="23"/>
  <c r="AB17" i="23"/>
  <c r="AQ17" i="23"/>
  <c r="X17" i="23"/>
  <c r="N17" i="23"/>
  <c r="BU17" i="23"/>
  <c r="Y17" i="23"/>
  <c r="AC17" i="23"/>
  <c r="AG17" i="23"/>
  <c r="BB17" i="23"/>
  <c r="AH17" i="23"/>
  <c r="AX17" i="23"/>
  <c r="I17" i="23"/>
  <c r="N3" i="32"/>
  <c r="N4" i="32" s="1"/>
  <c r="AG24" i="23"/>
  <c r="BY24" i="23"/>
  <c r="K24" i="23"/>
  <c r="AO24" i="23"/>
  <c r="U24" i="23"/>
  <c r="BD24" i="23"/>
  <c r="BS24" i="23"/>
  <c r="G24" i="23"/>
  <c r="AD24" i="23"/>
  <c r="CC24" i="23"/>
  <c r="AK24" i="23"/>
  <c r="T24" i="23"/>
  <c r="AI24" i="23"/>
  <c r="AQ24" i="23"/>
  <c r="Y24" i="23"/>
  <c r="BI24" i="23"/>
  <c r="BL24" i="23"/>
  <c r="CA24" i="23"/>
  <c r="O24" i="23"/>
  <c r="AC24" i="23"/>
  <c r="W24" i="23"/>
  <c r="BA24" i="23"/>
  <c r="AB24" i="23"/>
  <c r="CB24" i="23"/>
  <c r="AE24" i="23"/>
  <c r="N24" i="23"/>
  <c r="BM24" i="23"/>
  <c r="BN24" i="23"/>
  <c r="V24" i="23"/>
  <c r="BU24" i="23"/>
  <c r="E24" i="23"/>
  <c r="AN24" i="23"/>
  <c r="BC24" i="23"/>
  <c r="AR24" i="23"/>
  <c r="BJ24" i="23"/>
  <c r="BF24" i="23"/>
  <c r="BP24" i="23"/>
  <c r="D24" i="23"/>
  <c r="S24" i="23"/>
  <c r="F24" i="23"/>
  <c r="BE24" i="23"/>
  <c r="AH24" i="23"/>
  <c r="AV24" i="23"/>
  <c r="BK24" i="23"/>
  <c r="BH24" i="23"/>
  <c r="BZ24" i="23"/>
  <c r="I24" i="23"/>
  <c r="H24" i="23"/>
  <c r="AW24" i="23"/>
  <c r="AY24" i="23"/>
  <c r="BV24" i="23"/>
  <c r="AA24" i="23"/>
  <c r="AT24" i="23"/>
  <c r="Z24" i="23"/>
  <c r="R24" i="23"/>
  <c r="BB24" i="23"/>
  <c r="AP24" i="23"/>
  <c r="AX24" i="23"/>
  <c r="X24" i="23"/>
  <c r="AM24" i="23"/>
  <c r="BG24" i="23"/>
  <c r="Q24" i="23"/>
  <c r="AS24" i="23"/>
  <c r="AZ24" i="23"/>
  <c r="BO24" i="23"/>
  <c r="BX24" i="23"/>
  <c r="AL24" i="23"/>
  <c r="J24" i="23"/>
  <c r="BQ24" i="23"/>
  <c r="AU24" i="23"/>
  <c r="L24" i="23"/>
  <c r="BW24" i="23"/>
  <c r="BT24" i="23"/>
  <c r="C24" i="23"/>
  <c r="AJ24" i="23"/>
  <c r="BR24" i="23"/>
  <c r="P24" i="23"/>
  <c r="AE86" i="13"/>
  <c r="C46" i="23"/>
  <c r="BF46" i="23"/>
  <c r="AT46" i="23"/>
  <c r="AH46" i="23"/>
  <c r="V46" i="23"/>
  <c r="BU46" i="23"/>
  <c r="I46" i="23"/>
  <c r="X46" i="23"/>
  <c r="AM46" i="23"/>
  <c r="BA46" i="23"/>
  <c r="BP46" i="23"/>
  <c r="D46" i="23"/>
  <c r="S46" i="23"/>
  <c r="AG46" i="23"/>
  <c r="AV46" i="23"/>
  <c r="BK46" i="23"/>
  <c r="BY46" i="23"/>
  <c r="AB46" i="23"/>
  <c r="AQ46" i="23"/>
  <c r="G46" i="23"/>
  <c r="BM46" i="23"/>
  <c r="AE46" i="23"/>
  <c r="K46" i="23"/>
  <c r="F46" i="23"/>
  <c r="AN46" i="23"/>
  <c r="E46" i="23"/>
  <c r="AW46" i="23"/>
  <c r="O46" i="23"/>
  <c r="BG46" i="23"/>
  <c r="J46" i="23"/>
  <c r="BV46" i="23"/>
  <c r="BJ46" i="23"/>
  <c r="AX46" i="23"/>
  <c r="AL46" i="23"/>
  <c r="BE46" i="23"/>
  <c r="BT46" i="23"/>
  <c r="H46" i="23"/>
  <c r="W46" i="23"/>
  <c r="AK46" i="23"/>
  <c r="AZ46" i="23"/>
  <c r="BO46" i="23"/>
  <c r="CC46" i="23"/>
  <c r="Q46" i="23"/>
  <c r="AU46" i="23"/>
  <c r="BI46" i="23"/>
  <c r="BX46" i="23"/>
  <c r="L46" i="23"/>
  <c r="AA46" i="23"/>
  <c r="U46" i="23"/>
  <c r="CB46" i="23"/>
  <c r="AS46" i="23"/>
  <c r="BW46" i="23"/>
  <c r="AD46" i="23"/>
  <c r="BR46" i="23"/>
  <c r="BC46" i="23"/>
  <c r="T46" i="23"/>
  <c r="CA46" i="23"/>
  <c r="AR46" i="23"/>
  <c r="Z46" i="23"/>
  <c r="N46" i="23"/>
  <c r="BZ46" i="23"/>
  <c r="BN46" i="23"/>
  <c r="BB46" i="23"/>
  <c r="AO46" i="23"/>
  <c r="BD46" i="23"/>
  <c r="BS46" i="23"/>
  <c r="AJ46" i="23"/>
  <c r="AY46" i="23"/>
  <c r="P46" i="23"/>
  <c r="BH46" i="23"/>
  <c r="AP46" i="23"/>
  <c r="R46" i="23"/>
  <c r="Y46" i="23"/>
  <c r="BQ46" i="23"/>
  <c r="AI46" i="23"/>
  <c r="BL46" i="23"/>
  <c r="AC46" i="23"/>
  <c r="BF39" i="23"/>
  <c r="BQ39" i="23"/>
  <c r="AW39" i="23"/>
  <c r="AC39" i="23"/>
  <c r="I39" i="23"/>
  <c r="F39" i="23"/>
  <c r="AN39" i="23"/>
  <c r="AX39" i="23"/>
  <c r="D39" i="23"/>
  <c r="BK39" i="23"/>
  <c r="AQ39" i="23"/>
  <c r="W39" i="23"/>
  <c r="BW39" i="23"/>
  <c r="BZ39" i="23"/>
  <c r="AZ39" i="23"/>
  <c r="L39" i="23"/>
  <c r="BS39" i="23"/>
  <c r="U39" i="23"/>
  <c r="K39" i="23"/>
  <c r="AO39" i="23"/>
  <c r="AT39" i="23"/>
  <c r="E39" i="23"/>
  <c r="BL39" i="23"/>
  <c r="AR39" i="23"/>
  <c r="X39" i="23"/>
  <c r="AJ39" i="23"/>
  <c r="J39" i="23"/>
  <c r="AL39" i="23"/>
  <c r="S39" i="23"/>
  <c r="BY39" i="23"/>
  <c r="BE39" i="23"/>
  <c r="BR39" i="23"/>
  <c r="Y39" i="23"/>
  <c r="BN39" i="23"/>
  <c r="BO39" i="23"/>
  <c r="AU39" i="23"/>
  <c r="AA39" i="23"/>
  <c r="G39" i="23"/>
  <c r="AY39" i="23"/>
  <c r="BC39" i="23"/>
  <c r="AE39" i="23"/>
  <c r="Q39" i="23"/>
  <c r="BD39" i="23"/>
  <c r="AH39" i="23"/>
  <c r="T39" i="23"/>
  <c r="CA39" i="23"/>
  <c r="BG39" i="23"/>
  <c r="AM39" i="23"/>
  <c r="P39" i="23"/>
  <c r="BV39" i="23"/>
  <c r="BA39" i="23"/>
  <c r="AG39" i="23"/>
  <c r="BT39" i="23"/>
  <c r="BM39" i="23"/>
  <c r="Z39" i="23"/>
  <c r="BB39" i="23"/>
  <c r="CC39" i="23"/>
  <c r="BI39" i="23"/>
  <c r="AP39" i="23"/>
  <c r="CB39" i="23"/>
  <c r="C39" i="23"/>
  <c r="V39" i="23"/>
  <c r="AI39" i="23"/>
  <c r="O39" i="23"/>
  <c r="BU39" i="23"/>
  <c r="AD39" i="23"/>
  <c r="BH39" i="23"/>
  <c r="BJ39" i="23"/>
  <c r="BP39" i="23"/>
  <c r="AV39" i="23"/>
  <c r="AB39" i="23"/>
  <c r="H39" i="23"/>
  <c r="N39" i="23"/>
  <c r="AK39" i="23"/>
  <c r="BX39" i="23"/>
  <c r="R39" i="23"/>
  <c r="AS39" i="23"/>
  <c r="N91" i="32"/>
  <c r="N92" i="32" s="1"/>
  <c r="AD86" i="13"/>
  <c r="AF32" i="26" l="1"/>
  <c r="M46" i="23"/>
  <c r="AW27" i="23"/>
  <c r="BS27" i="23"/>
  <c r="BC27" i="23"/>
  <c r="D26" i="23"/>
  <c r="BE27" i="23"/>
  <c r="BZ28" i="23"/>
  <c r="BW27" i="23"/>
  <c r="J27" i="23"/>
  <c r="BK28" i="23"/>
  <c r="E26" i="23"/>
  <c r="N28" i="23"/>
  <c r="CB27" i="23"/>
  <c r="W28" i="23"/>
  <c r="L27" i="23"/>
  <c r="AV28" i="23"/>
  <c r="AE27" i="23"/>
  <c r="AD26" i="23"/>
  <c r="BC28" i="23"/>
  <c r="T26" i="23"/>
  <c r="CC28" i="23"/>
  <c r="BD27" i="23"/>
  <c r="BU27" i="23"/>
  <c r="O28" i="23"/>
  <c r="G28" i="23"/>
  <c r="BY28" i="23"/>
  <c r="Q26" i="23"/>
  <c r="AW28" i="23"/>
  <c r="BK27" i="23"/>
  <c r="AU27" i="23"/>
  <c r="AR28" i="23"/>
  <c r="S26" i="23"/>
  <c r="BT27" i="23"/>
  <c r="J28" i="23"/>
  <c r="AE28" i="23"/>
  <c r="BS28" i="23"/>
  <c r="L26" i="23"/>
  <c r="BH28" i="23"/>
  <c r="BG27" i="23"/>
  <c r="AG27" i="23"/>
  <c r="I28" i="23"/>
  <c r="Z28" i="23"/>
  <c r="AU28" i="23"/>
  <c r="K26" i="23"/>
  <c r="AB26" i="23"/>
  <c r="BM27" i="23"/>
  <c r="AL28" i="23"/>
  <c r="CC27" i="23"/>
  <c r="P28" i="23"/>
  <c r="Y26" i="23"/>
  <c r="BZ27" i="23"/>
  <c r="R28" i="23"/>
  <c r="AA26" i="23"/>
  <c r="C26" i="23"/>
  <c r="AJ27" i="23"/>
  <c r="H26" i="23"/>
  <c r="AC27" i="23"/>
  <c r="AB28" i="23"/>
  <c r="L28" i="23"/>
  <c r="K27" i="23"/>
  <c r="J26" i="23"/>
  <c r="E27" i="23"/>
  <c r="Z27" i="23"/>
  <c r="BN28" i="23"/>
  <c r="AO28" i="23"/>
  <c r="BF28" i="23"/>
  <c r="CA28" i="23"/>
  <c r="AL27" i="23"/>
  <c r="AQ27" i="23"/>
  <c r="AA27" i="23"/>
  <c r="Z26" i="23"/>
  <c r="D27" i="23"/>
  <c r="U27" i="23"/>
  <c r="AP27" i="23"/>
  <c r="BE28" i="23"/>
  <c r="BV28" i="23"/>
  <c r="O26" i="23"/>
  <c r="R27" i="23"/>
  <c r="AM28" i="23"/>
  <c r="R26" i="23"/>
  <c r="P27" i="23"/>
  <c r="T27" i="23"/>
  <c r="AK27" i="23"/>
  <c r="BF27" i="23"/>
  <c r="V27" i="23"/>
  <c r="BU28" i="23"/>
  <c r="AH27" i="23"/>
  <c r="G27" i="23"/>
  <c r="BP28" i="23"/>
  <c r="AI28" i="23"/>
  <c r="O27" i="23"/>
  <c r="Q28" i="23"/>
  <c r="BB27" i="23"/>
  <c r="N26" i="23"/>
  <c r="Y28" i="23"/>
  <c r="N27" i="23"/>
  <c r="C27" i="23"/>
  <c r="BA27" i="23"/>
  <c r="AC26" i="23"/>
  <c r="AX27" i="23"/>
  <c r="BO27" i="23"/>
  <c r="AM27" i="23"/>
  <c r="BD28" i="23"/>
  <c r="BM28" i="23"/>
  <c r="AZ27" i="23"/>
  <c r="BQ27" i="23"/>
  <c r="K28" i="23"/>
  <c r="G26" i="23"/>
  <c r="X26" i="23"/>
  <c r="AG28" i="23"/>
  <c r="AB27" i="23"/>
  <c r="AS27" i="23"/>
  <c r="BN27" i="23"/>
  <c r="AZ28" i="23"/>
  <c r="X28" i="23"/>
  <c r="BT28" i="23"/>
  <c r="BP27" i="23"/>
  <c r="F28" i="23"/>
  <c r="AA28" i="23"/>
  <c r="W26" i="23"/>
  <c r="P26" i="23"/>
  <c r="AR27" i="23"/>
  <c r="BI27" i="23"/>
  <c r="C28" i="23"/>
  <c r="T28" i="23"/>
  <c r="AI27" i="23"/>
  <c r="V26" i="23"/>
  <c r="W27" i="23"/>
  <c r="E28" i="23"/>
  <c r="V28" i="23"/>
  <c r="AQ28" i="23"/>
  <c r="Q27" i="23"/>
  <c r="BH27" i="23"/>
  <c r="BY27" i="23"/>
  <c r="S28" i="23"/>
  <c r="U28" i="23"/>
  <c r="BG28" i="23"/>
  <c r="BR27" i="23"/>
  <c r="AN27" i="23"/>
  <c r="BI28" i="23"/>
  <c r="BX28" i="23"/>
  <c r="AP28" i="23"/>
  <c r="BX27" i="23"/>
  <c r="BV27" i="23"/>
  <c r="BL27" i="23"/>
  <c r="AN28" i="23"/>
  <c r="H28" i="23"/>
  <c r="F26" i="23"/>
  <c r="S27" i="23"/>
  <c r="AX28" i="23"/>
  <c r="AK28" i="23"/>
  <c r="BB28" i="23"/>
  <c r="BW28" i="23"/>
  <c r="I27" i="23"/>
  <c r="AD27" i="23"/>
  <c r="AH28" i="23"/>
  <c r="AD28" i="23"/>
  <c r="AY28" i="23"/>
  <c r="AY27" i="23"/>
  <c r="BL28" i="23"/>
  <c r="BA28" i="23"/>
  <c r="BR28" i="23"/>
  <c r="H27" i="23"/>
  <c r="Y27" i="23"/>
  <c r="AT27" i="23"/>
  <c r="U26" i="23"/>
  <c r="AC28" i="23"/>
  <c r="AT28" i="23"/>
  <c r="BO28" i="23"/>
  <c r="AJ28" i="23"/>
  <c r="D28" i="23"/>
  <c r="CB28" i="23"/>
  <c r="CA27" i="23"/>
  <c r="F27" i="23"/>
  <c r="BQ28" i="23"/>
  <c r="I26" i="23"/>
  <c r="AV27" i="23"/>
  <c r="X27" i="23"/>
  <c r="AO27" i="23"/>
  <c r="BJ27" i="23"/>
  <c r="AS28" i="23"/>
  <c r="BJ28" i="23"/>
  <c r="M17" i="23"/>
  <c r="AF11" i="23"/>
  <c r="CG11" i="23" s="1"/>
  <c r="AF14" i="23"/>
  <c r="CG14" i="23" s="1"/>
  <c r="AF39" i="23"/>
  <c r="CG39" i="23" s="1"/>
  <c r="CE39" i="19"/>
  <c r="M39" i="23"/>
  <c r="CD39" i="19"/>
  <c r="AF46" i="23"/>
  <c r="CG46" i="23" s="1"/>
  <c r="M12" i="23"/>
  <c r="AF19" i="23"/>
  <c r="CG19" i="23" s="1"/>
  <c r="M18" i="23"/>
  <c r="AF16" i="23"/>
  <c r="CG16" i="23" s="1"/>
  <c r="AL35" i="23"/>
  <c r="AR36" i="23"/>
  <c r="AY37" i="23"/>
  <c r="AW38" i="23"/>
  <c r="AX35" i="23"/>
  <c r="BD36" i="23"/>
  <c r="BK37" i="23"/>
  <c r="BF38" i="23"/>
  <c r="BO35" i="23"/>
  <c r="BV36" i="23"/>
  <c r="CB37" i="23"/>
  <c r="BS38" i="23"/>
  <c r="V36" i="23"/>
  <c r="BK35" i="23"/>
  <c r="Z35" i="23"/>
  <c r="BX38" i="23"/>
  <c r="T35" i="23"/>
  <c r="Q36" i="23"/>
  <c r="N37" i="23"/>
  <c r="K38" i="23"/>
  <c r="K35" i="23"/>
  <c r="C37" i="23"/>
  <c r="BI38" i="23"/>
  <c r="BN35" i="23"/>
  <c r="BE37" i="23"/>
  <c r="K37" i="23"/>
  <c r="K36" i="23"/>
  <c r="BR37" i="23"/>
  <c r="AV35" i="23"/>
  <c r="AP37" i="23"/>
  <c r="AQ35" i="23"/>
  <c r="AX36" i="23"/>
  <c r="BD37" i="23"/>
  <c r="BA38" i="23"/>
  <c r="BC35" i="23"/>
  <c r="BJ36" i="23"/>
  <c r="BP37" i="23"/>
  <c r="BJ38" i="23"/>
  <c r="BU35" i="23"/>
  <c r="CA36" i="23"/>
  <c r="F38" i="23"/>
  <c r="BW38" i="23"/>
  <c r="AQ36" i="23"/>
  <c r="F36" i="23"/>
  <c r="AU35" i="23"/>
  <c r="J35" i="23"/>
  <c r="W38" i="23"/>
  <c r="D35" i="23"/>
  <c r="CB35" i="23"/>
  <c r="BY36" i="23"/>
  <c r="BV37" i="23"/>
  <c r="AV37" i="23"/>
  <c r="T34" i="23"/>
  <c r="AA36" i="23"/>
  <c r="AE35" i="23"/>
  <c r="AZ35" i="23"/>
  <c r="O34" i="23"/>
  <c r="BU36" i="23"/>
  <c r="D36" i="23"/>
  <c r="AY38" i="23"/>
  <c r="BC37" i="23"/>
  <c r="BG36" i="23"/>
  <c r="BH35" i="23"/>
  <c r="C34" i="23"/>
  <c r="F35" i="23"/>
  <c r="L36" i="23"/>
  <c r="S37" i="23"/>
  <c r="Y38" i="23"/>
  <c r="L34" i="23"/>
  <c r="R35" i="23"/>
  <c r="X36" i="23"/>
  <c r="AE37" i="23"/>
  <c r="AX38" i="23"/>
  <c r="BE35" i="23"/>
  <c r="AA37" i="23"/>
  <c r="AR38" i="23"/>
  <c r="BL35" i="23"/>
  <c r="I36" i="23"/>
  <c r="AG35" i="23"/>
  <c r="I38" i="23"/>
  <c r="AS35" i="23"/>
  <c r="U38" i="23"/>
  <c r="BJ35" i="23"/>
  <c r="CA35" i="23"/>
  <c r="CC35" i="23"/>
  <c r="H37" i="23"/>
  <c r="N38" i="23"/>
  <c r="CC38" i="23"/>
  <c r="G35" i="23"/>
  <c r="N36" i="23"/>
  <c r="T37" i="23"/>
  <c r="Z38" i="23"/>
  <c r="R34" i="23"/>
  <c r="Y35" i="23"/>
  <c r="AE36" i="23"/>
  <c r="AK37" i="23"/>
  <c r="AM38" i="23"/>
  <c r="AD34" i="23"/>
  <c r="BX37" i="23"/>
  <c r="AM37" i="23"/>
  <c r="CB36" i="23"/>
  <c r="BQ36" i="23"/>
  <c r="BN37" i="23"/>
  <c r="AR35" i="23"/>
  <c r="AO36" i="23"/>
  <c r="Z34" i="23"/>
  <c r="R36" i="23"/>
  <c r="BO37" i="23"/>
  <c r="AY36" i="23"/>
  <c r="AL38" i="23"/>
  <c r="AO35" i="23"/>
  <c r="AI38" i="23"/>
  <c r="AP35" i="23"/>
  <c r="BA35" i="23"/>
  <c r="AS36" i="23"/>
  <c r="W34" i="23"/>
  <c r="G36" i="23"/>
  <c r="T38" i="23"/>
  <c r="F34" i="23"/>
  <c r="S36" i="23"/>
  <c r="Y37" i="23"/>
  <c r="X34" i="23"/>
  <c r="AJ36" i="23"/>
  <c r="AQ37" i="23"/>
  <c r="AV38" i="23"/>
  <c r="BH37" i="23"/>
  <c r="BA36" i="23"/>
  <c r="AX37" i="23"/>
  <c r="AB35" i="23"/>
  <c r="Y36" i="23"/>
  <c r="AE38" i="23"/>
  <c r="BL36" i="23"/>
  <c r="G38" i="23"/>
  <c r="L35" i="23"/>
  <c r="BY38" i="23"/>
  <c r="G37" i="23"/>
  <c r="BE38" i="23"/>
  <c r="BI35" i="23"/>
  <c r="BO36" i="23"/>
  <c r="H34" i="23"/>
  <c r="N35" i="23"/>
  <c r="AU38" i="23"/>
  <c r="U35" i="23"/>
  <c r="E34" i="23"/>
  <c r="BH36" i="23"/>
  <c r="BT36" i="23"/>
  <c r="BZ37" i="23"/>
  <c r="AC38" i="23"/>
  <c r="O37" i="23"/>
  <c r="Z36" i="23"/>
  <c r="BM37" i="23"/>
  <c r="V35" i="23"/>
  <c r="AK38" i="23"/>
  <c r="AB34" i="23"/>
  <c r="AN36" i="23"/>
  <c r="AT38" i="23"/>
  <c r="AY35" i="23"/>
  <c r="BL37" i="23"/>
  <c r="BD38" i="23"/>
  <c r="BP35" i="23"/>
  <c r="BJ37" i="23"/>
  <c r="AN35" i="23"/>
  <c r="BK38" i="23"/>
  <c r="CC37" i="23"/>
  <c r="Q38" i="23"/>
  <c r="AD37" i="23"/>
  <c r="BX36" i="23"/>
  <c r="D38" i="23"/>
  <c r="I37" i="23"/>
  <c r="AC34" i="23"/>
  <c r="AI35" i="23"/>
  <c r="CA38" i="23"/>
  <c r="AL36" i="23"/>
  <c r="AH37" i="23"/>
  <c r="S35" i="23"/>
  <c r="BG35" i="23"/>
  <c r="BN36" i="23"/>
  <c r="BT37" i="23"/>
  <c r="BM38" i="23"/>
  <c r="BS35" i="23"/>
  <c r="BZ36" i="23"/>
  <c r="E38" i="23"/>
  <c r="BV38" i="23"/>
  <c r="C35" i="23"/>
  <c r="J36" i="23"/>
  <c r="P37" i="23"/>
  <c r="V38" i="23"/>
  <c r="I34" i="23"/>
  <c r="AB37" i="23"/>
  <c r="BR36" i="23"/>
  <c r="BV35" i="23"/>
  <c r="BB37" i="23"/>
  <c r="AC36" i="23"/>
  <c r="Z37" i="23"/>
  <c r="G34" i="23"/>
  <c r="BB35" i="23"/>
  <c r="X37" i="23"/>
  <c r="Q34" i="23"/>
  <c r="H36" i="23"/>
  <c r="CA37" i="23"/>
  <c r="BW37" i="23"/>
  <c r="X38" i="23"/>
  <c r="U36" i="23"/>
  <c r="O38" i="23"/>
  <c r="BT35" i="23"/>
  <c r="BM35" i="23"/>
  <c r="BS36" i="23"/>
  <c r="BY37" i="23"/>
  <c r="BQ38" i="23"/>
  <c r="BY35" i="23"/>
  <c r="D37" i="23"/>
  <c r="J38" i="23"/>
  <c r="BZ38" i="23"/>
  <c r="I35" i="23"/>
  <c r="O36" i="23"/>
  <c r="U37" i="23"/>
  <c r="AA38" i="23"/>
  <c r="N34" i="23"/>
  <c r="AW37" i="23"/>
  <c r="L37" i="23"/>
  <c r="BB36" i="23"/>
  <c r="P36" i="23"/>
  <c r="AL37" i="23"/>
  <c r="S34" i="23"/>
  <c r="P35" i="23"/>
  <c r="J37" i="23"/>
  <c r="BU37" i="23"/>
  <c r="L38" i="23"/>
  <c r="BF35" i="23"/>
  <c r="AJ38" i="23"/>
  <c r="AR37" i="23"/>
  <c r="S38" i="23"/>
  <c r="BI36" i="23"/>
  <c r="X35" i="23"/>
  <c r="BP36" i="23"/>
  <c r="Y34" i="23"/>
  <c r="E35" i="23"/>
  <c r="BH38" i="23"/>
  <c r="AG36" i="23"/>
  <c r="K34" i="23"/>
  <c r="U34" i="23"/>
  <c r="AA35" i="23"/>
  <c r="AH36" i="23"/>
  <c r="AN37" i="23"/>
  <c r="AO38" i="23"/>
  <c r="AM35" i="23"/>
  <c r="AT36" i="23"/>
  <c r="AZ37" i="23"/>
  <c r="BN38" i="23"/>
  <c r="BZ35" i="23"/>
  <c r="BQ37" i="23"/>
  <c r="BS37" i="23"/>
  <c r="BW36" i="23"/>
  <c r="AK36" i="23"/>
  <c r="AT37" i="23"/>
  <c r="BW35" i="23"/>
  <c r="AS38" i="23"/>
  <c r="AD36" i="23"/>
  <c r="BB38" i="23"/>
  <c r="AU36" i="23"/>
  <c r="AV36" i="23"/>
  <c r="AD38" i="23"/>
  <c r="AD35" i="23"/>
  <c r="AQ38" i="23"/>
  <c r="R38" i="23"/>
  <c r="W37" i="23"/>
  <c r="T36" i="23"/>
  <c r="BQ35" i="23"/>
  <c r="AW36" i="23"/>
  <c r="Q37" i="23"/>
  <c r="F37" i="23"/>
  <c r="BE36" i="23"/>
  <c r="AW35" i="23"/>
  <c r="BC36" i="23"/>
  <c r="BI37" i="23"/>
  <c r="P38" i="23"/>
  <c r="AP36" i="23"/>
  <c r="BT38" i="23"/>
  <c r="BX35" i="23"/>
  <c r="BA37" i="23"/>
  <c r="J34" i="23"/>
  <c r="Q35" i="23"/>
  <c r="W36" i="23"/>
  <c r="AC37" i="23"/>
  <c r="AG38" i="23"/>
  <c r="V34" i="23"/>
  <c r="AC35" i="23"/>
  <c r="AI36" i="23"/>
  <c r="AO37" i="23"/>
  <c r="AP38" i="23"/>
  <c r="AT35" i="23"/>
  <c r="AZ36" i="23"/>
  <c r="BG37" i="23"/>
  <c r="BC38" i="23"/>
  <c r="O35" i="23"/>
  <c r="BP38" i="23"/>
  <c r="AN38" i="23"/>
  <c r="H38" i="23"/>
  <c r="E36" i="23"/>
  <c r="CC36" i="23"/>
  <c r="BD35" i="23"/>
  <c r="AM36" i="23"/>
  <c r="W35" i="23"/>
  <c r="BR38" i="23"/>
  <c r="D34" i="23"/>
  <c r="AZ38" i="23"/>
  <c r="R37" i="23"/>
  <c r="P34" i="23"/>
  <c r="AB36" i="23"/>
  <c r="AI37" i="23"/>
  <c r="AH35" i="23"/>
  <c r="AU37" i="23"/>
  <c r="BF36" i="23"/>
  <c r="BG38" i="23"/>
  <c r="AK35" i="23"/>
  <c r="AB38" i="23"/>
  <c r="BM36" i="23"/>
  <c r="E37" i="23"/>
  <c r="BL38" i="23"/>
  <c r="V37" i="23"/>
  <c r="BF37" i="23"/>
  <c r="CB38" i="23"/>
  <c r="AJ35" i="23"/>
  <c r="H35" i="23"/>
  <c r="BR35" i="23"/>
  <c r="BU38" i="23"/>
  <c r="C36" i="23"/>
  <c r="AH38" i="23"/>
  <c r="BK36" i="23"/>
  <c r="AG37" i="23"/>
  <c r="AA34" i="23"/>
  <c r="AS37" i="23"/>
  <c r="AJ37" i="23"/>
  <c r="BO38" i="23"/>
  <c r="M24" i="23"/>
  <c r="AF17" i="23"/>
  <c r="CG17" i="23" s="1"/>
  <c r="BB13" i="23"/>
  <c r="BQ13" i="23"/>
  <c r="E13" i="23"/>
  <c r="T13" i="23"/>
  <c r="AI13" i="23"/>
  <c r="AG13" i="23"/>
  <c r="P13" i="23"/>
  <c r="BR13" i="23"/>
  <c r="AW13" i="23"/>
  <c r="BK13" i="23"/>
  <c r="AX13" i="23"/>
  <c r="Z13" i="23"/>
  <c r="BY13" i="23"/>
  <c r="AB13" i="23"/>
  <c r="AQ13" i="23"/>
  <c r="BT13" i="23"/>
  <c r="BS13" i="23"/>
  <c r="I13" i="23"/>
  <c r="BU13" i="23"/>
  <c r="BN13" i="23"/>
  <c r="BA13" i="23"/>
  <c r="BP13" i="23"/>
  <c r="D13" i="23"/>
  <c r="S13" i="23"/>
  <c r="CB13" i="23"/>
  <c r="AU13" i="23"/>
  <c r="J13" i="23"/>
  <c r="Q13" i="23"/>
  <c r="AE13" i="23"/>
  <c r="BF13" i="23"/>
  <c r="AD13" i="23"/>
  <c r="BI13" i="23"/>
  <c r="BX13" i="23"/>
  <c r="L13" i="23"/>
  <c r="AA13" i="23"/>
  <c r="H13" i="23"/>
  <c r="X13" i="23"/>
  <c r="Y13" i="23"/>
  <c r="AM13" i="23"/>
  <c r="BV13" i="23"/>
  <c r="AK13" i="23"/>
  <c r="AZ13" i="23"/>
  <c r="BO13" i="23"/>
  <c r="CC13" i="23"/>
  <c r="BL13" i="23"/>
  <c r="O13" i="23"/>
  <c r="N13" i="23"/>
  <c r="AV13" i="23"/>
  <c r="AL13" i="23"/>
  <c r="BJ13" i="23"/>
  <c r="AH13" i="23"/>
  <c r="AS13" i="23"/>
  <c r="BH13" i="23"/>
  <c r="BW13" i="23"/>
  <c r="K13" i="23"/>
  <c r="W13" i="23"/>
  <c r="BD13" i="23"/>
  <c r="AN13" i="23"/>
  <c r="C13" i="23"/>
  <c r="BZ13" i="23"/>
  <c r="U13" i="23"/>
  <c r="AJ13" i="23"/>
  <c r="AY13" i="23"/>
  <c r="BM13" i="23"/>
  <c r="F13" i="23"/>
  <c r="R13" i="23"/>
  <c r="CA13" i="23"/>
  <c r="AT13" i="23"/>
  <c r="V13" i="23"/>
  <c r="AP13" i="23"/>
  <c r="AC13" i="23"/>
  <c r="AR13" i="23"/>
  <c r="BG13" i="23"/>
  <c r="BE13" i="23"/>
  <c r="AO13" i="23"/>
  <c r="G13" i="23"/>
  <c r="BC13" i="23"/>
  <c r="AF12" i="23"/>
  <c r="CG12" i="23" s="1"/>
  <c r="M54" i="23"/>
  <c r="AF54" i="23"/>
  <c r="CG54" i="23" s="1"/>
  <c r="M10" i="23"/>
  <c r="M14" i="23"/>
  <c r="AF18" i="23"/>
  <c r="CG18" i="23" s="1"/>
  <c r="M16" i="23"/>
  <c r="F15" i="23"/>
  <c r="J15" i="23"/>
  <c r="AC15" i="23"/>
  <c r="AR15" i="23"/>
  <c r="BG15" i="23"/>
  <c r="V15" i="23"/>
  <c r="AD15" i="23"/>
  <c r="Y15" i="23"/>
  <c r="AN15" i="23"/>
  <c r="BC15" i="23"/>
  <c r="C15" i="23"/>
  <c r="BV15" i="23"/>
  <c r="AP15" i="23"/>
  <c r="BA15" i="23"/>
  <c r="BP15" i="23"/>
  <c r="D15" i="23"/>
  <c r="S15" i="23"/>
  <c r="BK15" i="23"/>
  <c r="Q15" i="23"/>
  <c r="P15" i="23"/>
  <c r="BR15" i="23"/>
  <c r="BY15" i="23"/>
  <c r="AB15" i="23"/>
  <c r="AQ15" i="23"/>
  <c r="N15" i="23"/>
  <c r="BU15" i="23"/>
  <c r="I15" i="23"/>
  <c r="X15" i="23"/>
  <c r="AM15" i="23"/>
  <c r="BB15" i="23"/>
  <c r="BM15" i="23"/>
  <c r="BN15" i="23"/>
  <c r="AK15" i="23"/>
  <c r="AZ15" i="23"/>
  <c r="BO15" i="23"/>
  <c r="CC15" i="23"/>
  <c r="AU15" i="23"/>
  <c r="AE15" i="23"/>
  <c r="BZ15" i="23"/>
  <c r="BI15" i="23"/>
  <c r="BX15" i="23"/>
  <c r="L15" i="23"/>
  <c r="AA15" i="23"/>
  <c r="R15" i="23"/>
  <c r="BE15" i="23"/>
  <c r="BT15" i="23"/>
  <c r="H15" i="23"/>
  <c r="W15" i="23"/>
  <c r="BF15" i="23"/>
  <c r="AL15" i="23"/>
  <c r="AX15" i="23"/>
  <c r="U15" i="23"/>
  <c r="AJ15" i="23"/>
  <c r="AY15" i="23"/>
  <c r="AG15" i="23"/>
  <c r="AW15" i="23"/>
  <c r="CA15" i="23"/>
  <c r="BL15" i="23"/>
  <c r="Z15" i="23"/>
  <c r="AS15" i="23"/>
  <c r="BH15" i="23"/>
  <c r="BW15" i="23"/>
  <c r="K15" i="23"/>
  <c r="AT15" i="23"/>
  <c r="AO15" i="23"/>
  <c r="BD15" i="23"/>
  <c r="BS15" i="23"/>
  <c r="G15" i="23"/>
  <c r="BJ15" i="23"/>
  <c r="AH15" i="23"/>
  <c r="BQ15" i="23"/>
  <c r="E15" i="23"/>
  <c r="T15" i="23"/>
  <c r="AI15" i="23"/>
  <c r="AV15" i="23"/>
  <c r="O15" i="23"/>
  <c r="CB15" i="23"/>
  <c r="AF24" i="23"/>
  <c r="CG24" i="23" s="1"/>
  <c r="J6" i="26" s="1"/>
  <c r="AW20" i="23"/>
  <c r="BL20" i="23"/>
  <c r="CA20" i="23"/>
  <c r="O20" i="23"/>
  <c r="AC20" i="23"/>
  <c r="AR20" i="23"/>
  <c r="BG20" i="23"/>
  <c r="AY20" i="23"/>
  <c r="Y20" i="23"/>
  <c r="AN20" i="23"/>
  <c r="BC20" i="23"/>
  <c r="BQ20" i="23"/>
  <c r="E20" i="23"/>
  <c r="T20" i="23"/>
  <c r="S20" i="23"/>
  <c r="BV20" i="23"/>
  <c r="BF20" i="23"/>
  <c r="AL20" i="23"/>
  <c r="F20" i="23"/>
  <c r="AH20" i="23"/>
  <c r="AG20" i="23"/>
  <c r="AV20" i="23"/>
  <c r="BK20" i="23"/>
  <c r="BY20" i="23"/>
  <c r="AB20" i="23"/>
  <c r="AQ20" i="23"/>
  <c r="BU20" i="23"/>
  <c r="I20" i="23"/>
  <c r="X20" i="23"/>
  <c r="AM20" i="23"/>
  <c r="BA20" i="23"/>
  <c r="BP20" i="23"/>
  <c r="D20" i="23"/>
  <c r="AP20" i="23"/>
  <c r="BB20" i="23"/>
  <c r="BJ20" i="23"/>
  <c r="R20" i="23"/>
  <c r="BN20" i="23"/>
  <c r="CC20" i="23"/>
  <c r="Q20" i="23"/>
  <c r="AU20" i="23"/>
  <c r="BI20" i="23"/>
  <c r="BX20" i="23"/>
  <c r="L20" i="23"/>
  <c r="AA20" i="23"/>
  <c r="BE20" i="23"/>
  <c r="BT20" i="23"/>
  <c r="H20" i="23"/>
  <c r="W20" i="23"/>
  <c r="AK20" i="23"/>
  <c r="AZ20" i="23"/>
  <c r="BO20" i="23"/>
  <c r="AT20" i="23"/>
  <c r="AD20" i="23"/>
  <c r="V20" i="23"/>
  <c r="J20" i="23"/>
  <c r="BZ20" i="23"/>
  <c r="BM20" i="23"/>
  <c r="CB20" i="23"/>
  <c r="P20" i="23"/>
  <c r="AE20" i="23"/>
  <c r="AS20" i="23"/>
  <c r="BH20" i="23"/>
  <c r="BW20" i="23"/>
  <c r="K20" i="23"/>
  <c r="AO20" i="23"/>
  <c r="BD20" i="23"/>
  <c r="BS20" i="23"/>
  <c r="G20" i="23"/>
  <c r="U20" i="23"/>
  <c r="AJ20" i="23"/>
  <c r="AI20" i="23"/>
  <c r="BR20" i="23"/>
  <c r="C20" i="23"/>
  <c r="AX20" i="23"/>
  <c r="N20" i="23"/>
  <c r="Z20" i="23"/>
  <c r="M11" i="23"/>
  <c r="AF10" i="23"/>
  <c r="CG10" i="23" s="1"/>
  <c r="AB89" i="13"/>
  <c r="AB87" i="13" s="1"/>
  <c r="M19" i="23"/>
  <c r="AT29" i="23"/>
  <c r="AV29" i="23"/>
  <c r="BC29" i="23"/>
  <c r="BL29" i="23"/>
  <c r="AR29" i="23"/>
  <c r="BQ29" i="23"/>
  <c r="BS29" i="23"/>
  <c r="BX29" i="23"/>
  <c r="L29" i="23"/>
  <c r="AN29" i="23"/>
  <c r="P29" i="23"/>
  <c r="AQ29" i="23"/>
  <c r="U29" i="23"/>
  <c r="W29" i="23"/>
  <c r="BV29" i="23"/>
  <c r="C29" i="23"/>
  <c r="AU29" i="23"/>
  <c r="BB29" i="23"/>
  <c r="AZ29" i="23"/>
  <c r="AS29" i="23"/>
  <c r="BU29" i="23"/>
  <c r="BM29" i="23"/>
  <c r="BW29" i="23"/>
  <c r="BZ29" i="23"/>
  <c r="CA29" i="23"/>
  <c r="E29" i="23"/>
  <c r="BJ29" i="23"/>
  <c r="BY29" i="23"/>
  <c r="AJ29" i="23"/>
  <c r="AH29" i="23"/>
  <c r="BO29" i="23"/>
  <c r="BN29" i="23"/>
  <c r="V29" i="23"/>
  <c r="AW29" i="23"/>
  <c r="AI29" i="23"/>
  <c r="Z29" i="23"/>
  <c r="BD29" i="23"/>
  <c r="BR29" i="23"/>
  <c r="D29" i="23"/>
  <c r="Y29" i="23"/>
  <c r="CB29" i="23"/>
  <c r="AC29" i="23"/>
  <c r="AX29" i="23"/>
  <c r="H29" i="23"/>
  <c r="R29" i="23"/>
  <c r="BP29" i="23"/>
  <c r="BG29" i="23"/>
  <c r="AK29" i="23"/>
  <c r="AM29" i="23"/>
  <c r="J29" i="23"/>
  <c r="AY29" i="23"/>
  <c r="BT29" i="23"/>
  <c r="Q29" i="23"/>
  <c r="X29" i="23"/>
  <c r="K29" i="23"/>
  <c r="G29" i="23"/>
  <c r="AG29" i="23"/>
  <c r="AP29" i="23"/>
  <c r="BH29" i="23"/>
  <c r="BK29" i="23"/>
  <c r="CC29" i="23"/>
  <c r="I29" i="23"/>
  <c r="S29" i="23"/>
  <c r="O29" i="23"/>
  <c r="AD29" i="23"/>
  <c r="T29" i="23"/>
  <c r="AB29" i="23"/>
  <c r="AO29" i="23"/>
  <c r="N29" i="23"/>
  <c r="BF29" i="23"/>
  <c r="AL29" i="23"/>
  <c r="F29" i="23"/>
  <c r="BI29" i="23"/>
  <c r="BA29" i="23"/>
  <c r="AE29" i="23"/>
  <c r="BE29" i="23"/>
  <c r="AA29" i="23"/>
  <c r="N21" i="23"/>
  <c r="C51" i="23"/>
  <c r="J51" i="23"/>
  <c r="R51" i="23"/>
  <c r="Z51" i="23"/>
  <c r="AH51" i="23"/>
  <c r="AP51" i="23"/>
  <c r="AX51" i="23"/>
  <c r="BF51" i="23"/>
  <c r="BN51" i="23"/>
  <c r="BV51" i="23"/>
  <c r="E51" i="23"/>
  <c r="U51" i="23"/>
  <c r="AC51" i="23"/>
  <c r="AK51" i="23"/>
  <c r="AS51" i="23"/>
  <c r="BA51" i="23"/>
  <c r="BI51" i="23"/>
  <c r="BQ51" i="23"/>
  <c r="BY51" i="23"/>
  <c r="F51" i="23"/>
  <c r="N51" i="23"/>
  <c r="V51" i="23"/>
  <c r="AD51" i="23"/>
  <c r="AL51" i="23"/>
  <c r="AT51" i="23"/>
  <c r="BB51" i="23"/>
  <c r="BJ51" i="23"/>
  <c r="BR51" i="23"/>
  <c r="BZ51" i="23"/>
  <c r="I51" i="23"/>
  <c r="Q51" i="23"/>
  <c r="Y51" i="23"/>
  <c r="AG51" i="23"/>
  <c r="AO51" i="23"/>
  <c r="AW51" i="23"/>
  <c r="BE51" i="23"/>
  <c r="BM51" i="23"/>
  <c r="BU51" i="23"/>
  <c r="CC51" i="23"/>
  <c r="BT51" i="23"/>
  <c r="BD51" i="23"/>
  <c r="AN51" i="23"/>
  <c r="X51" i="23"/>
  <c r="H51" i="23"/>
  <c r="BS51" i="23"/>
  <c r="BC51" i="23"/>
  <c r="AM51" i="23"/>
  <c r="W51" i="23"/>
  <c r="G51" i="23"/>
  <c r="AV51" i="23"/>
  <c r="AE51" i="23"/>
  <c r="BX51" i="23"/>
  <c r="AB51" i="23"/>
  <c r="BW51" i="23"/>
  <c r="AQ51" i="23"/>
  <c r="K51" i="23"/>
  <c r="BP51" i="23"/>
  <c r="AZ51" i="23"/>
  <c r="AJ51" i="23"/>
  <c r="T51" i="23"/>
  <c r="D51" i="23"/>
  <c r="BO51" i="23"/>
  <c r="AY51" i="23"/>
  <c r="AI51" i="23"/>
  <c r="S51" i="23"/>
  <c r="BH51" i="23"/>
  <c r="AR51" i="23"/>
  <c r="L51" i="23"/>
  <c r="BG51" i="23"/>
  <c r="AA51" i="23"/>
  <c r="CB51" i="23"/>
  <c r="BL51" i="23"/>
  <c r="P51" i="23"/>
  <c r="CA51" i="23"/>
  <c r="BK51" i="23"/>
  <c r="AU51" i="23"/>
  <c r="O51" i="23"/>
  <c r="C50" i="23"/>
  <c r="I50" i="23"/>
  <c r="Q50" i="23"/>
  <c r="Y50" i="23"/>
  <c r="AG50" i="23"/>
  <c r="AO50" i="23"/>
  <c r="AW50" i="23"/>
  <c r="BE50" i="23"/>
  <c r="BM50" i="23"/>
  <c r="BU50" i="23"/>
  <c r="CC50" i="23"/>
  <c r="J50" i="23"/>
  <c r="R50" i="23"/>
  <c r="Z50" i="23"/>
  <c r="AH50" i="23"/>
  <c r="AP50" i="23"/>
  <c r="AX50" i="23"/>
  <c r="BF50" i="23"/>
  <c r="BN50" i="23"/>
  <c r="BV50" i="23"/>
  <c r="E50" i="23"/>
  <c r="U50" i="23"/>
  <c r="AS50" i="23"/>
  <c r="BI50" i="23"/>
  <c r="BY50" i="23"/>
  <c r="F50" i="23"/>
  <c r="N50" i="23"/>
  <c r="V50" i="23"/>
  <c r="AD50" i="23"/>
  <c r="AL50" i="23"/>
  <c r="AT50" i="23"/>
  <c r="BB50" i="23"/>
  <c r="BJ50" i="23"/>
  <c r="BR50" i="23"/>
  <c r="BZ50" i="23"/>
  <c r="AC50" i="23"/>
  <c r="AK50" i="23"/>
  <c r="BA50" i="23"/>
  <c r="BQ50" i="23"/>
  <c r="BP50" i="23"/>
  <c r="AZ50" i="23"/>
  <c r="AJ50" i="23"/>
  <c r="T50" i="23"/>
  <c r="D50" i="23"/>
  <c r="BO50" i="23"/>
  <c r="AY50" i="23"/>
  <c r="AI50" i="23"/>
  <c r="S50" i="23"/>
  <c r="AR50" i="23"/>
  <c r="L50" i="23"/>
  <c r="BG50" i="23"/>
  <c r="AA50" i="23"/>
  <c r="BD50" i="23"/>
  <c r="X50" i="23"/>
  <c r="BS50" i="23"/>
  <c r="BC50" i="23"/>
  <c r="W50" i="23"/>
  <c r="CB50" i="23"/>
  <c r="BL50" i="23"/>
  <c r="AV50" i="23"/>
  <c r="P50" i="23"/>
  <c r="CA50" i="23"/>
  <c r="BK50" i="23"/>
  <c r="AU50" i="23"/>
  <c r="AE50" i="23"/>
  <c r="O50" i="23"/>
  <c r="BH50" i="23"/>
  <c r="AB50" i="23"/>
  <c r="BW50" i="23"/>
  <c r="AQ50" i="23"/>
  <c r="K50" i="23"/>
  <c r="BT50" i="23"/>
  <c r="AN50" i="23"/>
  <c r="H50" i="23"/>
  <c r="AM50" i="23"/>
  <c r="G50" i="23"/>
  <c r="BX50" i="23"/>
  <c r="C48" i="23"/>
  <c r="F48" i="23"/>
  <c r="N48" i="23"/>
  <c r="V48" i="23"/>
  <c r="AD48" i="23"/>
  <c r="AL48" i="23"/>
  <c r="AT48" i="23"/>
  <c r="BB48" i="23"/>
  <c r="BJ48" i="23"/>
  <c r="BR48" i="23"/>
  <c r="BZ48" i="23"/>
  <c r="E48" i="23"/>
  <c r="U48" i="23"/>
  <c r="AC48" i="23"/>
  <c r="AK48" i="23"/>
  <c r="AS48" i="23"/>
  <c r="BA48" i="23"/>
  <c r="BI48" i="23"/>
  <c r="BQ48" i="23"/>
  <c r="BY48" i="23"/>
  <c r="I48" i="23"/>
  <c r="Q48" i="23"/>
  <c r="Y48" i="23"/>
  <c r="AG48" i="23"/>
  <c r="AO48" i="23"/>
  <c r="AW48" i="23"/>
  <c r="BE48" i="23"/>
  <c r="BM48" i="23"/>
  <c r="BU48" i="23"/>
  <c r="CC48" i="23"/>
  <c r="J48" i="23"/>
  <c r="R48" i="23"/>
  <c r="Z48" i="23"/>
  <c r="AH48" i="23"/>
  <c r="AP48" i="23"/>
  <c r="AX48" i="23"/>
  <c r="BF48" i="23"/>
  <c r="BN48" i="23"/>
  <c r="BV48" i="23"/>
  <c r="CB48" i="23"/>
  <c r="BL48" i="23"/>
  <c r="AV48" i="23"/>
  <c r="P48" i="23"/>
  <c r="CA48" i="23"/>
  <c r="BK48" i="23"/>
  <c r="AU48" i="23"/>
  <c r="AE48" i="23"/>
  <c r="O48" i="23"/>
  <c r="BP48" i="23"/>
  <c r="AJ48" i="23"/>
  <c r="D48" i="23"/>
  <c r="AI48" i="23"/>
  <c r="BX48" i="23"/>
  <c r="BH48" i="23"/>
  <c r="AR48" i="23"/>
  <c r="AB48" i="23"/>
  <c r="L48" i="23"/>
  <c r="BW48" i="23"/>
  <c r="BG48" i="23"/>
  <c r="AQ48" i="23"/>
  <c r="AA48" i="23"/>
  <c r="K48" i="23"/>
  <c r="AY48" i="23"/>
  <c r="BT48" i="23"/>
  <c r="BD48" i="23"/>
  <c r="AN48" i="23"/>
  <c r="X48" i="23"/>
  <c r="H48" i="23"/>
  <c r="BS48" i="23"/>
  <c r="BC48" i="23"/>
  <c r="AM48" i="23"/>
  <c r="W48" i="23"/>
  <c r="G48" i="23"/>
  <c r="AZ48" i="23"/>
  <c r="T48" i="23"/>
  <c r="BO48" i="23"/>
  <c r="S48" i="23"/>
  <c r="C22" i="23"/>
  <c r="F22" i="23"/>
  <c r="N22" i="23"/>
  <c r="V22" i="23"/>
  <c r="AD22" i="23"/>
  <c r="AL22" i="23"/>
  <c r="AT22" i="23"/>
  <c r="BB22" i="23"/>
  <c r="BJ22" i="23"/>
  <c r="BR22" i="23"/>
  <c r="BZ22" i="23"/>
  <c r="I22" i="23"/>
  <c r="Q22" i="23"/>
  <c r="Y22" i="23"/>
  <c r="AG22" i="23"/>
  <c r="AO22" i="23"/>
  <c r="AW22" i="23"/>
  <c r="BE22" i="23"/>
  <c r="BM22" i="23"/>
  <c r="BU22" i="23"/>
  <c r="CC22" i="23"/>
  <c r="E22" i="23"/>
  <c r="U22" i="23"/>
  <c r="AK22" i="23"/>
  <c r="BA22" i="23"/>
  <c r="BQ22" i="23"/>
  <c r="Z22" i="23"/>
  <c r="AS22" i="23"/>
  <c r="BN22" i="23"/>
  <c r="J22" i="23"/>
  <c r="AC22" i="23"/>
  <c r="AX22" i="23"/>
  <c r="BV22" i="23"/>
  <c r="AH22" i="23"/>
  <c r="BF22" i="23"/>
  <c r="BY22" i="23"/>
  <c r="R22" i="23"/>
  <c r="AP22" i="23"/>
  <c r="BI22" i="23"/>
  <c r="BP22" i="23"/>
  <c r="AZ22" i="23"/>
  <c r="AJ22" i="23"/>
  <c r="T22" i="23"/>
  <c r="D22" i="23"/>
  <c r="BO22" i="23"/>
  <c r="AY22" i="23"/>
  <c r="AI22" i="23"/>
  <c r="S22" i="23"/>
  <c r="CB22" i="23"/>
  <c r="BL22" i="23"/>
  <c r="AV22" i="23"/>
  <c r="P22" i="23"/>
  <c r="CA22" i="23"/>
  <c r="BK22" i="23"/>
  <c r="AU22" i="23"/>
  <c r="AE22" i="23"/>
  <c r="O22" i="23"/>
  <c r="BX22" i="23"/>
  <c r="BH22" i="23"/>
  <c r="AR22" i="23"/>
  <c r="AB22" i="23"/>
  <c r="L22" i="23"/>
  <c r="BW22" i="23"/>
  <c r="BG22" i="23"/>
  <c r="AQ22" i="23"/>
  <c r="AA22" i="23"/>
  <c r="K22" i="23"/>
  <c r="BT22" i="23"/>
  <c r="BD22" i="23"/>
  <c r="AN22" i="23"/>
  <c r="X22" i="23"/>
  <c r="H22" i="23"/>
  <c r="BS22" i="23"/>
  <c r="BC22" i="23"/>
  <c r="AM22" i="23"/>
  <c r="W22" i="23"/>
  <c r="G22" i="23"/>
  <c r="AF33" i="26" l="1"/>
  <c r="X21" i="23"/>
  <c r="I21" i="23"/>
  <c r="K21" i="23"/>
  <c r="AC21" i="23"/>
  <c r="AZ21" i="23"/>
  <c r="BH21" i="23"/>
  <c r="V21" i="23"/>
  <c r="AI21" i="23"/>
  <c r="T21" i="23"/>
  <c r="G21" i="23"/>
  <c r="BD21" i="23"/>
  <c r="AB21" i="23"/>
  <c r="O21" i="23"/>
  <c r="CA21" i="23"/>
  <c r="Z21" i="23"/>
  <c r="BV21" i="23"/>
  <c r="E21" i="23"/>
  <c r="Y21" i="23"/>
  <c r="AL21" i="23"/>
  <c r="F21" i="23"/>
  <c r="AY21" i="23"/>
  <c r="W21" i="23"/>
  <c r="H21" i="23"/>
  <c r="BT21" i="23"/>
  <c r="AR21" i="23"/>
  <c r="P21" i="23"/>
  <c r="BI21" i="23"/>
  <c r="AX21" i="23"/>
  <c r="CC21" i="23"/>
  <c r="Q21" i="23"/>
  <c r="AD21" i="23"/>
  <c r="S21" i="23"/>
  <c r="D21" i="23"/>
  <c r="BP21" i="23"/>
  <c r="AN21" i="23"/>
  <c r="AA21" i="23"/>
  <c r="L21" i="23"/>
  <c r="BK21" i="23"/>
  <c r="AS21" i="23"/>
  <c r="R21" i="23"/>
  <c r="M21" i="23"/>
  <c r="J21" i="23"/>
  <c r="U21" i="23"/>
  <c r="AG21" i="23"/>
  <c r="AT21" i="23"/>
  <c r="M29" i="23"/>
  <c r="BG34" i="23"/>
  <c r="BG33" i="23"/>
  <c r="AN34" i="23"/>
  <c r="AN33" i="23"/>
  <c r="AL34" i="23"/>
  <c r="AL33" i="23"/>
  <c r="CB34" i="23"/>
  <c r="CB33" i="23"/>
  <c r="AM34" i="23"/>
  <c r="AM33" i="23"/>
  <c r="AG33" i="23"/>
  <c r="AG34" i="23"/>
  <c r="CD38" i="19"/>
  <c r="E14" i="24" s="1"/>
  <c r="M38" i="23"/>
  <c r="CE38" i="23" s="1"/>
  <c r="AI34" i="23"/>
  <c r="AI33" i="23"/>
  <c r="BA33" i="23"/>
  <c r="BA34" i="23"/>
  <c r="AJ34" i="23"/>
  <c r="AJ33" i="23"/>
  <c r="CD37" i="19"/>
  <c r="M37" i="23"/>
  <c r="CE37" i="23" s="1"/>
  <c r="AY34" i="23"/>
  <c r="AY33" i="23"/>
  <c r="AU33" i="23"/>
  <c r="AU34" i="23"/>
  <c r="AZ33" i="23"/>
  <c r="AZ34" i="23"/>
  <c r="BU34" i="23"/>
  <c r="BU33" i="23"/>
  <c r="BS33" i="23"/>
  <c r="BS34" i="23"/>
  <c r="AF34" i="23"/>
  <c r="CE34" i="19"/>
  <c r="E13" i="26" s="1"/>
  <c r="AE26" i="23"/>
  <c r="AE25" i="23"/>
  <c r="AL26" i="23"/>
  <c r="AL25" i="23"/>
  <c r="M28" i="23"/>
  <c r="CD28" i="23" s="1"/>
  <c r="BS26" i="23"/>
  <c r="BS25" i="23"/>
  <c r="BN26" i="23"/>
  <c r="BN25" i="23"/>
  <c r="BD26" i="23"/>
  <c r="BD25" i="23"/>
  <c r="AF26" i="23"/>
  <c r="AR26" i="23"/>
  <c r="AR25" i="23"/>
  <c r="BW26" i="23"/>
  <c r="BW25" i="23"/>
  <c r="CC25" i="23"/>
  <c r="CC26" i="23"/>
  <c r="BU26" i="23"/>
  <c r="BU25" i="23"/>
  <c r="AG26" i="23"/>
  <c r="AG25" i="23"/>
  <c r="AJ26" i="23"/>
  <c r="AJ25" i="23"/>
  <c r="AH26" i="23"/>
  <c r="AH25" i="23"/>
  <c r="AF29" i="23"/>
  <c r="CG29" i="23" s="1"/>
  <c r="AF20" i="23"/>
  <c r="CG20" i="23" s="1"/>
  <c r="AF15" i="23"/>
  <c r="CG15" i="23" s="1"/>
  <c r="M15" i="23"/>
  <c r="AE87" i="13"/>
  <c r="BB33" i="23"/>
  <c r="BB34" i="23"/>
  <c r="CE37" i="19"/>
  <c r="AF37" i="23"/>
  <c r="CG37" i="23" s="1"/>
  <c r="AE33" i="23"/>
  <c r="AE34" i="23"/>
  <c r="CF34" i="23" s="1"/>
  <c r="BH33" i="23"/>
  <c r="BH34" i="23"/>
  <c r="M36" i="23"/>
  <c r="CD36" i="23" s="1"/>
  <c r="CD36" i="19"/>
  <c r="BL33" i="23"/>
  <c r="BL34" i="23"/>
  <c r="BY33" i="23"/>
  <c r="BY34" i="23"/>
  <c r="BZ34" i="23"/>
  <c r="BZ33" i="23"/>
  <c r="BW34" i="23"/>
  <c r="BW33" i="23"/>
  <c r="BV34" i="23"/>
  <c r="BV33" i="23"/>
  <c r="BN34" i="23"/>
  <c r="BN33" i="23"/>
  <c r="AC87" i="13"/>
  <c r="AK26" i="23"/>
  <c r="AK25" i="23"/>
  <c r="BR26" i="23"/>
  <c r="BR25" i="23"/>
  <c r="BM26" i="23"/>
  <c r="BM25" i="23"/>
  <c r="AM26" i="23"/>
  <c r="AM25" i="23"/>
  <c r="CB26" i="23"/>
  <c r="CB25" i="23"/>
  <c r="AS26" i="23"/>
  <c r="AS25" i="23"/>
  <c r="CA26" i="23"/>
  <c r="CA25" i="23"/>
  <c r="BH26" i="23"/>
  <c r="BH25" i="23"/>
  <c r="BO26" i="23"/>
  <c r="BO25" i="23"/>
  <c r="BV26" i="23"/>
  <c r="BV25" i="23"/>
  <c r="AW25" i="23"/>
  <c r="AW26" i="23"/>
  <c r="AZ26" i="23"/>
  <c r="AZ25" i="23"/>
  <c r="BJ26" i="23"/>
  <c r="BJ25" i="23"/>
  <c r="BT26" i="23"/>
  <c r="BT25" i="23"/>
  <c r="M20" i="23"/>
  <c r="CD20" i="23" s="1"/>
  <c r="AO33" i="23"/>
  <c r="AO34" i="23"/>
  <c r="AS34" i="23"/>
  <c r="AS33" i="23"/>
  <c r="AV34" i="23"/>
  <c r="AV33" i="23"/>
  <c r="BE33" i="23"/>
  <c r="BE34" i="23"/>
  <c r="BK33" i="23"/>
  <c r="BK34" i="23"/>
  <c r="BR33" i="23"/>
  <c r="BR34" i="23"/>
  <c r="BD34" i="23"/>
  <c r="BD33" i="23"/>
  <c r="CC34" i="23"/>
  <c r="CC33" i="23"/>
  <c r="BX33" i="23"/>
  <c r="BX34" i="23"/>
  <c r="CA33" i="23"/>
  <c r="CA34" i="23"/>
  <c r="AF38" i="23"/>
  <c r="CG38" i="23" s="1"/>
  <c r="CE38" i="19"/>
  <c r="E14" i="26" s="1"/>
  <c r="AW33" i="23"/>
  <c r="AW34" i="23"/>
  <c r="AH33" i="23"/>
  <c r="AH34" i="23"/>
  <c r="BP34" i="23"/>
  <c r="BP33" i="23"/>
  <c r="BI33" i="23"/>
  <c r="BI34" i="23"/>
  <c r="D23" i="26"/>
  <c r="N13" i="26"/>
  <c r="BK26" i="23"/>
  <c r="BK25" i="23"/>
  <c r="BI26" i="23"/>
  <c r="BI25" i="23"/>
  <c r="AX26" i="23"/>
  <c r="AX25" i="23"/>
  <c r="AY26" i="23"/>
  <c r="AY25" i="23"/>
  <c r="M26" i="23"/>
  <c r="AP26" i="23"/>
  <c r="AP25" i="23"/>
  <c r="BX26" i="23"/>
  <c r="BX25" i="23"/>
  <c r="AQ26" i="23"/>
  <c r="AQ25" i="23"/>
  <c r="BC26" i="23"/>
  <c r="BC25" i="23"/>
  <c r="AF27" i="23"/>
  <c r="AI26" i="23"/>
  <c r="AI25" i="23"/>
  <c r="BZ25" i="23"/>
  <c r="BZ26" i="23"/>
  <c r="BL26" i="23"/>
  <c r="BL25" i="23"/>
  <c r="AO26" i="23"/>
  <c r="AO25" i="23"/>
  <c r="AF13" i="23"/>
  <c r="CG13" i="23" s="1"/>
  <c r="M13" i="23"/>
  <c r="CE13" i="23" s="1"/>
  <c r="AQ34" i="23"/>
  <c r="AQ33" i="23"/>
  <c r="CD35" i="19"/>
  <c r="M35" i="23"/>
  <c r="CD35" i="23" s="1"/>
  <c r="BT34" i="23"/>
  <c r="BT33" i="23"/>
  <c r="BF34" i="23"/>
  <c r="BF33" i="23"/>
  <c r="CE35" i="19"/>
  <c r="AF35" i="23"/>
  <c r="CG35" i="23" s="1"/>
  <c r="CE36" i="19"/>
  <c r="AF36" i="23"/>
  <c r="CG36" i="23" s="1"/>
  <c r="BM34" i="23"/>
  <c r="BM33" i="23"/>
  <c r="BQ34" i="23"/>
  <c r="BQ33" i="23"/>
  <c r="AT34" i="23"/>
  <c r="AT33" i="23"/>
  <c r="M34" i="23"/>
  <c r="CD34" i="19"/>
  <c r="E13" i="24" s="1"/>
  <c r="BO33" i="23"/>
  <c r="BO34" i="23"/>
  <c r="AP33" i="23"/>
  <c r="AP34" i="23"/>
  <c r="BJ34" i="23"/>
  <c r="BJ33" i="23"/>
  <c r="AX33" i="23"/>
  <c r="AX34" i="23"/>
  <c r="BC33" i="23"/>
  <c r="BC34" i="23"/>
  <c r="AK34" i="23"/>
  <c r="AK33" i="23"/>
  <c r="AR34" i="23"/>
  <c r="AR33" i="23"/>
  <c r="N47" i="32"/>
  <c r="N48" i="32" s="1"/>
  <c r="BQ26" i="23"/>
  <c r="BQ25" i="23"/>
  <c r="CG27" i="23"/>
  <c r="BB25" i="23"/>
  <c r="BB26" i="23"/>
  <c r="BP26" i="23"/>
  <c r="BP25" i="23"/>
  <c r="BY26" i="23"/>
  <c r="BY25" i="23"/>
  <c r="AN26" i="23"/>
  <c r="AN25" i="23"/>
  <c r="M27" i="23"/>
  <c r="BF25" i="23"/>
  <c r="BF26" i="23"/>
  <c r="BG26" i="23"/>
  <c r="BG25" i="23"/>
  <c r="BA26" i="23"/>
  <c r="BA25" i="23"/>
  <c r="AU26" i="23"/>
  <c r="AU25" i="23"/>
  <c r="AV26" i="23"/>
  <c r="AV25" i="23"/>
  <c r="BE26" i="23"/>
  <c r="BE25" i="23"/>
  <c r="AT26" i="23"/>
  <c r="AT25" i="23"/>
  <c r="AF28" i="23"/>
  <c r="CG28" i="23" s="1"/>
  <c r="BD44" i="23"/>
  <c r="BL44" i="23"/>
  <c r="AO44" i="23"/>
  <c r="V44" i="23"/>
  <c r="BG44" i="23"/>
  <c r="CB44" i="23"/>
  <c r="BM44" i="23"/>
  <c r="N43" i="23"/>
  <c r="BO44" i="23"/>
  <c r="AM44" i="23"/>
  <c r="K44" i="23"/>
  <c r="BH44" i="23"/>
  <c r="AF44" i="23"/>
  <c r="AX44" i="23"/>
  <c r="F43" i="23"/>
  <c r="U44" i="23"/>
  <c r="T43" i="23"/>
  <c r="CA44" i="23"/>
  <c r="BU44" i="23"/>
  <c r="BQ44" i="23"/>
  <c r="BT44" i="23"/>
  <c r="P43" i="23"/>
  <c r="AG44" i="23"/>
  <c r="BI44" i="23"/>
  <c r="S44" i="23"/>
  <c r="AN44" i="23"/>
  <c r="L44" i="23"/>
  <c r="BK44" i="23"/>
  <c r="AH44" i="23"/>
  <c r="CC44" i="23"/>
  <c r="Q43" i="23"/>
  <c r="AD44" i="23"/>
  <c r="AS44" i="23"/>
  <c r="M51" i="23"/>
  <c r="AF51" i="23"/>
  <c r="CG51" i="23" s="1"/>
  <c r="AF50" i="23"/>
  <c r="CG50" i="23" s="1"/>
  <c r="M50" i="23"/>
  <c r="AF48" i="23"/>
  <c r="CG48" i="23" s="1"/>
  <c r="M48" i="23"/>
  <c r="M22" i="23"/>
  <c r="AF22" i="23"/>
  <c r="CG22" i="23" s="1"/>
  <c r="BC21" i="23"/>
  <c r="BZ21" i="23"/>
  <c r="BS21" i="23"/>
  <c r="AQ21" i="23"/>
  <c r="BL21" i="23"/>
  <c r="BY21" i="23"/>
  <c r="BQ21" i="23"/>
  <c r="BE21" i="23"/>
  <c r="BR21" i="23"/>
  <c r="BX21" i="23"/>
  <c r="BG21" i="23"/>
  <c r="AE21" i="23"/>
  <c r="AE9" i="23"/>
  <c r="CB21" i="23"/>
  <c r="BF21" i="23"/>
  <c r="BA21" i="23"/>
  <c r="AW21" i="23"/>
  <c r="BJ21" i="23"/>
  <c r="AV21" i="23"/>
  <c r="BM21" i="23"/>
  <c r="AJ21" i="23"/>
  <c r="BO21" i="23"/>
  <c r="AM21" i="23"/>
  <c r="BW21" i="23"/>
  <c r="AU21" i="23"/>
  <c r="AF21" i="23"/>
  <c r="BN21" i="23"/>
  <c r="AP21" i="23"/>
  <c r="AH21" i="23"/>
  <c r="AK21" i="23"/>
  <c r="BU21" i="23"/>
  <c r="AO21" i="23"/>
  <c r="BB21" i="23"/>
  <c r="AU44" i="23"/>
  <c r="AI44" i="23"/>
  <c r="BS44" i="23"/>
  <c r="AB43" i="23"/>
  <c r="AB44" i="23"/>
  <c r="BV44" i="23"/>
  <c r="BB44" i="23"/>
  <c r="AK44" i="23"/>
  <c r="AZ44" i="23"/>
  <c r="BN44" i="23"/>
  <c r="G44" i="23"/>
  <c r="G43" i="23"/>
  <c r="AQ44" i="23"/>
  <c r="O44" i="23"/>
  <c r="O43" i="23"/>
  <c r="BF44" i="23"/>
  <c r="I44" i="23"/>
  <c r="I43" i="23"/>
  <c r="E44" i="23"/>
  <c r="E43" i="23"/>
  <c r="AY44" i="23"/>
  <c r="W44" i="23"/>
  <c r="W43" i="23"/>
  <c r="H44" i="23"/>
  <c r="H43" i="23"/>
  <c r="AR44" i="23"/>
  <c r="AE44" i="23"/>
  <c r="P44" i="23"/>
  <c r="Z44" i="23"/>
  <c r="Z43" i="23"/>
  <c r="AP44" i="23"/>
  <c r="BZ44" i="23"/>
  <c r="AT44" i="23"/>
  <c r="N44" i="23"/>
  <c r="AC44" i="23"/>
  <c r="AC43" i="23"/>
  <c r="X44" i="23"/>
  <c r="X43" i="23"/>
  <c r="BW44" i="23"/>
  <c r="J44" i="23"/>
  <c r="J43" i="23"/>
  <c r="Y44" i="23"/>
  <c r="Y43" i="23"/>
  <c r="BR44" i="23"/>
  <c r="AL44" i="23"/>
  <c r="BA44" i="23"/>
  <c r="D43" i="23"/>
  <c r="D44" i="23"/>
  <c r="BC44" i="23"/>
  <c r="AA44" i="23"/>
  <c r="AA43" i="23"/>
  <c r="L43" i="23"/>
  <c r="BX44" i="23"/>
  <c r="AV44" i="23"/>
  <c r="R44" i="23"/>
  <c r="R43" i="23"/>
  <c r="AW44" i="23"/>
  <c r="Q44" i="23"/>
  <c r="BJ44" i="23"/>
  <c r="BY44" i="23"/>
  <c r="M44" i="23"/>
  <c r="CD54" i="23"/>
  <c r="CD23" i="23"/>
  <c r="CF18" i="23"/>
  <c r="CF19" i="23"/>
  <c r="CF26" i="23"/>
  <c r="CF24" i="23"/>
  <c r="CF11" i="23"/>
  <c r="CF28" i="23"/>
  <c r="CF15" i="23"/>
  <c r="CF54" i="23"/>
  <c r="CF13" i="23"/>
  <c r="CF17" i="23"/>
  <c r="CF16" i="23"/>
  <c r="CF14" i="23"/>
  <c r="CF37" i="23"/>
  <c r="CF36" i="23"/>
  <c r="CF27" i="23"/>
  <c r="CF38" i="23"/>
  <c r="CF12" i="23"/>
  <c r="CF10" i="23"/>
  <c r="CF35" i="23"/>
  <c r="CF46" i="23"/>
  <c r="CF20" i="23"/>
  <c r="CF23" i="23"/>
  <c r="CE23" i="23"/>
  <c r="CE34" i="23"/>
  <c r="CE24" i="23"/>
  <c r="CE19" i="23"/>
  <c r="CE12" i="23"/>
  <c r="CE16" i="23"/>
  <c r="CE15" i="23"/>
  <c r="CE54" i="23"/>
  <c r="CE14" i="23"/>
  <c r="CE10" i="23"/>
  <c r="CE46" i="23"/>
  <c r="CE17" i="23"/>
  <c r="CE27" i="23"/>
  <c r="CE11" i="23"/>
  <c r="CE18" i="23"/>
  <c r="CD27" i="23"/>
  <c r="CD19" i="23"/>
  <c r="CD14" i="23"/>
  <c r="CD11" i="23"/>
  <c r="CD18" i="23"/>
  <c r="CD46" i="23"/>
  <c r="CD10" i="23"/>
  <c r="CD17" i="23"/>
  <c r="CD16" i="23"/>
  <c r="CD12" i="23"/>
  <c r="CD24" i="23"/>
  <c r="CD15" i="23"/>
  <c r="C25" i="23"/>
  <c r="C33" i="23"/>
  <c r="N25" i="23"/>
  <c r="Y25" i="23"/>
  <c r="X25" i="23"/>
  <c r="AC25" i="23"/>
  <c r="G25" i="23"/>
  <c r="V25" i="23"/>
  <c r="S25" i="23"/>
  <c r="T25" i="23"/>
  <c r="P25" i="23"/>
  <c r="Q25" i="23"/>
  <c r="AA25" i="23"/>
  <c r="H25" i="23"/>
  <c r="U33" i="23"/>
  <c r="P33" i="23"/>
  <c r="L33" i="23"/>
  <c r="Y33" i="23"/>
  <c r="S33" i="23"/>
  <c r="J33" i="23"/>
  <c r="AD33" i="23"/>
  <c r="Q33" i="23"/>
  <c r="I25" i="23"/>
  <c r="AB25" i="23"/>
  <c r="F33" i="23"/>
  <c r="Z25" i="23"/>
  <c r="L25" i="23"/>
  <c r="O25" i="23"/>
  <c r="U25" i="23"/>
  <c r="F25" i="23"/>
  <c r="X33" i="23"/>
  <c r="AC33" i="23"/>
  <c r="AA33" i="23"/>
  <c r="Z33" i="23"/>
  <c r="H33" i="23"/>
  <c r="K25" i="23"/>
  <c r="AD25" i="23"/>
  <c r="E25" i="23"/>
  <c r="J25" i="23"/>
  <c r="V33" i="23"/>
  <c r="W33" i="23"/>
  <c r="R25" i="23"/>
  <c r="W25" i="23"/>
  <c r="AB33" i="23"/>
  <c r="N33" i="23"/>
  <c r="K33" i="23"/>
  <c r="O33" i="23"/>
  <c r="D33" i="23"/>
  <c r="D25" i="23"/>
  <c r="T33" i="23"/>
  <c r="E33" i="23"/>
  <c r="G33" i="23"/>
  <c r="I33" i="23"/>
  <c r="R33" i="23"/>
  <c r="CD34" i="23" l="1"/>
  <c r="CE35" i="23"/>
  <c r="CE20" i="23"/>
  <c r="CE28" i="23"/>
  <c r="AF34" i="26"/>
  <c r="CE36" i="23"/>
  <c r="CD37" i="23"/>
  <c r="CD13" i="23"/>
  <c r="CE26" i="23"/>
  <c r="CD26" i="23"/>
  <c r="BP44" i="23"/>
  <c r="U43" i="23"/>
  <c r="AJ44" i="23"/>
  <c r="M12" i="26"/>
  <c r="E27" i="26"/>
  <c r="CG34" i="23"/>
  <c r="CG26" i="23"/>
  <c r="AF33" i="23"/>
  <c r="CG33" i="23" s="1"/>
  <c r="N6" i="26" s="1"/>
  <c r="AF25" i="23"/>
  <c r="CG25" i="23" s="1"/>
  <c r="BE44" i="23"/>
  <c r="AG43" i="23"/>
  <c r="K43" i="23"/>
  <c r="F44" i="23"/>
  <c r="BG43" i="23"/>
  <c r="T44" i="23"/>
  <c r="AD43" i="23"/>
  <c r="BK43" i="23"/>
  <c r="S43" i="23"/>
  <c r="V43" i="23"/>
  <c r="BQ43" i="23"/>
  <c r="BW9" i="23"/>
  <c r="BW30" i="23"/>
  <c r="BX9" i="23"/>
  <c r="BX30" i="23"/>
  <c r="AO30" i="23"/>
  <c r="AO9" i="23"/>
  <c r="AK9" i="23"/>
  <c r="AK30" i="23"/>
  <c r="AP30" i="23"/>
  <c r="AP9" i="23"/>
  <c r="AF9" i="23"/>
  <c r="CE9" i="19"/>
  <c r="AZ9" i="23"/>
  <c r="AZ30" i="23"/>
  <c r="BM30" i="23"/>
  <c r="BM9" i="23"/>
  <c r="CC9" i="23"/>
  <c r="CC30" i="23"/>
  <c r="BG30" i="23"/>
  <c r="BG9" i="23"/>
  <c r="AL30" i="23"/>
  <c r="AL9" i="23"/>
  <c r="BV9" i="23"/>
  <c r="BV30" i="23"/>
  <c r="AQ9" i="23"/>
  <c r="AQ30" i="23"/>
  <c r="BZ9" i="23"/>
  <c r="BZ30" i="23"/>
  <c r="BH9" i="23"/>
  <c r="BH30" i="23"/>
  <c r="AM9" i="23"/>
  <c r="AM30" i="23"/>
  <c r="BO9" i="23"/>
  <c r="BO30" i="23"/>
  <c r="AG9" i="23"/>
  <c r="AG30" i="23"/>
  <c r="AN30" i="23"/>
  <c r="AN9" i="23"/>
  <c r="AW9" i="23"/>
  <c r="AW30" i="23"/>
  <c r="BA9" i="23"/>
  <c r="BA30" i="23"/>
  <c r="BF30" i="23"/>
  <c r="BF9" i="23"/>
  <c r="CB30" i="23"/>
  <c r="CB9" i="23"/>
  <c r="AR30" i="23"/>
  <c r="AR9" i="23"/>
  <c r="BT9" i="23"/>
  <c r="BT30" i="23"/>
  <c r="AT9" i="23"/>
  <c r="AT30" i="23"/>
  <c r="BP9" i="23"/>
  <c r="BP30" i="23"/>
  <c r="BR9" i="23"/>
  <c r="BR30" i="23"/>
  <c r="BQ9" i="23"/>
  <c r="BQ30" i="23"/>
  <c r="BY9" i="23"/>
  <c r="BY30" i="23"/>
  <c r="CA30" i="23"/>
  <c r="CA9" i="23"/>
  <c r="BD9" i="23"/>
  <c r="BD30" i="23"/>
  <c r="AI30" i="23"/>
  <c r="AI9" i="23"/>
  <c r="AS9" i="23"/>
  <c r="AS30" i="23"/>
  <c r="BC9" i="23"/>
  <c r="BC30" i="23"/>
  <c r="AU30" i="23"/>
  <c r="AU9" i="23"/>
  <c r="AJ9" i="23"/>
  <c r="AJ30" i="23"/>
  <c r="AV9" i="23"/>
  <c r="AV30" i="23"/>
  <c r="BJ9" i="23"/>
  <c r="BJ30" i="23"/>
  <c r="AX9" i="23"/>
  <c r="AX30" i="23"/>
  <c r="BI9" i="23"/>
  <c r="BI30" i="23"/>
  <c r="AY9" i="23"/>
  <c r="AY30" i="23"/>
  <c r="BE9" i="23"/>
  <c r="BE30" i="23"/>
  <c r="BL30" i="23"/>
  <c r="BL9" i="23"/>
  <c r="BS30" i="23"/>
  <c r="BS9" i="23"/>
  <c r="BK9" i="23"/>
  <c r="BK30" i="23"/>
  <c r="BB9" i="23"/>
  <c r="BB30" i="23"/>
  <c r="BU9" i="23"/>
  <c r="BU30" i="23"/>
  <c r="AH9" i="23"/>
  <c r="AH30" i="23"/>
  <c r="BN9" i="23"/>
  <c r="BN30" i="23"/>
  <c r="CG21" i="23"/>
  <c r="M25" i="23"/>
  <c r="CD25" i="23" s="1"/>
  <c r="M33" i="23"/>
  <c r="CD33" i="23" s="1"/>
  <c r="BX43" i="23"/>
  <c r="BO43" i="23"/>
  <c r="BI43" i="23"/>
  <c r="AT43" i="23"/>
  <c r="AG52" i="23"/>
  <c r="AP43" i="23"/>
  <c r="CB43" i="23"/>
  <c r="AE43" i="23"/>
  <c r="BF43" i="23"/>
  <c r="BD43" i="23"/>
  <c r="BD52" i="23"/>
  <c r="AK43" i="23"/>
  <c r="BB43" i="23"/>
  <c r="BV43" i="23"/>
  <c r="AI43" i="23"/>
  <c r="AS43" i="23"/>
  <c r="CC43" i="23"/>
  <c r="AH43" i="23"/>
  <c r="AN43" i="23"/>
  <c r="BA43" i="23"/>
  <c r="AL43" i="23"/>
  <c r="BH43" i="23"/>
  <c r="AJ43" i="23"/>
  <c r="BP43" i="23"/>
  <c r="AF43" i="23"/>
  <c r="BW43" i="23"/>
  <c r="AM43" i="23"/>
  <c r="BZ43" i="23"/>
  <c r="BM43" i="23"/>
  <c r="BT43" i="23"/>
  <c r="AY43" i="23"/>
  <c r="BU43" i="23"/>
  <c r="CA43" i="23"/>
  <c r="AQ43" i="23"/>
  <c r="BN43" i="23"/>
  <c r="AO43" i="23"/>
  <c r="BL43" i="23"/>
  <c r="BS43" i="23"/>
  <c r="AU43" i="23"/>
  <c r="M43" i="23"/>
  <c r="BY43" i="23"/>
  <c r="BJ43" i="23"/>
  <c r="AW43" i="23"/>
  <c r="AV43" i="23"/>
  <c r="BC43" i="23"/>
  <c r="BR43" i="23"/>
  <c r="BE43" i="23"/>
  <c r="AX43" i="23"/>
  <c r="AR43" i="23"/>
  <c r="AZ43" i="23"/>
  <c r="CF33" i="23"/>
  <c r="CF50" i="23"/>
  <c r="CF29" i="23"/>
  <c r="CF25" i="23"/>
  <c r="CF21" i="23"/>
  <c r="CF51" i="23"/>
  <c r="CF22" i="23"/>
  <c r="CF39" i="23"/>
  <c r="J6" i="24"/>
  <c r="CE29" i="23"/>
  <c r="CE22" i="23"/>
  <c r="CE51" i="23"/>
  <c r="CE50" i="23"/>
  <c r="CE39" i="23"/>
  <c r="CD39" i="23"/>
  <c r="CD29" i="23"/>
  <c r="F9" i="23"/>
  <c r="U9" i="23"/>
  <c r="T9" i="23"/>
  <c r="H9" i="23"/>
  <c r="Q9" i="23"/>
  <c r="Y9" i="23"/>
  <c r="E9" i="23"/>
  <c r="R9" i="23"/>
  <c r="J9" i="23"/>
  <c r="I9" i="23"/>
  <c r="O9" i="23"/>
  <c r="CD50" i="23"/>
  <c r="S9" i="23"/>
  <c r="CD51" i="23"/>
  <c r="CD22" i="23"/>
  <c r="K9" i="23"/>
  <c r="L9" i="23"/>
  <c r="D7" i="26" l="1"/>
  <c r="CG44" i="23"/>
  <c r="AF35" i="26"/>
  <c r="CE33" i="23"/>
  <c r="E26" i="26"/>
  <c r="E32" i="26" s="1"/>
  <c r="J12" i="26"/>
  <c r="BW52" i="23"/>
  <c r="BW47" i="23" s="1"/>
  <c r="BW55" i="23" s="1"/>
  <c r="BW58" i="23" s="1"/>
  <c r="BW59" i="23" s="1"/>
  <c r="AL52" i="23"/>
  <c r="AL47" i="23" s="1"/>
  <c r="AL55" i="23" s="1"/>
  <c r="AL58" i="23" s="1"/>
  <c r="AL59" i="23" s="1"/>
  <c r="AN52" i="23"/>
  <c r="CB52" i="23"/>
  <c r="CB47" i="23" s="1"/>
  <c r="CB55" i="23" s="1"/>
  <c r="CB58" i="23" s="1"/>
  <c r="CB59" i="23" s="1"/>
  <c r="AH52" i="23"/>
  <c r="AJ52" i="23"/>
  <c r="AJ47" i="23" s="1"/>
  <c r="AJ55" i="23" s="1"/>
  <c r="AJ58" i="23" s="1"/>
  <c r="AJ59" i="23" s="1"/>
  <c r="CD43" i="19"/>
  <c r="CE43" i="19"/>
  <c r="AS52" i="23"/>
  <c r="AS47" i="23" s="1"/>
  <c r="AS55" i="23" s="1"/>
  <c r="AS58" i="23" s="1"/>
  <c r="AS59" i="23" s="1"/>
  <c r="BV52" i="23"/>
  <c r="BV47" i="23" s="1"/>
  <c r="BV55" i="23" s="1"/>
  <c r="BV58" i="23" s="1"/>
  <c r="BV59" i="23" s="1"/>
  <c r="AP52" i="23"/>
  <c r="AT52" i="23"/>
  <c r="AT47" i="23" s="1"/>
  <c r="AT55" i="23" s="1"/>
  <c r="AT58" i="23" s="1"/>
  <c r="AT59" i="23" s="1"/>
  <c r="AO52" i="23"/>
  <c r="AO47" i="23" s="1"/>
  <c r="AO55" i="23" s="1"/>
  <c r="AO58" i="23" s="1"/>
  <c r="AO59" i="23" s="1"/>
  <c r="AW52" i="23"/>
  <c r="AW47" i="23" s="1"/>
  <c r="AW55" i="23" s="1"/>
  <c r="AW58" i="23" s="1"/>
  <c r="AW59" i="23" s="1"/>
  <c r="BY52" i="23"/>
  <c r="BY47" i="23" s="1"/>
  <c r="BY55" i="23" s="1"/>
  <c r="BY58" i="23" s="1"/>
  <c r="BY59" i="23" s="1"/>
  <c r="BZ52" i="23"/>
  <c r="BZ47" i="23" s="1"/>
  <c r="BZ55" i="23" s="1"/>
  <c r="BZ58" i="23" s="1"/>
  <c r="BZ59" i="23" s="1"/>
  <c r="AX52" i="23"/>
  <c r="AX47" i="23" s="1"/>
  <c r="AX55" i="23" s="1"/>
  <c r="AX58" i="23" s="1"/>
  <c r="AX59" i="23" s="1"/>
  <c r="BR52" i="23"/>
  <c r="BR47" i="23" s="1"/>
  <c r="BR55" i="23" s="1"/>
  <c r="BR58" i="23" s="1"/>
  <c r="BR59" i="23" s="1"/>
  <c r="AV52" i="23"/>
  <c r="AV47" i="23" s="1"/>
  <c r="AV55" i="23" s="1"/>
  <c r="AV58" i="23" s="1"/>
  <c r="AV59" i="23" s="1"/>
  <c r="AY52" i="23"/>
  <c r="AY47" i="23" s="1"/>
  <c r="AY55" i="23" s="1"/>
  <c r="AY58" i="23" s="1"/>
  <c r="AY59" i="23" s="1"/>
  <c r="AM52" i="23"/>
  <c r="AM47" i="23" s="1"/>
  <c r="AM55" i="23" s="1"/>
  <c r="AM58" i="23" s="1"/>
  <c r="AM59" i="23" s="1"/>
  <c r="BE52" i="23"/>
  <c r="BE47" i="23" s="1"/>
  <c r="BE55" i="23" s="1"/>
  <c r="BE58" i="23" s="1"/>
  <c r="BE59" i="23" s="1"/>
  <c r="BC52" i="23"/>
  <c r="BC47" i="23" s="1"/>
  <c r="BC55" i="23" s="1"/>
  <c r="BC58" i="23" s="1"/>
  <c r="BC59" i="23" s="1"/>
  <c r="BQ52" i="23"/>
  <c r="BQ47" i="23" s="1"/>
  <c r="BQ55" i="23" s="1"/>
  <c r="BQ58" i="23" s="1"/>
  <c r="BQ59" i="23" s="1"/>
  <c r="BT52" i="23"/>
  <c r="BT47" i="23" s="1"/>
  <c r="BT55" i="23" s="1"/>
  <c r="BT58" i="23" s="1"/>
  <c r="BT59" i="23" s="1"/>
  <c r="BO52" i="23"/>
  <c r="BO47" i="23" s="1"/>
  <c r="BO55" i="23" s="1"/>
  <c r="BO58" i="23" s="1"/>
  <c r="BO59" i="23" s="1"/>
  <c r="CE25" i="23"/>
  <c r="AR52" i="23"/>
  <c r="AR47" i="23" s="1"/>
  <c r="AR55" i="23" s="1"/>
  <c r="AR58" i="23" s="1"/>
  <c r="AR59" i="23" s="1"/>
  <c r="BF52" i="23"/>
  <c r="BF47" i="23" s="1"/>
  <c r="BF55" i="23" s="1"/>
  <c r="BF58" i="23" s="1"/>
  <c r="BF59" i="23" s="1"/>
  <c r="BN52" i="23"/>
  <c r="BN47" i="23" s="1"/>
  <c r="BN55" i="23" s="1"/>
  <c r="BN58" i="23" s="1"/>
  <c r="BN59" i="23" s="1"/>
  <c r="BU52" i="23"/>
  <c r="AN47" i="23"/>
  <c r="AN55" i="23" s="1"/>
  <c r="AN58" i="23" s="1"/>
  <c r="AN59" i="23" s="1"/>
  <c r="AH47" i="23"/>
  <c r="AH55" i="23" s="1"/>
  <c r="AH58" i="23" s="1"/>
  <c r="AH59" i="23" s="1"/>
  <c r="AP47" i="23"/>
  <c r="AP55" i="23" s="1"/>
  <c r="AP58" i="23" s="1"/>
  <c r="AP59" i="23" s="1"/>
  <c r="BU47" i="23"/>
  <c r="BU55" i="23" s="1"/>
  <c r="BU58" i="23" s="1"/>
  <c r="BU59" i="23" s="1"/>
  <c r="BK52" i="23"/>
  <c r="BD47" i="23"/>
  <c r="BD55" i="23" s="1"/>
  <c r="BD58" i="23" s="1"/>
  <c r="BD59" i="23" s="1"/>
  <c r="AG47" i="23"/>
  <c r="AG55" i="23" s="1"/>
  <c r="AG58" i="23" s="1"/>
  <c r="AG59" i="23" s="1"/>
  <c r="BS52" i="23"/>
  <c r="CA52" i="23"/>
  <c r="AI52" i="23"/>
  <c r="AK52" i="23"/>
  <c r="CG9" i="23"/>
  <c r="AZ52" i="23"/>
  <c r="AU52" i="23"/>
  <c r="AQ52" i="23"/>
  <c r="BP52" i="23"/>
  <c r="BH52" i="23"/>
  <c r="CC52" i="23"/>
  <c r="BB52" i="23"/>
  <c r="BG52" i="23"/>
  <c r="BI52" i="23"/>
  <c r="BX52" i="23"/>
  <c r="BL52" i="23"/>
  <c r="BJ52" i="23"/>
  <c r="BM52" i="23"/>
  <c r="BA52" i="23"/>
  <c r="AF30" i="23"/>
  <c r="CG30" i="23" s="1"/>
  <c r="AE52" i="23"/>
  <c r="AE30" i="23"/>
  <c r="CG43" i="23"/>
  <c r="CD9" i="19"/>
  <c r="CF43" i="23"/>
  <c r="N13" i="24"/>
  <c r="N6" i="24"/>
  <c r="J12" i="24"/>
  <c r="CF44" i="23"/>
  <c r="E27" i="24"/>
  <c r="CE44" i="23"/>
  <c r="CE43" i="23"/>
  <c r="CE21" i="23"/>
  <c r="CF48" i="23"/>
  <c r="V9" i="23"/>
  <c r="AB9" i="23"/>
  <c r="Z9" i="23"/>
  <c r="D9" i="23"/>
  <c r="P9" i="23"/>
  <c r="G9" i="23"/>
  <c r="AD9" i="23"/>
  <c r="AA9" i="23"/>
  <c r="X9" i="23"/>
  <c r="W9" i="23"/>
  <c r="M9" i="23"/>
  <c r="AC9" i="23"/>
  <c r="N9" i="23"/>
  <c r="D7" i="24" l="1"/>
  <c r="AF36" i="26"/>
  <c r="BA47" i="23"/>
  <c r="BA55" i="23" s="1"/>
  <c r="BA58" i="23" s="1"/>
  <c r="BA59" i="23" s="1"/>
  <c r="BX47" i="23"/>
  <c r="BX55" i="23" s="1"/>
  <c r="BX58" i="23" s="1"/>
  <c r="BX59" i="23" s="1"/>
  <c r="CC47" i="23"/>
  <c r="CC55" i="23" s="1"/>
  <c r="CC58" i="23" s="1"/>
  <c r="CC59" i="23" s="1"/>
  <c r="AU47" i="23"/>
  <c r="AU55" i="23" s="1"/>
  <c r="AU58" i="23" s="1"/>
  <c r="AU59" i="23" s="1"/>
  <c r="AI47" i="23"/>
  <c r="AI55" i="23" s="1"/>
  <c r="AI58" i="23" s="1"/>
  <c r="AI59" i="23" s="1"/>
  <c r="BM47" i="23"/>
  <c r="BM55" i="23" s="1"/>
  <c r="BM58" i="23" s="1"/>
  <c r="BM59" i="23" s="1"/>
  <c r="BI47" i="23"/>
  <c r="BI55" i="23" s="1"/>
  <c r="BI58" i="23" s="1"/>
  <c r="BI59" i="23" s="1"/>
  <c r="BH47" i="23"/>
  <c r="BH55" i="23" s="1"/>
  <c r="BH58" i="23" s="1"/>
  <c r="BH59" i="23" s="1"/>
  <c r="AZ47" i="23"/>
  <c r="AZ55" i="23" s="1"/>
  <c r="AZ58" i="23" s="1"/>
  <c r="AZ59" i="23" s="1"/>
  <c r="CA47" i="23"/>
  <c r="CA55" i="23" s="1"/>
  <c r="CA58" i="23" s="1"/>
  <c r="CA59" i="23" s="1"/>
  <c r="AE47" i="23"/>
  <c r="AE55" i="23" s="1"/>
  <c r="AE58" i="23" s="1"/>
  <c r="AE59" i="23" s="1"/>
  <c r="BJ47" i="23"/>
  <c r="BJ55" i="23" s="1"/>
  <c r="BJ58" i="23" s="1"/>
  <c r="BJ59" i="23" s="1"/>
  <c r="BG47" i="23"/>
  <c r="BG55" i="23" s="1"/>
  <c r="BG58" i="23" s="1"/>
  <c r="BG59" i="23" s="1"/>
  <c r="BP47" i="23"/>
  <c r="BP55" i="23" s="1"/>
  <c r="BP58" i="23" s="1"/>
  <c r="BP59" i="23" s="1"/>
  <c r="BS47" i="23"/>
  <c r="BS55" i="23" s="1"/>
  <c r="BS58" i="23" s="1"/>
  <c r="BS59" i="23" s="1"/>
  <c r="BL47" i="23"/>
  <c r="BL55" i="23" s="1"/>
  <c r="BL58" i="23" s="1"/>
  <c r="BL59" i="23" s="1"/>
  <c r="BB47" i="23"/>
  <c r="BB55" i="23" s="1"/>
  <c r="BB58" i="23" s="1"/>
  <c r="BB59" i="23" s="1"/>
  <c r="AQ47" i="23"/>
  <c r="AQ55" i="23" s="1"/>
  <c r="AQ58" i="23" s="1"/>
  <c r="AQ59" i="23" s="1"/>
  <c r="AK47" i="23"/>
  <c r="AK55" i="23" s="1"/>
  <c r="AK58" i="23" s="1"/>
  <c r="AK59" i="23" s="1"/>
  <c r="BK47" i="23"/>
  <c r="BK55" i="23" s="1"/>
  <c r="BK58" i="23" s="1"/>
  <c r="BK59" i="23" s="1"/>
  <c r="H10" i="26"/>
  <c r="D17" i="26"/>
  <c r="N30" i="23"/>
  <c r="N52" i="23"/>
  <c r="M30" i="23"/>
  <c r="X30" i="23"/>
  <c r="X52" i="23"/>
  <c r="AD30" i="23"/>
  <c r="AD52" i="23"/>
  <c r="P30" i="23"/>
  <c r="P52" i="23"/>
  <c r="D30" i="23"/>
  <c r="D52" i="23"/>
  <c r="AB30" i="23"/>
  <c r="AB52" i="23"/>
  <c r="R52" i="23"/>
  <c r="R30" i="23"/>
  <c r="F52" i="23"/>
  <c r="F30" i="23"/>
  <c r="L30" i="23"/>
  <c r="L52" i="23"/>
  <c r="AF52" i="23"/>
  <c r="I52" i="23"/>
  <c r="I30" i="23"/>
  <c r="Y52" i="23"/>
  <c r="Y30" i="23"/>
  <c r="S30" i="23"/>
  <c r="S52" i="23"/>
  <c r="J30" i="23"/>
  <c r="J52" i="23"/>
  <c r="AC52" i="23"/>
  <c r="AC30" i="23"/>
  <c r="W30" i="23"/>
  <c r="W52" i="23"/>
  <c r="AA52" i="23"/>
  <c r="AA30" i="23"/>
  <c r="G30" i="23"/>
  <c r="G52" i="23"/>
  <c r="Z30" i="23"/>
  <c r="Z52" i="23"/>
  <c r="V52" i="23"/>
  <c r="V30" i="23"/>
  <c r="K52" i="23"/>
  <c r="K30" i="23"/>
  <c r="H30" i="23"/>
  <c r="H52" i="23"/>
  <c r="T30" i="23"/>
  <c r="T52" i="23"/>
  <c r="K13" i="26"/>
  <c r="D24" i="26"/>
  <c r="D32" i="26" s="1"/>
  <c r="U30" i="23"/>
  <c r="U52" i="23"/>
  <c r="E30" i="23"/>
  <c r="E52" i="23"/>
  <c r="O30" i="23"/>
  <c r="O52" i="23"/>
  <c r="Q30" i="23"/>
  <c r="E26" i="24"/>
  <c r="E32" i="24" s="1"/>
  <c r="D23" i="24"/>
  <c r="M12" i="24"/>
  <c r="CF9" i="23"/>
  <c r="K13" i="24"/>
  <c r="CE48" i="23"/>
  <c r="CE9" i="23"/>
  <c r="CD48" i="23"/>
  <c r="J16" i="26" l="1"/>
  <c r="E30" i="26"/>
  <c r="AF37" i="26"/>
  <c r="E47" i="23"/>
  <c r="E55" i="23" s="1"/>
  <c r="E58" i="23" s="1"/>
  <c r="E59" i="23" s="1"/>
  <c r="G47" i="23"/>
  <c r="G55" i="23" s="1"/>
  <c r="G58" i="23" s="1"/>
  <c r="G59" i="23" s="1"/>
  <c r="J47" i="23"/>
  <c r="J55" i="23" s="1"/>
  <c r="J58" i="23" s="1"/>
  <c r="J59" i="23" s="1"/>
  <c r="AB47" i="23"/>
  <c r="AB55" i="23" s="1"/>
  <c r="AB58" i="23" s="1"/>
  <c r="AB59" i="23" s="1"/>
  <c r="CG52" i="23"/>
  <c r="F47" i="23"/>
  <c r="F55" i="23" s="1"/>
  <c r="F58" i="23" s="1"/>
  <c r="F59" i="23" s="1"/>
  <c r="W47" i="23"/>
  <c r="W55" i="23" s="1"/>
  <c r="W58" i="23" s="1"/>
  <c r="W59" i="23" s="1"/>
  <c r="X47" i="23"/>
  <c r="X55" i="23" s="1"/>
  <c r="X58" i="23" s="1"/>
  <c r="X59" i="23" s="1"/>
  <c r="V47" i="23"/>
  <c r="V55" i="23" s="1"/>
  <c r="V58" i="23" s="1"/>
  <c r="V59" i="23" s="1"/>
  <c r="Y47" i="23"/>
  <c r="Y55" i="23" s="1"/>
  <c r="Y58" i="23" s="1"/>
  <c r="Y59" i="23" s="1"/>
  <c r="O47" i="23"/>
  <c r="O55" i="23" s="1"/>
  <c r="O58" i="23" s="1"/>
  <c r="O59" i="23" s="1"/>
  <c r="T47" i="23"/>
  <c r="T55" i="23" s="1"/>
  <c r="T58" i="23" s="1"/>
  <c r="T59" i="23" s="1"/>
  <c r="Z47" i="23"/>
  <c r="Z55" i="23" s="1"/>
  <c r="Z58" i="23" s="1"/>
  <c r="Z59" i="23" s="1"/>
  <c r="S47" i="23"/>
  <c r="S55" i="23" s="1"/>
  <c r="S58" i="23" s="1"/>
  <c r="S59" i="23" s="1"/>
  <c r="L47" i="23"/>
  <c r="L55" i="23" s="1"/>
  <c r="L58" i="23" s="1"/>
  <c r="L59" i="23" s="1"/>
  <c r="D47" i="23"/>
  <c r="D55" i="23" s="1"/>
  <c r="D58" i="23" s="1"/>
  <c r="D59" i="23" s="1"/>
  <c r="AD47" i="23"/>
  <c r="AD55" i="23" s="1"/>
  <c r="AD58" i="23" s="1"/>
  <c r="AD59" i="23" s="1"/>
  <c r="H47" i="23"/>
  <c r="H55" i="23" s="1"/>
  <c r="H58" i="23" s="1"/>
  <c r="H59" i="23" s="1"/>
  <c r="P47" i="23"/>
  <c r="P55" i="23" s="1"/>
  <c r="P58" i="23" s="1"/>
  <c r="P59" i="23" s="1"/>
  <c r="N47" i="23"/>
  <c r="N55" i="23" s="1"/>
  <c r="N58" i="23" s="1"/>
  <c r="N59" i="23" s="1"/>
  <c r="U47" i="23"/>
  <c r="U55" i="23" s="1"/>
  <c r="U58" i="23" s="1"/>
  <c r="U59" i="23" s="1"/>
  <c r="K47" i="23"/>
  <c r="K55" i="23" s="1"/>
  <c r="K58" i="23" s="1"/>
  <c r="K59" i="23" s="1"/>
  <c r="AA47" i="23"/>
  <c r="AA55" i="23" s="1"/>
  <c r="AA58" i="23" s="1"/>
  <c r="AA59" i="23" s="1"/>
  <c r="CF52" i="23"/>
  <c r="I47" i="23"/>
  <c r="I55" i="23" s="1"/>
  <c r="I58" i="23" s="1"/>
  <c r="I59" i="23" s="1"/>
  <c r="R47" i="23"/>
  <c r="R55" i="23" s="1"/>
  <c r="R58" i="23" s="1"/>
  <c r="R59" i="23" s="1"/>
  <c r="CF30" i="23"/>
  <c r="Q52" i="23"/>
  <c r="M52" i="23"/>
  <c r="CE30" i="23"/>
  <c r="D24" i="24"/>
  <c r="D32" i="24" s="1"/>
  <c r="D30" i="24" s="1"/>
  <c r="J16" i="24" s="1"/>
  <c r="D17" i="24"/>
  <c r="CF53" i="23"/>
  <c r="AF38" i="26" l="1"/>
  <c r="AC47" i="23"/>
  <c r="AC55" i="23" s="1"/>
  <c r="AC58" i="23" s="1"/>
  <c r="AC59" i="23" s="1"/>
  <c r="CG53" i="23"/>
  <c r="AF47" i="23"/>
  <c r="H10" i="24"/>
  <c r="AF39" i="26" l="1"/>
  <c r="CF47" i="23"/>
  <c r="Q47" i="23"/>
  <c r="Q55" i="23" s="1"/>
  <c r="Q58" i="23" s="1"/>
  <c r="Q59" i="23" s="1"/>
  <c r="CE52" i="23"/>
  <c r="AF55" i="23"/>
  <c r="CG47" i="23"/>
  <c r="M47" i="23"/>
  <c r="M55" i="23" s="1"/>
  <c r="M58" i="23" s="1"/>
  <c r="M59" i="23" s="1"/>
  <c r="CE53" i="23"/>
  <c r="CF55" i="23"/>
  <c r="AF40" i="26" l="1"/>
  <c r="CE55" i="23"/>
  <c r="CE47" i="23"/>
  <c r="P10" i="26"/>
  <c r="E17" i="26"/>
  <c r="AF58" i="23"/>
  <c r="CG55" i="23"/>
  <c r="CF59" i="23"/>
  <c r="CF58" i="23"/>
  <c r="CE58" i="23"/>
  <c r="AF41" i="26" l="1"/>
  <c r="P10" i="24"/>
  <c r="AF59" i="23"/>
  <c r="CG59" i="23" s="1"/>
  <c r="CG58" i="23"/>
  <c r="CE59" i="23"/>
  <c r="AF42" i="26" l="1"/>
  <c r="E17" i="24"/>
  <c r="AF43" i="26" l="1"/>
  <c r="CD53" i="23"/>
  <c r="AF44" i="26" l="1"/>
  <c r="C52" i="23"/>
  <c r="C9" i="23"/>
  <c r="CD9" i="23" s="1"/>
  <c r="C21" i="19"/>
  <c r="AF45" i="26" l="1"/>
  <c r="C21" i="23"/>
  <c r="CD21" i="23" s="1"/>
  <c r="C43" i="19"/>
  <c r="C51" i="19" s="1"/>
  <c r="C30" i="23"/>
  <c r="CD30" i="23" s="1"/>
  <c r="C47" i="23"/>
  <c r="CD52" i="23"/>
  <c r="AF46" i="26" l="1"/>
  <c r="C38" i="19"/>
  <c r="C43" i="23"/>
  <c r="CD43" i="23" s="1"/>
  <c r="C55" i="23"/>
  <c r="CD47" i="23"/>
  <c r="AF47" i="26" l="1"/>
  <c r="C44" i="19"/>
  <c r="C38" i="23"/>
  <c r="CD38" i="23" s="1"/>
  <c r="CD55" i="23"/>
  <c r="C58" i="23"/>
  <c r="AF48" i="26" l="1"/>
  <c r="C47" i="19"/>
  <c r="C44" i="23"/>
  <c r="CD44" i="23" s="1"/>
  <c r="CD58" i="23"/>
  <c r="C59" i="23"/>
  <c r="CD59" i="23" s="1"/>
  <c r="AF49" i="26" l="1"/>
  <c r="AF50" i="26" l="1"/>
  <c r="AF51" i="26" l="1"/>
  <c r="AF52" i="26" l="1"/>
  <c r="AF53" i="26" l="1"/>
  <c r="AF54" i="26" l="1"/>
  <c r="AF55" i="2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4" authorId="0" shapeId="0" xr:uid="{7EB21EFD-EB92-4042-8261-2868865365F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Does not include internal diversions with both source and destination within the subbasin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4" authorId="0" shapeId="0" xr:uid="{97C12914-4D89-4A8D-9F4F-777EA7B7022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Does not include internal diversions with both source and destination within the subbasin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3" authorId="0" shapeId="0" xr:uid="{D1298C3E-2C45-4246-8008-9D3AD3E5A7E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Additional inflow from boundary rivers/streams (Sac River); set equal to Sac River seepage</t>
        </r>
      </text>
    </comment>
    <comment ref="B53" authorId="0" shapeId="0" xr:uid="{8D5C6EB8-8FBD-4D4B-892A-455C6D4DCD9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Additional outflow to boundary rivers/streams (Sac River); set equal to Sac River accretions</t>
        </r>
      </text>
    </comment>
  </commentList>
</comments>
</file>

<file path=xl/sharedStrings.xml><?xml version="1.0" encoding="utf-8"?>
<sst xmlns="http://schemas.openxmlformats.org/spreadsheetml/2006/main" count="6510" uniqueCount="1745">
  <si>
    <t>Basin</t>
  </si>
  <si>
    <t>yr</t>
  </si>
  <si>
    <t>mon</t>
  </si>
  <si>
    <t>Vina</t>
  </si>
  <si>
    <t>In</t>
  </si>
  <si>
    <t>Out</t>
  </si>
  <si>
    <t>Source:</t>
  </si>
  <si>
    <t>C:\Active\1131.05 Butte\BBGM_013_200117\ZBudget_Processor\IWFM_ZBudget_Processor_WY1990to2018.accdb</t>
  </si>
  <si>
    <t>Queries:</t>
  </si>
  <si>
    <t>zStrmHydr003a_Vina_in</t>
  </si>
  <si>
    <t>zStrmHydr003b_Vina_out</t>
  </si>
  <si>
    <t>ZoneName</t>
  </si>
  <si>
    <t>rdate</t>
  </si>
  <si>
    <t>Precip</t>
  </si>
  <si>
    <t>DP</t>
  </si>
  <si>
    <t>Runoff</t>
  </si>
  <si>
    <t>Query:</t>
  </si>
  <si>
    <t>WY</t>
  </si>
  <si>
    <t>Year</t>
  </si>
  <si>
    <t>Month</t>
  </si>
  <si>
    <t>Inflows</t>
  </si>
  <si>
    <t>Outflows</t>
  </si>
  <si>
    <t>From Foothills</t>
  </si>
  <si>
    <t>From Los Molinos</t>
  </si>
  <si>
    <t>To Butte</t>
  </si>
  <si>
    <t>To Outside</t>
  </si>
  <si>
    <t>Sheet:</t>
  </si>
  <si>
    <t>Sources:</t>
  </si>
  <si>
    <t>Precipitation</t>
  </si>
  <si>
    <t>Streams</t>
  </si>
  <si>
    <t>Diversions</t>
  </si>
  <si>
    <t>Butte Creek</t>
  </si>
  <si>
    <t>Sac River</t>
  </si>
  <si>
    <t>Outside</t>
  </si>
  <si>
    <t>Outflows (AF)</t>
  </si>
  <si>
    <t>Surface Water Outflow</t>
  </si>
  <si>
    <t>Deep Percolation</t>
  </si>
  <si>
    <t>Internal</t>
  </si>
  <si>
    <t>Check</t>
  </si>
  <si>
    <t>Total Outflows &amp; Internal</t>
  </si>
  <si>
    <t>Canal Evap</t>
  </si>
  <si>
    <t>DivsFromOutside</t>
  </si>
  <si>
    <t>Yr</t>
  </si>
  <si>
    <t>Mon</t>
  </si>
  <si>
    <t>Totals</t>
  </si>
  <si>
    <t>Big Chico Creek</t>
  </si>
  <si>
    <t>Dry Creek</t>
  </si>
  <si>
    <t>Little Chico Creek</t>
  </si>
  <si>
    <t>Little Dry Creek</t>
  </si>
  <si>
    <t>Mud Creek</t>
  </si>
  <si>
    <t>Pine Creek</t>
  </si>
  <si>
    <t>Rock Creek</t>
  </si>
  <si>
    <t>Singer Creek</t>
  </si>
  <si>
    <t>Total</t>
  </si>
  <si>
    <t>Summary</t>
  </si>
  <si>
    <t>Other</t>
  </si>
  <si>
    <t>NRLFromOutside</t>
  </si>
  <si>
    <t>DivRL_net</t>
  </si>
  <si>
    <t>zWB001_zbuds_extract_Vina</t>
  </si>
  <si>
    <t>zWB004_div_NRL_Vina</t>
  </si>
  <si>
    <t>C:\Active\1131.05 Butte\SurfaceWater\Stream Hydrographs\StreamHydrMonthly_ByBasin_200124.xlsx</t>
  </si>
  <si>
    <t>Evapotranspiration</t>
  </si>
  <si>
    <t>Ag</t>
  </si>
  <si>
    <t>U&amp;I</t>
  </si>
  <si>
    <t>Managed Wetlands</t>
  </si>
  <si>
    <t>Native Veg</t>
  </si>
  <si>
    <t>Canals &amp; Drains</t>
  </si>
  <si>
    <t>Seepage</t>
  </si>
  <si>
    <t>Component</t>
  </si>
  <si>
    <t>Water Year</t>
  </si>
  <si>
    <t>Surface Water Inflows</t>
  </si>
  <si>
    <t>Sacramento River Diversions</t>
  </si>
  <si>
    <t>Groundwater Pumping</t>
  </si>
  <si>
    <t>Agricultural</t>
  </si>
  <si>
    <t>Urban and Industrial</t>
  </si>
  <si>
    <t>Stream Gains from Groundwater</t>
  </si>
  <si>
    <t>Total Inflow</t>
  </si>
  <si>
    <t>Native Vegetation</t>
  </si>
  <si>
    <t>Canal Evaporation</t>
  </si>
  <si>
    <t>Applied Surface Water</t>
  </si>
  <si>
    <t>Applied Groundwater</t>
  </si>
  <si>
    <t>Lakes</t>
  </si>
  <si>
    <t>Canals and Drains</t>
  </si>
  <si>
    <t>Surface Water Outflows</t>
  </si>
  <si>
    <t>Precipitation Runoff</t>
  </si>
  <si>
    <t>Operational Flows</t>
  </si>
  <si>
    <t>Applied Surface Water Return Flows</t>
  </si>
  <si>
    <t>Applied Groundwater Return Flows</t>
  </si>
  <si>
    <t>Total Outflow</t>
  </si>
  <si>
    <t>Change in Storage (Inflow - Outflow)</t>
  </si>
  <si>
    <t>Outside Diversions</t>
  </si>
  <si>
    <t>Stream Gains from GW</t>
  </si>
  <si>
    <t>Ag_ET</t>
  </si>
  <si>
    <t>Urb_ET</t>
  </si>
  <si>
    <t>Wetland_ET</t>
  </si>
  <si>
    <t>NV_ET</t>
  </si>
  <si>
    <t>Ag_Pumping</t>
  </si>
  <si>
    <t>Urb_Pumping</t>
  </si>
  <si>
    <t>Wetland_Pumping</t>
  </si>
  <si>
    <t>Stream Seepage to GW</t>
  </si>
  <si>
    <t>zWB002a_GW_strmSeg_strmIn_Vina</t>
  </si>
  <si>
    <t>Stream Accretions</t>
  </si>
  <si>
    <t>zWB002b_GW_strmSeg_strmOut_Vina</t>
  </si>
  <si>
    <t>Avg</t>
  </si>
  <si>
    <t>Vina Runoff (AF)</t>
  </si>
  <si>
    <t>Runoff from upslope basins</t>
  </si>
  <si>
    <t>Runoff to downslope basins</t>
  </si>
  <si>
    <t>Applied Water Return Flows</t>
  </si>
  <si>
    <t>Butte Creek Diversions to Butte</t>
  </si>
  <si>
    <t>GW Pumping</t>
  </si>
  <si>
    <t>ETAW</t>
  </si>
  <si>
    <t>ETPR</t>
  </si>
  <si>
    <t>SW</t>
  </si>
  <si>
    <t>GW</t>
  </si>
  <si>
    <t>Row Labels</t>
  </si>
  <si>
    <t>Sum of ETAW</t>
  </si>
  <si>
    <t>Sum of ETPR</t>
  </si>
  <si>
    <t>Sum of SW</t>
  </si>
  <si>
    <t>Sum of GW</t>
  </si>
  <si>
    <t>Vina SW NetRF (AF)</t>
  </si>
  <si>
    <t>Vina GW NetRF (AF)</t>
  </si>
  <si>
    <t>SW Return Flow from upslope basins</t>
  </si>
  <si>
    <t>GW Return Flow from upslope basins</t>
  </si>
  <si>
    <t>SW Return flow to downslope basins</t>
  </si>
  <si>
    <t>GW Return flow to downslope basins</t>
  </si>
  <si>
    <t>Total Return Flow</t>
  </si>
  <si>
    <t>SW Return Flow to downslope basins</t>
  </si>
  <si>
    <t>GW Return Flow to downslope basins</t>
  </si>
  <si>
    <t>Discrepancy</t>
  </si>
  <si>
    <t>Chg_Stor</t>
  </si>
  <si>
    <t>Vina Drainshed Bud</t>
  </si>
  <si>
    <t>NetRF</t>
  </si>
  <si>
    <t>Streams_in</t>
  </si>
  <si>
    <t>Streams_out</t>
  </si>
  <si>
    <t>Deliveries</t>
  </si>
  <si>
    <t>Basin Total</t>
  </si>
  <si>
    <t>Other Outflows to Boundary Streams</t>
  </si>
  <si>
    <t>Other Inflows from Boundary Streams</t>
  </si>
  <si>
    <t>Sum of Chg_Stor</t>
  </si>
  <si>
    <t>Angel Slough</t>
  </si>
  <si>
    <t>C:\Active\1131.05 Butte\BBGM_013_200117\Results\ZBudget\BBGM_GW_Extract.xlsx</t>
  </si>
  <si>
    <t>Date</t>
  </si>
  <si>
    <t>SimDate</t>
  </si>
  <si>
    <t>GWStor_in</t>
  </si>
  <si>
    <t>GWStor_out</t>
  </si>
  <si>
    <t>DeepPerc_in</t>
  </si>
  <si>
    <t>DeepPerc_out</t>
  </si>
  <si>
    <t>SpecFlowBC_in</t>
  </si>
  <si>
    <t>SpecFlowBC_out</t>
  </si>
  <si>
    <t>SpecHeadBC_in</t>
  </si>
  <si>
    <t>SpecHeadBC_out</t>
  </si>
  <si>
    <t>DivRecLoss_in</t>
  </si>
  <si>
    <t>DivRecLoss_out</t>
  </si>
  <si>
    <t>PumpbyWell_in</t>
  </si>
  <si>
    <t>PumpbyWell_out</t>
  </si>
  <si>
    <t>RootWU_in</t>
  </si>
  <si>
    <t>RootWU_out</t>
  </si>
  <si>
    <t>Zone</t>
  </si>
  <si>
    <t>10/31/1989</t>
  </si>
  <si>
    <t>10/31/1989_24:00</t>
  </si>
  <si>
    <t>11/30/1989</t>
  </si>
  <si>
    <t>11/30/1989_24:00</t>
  </si>
  <si>
    <t>12/31/1989</t>
  </si>
  <si>
    <t>12/31/1989_24:00</t>
  </si>
  <si>
    <t>01/31/1990</t>
  </si>
  <si>
    <t>01/31/1990_24:00</t>
  </si>
  <si>
    <t>02/28/1990</t>
  </si>
  <si>
    <t>02/28/1990_24:00</t>
  </si>
  <si>
    <t>03/31/1990</t>
  </si>
  <si>
    <t>03/31/1990_24:00</t>
  </si>
  <si>
    <t>04/30/1990</t>
  </si>
  <si>
    <t>04/30/1990_24:00</t>
  </si>
  <si>
    <t>05/31/1990</t>
  </si>
  <si>
    <t>05/31/1990_24:00</t>
  </si>
  <si>
    <t>06/30/1990</t>
  </si>
  <si>
    <t>06/30/1990_24:00</t>
  </si>
  <si>
    <t>07/31/1990</t>
  </si>
  <si>
    <t>07/31/1990_24:00</t>
  </si>
  <si>
    <t>08/31/1990</t>
  </si>
  <si>
    <t>08/31/1990_24:00</t>
  </si>
  <si>
    <t>09/30/1990</t>
  </si>
  <si>
    <t>09/30/1990_24:00</t>
  </si>
  <si>
    <t>10/31/1990</t>
  </si>
  <si>
    <t>10/31/1990_24:00</t>
  </si>
  <si>
    <t>11/30/1990</t>
  </si>
  <si>
    <t>11/30/1990_24:00</t>
  </si>
  <si>
    <t>12/31/1990</t>
  </si>
  <si>
    <t>12/31/1990_24:00</t>
  </si>
  <si>
    <t>01/31/1991</t>
  </si>
  <si>
    <t>01/31/1991_24:00</t>
  </si>
  <si>
    <t>02/28/1991</t>
  </si>
  <si>
    <t>02/28/1991_24:00</t>
  </si>
  <si>
    <t>03/31/1991</t>
  </si>
  <si>
    <t>03/31/1991_24:00</t>
  </si>
  <si>
    <t>04/30/1991</t>
  </si>
  <si>
    <t>04/30/1991_24:00</t>
  </si>
  <si>
    <t>05/31/1991</t>
  </si>
  <si>
    <t>05/31/1991_24:00</t>
  </si>
  <si>
    <t>06/30/1991</t>
  </si>
  <si>
    <t>06/30/1991_24:00</t>
  </si>
  <si>
    <t>07/31/1991</t>
  </si>
  <si>
    <t>07/31/1991_24:00</t>
  </si>
  <si>
    <t>08/31/1991</t>
  </si>
  <si>
    <t>08/31/1991_24:00</t>
  </si>
  <si>
    <t>09/30/1991</t>
  </si>
  <si>
    <t>09/30/1991_24:00</t>
  </si>
  <si>
    <t>10/31/1991</t>
  </si>
  <si>
    <t>10/31/1991_24:00</t>
  </si>
  <si>
    <t>11/30/1991</t>
  </si>
  <si>
    <t>11/30/1991_24:00</t>
  </si>
  <si>
    <t>12/31/1991</t>
  </si>
  <si>
    <t>12/31/1991_24:00</t>
  </si>
  <si>
    <t>01/31/1992</t>
  </si>
  <si>
    <t>01/31/1992_24:00</t>
  </si>
  <si>
    <t>02/29/1992</t>
  </si>
  <si>
    <t>02/29/1992_24:00</t>
  </si>
  <si>
    <t>03/31/1992</t>
  </si>
  <si>
    <t>03/31/1992_24:00</t>
  </si>
  <si>
    <t>04/30/1992</t>
  </si>
  <si>
    <t>04/30/1992_24:00</t>
  </si>
  <si>
    <t>05/31/1992</t>
  </si>
  <si>
    <t>05/31/1992_24:00</t>
  </si>
  <si>
    <t>06/30/1992</t>
  </si>
  <si>
    <t>06/30/1992_24:00</t>
  </si>
  <si>
    <t>07/31/1992</t>
  </si>
  <si>
    <t>07/31/1992_24:00</t>
  </si>
  <si>
    <t>08/31/1992</t>
  </si>
  <si>
    <t>08/31/1992_24:00</t>
  </si>
  <si>
    <t>09/30/1992</t>
  </si>
  <si>
    <t>09/30/1992_24:00</t>
  </si>
  <si>
    <t>10/31/1992</t>
  </si>
  <si>
    <t>10/31/1992_24:00</t>
  </si>
  <si>
    <t>11/30/1992</t>
  </si>
  <si>
    <t>11/30/1992_24:00</t>
  </si>
  <si>
    <t>12/31/1992</t>
  </si>
  <si>
    <t>12/31/1992_24:00</t>
  </si>
  <si>
    <t>01/31/1993</t>
  </si>
  <si>
    <t>01/31/1993_24:00</t>
  </si>
  <si>
    <t>02/28/1993</t>
  </si>
  <si>
    <t>02/28/1993_24:00</t>
  </si>
  <si>
    <t>03/31/1993</t>
  </si>
  <si>
    <t>03/31/1993_24:00</t>
  </si>
  <si>
    <t>04/30/1993</t>
  </si>
  <si>
    <t>04/30/1993_24:00</t>
  </si>
  <si>
    <t>05/31/1993</t>
  </si>
  <si>
    <t>05/31/1993_24:00</t>
  </si>
  <si>
    <t>06/30/1993</t>
  </si>
  <si>
    <t>06/30/1993_24:00</t>
  </si>
  <si>
    <t>07/31/1993</t>
  </si>
  <si>
    <t>07/31/1993_24:00</t>
  </si>
  <si>
    <t>08/31/1993</t>
  </si>
  <si>
    <t>08/31/1993_24:00</t>
  </si>
  <si>
    <t>09/30/1993</t>
  </si>
  <si>
    <t>09/30/1993_24:00</t>
  </si>
  <si>
    <t>10/31/1993</t>
  </si>
  <si>
    <t>10/31/1993_24:00</t>
  </si>
  <si>
    <t>11/30/1993</t>
  </si>
  <si>
    <t>11/30/1993_24:00</t>
  </si>
  <si>
    <t>12/31/1993</t>
  </si>
  <si>
    <t>12/31/1993_24:00</t>
  </si>
  <si>
    <t>01/31/1994</t>
  </si>
  <si>
    <t>01/31/1994_24:00</t>
  </si>
  <si>
    <t>02/28/1994</t>
  </si>
  <si>
    <t>02/28/1994_24:00</t>
  </si>
  <si>
    <t>03/31/1994</t>
  </si>
  <si>
    <t>03/31/1994_24:00</t>
  </si>
  <si>
    <t>04/30/1994</t>
  </si>
  <si>
    <t>04/30/1994_24:00</t>
  </si>
  <si>
    <t>05/31/1994</t>
  </si>
  <si>
    <t>05/31/1994_24:00</t>
  </si>
  <si>
    <t>06/30/1994</t>
  </si>
  <si>
    <t>06/30/1994_24:00</t>
  </si>
  <si>
    <t>07/31/1994</t>
  </si>
  <si>
    <t>07/31/1994_24:00</t>
  </si>
  <si>
    <t>08/31/1994</t>
  </si>
  <si>
    <t>08/31/1994_24:00</t>
  </si>
  <si>
    <t>09/30/1994</t>
  </si>
  <si>
    <t>09/30/1994_24:00</t>
  </si>
  <si>
    <t>10/31/1994</t>
  </si>
  <si>
    <t>10/31/1994_24:00</t>
  </si>
  <si>
    <t>11/30/1994</t>
  </si>
  <si>
    <t>11/30/1994_24:00</t>
  </si>
  <si>
    <t>12/31/1994</t>
  </si>
  <si>
    <t>12/31/1994_24:00</t>
  </si>
  <si>
    <t>01/31/1995</t>
  </si>
  <si>
    <t>01/31/1995_24:00</t>
  </si>
  <si>
    <t>02/28/1995</t>
  </si>
  <si>
    <t>02/28/1995_24:00</t>
  </si>
  <si>
    <t>03/31/1995</t>
  </si>
  <si>
    <t>03/31/1995_24:00</t>
  </si>
  <si>
    <t>04/30/1995</t>
  </si>
  <si>
    <t>04/30/1995_24:00</t>
  </si>
  <si>
    <t>05/31/1995</t>
  </si>
  <si>
    <t>05/31/1995_24:00</t>
  </si>
  <si>
    <t>06/30/1995</t>
  </si>
  <si>
    <t>06/30/1995_24:00</t>
  </si>
  <si>
    <t>07/31/1995</t>
  </si>
  <si>
    <t>07/31/1995_24:00</t>
  </si>
  <si>
    <t>08/31/1995</t>
  </si>
  <si>
    <t>08/31/1995_24:00</t>
  </si>
  <si>
    <t>09/30/1995</t>
  </si>
  <si>
    <t>09/30/1995_24:00</t>
  </si>
  <si>
    <t>10/31/1995</t>
  </si>
  <si>
    <t>10/31/1995_24:00</t>
  </si>
  <si>
    <t>11/30/1995</t>
  </si>
  <si>
    <t>11/30/1995_24:00</t>
  </si>
  <si>
    <t>12/31/1995</t>
  </si>
  <si>
    <t>12/31/1995_24:00</t>
  </si>
  <si>
    <t>01/31/1996</t>
  </si>
  <si>
    <t>01/31/1996_24:00</t>
  </si>
  <si>
    <t>02/29/1996</t>
  </si>
  <si>
    <t>02/29/1996_24:00</t>
  </si>
  <si>
    <t>03/31/1996</t>
  </si>
  <si>
    <t>03/31/1996_24:00</t>
  </si>
  <si>
    <t>04/30/1996</t>
  </si>
  <si>
    <t>04/30/1996_24:00</t>
  </si>
  <si>
    <t>05/31/1996</t>
  </si>
  <si>
    <t>05/31/1996_24:00</t>
  </si>
  <si>
    <t>06/30/1996</t>
  </si>
  <si>
    <t>06/30/1996_24:00</t>
  </si>
  <si>
    <t>07/31/1996</t>
  </si>
  <si>
    <t>07/31/1996_24:00</t>
  </si>
  <si>
    <t>08/31/1996</t>
  </si>
  <si>
    <t>08/31/1996_24:00</t>
  </si>
  <si>
    <t>09/30/1996</t>
  </si>
  <si>
    <t>09/30/1996_24:00</t>
  </si>
  <si>
    <t>10/31/1996</t>
  </si>
  <si>
    <t>10/31/1996_24:00</t>
  </si>
  <si>
    <t>11/30/1996</t>
  </si>
  <si>
    <t>11/30/1996_24:00</t>
  </si>
  <si>
    <t>12/31/1996</t>
  </si>
  <si>
    <t>12/31/1996_24:00</t>
  </si>
  <si>
    <t>01/31/1997</t>
  </si>
  <si>
    <t>01/31/1997_24:00</t>
  </si>
  <si>
    <t>02/28/1997</t>
  </si>
  <si>
    <t>02/28/1997_24:00</t>
  </si>
  <si>
    <t>03/31/1997</t>
  </si>
  <si>
    <t>03/31/1997_24:00</t>
  </si>
  <si>
    <t>04/30/1997</t>
  </si>
  <si>
    <t>04/30/1997_24:00</t>
  </si>
  <si>
    <t>05/31/1997</t>
  </si>
  <si>
    <t>05/31/1997_24:00</t>
  </si>
  <si>
    <t>06/30/1997</t>
  </si>
  <si>
    <t>06/30/1997_24:00</t>
  </si>
  <si>
    <t>07/31/1997</t>
  </si>
  <si>
    <t>07/31/1997_24:00</t>
  </si>
  <si>
    <t>08/31/1997</t>
  </si>
  <si>
    <t>08/31/1997_24:00</t>
  </si>
  <si>
    <t>09/30/1997</t>
  </si>
  <si>
    <t>09/30/1997_24:00</t>
  </si>
  <si>
    <t>10/31/1997</t>
  </si>
  <si>
    <t>10/31/1997_24:00</t>
  </si>
  <si>
    <t>11/30/1997</t>
  </si>
  <si>
    <t>11/30/1997_24:00</t>
  </si>
  <si>
    <t>12/31/1997</t>
  </si>
  <si>
    <t>12/31/1997_24:00</t>
  </si>
  <si>
    <t>01/31/1998</t>
  </si>
  <si>
    <t>01/31/1998_24:00</t>
  </si>
  <si>
    <t>02/28/1998</t>
  </si>
  <si>
    <t>02/28/1998_24:00</t>
  </si>
  <si>
    <t>03/31/1998</t>
  </si>
  <si>
    <t>03/31/1998_24:00</t>
  </si>
  <si>
    <t>04/30/1998</t>
  </si>
  <si>
    <t>04/30/1998_24:00</t>
  </si>
  <si>
    <t>05/31/1998</t>
  </si>
  <si>
    <t>05/31/1998_24:00</t>
  </si>
  <si>
    <t>06/30/1998</t>
  </si>
  <si>
    <t>06/30/1998_24:00</t>
  </si>
  <si>
    <t>07/31/1998</t>
  </si>
  <si>
    <t>07/31/1998_24:00</t>
  </si>
  <si>
    <t>08/31/1998</t>
  </si>
  <si>
    <t>08/31/1998_24:00</t>
  </si>
  <si>
    <t>09/30/1998</t>
  </si>
  <si>
    <t>09/30/1998_24:00</t>
  </si>
  <si>
    <t>10/31/1998</t>
  </si>
  <si>
    <t>10/31/1998_24:00</t>
  </si>
  <si>
    <t>11/30/1998</t>
  </si>
  <si>
    <t>11/30/1998_24:00</t>
  </si>
  <si>
    <t>12/31/1998</t>
  </si>
  <si>
    <t>12/31/1998_24:00</t>
  </si>
  <si>
    <t>01/31/1999</t>
  </si>
  <si>
    <t>01/31/1999_24:00</t>
  </si>
  <si>
    <t>02/28/1999</t>
  </si>
  <si>
    <t>02/28/1999_24:00</t>
  </si>
  <si>
    <t>03/31/1999</t>
  </si>
  <si>
    <t>03/31/1999_24:00</t>
  </si>
  <si>
    <t>04/30/1999</t>
  </si>
  <si>
    <t>04/30/1999_24:00</t>
  </si>
  <si>
    <t>05/31/1999</t>
  </si>
  <si>
    <t>05/31/1999_24:00</t>
  </si>
  <si>
    <t>06/30/1999</t>
  </si>
  <si>
    <t>06/30/1999_24:00</t>
  </si>
  <si>
    <t>07/31/1999</t>
  </si>
  <si>
    <t>07/31/1999_24:00</t>
  </si>
  <si>
    <t>08/31/1999</t>
  </si>
  <si>
    <t>08/31/1999_24:00</t>
  </si>
  <si>
    <t>09/30/1999</t>
  </si>
  <si>
    <t>09/30/1999_24:00</t>
  </si>
  <si>
    <t>10/31/1999</t>
  </si>
  <si>
    <t>10/31/1999_24:00</t>
  </si>
  <si>
    <t>11/30/1999</t>
  </si>
  <si>
    <t>11/30/1999_24:00</t>
  </si>
  <si>
    <t>12/31/1999</t>
  </si>
  <si>
    <t>12/31/1999_24:00</t>
  </si>
  <si>
    <t>01/31/2000</t>
  </si>
  <si>
    <t>01/31/2000_24:00</t>
  </si>
  <si>
    <t>02/29/2000</t>
  </si>
  <si>
    <t>02/29/2000_24:00</t>
  </si>
  <si>
    <t>03/31/2000</t>
  </si>
  <si>
    <t>03/31/2000_24:00</t>
  </si>
  <si>
    <t>04/30/2000</t>
  </si>
  <si>
    <t>04/30/2000_24:00</t>
  </si>
  <si>
    <t>05/31/2000</t>
  </si>
  <si>
    <t>05/31/2000_24:00</t>
  </si>
  <si>
    <t>06/30/2000</t>
  </si>
  <si>
    <t>06/30/2000_24:00</t>
  </si>
  <si>
    <t>07/31/2000</t>
  </si>
  <si>
    <t>07/31/2000_24:00</t>
  </si>
  <si>
    <t>08/31/2000</t>
  </si>
  <si>
    <t>08/31/2000_24:00</t>
  </si>
  <si>
    <t>09/30/2000</t>
  </si>
  <si>
    <t>09/30/2000_24:00</t>
  </si>
  <si>
    <t>10/31/2000</t>
  </si>
  <si>
    <t>10/31/2000_24:00</t>
  </si>
  <si>
    <t>11/30/2000</t>
  </si>
  <si>
    <t>11/30/2000_24:00</t>
  </si>
  <si>
    <t>12/31/2000</t>
  </si>
  <si>
    <t>12/31/2000_24:00</t>
  </si>
  <si>
    <t>01/31/2001</t>
  </si>
  <si>
    <t>01/31/2001_24:00</t>
  </si>
  <si>
    <t>02/28/2001</t>
  </si>
  <si>
    <t>02/28/2001_24:00</t>
  </si>
  <si>
    <t>03/31/2001</t>
  </si>
  <si>
    <t>03/31/2001_24:00</t>
  </si>
  <si>
    <t>04/30/2001</t>
  </si>
  <si>
    <t>04/30/2001_24:00</t>
  </si>
  <si>
    <t>05/31/2001</t>
  </si>
  <si>
    <t>05/31/2001_24:00</t>
  </si>
  <si>
    <t>06/30/2001</t>
  </si>
  <si>
    <t>06/30/2001_24:00</t>
  </si>
  <si>
    <t>07/31/2001</t>
  </si>
  <si>
    <t>07/31/2001_24:00</t>
  </si>
  <si>
    <t>08/31/2001</t>
  </si>
  <si>
    <t>08/31/2001_24:00</t>
  </si>
  <si>
    <t>09/30/2001</t>
  </si>
  <si>
    <t>09/30/2001_24:00</t>
  </si>
  <si>
    <t>10/31/2001</t>
  </si>
  <si>
    <t>10/31/2001_24:00</t>
  </si>
  <si>
    <t>11/30/2001</t>
  </si>
  <si>
    <t>11/30/2001_24:00</t>
  </si>
  <si>
    <t>12/31/2001</t>
  </si>
  <si>
    <t>12/31/2001_24:00</t>
  </si>
  <si>
    <t>01/31/2002</t>
  </si>
  <si>
    <t>01/31/2002_24:00</t>
  </si>
  <si>
    <t>02/28/2002</t>
  </si>
  <si>
    <t>02/28/2002_24:00</t>
  </si>
  <si>
    <t>03/31/2002</t>
  </si>
  <si>
    <t>03/31/2002_24:00</t>
  </si>
  <si>
    <t>04/30/2002</t>
  </si>
  <si>
    <t>04/30/2002_24:00</t>
  </si>
  <si>
    <t>05/31/2002</t>
  </si>
  <si>
    <t>05/31/2002_24:00</t>
  </si>
  <si>
    <t>06/30/2002</t>
  </si>
  <si>
    <t>06/30/2002_24:00</t>
  </si>
  <si>
    <t>07/31/2002</t>
  </si>
  <si>
    <t>07/31/2002_24:00</t>
  </si>
  <si>
    <t>08/31/2002</t>
  </si>
  <si>
    <t>08/31/2002_24:00</t>
  </si>
  <si>
    <t>09/30/2002</t>
  </si>
  <si>
    <t>09/30/2002_24:00</t>
  </si>
  <si>
    <t>10/31/2002</t>
  </si>
  <si>
    <t>10/31/2002_24:00</t>
  </si>
  <si>
    <t>11/30/2002</t>
  </si>
  <si>
    <t>11/30/2002_24:00</t>
  </si>
  <si>
    <t>12/31/2002</t>
  </si>
  <si>
    <t>12/31/2002_24:00</t>
  </si>
  <si>
    <t>01/31/2003</t>
  </si>
  <si>
    <t>01/31/2003_24:00</t>
  </si>
  <si>
    <t>02/28/2003</t>
  </si>
  <si>
    <t>02/28/2003_24:00</t>
  </si>
  <si>
    <t>03/31/2003</t>
  </si>
  <si>
    <t>03/31/2003_24:00</t>
  </si>
  <si>
    <t>04/30/2003</t>
  </si>
  <si>
    <t>04/30/2003_24:00</t>
  </si>
  <si>
    <t>05/31/2003</t>
  </si>
  <si>
    <t>05/31/2003_24:00</t>
  </si>
  <si>
    <t>06/30/2003</t>
  </si>
  <si>
    <t>06/30/2003_24:00</t>
  </si>
  <si>
    <t>07/31/2003</t>
  </si>
  <si>
    <t>07/31/2003_24:00</t>
  </si>
  <si>
    <t>08/31/2003</t>
  </si>
  <si>
    <t>08/31/2003_24:00</t>
  </si>
  <si>
    <t>09/30/2003</t>
  </si>
  <si>
    <t>09/30/2003_24:00</t>
  </si>
  <si>
    <t>10/31/2003</t>
  </si>
  <si>
    <t>10/31/2003_24:00</t>
  </si>
  <si>
    <t>11/30/2003</t>
  </si>
  <si>
    <t>11/30/2003_24:00</t>
  </si>
  <si>
    <t>12/31/2003</t>
  </si>
  <si>
    <t>12/31/2003_24:00</t>
  </si>
  <si>
    <t>01/31/2004</t>
  </si>
  <si>
    <t>01/31/2004_24:00</t>
  </si>
  <si>
    <t>02/29/2004</t>
  </si>
  <si>
    <t>02/29/2004_24:00</t>
  </si>
  <si>
    <t>03/31/2004</t>
  </si>
  <si>
    <t>03/31/2004_24:00</t>
  </si>
  <si>
    <t>04/30/2004</t>
  </si>
  <si>
    <t>04/30/2004_24:00</t>
  </si>
  <si>
    <t>05/31/2004</t>
  </si>
  <si>
    <t>05/31/2004_24:00</t>
  </si>
  <si>
    <t>06/30/2004</t>
  </si>
  <si>
    <t>06/30/2004_24:00</t>
  </si>
  <si>
    <t>07/31/2004</t>
  </si>
  <si>
    <t>07/31/2004_24:00</t>
  </si>
  <si>
    <t>08/31/2004</t>
  </si>
  <si>
    <t>08/31/2004_24:00</t>
  </si>
  <si>
    <t>09/30/2004</t>
  </si>
  <si>
    <t>09/30/2004_24:00</t>
  </si>
  <si>
    <t>10/31/2004</t>
  </si>
  <si>
    <t>10/31/2004_24:00</t>
  </si>
  <si>
    <t>11/30/2004</t>
  </si>
  <si>
    <t>11/30/2004_24:00</t>
  </si>
  <si>
    <t>12/31/2004</t>
  </si>
  <si>
    <t>12/31/2004_24:00</t>
  </si>
  <si>
    <t>01/31/2005</t>
  </si>
  <si>
    <t>01/31/2005_24:00</t>
  </si>
  <si>
    <t>02/28/2005</t>
  </si>
  <si>
    <t>02/28/2005_24:00</t>
  </si>
  <si>
    <t>03/31/2005</t>
  </si>
  <si>
    <t>03/31/2005_24:00</t>
  </si>
  <si>
    <t>04/30/2005</t>
  </si>
  <si>
    <t>04/30/2005_24:00</t>
  </si>
  <si>
    <t>05/31/2005</t>
  </si>
  <si>
    <t>05/31/2005_24:00</t>
  </si>
  <si>
    <t>06/30/2005</t>
  </si>
  <si>
    <t>06/30/2005_24:00</t>
  </si>
  <si>
    <t>07/31/2005</t>
  </si>
  <si>
    <t>07/31/2005_24:00</t>
  </si>
  <si>
    <t>08/31/2005</t>
  </si>
  <si>
    <t>08/31/2005_24:00</t>
  </si>
  <si>
    <t>09/30/2005</t>
  </si>
  <si>
    <t>09/30/2005_24:00</t>
  </si>
  <si>
    <t>10/31/2005</t>
  </si>
  <si>
    <t>10/31/2005_24:00</t>
  </si>
  <si>
    <t>11/30/2005</t>
  </si>
  <si>
    <t>11/30/2005_24:00</t>
  </si>
  <si>
    <t>12/31/2005</t>
  </si>
  <si>
    <t>12/31/2005_24:00</t>
  </si>
  <si>
    <t>01/31/2006</t>
  </si>
  <si>
    <t>01/31/2006_24:00</t>
  </si>
  <si>
    <t>02/28/2006</t>
  </si>
  <si>
    <t>02/28/2006_24:00</t>
  </si>
  <si>
    <t>03/31/2006</t>
  </si>
  <si>
    <t>03/31/2006_24:00</t>
  </si>
  <si>
    <t>04/30/2006</t>
  </si>
  <si>
    <t>04/30/2006_24:00</t>
  </si>
  <si>
    <t>05/31/2006</t>
  </si>
  <si>
    <t>05/31/2006_24:00</t>
  </si>
  <si>
    <t>06/30/2006</t>
  </si>
  <si>
    <t>06/30/2006_24:00</t>
  </si>
  <si>
    <t>07/31/2006</t>
  </si>
  <si>
    <t>07/31/2006_24:00</t>
  </si>
  <si>
    <t>08/31/2006</t>
  </si>
  <si>
    <t>08/31/2006_24:00</t>
  </si>
  <si>
    <t>09/30/2006</t>
  </si>
  <si>
    <t>09/30/2006_24:00</t>
  </si>
  <si>
    <t>10/31/2006</t>
  </si>
  <si>
    <t>10/31/2006_24:00</t>
  </si>
  <si>
    <t>11/30/2006</t>
  </si>
  <si>
    <t>11/30/2006_24:00</t>
  </si>
  <si>
    <t>12/31/2006</t>
  </si>
  <si>
    <t>12/31/2006_24:00</t>
  </si>
  <si>
    <t>01/31/2007</t>
  </si>
  <si>
    <t>01/31/2007_24:00</t>
  </si>
  <si>
    <t>02/28/2007</t>
  </si>
  <si>
    <t>02/28/2007_24:00</t>
  </si>
  <si>
    <t>03/31/2007</t>
  </si>
  <si>
    <t>03/31/2007_24:00</t>
  </si>
  <si>
    <t>04/30/2007</t>
  </si>
  <si>
    <t>04/30/2007_24:00</t>
  </si>
  <si>
    <t>05/31/2007</t>
  </si>
  <si>
    <t>05/31/2007_24:00</t>
  </si>
  <si>
    <t>06/30/2007</t>
  </si>
  <si>
    <t>06/30/2007_24:00</t>
  </si>
  <si>
    <t>07/31/2007</t>
  </si>
  <si>
    <t>07/31/2007_24:00</t>
  </si>
  <si>
    <t>08/31/2007</t>
  </si>
  <si>
    <t>08/31/2007_24:00</t>
  </si>
  <si>
    <t>09/30/2007</t>
  </si>
  <si>
    <t>09/30/2007_24:00</t>
  </si>
  <si>
    <t>10/31/2007</t>
  </si>
  <si>
    <t>10/31/2007_24:00</t>
  </si>
  <si>
    <t>11/30/2007</t>
  </si>
  <si>
    <t>11/30/2007_24:00</t>
  </si>
  <si>
    <t>12/31/2007</t>
  </si>
  <si>
    <t>12/31/2007_24:00</t>
  </si>
  <si>
    <t>01/31/2008</t>
  </si>
  <si>
    <t>01/31/2008_24:00</t>
  </si>
  <si>
    <t>02/29/2008</t>
  </si>
  <si>
    <t>02/29/2008_24:00</t>
  </si>
  <si>
    <t>03/31/2008</t>
  </si>
  <si>
    <t>03/31/2008_24:00</t>
  </si>
  <si>
    <t>04/30/2008</t>
  </si>
  <si>
    <t>04/30/2008_24:00</t>
  </si>
  <si>
    <t>05/31/2008</t>
  </si>
  <si>
    <t>05/31/2008_24:00</t>
  </si>
  <si>
    <t>06/30/2008</t>
  </si>
  <si>
    <t>06/30/2008_24:00</t>
  </si>
  <si>
    <t>07/31/2008</t>
  </si>
  <si>
    <t>07/31/2008_24:00</t>
  </si>
  <si>
    <t>08/31/2008</t>
  </si>
  <si>
    <t>08/31/2008_24:00</t>
  </si>
  <si>
    <t>09/30/2008</t>
  </si>
  <si>
    <t>09/30/2008_24:00</t>
  </si>
  <si>
    <t>10/31/2008</t>
  </si>
  <si>
    <t>10/31/2008_24:00</t>
  </si>
  <si>
    <t>11/30/2008</t>
  </si>
  <si>
    <t>11/30/2008_24:00</t>
  </si>
  <si>
    <t>12/31/2008</t>
  </si>
  <si>
    <t>12/31/2008_24:00</t>
  </si>
  <si>
    <t>01/31/2009</t>
  </si>
  <si>
    <t>01/31/2009_24:00</t>
  </si>
  <si>
    <t>02/28/2009</t>
  </si>
  <si>
    <t>02/28/2009_24:00</t>
  </si>
  <si>
    <t>03/31/2009</t>
  </si>
  <si>
    <t>03/31/2009_24:00</t>
  </si>
  <si>
    <t>04/30/2009</t>
  </si>
  <si>
    <t>04/30/2009_24:00</t>
  </si>
  <si>
    <t>05/31/2009</t>
  </si>
  <si>
    <t>05/31/2009_24:00</t>
  </si>
  <si>
    <t>06/30/2009</t>
  </si>
  <si>
    <t>06/30/2009_24:00</t>
  </si>
  <si>
    <t>07/31/2009</t>
  </si>
  <si>
    <t>07/31/2009_24:00</t>
  </si>
  <si>
    <t>08/31/2009</t>
  </si>
  <si>
    <t>08/31/2009_24:00</t>
  </si>
  <si>
    <t>09/30/2009</t>
  </si>
  <si>
    <t>09/30/2009_24:00</t>
  </si>
  <si>
    <t>10/31/2009</t>
  </si>
  <si>
    <t>10/31/2009_24:00</t>
  </si>
  <si>
    <t>11/30/2009</t>
  </si>
  <si>
    <t>11/30/2009_24:00</t>
  </si>
  <si>
    <t>12/31/2009</t>
  </si>
  <si>
    <t>12/31/2009_24:00</t>
  </si>
  <si>
    <t>01/31/2010</t>
  </si>
  <si>
    <t>01/31/2010_24:00</t>
  </si>
  <si>
    <t>02/28/2010</t>
  </si>
  <si>
    <t>02/28/2010_24:00</t>
  </si>
  <si>
    <t>03/31/2010</t>
  </si>
  <si>
    <t>03/31/2010_24:00</t>
  </si>
  <si>
    <t>04/30/2010</t>
  </si>
  <si>
    <t>04/30/2010_24:00</t>
  </si>
  <si>
    <t>05/31/2010</t>
  </si>
  <si>
    <t>05/31/2010_24:00</t>
  </si>
  <si>
    <t>06/30/2010</t>
  </si>
  <si>
    <t>06/30/2010_24:00</t>
  </si>
  <si>
    <t>07/31/2010</t>
  </si>
  <si>
    <t>07/31/2010_24:00</t>
  </si>
  <si>
    <t>08/31/2010</t>
  </si>
  <si>
    <t>08/31/2010_24:00</t>
  </si>
  <si>
    <t>09/30/2010</t>
  </si>
  <si>
    <t>09/30/2010_24:00</t>
  </si>
  <si>
    <t>10/31/2010</t>
  </si>
  <si>
    <t>10/31/2010_24:00</t>
  </si>
  <si>
    <t>11/30/2010</t>
  </si>
  <si>
    <t>11/30/2010_24:00</t>
  </si>
  <si>
    <t>12/31/2010</t>
  </si>
  <si>
    <t>12/31/2010_24:00</t>
  </si>
  <si>
    <t>01/31/2011</t>
  </si>
  <si>
    <t>01/31/2011_24:00</t>
  </si>
  <si>
    <t>02/28/2011</t>
  </si>
  <si>
    <t>02/28/2011_24:00</t>
  </si>
  <si>
    <t>03/31/2011</t>
  </si>
  <si>
    <t>03/31/2011_24:00</t>
  </si>
  <si>
    <t>04/30/2011</t>
  </si>
  <si>
    <t>04/30/2011_24:00</t>
  </si>
  <si>
    <t>05/31/2011</t>
  </si>
  <si>
    <t>05/31/2011_24:00</t>
  </si>
  <si>
    <t>06/30/2011</t>
  </si>
  <si>
    <t>06/30/2011_24:00</t>
  </si>
  <si>
    <t>07/31/2011</t>
  </si>
  <si>
    <t>07/31/2011_24:00</t>
  </si>
  <si>
    <t>08/31/2011</t>
  </si>
  <si>
    <t>08/31/2011_24:00</t>
  </si>
  <si>
    <t>09/30/2011</t>
  </si>
  <si>
    <t>09/30/2011_24:00</t>
  </si>
  <si>
    <t>10/31/2011</t>
  </si>
  <si>
    <t>10/31/2011_24:00</t>
  </si>
  <si>
    <t>11/30/2011</t>
  </si>
  <si>
    <t>11/30/2011_24:00</t>
  </si>
  <si>
    <t>12/31/2011</t>
  </si>
  <si>
    <t>12/31/2011_24:00</t>
  </si>
  <si>
    <t>01/31/2012</t>
  </si>
  <si>
    <t>01/31/2012_24:00</t>
  </si>
  <si>
    <t>02/29/2012</t>
  </si>
  <si>
    <t>02/29/2012_24:00</t>
  </si>
  <si>
    <t>03/31/2012</t>
  </si>
  <si>
    <t>03/31/2012_24:00</t>
  </si>
  <si>
    <t>04/30/2012</t>
  </si>
  <si>
    <t>04/30/2012_24:00</t>
  </si>
  <si>
    <t>05/31/2012</t>
  </si>
  <si>
    <t>05/31/2012_24:00</t>
  </si>
  <si>
    <t>06/30/2012</t>
  </si>
  <si>
    <t>06/30/2012_24:00</t>
  </si>
  <si>
    <t>07/31/2012</t>
  </si>
  <si>
    <t>07/31/2012_24:00</t>
  </si>
  <si>
    <t>08/31/2012</t>
  </si>
  <si>
    <t>08/31/2012_24:00</t>
  </si>
  <si>
    <t>09/30/2012</t>
  </si>
  <si>
    <t>09/30/2012_24:00</t>
  </si>
  <si>
    <t>10/31/2012</t>
  </si>
  <si>
    <t>10/31/2012_24:00</t>
  </si>
  <si>
    <t>11/30/2012</t>
  </si>
  <si>
    <t>11/30/2012_24:00</t>
  </si>
  <si>
    <t>12/31/2012</t>
  </si>
  <si>
    <t>12/31/2012_24:00</t>
  </si>
  <si>
    <t>01/31/2013</t>
  </si>
  <si>
    <t>01/31/2013_24:00</t>
  </si>
  <si>
    <t>02/28/2013</t>
  </si>
  <si>
    <t>02/28/2013_24:00</t>
  </si>
  <si>
    <t>03/31/2013</t>
  </si>
  <si>
    <t>03/31/2013_24:00</t>
  </si>
  <si>
    <t>04/30/2013</t>
  </si>
  <si>
    <t>04/30/2013_24:00</t>
  </si>
  <si>
    <t>05/31/2013</t>
  </si>
  <si>
    <t>05/31/2013_24:00</t>
  </si>
  <si>
    <t>06/30/2013</t>
  </si>
  <si>
    <t>06/30/2013_24:00</t>
  </si>
  <si>
    <t>07/31/2013</t>
  </si>
  <si>
    <t>07/31/2013_24:00</t>
  </si>
  <si>
    <t>08/31/2013</t>
  </si>
  <si>
    <t>08/31/2013_24:00</t>
  </si>
  <si>
    <t>09/30/2013</t>
  </si>
  <si>
    <t>09/30/2013_24:00</t>
  </si>
  <si>
    <t>10/31/2013</t>
  </si>
  <si>
    <t>10/31/2013_24:00</t>
  </si>
  <si>
    <t>11/30/2013</t>
  </si>
  <si>
    <t>11/30/2013_24:00</t>
  </si>
  <si>
    <t>12/31/2013</t>
  </si>
  <si>
    <t>12/31/2013_24:00</t>
  </si>
  <si>
    <t>01/31/2014</t>
  </si>
  <si>
    <t>01/31/2014_24:00</t>
  </si>
  <si>
    <t>02/28/2014</t>
  </si>
  <si>
    <t>02/28/2014_24:00</t>
  </si>
  <si>
    <t>03/31/2014</t>
  </si>
  <si>
    <t>03/31/2014_24:00</t>
  </si>
  <si>
    <t>04/30/2014</t>
  </si>
  <si>
    <t>04/30/2014_24:00</t>
  </si>
  <si>
    <t>05/31/2014</t>
  </si>
  <si>
    <t>05/31/2014_24:00</t>
  </si>
  <si>
    <t>06/30/2014</t>
  </si>
  <si>
    <t>06/30/2014_24:00</t>
  </si>
  <si>
    <t>07/31/2014</t>
  </si>
  <si>
    <t>07/31/2014_24:00</t>
  </si>
  <si>
    <t>08/31/2014</t>
  </si>
  <si>
    <t>08/31/2014_24:00</t>
  </si>
  <si>
    <t>09/30/2014</t>
  </si>
  <si>
    <t>09/30/2014_24:00</t>
  </si>
  <si>
    <t>10/31/2014</t>
  </si>
  <si>
    <t>10/31/2014_24:00</t>
  </si>
  <si>
    <t>11/30/2014</t>
  </si>
  <si>
    <t>11/30/2014_24:00</t>
  </si>
  <si>
    <t>12/31/2014</t>
  </si>
  <si>
    <t>12/31/2014_24:00</t>
  </si>
  <si>
    <t>01/31/2015</t>
  </si>
  <si>
    <t>01/31/2015_24:00</t>
  </si>
  <si>
    <t>02/28/2015</t>
  </si>
  <si>
    <t>02/28/2015_24:00</t>
  </si>
  <si>
    <t>03/31/2015</t>
  </si>
  <si>
    <t>03/31/2015_24:00</t>
  </si>
  <si>
    <t>04/30/2015</t>
  </si>
  <si>
    <t>04/30/2015_24:00</t>
  </si>
  <si>
    <t>05/31/2015</t>
  </si>
  <si>
    <t>05/31/2015_24:00</t>
  </si>
  <si>
    <t>06/30/2015</t>
  </si>
  <si>
    <t>06/30/2015_24:00</t>
  </si>
  <si>
    <t>07/31/2015</t>
  </si>
  <si>
    <t>07/31/2015_24:00</t>
  </si>
  <si>
    <t>08/31/2015</t>
  </si>
  <si>
    <t>08/31/2015_24:00</t>
  </si>
  <si>
    <t>09/30/2015</t>
  </si>
  <si>
    <t>09/30/2015_24:00</t>
  </si>
  <si>
    <t>10/31/2015</t>
  </si>
  <si>
    <t>10/31/2015_24:00</t>
  </si>
  <si>
    <t>11/30/2015</t>
  </si>
  <si>
    <t>11/30/2015_24:00</t>
  </si>
  <si>
    <t>12/31/2015</t>
  </si>
  <si>
    <t>12/31/2015_24:00</t>
  </si>
  <si>
    <t>01/31/2016</t>
  </si>
  <si>
    <t>01/31/2016_24:00</t>
  </si>
  <si>
    <t>02/29/2016</t>
  </si>
  <si>
    <t>02/29/2016_24:00</t>
  </si>
  <si>
    <t>03/31/2016</t>
  </si>
  <si>
    <t>03/31/2016_24:00</t>
  </si>
  <si>
    <t>04/30/2016</t>
  </si>
  <si>
    <t>04/30/2016_24:00</t>
  </si>
  <si>
    <t>05/31/2016</t>
  </si>
  <si>
    <t>05/31/2016_24:00</t>
  </si>
  <si>
    <t>06/30/2016</t>
  </si>
  <si>
    <t>06/30/2016_24:00</t>
  </si>
  <si>
    <t>07/31/2016</t>
  </si>
  <si>
    <t>07/31/2016_24:00</t>
  </si>
  <si>
    <t>08/31/2016</t>
  </si>
  <si>
    <t>08/31/2016_24:00</t>
  </si>
  <si>
    <t>09/30/2016</t>
  </si>
  <si>
    <t>09/30/2016_24:00</t>
  </si>
  <si>
    <t>10/31/2016</t>
  </si>
  <si>
    <t>10/31/2016_24:00</t>
  </si>
  <si>
    <t>11/30/2016</t>
  </si>
  <si>
    <t>11/30/2016_24:00</t>
  </si>
  <si>
    <t>12/31/2016</t>
  </si>
  <si>
    <t>12/31/2016_24:00</t>
  </si>
  <si>
    <t>01/31/2017</t>
  </si>
  <si>
    <t>01/31/2017_24:00</t>
  </si>
  <si>
    <t>02/28/2017</t>
  </si>
  <si>
    <t>02/28/2017_24:00</t>
  </si>
  <si>
    <t>03/31/2017</t>
  </si>
  <si>
    <t>03/31/2017_24:00</t>
  </si>
  <si>
    <t>04/30/2017</t>
  </si>
  <si>
    <t>04/30/2017_24:00</t>
  </si>
  <si>
    <t>05/31/2017</t>
  </si>
  <si>
    <t>05/31/2017_24:00</t>
  </si>
  <si>
    <t>06/30/2017</t>
  </si>
  <si>
    <t>06/30/2017_24:00</t>
  </si>
  <si>
    <t>07/31/2017</t>
  </si>
  <si>
    <t>07/31/2017_24:00</t>
  </si>
  <si>
    <t>08/31/2017</t>
  </si>
  <si>
    <t>08/31/2017_24:00</t>
  </si>
  <si>
    <t>09/30/2017</t>
  </si>
  <si>
    <t>09/30/2017_24:00</t>
  </si>
  <si>
    <t>10/31/2017</t>
  </si>
  <si>
    <t>10/31/2017_24:00</t>
  </si>
  <si>
    <t>11/30/2017</t>
  </si>
  <si>
    <t>11/30/2017_24:00</t>
  </si>
  <si>
    <t>12/31/2017</t>
  </si>
  <si>
    <t>12/31/2017_24:00</t>
  </si>
  <si>
    <t>01/31/2018</t>
  </si>
  <si>
    <t>01/31/2018_24:00</t>
  </si>
  <si>
    <t>02/28/2018</t>
  </si>
  <si>
    <t>02/28/2018_24:00</t>
  </si>
  <si>
    <t>03/31/2018</t>
  </si>
  <si>
    <t>03/31/2018_24:00</t>
  </si>
  <si>
    <t>04/30/2018</t>
  </si>
  <si>
    <t>04/30/2018_24:00</t>
  </si>
  <si>
    <t>05/31/2018</t>
  </si>
  <si>
    <t>05/31/2018_24:00</t>
  </si>
  <si>
    <t>06/30/2018</t>
  </si>
  <si>
    <t>06/30/2018_24:00</t>
  </si>
  <si>
    <t>07/31/2018</t>
  </si>
  <si>
    <t>07/31/2018_24:00</t>
  </si>
  <si>
    <t>08/31/2018</t>
  </si>
  <si>
    <t>08/31/2018_24:00</t>
  </si>
  <si>
    <t>09/30/2018</t>
  </si>
  <si>
    <t>09/30/2018_24:00</t>
  </si>
  <si>
    <t>Abs_Storage</t>
  </si>
  <si>
    <t>Sum of GWStor_in</t>
  </si>
  <si>
    <t>Sum of GWStor_out</t>
  </si>
  <si>
    <t>Sum of Streams_in</t>
  </si>
  <si>
    <t>Sum of Streams_out</t>
  </si>
  <si>
    <t>Sum of DeepPerc_in</t>
  </si>
  <si>
    <t>Sum of DeepPerc_out</t>
  </si>
  <si>
    <t>Sum of SpecFlowBC_in</t>
  </si>
  <si>
    <t>Sum of SpecFlowBC_out</t>
  </si>
  <si>
    <t>Sum of SpecHeadBC_in</t>
  </si>
  <si>
    <t>Sum of SpecHeadBC_out</t>
  </si>
  <si>
    <t>Sum of DivRecLoss_in</t>
  </si>
  <si>
    <t>Sum of DivRecLoss_out</t>
  </si>
  <si>
    <t>Sum of PumpbyWell_in</t>
  </si>
  <si>
    <t>Sum of PumpbyWell_out</t>
  </si>
  <si>
    <t>Sum of RootWU_in</t>
  </si>
  <si>
    <t>Sum of RootWU_out</t>
  </si>
  <si>
    <t>Sum of Discrepancy</t>
  </si>
  <si>
    <t>Average of Abs_Storage</t>
  </si>
  <si>
    <t>Surface System</t>
  </si>
  <si>
    <t>Year Type</t>
  </si>
  <si>
    <t>Label</t>
  </si>
  <si>
    <t>Change in Storage</t>
  </si>
  <si>
    <t>AN</t>
  </si>
  <si>
    <t>D</t>
  </si>
  <si>
    <t>BN</t>
  </si>
  <si>
    <t>W</t>
  </si>
  <si>
    <t>C</t>
  </si>
  <si>
    <t>Aquifer System</t>
  </si>
  <si>
    <t>Subsurface
Inflows</t>
  </si>
  <si>
    <t>Subsurface
Outflows</t>
  </si>
  <si>
    <t>Subsurface Inflows</t>
  </si>
  <si>
    <t>Subsurface Outflows</t>
  </si>
  <si>
    <t>Stream Losses</t>
  </si>
  <si>
    <t>Deep
Percolation</t>
  </si>
  <si>
    <t>Land and Surface Water System</t>
  </si>
  <si>
    <t>Groundwater System</t>
  </si>
  <si>
    <t>Basin Boundary</t>
  </si>
  <si>
    <t>Streams In</t>
  </si>
  <si>
    <t>Cumulative Change in Storage</t>
  </si>
  <si>
    <t>2016-2018</t>
  </si>
  <si>
    <t>2000-2018</t>
  </si>
  <si>
    <t>ZoneNo</t>
  </si>
  <si>
    <t>Butte</t>
  </si>
  <si>
    <t>Colusa Basin Colusa GW</t>
  </si>
  <si>
    <t>Foothill Area</t>
  </si>
  <si>
    <t>Los Molinos</t>
  </si>
  <si>
    <t>North Yuba</t>
  </si>
  <si>
    <t>Sutter</t>
  </si>
  <si>
    <t>Wyandotte Creek</t>
  </si>
  <si>
    <t>C:\Active\1131.05 Butte\RootZone\Drainsheds\BBGM_Drainsheds_Analysis_200221.xlsx</t>
  </si>
  <si>
    <t>Grand Total</t>
  </si>
  <si>
    <t>2019-2068</t>
  </si>
  <si>
    <t>10/31/2018_24:00</t>
  </si>
  <si>
    <t>11/30/2018_24:00</t>
  </si>
  <si>
    <t>12/31/2018_24:00</t>
  </si>
  <si>
    <t>01/31/2019_24:00</t>
  </si>
  <si>
    <t>02/28/2019_24:00</t>
  </si>
  <si>
    <t>03/31/2019_24:00</t>
  </si>
  <si>
    <t>04/30/2019_24:00</t>
  </si>
  <si>
    <t>05/31/2019_24:00</t>
  </si>
  <si>
    <t>06/30/2019_24:00</t>
  </si>
  <si>
    <t>07/31/2019_24:00</t>
  </si>
  <si>
    <t>08/31/2019_24:00</t>
  </si>
  <si>
    <t>09/30/2019_24:00</t>
  </si>
  <si>
    <t>10/31/2019_24:00</t>
  </si>
  <si>
    <t>11/30/2019_24:00</t>
  </si>
  <si>
    <t>12/31/2019_24:00</t>
  </si>
  <si>
    <t>01/31/2020_24:00</t>
  </si>
  <si>
    <t>02/29/2020_24:00</t>
  </si>
  <si>
    <t>03/31/2020_24:00</t>
  </si>
  <si>
    <t>04/30/2020_24:00</t>
  </si>
  <si>
    <t>05/31/2020_24:00</t>
  </si>
  <si>
    <t>06/30/2020_24:00</t>
  </si>
  <si>
    <t>07/31/2020_24:00</t>
  </si>
  <si>
    <t>08/31/2020_24:00</t>
  </si>
  <si>
    <t>09/30/2020_24:00</t>
  </si>
  <si>
    <t>10/31/2020_24:00</t>
  </si>
  <si>
    <t>11/30/2020_24:00</t>
  </si>
  <si>
    <t>12/31/2020_24:00</t>
  </si>
  <si>
    <t>01/31/2021_24:00</t>
  </si>
  <si>
    <t>02/28/2021_24:00</t>
  </si>
  <si>
    <t>03/31/2021_24:00</t>
  </si>
  <si>
    <t>04/30/2021_24:00</t>
  </si>
  <si>
    <t>05/31/2021_24:00</t>
  </si>
  <si>
    <t>06/30/2021_24:00</t>
  </si>
  <si>
    <t>07/31/2021_24:00</t>
  </si>
  <si>
    <t>08/31/2021_24:00</t>
  </si>
  <si>
    <t>09/30/2021_24:00</t>
  </si>
  <si>
    <t>10/31/2021_24:00</t>
  </si>
  <si>
    <t>11/30/2021_24:00</t>
  </si>
  <si>
    <t>12/31/2021_24:00</t>
  </si>
  <si>
    <t>01/31/2022_24:00</t>
  </si>
  <si>
    <t>02/28/2022_24:00</t>
  </si>
  <si>
    <t>03/31/2022_24:00</t>
  </si>
  <si>
    <t>04/30/2022_24:00</t>
  </si>
  <si>
    <t>05/31/2022_24:00</t>
  </si>
  <si>
    <t>06/30/2022_24:00</t>
  </si>
  <si>
    <t>07/31/2022_24:00</t>
  </si>
  <si>
    <t>08/31/2022_24:00</t>
  </si>
  <si>
    <t>09/30/2022_24:00</t>
  </si>
  <si>
    <t>10/31/2022_24:00</t>
  </si>
  <si>
    <t>11/30/2022_24:00</t>
  </si>
  <si>
    <t>12/31/2022_24:00</t>
  </si>
  <si>
    <t>01/31/2023_24:00</t>
  </si>
  <si>
    <t>02/28/2023_24:00</t>
  </si>
  <si>
    <t>03/31/2023_24:00</t>
  </si>
  <si>
    <t>04/30/2023_24:00</t>
  </si>
  <si>
    <t>05/31/2023_24:00</t>
  </si>
  <si>
    <t>06/30/2023_24:00</t>
  </si>
  <si>
    <t>07/31/2023_24:00</t>
  </si>
  <si>
    <t>08/31/2023_24:00</t>
  </si>
  <si>
    <t>09/30/2023_24:00</t>
  </si>
  <si>
    <t>10/31/2023_24:00</t>
  </si>
  <si>
    <t>11/30/2023_24:00</t>
  </si>
  <si>
    <t>12/31/2023_24:00</t>
  </si>
  <si>
    <t>01/31/2024_24:00</t>
  </si>
  <si>
    <t>02/29/2024_24:00</t>
  </si>
  <si>
    <t>03/31/2024_24:00</t>
  </si>
  <si>
    <t>04/30/2024_24:00</t>
  </si>
  <si>
    <t>05/31/2024_24:00</t>
  </si>
  <si>
    <t>06/30/2024_24:00</t>
  </si>
  <si>
    <t>07/31/2024_24:00</t>
  </si>
  <si>
    <t>08/31/2024_24:00</t>
  </si>
  <si>
    <t>09/30/2024_24:00</t>
  </si>
  <si>
    <t>10/31/2024_24:00</t>
  </si>
  <si>
    <t>11/30/2024_24:00</t>
  </si>
  <si>
    <t>12/31/2024_24:00</t>
  </si>
  <si>
    <t>01/31/2025_24:00</t>
  </si>
  <si>
    <t>02/28/2025_24:00</t>
  </si>
  <si>
    <t>03/31/2025_24:00</t>
  </si>
  <si>
    <t>04/30/2025_24:00</t>
  </si>
  <si>
    <t>05/31/2025_24:00</t>
  </si>
  <si>
    <t>06/30/2025_24:00</t>
  </si>
  <si>
    <t>07/31/2025_24:00</t>
  </si>
  <si>
    <t>08/31/2025_24:00</t>
  </si>
  <si>
    <t>09/30/2025_24:00</t>
  </si>
  <si>
    <t>10/31/2025_24:00</t>
  </si>
  <si>
    <t>11/30/2025_24:00</t>
  </si>
  <si>
    <t>12/31/2025_24:00</t>
  </si>
  <si>
    <t>01/31/2026_24:00</t>
  </si>
  <si>
    <t>02/28/2026_24:00</t>
  </si>
  <si>
    <t>03/31/2026_24:00</t>
  </si>
  <si>
    <t>04/30/2026_24:00</t>
  </si>
  <si>
    <t>05/31/2026_24:00</t>
  </si>
  <si>
    <t>06/30/2026_24:00</t>
  </si>
  <si>
    <t>07/31/2026_24:00</t>
  </si>
  <si>
    <t>08/31/2026_24:00</t>
  </si>
  <si>
    <t>09/30/2026_24:00</t>
  </si>
  <si>
    <t>10/31/2026_24:00</t>
  </si>
  <si>
    <t>11/30/2026_24:00</t>
  </si>
  <si>
    <t>12/31/2026_24:00</t>
  </si>
  <si>
    <t>01/31/2027_24:00</t>
  </si>
  <si>
    <t>02/28/2027_24:00</t>
  </si>
  <si>
    <t>03/31/2027_24:00</t>
  </si>
  <si>
    <t>04/30/2027_24:00</t>
  </si>
  <si>
    <t>05/31/2027_24:00</t>
  </si>
  <si>
    <t>06/30/2027_24:00</t>
  </si>
  <si>
    <t>07/31/2027_24:00</t>
  </si>
  <si>
    <t>08/31/2027_24:00</t>
  </si>
  <si>
    <t>09/30/2027_24:00</t>
  </si>
  <si>
    <t>10/31/2027_24:00</t>
  </si>
  <si>
    <t>11/30/2027_24:00</t>
  </si>
  <si>
    <t>12/31/2027_24:00</t>
  </si>
  <si>
    <t>01/31/2028_24:00</t>
  </si>
  <si>
    <t>02/29/2028_24:00</t>
  </si>
  <si>
    <t>03/31/2028_24:00</t>
  </si>
  <si>
    <t>04/30/2028_24:00</t>
  </si>
  <si>
    <t>05/31/2028_24:00</t>
  </si>
  <si>
    <t>06/30/2028_24:00</t>
  </si>
  <si>
    <t>07/31/2028_24:00</t>
  </si>
  <si>
    <t>08/31/2028_24:00</t>
  </si>
  <si>
    <t>09/30/2028_24:00</t>
  </si>
  <si>
    <t>10/31/2028_24:00</t>
  </si>
  <si>
    <t>11/30/2028_24:00</t>
  </si>
  <si>
    <t>12/31/2028_24:00</t>
  </si>
  <si>
    <t>01/31/2029_24:00</t>
  </si>
  <si>
    <t>02/28/2029_24:00</t>
  </si>
  <si>
    <t>03/31/2029_24:00</t>
  </si>
  <si>
    <t>04/30/2029_24:00</t>
  </si>
  <si>
    <t>05/31/2029_24:00</t>
  </si>
  <si>
    <t>06/30/2029_24:00</t>
  </si>
  <si>
    <t>07/31/2029_24:00</t>
  </si>
  <si>
    <t>08/31/2029_24:00</t>
  </si>
  <si>
    <t>09/30/2029_24:00</t>
  </si>
  <si>
    <t>10/31/2029_24:00</t>
  </si>
  <si>
    <t>11/30/2029_24:00</t>
  </si>
  <si>
    <t>12/31/2029_24:00</t>
  </si>
  <si>
    <t>01/31/2030_24:00</t>
  </si>
  <si>
    <t>02/28/2030_24:00</t>
  </si>
  <si>
    <t>03/31/2030_24:00</t>
  </si>
  <si>
    <t>04/30/2030_24:00</t>
  </si>
  <si>
    <t>05/31/2030_24:00</t>
  </si>
  <si>
    <t>06/30/2030_24:00</t>
  </si>
  <si>
    <t>07/31/2030_24:00</t>
  </si>
  <si>
    <t>08/31/2030_24:00</t>
  </si>
  <si>
    <t>09/30/2030_24:00</t>
  </si>
  <si>
    <t>10/31/2030_24:00</t>
  </si>
  <si>
    <t>11/30/2030_24:00</t>
  </si>
  <si>
    <t>12/31/2030_24:00</t>
  </si>
  <si>
    <t>01/31/2031_24:00</t>
  </si>
  <si>
    <t>02/28/2031_24:00</t>
  </si>
  <si>
    <t>03/31/2031_24:00</t>
  </si>
  <si>
    <t>04/30/2031_24:00</t>
  </si>
  <si>
    <t>05/31/2031_24:00</t>
  </si>
  <si>
    <t>06/30/2031_24:00</t>
  </si>
  <si>
    <t>07/31/2031_24:00</t>
  </si>
  <si>
    <t>08/31/2031_24:00</t>
  </si>
  <si>
    <t>09/30/2031_24:00</t>
  </si>
  <si>
    <t>10/31/2031_24:00</t>
  </si>
  <si>
    <t>11/30/2031_24:00</t>
  </si>
  <si>
    <t>12/31/2031_24:00</t>
  </si>
  <si>
    <t>01/31/2032_24:00</t>
  </si>
  <si>
    <t>02/29/2032_24:00</t>
  </si>
  <si>
    <t>03/31/2032_24:00</t>
  </si>
  <si>
    <t>04/30/2032_24:00</t>
  </si>
  <si>
    <t>05/31/2032_24:00</t>
  </si>
  <si>
    <t>06/30/2032_24:00</t>
  </si>
  <si>
    <t>07/31/2032_24:00</t>
  </si>
  <si>
    <t>08/31/2032_24:00</t>
  </si>
  <si>
    <t>09/30/2032_24:00</t>
  </si>
  <si>
    <t>10/31/2032_24:00</t>
  </si>
  <si>
    <t>11/30/2032_24:00</t>
  </si>
  <si>
    <t>12/31/2032_24:00</t>
  </si>
  <si>
    <t>01/31/2033_24:00</t>
  </si>
  <si>
    <t>02/28/2033_24:00</t>
  </si>
  <si>
    <t>03/31/2033_24:00</t>
  </si>
  <si>
    <t>04/30/2033_24:00</t>
  </si>
  <si>
    <t>05/31/2033_24:00</t>
  </si>
  <si>
    <t>06/30/2033_24:00</t>
  </si>
  <si>
    <t>07/31/2033_24:00</t>
  </si>
  <si>
    <t>08/31/2033_24:00</t>
  </si>
  <si>
    <t>09/30/2033_24:00</t>
  </si>
  <si>
    <t>10/31/2033_24:00</t>
  </si>
  <si>
    <t>11/30/2033_24:00</t>
  </si>
  <si>
    <t>12/31/2033_24:00</t>
  </si>
  <si>
    <t>01/31/2034_24:00</t>
  </si>
  <si>
    <t>02/28/2034_24:00</t>
  </si>
  <si>
    <t>03/31/2034_24:00</t>
  </si>
  <si>
    <t>04/30/2034_24:00</t>
  </si>
  <si>
    <t>05/31/2034_24:00</t>
  </si>
  <si>
    <t>06/30/2034_24:00</t>
  </si>
  <si>
    <t>07/31/2034_24:00</t>
  </si>
  <si>
    <t>08/31/2034_24:00</t>
  </si>
  <si>
    <t>09/30/2034_24:00</t>
  </si>
  <si>
    <t>10/31/2034_24:00</t>
  </si>
  <si>
    <t>11/30/2034_24:00</t>
  </si>
  <si>
    <t>12/31/2034_24:00</t>
  </si>
  <si>
    <t>01/31/2035_24:00</t>
  </si>
  <si>
    <t>02/28/2035_24:00</t>
  </si>
  <si>
    <t>03/31/2035_24:00</t>
  </si>
  <si>
    <t>04/30/2035_24:00</t>
  </si>
  <si>
    <t>05/31/2035_24:00</t>
  </si>
  <si>
    <t>06/30/2035_24:00</t>
  </si>
  <si>
    <t>07/31/2035_24:00</t>
  </si>
  <si>
    <t>08/31/2035_24:00</t>
  </si>
  <si>
    <t>09/30/2035_24:00</t>
  </si>
  <si>
    <t>10/31/2035_24:00</t>
  </si>
  <si>
    <t>11/30/2035_24:00</t>
  </si>
  <si>
    <t>12/31/2035_24:00</t>
  </si>
  <si>
    <t>01/31/2036_24:00</t>
  </si>
  <si>
    <t>02/29/2036_24:00</t>
  </si>
  <si>
    <t>03/31/2036_24:00</t>
  </si>
  <si>
    <t>04/30/2036_24:00</t>
  </si>
  <si>
    <t>05/31/2036_24:00</t>
  </si>
  <si>
    <t>06/30/2036_24:00</t>
  </si>
  <si>
    <t>07/31/2036_24:00</t>
  </si>
  <si>
    <t>08/31/2036_24:00</t>
  </si>
  <si>
    <t>09/30/2036_24:00</t>
  </si>
  <si>
    <t>10/31/2036_24:00</t>
  </si>
  <si>
    <t>11/30/2036_24:00</t>
  </si>
  <si>
    <t>12/31/2036_24:00</t>
  </si>
  <si>
    <t>01/31/2037_24:00</t>
  </si>
  <si>
    <t>02/28/2037_24:00</t>
  </si>
  <si>
    <t>03/31/2037_24:00</t>
  </si>
  <si>
    <t>04/30/2037_24:00</t>
  </si>
  <si>
    <t>05/31/2037_24:00</t>
  </si>
  <si>
    <t>06/30/2037_24:00</t>
  </si>
  <si>
    <t>07/31/2037_24:00</t>
  </si>
  <si>
    <t>08/31/2037_24:00</t>
  </si>
  <si>
    <t>09/30/2037_24:00</t>
  </si>
  <si>
    <t>10/31/2037_24:00</t>
  </si>
  <si>
    <t>11/30/2037_24:00</t>
  </si>
  <si>
    <t>12/31/2037_24:00</t>
  </si>
  <si>
    <t>01/31/2038_24:00</t>
  </si>
  <si>
    <t>02/28/2038_24:00</t>
  </si>
  <si>
    <t>03/31/2038_24:00</t>
  </si>
  <si>
    <t>04/30/2038_24:00</t>
  </si>
  <si>
    <t>05/31/2038_24:00</t>
  </si>
  <si>
    <t>06/30/2038_24:00</t>
  </si>
  <si>
    <t>07/31/2038_24:00</t>
  </si>
  <si>
    <t>08/31/2038_24:00</t>
  </si>
  <si>
    <t>09/30/2038_24:00</t>
  </si>
  <si>
    <t>10/31/2038_24:00</t>
  </si>
  <si>
    <t>11/30/2038_24:00</t>
  </si>
  <si>
    <t>12/31/2038_24:00</t>
  </si>
  <si>
    <t>01/31/2039_24:00</t>
  </si>
  <si>
    <t>02/28/2039_24:00</t>
  </si>
  <si>
    <t>03/31/2039_24:00</t>
  </si>
  <si>
    <t>04/30/2039_24:00</t>
  </si>
  <si>
    <t>05/31/2039_24:00</t>
  </si>
  <si>
    <t>06/30/2039_24:00</t>
  </si>
  <si>
    <t>07/31/2039_24:00</t>
  </si>
  <si>
    <t>08/31/2039_24:00</t>
  </si>
  <si>
    <t>09/30/2039_24:00</t>
  </si>
  <si>
    <t>10/31/2039_24:00</t>
  </si>
  <si>
    <t>11/30/2039_24:00</t>
  </si>
  <si>
    <t>12/31/2039_24:00</t>
  </si>
  <si>
    <t>01/31/2040_24:00</t>
  </si>
  <si>
    <t>02/29/2040_24:00</t>
  </si>
  <si>
    <t>03/31/2040_24:00</t>
  </si>
  <si>
    <t>04/30/2040_24:00</t>
  </si>
  <si>
    <t>05/31/2040_24:00</t>
  </si>
  <si>
    <t>06/30/2040_24:00</t>
  </si>
  <si>
    <t>07/31/2040_24:00</t>
  </si>
  <si>
    <t>08/31/2040_24:00</t>
  </si>
  <si>
    <t>09/30/2040_24:00</t>
  </si>
  <si>
    <t>10/31/2040_24:00</t>
  </si>
  <si>
    <t>11/30/2040_24:00</t>
  </si>
  <si>
    <t>12/31/2040_24:00</t>
  </si>
  <si>
    <t>01/31/2041_24:00</t>
  </si>
  <si>
    <t>02/28/2041_24:00</t>
  </si>
  <si>
    <t>03/31/2041_24:00</t>
  </si>
  <si>
    <t>04/30/2041_24:00</t>
  </si>
  <si>
    <t>05/31/2041_24:00</t>
  </si>
  <si>
    <t>06/30/2041_24:00</t>
  </si>
  <si>
    <t>07/31/2041_24:00</t>
  </si>
  <si>
    <t>08/31/2041_24:00</t>
  </si>
  <si>
    <t>09/30/2041_24:00</t>
  </si>
  <si>
    <t>10/31/2041_24:00</t>
  </si>
  <si>
    <t>11/30/2041_24:00</t>
  </si>
  <si>
    <t>12/31/2041_24:00</t>
  </si>
  <si>
    <t>01/31/2042_24:00</t>
  </si>
  <si>
    <t>02/28/2042_24:00</t>
  </si>
  <si>
    <t>03/31/2042_24:00</t>
  </si>
  <si>
    <t>04/30/2042_24:00</t>
  </si>
  <si>
    <t>05/31/2042_24:00</t>
  </si>
  <si>
    <t>06/30/2042_24:00</t>
  </si>
  <si>
    <t>07/31/2042_24:00</t>
  </si>
  <si>
    <t>08/31/2042_24:00</t>
  </si>
  <si>
    <t>09/30/2042_24:00</t>
  </si>
  <si>
    <t>10/31/2042_24:00</t>
  </si>
  <si>
    <t>11/30/2042_24:00</t>
  </si>
  <si>
    <t>12/31/2042_24:00</t>
  </si>
  <si>
    <t>01/31/2043_24:00</t>
  </si>
  <si>
    <t>02/28/2043_24:00</t>
  </si>
  <si>
    <t>03/31/2043_24:00</t>
  </si>
  <si>
    <t>04/30/2043_24:00</t>
  </si>
  <si>
    <t>05/31/2043_24:00</t>
  </si>
  <si>
    <t>06/30/2043_24:00</t>
  </si>
  <si>
    <t>07/31/2043_24:00</t>
  </si>
  <si>
    <t>08/31/2043_24:00</t>
  </si>
  <si>
    <t>09/30/2043_24:00</t>
  </si>
  <si>
    <t>10/31/2043_24:00</t>
  </si>
  <si>
    <t>11/30/2043_24:00</t>
  </si>
  <si>
    <t>12/31/2043_24:00</t>
  </si>
  <si>
    <t>01/31/2044_24:00</t>
  </si>
  <si>
    <t>02/29/2044_24:00</t>
  </si>
  <si>
    <t>03/31/2044_24:00</t>
  </si>
  <si>
    <t>04/30/2044_24:00</t>
  </si>
  <si>
    <t>05/31/2044_24:00</t>
  </si>
  <si>
    <t>06/30/2044_24:00</t>
  </si>
  <si>
    <t>07/31/2044_24:00</t>
  </si>
  <si>
    <t>08/31/2044_24:00</t>
  </si>
  <si>
    <t>09/30/2044_24:00</t>
  </si>
  <si>
    <t>10/31/2044_24:00</t>
  </si>
  <si>
    <t>11/30/2044_24:00</t>
  </si>
  <si>
    <t>12/31/2044_24:00</t>
  </si>
  <si>
    <t>01/31/2045_24:00</t>
  </si>
  <si>
    <t>02/28/2045_24:00</t>
  </si>
  <si>
    <t>03/31/2045_24:00</t>
  </si>
  <si>
    <t>04/30/2045_24:00</t>
  </si>
  <si>
    <t>05/31/2045_24:00</t>
  </si>
  <si>
    <t>06/30/2045_24:00</t>
  </si>
  <si>
    <t>07/31/2045_24:00</t>
  </si>
  <si>
    <t>08/31/2045_24:00</t>
  </si>
  <si>
    <t>09/30/2045_24:00</t>
  </si>
  <si>
    <t>10/31/2045_24:00</t>
  </si>
  <si>
    <t>11/30/2045_24:00</t>
  </si>
  <si>
    <t>12/31/2045_24:00</t>
  </si>
  <si>
    <t>01/31/2046_24:00</t>
  </si>
  <si>
    <t>02/28/2046_24:00</t>
  </si>
  <si>
    <t>03/31/2046_24:00</t>
  </si>
  <si>
    <t>04/30/2046_24:00</t>
  </si>
  <si>
    <t>05/31/2046_24:00</t>
  </si>
  <si>
    <t>06/30/2046_24:00</t>
  </si>
  <si>
    <t>07/31/2046_24:00</t>
  </si>
  <si>
    <t>08/31/2046_24:00</t>
  </si>
  <si>
    <t>09/30/2046_24:00</t>
  </si>
  <si>
    <t>10/31/2046_24:00</t>
  </si>
  <si>
    <t>11/30/2046_24:00</t>
  </si>
  <si>
    <t>12/31/2046_24:00</t>
  </si>
  <si>
    <t>01/31/2047_24:00</t>
  </si>
  <si>
    <t>02/28/2047_24:00</t>
  </si>
  <si>
    <t>03/31/2047_24:00</t>
  </si>
  <si>
    <t>04/30/2047_24:00</t>
  </si>
  <si>
    <t>05/31/2047_24:00</t>
  </si>
  <si>
    <t>06/30/2047_24:00</t>
  </si>
  <si>
    <t>07/31/2047_24:00</t>
  </si>
  <si>
    <t>08/31/2047_24:00</t>
  </si>
  <si>
    <t>09/30/2047_24:00</t>
  </si>
  <si>
    <t>10/31/2047_24:00</t>
  </si>
  <si>
    <t>11/30/2047_24:00</t>
  </si>
  <si>
    <t>12/31/2047_24:00</t>
  </si>
  <si>
    <t>01/31/2048_24:00</t>
  </si>
  <si>
    <t>02/29/2048_24:00</t>
  </si>
  <si>
    <t>03/31/2048_24:00</t>
  </si>
  <si>
    <t>04/30/2048_24:00</t>
  </si>
  <si>
    <t>05/31/2048_24:00</t>
  </si>
  <si>
    <t>06/30/2048_24:00</t>
  </si>
  <si>
    <t>07/31/2048_24:00</t>
  </si>
  <si>
    <t>08/31/2048_24:00</t>
  </si>
  <si>
    <t>09/30/2048_24:00</t>
  </si>
  <si>
    <t>10/31/2048_24:00</t>
  </si>
  <si>
    <t>11/30/2048_24:00</t>
  </si>
  <si>
    <t>12/31/2048_24:00</t>
  </si>
  <si>
    <t>01/31/2049_24:00</t>
  </si>
  <si>
    <t>02/28/2049_24:00</t>
  </si>
  <si>
    <t>03/31/2049_24:00</t>
  </si>
  <si>
    <t>04/30/2049_24:00</t>
  </si>
  <si>
    <t>05/31/2049_24:00</t>
  </si>
  <si>
    <t>06/30/2049_24:00</t>
  </si>
  <si>
    <t>07/31/2049_24:00</t>
  </si>
  <si>
    <t>08/31/2049_24:00</t>
  </si>
  <si>
    <t>09/30/2049_24:00</t>
  </si>
  <si>
    <t>10/31/2049_24:00</t>
  </si>
  <si>
    <t>11/30/2049_24:00</t>
  </si>
  <si>
    <t>12/31/2049_24:00</t>
  </si>
  <si>
    <t>01/31/2050_24:00</t>
  </si>
  <si>
    <t>02/28/2050_24:00</t>
  </si>
  <si>
    <t>03/31/2050_24:00</t>
  </si>
  <si>
    <t>04/30/2050_24:00</t>
  </si>
  <si>
    <t>05/31/2050_24:00</t>
  </si>
  <si>
    <t>06/30/2050_24:00</t>
  </si>
  <si>
    <t>07/31/2050_24:00</t>
  </si>
  <si>
    <t>08/31/2050_24:00</t>
  </si>
  <si>
    <t>09/30/2050_24:00</t>
  </si>
  <si>
    <t>10/31/2050_24:00</t>
  </si>
  <si>
    <t>11/30/2050_24:00</t>
  </si>
  <si>
    <t>12/31/2050_24:00</t>
  </si>
  <si>
    <t>01/31/2051_24:00</t>
  </si>
  <si>
    <t>02/28/2051_24:00</t>
  </si>
  <si>
    <t>03/31/2051_24:00</t>
  </si>
  <si>
    <t>04/30/2051_24:00</t>
  </si>
  <si>
    <t>05/31/2051_24:00</t>
  </si>
  <si>
    <t>06/30/2051_24:00</t>
  </si>
  <si>
    <t>07/31/2051_24:00</t>
  </si>
  <si>
    <t>08/31/2051_24:00</t>
  </si>
  <si>
    <t>09/30/2051_24:00</t>
  </si>
  <si>
    <t>10/31/2051_24:00</t>
  </si>
  <si>
    <t>11/30/2051_24:00</t>
  </si>
  <si>
    <t>12/31/2051_24:00</t>
  </si>
  <si>
    <t>01/31/2052_24:00</t>
  </si>
  <si>
    <t>02/29/2052_24:00</t>
  </si>
  <si>
    <t>03/31/2052_24:00</t>
  </si>
  <si>
    <t>04/30/2052_24:00</t>
  </si>
  <si>
    <t>05/31/2052_24:00</t>
  </si>
  <si>
    <t>06/30/2052_24:00</t>
  </si>
  <si>
    <t>07/31/2052_24:00</t>
  </si>
  <si>
    <t>08/31/2052_24:00</t>
  </si>
  <si>
    <t>09/30/2052_24:00</t>
  </si>
  <si>
    <t>10/31/2052_24:00</t>
  </si>
  <si>
    <t>11/30/2052_24:00</t>
  </si>
  <si>
    <t>12/31/2052_24:00</t>
  </si>
  <si>
    <t>01/31/2053_24:00</t>
  </si>
  <si>
    <t>02/28/2053_24:00</t>
  </si>
  <si>
    <t>03/31/2053_24:00</t>
  </si>
  <si>
    <t>04/30/2053_24:00</t>
  </si>
  <si>
    <t>05/31/2053_24:00</t>
  </si>
  <si>
    <t>06/30/2053_24:00</t>
  </si>
  <si>
    <t>07/31/2053_24:00</t>
  </si>
  <si>
    <t>08/31/2053_24:00</t>
  </si>
  <si>
    <t>09/30/2053_24:00</t>
  </si>
  <si>
    <t>10/31/2053_24:00</t>
  </si>
  <si>
    <t>11/30/2053_24:00</t>
  </si>
  <si>
    <t>12/31/2053_24:00</t>
  </si>
  <si>
    <t>01/31/2054_24:00</t>
  </si>
  <si>
    <t>02/28/2054_24:00</t>
  </si>
  <si>
    <t>03/31/2054_24:00</t>
  </si>
  <si>
    <t>04/30/2054_24:00</t>
  </si>
  <si>
    <t>05/31/2054_24:00</t>
  </si>
  <si>
    <t>06/30/2054_24:00</t>
  </si>
  <si>
    <t>07/31/2054_24:00</t>
  </si>
  <si>
    <t>08/31/2054_24:00</t>
  </si>
  <si>
    <t>09/30/2054_24:00</t>
  </si>
  <si>
    <t>10/31/2054_24:00</t>
  </si>
  <si>
    <t>11/30/2054_24:00</t>
  </si>
  <si>
    <t>12/31/2054_24:00</t>
  </si>
  <si>
    <t>01/31/2055_24:00</t>
  </si>
  <si>
    <t>02/28/2055_24:00</t>
  </si>
  <si>
    <t>03/31/2055_24:00</t>
  </si>
  <si>
    <t>04/30/2055_24:00</t>
  </si>
  <si>
    <t>05/31/2055_24:00</t>
  </si>
  <si>
    <t>06/30/2055_24:00</t>
  </si>
  <si>
    <t>07/31/2055_24:00</t>
  </si>
  <si>
    <t>08/31/2055_24:00</t>
  </si>
  <si>
    <t>09/30/2055_24:00</t>
  </si>
  <si>
    <t>10/31/2055_24:00</t>
  </si>
  <si>
    <t>11/30/2055_24:00</t>
  </si>
  <si>
    <t>12/31/2055_24:00</t>
  </si>
  <si>
    <t>01/31/2056_24:00</t>
  </si>
  <si>
    <t>02/29/2056_24:00</t>
  </si>
  <si>
    <t>03/31/2056_24:00</t>
  </si>
  <si>
    <t>04/30/2056_24:00</t>
  </si>
  <si>
    <t>05/31/2056_24:00</t>
  </si>
  <si>
    <t>06/30/2056_24:00</t>
  </si>
  <si>
    <t>07/31/2056_24:00</t>
  </si>
  <si>
    <t>08/31/2056_24:00</t>
  </si>
  <si>
    <t>09/30/2056_24:00</t>
  </si>
  <si>
    <t>10/31/2056_24:00</t>
  </si>
  <si>
    <t>11/30/2056_24:00</t>
  </si>
  <si>
    <t>12/31/2056_24:00</t>
  </si>
  <si>
    <t>01/31/2057_24:00</t>
  </si>
  <si>
    <t>02/28/2057_24:00</t>
  </si>
  <si>
    <t>03/31/2057_24:00</t>
  </si>
  <si>
    <t>04/30/2057_24:00</t>
  </si>
  <si>
    <t>05/31/2057_24:00</t>
  </si>
  <si>
    <t>06/30/2057_24:00</t>
  </si>
  <si>
    <t>07/31/2057_24:00</t>
  </si>
  <si>
    <t>08/31/2057_24:00</t>
  </si>
  <si>
    <t>09/30/2057_24:00</t>
  </si>
  <si>
    <t>10/31/2057_24:00</t>
  </si>
  <si>
    <t>11/30/2057_24:00</t>
  </si>
  <si>
    <t>12/31/2057_24:00</t>
  </si>
  <si>
    <t>01/31/2058_24:00</t>
  </si>
  <si>
    <t>02/28/2058_24:00</t>
  </si>
  <si>
    <t>03/31/2058_24:00</t>
  </si>
  <si>
    <t>04/30/2058_24:00</t>
  </si>
  <si>
    <t>05/31/2058_24:00</t>
  </si>
  <si>
    <t>06/30/2058_24:00</t>
  </si>
  <si>
    <t>07/31/2058_24:00</t>
  </si>
  <si>
    <t>08/31/2058_24:00</t>
  </si>
  <si>
    <t>09/30/2058_24:00</t>
  </si>
  <si>
    <t>10/31/2058_24:00</t>
  </si>
  <si>
    <t>11/30/2058_24:00</t>
  </si>
  <si>
    <t>12/31/2058_24:00</t>
  </si>
  <si>
    <t>01/31/2059_24:00</t>
  </si>
  <si>
    <t>02/28/2059_24:00</t>
  </si>
  <si>
    <t>03/31/2059_24:00</t>
  </si>
  <si>
    <t>04/30/2059_24:00</t>
  </si>
  <si>
    <t>05/31/2059_24:00</t>
  </si>
  <si>
    <t>06/30/2059_24:00</t>
  </si>
  <si>
    <t>07/31/2059_24:00</t>
  </si>
  <si>
    <t>08/31/2059_24:00</t>
  </si>
  <si>
    <t>09/30/2059_24:00</t>
  </si>
  <si>
    <t>10/31/2059_24:00</t>
  </si>
  <si>
    <t>11/30/2059_24:00</t>
  </si>
  <si>
    <t>12/31/2059_24:00</t>
  </si>
  <si>
    <t>01/31/2060_24:00</t>
  </si>
  <si>
    <t>02/29/2060_24:00</t>
  </si>
  <si>
    <t>03/31/2060_24:00</t>
  </si>
  <si>
    <t>04/30/2060_24:00</t>
  </si>
  <si>
    <t>05/31/2060_24:00</t>
  </si>
  <si>
    <t>06/30/2060_24:00</t>
  </si>
  <si>
    <t>07/31/2060_24:00</t>
  </si>
  <si>
    <t>08/31/2060_24:00</t>
  </si>
  <si>
    <t>09/30/2060_24:00</t>
  </si>
  <si>
    <t>10/31/2060_24:00</t>
  </si>
  <si>
    <t>11/30/2060_24:00</t>
  </si>
  <si>
    <t>12/31/2060_24:00</t>
  </si>
  <si>
    <t>01/31/2061_24:00</t>
  </si>
  <si>
    <t>02/28/2061_24:00</t>
  </si>
  <si>
    <t>03/31/2061_24:00</t>
  </si>
  <si>
    <t>04/30/2061_24:00</t>
  </si>
  <si>
    <t>05/31/2061_24:00</t>
  </si>
  <si>
    <t>06/30/2061_24:00</t>
  </si>
  <si>
    <t>07/31/2061_24:00</t>
  </si>
  <si>
    <t>08/31/2061_24:00</t>
  </si>
  <si>
    <t>09/30/2061_24:00</t>
  </si>
  <si>
    <t>10/31/2061_24:00</t>
  </si>
  <si>
    <t>11/30/2061_24:00</t>
  </si>
  <si>
    <t>12/31/2061_24:00</t>
  </si>
  <si>
    <t>01/31/2062_24:00</t>
  </si>
  <si>
    <t>02/28/2062_24:00</t>
  </si>
  <si>
    <t>03/31/2062_24:00</t>
  </si>
  <si>
    <t>04/30/2062_24:00</t>
  </si>
  <si>
    <t>05/31/2062_24:00</t>
  </si>
  <si>
    <t>06/30/2062_24:00</t>
  </si>
  <si>
    <t>07/31/2062_24:00</t>
  </si>
  <si>
    <t>08/31/2062_24:00</t>
  </si>
  <si>
    <t>09/30/2062_24:00</t>
  </si>
  <si>
    <t>10/31/2062_24:00</t>
  </si>
  <si>
    <t>11/30/2062_24:00</t>
  </si>
  <si>
    <t>12/31/2062_24:00</t>
  </si>
  <si>
    <t>01/31/2063_24:00</t>
  </si>
  <si>
    <t>02/28/2063_24:00</t>
  </si>
  <si>
    <t>03/31/2063_24:00</t>
  </si>
  <si>
    <t>04/30/2063_24:00</t>
  </si>
  <si>
    <t>05/31/2063_24:00</t>
  </si>
  <si>
    <t>06/30/2063_24:00</t>
  </si>
  <si>
    <t>07/31/2063_24:00</t>
  </si>
  <si>
    <t>08/31/2063_24:00</t>
  </si>
  <si>
    <t>09/30/2063_24:00</t>
  </si>
  <si>
    <t>10/31/2063_24:00</t>
  </si>
  <si>
    <t>11/30/2063_24:00</t>
  </si>
  <si>
    <t>12/31/2063_24:00</t>
  </si>
  <si>
    <t>01/31/2064_24:00</t>
  </si>
  <si>
    <t>02/29/2064_24:00</t>
  </si>
  <si>
    <t>03/31/2064_24:00</t>
  </si>
  <si>
    <t>04/30/2064_24:00</t>
  </si>
  <si>
    <t>05/31/2064_24:00</t>
  </si>
  <si>
    <t>06/30/2064_24:00</t>
  </si>
  <si>
    <t>07/31/2064_24:00</t>
  </si>
  <si>
    <t>08/31/2064_24:00</t>
  </si>
  <si>
    <t>09/30/2064_24:00</t>
  </si>
  <si>
    <t>10/31/2064_24:00</t>
  </si>
  <si>
    <t>11/30/2064_24:00</t>
  </si>
  <si>
    <t>12/31/2064_24:00</t>
  </si>
  <si>
    <t>01/31/2065_24:00</t>
  </si>
  <si>
    <t>02/28/2065_24:00</t>
  </si>
  <si>
    <t>03/31/2065_24:00</t>
  </si>
  <si>
    <t>04/30/2065_24:00</t>
  </si>
  <si>
    <t>05/31/2065_24:00</t>
  </si>
  <si>
    <t>06/30/2065_24:00</t>
  </si>
  <si>
    <t>07/31/2065_24:00</t>
  </si>
  <si>
    <t>08/31/2065_24:00</t>
  </si>
  <si>
    <t>09/30/2065_24:00</t>
  </si>
  <si>
    <t>10/31/2065_24:00</t>
  </si>
  <si>
    <t>11/30/2065_24:00</t>
  </si>
  <si>
    <t>12/31/2065_24:00</t>
  </si>
  <si>
    <t>01/31/2066_24:00</t>
  </si>
  <si>
    <t>02/28/2066_24:00</t>
  </si>
  <si>
    <t>03/31/2066_24:00</t>
  </si>
  <si>
    <t>04/30/2066_24:00</t>
  </si>
  <si>
    <t>05/31/2066_24:00</t>
  </si>
  <si>
    <t>06/30/2066_24:00</t>
  </si>
  <si>
    <t>07/31/2066_24:00</t>
  </si>
  <si>
    <t>08/31/2066_24:00</t>
  </si>
  <si>
    <t>09/30/2066_24:00</t>
  </si>
  <si>
    <t>10/31/2066_24:00</t>
  </si>
  <si>
    <t>11/30/2066_24:00</t>
  </si>
  <si>
    <t>12/31/2066_24:00</t>
  </si>
  <si>
    <t>01/31/2067_24:00</t>
  </si>
  <si>
    <t>02/28/2067_24:00</t>
  </si>
  <si>
    <t>03/31/2067_24:00</t>
  </si>
  <si>
    <t>04/30/2067_24:00</t>
  </si>
  <si>
    <t>05/31/2067_24:00</t>
  </si>
  <si>
    <t>06/30/2067_24:00</t>
  </si>
  <si>
    <t>07/31/2067_24:00</t>
  </si>
  <si>
    <t>08/31/2067_24:00</t>
  </si>
  <si>
    <t>09/30/2067_24:00</t>
  </si>
  <si>
    <t>10/31/2067_24:00</t>
  </si>
  <si>
    <t>11/30/2067_24:00</t>
  </si>
  <si>
    <t>12/31/2067_24:00</t>
  </si>
  <si>
    <t>01/31/2068_24:00</t>
  </si>
  <si>
    <t>02/29/2068_24:00</t>
  </si>
  <si>
    <t>03/31/2068_24:00</t>
  </si>
  <si>
    <t>04/30/2068_24:00</t>
  </si>
  <si>
    <t>05/31/2068_24:00</t>
  </si>
  <si>
    <t>06/30/2068_24:00</t>
  </si>
  <si>
    <t>07/31/2068_24:00</t>
  </si>
  <si>
    <t>08/31/2068_24:00</t>
  </si>
  <si>
    <t>09/30/2068_24:00</t>
  </si>
  <si>
    <t>Net</t>
  </si>
  <si>
    <t>Accretion</t>
  </si>
  <si>
    <t>mo</t>
  </si>
  <si>
    <t>wy</t>
  </si>
  <si>
    <t>yr type</t>
  </si>
  <si>
    <t>SRI</t>
  </si>
  <si>
    <t>Net Stream Accretion, cfs</t>
  </si>
  <si>
    <t>Net Stream Accretion, af</t>
  </si>
  <si>
    <t>(All)</t>
  </si>
  <si>
    <t>Average of Angel Slough</t>
  </si>
  <si>
    <t>Average of Big Chico Creek</t>
  </si>
  <si>
    <t>Average of Butte Creek</t>
  </si>
  <si>
    <t>Average of Dry Creek</t>
  </si>
  <si>
    <t>Average of Little Chico Creek</t>
  </si>
  <si>
    <t>Average of Little Dry Creek</t>
  </si>
  <si>
    <t>Average of Mud Creek</t>
  </si>
  <si>
    <t>Average of Pine Creek</t>
  </si>
  <si>
    <t>Average of Rock Creek</t>
  </si>
  <si>
    <t>Average of Sac River</t>
  </si>
  <si>
    <t>Average of Singer Creek</t>
  </si>
  <si>
    <t>label</t>
  </si>
  <si>
    <t>yr label</t>
  </si>
  <si>
    <t>1971 (W)</t>
  </si>
  <si>
    <t>1972 (BN)</t>
  </si>
  <si>
    <t>1973 (AN)</t>
  </si>
  <si>
    <t>1974 (W)</t>
  </si>
  <si>
    <t>1975 (W)</t>
  </si>
  <si>
    <t>1976 (C)</t>
  </si>
  <si>
    <t>1977 (C)</t>
  </si>
  <si>
    <t>1978 (AN)</t>
  </si>
  <si>
    <t>1979 (BN)</t>
  </si>
  <si>
    <t>1980 (AN)</t>
  </si>
  <si>
    <t>1981 (D)</t>
  </si>
  <si>
    <t>1982 (W)</t>
  </si>
  <si>
    <t>1983 (W)</t>
  </si>
  <si>
    <t>1984 (W)</t>
  </si>
  <si>
    <t>1985 (D)</t>
  </si>
  <si>
    <t>1986 (W)</t>
  </si>
  <si>
    <t>1987 (D)</t>
  </si>
  <si>
    <t>1988 (C)</t>
  </si>
  <si>
    <t>1989 (D)</t>
  </si>
  <si>
    <t>1990 (C)</t>
  </si>
  <si>
    <t>1991 (C)</t>
  </si>
  <si>
    <t>1992 (C)</t>
  </si>
  <si>
    <t>1993 (AN)</t>
  </si>
  <si>
    <t>1994 (C)</t>
  </si>
  <si>
    <t>1995 (W)</t>
  </si>
  <si>
    <t>1996 (W)</t>
  </si>
  <si>
    <t>1997 (W)</t>
  </si>
  <si>
    <t>1998 (W)</t>
  </si>
  <si>
    <t>1999 (W)</t>
  </si>
  <si>
    <t>2000 (AN)</t>
  </si>
  <si>
    <t>2001 (D)</t>
  </si>
  <si>
    <t>2002 (D)</t>
  </si>
  <si>
    <t>2003 (AN)</t>
  </si>
  <si>
    <t>2004 (BN)</t>
  </si>
  <si>
    <t>2005 (AN)</t>
  </si>
  <si>
    <t>2006 (W)</t>
  </si>
  <si>
    <t>2007 (D)</t>
  </si>
  <si>
    <t>2008 (C)</t>
  </si>
  <si>
    <t>2009 (D)</t>
  </si>
  <si>
    <t>2010 (BN)</t>
  </si>
  <si>
    <t>2011 (W)</t>
  </si>
  <si>
    <t>2012 (BN)</t>
  </si>
  <si>
    <t>2013 (D)</t>
  </si>
  <si>
    <t>2014 (C)</t>
  </si>
  <si>
    <t>2015 (C)</t>
  </si>
  <si>
    <t>2016 (BN)</t>
  </si>
  <si>
    <t>2017 (W)</t>
  </si>
  <si>
    <t>2018 (BN)</t>
  </si>
  <si>
    <t>Sacramento River</t>
  </si>
  <si>
    <t>Net Inflows</t>
  </si>
  <si>
    <t>Corning</t>
  </si>
  <si>
    <t>Foothill</t>
  </si>
  <si>
    <t>Wyandotte</t>
  </si>
  <si>
    <t>month</t>
  </si>
  <si>
    <t>Ag_SW</t>
  </si>
  <si>
    <t>Ag_GW</t>
  </si>
  <si>
    <t>Ag_DP</t>
  </si>
  <si>
    <t>Native_DP</t>
  </si>
  <si>
    <t>Urb_DP</t>
  </si>
  <si>
    <t>SR Seep</t>
  </si>
  <si>
    <t>SR Acc</t>
  </si>
  <si>
    <t>Butte In</t>
  </si>
  <si>
    <t>Butte Out</t>
  </si>
  <si>
    <t>Foothill In</t>
  </si>
  <si>
    <t>Foothill Out</t>
  </si>
  <si>
    <t>Total In</t>
  </si>
  <si>
    <t>Total Out</t>
  </si>
  <si>
    <t>SR In</t>
  </si>
  <si>
    <t>SR Out</t>
  </si>
  <si>
    <t>SR net</t>
  </si>
  <si>
    <t>Western Boundary (net)</t>
  </si>
  <si>
    <t>Average:</t>
  </si>
  <si>
    <t>taf</t>
  </si>
  <si>
    <t>in</t>
  </si>
  <si>
    <t>Water Supplies</t>
  </si>
  <si>
    <t>Percolation</t>
  </si>
  <si>
    <t>Surface Water - Groundwater Interaction</t>
  </si>
  <si>
    <t>Interbasin Flows</t>
  </si>
  <si>
    <t>Net In</t>
  </si>
  <si>
    <t>SR Seepage</t>
  </si>
  <si>
    <t>SR Accretions</t>
  </si>
  <si>
    <t>SR Net</t>
  </si>
  <si>
    <t>West Bound Net</t>
  </si>
  <si>
    <t>Western Boundary</t>
  </si>
  <si>
    <t>Thermalito_Seep</t>
  </si>
  <si>
    <t>FeatherR_Wyandt1</t>
  </si>
  <si>
    <t>FeatherR_Wyandt2</t>
  </si>
  <si>
    <t>FeatherR_Wyandt3</t>
  </si>
  <si>
    <t>FeatherR_Wyandt4</t>
  </si>
  <si>
    <t>NHoncutCr_Wyandt</t>
  </si>
  <si>
    <t>SHoncutCr_Wyandt</t>
  </si>
  <si>
    <t>Feather River</t>
  </si>
  <si>
    <t>N Honcut Creek</t>
  </si>
  <si>
    <t>S Honcut Creek</t>
  </si>
  <si>
    <t>Honcut Creeks</t>
  </si>
  <si>
    <t>zWB023b_divs_intoWyandotte_withSplit</t>
  </si>
  <si>
    <t>No diversions from Wyandotte Creek to other subbasins</t>
  </si>
  <si>
    <t>Wyandotte Runoff (AF)</t>
  </si>
  <si>
    <t>Wyandotte SW NetRF (AF)</t>
  </si>
  <si>
    <t>Wyandotte GW NetRF (AF)</t>
  </si>
  <si>
    <t>None</t>
  </si>
  <si>
    <t>506</t>
  </si>
  <si>
    <t>544</t>
  </si>
  <si>
    <t>Feather River into Wyandotte Creek</t>
  </si>
  <si>
    <t>North Honcut Creek into Wyandotte Creek</t>
  </si>
  <si>
    <t>Feather River out of Wyandotte Creek</t>
  </si>
  <si>
    <t>520</t>
  </si>
  <si>
    <t>Therm. Afterbay</t>
  </si>
  <si>
    <t>North Honcut Creek</t>
  </si>
  <si>
    <t>SW out raw</t>
  </si>
  <si>
    <t>Difference</t>
  </si>
  <si>
    <t>Zones8and1_in</t>
  </si>
  <si>
    <t>Zones8and1_out</t>
  </si>
  <si>
    <t>Zones8and3_in</t>
  </si>
  <si>
    <t>Zones8and3_out</t>
  </si>
  <si>
    <t>Zones8and5_in</t>
  </si>
  <si>
    <t>Zones8and5_out</t>
  </si>
  <si>
    <t>Zones8and6_in</t>
  </si>
  <si>
    <t>Zones8and6_out</t>
  </si>
  <si>
    <t>Zones8and7_in</t>
  </si>
  <si>
    <t>Zones8and7_out</t>
  </si>
  <si>
    <t>Sum of Zones8and1_in</t>
  </si>
  <si>
    <t>Sum of Zones8and1_out</t>
  </si>
  <si>
    <t>Sum of Zones8and3_in</t>
  </si>
  <si>
    <t>Sum of Zones8and3_out</t>
  </si>
  <si>
    <t>Sum of Zones8and5_in</t>
  </si>
  <si>
    <t>Sum of Zones8and5_out</t>
  </si>
  <si>
    <t>Sum of Zones8and6_in</t>
  </si>
  <si>
    <t>Sum of Zones8and6_out</t>
  </si>
  <si>
    <t>Sum of Zones8and7_in</t>
  </si>
  <si>
    <t>Sum of Zones8and7_out</t>
  </si>
  <si>
    <t>North Yuba In</t>
  </si>
  <si>
    <t>North Yuba Out</t>
  </si>
  <si>
    <t>Sutter In</t>
  </si>
  <si>
    <t>Sutter Out</t>
  </si>
  <si>
    <t>Vina In</t>
  </si>
  <si>
    <t>Vina Out</t>
  </si>
  <si>
    <t>SumOfRI_ActET</t>
  </si>
  <si>
    <t>SumOfRI_ETAW</t>
  </si>
  <si>
    <t>SumOfRI_Percolation</t>
  </si>
  <si>
    <t>SumOfRI_Deliveries</t>
  </si>
  <si>
    <t>SumOfRI_Pumping</t>
  </si>
  <si>
    <t>RI_NRF</t>
  </si>
  <si>
    <t>SumOfNP_ActET</t>
  </si>
  <si>
    <t>SumOfNP_ETAW</t>
  </si>
  <si>
    <t>SumOfNP_Percolation</t>
  </si>
  <si>
    <t>SumOfNP_Deliveries</t>
  </si>
  <si>
    <t>SumOfNP_Pumping</t>
  </si>
  <si>
    <t>SumOfNP_NetRF</t>
  </si>
  <si>
    <t>SumOfRF_ActET</t>
  </si>
  <si>
    <t>SumOfRF_ETAW</t>
  </si>
  <si>
    <t>SumOfRF_Percolation</t>
  </si>
  <si>
    <t>SumOfRF_Deliveries</t>
  </si>
  <si>
    <t>SumOfRF_Pumping</t>
  </si>
  <si>
    <t>RF_NRF</t>
  </si>
  <si>
    <t>SumOfUR_ActET</t>
  </si>
  <si>
    <t>SumOfUR_Percolation</t>
  </si>
  <si>
    <t>SumOfUR_Deliveries</t>
  </si>
  <si>
    <t>SumOfUR_Pumping</t>
  </si>
  <si>
    <t>SumOfUR_NetRF</t>
  </si>
  <si>
    <t>RI ETa</t>
  </si>
  <si>
    <t>RI ETaw</t>
  </si>
  <si>
    <t>RI DP</t>
  </si>
  <si>
    <t>RI SW</t>
  </si>
  <si>
    <t>RI GW</t>
  </si>
  <si>
    <t>RI NRF</t>
  </si>
  <si>
    <t>RI DPaw</t>
  </si>
  <si>
    <t>RI DPasw</t>
  </si>
  <si>
    <t>RI DPagw</t>
  </si>
  <si>
    <t>RI NRFasw</t>
  </si>
  <si>
    <t>RI NRFagw</t>
  </si>
  <si>
    <t>NP ETa</t>
  </si>
  <si>
    <t>NP ETaw</t>
  </si>
  <si>
    <t>NP DP</t>
  </si>
  <si>
    <t>NP SW</t>
  </si>
  <si>
    <t>NP GW</t>
  </si>
  <si>
    <t>NP NRF</t>
  </si>
  <si>
    <t>NP DPaw</t>
  </si>
  <si>
    <t>NP DPasw</t>
  </si>
  <si>
    <t>NP DPagw</t>
  </si>
  <si>
    <t>NP NRFasw</t>
  </si>
  <si>
    <t>NP NRFagw</t>
  </si>
  <si>
    <t>RF ETa</t>
  </si>
  <si>
    <t>RF ETaw</t>
  </si>
  <si>
    <t>RF DP</t>
  </si>
  <si>
    <t>RF SW</t>
  </si>
  <si>
    <t>RF GW</t>
  </si>
  <si>
    <t>RF NRF</t>
  </si>
  <si>
    <t>RF DPaw</t>
  </si>
  <si>
    <t>RF DPasw</t>
  </si>
  <si>
    <t>RF DPagw</t>
  </si>
  <si>
    <t>RF NRFasw</t>
  </si>
  <si>
    <t>RF NRFagw</t>
  </si>
  <si>
    <t>UR ETa</t>
  </si>
  <si>
    <t>UR DP</t>
  </si>
  <si>
    <t>UR SW</t>
  </si>
  <si>
    <t>UR GW</t>
  </si>
  <si>
    <t>UR NRF</t>
  </si>
  <si>
    <t>UR ETaw</t>
  </si>
  <si>
    <t>UR DPaw</t>
  </si>
  <si>
    <t>UR DPasw</t>
  </si>
  <si>
    <t>UR DPagw</t>
  </si>
  <si>
    <t>UR NRFasw</t>
  </si>
  <si>
    <t>UR NRFagw</t>
  </si>
  <si>
    <t>Sutter Subbasin</t>
  </si>
  <si>
    <t>Vina Subbasin</t>
  </si>
  <si>
    <t>Sac River Losses</t>
  </si>
  <si>
    <t>Sac River Accretions</t>
  </si>
  <si>
    <t>Sac River Net Inflows</t>
  </si>
  <si>
    <t>Colusa Inflows</t>
  </si>
  <si>
    <t>Colusa Outflows</t>
  </si>
  <si>
    <t>Corning Net Inflows</t>
  </si>
  <si>
    <t>Butte Subbasin</t>
  </si>
  <si>
    <t>North Yuba Subbasin</t>
  </si>
  <si>
    <t>dS</t>
  </si>
  <si>
    <t>South Concut Creek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</si>
</sst>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5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Dashed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mediumDashed">
        <color indexed="64"/>
      </bottom>
      <diagonal/>
    </border>
    <border>
      <left/>
      <right style="thick">
        <color indexed="64"/>
      </right>
      <top/>
      <bottom style="mediumDashed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8"/>
      </left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5">
    <xf numFmtId="0" fontId="0" fillId="0" borderId="0"/>
    <xf numFmtId="0" fontId="3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14" fillId="0" borderId="0"/>
    <xf numFmtId="9" fontId="15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" fillId="0" borderId="0"/>
  </cellStyleXfs>
  <cellXfs count="240">
    <xf numFmtId="0" fontId="0" fillId="0" borderId="0" xfId="0"/>
    <xf numFmtId="0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 applyAlignment="1">
      <alignment wrapText="1"/>
    </xf>
    <xf numFmtId="0" fontId="0" fillId="0" borderId="4" xfId="0" applyBorder="1" applyAlignment="1">
      <alignment wrapText="1"/>
    </xf>
    <xf numFmtId="0" fontId="0" fillId="5" borderId="0" xfId="0" applyFill="1" applyAlignment="1">
      <alignment horizontal="center"/>
    </xf>
    <xf numFmtId="0" fontId="1" fillId="2" borderId="3" xfId="1" applyFont="1" applyFill="1" applyBorder="1" applyAlignment="1">
      <alignment horizontal="center"/>
    </xf>
    <xf numFmtId="166" fontId="0" fillId="0" borderId="0" xfId="0" applyNumberFormat="1"/>
    <xf numFmtId="3" fontId="6" fillId="0" borderId="0" xfId="0" applyNumberFormat="1" applyFont="1"/>
    <xf numFmtId="0" fontId="7" fillId="7" borderId="15" xfId="0" applyFont="1" applyFill="1" applyBorder="1" applyAlignment="1">
      <alignment horizontal="center"/>
    </xf>
    <xf numFmtId="0" fontId="8" fillId="0" borderId="16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3" fontId="0" fillId="0" borderId="4" xfId="0" applyNumberFormat="1" applyBorder="1"/>
    <xf numFmtId="3" fontId="0" fillId="0" borderId="20" xfId="0" applyNumberFormat="1" applyBorder="1"/>
    <xf numFmtId="0" fontId="9" fillId="0" borderId="19" xfId="0" applyFont="1" applyBorder="1" applyAlignment="1">
      <alignment horizontal="left" indent="1"/>
    </xf>
    <xf numFmtId="3" fontId="9" fillId="0" borderId="4" xfId="0" applyNumberFormat="1" applyFont="1" applyBorder="1"/>
    <xf numFmtId="3" fontId="9" fillId="0" borderId="20" xfId="0" applyNumberFormat="1" applyFont="1" applyBorder="1"/>
    <xf numFmtId="0" fontId="0" fillId="0" borderId="21" xfId="0" applyBorder="1" applyAlignment="1">
      <alignment horizontal="left"/>
    </xf>
    <xf numFmtId="0" fontId="8" fillId="0" borderId="24" xfId="0" applyFont="1" applyBorder="1" applyAlignment="1">
      <alignment horizontal="left"/>
    </xf>
    <xf numFmtId="3" fontId="8" fillId="0" borderId="25" xfId="0" applyNumberFormat="1" applyFont="1" applyBorder="1"/>
    <xf numFmtId="3" fontId="8" fillId="0" borderId="26" xfId="0" applyNumberFormat="1" applyFont="1" applyBorder="1"/>
    <xf numFmtId="0" fontId="0" fillId="7" borderId="27" xfId="0" applyFill="1" applyBorder="1"/>
    <xf numFmtId="0" fontId="0" fillId="7" borderId="28" xfId="0" applyFill="1" applyBorder="1"/>
    <xf numFmtId="0" fontId="0" fillId="7" borderId="29" xfId="0" applyFill="1" applyBorder="1"/>
    <xf numFmtId="0" fontId="9" fillId="0" borderId="21" xfId="0" applyFont="1" applyBorder="1" applyAlignment="1">
      <alignment horizontal="left" indent="1"/>
    </xf>
    <xf numFmtId="3" fontId="9" fillId="0" borderId="22" xfId="0" applyNumberFormat="1" applyFont="1" applyBorder="1"/>
    <xf numFmtId="3" fontId="9" fillId="0" borderId="23" xfId="0" applyNumberFormat="1" applyFont="1" applyBorder="1"/>
    <xf numFmtId="0" fontId="8" fillId="0" borderId="24" xfId="0" applyFont="1" applyBorder="1"/>
    <xf numFmtId="0" fontId="0" fillId="0" borderId="0" xfId="0" applyAlignment="1">
      <alignment horizontal="right"/>
    </xf>
    <xf numFmtId="0" fontId="0" fillId="0" borderId="8" xfId="0" applyBorder="1" applyAlignment="1">
      <alignment wrapText="1"/>
    </xf>
    <xf numFmtId="0" fontId="9" fillId="0" borderId="33" xfId="0" applyFont="1" applyBorder="1" applyAlignment="1">
      <alignment horizontal="left" indent="1"/>
    </xf>
    <xf numFmtId="3" fontId="10" fillId="0" borderId="22" xfId="0" applyNumberFormat="1" applyFont="1" applyBorder="1"/>
    <xf numFmtId="3" fontId="10" fillId="0" borderId="23" xfId="0" applyNumberFormat="1" applyFont="1" applyBorder="1"/>
    <xf numFmtId="0" fontId="0" fillId="0" borderId="0" xfId="0" applyFill="1"/>
    <xf numFmtId="0" fontId="7" fillId="0" borderId="0" xfId="0" applyFont="1" applyFill="1" applyBorder="1" applyAlignment="1">
      <alignment horizontal="center"/>
    </xf>
    <xf numFmtId="0" fontId="0" fillId="0" borderId="0" xfId="0" applyFill="1" applyBorder="1"/>
    <xf numFmtId="3" fontId="0" fillId="0" borderId="0" xfId="0" applyNumberFormat="1" applyFill="1" applyBorder="1"/>
    <xf numFmtId="3" fontId="8" fillId="0" borderId="0" xfId="0" applyNumberFormat="1" applyFont="1" applyFill="1" applyBorder="1"/>
    <xf numFmtId="3" fontId="0" fillId="0" borderId="0" xfId="0" applyNumberFormat="1" applyFill="1"/>
    <xf numFmtId="3" fontId="11" fillId="0" borderId="4" xfId="0" applyNumberFormat="1" applyFont="1" applyBorder="1"/>
    <xf numFmtId="3" fontId="11" fillId="0" borderId="20" xfId="0" applyNumberFormat="1" applyFont="1" applyBorder="1"/>
    <xf numFmtId="3" fontId="9" fillId="0" borderId="4" xfId="0" applyNumberFormat="1" applyFont="1" applyFill="1" applyBorder="1"/>
    <xf numFmtId="3" fontId="9" fillId="0" borderId="20" xfId="0" applyNumberFormat="1" applyFont="1" applyFill="1" applyBorder="1"/>
    <xf numFmtId="3" fontId="11" fillId="0" borderId="5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10" fillId="0" borderId="0" xfId="0" applyFont="1" applyAlignment="1">
      <alignment horizontal="right"/>
    </xf>
    <xf numFmtId="3" fontId="10" fillId="0" borderId="0" xfId="0" applyNumberFormat="1" applyFont="1"/>
    <xf numFmtId="3" fontId="10" fillId="0" borderId="0" xfId="0" applyNumberFormat="1" applyFont="1" applyFill="1"/>
    <xf numFmtId="0" fontId="10" fillId="0" borderId="0" xfId="0" applyFont="1"/>
    <xf numFmtId="165" fontId="0" fillId="0" borderId="0" xfId="0" applyNumberFormat="1"/>
    <xf numFmtId="0" fontId="0" fillId="0" borderId="19" xfId="0" applyFill="1" applyBorder="1"/>
    <xf numFmtId="3" fontId="0" fillId="0" borderId="4" xfId="0" applyNumberFormat="1" applyFill="1" applyBorder="1"/>
    <xf numFmtId="3" fontId="0" fillId="0" borderId="20" xfId="0" applyNumberFormat="1" applyFill="1" applyBorder="1"/>
    <xf numFmtId="0" fontId="1" fillId="2" borderId="3" xfId="2" applyFont="1" applyFill="1" applyBorder="1" applyAlignment="1">
      <alignment horizontal="center"/>
    </xf>
    <xf numFmtId="0" fontId="1" fillId="0" borderId="0" xfId="2" applyFont="1" applyFill="1" applyBorder="1" applyAlignment="1">
      <alignment horizontal="right" wrapText="1"/>
    </xf>
    <xf numFmtId="0" fontId="0" fillId="0" borderId="0" xfId="0" applyAlignment="1">
      <alignment horizontal="center"/>
    </xf>
    <xf numFmtId="4" fontId="0" fillId="0" borderId="0" xfId="0" applyNumberFormat="1"/>
    <xf numFmtId="1" fontId="0" fillId="0" borderId="0" xfId="0" applyNumberFormat="1"/>
    <xf numFmtId="0" fontId="7" fillId="0" borderId="0" xfId="0" applyFont="1" applyAlignment="1">
      <alignment horizontal="center"/>
    </xf>
    <xf numFmtId="1" fontId="0" fillId="0" borderId="0" xfId="0" applyNumberFormat="1" applyFill="1"/>
    <xf numFmtId="0" fontId="0" fillId="8" borderId="0" xfId="0" applyFill="1" applyBorder="1" applyAlignment="1">
      <alignment horizontal="center" wrapText="1"/>
    </xf>
    <xf numFmtId="0" fontId="7" fillId="8" borderId="0" xfId="0" applyFont="1" applyFill="1" applyBorder="1" applyAlignment="1">
      <alignment horizontal="center" vertical="top"/>
    </xf>
    <xf numFmtId="1" fontId="7" fillId="8" borderId="0" xfId="0" applyNumberFormat="1" applyFont="1" applyFill="1" applyBorder="1" applyAlignment="1">
      <alignment vertical="top"/>
    </xf>
    <xf numFmtId="0" fontId="7" fillId="9" borderId="0" xfId="0" applyFont="1" applyFill="1" applyBorder="1" applyAlignment="1">
      <alignment vertical="top"/>
    </xf>
    <xf numFmtId="0" fontId="0" fillId="9" borderId="39" xfId="0" applyFill="1" applyBorder="1"/>
    <xf numFmtId="1" fontId="7" fillId="9" borderId="39" xfId="0" applyNumberFormat="1" applyFont="1" applyFill="1" applyBorder="1" applyAlignment="1">
      <alignment horizontal="center"/>
    </xf>
    <xf numFmtId="0" fontId="0" fillId="6" borderId="16" xfId="0" applyFill="1" applyBorder="1"/>
    <xf numFmtId="0" fontId="0" fillId="6" borderId="17" xfId="0" applyFill="1" applyBorder="1"/>
    <xf numFmtId="0" fontId="0" fillId="6" borderId="18" xfId="0" applyFill="1" applyBorder="1"/>
    <xf numFmtId="0" fontId="0" fillId="6" borderId="34" xfId="0" applyFill="1" applyBorder="1"/>
    <xf numFmtId="0" fontId="0" fillId="6" borderId="0" xfId="0" applyFill="1" applyBorder="1"/>
    <xf numFmtId="0" fontId="0" fillId="6" borderId="35" xfId="0" applyFill="1" applyBorder="1"/>
    <xf numFmtId="0" fontId="0" fillId="6" borderId="34" xfId="0" applyFill="1" applyBorder="1" applyAlignment="1">
      <alignment horizontal="center" wrapText="1"/>
    </xf>
    <xf numFmtId="0" fontId="0" fillId="6" borderId="0" xfId="0" applyFill="1" applyBorder="1" applyAlignment="1">
      <alignment horizontal="center" wrapText="1"/>
    </xf>
    <xf numFmtId="0" fontId="0" fillId="6" borderId="37" xfId="0" applyFill="1" applyBorder="1"/>
    <xf numFmtId="0" fontId="0" fillId="6" borderId="36" xfId="0" applyFill="1" applyBorder="1"/>
    <xf numFmtId="0" fontId="0" fillId="6" borderId="38" xfId="0" applyFill="1" applyBorder="1"/>
    <xf numFmtId="0" fontId="0" fillId="6" borderId="35" xfId="0" applyFill="1" applyBorder="1" applyAlignment="1">
      <alignment horizontal="center" wrapText="1"/>
    </xf>
    <xf numFmtId="0" fontId="7" fillId="9" borderId="43" xfId="0" applyFont="1" applyFill="1" applyBorder="1" applyAlignment="1">
      <alignment vertical="top"/>
    </xf>
    <xf numFmtId="0" fontId="7" fillId="9" borderId="45" xfId="0" applyFont="1" applyFill="1" applyBorder="1" applyAlignment="1">
      <alignment horizontal="center"/>
    </xf>
    <xf numFmtId="0" fontId="0" fillId="8" borderId="43" xfId="0" applyFill="1" applyBorder="1" applyAlignment="1">
      <alignment horizontal="center" wrapText="1"/>
    </xf>
    <xf numFmtId="0" fontId="0" fillId="0" borderId="19" xfId="0" applyFill="1" applyBorder="1" applyAlignment="1">
      <alignment horizontal="left"/>
    </xf>
    <xf numFmtId="0" fontId="9" fillId="0" borderId="19" xfId="0" applyFont="1" applyFill="1" applyBorder="1" applyAlignment="1">
      <alignment horizontal="left" indent="1"/>
    </xf>
    <xf numFmtId="3" fontId="11" fillId="0" borderId="4" xfId="0" applyNumberFormat="1" applyFont="1" applyFill="1" applyBorder="1"/>
    <xf numFmtId="0" fontId="8" fillId="0" borderId="30" xfId="0" applyFont="1" applyFill="1" applyBorder="1"/>
    <xf numFmtId="3" fontId="12" fillId="0" borderId="31" xfId="0" applyNumberFormat="1" applyFont="1" applyFill="1" applyBorder="1"/>
    <xf numFmtId="3" fontId="12" fillId="0" borderId="32" xfId="0" applyNumberFormat="1" applyFont="1" applyFill="1" applyBorder="1"/>
    <xf numFmtId="0" fontId="1" fillId="2" borderId="1" xfId="4" applyFont="1" applyFill="1" applyBorder="1" applyAlignment="1">
      <alignment horizontal="center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horizontal="right"/>
    </xf>
    <xf numFmtId="0" fontId="1" fillId="0" borderId="2" xfId="5" applyFont="1" applyFill="1" applyBorder="1" applyAlignment="1"/>
    <xf numFmtId="0" fontId="10" fillId="0" borderId="0" xfId="0" applyNumberFormat="1" applyFont="1"/>
    <xf numFmtId="0" fontId="0" fillId="0" borderId="0" xfId="0" applyAlignment="1">
      <alignment horizontal="center"/>
    </xf>
    <xf numFmtId="0" fontId="0" fillId="6" borderId="34" xfId="0" applyFill="1" applyBorder="1" applyAlignment="1">
      <alignment horizontal="center" wrapText="1"/>
    </xf>
    <xf numFmtId="0" fontId="0" fillId="6" borderId="0" xfId="0" applyFill="1" applyBorder="1" applyAlignment="1">
      <alignment horizontal="center" wrapText="1"/>
    </xf>
    <xf numFmtId="0" fontId="7" fillId="8" borderId="0" xfId="0" applyFont="1" applyFill="1" applyBorder="1" applyAlignment="1">
      <alignment horizontal="center" vertical="top"/>
    </xf>
    <xf numFmtId="0" fontId="0" fillId="6" borderId="35" xfId="0" applyFill="1" applyBorder="1" applyAlignment="1">
      <alignment horizontal="center" wrapText="1"/>
    </xf>
    <xf numFmtId="0" fontId="7" fillId="7" borderId="0" xfId="0" applyFont="1" applyFill="1" applyBorder="1" applyAlignment="1">
      <alignment horizontal="center"/>
    </xf>
    <xf numFmtId="0" fontId="0" fillId="0" borderId="0" xfId="0" applyBorder="1"/>
    <xf numFmtId="3" fontId="0" fillId="0" borderId="0" xfId="0" applyNumberFormat="1" applyBorder="1"/>
    <xf numFmtId="3" fontId="9" fillId="0" borderId="0" xfId="0" applyNumberFormat="1" applyFont="1" applyBorder="1"/>
    <xf numFmtId="3" fontId="9" fillId="0" borderId="0" xfId="0" applyNumberFormat="1" applyFont="1" applyFill="1" applyBorder="1"/>
    <xf numFmtId="3" fontId="10" fillId="0" borderId="0" xfId="0" applyNumberFormat="1" applyFont="1" applyBorder="1"/>
    <xf numFmtId="3" fontId="8" fillId="0" borderId="0" xfId="0" applyNumberFormat="1" applyFont="1" applyBorder="1"/>
    <xf numFmtId="0" fontId="0" fillId="7" borderId="0" xfId="0" applyFill="1" applyBorder="1"/>
    <xf numFmtId="3" fontId="11" fillId="0" borderId="0" xfId="0" applyNumberFormat="1" applyFont="1" applyBorder="1"/>
    <xf numFmtId="3" fontId="12" fillId="0" borderId="0" xfId="0" applyNumberFormat="1" applyFont="1" applyFill="1" applyBorder="1"/>
    <xf numFmtId="1" fontId="0" fillId="0" borderId="0" xfId="0" applyNumberFormat="1" applyAlignment="1"/>
    <xf numFmtId="1" fontId="0" fillId="0" borderId="0" xfId="0" applyNumberFormat="1" applyAlignment="1">
      <alignment horizontal="center"/>
    </xf>
    <xf numFmtId="0" fontId="1" fillId="2" borderId="50" xfId="1" applyFont="1" applyFill="1" applyBorder="1" applyAlignment="1">
      <alignment horizontal="center"/>
    </xf>
    <xf numFmtId="1" fontId="0" fillId="0" borderId="0" xfId="0" applyNumberFormat="1" applyAlignment="1">
      <alignment horizontal="left" indent="1"/>
    </xf>
    <xf numFmtId="0" fontId="0" fillId="0" borderId="0" xfId="0" applyAlignment="1">
      <alignment horizontal="center"/>
    </xf>
    <xf numFmtId="9" fontId="0" fillId="0" borderId="0" xfId="7" applyFont="1"/>
    <xf numFmtId="0" fontId="0" fillId="3" borderId="0" xfId="0" applyFill="1" applyAlignment="1">
      <alignment horizontal="center"/>
    </xf>
    <xf numFmtId="0" fontId="0" fillId="4" borderId="4" xfId="0" applyFill="1" applyBorder="1" applyAlignment="1">
      <alignment horizontal="center"/>
    </xf>
    <xf numFmtId="0" fontId="0" fillId="3" borderId="4" xfId="0" applyFill="1" applyBorder="1" applyAlignment="1">
      <alignment horizontal="center" wrapText="1"/>
    </xf>
    <xf numFmtId="0" fontId="0" fillId="4" borderId="4" xfId="0" applyFill="1" applyBorder="1" applyAlignment="1">
      <alignment horizontal="center" wrapText="1"/>
    </xf>
    <xf numFmtId="0" fontId="16" fillId="2" borderId="1" xfId="8" applyFont="1" applyFill="1" applyBorder="1" applyAlignment="1">
      <alignment horizontal="center"/>
    </xf>
    <xf numFmtId="0" fontId="16" fillId="0" borderId="2" xfId="8" applyFont="1" applyFill="1" applyBorder="1" applyAlignment="1"/>
    <xf numFmtId="164" fontId="16" fillId="0" borderId="2" xfId="8" applyNumberFormat="1" applyFont="1" applyFill="1" applyBorder="1" applyAlignment="1">
      <alignment horizontal="right"/>
    </xf>
    <xf numFmtId="0" fontId="16" fillId="0" borderId="2" xfId="8" applyFont="1" applyFill="1" applyBorder="1" applyAlignment="1">
      <alignment horizontal="right"/>
    </xf>
    <xf numFmtId="0" fontId="16" fillId="2" borderId="1" xfId="9" applyFont="1" applyFill="1" applyBorder="1" applyAlignment="1">
      <alignment horizontal="center"/>
    </xf>
    <xf numFmtId="164" fontId="16" fillId="0" borderId="2" xfId="9" applyNumberFormat="1" applyFont="1" applyFill="1" applyBorder="1" applyAlignment="1">
      <alignment horizontal="right" wrapText="1"/>
    </xf>
    <xf numFmtId="0" fontId="16" fillId="0" borderId="2" xfId="9" applyFont="1" applyFill="1" applyBorder="1" applyAlignment="1">
      <alignment horizontal="right" wrapText="1"/>
    </xf>
    <xf numFmtId="0" fontId="16" fillId="2" borderId="1" xfId="10" applyFont="1" applyFill="1" applyBorder="1" applyAlignment="1">
      <alignment horizontal="center"/>
    </xf>
    <xf numFmtId="164" fontId="16" fillId="0" borderId="2" xfId="10" applyNumberFormat="1" applyFont="1" applyFill="1" applyBorder="1" applyAlignment="1">
      <alignment horizontal="right" wrapText="1"/>
    </xf>
    <xf numFmtId="0" fontId="16" fillId="0" borderId="2" xfId="10" applyFont="1" applyFill="1" applyBorder="1" applyAlignment="1">
      <alignment horizontal="right" wrapText="1"/>
    </xf>
    <xf numFmtId="0" fontId="16" fillId="0" borderId="2" xfId="11" applyFont="1" applyFill="1" applyBorder="1" applyAlignment="1"/>
    <xf numFmtId="0" fontId="16" fillId="0" borderId="2" xfId="11" applyFont="1" applyFill="1" applyBorder="1" applyAlignment="1">
      <alignment horizontal="right"/>
    </xf>
    <xf numFmtId="0" fontId="1" fillId="0" borderId="0" xfId="6" applyFont="1" applyAlignment="1">
      <alignment horizontal="left"/>
    </xf>
    <xf numFmtId="0" fontId="16" fillId="2" borderId="1" xfId="12" applyFont="1" applyFill="1" applyBorder="1" applyAlignment="1">
      <alignment horizontal="center"/>
    </xf>
    <xf numFmtId="0" fontId="16" fillId="0" borderId="2" xfId="12" applyFont="1" applyFill="1" applyBorder="1" applyAlignment="1"/>
    <xf numFmtId="0" fontId="16" fillId="0" borderId="2" xfId="12" applyFont="1" applyFill="1" applyBorder="1" applyAlignment="1">
      <alignment horizontal="right"/>
    </xf>
    <xf numFmtId="0" fontId="16" fillId="2" borderId="1" xfId="13" applyFont="1" applyFill="1" applyBorder="1" applyAlignment="1">
      <alignment horizontal="center"/>
    </xf>
    <xf numFmtId="0" fontId="16" fillId="0" borderId="2" xfId="13" applyFont="1" applyFill="1" applyBorder="1" applyAlignment="1">
      <alignment horizontal="right" wrapText="1"/>
    </xf>
    <xf numFmtId="0" fontId="16" fillId="0" borderId="2" xfId="13" applyFont="1" applyFill="1" applyBorder="1" applyAlignment="1"/>
    <xf numFmtId="0" fontId="16" fillId="0" borderId="2" xfId="13" applyFont="1" applyFill="1" applyBorder="1" applyAlignment="1">
      <alignment horizontal="right"/>
    </xf>
    <xf numFmtId="0" fontId="0" fillId="0" borderId="19" xfId="0" applyBorder="1" applyAlignment="1">
      <alignment horizontal="left"/>
    </xf>
    <xf numFmtId="0" fontId="8" fillId="0" borderId="30" xfId="0" applyFont="1" applyBorder="1"/>
    <xf numFmtId="3" fontId="0" fillId="0" borderId="4" xfId="0" applyNumberFormat="1" applyFont="1" applyBorder="1"/>
    <xf numFmtId="0" fontId="0" fillId="0" borderId="19" xfId="0" applyFont="1" applyBorder="1" applyAlignment="1">
      <alignment horizontal="left"/>
    </xf>
    <xf numFmtId="3" fontId="0" fillId="0" borderId="20" xfId="0" applyNumberFormat="1" applyFont="1" applyBorder="1"/>
    <xf numFmtId="3" fontId="0" fillId="0" borderId="0" xfId="0" applyNumberFormat="1" applyFont="1" applyBorder="1"/>
    <xf numFmtId="3" fontId="0" fillId="0" borderId="22" xfId="0" applyNumberFormat="1" applyFont="1" applyBorder="1"/>
    <xf numFmtId="3" fontId="0" fillId="0" borderId="23" xfId="0" applyNumberFormat="1" applyFont="1" applyBorder="1"/>
    <xf numFmtId="3" fontId="0" fillId="0" borderId="51" xfId="0" applyNumberFormat="1" applyFont="1" applyBorder="1"/>
    <xf numFmtId="3" fontId="8" fillId="0" borderId="52" xfId="0" applyNumberFormat="1" applyFont="1" applyBorder="1"/>
    <xf numFmtId="3" fontId="9" fillId="7" borderId="28" xfId="0" applyNumberFormat="1" applyFont="1" applyFill="1" applyBorder="1"/>
    <xf numFmtId="3" fontId="0" fillId="0" borderId="4" xfId="0" applyNumberFormat="1" applyFont="1" applyFill="1" applyBorder="1"/>
    <xf numFmtId="3" fontId="9" fillId="0" borderId="53" xfId="0" applyNumberFormat="1" applyFont="1" applyBorder="1"/>
    <xf numFmtId="3" fontId="9" fillId="0" borderId="55" xfId="0" applyNumberFormat="1" applyFont="1" applyBorder="1"/>
    <xf numFmtId="3" fontId="8" fillId="0" borderId="15" xfId="0" applyNumberFormat="1" applyFont="1" applyBorder="1"/>
    <xf numFmtId="3" fontId="0" fillId="0" borderId="7" xfId="0" applyNumberFormat="1" applyBorder="1"/>
    <xf numFmtId="3" fontId="9" fillId="7" borderId="29" xfId="0" applyNumberFormat="1" applyFont="1" applyFill="1" applyBorder="1"/>
    <xf numFmtId="3" fontId="11" fillId="0" borderId="54" xfId="0" applyNumberFormat="1" applyFont="1" applyBorder="1"/>
    <xf numFmtId="3" fontId="8" fillId="0" borderId="36" xfId="0" applyNumberFormat="1" applyFont="1" applyBorder="1"/>
    <xf numFmtId="0" fontId="1" fillId="2" borderId="1" xfId="3" applyFont="1" applyFill="1" applyBorder="1" applyAlignment="1">
      <alignment horizontal="center"/>
    </xf>
    <xf numFmtId="2" fontId="0" fillId="0" borderId="0" xfId="0" applyNumberFormat="1"/>
    <xf numFmtId="0" fontId="1" fillId="2" borderId="1" xfId="14" applyFont="1" applyFill="1" applyBorder="1" applyAlignment="1">
      <alignment horizontal="center"/>
    </xf>
    <xf numFmtId="0" fontId="1" fillId="0" borderId="2" xfId="14" applyFont="1" applyFill="1" applyBorder="1" applyAlignment="1">
      <alignment horizontal="right" wrapText="1"/>
    </xf>
    <xf numFmtId="3" fontId="0" fillId="4" borderId="0" xfId="0" applyNumberFormat="1" applyFill="1"/>
    <xf numFmtId="0" fontId="7" fillId="7" borderId="0" xfId="0" applyFont="1" applyFill="1" applyAlignment="1">
      <alignment horizontal="center"/>
    </xf>
    <xf numFmtId="3" fontId="9" fillId="0" borderId="0" xfId="0" applyNumberFormat="1" applyFont="1"/>
    <xf numFmtId="0" fontId="0" fillId="7" borderId="0" xfId="0" applyFill="1"/>
    <xf numFmtId="3" fontId="10" fillId="0" borderId="4" xfId="0" applyNumberFormat="1" applyFont="1" applyBorder="1"/>
    <xf numFmtId="3" fontId="12" fillId="0" borderId="31" xfId="0" applyNumberFormat="1" applyFont="1" applyBorder="1"/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3" borderId="4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3" borderId="4" xfId="0" applyFill="1" applyBorder="1" applyAlignment="1">
      <alignment horizontal="center" wrapText="1"/>
    </xf>
    <xf numFmtId="0" fontId="0" fillId="3" borderId="5" xfId="0" applyFill="1" applyBorder="1" applyAlignment="1">
      <alignment horizontal="center" wrapText="1"/>
    </xf>
    <xf numFmtId="0" fontId="0" fillId="3" borderId="6" xfId="0" applyFill="1" applyBorder="1" applyAlignment="1">
      <alignment horizontal="center" wrapText="1"/>
    </xf>
    <xf numFmtId="0" fontId="0" fillId="3" borderId="7" xfId="0" applyFill="1" applyBorder="1" applyAlignment="1">
      <alignment horizontal="center" wrapText="1"/>
    </xf>
    <xf numFmtId="0" fontId="0" fillId="4" borderId="4" xfId="0" applyFill="1" applyBorder="1" applyAlignment="1">
      <alignment horizontal="center" wrapText="1"/>
    </xf>
    <xf numFmtId="0" fontId="0" fillId="4" borderId="5" xfId="0" applyFill="1" applyBorder="1" applyAlignment="1">
      <alignment horizontal="center" wrapText="1"/>
    </xf>
    <xf numFmtId="0" fontId="0" fillId="4" borderId="6" xfId="0" applyFill="1" applyBorder="1" applyAlignment="1">
      <alignment horizontal="center" wrapText="1"/>
    </xf>
    <xf numFmtId="0" fontId="0" fillId="4" borderId="7" xfId="0" applyFill="1" applyBorder="1" applyAlignment="1">
      <alignment horizontal="center" wrapText="1"/>
    </xf>
    <xf numFmtId="0" fontId="0" fillId="4" borderId="10" xfId="0" applyFill="1" applyBorder="1" applyAlignment="1">
      <alignment horizontal="center"/>
    </xf>
    <xf numFmtId="0" fontId="0" fillId="4" borderId="8" xfId="0" applyFill="1" applyBorder="1" applyAlignment="1">
      <alignment horizontal="center" wrapText="1"/>
    </xf>
    <xf numFmtId="0" fontId="0" fillId="4" borderId="9" xfId="0" applyFill="1" applyBorder="1" applyAlignment="1">
      <alignment horizontal="center" wrapText="1"/>
    </xf>
    <xf numFmtId="0" fontId="0" fillId="4" borderId="10" xfId="0" applyFill="1" applyBorder="1" applyAlignment="1">
      <alignment horizontal="center" wrapText="1"/>
    </xf>
    <xf numFmtId="0" fontId="0" fillId="4" borderId="4" xfId="0" applyFill="1" applyBorder="1" applyAlignment="1">
      <alignment horizontal="center"/>
    </xf>
    <xf numFmtId="0" fontId="7" fillId="7" borderId="11" xfId="0" applyFont="1" applyFill="1" applyBorder="1" applyAlignment="1">
      <alignment horizontal="center"/>
    </xf>
    <xf numFmtId="0" fontId="7" fillId="7" borderId="14" xfId="0" applyFont="1" applyFill="1" applyBorder="1" applyAlignment="1">
      <alignment horizontal="center"/>
    </xf>
    <xf numFmtId="0" fontId="7" fillId="7" borderId="12" xfId="0" applyFont="1" applyFill="1" applyBorder="1" applyAlignment="1">
      <alignment horizontal="center"/>
    </xf>
    <xf numFmtId="0" fontId="7" fillId="7" borderId="13" xfId="0" applyFont="1" applyFill="1" applyBorder="1" applyAlignment="1">
      <alignment horizontal="center"/>
    </xf>
    <xf numFmtId="0" fontId="0" fillId="0" borderId="0" xfId="0" applyAlignment="1">
      <alignment horizontal="center" wrapText="1"/>
    </xf>
    <xf numFmtId="0" fontId="0" fillId="6" borderId="34" xfId="0" applyFill="1" applyBorder="1" applyAlignment="1">
      <alignment horizontal="center" wrapText="1"/>
    </xf>
    <xf numFmtId="0" fontId="0" fillId="6" borderId="0" xfId="0" applyFill="1" applyBorder="1" applyAlignment="1">
      <alignment horizontal="center" wrapText="1"/>
    </xf>
    <xf numFmtId="0" fontId="0" fillId="8" borderId="43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8" borderId="44" xfId="0" applyFill="1" applyBorder="1" applyAlignment="1">
      <alignment horizontal="center"/>
    </xf>
    <xf numFmtId="0" fontId="0" fillId="6" borderId="35" xfId="0" applyFill="1" applyBorder="1" applyAlignment="1">
      <alignment horizontal="center" wrapText="1"/>
    </xf>
    <xf numFmtId="0" fontId="7" fillId="6" borderId="36" xfId="0" applyFont="1" applyFill="1" applyBorder="1" applyAlignment="1">
      <alignment horizontal="center"/>
    </xf>
    <xf numFmtId="1" fontId="7" fillId="6" borderId="36" xfId="0" applyNumberFormat="1" applyFont="1" applyFill="1" applyBorder="1" applyAlignment="1">
      <alignment horizontal="center"/>
    </xf>
    <xf numFmtId="0" fontId="7" fillId="6" borderId="34" xfId="0" applyFont="1" applyFill="1" applyBorder="1" applyAlignment="1">
      <alignment horizontal="center" vertical="top"/>
    </xf>
    <xf numFmtId="0" fontId="7" fillId="6" borderId="0" xfId="0" applyFont="1" applyFill="1" applyBorder="1" applyAlignment="1">
      <alignment horizontal="center" vertical="top"/>
    </xf>
    <xf numFmtId="0" fontId="8" fillId="8" borderId="43" xfId="0" applyFont="1" applyFill="1" applyBorder="1" applyAlignment="1">
      <alignment horizontal="center" vertical="center"/>
    </xf>
    <xf numFmtId="0" fontId="8" fillId="8" borderId="0" xfId="0" applyFont="1" applyFill="1" applyBorder="1" applyAlignment="1">
      <alignment horizontal="center" vertical="center"/>
    </xf>
    <xf numFmtId="0" fontId="8" fillId="8" borderId="44" xfId="0" applyFont="1" applyFill="1" applyBorder="1" applyAlignment="1">
      <alignment horizontal="center" vertical="center"/>
    </xf>
    <xf numFmtId="0" fontId="8" fillId="8" borderId="47" xfId="0" applyFont="1" applyFill="1" applyBorder="1" applyAlignment="1">
      <alignment horizontal="center" vertical="center"/>
    </xf>
    <xf numFmtId="0" fontId="8" fillId="8" borderId="48" xfId="0" applyFont="1" applyFill="1" applyBorder="1" applyAlignment="1">
      <alignment horizontal="center" vertical="center"/>
    </xf>
    <xf numFmtId="0" fontId="8" fillId="8" borderId="49" xfId="0" applyFont="1" applyFill="1" applyBorder="1" applyAlignment="1">
      <alignment horizontal="center" vertical="center"/>
    </xf>
    <xf numFmtId="0" fontId="7" fillId="6" borderId="35" xfId="0" applyFont="1" applyFill="1" applyBorder="1" applyAlignment="1">
      <alignment horizontal="center" vertical="top"/>
    </xf>
    <xf numFmtId="0" fontId="7" fillId="9" borderId="43" xfId="0" applyFont="1" applyFill="1" applyBorder="1" applyAlignment="1">
      <alignment horizontal="center" vertical="top"/>
    </xf>
    <xf numFmtId="0" fontId="7" fillId="9" borderId="0" xfId="0" applyFont="1" applyFill="1" applyBorder="1" applyAlignment="1">
      <alignment horizontal="center" vertical="top"/>
    </xf>
    <xf numFmtId="0" fontId="7" fillId="9" borderId="44" xfId="0" applyFont="1" applyFill="1" applyBorder="1" applyAlignment="1">
      <alignment horizontal="center" vertical="top"/>
    </xf>
    <xf numFmtId="0" fontId="0" fillId="9" borderId="0" xfId="0" applyFont="1" applyFill="1" applyBorder="1" applyAlignment="1">
      <alignment horizontal="center" vertical="top" wrapText="1"/>
    </xf>
    <xf numFmtId="0" fontId="0" fillId="9" borderId="39" xfId="0" applyFont="1" applyFill="1" applyBorder="1" applyAlignment="1">
      <alignment horizontal="center" vertical="top" wrapText="1"/>
    </xf>
    <xf numFmtId="0" fontId="0" fillId="9" borderId="0" xfId="0" applyFont="1" applyFill="1" applyBorder="1" applyAlignment="1">
      <alignment horizontal="center" wrapText="1"/>
    </xf>
    <xf numFmtId="0" fontId="0" fillId="9" borderId="44" xfId="0" applyFont="1" applyFill="1" applyBorder="1" applyAlignment="1">
      <alignment horizontal="center" wrapText="1"/>
    </xf>
    <xf numFmtId="0" fontId="0" fillId="9" borderId="39" xfId="0" applyFont="1" applyFill="1" applyBorder="1" applyAlignment="1">
      <alignment horizontal="center" wrapText="1"/>
    </xf>
    <xf numFmtId="0" fontId="0" fillId="9" borderId="46" xfId="0" applyFont="1" applyFill="1" applyBorder="1" applyAlignment="1">
      <alignment horizontal="center" wrapText="1"/>
    </xf>
    <xf numFmtId="0" fontId="7" fillId="8" borderId="0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center" vertical="top"/>
    </xf>
    <xf numFmtId="0" fontId="8" fillId="6" borderId="0" xfId="0" applyFont="1" applyFill="1" applyBorder="1" applyAlignment="1">
      <alignment horizontal="left" vertical="center"/>
    </xf>
    <xf numFmtId="0" fontId="0" fillId="6" borderId="0" xfId="0" applyFill="1" applyBorder="1" applyAlignment="1">
      <alignment horizontal="center"/>
    </xf>
    <xf numFmtId="0" fontId="0" fillId="9" borderId="43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9" borderId="44" xfId="0" applyFill="1" applyBorder="1" applyAlignment="1">
      <alignment horizontal="center"/>
    </xf>
    <xf numFmtId="0" fontId="7" fillId="8" borderId="43" xfId="0" applyFont="1" applyFill="1" applyBorder="1" applyAlignment="1">
      <alignment horizontal="center"/>
    </xf>
    <xf numFmtId="0" fontId="7" fillId="8" borderId="0" xfId="0" applyFont="1" applyFill="1" applyBorder="1" applyAlignment="1">
      <alignment horizontal="center"/>
    </xf>
    <xf numFmtId="0" fontId="7" fillId="8" borderId="44" xfId="0" applyFont="1" applyFill="1" applyBorder="1" applyAlignment="1">
      <alignment horizontal="center"/>
    </xf>
    <xf numFmtId="1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8" fillId="9" borderId="40" xfId="0" applyFont="1" applyFill="1" applyBorder="1" applyAlignment="1">
      <alignment horizontal="center" vertical="center" wrapText="1"/>
    </xf>
    <xf numFmtId="0" fontId="8" fillId="9" borderId="41" xfId="0" applyFont="1" applyFill="1" applyBorder="1" applyAlignment="1">
      <alignment horizontal="center" vertical="center"/>
    </xf>
    <xf numFmtId="0" fontId="8" fillId="9" borderId="42" xfId="0" applyFont="1" applyFill="1" applyBorder="1" applyAlignment="1">
      <alignment horizontal="center" vertical="center"/>
    </xf>
    <xf numFmtId="0" fontId="8" fillId="9" borderId="43" xfId="0" applyFont="1" applyFill="1" applyBorder="1" applyAlignment="1">
      <alignment horizontal="center" vertical="center"/>
    </xf>
    <xf numFmtId="0" fontId="8" fillId="9" borderId="0" xfId="0" applyFont="1" applyFill="1" applyBorder="1" applyAlignment="1">
      <alignment horizontal="center" vertical="center"/>
    </xf>
    <xf numFmtId="0" fontId="8" fillId="9" borderId="44" xfId="0" applyFont="1" applyFill="1" applyBorder="1" applyAlignment="1">
      <alignment horizontal="center" vertical="center"/>
    </xf>
  </cellXfs>
  <cellStyles count="15">
    <cellStyle name="Normal" xfId="0" builtinId="0"/>
    <cellStyle name="Normal_Divs Extract" xfId="4" xr:uid="{1472B7FB-A106-43C8-9695-8E99B66C2E98}"/>
    <cellStyle name="Normal_Divs Extract_1" xfId="6" xr:uid="{F341859E-9EE6-464D-B1CB-8C3FC8E959D6}"/>
    <cellStyle name="Normal_Divs Extract_2" xfId="11" xr:uid="{6CBFAE0B-C032-4EEA-A9C5-4D7126F6F9BF}"/>
    <cellStyle name="Normal_GW ZBud_Monthly" xfId="5" xr:uid="{E4D6CEEC-DAAA-4199-829A-39E8F8EDB387}"/>
    <cellStyle name="Normal_NRL Extract_2" xfId="12" xr:uid="{3A3FDC67-7F3E-4C2E-A77F-385CEAA0ABAE}"/>
    <cellStyle name="Normal_Sheet1" xfId="3" xr:uid="{15F3EF39-C4D3-4822-B5CD-A05A90E877B8}"/>
    <cellStyle name="Normal_Strm Hydr Analysis" xfId="13" xr:uid="{C7124686-7043-4383-A81D-1E85AC7581B0}"/>
    <cellStyle name="Normal_Strm Seg GW ZBud Extract_1" xfId="1" xr:uid="{2D46C1B3-8FBD-45F4-9C07-0A71677875F7}"/>
    <cellStyle name="Normal_Strm Seg GW ZBud Stream In" xfId="2" xr:uid="{BAFBAE72-FD02-4662-94EC-14164B12469D}"/>
    <cellStyle name="Normal_Strm Seg GW ZBud Stream In_2" xfId="9" xr:uid="{CF137633-A0DE-446E-A085-8B2566D2D637}"/>
    <cellStyle name="Normal_Strm Seg GW ZBud Stream Out_1" xfId="10" xr:uid="{5D34B3D3-1CF3-4E26-A809-AB8A911A0F82}"/>
    <cellStyle name="Normal_ZBud Extract Monthly" xfId="14" xr:uid="{C61C5803-27D8-4251-BCE4-1FE110C7EDE2}"/>
    <cellStyle name="Normal_ZBud Extract Monthly_1" xfId="8" xr:uid="{7897EA60-D2CF-4135-9D5C-D10F67374015}"/>
    <cellStyle name="Percent" xfId="7" builtinId="5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SW</c:v>
          </c:tx>
          <c:spPr>
            <a:solidFill>
              <a:schemeClr val="accent1"/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numRef>
              <c:f>'ZBud Extract Monthly'!$AH$5:$AH$33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'ZBud Extract Monthly'!$AK$5:$AK$33</c:f>
              <c:numCache>
                <c:formatCode>General</c:formatCode>
                <c:ptCount val="29"/>
                <c:pt idx="0">
                  <c:v>15927.7</c:v>
                </c:pt>
                <c:pt idx="1">
                  <c:v>16125.800000000001</c:v>
                </c:pt>
                <c:pt idx="2">
                  <c:v>16065.2</c:v>
                </c:pt>
                <c:pt idx="3">
                  <c:v>15414.8</c:v>
                </c:pt>
                <c:pt idx="4">
                  <c:v>10486.100000000002</c:v>
                </c:pt>
                <c:pt idx="5">
                  <c:v>10769.899999999998</c:v>
                </c:pt>
                <c:pt idx="6">
                  <c:v>11340.7</c:v>
                </c:pt>
                <c:pt idx="7">
                  <c:v>11683.3</c:v>
                </c:pt>
                <c:pt idx="8">
                  <c:v>8364.6</c:v>
                </c:pt>
                <c:pt idx="9">
                  <c:v>9649.7000000000007</c:v>
                </c:pt>
                <c:pt idx="10">
                  <c:v>12904.400000000001</c:v>
                </c:pt>
                <c:pt idx="11">
                  <c:v>13239.8</c:v>
                </c:pt>
                <c:pt idx="12">
                  <c:v>13169.2</c:v>
                </c:pt>
                <c:pt idx="13">
                  <c:v>12561.799999999997</c:v>
                </c:pt>
                <c:pt idx="14">
                  <c:v>14401.6</c:v>
                </c:pt>
                <c:pt idx="15">
                  <c:v>11920.7</c:v>
                </c:pt>
                <c:pt idx="16">
                  <c:v>12730.2</c:v>
                </c:pt>
                <c:pt idx="17">
                  <c:v>13424.5</c:v>
                </c:pt>
                <c:pt idx="18">
                  <c:v>14106.099999999999</c:v>
                </c:pt>
                <c:pt idx="19">
                  <c:v>13570.5</c:v>
                </c:pt>
                <c:pt idx="20">
                  <c:v>12438.3</c:v>
                </c:pt>
                <c:pt idx="21">
                  <c:v>11720.099999999999</c:v>
                </c:pt>
                <c:pt idx="22">
                  <c:v>14060.7</c:v>
                </c:pt>
                <c:pt idx="23">
                  <c:v>13080.3</c:v>
                </c:pt>
                <c:pt idx="24">
                  <c:v>8260.9</c:v>
                </c:pt>
                <c:pt idx="25">
                  <c:v>7200</c:v>
                </c:pt>
                <c:pt idx="26">
                  <c:v>7148.4999999999991</c:v>
                </c:pt>
                <c:pt idx="27">
                  <c:v>7149.3</c:v>
                </c:pt>
                <c:pt idx="28">
                  <c:v>7222.1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DE-4DC7-BD76-E69443BC03EE}"/>
            </c:ext>
          </c:extLst>
        </c:ser>
        <c:ser>
          <c:idx val="1"/>
          <c:order val="1"/>
          <c:tx>
            <c:v>GW</c:v>
          </c:tx>
          <c:spPr>
            <a:solidFill>
              <a:schemeClr val="accent2"/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numRef>
              <c:f>'ZBud Extract Monthly'!$AH$5:$AH$33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'ZBud Extract Monthly'!$AL$5:$AL$33</c:f>
              <c:numCache>
                <c:formatCode>General</c:formatCode>
                <c:ptCount val="29"/>
                <c:pt idx="0">
                  <c:v>36233.4</c:v>
                </c:pt>
                <c:pt idx="1">
                  <c:v>38010.699999999997</c:v>
                </c:pt>
                <c:pt idx="2">
                  <c:v>40975.699999999997</c:v>
                </c:pt>
                <c:pt idx="3">
                  <c:v>32410.400000000005</c:v>
                </c:pt>
                <c:pt idx="4">
                  <c:v>41289.1</c:v>
                </c:pt>
                <c:pt idx="5">
                  <c:v>30888.5</c:v>
                </c:pt>
                <c:pt idx="6">
                  <c:v>40575.9</c:v>
                </c:pt>
                <c:pt idx="7">
                  <c:v>44959</c:v>
                </c:pt>
                <c:pt idx="8">
                  <c:v>32731.500000000004</c:v>
                </c:pt>
                <c:pt idx="9">
                  <c:v>44771.499999999993</c:v>
                </c:pt>
                <c:pt idx="10">
                  <c:v>49730.799999999996</c:v>
                </c:pt>
                <c:pt idx="11">
                  <c:v>47980.299999999996</c:v>
                </c:pt>
                <c:pt idx="12">
                  <c:v>49951.4</c:v>
                </c:pt>
                <c:pt idx="13">
                  <c:v>45530.5</c:v>
                </c:pt>
                <c:pt idx="14">
                  <c:v>49211.399999999994</c:v>
                </c:pt>
                <c:pt idx="15">
                  <c:v>40418.200000000004</c:v>
                </c:pt>
                <c:pt idx="16">
                  <c:v>43783.799999999996</c:v>
                </c:pt>
                <c:pt idx="17">
                  <c:v>53193.2</c:v>
                </c:pt>
                <c:pt idx="18">
                  <c:v>57308.100000000006</c:v>
                </c:pt>
                <c:pt idx="19">
                  <c:v>48852.299999999996</c:v>
                </c:pt>
                <c:pt idx="20">
                  <c:v>44583.500000000007</c:v>
                </c:pt>
                <c:pt idx="21">
                  <c:v>38878</c:v>
                </c:pt>
                <c:pt idx="22">
                  <c:v>52732.4</c:v>
                </c:pt>
                <c:pt idx="23">
                  <c:v>51570.700000000012</c:v>
                </c:pt>
                <c:pt idx="24">
                  <c:v>56943.6</c:v>
                </c:pt>
                <c:pt idx="25">
                  <c:v>50880.100000000006</c:v>
                </c:pt>
                <c:pt idx="26">
                  <c:v>42964.1</c:v>
                </c:pt>
                <c:pt idx="27">
                  <c:v>33332.9</c:v>
                </c:pt>
                <c:pt idx="28">
                  <c:v>37622.399999999994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DE-4DC7-BD76-E69443BC0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8278928"/>
        <c:axId val="728279256"/>
      </c:barChart>
      <c:catAx>
        <c:axId val="72827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9256"/>
        <c:crosses val="autoZero"/>
        <c:auto val="1"/>
        <c:lblAlgn val="ctr"/>
        <c:lblOffset val="100"/>
        <c:noMultiLvlLbl val="0"/>
      </c:catAx>
      <c:valAx>
        <c:axId val="72827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SW</c:v>
          </c:tx>
          <c:spPr>
            <a:solidFill>
              <a:schemeClr val="accent1"/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numRef>
              <c:f>'ZBud Extract Monthly'!$AH$34:$AH$62</c:f>
              <c:numCache>
                <c:formatCode>General</c:formatCode>
                <c:ptCount val="29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</c:numCache>
            </c:numRef>
          </c:cat>
          <c:val>
            <c:numRef>
              <c:f>'ZBud Extract Monthly'!$AK$34:$AK$62</c:f>
              <c:numCache>
                <c:formatCode>General</c:formatCode>
                <c:ptCount val="29"/>
                <c:pt idx="0">
                  <c:v>7166.3</c:v>
                </c:pt>
                <c:pt idx="1">
                  <c:v>7103.9000000000005</c:v>
                </c:pt>
                <c:pt idx="2">
                  <c:v>7086.5999999999995</c:v>
                </c:pt>
                <c:pt idx="3">
                  <c:v>7077.7000000000007</c:v>
                </c:pt>
                <c:pt idx="4">
                  <c:v>7092.9000000000005</c:v>
                </c:pt>
                <c:pt idx="5">
                  <c:v>7090.2999999999993</c:v>
                </c:pt>
                <c:pt idx="6">
                  <c:v>7078.9</c:v>
                </c:pt>
                <c:pt idx="7">
                  <c:v>7060.1</c:v>
                </c:pt>
                <c:pt idx="8">
                  <c:v>7074.0000000000009</c:v>
                </c:pt>
                <c:pt idx="9">
                  <c:v>7087.3</c:v>
                </c:pt>
                <c:pt idx="10">
                  <c:v>7095.7000000000007</c:v>
                </c:pt>
                <c:pt idx="11">
                  <c:v>7046.4</c:v>
                </c:pt>
                <c:pt idx="12">
                  <c:v>7042.9999999999991</c:v>
                </c:pt>
                <c:pt idx="13">
                  <c:v>7089.5</c:v>
                </c:pt>
                <c:pt idx="14">
                  <c:v>7115.5</c:v>
                </c:pt>
                <c:pt idx="15">
                  <c:v>7117.6</c:v>
                </c:pt>
                <c:pt idx="16">
                  <c:v>7080.6</c:v>
                </c:pt>
                <c:pt idx="17">
                  <c:v>7089.2</c:v>
                </c:pt>
                <c:pt idx="18">
                  <c:v>7090.9999999999991</c:v>
                </c:pt>
                <c:pt idx="19">
                  <c:v>7039.9000000000005</c:v>
                </c:pt>
                <c:pt idx="20">
                  <c:v>7139.5</c:v>
                </c:pt>
                <c:pt idx="21">
                  <c:v>7143.1</c:v>
                </c:pt>
                <c:pt idx="22">
                  <c:v>7043.6</c:v>
                </c:pt>
                <c:pt idx="23">
                  <c:v>7110.5999999999995</c:v>
                </c:pt>
                <c:pt idx="24">
                  <c:v>7025</c:v>
                </c:pt>
                <c:pt idx="25">
                  <c:v>7089.4000000000005</c:v>
                </c:pt>
                <c:pt idx="26">
                  <c:v>7097.7</c:v>
                </c:pt>
                <c:pt idx="27">
                  <c:v>7036.2000000000007</c:v>
                </c:pt>
                <c:pt idx="28">
                  <c:v>7057.9000000000005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4-42DE-B2E0-B2CD43B57CDF}"/>
            </c:ext>
          </c:extLst>
        </c:ser>
        <c:ser>
          <c:idx val="1"/>
          <c:order val="1"/>
          <c:tx>
            <c:v>GW</c:v>
          </c:tx>
          <c:spPr>
            <a:solidFill>
              <a:schemeClr val="accent2"/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numRef>
              <c:f>'ZBud Extract Monthly'!$AH$34:$AH$62</c:f>
              <c:numCache>
                <c:formatCode>General</c:formatCode>
                <c:ptCount val="29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</c:numCache>
            </c:numRef>
          </c:cat>
          <c:val>
            <c:numRef>
              <c:f>'ZBud Extract Monthly'!$AL$34:$AL$62</c:f>
              <c:numCache>
                <c:formatCode>General</c:formatCode>
                <c:ptCount val="29"/>
                <c:pt idx="0">
                  <c:v>42246.3</c:v>
                </c:pt>
                <c:pt idx="1">
                  <c:v>45823.700000000004</c:v>
                </c:pt>
                <c:pt idx="2">
                  <c:v>42560</c:v>
                </c:pt>
                <c:pt idx="3">
                  <c:v>37956.200000000004</c:v>
                </c:pt>
                <c:pt idx="4">
                  <c:v>40127.9</c:v>
                </c:pt>
                <c:pt idx="5">
                  <c:v>44142.7</c:v>
                </c:pt>
                <c:pt idx="6">
                  <c:v>50246.400000000001</c:v>
                </c:pt>
                <c:pt idx="7">
                  <c:v>39133.300000000003</c:v>
                </c:pt>
                <c:pt idx="8">
                  <c:v>42634.400000000001</c:v>
                </c:pt>
                <c:pt idx="9">
                  <c:v>41035.399999999994</c:v>
                </c:pt>
                <c:pt idx="10">
                  <c:v>43799.5</c:v>
                </c:pt>
                <c:pt idx="11">
                  <c:v>35808.999999999993</c:v>
                </c:pt>
                <c:pt idx="12">
                  <c:v>39486.9</c:v>
                </c:pt>
                <c:pt idx="13">
                  <c:v>45002.1</c:v>
                </c:pt>
                <c:pt idx="14">
                  <c:v>44151.100000000006</c:v>
                </c:pt>
                <c:pt idx="15">
                  <c:v>43201.5</c:v>
                </c:pt>
                <c:pt idx="16">
                  <c:v>47575.4</c:v>
                </c:pt>
                <c:pt idx="17">
                  <c:v>45721.3</c:v>
                </c:pt>
                <c:pt idx="18">
                  <c:v>42416.7</c:v>
                </c:pt>
                <c:pt idx="19">
                  <c:v>44099.500000000007</c:v>
                </c:pt>
                <c:pt idx="20">
                  <c:v>46839.000000000007</c:v>
                </c:pt>
                <c:pt idx="21">
                  <c:v>48308.7</c:v>
                </c:pt>
                <c:pt idx="22">
                  <c:v>40457.800000000003</c:v>
                </c:pt>
                <c:pt idx="23">
                  <c:v>44302.2</c:v>
                </c:pt>
                <c:pt idx="24">
                  <c:v>37262.1</c:v>
                </c:pt>
                <c:pt idx="25">
                  <c:v>42335.5</c:v>
                </c:pt>
                <c:pt idx="26">
                  <c:v>46255.6</c:v>
                </c:pt>
                <c:pt idx="27">
                  <c:v>33657.300000000003</c:v>
                </c:pt>
                <c:pt idx="28">
                  <c:v>42753.999999999993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4-42DE-B2E0-B2CD43B57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8278928"/>
        <c:axId val="728279256"/>
      </c:barChart>
      <c:catAx>
        <c:axId val="72827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9256"/>
        <c:crosses val="autoZero"/>
        <c:auto val="1"/>
        <c:lblAlgn val="ctr"/>
        <c:lblOffset val="100"/>
        <c:noMultiLvlLbl val="0"/>
      </c:catAx>
      <c:valAx>
        <c:axId val="72827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288675255799224E-2"/>
          <c:y val="0.26316258544605003"/>
          <c:w val="0.93121107928519242"/>
          <c:h val="0.69654437426090965"/>
        </c:manualLayout>
      </c:layout>
      <c:barChart>
        <c:barDir val="col"/>
        <c:grouping val="clustered"/>
        <c:varyColors val="0"/>
        <c:ser>
          <c:idx val="0"/>
          <c:order val="0"/>
          <c:tx>
            <c:v>Historical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'Strm Seg GW ZBud Stream In'!$AB$25:$AB$74</c:f>
              <c:strCache>
                <c:ptCount val="50"/>
                <c:pt idx="0">
                  <c:v>1971 (W)</c:v>
                </c:pt>
                <c:pt idx="1">
                  <c:v>1972 (BN)</c:v>
                </c:pt>
                <c:pt idx="2">
                  <c:v>1973 (AN)</c:v>
                </c:pt>
                <c:pt idx="3">
                  <c:v>1974 (W)</c:v>
                </c:pt>
                <c:pt idx="4">
                  <c:v>1975 (W)</c:v>
                </c:pt>
                <c:pt idx="5">
                  <c:v>1976 (C)</c:v>
                </c:pt>
                <c:pt idx="6">
                  <c:v>1977 (C)</c:v>
                </c:pt>
                <c:pt idx="7">
                  <c:v>1978 (AN)</c:v>
                </c:pt>
                <c:pt idx="8">
                  <c:v>1979 (BN)</c:v>
                </c:pt>
                <c:pt idx="9">
                  <c:v>1980 (AN)</c:v>
                </c:pt>
                <c:pt idx="10">
                  <c:v>1981 (D)</c:v>
                </c:pt>
                <c:pt idx="11">
                  <c:v>1982 (W)</c:v>
                </c:pt>
                <c:pt idx="12">
                  <c:v>1983 (W)</c:v>
                </c:pt>
                <c:pt idx="13">
                  <c:v>1984 (W)</c:v>
                </c:pt>
                <c:pt idx="14">
                  <c:v>1985 (D)</c:v>
                </c:pt>
                <c:pt idx="15">
                  <c:v>1986 (W)</c:v>
                </c:pt>
                <c:pt idx="16">
                  <c:v>1987 (D)</c:v>
                </c:pt>
                <c:pt idx="17">
                  <c:v>1988 (C)</c:v>
                </c:pt>
                <c:pt idx="18">
                  <c:v>1989 (D)</c:v>
                </c:pt>
                <c:pt idx="19">
                  <c:v>1990 (C)</c:v>
                </c:pt>
                <c:pt idx="20">
                  <c:v>1991 (C)</c:v>
                </c:pt>
                <c:pt idx="21">
                  <c:v>1992 (C)</c:v>
                </c:pt>
                <c:pt idx="22">
                  <c:v>1993 (AN)</c:v>
                </c:pt>
                <c:pt idx="23">
                  <c:v>1994 (C)</c:v>
                </c:pt>
                <c:pt idx="24">
                  <c:v>1995 (W)</c:v>
                </c:pt>
                <c:pt idx="25">
                  <c:v>1996 (W)</c:v>
                </c:pt>
                <c:pt idx="26">
                  <c:v>1997 (W)</c:v>
                </c:pt>
                <c:pt idx="27">
                  <c:v>1998 (W)</c:v>
                </c:pt>
                <c:pt idx="28">
                  <c:v>1999 (W)</c:v>
                </c:pt>
                <c:pt idx="29">
                  <c:v>2000 (AN)</c:v>
                </c:pt>
                <c:pt idx="30">
                  <c:v>2001 (D)</c:v>
                </c:pt>
                <c:pt idx="31">
                  <c:v>2002 (D)</c:v>
                </c:pt>
                <c:pt idx="32">
                  <c:v>2003 (AN)</c:v>
                </c:pt>
                <c:pt idx="33">
                  <c:v>2004 (BN)</c:v>
                </c:pt>
                <c:pt idx="34">
                  <c:v>2005 (AN)</c:v>
                </c:pt>
                <c:pt idx="35">
                  <c:v>2006 (W)</c:v>
                </c:pt>
                <c:pt idx="36">
                  <c:v>2007 (D)</c:v>
                </c:pt>
                <c:pt idx="37">
                  <c:v>2008 (C)</c:v>
                </c:pt>
                <c:pt idx="38">
                  <c:v>2009 (D)</c:v>
                </c:pt>
                <c:pt idx="39">
                  <c:v>2010 (BN)</c:v>
                </c:pt>
                <c:pt idx="40">
                  <c:v>2011 (W)</c:v>
                </c:pt>
                <c:pt idx="41">
                  <c:v>2012 (BN)</c:v>
                </c:pt>
                <c:pt idx="42">
                  <c:v>2013 (D)</c:v>
                </c:pt>
                <c:pt idx="43">
                  <c:v>2014 (C)</c:v>
                </c:pt>
                <c:pt idx="44">
                  <c:v>2015 (C)</c:v>
                </c:pt>
                <c:pt idx="45">
                  <c:v>2016 (BN)</c:v>
                </c:pt>
                <c:pt idx="46">
                  <c:v>2017 (W)</c:v>
                </c:pt>
                <c:pt idx="47">
                  <c:v>2018 (BN)</c:v>
                </c:pt>
                <c:pt idx="48">
                  <c:v>2004 (BN)</c:v>
                </c:pt>
                <c:pt idx="49">
                  <c:v>2005 (AN)</c:v>
                </c:pt>
              </c:strCache>
            </c:strRef>
          </c:cat>
          <c:val>
            <c:numRef>
              <c:f>'Strm Seg GW ZBud Stream In'!$AD$79:$AD$126</c:f>
              <c:numCache>
                <c:formatCode>General</c:formatCode>
                <c:ptCount val="48"/>
                <c:pt idx="29" formatCode="0">
                  <c:v>959.48112539859085</c:v>
                </c:pt>
                <c:pt idx="30" formatCode="0">
                  <c:v>17.977817511520758</c:v>
                </c:pt>
                <c:pt idx="31" formatCode="0">
                  <c:v>-422.96785499231942</c:v>
                </c:pt>
                <c:pt idx="32" formatCode="0">
                  <c:v>-476.05550107526869</c:v>
                </c:pt>
                <c:pt idx="33" formatCode="0">
                  <c:v>-259.9375163515017</c:v>
                </c:pt>
                <c:pt idx="34" formatCode="0">
                  <c:v>-252.73455606758833</c:v>
                </c:pt>
                <c:pt idx="35" formatCode="0">
                  <c:v>601.32635944700451</c:v>
                </c:pt>
                <c:pt idx="36" formatCode="0">
                  <c:v>-478.38598095238098</c:v>
                </c:pt>
                <c:pt idx="37" formatCode="0">
                  <c:v>-536.39644642195026</c:v>
                </c:pt>
                <c:pt idx="38" formatCode="0">
                  <c:v>-584.31975422427035</c:v>
                </c:pt>
                <c:pt idx="39" formatCode="0">
                  <c:v>-629.09377081413209</c:v>
                </c:pt>
                <c:pt idx="40" formatCode="0">
                  <c:v>-488.12028509984634</c:v>
                </c:pt>
                <c:pt idx="41" formatCode="0">
                  <c:v>-376.55439614386353</c:v>
                </c:pt>
                <c:pt idx="42" formatCode="0">
                  <c:v>-532.69735545314893</c:v>
                </c:pt>
                <c:pt idx="43" formatCode="0">
                  <c:v>-535.92475207373252</c:v>
                </c:pt>
                <c:pt idx="44" formatCode="0">
                  <c:v>-529.07256405529961</c:v>
                </c:pt>
                <c:pt idx="45" formatCode="0">
                  <c:v>-672.16864011865027</c:v>
                </c:pt>
                <c:pt idx="46" formatCode="0">
                  <c:v>-755.5360565284177</c:v>
                </c:pt>
                <c:pt idx="47" formatCode="0">
                  <c:v>-505.95857081413214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9-43C7-A5D9-50891777CE7E}"/>
            </c:ext>
          </c:extLst>
        </c:ser>
        <c:ser>
          <c:idx val="1"/>
          <c:order val="1"/>
          <c:tx>
            <c:v>Existing Conditions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'Strm Seg GW ZBud Stream In'!$AD$25:$AD$74</c:f>
              <c:numCache>
                <c:formatCode>0</c:formatCode>
                <c:ptCount val="50"/>
                <c:pt idx="0">
                  <c:v>-456.3708473118279</c:v>
                </c:pt>
                <c:pt idx="1">
                  <c:v>-452.58073830181684</c:v>
                </c:pt>
                <c:pt idx="2">
                  <c:v>-649.32814623655895</c:v>
                </c:pt>
                <c:pt idx="3">
                  <c:v>-427.71378064516119</c:v>
                </c:pt>
                <c:pt idx="4">
                  <c:v>-393.15110537634405</c:v>
                </c:pt>
                <c:pt idx="5">
                  <c:v>-446.16355417130143</c:v>
                </c:pt>
                <c:pt idx="6">
                  <c:v>-413.55573947772655</c:v>
                </c:pt>
                <c:pt idx="7">
                  <c:v>-742.66427158218107</c:v>
                </c:pt>
                <c:pt idx="8">
                  <c:v>-579.63493210445461</c:v>
                </c:pt>
                <c:pt idx="9">
                  <c:v>-657.31467259918418</c:v>
                </c:pt>
                <c:pt idx="10">
                  <c:v>-558.98114408602135</c:v>
                </c:pt>
                <c:pt idx="11">
                  <c:v>-795.77722764976966</c:v>
                </c:pt>
                <c:pt idx="12">
                  <c:v>557.63658617511521</c:v>
                </c:pt>
                <c:pt idx="13">
                  <c:v>688.71568587319246</c:v>
                </c:pt>
                <c:pt idx="14">
                  <c:v>-337.17543594470044</c:v>
                </c:pt>
                <c:pt idx="15">
                  <c:v>-258.99847373271888</c:v>
                </c:pt>
                <c:pt idx="16">
                  <c:v>-500.29975791090629</c:v>
                </c:pt>
                <c:pt idx="17">
                  <c:v>-559.15164108268436</c:v>
                </c:pt>
                <c:pt idx="18">
                  <c:v>-660.08906912442376</c:v>
                </c:pt>
                <c:pt idx="19">
                  <c:v>-579.7548043010753</c:v>
                </c:pt>
                <c:pt idx="20">
                  <c:v>-573.73842949308744</c:v>
                </c:pt>
                <c:pt idx="21">
                  <c:v>-579.21682461994806</c:v>
                </c:pt>
                <c:pt idx="22">
                  <c:v>-764.9813738863287</c:v>
                </c:pt>
                <c:pt idx="23">
                  <c:v>-515.93775606758823</c:v>
                </c:pt>
                <c:pt idx="24">
                  <c:v>-821.74940460829487</c:v>
                </c:pt>
                <c:pt idx="25">
                  <c:v>-585.00623804226916</c:v>
                </c:pt>
                <c:pt idx="26">
                  <c:v>-286.13091735791102</c:v>
                </c:pt>
                <c:pt idx="27">
                  <c:v>558.07052165898608</c:v>
                </c:pt>
                <c:pt idx="28">
                  <c:v>226.70718279569891</c:v>
                </c:pt>
                <c:pt idx="29">
                  <c:v>-95.46207549128664</c:v>
                </c:pt>
                <c:pt idx="30">
                  <c:v>-441.45474408602149</c:v>
                </c:pt>
                <c:pt idx="31">
                  <c:v>-616.01962273425488</c:v>
                </c:pt>
                <c:pt idx="32">
                  <c:v>-673.89006205837177</c:v>
                </c:pt>
                <c:pt idx="33">
                  <c:v>-536.12496551724132</c:v>
                </c:pt>
                <c:pt idx="34">
                  <c:v>-622.89861505376336</c:v>
                </c:pt>
                <c:pt idx="35">
                  <c:v>248.16755145929343</c:v>
                </c:pt>
                <c:pt idx="36">
                  <c:v>-500.73292288786479</c:v>
                </c:pt>
                <c:pt idx="37">
                  <c:v>-540.58932443455683</c:v>
                </c:pt>
                <c:pt idx="38">
                  <c:v>-584.31975422427035</c:v>
                </c:pt>
                <c:pt idx="39">
                  <c:v>-629.09377081413209</c:v>
                </c:pt>
                <c:pt idx="40">
                  <c:v>-541.2425339477727</c:v>
                </c:pt>
                <c:pt idx="41">
                  <c:v>-526.86857693733782</c:v>
                </c:pt>
                <c:pt idx="42">
                  <c:v>-588.73426850998453</c:v>
                </c:pt>
                <c:pt idx="43">
                  <c:v>-535.92475207373252</c:v>
                </c:pt>
                <c:pt idx="44">
                  <c:v>-529.07256405529961</c:v>
                </c:pt>
                <c:pt idx="45">
                  <c:v>-672.16864011865027</c:v>
                </c:pt>
                <c:pt idx="46">
                  <c:v>-876.86759324116736</c:v>
                </c:pt>
                <c:pt idx="47">
                  <c:v>-612.72514531490003</c:v>
                </c:pt>
                <c:pt idx="48">
                  <c:v>-583.19670537634408</c:v>
                </c:pt>
                <c:pt idx="49">
                  <c:v>-642.31830863922869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09-43C7-A5D9-50891777C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430104"/>
        <c:axId val="596424528"/>
      </c:barChart>
      <c:catAx>
        <c:axId val="59643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24528"/>
        <c:crosses val="autoZero"/>
        <c:auto val="1"/>
        <c:lblAlgn val="ctr"/>
        <c:lblOffset val="100"/>
        <c:noMultiLvlLbl val="0"/>
      </c:catAx>
      <c:valAx>
        <c:axId val="5964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 Accretions (af)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879740547895428E-2"/>
          <c:y val="0.26316258544605003"/>
          <c:w val="0.92262001399309623"/>
          <c:h val="0.69654437426090965"/>
        </c:manualLayout>
      </c:layout>
      <c:barChart>
        <c:barDir val="col"/>
        <c:grouping val="clustered"/>
        <c:varyColors val="0"/>
        <c:ser>
          <c:idx val="0"/>
          <c:order val="0"/>
          <c:tx>
            <c:v>Historical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'Strm Seg GW ZBud Stream In'!$AB$25:$AB$74</c:f>
              <c:strCache>
                <c:ptCount val="50"/>
                <c:pt idx="0">
                  <c:v>1971 (W)</c:v>
                </c:pt>
                <c:pt idx="1">
                  <c:v>1972 (BN)</c:v>
                </c:pt>
                <c:pt idx="2">
                  <c:v>1973 (AN)</c:v>
                </c:pt>
                <c:pt idx="3">
                  <c:v>1974 (W)</c:v>
                </c:pt>
                <c:pt idx="4">
                  <c:v>1975 (W)</c:v>
                </c:pt>
                <c:pt idx="5">
                  <c:v>1976 (C)</c:v>
                </c:pt>
                <c:pt idx="6">
                  <c:v>1977 (C)</c:v>
                </c:pt>
                <c:pt idx="7">
                  <c:v>1978 (AN)</c:v>
                </c:pt>
                <c:pt idx="8">
                  <c:v>1979 (BN)</c:v>
                </c:pt>
                <c:pt idx="9">
                  <c:v>1980 (AN)</c:v>
                </c:pt>
                <c:pt idx="10">
                  <c:v>1981 (D)</c:v>
                </c:pt>
                <c:pt idx="11">
                  <c:v>1982 (W)</c:v>
                </c:pt>
                <c:pt idx="12">
                  <c:v>1983 (W)</c:v>
                </c:pt>
                <c:pt idx="13">
                  <c:v>1984 (W)</c:v>
                </c:pt>
                <c:pt idx="14">
                  <c:v>1985 (D)</c:v>
                </c:pt>
                <c:pt idx="15">
                  <c:v>1986 (W)</c:v>
                </c:pt>
                <c:pt idx="16">
                  <c:v>1987 (D)</c:v>
                </c:pt>
                <c:pt idx="17">
                  <c:v>1988 (C)</c:v>
                </c:pt>
                <c:pt idx="18">
                  <c:v>1989 (D)</c:v>
                </c:pt>
                <c:pt idx="19">
                  <c:v>1990 (C)</c:v>
                </c:pt>
                <c:pt idx="20">
                  <c:v>1991 (C)</c:v>
                </c:pt>
                <c:pt idx="21">
                  <c:v>1992 (C)</c:v>
                </c:pt>
                <c:pt idx="22">
                  <c:v>1993 (AN)</c:v>
                </c:pt>
                <c:pt idx="23">
                  <c:v>1994 (C)</c:v>
                </c:pt>
                <c:pt idx="24">
                  <c:v>1995 (W)</c:v>
                </c:pt>
                <c:pt idx="25">
                  <c:v>1996 (W)</c:v>
                </c:pt>
                <c:pt idx="26">
                  <c:v>1997 (W)</c:v>
                </c:pt>
                <c:pt idx="27">
                  <c:v>1998 (W)</c:v>
                </c:pt>
                <c:pt idx="28">
                  <c:v>1999 (W)</c:v>
                </c:pt>
                <c:pt idx="29">
                  <c:v>2000 (AN)</c:v>
                </c:pt>
                <c:pt idx="30">
                  <c:v>2001 (D)</c:v>
                </c:pt>
                <c:pt idx="31">
                  <c:v>2002 (D)</c:v>
                </c:pt>
                <c:pt idx="32">
                  <c:v>2003 (AN)</c:v>
                </c:pt>
                <c:pt idx="33">
                  <c:v>2004 (BN)</c:v>
                </c:pt>
                <c:pt idx="34">
                  <c:v>2005 (AN)</c:v>
                </c:pt>
                <c:pt idx="35">
                  <c:v>2006 (W)</c:v>
                </c:pt>
                <c:pt idx="36">
                  <c:v>2007 (D)</c:v>
                </c:pt>
                <c:pt idx="37">
                  <c:v>2008 (C)</c:v>
                </c:pt>
                <c:pt idx="38">
                  <c:v>2009 (D)</c:v>
                </c:pt>
                <c:pt idx="39">
                  <c:v>2010 (BN)</c:v>
                </c:pt>
                <c:pt idx="40">
                  <c:v>2011 (W)</c:v>
                </c:pt>
                <c:pt idx="41">
                  <c:v>2012 (BN)</c:v>
                </c:pt>
                <c:pt idx="42">
                  <c:v>2013 (D)</c:v>
                </c:pt>
                <c:pt idx="43">
                  <c:v>2014 (C)</c:v>
                </c:pt>
                <c:pt idx="44">
                  <c:v>2015 (C)</c:v>
                </c:pt>
                <c:pt idx="45">
                  <c:v>2016 (BN)</c:v>
                </c:pt>
                <c:pt idx="46">
                  <c:v>2017 (W)</c:v>
                </c:pt>
                <c:pt idx="47">
                  <c:v>2018 (BN)</c:v>
                </c:pt>
                <c:pt idx="48">
                  <c:v>2004 (BN)</c:v>
                </c:pt>
                <c:pt idx="49">
                  <c:v>2005 (AN)</c:v>
                </c:pt>
              </c:strCache>
            </c:strRef>
          </c:cat>
          <c:val>
            <c:numRef>
              <c:f>'Strm Seg GW ZBud Stream In'!$AE$79:$AE$126</c:f>
              <c:numCache>
                <c:formatCode>General</c:formatCode>
                <c:ptCount val="48"/>
                <c:pt idx="29" formatCode="0">
                  <c:v>1749.269394438265</c:v>
                </c:pt>
                <c:pt idx="30" formatCode="0">
                  <c:v>1092.3180436251923</c:v>
                </c:pt>
                <c:pt idx="31" formatCode="0">
                  <c:v>829.80538125960061</c:v>
                </c:pt>
                <c:pt idx="32" formatCode="0">
                  <c:v>880.44171797235026</c:v>
                </c:pt>
                <c:pt idx="33" formatCode="0">
                  <c:v>991.26686718576184</c:v>
                </c:pt>
                <c:pt idx="34" formatCode="0">
                  <c:v>1287.699380645161</c:v>
                </c:pt>
                <c:pt idx="35" formatCode="0">
                  <c:v>2299.1231643625197</c:v>
                </c:pt>
                <c:pt idx="36" formatCode="0">
                  <c:v>640.53827342549948</c:v>
                </c:pt>
                <c:pt idx="37" formatCode="0">
                  <c:v>456.52010263255477</c:v>
                </c:pt>
                <c:pt idx="38" formatCode="0">
                  <c:v>-132.39851428571427</c:v>
                </c:pt>
                <c:pt idx="39" formatCode="0">
                  <c:v>255.37944946236547</c:v>
                </c:pt>
                <c:pt idx="40" formatCode="0">
                  <c:v>1731.2119152073733</c:v>
                </c:pt>
                <c:pt idx="41" formatCode="0">
                  <c:v>921.87589707081952</c:v>
                </c:pt>
                <c:pt idx="42" formatCode="0">
                  <c:v>543.93795391705066</c:v>
                </c:pt>
                <c:pt idx="43" formatCode="0">
                  <c:v>-297.33878095238094</c:v>
                </c:pt>
                <c:pt idx="44" formatCode="0">
                  <c:v>-341.3355662058371</c:v>
                </c:pt>
                <c:pt idx="45" formatCode="0">
                  <c:v>-404.51880044493879</c:v>
                </c:pt>
                <c:pt idx="46" formatCode="0">
                  <c:v>1034.5159926267281</c:v>
                </c:pt>
                <c:pt idx="47" formatCode="0">
                  <c:v>592.14749738863281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5-40FB-BFEE-0DC2408DC95B}"/>
            </c:ext>
          </c:extLst>
        </c:ser>
        <c:ser>
          <c:idx val="1"/>
          <c:order val="1"/>
          <c:tx>
            <c:v>Existing Conditions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'Strm Seg GW ZBud Stream In'!$AE$25:$AE$74</c:f>
              <c:numCache>
                <c:formatCode>0</c:formatCode>
                <c:ptCount val="50"/>
                <c:pt idx="0">
                  <c:v>695.48727741935477</c:v>
                </c:pt>
                <c:pt idx="1">
                  <c:v>-45.829346978123844</c:v>
                </c:pt>
                <c:pt idx="2">
                  <c:v>785.6722629800305</c:v>
                </c:pt>
                <c:pt idx="3">
                  <c:v>1247.5277652841783</c:v>
                </c:pt>
                <c:pt idx="4">
                  <c:v>1058.0076743471582</c:v>
                </c:pt>
                <c:pt idx="5">
                  <c:v>54.613729625509805</c:v>
                </c:pt>
                <c:pt idx="6">
                  <c:v>-601.64102980030725</c:v>
                </c:pt>
                <c:pt idx="7">
                  <c:v>-375.25190291858678</c:v>
                </c:pt>
                <c:pt idx="8">
                  <c:v>-210.92225130568355</c:v>
                </c:pt>
                <c:pt idx="9">
                  <c:v>131.86390567296991</c:v>
                </c:pt>
                <c:pt idx="10">
                  <c:v>-146.83162642089096</c:v>
                </c:pt>
                <c:pt idx="11">
                  <c:v>816.69952565284177</c:v>
                </c:pt>
                <c:pt idx="12">
                  <c:v>2219.6928909370199</c:v>
                </c:pt>
                <c:pt idx="13">
                  <c:v>1963.3128750463482</c:v>
                </c:pt>
                <c:pt idx="14">
                  <c:v>620.38220952380948</c:v>
                </c:pt>
                <c:pt idx="15">
                  <c:v>731.06328602150541</c:v>
                </c:pt>
                <c:pt idx="16">
                  <c:v>-1.6218937019969422</c:v>
                </c:pt>
                <c:pt idx="17">
                  <c:v>-259.66237211716719</c:v>
                </c:pt>
                <c:pt idx="18">
                  <c:v>-308.58643072196611</c:v>
                </c:pt>
                <c:pt idx="19">
                  <c:v>-354.96559999999999</c:v>
                </c:pt>
                <c:pt idx="20">
                  <c:v>-455.64813517665124</c:v>
                </c:pt>
                <c:pt idx="21">
                  <c:v>-548.57892235817576</c:v>
                </c:pt>
                <c:pt idx="22">
                  <c:v>-237.70626236559141</c:v>
                </c:pt>
                <c:pt idx="23">
                  <c:v>-269.09080675883251</c:v>
                </c:pt>
                <c:pt idx="24">
                  <c:v>919.70497572964655</c:v>
                </c:pt>
                <c:pt idx="25">
                  <c:v>938.67069662588074</c:v>
                </c:pt>
                <c:pt idx="26">
                  <c:v>989.47078095238078</c:v>
                </c:pt>
                <c:pt idx="27">
                  <c:v>2063.3719115207368</c:v>
                </c:pt>
                <c:pt idx="28">
                  <c:v>1458.7377658986175</c:v>
                </c:pt>
                <c:pt idx="29">
                  <c:v>927.61255854653302</c:v>
                </c:pt>
                <c:pt idx="30">
                  <c:v>480.65584761904751</c:v>
                </c:pt>
                <c:pt idx="31">
                  <c:v>293.21808663594464</c:v>
                </c:pt>
                <c:pt idx="32">
                  <c:v>221.10237542242697</c:v>
                </c:pt>
                <c:pt idx="33">
                  <c:v>373.75449640341117</c:v>
                </c:pt>
                <c:pt idx="34">
                  <c:v>667.63921966205839</c:v>
                </c:pt>
                <c:pt idx="35">
                  <c:v>1919.9798279569891</c:v>
                </c:pt>
                <c:pt idx="36">
                  <c:v>323.6850740399384</c:v>
                </c:pt>
                <c:pt idx="37">
                  <c:v>95.636404894327001</c:v>
                </c:pt>
                <c:pt idx="38">
                  <c:v>-391.91138310291859</c:v>
                </c:pt>
                <c:pt idx="39">
                  <c:v>16.599730875576057</c:v>
                </c:pt>
                <c:pt idx="40">
                  <c:v>1431.3724423963131</c:v>
                </c:pt>
                <c:pt idx="41">
                  <c:v>458.70016700037081</c:v>
                </c:pt>
                <c:pt idx="42">
                  <c:v>185.16236067588326</c:v>
                </c:pt>
                <c:pt idx="43">
                  <c:v>-517.80252288786471</c:v>
                </c:pt>
                <c:pt idx="44">
                  <c:v>-505.1525038402458</c:v>
                </c:pt>
                <c:pt idx="45">
                  <c:v>-619.67538094178724</c:v>
                </c:pt>
                <c:pt idx="46">
                  <c:v>590.55810506912439</c:v>
                </c:pt>
                <c:pt idx="47">
                  <c:v>14.299604301075238</c:v>
                </c:pt>
                <c:pt idx="48">
                  <c:v>176.60578801843323</c:v>
                </c:pt>
                <c:pt idx="49">
                  <c:v>518.18508802373015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15-40FB-BFEE-0DC2408DC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430104"/>
        <c:axId val="596424528"/>
      </c:barChart>
      <c:catAx>
        <c:axId val="59643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24528"/>
        <c:crosses val="autoZero"/>
        <c:auto val="1"/>
        <c:lblAlgn val="ctr"/>
        <c:lblOffset val="100"/>
        <c:noMultiLvlLbl val="0"/>
      </c:catAx>
      <c:valAx>
        <c:axId val="5964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 Accretions (af)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879740547895428E-2"/>
          <c:y val="0.26316258544605003"/>
          <c:w val="0.92262001399309623"/>
          <c:h val="0.69654437426090965"/>
        </c:manualLayout>
      </c:layout>
      <c:barChart>
        <c:barDir val="col"/>
        <c:grouping val="clustered"/>
        <c:varyColors val="0"/>
        <c:ser>
          <c:idx val="0"/>
          <c:order val="0"/>
          <c:tx>
            <c:v>Historical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'Strm Seg GW ZBud Stream In'!$AB$25:$AB$74</c:f>
              <c:strCache>
                <c:ptCount val="50"/>
                <c:pt idx="0">
                  <c:v>1971 (W)</c:v>
                </c:pt>
                <c:pt idx="1">
                  <c:v>1972 (BN)</c:v>
                </c:pt>
                <c:pt idx="2">
                  <c:v>1973 (AN)</c:v>
                </c:pt>
                <c:pt idx="3">
                  <c:v>1974 (W)</c:v>
                </c:pt>
                <c:pt idx="4">
                  <c:v>1975 (W)</c:v>
                </c:pt>
                <c:pt idx="5">
                  <c:v>1976 (C)</c:v>
                </c:pt>
                <c:pt idx="6">
                  <c:v>1977 (C)</c:v>
                </c:pt>
                <c:pt idx="7">
                  <c:v>1978 (AN)</c:v>
                </c:pt>
                <c:pt idx="8">
                  <c:v>1979 (BN)</c:v>
                </c:pt>
                <c:pt idx="9">
                  <c:v>1980 (AN)</c:v>
                </c:pt>
                <c:pt idx="10">
                  <c:v>1981 (D)</c:v>
                </c:pt>
                <c:pt idx="11">
                  <c:v>1982 (W)</c:v>
                </c:pt>
                <c:pt idx="12">
                  <c:v>1983 (W)</c:v>
                </c:pt>
                <c:pt idx="13">
                  <c:v>1984 (W)</c:v>
                </c:pt>
                <c:pt idx="14">
                  <c:v>1985 (D)</c:v>
                </c:pt>
                <c:pt idx="15">
                  <c:v>1986 (W)</c:v>
                </c:pt>
                <c:pt idx="16">
                  <c:v>1987 (D)</c:v>
                </c:pt>
                <c:pt idx="17">
                  <c:v>1988 (C)</c:v>
                </c:pt>
                <c:pt idx="18">
                  <c:v>1989 (D)</c:v>
                </c:pt>
                <c:pt idx="19">
                  <c:v>1990 (C)</c:v>
                </c:pt>
                <c:pt idx="20">
                  <c:v>1991 (C)</c:v>
                </c:pt>
                <c:pt idx="21">
                  <c:v>1992 (C)</c:v>
                </c:pt>
                <c:pt idx="22">
                  <c:v>1993 (AN)</c:v>
                </c:pt>
                <c:pt idx="23">
                  <c:v>1994 (C)</c:v>
                </c:pt>
                <c:pt idx="24">
                  <c:v>1995 (W)</c:v>
                </c:pt>
                <c:pt idx="25">
                  <c:v>1996 (W)</c:v>
                </c:pt>
                <c:pt idx="26">
                  <c:v>1997 (W)</c:v>
                </c:pt>
                <c:pt idx="27">
                  <c:v>1998 (W)</c:v>
                </c:pt>
                <c:pt idx="28">
                  <c:v>1999 (W)</c:v>
                </c:pt>
                <c:pt idx="29">
                  <c:v>2000 (AN)</c:v>
                </c:pt>
                <c:pt idx="30">
                  <c:v>2001 (D)</c:v>
                </c:pt>
                <c:pt idx="31">
                  <c:v>2002 (D)</c:v>
                </c:pt>
                <c:pt idx="32">
                  <c:v>2003 (AN)</c:v>
                </c:pt>
                <c:pt idx="33">
                  <c:v>2004 (BN)</c:v>
                </c:pt>
                <c:pt idx="34">
                  <c:v>2005 (AN)</c:v>
                </c:pt>
                <c:pt idx="35">
                  <c:v>2006 (W)</c:v>
                </c:pt>
                <c:pt idx="36">
                  <c:v>2007 (D)</c:v>
                </c:pt>
                <c:pt idx="37">
                  <c:v>2008 (C)</c:v>
                </c:pt>
                <c:pt idx="38">
                  <c:v>2009 (D)</c:v>
                </c:pt>
                <c:pt idx="39">
                  <c:v>2010 (BN)</c:v>
                </c:pt>
                <c:pt idx="40">
                  <c:v>2011 (W)</c:v>
                </c:pt>
                <c:pt idx="41">
                  <c:v>2012 (BN)</c:v>
                </c:pt>
                <c:pt idx="42">
                  <c:v>2013 (D)</c:v>
                </c:pt>
                <c:pt idx="43">
                  <c:v>2014 (C)</c:v>
                </c:pt>
                <c:pt idx="44">
                  <c:v>2015 (C)</c:v>
                </c:pt>
                <c:pt idx="45">
                  <c:v>2016 (BN)</c:v>
                </c:pt>
                <c:pt idx="46">
                  <c:v>2017 (W)</c:v>
                </c:pt>
                <c:pt idx="47">
                  <c:v>2018 (BN)</c:v>
                </c:pt>
                <c:pt idx="48">
                  <c:v>2004 (BN)</c:v>
                </c:pt>
                <c:pt idx="49">
                  <c:v>2005 (AN)</c:v>
                </c:pt>
              </c:strCache>
            </c:strRef>
          </c:cat>
          <c:val>
            <c:numRef>
              <c:f>'Strm Seg GW ZBud Stream In'!#REF!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0-4DF1-9DE8-C367F8A6C527}"/>
            </c:ext>
          </c:extLst>
        </c:ser>
        <c:ser>
          <c:idx val="1"/>
          <c:order val="1"/>
          <c:tx>
            <c:v>Existing Conditions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'Strm Seg GW ZBud Stream In'!#REF!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0-4DF1-9DE8-C367F8A6C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430104"/>
        <c:axId val="596424528"/>
      </c:barChart>
      <c:catAx>
        <c:axId val="59643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24528"/>
        <c:crosses val="autoZero"/>
        <c:auto val="1"/>
        <c:lblAlgn val="ctr"/>
        <c:lblOffset val="100"/>
        <c:noMultiLvlLbl val="0"/>
      </c:catAx>
      <c:valAx>
        <c:axId val="5964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 Accretions (af)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879740547895428E-2"/>
          <c:y val="0.26316258544605003"/>
          <c:w val="0.92262001399309623"/>
          <c:h val="0.69654437426090965"/>
        </c:manualLayout>
      </c:layout>
      <c:barChart>
        <c:barDir val="col"/>
        <c:grouping val="clustered"/>
        <c:varyColors val="0"/>
        <c:ser>
          <c:idx val="0"/>
          <c:order val="0"/>
          <c:tx>
            <c:v>Historical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'Strm Seg GW ZBud Stream In'!$AB$25:$AB$74</c:f>
              <c:strCache>
                <c:ptCount val="50"/>
                <c:pt idx="0">
                  <c:v>1971 (W)</c:v>
                </c:pt>
                <c:pt idx="1">
                  <c:v>1972 (BN)</c:v>
                </c:pt>
                <c:pt idx="2">
                  <c:v>1973 (AN)</c:v>
                </c:pt>
                <c:pt idx="3">
                  <c:v>1974 (W)</c:v>
                </c:pt>
                <c:pt idx="4">
                  <c:v>1975 (W)</c:v>
                </c:pt>
                <c:pt idx="5">
                  <c:v>1976 (C)</c:v>
                </c:pt>
                <c:pt idx="6">
                  <c:v>1977 (C)</c:v>
                </c:pt>
                <c:pt idx="7">
                  <c:v>1978 (AN)</c:v>
                </c:pt>
                <c:pt idx="8">
                  <c:v>1979 (BN)</c:v>
                </c:pt>
                <c:pt idx="9">
                  <c:v>1980 (AN)</c:v>
                </c:pt>
                <c:pt idx="10">
                  <c:v>1981 (D)</c:v>
                </c:pt>
                <c:pt idx="11">
                  <c:v>1982 (W)</c:v>
                </c:pt>
                <c:pt idx="12">
                  <c:v>1983 (W)</c:v>
                </c:pt>
                <c:pt idx="13">
                  <c:v>1984 (W)</c:v>
                </c:pt>
                <c:pt idx="14">
                  <c:v>1985 (D)</c:v>
                </c:pt>
                <c:pt idx="15">
                  <c:v>1986 (W)</c:v>
                </c:pt>
                <c:pt idx="16">
                  <c:v>1987 (D)</c:v>
                </c:pt>
                <c:pt idx="17">
                  <c:v>1988 (C)</c:v>
                </c:pt>
                <c:pt idx="18">
                  <c:v>1989 (D)</c:v>
                </c:pt>
                <c:pt idx="19">
                  <c:v>1990 (C)</c:v>
                </c:pt>
                <c:pt idx="20">
                  <c:v>1991 (C)</c:v>
                </c:pt>
                <c:pt idx="21">
                  <c:v>1992 (C)</c:v>
                </c:pt>
                <c:pt idx="22">
                  <c:v>1993 (AN)</c:v>
                </c:pt>
                <c:pt idx="23">
                  <c:v>1994 (C)</c:v>
                </c:pt>
                <c:pt idx="24">
                  <c:v>1995 (W)</c:v>
                </c:pt>
                <c:pt idx="25">
                  <c:v>1996 (W)</c:v>
                </c:pt>
                <c:pt idx="26">
                  <c:v>1997 (W)</c:v>
                </c:pt>
                <c:pt idx="27">
                  <c:v>1998 (W)</c:v>
                </c:pt>
                <c:pt idx="28">
                  <c:v>1999 (W)</c:v>
                </c:pt>
                <c:pt idx="29">
                  <c:v>2000 (AN)</c:v>
                </c:pt>
                <c:pt idx="30">
                  <c:v>2001 (D)</c:v>
                </c:pt>
                <c:pt idx="31">
                  <c:v>2002 (D)</c:v>
                </c:pt>
                <c:pt idx="32">
                  <c:v>2003 (AN)</c:v>
                </c:pt>
                <c:pt idx="33">
                  <c:v>2004 (BN)</c:v>
                </c:pt>
                <c:pt idx="34">
                  <c:v>2005 (AN)</c:v>
                </c:pt>
                <c:pt idx="35">
                  <c:v>2006 (W)</c:v>
                </c:pt>
                <c:pt idx="36">
                  <c:v>2007 (D)</c:v>
                </c:pt>
                <c:pt idx="37">
                  <c:v>2008 (C)</c:v>
                </c:pt>
                <c:pt idx="38">
                  <c:v>2009 (D)</c:v>
                </c:pt>
                <c:pt idx="39">
                  <c:v>2010 (BN)</c:v>
                </c:pt>
                <c:pt idx="40">
                  <c:v>2011 (W)</c:v>
                </c:pt>
                <c:pt idx="41">
                  <c:v>2012 (BN)</c:v>
                </c:pt>
                <c:pt idx="42">
                  <c:v>2013 (D)</c:v>
                </c:pt>
                <c:pt idx="43">
                  <c:v>2014 (C)</c:v>
                </c:pt>
                <c:pt idx="44">
                  <c:v>2015 (C)</c:v>
                </c:pt>
                <c:pt idx="45">
                  <c:v>2016 (BN)</c:v>
                </c:pt>
                <c:pt idx="46">
                  <c:v>2017 (W)</c:v>
                </c:pt>
                <c:pt idx="47">
                  <c:v>2018 (BN)</c:v>
                </c:pt>
                <c:pt idx="48">
                  <c:v>2004 (BN)</c:v>
                </c:pt>
                <c:pt idx="49">
                  <c:v>2005 (AN)</c:v>
                </c:pt>
              </c:strCache>
            </c:strRef>
          </c:cat>
          <c:val>
            <c:numRef>
              <c:f>'Strm Seg GW ZBud Stream In'!#REF!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5A-4C4E-ABEF-09B71B9EA450}"/>
            </c:ext>
          </c:extLst>
        </c:ser>
        <c:ser>
          <c:idx val="1"/>
          <c:order val="1"/>
          <c:tx>
            <c:v>Existing Conditions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'Strm Seg GW ZBud Stream In'!#REF!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5A-4C4E-ABEF-09B71B9EA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430104"/>
        <c:axId val="596424528"/>
      </c:barChart>
      <c:catAx>
        <c:axId val="59643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24528"/>
        <c:crosses val="autoZero"/>
        <c:auto val="1"/>
        <c:lblAlgn val="ctr"/>
        <c:lblOffset val="100"/>
        <c:noMultiLvlLbl val="0"/>
      </c:catAx>
      <c:valAx>
        <c:axId val="5964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 Accretions (af)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270195392242661E-2"/>
          <c:y val="0.1569354792189438"/>
          <c:w val="0.89880358705161856"/>
          <c:h val="0.82108649880303419"/>
        </c:manualLayout>
      </c:layout>
      <c:barChart>
        <c:barDir val="col"/>
        <c:grouping val="clustered"/>
        <c:varyColors val="0"/>
        <c:ser>
          <c:idx val="0"/>
          <c:order val="0"/>
          <c:tx>
            <c:v>Wet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'Strm Seg GW ZBud Stream In'!$AI$61:$AI$72</c:f>
              <c:numCache>
                <c:formatCode>0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'Strm Seg GW ZBud Stream In'!$AK$61:$AK$72</c:f>
              <c:numCache>
                <c:formatCode>0</c:formatCode>
                <c:ptCount val="12"/>
                <c:pt idx="0">
                  <c:v>-11.426024873509398</c:v>
                </c:pt>
                <c:pt idx="1">
                  <c:v>-11.458563994678086</c:v>
                </c:pt>
                <c:pt idx="2">
                  <c:v>-11.156105188987265</c:v>
                </c:pt>
                <c:pt idx="3">
                  <c:v>-8.6398585431257153</c:v>
                </c:pt>
                <c:pt idx="4">
                  <c:v>-6.5084634065542835</c:v>
                </c:pt>
                <c:pt idx="5">
                  <c:v>-4.1108200626180471</c:v>
                </c:pt>
                <c:pt idx="6">
                  <c:v>-2.7389214879700021</c:v>
                </c:pt>
                <c:pt idx="7">
                  <c:v>-2.2246012068004233</c:v>
                </c:pt>
                <c:pt idx="8">
                  <c:v>-2.0900399308790272</c:v>
                </c:pt>
                <c:pt idx="9">
                  <c:v>-2.4763697418145703</c:v>
                </c:pt>
                <c:pt idx="10">
                  <c:v>-4.701665552401515</c:v>
                </c:pt>
                <c:pt idx="11">
                  <c:v>-8.9165135509609232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B-4D53-8D08-950B00613EE2}"/>
            </c:ext>
          </c:extLst>
        </c:ser>
        <c:ser>
          <c:idx val="1"/>
          <c:order val="1"/>
          <c:tx>
            <c:v>Above Normal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'Strm Seg GW ZBud Stream In'!$AI$61:$AI$72</c:f>
              <c:numCache>
                <c:formatCode>0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'Strm Seg GW ZBud Stream In'!$AK$9:$AK$20</c:f>
              <c:numCache>
                <c:formatCode>0</c:formatCode>
                <c:ptCount val="12"/>
                <c:pt idx="0">
                  <c:v>-10.713466745814259</c:v>
                </c:pt>
                <c:pt idx="1">
                  <c:v>-10.281863551640937</c:v>
                </c:pt>
                <c:pt idx="2">
                  <c:v>-9.451428586917336</c:v>
                </c:pt>
                <c:pt idx="3">
                  <c:v>-8.1485729490519017</c:v>
                </c:pt>
                <c:pt idx="4">
                  <c:v>-7.0471307642892578</c:v>
                </c:pt>
                <c:pt idx="5">
                  <c:v>-3.8456852365347451</c:v>
                </c:pt>
                <c:pt idx="6">
                  <c:v>-2.6963985135431829</c:v>
                </c:pt>
                <c:pt idx="7">
                  <c:v>-2.1310082373126682</c:v>
                </c:pt>
                <c:pt idx="8">
                  <c:v>-1.8761868750525166</c:v>
                </c:pt>
                <c:pt idx="9">
                  <c:v>-2.0831808657987541</c:v>
                </c:pt>
                <c:pt idx="10">
                  <c:v>-3.0555695599809543</c:v>
                </c:pt>
                <c:pt idx="11">
                  <c:v>-6.3173059460983225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DB-4D53-8D08-950B00613EE2}"/>
            </c:ext>
          </c:extLst>
        </c:ser>
        <c:ser>
          <c:idx val="2"/>
          <c:order val="2"/>
          <c:tx>
            <c:v>Below Normal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'Strm Seg GW ZBud Stream In'!$AK$22:$AK$33</c:f>
              <c:numCache>
                <c:formatCode>0</c:formatCode>
                <c:ptCount val="12"/>
                <c:pt idx="0">
                  <c:v>-7.432797002066053</c:v>
                </c:pt>
                <c:pt idx="1">
                  <c:v>-6.689274235061462</c:v>
                </c:pt>
                <c:pt idx="2">
                  <c:v>-9.2367866161339727</c:v>
                </c:pt>
                <c:pt idx="3">
                  <c:v>-5.9443227136698278</c:v>
                </c:pt>
                <c:pt idx="4">
                  <c:v>-3.3901398698067995</c:v>
                </c:pt>
                <c:pt idx="5">
                  <c:v>-2.2282678249403736</c:v>
                </c:pt>
                <c:pt idx="6">
                  <c:v>-1.5888649597391882</c:v>
                </c:pt>
                <c:pt idx="7">
                  <c:v>-1.4168377951849656</c:v>
                </c:pt>
                <c:pt idx="8">
                  <c:v>-1.3524913872783801</c:v>
                </c:pt>
                <c:pt idx="9">
                  <c:v>-1.6513907228431082</c:v>
                </c:pt>
                <c:pt idx="10">
                  <c:v>-2.192743984022028</c:v>
                </c:pt>
                <c:pt idx="11">
                  <c:v>-3.9301783135182879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DB-4D53-8D08-950B00613EE2}"/>
            </c:ext>
          </c:extLst>
        </c:ser>
        <c:ser>
          <c:idx val="3"/>
          <c:order val="3"/>
          <c:tx>
            <c:v>Dry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'Strm Seg GW ZBud Stream In'!$AK$48:$AK$59</c:f>
              <c:numCache>
                <c:formatCode>0</c:formatCode>
                <c:ptCount val="12"/>
                <c:pt idx="0">
                  <c:v>-4.658199733051128</c:v>
                </c:pt>
                <c:pt idx="1">
                  <c:v>-6.9802914863954157</c:v>
                </c:pt>
                <c:pt idx="2">
                  <c:v>-7.1937377372540041</c:v>
                </c:pt>
                <c:pt idx="3">
                  <c:v>-4.3144993818046506</c:v>
                </c:pt>
                <c:pt idx="4">
                  <c:v>-3.2708787589781596</c:v>
                </c:pt>
                <c:pt idx="5">
                  <c:v>-2.1370353031557974</c:v>
                </c:pt>
                <c:pt idx="6">
                  <c:v>-1.799639653872559</c:v>
                </c:pt>
                <c:pt idx="7">
                  <c:v>-1.6606705783543727</c:v>
                </c:pt>
                <c:pt idx="8">
                  <c:v>-1.5906946595124061</c:v>
                </c:pt>
                <c:pt idx="9">
                  <c:v>-2.0361298686513969</c:v>
                </c:pt>
                <c:pt idx="10">
                  <c:v>-3.2990865113375825</c:v>
                </c:pt>
                <c:pt idx="11">
                  <c:v>-5.8269432495507285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DB-4D53-8D08-950B00613EE2}"/>
            </c:ext>
          </c:extLst>
        </c:ser>
        <c:ser>
          <c:idx val="4"/>
          <c:order val="4"/>
          <c:tx>
            <c:v>Critical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'Strm Seg GW ZBud Stream In'!$AK$35:$AK$46</c:f>
              <c:numCache>
                <c:formatCode>0</c:formatCode>
                <c:ptCount val="12"/>
                <c:pt idx="0">
                  <c:v>-3.1400802349937269</c:v>
                </c:pt>
                <c:pt idx="1">
                  <c:v>-4.9222961352339061</c:v>
                </c:pt>
                <c:pt idx="2">
                  <c:v>-5.1974903006731532</c:v>
                </c:pt>
                <c:pt idx="3">
                  <c:v>-4.015391687302599</c:v>
                </c:pt>
                <c:pt idx="4">
                  <c:v>-3.0717269465500241</c:v>
                </c:pt>
                <c:pt idx="5">
                  <c:v>-2.1699708872709662</c:v>
                </c:pt>
                <c:pt idx="6">
                  <c:v>-1.6287215830411139</c:v>
                </c:pt>
                <c:pt idx="7">
                  <c:v>-1.3308179578295127</c:v>
                </c:pt>
                <c:pt idx="8">
                  <c:v>-1.2033294285700165</c:v>
                </c:pt>
                <c:pt idx="9">
                  <c:v>-1.6153092232933082</c:v>
                </c:pt>
                <c:pt idx="10">
                  <c:v>-1.7623432534092534</c:v>
                </c:pt>
                <c:pt idx="11">
                  <c:v>-3.4080308656472833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DB-4D53-8D08-950B00613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430104"/>
        <c:axId val="596424528"/>
      </c:barChart>
      <c:catAx>
        <c:axId val="59643010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24528"/>
        <c:crosses val="autoZero"/>
        <c:auto val="1"/>
        <c:lblAlgn val="ctr"/>
        <c:lblOffset val="100"/>
        <c:noMultiLvlLbl val="0"/>
      </c:catAx>
      <c:valAx>
        <c:axId val="5964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 Accretions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270195392242661E-2"/>
          <c:y val="0.1569354792189438"/>
          <c:w val="0.89880358705161856"/>
          <c:h val="0.82108649880303419"/>
        </c:manualLayout>
      </c:layout>
      <c:barChart>
        <c:barDir val="col"/>
        <c:grouping val="clustered"/>
        <c:varyColors val="0"/>
        <c:ser>
          <c:idx val="0"/>
          <c:order val="0"/>
          <c:tx>
            <c:v>Wet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'Strm Seg GW ZBud Stream In'!$AI$61:$AI$72</c:f>
              <c:numCache>
                <c:formatCode>0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'Strm Seg GW ZBud Stream In'!$AL$61:$AL$72</c:f>
              <c:numCache>
                <c:formatCode>0</c:formatCode>
                <c:ptCount val="12"/>
                <c:pt idx="0">
                  <c:v>-22.508514317452789</c:v>
                </c:pt>
                <c:pt idx="1">
                  <c:v>-24.232538381678836</c:v>
                </c:pt>
                <c:pt idx="2">
                  <c:v>-24.819763045122251</c:v>
                </c:pt>
                <c:pt idx="3">
                  <c:v>-22.236823357920233</c:v>
                </c:pt>
                <c:pt idx="4">
                  <c:v>-18.908123859145103</c:v>
                </c:pt>
                <c:pt idx="5">
                  <c:v>-13.705373680691794</c:v>
                </c:pt>
                <c:pt idx="6">
                  <c:v>-9.5308030381078694</c:v>
                </c:pt>
                <c:pt idx="7">
                  <c:v>-7.2166481466488444</c:v>
                </c:pt>
                <c:pt idx="8">
                  <c:v>-7.425791767589863</c:v>
                </c:pt>
                <c:pt idx="9">
                  <c:v>-8.6346580891230644</c:v>
                </c:pt>
                <c:pt idx="10">
                  <c:v>-13.497236257092025</c:v>
                </c:pt>
                <c:pt idx="11">
                  <c:v>-20.134779532828862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9-4115-825D-05B300020C53}"/>
            </c:ext>
          </c:extLst>
        </c:ser>
        <c:ser>
          <c:idx val="1"/>
          <c:order val="1"/>
          <c:tx>
            <c:v>Above Normal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'Strm Seg GW ZBud Stream In'!$AI$61:$AI$72</c:f>
              <c:numCache>
                <c:formatCode>0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'Strm Seg GW ZBud Stream In'!$AL$9:$AL$20</c:f>
              <c:numCache>
                <c:formatCode>0</c:formatCode>
                <c:ptCount val="12"/>
                <c:pt idx="0">
                  <c:v>-20.245411743659382</c:v>
                </c:pt>
                <c:pt idx="1">
                  <c:v>-21.160037261429785</c:v>
                </c:pt>
                <c:pt idx="2">
                  <c:v>-21.466493734600778</c:v>
                </c:pt>
                <c:pt idx="3">
                  <c:v>-21.151275803153798</c:v>
                </c:pt>
                <c:pt idx="4">
                  <c:v>-19.011061689042126</c:v>
                </c:pt>
                <c:pt idx="5">
                  <c:v>-13.482746547909139</c:v>
                </c:pt>
                <c:pt idx="6">
                  <c:v>-9.1820150651476844</c:v>
                </c:pt>
                <c:pt idx="7">
                  <c:v>-7.1187430711975948</c:v>
                </c:pt>
                <c:pt idx="8">
                  <c:v>-6.5630479231437135</c:v>
                </c:pt>
                <c:pt idx="9">
                  <c:v>-7.7753157094416023</c:v>
                </c:pt>
                <c:pt idx="10">
                  <c:v>-9.5789149371201301</c:v>
                </c:pt>
                <c:pt idx="11">
                  <c:v>-14.596591232506894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29-4115-825D-05B300020C53}"/>
            </c:ext>
          </c:extLst>
        </c:ser>
        <c:ser>
          <c:idx val="2"/>
          <c:order val="2"/>
          <c:tx>
            <c:v>Below Normal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'Strm Seg GW ZBud Stream In'!$AL$22:$AL$33</c:f>
              <c:numCache>
                <c:formatCode>0</c:formatCode>
                <c:ptCount val="12"/>
                <c:pt idx="0">
                  <c:v>-15.115609485451001</c:v>
                </c:pt>
                <c:pt idx="1">
                  <c:v>-17.258331882211646</c:v>
                </c:pt>
                <c:pt idx="2">
                  <c:v>-20.970975810986545</c:v>
                </c:pt>
                <c:pt idx="3">
                  <c:v>-18.786747073613721</c:v>
                </c:pt>
                <c:pt idx="4">
                  <c:v>-14.029552743133333</c:v>
                </c:pt>
                <c:pt idx="5">
                  <c:v>-11.346868071849165</c:v>
                </c:pt>
                <c:pt idx="6">
                  <c:v>-7.689955782851202</c:v>
                </c:pt>
                <c:pt idx="7">
                  <c:v>-5.4512132037197691</c:v>
                </c:pt>
                <c:pt idx="8">
                  <c:v>-5.4506085461467357</c:v>
                </c:pt>
                <c:pt idx="9">
                  <c:v>-7.3163274433430638</c:v>
                </c:pt>
                <c:pt idx="10">
                  <c:v>-9.5807721393806577</c:v>
                </c:pt>
                <c:pt idx="11">
                  <c:v>-12.512020696803221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29-4115-825D-05B300020C53}"/>
            </c:ext>
          </c:extLst>
        </c:ser>
        <c:ser>
          <c:idx val="3"/>
          <c:order val="3"/>
          <c:tx>
            <c:v>Dry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'Strm Seg GW ZBud Stream In'!$AL$48:$AL$59</c:f>
              <c:numCache>
                <c:formatCode>0</c:formatCode>
                <c:ptCount val="12"/>
                <c:pt idx="0">
                  <c:v>-11.522479813298419</c:v>
                </c:pt>
                <c:pt idx="1">
                  <c:v>-15.61620614971474</c:v>
                </c:pt>
                <c:pt idx="2">
                  <c:v>-17.621425144539227</c:v>
                </c:pt>
                <c:pt idx="3">
                  <c:v>-14.86370893202252</c:v>
                </c:pt>
                <c:pt idx="4">
                  <c:v>-11.336928275786761</c:v>
                </c:pt>
                <c:pt idx="5">
                  <c:v>-8.7212719219273289</c:v>
                </c:pt>
                <c:pt idx="6">
                  <c:v>-6.0361577484291491</c:v>
                </c:pt>
                <c:pt idx="7">
                  <c:v>-4.5472963004696592</c:v>
                </c:pt>
                <c:pt idx="8">
                  <c:v>-4.9656811552450568</c:v>
                </c:pt>
                <c:pt idx="9">
                  <c:v>-7.765761077274612</c:v>
                </c:pt>
                <c:pt idx="10">
                  <c:v>-10.975416231529163</c:v>
                </c:pt>
                <c:pt idx="11">
                  <c:v>-13.666272090367654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29-4115-825D-05B300020C53}"/>
            </c:ext>
          </c:extLst>
        </c:ser>
        <c:ser>
          <c:idx val="4"/>
          <c:order val="4"/>
          <c:tx>
            <c:v>Critical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'Strm Seg GW ZBud Stream In'!$AL$35:$AL$46</c:f>
              <c:numCache>
                <c:formatCode>0</c:formatCode>
                <c:ptCount val="12"/>
                <c:pt idx="0">
                  <c:v>-10.044298096870339</c:v>
                </c:pt>
                <c:pt idx="1">
                  <c:v>-13.450817841805149</c:v>
                </c:pt>
                <c:pt idx="2">
                  <c:v>-15.216561298645518</c:v>
                </c:pt>
                <c:pt idx="3">
                  <c:v>-12.913329082578331</c:v>
                </c:pt>
                <c:pt idx="4">
                  <c:v>-9.908682111289103</c:v>
                </c:pt>
                <c:pt idx="5">
                  <c:v>-6.8327130196671559</c:v>
                </c:pt>
                <c:pt idx="6">
                  <c:v>-4.9630514362083016</c:v>
                </c:pt>
                <c:pt idx="7">
                  <c:v>-3.4340424249584687</c:v>
                </c:pt>
                <c:pt idx="8">
                  <c:v>-3.5473637904872057</c:v>
                </c:pt>
                <c:pt idx="9">
                  <c:v>-6.4960784154282321</c:v>
                </c:pt>
                <c:pt idx="10">
                  <c:v>-7.5110445489009816</c:v>
                </c:pt>
                <c:pt idx="11">
                  <c:v>-10.078823921641971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29-4115-825D-05B300020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430104"/>
        <c:axId val="596424528"/>
      </c:barChart>
      <c:catAx>
        <c:axId val="59643010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24528"/>
        <c:crosses val="autoZero"/>
        <c:auto val="1"/>
        <c:lblAlgn val="ctr"/>
        <c:lblOffset val="100"/>
        <c:noMultiLvlLbl val="0"/>
      </c:catAx>
      <c:valAx>
        <c:axId val="5964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 Accretions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270195392242661E-2"/>
          <c:y val="0.1569354792189438"/>
          <c:w val="0.89880358705161856"/>
          <c:h val="0.82108649880303419"/>
        </c:manualLayout>
      </c:layout>
      <c:barChart>
        <c:barDir val="col"/>
        <c:grouping val="clustered"/>
        <c:varyColors val="0"/>
        <c:ser>
          <c:idx val="0"/>
          <c:order val="0"/>
          <c:tx>
            <c:v>Wet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'Strm Seg GW ZBud Stream In'!$AI$61:$AI$72</c:f>
              <c:numCache>
                <c:formatCode>0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'Strm Seg GW ZBud Stream In'!$AR$61:$AR$72</c:f>
              <c:numCache>
                <c:formatCode>0</c:formatCode>
                <c:ptCount val="12"/>
                <c:pt idx="0">
                  <c:v>-3.8211528419418106</c:v>
                </c:pt>
                <c:pt idx="1">
                  <c:v>-3.2738261032615239</c:v>
                </c:pt>
                <c:pt idx="2">
                  <c:v>-2.8815144295274724</c:v>
                </c:pt>
                <c:pt idx="3">
                  <c:v>-2.0284155880214669</c:v>
                </c:pt>
                <c:pt idx="4">
                  <c:v>-2.1197388978002603</c:v>
                </c:pt>
                <c:pt idx="5">
                  <c:v>-2.1615209536648363</c:v>
                </c:pt>
                <c:pt idx="6">
                  <c:v>-2.2412886679764434</c:v>
                </c:pt>
                <c:pt idx="7">
                  <c:v>-2.2855952915904036</c:v>
                </c:pt>
                <c:pt idx="8">
                  <c:v>-2.3373264212360669</c:v>
                </c:pt>
                <c:pt idx="9">
                  <c:v>-2.6952441796292059</c:v>
                </c:pt>
                <c:pt idx="10">
                  <c:v>-3.6796761689737427</c:v>
                </c:pt>
                <c:pt idx="11">
                  <c:v>-4.2852056817976916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8-4E9B-A616-BE336A0FEB68}"/>
            </c:ext>
          </c:extLst>
        </c:ser>
        <c:ser>
          <c:idx val="1"/>
          <c:order val="1"/>
          <c:tx>
            <c:v>Above Normal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'Strm Seg GW ZBud Stream In'!$AI$61:$AI$72</c:f>
              <c:numCache>
                <c:formatCode>0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'Strm Seg GW ZBud Stream In'!$AR$9:$AR$20</c:f>
              <c:numCache>
                <c:formatCode>0</c:formatCode>
                <c:ptCount val="12"/>
                <c:pt idx="0">
                  <c:v>-3.9614995758014366</c:v>
                </c:pt>
                <c:pt idx="1">
                  <c:v>-3.3889538404480644</c:v>
                </c:pt>
                <c:pt idx="2">
                  <c:v>-2.3760676115588013</c:v>
                </c:pt>
                <c:pt idx="3">
                  <c:v>-2.4527770775565076</c:v>
                </c:pt>
                <c:pt idx="4">
                  <c:v>-2.3910568642916972</c:v>
                </c:pt>
                <c:pt idx="5">
                  <c:v>-2.2103464694843571</c:v>
                </c:pt>
                <c:pt idx="6">
                  <c:v>-2.1554030428454101</c:v>
                </c:pt>
                <c:pt idx="7">
                  <c:v>-2.1736991469949665</c:v>
                </c:pt>
                <c:pt idx="8">
                  <c:v>-2.1796907822872025</c:v>
                </c:pt>
                <c:pt idx="9">
                  <c:v>-2.686423748614239</c:v>
                </c:pt>
                <c:pt idx="10">
                  <c:v>-2.7321933731059018</c:v>
                </c:pt>
                <c:pt idx="11">
                  <c:v>-4.0646353925259726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C8-4E9B-A616-BE336A0FEB68}"/>
            </c:ext>
          </c:extLst>
        </c:ser>
        <c:ser>
          <c:idx val="2"/>
          <c:order val="2"/>
          <c:tx>
            <c:v>Below Normal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'Strm Seg GW ZBud Stream In'!$AR$22:$AR$33</c:f>
              <c:numCache>
                <c:formatCode>0</c:formatCode>
                <c:ptCount val="12"/>
                <c:pt idx="0">
                  <c:v>-3.7536850230280701</c:v>
                </c:pt>
                <c:pt idx="1">
                  <c:v>-2.9721137237457222</c:v>
                </c:pt>
                <c:pt idx="2">
                  <c:v>-3.2020246437576509</c:v>
                </c:pt>
                <c:pt idx="3">
                  <c:v>-2.680692637334936</c:v>
                </c:pt>
                <c:pt idx="4">
                  <c:v>-2.2181758815438282</c:v>
                </c:pt>
                <c:pt idx="5">
                  <c:v>-2.186913834002314</c:v>
                </c:pt>
                <c:pt idx="6">
                  <c:v>-2.1420265578116231</c:v>
                </c:pt>
                <c:pt idx="7">
                  <c:v>-2.1098879652918212</c:v>
                </c:pt>
                <c:pt idx="8">
                  <c:v>-2.0796313173424341</c:v>
                </c:pt>
                <c:pt idx="9">
                  <c:v>-2.2981157827511214</c:v>
                </c:pt>
                <c:pt idx="10">
                  <c:v>-2.7731994079359841</c:v>
                </c:pt>
                <c:pt idx="11">
                  <c:v>-3.2903588600995426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C8-4E9B-A616-BE336A0FEB68}"/>
            </c:ext>
          </c:extLst>
        </c:ser>
        <c:ser>
          <c:idx val="3"/>
          <c:order val="3"/>
          <c:tx>
            <c:v>Dry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'Strm Seg GW ZBud Stream In'!$AR$48:$AR$59</c:f>
              <c:numCache>
                <c:formatCode>0</c:formatCode>
                <c:ptCount val="12"/>
                <c:pt idx="0">
                  <c:v>-2.6424685684547282</c:v>
                </c:pt>
                <c:pt idx="1">
                  <c:v>-3.4617739205588962</c:v>
                </c:pt>
                <c:pt idx="2">
                  <c:v>-2.9101260514451597</c:v>
                </c:pt>
                <c:pt idx="3">
                  <c:v>-2.3151475866373779</c:v>
                </c:pt>
                <c:pt idx="4">
                  <c:v>-2.3361046606856801</c:v>
                </c:pt>
                <c:pt idx="5">
                  <c:v>-2.2585617054989382</c:v>
                </c:pt>
                <c:pt idx="6">
                  <c:v>-2.2061035803442919</c:v>
                </c:pt>
                <c:pt idx="7">
                  <c:v>-2.176179285557462</c:v>
                </c:pt>
                <c:pt idx="8">
                  <c:v>-2.3267912660400687</c:v>
                </c:pt>
                <c:pt idx="9">
                  <c:v>-2.5445756988240538</c:v>
                </c:pt>
                <c:pt idx="10">
                  <c:v>-3.3372345661228953</c:v>
                </c:pt>
                <c:pt idx="11">
                  <c:v>-3.5895562352542107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C8-4E9B-A616-BE336A0FEB68}"/>
            </c:ext>
          </c:extLst>
        </c:ser>
        <c:ser>
          <c:idx val="4"/>
          <c:order val="4"/>
          <c:tx>
            <c:v>Critical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'Strm Seg GW ZBud Stream In'!$AR$35:$AR$46</c:f>
              <c:numCache>
                <c:formatCode>0</c:formatCode>
                <c:ptCount val="12"/>
                <c:pt idx="0">
                  <c:v>-2.6196864167331144</c:v>
                </c:pt>
                <c:pt idx="1">
                  <c:v>-3.1415155180923584</c:v>
                </c:pt>
                <c:pt idx="2">
                  <c:v>-2.748825820610167</c:v>
                </c:pt>
                <c:pt idx="3">
                  <c:v>-2.1066840651057497</c:v>
                </c:pt>
                <c:pt idx="4">
                  <c:v>-2.1435093793243971</c:v>
                </c:pt>
                <c:pt idx="5">
                  <c:v>-1.9894423108290458</c:v>
                </c:pt>
                <c:pt idx="6">
                  <c:v>-1.9470403121769781</c:v>
                </c:pt>
                <c:pt idx="7">
                  <c:v>-1.9573148302719445</c:v>
                </c:pt>
                <c:pt idx="8">
                  <c:v>-1.9663794935670262</c:v>
                </c:pt>
                <c:pt idx="9">
                  <c:v>-2.3554093567950773</c:v>
                </c:pt>
                <c:pt idx="10">
                  <c:v>-2.3388741430527338</c:v>
                </c:pt>
                <c:pt idx="11">
                  <c:v>-2.96416020403624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C8-4E9B-A616-BE336A0FE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430104"/>
        <c:axId val="596424528"/>
      </c:barChart>
      <c:catAx>
        <c:axId val="59643010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24528"/>
        <c:crosses val="autoZero"/>
        <c:auto val="1"/>
        <c:lblAlgn val="ctr"/>
        <c:lblOffset val="100"/>
        <c:noMultiLvlLbl val="0"/>
      </c:catAx>
      <c:valAx>
        <c:axId val="5964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 Accretions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270195392242661E-2"/>
          <c:y val="0.1569354792189438"/>
          <c:w val="0.89880358705161856"/>
          <c:h val="0.82108649880303419"/>
        </c:manualLayout>
      </c:layout>
      <c:barChart>
        <c:barDir val="col"/>
        <c:grouping val="clustered"/>
        <c:varyColors val="0"/>
        <c:ser>
          <c:idx val="0"/>
          <c:order val="0"/>
          <c:tx>
            <c:v>Wet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'Strm Seg GW ZBud Stream In'!$AI$61:$AI$72</c:f>
              <c:numCache>
                <c:formatCode>0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'Strm Seg GW ZBud Stream In'!$AS$61:$AS$72</c:f>
              <c:numCache>
                <c:formatCode>0</c:formatCode>
                <c:ptCount val="12"/>
                <c:pt idx="0">
                  <c:v>-773.33495022575812</c:v>
                </c:pt>
                <c:pt idx="1">
                  <c:v>-754.29198847225541</c:v>
                </c:pt>
                <c:pt idx="2">
                  <c:v>-717.40563717994632</c:v>
                </c:pt>
                <c:pt idx="3">
                  <c:v>-393.638539691586</c:v>
                </c:pt>
                <c:pt idx="4">
                  <c:v>-195.79232737404769</c:v>
                </c:pt>
                <c:pt idx="5">
                  <c:v>-176.61467249737873</c:v>
                </c:pt>
                <c:pt idx="6">
                  <c:v>-174.80720148801242</c:v>
                </c:pt>
                <c:pt idx="7">
                  <c:v>-172.01950453089322</c:v>
                </c:pt>
                <c:pt idx="8">
                  <c:v>-134.15635514735703</c:v>
                </c:pt>
                <c:pt idx="9">
                  <c:v>-82.225647708602992</c:v>
                </c:pt>
                <c:pt idx="10">
                  <c:v>-185.06840126697426</c:v>
                </c:pt>
                <c:pt idx="11">
                  <c:v>-503.35579187483273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3-49C9-AEB7-F8B310CA552A}"/>
            </c:ext>
          </c:extLst>
        </c:ser>
        <c:ser>
          <c:idx val="1"/>
          <c:order val="1"/>
          <c:tx>
            <c:v>Above Normal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'Strm Seg GW ZBud Stream In'!$AI$61:$AI$72</c:f>
              <c:numCache>
                <c:formatCode>0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'Strm Seg GW ZBud Stream In'!$AS$9:$AS$20</c:f>
              <c:numCache>
                <c:formatCode>0</c:formatCode>
                <c:ptCount val="12"/>
                <c:pt idx="0">
                  <c:v>-557.79830103732138</c:v>
                </c:pt>
                <c:pt idx="1">
                  <c:v>-543.41291589521597</c:v>
                </c:pt>
                <c:pt idx="2">
                  <c:v>-457.23755932681183</c:v>
                </c:pt>
                <c:pt idx="3">
                  <c:v>-96.98218637089316</c:v>
                </c:pt>
                <c:pt idx="4">
                  <c:v>-259.62589210448567</c:v>
                </c:pt>
                <c:pt idx="5">
                  <c:v>-143.31680811136317</c:v>
                </c:pt>
                <c:pt idx="6">
                  <c:v>-163.04558304940488</c:v>
                </c:pt>
                <c:pt idx="7">
                  <c:v>-123.36352868151498</c:v>
                </c:pt>
                <c:pt idx="8">
                  <c:v>-97.86041789205386</c:v>
                </c:pt>
                <c:pt idx="9">
                  <c:v>-64.085587819944649</c:v>
                </c:pt>
                <c:pt idx="10">
                  <c:v>-68.894490659048259</c:v>
                </c:pt>
                <c:pt idx="11">
                  <c:v>-230.31196890475454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43-49C9-AEB7-F8B310CA552A}"/>
            </c:ext>
          </c:extLst>
        </c:ser>
        <c:ser>
          <c:idx val="2"/>
          <c:order val="2"/>
          <c:tx>
            <c:v>Below Normal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'Strm Seg GW ZBud Stream In'!$AS$22:$AS$33</c:f>
              <c:numCache>
                <c:formatCode>0</c:formatCode>
                <c:ptCount val="12"/>
                <c:pt idx="0">
                  <c:v>-296.35756780035797</c:v>
                </c:pt>
                <c:pt idx="1">
                  <c:v>-271.9489478038455</c:v>
                </c:pt>
                <c:pt idx="2">
                  <c:v>-333.78576731984282</c:v>
                </c:pt>
                <c:pt idx="3">
                  <c:v>-135.6474116590073</c:v>
                </c:pt>
                <c:pt idx="4">
                  <c:v>-119.9645337058024</c:v>
                </c:pt>
                <c:pt idx="5">
                  <c:v>-196.40375404781759</c:v>
                </c:pt>
                <c:pt idx="6">
                  <c:v>-242.25184071317901</c:v>
                </c:pt>
                <c:pt idx="7">
                  <c:v>-206.69734991095896</c:v>
                </c:pt>
                <c:pt idx="8">
                  <c:v>-166.88606645853935</c:v>
                </c:pt>
                <c:pt idx="9">
                  <c:v>-143.98551073652922</c:v>
                </c:pt>
                <c:pt idx="10">
                  <c:v>-105.53033035362252</c:v>
                </c:pt>
                <c:pt idx="11">
                  <c:v>-151.15354278254659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43-49C9-AEB7-F8B310CA552A}"/>
            </c:ext>
          </c:extLst>
        </c:ser>
        <c:ser>
          <c:idx val="3"/>
          <c:order val="3"/>
          <c:tx>
            <c:v>Dry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'Strm Seg GW ZBud Stream In'!$AS$48:$AS$59</c:f>
              <c:numCache>
                <c:formatCode>0</c:formatCode>
                <c:ptCount val="12"/>
                <c:pt idx="0">
                  <c:v>-95.321343480023558</c:v>
                </c:pt>
                <c:pt idx="1">
                  <c:v>-84.217472721379949</c:v>
                </c:pt>
                <c:pt idx="2">
                  <c:v>-81.949818723361773</c:v>
                </c:pt>
                <c:pt idx="3">
                  <c:v>1.7784940041053159</c:v>
                </c:pt>
                <c:pt idx="4">
                  <c:v>-76.646713264617418</c:v>
                </c:pt>
                <c:pt idx="5">
                  <c:v>-146.04317764413554</c:v>
                </c:pt>
                <c:pt idx="6">
                  <c:v>-229.83311629700793</c:v>
                </c:pt>
                <c:pt idx="7">
                  <c:v>-176.86588316746798</c:v>
                </c:pt>
                <c:pt idx="8">
                  <c:v>-105.5488974515947</c:v>
                </c:pt>
                <c:pt idx="9">
                  <c:v>-30.636576642089867</c:v>
                </c:pt>
                <c:pt idx="10">
                  <c:v>-65.898183826089024</c:v>
                </c:pt>
                <c:pt idx="11">
                  <c:v>-179.16274704096818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43-49C9-AEB7-F8B310CA552A}"/>
            </c:ext>
          </c:extLst>
        </c:ser>
        <c:ser>
          <c:idx val="4"/>
          <c:order val="4"/>
          <c:tx>
            <c:v>Critical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'Strm Seg GW ZBud Stream In'!$AS$35:$AS$46</c:f>
              <c:numCache>
                <c:formatCode>0</c:formatCode>
                <c:ptCount val="12"/>
                <c:pt idx="0">
                  <c:v>-49.457980904128888</c:v>
                </c:pt>
                <c:pt idx="1">
                  <c:v>-91.201079946942741</c:v>
                </c:pt>
                <c:pt idx="2">
                  <c:v>-21.29067654449015</c:v>
                </c:pt>
                <c:pt idx="3">
                  <c:v>-27.216882417196803</c:v>
                </c:pt>
                <c:pt idx="4">
                  <c:v>-81.820158623635479</c:v>
                </c:pt>
                <c:pt idx="5">
                  <c:v>-119.64770137951828</c:v>
                </c:pt>
                <c:pt idx="6">
                  <c:v>-167.30368041082764</c:v>
                </c:pt>
                <c:pt idx="7">
                  <c:v>-161.58474396694936</c:v>
                </c:pt>
                <c:pt idx="8">
                  <c:v>-137.81614001789268</c:v>
                </c:pt>
                <c:pt idx="9">
                  <c:v>-78.169681657354403</c:v>
                </c:pt>
                <c:pt idx="10">
                  <c:v>-62.905045053060292</c:v>
                </c:pt>
                <c:pt idx="11">
                  <c:v>-119.50291996255635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43-49C9-AEB7-F8B310CA5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430104"/>
        <c:axId val="596424528"/>
      </c:barChart>
      <c:catAx>
        <c:axId val="59643010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24528"/>
        <c:crosses val="autoZero"/>
        <c:auto val="1"/>
        <c:lblAlgn val="ctr"/>
        <c:lblOffset val="100"/>
        <c:noMultiLvlLbl val="0"/>
      </c:catAx>
      <c:valAx>
        <c:axId val="5964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 Accretions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Land and Surface Water System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68564572302068"/>
          <c:y val="0.12961562157674705"/>
          <c:w val="0.47599738421462234"/>
          <c:h val="0.786513391153316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WB Figures'!$C$7</c:f>
              <c:strCache>
                <c:ptCount val="1"/>
                <c:pt idx="0">
                  <c:v>Surface Water Inflows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'Historical WB Figures'!$D$6:$E$6</c:f>
              <c:strCache>
                <c:ptCount val="2"/>
                <c:pt idx="0">
                  <c:v>Inflows</c:v>
                </c:pt>
                <c:pt idx="1">
                  <c:v>Outflows</c:v>
                </c:pt>
              </c:strCache>
            </c:strRef>
          </c:cat>
          <c:val>
            <c:numRef>
              <c:f>'Historical WB Figures'!$D$7:$E$7</c:f>
              <c:numCache>
                <c:formatCode>General</c:formatCode>
                <c:ptCount val="2"/>
                <c:pt idx="0" formatCode="#,##0">
                  <c:v>1067.1509002811879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C7-48FE-A423-CDFF5C1DEA14}"/>
            </c:ext>
          </c:extLst>
        </c:ser>
        <c:ser>
          <c:idx val="1"/>
          <c:order val="1"/>
          <c:tx>
            <c:strRef>
              <c:f>'Historical WB Figures'!$C$8</c:f>
              <c:strCache>
                <c:ptCount val="1"/>
                <c:pt idx="0">
                  <c:v>Groundwater Pumping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'Historical WB Figures'!$D$8:$E$8</c:f>
              <c:numCache>
                <c:formatCode>General</c:formatCode>
                <c:ptCount val="2"/>
                <c:pt idx="0" formatCode="0">
                  <c:v>47.129878947368418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C7-48FE-A423-CDFF5C1DEA14}"/>
            </c:ext>
          </c:extLst>
        </c:ser>
        <c:ser>
          <c:idx val="7"/>
          <c:order val="2"/>
          <c:tx>
            <c:strRef>
              <c:f>'Historical WB Figures'!$C$9</c:f>
              <c:strCache>
                <c:ptCount val="1"/>
                <c:pt idx="0">
                  <c:v>Stream Accretions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'Historical WB Figures'!$D$9:$E$9</c:f>
              <c:numCache>
                <c:formatCode>General</c:formatCode>
                <c:ptCount val="2"/>
                <c:pt idx="0" formatCode="0">
                  <c:v>36.337427368421046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C7-48FE-A423-CDFF5C1DEA14}"/>
            </c:ext>
          </c:extLst>
        </c:ser>
        <c:ser>
          <c:idx val="2"/>
          <c:order val="3"/>
          <c:tx>
            <c:strRef>
              <c:f>'Historical WB Figures'!$C$10</c:f>
              <c:strCache>
                <c:ptCount val="1"/>
                <c:pt idx="0">
                  <c:v>Precipitation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'Historical WB Figures'!$D$10:$E$10</c:f>
              <c:numCache>
                <c:formatCode>General</c:formatCode>
                <c:ptCount val="2"/>
                <c:pt idx="0" formatCode="0">
                  <c:v>130.76919999999998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C7-48FE-A423-CDFF5C1DEA14}"/>
            </c:ext>
          </c:extLst>
        </c:ser>
        <c:ser>
          <c:idx val="3"/>
          <c:order val="4"/>
          <c:tx>
            <c:strRef>
              <c:f>'Historical WB Figures'!$C$11</c:f>
              <c:strCache>
                <c:ptCount val="1"/>
                <c:pt idx="0">
                  <c:v>Evapotranspiration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'Historical WB Figures'!$D$11:$E$11</c:f>
              <c:numCache>
                <c:formatCode>0</c:formatCode>
                <c:ptCount val="2"/>
                <c:pt idx="1">
                  <c:v>87.100774105263156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C7-48FE-A423-CDFF5C1DEA14}"/>
            </c:ext>
          </c:extLst>
        </c:ser>
        <c:ser>
          <c:idx val="4"/>
          <c:order val="5"/>
          <c:tx>
            <c:strRef>
              <c:f>'Historical WB Figures'!$C$12</c:f>
              <c:strCache>
                <c:ptCount val="1"/>
                <c:pt idx="0">
                  <c:v>Deep Percolation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'Historical WB Figures'!$D$12:$E$12</c:f>
              <c:numCache>
                <c:formatCode>0</c:formatCode>
                <c:ptCount val="2"/>
                <c:pt idx="1">
                  <c:v>70.800573684210519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C7-48FE-A423-CDFF5C1DEA14}"/>
            </c:ext>
          </c:extLst>
        </c:ser>
        <c:ser>
          <c:idx val="8"/>
          <c:order val="6"/>
          <c:tx>
            <c:strRef>
              <c:f>'Historical WB Figures'!$C$13</c:f>
              <c:strCache>
                <c:ptCount val="1"/>
                <c:pt idx="0">
                  <c:v>Stream Losses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'Historical WB Figures'!$D$13:$E$13</c:f>
              <c:numCache>
                <c:formatCode>0</c:formatCode>
                <c:ptCount val="2"/>
                <c:pt idx="1">
                  <c:v>10.025307894736843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AC7-48FE-A423-CDFF5C1DEA14}"/>
            </c:ext>
          </c:extLst>
        </c:ser>
        <c:ser>
          <c:idx val="5"/>
          <c:order val="7"/>
          <c:tx>
            <c:strRef>
              <c:f>'Historical WB Figures'!$C$14</c:f>
              <c:strCache>
                <c:ptCount val="1"/>
                <c:pt idx="0">
                  <c:v>Surface Water Outflows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'Historical WB Figures'!$D$14:$E$14</c:f>
              <c:numCache>
                <c:formatCode>0</c:formatCode>
                <c:ptCount val="2"/>
                <c:pt idx="1">
                  <c:v>1113.485803544346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C7-48FE-A423-CDFF5C1DEA14}"/>
            </c:ext>
          </c:extLst>
        </c:ser>
        <c:ser>
          <c:idx val="6"/>
          <c:order val="8"/>
          <c:tx>
            <c:strRef>
              <c:f>'Historical WB Figures'!$C$15</c:f>
              <c:strCache>
                <c:ptCount val="1"/>
                <c:pt idx="0">
                  <c:v>Change in Storage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4.9123335415165614E-2"/>
                  <c:y val="-3.49462446958067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A1F-4733-85E3-12E36523C686}"/>
                </c:ext>
              </c:extLst>
            </c:dLbl>
            <c:dLbl>
              <c:idx val="1"/>
              <c:layout>
                <c:manualLayout>
                  <c:x val="0.12847222222222221"/>
                  <c:y val="-1.73611111111111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AC7-48FE-A423-CDFF5C1DEA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002060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'Historical WB Figures'!$D$15:$E$15</c:f>
              <c:numCache>
                <c:formatCode>#,##0</c:formatCode>
                <c:ptCount val="2"/>
                <c:pt idx="0" formatCode="0">
                  <c:v>2.5052631578945359E-2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AC7-48FE-A423-CDFF5C1DE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920346736"/>
        <c:axId val="920345096"/>
      </c:barChart>
      <c:catAx>
        <c:axId val="92034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345096"/>
        <c:crosses val="autoZero"/>
        <c:auto val="1"/>
        <c:lblAlgn val="ctr"/>
        <c:lblOffset val="100"/>
        <c:noMultiLvlLbl val="0"/>
      </c:catAx>
      <c:valAx>
        <c:axId val="92034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Annual Volume (TAF)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34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Groundwater System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9880246529066"/>
          <c:y val="0.12961562157674705"/>
          <c:w val="0.48700537843316388"/>
          <c:h val="0.789315144409164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WB Figures'!$C$23</c:f>
              <c:strCache>
                <c:ptCount val="1"/>
                <c:pt idx="0">
                  <c:v>Deep Percolation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'Historical WB Figures'!$D$6:$E$6</c:f>
              <c:strCache>
                <c:ptCount val="2"/>
                <c:pt idx="0">
                  <c:v>Inflows</c:v>
                </c:pt>
                <c:pt idx="1">
                  <c:v>Outflows</c:v>
                </c:pt>
              </c:strCache>
            </c:strRef>
          </c:cat>
          <c:val>
            <c:numRef>
              <c:f>'Historical WB Figures'!$D$23:$E$23</c:f>
              <c:numCache>
                <c:formatCode>General</c:formatCode>
                <c:ptCount val="2"/>
                <c:pt idx="0" formatCode="0">
                  <c:v>70.800573684210519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3-426B-B5D2-817BDDB8E163}"/>
            </c:ext>
          </c:extLst>
        </c:ser>
        <c:ser>
          <c:idx val="5"/>
          <c:order val="1"/>
          <c:tx>
            <c:strRef>
              <c:f>'Historical WB Figures'!$C$24</c:f>
              <c:strCache>
                <c:ptCount val="1"/>
                <c:pt idx="0">
                  <c:v>Stream Losses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'Historical WB Figures'!$D$24:$E$24</c:f>
              <c:numCache>
                <c:formatCode>General</c:formatCode>
                <c:ptCount val="2"/>
                <c:pt idx="0" formatCode="0">
                  <c:v>10.025307894736843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83-426B-B5D2-817BDDB8E163}"/>
            </c:ext>
          </c:extLst>
        </c:ser>
        <c:ser>
          <c:idx val="1"/>
          <c:order val="2"/>
          <c:tx>
            <c:strRef>
              <c:f>'Historical WB Figures'!$C$25</c:f>
              <c:strCache>
                <c:ptCount val="1"/>
                <c:pt idx="0">
                  <c:v>Subsurface Inflows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'Historical WB Figures'!$D$25:$E$25</c:f>
              <c:numCache>
                <c:formatCode>General</c:formatCode>
                <c:ptCount val="2"/>
                <c:pt idx="0" formatCode="0">
                  <c:v>24.875631052631576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83-426B-B5D2-817BDDB8E163}"/>
            </c:ext>
          </c:extLst>
        </c:ser>
        <c:ser>
          <c:idx val="2"/>
          <c:order val="3"/>
          <c:tx>
            <c:strRef>
              <c:f>'Historical WB Figures'!$C$26</c:f>
              <c:strCache>
                <c:ptCount val="1"/>
                <c:pt idx="0">
                  <c:v>Groundwater Pumping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'Historical WB Figures'!$D$26:$E$26</c:f>
              <c:numCache>
                <c:formatCode>0</c:formatCode>
                <c:ptCount val="2"/>
                <c:pt idx="1">
                  <c:v>47.129878947368418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83-426B-B5D2-817BDDB8E163}"/>
            </c:ext>
          </c:extLst>
        </c:ser>
        <c:ser>
          <c:idx val="6"/>
          <c:order val="4"/>
          <c:tx>
            <c:strRef>
              <c:f>'Historical WB Figures'!$C$27</c:f>
              <c:strCache>
                <c:ptCount val="1"/>
                <c:pt idx="0">
                  <c:v>Stream Accretions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'Historical WB Figures'!$D$27:$E$27</c:f>
              <c:numCache>
                <c:formatCode>0</c:formatCode>
                <c:ptCount val="2"/>
                <c:pt idx="1">
                  <c:v>36.337427368421046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83-426B-B5D2-817BDDB8E163}"/>
            </c:ext>
          </c:extLst>
        </c:ser>
        <c:ser>
          <c:idx val="3"/>
          <c:order val="5"/>
          <c:tx>
            <c:strRef>
              <c:f>'Historical WB Figures'!$C$28</c:f>
              <c:strCache>
                <c:ptCount val="1"/>
                <c:pt idx="0">
                  <c:v>Subsurface Outflows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'Historical WB Figures'!$D$28:$E$28</c:f>
              <c:numCache>
                <c:formatCode>0</c:formatCode>
                <c:ptCount val="2"/>
                <c:pt idx="1">
                  <c:v>25.521434210526319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83-426B-B5D2-817BDDB8E163}"/>
            </c:ext>
          </c:extLst>
        </c:ser>
        <c:ser>
          <c:idx val="4"/>
          <c:order val="6"/>
          <c:tx>
            <c:strRef>
              <c:f>'Historical WB Figures'!$C$30</c:f>
              <c:strCache>
                <c:ptCount val="1"/>
                <c:pt idx="0">
                  <c:v>Change in Storage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5.556447297288792E-2"/>
                  <c:y val="-4.892474257412937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4D-4139-A62E-6F542D61B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'Historical WB Figures'!$D$30:$E$30</c:f>
              <c:numCache>
                <c:formatCode>General</c:formatCode>
                <c:ptCount val="2"/>
                <c:pt idx="0" formatCode="0">
                  <c:v>3.2872278947368585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83-426B-B5D2-817BDDB8E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920346736"/>
        <c:axId val="920345096"/>
      </c:barChart>
      <c:catAx>
        <c:axId val="92034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345096"/>
        <c:crosses val="autoZero"/>
        <c:auto val="1"/>
        <c:lblAlgn val="ctr"/>
        <c:lblOffset val="100"/>
        <c:noMultiLvlLbl val="0"/>
      </c:catAx>
      <c:valAx>
        <c:axId val="92034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Annual Volume (TAF)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34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541666666666663"/>
          <c:y val="0.28487505468066493"/>
          <c:w val="0.3611111111111111"/>
          <c:h val="0.545145450568678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923944107184039E-2"/>
          <c:y val="0.12907240584741317"/>
          <c:w val="0.86632387881425976"/>
          <c:h val="0.709857094663572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WB Figures'!$Y$5</c:f>
              <c:strCache>
                <c:ptCount val="1"/>
                <c:pt idx="0">
                  <c:v>Deep Percolation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strRef>
              <c:f>'Historical WB Figures'!$X$6:$X$24</c:f>
              <c:strCache>
                <c:ptCount val="19"/>
                <c:pt idx="0">
                  <c:v>2000 (AN)</c:v>
                </c:pt>
                <c:pt idx="1">
                  <c:v>2001 (D)</c:v>
                </c:pt>
                <c:pt idx="2">
                  <c:v>2002 (D)</c:v>
                </c:pt>
                <c:pt idx="3">
                  <c:v>2003 (AN)</c:v>
                </c:pt>
                <c:pt idx="4">
                  <c:v>2004 (BN)</c:v>
                </c:pt>
                <c:pt idx="5">
                  <c:v>2005 (AN)</c:v>
                </c:pt>
                <c:pt idx="6">
                  <c:v>2006 (W)</c:v>
                </c:pt>
                <c:pt idx="7">
                  <c:v>2007 (D)</c:v>
                </c:pt>
                <c:pt idx="8">
                  <c:v>2008 (C)</c:v>
                </c:pt>
                <c:pt idx="9">
                  <c:v>2009 (D)</c:v>
                </c:pt>
                <c:pt idx="10">
                  <c:v>2010 (BN)</c:v>
                </c:pt>
                <c:pt idx="11">
                  <c:v>2011 (W)</c:v>
                </c:pt>
                <c:pt idx="12">
                  <c:v>2012 (BN)</c:v>
                </c:pt>
                <c:pt idx="13">
                  <c:v>2013 (D)</c:v>
                </c:pt>
                <c:pt idx="14">
                  <c:v>2014 (C)</c:v>
                </c:pt>
                <c:pt idx="15">
                  <c:v>2015 (C)</c:v>
                </c:pt>
                <c:pt idx="16">
                  <c:v>2016 (BN)</c:v>
                </c:pt>
                <c:pt idx="17">
                  <c:v>2017 (W)</c:v>
                </c:pt>
                <c:pt idx="18">
                  <c:v>2018 (BN)</c:v>
                </c:pt>
              </c:strCache>
            </c:strRef>
          </c:cat>
          <c:val>
            <c:numRef>
              <c:f>'Historical WB Figures'!$Y$6:$Y$24</c:f>
              <c:numCache>
                <c:formatCode>0</c:formatCode>
                <c:ptCount val="19"/>
                <c:pt idx="0">
                  <c:v>80536.910000000018</c:v>
                </c:pt>
                <c:pt idx="1">
                  <c:v>54939.99</c:v>
                </c:pt>
                <c:pt idx="2">
                  <c:v>74229.860000000015</c:v>
                </c:pt>
                <c:pt idx="3">
                  <c:v>82204.27</c:v>
                </c:pt>
                <c:pt idx="4">
                  <c:v>81078.37999999999</c:v>
                </c:pt>
                <c:pt idx="5">
                  <c:v>79702.350000000006</c:v>
                </c:pt>
                <c:pt idx="6">
                  <c:v>123892.71999999999</c:v>
                </c:pt>
                <c:pt idx="7">
                  <c:v>41045.71</c:v>
                </c:pt>
                <c:pt idx="8">
                  <c:v>60858.100000000006</c:v>
                </c:pt>
                <c:pt idx="9">
                  <c:v>52994.58</c:v>
                </c:pt>
                <c:pt idx="10">
                  <c:v>73517.72</c:v>
                </c:pt>
                <c:pt idx="11">
                  <c:v>107280.69</c:v>
                </c:pt>
                <c:pt idx="12">
                  <c:v>55489.340000000004</c:v>
                </c:pt>
                <c:pt idx="13">
                  <c:v>58085.619999999995</c:v>
                </c:pt>
                <c:pt idx="14">
                  <c:v>40325.040000000008</c:v>
                </c:pt>
                <c:pt idx="15">
                  <c:v>51559.600000000013</c:v>
                </c:pt>
                <c:pt idx="16">
                  <c:v>68645.58</c:v>
                </c:pt>
                <c:pt idx="17">
                  <c:v>111266.20000000001</c:v>
                </c:pt>
                <c:pt idx="18">
                  <c:v>47559.179999999993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E-4811-B47D-4613454FBEEC}"/>
            </c:ext>
          </c:extLst>
        </c:ser>
        <c:ser>
          <c:idx val="1"/>
          <c:order val="1"/>
          <c:tx>
            <c:strRef>
              <c:f>'Historical WB Figures'!$Z$5</c:f>
              <c:strCache>
                <c:ptCount val="1"/>
                <c:pt idx="0">
                  <c:v>Stream Losses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'Detailed WY Budget'!$BR$16:$BR$34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AE9E-4811-B47D-4613454FBEEC}"/>
            </c:ext>
          </c:extLst>
        </c:ser>
        <c:ser>
          <c:idx val="2"/>
          <c:order val="2"/>
          <c:tx>
            <c:strRef>
              <c:f>'Historical WB Figures'!$AA$5</c:f>
              <c:strCache>
                <c:ptCount val="1"/>
                <c:pt idx="0">
                  <c:v>Subsurface Inflows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'GW ZBud_WY'!$AR$15:$AR$33</c:f>
              <c:numCache>
                <c:formatCode>0</c:formatCode>
                <c:ptCount val="19"/>
                <c:pt idx="0">
                  <c:v>26775.78</c:v>
                </c:pt>
                <c:pt idx="1">
                  <c:v>26059.929999999997</c:v>
                </c:pt>
                <c:pt idx="2">
                  <c:v>27782.27</c:v>
                </c:pt>
                <c:pt idx="3">
                  <c:v>27504.05</c:v>
                </c:pt>
                <c:pt idx="4">
                  <c:v>27164.27</c:v>
                </c:pt>
                <c:pt idx="5">
                  <c:v>24852.17</c:v>
                </c:pt>
                <c:pt idx="6">
                  <c:v>25718.69</c:v>
                </c:pt>
                <c:pt idx="7">
                  <c:v>25379.020000000004</c:v>
                </c:pt>
                <c:pt idx="8">
                  <c:v>25844.92</c:v>
                </c:pt>
                <c:pt idx="9">
                  <c:v>25147.73</c:v>
                </c:pt>
                <c:pt idx="10">
                  <c:v>25152.1</c:v>
                </c:pt>
                <c:pt idx="11">
                  <c:v>25388.580000000005</c:v>
                </c:pt>
                <c:pt idx="12">
                  <c:v>24488.579999999998</c:v>
                </c:pt>
                <c:pt idx="13">
                  <c:v>23852.920000000002</c:v>
                </c:pt>
                <c:pt idx="14">
                  <c:v>24281.55</c:v>
                </c:pt>
                <c:pt idx="15">
                  <c:v>22951.120000000003</c:v>
                </c:pt>
                <c:pt idx="16">
                  <c:v>21137.480000000003</c:v>
                </c:pt>
                <c:pt idx="17">
                  <c:v>21440.32</c:v>
                </c:pt>
                <c:pt idx="18">
                  <c:v>21715.51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9E-4811-B47D-4613454FBEEC}"/>
            </c:ext>
          </c:extLst>
        </c:ser>
        <c:ser>
          <c:idx val="3"/>
          <c:order val="3"/>
          <c:tx>
            <c:strRef>
              <c:f>'Historical WB Figures'!$AB$5</c:f>
              <c:strCache>
                <c:ptCount val="1"/>
                <c:pt idx="0">
                  <c:v>Groundwater Pumping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'Historical WB Figures'!$AB$6:$AB$24</c:f>
              <c:numCache>
                <c:formatCode>0</c:formatCode>
                <c:ptCount val="19"/>
                <c:pt idx="0">
                  <c:v>-49760.729999999989</c:v>
                </c:pt>
                <c:pt idx="1">
                  <c:v>-47996.85</c:v>
                </c:pt>
                <c:pt idx="2">
                  <c:v>-50014.380000000005</c:v>
                </c:pt>
                <c:pt idx="3">
                  <c:v>-45555.87000000001</c:v>
                </c:pt>
                <c:pt idx="4">
                  <c:v>-49244.11</c:v>
                </c:pt>
                <c:pt idx="5">
                  <c:v>-40491.08</c:v>
                </c:pt>
                <c:pt idx="6">
                  <c:v>-43959.950000000004</c:v>
                </c:pt>
                <c:pt idx="7">
                  <c:v>-53355.289999999994</c:v>
                </c:pt>
                <c:pt idx="8">
                  <c:v>-57499.600000000006</c:v>
                </c:pt>
                <c:pt idx="9">
                  <c:v>-48985.090000000004</c:v>
                </c:pt>
                <c:pt idx="10">
                  <c:v>-44671.21</c:v>
                </c:pt>
                <c:pt idx="11">
                  <c:v>-39019.25</c:v>
                </c:pt>
                <c:pt idx="12">
                  <c:v>-52893.700000000004</c:v>
                </c:pt>
                <c:pt idx="13">
                  <c:v>-51713.11</c:v>
                </c:pt>
                <c:pt idx="14">
                  <c:v>-57048.57</c:v>
                </c:pt>
                <c:pt idx="15">
                  <c:v>-50944.72</c:v>
                </c:pt>
                <c:pt idx="16">
                  <c:v>-43021.79</c:v>
                </c:pt>
                <c:pt idx="17">
                  <c:v>-33386.61</c:v>
                </c:pt>
                <c:pt idx="18">
                  <c:v>-37676.6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9E-4811-B47D-4613454FBEEC}"/>
            </c:ext>
          </c:extLst>
        </c:ser>
        <c:ser>
          <c:idx val="4"/>
          <c:order val="4"/>
          <c:tx>
            <c:strRef>
              <c:f>'Historical WB Figures'!$AC$5</c:f>
              <c:strCache>
                <c:ptCount val="1"/>
                <c:pt idx="0">
                  <c:v>Stream Accretions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'Detailed WY Budget'!$BS$16:$BS$34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4-AE9E-4811-B47D-4613454FBEEC}"/>
            </c:ext>
          </c:extLst>
        </c:ser>
        <c:ser>
          <c:idx val="5"/>
          <c:order val="5"/>
          <c:tx>
            <c:strRef>
              <c:f>'Historical WB Figures'!$AD$5</c:f>
              <c:strCache>
                <c:ptCount val="1"/>
                <c:pt idx="0">
                  <c:v>Subsurface Outflows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'GW ZBud_WY'!$AU$15:$AU$33</c:f>
              <c:numCache>
                <c:formatCode>0</c:formatCode>
                <c:ptCount val="19"/>
                <c:pt idx="0">
                  <c:v>-27934.44</c:v>
                </c:pt>
                <c:pt idx="1">
                  <c:v>-27343.05</c:v>
                </c:pt>
                <c:pt idx="2">
                  <c:v>-27298.52</c:v>
                </c:pt>
                <c:pt idx="3">
                  <c:v>-26678.73</c:v>
                </c:pt>
                <c:pt idx="4">
                  <c:v>-26465.97</c:v>
                </c:pt>
                <c:pt idx="5">
                  <c:v>-26338</c:v>
                </c:pt>
                <c:pt idx="6">
                  <c:v>-28505.459999999995</c:v>
                </c:pt>
                <c:pt idx="7">
                  <c:v>-27123.719999999998</c:v>
                </c:pt>
                <c:pt idx="8">
                  <c:v>-25607.120000000006</c:v>
                </c:pt>
                <c:pt idx="9">
                  <c:v>-24990.5</c:v>
                </c:pt>
                <c:pt idx="10">
                  <c:v>-23931.550000000003</c:v>
                </c:pt>
                <c:pt idx="11">
                  <c:v>-23851.77</c:v>
                </c:pt>
                <c:pt idx="12">
                  <c:v>-23579.32</c:v>
                </c:pt>
                <c:pt idx="13">
                  <c:v>-24001.27</c:v>
                </c:pt>
                <c:pt idx="14">
                  <c:v>-23213.820000000003</c:v>
                </c:pt>
                <c:pt idx="15">
                  <c:v>-23778.23</c:v>
                </c:pt>
                <c:pt idx="16">
                  <c:v>-24803.940000000002</c:v>
                </c:pt>
                <c:pt idx="17">
                  <c:v>-25386.78</c:v>
                </c:pt>
                <c:pt idx="18">
                  <c:v>-24075.059999999998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9E-4811-B47D-4613454FBEEC}"/>
            </c:ext>
          </c:extLst>
        </c:ser>
        <c:ser>
          <c:idx val="6"/>
          <c:order val="6"/>
          <c:tx>
            <c:strRef>
              <c:f>'Historical WB Figures'!$AE$5</c:f>
              <c:strCache>
                <c:ptCount val="1"/>
                <c:pt idx="0">
                  <c:v>Change in Storage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'Historical WB Figures'!$AE$6:$AE$24</c:f>
              <c:numCache>
                <c:formatCode>0</c:formatCode>
                <c:ptCount val="19"/>
                <c:pt idx="0">
                  <c:v>10112.439999999966</c:v>
                </c:pt>
                <c:pt idx="1">
                  <c:v>26607.830000000005</c:v>
                </c:pt>
                <c:pt idx="2">
                  <c:v>7382.5099999999911</c:v>
                </c:pt>
                <c:pt idx="3">
                  <c:v>-3683.5399999999936</c:v>
                </c:pt>
                <c:pt idx="4">
                  <c:v>-119.33999999999651</c:v>
                </c:pt>
                <c:pt idx="5">
                  <c:v>-2082.5100000000093</c:v>
                </c:pt>
                <c:pt idx="6">
                  <c:v>-31031.289999999997</c:v>
                </c:pt>
                <c:pt idx="7">
                  <c:v>39419.49</c:v>
                </c:pt>
                <c:pt idx="8">
                  <c:v>20264.040000000008</c:v>
                </c:pt>
                <c:pt idx="9">
                  <c:v>12786.339999999993</c:v>
                </c:pt>
                <c:pt idx="10">
                  <c:v>-7206.0499999999956</c:v>
                </c:pt>
                <c:pt idx="11">
                  <c:v>-31734.780000000006</c:v>
                </c:pt>
                <c:pt idx="12">
                  <c:v>20502.469999999998</c:v>
                </c:pt>
                <c:pt idx="13">
                  <c:v>12631.7</c:v>
                </c:pt>
                <c:pt idx="14">
                  <c:v>25304.079999999994</c:v>
                </c:pt>
                <c:pt idx="15">
                  <c:v>9692.7599999999802</c:v>
                </c:pt>
                <c:pt idx="16">
                  <c:v>-12717.299999999988</c:v>
                </c:pt>
                <c:pt idx="17">
                  <c:v>-50799.14</c:v>
                </c:pt>
                <c:pt idx="18">
                  <c:v>14442.990000000002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9E-4811-B47D-4613454FB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54206112"/>
        <c:axId val="754206768"/>
      </c:barChart>
      <c:lineChart>
        <c:grouping val="standard"/>
        <c:varyColors val="0"/>
        <c:ser>
          <c:idx val="7"/>
          <c:order val="7"/>
          <c:tx>
            <c:v>Cumulative Change in Storage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'Historical WB Figures'!$AF$6:$AF$24</c:f>
              <c:numCache>
                <c:formatCode>0</c:formatCode>
                <c:ptCount val="19"/>
                <c:pt idx="0">
                  <c:v>-10112.439999999966</c:v>
                </c:pt>
                <c:pt idx="1">
                  <c:v>-36720.269999999975</c:v>
                </c:pt>
                <c:pt idx="2">
                  <c:v>-44102.77999999997</c:v>
                </c:pt>
                <c:pt idx="3">
                  <c:v>-40419.239999999976</c:v>
                </c:pt>
                <c:pt idx="4">
                  <c:v>-40299.89999999998</c:v>
                </c:pt>
                <c:pt idx="5">
                  <c:v>-38217.38999999997</c:v>
                </c:pt>
                <c:pt idx="6">
                  <c:v>-7186.0999999999731</c:v>
                </c:pt>
                <c:pt idx="7">
                  <c:v>-46605.589999999967</c:v>
                </c:pt>
                <c:pt idx="8">
                  <c:v>-66869.629999999976</c:v>
                </c:pt>
                <c:pt idx="9">
                  <c:v>-79655.969999999972</c:v>
                </c:pt>
                <c:pt idx="10">
                  <c:v>-72449.919999999984</c:v>
                </c:pt>
                <c:pt idx="11">
                  <c:v>-40715.139999999978</c:v>
                </c:pt>
                <c:pt idx="12">
                  <c:v>-61217.609999999971</c:v>
                </c:pt>
                <c:pt idx="13">
                  <c:v>-73849.309999999969</c:v>
                </c:pt>
                <c:pt idx="14">
                  <c:v>-99153.389999999956</c:v>
                </c:pt>
                <c:pt idx="15">
                  <c:v>-108846.14999999994</c:v>
                </c:pt>
                <c:pt idx="16">
                  <c:v>-96128.849999999948</c:v>
                </c:pt>
                <c:pt idx="17">
                  <c:v>-45329.709999999948</c:v>
                </c:pt>
                <c:pt idx="18">
                  <c:v>-59772.699999999953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9E-4811-B47D-4613454FB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206112"/>
        <c:axId val="754206768"/>
      </c:lineChart>
      <c:catAx>
        <c:axId val="75420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 Year and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06768"/>
        <c:crossesAt val="-9.9999999999999995E+123"/>
        <c:auto val="1"/>
        <c:lblAlgn val="ctr"/>
        <c:lblOffset val="100"/>
        <c:noMultiLvlLbl val="0"/>
      </c:catAx>
      <c:valAx>
        <c:axId val="75420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Volume (TAF)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06112"/>
        <c:crosses val="autoZero"/>
        <c:crossBetween val="between"/>
        <c:dispUnits>
          <c:builtInUnit val="thousands"/>
        </c:dispUnits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6.0301070947227191E-2"/>
          <c:y val="3.6067356718242358E-3"/>
          <c:w val="0.91656224980761891"/>
          <c:h val="0.118490781252520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747180907942062E-2"/>
          <c:y val="0.17100776465441819"/>
          <c:w val="0.90838218139399229"/>
          <c:h val="0.667921587926509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WB Figures'!$Y$5</c:f>
              <c:strCache>
                <c:ptCount val="1"/>
                <c:pt idx="0">
                  <c:v>Deep Percolation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strRef>
              <c:f>'Historical WB Figures'!$X$6:$X$24</c:f>
              <c:strCache>
                <c:ptCount val="19"/>
                <c:pt idx="0">
                  <c:v>2000 (AN)</c:v>
                </c:pt>
                <c:pt idx="1">
                  <c:v>2001 (D)</c:v>
                </c:pt>
                <c:pt idx="2">
                  <c:v>2002 (D)</c:v>
                </c:pt>
                <c:pt idx="3">
                  <c:v>2003 (AN)</c:v>
                </c:pt>
                <c:pt idx="4">
                  <c:v>2004 (BN)</c:v>
                </c:pt>
                <c:pt idx="5">
                  <c:v>2005 (AN)</c:v>
                </c:pt>
                <c:pt idx="6">
                  <c:v>2006 (W)</c:v>
                </c:pt>
                <c:pt idx="7">
                  <c:v>2007 (D)</c:v>
                </c:pt>
                <c:pt idx="8">
                  <c:v>2008 (C)</c:v>
                </c:pt>
                <c:pt idx="9">
                  <c:v>2009 (D)</c:v>
                </c:pt>
                <c:pt idx="10">
                  <c:v>2010 (BN)</c:v>
                </c:pt>
                <c:pt idx="11">
                  <c:v>2011 (W)</c:v>
                </c:pt>
                <c:pt idx="12">
                  <c:v>2012 (BN)</c:v>
                </c:pt>
                <c:pt idx="13">
                  <c:v>2013 (D)</c:v>
                </c:pt>
                <c:pt idx="14">
                  <c:v>2014 (C)</c:v>
                </c:pt>
                <c:pt idx="15">
                  <c:v>2015 (C)</c:v>
                </c:pt>
                <c:pt idx="16">
                  <c:v>2016 (BN)</c:v>
                </c:pt>
                <c:pt idx="17">
                  <c:v>2017 (W)</c:v>
                </c:pt>
                <c:pt idx="18">
                  <c:v>2018 (BN)</c:v>
                </c:pt>
              </c:strCache>
            </c:strRef>
          </c:cat>
          <c:val>
            <c:numRef>
              <c:f>'Historical WB Figures'!$Y$6:$Y$24</c:f>
              <c:numCache>
                <c:formatCode>0</c:formatCode>
                <c:ptCount val="19"/>
                <c:pt idx="0">
                  <c:v>80536.910000000018</c:v>
                </c:pt>
                <c:pt idx="1">
                  <c:v>54939.99</c:v>
                </c:pt>
                <c:pt idx="2">
                  <c:v>74229.860000000015</c:v>
                </c:pt>
                <c:pt idx="3">
                  <c:v>82204.27</c:v>
                </c:pt>
                <c:pt idx="4">
                  <c:v>81078.37999999999</c:v>
                </c:pt>
                <c:pt idx="5">
                  <c:v>79702.350000000006</c:v>
                </c:pt>
                <c:pt idx="6">
                  <c:v>123892.71999999999</c:v>
                </c:pt>
                <c:pt idx="7">
                  <c:v>41045.71</c:v>
                </c:pt>
                <c:pt idx="8">
                  <c:v>60858.100000000006</c:v>
                </c:pt>
                <c:pt idx="9">
                  <c:v>52994.58</c:v>
                </c:pt>
                <c:pt idx="10">
                  <c:v>73517.72</c:v>
                </c:pt>
                <c:pt idx="11">
                  <c:v>107280.69</c:v>
                </c:pt>
                <c:pt idx="12">
                  <c:v>55489.340000000004</c:v>
                </c:pt>
                <c:pt idx="13">
                  <c:v>58085.619999999995</c:v>
                </c:pt>
                <c:pt idx="14">
                  <c:v>40325.040000000008</c:v>
                </c:pt>
                <c:pt idx="15">
                  <c:v>51559.600000000013</c:v>
                </c:pt>
                <c:pt idx="16">
                  <c:v>68645.58</c:v>
                </c:pt>
                <c:pt idx="17">
                  <c:v>111266.20000000001</c:v>
                </c:pt>
                <c:pt idx="18">
                  <c:v>47559.179999999993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A-4F62-B31E-AD474FAACB45}"/>
            </c:ext>
          </c:extLst>
        </c:ser>
        <c:ser>
          <c:idx val="1"/>
          <c:order val="1"/>
          <c:tx>
            <c:strRef>
              <c:f>'Historical WB Figures'!$Z$5</c:f>
              <c:strCache>
                <c:ptCount val="1"/>
                <c:pt idx="0">
                  <c:v>Stream Losses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'Historical WB Figures'!$Z$6:$Z$24</c:f>
              <c:numCache>
                <c:formatCode>0</c:formatCode>
                <c:ptCount val="19"/>
                <c:pt idx="0">
                  <c:v>7570.8600000000006</c:v>
                </c:pt>
                <c:pt idx="1">
                  <c:v>7583.01</c:v>
                </c:pt>
                <c:pt idx="2">
                  <c:v>8198.35</c:v>
                </c:pt>
                <c:pt idx="3">
                  <c:v>8599.35</c:v>
                </c:pt>
                <c:pt idx="4">
                  <c:v>8939.27</c:v>
                </c:pt>
                <c:pt idx="5">
                  <c:v>7650.4800000000014</c:v>
                </c:pt>
                <c:pt idx="6">
                  <c:v>14377.73</c:v>
                </c:pt>
                <c:pt idx="7">
                  <c:v>9116.16</c:v>
                </c:pt>
                <c:pt idx="8">
                  <c:v>8725.51</c:v>
                </c:pt>
                <c:pt idx="9">
                  <c:v>9627.66</c:v>
                </c:pt>
                <c:pt idx="10">
                  <c:v>9014.83</c:v>
                </c:pt>
                <c:pt idx="11">
                  <c:v>9726.18</c:v>
                </c:pt>
                <c:pt idx="12">
                  <c:v>9581.2800000000007</c:v>
                </c:pt>
                <c:pt idx="13">
                  <c:v>10163.67</c:v>
                </c:pt>
                <c:pt idx="14">
                  <c:v>9039.5300000000007</c:v>
                </c:pt>
                <c:pt idx="15">
                  <c:v>9523.0300000000007</c:v>
                </c:pt>
                <c:pt idx="16">
                  <c:v>10822.42</c:v>
                </c:pt>
                <c:pt idx="17">
                  <c:v>23590.75</c:v>
                </c:pt>
                <c:pt idx="18">
                  <c:v>8630.7800000000007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DA-4F62-B31E-AD474FAACB45}"/>
            </c:ext>
          </c:extLst>
        </c:ser>
        <c:ser>
          <c:idx val="2"/>
          <c:order val="2"/>
          <c:tx>
            <c:strRef>
              <c:f>'Historical WB Figures'!$AA$5</c:f>
              <c:strCache>
                <c:ptCount val="1"/>
                <c:pt idx="0">
                  <c:v>Subsurface Inflows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'Historical WB Figures'!$AA$6:$AA$24</c:f>
              <c:numCache>
                <c:formatCode>0</c:formatCode>
                <c:ptCount val="19"/>
                <c:pt idx="0">
                  <c:v>26775.78</c:v>
                </c:pt>
                <c:pt idx="1">
                  <c:v>26059.929999999997</c:v>
                </c:pt>
                <c:pt idx="2">
                  <c:v>27779.95</c:v>
                </c:pt>
                <c:pt idx="3">
                  <c:v>27503.07</c:v>
                </c:pt>
                <c:pt idx="4">
                  <c:v>27162.850000000002</c:v>
                </c:pt>
                <c:pt idx="5">
                  <c:v>24850.329999999998</c:v>
                </c:pt>
                <c:pt idx="6">
                  <c:v>25718.129999999997</c:v>
                </c:pt>
                <c:pt idx="7">
                  <c:v>25378.030000000002</c:v>
                </c:pt>
                <c:pt idx="8">
                  <c:v>25839.359999999997</c:v>
                </c:pt>
                <c:pt idx="9">
                  <c:v>25143.43</c:v>
                </c:pt>
                <c:pt idx="10">
                  <c:v>25150.23</c:v>
                </c:pt>
                <c:pt idx="11">
                  <c:v>25387.540000000005</c:v>
                </c:pt>
                <c:pt idx="12">
                  <c:v>24487.949999999997</c:v>
                </c:pt>
                <c:pt idx="13">
                  <c:v>23847.360000000001</c:v>
                </c:pt>
                <c:pt idx="14">
                  <c:v>24277.91</c:v>
                </c:pt>
                <c:pt idx="15">
                  <c:v>22949.110000000004</c:v>
                </c:pt>
                <c:pt idx="16">
                  <c:v>21136.9</c:v>
                </c:pt>
                <c:pt idx="17">
                  <c:v>21439.96</c:v>
                </c:pt>
                <c:pt idx="18">
                  <c:v>21714.5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DA-4F62-B31E-AD474FAACB45}"/>
            </c:ext>
          </c:extLst>
        </c:ser>
        <c:ser>
          <c:idx val="3"/>
          <c:order val="3"/>
          <c:tx>
            <c:strRef>
              <c:f>'Historical WB Figures'!$AB$5</c:f>
              <c:strCache>
                <c:ptCount val="1"/>
                <c:pt idx="0">
                  <c:v>Groundwater Pumping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'Historical WB Figures'!$AB$6:$AB$24</c:f>
              <c:numCache>
                <c:formatCode>0</c:formatCode>
                <c:ptCount val="19"/>
                <c:pt idx="0">
                  <c:v>-49760.729999999989</c:v>
                </c:pt>
                <c:pt idx="1">
                  <c:v>-47996.85</c:v>
                </c:pt>
                <c:pt idx="2">
                  <c:v>-50014.380000000005</c:v>
                </c:pt>
                <c:pt idx="3">
                  <c:v>-45555.87000000001</c:v>
                </c:pt>
                <c:pt idx="4">
                  <c:v>-49244.11</c:v>
                </c:pt>
                <c:pt idx="5">
                  <c:v>-40491.08</c:v>
                </c:pt>
                <c:pt idx="6">
                  <c:v>-43959.950000000004</c:v>
                </c:pt>
                <c:pt idx="7">
                  <c:v>-53355.289999999994</c:v>
                </c:pt>
                <c:pt idx="8">
                  <c:v>-57499.600000000006</c:v>
                </c:pt>
                <c:pt idx="9">
                  <c:v>-48985.090000000004</c:v>
                </c:pt>
                <c:pt idx="10">
                  <c:v>-44671.21</c:v>
                </c:pt>
                <c:pt idx="11">
                  <c:v>-39019.25</c:v>
                </c:pt>
                <c:pt idx="12">
                  <c:v>-52893.700000000004</c:v>
                </c:pt>
                <c:pt idx="13">
                  <c:v>-51713.11</c:v>
                </c:pt>
                <c:pt idx="14">
                  <c:v>-57048.57</c:v>
                </c:pt>
                <c:pt idx="15">
                  <c:v>-50944.72</c:v>
                </c:pt>
                <c:pt idx="16">
                  <c:v>-43021.79</c:v>
                </c:pt>
                <c:pt idx="17">
                  <c:v>-33386.61</c:v>
                </c:pt>
                <c:pt idx="18">
                  <c:v>-37676.6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DA-4F62-B31E-AD474FAACB45}"/>
            </c:ext>
          </c:extLst>
        </c:ser>
        <c:ser>
          <c:idx val="4"/>
          <c:order val="4"/>
          <c:tx>
            <c:strRef>
              <c:f>'Historical WB Figures'!$AC$5</c:f>
              <c:strCache>
                <c:ptCount val="1"/>
                <c:pt idx="0">
                  <c:v>Stream Accretions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'Historical WB Figures'!$AC$6:$AC$24</c:f>
              <c:numCache>
                <c:formatCode>0</c:formatCode>
                <c:ptCount val="19"/>
                <c:pt idx="0">
                  <c:v>-47532.31</c:v>
                </c:pt>
                <c:pt idx="1">
                  <c:v>-40065.79</c:v>
                </c:pt>
                <c:pt idx="2">
                  <c:v>-40504.480000000003</c:v>
                </c:pt>
                <c:pt idx="3">
                  <c:v>-42622.1</c:v>
                </c:pt>
                <c:pt idx="4">
                  <c:v>-41580.410000000003</c:v>
                </c:pt>
                <c:pt idx="5">
                  <c:v>-43518.029999999992</c:v>
                </c:pt>
                <c:pt idx="6">
                  <c:v>-60747.099999999984</c:v>
                </c:pt>
                <c:pt idx="7">
                  <c:v>-34709.64</c:v>
                </c:pt>
                <c:pt idx="8">
                  <c:v>-32815.17</c:v>
                </c:pt>
                <c:pt idx="9">
                  <c:v>-26810.04</c:v>
                </c:pt>
                <c:pt idx="10">
                  <c:v>-32110.100000000002</c:v>
                </c:pt>
                <c:pt idx="11">
                  <c:v>-48036.049999999996</c:v>
                </c:pt>
                <c:pt idx="12">
                  <c:v>-33808.959999999999</c:v>
                </c:pt>
                <c:pt idx="13">
                  <c:v>-29250.479999999992</c:v>
                </c:pt>
                <c:pt idx="14">
                  <c:v>-18902.030000000002</c:v>
                </c:pt>
                <c:pt idx="15">
                  <c:v>-19230.59</c:v>
                </c:pt>
                <c:pt idx="16">
                  <c:v>-20314.940000000002</c:v>
                </c:pt>
                <c:pt idx="17">
                  <c:v>-47014.15</c:v>
                </c:pt>
                <c:pt idx="18">
                  <c:v>-30838.749999999996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DA-4F62-B31E-AD474FAACB45}"/>
            </c:ext>
          </c:extLst>
        </c:ser>
        <c:ser>
          <c:idx val="5"/>
          <c:order val="5"/>
          <c:tx>
            <c:strRef>
              <c:f>'Historical WB Figures'!$AD$5</c:f>
              <c:strCache>
                <c:ptCount val="1"/>
                <c:pt idx="0">
                  <c:v>Subsurface Outflows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'Historical WB Figures'!$AD$6:$AD$24</c:f>
              <c:numCache>
                <c:formatCode>0</c:formatCode>
                <c:ptCount val="19"/>
                <c:pt idx="0">
                  <c:v>-27702.949999999997</c:v>
                </c:pt>
                <c:pt idx="1">
                  <c:v>-27128.12</c:v>
                </c:pt>
                <c:pt idx="2">
                  <c:v>-27071.81</c:v>
                </c:pt>
                <c:pt idx="3">
                  <c:v>-26445.18</c:v>
                </c:pt>
                <c:pt idx="4">
                  <c:v>-26236.639999999999</c:v>
                </c:pt>
                <c:pt idx="5">
                  <c:v>-26111.54</c:v>
                </c:pt>
                <c:pt idx="6">
                  <c:v>-28250.239999999994</c:v>
                </c:pt>
                <c:pt idx="7">
                  <c:v>-26894.46</c:v>
                </c:pt>
                <c:pt idx="8">
                  <c:v>-25372.240000000005</c:v>
                </c:pt>
                <c:pt idx="9">
                  <c:v>-24756.880000000001</c:v>
                </c:pt>
                <c:pt idx="10">
                  <c:v>-23695.420000000002</c:v>
                </c:pt>
                <c:pt idx="11">
                  <c:v>-23604.33</c:v>
                </c:pt>
                <c:pt idx="12">
                  <c:v>-23358.38</c:v>
                </c:pt>
                <c:pt idx="13">
                  <c:v>-23764.760000000002</c:v>
                </c:pt>
                <c:pt idx="14">
                  <c:v>-22995.960000000003</c:v>
                </c:pt>
                <c:pt idx="15">
                  <c:v>-23549.19</c:v>
                </c:pt>
                <c:pt idx="16">
                  <c:v>-24550.870000000003</c:v>
                </c:pt>
                <c:pt idx="17">
                  <c:v>-25097.01</c:v>
                </c:pt>
                <c:pt idx="18">
                  <c:v>-23832.1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DA-4F62-B31E-AD474FAACB45}"/>
            </c:ext>
          </c:extLst>
        </c:ser>
        <c:ser>
          <c:idx val="6"/>
          <c:order val="6"/>
          <c:tx>
            <c:strRef>
              <c:f>'Historical WB Figures'!$AE$5</c:f>
              <c:strCache>
                <c:ptCount val="1"/>
                <c:pt idx="0">
                  <c:v>Change in Storage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'Historical WB Figures'!$AE$6:$AE$24</c:f>
              <c:numCache>
                <c:formatCode>0</c:formatCode>
                <c:ptCount val="19"/>
                <c:pt idx="0">
                  <c:v>10112.439999999966</c:v>
                </c:pt>
                <c:pt idx="1">
                  <c:v>26607.830000000005</c:v>
                </c:pt>
                <c:pt idx="2">
                  <c:v>7382.5099999999911</c:v>
                </c:pt>
                <c:pt idx="3">
                  <c:v>-3683.5399999999936</c:v>
                </c:pt>
                <c:pt idx="4">
                  <c:v>-119.33999999999651</c:v>
                </c:pt>
                <c:pt idx="5">
                  <c:v>-2082.5100000000093</c:v>
                </c:pt>
                <c:pt idx="6">
                  <c:v>-31031.289999999997</c:v>
                </c:pt>
                <c:pt idx="7">
                  <c:v>39419.49</c:v>
                </c:pt>
                <c:pt idx="8">
                  <c:v>20264.040000000008</c:v>
                </c:pt>
                <c:pt idx="9">
                  <c:v>12786.339999999993</c:v>
                </c:pt>
                <c:pt idx="10">
                  <c:v>-7206.0499999999956</c:v>
                </c:pt>
                <c:pt idx="11">
                  <c:v>-31734.780000000006</c:v>
                </c:pt>
                <c:pt idx="12">
                  <c:v>20502.469999999998</c:v>
                </c:pt>
                <c:pt idx="13">
                  <c:v>12631.7</c:v>
                </c:pt>
                <c:pt idx="14">
                  <c:v>25304.079999999994</c:v>
                </c:pt>
                <c:pt idx="15">
                  <c:v>9692.7599999999802</c:v>
                </c:pt>
                <c:pt idx="16">
                  <c:v>-12717.299999999988</c:v>
                </c:pt>
                <c:pt idx="17">
                  <c:v>-50799.14</c:v>
                </c:pt>
                <c:pt idx="18">
                  <c:v>14442.990000000002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DA-4F62-B31E-AD474FAAC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54206112"/>
        <c:axId val="754206768"/>
      </c:barChart>
      <c:catAx>
        <c:axId val="75420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 Year and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06768"/>
        <c:crossesAt val="-9.9999999999999998E+72"/>
        <c:auto val="1"/>
        <c:lblAlgn val="ctr"/>
        <c:lblOffset val="100"/>
        <c:noMultiLvlLbl val="0"/>
      </c:catAx>
      <c:valAx>
        <c:axId val="75420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Volume (TAF)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06112"/>
        <c:crosses val="autoZero"/>
        <c:crossBetween val="between"/>
        <c:dispUnits>
          <c:builtInUnit val="thousands"/>
        </c:dispUnits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747180907942062E-2"/>
          <c:y val="8.3642300243743112E-2"/>
          <c:w val="0.90838218139399229"/>
          <c:h val="0.75528720026724239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'Historical WB Figures'!$AB$5</c:f>
              <c:strCache>
                <c:ptCount val="1"/>
                <c:pt idx="0">
                  <c:v>Groundwater Pumping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00206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ADC-4CB0-B290-E1BFDDA4D312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ADC-4CB0-B290-E1BFDDA4D312}"/>
              </c:ext>
            </c:extLst>
          </c:dPt>
          <c:dPt>
            <c:idx val="4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ADC-4CB0-B290-E1BFDDA4D312}"/>
              </c:ext>
            </c:extLst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ADC-4CB0-B290-E1BFDDA4D31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5ADC-4CB0-B290-E1BFDDA4D312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ADC-4CB0-B290-E1BFDDA4D312}"/>
              </c:ext>
            </c:extLst>
          </c:dPt>
          <c:dPt>
            <c:idx val="10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ADC-4CB0-B290-E1BFDDA4D312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5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ADC-4CB0-B290-E1BFDDA4D312}"/>
              </c:ext>
            </c:extLst>
          </c:dPt>
          <c:dPt>
            <c:idx val="12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ADC-4CB0-B290-E1BFDDA4D312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ADC-4CB0-B290-E1BFDDA4D312}"/>
              </c:ext>
            </c:extLst>
          </c:dPt>
          <c:dPt>
            <c:idx val="1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ADC-4CB0-B290-E1BFDDA4D312}"/>
              </c:ext>
            </c:extLst>
          </c:dPt>
          <c:dPt>
            <c:idx val="16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5ADC-4CB0-B290-E1BFDDA4D312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5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5ADC-4CB0-B290-E1BFDDA4D312}"/>
              </c:ext>
            </c:extLst>
          </c:dPt>
          <c:dPt>
            <c:idx val="18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ADC-4CB0-B290-E1BFDDA4D312}"/>
              </c:ext>
            </c:extLst>
          </c:dPt>
          <c:cat>
            <c:strRef>
              <c:f>'Historical WB Figures'!$X$6:$X$24</c:f>
              <c:strCache>
                <c:ptCount val="19"/>
                <c:pt idx="0">
                  <c:v>2000 (AN)</c:v>
                </c:pt>
                <c:pt idx="1">
                  <c:v>2001 (D)</c:v>
                </c:pt>
                <c:pt idx="2">
                  <c:v>2002 (D)</c:v>
                </c:pt>
                <c:pt idx="3">
                  <c:v>2003 (AN)</c:v>
                </c:pt>
                <c:pt idx="4">
                  <c:v>2004 (BN)</c:v>
                </c:pt>
                <c:pt idx="5">
                  <c:v>2005 (AN)</c:v>
                </c:pt>
                <c:pt idx="6">
                  <c:v>2006 (W)</c:v>
                </c:pt>
                <c:pt idx="7">
                  <c:v>2007 (D)</c:v>
                </c:pt>
                <c:pt idx="8">
                  <c:v>2008 (C)</c:v>
                </c:pt>
                <c:pt idx="9">
                  <c:v>2009 (D)</c:v>
                </c:pt>
                <c:pt idx="10">
                  <c:v>2010 (BN)</c:v>
                </c:pt>
                <c:pt idx="11">
                  <c:v>2011 (W)</c:v>
                </c:pt>
                <c:pt idx="12">
                  <c:v>2012 (BN)</c:v>
                </c:pt>
                <c:pt idx="13">
                  <c:v>2013 (D)</c:v>
                </c:pt>
                <c:pt idx="14">
                  <c:v>2014 (C)</c:v>
                </c:pt>
                <c:pt idx="15">
                  <c:v>2015 (C)</c:v>
                </c:pt>
                <c:pt idx="16">
                  <c:v>2016 (BN)</c:v>
                </c:pt>
                <c:pt idx="17">
                  <c:v>2017 (W)</c:v>
                </c:pt>
                <c:pt idx="18">
                  <c:v>2018 (BN)</c:v>
                </c:pt>
              </c:strCache>
            </c:strRef>
          </c:cat>
          <c:val>
            <c:numRef>
              <c:f>'Historical WB Figures'!$AH$6:$AH$24</c:f>
              <c:numCache>
                <c:formatCode>General</c:formatCode>
                <c:ptCount val="19"/>
                <c:pt idx="0">
                  <c:v>49760.729999999989</c:v>
                </c:pt>
                <c:pt idx="1">
                  <c:v>47996.85</c:v>
                </c:pt>
                <c:pt idx="2">
                  <c:v>50014.380000000005</c:v>
                </c:pt>
                <c:pt idx="3">
                  <c:v>45555.87000000001</c:v>
                </c:pt>
                <c:pt idx="4">
                  <c:v>49244.11</c:v>
                </c:pt>
                <c:pt idx="5">
                  <c:v>40491.08</c:v>
                </c:pt>
                <c:pt idx="6">
                  <c:v>43959.950000000004</c:v>
                </c:pt>
                <c:pt idx="7">
                  <c:v>53355.289999999994</c:v>
                </c:pt>
                <c:pt idx="8">
                  <c:v>57499.600000000006</c:v>
                </c:pt>
                <c:pt idx="9">
                  <c:v>48985.090000000004</c:v>
                </c:pt>
                <c:pt idx="10">
                  <c:v>44671.21</c:v>
                </c:pt>
                <c:pt idx="11">
                  <c:v>39019.25</c:v>
                </c:pt>
                <c:pt idx="12">
                  <c:v>52893.700000000004</c:v>
                </c:pt>
                <c:pt idx="13">
                  <c:v>51713.11</c:v>
                </c:pt>
                <c:pt idx="14">
                  <c:v>57048.57</c:v>
                </c:pt>
                <c:pt idx="15">
                  <c:v>50944.72</c:v>
                </c:pt>
                <c:pt idx="16">
                  <c:v>43021.79</c:v>
                </c:pt>
                <c:pt idx="17">
                  <c:v>33386.61</c:v>
                </c:pt>
                <c:pt idx="18">
                  <c:v>37676.6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DC-4CB0-B290-E1BFDDA4D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54206112"/>
        <c:axId val="754206768"/>
      </c:barChart>
      <c:lineChart>
        <c:grouping val="standard"/>
        <c:varyColors val="0"/>
        <c:ser>
          <c:idx val="7"/>
          <c:order val="1"/>
          <c:tx>
            <c:v>Cumulative Change in Storage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'Historical WB Figures'!$AF$6:$AF$24</c:f>
              <c:numCache>
                <c:formatCode>0</c:formatCode>
                <c:ptCount val="19"/>
                <c:pt idx="0">
                  <c:v>-10112.439999999966</c:v>
                </c:pt>
                <c:pt idx="1">
                  <c:v>-36720.269999999975</c:v>
                </c:pt>
                <c:pt idx="2">
                  <c:v>-44102.77999999997</c:v>
                </c:pt>
                <c:pt idx="3">
                  <c:v>-40419.239999999976</c:v>
                </c:pt>
                <c:pt idx="4">
                  <c:v>-40299.89999999998</c:v>
                </c:pt>
                <c:pt idx="5">
                  <c:v>-38217.38999999997</c:v>
                </c:pt>
                <c:pt idx="6">
                  <c:v>-7186.0999999999731</c:v>
                </c:pt>
                <c:pt idx="7">
                  <c:v>-46605.589999999967</c:v>
                </c:pt>
                <c:pt idx="8">
                  <c:v>-66869.629999999976</c:v>
                </c:pt>
                <c:pt idx="9">
                  <c:v>-79655.969999999972</c:v>
                </c:pt>
                <c:pt idx="10">
                  <c:v>-72449.919999999984</c:v>
                </c:pt>
                <c:pt idx="11">
                  <c:v>-40715.139999999978</c:v>
                </c:pt>
                <c:pt idx="12">
                  <c:v>-61217.609999999971</c:v>
                </c:pt>
                <c:pt idx="13">
                  <c:v>-73849.309999999969</c:v>
                </c:pt>
                <c:pt idx="14">
                  <c:v>-99153.389999999956</c:v>
                </c:pt>
                <c:pt idx="15">
                  <c:v>-108846.14999999994</c:v>
                </c:pt>
                <c:pt idx="16">
                  <c:v>-96128.849999999948</c:v>
                </c:pt>
                <c:pt idx="17">
                  <c:v>-45329.709999999948</c:v>
                </c:pt>
                <c:pt idx="18">
                  <c:v>-59772.699999999953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C-4CB0-B290-E1BFDDA4D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206112"/>
        <c:axId val="754206768"/>
      </c:lineChart>
      <c:catAx>
        <c:axId val="75420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 Year and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06768"/>
        <c:crossesAt val="-9.9999999999999993E+135"/>
        <c:auto val="1"/>
        <c:lblAlgn val="ctr"/>
        <c:lblOffset val="100"/>
        <c:noMultiLvlLbl val="0"/>
      </c:catAx>
      <c:valAx>
        <c:axId val="75420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Volume (TAF)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06112"/>
        <c:crosses val="autoZero"/>
        <c:crossBetween val="between"/>
        <c:dispUnits>
          <c:builtInUnit val="thousands"/>
        </c:dispUnits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6.0301070947227191E-2"/>
          <c:y val="2.0967741047847724E-2"/>
          <c:w val="0.91557461625502412"/>
          <c:h val="4.2809963474305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Land and Surface Water System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68564572302068"/>
          <c:y val="0.12961562157674705"/>
          <c:w val="0.47599738421462234"/>
          <c:h val="0.786513391153316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'CC WB Figures'!$C$7</c:f>
              <c:strCache>
                <c:ptCount val="1"/>
                <c:pt idx="0">
                  <c:v>Surface Water Inflows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'CC WB Figures'!$D$6:$E$6</c:f>
              <c:strCache>
                <c:ptCount val="2"/>
                <c:pt idx="0">
                  <c:v>Inflows</c:v>
                </c:pt>
                <c:pt idx="1">
                  <c:v>Outflows</c:v>
                </c:pt>
              </c:strCache>
            </c:strRef>
          </c:cat>
          <c:val>
            <c:numRef>
              <c:f>'CC WB Figures'!$D$7:$E$7</c:f>
              <c:numCache>
                <c:formatCode>General</c:formatCode>
                <c:ptCount val="2"/>
                <c:pt idx="0" formatCode="#,##0">
                  <c:v>923.87180226250689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CC-4FA6-8E6F-F02E4731B5C9}"/>
            </c:ext>
          </c:extLst>
        </c:ser>
        <c:ser>
          <c:idx val="1"/>
          <c:order val="1"/>
          <c:tx>
            <c:strRef>
              <c:f>'CC WB Figures'!$C$8</c:f>
              <c:strCache>
                <c:ptCount val="1"/>
                <c:pt idx="0">
                  <c:v>Groundwater Pumping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'CC WB Figures'!$D$8:$E$8</c:f>
              <c:numCache>
                <c:formatCode>General</c:formatCode>
                <c:ptCount val="2"/>
                <c:pt idx="0" formatCode="0">
                  <c:v>43.032990000000019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CC-4FA6-8E6F-F02E4731B5C9}"/>
            </c:ext>
          </c:extLst>
        </c:ser>
        <c:ser>
          <c:idx val="7"/>
          <c:order val="2"/>
          <c:tx>
            <c:strRef>
              <c:f>'CC WB Figures'!$C$9</c:f>
              <c:strCache>
                <c:ptCount val="1"/>
                <c:pt idx="0">
                  <c:v>Stream Accretions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'CC WB Figures'!$D$9:$E$9</c:f>
              <c:numCache>
                <c:formatCode>General</c:formatCode>
                <c:ptCount val="2"/>
                <c:pt idx="0" formatCode="0">
                  <c:v>32.039030200000006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CC-4FA6-8E6F-F02E4731B5C9}"/>
            </c:ext>
          </c:extLst>
        </c:ser>
        <c:ser>
          <c:idx val="2"/>
          <c:order val="3"/>
          <c:tx>
            <c:strRef>
              <c:f>'CC WB Figures'!$C$10</c:f>
              <c:strCache>
                <c:ptCount val="1"/>
                <c:pt idx="0">
                  <c:v>Precipitation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'CC WB Figures'!$D$10:$E$10</c:f>
              <c:numCache>
                <c:formatCode>General</c:formatCode>
                <c:ptCount val="2"/>
                <c:pt idx="0" formatCode="0">
                  <c:v>136.10604199999995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CC-4FA6-8E6F-F02E4731B5C9}"/>
            </c:ext>
          </c:extLst>
        </c:ser>
        <c:ser>
          <c:idx val="3"/>
          <c:order val="4"/>
          <c:tx>
            <c:strRef>
              <c:f>'CC WB Figures'!$C$11</c:f>
              <c:strCache>
                <c:ptCount val="1"/>
                <c:pt idx="0">
                  <c:v>Evapotranspiration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'CC WB Figures'!$D$11:$E$11</c:f>
              <c:numCache>
                <c:formatCode>0</c:formatCode>
                <c:ptCount val="2"/>
                <c:pt idx="1">
                  <c:v>82.631501600000007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CC-4FA6-8E6F-F02E4731B5C9}"/>
            </c:ext>
          </c:extLst>
        </c:ser>
        <c:ser>
          <c:idx val="4"/>
          <c:order val="5"/>
          <c:tx>
            <c:strRef>
              <c:f>'CC WB Figures'!$C$12</c:f>
              <c:strCache>
                <c:ptCount val="1"/>
                <c:pt idx="0">
                  <c:v>Deep Percolation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'CC WB Figures'!$D$12:$E$12</c:f>
              <c:numCache>
                <c:formatCode>0</c:formatCode>
                <c:ptCount val="2"/>
                <c:pt idx="1">
                  <c:v>69.57814599999999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CC-4FA6-8E6F-F02E4731B5C9}"/>
            </c:ext>
          </c:extLst>
        </c:ser>
        <c:ser>
          <c:idx val="8"/>
          <c:order val="6"/>
          <c:tx>
            <c:strRef>
              <c:f>'CC WB Figures'!$C$13</c:f>
              <c:strCache>
                <c:ptCount val="1"/>
                <c:pt idx="0">
                  <c:v>Stream Losses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'CC WB Figures'!$D$13:$E$13</c:f>
              <c:numCache>
                <c:formatCode>0</c:formatCode>
                <c:ptCount val="2"/>
                <c:pt idx="1">
                  <c:v>9.7071763999999998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CC-4FA6-8E6F-F02E4731B5C9}"/>
            </c:ext>
          </c:extLst>
        </c:ser>
        <c:ser>
          <c:idx val="5"/>
          <c:order val="7"/>
          <c:tx>
            <c:strRef>
              <c:f>'CC WB Figures'!$C$14</c:f>
              <c:strCache>
                <c:ptCount val="1"/>
                <c:pt idx="0">
                  <c:v>Surface Water Outflows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'CC WB Figures'!$D$14:$E$14</c:f>
              <c:numCache>
                <c:formatCode>0</c:formatCode>
                <c:ptCount val="2"/>
                <c:pt idx="1">
                  <c:v>973.1337324625066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CC-4FA6-8E6F-F02E4731B5C9}"/>
            </c:ext>
          </c:extLst>
        </c:ser>
        <c:ser>
          <c:idx val="6"/>
          <c:order val="8"/>
          <c:tx>
            <c:strRef>
              <c:f>'CC WB Figures'!$C$15</c:f>
              <c:strCache>
                <c:ptCount val="1"/>
                <c:pt idx="0">
                  <c:v>Change in Storage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4.9123335415165614E-2"/>
                  <c:y val="-3.49462446958067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CCC-4FA6-8E6F-F02E4731B5C9}"/>
                </c:ext>
              </c:extLst>
            </c:dLbl>
            <c:dLbl>
              <c:idx val="1"/>
              <c:layout>
                <c:manualLayout>
                  <c:x val="0.12847222222222221"/>
                  <c:y val="-1.73611111111111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CCC-4FA6-8E6F-F02E4731B5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002060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'CC WB Figures'!$D$15:$E$15</c:f>
              <c:numCache>
                <c:formatCode>#,##0</c:formatCode>
                <c:ptCount val="2"/>
                <c:pt idx="0" formatCode="0">
                  <c:v>6.9199999999622374E-4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CC-4FA6-8E6F-F02E4731B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920346736"/>
        <c:axId val="920345096"/>
      </c:barChart>
      <c:catAx>
        <c:axId val="92034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345096"/>
        <c:crosses val="autoZero"/>
        <c:auto val="1"/>
        <c:lblAlgn val="ctr"/>
        <c:lblOffset val="100"/>
        <c:noMultiLvlLbl val="0"/>
      </c:catAx>
      <c:valAx>
        <c:axId val="92034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Annual Volume (TAF)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34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Groundwater System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9880246529066"/>
          <c:y val="0.12961562157674705"/>
          <c:w val="0.48700537843316388"/>
          <c:h val="0.789315144409164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'CC WB Figures'!$C$23</c:f>
              <c:strCache>
                <c:ptCount val="1"/>
                <c:pt idx="0">
                  <c:v>Deep Percolation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'CC WB Figures'!$D$6:$E$6</c:f>
              <c:strCache>
                <c:ptCount val="2"/>
                <c:pt idx="0">
                  <c:v>Inflows</c:v>
                </c:pt>
                <c:pt idx="1">
                  <c:v>Outflows</c:v>
                </c:pt>
              </c:strCache>
            </c:strRef>
          </c:cat>
          <c:val>
            <c:numRef>
              <c:f>'CC WB Figures'!$D$23:$E$23</c:f>
              <c:numCache>
                <c:formatCode>General</c:formatCode>
                <c:ptCount val="2"/>
                <c:pt idx="0" formatCode="0">
                  <c:v>69.57814599999999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2-4E93-9E43-CAFF4A5653A5}"/>
            </c:ext>
          </c:extLst>
        </c:ser>
        <c:ser>
          <c:idx val="5"/>
          <c:order val="1"/>
          <c:tx>
            <c:strRef>
              <c:f>'CC WB Figures'!$C$24</c:f>
              <c:strCache>
                <c:ptCount val="1"/>
                <c:pt idx="0">
                  <c:v>Stream Losses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'CC WB Figures'!$D$24:$E$24</c:f>
              <c:numCache>
                <c:formatCode>General</c:formatCode>
                <c:ptCount val="2"/>
                <c:pt idx="0" formatCode="0">
                  <c:v>9.7071763999999998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2-4E93-9E43-CAFF4A5653A5}"/>
            </c:ext>
          </c:extLst>
        </c:ser>
        <c:ser>
          <c:idx val="1"/>
          <c:order val="2"/>
          <c:tx>
            <c:strRef>
              <c:f>'CC WB Figures'!$C$25</c:f>
              <c:strCache>
                <c:ptCount val="1"/>
                <c:pt idx="0">
                  <c:v>Subsurface Inflows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'CC WB Figures'!$D$25:$E$25</c:f>
              <c:numCache>
                <c:formatCode>General</c:formatCode>
                <c:ptCount val="2"/>
                <c:pt idx="0" formatCode="0">
                  <c:v>22.483265400000001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42-4E93-9E43-CAFF4A5653A5}"/>
            </c:ext>
          </c:extLst>
        </c:ser>
        <c:ser>
          <c:idx val="2"/>
          <c:order val="3"/>
          <c:tx>
            <c:strRef>
              <c:f>'CC WB Figures'!$C$26</c:f>
              <c:strCache>
                <c:ptCount val="1"/>
                <c:pt idx="0">
                  <c:v>Groundwater Pumping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'CC WB Figures'!$D$26:$E$26</c:f>
              <c:numCache>
                <c:formatCode>0</c:formatCode>
                <c:ptCount val="2"/>
                <c:pt idx="1">
                  <c:v>43.032990000000019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42-4E93-9E43-CAFF4A5653A5}"/>
            </c:ext>
          </c:extLst>
        </c:ser>
        <c:ser>
          <c:idx val="6"/>
          <c:order val="4"/>
          <c:tx>
            <c:strRef>
              <c:f>'CC WB Figures'!$C$27</c:f>
              <c:strCache>
                <c:ptCount val="1"/>
                <c:pt idx="0">
                  <c:v>Stream Accretions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'CC WB Figures'!$D$27:$E$27</c:f>
              <c:numCache>
                <c:formatCode>0</c:formatCode>
                <c:ptCount val="2"/>
                <c:pt idx="1">
                  <c:v>32.039030200000006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42-4E93-9E43-CAFF4A5653A5}"/>
            </c:ext>
          </c:extLst>
        </c:ser>
        <c:ser>
          <c:idx val="3"/>
          <c:order val="5"/>
          <c:tx>
            <c:strRef>
              <c:f>'CC WB Figures'!$C$28</c:f>
              <c:strCache>
                <c:ptCount val="1"/>
                <c:pt idx="0">
                  <c:v>Subsurface Outflows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'CC WB Figures'!$D$28:$E$28</c:f>
              <c:numCache>
                <c:formatCode>0</c:formatCode>
                <c:ptCount val="2"/>
                <c:pt idx="1">
                  <c:v>26.379307799999999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42-4E93-9E43-CAFF4A5653A5}"/>
            </c:ext>
          </c:extLst>
        </c:ser>
        <c:ser>
          <c:idx val="4"/>
          <c:order val="6"/>
          <c:tx>
            <c:strRef>
              <c:f>'CC WB Figures'!$C$30</c:f>
              <c:strCache>
                <c:ptCount val="1"/>
                <c:pt idx="0">
                  <c:v>Change in Storage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5.556447297288792E-2"/>
                  <c:y val="-4.89247425741293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F42-4E93-9E43-CAFF4A5653A5}"/>
                </c:ext>
              </c:extLst>
            </c:dLbl>
            <c:dLbl>
              <c:idx val="1"/>
              <c:layout>
                <c:manualLayout>
                  <c:x val="4.8618913851276986E-2"/>
                  <c:y val="-4.19354936349680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901-41BF-9931-004075D42EAD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'CC WB Figures'!$D$30:$E$30</c:f>
              <c:numCache>
                <c:formatCode>0.00</c:formatCode>
                <c:ptCount val="2"/>
                <c:pt idx="1">
                  <c:v>0.31725979999995957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42-4E93-9E43-CAFF4A565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920346736"/>
        <c:axId val="920345096"/>
      </c:barChart>
      <c:catAx>
        <c:axId val="92034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345096"/>
        <c:crosses val="autoZero"/>
        <c:auto val="1"/>
        <c:lblAlgn val="ctr"/>
        <c:lblOffset val="100"/>
        <c:noMultiLvlLbl val="0"/>
      </c:catAx>
      <c:valAx>
        <c:axId val="92034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Annual Volume (TAF)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34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541666666666663"/>
          <c:y val="0.27445838801399824"/>
          <c:w val="0.3611111111111111"/>
          <c:h val="0.555562117235345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9532262882448556E-2"/>
          <c:y val="0.12907240584741317"/>
          <c:w val="0.86928088919008972"/>
          <c:h val="0.674910859583826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'CC WB Figures'!$Y$5</c:f>
              <c:strCache>
                <c:ptCount val="1"/>
                <c:pt idx="0">
                  <c:v>Deep Percolation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strRef>
              <c:f>'CC WB Figures'!$X$6:$X$55</c:f>
              <c:strCache>
                <c:ptCount val="50"/>
                <c:pt idx="0">
                  <c:v>1971 (W)</c:v>
                </c:pt>
                <c:pt idx="1">
                  <c:v>1972 (BN)</c:v>
                </c:pt>
                <c:pt idx="2">
                  <c:v>1973 (AN)</c:v>
                </c:pt>
                <c:pt idx="3">
                  <c:v>1974 (W)</c:v>
                </c:pt>
                <c:pt idx="4">
                  <c:v>1975 (W)</c:v>
                </c:pt>
                <c:pt idx="5">
                  <c:v>1976 (C)</c:v>
                </c:pt>
                <c:pt idx="6">
                  <c:v>1977 (C)</c:v>
                </c:pt>
                <c:pt idx="7">
                  <c:v>1978 (AN)</c:v>
                </c:pt>
                <c:pt idx="8">
                  <c:v>1979 (BN)</c:v>
                </c:pt>
                <c:pt idx="9">
                  <c:v>1980 (AN)</c:v>
                </c:pt>
                <c:pt idx="10">
                  <c:v>1981 (D)</c:v>
                </c:pt>
                <c:pt idx="11">
                  <c:v>1982 (W)</c:v>
                </c:pt>
                <c:pt idx="12">
                  <c:v>1983 (W)</c:v>
                </c:pt>
                <c:pt idx="13">
                  <c:v>1984 (W)</c:v>
                </c:pt>
                <c:pt idx="14">
                  <c:v>1985 (D)</c:v>
                </c:pt>
                <c:pt idx="15">
                  <c:v>1986 (W)</c:v>
                </c:pt>
                <c:pt idx="16">
                  <c:v>1987 (D)</c:v>
                </c:pt>
                <c:pt idx="17">
                  <c:v>1988 (C)</c:v>
                </c:pt>
                <c:pt idx="18">
                  <c:v>1989 (D)</c:v>
                </c:pt>
                <c:pt idx="19">
                  <c:v>1990 (C)</c:v>
                </c:pt>
                <c:pt idx="20">
                  <c:v>1991 (C)</c:v>
                </c:pt>
                <c:pt idx="21">
                  <c:v>1992 (C)</c:v>
                </c:pt>
                <c:pt idx="22">
                  <c:v>1993 (AN)</c:v>
                </c:pt>
                <c:pt idx="23">
                  <c:v>1994 (C)</c:v>
                </c:pt>
                <c:pt idx="24">
                  <c:v>1995 (W)</c:v>
                </c:pt>
                <c:pt idx="25">
                  <c:v>1996 (W)</c:v>
                </c:pt>
                <c:pt idx="26">
                  <c:v>1997 (W)</c:v>
                </c:pt>
                <c:pt idx="27">
                  <c:v>1998 (W)</c:v>
                </c:pt>
                <c:pt idx="28">
                  <c:v>1999 (W)</c:v>
                </c:pt>
                <c:pt idx="29">
                  <c:v>2000 (AN)</c:v>
                </c:pt>
                <c:pt idx="30">
                  <c:v>2001 (D)</c:v>
                </c:pt>
                <c:pt idx="31">
                  <c:v>2002 (D)</c:v>
                </c:pt>
                <c:pt idx="32">
                  <c:v>2003 (AN)</c:v>
                </c:pt>
                <c:pt idx="33">
                  <c:v>2004 (BN)</c:v>
                </c:pt>
                <c:pt idx="34">
                  <c:v>2005 (AN)</c:v>
                </c:pt>
                <c:pt idx="35">
                  <c:v>2006 (W)</c:v>
                </c:pt>
                <c:pt idx="36">
                  <c:v>2007 (D)</c:v>
                </c:pt>
                <c:pt idx="37">
                  <c:v>2008 (C)</c:v>
                </c:pt>
                <c:pt idx="38">
                  <c:v>2009 (D)</c:v>
                </c:pt>
                <c:pt idx="39">
                  <c:v>2010 (BN)</c:v>
                </c:pt>
                <c:pt idx="40">
                  <c:v>2011 (W)</c:v>
                </c:pt>
                <c:pt idx="41">
                  <c:v>2012 (BN)</c:v>
                </c:pt>
                <c:pt idx="42">
                  <c:v>2013 (D)</c:v>
                </c:pt>
                <c:pt idx="43">
                  <c:v>2014 (C)</c:v>
                </c:pt>
                <c:pt idx="44">
                  <c:v>2015 (C)</c:v>
                </c:pt>
                <c:pt idx="45">
                  <c:v>2016 (BN)</c:v>
                </c:pt>
                <c:pt idx="46">
                  <c:v>2017 (W)</c:v>
                </c:pt>
                <c:pt idx="47">
                  <c:v>2018 (BN)</c:v>
                </c:pt>
                <c:pt idx="48">
                  <c:v>2004 (BN)</c:v>
                </c:pt>
                <c:pt idx="49">
                  <c:v>2005 (AN)</c:v>
                </c:pt>
              </c:strCache>
            </c:strRef>
          </c:cat>
          <c:val>
            <c:numRef>
              <c:f>'CC WB Figures'!$Y$6:$Y$55</c:f>
              <c:numCache>
                <c:formatCode>0</c:formatCode>
                <c:ptCount val="50"/>
                <c:pt idx="0">
                  <c:v>56692.150000000009</c:v>
                </c:pt>
                <c:pt idx="1">
                  <c:v>29754.36</c:v>
                </c:pt>
                <c:pt idx="2">
                  <c:v>97402.17</c:v>
                </c:pt>
                <c:pt idx="3">
                  <c:v>94816.01</c:v>
                </c:pt>
                <c:pt idx="4">
                  <c:v>60961.630000000005</c:v>
                </c:pt>
                <c:pt idx="5">
                  <c:v>23576.100000000006</c:v>
                </c:pt>
                <c:pt idx="6">
                  <c:v>20047.329999999994</c:v>
                </c:pt>
                <c:pt idx="7">
                  <c:v>94039.660000000018</c:v>
                </c:pt>
                <c:pt idx="8">
                  <c:v>52272.640000000007</c:v>
                </c:pt>
                <c:pt idx="9">
                  <c:v>73984.419999999984</c:v>
                </c:pt>
                <c:pt idx="10">
                  <c:v>52803.109999999993</c:v>
                </c:pt>
                <c:pt idx="11">
                  <c:v>111686.54</c:v>
                </c:pt>
                <c:pt idx="12">
                  <c:v>133804.24</c:v>
                </c:pt>
                <c:pt idx="13">
                  <c:v>83505.950000000012</c:v>
                </c:pt>
                <c:pt idx="14">
                  <c:v>47246.689999999995</c:v>
                </c:pt>
                <c:pt idx="15">
                  <c:v>95464.260000000024</c:v>
                </c:pt>
                <c:pt idx="16">
                  <c:v>45946.159999999996</c:v>
                </c:pt>
                <c:pt idx="17">
                  <c:v>53826.409999999996</c:v>
                </c:pt>
                <c:pt idx="18">
                  <c:v>62140.9</c:v>
                </c:pt>
                <c:pt idx="19">
                  <c:v>42525.330000000009</c:v>
                </c:pt>
                <c:pt idx="20">
                  <c:v>54952.97</c:v>
                </c:pt>
                <c:pt idx="21">
                  <c:v>61331.740000000005</c:v>
                </c:pt>
                <c:pt idx="22">
                  <c:v>99564.64</c:v>
                </c:pt>
                <c:pt idx="23">
                  <c:v>42680.649999999994</c:v>
                </c:pt>
                <c:pt idx="24">
                  <c:v>132434.28</c:v>
                </c:pt>
                <c:pt idx="25">
                  <c:v>75488.19</c:v>
                </c:pt>
                <c:pt idx="26">
                  <c:v>78985.900000000023</c:v>
                </c:pt>
                <c:pt idx="27">
                  <c:v>131682.63</c:v>
                </c:pt>
                <c:pt idx="28">
                  <c:v>63659.649999999994</c:v>
                </c:pt>
                <c:pt idx="29">
                  <c:v>73013.210000000006</c:v>
                </c:pt>
                <c:pt idx="30">
                  <c:v>49012.049999999996</c:v>
                </c:pt>
                <c:pt idx="31">
                  <c:v>67268.040000000008</c:v>
                </c:pt>
                <c:pt idx="32">
                  <c:v>75350.990000000005</c:v>
                </c:pt>
                <c:pt idx="33">
                  <c:v>74802.48</c:v>
                </c:pt>
                <c:pt idx="34">
                  <c:v>73536.739999999991</c:v>
                </c:pt>
                <c:pt idx="35">
                  <c:v>117198.07</c:v>
                </c:pt>
                <c:pt idx="36">
                  <c:v>35647.350000000006</c:v>
                </c:pt>
                <c:pt idx="37">
                  <c:v>54870.079999999987</c:v>
                </c:pt>
                <c:pt idx="38">
                  <c:v>47859.86</c:v>
                </c:pt>
                <c:pt idx="39">
                  <c:v>68428.62999999999</c:v>
                </c:pt>
                <c:pt idx="40">
                  <c:v>102986.37999999999</c:v>
                </c:pt>
                <c:pt idx="41">
                  <c:v>48759.400000000009</c:v>
                </c:pt>
                <c:pt idx="42">
                  <c:v>53911.72</c:v>
                </c:pt>
                <c:pt idx="43">
                  <c:v>36359.18</c:v>
                </c:pt>
                <c:pt idx="44">
                  <c:v>50268.850000000006</c:v>
                </c:pt>
                <c:pt idx="45">
                  <c:v>68849.34</c:v>
                </c:pt>
                <c:pt idx="46">
                  <c:v>110421.08999999998</c:v>
                </c:pt>
                <c:pt idx="47">
                  <c:v>48805.529999999992</c:v>
                </c:pt>
                <c:pt idx="48">
                  <c:v>74706.23</c:v>
                </c:pt>
                <c:pt idx="49">
                  <c:v>73580.430000000008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3-478F-B310-72365C53B71D}"/>
            </c:ext>
          </c:extLst>
        </c:ser>
        <c:ser>
          <c:idx val="1"/>
          <c:order val="1"/>
          <c:tx>
            <c:strRef>
              <c:f>'CC WB Figures'!$Z$5</c:f>
              <c:strCache>
                <c:ptCount val="1"/>
                <c:pt idx="0">
                  <c:v>Stream Losses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'CC WB Figures'!$Z$6:$Z$55</c:f>
              <c:numCache>
                <c:formatCode>0</c:formatCode>
                <c:ptCount val="50"/>
                <c:pt idx="0">
                  <c:v>9045.31</c:v>
                </c:pt>
                <c:pt idx="1">
                  <c:v>9322.36</c:v>
                </c:pt>
                <c:pt idx="2">
                  <c:v>9006.5300000000007</c:v>
                </c:pt>
                <c:pt idx="3">
                  <c:v>11277.67</c:v>
                </c:pt>
                <c:pt idx="4">
                  <c:v>7378.43</c:v>
                </c:pt>
                <c:pt idx="5">
                  <c:v>8100.1100000000006</c:v>
                </c:pt>
                <c:pt idx="6">
                  <c:v>9674.02</c:v>
                </c:pt>
                <c:pt idx="7">
                  <c:v>8977.01</c:v>
                </c:pt>
                <c:pt idx="8">
                  <c:v>8862.58</c:v>
                </c:pt>
                <c:pt idx="9">
                  <c:v>12908.75</c:v>
                </c:pt>
                <c:pt idx="10">
                  <c:v>8454.23</c:v>
                </c:pt>
                <c:pt idx="11">
                  <c:v>13481.44</c:v>
                </c:pt>
                <c:pt idx="12">
                  <c:v>10243.1</c:v>
                </c:pt>
                <c:pt idx="13">
                  <c:v>8234.630000000001</c:v>
                </c:pt>
                <c:pt idx="14">
                  <c:v>7134.9400000000005</c:v>
                </c:pt>
                <c:pt idx="15">
                  <c:v>12800.470000000001</c:v>
                </c:pt>
                <c:pt idx="16">
                  <c:v>7679.9</c:v>
                </c:pt>
                <c:pt idx="17">
                  <c:v>8769.31</c:v>
                </c:pt>
                <c:pt idx="18">
                  <c:v>9386.2200000000012</c:v>
                </c:pt>
                <c:pt idx="19">
                  <c:v>9353.14</c:v>
                </c:pt>
                <c:pt idx="20">
                  <c:v>8921.08</c:v>
                </c:pt>
                <c:pt idx="21">
                  <c:v>9849.14</c:v>
                </c:pt>
                <c:pt idx="22">
                  <c:v>11139.4</c:v>
                </c:pt>
                <c:pt idx="23">
                  <c:v>8785.77</c:v>
                </c:pt>
                <c:pt idx="24">
                  <c:v>13345.2</c:v>
                </c:pt>
                <c:pt idx="25">
                  <c:v>9842.1299999999992</c:v>
                </c:pt>
                <c:pt idx="26">
                  <c:v>13347.86</c:v>
                </c:pt>
                <c:pt idx="27">
                  <c:v>7216.3099999999995</c:v>
                </c:pt>
                <c:pt idx="28">
                  <c:v>8135.27</c:v>
                </c:pt>
                <c:pt idx="29">
                  <c:v>7103.6299999999992</c:v>
                </c:pt>
                <c:pt idx="30">
                  <c:v>7002.5400000000009</c:v>
                </c:pt>
                <c:pt idx="31">
                  <c:v>8341.09</c:v>
                </c:pt>
                <c:pt idx="32">
                  <c:v>8628.91</c:v>
                </c:pt>
                <c:pt idx="33">
                  <c:v>8551.74</c:v>
                </c:pt>
                <c:pt idx="34">
                  <c:v>7128.2100000000009</c:v>
                </c:pt>
                <c:pt idx="35">
                  <c:v>13507.030000000002</c:v>
                </c:pt>
                <c:pt idx="36">
                  <c:v>8406.4499999999989</c:v>
                </c:pt>
                <c:pt idx="37">
                  <c:v>8089.8000000000011</c:v>
                </c:pt>
                <c:pt idx="38">
                  <c:v>9212.6500000000015</c:v>
                </c:pt>
                <c:pt idx="39">
                  <c:v>8515.7100000000009</c:v>
                </c:pt>
                <c:pt idx="40">
                  <c:v>8781.67</c:v>
                </c:pt>
                <c:pt idx="41">
                  <c:v>8517.33</c:v>
                </c:pt>
                <c:pt idx="42">
                  <c:v>9674.2100000000009</c:v>
                </c:pt>
                <c:pt idx="43">
                  <c:v>9792.64</c:v>
                </c:pt>
                <c:pt idx="44">
                  <c:v>10443.460000000001</c:v>
                </c:pt>
                <c:pt idx="45">
                  <c:v>11944.19</c:v>
                </c:pt>
                <c:pt idx="46">
                  <c:v>24471.97</c:v>
                </c:pt>
                <c:pt idx="47">
                  <c:v>9948.07</c:v>
                </c:pt>
                <c:pt idx="48">
                  <c:v>9251.0400000000009</c:v>
                </c:pt>
                <c:pt idx="49">
                  <c:v>7374.17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E3-478F-B310-72365C53B71D}"/>
            </c:ext>
          </c:extLst>
        </c:ser>
        <c:ser>
          <c:idx val="2"/>
          <c:order val="2"/>
          <c:tx>
            <c:strRef>
              <c:f>'CC WB Figures'!$AA$5</c:f>
              <c:strCache>
                <c:ptCount val="1"/>
                <c:pt idx="0">
                  <c:v>Subsurface Inflows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'CC WB Figures'!$AA$6:$AA$55</c:f>
              <c:numCache>
                <c:formatCode>0</c:formatCode>
                <c:ptCount val="50"/>
                <c:pt idx="0">
                  <c:v>21687.350000000002</c:v>
                </c:pt>
                <c:pt idx="1">
                  <c:v>21555.67</c:v>
                </c:pt>
                <c:pt idx="2">
                  <c:v>22980</c:v>
                </c:pt>
                <c:pt idx="3">
                  <c:v>22466.170000000002</c:v>
                </c:pt>
                <c:pt idx="4">
                  <c:v>22918.240000000002</c:v>
                </c:pt>
                <c:pt idx="5">
                  <c:v>21843.64</c:v>
                </c:pt>
                <c:pt idx="6">
                  <c:v>21778.889999999996</c:v>
                </c:pt>
                <c:pt idx="7">
                  <c:v>21412.89</c:v>
                </c:pt>
                <c:pt idx="8">
                  <c:v>21618.31</c:v>
                </c:pt>
                <c:pt idx="9">
                  <c:v>22396.28</c:v>
                </c:pt>
                <c:pt idx="10">
                  <c:v>21844.83</c:v>
                </c:pt>
                <c:pt idx="11">
                  <c:v>21766.799999999999</c:v>
                </c:pt>
                <c:pt idx="12">
                  <c:v>23732.639999999999</c:v>
                </c:pt>
                <c:pt idx="13">
                  <c:v>24915.930000000004</c:v>
                </c:pt>
                <c:pt idx="14">
                  <c:v>22865.200000000001</c:v>
                </c:pt>
                <c:pt idx="15">
                  <c:v>23214.42</c:v>
                </c:pt>
                <c:pt idx="16">
                  <c:v>22618.06</c:v>
                </c:pt>
                <c:pt idx="17">
                  <c:v>21839.49</c:v>
                </c:pt>
                <c:pt idx="18">
                  <c:v>21979.25</c:v>
                </c:pt>
                <c:pt idx="19">
                  <c:v>21263.55</c:v>
                </c:pt>
                <c:pt idx="20">
                  <c:v>21487.73</c:v>
                </c:pt>
                <c:pt idx="21">
                  <c:v>20841.100000000002</c:v>
                </c:pt>
                <c:pt idx="22">
                  <c:v>20924.189999999999</c:v>
                </c:pt>
                <c:pt idx="23">
                  <c:v>21450.46</c:v>
                </c:pt>
                <c:pt idx="24">
                  <c:v>22714.590000000004</c:v>
                </c:pt>
                <c:pt idx="25">
                  <c:v>22642.14</c:v>
                </c:pt>
                <c:pt idx="26">
                  <c:v>23257.27</c:v>
                </c:pt>
                <c:pt idx="27">
                  <c:v>23992.45</c:v>
                </c:pt>
                <c:pt idx="28">
                  <c:v>24347.57</c:v>
                </c:pt>
                <c:pt idx="29">
                  <c:v>24097.41</c:v>
                </c:pt>
                <c:pt idx="30">
                  <c:v>23389.19</c:v>
                </c:pt>
                <c:pt idx="31">
                  <c:v>23753.69</c:v>
                </c:pt>
                <c:pt idx="32">
                  <c:v>22821.58</c:v>
                </c:pt>
                <c:pt idx="33">
                  <c:v>23360.9</c:v>
                </c:pt>
                <c:pt idx="34">
                  <c:v>22783.13</c:v>
                </c:pt>
                <c:pt idx="35">
                  <c:v>23923.300000000003</c:v>
                </c:pt>
                <c:pt idx="36">
                  <c:v>22940.11</c:v>
                </c:pt>
                <c:pt idx="37">
                  <c:v>22899.88</c:v>
                </c:pt>
                <c:pt idx="38">
                  <c:v>21581.140000000003</c:v>
                </c:pt>
                <c:pt idx="39">
                  <c:v>22191.38</c:v>
                </c:pt>
                <c:pt idx="40">
                  <c:v>23271.279999999999</c:v>
                </c:pt>
                <c:pt idx="41">
                  <c:v>23267.98</c:v>
                </c:pt>
                <c:pt idx="42">
                  <c:v>22542.71</c:v>
                </c:pt>
                <c:pt idx="43">
                  <c:v>22545.940000000002</c:v>
                </c:pt>
                <c:pt idx="44">
                  <c:v>21920.07</c:v>
                </c:pt>
                <c:pt idx="45">
                  <c:v>21008.73</c:v>
                </c:pt>
                <c:pt idx="46">
                  <c:v>21735.309999999998</c:v>
                </c:pt>
                <c:pt idx="47">
                  <c:v>21665.55</c:v>
                </c:pt>
                <c:pt idx="48">
                  <c:v>22002.269999999997</c:v>
                </c:pt>
                <c:pt idx="49">
                  <c:v>22083.749999999996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E3-478F-B310-72365C53B71D}"/>
            </c:ext>
          </c:extLst>
        </c:ser>
        <c:ser>
          <c:idx val="3"/>
          <c:order val="3"/>
          <c:tx>
            <c:strRef>
              <c:f>'CC WB Figures'!$AB$5</c:f>
              <c:strCache>
                <c:ptCount val="1"/>
                <c:pt idx="0">
                  <c:v>Groundwater Pumping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'CC WB Figures'!$AB$6:$AB$55</c:f>
              <c:numCache>
                <c:formatCode>0</c:formatCode>
                <c:ptCount val="50"/>
                <c:pt idx="0">
                  <c:v>-42301.170000000006</c:v>
                </c:pt>
                <c:pt idx="1">
                  <c:v>-45875.18</c:v>
                </c:pt>
                <c:pt idx="2">
                  <c:v>-42611.400000000009</c:v>
                </c:pt>
                <c:pt idx="3">
                  <c:v>-38008.210000000006</c:v>
                </c:pt>
                <c:pt idx="4">
                  <c:v>-40179.509999999995</c:v>
                </c:pt>
                <c:pt idx="5">
                  <c:v>-44194.850000000006</c:v>
                </c:pt>
                <c:pt idx="6">
                  <c:v>-50308.639999999999</c:v>
                </c:pt>
                <c:pt idx="7">
                  <c:v>-39190.720000000001</c:v>
                </c:pt>
                <c:pt idx="8">
                  <c:v>-42686.2</c:v>
                </c:pt>
                <c:pt idx="9">
                  <c:v>-41087.230000000003</c:v>
                </c:pt>
                <c:pt idx="10">
                  <c:v>-43851.44</c:v>
                </c:pt>
                <c:pt idx="11">
                  <c:v>-35861.049999999996</c:v>
                </c:pt>
                <c:pt idx="12">
                  <c:v>-39538.74</c:v>
                </c:pt>
                <c:pt idx="13">
                  <c:v>-45053.929999999993</c:v>
                </c:pt>
                <c:pt idx="14">
                  <c:v>-44203.25</c:v>
                </c:pt>
                <c:pt idx="15">
                  <c:v>-43253.29</c:v>
                </c:pt>
                <c:pt idx="16">
                  <c:v>-47627.180000000008</c:v>
                </c:pt>
                <c:pt idx="17">
                  <c:v>-45773.390000000007</c:v>
                </c:pt>
                <c:pt idx="18">
                  <c:v>-42468.58</c:v>
                </c:pt>
                <c:pt idx="19">
                  <c:v>-44151.43</c:v>
                </c:pt>
                <c:pt idx="20">
                  <c:v>-46900.83</c:v>
                </c:pt>
                <c:pt idx="21">
                  <c:v>-48376.13</c:v>
                </c:pt>
                <c:pt idx="22">
                  <c:v>-40515.29</c:v>
                </c:pt>
                <c:pt idx="23">
                  <c:v>-44354.240000000005</c:v>
                </c:pt>
                <c:pt idx="24">
                  <c:v>-37314.120000000003</c:v>
                </c:pt>
                <c:pt idx="25">
                  <c:v>-42387.44</c:v>
                </c:pt>
                <c:pt idx="26">
                  <c:v>-46307.41</c:v>
                </c:pt>
                <c:pt idx="27">
                  <c:v>-33709.32</c:v>
                </c:pt>
                <c:pt idx="28">
                  <c:v>-42805.840000000004</c:v>
                </c:pt>
                <c:pt idx="29">
                  <c:v>-45247.789999999994</c:v>
                </c:pt>
                <c:pt idx="30">
                  <c:v>-44660.99</c:v>
                </c:pt>
                <c:pt idx="31">
                  <c:v>-45831.97</c:v>
                </c:pt>
                <c:pt idx="32">
                  <c:v>-40944.39</c:v>
                </c:pt>
                <c:pt idx="33">
                  <c:v>-46609.440000000002</c:v>
                </c:pt>
                <c:pt idx="34">
                  <c:v>-36801.58</c:v>
                </c:pt>
                <c:pt idx="35">
                  <c:v>-39178.560000000005</c:v>
                </c:pt>
                <c:pt idx="36">
                  <c:v>-47429.759999999995</c:v>
                </c:pt>
                <c:pt idx="37">
                  <c:v>-49153.68</c:v>
                </c:pt>
                <c:pt idx="38">
                  <c:v>-42732.890000000007</c:v>
                </c:pt>
                <c:pt idx="39">
                  <c:v>-38026.07</c:v>
                </c:pt>
                <c:pt idx="40">
                  <c:v>-35090.820000000007</c:v>
                </c:pt>
                <c:pt idx="41">
                  <c:v>-45151.619999999995</c:v>
                </c:pt>
                <c:pt idx="42">
                  <c:v>-46641.900000000009</c:v>
                </c:pt>
                <c:pt idx="43">
                  <c:v>-50146.37</c:v>
                </c:pt>
                <c:pt idx="44">
                  <c:v>-49560.600000000006</c:v>
                </c:pt>
                <c:pt idx="45">
                  <c:v>-42765.749999999993</c:v>
                </c:pt>
                <c:pt idx="46">
                  <c:v>-39082.199999999997</c:v>
                </c:pt>
                <c:pt idx="47">
                  <c:v>-44886.91</c:v>
                </c:pt>
                <c:pt idx="48">
                  <c:v>-46534.18</c:v>
                </c:pt>
                <c:pt idx="49">
                  <c:v>-36936.660000000003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E3-478F-B310-72365C53B71D}"/>
            </c:ext>
          </c:extLst>
        </c:ser>
        <c:ser>
          <c:idx val="4"/>
          <c:order val="4"/>
          <c:tx>
            <c:strRef>
              <c:f>'CC WB Figures'!$AC$5</c:f>
              <c:strCache>
                <c:ptCount val="1"/>
                <c:pt idx="0">
                  <c:v>Stream Accretions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'CC WB Figures'!$AC$6:$AC$55</c:f>
              <c:numCache>
                <c:formatCode>0</c:formatCode>
                <c:ptCount val="50"/>
                <c:pt idx="0">
                  <c:v>-29207.340000000004</c:v>
                </c:pt>
                <c:pt idx="1">
                  <c:v>-19474.939999999999</c:v>
                </c:pt>
                <c:pt idx="2">
                  <c:v>-35175.68</c:v>
                </c:pt>
                <c:pt idx="3">
                  <c:v>-40557.920000000013</c:v>
                </c:pt>
                <c:pt idx="4">
                  <c:v>-34881.839999999997</c:v>
                </c:pt>
                <c:pt idx="5">
                  <c:v>-20740.480000000007</c:v>
                </c:pt>
                <c:pt idx="6">
                  <c:v>-11330.069999999998</c:v>
                </c:pt>
                <c:pt idx="7">
                  <c:v>-25105.600000000002</c:v>
                </c:pt>
                <c:pt idx="8">
                  <c:v>-22336.440000000002</c:v>
                </c:pt>
                <c:pt idx="9">
                  <c:v>-32214.250000000004</c:v>
                </c:pt>
                <c:pt idx="10">
                  <c:v>-22945.5</c:v>
                </c:pt>
                <c:pt idx="11">
                  <c:v>-42162.27</c:v>
                </c:pt>
                <c:pt idx="12">
                  <c:v>-56592.139999999992</c:v>
                </c:pt>
                <c:pt idx="13">
                  <c:v>-51170.789999999994</c:v>
                </c:pt>
                <c:pt idx="14">
                  <c:v>-32712.739999999994</c:v>
                </c:pt>
                <c:pt idx="15">
                  <c:v>-43490.469999999994</c:v>
                </c:pt>
                <c:pt idx="16">
                  <c:v>-27926.219999999994</c:v>
                </c:pt>
                <c:pt idx="17">
                  <c:v>-25561.809999999998</c:v>
                </c:pt>
                <c:pt idx="18">
                  <c:v>-25584.659999999996</c:v>
                </c:pt>
                <c:pt idx="19">
                  <c:v>-21146.839999999997</c:v>
                </c:pt>
                <c:pt idx="20">
                  <c:v>-20028.22</c:v>
                </c:pt>
                <c:pt idx="21">
                  <c:v>-19926.63</c:v>
                </c:pt>
                <c:pt idx="22">
                  <c:v>-32472.23</c:v>
                </c:pt>
                <c:pt idx="23">
                  <c:v>-22422.12</c:v>
                </c:pt>
                <c:pt idx="24">
                  <c:v>-48022.220000000008</c:v>
                </c:pt>
                <c:pt idx="25">
                  <c:v>-40847.689999999995</c:v>
                </c:pt>
                <c:pt idx="26">
                  <c:v>-43593.250000000007</c:v>
                </c:pt>
                <c:pt idx="27">
                  <c:v>-55198.829999999994</c:v>
                </c:pt>
                <c:pt idx="28">
                  <c:v>-43883.909999999996</c:v>
                </c:pt>
                <c:pt idx="29">
                  <c:v>-37772.94</c:v>
                </c:pt>
                <c:pt idx="30">
                  <c:v>-31654.39</c:v>
                </c:pt>
                <c:pt idx="31">
                  <c:v>-31849.830000000009</c:v>
                </c:pt>
                <c:pt idx="32">
                  <c:v>-33153.119999999995</c:v>
                </c:pt>
                <c:pt idx="33">
                  <c:v>-33282.99</c:v>
                </c:pt>
                <c:pt idx="34">
                  <c:v>-35757.699999999997</c:v>
                </c:pt>
                <c:pt idx="35">
                  <c:v>-54404.020000000004</c:v>
                </c:pt>
                <c:pt idx="36">
                  <c:v>-29569.870000000003</c:v>
                </c:pt>
                <c:pt idx="37">
                  <c:v>-27067.040000000001</c:v>
                </c:pt>
                <c:pt idx="38">
                  <c:v>-21890.97</c:v>
                </c:pt>
                <c:pt idx="39">
                  <c:v>-27579.370000000006</c:v>
                </c:pt>
                <c:pt idx="40">
                  <c:v>-44315.43</c:v>
                </c:pt>
                <c:pt idx="41">
                  <c:v>-30439.07</c:v>
                </c:pt>
                <c:pt idx="42">
                  <c:v>-26830.860000000004</c:v>
                </c:pt>
                <c:pt idx="43">
                  <c:v>-16653.93</c:v>
                </c:pt>
                <c:pt idx="44">
                  <c:v>-17991.769999999997</c:v>
                </c:pt>
                <c:pt idx="45">
                  <c:v>-19350.16</c:v>
                </c:pt>
                <c:pt idx="46">
                  <c:v>-44928.880000000005</c:v>
                </c:pt>
                <c:pt idx="47">
                  <c:v>-27549.120000000003</c:v>
                </c:pt>
                <c:pt idx="48">
                  <c:v>-29944.32</c:v>
                </c:pt>
                <c:pt idx="49">
                  <c:v>-33252.630000000005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E3-478F-B310-72365C53B71D}"/>
            </c:ext>
          </c:extLst>
        </c:ser>
        <c:ser>
          <c:idx val="5"/>
          <c:order val="5"/>
          <c:tx>
            <c:strRef>
              <c:f>'CC WB Figures'!$AD$5</c:f>
              <c:strCache>
                <c:ptCount val="1"/>
                <c:pt idx="0">
                  <c:v>Subsurface Outflows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'CC WB Figures'!$AD$6:$AD$55</c:f>
              <c:numCache>
                <c:formatCode>0</c:formatCode>
                <c:ptCount val="50"/>
                <c:pt idx="0">
                  <c:v>-24316.100000000002</c:v>
                </c:pt>
                <c:pt idx="1">
                  <c:v>-23246.649999999998</c:v>
                </c:pt>
                <c:pt idx="2">
                  <c:v>-23781.66</c:v>
                </c:pt>
                <c:pt idx="3">
                  <c:v>-25058.329999999998</c:v>
                </c:pt>
                <c:pt idx="4">
                  <c:v>-24442.25</c:v>
                </c:pt>
                <c:pt idx="5">
                  <c:v>-24122.870000000003</c:v>
                </c:pt>
                <c:pt idx="6">
                  <c:v>-25369.33</c:v>
                </c:pt>
                <c:pt idx="7">
                  <c:v>-26866.28</c:v>
                </c:pt>
                <c:pt idx="8">
                  <c:v>-23735.750000000004</c:v>
                </c:pt>
                <c:pt idx="9">
                  <c:v>-23579.18</c:v>
                </c:pt>
                <c:pt idx="10">
                  <c:v>-23664.57</c:v>
                </c:pt>
                <c:pt idx="11">
                  <c:v>-24964.17</c:v>
                </c:pt>
                <c:pt idx="12">
                  <c:v>-27748.320000000003</c:v>
                </c:pt>
                <c:pt idx="13">
                  <c:v>-29830.829999999998</c:v>
                </c:pt>
                <c:pt idx="14">
                  <c:v>-27674.460000000003</c:v>
                </c:pt>
                <c:pt idx="15">
                  <c:v>-28093.499999999996</c:v>
                </c:pt>
                <c:pt idx="16">
                  <c:v>-27937.8</c:v>
                </c:pt>
                <c:pt idx="17">
                  <c:v>-27568.530000000002</c:v>
                </c:pt>
                <c:pt idx="18">
                  <c:v>-25803.749999999996</c:v>
                </c:pt>
                <c:pt idx="19">
                  <c:v>-24812.769999999997</c:v>
                </c:pt>
                <c:pt idx="20">
                  <c:v>-24875.23</c:v>
                </c:pt>
                <c:pt idx="21">
                  <c:v>-27659.939999999995</c:v>
                </c:pt>
                <c:pt idx="22">
                  <c:v>-28967.1</c:v>
                </c:pt>
                <c:pt idx="23">
                  <c:v>-26349.890000000003</c:v>
                </c:pt>
                <c:pt idx="24">
                  <c:v>-27465.170000000002</c:v>
                </c:pt>
                <c:pt idx="25">
                  <c:v>-26917.729999999996</c:v>
                </c:pt>
                <c:pt idx="26">
                  <c:v>-27960.53</c:v>
                </c:pt>
                <c:pt idx="27">
                  <c:v>-28741.690000000002</c:v>
                </c:pt>
                <c:pt idx="28">
                  <c:v>-28780.050000000003</c:v>
                </c:pt>
                <c:pt idx="29">
                  <c:v>-27908.91</c:v>
                </c:pt>
                <c:pt idx="30">
                  <c:v>-26935.229999999996</c:v>
                </c:pt>
                <c:pt idx="31">
                  <c:v>-27354.43</c:v>
                </c:pt>
                <c:pt idx="32">
                  <c:v>-26570.030000000002</c:v>
                </c:pt>
                <c:pt idx="33">
                  <c:v>-27178.39</c:v>
                </c:pt>
                <c:pt idx="34">
                  <c:v>-25935.920000000002</c:v>
                </c:pt>
                <c:pt idx="35">
                  <c:v>-27439.88</c:v>
                </c:pt>
                <c:pt idx="36">
                  <c:v>-27192.629999999997</c:v>
                </c:pt>
                <c:pt idx="37">
                  <c:v>-26635.300000000007</c:v>
                </c:pt>
                <c:pt idx="38">
                  <c:v>-25387.200000000001</c:v>
                </c:pt>
                <c:pt idx="39">
                  <c:v>-24433.629999999997</c:v>
                </c:pt>
                <c:pt idx="40">
                  <c:v>-24375.98</c:v>
                </c:pt>
                <c:pt idx="41">
                  <c:v>-24511.56</c:v>
                </c:pt>
                <c:pt idx="42">
                  <c:v>-25061.52</c:v>
                </c:pt>
                <c:pt idx="43">
                  <c:v>-24725.439999999999</c:v>
                </c:pt>
                <c:pt idx="44">
                  <c:v>-24890.560000000001</c:v>
                </c:pt>
                <c:pt idx="45">
                  <c:v>-26285.48</c:v>
                </c:pt>
                <c:pt idx="46">
                  <c:v>-26478.3</c:v>
                </c:pt>
                <c:pt idx="47">
                  <c:v>-25172.83</c:v>
                </c:pt>
                <c:pt idx="48">
                  <c:v>-25946.489999999998</c:v>
                </c:pt>
                <c:pt idx="49">
                  <c:v>-25251.43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E3-478F-B310-72365C53B71D}"/>
            </c:ext>
          </c:extLst>
        </c:ser>
        <c:ser>
          <c:idx val="6"/>
          <c:order val="6"/>
          <c:tx>
            <c:strRef>
              <c:f>'CC WB Figures'!$AE$5</c:f>
              <c:strCache>
                <c:ptCount val="1"/>
                <c:pt idx="0">
                  <c:v>Change in Storage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'CC WB Figures'!$AE$6:$AE$55</c:f>
              <c:numCache>
                <c:formatCode>0</c:formatCode>
                <c:ptCount val="50"/>
                <c:pt idx="0">
                  <c:v>14838.990000000005</c:v>
                </c:pt>
                <c:pt idx="1">
                  <c:v>8798.2000000000044</c:v>
                </c:pt>
                <c:pt idx="2">
                  <c:v>28347.610000000008</c:v>
                </c:pt>
                <c:pt idx="3">
                  <c:v>-27392.579999999994</c:v>
                </c:pt>
                <c:pt idx="4">
                  <c:v>-24497.439999999988</c:v>
                </c:pt>
                <c:pt idx="5">
                  <c:v>8656.8499999999985</c:v>
                </c:pt>
                <c:pt idx="6">
                  <c:v>35882.229999999996</c:v>
                </c:pt>
                <c:pt idx="7">
                  <c:v>35844.83</c:v>
                </c:pt>
                <c:pt idx="8">
                  <c:v>-32872.150000000016</c:v>
                </c:pt>
                <c:pt idx="9">
                  <c:v>6403.0699999999852</c:v>
                </c:pt>
                <c:pt idx="10">
                  <c:v>-11997.029999999984</c:v>
                </c:pt>
                <c:pt idx="11">
                  <c:v>7736.6500000000015</c:v>
                </c:pt>
                <c:pt idx="12">
                  <c:v>-43512.210000000021</c:v>
                </c:pt>
                <c:pt idx="13">
                  <c:v>-43413.490000000005</c:v>
                </c:pt>
                <c:pt idx="14">
                  <c:v>9860.7499999999854</c:v>
                </c:pt>
                <c:pt idx="15">
                  <c:v>27747.4</c:v>
                </c:pt>
                <c:pt idx="16">
                  <c:v>-16209.979999999981</c:v>
                </c:pt>
                <c:pt idx="17">
                  <c:v>27640.569999999992</c:v>
                </c:pt>
                <c:pt idx="18">
                  <c:v>14856.099999999999</c:v>
                </c:pt>
                <c:pt idx="19">
                  <c:v>747.19000000000233</c:v>
                </c:pt>
                <c:pt idx="20">
                  <c:v>17345.980000000003</c:v>
                </c:pt>
                <c:pt idx="21">
                  <c:v>6821.68</c:v>
                </c:pt>
                <c:pt idx="22">
                  <c:v>4319.3299999999945</c:v>
                </c:pt>
                <c:pt idx="23">
                  <c:v>-29252.659999999989</c:v>
                </c:pt>
                <c:pt idx="24">
                  <c:v>20596.300000000003</c:v>
                </c:pt>
                <c:pt idx="25">
                  <c:v>-55235.590000000004</c:v>
                </c:pt>
                <c:pt idx="26">
                  <c:v>2617.3199999999997</c:v>
                </c:pt>
                <c:pt idx="27">
                  <c:v>2707.6499999999796</c:v>
                </c:pt>
                <c:pt idx="28">
                  <c:v>-44765.95</c:v>
                </c:pt>
                <c:pt idx="29">
                  <c:v>19756.199999999983</c:v>
                </c:pt>
                <c:pt idx="30">
                  <c:v>7137.3400000000038</c:v>
                </c:pt>
                <c:pt idx="31">
                  <c:v>24239.500000000007</c:v>
                </c:pt>
                <c:pt idx="32">
                  <c:v>6091.9000000000087</c:v>
                </c:pt>
                <c:pt idx="33">
                  <c:v>-5714.2799999999988</c:v>
                </c:pt>
                <c:pt idx="34">
                  <c:v>787.16000000001804</c:v>
                </c:pt>
                <c:pt idx="35">
                  <c:v>-4534.6200000000026</c:v>
                </c:pt>
                <c:pt idx="36">
                  <c:v>-33160.00999999998</c:v>
                </c:pt>
                <c:pt idx="37">
                  <c:v>37599.67</c:v>
                </c:pt>
                <c:pt idx="38">
                  <c:v>17400.679999999986</c:v>
                </c:pt>
                <c:pt idx="39">
                  <c:v>11752.620000000003</c:v>
                </c:pt>
                <c:pt idx="40">
                  <c:v>-8693.3499999999985</c:v>
                </c:pt>
                <c:pt idx="41">
                  <c:v>-30822.279999999992</c:v>
                </c:pt>
                <c:pt idx="42">
                  <c:v>19952.130000000005</c:v>
                </c:pt>
                <c:pt idx="43">
                  <c:v>12814.329999999987</c:v>
                </c:pt>
                <c:pt idx="44">
                  <c:v>23214.689999999995</c:v>
                </c:pt>
                <c:pt idx="45">
                  <c:v>10208.669999999998</c:v>
                </c:pt>
                <c:pt idx="46">
                  <c:v>-12986.589999999997</c:v>
                </c:pt>
                <c:pt idx="47">
                  <c:v>-45677.420000000027</c:v>
                </c:pt>
                <c:pt idx="48">
                  <c:v>17609.080000000002</c:v>
                </c:pt>
                <c:pt idx="49">
                  <c:v>-3097.4300000000003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E3-478F-B310-72365C53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54206112"/>
        <c:axId val="754206768"/>
      </c:barChart>
      <c:lineChart>
        <c:grouping val="standard"/>
        <c:varyColors val="0"/>
        <c:ser>
          <c:idx val="7"/>
          <c:order val="7"/>
          <c:tx>
            <c:v>Cumulative Change in Storage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'CC WB Figures'!$AF$6:$AF$55</c:f>
              <c:numCache>
                <c:formatCode>0</c:formatCode>
                <c:ptCount val="50"/>
                <c:pt idx="0">
                  <c:v>-14838.990000000005</c:v>
                </c:pt>
                <c:pt idx="1">
                  <c:v>-23637.19000000001</c:v>
                </c:pt>
                <c:pt idx="2">
                  <c:v>-51984.800000000017</c:v>
                </c:pt>
                <c:pt idx="3">
                  <c:v>-24592.220000000023</c:v>
                </c:pt>
                <c:pt idx="4">
                  <c:v>-94.780000000035216</c:v>
                </c:pt>
                <c:pt idx="5">
                  <c:v>-8751.6300000000338</c:v>
                </c:pt>
                <c:pt idx="6">
                  <c:v>-44633.86000000003</c:v>
                </c:pt>
                <c:pt idx="7">
                  <c:v>-80478.690000000031</c:v>
                </c:pt>
                <c:pt idx="8">
                  <c:v>-47606.540000000015</c:v>
                </c:pt>
                <c:pt idx="9">
                  <c:v>-54009.61</c:v>
                </c:pt>
                <c:pt idx="10">
                  <c:v>-42012.580000000016</c:v>
                </c:pt>
                <c:pt idx="11">
                  <c:v>-49749.230000000018</c:v>
                </c:pt>
                <c:pt idx="12">
                  <c:v>-6237.0199999999968</c:v>
                </c:pt>
                <c:pt idx="13">
                  <c:v>37176.470000000008</c:v>
                </c:pt>
                <c:pt idx="14">
                  <c:v>27315.720000000023</c:v>
                </c:pt>
                <c:pt idx="15">
                  <c:v>-431.67999999997846</c:v>
                </c:pt>
                <c:pt idx="16">
                  <c:v>15778.300000000003</c:v>
                </c:pt>
                <c:pt idx="17">
                  <c:v>-11862.26999999999</c:v>
                </c:pt>
                <c:pt idx="18">
                  <c:v>-26718.369999999988</c:v>
                </c:pt>
                <c:pt idx="19">
                  <c:v>-27465.55999999999</c:v>
                </c:pt>
                <c:pt idx="20">
                  <c:v>-44811.539999999994</c:v>
                </c:pt>
                <c:pt idx="21">
                  <c:v>-51633.219999999994</c:v>
                </c:pt>
                <c:pt idx="22">
                  <c:v>-55952.549999999988</c:v>
                </c:pt>
                <c:pt idx="23">
                  <c:v>-26699.89</c:v>
                </c:pt>
                <c:pt idx="24">
                  <c:v>-47296.19</c:v>
                </c:pt>
                <c:pt idx="25">
                  <c:v>7939.4000000000015</c:v>
                </c:pt>
                <c:pt idx="26">
                  <c:v>5322.0800000000017</c:v>
                </c:pt>
                <c:pt idx="27">
                  <c:v>2614.4300000000221</c:v>
                </c:pt>
                <c:pt idx="28">
                  <c:v>47380.380000000019</c:v>
                </c:pt>
                <c:pt idx="29">
                  <c:v>27624.180000000037</c:v>
                </c:pt>
                <c:pt idx="30">
                  <c:v>20486.840000000033</c:v>
                </c:pt>
                <c:pt idx="31">
                  <c:v>-3752.6599999999744</c:v>
                </c:pt>
                <c:pt idx="32">
                  <c:v>-9844.5599999999831</c:v>
                </c:pt>
                <c:pt idx="33">
                  <c:v>-4130.2799999999843</c:v>
                </c:pt>
                <c:pt idx="34">
                  <c:v>-4917.4400000000023</c:v>
                </c:pt>
                <c:pt idx="35">
                  <c:v>-382.81999999999971</c:v>
                </c:pt>
                <c:pt idx="36">
                  <c:v>32777.189999999981</c:v>
                </c:pt>
                <c:pt idx="37">
                  <c:v>-4822.4800000000178</c:v>
                </c:pt>
                <c:pt idx="38">
                  <c:v>-22223.160000000003</c:v>
                </c:pt>
                <c:pt idx="39">
                  <c:v>-33975.780000000006</c:v>
                </c:pt>
                <c:pt idx="40">
                  <c:v>-25282.430000000008</c:v>
                </c:pt>
                <c:pt idx="41">
                  <c:v>5539.849999999984</c:v>
                </c:pt>
                <c:pt idx="42">
                  <c:v>-14412.280000000021</c:v>
                </c:pt>
                <c:pt idx="43">
                  <c:v>-27226.610000000008</c:v>
                </c:pt>
                <c:pt idx="44">
                  <c:v>-50441.3</c:v>
                </c:pt>
                <c:pt idx="45">
                  <c:v>-60649.97</c:v>
                </c:pt>
                <c:pt idx="46">
                  <c:v>-47663.380000000005</c:v>
                </c:pt>
                <c:pt idx="47">
                  <c:v>-1985.9599999999773</c:v>
                </c:pt>
                <c:pt idx="48">
                  <c:v>-19595.039999999979</c:v>
                </c:pt>
                <c:pt idx="49">
                  <c:v>-16497.609999999979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2E3-478F-B310-72365C53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549112"/>
        <c:axId val="1056549440"/>
      </c:lineChart>
      <c:catAx>
        <c:axId val="75420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 Year and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06768"/>
        <c:crossesAt val="-9.9999999999999991E+147"/>
        <c:auto val="1"/>
        <c:lblAlgn val="ctr"/>
        <c:lblOffset val="100"/>
        <c:noMultiLvlLbl val="0"/>
      </c:catAx>
      <c:valAx>
        <c:axId val="75420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Volume (TAF)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06112"/>
        <c:crosses val="autoZero"/>
        <c:crossBetween val="between"/>
        <c:dispUnits>
          <c:builtInUnit val="thousands"/>
        </c:dispUnits>
      </c:valAx>
      <c:valAx>
        <c:axId val="10565494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549112"/>
        <c:crosses val="max"/>
        <c:crossBetween val="between"/>
      </c:valAx>
      <c:catAx>
        <c:axId val="1056549112"/>
        <c:scaling>
          <c:orientation val="minMax"/>
        </c:scaling>
        <c:delete val="1"/>
        <c:axPos val="b"/>
        <c:majorTickMark val="out"/>
        <c:minorTickMark val="none"/>
        <c:tickLblPos val="nextTo"/>
        <c:crossAx val="105654944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6.0301070947227191E-2"/>
          <c:y val="2.0967741047847724E-2"/>
          <c:w val="0.91557461625502412"/>
          <c:h val="9.52293160939244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747180907942062E-2"/>
          <c:y val="8.3642300243743112E-2"/>
          <c:w val="0.90838218139399229"/>
          <c:h val="0.75528720026724239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'CC WB Figures'!$AB$5</c:f>
              <c:strCache>
                <c:ptCount val="1"/>
                <c:pt idx="0">
                  <c:v>Groundwater Pumping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00206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80D-4B08-94B3-0F66C1A6A3F9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80D-4B08-94B3-0F66C1A6A3F9}"/>
              </c:ext>
            </c:extLst>
          </c:dPt>
          <c:dPt>
            <c:idx val="4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80D-4B08-94B3-0F66C1A6A3F9}"/>
              </c:ext>
            </c:extLst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80D-4B08-94B3-0F66C1A6A3F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80D-4B08-94B3-0F66C1A6A3F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80D-4B08-94B3-0F66C1A6A3F9}"/>
              </c:ext>
            </c:extLst>
          </c:dPt>
          <c:dPt>
            <c:idx val="10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80D-4B08-94B3-0F66C1A6A3F9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5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80D-4B08-94B3-0F66C1A6A3F9}"/>
              </c:ext>
            </c:extLst>
          </c:dPt>
          <c:dPt>
            <c:idx val="12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80D-4B08-94B3-0F66C1A6A3F9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80D-4B08-94B3-0F66C1A6A3F9}"/>
              </c:ext>
            </c:extLst>
          </c:dPt>
          <c:dPt>
            <c:idx val="1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80D-4B08-94B3-0F66C1A6A3F9}"/>
              </c:ext>
            </c:extLst>
          </c:dPt>
          <c:dPt>
            <c:idx val="16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80D-4B08-94B3-0F66C1A6A3F9}"/>
              </c:ext>
            </c:extLst>
          </c:dPt>
          <c:dPt>
            <c:idx val="48"/>
            <c:invertIfNegative val="0"/>
            <c:bubble3D val="0"/>
            <c:spPr>
              <a:solidFill>
                <a:schemeClr val="accent5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1DFC-4AB9-A8ED-948841A61551}"/>
              </c:ext>
            </c:extLst>
          </c:dPt>
          <c:dPt>
            <c:idx val="49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1DFC-4AB9-A8ED-948841A61551}"/>
              </c:ext>
            </c:extLst>
          </c:dPt>
          <c:cat>
            <c:strRef>
              <c:f>'CC WB Figures'!$X$6:$X$55</c:f>
              <c:strCache>
                <c:ptCount val="50"/>
                <c:pt idx="0">
                  <c:v>1971 (W)</c:v>
                </c:pt>
                <c:pt idx="1">
                  <c:v>1972 (BN)</c:v>
                </c:pt>
                <c:pt idx="2">
                  <c:v>1973 (AN)</c:v>
                </c:pt>
                <c:pt idx="3">
                  <c:v>1974 (W)</c:v>
                </c:pt>
                <c:pt idx="4">
                  <c:v>1975 (W)</c:v>
                </c:pt>
                <c:pt idx="5">
                  <c:v>1976 (C)</c:v>
                </c:pt>
                <c:pt idx="6">
                  <c:v>1977 (C)</c:v>
                </c:pt>
                <c:pt idx="7">
                  <c:v>1978 (AN)</c:v>
                </c:pt>
                <c:pt idx="8">
                  <c:v>1979 (BN)</c:v>
                </c:pt>
                <c:pt idx="9">
                  <c:v>1980 (AN)</c:v>
                </c:pt>
                <c:pt idx="10">
                  <c:v>1981 (D)</c:v>
                </c:pt>
                <c:pt idx="11">
                  <c:v>1982 (W)</c:v>
                </c:pt>
                <c:pt idx="12">
                  <c:v>1983 (W)</c:v>
                </c:pt>
                <c:pt idx="13">
                  <c:v>1984 (W)</c:v>
                </c:pt>
                <c:pt idx="14">
                  <c:v>1985 (D)</c:v>
                </c:pt>
                <c:pt idx="15">
                  <c:v>1986 (W)</c:v>
                </c:pt>
                <c:pt idx="16">
                  <c:v>1987 (D)</c:v>
                </c:pt>
                <c:pt idx="17">
                  <c:v>1988 (C)</c:v>
                </c:pt>
                <c:pt idx="18">
                  <c:v>1989 (D)</c:v>
                </c:pt>
                <c:pt idx="19">
                  <c:v>1990 (C)</c:v>
                </c:pt>
                <c:pt idx="20">
                  <c:v>1991 (C)</c:v>
                </c:pt>
                <c:pt idx="21">
                  <c:v>1992 (C)</c:v>
                </c:pt>
                <c:pt idx="22">
                  <c:v>1993 (AN)</c:v>
                </c:pt>
                <c:pt idx="23">
                  <c:v>1994 (C)</c:v>
                </c:pt>
                <c:pt idx="24">
                  <c:v>1995 (W)</c:v>
                </c:pt>
                <c:pt idx="25">
                  <c:v>1996 (W)</c:v>
                </c:pt>
                <c:pt idx="26">
                  <c:v>1997 (W)</c:v>
                </c:pt>
                <c:pt idx="27">
                  <c:v>1998 (W)</c:v>
                </c:pt>
                <c:pt idx="28">
                  <c:v>1999 (W)</c:v>
                </c:pt>
                <c:pt idx="29">
                  <c:v>2000 (AN)</c:v>
                </c:pt>
                <c:pt idx="30">
                  <c:v>2001 (D)</c:v>
                </c:pt>
                <c:pt idx="31">
                  <c:v>2002 (D)</c:v>
                </c:pt>
                <c:pt idx="32">
                  <c:v>2003 (AN)</c:v>
                </c:pt>
                <c:pt idx="33">
                  <c:v>2004 (BN)</c:v>
                </c:pt>
                <c:pt idx="34">
                  <c:v>2005 (AN)</c:v>
                </c:pt>
                <c:pt idx="35">
                  <c:v>2006 (W)</c:v>
                </c:pt>
                <c:pt idx="36">
                  <c:v>2007 (D)</c:v>
                </c:pt>
                <c:pt idx="37">
                  <c:v>2008 (C)</c:v>
                </c:pt>
                <c:pt idx="38">
                  <c:v>2009 (D)</c:v>
                </c:pt>
                <c:pt idx="39">
                  <c:v>2010 (BN)</c:v>
                </c:pt>
                <c:pt idx="40">
                  <c:v>2011 (W)</c:v>
                </c:pt>
                <c:pt idx="41">
                  <c:v>2012 (BN)</c:v>
                </c:pt>
                <c:pt idx="42">
                  <c:v>2013 (D)</c:v>
                </c:pt>
                <c:pt idx="43">
                  <c:v>2014 (C)</c:v>
                </c:pt>
                <c:pt idx="44">
                  <c:v>2015 (C)</c:v>
                </c:pt>
                <c:pt idx="45">
                  <c:v>2016 (BN)</c:v>
                </c:pt>
                <c:pt idx="46">
                  <c:v>2017 (W)</c:v>
                </c:pt>
                <c:pt idx="47">
                  <c:v>2018 (BN)</c:v>
                </c:pt>
                <c:pt idx="48">
                  <c:v>2004 (BN)</c:v>
                </c:pt>
                <c:pt idx="49">
                  <c:v>2005 (AN)</c:v>
                </c:pt>
              </c:strCache>
            </c:strRef>
          </c:cat>
          <c:val>
            <c:numRef>
              <c:f>'CC WB Figures'!$AH$6:$AH$55</c:f>
              <c:numCache>
                <c:formatCode>General</c:formatCode>
                <c:ptCount val="50"/>
                <c:pt idx="0">
                  <c:v>42301.170000000006</c:v>
                </c:pt>
                <c:pt idx="1">
                  <c:v>45875.18</c:v>
                </c:pt>
                <c:pt idx="2">
                  <c:v>42611.400000000009</c:v>
                </c:pt>
                <c:pt idx="3">
                  <c:v>38008.210000000006</c:v>
                </c:pt>
                <c:pt idx="4">
                  <c:v>40179.509999999995</c:v>
                </c:pt>
                <c:pt idx="5">
                  <c:v>44194.850000000006</c:v>
                </c:pt>
                <c:pt idx="6">
                  <c:v>50308.639999999999</c:v>
                </c:pt>
                <c:pt idx="7">
                  <c:v>39190.720000000001</c:v>
                </c:pt>
                <c:pt idx="8">
                  <c:v>42686.2</c:v>
                </c:pt>
                <c:pt idx="9">
                  <c:v>41087.230000000003</c:v>
                </c:pt>
                <c:pt idx="10">
                  <c:v>43851.44</c:v>
                </c:pt>
                <c:pt idx="11">
                  <c:v>35861.049999999996</c:v>
                </c:pt>
                <c:pt idx="12">
                  <c:v>39538.74</c:v>
                </c:pt>
                <c:pt idx="13">
                  <c:v>45053.929999999993</c:v>
                </c:pt>
                <c:pt idx="14">
                  <c:v>44203.25</c:v>
                </c:pt>
                <c:pt idx="15">
                  <c:v>43253.29</c:v>
                </c:pt>
                <c:pt idx="16">
                  <c:v>47627.180000000008</c:v>
                </c:pt>
                <c:pt idx="17">
                  <c:v>45773.390000000007</c:v>
                </c:pt>
                <c:pt idx="18">
                  <c:v>42468.58</c:v>
                </c:pt>
                <c:pt idx="19">
                  <c:v>44151.43</c:v>
                </c:pt>
                <c:pt idx="20">
                  <c:v>46900.83</c:v>
                </c:pt>
                <c:pt idx="21">
                  <c:v>48376.13</c:v>
                </c:pt>
                <c:pt idx="22">
                  <c:v>40515.29</c:v>
                </c:pt>
                <c:pt idx="23">
                  <c:v>44354.240000000005</c:v>
                </c:pt>
                <c:pt idx="24">
                  <c:v>37314.120000000003</c:v>
                </c:pt>
                <c:pt idx="25">
                  <c:v>42387.44</c:v>
                </c:pt>
                <c:pt idx="26">
                  <c:v>46307.41</c:v>
                </c:pt>
                <c:pt idx="27">
                  <c:v>33709.32</c:v>
                </c:pt>
                <c:pt idx="28">
                  <c:v>42805.840000000004</c:v>
                </c:pt>
                <c:pt idx="29">
                  <c:v>45247.789999999994</c:v>
                </c:pt>
                <c:pt idx="30">
                  <c:v>44660.99</c:v>
                </c:pt>
                <c:pt idx="31">
                  <c:v>45831.97</c:v>
                </c:pt>
                <c:pt idx="32">
                  <c:v>40944.39</c:v>
                </c:pt>
                <c:pt idx="33">
                  <c:v>46609.440000000002</c:v>
                </c:pt>
                <c:pt idx="34">
                  <c:v>36801.58</c:v>
                </c:pt>
                <c:pt idx="35">
                  <c:v>39178.560000000005</c:v>
                </c:pt>
                <c:pt idx="36">
                  <c:v>47429.759999999995</c:v>
                </c:pt>
                <c:pt idx="37">
                  <c:v>49153.68</c:v>
                </c:pt>
                <c:pt idx="38">
                  <c:v>42732.890000000007</c:v>
                </c:pt>
                <c:pt idx="39">
                  <c:v>38026.07</c:v>
                </c:pt>
                <c:pt idx="40">
                  <c:v>35090.820000000007</c:v>
                </c:pt>
                <c:pt idx="41">
                  <c:v>45151.619999999995</c:v>
                </c:pt>
                <c:pt idx="42">
                  <c:v>46641.900000000009</c:v>
                </c:pt>
                <c:pt idx="43">
                  <c:v>50146.37</c:v>
                </c:pt>
                <c:pt idx="44">
                  <c:v>49560.600000000006</c:v>
                </c:pt>
                <c:pt idx="45">
                  <c:v>42765.749999999993</c:v>
                </c:pt>
                <c:pt idx="46">
                  <c:v>39082.199999999997</c:v>
                </c:pt>
                <c:pt idx="47">
                  <c:v>44886.91</c:v>
                </c:pt>
                <c:pt idx="48">
                  <c:v>46534.18</c:v>
                </c:pt>
                <c:pt idx="49">
                  <c:v>36936.660000000003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80D-4B08-94B3-0F66C1A6A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54206112"/>
        <c:axId val="754206768"/>
      </c:barChart>
      <c:lineChart>
        <c:grouping val="standard"/>
        <c:varyColors val="0"/>
        <c:ser>
          <c:idx val="7"/>
          <c:order val="1"/>
          <c:tx>
            <c:v>Cumulative Change in Storage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'CC WB Figures'!$AF$6:$AF$55</c:f>
              <c:numCache>
                <c:formatCode>0</c:formatCode>
                <c:ptCount val="50"/>
                <c:pt idx="0">
                  <c:v>-14838.990000000005</c:v>
                </c:pt>
                <c:pt idx="1">
                  <c:v>-23637.19000000001</c:v>
                </c:pt>
                <c:pt idx="2">
                  <c:v>-51984.800000000017</c:v>
                </c:pt>
                <c:pt idx="3">
                  <c:v>-24592.220000000023</c:v>
                </c:pt>
                <c:pt idx="4">
                  <c:v>-94.780000000035216</c:v>
                </c:pt>
                <c:pt idx="5">
                  <c:v>-8751.6300000000338</c:v>
                </c:pt>
                <c:pt idx="6">
                  <c:v>-44633.86000000003</c:v>
                </c:pt>
                <c:pt idx="7">
                  <c:v>-80478.690000000031</c:v>
                </c:pt>
                <c:pt idx="8">
                  <c:v>-47606.540000000015</c:v>
                </c:pt>
                <c:pt idx="9">
                  <c:v>-54009.61</c:v>
                </c:pt>
                <c:pt idx="10">
                  <c:v>-42012.580000000016</c:v>
                </c:pt>
                <c:pt idx="11">
                  <c:v>-49749.230000000018</c:v>
                </c:pt>
                <c:pt idx="12">
                  <c:v>-6237.0199999999968</c:v>
                </c:pt>
                <c:pt idx="13">
                  <c:v>37176.470000000008</c:v>
                </c:pt>
                <c:pt idx="14">
                  <c:v>27315.720000000023</c:v>
                </c:pt>
                <c:pt idx="15">
                  <c:v>-431.67999999997846</c:v>
                </c:pt>
                <c:pt idx="16">
                  <c:v>15778.300000000003</c:v>
                </c:pt>
                <c:pt idx="17">
                  <c:v>-11862.26999999999</c:v>
                </c:pt>
                <c:pt idx="18">
                  <c:v>-26718.369999999988</c:v>
                </c:pt>
                <c:pt idx="19">
                  <c:v>-27465.55999999999</c:v>
                </c:pt>
                <c:pt idx="20">
                  <c:v>-44811.539999999994</c:v>
                </c:pt>
                <c:pt idx="21">
                  <c:v>-51633.219999999994</c:v>
                </c:pt>
                <c:pt idx="22">
                  <c:v>-55952.549999999988</c:v>
                </c:pt>
                <c:pt idx="23">
                  <c:v>-26699.89</c:v>
                </c:pt>
                <c:pt idx="24">
                  <c:v>-47296.19</c:v>
                </c:pt>
                <c:pt idx="25">
                  <c:v>7939.4000000000015</c:v>
                </c:pt>
                <c:pt idx="26">
                  <c:v>5322.0800000000017</c:v>
                </c:pt>
                <c:pt idx="27">
                  <c:v>2614.4300000000221</c:v>
                </c:pt>
                <c:pt idx="28">
                  <c:v>47380.380000000019</c:v>
                </c:pt>
                <c:pt idx="29">
                  <c:v>27624.180000000037</c:v>
                </c:pt>
                <c:pt idx="30">
                  <c:v>20486.840000000033</c:v>
                </c:pt>
                <c:pt idx="31">
                  <c:v>-3752.6599999999744</c:v>
                </c:pt>
                <c:pt idx="32">
                  <c:v>-9844.5599999999831</c:v>
                </c:pt>
                <c:pt idx="33">
                  <c:v>-4130.2799999999843</c:v>
                </c:pt>
                <c:pt idx="34">
                  <c:v>-4917.4400000000023</c:v>
                </c:pt>
                <c:pt idx="35">
                  <c:v>-382.81999999999971</c:v>
                </c:pt>
                <c:pt idx="36">
                  <c:v>32777.189999999981</c:v>
                </c:pt>
                <c:pt idx="37">
                  <c:v>-4822.4800000000178</c:v>
                </c:pt>
                <c:pt idx="38">
                  <c:v>-22223.160000000003</c:v>
                </c:pt>
                <c:pt idx="39">
                  <c:v>-33975.780000000006</c:v>
                </c:pt>
                <c:pt idx="40">
                  <c:v>-25282.430000000008</c:v>
                </c:pt>
                <c:pt idx="41">
                  <c:v>5539.849999999984</c:v>
                </c:pt>
                <c:pt idx="42">
                  <c:v>-14412.280000000021</c:v>
                </c:pt>
                <c:pt idx="43">
                  <c:v>-27226.610000000008</c:v>
                </c:pt>
                <c:pt idx="44">
                  <c:v>-50441.3</c:v>
                </c:pt>
                <c:pt idx="45">
                  <c:v>-60649.97</c:v>
                </c:pt>
                <c:pt idx="46">
                  <c:v>-47663.380000000005</c:v>
                </c:pt>
                <c:pt idx="47">
                  <c:v>-1985.9599999999773</c:v>
                </c:pt>
                <c:pt idx="48">
                  <c:v>-19595.039999999979</c:v>
                </c:pt>
                <c:pt idx="49">
                  <c:v>-16497.609999999979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80D-4B08-94B3-0F66C1A6A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206112"/>
        <c:axId val="754206768"/>
      </c:lineChart>
      <c:catAx>
        <c:axId val="75420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 Year and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06768"/>
        <c:crossesAt val="-9.9999999999999985E+159"/>
        <c:auto val="1"/>
        <c:lblAlgn val="ctr"/>
        <c:lblOffset val="100"/>
        <c:noMultiLvlLbl val="0"/>
      </c:catAx>
      <c:valAx>
        <c:axId val="75420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Volume (TAF)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06112"/>
        <c:crosses val="autoZero"/>
        <c:crossBetween val="between"/>
        <c:dispUnits>
          <c:builtInUnit val="thousands"/>
        </c:dispUnits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6.0301070947227191E-2"/>
          <c:y val="2.0967741047847724E-2"/>
          <c:w val="0.91557461625502412"/>
          <c:h val="4.2809963474305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747180907942062E-2"/>
          <c:y val="0.17100776465441819"/>
          <c:w val="0.90838218139399229"/>
          <c:h val="0.667921587926509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'CC WB Figures'!$Y$5</c:f>
              <c:strCache>
                <c:ptCount val="1"/>
                <c:pt idx="0">
                  <c:v>Deep Percolation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strRef>
              <c:f>'CC WB Figures'!$X$6:$X$55</c:f>
              <c:strCache>
                <c:ptCount val="50"/>
                <c:pt idx="0">
                  <c:v>1971 (W)</c:v>
                </c:pt>
                <c:pt idx="1">
                  <c:v>1972 (BN)</c:v>
                </c:pt>
                <c:pt idx="2">
                  <c:v>1973 (AN)</c:v>
                </c:pt>
                <c:pt idx="3">
                  <c:v>1974 (W)</c:v>
                </c:pt>
                <c:pt idx="4">
                  <c:v>1975 (W)</c:v>
                </c:pt>
                <c:pt idx="5">
                  <c:v>1976 (C)</c:v>
                </c:pt>
                <c:pt idx="6">
                  <c:v>1977 (C)</c:v>
                </c:pt>
                <c:pt idx="7">
                  <c:v>1978 (AN)</c:v>
                </c:pt>
                <c:pt idx="8">
                  <c:v>1979 (BN)</c:v>
                </c:pt>
                <c:pt idx="9">
                  <c:v>1980 (AN)</c:v>
                </c:pt>
                <c:pt idx="10">
                  <c:v>1981 (D)</c:v>
                </c:pt>
                <c:pt idx="11">
                  <c:v>1982 (W)</c:v>
                </c:pt>
                <c:pt idx="12">
                  <c:v>1983 (W)</c:v>
                </c:pt>
                <c:pt idx="13">
                  <c:v>1984 (W)</c:v>
                </c:pt>
                <c:pt idx="14">
                  <c:v>1985 (D)</c:v>
                </c:pt>
                <c:pt idx="15">
                  <c:v>1986 (W)</c:v>
                </c:pt>
                <c:pt idx="16">
                  <c:v>1987 (D)</c:v>
                </c:pt>
                <c:pt idx="17">
                  <c:v>1988 (C)</c:v>
                </c:pt>
                <c:pt idx="18">
                  <c:v>1989 (D)</c:v>
                </c:pt>
                <c:pt idx="19">
                  <c:v>1990 (C)</c:v>
                </c:pt>
                <c:pt idx="20">
                  <c:v>1991 (C)</c:v>
                </c:pt>
                <c:pt idx="21">
                  <c:v>1992 (C)</c:v>
                </c:pt>
                <c:pt idx="22">
                  <c:v>1993 (AN)</c:v>
                </c:pt>
                <c:pt idx="23">
                  <c:v>1994 (C)</c:v>
                </c:pt>
                <c:pt idx="24">
                  <c:v>1995 (W)</c:v>
                </c:pt>
                <c:pt idx="25">
                  <c:v>1996 (W)</c:v>
                </c:pt>
                <c:pt idx="26">
                  <c:v>1997 (W)</c:v>
                </c:pt>
                <c:pt idx="27">
                  <c:v>1998 (W)</c:v>
                </c:pt>
                <c:pt idx="28">
                  <c:v>1999 (W)</c:v>
                </c:pt>
                <c:pt idx="29">
                  <c:v>2000 (AN)</c:v>
                </c:pt>
                <c:pt idx="30">
                  <c:v>2001 (D)</c:v>
                </c:pt>
                <c:pt idx="31">
                  <c:v>2002 (D)</c:v>
                </c:pt>
                <c:pt idx="32">
                  <c:v>2003 (AN)</c:v>
                </c:pt>
                <c:pt idx="33">
                  <c:v>2004 (BN)</c:v>
                </c:pt>
                <c:pt idx="34">
                  <c:v>2005 (AN)</c:v>
                </c:pt>
                <c:pt idx="35">
                  <c:v>2006 (W)</c:v>
                </c:pt>
                <c:pt idx="36">
                  <c:v>2007 (D)</c:v>
                </c:pt>
                <c:pt idx="37">
                  <c:v>2008 (C)</c:v>
                </c:pt>
                <c:pt idx="38">
                  <c:v>2009 (D)</c:v>
                </c:pt>
                <c:pt idx="39">
                  <c:v>2010 (BN)</c:v>
                </c:pt>
                <c:pt idx="40">
                  <c:v>2011 (W)</c:v>
                </c:pt>
                <c:pt idx="41">
                  <c:v>2012 (BN)</c:v>
                </c:pt>
                <c:pt idx="42">
                  <c:v>2013 (D)</c:v>
                </c:pt>
                <c:pt idx="43">
                  <c:v>2014 (C)</c:v>
                </c:pt>
                <c:pt idx="44">
                  <c:v>2015 (C)</c:v>
                </c:pt>
                <c:pt idx="45">
                  <c:v>2016 (BN)</c:v>
                </c:pt>
                <c:pt idx="46">
                  <c:v>2017 (W)</c:v>
                </c:pt>
                <c:pt idx="47">
                  <c:v>2018 (BN)</c:v>
                </c:pt>
                <c:pt idx="48">
                  <c:v>2004 (BN)</c:v>
                </c:pt>
                <c:pt idx="49">
                  <c:v>2005 (AN)</c:v>
                </c:pt>
              </c:strCache>
            </c:strRef>
          </c:cat>
          <c:val>
            <c:numRef>
              <c:f>'CC WB Figures'!$Y$6:$Y$55</c:f>
              <c:numCache>
                <c:formatCode>0</c:formatCode>
                <c:ptCount val="50"/>
                <c:pt idx="0">
                  <c:v>56692.150000000009</c:v>
                </c:pt>
                <c:pt idx="1">
                  <c:v>29754.36</c:v>
                </c:pt>
                <c:pt idx="2">
                  <c:v>97402.17</c:v>
                </c:pt>
                <c:pt idx="3">
                  <c:v>94816.01</c:v>
                </c:pt>
                <c:pt idx="4">
                  <c:v>60961.630000000005</c:v>
                </c:pt>
                <c:pt idx="5">
                  <c:v>23576.100000000006</c:v>
                </c:pt>
                <c:pt idx="6">
                  <c:v>20047.329999999994</c:v>
                </c:pt>
                <c:pt idx="7">
                  <c:v>94039.660000000018</c:v>
                </c:pt>
                <c:pt idx="8">
                  <c:v>52272.640000000007</c:v>
                </c:pt>
                <c:pt idx="9">
                  <c:v>73984.419999999984</c:v>
                </c:pt>
                <c:pt idx="10">
                  <c:v>52803.109999999993</c:v>
                </c:pt>
                <c:pt idx="11">
                  <c:v>111686.54</c:v>
                </c:pt>
                <c:pt idx="12">
                  <c:v>133804.24</c:v>
                </c:pt>
                <c:pt idx="13">
                  <c:v>83505.950000000012</c:v>
                </c:pt>
                <c:pt idx="14">
                  <c:v>47246.689999999995</c:v>
                </c:pt>
                <c:pt idx="15">
                  <c:v>95464.260000000024</c:v>
                </c:pt>
                <c:pt idx="16">
                  <c:v>45946.159999999996</c:v>
                </c:pt>
                <c:pt idx="17">
                  <c:v>53826.409999999996</c:v>
                </c:pt>
                <c:pt idx="18">
                  <c:v>62140.9</c:v>
                </c:pt>
                <c:pt idx="19">
                  <c:v>42525.330000000009</c:v>
                </c:pt>
                <c:pt idx="20">
                  <c:v>54952.97</c:v>
                </c:pt>
                <c:pt idx="21">
                  <c:v>61331.740000000005</c:v>
                </c:pt>
                <c:pt idx="22">
                  <c:v>99564.64</c:v>
                </c:pt>
                <c:pt idx="23">
                  <c:v>42680.649999999994</c:v>
                </c:pt>
                <c:pt idx="24">
                  <c:v>132434.28</c:v>
                </c:pt>
                <c:pt idx="25">
                  <c:v>75488.19</c:v>
                </c:pt>
                <c:pt idx="26">
                  <c:v>78985.900000000023</c:v>
                </c:pt>
                <c:pt idx="27">
                  <c:v>131682.63</c:v>
                </c:pt>
                <c:pt idx="28">
                  <c:v>63659.649999999994</c:v>
                </c:pt>
                <c:pt idx="29">
                  <c:v>73013.210000000006</c:v>
                </c:pt>
                <c:pt idx="30">
                  <c:v>49012.049999999996</c:v>
                </c:pt>
                <c:pt idx="31">
                  <c:v>67268.040000000008</c:v>
                </c:pt>
                <c:pt idx="32">
                  <c:v>75350.990000000005</c:v>
                </c:pt>
                <c:pt idx="33">
                  <c:v>74802.48</c:v>
                </c:pt>
                <c:pt idx="34">
                  <c:v>73536.739999999991</c:v>
                </c:pt>
                <c:pt idx="35">
                  <c:v>117198.07</c:v>
                </c:pt>
                <c:pt idx="36">
                  <c:v>35647.350000000006</c:v>
                </c:pt>
                <c:pt idx="37">
                  <c:v>54870.079999999987</c:v>
                </c:pt>
                <c:pt idx="38">
                  <c:v>47859.86</c:v>
                </c:pt>
                <c:pt idx="39">
                  <c:v>68428.62999999999</c:v>
                </c:pt>
                <c:pt idx="40">
                  <c:v>102986.37999999999</c:v>
                </c:pt>
                <c:pt idx="41">
                  <c:v>48759.400000000009</c:v>
                </c:pt>
                <c:pt idx="42">
                  <c:v>53911.72</c:v>
                </c:pt>
                <c:pt idx="43">
                  <c:v>36359.18</c:v>
                </c:pt>
                <c:pt idx="44">
                  <c:v>50268.850000000006</c:v>
                </c:pt>
                <c:pt idx="45">
                  <c:v>68849.34</c:v>
                </c:pt>
                <c:pt idx="46">
                  <c:v>110421.08999999998</c:v>
                </c:pt>
                <c:pt idx="47">
                  <c:v>48805.529999999992</c:v>
                </c:pt>
                <c:pt idx="48">
                  <c:v>74706.23</c:v>
                </c:pt>
                <c:pt idx="49">
                  <c:v>73580.430000000008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EA-443D-894F-33EB96B3E650}"/>
            </c:ext>
          </c:extLst>
        </c:ser>
        <c:ser>
          <c:idx val="1"/>
          <c:order val="1"/>
          <c:tx>
            <c:strRef>
              <c:f>'CC WB Figures'!$Z$5</c:f>
              <c:strCache>
                <c:ptCount val="1"/>
                <c:pt idx="0">
                  <c:v>Stream Losses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'CC WB Figures'!$Z$6:$Z$55</c:f>
              <c:numCache>
                <c:formatCode>0</c:formatCode>
                <c:ptCount val="50"/>
                <c:pt idx="0">
                  <c:v>9045.31</c:v>
                </c:pt>
                <c:pt idx="1">
                  <c:v>9322.36</c:v>
                </c:pt>
                <c:pt idx="2">
                  <c:v>9006.5300000000007</c:v>
                </c:pt>
                <c:pt idx="3">
                  <c:v>11277.67</c:v>
                </c:pt>
                <c:pt idx="4">
                  <c:v>7378.43</c:v>
                </c:pt>
                <c:pt idx="5">
                  <c:v>8100.1100000000006</c:v>
                </c:pt>
                <c:pt idx="6">
                  <c:v>9674.02</c:v>
                </c:pt>
                <c:pt idx="7">
                  <c:v>8977.01</c:v>
                </c:pt>
                <c:pt idx="8">
                  <c:v>8862.58</c:v>
                </c:pt>
                <c:pt idx="9">
                  <c:v>12908.75</c:v>
                </c:pt>
                <c:pt idx="10">
                  <c:v>8454.23</c:v>
                </c:pt>
                <c:pt idx="11">
                  <c:v>13481.44</c:v>
                </c:pt>
                <c:pt idx="12">
                  <c:v>10243.1</c:v>
                </c:pt>
                <c:pt idx="13">
                  <c:v>8234.630000000001</c:v>
                </c:pt>
                <c:pt idx="14">
                  <c:v>7134.9400000000005</c:v>
                </c:pt>
                <c:pt idx="15">
                  <c:v>12800.470000000001</c:v>
                </c:pt>
                <c:pt idx="16">
                  <c:v>7679.9</c:v>
                </c:pt>
                <c:pt idx="17">
                  <c:v>8769.31</c:v>
                </c:pt>
                <c:pt idx="18">
                  <c:v>9386.2200000000012</c:v>
                </c:pt>
                <c:pt idx="19">
                  <c:v>9353.14</c:v>
                </c:pt>
                <c:pt idx="20">
                  <c:v>8921.08</c:v>
                </c:pt>
                <c:pt idx="21">
                  <c:v>9849.14</c:v>
                </c:pt>
                <c:pt idx="22">
                  <c:v>11139.4</c:v>
                </c:pt>
                <c:pt idx="23">
                  <c:v>8785.77</c:v>
                </c:pt>
                <c:pt idx="24">
                  <c:v>13345.2</c:v>
                </c:pt>
                <c:pt idx="25">
                  <c:v>9842.1299999999992</c:v>
                </c:pt>
                <c:pt idx="26">
                  <c:v>13347.86</c:v>
                </c:pt>
                <c:pt idx="27">
                  <c:v>7216.3099999999995</c:v>
                </c:pt>
                <c:pt idx="28">
                  <c:v>8135.27</c:v>
                </c:pt>
                <c:pt idx="29">
                  <c:v>7103.6299999999992</c:v>
                </c:pt>
                <c:pt idx="30">
                  <c:v>7002.5400000000009</c:v>
                </c:pt>
                <c:pt idx="31">
                  <c:v>8341.09</c:v>
                </c:pt>
                <c:pt idx="32">
                  <c:v>8628.91</c:v>
                </c:pt>
                <c:pt idx="33">
                  <c:v>8551.74</c:v>
                </c:pt>
                <c:pt idx="34">
                  <c:v>7128.2100000000009</c:v>
                </c:pt>
                <c:pt idx="35">
                  <c:v>13507.030000000002</c:v>
                </c:pt>
                <c:pt idx="36">
                  <c:v>8406.4499999999989</c:v>
                </c:pt>
                <c:pt idx="37">
                  <c:v>8089.8000000000011</c:v>
                </c:pt>
                <c:pt idx="38">
                  <c:v>9212.6500000000015</c:v>
                </c:pt>
                <c:pt idx="39">
                  <c:v>8515.7100000000009</c:v>
                </c:pt>
                <c:pt idx="40">
                  <c:v>8781.67</c:v>
                </c:pt>
                <c:pt idx="41">
                  <c:v>8517.33</c:v>
                </c:pt>
                <c:pt idx="42">
                  <c:v>9674.2100000000009</c:v>
                </c:pt>
                <c:pt idx="43">
                  <c:v>9792.64</c:v>
                </c:pt>
                <c:pt idx="44">
                  <c:v>10443.460000000001</c:v>
                </c:pt>
                <c:pt idx="45">
                  <c:v>11944.19</c:v>
                </c:pt>
                <c:pt idx="46">
                  <c:v>24471.97</c:v>
                </c:pt>
                <c:pt idx="47">
                  <c:v>9948.07</c:v>
                </c:pt>
                <c:pt idx="48">
                  <c:v>9251.0400000000009</c:v>
                </c:pt>
                <c:pt idx="49">
                  <c:v>7374.17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EA-443D-894F-33EB96B3E650}"/>
            </c:ext>
          </c:extLst>
        </c:ser>
        <c:ser>
          <c:idx val="2"/>
          <c:order val="2"/>
          <c:tx>
            <c:strRef>
              <c:f>'CC WB Figures'!$AA$5</c:f>
              <c:strCache>
                <c:ptCount val="1"/>
                <c:pt idx="0">
                  <c:v>Subsurface Inflows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'CC WB Figures'!$AA$6:$AA$55</c:f>
              <c:numCache>
                <c:formatCode>0</c:formatCode>
                <c:ptCount val="50"/>
                <c:pt idx="0">
                  <c:v>21687.350000000002</c:v>
                </c:pt>
                <c:pt idx="1">
                  <c:v>21555.67</c:v>
                </c:pt>
                <c:pt idx="2">
                  <c:v>22980</c:v>
                </c:pt>
                <c:pt idx="3">
                  <c:v>22466.170000000002</c:v>
                </c:pt>
                <c:pt idx="4">
                  <c:v>22918.240000000002</c:v>
                </c:pt>
                <c:pt idx="5">
                  <c:v>21843.64</c:v>
                </c:pt>
                <c:pt idx="6">
                  <c:v>21778.889999999996</c:v>
                </c:pt>
                <c:pt idx="7">
                  <c:v>21412.89</c:v>
                </c:pt>
                <c:pt idx="8">
                  <c:v>21618.31</c:v>
                </c:pt>
                <c:pt idx="9">
                  <c:v>22396.28</c:v>
                </c:pt>
                <c:pt idx="10">
                  <c:v>21844.83</c:v>
                </c:pt>
                <c:pt idx="11">
                  <c:v>21766.799999999999</c:v>
                </c:pt>
                <c:pt idx="12">
                  <c:v>23732.639999999999</c:v>
                </c:pt>
                <c:pt idx="13">
                  <c:v>24915.930000000004</c:v>
                </c:pt>
                <c:pt idx="14">
                  <c:v>22865.200000000001</c:v>
                </c:pt>
                <c:pt idx="15">
                  <c:v>23214.42</c:v>
                </c:pt>
                <c:pt idx="16">
                  <c:v>22618.06</c:v>
                </c:pt>
                <c:pt idx="17">
                  <c:v>21839.49</c:v>
                </c:pt>
                <c:pt idx="18">
                  <c:v>21979.25</c:v>
                </c:pt>
                <c:pt idx="19">
                  <c:v>21263.55</c:v>
                </c:pt>
                <c:pt idx="20">
                  <c:v>21487.73</c:v>
                </c:pt>
                <c:pt idx="21">
                  <c:v>20841.100000000002</c:v>
                </c:pt>
                <c:pt idx="22">
                  <c:v>20924.189999999999</c:v>
                </c:pt>
                <c:pt idx="23">
                  <c:v>21450.46</c:v>
                </c:pt>
                <c:pt idx="24">
                  <c:v>22714.590000000004</c:v>
                </c:pt>
                <c:pt idx="25">
                  <c:v>22642.14</c:v>
                </c:pt>
                <c:pt idx="26">
                  <c:v>23257.27</c:v>
                </c:pt>
                <c:pt idx="27">
                  <c:v>23992.45</c:v>
                </c:pt>
                <c:pt idx="28">
                  <c:v>24347.57</c:v>
                </c:pt>
                <c:pt idx="29">
                  <c:v>24097.41</c:v>
                </c:pt>
                <c:pt idx="30">
                  <c:v>23389.19</c:v>
                </c:pt>
                <c:pt idx="31">
                  <c:v>23753.69</c:v>
                </c:pt>
                <c:pt idx="32">
                  <c:v>22821.58</c:v>
                </c:pt>
                <c:pt idx="33">
                  <c:v>23360.9</c:v>
                </c:pt>
                <c:pt idx="34">
                  <c:v>22783.13</c:v>
                </c:pt>
                <c:pt idx="35">
                  <c:v>23923.300000000003</c:v>
                </c:pt>
                <c:pt idx="36">
                  <c:v>22940.11</c:v>
                </c:pt>
                <c:pt idx="37">
                  <c:v>22899.88</c:v>
                </c:pt>
                <c:pt idx="38">
                  <c:v>21581.140000000003</c:v>
                </c:pt>
                <c:pt idx="39">
                  <c:v>22191.38</c:v>
                </c:pt>
                <c:pt idx="40">
                  <c:v>23271.279999999999</c:v>
                </c:pt>
                <c:pt idx="41">
                  <c:v>23267.98</c:v>
                </c:pt>
                <c:pt idx="42">
                  <c:v>22542.71</c:v>
                </c:pt>
                <c:pt idx="43">
                  <c:v>22545.940000000002</c:v>
                </c:pt>
                <c:pt idx="44">
                  <c:v>21920.07</c:v>
                </c:pt>
                <c:pt idx="45">
                  <c:v>21008.73</c:v>
                </c:pt>
                <c:pt idx="46">
                  <c:v>21735.309999999998</c:v>
                </c:pt>
                <c:pt idx="47">
                  <c:v>21665.55</c:v>
                </c:pt>
                <c:pt idx="48">
                  <c:v>22002.269999999997</c:v>
                </c:pt>
                <c:pt idx="49">
                  <c:v>22083.749999999996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EA-443D-894F-33EB96B3E650}"/>
            </c:ext>
          </c:extLst>
        </c:ser>
        <c:ser>
          <c:idx val="3"/>
          <c:order val="3"/>
          <c:tx>
            <c:strRef>
              <c:f>'CC WB Figures'!$AB$5</c:f>
              <c:strCache>
                <c:ptCount val="1"/>
                <c:pt idx="0">
                  <c:v>Groundwater Pumping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'CC WB Figures'!$AB$6:$AB$55</c:f>
              <c:numCache>
                <c:formatCode>0</c:formatCode>
                <c:ptCount val="50"/>
                <c:pt idx="0">
                  <c:v>-42301.170000000006</c:v>
                </c:pt>
                <c:pt idx="1">
                  <c:v>-45875.18</c:v>
                </c:pt>
                <c:pt idx="2">
                  <c:v>-42611.400000000009</c:v>
                </c:pt>
                <c:pt idx="3">
                  <c:v>-38008.210000000006</c:v>
                </c:pt>
                <c:pt idx="4">
                  <c:v>-40179.509999999995</c:v>
                </c:pt>
                <c:pt idx="5">
                  <c:v>-44194.850000000006</c:v>
                </c:pt>
                <c:pt idx="6">
                  <c:v>-50308.639999999999</c:v>
                </c:pt>
                <c:pt idx="7">
                  <c:v>-39190.720000000001</c:v>
                </c:pt>
                <c:pt idx="8">
                  <c:v>-42686.2</c:v>
                </c:pt>
                <c:pt idx="9">
                  <c:v>-41087.230000000003</c:v>
                </c:pt>
                <c:pt idx="10">
                  <c:v>-43851.44</c:v>
                </c:pt>
                <c:pt idx="11">
                  <c:v>-35861.049999999996</c:v>
                </c:pt>
                <c:pt idx="12">
                  <c:v>-39538.74</c:v>
                </c:pt>
                <c:pt idx="13">
                  <c:v>-45053.929999999993</c:v>
                </c:pt>
                <c:pt idx="14">
                  <c:v>-44203.25</c:v>
                </c:pt>
                <c:pt idx="15">
                  <c:v>-43253.29</c:v>
                </c:pt>
                <c:pt idx="16">
                  <c:v>-47627.180000000008</c:v>
                </c:pt>
                <c:pt idx="17">
                  <c:v>-45773.390000000007</c:v>
                </c:pt>
                <c:pt idx="18">
                  <c:v>-42468.58</c:v>
                </c:pt>
                <c:pt idx="19">
                  <c:v>-44151.43</c:v>
                </c:pt>
                <c:pt idx="20">
                  <c:v>-46900.83</c:v>
                </c:pt>
                <c:pt idx="21">
                  <c:v>-48376.13</c:v>
                </c:pt>
                <c:pt idx="22">
                  <c:v>-40515.29</c:v>
                </c:pt>
                <c:pt idx="23">
                  <c:v>-44354.240000000005</c:v>
                </c:pt>
                <c:pt idx="24">
                  <c:v>-37314.120000000003</c:v>
                </c:pt>
                <c:pt idx="25">
                  <c:v>-42387.44</c:v>
                </c:pt>
                <c:pt idx="26">
                  <c:v>-46307.41</c:v>
                </c:pt>
                <c:pt idx="27">
                  <c:v>-33709.32</c:v>
                </c:pt>
                <c:pt idx="28">
                  <c:v>-42805.840000000004</c:v>
                </c:pt>
                <c:pt idx="29">
                  <c:v>-45247.789999999994</c:v>
                </c:pt>
                <c:pt idx="30">
                  <c:v>-44660.99</c:v>
                </c:pt>
                <c:pt idx="31">
                  <c:v>-45831.97</c:v>
                </c:pt>
                <c:pt idx="32">
                  <c:v>-40944.39</c:v>
                </c:pt>
                <c:pt idx="33">
                  <c:v>-46609.440000000002</c:v>
                </c:pt>
                <c:pt idx="34">
                  <c:v>-36801.58</c:v>
                </c:pt>
                <c:pt idx="35">
                  <c:v>-39178.560000000005</c:v>
                </c:pt>
                <c:pt idx="36">
                  <c:v>-47429.759999999995</c:v>
                </c:pt>
                <c:pt idx="37">
                  <c:v>-49153.68</c:v>
                </c:pt>
                <c:pt idx="38">
                  <c:v>-42732.890000000007</c:v>
                </c:pt>
                <c:pt idx="39">
                  <c:v>-38026.07</c:v>
                </c:pt>
                <c:pt idx="40">
                  <c:v>-35090.820000000007</c:v>
                </c:pt>
                <c:pt idx="41">
                  <c:v>-45151.619999999995</c:v>
                </c:pt>
                <c:pt idx="42">
                  <c:v>-46641.900000000009</c:v>
                </c:pt>
                <c:pt idx="43">
                  <c:v>-50146.37</c:v>
                </c:pt>
                <c:pt idx="44">
                  <c:v>-49560.600000000006</c:v>
                </c:pt>
                <c:pt idx="45">
                  <c:v>-42765.749999999993</c:v>
                </c:pt>
                <c:pt idx="46">
                  <c:v>-39082.199999999997</c:v>
                </c:pt>
                <c:pt idx="47">
                  <c:v>-44886.91</c:v>
                </c:pt>
                <c:pt idx="48">
                  <c:v>-46534.18</c:v>
                </c:pt>
                <c:pt idx="49">
                  <c:v>-36936.660000000003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EA-443D-894F-33EB96B3E650}"/>
            </c:ext>
          </c:extLst>
        </c:ser>
        <c:ser>
          <c:idx val="4"/>
          <c:order val="4"/>
          <c:tx>
            <c:strRef>
              <c:f>'CC WB Figures'!$AC$5</c:f>
              <c:strCache>
                <c:ptCount val="1"/>
                <c:pt idx="0">
                  <c:v>Stream Accretions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'CC WB Figures'!$AC$6:$AC$55</c:f>
              <c:numCache>
                <c:formatCode>0</c:formatCode>
                <c:ptCount val="50"/>
                <c:pt idx="0">
                  <c:v>-29207.340000000004</c:v>
                </c:pt>
                <c:pt idx="1">
                  <c:v>-19474.939999999999</c:v>
                </c:pt>
                <c:pt idx="2">
                  <c:v>-35175.68</c:v>
                </c:pt>
                <c:pt idx="3">
                  <c:v>-40557.920000000013</c:v>
                </c:pt>
                <c:pt idx="4">
                  <c:v>-34881.839999999997</c:v>
                </c:pt>
                <c:pt idx="5">
                  <c:v>-20740.480000000007</c:v>
                </c:pt>
                <c:pt idx="6">
                  <c:v>-11330.069999999998</c:v>
                </c:pt>
                <c:pt idx="7">
                  <c:v>-25105.600000000002</c:v>
                </c:pt>
                <c:pt idx="8">
                  <c:v>-22336.440000000002</c:v>
                </c:pt>
                <c:pt idx="9">
                  <c:v>-32214.250000000004</c:v>
                </c:pt>
                <c:pt idx="10">
                  <c:v>-22945.5</c:v>
                </c:pt>
                <c:pt idx="11">
                  <c:v>-42162.27</c:v>
                </c:pt>
                <c:pt idx="12">
                  <c:v>-56592.139999999992</c:v>
                </c:pt>
                <c:pt idx="13">
                  <c:v>-51170.789999999994</c:v>
                </c:pt>
                <c:pt idx="14">
                  <c:v>-32712.739999999994</c:v>
                </c:pt>
                <c:pt idx="15">
                  <c:v>-43490.469999999994</c:v>
                </c:pt>
                <c:pt idx="16">
                  <c:v>-27926.219999999994</c:v>
                </c:pt>
                <c:pt idx="17">
                  <c:v>-25561.809999999998</c:v>
                </c:pt>
                <c:pt idx="18">
                  <c:v>-25584.659999999996</c:v>
                </c:pt>
                <c:pt idx="19">
                  <c:v>-21146.839999999997</c:v>
                </c:pt>
                <c:pt idx="20">
                  <c:v>-20028.22</c:v>
                </c:pt>
                <c:pt idx="21">
                  <c:v>-19926.63</c:v>
                </c:pt>
                <c:pt idx="22">
                  <c:v>-32472.23</c:v>
                </c:pt>
                <c:pt idx="23">
                  <c:v>-22422.12</c:v>
                </c:pt>
                <c:pt idx="24">
                  <c:v>-48022.220000000008</c:v>
                </c:pt>
                <c:pt idx="25">
                  <c:v>-40847.689999999995</c:v>
                </c:pt>
                <c:pt idx="26">
                  <c:v>-43593.250000000007</c:v>
                </c:pt>
                <c:pt idx="27">
                  <c:v>-55198.829999999994</c:v>
                </c:pt>
                <c:pt idx="28">
                  <c:v>-43883.909999999996</c:v>
                </c:pt>
                <c:pt idx="29">
                  <c:v>-37772.94</c:v>
                </c:pt>
                <c:pt idx="30">
                  <c:v>-31654.39</c:v>
                </c:pt>
                <c:pt idx="31">
                  <c:v>-31849.830000000009</c:v>
                </c:pt>
                <c:pt idx="32">
                  <c:v>-33153.119999999995</c:v>
                </c:pt>
                <c:pt idx="33">
                  <c:v>-33282.99</c:v>
                </c:pt>
                <c:pt idx="34">
                  <c:v>-35757.699999999997</c:v>
                </c:pt>
                <c:pt idx="35">
                  <c:v>-54404.020000000004</c:v>
                </c:pt>
                <c:pt idx="36">
                  <c:v>-29569.870000000003</c:v>
                </c:pt>
                <c:pt idx="37">
                  <c:v>-27067.040000000001</c:v>
                </c:pt>
                <c:pt idx="38">
                  <c:v>-21890.97</c:v>
                </c:pt>
                <c:pt idx="39">
                  <c:v>-27579.370000000006</c:v>
                </c:pt>
                <c:pt idx="40">
                  <c:v>-44315.43</c:v>
                </c:pt>
                <c:pt idx="41">
                  <c:v>-30439.07</c:v>
                </c:pt>
                <c:pt idx="42">
                  <c:v>-26830.860000000004</c:v>
                </c:pt>
                <c:pt idx="43">
                  <c:v>-16653.93</c:v>
                </c:pt>
                <c:pt idx="44">
                  <c:v>-17991.769999999997</c:v>
                </c:pt>
                <c:pt idx="45">
                  <c:v>-19350.16</c:v>
                </c:pt>
                <c:pt idx="46">
                  <c:v>-44928.880000000005</c:v>
                </c:pt>
                <c:pt idx="47">
                  <c:v>-27549.120000000003</c:v>
                </c:pt>
                <c:pt idx="48">
                  <c:v>-29944.32</c:v>
                </c:pt>
                <c:pt idx="49">
                  <c:v>-33252.630000000005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EA-443D-894F-33EB96B3E650}"/>
            </c:ext>
          </c:extLst>
        </c:ser>
        <c:ser>
          <c:idx val="5"/>
          <c:order val="5"/>
          <c:tx>
            <c:strRef>
              <c:f>'CC WB Figures'!$AD$5</c:f>
              <c:strCache>
                <c:ptCount val="1"/>
                <c:pt idx="0">
                  <c:v>Subsurface Outflows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'CC WB Figures'!$AD$6:$AD$55</c:f>
              <c:numCache>
                <c:formatCode>0</c:formatCode>
                <c:ptCount val="50"/>
                <c:pt idx="0">
                  <c:v>-24316.100000000002</c:v>
                </c:pt>
                <c:pt idx="1">
                  <c:v>-23246.649999999998</c:v>
                </c:pt>
                <c:pt idx="2">
                  <c:v>-23781.66</c:v>
                </c:pt>
                <c:pt idx="3">
                  <c:v>-25058.329999999998</c:v>
                </c:pt>
                <c:pt idx="4">
                  <c:v>-24442.25</c:v>
                </c:pt>
                <c:pt idx="5">
                  <c:v>-24122.870000000003</c:v>
                </c:pt>
                <c:pt idx="6">
                  <c:v>-25369.33</c:v>
                </c:pt>
                <c:pt idx="7">
                  <c:v>-26866.28</c:v>
                </c:pt>
                <c:pt idx="8">
                  <c:v>-23735.750000000004</c:v>
                </c:pt>
                <c:pt idx="9">
                  <c:v>-23579.18</c:v>
                </c:pt>
                <c:pt idx="10">
                  <c:v>-23664.57</c:v>
                </c:pt>
                <c:pt idx="11">
                  <c:v>-24964.17</c:v>
                </c:pt>
                <c:pt idx="12">
                  <c:v>-27748.320000000003</c:v>
                </c:pt>
                <c:pt idx="13">
                  <c:v>-29830.829999999998</c:v>
                </c:pt>
                <c:pt idx="14">
                  <c:v>-27674.460000000003</c:v>
                </c:pt>
                <c:pt idx="15">
                  <c:v>-28093.499999999996</c:v>
                </c:pt>
                <c:pt idx="16">
                  <c:v>-27937.8</c:v>
                </c:pt>
                <c:pt idx="17">
                  <c:v>-27568.530000000002</c:v>
                </c:pt>
                <c:pt idx="18">
                  <c:v>-25803.749999999996</c:v>
                </c:pt>
                <c:pt idx="19">
                  <c:v>-24812.769999999997</c:v>
                </c:pt>
                <c:pt idx="20">
                  <c:v>-24875.23</c:v>
                </c:pt>
                <c:pt idx="21">
                  <c:v>-27659.939999999995</c:v>
                </c:pt>
                <c:pt idx="22">
                  <c:v>-28967.1</c:v>
                </c:pt>
                <c:pt idx="23">
                  <c:v>-26349.890000000003</c:v>
                </c:pt>
                <c:pt idx="24">
                  <c:v>-27465.170000000002</c:v>
                </c:pt>
                <c:pt idx="25">
                  <c:v>-26917.729999999996</c:v>
                </c:pt>
                <c:pt idx="26">
                  <c:v>-27960.53</c:v>
                </c:pt>
                <c:pt idx="27">
                  <c:v>-28741.690000000002</c:v>
                </c:pt>
                <c:pt idx="28">
                  <c:v>-28780.050000000003</c:v>
                </c:pt>
                <c:pt idx="29">
                  <c:v>-27908.91</c:v>
                </c:pt>
                <c:pt idx="30">
                  <c:v>-26935.229999999996</c:v>
                </c:pt>
                <c:pt idx="31">
                  <c:v>-27354.43</c:v>
                </c:pt>
                <c:pt idx="32">
                  <c:v>-26570.030000000002</c:v>
                </c:pt>
                <c:pt idx="33">
                  <c:v>-27178.39</c:v>
                </c:pt>
                <c:pt idx="34">
                  <c:v>-25935.920000000002</c:v>
                </c:pt>
                <c:pt idx="35">
                  <c:v>-27439.88</c:v>
                </c:pt>
                <c:pt idx="36">
                  <c:v>-27192.629999999997</c:v>
                </c:pt>
                <c:pt idx="37">
                  <c:v>-26635.300000000007</c:v>
                </c:pt>
                <c:pt idx="38">
                  <c:v>-25387.200000000001</c:v>
                </c:pt>
                <c:pt idx="39">
                  <c:v>-24433.629999999997</c:v>
                </c:pt>
                <c:pt idx="40">
                  <c:v>-24375.98</c:v>
                </c:pt>
                <c:pt idx="41">
                  <c:v>-24511.56</c:v>
                </c:pt>
                <c:pt idx="42">
                  <c:v>-25061.52</c:v>
                </c:pt>
                <c:pt idx="43">
                  <c:v>-24725.439999999999</c:v>
                </c:pt>
                <c:pt idx="44">
                  <c:v>-24890.560000000001</c:v>
                </c:pt>
                <c:pt idx="45">
                  <c:v>-26285.48</c:v>
                </c:pt>
                <c:pt idx="46">
                  <c:v>-26478.3</c:v>
                </c:pt>
                <c:pt idx="47">
                  <c:v>-25172.83</c:v>
                </c:pt>
                <c:pt idx="48">
                  <c:v>-25946.489999999998</c:v>
                </c:pt>
                <c:pt idx="49">
                  <c:v>-25251.43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EA-443D-894F-33EB96B3E650}"/>
            </c:ext>
          </c:extLst>
        </c:ser>
        <c:ser>
          <c:idx val="6"/>
          <c:order val="6"/>
          <c:tx>
            <c:strRef>
              <c:f>'CC WB Figures'!$AE$5</c:f>
              <c:strCache>
                <c:ptCount val="1"/>
                <c:pt idx="0">
                  <c:v>Change in Storage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val>
            <c:numRef>
              <c:f>'CC WB Figures'!$AE$6:$AE$55</c:f>
              <c:numCache>
                <c:formatCode>0</c:formatCode>
                <c:ptCount val="50"/>
                <c:pt idx="0">
                  <c:v>14838.990000000005</c:v>
                </c:pt>
                <c:pt idx="1">
                  <c:v>8798.2000000000044</c:v>
                </c:pt>
                <c:pt idx="2">
                  <c:v>28347.610000000008</c:v>
                </c:pt>
                <c:pt idx="3">
                  <c:v>-27392.579999999994</c:v>
                </c:pt>
                <c:pt idx="4">
                  <c:v>-24497.439999999988</c:v>
                </c:pt>
                <c:pt idx="5">
                  <c:v>8656.8499999999985</c:v>
                </c:pt>
                <c:pt idx="6">
                  <c:v>35882.229999999996</c:v>
                </c:pt>
                <c:pt idx="7">
                  <c:v>35844.83</c:v>
                </c:pt>
                <c:pt idx="8">
                  <c:v>-32872.150000000016</c:v>
                </c:pt>
                <c:pt idx="9">
                  <c:v>6403.0699999999852</c:v>
                </c:pt>
                <c:pt idx="10">
                  <c:v>-11997.029999999984</c:v>
                </c:pt>
                <c:pt idx="11">
                  <c:v>7736.6500000000015</c:v>
                </c:pt>
                <c:pt idx="12">
                  <c:v>-43512.210000000021</c:v>
                </c:pt>
                <c:pt idx="13">
                  <c:v>-43413.490000000005</c:v>
                </c:pt>
                <c:pt idx="14">
                  <c:v>9860.7499999999854</c:v>
                </c:pt>
                <c:pt idx="15">
                  <c:v>27747.4</c:v>
                </c:pt>
                <c:pt idx="16">
                  <c:v>-16209.979999999981</c:v>
                </c:pt>
                <c:pt idx="17">
                  <c:v>27640.569999999992</c:v>
                </c:pt>
                <c:pt idx="18">
                  <c:v>14856.099999999999</c:v>
                </c:pt>
                <c:pt idx="19">
                  <c:v>747.19000000000233</c:v>
                </c:pt>
                <c:pt idx="20">
                  <c:v>17345.980000000003</c:v>
                </c:pt>
                <c:pt idx="21">
                  <c:v>6821.68</c:v>
                </c:pt>
                <c:pt idx="22">
                  <c:v>4319.3299999999945</c:v>
                </c:pt>
                <c:pt idx="23">
                  <c:v>-29252.659999999989</c:v>
                </c:pt>
                <c:pt idx="24">
                  <c:v>20596.300000000003</c:v>
                </c:pt>
                <c:pt idx="25">
                  <c:v>-55235.590000000004</c:v>
                </c:pt>
                <c:pt idx="26">
                  <c:v>2617.3199999999997</c:v>
                </c:pt>
                <c:pt idx="27">
                  <c:v>2707.6499999999796</c:v>
                </c:pt>
                <c:pt idx="28">
                  <c:v>-44765.95</c:v>
                </c:pt>
                <c:pt idx="29">
                  <c:v>19756.199999999983</c:v>
                </c:pt>
                <c:pt idx="30">
                  <c:v>7137.3400000000038</c:v>
                </c:pt>
                <c:pt idx="31">
                  <c:v>24239.500000000007</c:v>
                </c:pt>
                <c:pt idx="32">
                  <c:v>6091.9000000000087</c:v>
                </c:pt>
                <c:pt idx="33">
                  <c:v>-5714.2799999999988</c:v>
                </c:pt>
                <c:pt idx="34">
                  <c:v>787.16000000001804</c:v>
                </c:pt>
                <c:pt idx="35">
                  <c:v>-4534.6200000000026</c:v>
                </c:pt>
                <c:pt idx="36">
                  <c:v>-33160.00999999998</c:v>
                </c:pt>
                <c:pt idx="37">
                  <c:v>37599.67</c:v>
                </c:pt>
                <c:pt idx="38">
                  <c:v>17400.679999999986</c:v>
                </c:pt>
                <c:pt idx="39">
                  <c:v>11752.620000000003</c:v>
                </c:pt>
                <c:pt idx="40">
                  <c:v>-8693.3499999999985</c:v>
                </c:pt>
                <c:pt idx="41">
                  <c:v>-30822.279999999992</c:v>
                </c:pt>
                <c:pt idx="42">
                  <c:v>19952.130000000005</c:v>
                </c:pt>
                <c:pt idx="43">
                  <c:v>12814.329999999987</c:v>
                </c:pt>
                <c:pt idx="44">
                  <c:v>23214.689999999995</c:v>
                </c:pt>
                <c:pt idx="45">
                  <c:v>10208.669999999998</c:v>
                </c:pt>
                <c:pt idx="46">
                  <c:v>-12986.589999999997</c:v>
                </c:pt>
                <c:pt idx="47">
                  <c:v>-45677.420000000027</c:v>
                </c:pt>
                <c:pt idx="48">
                  <c:v>17609.080000000002</c:v>
                </c:pt>
                <c:pt idx="49">
                  <c:v>-3097.4300000000003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EA-443D-894F-33EB96B3E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54206112"/>
        <c:axId val="754206768"/>
      </c:barChart>
      <c:catAx>
        <c:axId val="75420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 Year and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06768"/>
        <c:crossesAt val="-1E+85"/>
        <c:auto val="1"/>
        <c:lblAlgn val="ctr"/>
        <c:lblOffset val="100"/>
        <c:noMultiLvlLbl val="0"/>
      </c:catAx>
      <c:valAx>
        <c:axId val="75420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Volume (TAF)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06112"/>
        <c:crosses val="autoZero"/>
        <c:crossBetween val="between"/>
        <c:dispUnits>
          <c:builtInUnit val="thousands"/>
        </c:dispUnits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038831684500981E-2"/>
          <c:y val="3.8194444444444448E-2"/>
          <c:w val="0.88945689481122547"/>
          <c:h val="0.85276629483814526"/>
        </c:manualLayout>
      </c:layout>
      <c:barChart>
        <c:barDir val="col"/>
        <c:grouping val="clustered"/>
        <c:varyColors val="0"/>
        <c:ser>
          <c:idx val="0"/>
          <c:order val="0"/>
          <c:spPr>
            <a:ln>
              <a:solidFill>
                <a:srgbClr val="00206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'Detailed WY Budget'!$B$16:$B$34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'Detailed WY Budget'!$W$16:$W$34</c:f>
              <c:numCache>
                <c:formatCode>#,##0</c:formatCode>
                <c:ptCount val="19"/>
                <c:pt idx="0">
                  <c:v>3627.78</c:v>
                </c:pt>
                <c:pt idx="1">
                  <c:v>3617.86</c:v>
                </c:pt>
                <c:pt idx="2">
                  <c:v>3617.86</c:v>
                </c:pt>
                <c:pt idx="3">
                  <c:v>3617.86</c:v>
                </c:pt>
                <c:pt idx="4">
                  <c:v>3627.78</c:v>
                </c:pt>
                <c:pt idx="5">
                  <c:v>3617.86</c:v>
                </c:pt>
                <c:pt idx="6">
                  <c:v>3617.86</c:v>
                </c:pt>
                <c:pt idx="7">
                  <c:v>3617.86</c:v>
                </c:pt>
                <c:pt idx="8">
                  <c:v>3627.78</c:v>
                </c:pt>
                <c:pt idx="9">
                  <c:v>3617.86</c:v>
                </c:pt>
                <c:pt idx="10">
                  <c:v>3617.86</c:v>
                </c:pt>
                <c:pt idx="11">
                  <c:v>3617.86</c:v>
                </c:pt>
                <c:pt idx="12">
                  <c:v>3627.78</c:v>
                </c:pt>
                <c:pt idx="13">
                  <c:v>3617.86</c:v>
                </c:pt>
                <c:pt idx="14">
                  <c:v>3617.86</c:v>
                </c:pt>
                <c:pt idx="15">
                  <c:v>3617.86</c:v>
                </c:pt>
                <c:pt idx="16">
                  <c:v>3627.78</c:v>
                </c:pt>
                <c:pt idx="17">
                  <c:v>3617.86</c:v>
                </c:pt>
                <c:pt idx="18">
                  <c:v>3617.86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B-4992-A1E3-64296618A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053494184"/>
        <c:axId val="1053487952"/>
      </c:barChart>
      <c:catAx>
        <c:axId val="1053494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Water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00"/>
            </a:pPr>
            <a:endParaRPr lang="en-US"/>
          </a:p>
        </c:txPr>
        <c:crossAx val="1053487952"/>
        <c:crosses val="autoZero"/>
        <c:auto val="1"/>
        <c:lblAlgn val="ctr"/>
        <c:lblOffset val="100"/>
        <c:noMultiLvlLbl val="0"/>
      </c:catAx>
      <c:valAx>
        <c:axId val="10534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Acre-Feet (thousands)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53494184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  <c:extLst/>
  </c:chart>
  <c:txPr>
    <a:bodyPr/>
    <a:lstStyle/>
    <a:p>
      <a:pPr>
        <a:defRPr sz="1050"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038831684500981E-2"/>
          <c:y val="3.8194444444444448E-2"/>
          <c:w val="0.88945689481122547"/>
          <c:h val="0.85276629483814526"/>
        </c:manualLayout>
      </c:layout>
      <c:barChart>
        <c:barDir val="col"/>
        <c:grouping val="stacked"/>
        <c:varyColors val="0"/>
        <c:ser>
          <c:idx val="0"/>
          <c:order val="0"/>
          <c:tx>
            <c:v>Agricultural</c:v>
          </c:tx>
          <c:spPr>
            <a:ln>
              <a:solidFill>
                <a:srgbClr val="00206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'Detailed WY Budget'!$B$16:$B$34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'Detailed WY Budget'!$BG$16:$BG$34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3708-4E4B-9CAD-EB927D104F6C}"/>
            </c:ext>
          </c:extLst>
        </c:ser>
        <c:ser>
          <c:idx val="1"/>
          <c:order val="1"/>
          <c:tx>
            <c:v>Developed</c:v>
          </c:tx>
          <c:spPr>
            <a:ln>
              <a:solidFill>
                <a:srgbClr val="00206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'Detailed WY Budget'!$BH$16:$BH$34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3708-4E4B-9CAD-EB927D104F6C}"/>
            </c:ext>
          </c:extLst>
        </c:ser>
        <c:ser>
          <c:idx val="2"/>
          <c:order val="2"/>
          <c:tx>
            <c:v>Native</c:v>
          </c:tx>
          <c:spPr>
            <a:ln>
              <a:solidFill>
                <a:srgbClr val="00206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'Detailed WY Budget'!$BI$16:$BI$34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2-3708-4E4B-9CAD-EB927D104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53494184"/>
        <c:axId val="1053487952"/>
      </c:barChart>
      <c:catAx>
        <c:axId val="1053494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Water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00"/>
            </a:pPr>
            <a:endParaRPr lang="en-US"/>
          </a:p>
        </c:txPr>
        <c:crossAx val="1053487952"/>
        <c:crosses val="autoZero"/>
        <c:auto val="1"/>
        <c:lblAlgn val="ctr"/>
        <c:lblOffset val="100"/>
        <c:noMultiLvlLbl val="0"/>
      </c:catAx>
      <c:valAx>
        <c:axId val="10534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Acre-Feet (thousands)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53494184"/>
        <c:crosses val="autoZero"/>
        <c:crossBetween val="between"/>
        <c:dispUnits>
          <c:builtInUnit val="thousands"/>
        </c:dispUnits>
      </c:valAx>
    </c:plotArea>
    <c:legend>
      <c:legendPos val="t"/>
      <c:layout>
        <c:manualLayout>
          <c:xMode val="edge"/>
          <c:yMode val="edge"/>
          <c:x val="0.29776364492899926"/>
          <c:y val="3.4722222222222224E-2"/>
          <c:w val="0.40447254189380172"/>
          <c:h val="6.4901848206474197E-2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 sz="1050"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038831684500981E-2"/>
          <c:y val="3.8194444444444448E-2"/>
          <c:w val="0.88945689481122547"/>
          <c:h val="0.85276629483814526"/>
        </c:manualLayout>
      </c:layout>
      <c:barChart>
        <c:barDir val="col"/>
        <c:grouping val="stacked"/>
        <c:varyColors val="0"/>
        <c:ser>
          <c:idx val="0"/>
          <c:order val="0"/>
          <c:tx>
            <c:v>Surface Water Diversions</c:v>
          </c:tx>
          <c:spPr>
            <a:ln>
              <a:solidFill>
                <a:srgbClr val="002060"/>
              </a:solidFill>
            </a:ln>
          </c:spPr>
          <c:invertIfNegative val="0"/>
          <c:dLbls>
            <c:dLbl>
              <c:idx val="15"/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sz="900"/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FB62-4DD4-932D-150D4EFB50C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'Detailed WY Budget'!$B$16:$B$34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[3]Vina!$D$11:$D$29</c:f>
              <c:numCache>
                <c:formatCode>General</c:formatCode>
                <c:ptCount val="19"/>
                <c:pt idx="0">
                  <c:v>20988.200000000004</c:v>
                </c:pt>
                <c:pt idx="1">
                  <c:v>17943.100000000002</c:v>
                </c:pt>
                <c:pt idx="2">
                  <c:v>17230.800000000003</c:v>
                </c:pt>
                <c:pt idx="3">
                  <c:v>23138.2</c:v>
                </c:pt>
                <c:pt idx="4">
                  <c:v>19992.2</c:v>
                </c:pt>
                <c:pt idx="5">
                  <c:v>24817.999999999996</c:v>
                </c:pt>
                <c:pt idx="6">
                  <c:v>25076.400000000001</c:v>
                </c:pt>
                <c:pt idx="7">
                  <c:v>17200.7</c:v>
                </c:pt>
                <c:pt idx="8">
                  <c:v>15975.500000000002</c:v>
                </c:pt>
                <c:pt idx="9">
                  <c:v>19100.800000000003</c:v>
                </c:pt>
                <c:pt idx="10">
                  <c:v>21614.800000000003</c:v>
                </c:pt>
                <c:pt idx="11">
                  <c:v>25700.5</c:v>
                </c:pt>
                <c:pt idx="12">
                  <c:v>19867.699999999997</c:v>
                </c:pt>
                <c:pt idx="13">
                  <c:v>17624.300000000003</c:v>
                </c:pt>
                <c:pt idx="14">
                  <c:v>12102.599999999999</c:v>
                </c:pt>
                <c:pt idx="15">
                  <c:v>6893.8</c:v>
                </c:pt>
                <c:pt idx="16">
                  <c:v>24136.999999999993</c:v>
                </c:pt>
                <c:pt idx="17">
                  <c:v>25117.300000000003</c:v>
                </c:pt>
                <c:pt idx="18">
                  <c:v>25632.400000000001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62-4DD4-932D-150D4EFB50C6}"/>
            </c:ext>
          </c:extLst>
        </c:ser>
        <c:ser>
          <c:idx val="1"/>
          <c:order val="1"/>
          <c:tx>
            <c:v>Agricultural Groundwater</c:v>
          </c:tx>
          <c:spPr>
            <a:ln>
              <a:solidFill>
                <a:srgbClr val="00206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'Detailed WY Budget'!$BN$16:$BN$34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FB62-4DD4-932D-150D4EFB50C6}"/>
            </c:ext>
          </c:extLst>
        </c:ser>
        <c:ser>
          <c:idx val="2"/>
          <c:order val="2"/>
          <c:tx>
            <c:v>Urban Groundwater</c:v>
          </c:tx>
          <c:spPr>
            <a:ln>
              <a:solidFill>
                <a:srgbClr val="00206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'Detailed WY Budget'!$BO$16:$BO$34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2-FB62-4DD4-932D-150D4EFB5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53494184"/>
        <c:axId val="1053487952"/>
      </c:barChart>
      <c:catAx>
        <c:axId val="1053494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Water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00"/>
            </a:pPr>
            <a:endParaRPr lang="en-US"/>
          </a:p>
        </c:txPr>
        <c:crossAx val="1053487952"/>
        <c:crosses val="autoZero"/>
        <c:auto val="1"/>
        <c:lblAlgn val="ctr"/>
        <c:lblOffset val="100"/>
        <c:noMultiLvlLbl val="0"/>
      </c:catAx>
      <c:valAx>
        <c:axId val="10534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Acre-Feet (thousands)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53494184"/>
        <c:crosses val="autoZero"/>
        <c:crossBetween val="between"/>
        <c:dispUnits>
          <c:builtInUnit val="thousands"/>
        </c:dispUnits>
      </c:valAx>
    </c:plotArea>
    <c:legend>
      <c:legendPos val="t"/>
      <c:layout>
        <c:manualLayout>
          <c:xMode val="edge"/>
          <c:yMode val="edge"/>
          <c:x val="8.4088431253785567E-2"/>
          <c:y val="3.4722222222222224E-2"/>
          <c:w val="0.8852417726630325"/>
          <c:h val="6.4901848206474197E-2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 sz="1050"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038831684500981E-2"/>
          <c:y val="3.8194444444444448E-2"/>
          <c:w val="0.88945689481122547"/>
          <c:h val="0.85276629483814526"/>
        </c:manualLayout>
      </c:layout>
      <c:barChart>
        <c:barDir val="col"/>
        <c:grouping val="clustered"/>
        <c:varyColors val="0"/>
        <c:ser>
          <c:idx val="0"/>
          <c:order val="0"/>
          <c:spPr>
            <a:ln>
              <a:solidFill>
                <a:srgbClr val="002060"/>
              </a:solidFill>
            </a:ln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'Detailed WY Budget'!$B$16:$B$34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'GW ZBud_WY'!$F$15:$F$33</c:f>
              <c:numCache>
                <c:formatCode>General</c:formatCode>
                <c:ptCount val="19"/>
                <c:pt idx="0">
                  <c:v>80536.910000000018</c:v>
                </c:pt>
                <c:pt idx="1">
                  <c:v>54939.99</c:v>
                </c:pt>
                <c:pt idx="2">
                  <c:v>74229.860000000015</c:v>
                </c:pt>
                <c:pt idx="3">
                  <c:v>82204.27</c:v>
                </c:pt>
                <c:pt idx="4">
                  <c:v>81078.37999999999</c:v>
                </c:pt>
                <c:pt idx="5">
                  <c:v>79702.350000000006</c:v>
                </c:pt>
                <c:pt idx="6">
                  <c:v>123892.71999999999</c:v>
                </c:pt>
                <c:pt idx="7">
                  <c:v>41045.71</c:v>
                </c:pt>
                <c:pt idx="8">
                  <c:v>60858.100000000006</c:v>
                </c:pt>
                <c:pt idx="9">
                  <c:v>52994.58</c:v>
                </c:pt>
                <c:pt idx="10">
                  <c:v>73517.72</c:v>
                </c:pt>
                <c:pt idx="11">
                  <c:v>107280.69</c:v>
                </c:pt>
                <c:pt idx="12">
                  <c:v>55489.340000000004</c:v>
                </c:pt>
                <c:pt idx="13">
                  <c:v>58085.619999999995</c:v>
                </c:pt>
                <c:pt idx="14">
                  <c:v>40325.040000000008</c:v>
                </c:pt>
                <c:pt idx="15">
                  <c:v>51559.600000000013</c:v>
                </c:pt>
                <c:pt idx="16">
                  <c:v>68645.58</c:v>
                </c:pt>
                <c:pt idx="17">
                  <c:v>111266.20000000001</c:v>
                </c:pt>
                <c:pt idx="18">
                  <c:v>47559.179999999993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C-4E38-B782-FF3607FA5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053494184"/>
        <c:axId val="1053487952"/>
      </c:barChart>
      <c:catAx>
        <c:axId val="1053494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Water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00"/>
            </a:pPr>
            <a:endParaRPr lang="en-US"/>
          </a:p>
        </c:txPr>
        <c:crossAx val="1053487952"/>
        <c:crosses val="autoZero"/>
        <c:auto val="1"/>
        <c:lblAlgn val="ctr"/>
        <c:lblOffset val="100"/>
        <c:noMultiLvlLbl val="0"/>
      </c:catAx>
      <c:valAx>
        <c:axId val="10534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Acre-Feet (thousands)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53494184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  <c:extLst/>
  </c:chart>
  <c:txPr>
    <a:bodyPr/>
    <a:lstStyle/>
    <a:p>
      <a:pPr>
        <a:defRPr sz="1050"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038831684500981E-2"/>
          <c:y val="3.8194444444444448E-2"/>
          <c:w val="0.88945689481122547"/>
          <c:h val="0.85276629483814526"/>
        </c:manualLayout>
      </c:layout>
      <c:barChart>
        <c:barDir val="col"/>
        <c:grouping val="stacked"/>
        <c:varyColors val="0"/>
        <c:ser>
          <c:idx val="0"/>
          <c:order val="0"/>
          <c:tx>
            <c:v>Canal and Drain Seepage</c:v>
          </c:tx>
          <c:spPr>
            <a:ln>
              <a:solidFill>
                <a:srgbClr val="002060"/>
              </a:solidFill>
            </a:ln>
          </c:spPr>
          <c:invertIfNegative val="0"/>
          <c:dLbls>
            <c:dLbl>
              <c:idx val="15"/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sz="900"/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E37D-4E29-A532-2919C35D751B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'Detailed WY Budget'!$B$16:$B$34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'GW ZBud_WY'!$L$15:$L$33</c:f>
              <c:numCache>
                <c:formatCode>General</c:formatCode>
                <c:ptCount val="19"/>
                <c:pt idx="0">
                  <c:v>2579.0700000000002</c:v>
                </c:pt>
                <c:pt idx="1">
                  <c:v>2660.94</c:v>
                </c:pt>
                <c:pt idx="2">
                  <c:v>2633.41</c:v>
                </c:pt>
                <c:pt idx="3">
                  <c:v>2507.8399999999997</c:v>
                </c:pt>
                <c:pt idx="4">
                  <c:v>2912.6099999999997</c:v>
                </c:pt>
                <c:pt idx="5">
                  <c:v>2378.2900000000004</c:v>
                </c:pt>
                <c:pt idx="6">
                  <c:v>2646.37</c:v>
                </c:pt>
                <c:pt idx="7">
                  <c:v>2854.71</c:v>
                </c:pt>
                <c:pt idx="8">
                  <c:v>2934.11</c:v>
                </c:pt>
                <c:pt idx="9">
                  <c:v>2832.02</c:v>
                </c:pt>
                <c:pt idx="10">
                  <c:v>2570.2600000000007</c:v>
                </c:pt>
                <c:pt idx="11">
                  <c:v>2424.4499999999998</c:v>
                </c:pt>
                <c:pt idx="12">
                  <c:v>2932.4300000000003</c:v>
                </c:pt>
                <c:pt idx="13">
                  <c:v>2681.8</c:v>
                </c:pt>
                <c:pt idx="14">
                  <c:v>1440.26</c:v>
                </c:pt>
                <c:pt idx="15">
                  <c:v>1179.48</c:v>
                </c:pt>
                <c:pt idx="16">
                  <c:v>1175.96</c:v>
                </c:pt>
                <c:pt idx="17">
                  <c:v>1176.3600000000001</c:v>
                </c:pt>
                <c:pt idx="18">
                  <c:v>1175.98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7D-4E29-A532-2919C35D751B}"/>
            </c:ext>
          </c:extLst>
        </c:ser>
        <c:ser>
          <c:idx val="1"/>
          <c:order val="1"/>
          <c:tx>
            <c:v>Stream Losses</c:v>
          </c:tx>
          <c:spPr>
            <a:ln>
              <a:solidFill>
                <a:srgbClr val="00206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'Detailed WY Budget'!$AK$16:$AK$34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2-E37D-4E29-A532-2919C35D751B}"/>
            </c:ext>
          </c:extLst>
        </c:ser>
        <c:ser>
          <c:idx val="2"/>
          <c:order val="2"/>
          <c:tx>
            <c:v>Stream Accretions</c:v>
          </c:tx>
          <c:spPr>
            <a:ln>
              <a:solidFill>
                <a:srgbClr val="002060"/>
              </a:solidFill>
            </a:ln>
          </c:spPr>
          <c:invertIfNegative val="0"/>
          <c:dLbls>
            <c:dLbl>
              <c:idx val="13"/>
              <c:layout>
                <c:manualLayout>
                  <c:x val="-2.136752136752215E-3"/>
                  <c:y val="-3.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7D-4E29-A532-2919C35D751B}"/>
                </c:ext>
              </c:extLst>
            </c:dLbl>
            <c:dLbl>
              <c:idx val="14"/>
              <c:layout>
                <c:manualLayout>
                  <c:x val="0"/>
                  <c:y val="-3.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37D-4E29-A532-2919C35D751B}"/>
                </c:ext>
              </c:extLst>
            </c:dLbl>
            <c:dLbl>
              <c:idx val="15"/>
              <c:layout>
                <c:manualLayout>
                  <c:x val="0"/>
                  <c:y val="-3.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37D-4E29-A532-2919C35D751B}"/>
                </c:ext>
              </c:extLst>
            </c:dLbl>
            <c:dLbl>
              <c:idx val="16"/>
              <c:layout>
                <c:manualLayout>
                  <c:x val="0"/>
                  <c:y val="-3.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37D-4E29-A532-2919C35D751B}"/>
                </c:ext>
              </c:extLst>
            </c:dLbl>
            <c:dLbl>
              <c:idx val="18"/>
              <c:layout>
                <c:manualLayout>
                  <c:x val="0"/>
                  <c:y val="-3.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7D-4E29-A532-2919C35D751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'Detailed WY Budget'!$BS$16:$BS$34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4-E37D-4E29-A532-2919C35D7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53494184"/>
        <c:axId val="1053487952"/>
      </c:barChart>
      <c:catAx>
        <c:axId val="1053494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Water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00"/>
            </a:pPr>
            <a:endParaRPr lang="en-US"/>
          </a:p>
        </c:txPr>
        <c:crossAx val="1053487952"/>
        <c:crossesAt val="-20000"/>
        <c:auto val="1"/>
        <c:lblAlgn val="ctr"/>
        <c:lblOffset val="100"/>
        <c:noMultiLvlLbl val="0"/>
      </c:catAx>
      <c:valAx>
        <c:axId val="10534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Acre-Feet (thousands)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53494184"/>
        <c:crosses val="autoZero"/>
        <c:crossBetween val="between"/>
        <c:dispUnits>
          <c:builtInUnit val="thousands"/>
        </c:dispUnits>
      </c:valAx>
    </c:plotArea>
    <c:legend>
      <c:legendPos val="t"/>
      <c:layout>
        <c:manualLayout>
          <c:xMode val="edge"/>
          <c:yMode val="edge"/>
          <c:x val="0.16314826031361465"/>
          <c:y val="3.8194444444444448E-2"/>
          <c:w val="0.71511558651322427"/>
          <c:h val="6.4901848206474197E-2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 sz="1050"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038831684500981E-2"/>
          <c:y val="3.8194444444444448E-2"/>
          <c:w val="0.88945689481122547"/>
          <c:h val="0.85276629483814526"/>
        </c:manualLayout>
      </c:layout>
      <c:barChart>
        <c:barDir val="col"/>
        <c:grouping val="stacked"/>
        <c:varyColors val="0"/>
        <c:ser>
          <c:idx val="0"/>
          <c:order val="0"/>
          <c:tx>
            <c:v>Inflows</c:v>
          </c:tx>
          <c:spPr>
            <a:ln>
              <a:solidFill>
                <a:srgbClr val="00206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'Detailed WY Budget'!$B$16:$B$34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'GW ZBud_WY'!$AR$15:$AR$33</c:f>
              <c:numCache>
                <c:formatCode>0</c:formatCode>
                <c:ptCount val="19"/>
                <c:pt idx="0">
                  <c:v>26775.78</c:v>
                </c:pt>
                <c:pt idx="1">
                  <c:v>26059.929999999997</c:v>
                </c:pt>
                <c:pt idx="2">
                  <c:v>27782.27</c:v>
                </c:pt>
                <c:pt idx="3">
                  <c:v>27504.05</c:v>
                </c:pt>
                <c:pt idx="4">
                  <c:v>27164.27</c:v>
                </c:pt>
                <c:pt idx="5">
                  <c:v>24852.17</c:v>
                </c:pt>
                <c:pt idx="6">
                  <c:v>25718.69</c:v>
                </c:pt>
                <c:pt idx="7">
                  <c:v>25379.020000000004</c:v>
                </c:pt>
                <c:pt idx="8">
                  <c:v>25844.92</c:v>
                </c:pt>
                <c:pt idx="9">
                  <c:v>25147.73</c:v>
                </c:pt>
                <c:pt idx="10">
                  <c:v>25152.1</c:v>
                </c:pt>
                <c:pt idx="11">
                  <c:v>25388.580000000005</c:v>
                </c:pt>
                <c:pt idx="12">
                  <c:v>24488.579999999998</c:v>
                </c:pt>
                <c:pt idx="13">
                  <c:v>23852.920000000002</c:v>
                </c:pt>
                <c:pt idx="14">
                  <c:v>24281.55</c:v>
                </c:pt>
                <c:pt idx="15">
                  <c:v>22951.120000000003</c:v>
                </c:pt>
                <c:pt idx="16">
                  <c:v>21137.480000000003</c:v>
                </c:pt>
                <c:pt idx="17">
                  <c:v>21440.32</c:v>
                </c:pt>
                <c:pt idx="18">
                  <c:v>21715.51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1B-43AE-982C-508EC504D558}"/>
            </c:ext>
          </c:extLst>
        </c:ser>
        <c:ser>
          <c:idx val="1"/>
          <c:order val="1"/>
          <c:tx>
            <c:v>Outflows</c:v>
          </c:tx>
          <c:spPr>
            <a:ln>
              <a:solidFill>
                <a:srgbClr val="00206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'GW ZBud_WY'!$AU$15:$AU$33</c:f>
              <c:numCache>
                <c:formatCode>0</c:formatCode>
                <c:ptCount val="19"/>
                <c:pt idx="0">
                  <c:v>-27934.44</c:v>
                </c:pt>
                <c:pt idx="1">
                  <c:v>-27343.05</c:v>
                </c:pt>
                <c:pt idx="2">
                  <c:v>-27298.52</c:v>
                </c:pt>
                <c:pt idx="3">
                  <c:v>-26678.73</c:v>
                </c:pt>
                <c:pt idx="4">
                  <c:v>-26465.97</c:v>
                </c:pt>
                <c:pt idx="5">
                  <c:v>-26338</c:v>
                </c:pt>
                <c:pt idx="6">
                  <c:v>-28505.459999999995</c:v>
                </c:pt>
                <c:pt idx="7">
                  <c:v>-27123.719999999998</c:v>
                </c:pt>
                <c:pt idx="8">
                  <c:v>-25607.120000000006</c:v>
                </c:pt>
                <c:pt idx="9">
                  <c:v>-24990.5</c:v>
                </c:pt>
                <c:pt idx="10">
                  <c:v>-23931.550000000003</c:v>
                </c:pt>
                <c:pt idx="11">
                  <c:v>-23851.77</c:v>
                </c:pt>
                <c:pt idx="12">
                  <c:v>-23579.32</c:v>
                </c:pt>
                <c:pt idx="13">
                  <c:v>-24001.27</c:v>
                </c:pt>
                <c:pt idx="14">
                  <c:v>-23213.820000000003</c:v>
                </c:pt>
                <c:pt idx="15">
                  <c:v>-23778.23</c:v>
                </c:pt>
                <c:pt idx="16">
                  <c:v>-24803.940000000002</c:v>
                </c:pt>
                <c:pt idx="17">
                  <c:v>-25386.78</c:v>
                </c:pt>
                <c:pt idx="18">
                  <c:v>-24075.059999999998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1B-43AE-982C-508EC504D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53494184"/>
        <c:axId val="1053487952"/>
      </c:barChart>
      <c:catAx>
        <c:axId val="1053494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Water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00"/>
            </a:pPr>
            <a:endParaRPr lang="en-US"/>
          </a:p>
        </c:txPr>
        <c:crossAx val="1053487952"/>
        <c:crossesAt val="-200000"/>
        <c:auto val="1"/>
        <c:lblAlgn val="ctr"/>
        <c:lblOffset val="100"/>
        <c:noMultiLvlLbl val="0"/>
      </c:catAx>
      <c:valAx>
        <c:axId val="1053487952"/>
        <c:scaling>
          <c:orientation val="minMax"/>
          <c:min val="-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Acre-Feet (thousands)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53494184"/>
        <c:crosses val="autoZero"/>
        <c:crossBetween val="between"/>
        <c:dispUnits>
          <c:builtInUnit val="thousands"/>
        </c:dispUnits>
      </c:valAx>
    </c:plotArea>
    <c:legend>
      <c:legendPos val="t"/>
      <c:layout>
        <c:manualLayout>
          <c:xMode val="edge"/>
          <c:yMode val="edge"/>
          <c:x val="8.4088431253785595E-2"/>
          <c:y val="3.8194444444444448E-2"/>
          <c:w val="0.30058567198330982"/>
          <c:h val="6.4901848206474197E-2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 sz="1050"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038831684500981E-2"/>
          <c:y val="3.8194444444444448E-2"/>
          <c:w val="0.88945689481122547"/>
          <c:h val="0.85276629483814526"/>
        </c:manualLayout>
      </c:layout>
      <c:barChart>
        <c:barDir val="col"/>
        <c:grouping val="stacked"/>
        <c:varyColors val="0"/>
        <c:ser>
          <c:idx val="0"/>
          <c:order val="0"/>
          <c:tx>
            <c:v>Net Inflows</c:v>
          </c:tx>
          <c:spPr>
            <a:ln>
              <a:solidFill>
                <a:srgbClr val="002060"/>
              </a:solidFill>
            </a:ln>
          </c:spPr>
          <c:invertIfNegative val="0"/>
          <c:dLbls>
            <c:dLbl>
              <c:idx val="3"/>
              <c:layout>
                <c:manualLayout>
                  <c:x val="0"/>
                  <c:y val="-3.47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ED-4041-B601-F197F0D47C6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'GW ZBud_WY'!$AH$90:$AK$90</c:f>
              <c:strCache>
                <c:ptCount val="4"/>
                <c:pt idx="0">
                  <c:v>Butte</c:v>
                </c:pt>
                <c:pt idx="1">
                  <c:v>Foothill Area</c:v>
                </c:pt>
                <c:pt idx="2">
                  <c:v>North Yuba</c:v>
                </c:pt>
                <c:pt idx="3">
                  <c:v>Sutter</c:v>
                </c:pt>
              </c:strCache>
            </c:strRef>
          </c:cat>
          <c:val>
            <c:numRef>
              <c:f>'GW ZBud_WY'!$AH$91:$AK$91</c:f>
              <c:numCache>
                <c:formatCode>#,##0</c:formatCode>
                <c:ptCount val="4"/>
                <c:pt idx="0">
                  <c:v>1222.2215789473667</c:v>
                </c:pt>
                <c:pt idx="1">
                  <c:v>5380.4047368421052</c:v>
                </c:pt>
                <c:pt idx="2">
                  <c:v>-7332.1231578947354</c:v>
                </c:pt>
                <c:pt idx="3">
                  <c:v>318.14105263157899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ED-4041-B601-F197F0D47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53494184"/>
        <c:axId val="1053487952"/>
      </c:barChart>
      <c:catAx>
        <c:axId val="105349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00"/>
            </a:pPr>
            <a:endParaRPr lang="en-US"/>
          </a:p>
        </c:txPr>
        <c:crossAx val="1053487952"/>
        <c:crossesAt val="-200000"/>
        <c:auto val="1"/>
        <c:lblAlgn val="ctr"/>
        <c:lblOffset val="100"/>
        <c:noMultiLvlLbl val="0"/>
      </c:catAx>
      <c:valAx>
        <c:axId val="1053487952"/>
        <c:scaling>
          <c:orientation val="minMax"/>
          <c:min val="-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Acre-Feet (thousands)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53494184"/>
        <c:crosses val="autoZero"/>
        <c:crossBetween val="between"/>
        <c:dispUnits>
          <c:builtInUnit val="thousands"/>
        </c:dispUnits>
      </c:valAx>
    </c:plotArea>
    <c:legend>
      <c:legendPos val="t"/>
      <c:layout>
        <c:manualLayout>
          <c:xMode val="edge"/>
          <c:yMode val="edge"/>
          <c:x val="8.4088431253785595E-2"/>
          <c:y val="3.8194444444444448E-2"/>
          <c:w val="0.89246601386365165"/>
          <c:h val="6.4901848206474197E-2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 sz="1050"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038831684500981E-2"/>
          <c:y val="3.8194444444444448E-2"/>
          <c:w val="0.88945689481122547"/>
          <c:h val="0.85276629483814526"/>
        </c:manualLayout>
      </c:layout>
      <c:barChart>
        <c:barDir val="col"/>
        <c:grouping val="stacked"/>
        <c:varyColors val="0"/>
        <c:ser>
          <c:idx val="0"/>
          <c:order val="0"/>
          <c:tx>
            <c:v>Inflows</c:v>
          </c:tx>
          <c:invertIfNegative val="0"/>
          <c:cat>
            <c:numRef>
              <c:f>'Detailed WY Budget'!$B$16:$B$34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'GW ZBud_WY'!$AJ$15:$AJ$33</c:f>
              <c:numCache>
                <c:formatCode>0</c:formatCode>
                <c:ptCount val="19"/>
                <c:pt idx="0">
                  <c:v>7699.65</c:v>
                </c:pt>
                <c:pt idx="1">
                  <c:v>7171.96</c:v>
                </c:pt>
                <c:pt idx="2">
                  <c:v>7221.97</c:v>
                </c:pt>
                <c:pt idx="3">
                  <c:v>6787.9</c:v>
                </c:pt>
                <c:pt idx="4">
                  <c:v>6706.31</c:v>
                </c:pt>
                <c:pt idx="5">
                  <c:v>6406.119999999999</c:v>
                </c:pt>
                <c:pt idx="6">
                  <c:v>6729.630000000001</c:v>
                </c:pt>
                <c:pt idx="7">
                  <c:v>6672.0099999999993</c:v>
                </c:pt>
                <c:pt idx="8">
                  <c:v>6831.21</c:v>
                </c:pt>
                <c:pt idx="9">
                  <c:v>6266.31</c:v>
                </c:pt>
                <c:pt idx="10">
                  <c:v>5829.6699999999992</c:v>
                </c:pt>
                <c:pt idx="11">
                  <c:v>5801.8200000000006</c:v>
                </c:pt>
                <c:pt idx="12">
                  <c:v>5659.93</c:v>
                </c:pt>
                <c:pt idx="13">
                  <c:v>5724.89</c:v>
                </c:pt>
                <c:pt idx="14">
                  <c:v>5624.9</c:v>
                </c:pt>
                <c:pt idx="15">
                  <c:v>5668.82</c:v>
                </c:pt>
                <c:pt idx="16">
                  <c:v>5353.56</c:v>
                </c:pt>
                <c:pt idx="17">
                  <c:v>5374.3099999999995</c:v>
                </c:pt>
                <c:pt idx="18">
                  <c:v>5221.47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5-4799-B952-7315BDCF69A2}"/>
            </c:ext>
          </c:extLst>
        </c:ser>
        <c:ser>
          <c:idx val="1"/>
          <c:order val="1"/>
          <c:tx>
            <c:v>Outflows</c:v>
          </c:tx>
          <c:invertIfNegative val="0"/>
          <c:val>
            <c:numRef>
              <c:f>'GW ZBud_WY'!$AK$15:$AK$33</c:f>
              <c:numCache>
                <c:formatCode>0</c:formatCode>
                <c:ptCount val="19"/>
                <c:pt idx="0">
                  <c:v>869.33000000000015</c:v>
                </c:pt>
                <c:pt idx="1">
                  <c:v>851.74</c:v>
                </c:pt>
                <c:pt idx="2">
                  <c:v>881.37000000000023</c:v>
                </c:pt>
                <c:pt idx="3">
                  <c:v>908.74</c:v>
                </c:pt>
                <c:pt idx="4">
                  <c:v>930.68999999999994</c:v>
                </c:pt>
                <c:pt idx="5">
                  <c:v>917.37999999999988</c:v>
                </c:pt>
                <c:pt idx="6">
                  <c:v>960.21</c:v>
                </c:pt>
                <c:pt idx="7">
                  <c:v>873.26999999999987</c:v>
                </c:pt>
                <c:pt idx="8">
                  <c:v>838.24</c:v>
                </c:pt>
                <c:pt idx="9">
                  <c:v>831.72</c:v>
                </c:pt>
                <c:pt idx="10">
                  <c:v>920</c:v>
                </c:pt>
                <c:pt idx="11">
                  <c:v>924.77</c:v>
                </c:pt>
                <c:pt idx="12">
                  <c:v>861.27</c:v>
                </c:pt>
                <c:pt idx="13">
                  <c:v>878.03</c:v>
                </c:pt>
                <c:pt idx="14">
                  <c:v>902.43</c:v>
                </c:pt>
                <c:pt idx="15">
                  <c:v>652.32999999999993</c:v>
                </c:pt>
                <c:pt idx="16">
                  <c:v>728.45</c:v>
                </c:pt>
                <c:pt idx="17">
                  <c:v>1095.6500000000001</c:v>
                </c:pt>
                <c:pt idx="18">
                  <c:v>699.13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A5-4799-B952-7315BDCF6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53494184"/>
        <c:axId val="1053487952"/>
      </c:barChart>
      <c:catAx>
        <c:axId val="1053494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Water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00"/>
            </a:pPr>
            <a:endParaRPr lang="en-US"/>
          </a:p>
        </c:txPr>
        <c:crossAx val="1053487952"/>
        <c:crossesAt val="-200000"/>
        <c:auto val="1"/>
        <c:lblAlgn val="ctr"/>
        <c:lblOffset val="100"/>
        <c:noMultiLvlLbl val="0"/>
      </c:catAx>
      <c:valAx>
        <c:axId val="10534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Acre-Feet (thousands)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53494184"/>
        <c:crosses val="autoZero"/>
        <c:crossBetween val="between"/>
        <c:dispUnits>
          <c:builtInUnit val="thousands"/>
        </c:dispUnits>
      </c:valAx>
    </c:plotArea>
    <c:legend>
      <c:legendPos val="t"/>
      <c:layout>
        <c:manualLayout>
          <c:xMode val="edge"/>
          <c:yMode val="edge"/>
          <c:x val="8.4088431253785595E-2"/>
          <c:y val="3.8194444444444448E-2"/>
          <c:w val="0.30058567198330982"/>
          <c:h val="6.4901848206474197E-2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 sz="1050"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81660946227876"/>
          <c:y val="3.8194444444444448E-2"/>
          <c:w val="0.86167911703344779"/>
          <c:h val="0.88401629483814526"/>
        </c:manualLayout>
      </c:layout>
      <c:barChart>
        <c:barDir val="col"/>
        <c:grouping val="clustered"/>
        <c:varyColors val="0"/>
        <c:ser>
          <c:idx val="0"/>
          <c:order val="0"/>
          <c:spPr>
            <a:ln>
              <a:solidFill>
                <a:srgbClr val="002060"/>
              </a:solidFill>
            </a:ln>
          </c:spPr>
          <c:invertIfNegative val="0"/>
          <c:dLbls>
            <c:dLbl>
              <c:idx val="0"/>
              <c:layout>
                <c:manualLayout>
                  <c:x val="-1.9586668320030757E-17"/>
                  <c:y val="8.333333333333332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CF-4CA4-A196-C68220A3500E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'Strm Seg GW ZBud Stream In'!$AC$1:$AE$1</c:f>
              <c:strCache>
                <c:ptCount val="3"/>
                <c:pt idx="0">
                  <c:v>Feather River</c:v>
                </c:pt>
                <c:pt idx="1">
                  <c:v>North Honcut Creek</c:v>
                </c:pt>
                <c:pt idx="2">
                  <c:v>South Concut Creek</c:v>
                </c:pt>
              </c:strCache>
            </c:strRef>
          </c:cat>
          <c:val>
            <c:numRef>
              <c:f>'Strm Seg GW ZBud Stream In'!$AC$2:$AE$2</c:f>
              <c:numCache>
                <c:formatCode>0</c:formatCode>
                <c:ptCount val="3"/>
                <c:pt idx="0">
                  <c:v>-31807.449028613806</c:v>
                </c:pt>
                <c:pt idx="1">
                  <c:v>339.84940520154663</c:v>
                </c:pt>
                <c:pt idx="2">
                  <c:v>-743.70838785952651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F-4CA4-A196-C68220A35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053494184"/>
        <c:axId val="1053487952"/>
      </c:barChart>
      <c:catAx>
        <c:axId val="1053494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Stream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00"/>
            </a:pPr>
            <a:endParaRPr lang="en-US"/>
          </a:p>
        </c:txPr>
        <c:crossAx val="1053487952"/>
        <c:crossesAt val="-200"/>
        <c:auto val="1"/>
        <c:lblAlgn val="ctr"/>
        <c:lblOffset val="100"/>
        <c:noMultiLvlLbl val="0"/>
      </c:catAx>
      <c:valAx>
        <c:axId val="10534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Acre-Feet 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53494184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 sz="1050"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312335958005253E-2"/>
          <c:y val="3.8194444444444448E-2"/>
          <c:w val="0.88518339053772122"/>
          <c:h val="0.85276629483814526"/>
        </c:manualLayout>
      </c:layout>
      <c:barChart>
        <c:barDir val="col"/>
        <c:grouping val="stacked"/>
        <c:varyColors val="0"/>
        <c:ser>
          <c:idx val="0"/>
          <c:order val="0"/>
          <c:tx>
            <c:v>Inflows</c:v>
          </c:tx>
          <c:spPr>
            <a:ln>
              <a:solidFill>
                <a:srgbClr val="002060"/>
              </a:solidFill>
            </a:ln>
          </c:spPr>
          <c:invertIfNegative val="0"/>
          <c:cat>
            <c:numRef>
              <c:f>'Detailed WY Budget'!$B$16:$B$34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'GW ZBud_WY'!$AY$15:$AY$33</c:f>
              <c:numCache>
                <c:formatCode>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0-4257-B8F3-D069B4451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53494184"/>
        <c:axId val="1053487952"/>
      </c:barChart>
      <c:catAx>
        <c:axId val="1053494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Water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00"/>
            </a:pPr>
            <a:endParaRPr lang="en-US"/>
          </a:p>
        </c:txPr>
        <c:crossAx val="1053487952"/>
        <c:crossesAt val="-300000"/>
        <c:auto val="1"/>
        <c:lblAlgn val="ctr"/>
        <c:lblOffset val="100"/>
        <c:noMultiLvlLbl val="0"/>
      </c:catAx>
      <c:valAx>
        <c:axId val="10534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Acre-Feet (thousands)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53494184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  <c:extLst/>
  </c:chart>
  <c:txPr>
    <a:bodyPr/>
    <a:lstStyle/>
    <a:p>
      <a:pPr>
        <a:defRPr sz="1050"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3</xdr:row>
      <xdr:rowOff>0</xdr:rowOff>
    </xdr:from>
    <xdr:to>
      <xdr:col>49</xdr:col>
      <xdr:colOff>91440</xdr:colOff>
      <xdr:row>18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D8A6BB-1646-4724-8342-A32069D54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0</xdr:colOff>
      <xdr:row>19</xdr:row>
      <xdr:rowOff>0</xdr:rowOff>
    </xdr:from>
    <xdr:to>
      <xdr:col>49</xdr:col>
      <xdr:colOff>91440</xdr:colOff>
      <xdr:row>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688F6D-8671-41C9-A94E-0D4BD4085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0</xdr:colOff>
      <xdr:row>6</xdr:row>
      <xdr:rowOff>0</xdr:rowOff>
    </xdr:from>
    <xdr:to>
      <xdr:col>63</xdr:col>
      <xdr:colOff>594360</xdr:colOff>
      <xdr:row>24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879BE1-0626-474F-AB1E-E5F5A32E3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0</xdr:colOff>
      <xdr:row>26</xdr:row>
      <xdr:rowOff>0</xdr:rowOff>
    </xdr:from>
    <xdr:to>
      <xdr:col>63</xdr:col>
      <xdr:colOff>594360</xdr:colOff>
      <xdr:row>44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4E0139-9ADE-445C-A23C-2FD8C78061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0</xdr:colOff>
      <xdr:row>46</xdr:row>
      <xdr:rowOff>0</xdr:rowOff>
    </xdr:from>
    <xdr:to>
      <xdr:col>63</xdr:col>
      <xdr:colOff>594360</xdr:colOff>
      <xdr:row>64</xdr:row>
      <xdr:rowOff>175260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9CD892-87B0-42CA-8FAD-B0D57B3ED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0</xdr:colOff>
      <xdr:row>66</xdr:row>
      <xdr:rowOff>0</xdr:rowOff>
    </xdr:from>
    <xdr:to>
      <xdr:col>63</xdr:col>
      <xdr:colOff>594360</xdr:colOff>
      <xdr:row>84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9B1AB6-ADF5-40B3-AE08-B10AF85D8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0</xdr:colOff>
      <xdr:row>6</xdr:row>
      <xdr:rowOff>0</xdr:rowOff>
    </xdr:from>
    <xdr:to>
      <xdr:col>74</xdr:col>
      <xdr:colOff>0</xdr:colOff>
      <xdr:row>24</xdr:row>
      <xdr:rowOff>175260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6618FB6-743D-4CE2-9499-2E7FDFF6E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0</xdr:colOff>
      <xdr:row>26</xdr:row>
      <xdr:rowOff>0</xdr:rowOff>
    </xdr:from>
    <xdr:to>
      <xdr:col>74</xdr:col>
      <xdr:colOff>0</xdr:colOff>
      <xdr:row>44</xdr:row>
      <xdr:rowOff>175260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181C007-DC9E-408E-B87C-7F93BE159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65</xdr:col>
      <xdr:colOff>0</xdr:colOff>
      <xdr:row>46</xdr:row>
      <xdr:rowOff>0</xdr:rowOff>
    </xdr:from>
    <xdr:to>
      <xdr:col>74</xdr:col>
      <xdr:colOff>0</xdr:colOff>
      <xdr:row>64</xdr:row>
      <xdr:rowOff>175260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906BB8E-ADF0-4456-A95A-3D808B0725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0</xdr:colOff>
      <xdr:row>66</xdr:row>
      <xdr:rowOff>0</xdr:rowOff>
    </xdr:from>
    <xdr:to>
      <xdr:col>74</xdr:col>
      <xdr:colOff>0</xdr:colOff>
      <xdr:row>84</xdr:row>
      <xdr:rowOff>175260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5D2EE56-C5F6-4826-950D-5DE123E8C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8</xdr:row>
      <xdr:rowOff>83820</xdr:rowOff>
    </xdr:from>
    <xdr:to>
      <xdr:col>8</xdr:col>
      <xdr:colOff>601980</xdr:colOff>
      <xdr:row>8</xdr:row>
      <xdr:rowOff>83820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E858B681-857B-4474-93BC-33C1712AAA03}"/>
            </a:ext>
          </a:extLst>
        </xdr:cNvPr>
        <xdr:cNvCxnSpPr/>
      </xdr:nvCxnSpPr>
      <xdr:spPr>
        <a:xfrm>
          <a:off x="5684520" y="1562100"/>
          <a:ext cx="60960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</xdr:row>
      <xdr:rowOff>91440</xdr:rowOff>
    </xdr:from>
    <xdr:to>
      <xdr:col>16</xdr:col>
      <xdr:colOff>0</xdr:colOff>
      <xdr:row>8</xdr:row>
      <xdr:rowOff>91440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2B205A8-FEEE-49E8-9823-72F0A486252D}"/>
            </a:ext>
          </a:extLst>
        </xdr:cNvPr>
        <xdr:cNvCxnSpPr/>
      </xdr:nvCxnSpPr>
      <xdr:spPr>
        <a:xfrm>
          <a:off x="10736580" y="1569720"/>
          <a:ext cx="60960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426720</xdr:colOff>
      <xdr:row>4</xdr:row>
      <xdr:rowOff>0</xdr:rowOff>
    </xdr:from>
    <xdr:to>
      <xdr:col>10</xdr:col>
      <xdr:colOff>426720</xdr:colOff>
      <xdr:row>5</xdr:row>
      <xdr:rowOff>182880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2A4946B-114F-4B9B-8CE2-6D31BAF445C6}"/>
            </a:ext>
          </a:extLst>
        </xdr:cNvPr>
        <xdr:cNvCxnSpPr/>
      </xdr:nvCxnSpPr>
      <xdr:spPr>
        <a:xfrm rot="5400000">
          <a:off x="7475220" y="922020"/>
          <a:ext cx="36576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4</xdr:row>
      <xdr:rowOff>0</xdr:rowOff>
    </xdr:from>
    <xdr:to>
      <xdr:col>13</xdr:col>
      <xdr:colOff>0</xdr:colOff>
      <xdr:row>5</xdr:row>
      <xdr:rowOff>182880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63ABB65-7E36-46F0-A7A2-BF2E7A3832AD}"/>
            </a:ext>
          </a:extLst>
        </xdr:cNvPr>
        <xdr:cNvCxnSpPr/>
      </xdr:nvCxnSpPr>
      <xdr:spPr>
        <a:xfrm rot="16200000">
          <a:off x="9075420" y="922020"/>
          <a:ext cx="36576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11</xdr:row>
      <xdr:rowOff>0</xdr:rowOff>
    </xdr:from>
    <xdr:to>
      <xdr:col>10</xdr:col>
      <xdr:colOff>0</xdr:colOff>
      <xdr:row>12</xdr:row>
      <xdr:rowOff>175260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AB1EB59-8FD2-4421-A57B-255B55A0101A}"/>
            </a:ext>
          </a:extLst>
        </xdr:cNvPr>
        <xdr:cNvCxnSpPr/>
      </xdr:nvCxnSpPr>
      <xdr:spPr>
        <a:xfrm rot="16200000">
          <a:off x="6941820" y="2209800"/>
          <a:ext cx="36576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601980</xdr:colOff>
      <xdr:row>15</xdr:row>
      <xdr:rowOff>83820</xdr:rowOff>
    </xdr:from>
    <xdr:to>
      <xdr:col>8</xdr:col>
      <xdr:colOff>601980</xdr:colOff>
      <xdr:row>15</xdr:row>
      <xdr:rowOff>83820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48545CB-58C6-42BE-BD37-C3F2E1BABAA4}"/>
            </a:ext>
          </a:extLst>
        </xdr:cNvPr>
        <xdr:cNvCxnSpPr/>
      </xdr:nvCxnSpPr>
      <xdr:spPr>
        <a:xfrm>
          <a:off x="5684520" y="4137660"/>
          <a:ext cx="60960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15</xdr:row>
      <xdr:rowOff>91440</xdr:rowOff>
    </xdr:from>
    <xdr:to>
      <xdr:col>16</xdr:col>
      <xdr:colOff>0</xdr:colOff>
      <xdr:row>15</xdr:row>
      <xdr:rowOff>91440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D2CDA1D-F633-4C70-960D-3D95348063E8}"/>
            </a:ext>
          </a:extLst>
        </xdr:cNvPr>
        <xdr:cNvCxnSpPr/>
      </xdr:nvCxnSpPr>
      <xdr:spPr>
        <a:xfrm>
          <a:off x="10736580" y="4145280"/>
          <a:ext cx="60960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28</xdr:row>
      <xdr:rowOff>0</xdr:rowOff>
    </xdr:from>
    <xdr:to>
      <xdr:col>13</xdr:col>
      <xdr:colOff>701040</xdr:colOff>
      <xdr:row>48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3B83CD7-1AB4-4F45-B9D7-D3983A633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28</xdr:row>
      <xdr:rowOff>0</xdr:rowOff>
    </xdr:from>
    <xdr:to>
      <xdr:col>19</xdr:col>
      <xdr:colOff>480060</xdr:colOff>
      <xdr:row>48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198710-31F3-4D13-928A-62B4CF7F0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762000</xdr:colOff>
      <xdr:row>11</xdr:row>
      <xdr:rowOff>19344</xdr:rowOff>
    </xdr:from>
    <xdr:to>
      <xdr:col>10</xdr:col>
      <xdr:colOff>762000</xdr:colOff>
      <xdr:row>12</xdr:row>
      <xdr:rowOff>194604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522360-9B68-4391-98FB-8D00699B219D}"/>
            </a:ext>
          </a:extLst>
        </xdr:cNvPr>
        <xdr:cNvCxnSpPr/>
      </xdr:nvCxnSpPr>
      <xdr:spPr>
        <a:xfrm rot="5400000">
          <a:off x="7810792" y="2225921"/>
          <a:ext cx="368691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22860</xdr:colOff>
      <xdr:row>11</xdr:row>
      <xdr:rowOff>0</xdr:rowOff>
    </xdr:from>
    <xdr:to>
      <xdr:col>12</xdr:col>
      <xdr:colOff>22860</xdr:colOff>
      <xdr:row>12</xdr:row>
      <xdr:rowOff>175260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7E3FC267-78C7-48D9-A42D-754AB7EABBB1}"/>
            </a:ext>
          </a:extLst>
        </xdr:cNvPr>
        <xdr:cNvCxnSpPr/>
      </xdr:nvCxnSpPr>
      <xdr:spPr>
        <a:xfrm rot="16200000">
          <a:off x="8580120" y="2209800"/>
          <a:ext cx="36576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312420</xdr:colOff>
      <xdr:row>11</xdr:row>
      <xdr:rowOff>19344</xdr:rowOff>
    </xdr:from>
    <xdr:to>
      <xdr:col>13</xdr:col>
      <xdr:colOff>312420</xdr:colOff>
      <xdr:row>12</xdr:row>
      <xdr:rowOff>194604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74630464-672A-4A4A-9EFD-7F9BBD4A981F}"/>
            </a:ext>
          </a:extLst>
        </xdr:cNvPr>
        <xdr:cNvCxnSpPr/>
      </xdr:nvCxnSpPr>
      <xdr:spPr>
        <a:xfrm rot="5400000">
          <a:off x="9606182" y="2225921"/>
          <a:ext cx="368691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28</xdr:row>
      <xdr:rowOff>0</xdr:rowOff>
    </xdr:from>
    <xdr:to>
      <xdr:col>29</xdr:col>
      <xdr:colOff>243840</xdr:colOff>
      <xdr:row>48</xdr:row>
      <xdr:rowOff>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FD52E8F-5B3F-46AC-A983-AE907B7D7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0</xdr:colOff>
      <xdr:row>28</xdr:row>
      <xdr:rowOff>0</xdr:rowOff>
    </xdr:from>
    <xdr:to>
      <xdr:col>40</xdr:col>
      <xdr:colOff>273147</xdr:colOff>
      <xdr:row>48</xdr:row>
      <xdr:rowOff>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EBF20C1-4950-42E7-9FF9-5F2585446B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49</xdr:row>
      <xdr:rowOff>0</xdr:rowOff>
    </xdr:from>
    <xdr:to>
      <xdr:col>29</xdr:col>
      <xdr:colOff>243840</xdr:colOff>
      <xdr:row>69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9D5460B-20C2-40EC-9728-002BFC8F2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8</xdr:row>
      <xdr:rowOff>83820</xdr:rowOff>
    </xdr:from>
    <xdr:to>
      <xdr:col>8</xdr:col>
      <xdr:colOff>601980</xdr:colOff>
      <xdr:row>8</xdr:row>
      <xdr:rowOff>83820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C8B0B99-0C37-4C58-B480-A8060C14484A}"/>
            </a:ext>
          </a:extLst>
        </xdr:cNvPr>
        <xdr:cNvCxnSpPr/>
      </xdr:nvCxnSpPr>
      <xdr:spPr>
        <a:xfrm>
          <a:off x="5684520" y="1569720"/>
          <a:ext cx="60960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</xdr:row>
      <xdr:rowOff>91440</xdr:rowOff>
    </xdr:from>
    <xdr:to>
      <xdr:col>16</xdr:col>
      <xdr:colOff>0</xdr:colOff>
      <xdr:row>8</xdr:row>
      <xdr:rowOff>91440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C252373-0628-495E-BE41-C3D796EC84C9}"/>
            </a:ext>
          </a:extLst>
        </xdr:cNvPr>
        <xdr:cNvCxnSpPr/>
      </xdr:nvCxnSpPr>
      <xdr:spPr>
        <a:xfrm>
          <a:off x="10957560" y="1577340"/>
          <a:ext cx="60960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426720</xdr:colOff>
      <xdr:row>4</xdr:row>
      <xdr:rowOff>0</xdr:rowOff>
    </xdr:from>
    <xdr:to>
      <xdr:col>10</xdr:col>
      <xdr:colOff>426720</xdr:colOff>
      <xdr:row>5</xdr:row>
      <xdr:rowOff>182880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CD4DC09-965F-4E24-9CC7-F444AF041BA3}"/>
            </a:ext>
          </a:extLst>
        </xdr:cNvPr>
        <xdr:cNvCxnSpPr/>
      </xdr:nvCxnSpPr>
      <xdr:spPr>
        <a:xfrm rot="5400000">
          <a:off x="7475220" y="922020"/>
          <a:ext cx="36576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4</xdr:row>
      <xdr:rowOff>0</xdr:rowOff>
    </xdr:from>
    <xdr:to>
      <xdr:col>13</xdr:col>
      <xdr:colOff>0</xdr:colOff>
      <xdr:row>5</xdr:row>
      <xdr:rowOff>182880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F93295F-3C38-4AE7-9C56-AF1E9B52DE04}"/>
            </a:ext>
          </a:extLst>
        </xdr:cNvPr>
        <xdr:cNvCxnSpPr/>
      </xdr:nvCxnSpPr>
      <xdr:spPr>
        <a:xfrm rot="16200000">
          <a:off x="9296400" y="922020"/>
          <a:ext cx="36576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11</xdr:row>
      <xdr:rowOff>0</xdr:rowOff>
    </xdr:from>
    <xdr:to>
      <xdr:col>10</xdr:col>
      <xdr:colOff>0</xdr:colOff>
      <xdr:row>12</xdr:row>
      <xdr:rowOff>175260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555CD64-3575-4E15-8739-2527A8481115}"/>
            </a:ext>
          </a:extLst>
        </xdr:cNvPr>
        <xdr:cNvCxnSpPr/>
      </xdr:nvCxnSpPr>
      <xdr:spPr>
        <a:xfrm rot="16200000">
          <a:off x="7048500" y="2217420"/>
          <a:ext cx="36576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601980</xdr:colOff>
      <xdr:row>15</xdr:row>
      <xdr:rowOff>83820</xdr:rowOff>
    </xdr:from>
    <xdr:to>
      <xdr:col>8</xdr:col>
      <xdr:colOff>601980</xdr:colOff>
      <xdr:row>15</xdr:row>
      <xdr:rowOff>83820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8A437459-F833-4791-A037-4804C6245E86}"/>
            </a:ext>
          </a:extLst>
        </xdr:cNvPr>
        <xdr:cNvCxnSpPr/>
      </xdr:nvCxnSpPr>
      <xdr:spPr>
        <a:xfrm>
          <a:off x="5684520" y="3040380"/>
          <a:ext cx="60960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15</xdr:row>
      <xdr:rowOff>91440</xdr:rowOff>
    </xdr:from>
    <xdr:to>
      <xdr:col>16</xdr:col>
      <xdr:colOff>0</xdr:colOff>
      <xdr:row>15</xdr:row>
      <xdr:rowOff>91440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8FCFB26-68AF-4215-913C-C840BB35BD4E}"/>
            </a:ext>
          </a:extLst>
        </xdr:cNvPr>
        <xdr:cNvCxnSpPr/>
      </xdr:nvCxnSpPr>
      <xdr:spPr>
        <a:xfrm>
          <a:off x="10957560" y="3048000"/>
          <a:ext cx="60960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28</xdr:row>
      <xdr:rowOff>0</xdr:rowOff>
    </xdr:from>
    <xdr:to>
      <xdr:col>13</xdr:col>
      <xdr:colOff>701040</xdr:colOff>
      <xdr:row>48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6E886DA-227D-4A3B-B969-6D9865EF95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28</xdr:row>
      <xdr:rowOff>0</xdr:rowOff>
    </xdr:from>
    <xdr:to>
      <xdr:col>19</xdr:col>
      <xdr:colOff>480060</xdr:colOff>
      <xdr:row>48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16B1858-62C7-44E2-A63B-C61761345D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762000</xdr:colOff>
      <xdr:row>11</xdr:row>
      <xdr:rowOff>19344</xdr:rowOff>
    </xdr:from>
    <xdr:to>
      <xdr:col>10</xdr:col>
      <xdr:colOff>762000</xdr:colOff>
      <xdr:row>12</xdr:row>
      <xdr:rowOff>194604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D2D715A-76B5-4DEA-8AD7-4450A9D125B3}"/>
            </a:ext>
          </a:extLst>
        </xdr:cNvPr>
        <xdr:cNvCxnSpPr/>
      </xdr:nvCxnSpPr>
      <xdr:spPr>
        <a:xfrm rot="5400000">
          <a:off x="7810500" y="2236764"/>
          <a:ext cx="36576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22860</xdr:colOff>
      <xdr:row>11</xdr:row>
      <xdr:rowOff>0</xdr:rowOff>
    </xdr:from>
    <xdr:to>
      <xdr:col>12</xdr:col>
      <xdr:colOff>22860</xdr:colOff>
      <xdr:row>12</xdr:row>
      <xdr:rowOff>175260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2AE76431-C4A6-4B9C-B09C-4D7A3E1D2291}"/>
            </a:ext>
          </a:extLst>
        </xdr:cNvPr>
        <xdr:cNvCxnSpPr/>
      </xdr:nvCxnSpPr>
      <xdr:spPr>
        <a:xfrm rot="16200000">
          <a:off x="8580120" y="2217420"/>
          <a:ext cx="36576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312420</xdr:colOff>
      <xdr:row>11</xdr:row>
      <xdr:rowOff>19344</xdr:rowOff>
    </xdr:from>
    <xdr:to>
      <xdr:col>13</xdr:col>
      <xdr:colOff>312420</xdr:colOff>
      <xdr:row>12</xdr:row>
      <xdr:rowOff>194604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1BBC4437-936E-4AB1-973B-30E4B5580B76}"/>
            </a:ext>
          </a:extLst>
        </xdr:cNvPr>
        <xdr:cNvCxnSpPr/>
      </xdr:nvCxnSpPr>
      <xdr:spPr>
        <a:xfrm rot="5400000">
          <a:off x="9608820" y="2236764"/>
          <a:ext cx="365760" cy="0"/>
        </a:xfrm>
        <a:prstGeom prst="straightConnector1">
          <a:avLst/>
        </a:prstGeom>
        <a:ln w="25400">
          <a:solidFill>
            <a:schemeClr val="tx1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49</xdr:row>
      <xdr:rowOff>0</xdr:rowOff>
    </xdr:from>
    <xdr:to>
      <xdr:col>20</xdr:col>
      <xdr:colOff>21102</xdr:colOff>
      <xdr:row>69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F0EA1E6-CC48-4AEE-BB80-A7417E712E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70</xdr:row>
      <xdr:rowOff>0</xdr:rowOff>
    </xdr:from>
    <xdr:to>
      <xdr:col>20</xdr:col>
      <xdr:colOff>21102</xdr:colOff>
      <xdr:row>90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4CBA38-4C2A-46E0-88D2-BCF157A64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91</xdr:row>
      <xdr:rowOff>0</xdr:rowOff>
    </xdr:from>
    <xdr:to>
      <xdr:col>20</xdr:col>
      <xdr:colOff>21102</xdr:colOff>
      <xdr:row>111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753EB60-2A02-4551-8EC6-0E04683F1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10</xdr:col>
      <xdr:colOff>457200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9C55F3-0F17-4E5F-943D-A2BB75642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10</xdr:col>
      <xdr:colOff>457200</xdr:colOff>
      <xdr:row>44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56F5D3-8E8F-4562-AD68-87EDD3032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10</xdr:col>
      <xdr:colOff>457200</xdr:colOff>
      <xdr:row>66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43934C-D69E-445E-962E-C3ADC11F5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68</xdr:row>
      <xdr:rowOff>0</xdr:rowOff>
    </xdr:from>
    <xdr:to>
      <xdr:col>10</xdr:col>
      <xdr:colOff>457200</xdr:colOff>
      <xdr:row>88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EE31D0-CE4B-44EA-9436-85B56FF385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90</xdr:row>
      <xdr:rowOff>0</xdr:rowOff>
    </xdr:from>
    <xdr:to>
      <xdr:col>10</xdr:col>
      <xdr:colOff>457200</xdr:colOff>
      <xdr:row>110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363867A-20D7-4DF7-A81C-091F2A94CA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10</xdr:col>
      <xdr:colOff>457200</xdr:colOff>
      <xdr:row>132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2279F46-FFC4-4893-9ADC-B886ECE70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134</xdr:row>
      <xdr:rowOff>0</xdr:rowOff>
    </xdr:from>
    <xdr:to>
      <xdr:col>10</xdr:col>
      <xdr:colOff>457200</xdr:colOff>
      <xdr:row>154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A6DC2C-7497-4DAE-A5EC-A562F65E6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112</xdr:row>
      <xdr:rowOff>0</xdr:rowOff>
    </xdr:from>
    <xdr:to>
      <xdr:col>24</xdr:col>
      <xdr:colOff>457200</xdr:colOff>
      <xdr:row>132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AABF671-BF39-40F5-B5A0-A85FC05D7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90</xdr:row>
      <xdr:rowOff>0</xdr:rowOff>
    </xdr:from>
    <xdr:to>
      <xdr:col>24</xdr:col>
      <xdr:colOff>457200</xdr:colOff>
      <xdr:row>110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3DF59CE-9572-4625-B049-FCC01BDDE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134</xdr:row>
      <xdr:rowOff>0</xdr:rowOff>
    </xdr:from>
    <xdr:to>
      <xdr:col>24</xdr:col>
      <xdr:colOff>457200</xdr:colOff>
      <xdr:row>154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5AE3D54-BCD6-47C3-8F45-85E9DC939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131.05%20-%20BCDWRC%20Basin%20Setting\Water%20Budgets\from%20Julie%20200220\BBGM_Wyandotte_WB%2020022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BGM_Butte_Historical_and_EC_WB%2020052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131.05%20-%20BCDWRC%20Basin%20Setting\Diversions\BBGM_diversion_review_20012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Bud Extract Monthly"/>
      <sheetName val="Strm Seg GW ZBud Stream In"/>
      <sheetName val="Strm Seg GW ZBud Stream Out"/>
      <sheetName val="Divs Extract"/>
      <sheetName val="NRL Extract"/>
      <sheetName val="Strm Hydr Analysis"/>
      <sheetName val="Drainsheds Analysis"/>
      <sheetName val="Monthly Surface Budget"/>
      <sheetName val="Detailed WY Budget"/>
      <sheetName val="Surface Budget Reformatted"/>
      <sheetName val="Surface Budget Adjusted"/>
      <sheetName val="GW ZBud_Monthly"/>
      <sheetName val="GW ZBud_WY"/>
      <sheetName val="WY_LU_Summary"/>
      <sheetName val="Historical WB Figures"/>
      <sheetName val="Current WB Figures"/>
    </sheetNames>
    <sheetDataSet>
      <sheetData sheetId="0"/>
      <sheetData sheetId="1" refreshError="1"/>
      <sheetData sheetId="2" refreshError="1"/>
      <sheetData sheetId="3"/>
      <sheetData sheetId="4"/>
      <sheetData sheetId="5">
        <row r="5">
          <cell r="D5" t="str">
            <v>Feather River into Wyandotte Creek</v>
          </cell>
          <cell r="E5" t="str">
            <v>North Honcut Creek into Wyandotte Creek</v>
          </cell>
          <cell r="F5" t="str">
            <v>Feather River out of Wyandotte Creek</v>
          </cell>
        </row>
      </sheetData>
      <sheetData sheetId="6">
        <row r="5">
          <cell r="D5" t="str">
            <v>From Foothills</v>
          </cell>
          <cell r="G5" t="str">
            <v>To Butte</v>
          </cell>
          <cell r="H5" t="str">
            <v>To Outside</v>
          </cell>
          <cell r="I5" t="str">
            <v>From Foothills</v>
          </cell>
          <cell r="L5" t="str">
            <v>To Butte</v>
          </cell>
          <cell r="M5" t="str">
            <v>To Outside</v>
          </cell>
          <cell r="N5" t="str">
            <v>From Foothills</v>
          </cell>
          <cell r="Q5" t="str">
            <v>To Butte</v>
          </cell>
          <cell r="R5" t="str">
            <v>To Outside</v>
          </cell>
        </row>
      </sheetData>
      <sheetData sheetId="7">
        <row r="5">
          <cell r="E5" t="str">
            <v>Outside</v>
          </cell>
          <cell r="F5" t="str">
            <v>Feather River into Wyandotte Creek</v>
          </cell>
          <cell r="G5" t="str">
            <v>North Honcut Creek into Wyandotte Creek</v>
          </cell>
          <cell r="H5" t="str">
            <v>From Foothills</v>
          </cell>
          <cell r="I5" t="str">
            <v>From Foothills</v>
          </cell>
          <cell r="J5" t="str">
            <v>From Foothills</v>
          </cell>
          <cell r="Y5" t="str">
            <v>Feather River out of Wyandotte Creek</v>
          </cell>
          <cell r="Z5" t="str">
            <v>To Butte</v>
          </cell>
          <cell r="AA5" t="str">
            <v>To Outside</v>
          </cell>
          <cell r="AB5" t="str">
            <v>To Butte</v>
          </cell>
          <cell r="AC5" t="str">
            <v>To Outside</v>
          </cell>
          <cell r="AD5" t="str">
            <v>To Butte</v>
          </cell>
          <cell r="AE5" t="str">
            <v>To Outside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r type"/>
      <sheetName val="ZBud Extract Monthly"/>
      <sheetName val="Strm Seg GW ZBud Stream In"/>
      <sheetName val="Strm Seg GW ZBud Stream Out"/>
      <sheetName val="Divs Extract"/>
      <sheetName val="NRL Extract"/>
      <sheetName val="Drainsheds Analysis"/>
      <sheetName val="Drainshed WY"/>
      <sheetName val="Strm Hydr Analysis"/>
      <sheetName val="Monthly Surface Budget"/>
      <sheetName val="Detailed WY Budget"/>
      <sheetName val="Shortage"/>
      <sheetName val="Sac Riv Interaction"/>
      <sheetName val="Surface Budget Reformatted"/>
      <sheetName val="Surface Budget Adjusted"/>
      <sheetName val="GW ZBud_Monthly"/>
      <sheetName val="GW ZBud_WY"/>
      <sheetName val="GW Budget Reformatted"/>
      <sheetName val="Sheet2"/>
      <sheetName val="Historical WB Figures"/>
      <sheetName val="FC WB Figures"/>
      <sheetName val="Sheet1"/>
    </sheetNames>
    <sheetDataSet>
      <sheetData sheetId="0"/>
      <sheetData sheetId="1">
        <row r="5">
          <cell r="AJ5">
            <v>768472.20000000007</v>
          </cell>
        </row>
      </sheetData>
      <sheetData sheetId="2">
        <row r="126">
          <cell r="AZ126">
            <v>10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5">
          <cell r="B5">
            <v>96197.26</v>
          </cell>
          <cell r="C5">
            <v>504983.4</v>
          </cell>
        </row>
        <row r="6">
          <cell r="B6">
            <v>114992.41</v>
          </cell>
          <cell r="C6">
            <v>437378.00000000006</v>
          </cell>
        </row>
        <row r="7">
          <cell r="B7">
            <v>114545.77000000002</v>
          </cell>
          <cell r="C7">
            <v>441488.93</v>
          </cell>
        </row>
        <row r="8">
          <cell r="B8">
            <v>204273.18</v>
          </cell>
          <cell r="C8">
            <v>466809.48</v>
          </cell>
        </row>
        <row r="9">
          <cell r="B9">
            <v>108388.11</v>
          </cell>
          <cell r="C9">
            <v>453384.4</v>
          </cell>
        </row>
        <row r="10">
          <cell r="B10">
            <v>295742.65000000002</v>
          </cell>
          <cell r="C10">
            <v>436390.51999999996</v>
          </cell>
        </row>
        <row r="11">
          <cell r="B11">
            <v>137199.41999999998</v>
          </cell>
          <cell r="C11">
            <v>463163.69000000006</v>
          </cell>
        </row>
        <row r="12">
          <cell r="B12">
            <v>253365.11</v>
          </cell>
          <cell r="C12">
            <v>419830.79</v>
          </cell>
        </row>
        <row r="13">
          <cell r="B13">
            <v>324162.42999999993</v>
          </cell>
          <cell r="C13">
            <v>372999.06</v>
          </cell>
        </row>
        <row r="14">
          <cell r="B14">
            <v>229692.22</v>
          </cell>
          <cell r="C14">
            <v>434487.83999999997</v>
          </cell>
        </row>
        <row r="15">
          <cell r="B15">
            <v>201749.71000000002</v>
          </cell>
          <cell r="C15">
            <v>489819.62000000005</v>
          </cell>
        </row>
        <row r="16">
          <cell r="B16">
            <v>112001.37999999999</v>
          </cell>
          <cell r="C16">
            <v>490655.81</v>
          </cell>
        </row>
        <row r="17">
          <cell r="B17">
            <v>135681.85</v>
          </cell>
          <cell r="C17">
            <v>489734.36</v>
          </cell>
        </row>
        <row r="18">
          <cell r="B18">
            <v>236407.64999999997</v>
          </cell>
          <cell r="C18">
            <v>431600.62000000005</v>
          </cell>
        </row>
        <row r="19">
          <cell r="B19">
            <v>214162.99999999997</v>
          </cell>
          <cell r="C19">
            <v>481759.84</v>
          </cell>
        </row>
        <row r="20">
          <cell r="B20">
            <v>147782.27000000002</v>
          </cell>
          <cell r="C20">
            <v>480068.13999999996</v>
          </cell>
        </row>
        <row r="21">
          <cell r="B21">
            <v>313270.08999999997</v>
          </cell>
          <cell r="C21">
            <v>437806.08999999997</v>
          </cell>
        </row>
        <row r="22">
          <cell r="B22">
            <v>111401.26</v>
          </cell>
          <cell r="C22">
            <v>489441.82000000007</v>
          </cell>
        </row>
        <row r="23">
          <cell r="B23">
            <v>116795.36999999998</v>
          </cell>
          <cell r="C23">
            <v>468802.7</v>
          </cell>
        </row>
        <row r="24">
          <cell r="B24">
            <v>125400.16</v>
          </cell>
          <cell r="C24">
            <v>435868.94</v>
          </cell>
        </row>
        <row r="25">
          <cell r="B25">
            <v>116704.18000000001</v>
          </cell>
          <cell r="C25">
            <v>522104.55000000005</v>
          </cell>
        </row>
        <row r="26">
          <cell r="B26">
            <v>157628.77000000005</v>
          </cell>
          <cell r="C26">
            <v>566390.87999999989</v>
          </cell>
        </row>
        <row r="27">
          <cell r="B27">
            <v>73132.070000000007</v>
          </cell>
          <cell r="C27">
            <v>649958.60000000009</v>
          </cell>
        </row>
        <row r="28">
          <cell r="B28">
            <v>145568.49000000002</v>
          </cell>
          <cell r="C28">
            <v>414092.19</v>
          </cell>
        </row>
        <row r="29">
          <cell r="B29">
            <v>93703.08</v>
          </cell>
          <cell r="C29">
            <v>426719.68</v>
          </cell>
        </row>
        <row r="30">
          <cell r="B30">
            <v>165657.22</v>
          </cell>
          <cell r="C30">
            <v>335168.86</v>
          </cell>
        </row>
        <row r="31">
          <cell r="B31">
            <v>240272.57</v>
          </cell>
          <cell r="C31">
            <v>293681.58999999997</v>
          </cell>
        </row>
        <row r="32">
          <cell r="B32">
            <v>414324.43</v>
          </cell>
          <cell r="C32">
            <v>357647.50000000006</v>
          </cell>
        </row>
        <row r="33">
          <cell r="B33">
            <v>135988.09</v>
          </cell>
          <cell r="C33">
            <v>370226.57</v>
          </cell>
        </row>
        <row r="34">
          <cell r="B34">
            <v>275442.78999999998</v>
          </cell>
          <cell r="C34">
            <v>313815.48000000004</v>
          </cell>
        </row>
        <row r="35">
          <cell r="B35">
            <v>160588.21999999997</v>
          </cell>
          <cell r="C35">
            <v>335135.14999999997</v>
          </cell>
        </row>
        <row r="36">
          <cell r="B36">
            <v>261372.05</v>
          </cell>
          <cell r="C36">
            <v>313639.64999999997</v>
          </cell>
        </row>
        <row r="37">
          <cell r="B37">
            <v>396450.75</v>
          </cell>
          <cell r="C37">
            <v>309055.54000000004</v>
          </cell>
        </row>
        <row r="38">
          <cell r="B38">
            <v>241020.40000000002</v>
          </cell>
          <cell r="C38">
            <v>313392.26999999996</v>
          </cell>
        </row>
        <row r="39">
          <cell r="B39">
            <v>167775.28000000003</v>
          </cell>
          <cell r="C39">
            <v>302804.94999999995</v>
          </cell>
        </row>
        <row r="40">
          <cell r="B40">
            <v>136004.28</v>
          </cell>
          <cell r="C40">
            <v>242651.57000000004</v>
          </cell>
        </row>
        <row r="41">
          <cell r="B41">
            <v>294630.31000000006</v>
          </cell>
          <cell r="C41">
            <v>255325.88</v>
          </cell>
        </row>
        <row r="42">
          <cell r="B42">
            <v>166730.46000000002</v>
          </cell>
          <cell r="C42">
            <v>269344.81000000006</v>
          </cell>
        </row>
        <row r="43">
          <cell r="B43">
            <v>275726.02</v>
          </cell>
          <cell r="C43">
            <v>329270.08</v>
          </cell>
        </row>
        <row r="44">
          <cell r="B44">
            <v>181996.44999999998</v>
          </cell>
          <cell r="C44">
            <v>286340.82999999996</v>
          </cell>
        </row>
        <row r="45">
          <cell r="B45">
            <v>338012.19999999995</v>
          </cell>
          <cell r="C45">
            <v>301897.22000000003</v>
          </cell>
        </row>
        <row r="46">
          <cell r="B46">
            <v>380094.01</v>
          </cell>
          <cell r="C46">
            <v>325689.62</v>
          </cell>
        </row>
        <row r="47">
          <cell r="B47">
            <v>166059.72000000003</v>
          </cell>
          <cell r="C47">
            <v>438476.74</v>
          </cell>
        </row>
        <row r="48">
          <cell r="B48">
            <v>152004.68000000002</v>
          </cell>
          <cell r="C48">
            <v>321027.02999999997</v>
          </cell>
        </row>
        <row r="49">
          <cell r="B49">
            <v>340344.97000000003</v>
          </cell>
          <cell r="C49">
            <v>309639.44</v>
          </cell>
        </row>
        <row r="50">
          <cell r="B50">
            <v>144523.38999999998</v>
          </cell>
          <cell r="C50">
            <v>311453.74000000005</v>
          </cell>
        </row>
        <row r="51">
          <cell r="B51">
            <v>132334.41999999998</v>
          </cell>
          <cell r="C51">
            <v>310203.31</v>
          </cell>
        </row>
        <row r="52">
          <cell r="B52">
            <v>146454.18</v>
          </cell>
          <cell r="C52">
            <v>294556.12999999995</v>
          </cell>
        </row>
        <row r="53">
          <cell r="B53">
            <v>137037.54</v>
          </cell>
          <cell r="C53">
            <v>267987.85000000003</v>
          </cell>
        </row>
        <row r="54">
          <cell r="B54">
            <v>163186.22000000003</v>
          </cell>
          <cell r="C54">
            <v>212958.69999999998</v>
          </cell>
        </row>
        <row r="55">
          <cell r="B55">
            <v>161984.94999999998</v>
          </cell>
          <cell r="C55">
            <v>216041.40000000002</v>
          </cell>
        </row>
        <row r="56">
          <cell r="B56">
            <v>270244.28999999998</v>
          </cell>
          <cell r="C56">
            <v>263304.5</v>
          </cell>
        </row>
        <row r="57">
          <cell r="B57">
            <v>154008.78</v>
          </cell>
          <cell r="C57">
            <v>233971.65999999997</v>
          </cell>
        </row>
        <row r="58">
          <cell r="B58">
            <v>386553.56</v>
          </cell>
          <cell r="C58">
            <v>261375.78999999998</v>
          </cell>
        </row>
        <row r="59">
          <cell r="B59">
            <v>196134.42999999996</v>
          </cell>
          <cell r="C59">
            <v>255105.89999999997</v>
          </cell>
        </row>
        <row r="60">
          <cell r="B60">
            <v>337137.23</v>
          </cell>
          <cell r="C60">
            <v>225296.75</v>
          </cell>
        </row>
        <row r="61">
          <cell r="B61">
            <v>425762.04</v>
          </cell>
          <cell r="C61">
            <v>207450.90999999997</v>
          </cell>
        </row>
        <row r="62">
          <cell r="B62">
            <v>307475.52</v>
          </cell>
          <cell r="C62">
            <v>235987.16999999998</v>
          </cell>
        </row>
        <row r="63">
          <cell r="B63">
            <v>273322.13</v>
          </cell>
          <cell r="C63">
            <v>271028.83999999997</v>
          </cell>
        </row>
        <row r="64">
          <cell r="B64">
            <v>166856.16999999998</v>
          </cell>
          <cell r="C64">
            <v>257902.18000000002</v>
          </cell>
        </row>
        <row r="65">
          <cell r="B65">
            <v>199396.3</v>
          </cell>
          <cell r="C65">
            <v>259302.20000000004</v>
          </cell>
        </row>
        <row r="66">
          <cell r="B66">
            <v>324308.46999999997</v>
          </cell>
          <cell r="C66">
            <v>228944.56999999998</v>
          </cell>
        </row>
        <row r="67">
          <cell r="B67">
            <v>293648.27999999997</v>
          </cell>
          <cell r="C67">
            <v>264081.71000000002</v>
          </cell>
        </row>
        <row r="68">
          <cell r="B68">
            <v>213389.9</v>
          </cell>
          <cell r="C68">
            <v>256783.11</v>
          </cell>
        </row>
        <row r="69">
          <cell r="B69">
            <v>407448.48</v>
          </cell>
          <cell r="C69">
            <v>244113.34000000005</v>
          </cell>
        </row>
        <row r="70">
          <cell r="B70">
            <v>171434.03</v>
          </cell>
          <cell r="C70">
            <v>254153.76000000004</v>
          </cell>
        </row>
        <row r="71">
          <cell r="B71">
            <v>179554.69000000003</v>
          </cell>
          <cell r="C71">
            <v>237782.75000000006</v>
          </cell>
        </row>
        <row r="72">
          <cell r="B72">
            <v>189656.36000000002</v>
          </cell>
          <cell r="C72">
            <v>216865.66000000003</v>
          </cell>
        </row>
        <row r="73">
          <cell r="B73">
            <v>182478.84999999998</v>
          </cell>
          <cell r="C73">
            <v>296611</v>
          </cell>
        </row>
        <row r="74">
          <cell r="B74">
            <v>232572.44</v>
          </cell>
          <cell r="C74">
            <v>352027.88</v>
          </cell>
        </row>
        <row r="75">
          <cell r="B75">
            <v>120625.11000000003</v>
          </cell>
          <cell r="C75">
            <v>403952.39999999997</v>
          </cell>
        </row>
        <row r="76">
          <cell r="B76">
            <v>236032.53</v>
          </cell>
          <cell r="C76">
            <v>204544.90999999995</v>
          </cell>
        </row>
        <row r="77">
          <cell r="B77">
            <v>158102.32</v>
          </cell>
          <cell r="C77">
            <v>215573.54</v>
          </cell>
        </row>
        <row r="78">
          <cell r="B78">
            <v>248942.21999999997</v>
          </cell>
          <cell r="C78">
            <v>163307.67000000001</v>
          </cell>
        </row>
        <row r="79">
          <cell r="B79">
            <v>353304.43</v>
          </cell>
          <cell r="C79">
            <v>149836.35999999999</v>
          </cell>
        </row>
        <row r="80">
          <cell r="B80">
            <v>561626.21</v>
          </cell>
          <cell r="C80">
            <v>206523.25</v>
          </cell>
        </row>
        <row r="81">
          <cell r="B81">
            <v>231037.83000000005</v>
          </cell>
          <cell r="C81">
            <v>195448.92999999996</v>
          </cell>
        </row>
        <row r="82">
          <cell r="B82">
            <v>365132.48999999993</v>
          </cell>
          <cell r="C82">
            <v>256646.97999999995</v>
          </cell>
        </row>
        <row r="83">
          <cell r="B83">
            <v>333538.17</v>
          </cell>
          <cell r="C83">
            <v>181494.6</v>
          </cell>
        </row>
      </sheetData>
      <sheetData sheetId="13">
        <row r="9">
          <cell r="CE9">
            <v>1926.7894948433147</v>
          </cell>
        </row>
      </sheetData>
      <sheetData sheetId="14"/>
      <sheetData sheetId="15">
        <row r="4">
          <cell r="B4">
            <v>10</v>
          </cell>
        </row>
      </sheetData>
      <sheetData sheetId="16">
        <row r="4">
          <cell r="J4">
            <v>612350.6</v>
          </cell>
          <cell r="K4">
            <v>192658.85</v>
          </cell>
        </row>
        <row r="5">
          <cell r="J5">
            <v>539906.84</v>
          </cell>
          <cell r="K5">
            <v>214042.2</v>
          </cell>
        </row>
        <row r="6">
          <cell r="J6">
            <v>536796.97000000009</v>
          </cell>
          <cell r="K6">
            <v>207038.62000000002</v>
          </cell>
        </row>
        <row r="7">
          <cell r="J7">
            <v>543933.18000000005</v>
          </cell>
          <cell r="K7">
            <v>289121.58999999997</v>
          </cell>
        </row>
        <row r="8">
          <cell r="J8">
            <v>541785.37000000011</v>
          </cell>
          <cell r="K8">
            <v>194437.03000000003</v>
          </cell>
        </row>
        <row r="9">
          <cell r="J9">
            <v>509193.49999999994</v>
          </cell>
          <cell r="K9">
            <v>389995.33</v>
          </cell>
        </row>
        <row r="10">
          <cell r="J10">
            <v>538768.98</v>
          </cell>
          <cell r="K10">
            <v>226998.91999999998</v>
          </cell>
        </row>
        <row r="11">
          <cell r="J11">
            <v>506098.8899999999</v>
          </cell>
          <cell r="K11">
            <v>342102.86</v>
          </cell>
        </row>
        <row r="12">
          <cell r="J12">
            <v>443752.75000000006</v>
          </cell>
          <cell r="K12">
            <v>424961.76</v>
          </cell>
        </row>
        <row r="13">
          <cell r="J13">
            <v>520989.85</v>
          </cell>
          <cell r="K13">
            <v>318706.57999999996</v>
          </cell>
        </row>
        <row r="14">
          <cell r="J14">
            <v>565942.66</v>
          </cell>
          <cell r="K14">
            <v>288865.38</v>
          </cell>
        </row>
        <row r="15">
          <cell r="J15">
            <v>572535.77</v>
          </cell>
          <cell r="K15">
            <v>199286.93</v>
          </cell>
        </row>
        <row r="16">
          <cell r="J16">
            <v>565921.92999999993</v>
          </cell>
          <cell r="K16">
            <v>220842.81000000003</v>
          </cell>
        </row>
        <row r="17">
          <cell r="J17">
            <v>513993.63</v>
          </cell>
          <cell r="K17">
            <v>320276.32000000007</v>
          </cell>
        </row>
        <row r="18">
          <cell r="J18">
            <v>559697.19999999995</v>
          </cell>
          <cell r="K18">
            <v>295524.97000000003</v>
          </cell>
        </row>
        <row r="19">
          <cell r="J19">
            <v>551823.7300000001</v>
          </cell>
          <cell r="K19">
            <v>233216</v>
          </cell>
        </row>
        <row r="20">
          <cell r="J20">
            <v>512825.64</v>
          </cell>
          <cell r="K20">
            <v>398638.43000000005</v>
          </cell>
        </row>
        <row r="21">
          <cell r="J21">
            <v>585059.31000000006</v>
          </cell>
          <cell r="K21">
            <v>194911.22999999998</v>
          </cell>
        </row>
        <row r="22">
          <cell r="J22">
            <v>557784.89</v>
          </cell>
          <cell r="K22">
            <v>194201.90999999997</v>
          </cell>
        </row>
        <row r="23">
          <cell r="J23">
            <v>522915.82</v>
          </cell>
          <cell r="K23">
            <v>199121.52999999997</v>
          </cell>
        </row>
        <row r="24">
          <cell r="J24">
            <v>587598.15</v>
          </cell>
          <cell r="K24">
            <v>184542.31999999998</v>
          </cell>
        </row>
        <row r="25">
          <cell r="J25">
            <v>619504.04999999993</v>
          </cell>
          <cell r="K25">
            <v>228577.76</v>
          </cell>
        </row>
        <row r="26">
          <cell r="J26">
            <v>716941.13</v>
          </cell>
          <cell r="K26">
            <v>134997.51</v>
          </cell>
        </row>
        <row r="27">
          <cell r="J27">
            <v>480829.65</v>
          </cell>
          <cell r="K27">
            <v>214712.86</v>
          </cell>
        </row>
        <row r="28">
          <cell r="J28">
            <v>493693.26999999996</v>
          </cell>
          <cell r="K28">
            <v>151212.54999999999</v>
          </cell>
        </row>
        <row r="29">
          <cell r="J29">
            <v>398876.5799999999</v>
          </cell>
          <cell r="K29">
            <v>225093.23</v>
          </cell>
        </row>
        <row r="30">
          <cell r="J30">
            <v>347728.57</v>
          </cell>
          <cell r="K30">
            <v>304018.27</v>
          </cell>
        </row>
        <row r="31">
          <cell r="J31">
            <v>405771.07000000007</v>
          </cell>
          <cell r="K31">
            <v>494636.36999999994</v>
          </cell>
        </row>
        <row r="32">
          <cell r="J32">
            <v>420778.72</v>
          </cell>
          <cell r="K32">
            <v>208739.58</v>
          </cell>
        </row>
        <row r="33">
          <cell r="J33">
            <v>365117.43</v>
          </cell>
          <cell r="K33">
            <v>349489.61</v>
          </cell>
        </row>
        <row r="34">
          <cell r="J34">
            <v>389516.38</v>
          </cell>
          <cell r="K34">
            <v>225697.57</v>
          </cell>
        </row>
        <row r="35">
          <cell r="J35">
            <v>361081.9</v>
          </cell>
          <cell r="K35">
            <v>352835.01999999996</v>
          </cell>
        </row>
        <row r="36">
          <cell r="J36">
            <v>358349.98</v>
          </cell>
          <cell r="K36">
            <v>481388.15</v>
          </cell>
        </row>
        <row r="37">
          <cell r="J37">
            <v>358908.23000000004</v>
          </cell>
          <cell r="K37">
            <v>328353.44</v>
          </cell>
        </row>
        <row r="38">
          <cell r="J38">
            <v>352612.15</v>
          </cell>
          <cell r="K38">
            <v>244157.02999999997</v>
          </cell>
        </row>
        <row r="39">
          <cell r="J39">
            <v>295773.71999999997</v>
          </cell>
          <cell r="K39">
            <v>206070.94999999998</v>
          </cell>
        </row>
        <row r="40">
          <cell r="J40">
            <v>307382.36</v>
          </cell>
          <cell r="K40">
            <v>386084.92000000004</v>
          </cell>
        </row>
        <row r="41">
          <cell r="J41">
            <v>316530.02</v>
          </cell>
          <cell r="K41">
            <v>252960.40999999997</v>
          </cell>
        </row>
        <row r="42">
          <cell r="J42">
            <v>381245.07</v>
          </cell>
          <cell r="K42">
            <v>372605.49000000005</v>
          </cell>
        </row>
        <row r="43">
          <cell r="J43">
            <v>334618.59999999998</v>
          </cell>
          <cell r="K43">
            <v>268085.46999999997</v>
          </cell>
        </row>
        <row r="44">
          <cell r="J44">
            <v>349774.47000000003</v>
          </cell>
          <cell r="K44">
            <v>438876.27</v>
          </cell>
        </row>
        <row r="45">
          <cell r="J45">
            <v>370704.53</v>
          </cell>
          <cell r="K45">
            <v>489297.01000000007</v>
          </cell>
        </row>
        <row r="46">
          <cell r="J46">
            <v>485781.37999999995</v>
          </cell>
          <cell r="K46">
            <v>272185.86</v>
          </cell>
        </row>
        <row r="47">
          <cell r="J47">
            <v>369589.92</v>
          </cell>
          <cell r="K47">
            <v>245278.56999999998</v>
          </cell>
        </row>
        <row r="48">
          <cell r="J48">
            <v>360675.69</v>
          </cell>
          <cell r="K48">
            <v>440934.54</v>
          </cell>
        </row>
        <row r="49">
          <cell r="J49">
            <v>364550.04000000004</v>
          </cell>
          <cell r="K49">
            <v>224632.32000000001</v>
          </cell>
        </row>
        <row r="50">
          <cell r="J50">
            <v>362723.64</v>
          </cell>
          <cell r="K50">
            <v>217663.11000000002</v>
          </cell>
        </row>
        <row r="51">
          <cell r="J51">
            <v>346493.64</v>
          </cell>
          <cell r="K51">
            <v>230408.65999999997</v>
          </cell>
        </row>
        <row r="52">
          <cell r="J52">
            <v>319243.33999999997</v>
          </cell>
          <cell r="K52">
            <v>218099.97999999998</v>
          </cell>
        </row>
        <row r="53">
          <cell r="J53">
            <v>264003.73000000004</v>
          </cell>
          <cell r="K53">
            <v>243351.16</v>
          </cell>
        </row>
        <row r="54">
          <cell r="J54">
            <v>270345.05000000005</v>
          </cell>
          <cell r="K54">
            <v>241957.46000000002</v>
          </cell>
        </row>
        <row r="55">
          <cell r="J55">
            <v>315566.90000000002</v>
          </cell>
          <cell r="K55">
            <v>367540.32999999996</v>
          </cell>
        </row>
        <row r="56">
          <cell r="J56">
            <v>284292.64999999997</v>
          </cell>
          <cell r="K56">
            <v>247852.33999999997</v>
          </cell>
        </row>
        <row r="57">
          <cell r="J57">
            <v>316457.98999999993</v>
          </cell>
          <cell r="K57">
            <v>520222.59000000008</v>
          </cell>
        </row>
        <row r="58">
          <cell r="J58">
            <v>304547.90000000002</v>
          </cell>
          <cell r="K58">
            <v>311057.68000000005</v>
          </cell>
        </row>
        <row r="59">
          <cell r="J59">
            <v>276963.45</v>
          </cell>
          <cell r="K59">
            <v>446337.78</v>
          </cell>
        </row>
        <row r="60">
          <cell r="J60">
            <v>252046.29999999996</v>
          </cell>
          <cell r="K60">
            <v>566926.59</v>
          </cell>
        </row>
        <row r="61">
          <cell r="J61">
            <v>281979.01</v>
          </cell>
          <cell r="K61">
            <v>420609.91000000009</v>
          </cell>
        </row>
        <row r="62">
          <cell r="J62">
            <v>321347.71000000002</v>
          </cell>
          <cell r="K62">
            <v>386450.83999999997</v>
          </cell>
        </row>
        <row r="63">
          <cell r="J63">
            <v>305519.98999999993</v>
          </cell>
          <cell r="K63">
            <v>271530.56999999995</v>
          </cell>
        </row>
        <row r="64">
          <cell r="J64">
            <v>307672.29000000004</v>
          </cell>
          <cell r="K64">
            <v>306026.24000000005</v>
          </cell>
        </row>
        <row r="65">
          <cell r="J65">
            <v>276282</v>
          </cell>
          <cell r="K65">
            <v>432330.77000000008</v>
          </cell>
        </row>
        <row r="66">
          <cell r="J66">
            <v>317177.81000000006</v>
          </cell>
          <cell r="K66">
            <v>408548.77</v>
          </cell>
        </row>
        <row r="67">
          <cell r="J67">
            <v>300727.81</v>
          </cell>
          <cell r="K67">
            <v>332137.14</v>
          </cell>
        </row>
        <row r="68">
          <cell r="J68">
            <v>290511.19000000006</v>
          </cell>
          <cell r="K68">
            <v>528476.40999999992</v>
          </cell>
        </row>
        <row r="69">
          <cell r="J69">
            <v>303452.99000000005</v>
          </cell>
          <cell r="K69">
            <v>267795.77</v>
          </cell>
        </row>
        <row r="70">
          <cell r="J70">
            <v>289279.40999999997</v>
          </cell>
          <cell r="K70">
            <v>276454.43</v>
          </cell>
        </row>
        <row r="71">
          <cell r="J71">
            <v>268822.52</v>
          </cell>
          <cell r="K71">
            <v>283589.45</v>
          </cell>
        </row>
        <row r="72">
          <cell r="J72">
            <v>355685.1</v>
          </cell>
          <cell r="K72">
            <v>306241.45</v>
          </cell>
        </row>
        <row r="73">
          <cell r="J73">
            <v>412857.00999999995</v>
          </cell>
          <cell r="K73">
            <v>377432.05000000005</v>
          </cell>
        </row>
        <row r="74">
          <cell r="J74">
            <v>471877.83999999997</v>
          </cell>
          <cell r="K74">
            <v>246858.94999999995</v>
          </cell>
        </row>
        <row r="75">
          <cell r="J75">
            <v>255932.33999999997</v>
          </cell>
          <cell r="K75">
            <v>346412.41000000003</v>
          </cell>
        </row>
        <row r="76">
          <cell r="J76">
            <v>279461.84999999998</v>
          </cell>
          <cell r="K76">
            <v>264991.67</v>
          </cell>
        </row>
        <row r="77">
          <cell r="J77">
            <v>218685.77</v>
          </cell>
          <cell r="K77">
            <v>357533.66999999993</v>
          </cell>
        </row>
        <row r="78">
          <cell r="J78">
            <v>204011.68000000002</v>
          </cell>
          <cell r="K78">
            <v>465081.2</v>
          </cell>
        </row>
        <row r="79">
          <cell r="J79">
            <v>272198.23000000004</v>
          </cell>
          <cell r="K79">
            <v>707428.03999999992</v>
          </cell>
        </row>
        <row r="80">
          <cell r="J80">
            <v>256162.36</v>
          </cell>
          <cell r="K80">
            <v>356670.76</v>
          </cell>
        </row>
        <row r="81">
          <cell r="J81">
            <v>340500.54</v>
          </cell>
          <cell r="K81">
            <v>526255.84000000008</v>
          </cell>
        </row>
        <row r="82">
          <cell r="J82">
            <v>237142.52999999997</v>
          </cell>
          <cell r="K82">
            <v>493303.84000000008</v>
          </cell>
        </row>
      </sheetData>
      <sheetData sheetId="17">
        <row r="9">
          <cell r="CD9">
            <v>103092.66684210529</v>
          </cell>
        </row>
      </sheetData>
      <sheetData sheetId="18"/>
      <sheetData sheetId="19"/>
      <sheetData sheetId="20">
        <row r="6">
          <cell r="AF6">
            <v>-5975.0600000000268</v>
          </cell>
        </row>
      </sheetData>
      <sheetData sheetId="2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v"/>
      <sheetName val="div_spec"/>
      <sheetName val="Sheet1"/>
      <sheetName val="div monthly"/>
      <sheetName val="div xtab"/>
      <sheetName val="Vina"/>
      <sheetName val="Wyandot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1">
          <cell r="D11">
            <v>20988.200000000004</v>
          </cell>
        </row>
        <row r="12">
          <cell r="D12">
            <v>17943.100000000002</v>
          </cell>
        </row>
        <row r="13">
          <cell r="D13">
            <v>17230.800000000003</v>
          </cell>
        </row>
        <row r="14">
          <cell r="D14">
            <v>23138.2</v>
          </cell>
        </row>
        <row r="15">
          <cell r="D15">
            <v>19992.2</v>
          </cell>
        </row>
        <row r="16">
          <cell r="D16">
            <v>24817.999999999996</v>
          </cell>
        </row>
        <row r="17">
          <cell r="D17">
            <v>25076.400000000001</v>
          </cell>
        </row>
        <row r="18">
          <cell r="D18">
            <v>17200.7</v>
          </cell>
        </row>
        <row r="19">
          <cell r="D19">
            <v>15975.500000000002</v>
          </cell>
        </row>
        <row r="20">
          <cell r="D20">
            <v>19100.800000000003</v>
          </cell>
        </row>
        <row r="21">
          <cell r="D21">
            <v>21614.800000000003</v>
          </cell>
        </row>
        <row r="22">
          <cell r="D22">
            <v>25700.5</v>
          </cell>
        </row>
        <row r="23">
          <cell r="D23">
            <v>19867.699999999997</v>
          </cell>
        </row>
        <row r="24">
          <cell r="D24">
            <v>17624.300000000003</v>
          </cell>
        </row>
        <row r="25">
          <cell r="D25">
            <v>12102.599999999999</v>
          </cell>
        </row>
        <row r="26">
          <cell r="D26">
            <v>6893.8</v>
          </cell>
        </row>
        <row r="27">
          <cell r="D27">
            <v>24136.999999999993</v>
          </cell>
        </row>
        <row r="28">
          <cell r="D28">
            <v>25117.300000000003</v>
          </cell>
        </row>
        <row r="29">
          <cell r="D29">
            <v>25632.400000000001</v>
          </cell>
        </row>
      </sheetData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969.637549421299" createdVersion="6" refreshedVersion="6" minRefreshableVersion="3" recordCount="948" xr:uid="{FAC37DDA-3059-4DD2-A589-144FDC6FFFDD}">
  <cacheSource type="worksheet">
    <worksheetSource ref="Q5:W953" sheet="Strm Seg GW ZBud Stream In"/>
  </cacheSource>
  <cacheFields count="15">
    <cacheField name="yr" numFmtId="1">
      <sharedItems containsSemiMixedTypes="0" containsString="0" containsNumber="1" containsInteger="1" minValue="1989" maxValue="2068" count="80"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</sharedItems>
    </cacheField>
    <cacheField name="mo" numFmtId="1">
      <sharedItems containsSemiMixedTypes="0" containsString="0" containsNumber="1" containsInteger="1" minValue="1" maxValue="12" count="12">
        <n v="10"/>
        <n v="11"/>
        <n v="12"/>
        <n v="1"/>
        <n v="2"/>
        <n v="3"/>
        <n v="4"/>
        <n v="5"/>
        <n v="6"/>
        <n v="7"/>
        <n v="8"/>
        <n v="9"/>
      </sharedItems>
    </cacheField>
    <cacheField name="wy" numFmtId="1">
      <sharedItems containsSemiMixedTypes="0" containsString="0" containsNumber="1" containsInteger="1" minValue="1990" maxValue="2068"/>
    </cacheField>
    <cacheField name="yr type" numFmtId="1">
      <sharedItems count="5">
        <s v="C"/>
        <s v="AN"/>
        <s v="W"/>
        <s v="D"/>
        <s v="BN"/>
      </sharedItems>
    </cacheField>
    <cacheField name="Angel Slough" numFmtId="1">
      <sharedItems containsSemiMixedTypes="0" containsString="0" containsNumber="1" minValue="-9.237499695064931E-2" maxValue="0.4861071582491035"/>
    </cacheField>
    <cacheField name="Big Chico Creek" numFmtId="1">
      <sharedItems containsSemiMixedTypes="0" containsString="0" containsNumber="1" minValue="-24.385105693399112" maxValue="2.789681539366386E-2"/>
    </cacheField>
    <cacheField name="Butte Creek" numFmtId="1">
      <sharedItems containsSemiMixedTypes="0" containsString="0" containsNumber="1" minValue="-36.920562381583551" maxValue="-1.4250903285438201"/>
    </cacheField>
    <cacheField name="Dry Creek" numFmtId="1">
      <sharedItems containsSemiMixedTypes="0" containsString="0" containsNumber="1" minValue="-7.2748562739374032" maxValue="0.66448197630451222"/>
    </cacheField>
    <cacheField name="Little Chico Creek" numFmtId="1">
      <sharedItems containsSemiMixedTypes="0" containsString="0" containsNumber="1" minValue="-5.6644738447026679" maxValue="-0.21483692072501362"/>
    </cacheField>
    <cacheField name="Little Dry Creek" numFmtId="1">
      <sharedItems containsSemiMixedTypes="0" containsString="0" containsNumber="1" minValue="-17.72152516324191" maxValue="2.3127468279976471"/>
    </cacheField>
    <cacheField name="Mud Creek" numFmtId="1">
      <sharedItems containsSemiMixedTypes="0" containsString="0" containsNumber="1" minValue="-4.7147027492945845" maxValue="8.1716093253209952"/>
    </cacheField>
    <cacheField name="Pine Creek" numFmtId="1">
      <sharedItems containsSemiMixedTypes="0" containsString="0" containsNumber="1" minValue="-12.848906706132039" maxValue="21.238117696805098"/>
    </cacheField>
    <cacheField name="Rock Creek" numFmtId="1">
      <sharedItems containsSemiMixedTypes="0" containsString="0" containsNumber="1" minValue="-7.5661302519983407" maxValue="4.5980955788480777"/>
    </cacheField>
    <cacheField name="Sac River" numFmtId="1">
      <sharedItems containsSemiMixedTypes="0" containsString="0" containsNumber="1" minValue="-2281.8129929057586" maxValue="775.67205305842162"/>
    </cacheField>
    <cacheField name="Singer Creek" numFmtId="1">
      <sharedItems containsSemiMixedTypes="0" containsString="0" containsNumber="1" minValue="-0.59994958406856558" maxValue="0.248118405416111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977.442437384256" createdVersion="6" refreshedVersion="6" minRefreshableVersion="3" recordCount="948" xr:uid="{A5BDC239-6304-4B94-A5D1-B0FC13C9583C}">
  <cacheSource type="worksheet">
    <worksheetSource ref="A4:Z952" sheet="ZBud Extract Monthly"/>
  </cacheSource>
  <cacheFields count="26">
    <cacheField name="ZoneName" numFmtId="0">
      <sharedItems/>
    </cacheField>
    <cacheField name="rdate" numFmtId="164">
      <sharedItems containsSemiMixedTypes="0" containsNonDate="0" containsDate="1" containsString="0" minDate="1989-10-31T00:00:00" maxDate="2068-10-01T00:00:00"/>
    </cacheField>
    <cacheField name="Precip" numFmtId="0">
      <sharedItems containsSemiMixedTypes="0" containsString="0" containsNumber="1" minValue="0" maxValue="83412.399999999994"/>
    </cacheField>
    <cacheField name="Ag_ET" numFmtId="0">
      <sharedItems containsSemiMixedTypes="0" containsString="0" containsNumber="1" minValue="1034.4000000000001" maxValue="7898.1"/>
    </cacheField>
    <cacheField name="Urb_ET" numFmtId="0">
      <sharedItems containsSemiMixedTypes="0" containsString="0" containsNumber="1" minValue="28.4" maxValue="1674.6"/>
    </cacheField>
    <cacheField name="Wetland_ET" numFmtId="0">
      <sharedItems containsSemiMixedTypes="0" containsString="0" containsNumber="1" minValue="54.1" maxValue="1078.5"/>
    </cacheField>
    <cacheField name="NV_ET" numFmtId="0">
      <sharedItems containsSemiMixedTypes="0" containsString="0" containsNumber="1" minValue="14.2" maxValue="6978.6"/>
    </cacheField>
    <cacheField name="DP" numFmtId="0">
      <sharedItems containsSemiMixedTypes="0" containsString="0" containsNumber="1" minValue="1018.5000000000001" maxValue="49338.7"/>
    </cacheField>
    <cacheField name="Runoff" numFmtId="0">
      <sharedItems containsSemiMixedTypes="0" containsString="0" containsNumber="1" minValue="0" maxValue="28411.1"/>
    </cacheField>
    <cacheField name="NetRF" numFmtId="0">
      <sharedItems containsSemiMixedTypes="0" containsString="0" containsNumber="1" minValue="54.300000000000004" maxValue="1274.0999999999999"/>
    </cacheField>
    <cacheField name="Ag_Pumping" numFmtId="0">
      <sharedItems containsSemiMixedTypes="0" containsString="0" containsNumber="1" minValue="0" maxValue="9220.9"/>
    </cacheField>
    <cacheField name="Urb_Pumping" numFmtId="0">
      <sharedItems containsSemiMixedTypes="0" containsString="0" containsNumber="1" minValue="0" maxValue="326.89999999999998"/>
    </cacheField>
    <cacheField name="Wetland_Pumping" numFmtId="0">
      <sharedItems containsSemiMixedTypes="0" containsString="0" containsNumber="1" minValue="0" maxValue="1786.3"/>
    </cacheField>
    <cacheField name="DivRL_net" numFmtId="0">
      <sharedItems containsSemiMixedTypes="0" containsString="0" containsNumber="1" minValue="0" maxValue="489.76"/>
    </cacheField>
    <cacheField name="Thermalito_Seep" numFmtId="0">
      <sharedItems containsSemiMixedTypes="0" containsString="0" containsNumber="1" minValue="277.52999999999997" maxValue="307.27"/>
    </cacheField>
    <cacheField name="ETAW" numFmtId="0">
      <sharedItems containsSemiMixedTypes="0" containsString="0" containsNumber="1" minValue="335.9" maxValue="6982.7999999999993"/>
    </cacheField>
    <cacheField name="ETPR" numFmtId="0">
      <sharedItems containsSemiMixedTypes="0" containsString="0" containsNumber="1" minValue="131.4" maxValue="5259"/>
    </cacheField>
    <cacheField name="SW" numFmtId="0">
      <sharedItems containsSemiMixedTypes="0" containsString="0" containsNumber="1" minValue="0" maxValue="2701.8999999999996"/>
    </cacheField>
    <cacheField name="GW" numFmtId="0">
      <sharedItems containsSemiMixedTypes="0" containsString="0" containsNumber="1" minValue="2.4" maxValue="10348.700000000001"/>
    </cacheField>
    <cacheField name="Chg_Stor" numFmtId="0">
      <sharedItems containsSemiMixedTypes="0" containsString="0" containsNumber="1" minValue="-14848.099999999999" maxValue="15952.300000000007"/>
    </cacheField>
    <cacheField name="Streams_in" numFmtId="0">
      <sharedItems containsSemiMixedTypes="0" containsString="0" containsNumber="1" minValue="30.62" maxValue="7965.85"/>
    </cacheField>
    <cacheField name="Streams_out" numFmtId="0">
      <sharedItems containsSemiMixedTypes="0" containsString="0" containsNumber="1" minValue="518.47" maxValue="11217.46"/>
    </cacheField>
    <cacheField name="Deliveries" numFmtId="0">
      <sharedItems containsSemiMixedTypes="0" containsString="0" containsNumber="1" minValue="0" maxValue="2701.8999999999996"/>
    </cacheField>
    <cacheField name="WY" numFmtId="0">
      <sharedItems containsSemiMixedTypes="0" containsString="0" containsNumber="1" containsInteger="1" minValue="1990" maxValue="2068" count="79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</sharedItems>
    </cacheField>
    <cacheField name="yr" numFmtId="0">
      <sharedItems containsSemiMixedTypes="0" containsString="0" containsNumber="1" containsInteger="1" minValue="1989" maxValue="2068"/>
    </cacheField>
    <cacheField name="mon" numFmtId="0">
      <sharedItems containsSemiMixedTypes="0" containsString="0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977.502481365744" createdVersion="6" refreshedVersion="6" minRefreshableVersion="3" recordCount="948" xr:uid="{497B0541-4582-42AC-BD7D-F5A847147983}">
  <cacheSource type="worksheet">
    <worksheetSource ref="A3:AF951" sheet="GW ZBud_Monthly"/>
  </cacheSource>
  <cacheFields count="32">
    <cacheField name="Year" numFmtId="0">
      <sharedItems containsSemiMixedTypes="0" containsString="0" containsNumber="1" containsInteger="1" minValue="1989" maxValue="2068"/>
    </cacheField>
    <cacheField name="Month" numFmtId="0">
      <sharedItems containsSemiMixedTypes="0" containsString="0" containsNumber="1" containsInteger="1" minValue="1" maxValue="12"/>
    </cacheField>
    <cacheField name="WY" numFmtId="0">
      <sharedItems containsSemiMixedTypes="0" containsString="0" containsNumber="1" containsInteger="1" minValue="1990" maxValue="2068" count="79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</sharedItems>
    </cacheField>
    <cacheField name="Date" numFmtId="0">
      <sharedItems/>
    </cacheField>
    <cacheField name="SimDate" numFmtId="0">
      <sharedItems/>
    </cacheField>
    <cacheField name="GWStor_in" numFmtId="0">
      <sharedItems containsSemiMixedTypes="0" containsString="0" containsNumber="1" minValue="243.81" maxValue="13658.11"/>
    </cacheField>
    <cacheField name="GWStor_out" numFmtId="0">
      <sharedItems containsSemiMixedTypes="0" containsString="0" containsNumber="1" minValue="553.87" maxValue="42027.97"/>
    </cacheField>
    <cacheField name="Streams_in" numFmtId="0">
      <sharedItems containsSemiMixedTypes="0" containsString="0" containsNumber="1" minValue="30.62" maxValue="7965.85"/>
    </cacheField>
    <cacheField name="Streams_out" numFmtId="0">
      <sharedItems containsSemiMixedTypes="0" containsString="0" containsNumber="1" minValue="518.47" maxValue="11217.46"/>
    </cacheField>
    <cacheField name="DeepPerc_in" numFmtId="0">
      <sharedItems containsSemiMixedTypes="0" containsString="0" containsNumber="1" minValue="1018.53" maxValue="49338.78"/>
    </cacheField>
    <cacheField name="DeepPerc_out" numFmtId="0">
      <sharedItems containsSemiMixedTypes="0" containsString="0" containsNumber="1" containsInteger="1" minValue="0" maxValue="0"/>
    </cacheField>
    <cacheField name="SpecFlowBC_in" numFmtId="0">
      <sharedItems containsSemiMixedTypes="0" containsString="0" containsNumber="1" minValue="277.52999999999997" maxValue="307.27"/>
    </cacheField>
    <cacheField name="SpecFlowBC_out" numFmtId="0">
      <sharedItems containsSemiMixedTypes="0" containsString="0" containsNumber="1" containsInteger="1" minValue="0" maxValue="0"/>
    </cacheField>
    <cacheField name="SpecHeadBC_in" numFmtId="0">
      <sharedItems containsSemiMixedTypes="0" containsString="0" containsNumber="1" containsInteger="1" minValue="0" maxValue="0"/>
    </cacheField>
    <cacheField name="SpecHeadBC_out" numFmtId="0">
      <sharedItems containsSemiMixedTypes="0" containsString="0" containsNumber="1" containsInteger="1" minValue="0" maxValue="0"/>
    </cacheField>
    <cacheField name="DivRecLoss_in" numFmtId="0">
      <sharedItems containsSemiMixedTypes="0" containsString="0" containsNumber="1" minValue="0" maxValue="489.76"/>
    </cacheField>
    <cacheField name="DivRecLoss_out" numFmtId="0">
      <sharedItems containsSemiMixedTypes="0" containsString="0" containsNumber="1" containsInteger="1" minValue="0" maxValue="0"/>
    </cacheField>
    <cacheField name="PumpbyWell_in" numFmtId="0">
      <sharedItems containsSemiMixedTypes="0" containsString="0" containsNumber="1" containsInteger="1" minValue="0" maxValue="0"/>
    </cacheField>
    <cacheField name="PumpbyWell_out" numFmtId="0">
      <sharedItems containsSemiMixedTypes="0" containsString="0" containsNumber="1" minValue="2.5" maxValue="10365.81"/>
    </cacheField>
    <cacheField name="RootWU_in" numFmtId="0">
      <sharedItems containsSemiMixedTypes="0" containsString="0" containsNumber="1" containsInteger="1" minValue="0" maxValue="0"/>
    </cacheField>
    <cacheField name="RootWU_out" numFmtId="0">
      <sharedItems containsSemiMixedTypes="0" containsString="0" containsNumber="1" containsInteger="1" minValue="0" maxValue="0"/>
    </cacheField>
    <cacheField name="Zones8and1_in" numFmtId="0">
      <sharedItems containsSemiMixedTypes="0" containsString="0" containsNumber="1" minValue="687.19" maxValue="1772.89"/>
    </cacheField>
    <cacheField name="Zones8and1_out" numFmtId="0">
      <sharedItems containsSemiMixedTypes="0" containsString="0" containsNumber="1" minValue="865.27" maxValue="1750.05"/>
    </cacheField>
    <cacheField name="Zones8and3_in" numFmtId="0">
      <sharedItems containsSemiMixedTypes="0" containsString="0" containsNumber="1" minValue="354.11" maxValue="773.13"/>
    </cacheField>
    <cacheField name="Zones8and3_out" numFmtId="0">
      <sharedItems containsSemiMixedTypes="0" containsString="0" containsNumber="1" minValue="36.99" maxValue="149.13999999999999"/>
    </cacheField>
    <cacheField name="Zones8and5_in" numFmtId="0">
      <sharedItems containsSemiMixedTypes="0" containsString="0" containsNumber="1" minValue="81.459999999999994" maxValue="461.27"/>
    </cacheField>
    <cacheField name="Zones8and5_out" numFmtId="0">
      <sharedItems containsSemiMixedTypes="0" containsString="0" containsNumber="1" minValue="557.97" maxValue="1409.81"/>
    </cacheField>
    <cacheField name="Zones8and6_in" numFmtId="0">
      <sharedItems containsSemiMixedTypes="0" containsString="0" containsNumber="1" minValue="0" maxValue="285.60000000000002"/>
    </cacheField>
    <cacheField name="Zones8and6_out" numFmtId="0">
      <sharedItems containsSemiMixedTypes="0" containsString="0" containsNumber="1" minValue="3.57" maxValue="122.77"/>
    </cacheField>
    <cacheField name="Zones8and7_in" numFmtId="0">
      <sharedItems containsSemiMixedTypes="0" containsString="0" containsNumber="1" minValue="0" maxValue="1.55"/>
    </cacheField>
    <cacheField name="Zones8and7_out" numFmtId="0">
      <sharedItems containsSemiMixedTypes="0" containsString="0" containsNumber="1" minValue="4.7699999999999996" maxValue="40.76"/>
    </cacheField>
    <cacheField name="Discrepancy" numFmtId="0">
      <sharedItems containsSemiMixedTypes="0" containsString="0" containsNumber="1" minValue="0" maxValue="66.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8">
  <r>
    <x v="0"/>
    <x v="0"/>
    <n v="1990"/>
    <x v="0"/>
    <n v="0.23175065256104799"/>
    <n v="-1.7707376176032916"/>
    <n v="-8.837587516364847"/>
    <n v="-0.51245354822446476"/>
    <n v="-0.93513421208843928"/>
    <n v="0.13628564690958489"/>
    <n v="0.90992624637127284"/>
    <n v="-0.76632215780186552"/>
    <n v="-2.8177626710685737"/>
    <n v="286.41128015807834"/>
    <n v="-0.12896720524976216"/>
  </r>
  <r>
    <x v="0"/>
    <x v="1"/>
    <n v="1990"/>
    <x v="0"/>
    <n v="0.25207965717166625"/>
    <n v="-1.7963196370052934"/>
    <n v="-9.0757079237038916"/>
    <n v="1.7645576002016709E-2"/>
    <n v="-0.47390975548273245"/>
    <n v="1.1283085455003781"/>
    <n v="1.8578270733551805"/>
    <n v="1.1024283673640869"/>
    <n v="-1.9729434501302412"/>
    <n v="292.84446685152511"/>
    <n v="-4.4534072766994372E-2"/>
  </r>
  <r>
    <x v="0"/>
    <x v="2"/>
    <n v="1990"/>
    <x v="0"/>
    <n v="0.25500703383559525"/>
    <n v="-1.4035144783170836"/>
    <n v="-6.9089341909462743"/>
    <n v="0.46317604104832605"/>
    <n v="-0.23142538848727814"/>
    <n v="1.9410133602218298"/>
    <n v="2.096326955446953"/>
    <n v="1.9198711954267873"/>
    <n v="-1.6072924205339207"/>
    <n v="352.87541572814428"/>
    <n v="-9.7579222130967573E-4"/>
  </r>
  <r>
    <x v="1"/>
    <x v="3"/>
    <n v="1990"/>
    <x v="0"/>
    <n v="0.23841856607333078"/>
    <n v="-3.3983590427478316"/>
    <n v="-13.107654276815992"/>
    <n v="-1.3504964342925914"/>
    <n v="-1.6087561088658855"/>
    <n v="-0.92716524228107655"/>
    <n v="1.2360034803255893"/>
    <n v="-0.98815225611293156"/>
    <n v="-3.035852232531286"/>
    <n v="316.76004456117812"/>
    <n v="-0.17938313668409539"/>
  </r>
  <r>
    <x v="1"/>
    <x v="4"/>
    <n v="1990"/>
    <x v="0"/>
    <n v="0.25982210378479598"/>
    <n v="-2.9163815765781989"/>
    <n v="-11.113111743310887"/>
    <n v="-0.63452050848067987"/>
    <n v="-1.4213691526522383"/>
    <n v="0.37379812020598518"/>
    <n v="2.0818178544420034"/>
    <n v="0.60175015304836299"/>
    <n v="-2.3598257049227556"/>
    <n v="386.53390471388957"/>
    <n v="-0.12712016997371167"/>
  </r>
  <r>
    <x v="1"/>
    <x v="5"/>
    <n v="1990"/>
    <x v="0"/>
    <n v="0.27370971807736405"/>
    <n v="-4.7480423168559964"/>
    <n v="-13.963586686941461"/>
    <n v="0.41812696683119593"/>
    <n v="-0.94212738967449194"/>
    <n v="2.09096009822975"/>
    <n v="2.6243931792123734"/>
    <n v="2.2321247062458833"/>
    <n v="-1.802613496832741"/>
    <n v="378.74155329858428"/>
    <n v="-4.6838026622864432E-2"/>
  </r>
  <r>
    <x v="1"/>
    <x v="6"/>
    <n v="1990"/>
    <x v="0"/>
    <n v="0.26165868414418958"/>
    <n v="-3.3743382908999235"/>
    <n v="-10.732879589950423"/>
    <n v="0.66448197630451222"/>
    <n v="-0.56684312242668689"/>
    <n v="2.3127468279976471"/>
    <n v="2.314595412150239"/>
    <n v="2.4221493992101508"/>
    <n v="-1.6314595412150239"/>
    <n v="291.39265607932094"/>
    <n v="-1.1931770439458868E-2"/>
  </r>
  <r>
    <x v="1"/>
    <x v="7"/>
    <n v="1990"/>
    <x v="0"/>
    <n v="0.22866064386023402"/>
    <n v="-2.8585833123266946"/>
    <n v="-9.5790269725233177"/>
    <n v="-1.7300796083820551"/>
    <n v="-1.1880270294445305"/>
    <n v="-1.1927433585141933"/>
    <n v="1.1498085007765677"/>
    <n v="0.26200021142164814"/>
    <n v="-2.6790375436057152"/>
    <n v="258.81002138611285"/>
    <n v="-9.1724468803109513E-2"/>
  </r>
  <r>
    <x v="1"/>
    <x v="8"/>
    <n v="1990"/>
    <x v="0"/>
    <n v="0.24485337366607848"/>
    <n v="-2.9558860599949579"/>
    <n v="-7.5754978573229135"/>
    <n v="0.10789009326947312"/>
    <n v="-0.39189984034955044"/>
    <n v="0.48903453491303267"/>
    <n v="1.8253928241324258"/>
    <n v="2.1352827493487943"/>
    <n v="-1.6015460885639863"/>
    <n v="181.87597680867154"/>
    <n v="-1.1763717334677759E-3"/>
  </r>
  <r>
    <x v="1"/>
    <x v="9"/>
    <n v="1990"/>
    <x v="0"/>
    <n v="0.21272270424550932"/>
    <n v="-1.9517470746562366"/>
    <n v="-5.1181928328061348"/>
    <n v="2.9761662749945086E-2"/>
    <n v="-0.32851671450759085"/>
    <n v="3.2526407376989135E-2"/>
    <n v="1.1104515478504111"/>
    <n v="1.3726143913089439"/>
    <n v="-1.8484757312342961"/>
    <n v="87.492457939289437"/>
    <n v="-1.6263203688494595E-4"/>
  </r>
  <r>
    <x v="1"/>
    <x v="10"/>
    <n v="1990"/>
    <x v="0"/>
    <n v="0.20085056555290826"/>
    <n v="-1.411320816087561"/>
    <n v="-3.2492254649243355"/>
    <n v="-7.4810736967075289E-3"/>
    <n v="-0.25874757068394899"/>
    <n v="4.8789611065485635E-4"/>
    <n v="0.92244891321141342"/>
    <n v="0.87707457492051355"/>
    <n v="-1.9377607194841313"/>
    <n v="59.876237019930535"/>
    <n v="-8.1316018442472977E-4"/>
  </r>
  <r>
    <x v="1"/>
    <x v="11"/>
    <n v="1990"/>
    <x v="0"/>
    <n v="0.18267372489706746"/>
    <n v="-0.88194269389126956"/>
    <n v="-2.4950844466851527"/>
    <n v="-1.0419292496428858E-2"/>
    <n v="-0.22989664734055962"/>
    <n v="-7.5623897151500053E-3"/>
    <n v="0.84900428535417183"/>
    <n v="0.5945718847155701"/>
    <n v="-1.9657171666246536"/>
    <n v="-22.568355600369692"/>
    <n v="-1.5124779430299975E-3"/>
  </r>
  <r>
    <x v="1"/>
    <x v="0"/>
    <n v="1991"/>
    <x v="0"/>
    <n v="0.19044211519227172"/>
    <n v="-0.97221431649820711"/>
    <n v="-3.7055709604234934"/>
    <n v="-0.32721565821251125"/>
    <n v="-0.35746521707311113"/>
    <n v="-0.35486310448295216"/>
    <n v="0.69752880619953328"/>
    <n v="0.14246566431121263"/>
    <n v="-2.1400749733690039"/>
    <n v="-27.439114631191178"/>
    <n v="-1.5775307577839758E-2"/>
  </r>
  <r>
    <x v="1"/>
    <x v="1"/>
    <n v="1991"/>
    <x v="0"/>
    <n v="0.19645407948911855"/>
    <n v="-1.253844214771868"/>
    <n v="-5.9260566338963114"/>
    <n v="-0.20939416855726412"/>
    <n v="-0.23645071842702295"/>
    <n v="-0.22317452314931521"/>
    <n v="0.85841525922191408"/>
    <n v="0.24401310814217292"/>
    <n v="-2.0277287622888833"/>
    <n v="-19.506428031257872"/>
    <n v="-1.209982354423998E-2"/>
  </r>
  <r>
    <x v="1"/>
    <x v="2"/>
    <n v="1991"/>
    <x v="0"/>
    <n v="0.18084682501605992"/>
    <n v="-1.158915894842125"/>
    <n v="-5.8183237515958268"/>
    <n v="-0.31745773599941446"/>
    <n v="-0.21483692072501362"/>
    <n v="-0.36120575392146498"/>
    <n v="0.94017580523187272"/>
    <n v="0.40446587573286058"/>
    <n v="-1.9476812737341127"/>
    <n v="6.3579368499800557"/>
    <n v="-1.3498459061450514E-2"/>
  </r>
  <r>
    <x v="2"/>
    <x v="3"/>
    <n v="1991"/>
    <x v="0"/>
    <n v="0.19548370833570505"/>
    <n v="-1.1732275140880002"/>
    <n v="-4.1913528545988274"/>
    <n v="-0.21012059165535019"/>
    <n v="-0.23175065256104799"/>
    <n v="-0.36429576262227903"/>
    <n v="1.0910983354611026"/>
    <n v="0.60905697813412263"/>
    <n v="-1.8553062767834636"/>
    <n v="245.2948112248632"/>
    <n v="-1.2522666840140839E-2"/>
  </r>
  <r>
    <x v="2"/>
    <x v="4"/>
    <n v="1991"/>
    <x v="0"/>
    <n v="0.19932298606359608"/>
    <n v="-1.58594115740574"/>
    <n v="-6.0086787424826253"/>
    <n v="-1.1752313731139039"/>
    <n v="-0.67701393640390373"/>
    <n v="-1.4107457956714324"/>
    <n v="0.75587885771903918"/>
    <n v="-0.20904605855450323"/>
    <n v="-2.3565846807591204"/>
    <n v="272.80636681191254"/>
    <n v="-7.1482588497965363E-2"/>
  </r>
  <r>
    <x v="2"/>
    <x v="5"/>
    <n v="1991"/>
    <x v="0"/>
    <n v="0.20247688592175772"/>
    <n v="-7.5192922253754775"/>
    <n v="-21.071745123071793"/>
    <n v="-5.2889564715353279"/>
    <n v="-3.7138651943046264"/>
    <n v="-8.4105157875049787"/>
    <n v="-0.8154370329411188"/>
    <n v="-5.59877050180115"/>
    <n v="-5.3123754848467595"/>
    <n v="378.9965603324199"/>
    <n v="-0.40804378054432938"/>
  </r>
  <r>
    <x v="2"/>
    <x v="6"/>
    <n v="1991"/>
    <x v="0"/>
    <n v="0.30014284513906392"/>
    <n v="-5.098058986639777"/>
    <n v="-14.351735148306863"/>
    <n v="0.13477859003445086"/>
    <n v="-0.75943198050583982"/>
    <n v="0.19191664566002847"/>
    <n v="3.2656079321065459"/>
    <n v="3.3141752793882864"/>
    <n v="-0.87101924208049741"/>
    <n v="298.6184354255945"/>
    <n v="-2.5880178136291065E-2"/>
  </r>
  <r>
    <x v="2"/>
    <x v="7"/>
    <n v="1991"/>
    <x v="0"/>
    <n v="0.26265073956918766"/>
    <n v="-4.6753457963684264"/>
    <n v="-11.026777364873105"/>
    <n v="-3.3014303487644045E-2"/>
    <n v="-0.68403034713808275"/>
    <n v="-0.25338071346674568"/>
    <n v="1.8460362506810217"/>
    <n v="2.1797571903689308"/>
    <n v="-1.5617554502061359"/>
    <n v="184.97914244126952"/>
    <n v="-9.7579222130967577E-3"/>
  </r>
  <r>
    <x v="2"/>
    <x v="8"/>
    <n v="1991"/>
    <x v="0"/>
    <n v="0.21779682379631965"/>
    <n v="-2.6041509116880941"/>
    <n v="-7.0010923451810765"/>
    <n v="-0.25123939164776071"/>
    <n v="-0.53020754558440475"/>
    <n v="-0.37072514914713051"/>
    <n v="1.0504999579867238"/>
    <n v="1.2965297033862699"/>
    <n v="-1.8094277791782201"/>
    <n v="135.0474750021007"/>
    <n v="-7.0582304008066548E-3"/>
  </r>
  <r>
    <x v="2"/>
    <x v="9"/>
    <n v="1991"/>
    <x v="0"/>
    <n v="0.19076737926604162"/>
    <n v="-1.7629312798328138"/>
    <n v="-3.6240923099441353"/>
    <n v="-8.2129178626897725E-2"/>
    <n v="-0.35762784910999623"/>
    <n v="-0.1221366597005944"/>
    <n v="0.82893549200256955"/>
    <n v="0.84227131902713515"/>
    <n v="-1.8414825536482433"/>
    <n v="65.388324646072036"/>
    <n v="-1.6263203688494595E-4"/>
  </r>
  <r>
    <x v="2"/>
    <x v="10"/>
    <n v="1991"/>
    <x v="0"/>
    <n v="0.17564259983574165"/>
    <n v="-1.1055725867438624"/>
    <n v="-2.2962017287785521"/>
    <n v="-0.12392561210632883"/>
    <n v="-0.28297974417980598"/>
    <n v="-0.12522666840140839"/>
    <n v="0.61328541109313139"/>
    <n v="0.40901957276563916"/>
    <n v="-1.8958016539678151"/>
    <n v="51.221122648950619"/>
    <n v="-1.6263203688494595E-4"/>
  </r>
  <r>
    <x v="2"/>
    <x v="11"/>
    <n v="1991"/>
    <x v="0"/>
    <n v="0.16990168893370303"/>
    <n v="-1.1472985463406438"/>
    <n v="-3.3543399714309721"/>
    <n v="-0.14082850180657086"/>
    <n v="-0.22687169145449962"/>
    <n v="-0.11847743887068311"/>
    <n v="0.50533568607680035"/>
    <n v="0.20804974371901519"/>
    <n v="-1.8830350390723467"/>
    <n v="85.534660952861117"/>
    <n v="-8.4026552390555423E-4"/>
  </r>
  <r>
    <x v="2"/>
    <x v="0"/>
    <n v="1992"/>
    <x v="0"/>
    <n v="0.16962521447099863"/>
    <n v="-0.92602681802288223"/>
    <n v="-3.0298348471665428"/>
    <n v="-0.40023744277385198"/>
    <n v="-0.48317978158517444"/>
    <n v="-0.65638290086764195"/>
    <n v="0.22248062645860608"/>
    <n v="-0.62662123811769677"/>
    <n v="-2.3223854867170282"/>
    <n v="118.27544988087205"/>
    <n v="-4.1796433479431114E-2"/>
  </r>
  <r>
    <x v="2"/>
    <x v="1"/>
    <n v="1992"/>
    <x v="0"/>
    <n v="0.17780018485841526"/>
    <n v="-1.0780606671708262"/>
    <n v="-4.1598185026468357"/>
    <n v="-0.17712797243929082"/>
    <n v="-0.25762540962944286"/>
    <n v="-0.39324426518779937"/>
    <n v="0.5335686076800269"/>
    <n v="-0.15477690950340312"/>
    <n v="-2.0342828333753467"/>
    <n v="148.58869002604823"/>
    <n v="-1.445256701117553E-2"/>
  </r>
  <r>
    <x v="2"/>
    <x v="2"/>
    <n v="1992"/>
    <x v="0"/>
    <n v="0.14490514486448686"/>
    <n v="-1.5089000382185287"/>
    <n v="-7.8502484204363423"/>
    <n v="-1.4431966953170106"/>
    <n v="-0.88260406417460169"/>
    <n v="-1.8543304845621535"/>
    <n v="-5.3668572172032233E-2"/>
    <n v="-1.6629125771485722"/>
    <n v="-2.7587272416793382"/>
    <n v="191.44799434040513"/>
    <n v="-0.10392187156948046"/>
  </r>
  <r>
    <x v="3"/>
    <x v="3"/>
    <n v="1992"/>
    <x v="0"/>
    <n v="0.19125527537669645"/>
    <n v="-2.1010432845166167"/>
    <n v="-9.0454312595038111"/>
    <n v="-0.90634834155980393"/>
    <n v="-0.80145067776901358"/>
    <n v="-1.7287785520869754"/>
    <n v="0.81283492035095983"/>
    <n v="-0.64548655439635039"/>
    <n v="-2.2909975035982337"/>
    <n v="196.68604698439546"/>
    <n v="-7.3834944745765463E-2"/>
  </r>
  <r>
    <x v="3"/>
    <x v="4"/>
    <n v="1992"/>
    <x v="0"/>
    <n v="0.20722686299905252"/>
    <n v="-7.2800604991177211"/>
    <n v="-18.80079622402058"/>
    <n v="-3.5969159357805345"/>
    <n v="-2.7507975278808789"/>
    <n v="-6.4476760863329368"/>
    <n v="-0.18584355414931805"/>
    <n v="-3.7916257399407169"/>
    <n v="-4.0511808628078194"/>
    <n v="-24.730057456777004"/>
    <n v="-0.29050007388541677"/>
  </r>
  <r>
    <x v="3"/>
    <x v="5"/>
    <n v="1992"/>
    <x v="0"/>
    <n v="0.29029818583962852"/>
    <n v="-5.3595387755433936"/>
    <n v="-15.670247282012083"/>
    <n v="-1.6216040397797964"/>
    <n v="-1.5108516226611481"/>
    <n v="-2.8351642990152626"/>
    <n v="2.470543272319214"/>
    <n v="1.6203029834847167"/>
    <n v="-1.6310366979191226"/>
    <n v="175.75855647804062"/>
    <n v="-0.11286663359815248"/>
  </r>
  <r>
    <x v="3"/>
    <x v="6"/>
    <n v="1992"/>
    <x v="0"/>
    <n v="0.28602638433745065"/>
    <n v="-4.9027812788841274"/>
    <n v="-13.455675993613982"/>
    <n v="-0.66179312662801437"/>
    <n v="-1.0713385429795814"/>
    <n v="-1.3086295269305102"/>
    <n v="2.3312326695235694"/>
    <n v="2.5105453323250142"/>
    <n v="-1.4296277623729097"/>
    <n v="325.88118645491971"/>
    <n v="-4.3021594823964372E-2"/>
  </r>
  <r>
    <x v="3"/>
    <x v="7"/>
    <n v="1992"/>
    <x v="0"/>
    <n v="0.24785122421265765"/>
    <n v="-3.3017556128381731"/>
    <n v="-6.6449823950820068"/>
    <n v="-7.1558096229376256E-2"/>
    <n v="-0.62125438090049367"/>
    <n v="-0.53603519357278184"/>
    <n v="1.589565528513462"/>
    <n v="2.0815274400904236"/>
    <n v="-1.5002805402636263"/>
    <n v="226.24393179212376"/>
    <n v="-6.5052814753978382E-4"/>
  </r>
  <r>
    <x v="3"/>
    <x v="8"/>
    <n v="1992"/>
    <x v="0"/>
    <n v="0.19947903537517855"/>
    <n v="-1.9838669019410131"/>
    <n v="-5.6395260902445168"/>
    <n v="-0.46533904713889584"/>
    <n v="-0.67389295017225426"/>
    <n v="-0.79337870767162422"/>
    <n v="0.72699773128308542"/>
    <n v="0.72884631543567757"/>
    <n v="-1.9949584068565667"/>
    <n v="176.23359381564569"/>
    <n v="-2.1006638097638853E-2"/>
  </r>
  <r>
    <x v="3"/>
    <x v="9"/>
    <n v="1992"/>
    <x v="0"/>
    <n v="0.17629312798328142"/>
    <n v="-1.8096066744187937"/>
    <n v="-3.6712556006407699"/>
    <n v="-0.22378168275368565"/>
    <n v="-0.38007107020011865"/>
    <n v="-0.30656138952812317"/>
    <n v="0.69037299657659568"/>
    <n v="0.7007814469372321"/>
    <n v="-1.7834229164803173"/>
    <n v="82.523398684306827"/>
    <n v="-1.6263203688494595E-4"/>
  </r>
  <r>
    <x v="3"/>
    <x v="10"/>
    <n v="1992"/>
    <x v="0"/>
    <n v="0.15547622726200835"/>
    <n v="-1.2530798441985085"/>
    <n v="-2.4103694186717841"/>
    <n v="-0.24573700773315335"/>
    <n v="-0.30493506915927371"/>
    <n v="-0.25663335420444466"/>
    <n v="0.45325548679834449"/>
    <n v="0.32201143303219304"/>
    <n v="-1.8327004236564561"/>
    <n v="54.335200891223558"/>
    <n v="-1.6263203688494595E-4"/>
  </r>
  <r>
    <x v="3"/>
    <x v="11"/>
    <n v="1992"/>
    <x v="0"/>
    <n v="0.13982018317788419"/>
    <n v="-0.7859843710612554"/>
    <n v="-1.4250903285438201"/>
    <n v="-0.24233257709436182"/>
    <n v="-0.24771027644735732"/>
    <n v="-0.23712293084614738"/>
    <n v="0.40937736324678597"/>
    <n v="0.19309301739349638"/>
    <n v="-1.7820351230988991"/>
    <n v="59.765902025039949"/>
    <n v="-8.4026552390555423E-4"/>
  </r>
  <r>
    <x v="3"/>
    <x v="0"/>
    <n v="1993"/>
    <x v="1"/>
    <n v="0.126365092659603"/>
    <n v="-1.7266643356074713"/>
    <n v="-6.2867040178244729"/>
    <n v="-1.0819909413955455"/>
    <n v="-0.76306951706416648"/>
    <n v="-1.2833294030591087"/>
    <n v="-0.15986729225790183"/>
    <n v="-1.3007310310057978"/>
    <n v="-2.5251876367125554"/>
    <n v="115.72489164640542"/>
    <n v="-7.4973369003960094E-2"/>
  </r>
  <r>
    <x v="3"/>
    <x v="1"/>
    <n v="1993"/>
    <x v="1"/>
    <n v="0.14872699773128306"/>
    <n v="-1.4839089152172089"/>
    <n v="-5.7840517603562738"/>
    <n v="-0.26417948071590619"/>
    <n v="-0.22754390387362405"/>
    <n v="-0.41794807159062264"/>
    <n v="0.5796151583900514"/>
    <n v="0.10923451810772204"/>
    <n v="-1.7959835307957315"/>
    <n v="163.87782539282404"/>
    <n v="-5.2096462482144352E-3"/>
  </r>
  <r>
    <x v="3"/>
    <x v="2"/>
    <n v="1993"/>
    <x v="1"/>
    <n v="0.13059352561861159"/>
    <n v="-3.9054457337550921"/>
    <n v="-13.584979305073308"/>
    <n v="-2.5274644852289456"/>
    <n v="-2.0148483049675954"/>
    <n v="-4.2468103791765941"/>
    <n v="-0.70663620026509"/>
    <n v="-4.2725062410044155"/>
    <n v="-3.9651316912918673"/>
    <n v="136.82769948852223"/>
    <n v="-0.25533229790936518"/>
  </r>
  <r>
    <x v="4"/>
    <x v="3"/>
    <n v="1993"/>
    <x v="1"/>
    <n v="0.19467054815128032"/>
    <n v="-9.8286671491417099"/>
    <n v="-23.781032225538112"/>
    <n v="-5.7848215519975277"/>
    <n v="-3.8760093350789169"/>
    <n v="-10.879758003529115"/>
    <n v="-0.60206380054807018"/>
    <n v="-5.7519698805467669"/>
    <n v="-4.8550541971262913"/>
    <n v="-243.88609252136581"/>
    <n v="-0.29891768379453071"/>
  </r>
  <r>
    <x v="4"/>
    <x v="4"/>
    <n v="1993"/>
    <x v="1"/>
    <n v="0.28250927293024597"/>
    <n v="-9.4214771867910265"/>
    <n v="-23.182145557996325"/>
    <n v="-4.0601029925456444"/>
    <n v="-2.8904533832691124"/>
    <n v="-8.6472325254780511"/>
    <n v="1.8246966041269039"/>
    <n v="-0.44077928625445567"/>
    <n v="-2.5332204976772661"/>
    <n v="-51.546148582952156"/>
    <n v="-0.16457200475350212"/>
  </r>
  <r>
    <x v="4"/>
    <x v="5"/>
    <n v="1993"/>
    <x v="1"/>
    <n v="0.31550615155679512"/>
    <n v="-9.5710580027159544"/>
    <n v="-23.836164486042104"/>
    <n v="-1.1244379030225167"/>
    <n v="-1.7811460679639282"/>
    <n v="-4.9109996178147126"/>
    <n v="3.609780690698261"/>
    <n v="3.905445733755093"/>
    <n v="-1.0240939362645045"/>
    <n v="-323.23946754271122"/>
    <n v="-7.5461265114614928E-2"/>
  </r>
  <r>
    <x v="4"/>
    <x v="6"/>
    <n v="1993"/>
    <x v="1"/>
    <n v="0.30047895134862612"/>
    <n v="-8.5673472817410321"/>
    <n v="-20.799764725653304"/>
    <n v="-0.97588437946391049"/>
    <n v="-1.5543231661204941"/>
    <n v="-3.3323250147046464"/>
    <n v="3.0661288967313669"/>
    <n v="3.436013780354592"/>
    <n v="-1.4210570540290732"/>
    <n v="214.72464498781616"/>
    <n v="-7.6128056465843197E-2"/>
  </r>
  <r>
    <x v="4"/>
    <x v="7"/>
    <n v="1993"/>
    <x v="1"/>
    <n v="0.27257129381916945"/>
    <n v="-6.8596566837701358"/>
    <n v="-16.562121372289123"/>
    <n v="-0.63946916903160755"/>
    <n v="-1.1917675662928839"/>
    <n v="-2.2304983858770338"/>
    <n v="2.2012246192377436"/>
    <n v="2.7084739422818904"/>
    <n v="-1.6855184302755801"/>
    <n v="359.20212722704252"/>
    <n v="-4.1471169405661215E-2"/>
  </r>
  <r>
    <x v="4"/>
    <x v="8"/>
    <n v="1993"/>
    <x v="1"/>
    <n v="0.26350726829678173"/>
    <n v="-5.4439122762793044"/>
    <n v="-12.907654818922779"/>
    <n v="-0.37895975128140491"/>
    <n v="-0.97622048567347275"/>
    <n v="-1.6776741450298294"/>
    <n v="1.9608436265860012"/>
    <n v="2.6614570204184522"/>
    <n v="-1.5928073271153684"/>
    <n v="125.66170910007563"/>
    <n v="-2.3191328459793294E-2"/>
  </r>
  <r>
    <x v="4"/>
    <x v="9"/>
    <n v="1993"/>
    <x v="1"/>
    <n v="0.22134220220041145"/>
    <n v="-2.7920668092407519"/>
    <n v="-5.6841523211657456"/>
    <n v="-0.15856623596282235"/>
    <n v="-0.65833448531026117"/>
    <n v="-0.81901493775258782"/>
    <n v="1.3587906681737234"/>
    <n v="1.9839482179594559"/>
    <n v="-1.5991608186896733"/>
    <n v="232.51762524699743"/>
    <n v="-1.6263203688494595E-4"/>
  </r>
  <r>
    <x v="4"/>
    <x v="10"/>
    <n v="1993"/>
    <x v="1"/>
    <n v="0.19499581222505022"/>
    <n v="-2.2231799442172111"/>
    <n v="-4.3365832635370838"/>
    <n v="-0.47846345251551098"/>
    <n v="-0.61214698683493651"/>
    <n v="-0.75656423558876862"/>
    <n v="0.92049732876879431"/>
    <n v="1.1530611415142669"/>
    <n v="-1.8162745879310764"/>
    <n v="160.77477902371984"/>
    <n v="-5.2042251803182706E-3"/>
  </r>
  <r>
    <x v="4"/>
    <x v="11"/>
    <n v="1993"/>
    <x v="1"/>
    <n v="0.18401814973531636"/>
    <n v="-1.6812032602302325"/>
    <n v="-3.9689101756154943"/>
    <n v="-0.22317452314931521"/>
    <n v="-0.4344172758591715"/>
    <n v="-0.45794471052852692"/>
    <n v="0.91555331484749169"/>
    <n v="0.9224434921435174"/>
    <n v="-1.7489286614570205"/>
    <n v="154.70901604907152"/>
    <n v="-8.4026552390555423E-4"/>
  </r>
  <r>
    <x v="4"/>
    <x v="0"/>
    <n v="1994"/>
    <x v="0"/>
    <n v="0.18117208908982982"/>
    <n v="-1.7064979630337382"/>
    <n v="-6.5012156744757146"/>
    <n v="-0.27127023752408985"/>
    <n v="-0.53522203338835728"/>
    <n v="-0.66451450271188928"/>
    <n v="0.8011254136952437"/>
    <n v="0.16995047854476847"/>
    <n v="-2.0194020020003736"/>
    <n v="225.42020052530145"/>
    <n v="-3.8055896631077356E-2"/>
  </r>
  <r>
    <x v="4"/>
    <x v="1"/>
    <n v="1994"/>
    <x v="0"/>
    <n v="0.18973195529787409"/>
    <n v="-1.6897739685740691"/>
    <n v="-6.8567347281741027"/>
    <n v="-1.0214267708595917"/>
    <n v="-0.72430888160658768"/>
    <n v="-1.3138391731787249"/>
    <n v="0.57978321149483236"/>
    <n v="-0.11847743887068321"/>
    <n v="-2.2633392151920004"/>
    <n v="278.34551718342999"/>
    <n v="-4.9575665910427696E-2"/>
  </r>
  <r>
    <x v="4"/>
    <x v="2"/>
    <n v="1994"/>
    <x v="0"/>
    <n v="0.19434528407751042"/>
    <n v="-3.0508143799247009"/>
    <n v="-9.2381502232124699"/>
    <n v="-1.8377420167998892"/>
    <n v="-1.5223984972799791"/>
    <n v="-3.6304349593826482"/>
    <n v="0.264602324011807"/>
    <n v="-1.6063166283126111"/>
    <n v="-2.9579514868633972"/>
    <n v="273.03316880392265"/>
    <n v="-0.16002992429478685"/>
  </r>
  <r>
    <x v="5"/>
    <x v="3"/>
    <n v="1994"/>
    <x v="0"/>
    <n v="0.21402376054058889"/>
    <n v="-2.8320742903144493"/>
    <n v="-11.821722761166722"/>
    <n v="-1.1325695048667637"/>
    <n v="-0.97172642038755219"/>
    <n v="-2.5567382518682353"/>
    <n v="0.98961594444489609"/>
    <n v="0.36104312188457982"/>
    <n v="-2.1317807394878714"/>
    <n v="330.79356302398014"/>
    <n v="-7.0744936044951495E-2"/>
  </r>
  <r>
    <x v="5"/>
    <x v="4"/>
    <n v="1994"/>
    <x v="0"/>
    <n v="0.23317368288379128"/>
    <n v="-4.7147898736000577"/>
    <n v="-15.405308077352444"/>
    <n v="-1.8821347545824481"/>
    <n v="-1.9105837444632507"/>
    <n v="-4.8348878245525597"/>
    <n v="0.88840073463214375"/>
    <n v="-1.1854946162987503"/>
    <n v="-2.87766934351255"/>
    <n v="266.12229464510779"/>
    <n v="-0.22525117937268177"/>
  </r>
  <r>
    <x v="5"/>
    <x v="5"/>
    <n v="1994"/>
    <x v="0"/>
    <n v="0.26313863567984258"/>
    <n v="-4.4824642006228794"/>
    <n v="-13.033656700033339"/>
    <n v="-8.2617074737552518E-2"/>
    <n v="-0.74143945615846862"/>
    <n v="-1.9330443904144676"/>
    <n v="2.490059116745408"/>
    <n v="3.2667897249079094"/>
    <n v="-1.0530424388300252"/>
    <n v="382.79727103442099"/>
    <n v="-1.5612675540954812E-2"/>
  </r>
  <r>
    <x v="5"/>
    <x v="6"/>
    <n v="1994"/>
    <x v="0"/>
    <n v="0.23124107217880849"/>
    <n v="-4.0954541635156696"/>
    <n v="-13.317872447693471"/>
    <n v="-0.72262835055877661"/>
    <n v="-0.95672632551886394"/>
    <n v="-1.9768086715402067"/>
    <n v="1.5633980337786739"/>
    <n v="1.8961431812452738"/>
    <n v="-1.760356272582136"/>
    <n v="368.14368540458781"/>
    <n v="-3.5795311318376606E-2"/>
  </r>
  <r>
    <x v="5"/>
    <x v="7"/>
    <n v="1994"/>
    <x v="0"/>
    <n v="0.21483692072501362"/>
    <n v="-3.9288647470665241"/>
    <n v="-10.139294339591958"/>
    <n v="-0.53782414597851624"/>
    <n v="-0.60726802572838812"/>
    <n v="-1.4199403140424629"/>
    <n v="1.3602543565056882"/>
    <n v="1.9546744513201655"/>
    <n v="-1.5672849394602242"/>
    <n v="249.37671271863843"/>
    <n v="-1.4148987208990299E-2"/>
  </r>
  <r>
    <x v="5"/>
    <x v="8"/>
    <n v="1994"/>
    <x v="0"/>
    <n v="0.17964876901100749"/>
    <n v="-2.3105621376354928"/>
    <n v="-3.8104360978069063"/>
    <n v="-0.25426434753382071"/>
    <n v="-0.42971178892530043"/>
    <n v="-0.76430552054449197"/>
    <n v="0.97319552978741275"/>
    <n v="1.4832367027980842"/>
    <n v="-1.5798672380472232"/>
    <n v="154.74245861692293"/>
    <n v="-1.6805310478111083E-4"/>
  </r>
  <r>
    <x v="5"/>
    <x v="9"/>
    <n v="1994"/>
    <x v="0"/>
    <n v="0.13953828764728365"/>
    <n v="-1.7746407864885303"/>
    <n v="-2.9636436081543702"/>
    <n v="-0.25370597754051571"/>
    <n v="-0.35307415207721771"/>
    <n v="-0.57002528928173557"/>
    <n v="0.5897037657448142"/>
    <n v="0.83934394236320609"/>
    <n v="-1.7299169763451703"/>
    <n v="26.709547313725331"/>
    <n v="-1.6263203688494595E-4"/>
  </r>
  <r>
    <x v="5"/>
    <x v="10"/>
    <n v="1994"/>
    <x v="0"/>
    <n v="0.12425087618009871"/>
    <n v="-1.2133976271985818"/>
    <n v="-1.8605105019637815"/>
    <n v="-0.24606227180692325"/>
    <n v="-0.29208713824536292"/>
    <n v="-0.46838026622864432"/>
    <n v="0.41080852517137356"/>
    <n v="0.4446359888434423"/>
    <n v="-1.7840734446278572"/>
    <n v="21.611846117566685"/>
    <n v="-1.6263203688494595E-4"/>
  </r>
  <r>
    <x v="5"/>
    <x v="11"/>
    <n v="1994"/>
    <x v="0"/>
    <n v="0.11797327955633979"/>
    <n v="-1.241744391227628"/>
    <n v="-2.8137131333501384"/>
    <n v="-0.24434921435173512"/>
    <n v="-0.24619779850432733"/>
    <n v="-0.43357701033526586"/>
    <n v="0.38030417611965384"/>
    <n v="0.27190992353583732"/>
    <n v="-1.7701033526594403"/>
    <n v="22.05781026804469"/>
    <n v="-8.4026552390555423E-4"/>
  </r>
  <r>
    <x v="5"/>
    <x v="0"/>
    <n v="1995"/>
    <x v="2"/>
    <n v="0.11563137822519659"/>
    <n v="-1.2010375923953258"/>
    <n v="-3.9082104783821365"/>
    <n v="-0.46610341771225511"/>
    <n v="-0.24134594273725982"/>
    <n v="-0.62157964497426355"/>
    <n v="0.31843352822072418"/>
    <n v="0.13628564690958475"/>
    <n v="-1.8035892890540508"/>
    <n v="60.10408450360638"/>
    <n v="-3.9031688852387029E-3"/>
  </r>
  <r>
    <x v="5"/>
    <x v="1"/>
    <n v="1995"/>
    <x v="2"/>
    <n v="0.11394000504159314"/>
    <n v="-1.710444500462146"/>
    <n v="-9.0479791614150056"/>
    <n v="-1.9092513234182"/>
    <n v="-1.0563818166540628"/>
    <n v="-2.7856482648516931"/>
    <n v="-0.34400470548693385"/>
    <n v="-2.1253676161667086"/>
    <n v="-2.9647928745483569"/>
    <n v="192.08369044618095"/>
    <n v="-0.13477859003445086"/>
  </r>
  <r>
    <x v="5"/>
    <x v="2"/>
    <n v="1995"/>
    <x v="2"/>
    <n v="0.15108516226611476"/>
    <n v="-3.3570505053790547"/>
    <n v="-12.436471860591817"/>
    <n v="-2.6183757938476298"/>
    <n v="-1.7222732706115778"/>
    <n v="-5.5535587955471346"/>
    <n v="-6.8630719565447168E-2"/>
    <n v="-2.6785496474950601"/>
    <n v="-3.1174935150475291"/>
    <n v="172.86110410889842"/>
    <n v="-0.18377420167998892"/>
  </r>
  <r>
    <x v="6"/>
    <x v="3"/>
    <n v="1995"/>
    <x v="2"/>
    <n v="0.25207965717166625"/>
    <n v="-14.771217382112104"/>
    <n v="-31.681859209445669"/>
    <n v="-7.2496483082202356"/>
    <n v="-5.129902339461851"/>
    <n v="-15.088837750148398"/>
    <n v="-0.45959813623685714"/>
    <n v="-7.081974678191858"/>
    <n v="-5.8111679419728883"/>
    <n v="-769.45103555949481"/>
    <n v="-0.25451913772494039"/>
  </r>
  <r>
    <x v="6"/>
    <x v="4"/>
    <n v="1995"/>
    <x v="2"/>
    <n v="0.39954625661709103"/>
    <n v="-4.5828081673808914"/>
    <n v="-17.194353415679355"/>
    <n v="-0.307357124851453"/>
    <n v="-1.3030717706795347"/>
    <n v="-5.0619395729050378"/>
    <n v="6.2811048291260034"/>
    <n v="10.626778061867551"/>
    <n v="1.7733803882026722"/>
    <n v="-277.44229176419753"/>
    <n v="0.20256401022723181"/>
  </r>
  <r>
    <x v="6"/>
    <x v="5"/>
    <n v="1995"/>
    <x v="2"/>
    <n v="0.36478365873293378"/>
    <n v="-15.478504110524732"/>
    <n v="-36.920562381583551"/>
    <n v="-5.8732933800629379"/>
    <n v="-4.405051351065647"/>
    <n v="-12.368166405100141"/>
    <n v="2.9464046122445664"/>
    <n v="4.2359140327053035"/>
    <n v="-2.0263951795864261"/>
    <n v="-628.10802019889888"/>
    <n v="-0.39714743407303804"/>
  </r>
  <r>
    <x v="6"/>
    <x v="6"/>
    <n v="1995"/>
    <x v="2"/>
    <n v="0.40904125703722377"/>
    <n v="-9.8643811444416425"/>
    <n v="-26.580287370809177"/>
    <n v="-1.2377111167128814"/>
    <n v="-2.1235190320141162"/>
    <n v="-5.4188723636669183"/>
    <n v="5.768926980925972"/>
    <n v="11.25233173682884"/>
    <n v="1.1911604066885135"/>
    <n v="113.93882866985965"/>
    <n v="-0.14385345769263083"/>
  </r>
  <r>
    <x v="6"/>
    <x v="7"/>
    <n v="1995"/>
    <x v="2"/>
    <n v="0.38283581482716278"/>
    <n v="-10.097172642038753"/>
    <n v="-24.643795181212749"/>
    <n v="-0.70663620026509022"/>
    <n v="-1.6590094082633338"/>
    <n v="-3.5720500581409538"/>
    <n v="4.5928913536677589"/>
    <n v="9.1392699447864238"/>
    <n v="0.18946632297096216"/>
    <n v="53.400717207282703"/>
    <n v="-7.9364433999853629E-2"/>
  </r>
  <r>
    <x v="6"/>
    <x v="8"/>
    <n v="1995"/>
    <x v="2"/>
    <n v="0.33207293504747504"/>
    <n v="-5.5731451138559791"/>
    <n v="-15.245609612637594"/>
    <n v="-0.76564994538274089"/>
    <n v="-1.4007226283505589"/>
    <n v="-2.314427359045458"/>
    <n v="3.2484665154188717"/>
    <n v="5.3413998823628264"/>
    <n v="-1.0172254432400638"/>
    <n v="310.06217964876896"/>
    <n v="-5.377699352995547E-2"/>
  </r>
  <r>
    <x v="6"/>
    <x v="9"/>
    <n v="1995"/>
    <x v="2"/>
    <n v="0.30330874879042419"/>
    <n v="-2.8719191393512604"/>
    <n v="-5.0354131260316972"/>
    <n v="6.18001740162793E-3"/>
    <n v="-0.92618945005976727"/>
    <n v="-1.0118965334981338"/>
    <n v="2.3121396683932769"/>
    <n v="3.8670645730502451"/>
    <n v="-1.3690364864974753"/>
    <n v="165.88044918968589"/>
    <n v="-3.2526407376989191E-4"/>
  </r>
  <r>
    <x v="6"/>
    <x v="10"/>
    <n v="1995"/>
    <x v="2"/>
    <n v="0.25793441049952431"/>
    <n v="-2.2183009831106633"/>
    <n v="-3.5800190279483153"/>
    <n v="-2.26058531270075E-2"/>
    <n v="-0.80291436610097822"/>
    <n v="-0.77494165575676743"/>
    <n v="1.3381363994893354"/>
    <n v="2.2196020394057423"/>
    <n v="-1.7219480065378081"/>
    <n v="110.40601088008329"/>
    <n v="-1.6263203688494595E-4"/>
  </r>
  <r>
    <x v="6"/>
    <x v="11"/>
    <n v="1995"/>
    <x v="2"/>
    <n v="0.24569363918998399"/>
    <n v="-1.4980253760188218"/>
    <n v="-3.4571884715570116"/>
    <n v="-8.4026552390555412E-3"/>
    <n v="-0.66380976388538782"/>
    <n v="-0.55121418368204345"/>
    <n v="1.0790689857995124"/>
    <n v="1.5316359969750439"/>
    <n v="-1.8020334425678515"/>
    <n v="160.16536425510455"/>
    <n v="-6.7221241912444332E-4"/>
  </r>
  <r>
    <x v="6"/>
    <x v="0"/>
    <n v="1996"/>
    <x v="2"/>
    <n v="0.22524537108565015"/>
    <n v="-1.7382112102263025"/>
    <n v="-4.1741138586890232"/>
    <n v="-2.130479683192793E-2"/>
    <n v="-0.55490050985143569"/>
    <n v="-0.44268440440082296"/>
    <n v="1.0060417801702755"/>
    <n v="1.1797327955633978"/>
    <n v="-1.8193645966318905"/>
    <n v="250.1601112403132"/>
    <n v="-1.3010562950795676E-3"/>
  </r>
  <r>
    <x v="6"/>
    <x v="1"/>
    <n v="1996"/>
    <x v="2"/>
    <n v="0.21981346105369295"/>
    <n v="-1.5307957314511385"/>
    <n v="-5.5738173262751021"/>
    <n v="-1.4620620115956629E-2"/>
    <n v="-0.46903621544408025"/>
    <n v="-0.37778337954793711"/>
    <n v="1.0195781867069995"/>
    <n v="1.0859591630955379"/>
    <n v="-1.7993445928913538"/>
    <n v="257.59969750441138"/>
    <n v="-1.1763717334677759E-3"/>
  </r>
  <r>
    <x v="6"/>
    <x v="2"/>
    <n v="1996"/>
    <x v="2"/>
    <n v="0.18572578612260829"/>
    <n v="-4.2972263106109274"/>
    <n v="-15.468095660164094"/>
    <n v="-2.6770859591630956"/>
    <n v="-2.3227107507907978"/>
    <n v="-5.5163160591004807"/>
    <n v="-0.3958463777779585"/>
    <n v="-3.1971832131211526"/>
    <n v="-3.9696853883246463"/>
    <n v="186.46576189043481"/>
    <n v="-0.26931865308147057"/>
  </r>
  <r>
    <x v="7"/>
    <x v="3"/>
    <n v="1996"/>
    <x v="2"/>
    <n v="0.25077860087658665"/>
    <n v="-5.3475040048139082"/>
    <n v="-16.592696195223493"/>
    <n v="-2.3015685859957555"/>
    <n v="-2.163819250754206"/>
    <n v="-5.5067207689242696"/>
    <n v="1.1231368467274365"/>
    <n v="-1.2413703375427925"/>
    <n v="-3.0002358164534826"/>
    <n v="113.19417452043879"/>
    <n v="-0.27370971807736405"/>
  </r>
  <r>
    <x v="7"/>
    <x v="4"/>
    <n v="1996"/>
    <x v="2"/>
    <n v="0.32596507392887875"/>
    <n v="-11.156697930339091"/>
    <n v="-26.878819224116203"/>
    <n v="-2.9444642438044903"/>
    <n v="-2.8559755917352638"/>
    <n v="-7.5470910876802577"/>
    <n v="2.820684439731231"/>
    <n v="3.2867710334396714"/>
    <n v="-1.9098945611640865"/>
    <n v="455.73620298497087"/>
    <n v="-0.31640343176029828"/>
  </r>
  <r>
    <x v="7"/>
    <x v="5"/>
    <n v="1996"/>
    <x v="2"/>
    <n v="0.37275262854029617"/>
    <n v="-7.4018718947445459"/>
    <n v="-20.963757450580193"/>
    <n v="-0.6280849264496613"/>
    <n v="-1.456857786415346"/>
    <n v="-3.3796563585060624"/>
    <n v="4.8981516869008024"/>
    <n v="10.192800279727104"/>
    <n v="0.70988884100278915"/>
    <n v="431.02905421338943"/>
    <n v="-0.10554819193832991"/>
  </r>
  <r>
    <x v="7"/>
    <x v="6"/>
    <n v="1996"/>
    <x v="2"/>
    <n v="0.34803798000168051"/>
    <n v="-6.9274850852869498"/>
    <n v="-20.477606923787917"/>
    <n v="-1.0725149147130495"/>
    <n v="-1.5670952020838584"/>
    <n v="-2.5740694059322746"/>
    <n v="3.9104276951516681"/>
    <n v="8.1196538106041487"/>
    <n v="-0.42769515166792738"/>
    <n v="328.53642551046124"/>
    <n v="-0.11360389883203091"/>
  </r>
  <r>
    <x v="7"/>
    <x v="7"/>
    <n v="1996"/>
    <x v="2"/>
    <n v="0.30867560600762745"/>
    <n v="-7.5381575416541304"/>
    <n v="-19.459248477357551"/>
    <n v="-1.3534238109565206"/>
    <n v="-1.6167250786732479"/>
    <n v="-2.8600470006586596"/>
    <n v="2.5743025118518092"/>
    <n v="4.7464159964871486"/>
    <n v="-1.6383551395789455"/>
    <n v="304.4489620010246"/>
    <n v="-0.1440919846800621"/>
  </r>
  <r>
    <x v="7"/>
    <x v="8"/>
    <n v="1996"/>
    <x v="2"/>
    <n v="0.28316948155617178"/>
    <n v="-3.7069153852617425"/>
    <n v="-8.0773044281993123"/>
    <n v="8.2850180657087644E-2"/>
    <n v="-0.86547348962272075"/>
    <n v="-0.9736996891017563"/>
    <n v="2.5762540962944289"/>
    <n v="4.8721956138139637"/>
    <n v="-1.1338542979581552"/>
    <n v="169.29031173850942"/>
    <n v="-2.6888496764977733E-3"/>
  </r>
  <r>
    <x v="7"/>
    <x v="9"/>
    <n v="1996"/>
    <x v="2"/>
    <n v="0.24362279125364905"/>
    <n v="-2.1626808264960111"/>
    <n v="-3.5925416947884559"/>
    <n v="3.2038511266334363E-2"/>
    <n v="-0.72306203599046981"/>
    <n v="-0.71493043414622248"/>
    <n v="1.4518161932719125"/>
    <n v="2.8504517104824476"/>
    <n v="-1.6333135464355124"/>
    <n v="143.11700561893687"/>
    <n v="-1.6263203688494595E-4"/>
  </r>
  <r>
    <x v="7"/>
    <x v="10"/>
    <n v="1996"/>
    <x v="2"/>
    <n v="0.21223480813485451"/>
    <n v="-1.6809647332428013"/>
    <n v="-2.2919732958195431"/>
    <n v="-6.5052814753979878E-4"/>
    <n v="-0.59929905592102573"/>
    <n v="-0.61491173146198075"/>
    <n v="0.92716524228107688"/>
    <n v="1.7465054441074348"/>
    <n v="-1.8309114712507213"/>
    <n v="81.613797702009307"/>
    <n v="-1.6263203688494595E-4"/>
  </r>
  <r>
    <x v="7"/>
    <x v="11"/>
    <n v="1996"/>
    <x v="2"/>
    <n v="0.21124275270985629"/>
    <n v="-2.2655239055541552"/>
    <n v="-5.6533064448365691"/>
    <n v="-9.7470800773044285E-3"/>
    <n v="-0.57289303419880688"/>
    <n v="-0.68296781783043448"/>
    <n v="0.83757667422905646"/>
    <n v="1.1283085455003778"/>
    <n v="-1.9813461053692967"/>
    <n v="157.11083102260312"/>
    <n v="-5.5457524577766579E-3"/>
  </r>
  <r>
    <x v="7"/>
    <x v="0"/>
    <n v="1997"/>
    <x v="2"/>
    <n v="0.20117582962667813"/>
    <n v="-1.8761231775047367"/>
    <n v="-7.6035356204818791"/>
    <n v="-0.5558763020727453"/>
    <n v="-0.6436976019906161"/>
    <n v="-1.1662343365019474"/>
    <n v="0.68159086658480872"/>
    <n v="0.52042251803182715"/>
    <n v="-2.1989477707213547"/>
    <n v="281.11776998951018"/>
    <n v="-3.1062719045024677E-2"/>
  </r>
  <r>
    <x v="7"/>
    <x v="1"/>
    <n v="1997"/>
    <x v="2"/>
    <n v="0.19611797327955635"/>
    <n v="-2.9449626081841864"/>
    <n v="-11.584236618771531"/>
    <n v="-0.95252499789933609"/>
    <n v="-1.0943618183345936"/>
    <n v="-2.022519116040669"/>
    <n v="0.4144189563902192"/>
    <n v="-0.7790941937652297"/>
    <n v="-2.8668179144609698"/>
    <n v="292.79321065456679"/>
    <n v="-0.10620956222166204"/>
  </r>
  <r>
    <x v="7"/>
    <x v="2"/>
    <n v="1997"/>
    <x v="2"/>
    <n v="0.17287785520869758"/>
    <n v="-13.234995161696901"/>
    <n v="-29.309708319441846"/>
    <n v="-4.2850289078445565"/>
    <n v="-4.1811070362750753"/>
    <n v="-9.3163762329541306"/>
    <n v="-1.857095229189198"/>
    <n v="-8.4723159615212591"/>
    <n v="-6.0879676687510669"/>
    <n v="-339.90876342730752"/>
    <n v="-0.58661375704400009"/>
  </r>
  <r>
    <x v="8"/>
    <x v="3"/>
    <n v="1997"/>
    <x v="2"/>
    <n v="0.30460980508550384"/>
    <n v="-14.846028119079175"/>
    <n v="-32.171381640469356"/>
    <n v="-4.2931605096888026"/>
    <n v="-3.7029688478333345"/>
    <n v="-10.314449043317044"/>
    <n v="2.2895338152662696"/>
    <n v="-0.3556762646673769"/>
    <n v="-3.1633557494490838"/>
    <n v="-1162.4724948567618"/>
    <n v="-0.34152727745838651"/>
  </r>
  <r>
    <x v="8"/>
    <x v="4"/>
    <n v="1997"/>
    <x v="2"/>
    <n v="0.38118045302315534"/>
    <n v="-3.3416759696063951"/>
    <n v="-14.568403615542511"/>
    <n v="0.14278512009795094"/>
    <n v="-0.96762576974323911"/>
    <n v="-2.9144009507004207"/>
    <n v="5.8590514602614414"/>
    <n v="10.388562785840323"/>
    <n v="1.4278512009795099"/>
    <n v="206.60142605063194"/>
    <n v="7.9225035111095115E-3"/>
  </r>
  <r>
    <x v="8"/>
    <x v="5"/>
    <n v="1997"/>
    <x v="2"/>
    <n v="0.33307041154036932"/>
    <n v="-2.4570448132577645"/>
    <n v="-12.918187953845029"/>
    <n v="-0.48838400676549276"/>
    <n v="-1.2389308569895181"/>
    <n v="-2.0933995787830244"/>
    <n v="3.8768224952633417"/>
    <n v="6.5195930946437137"/>
    <n v="-0.58092163575302691"/>
    <n v="568.04914740154675"/>
    <n v="-6.1637541979394521E-2"/>
  </r>
  <r>
    <x v="8"/>
    <x v="6"/>
    <n v="1997"/>
    <x v="2"/>
    <n v="0.29342072094781957"/>
    <n v="-2.8446349046298627"/>
    <n v="-11.772960255440719"/>
    <n v="-0.30501638517771618"/>
    <n v="-1.048987480043694"/>
    <n v="-1.4432400638601799"/>
    <n v="3.0407528779094193"/>
    <n v="4.9590790689858002"/>
    <n v="-1.2506512057810264"/>
    <n v="481.39450466347364"/>
    <n v="-3.3946727165784382E-2"/>
  </r>
  <r>
    <x v="8"/>
    <x v="7"/>
    <n v="1997"/>
    <x v="2"/>
    <n v="0.25630809013067485"/>
    <n v="-2.2662774339917218"/>
    <n v="-6.3387462696276531"/>
    <n v="-2.1630060905697815E-2"/>
    <n v="-0.74859526578140623"/>
    <n v="-1.0954894004569962"/>
    <n v="2.1301544191190218"/>
    <n v="3.6945119819153169"/>
    <n v="-1.4980036917472375"/>
    <n v="299.49014856436571"/>
    <n v="-7.4810736967075141E-3"/>
  </r>
  <r>
    <x v="8"/>
    <x v="8"/>
    <n v="1997"/>
    <x v="2"/>
    <n v="0.21779682379631965"/>
    <n v="-2.2623308965633142"/>
    <n v="-3.618855558356441"/>
    <n v="-0.23107301907402739"/>
    <n v="-0.68464834887824544"/>
    <n v="-1.0005881858667338"/>
    <n v="1.2508192588858078"/>
    <n v="2.3216536425510457"/>
    <n v="-1.8001848584152589"/>
    <n v="118.0520964624821"/>
    <n v="-1.3444248382488868E-2"/>
  </r>
  <r>
    <x v="8"/>
    <x v="9"/>
    <n v="1997"/>
    <x v="2"/>
    <n v="0.18052156094228999"/>
    <n v="-2.2469242216024132"/>
    <n v="-3.0327622238304719"/>
    <n v="-0.11693243452027617"/>
    <n v="-0.50448457841710237"/>
    <n v="-0.79364433999853623"/>
    <n v="0.81185912812965022"/>
    <n v="1.5749286451938167"/>
    <n v="-1.8912479569350367"/>
    <n v="-9.6918936061214485"/>
    <n v="-9.7579222130967573E-4"/>
  </r>
  <r>
    <x v="8"/>
    <x v="10"/>
    <n v="1997"/>
    <x v="2"/>
    <n v="0.16035518836855672"/>
    <n v="-2.1582897615001175"/>
    <n v="-4.6530652073151897"/>
    <n v="-0.41243484554022297"/>
    <n v="-0.52839148783918943"/>
    <n v="-1.0057165160965058"/>
    <n v="0.49001032713434223"/>
    <n v="0.83413971718288782"/>
    <n v="-2.0958390593362988"/>
    <n v="59.188303503907228"/>
    <n v="-5.8547533278580539E-3"/>
  </r>
  <r>
    <x v="8"/>
    <x v="11"/>
    <n v="1997"/>
    <x v="2"/>
    <n v="0.16754894546676752"/>
    <n v="-1.7168305184438282"/>
    <n v="-3.6889337030501643"/>
    <n v="-0.16939752961935969"/>
    <n v="-0.44584488698428709"/>
    <n v="-0.79321065456684314"/>
    <n v="0.53911436013780345"/>
    <n v="0.4280312578774893"/>
    <n v="-2.0978069069826066"/>
    <n v="80.031089824384509"/>
    <n v="-1.025123939164776E-2"/>
  </r>
  <r>
    <x v="8"/>
    <x v="0"/>
    <n v="1998"/>
    <x v="2"/>
    <n v="0.16929995039722875"/>
    <n v="-2.0665652926970082"/>
    <n v="-8.27244118818966"/>
    <n v="-1.0032770355432317"/>
    <n v="-0.85804662660497499"/>
    <n v="-2.0829911284223876"/>
    <n v="0.15141042633988475"/>
    <n v="-0.68175349862169365"/>
    <n v="-2.6668401408393434"/>
    <n v="156.93145872805482"/>
    <n v="-6.2775966237589145E-2"/>
  </r>
  <r>
    <x v="8"/>
    <x v="1"/>
    <n v="1998"/>
    <x v="2"/>
    <n v="0.14923115704562642"/>
    <n v="-3.8342996386858248"/>
    <n v="-14.791362070414252"/>
    <n v="-2.9911772119989921"/>
    <n v="-2.0749516847323757"/>
    <n v="-5.686917065792791"/>
    <n v="-0.94798756407024609"/>
    <n v="-3.2136795227291826"/>
    <n v="-4.1631795647424585"/>
    <n v="228.78951348626171"/>
    <n v="-0.18855558356440635"/>
  </r>
  <r>
    <x v="8"/>
    <x v="2"/>
    <n v="1998"/>
    <x v="2"/>
    <n v="0.24492384754872865"/>
    <n v="-4.3785423290534009"/>
    <n v="-13.26556998463127"/>
    <n v="-1.0584092960472282"/>
    <n v="-1.2981289184156386"/>
    <n v="-4.3691096709140744"/>
    <n v="1.4074176472023228"/>
    <n v="0.63930653699472306"/>
    <n v="-2.0397310066109919"/>
    <n v="203.53724680224758"/>
    <n v="-0.10099449490555146"/>
  </r>
  <r>
    <x v="9"/>
    <x v="3"/>
    <n v="1998"/>
    <x v="2"/>
    <n v="0.25809704253640925"/>
    <n v="-12.117550436260437"/>
    <n v="-27.468388397830491"/>
    <n v="-5.1956056823633689"/>
    <n v="-3.9895264968246087"/>
    <n v="-11.106629694983614"/>
    <n v="0.44268440440082291"/>
    <n v="-3.306959838018491"/>
    <n v="-4.3996844938484427"/>
    <n v="-599.5104775689764"/>
    <n v="-0.42219276775331965"/>
  </r>
  <r>
    <x v="9"/>
    <x v="4"/>
    <n v="1998"/>
    <x v="2"/>
    <n v="0.43519752241708387"/>
    <n v="-10.995174475134144"/>
    <n v="-31.094745939716951"/>
    <n v="-6.7818430624077219"/>
    <n v="-4.600273686484929"/>
    <n v="-13.983938924700205"/>
    <n v="4.7733083654434791"/>
    <n v="10.642623068889769"/>
    <n v="0.20166372573733279"/>
    <n v="-1231.9284093773631"/>
    <n v="-0.12117829234037956"/>
  </r>
  <r>
    <x v="9"/>
    <x v="5"/>
    <n v="1998"/>
    <x v="2"/>
    <n v="0.4861071582491035"/>
    <n v="-4.4076534636558042"/>
    <n v="-21.800987176463888"/>
    <n v="-0.63686705644144848"/>
    <n v="-1.6666531139969263"/>
    <n v="-4.7568244468477845"/>
    <n v="8.1716093253209952"/>
    <n v="21.238117696805098"/>
    <n v="4.5980955788480777"/>
    <n v="-187.3070574172406"/>
    <n v="-3.2363775340104234E-2"/>
  </r>
  <r>
    <x v="9"/>
    <x v="6"/>
    <n v="1998"/>
    <x v="2"/>
    <n v="0.46802789681539364"/>
    <n v="-5.3101420048735406"/>
    <n v="-20.902277119569781"/>
    <n v="-6.2179648769011053E-2"/>
    <n v="-1.6464162675405427"/>
    <n v="-2.5589446265019746"/>
    <n v="6.9681539366439793"/>
    <n v="18.985967565750776"/>
    <n v="3.3261070498277459"/>
    <n v="303.75497857322904"/>
    <n v="-7.9321065456684312E-2"/>
  </r>
  <r>
    <x v="9"/>
    <x v="7"/>
    <n v="1998"/>
    <x v="2"/>
    <n v="0.41243484554022292"/>
    <n v="-8.4732917537425685"/>
    <n v="-24.581832375159582"/>
    <n v="-0.63524073607259879"/>
    <n v="-1.9885019149922345"/>
    <n v="-2.4173625962578362"/>
    <n v="4.8950616781999887"/>
    <n v="13.250445205200972"/>
    <n v="0.99953649869487804"/>
    <n v="241.23600348032554"/>
    <n v="-0.16133098058986639"/>
  </r>
  <r>
    <x v="9"/>
    <x v="8"/>
    <n v="1998"/>
    <x v="2"/>
    <n v="0.39290815897823711"/>
    <n v="-5.5573481220065535"/>
    <n v="-16.119317704394589"/>
    <n v="0.14822283841693973"/>
    <n v="-1.2933366943954292"/>
    <n v="-0.66162507352323341"/>
    <n v="4.9537013696328041"/>
    <n v="12.898579951264601"/>
    <n v="1.3287958995042435"/>
    <n v="108.16990168893366"/>
    <n v="-3.1089824384505502E-2"/>
  </r>
  <r>
    <x v="9"/>
    <x v="9"/>
    <n v="1998"/>
    <x v="2"/>
    <n v="0.34331622986412091"/>
    <n v="-3.0210527171747561"/>
    <n v="-7.8604942387600927"/>
    <n v="0.21369849646681899"/>
    <n v="-1.0141733820145229"/>
    <n v="-1.2360034803255746E-2"/>
    <n v="3.3890890166453884"/>
    <n v="7.5851582003138809"/>
    <n v="-0.33648568431495318"/>
    <n v="189.31296096017954"/>
    <n v="-8.1316018442472977E-4"/>
  </r>
  <r>
    <x v="9"/>
    <x v="10"/>
    <n v="1998"/>
    <x v="2"/>
    <n v="0.30656138952812317"/>
    <n v="-2.0716068858404424"/>
    <n v="-4.1077599876399642"/>
    <n v="0.18751473852834269"/>
    <n v="-0.85333029753531153"/>
    <n v="0.14880831374972564"/>
    <n v="2.2054530521967526"/>
    <n v="4.0174992071688198"/>
    <n v="-1.4378298380998074"/>
    <n v="161.10980101970284"/>
    <n v="-1.6263203688494595E-4"/>
  </r>
  <r>
    <x v="9"/>
    <x v="11"/>
    <n v="1998"/>
    <x v="2"/>
    <n v="0.28064868498445505"/>
    <n v="-1.9892446012940088"/>
    <n v="-6.2146038148054803"/>
    <n v="0.178976556591883"/>
    <n v="-0.72817410301655316"/>
    <n v="-4.6046550710024281E-2"/>
    <n v="1.6736408705150829"/>
    <n v="2.7426266700277284"/>
    <n v="-1.7991765397865724"/>
    <n v="230.85774304680277"/>
    <n v="-1.5124779430299975E-3"/>
  </r>
  <r>
    <x v="9"/>
    <x v="0"/>
    <n v="1999"/>
    <x v="2"/>
    <n v="0.26216284345853291"/>
    <n v="-2.0844548167543526"/>
    <n v="-7.7313644014734457"/>
    <n v="-0.28964765769208872"/>
    <n v="-0.79640908462558047"/>
    <n v="-0.37356578872472085"/>
    <n v="1.4562072582678063"/>
    <n v="1.9571139318734396"/>
    <n v="-2.064938972328159"/>
    <n v="354.65119493889097"/>
    <n v="-2.9924294786830057E-2"/>
  </r>
  <r>
    <x v="9"/>
    <x v="1"/>
    <n v="1999"/>
    <x v="2"/>
    <n v="0.24939080749516845"/>
    <n v="-4.0331064616418777"/>
    <n v="-15.041761196538104"/>
    <n v="-1.8428703470296612"/>
    <n v="-1.8986639778169898"/>
    <n v="-3.4151751953617344"/>
    <n v="0.62969498361482223"/>
    <n v="-1.2827493487942188"/>
    <n v="-3.5854129905049992"/>
    <n v="181.11284765986056"/>
    <n v="-0.21493992101504072"/>
  </r>
  <r>
    <x v="9"/>
    <x v="2"/>
    <n v="1999"/>
    <x v="2"/>
    <n v="0.30607349341746826"/>
    <n v="-4.5613407385120803"/>
    <n v="-14.842287582230821"/>
    <n v="-0.66565292697008394"/>
    <n v="-1.3950576123990666"/>
    <n v="-2.5834099059173665"/>
    <n v="2.7839352073965049"/>
    <n v="2.3583271668686012"/>
    <n v="-1.559153337615977"/>
    <n v="-2.5964204688682453"/>
    <n v="-0.11514348211454174"/>
  </r>
  <r>
    <x v="10"/>
    <x v="3"/>
    <n v="1999"/>
    <x v="2"/>
    <n v="0.29468925083552211"/>
    <n v="-6.7529700675736102"/>
    <n v="-17.051318539239045"/>
    <n v="-1.251778787903429"/>
    <n v="-1.6150987583043983"/>
    <n v="-2.5286029094871396"/>
    <n v="2.6868438813761926"/>
    <n v="2.7240866178228451"/>
    <n v="-1.8094440423819089"/>
    <n v="350.12351903201414"/>
    <n v="-0.10066923083178154"/>
  </r>
  <r>
    <x v="10"/>
    <x v="4"/>
    <n v="1999"/>
    <x v="2"/>
    <n v="0.29673376787064715"/>
    <n v="-11.448017573553242"/>
    <n v="-27.138895891101587"/>
    <n v="-2.9507724440923329"/>
    <n v="-3.0366595844286799"/>
    <n v="-5.6356008498685588"/>
    <n v="1.9599193345097048"/>
    <n v="1.1458820987432026"/>
    <n v="-2.7413662717418705"/>
    <n v="-331.39201987828153"/>
    <n v="-0.34300839065144584"/>
  </r>
  <r>
    <x v="10"/>
    <x v="5"/>
    <n v="1999"/>
    <x v="2"/>
    <n v="0.35274888800344778"/>
    <n v="-7.4150450897322253"/>
    <n v="-21.463688331964512"/>
    <n v="0.29143661009782307"/>
    <n v="-1.6336388105092821"/>
    <n v="-1.2280345105182273"/>
    <n v="4.5153158720736393"/>
    <n v="8.1494913683046413"/>
    <n v="0.15482569911446872"/>
    <n v="-58.076225635687919"/>
    <n v="-9.7253958057197692E-2"/>
  </r>
  <r>
    <x v="10"/>
    <x v="6"/>
    <n v="1999"/>
    <x v="2"/>
    <n v="0.34299638685824718"/>
    <n v="-6.3964372741786404"/>
    <n v="-18.173262751029323"/>
    <n v="0.42517435509621049"/>
    <n v="-1.3908074951684737"/>
    <n v="0.43912276279304296"/>
    <n v="4.290395765061759"/>
    <n v="8.6017981682211584"/>
    <n v="8.1841862028401061E-2"/>
    <n v="467.18460633560204"/>
    <n v="-4.3525754138307705E-2"/>
  </r>
  <r>
    <x v="10"/>
    <x v="7"/>
    <n v="1999"/>
    <x v="2"/>
    <n v="0.30395927693796398"/>
    <n v="-3.1952316286785338"/>
    <n v="-12.089902989989998"/>
    <n v="0.29745399546256618"/>
    <n v="-0.94700635078104023"/>
    <n v="0.86894297307626667"/>
    <n v="3.3503825918667722"/>
    <n v="6.1203314440911711"/>
    <n v="-0.80454068646982735"/>
    <n v="381.50922530229229"/>
    <n v="-9.7579222130967573E-4"/>
  </r>
  <r>
    <x v="10"/>
    <x v="8"/>
    <n v="1999"/>
    <x v="2"/>
    <n v="0.26014620620115958"/>
    <n v="-2.1070498277455676"/>
    <n v="-10.311570456264178"/>
    <n v="0.20536089404251739"/>
    <n v="-0.81455339887404421"/>
    <n v="0.62969498361482235"/>
    <n v="2.2036803629947062"/>
    <n v="3.88353919838669"/>
    <n v="-1.5531467943870261"/>
    <n v="313.7953113183766"/>
    <n v="-1.008318628686665E-3"/>
  </r>
  <r>
    <x v="10"/>
    <x v="9"/>
    <n v="1999"/>
    <x v="2"/>
    <n v="0.21418639257747385"/>
    <n v="-1.637704611431406"/>
    <n v="-5.6181237141904576"/>
    <n v="0.14734462541776103"/>
    <n v="-0.72387519617489449"/>
    <n v="0.30103190027403509"/>
    <n v="1.291135740829586"/>
    <n v="2.4651764151020106"/>
    <n v="-1.8941753335989655"/>
    <n v="209.94250957496118"/>
    <n v="-1.6263203688494595E-4"/>
  </r>
  <r>
    <x v="10"/>
    <x v="10"/>
    <n v="1999"/>
    <x v="2"/>
    <n v="0.20247688592175772"/>
    <n v="-1.561918082243021"/>
    <n v="-5.1370581490847878"/>
    <n v="0.11221610545061275"/>
    <n v="-0.61426120331444101"/>
    <n v="0.10847556860225897"/>
    <n v="0.8523545053140017"/>
    <n v="1.721622742464038"/>
    <n v="-2.0405441667954176"/>
    <n v="253.73817868381892"/>
    <n v="-1.6263203688494595E-4"/>
  </r>
  <r>
    <x v="10"/>
    <x v="11"/>
    <n v="1999"/>
    <x v="2"/>
    <n v="0.19964708847995968"/>
    <n v="-1.3526594403831611"/>
    <n v="-5.9166456600285686"/>
    <n v="0.11394000504159313"/>
    <n v="-0.53239223594655904"/>
    <n v="-2.5880178136291055E-2"/>
    <n v="0.81825056717922862"/>
    <n v="1.3272834215612133"/>
    <n v="-2.0510881438534576"/>
    <n v="234.65876817074198"/>
    <n v="-8.4026552390555423E-4"/>
  </r>
  <r>
    <x v="10"/>
    <x v="0"/>
    <n v="2000"/>
    <x v="1"/>
    <n v="0.18718947445457279"/>
    <n v="-1.6456735812387684"/>
    <n v="-7.0527009115525665"/>
    <n v="-0.41780170275742623"/>
    <n v="-0.76664742187563528"/>
    <n v="-0.83218813274026848"/>
    <n v="0.52611463932280023"/>
    <n v="-0.34721939874935953"/>
    <n v="-2.5175439309789636"/>
    <n v="276.36907714450672"/>
    <n v="-7.0582304008066546E-2"/>
  </r>
  <r>
    <x v="10"/>
    <x v="1"/>
    <n v="2000"/>
    <x v="1"/>
    <n v="0.19695823880346189"/>
    <n v="-3.6754894546676748"/>
    <n v="-10.138643811444416"/>
    <n v="-0.93202251911604073"/>
    <n v="-1.1152004033274516"/>
    <n v="-1.8144693723216541"/>
    <n v="0.32249390807495165"/>
    <n v="-0.65019746239811749"/>
    <n v="-2.9096714561801531"/>
    <n v="291.07352323334163"/>
    <n v="-9.8143013192168713E-2"/>
  </r>
  <r>
    <x v="10"/>
    <x v="2"/>
    <n v="2000"/>
    <x v="1"/>
    <n v="0.22768485163892435"/>
    <n v="-3.0205648210641014"/>
    <n v="-9.0369743935857922"/>
    <n v="-1.9515844426193502E-2"/>
    <n v="-0.70159460712165689"/>
    <n v="-0.93220683542451033"/>
    <n v="1.2379550647682087"/>
    <n v="1.1916049342559989"/>
    <n v="-1.9642697414963772"/>
    <n v="309.32223098628202"/>
    <n v="-2.2768485163892432E-2"/>
  </r>
  <r>
    <x v="11"/>
    <x v="3"/>
    <n v="2000"/>
    <x v="1"/>
    <n v="0.21272270424550932"/>
    <n v="-6.2140074973369002"/>
    <n v="-15.425323434463355"/>
    <n v="-2.3729640501882465"/>
    <n v="-2.1766671816681167"/>
    <n v="-4.2780357302585053"/>
    <n v="4.3748017922050429E-2"/>
    <n v="-2.3015685859957555"/>
    <n v="-3.6135212275466135"/>
    <n v="168.41165421176316"/>
    <n v="-0.23695487774136628"/>
  </r>
  <r>
    <x v="11"/>
    <x v="4"/>
    <n v="2000"/>
    <x v="1"/>
    <n v="0.29449857879227764"/>
    <n v="-11.686586754517876"/>
    <n v="-26.993906626218024"/>
    <n v="-4.8180245647279714"/>
    <n v="-4.105421451109585"/>
    <n v="-9.3471136879253844"/>
    <n v="1.0688177464078648"/>
    <n v="-2.0188972818859034"/>
    <n v="-3.9912032892049067"/>
    <n v="-698.07602374764224"/>
    <n v="-0.39585198577923036"/>
  </r>
  <r>
    <x v="11"/>
    <x v="5"/>
    <n v="2000"/>
    <x v="1"/>
    <n v="0.43455280255657563"/>
    <n v="-4.1147531652260172"/>
    <n v="-21.2153492116412"/>
    <n v="-0.33063093098709534"/>
    <n v="-1.8297730469925269"/>
    <n v="-3.8581198110215729"/>
    <n v="6.1614773494230626"/>
    <n v="11.425551119314994"/>
    <n v="1.7278027598656656"/>
    <n v="-220.90260780471152"/>
    <n v="-6.3589126422013878E-2"/>
  </r>
  <r>
    <x v="11"/>
    <x v="6"/>
    <n v="2000"/>
    <x v="1"/>
    <n v="0.39794975212167044"/>
    <n v="2.789681539366386E-2"/>
    <n v="-18.746659944542476"/>
    <n v="3.4786992689689947E-2"/>
    <n v="-1.250987311990589"/>
    <n v="-0.85337366607848086"/>
    <n v="5.3435845727249811"/>
    <n v="8.8256449037895983"/>
    <n v="0.39963028316948201"/>
    <n v="542.4502142677087"/>
    <n v="-6.957398537937988E-2"/>
  </r>
  <r>
    <x v="11"/>
    <x v="7"/>
    <n v="2000"/>
    <x v="1"/>
    <n v="0.34412939004854565"/>
    <n v="-0.44870178976556596"/>
    <n v="-13.298421656082031"/>
    <n v="8.8309196028525647E-2"/>
    <n v="-0.82535758719110086"/>
    <n v="-0.39503321759353388"/>
    <n v="4.2035502573651975"/>
    <n v="7.0361124437903024"/>
    <n v="-0.37324052465095126"/>
    <n v="403.48601771062886"/>
    <n v="-2.0003740536848356E-2"/>
  </r>
  <r>
    <x v="11"/>
    <x v="8"/>
    <n v="2000"/>
    <x v="1"/>
    <n v="0.27829594151751952"/>
    <n v="-0.57390135282749333"/>
    <n v="-10.491219225275188"/>
    <n v="0.15326443156037309"/>
    <n v="-0.71103268632887995"/>
    <n v="-0.45542391395681037"/>
    <n v="2.5991093185446599"/>
    <n v="4.1016721283925719"/>
    <n v="-1.4482816570036132"/>
    <n v="336.69069826065044"/>
    <n v="-8.234602134274429E-3"/>
  </r>
  <r>
    <x v="11"/>
    <x v="9"/>
    <n v="2000"/>
    <x v="1"/>
    <n v="0.21890272164713728"/>
    <n v="-1.1390747863421617"/>
    <n v="-7.0383892923066913"/>
    <n v="9.1561836766224591E-2"/>
    <n v="-0.72452572432243423"/>
    <n v="-0.48740821454418293"/>
    <n v="1.4144108247883751"/>
    <n v="2.3645071842702294"/>
    <n v="-1.8905974287874967"/>
    <n v="156.59269619522345"/>
    <n v="-1.7889524057344057E-2"/>
  </r>
  <r>
    <x v="11"/>
    <x v="10"/>
    <n v="2000"/>
    <x v="1"/>
    <n v="0.18897842686030719"/>
    <n v="-1.6160745505257079"/>
    <n v="-6.23173438935736"/>
    <n v="4.3422753848280538E-2"/>
    <n v="-0.67622400936760529"/>
    <n v="-0.48789611065483784"/>
    <n v="0.81950283386324274"/>
    <n v="1.7123527163615959"/>
    <n v="-2.0664026606601236"/>
    <n v="230.30062532018178"/>
    <n v="-1.6263203688494595E-4"/>
  </r>
  <r>
    <x v="11"/>
    <x v="11"/>
    <n v="2000"/>
    <x v="1"/>
    <n v="0.19527770775565076"/>
    <n v="-1.6294429039576508"/>
    <n v="-7.4205528947147297"/>
    <n v="3.1425930594067744E-2"/>
    <n v="-0.63692126712040997"/>
    <n v="-0.58633728258129569"/>
    <n v="0.71304932358625317"/>
    <n v="0.80211746912024207"/>
    <n v="-2.1317536341483905"/>
    <n v="265.69800857070834"/>
    <n v="-3.8148054785312163E-2"/>
  </r>
  <r>
    <x v="11"/>
    <x v="0"/>
    <n v="2001"/>
    <x v="3"/>
    <n v="0.18718947445457279"/>
    <n v="-2.2127714938565748"/>
    <n v="-9.232132837847729"/>
    <n v="-1.2956894378623645"/>
    <n v="-1.1984354798051666"/>
    <n v="-2.1807329825902397"/>
    <n v="0.13839986338908911"/>
    <n v="-0.6669539832651632"/>
    <n v="-2.8985907934003921"/>
    <n v="322.16577083519689"/>
    <n v="-9.5790269725233176E-2"/>
  </r>
  <r>
    <x v="11"/>
    <x v="1"/>
    <n v="2001"/>
    <x v="3"/>
    <n v="0.21544408032938409"/>
    <n v="-2.415931434333249"/>
    <n v="-8.1125955802033456"/>
    <n v="-4.369380724308908E-3"/>
    <n v="-0.67372489706747329"/>
    <n v="-1.0684816401983031"/>
    <n v="0.97991765397865727"/>
    <n v="0.85539030333585397"/>
    <n v="-2.085875136543148"/>
    <n v="332.96933030837738"/>
    <n v="-3.0585665070162173E-2"/>
  </r>
  <r>
    <x v="11"/>
    <x v="2"/>
    <n v="2001"/>
    <x v="3"/>
    <n v="0.22183009831106629"/>
    <n v="-2.8592338404742357"/>
    <n v="-8.698049228717565"/>
    <n v="-0.17027574261853845"/>
    <n v="-0.85853452271562969"/>
    <n v="-1.3483822178130869"/>
    <n v="1.0154744383096028"/>
    <n v="0.86129926734267381"/>
    <n v="-2.1512965839140654"/>
    <n v="354.10686551143709"/>
    <n v="-3.8543792741732197E-2"/>
  </r>
  <r>
    <x v="12"/>
    <x v="3"/>
    <n v="2001"/>
    <x v="3"/>
    <n v="0.22199273034795122"/>
    <n v="-4.0487245582507292"/>
    <n v="-9.7227936931296099"/>
    <n v="-1.6422583084641842"/>
    <n v="-1.5841986712962588"/>
    <n v="-3.2825650324857492"/>
    <n v="0.55636419818340022"/>
    <n v="-0.3870642477861716"/>
    <n v="-2.8436211649332797"/>
    <n v="358.14583214747472"/>
    <n v="-0.14279092838498256"/>
  </r>
  <r>
    <x v="12"/>
    <x v="4"/>
    <n v="2001"/>
    <x v="3"/>
    <n v="0.25748136411105915"/>
    <n v="-7.5370016925348411"/>
    <n v="-14.966689473873744"/>
    <n v="-2.3801721343944684"/>
    <n v="-2.5915589326227093"/>
    <n v="-5.3701969822463891"/>
    <n v="0.87147538622204579"/>
    <n v="-0.32284201807771318"/>
    <n v="-3.1979905650185452"/>
    <n v="280.89434261226546"/>
    <n v="-0.22939248802621626"/>
  </r>
  <r>
    <x v="12"/>
    <x v="5"/>
    <n v="2001"/>
    <x v="3"/>
    <n v="0.33908779690511237"/>
    <n v="-5.4603706384120612"/>
    <n v="-16.381274547273065"/>
    <n v="-0.48057766899501525"/>
    <n v="-1.4586467388210802"/>
    <n v="-2.9423388113224429"/>
    <n v="3.8059149271815058"/>
    <n v="5.8633728258129576"/>
    <n v="-0.64727550680208534"/>
    <n v="308.5981931580701"/>
    <n v="-7.0744936044951495E-2"/>
  </r>
  <r>
    <x v="12"/>
    <x v="6"/>
    <n v="2001"/>
    <x v="3"/>
    <n v="0.32686328879926058"/>
    <n v="-2.6422989664734051"/>
    <n v="-14.824972691370471"/>
    <n v="-0.44483656835560037"/>
    <n v="-1.2207377531299888"/>
    <n v="-1.8509368960591543"/>
    <n v="3.567767414502983"/>
    <n v="4.5848248046382656"/>
    <n v="-1.2432568691706576"/>
    <n v="492.43508948827832"/>
    <n v="-6.6212923283757663E-2"/>
  </r>
  <r>
    <x v="12"/>
    <x v="7"/>
    <n v="2001"/>
    <x v="3"/>
    <n v="0.28379290436423071"/>
    <n v="-1.2291729347764215"/>
    <n v="-11.56232466233523"/>
    <n v="7.594916122526979E-2"/>
    <n v="-0.72354993210112462"/>
    <n v="-0.94603055855973039"/>
    <n v="2.6250437073599131"/>
    <n v="4.0495377184351549"/>
    <n v="-1.420428210153118"/>
    <n v="347.15141855794178"/>
    <n v="-1.6263203688494595E-4"/>
  </r>
  <r>
    <x v="12"/>
    <x v="8"/>
    <n v="2001"/>
    <x v="3"/>
    <n v="0.23090496596924628"/>
    <n v="-1.1452819090832702"/>
    <n v="-9.0350390723468603"/>
    <n v="-1.1595664229896639E-2"/>
    <n v="-0.70145365935635662"/>
    <n v="-0.86866649861356182"/>
    <n v="1.3360221830098313"/>
    <n v="2.2944290395765061"/>
    <n v="-1.8309385765902024"/>
    <n v="178.86816233929923"/>
    <n v="-3.8652214099655492E-3"/>
  </r>
  <r>
    <x v="12"/>
    <x v="9"/>
    <n v="2001"/>
    <x v="3"/>
    <n v="0.18458736186441366"/>
    <n v="-1.2769867536205957"/>
    <n v="-5.3691340657196056"/>
    <n v="-7.3672312708880514E-2"/>
    <n v="-0.62889808663408608"/>
    <n v="-0.74631841726501702"/>
    <n v="0.82519495515421593"/>
    <n v="1.5809460305585599"/>
    <n v="-1.9875261227709247"/>
    <n v="52.334176309391168"/>
    <n v="-3.2526407376989191E-4"/>
  </r>
  <r>
    <x v="12"/>
    <x v="10"/>
    <n v="2001"/>
    <x v="3"/>
    <n v="0.15937939614724705"/>
    <n v="-1.3270774209811589"/>
    <n v="-4.5224716816965778"/>
    <n v="-0.12164876358993959"/>
    <n v="-0.55294892540881624"/>
    <n v="-0.74599315319124704"/>
    <n v="0.53457150524081742"/>
    <n v="0.72712783691259353"/>
    <n v="-2.1068980378444753"/>
    <n v="138.12908104767553"/>
    <n v="-1.3498459061450514E-2"/>
  </r>
  <r>
    <x v="12"/>
    <x v="11"/>
    <n v="2001"/>
    <x v="3"/>
    <n v="0.15847407780858749"/>
    <n v="-1.5034030753718175"/>
    <n v="-5.2301487269977303"/>
    <n v="-0.24922275439038738"/>
    <n v="-0.55272666162507356"/>
    <n v="-0.86244853373666086"/>
    <n v="0.39290815897823705"/>
    <n v="0.32904797916141493"/>
    <n v="-2.1856986807831271"/>
    <n v="165.2877909419376"/>
    <n v="-2.0166372573733299E-2"/>
  </r>
  <r>
    <x v="12"/>
    <x v="0"/>
    <n v="2002"/>
    <x v="3"/>
    <n v="0.15693991559397286"/>
    <n v="-1.7453670198492401"/>
    <n v="-6.3810305992177403"/>
    <n v="-0.7573773957731933"/>
    <n v="-0.7315189019084869"/>
    <n v="-1.354236971140945"/>
    <n v="0.23955699033152522"/>
    <n v="-0.73916260764207942"/>
    <n v="-2.457044813257764"/>
    <n v="250.52798490774697"/>
    <n v="-7.0094407897411698E-2"/>
  </r>
  <r>
    <x v="12"/>
    <x v="1"/>
    <n v="2002"/>
    <x v="3"/>
    <n v="0.15393664397949752"/>
    <n v="-4.0332745147466609"/>
    <n v="-11.544071926728845"/>
    <n v="-2.6538946307033022"/>
    <n v="-1.9578186706999412"/>
    <n v="-4.6377615326443156"/>
    <n v="-0.77270817578354767"/>
    <n v="-3.1654482816570031"/>
    <n v="-3.9724392908158976"/>
    <n v="277.34845811276369"/>
    <n v="-0.21124275270985629"/>
  </r>
  <r>
    <x v="12"/>
    <x v="2"/>
    <n v="2002"/>
    <x v="3"/>
    <n v="0.22540800312253509"/>
    <n v="-9.5866706782569082"/>
    <n v="-17.762183172463146"/>
    <n v="-3.7354952552103242"/>
    <n v="-3.2308480447563368"/>
    <n v="-8.6650349252299197"/>
    <n v="-0.15482569911446825"/>
    <n v="-3.1409125283589612"/>
    <n v="-3.9662701155500626"/>
    <n v="13.406246696536778"/>
    <n v="-0.30526033323304358"/>
  </r>
  <r>
    <x v="13"/>
    <x v="3"/>
    <n v="2002"/>
    <x v="3"/>
    <n v="0.34331622986412091"/>
    <n v="-7.0027728762288879"/>
    <n v="-16.04121095814665"/>
    <n v="-1.8370914886523495"/>
    <n v="-2.262862161217138"/>
    <n v="-6.5527700301682428"/>
    <n v="3.3716873886986996"/>
    <n v="3.8966636037633049"/>
    <n v="-1.2595851256739066"/>
    <n v="-1.3866007464811416"/>
    <n v="-0.1005065987948966"/>
  </r>
  <r>
    <x v="13"/>
    <x v="4"/>
    <n v="2002"/>
    <x v="3"/>
    <n v="0.31978105081205666"/>
    <n v="-5.3172602542403409"/>
    <n v="-15.65000540170694"/>
    <n v="-0.7457956714321724"/>
    <n v="-1.7026180272966258"/>
    <n v="-3.6960279448305662"/>
    <n v="2.9282653318448628"/>
    <n v="4.1440095070042133"/>
    <n v="-1.4435161511037486"/>
    <n v="383.45331124635385"/>
    <n v="-5.4917353883827284E-2"/>
  </r>
  <r>
    <x v="13"/>
    <x v="5"/>
    <n v="2002"/>
    <x v="3"/>
    <n v="0.30282085267976944"/>
    <n v="-5.7391219496328576"/>
    <n v="-18.16925116078616"/>
    <n v="-1.1956707351781226"/>
    <n v="-1.7899281979557151"/>
    <n v="-3.3837221594281859"/>
    <n v="2.3088870276555782"/>
    <n v="2.868015970466022"/>
    <n v="-2.0945380030412188"/>
    <n v="432.53161160216945"/>
    <n v="-7.3347048635110629E-2"/>
  </r>
  <r>
    <x v="13"/>
    <x v="6"/>
    <n v="2002"/>
    <x v="3"/>
    <n v="0.29190824300478957"/>
    <n v="-3.5353331652802296"/>
    <n v="-15.740694059322747"/>
    <n v="-5.3272834215612165E-2"/>
    <n v="-1.1881354508024535"/>
    <n v="-1.6486009579026972"/>
    <n v="2.3477018737921185"/>
    <n v="3.3185446601125959"/>
    <n v="-1.6983446769179067"/>
    <n v="463.23317368288377"/>
    <n v="-2.2519116040668852E-2"/>
  </r>
  <r>
    <x v="13"/>
    <x v="7"/>
    <n v="2002"/>
    <x v="3"/>
    <n v="0.24996544069216192"/>
    <n v="-2.4767232897208418"/>
    <n v="-11.466371760573114"/>
    <n v="-0.3555136326304919"/>
    <n v="-1.0197028712686114"/>
    <n v="-1.3200842433951065"/>
    <n v="1.6004618749847532"/>
    <n v="2.518844987274043"/>
    <n v="-1.8362783284679247"/>
    <n v="334.21192580726478"/>
    <n v="-1.5937939614724703E-2"/>
  </r>
  <r>
    <x v="13"/>
    <x v="8"/>
    <n v="2002"/>
    <x v="3"/>
    <n v="0.20351230988992522"/>
    <n v="-2.0447021258717752"/>
    <n v="-8.8777413662717422"/>
    <n v="-9.5454163515670945E-2"/>
    <n v="-0.80732711536845636"/>
    <n v="-0.90328543819847074"/>
    <n v="1.041425090328544"/>
    <n v="1.8700949500042012"/>
    <n v="-1.8675741534324843"/>
    <n v="192.39391647760689"/>
    <n v="-6.0499117721199902E-3"/>
  </r>
  <r>
    <x v="13"/>
    <x v="9"/>
    <n v="2002"/>
    <x v="3"/>
    <n v="0.15222358652430942"/>
    <n v="-1.6518535986403962"/>
    <n v="-5.2354505314001809"/>
    <n v="-0.15954202818413202"/>
    <n v="-0.69834196638395785"/>
    <n v="-0.8559324101254705"/>
    <n v="0.6080811859128129"/>
    <n v="1.225595029964953"/>
    <n v="-2.0335509892093651"/>
    <n v="65.319856558543435"/>
    <n v="-3.5779048114688112E-3"/>
  </r>
  <r>
    <x v="13"/>
    <x v="10"/>
    <n v="2002"/>
    <x v="3"/>
    <n v="0.13287037413500086"/>
    <n v="-1.5150800556201565"/>
    <n v="-4.8444831147287708"/>
    <n v="-0.18718947445457279"/>
    <n v="-0.60564170535953876"/>
    <n v="-0.81901493775258771"/>
    <n v="0.41503695813038216"/>
    <n v="0.77152638298218357"/>
    <n v="-2.0868942973076261"/>
    <n v="128.9205298551762"/>
    <n v="-3.7405368483537571E-3"/>
  </r>
  <r>
    <x v="13"/>
    <x v="11"/>
    <n v="2002"/>
    <x v="3"/>
    <n v="0.14049239559700866"/>
    <n v="-1.5484413074531556"/>
    <n v="-4.7328795899504241"/>
    <n v="-0.20586505335686076"/>
    <n v="-0.5372657759852113"/>
    <n v="-0.81959499201747754"/>
    <n v="0.33408957230484837"/>
    <n v="0.13477859003445092"/>
    <n v="-2.1085623056885976"/>
    <n v="170.78800100831864"/>
    <n v="-2.6888496764977735E-2"/>
  </r>
  <r>
    <x v="13"/>
    <x v="0"/>
    <n v="2003"/>
    <x v="1"/>
    <n v="0.13823723135220406"/>
    <n v="-1.8151361636728816"/>
    <n v="-5.2913959520886023"/>
    <n v="-0.22345641867991578"/>
    <n v="-0.48480610195402396"/>
    <n v="-0.80876911942883634"/>
    <n v="0.34835782300755419"/>
    <n v="-0.69264984509298488"/>
    <n v="-2.1091748863608641"/>
    <n v="192.65813932686598"/>
    <n v="-7.6274425299039661E-2"/>
  </r>
  <r>
    <x v="13"/>
    <x v="1"/>
    <n v="2003"/>
    <x v="1"/>
    <n v="0.14183682043525753"/>
    <n v="-2.6254936559952942"/>
    <n v="-8.2425006301991424"/>
    <n v="-0.88059826905302074"/>
    <n v="-0.97218721115872608"/>
    <n v="-1.9816822115788588"/>
    <n v="-1.2772035963364509E-2"/>
    <n v="-1.6262498949668092"/>
    <n v="-2.9614318124527355"/>
    <n v="236.90647844718933"/>
    <n v="-0.11814133266112091"/>
  </r>
  <r>
    <x v="13"/>
    <x v="2"/>
    <n v="2003"/>
    <x v="1"/>
    <n v="0.12831667710222236"/>
    <n v="-12.319702058108426"/>
    <n v="-22.092098522487941"/>
    <n v="-5.8838644624604601"/>
    <n v="-4.5919155614464495"/>
    <n v="-10.906104393504476"/>
    <n v="-2.8159737186628391"/>
    <n v="-9.216357530269887"/>
    <n v="-6.7074330972458274"/>
    <n v="-182.97193784203549"/>
    <n v="-0.53733624986786144"/>
  </r>
  <r>
    <x v="14"/>
    <x v="3"/>
    <n v="2003"/>
    <x v="1"/>
    <n v="0.30428454101173391"/>
    <n v="-12.763850150841215"/>
    <n v="-22.067053188807666"/>
    <n v="-1.8483130991974108"/>
    <n v="-2.1387739170739244"/>
    <n v="-6.4768208689429736"/>
    <n v="2.6920481065565105"/>
    <n v="1.9023069354432127"/>
    <n v="-1.4266082275547465"/>
    <n v="-465.25838164860096"/>
    <n v="-0.14799515356530085"/>
  </r>
  <r>
    <x v="14"/>
    <x v="4"/>
    <n v="2003"/>
    <x v="1"/>
    <n v="0.30735712485145306"/>
    <n v="-9.0680254960567535"/>
    <n v="-17.094601894198565"/>
    <n v="-1.1071698656775539"/>
    <n v="-1.8102920522885229"/>
    <n v="-4.4472253232021313"/>
    <n v="2.8665058158378045"/>
    <n v="3.8991321257517377"/>
    <n v="-1.2245669631603586"/>
    <n v="135.22939248802624"/>
    <n v="-7.2382872987864152E-2"/>
  </r>
  <r>
    <x v="14"/>
    <x v="5"/>
    <n v="2003"/>
    <x v="1"/>
    <n v="0.29338819454044252"/>
    <n v="-9.8132171056376389"/>
    <n v="-20.174341543540663"/>
    <n v="-0.79396960407230621"/>
    <n v="-1.8263577742179433"/>
    <n v="-3.3677842198134607"/>
    <n v="2.3783309074054499"/>
    <n v="3.00836741829773"/>
    <n v="-1.8704310562137636"/>
    <n v="342.1582897615001"/>
    <n v="-0.1065239841596396"/>
  </r>
  <r>
    <x v="14"/>
    <x v="6"/>
    <n v="2003"/>
    <x v="1"/>
    <n v="0.27375850768842952"/>
    <n v="-11.867742206537265"/>
    <n v="-26.312074615578524"/>
    <n v="-2.2902277119569781"/>
    <n v="-2.542811528442988"/>
    <n v="-4.9036215444080336"/>
    <n v="1.4259305940677254"/>
    <n v="0.70683135870935265"/>
    <n v="-2.9585749096714564"/>
    <n v="292.68128728678266"/>
    <n v="-0.19695823880346189"/>
  </r>
  <r>
    <x v="14"/>
    <x v="7"/>
    <n v="2003"/>
    <x v="1"/>
    <n v="0.28899712954454898"/>
    <n v="-8.9803784447498334"/>
    <n v="-21.799523488131925"/>
    <n v="-0.50659879489660653"/>
    <n v="-1.5864755198126477"/>
    <n v="-3.386974800165885"/>
    <n v="2.5435650568805546"/>
    <n v="3.320783561153712"/>
    <n v="-1.4993047480423167"/>
    <n v="-159.93445928913536"/>
    <n v="-8.3104970848207393E-2"/>
  </r>
  <r>
    <x v="14"/>
    <x v="8"/>
    <n v="2003"/>
    <x v="1"/>
    <n v="0.23292160322661959"/>
    <n v="-3.5124779430299977"/>
    <n v="-12.950844466851525"/>
    <n v="-9.3437526258297626E-2"/>
    <n v="-1.1824216452398961"/>
    <n v="-1.6057474161835141"/>
    <n v="1.5916309553819004"/>
    <n v="2.9417695991933446"/>
    <n v="-1.6440635240736075"/>
    <n v="170.53155197042264"/>
    <n v="-7.5623897151499879E-3"/>
  </r>
  <r>
    <x v="14"/>
    <x v="9"/>
    <n v="2003"/>
    <x v="1"/>
    <n v="0.17043837465542339"/>
    <n v="-3.2869560974816427"/>
    <n v="-7.756734999227497"/>
    <n v="-0.18312367353244918"/>
    <n v="-1.0034396675801167"/>
    <n v="-1.1382616261577365"/>
    <n v="0.68630719565447185"/>
    <n v="1.6032266196117977"/>
    <n v="-1.9790692568529078"/>
    <n v="110.14645014921494"/>
    <n v="-1.3823723135220407E-2"/>
  </r>
  <r>
    <x v="14"/>
    <x v="10"/>
    <n v="2003"/>
    <x v="1"/>
    <n v="0.14766988949153093"/>
    <n v="-2.1332444278198364"/>
    <n v="-6.6049749140083112"/>
    <n v="-0.24280963106922432"/>
    <n v="-0.84617448791237393"/>
    <n v="-1.0881709587971733"/>
    <n v="0.47862608455239597"/>
    <n v="1.1558258861413111"/>
    <n v="-2.0862437691600868"/>
    <n v="172.43077973930087"/>
    <n v="-4.8789611065483786E-4"/>
  </r>
  <r>
    <x v="14"/>
    <x v="11"/>
    <n v="2003"/>
    <x v="1"/>
    <n v="0.13276195277707756"/>
    <n v="-1.8610200823460215"/>
    <n v="-5.8221998151415848"/>
    <n v="-0.23140912528358959"/>
    <n v="-0.72447693471136876"/>
    <n v="-0.9012688009410974"/>
    <n v="0.45307117048987489"/>
    <n v="4.0332745147465742E-3"/>
    <n v="-2.0951180573061086"/>
    <n v="200.57289303419887"/>
    <n v="-5.8818586673388788E-2"/>
  </r>
  <r>
    <x v="14"/>
    <x v="0"/>
    <n v="2004"/>
    <x v="4"/>
    <n v="0.13352090228254065"/>
    <n v="-1.889946900639957"/>
    <n v="-6.962114867007652"/>
    <n v="-0.25256755328232106"/>
    <n v="-0.63621652829390873"/>
    <n v="-0.89593989119916728"/>
    <n v="0.45780918383112301"/>
    <n v="-0.13612301487269973"/>
    <n v="-2.0829911284223881"/>
    <n v="226.53309155370516"/>
    <n v="-5.903542938923538E-2"/>
  </r>
  <r>
    <x v="14"/>
    <x v="1"/>
    <n v="2004"/>
    <x v="4"/>
    <n v="0.13948407696832199"/>
    <n v="-2.1588101840181491"/>
    <n v="-9.1210822619947898"/>
    <n v="-1.2294765145786068"/>
    <n v="-1.0526846483488783"/>
    <n v="-2.2467019578186704"/>
    <n v="0.13410637761532651"/>
    <n v="-1.2472901436854045"/>
    <n v="-2.6575917990084865"/>
    <n v="271.06007898495926"/>
    <n v="-0.12872867826233089"/>
  </r>
  <r>
    <x v="14"/>
    <x v="2"/>
    <n v="2004"/>
    <x v="4"/>
    <n v="0.15580149133577822"/>
    <n v="-7.2304577278678117"/>
    <n v="-17.793408523545054"/>
    <n v="-4.2194881969799232"/>
    <n v="-3.2996413963586684"/>
    <n v="-8.0390642152597636"/>
    <n v="-1.2465745627231108"/>
    <n v="-5.4099547069777278"/>
    <n v="-4.6759963245159657"/>
    <n v="-68.04313001618182"/>
    <n v="-0.39991217870008211"/>
  </r>
  <r>
    <x v="15"/>
    <x v="3"/>
    <n v="2004"/>
    <x v="4"/>
    <n v="0.29973084397895539"/>
    <n v="-6.1520446912837352"/>
    <n v="-14.588581604690306"/>
    <n v="-1.5534612163250039"/>
    <n v="-2.0278588679183911"/>
    <n v="-5.7140766159525773"/>
    <n v="2.7130276393146686"/>
    <n v="2.9947063271993946"/>
    <n v="-1.3449669450385031"/>
    <n v="162.47200696065121"/>
    <n v="-0.10066923083178153"/>
  </r>
  <r>
    <x v="15"/>
    <x v="4"/>
    <n v="2004"/>
    <x v="4"/>
    <n v="0.29988786801456846"/>
    <n v="-12.49967403492607"/>
    <n v="-26.239927679215601"/>
    <n v="-3.648722651530298"/>
    <n v="-3.49156402388672"/>
    <n v="-8.2412663091191991"/>
    <n v="1.6399085559312609"/>
    <n v="0.80595951079161832"/>
    <n v="-2.8066027485375034"/>
    <n v="-342.03193588484311"/>
    <n v="-0.34665299062089833"/>
  </r>
  <r>
    <x v="15"/>
    <x v="5"/>
    <n v="2004"/>
    <x v="4"/>
    <n v="0.36364523447473918"/>
    <n v="-3.8691787895297489"/>
    <n v="-18.273010400318757"/>
    <n v="-0.4867576863966433"/>
    <n v="-1.6422583084641842"/>
    <n v="-3.8127454727306729"/>
    <n v="4.8026866812493383"/>
    <n v="10.053587256153591"/>
    <n v="0.82552021922798602"/>
    <n v="68.146076095530063"/>
    <n v="-6.0173853647429981E-3"/>
  </r>
  <r>
    <x v="15"/>
    <x v="6"/>
    <n v="2004"/>
    <x v="4"/>
    <n v="0.30249558860599945"/>
    <n v="-1.9285774304680277"/>
    <n v="-16.658600117637171"/>
    <n v="-1.8317788421141078E-2"/>
    <n v="-1.3096378455591966"/>
    <n v="-1.7504411394000505"/>
    <n v="3.443576170069742"/>
    <n v="6.2700613393832443"/>
    <n v="-0.67943870263003114"/>
    <n v="508.70061339383244"/>
    <n v="-2.1342744307201074E-2"/>
  </r>
  <r>
    <x v="15"/>
    <x v="7"/>
    <n v="2004"/>
    <x v="4"/>
    <n v="0.24102067866348992"/>
    <n v="-2.1578018653894628"/>
    <n v="-14.121177130682973"/>
    <n v="-0.10310871138505576"/>
    <n v="-1.1023199460061637"/>
    <n v="-1.2851183554648429"/>
    <n v="2.0506273530822838"/>
    <n v="4.0368524195581292"/>
    <n v="-1.4649893882595935"/>
    <n v="395.08688616570583"/>
    <n v="-1.4636883319645135E-3"/>
  </r>
  <r>
    <x v="15"/>
    <x v="8"/>
    <n v="2004"/>
    <x v="4"/>
    <n v="0.17948071590622636"/>
    <n v="-2.0613393832451052"/>
    <n v="-11.147970758759769"/>
    <n v="-0.15242416603646752"/>
    <n v="-0.94126543987900169"/>
    <n v="-1.0389042937568269"/>
    <n v="1.0498277455675995"/>
    <n v="2.2870347029661366"/>
    <n v="-1.7835476010419291"/>
    <n v="201.03655155028991"/>
    <n v="-9.5790269725233163E-3"/>
  </r>
  <r>
    <x v="15"/>
    <x v="9"/>
    <n v="2004"/>
    <x v="4"/>
    <n v="0.1302682615448417"/>
    <n v="-1.7479691324393991"/>
    <n v="-7.168007025703993"/>
    <n v="-0.20085056555290826"/>
    <n v="-0.80470331850671262"/>
    <n v="-0.96115533799003072"/>
    <n v="0.5371736178309765"/>
    <n v="1.3901786512925178"/>
    <n v="-1.9954950925782871"/>
    <n v="105.16942192442481"/>
    <n v="-8.2942338811322451E-3"/>
  </r>
  <r>
    <x v="15"/>
    <x v="10"/>
    <n v="2004"/>
    <x v="4"/>
    <n v="0.10424713564325037"/>
    <n v="-1.7531733576197175"/>
    <n v="-6.3385836375907694"/>
    <n v="-0.20426583832749212"/>
    <n v="-0.69931775860526768"/>
    <n v="-0.91773258414175007"/>
    <n v="0.31631931174121991"/>
    <n v="0.92570155394911247"/>
    <n v="-2.0842921847174671"/>
    <n v="153.77509615619184"/>
    <n v="-1.6263203688494595E-4"/>
  </r>
  <r>
    <x v="15"/>
    <x v="11"/>
    <n v="2004"/>
    <x v="4"/>
    <n v="0.11125115536509537"/>
    <n v="-1.6591883035039072"/>
    <n v="-5.8837072514914714"/>
    <n v="-0.22535921351146962"/>
    <n v="-0.62347701873792127"/>
    <n v="-0.95773464414755072"/>
    <n v="0.22888832871187295"/>
    <n v="-0.1077220401646921"/>
    <n v="-2.1280564658432066"/>
    <n v="149.2306528863121"/>
    <n v="-5.5793630787328796E-2"/>
  </r>
  <r>
    <x v="15"/>
    <x v="0"/>
    <n v="2005"/>
    <x v="1"/>
    <n v="0.10115712694243638"/>
    <n v="-2.2947380404465876"/>
    <n v="-9.1896858762207572"/>
    <n v="-1.9665465900127668"/>
    <n v="-1.4646641241858231"/>
    <n v="-3.1082234889450873"/>
    <n v="-0.56758580872846154"/>
    <n v="-2.2413947323483252"/>
    <n v="-3.2126332566252223"/>
    <n v="225.33742081852705"/>
    <n v="-0.16507151743822016"/>
  </r>
  <r>
    <x v="15"/>
    <x v="1"/>
    <n v="2005"/>
    <x v="1"/>
    <n v="0.15444080329384083"/>
    <n v="-2.557936307873288"/>
    <n v="-9.0431056213763554"/>
    <n v="-0.58381648600957914"/>
    <n v="-0.81320897403579528"/>
    <n v="-1.8401814973531636"/>
    <n v="0.59457188471556999"/>
    <n v="-0.12200655407108643"/>
    <n v="-2.0552894714729857"/>
    <n v="285.81547769095039"/>
    <n v="-8.7219561381396526E-2"/>
  </r>
  <r>
    <x v="15"/>
    <x v="2"/>
    <n v="2005"/>
    <x v="1"/>
    <n v="0.16669783780706959"/>
    <n v="-5.8079153012351892"/>
    <n v="-13.384941899704822"/>
    <n v="-3.3985216747847153"/>
    <n v="-2.4206152369955358"/>
    <n v="-6.1190303877960917"/>
    <n v="-0.71590622636753187"/>
    <n v="-3.1384730478056868"/>
    <n v="-3.6883319645136896"/>
    <n v="192.63927401058734"/>
    <n v="-0.26883075697081571"/>
  </r>
  <r>
    <x v="16"/>
    <x v="3"/>
    <n v="2005"/>
    <x v="1"/>
    <n v="0.29908031583141564"/>
    <n v="-7.5044927100189476"/>
    <n v="-14.534587768444505"/>
    <n v="-2.5246997406019012"/>
    <n v="-2.3947567431308299"/>
    <n v="-6.848597705261958"/>
    <n v="1.8317246314351463"/>
    <n v="1.8014750725745463"/>
    <n v="-1.9512591785455813"/>
    <n v="248.83758751636486"/>
    <n v="-0.14718199338087609"/>
  </r>
  <r>
    <x v="16"/>
    <x v="4"/>
    <n v="2005"/>
    <x v="1"/>
    <n v="0.31960099391407681"/>
    <n v="-4.3066008858799387"/>
    <n v="-14.889265007742447"/>
    <n v="-0.59094673916957763"/>
    <n v="-1.7186430912168242"/>
    <n v="-3.8434945442759916"/>
    <n v="2.8852317332276995"/>
    <n v="4.8435305556555877"/>
    <n v="-1.0689978033058443"/>
    <n v="415.18077712557164"/>
    <n v="-8.1385717886852255E-2"/>
  </r>
  <r>
    <x v="16"/>
    <x v="5"/>
    <n v="2005"/>
    <x v="1"/>
    <n v="0.32168616895842311"/>
    <n v="-7.5162022166746629"/>
    <n v="-19.671320653455524"/>
    <n v="-1.5858249916651079"/>
    <n v="-2.1275523065288628"/>
    <n v="-4.3995218618115581"/>
    <n v="2.6126836725566571"/>
    <n v="4.7919529668149323"/>
    <n v="-1.4132724005301807"/>
    <n v="372.73376322401759"/>
    <n v="-0.13596038283581482"/>
  </r>
  <r>
    <x v="16"/>
    <x v="6"/>
    <n v="2005"/>
    <x v="1"/>
    <n v="0.33459373161919165"/>
    <n v="-6.3058566507016209"/>
    <n v="-17.952777077556508"/>
    <n v="-0.63574489538694223"/>
    <n v="-1.5664229896647339"/>
    <n v="-3.2730022687169145"/>
    <n v="3.2906478447189311"/>
    <n v="6.8558944626501974"/>
    <n v="-0.52163683724056786"/>
    <n v="503.61078900932688"/>
    <n v="-6.6380976388538779E-2"/>
  </r>
  <r>
    <x v="16"/>
    <x v="7"/>
    <n v="2005"/>
    <x v="1"/>
    <n v="0.30574822934369839"/>
    <n v="-8.2626832659765661"/>
    <n v="-21.65494360734121"/>
    <n v="-1.2828415069484538"/>
    <n v="-1.9987477333159862"/>
    <n v="-3.8197386503167259"/>
    <n v="2.2293599616188389"/>
    <n v="4.0153849906893155"/>
    <n v="-1.7881392455499809"/>
    <n v="19.008107207038634"/>
    <n v="-0.14571830504891159"/>
  </r>
  <r>
    <x v="16"/>
    <x v="8"/>
    <n v="2005"/>
    <x v="1"/>
    <n v="0.26149063103940845"/>
    <n v="-3.2852701453659354"/>
    <n v="-13.205949079909253"/>
    <n v="-0.69742038484160984"/>
    <n v="-1.424082009915133"/>
    <n v="-2.3409797496008737"/>
    <n v="2.0042013276195276"/>
    <n v="3.7359885723888748"/>
    <n v="-1.5496176791866227"/>
    <n v="285.82337618687501"/>
    <n v="-5.1256196958238798E-2"/>
  </r>
  <r>
    <x v="16"/>
    <x v="9"/>
    <n v="2005"/>
    <x v="1"/>
    <n v="0.21174691202419962"/>
    <n v="-2.4962391341470349"/>
    <n v="-9.7993933825024211"/>
    <n v="-0.14360408856940726"/>
    <n v="-1.0969530887889605"/>
    <n v="-1.2566577490099777"/>
    <n v="1.1389121543052767"/>
    <n v="2.6845670328598028"/>
    <n v="-1.7352838335623733"/>
    <n v="165.77067256478855"/>
    <n v="-9.7579222130967577E-3"/>
  </r>
  <r>
    <x v="16"/>
    <x v="10"/>
    <n v="2005"/>
    <x v="1"/>
    <n v="0.18165998520048462"/>
    <n v="-2.1374728607788449"/>
    <n v="-8.0483342413622054"/>
    <n v="-0.17954576872098035"/>
    <n v="-0.93822422078925316"/>
    <n v="-0.9901038405555509"/>
    <n v="0.54758206819161304"/>
    <n v="1.5089000382185287"/>
    <n v="-1.9676850142709612"/>
    <n v="205.39873309643261"/>
    <n v="-1.5937939614724703E-2"/>
  </r>
  <r>
    <x v="16"/>
    <x v="11"/>
    <n v="2005"/>
    <x v="1"/>
    <n v="0.17208637929585749"/>
    <n v="-1.6855726409545417"/>
    <n v="-6.8338795059238722"/>
    <n v="-0.18653894630703299"/>
    <n v="-0.80514242500630195"/>
    <n v="-0.9442903957650618"/>
    <n v="0.46164187883371149"/>
    <n v="0.36568355600369701"/>
    <n v="-2.0433577010335267"/>
    <n v="194.16754894546676"/>
    <n v="-6.7053188807663228E-2"/>
  </r>
  <r>
    <x v="16"/>
    <x v="0"/>
    <n v="2006"/>
    <x v="2"/>
    <n v="0.16458362132756529"/>
    <n v="-1.8034266570171655"/>
    <n v="-7.986534067345926"/>
    <n v="-0.44317230051147777"/>
    <n v="-0.82779706774437489"/>
    <n v="-1.3813965213007311"/>
    <n v="0.43991965977377878"/>
    <n v="-4.9928035323678184E-2"/>
    <n v="-2.1630060905697812"/>
    <n v="231.01116468933216"/>
    <n v="-8.3267602885092329E-2"/>
  </r>
  <r>
    <x v="16"/>
    <x v="1"/>
    <n v="2006"/>
    <x v="2"/>
    <n v="0.16754894546676752"/>
    <n v="-2.5088648012772032"/>
    <n v="-11.290479791614151"/>
    <n v="-1.3585412990505001"/>
    <n v="-1.3625745735652466"/>
    <n v="-2.7585917149819341"/>
    <n v="-3.5459205108814618E-2"/>
    <n v="-2.2712377111167132"/>
    <n v="-2.994538274094614"/>
    <n v="287.78842114108062"/>
    <n v="-0.23964372741786405"/>
  </r>
  <r>
    <x v="16"/>
    <x v="2"/>
    <n v="2006"/>
    <x v="2"/>
    <n v="0.15027200208169009"/>
    <n v="-11.952478918822218"/>
    <n v="-28.559161469217823"/>
    <n v="-5.6332484936207585"/>
    <n v="-4.3936671084836991"/>
    <n v="-10.841539474861152"/>
    <n v="-2.5516966587248024"/>
    <n v="-8.9646031371719914"/>
    <n v="-6.416972279369312"/>
    <n v="-105.45370272489976"/>
    <n v="-0.59994958406856558"/>
  </r>
  <r>
    <x v="17"/>
    <x v="3"/>
    <n v="2006"/>
    <x v="2"/>
    <n v="0.34429202208543064"/>
    <n v="-10.591086138058335"/>
    <n v="-22.154874488725532"/>
    <n v="-1.4879205054603706"/>
    <n v="-2.5996731096058614"/>
    <n v="-6.6126186197419035"/>
    <n v="3.6876814363661499"/>
    <n v="3.948217959455834"/>
    <n v="-0.87252087788773469"/>
    <n v="-594.38252681395704"/>
    <n v="-9.1887100839994476E-2"/>
  </r>
  <r>
    <x v="17"/>
    <x v="4"/>
    <n v="2006"/>
    <x v="2"/>
    <n v="0.31654002664842085"/>
    <n v="-7.9734596132377815"/>
    <n v="-23.396953437286182"/>
    <n v="-1.7611365191400481"/>
    <n v="-2.5431236270661528"/>
    <n v="-5.7297706075119734"/>
    <n v="2.960135402787281"/>
    <n v="3.8195469768446833"/>
    <n v="-1.3689725953401273"/>
    <n v="83.576470164572029"/>
    <n v="-0.19104036875652708"/>
  </r>
  <r>
    <x v="17"/>
    <x v="5"/>
    <n v="2006"/>
    <x v="2"/>
    <n v="0.36722313928620792"/>
    <n v="-13.403319319872823"/>
    <n v="-29.184644283077326"/>
    <n v="-3.8483618888084763"/>
    <n v="-3.2331248932727252"/>
    <n v="-8.300413898533872"/>
    <n v="3.1039950559860783"/>
    <n v="5.9520072859152524"/>
    <n v="-1.0179139188628767"/>
    <n v="-324.2627483187913"/>
    <n v="-0.25045333680281678"/>
  </r>
  <r>
    <x v="17"/>
    <x v="6"/>
    <n v="2006"/>
    <x v="2"/>
    <n v="0.44903789597512811"/>
    <n v="-10.03613141752794"/>
    <n v="-31.87244769347113"/>
    <n v="-2.8431224266868331"/>
    <n v="-3.0347029661372993"/>
    <n v="-7.1214183682043526"/>
    <n v="5.4593731619191654"/>
    <n v="12.319132845979329"/>
    <n v="1.2496428871523408"/>
    <n v="-453.29333669439552"/>
    <n v="-0.21292328375766745"/>
  </r>
  <r>
    <x v="17"/>
    <x v="7"/>
    <n v="2006"/>
    <x v="2"/>
    <n v="0.41503695813038211"/>
    <n v="-1.1015067858217389"/>
    <n v="-20.455532335314736"/>
    <n v="0.23207591663481789"/>
    <n v="-1.5534612163250034"/>
    <n v="-1.9094627450661503"/>
    <n v="5.5112744659570492"/>
    <n v="13.365263423241743"/>
    <n v="1.7585402148369205"/>
    <n v="445.39987152069085"/>
    <n v="-1.854005220488384E-2"/>
  </r>
  <r>
    <x v="17"/>
    <x v="8"/>
    <n v="2006"/>
    <x v="2"/>
    <n v="0.33308125367616165"/>
    <n v="-1.8289219393328293"/>
    <n v="-12.825981009999163"/>
    <n v="0.1277203596336442"/>
    <n v="-1.3736660784807997"/>
    <n v="-1.1279724392908157"/>
    <n v="3.4010587345601202"/>
    <n v="7.434669355516343"/>
    <n v="-0.35896143181245271"/>
    <n v="406.53995462566172"/>
    <n v="-2.4871859507604403E-2"/>
  </r>
  <r>
    <x v="17"/>
    <x v="9"/>
    <n v="2006"/>
    <x v="2"/>
    <n v="0.24931491254462215"/>
    <n v="-1.9922424518405879"/>
    <n v="-9.7237694853509176"/>
    <n v="6.3914390495783763E-2"/>
    <n v="-1.2390934890264031"/>
    <n v="-0.84471079958040918"/>
    <n v="1.8032640249802809"/>
    <n v="4.07864885303756"/>
    <n v="-1.6150987583043983"/>
    <n v="290.47870740057084"/>
    <n v="-1.6263203688494595E-4"/>
  </r>
  <r>
    <x v="17"/>
    <x v="10"/>
    <n v="2006"/>
    <x v="2"/>
    <n v="0.21044585572912008"/>
    <n v="-2.2657895378810671"/>
    <n v="-8.6995129170495282"/>
    <n v="2.325638127454727E-2"/>
    <n v="-1.1433032193011701"/>
    <n v="-0.7079372565601697"/>
    <n v="0.93171893931385552"/>
    <n v="2.2924611919301987"/>
    <n v="-2.0050903827544988"/>
    <n v="235.0197191344723"/>
    <n v="-2.0816900721273082E-2"/>
  </r>
  <r>
    <x v="17"/>
    <x v="11"/>
    <n v="2006"/>
    <x v="2"/>
    <n v="0.20536089404251745"/>
    <n v="-2.1626754054281152"/>
    <n v="-7.3891269641206616"/>
    <n v="2.2183009831106635E-2"/>
    <n v="-0.99453827409461371"/>
    <n v="-0.67103604739097544"/>
    <n v="0.67204436601966211"/>
    <n v="1.3956810352071254"/>
    <n v="-2.0865473489622719"/>
    <n v="270.77119569784054"/>
    <n v="-3.2098143013192165E-2"/>
  </r>
  <r>
    <x v="17"/>
    <x v="0"/>
    <n v="2007"/>
    <x v="3"/>
    <n v="0.19971214129471362"/>
    <n v="-2.0746968945412556"/>
    <n v="-8.5580230449596257"/>
    <n v="-1.6263203688494623E-2"/>
    <n v="-0.8692682371500362"/>
    <n v="-0.83511550940419743"/>
    <n v="0.66776714344958821"/>
    <n v="0.70175723915854182"/>
    <n v="-2.1106385746928282"/>
    <n v="327.75462078274808"/>
    <n v="-6.456491864332356E-2"/>
  </r>
  <r>
    <x v="17"/>
    <x v="1"/>
    <n v="2007"/>
    <x v="3"/>
    <n v="0.20199983194689522"/>
    <n v="-2.4426518779934456"/>
    <n v="-11.049827745567598"/>
    <n v="-0.92025880178136299"/>
    <n v="-1.1758675741534323"/>
    <n v="-1.9329468111923369"/>
    <n v="0.41223426602806484"/>
    <n v="-0.40769683219897496"/>
    <n v="-2.5749096714561799"/>
    <n v="354.69842870347031"/>
    <n v="-0.13595496176791866"/>
  </r>
  <r>
    <x v="17"/>
    <x v="2"/>
    <n v="2007"/>
    <x v="3"/>
    <n v="0.20589215869634159"/>
    <n v="-4.5972824186636529"/>
    <n v="-13.286549517389432"/>
    <n v="-1.9415012563324847"/>
    <n v="-2.0821779682379633"/>
    <n v="-3.9688722281402211"/>
    <n v="3.561641607780313E-2"/>
    <n v="-1.7058474348861983"/>
    <n v="-3.3181814485635526"/>
    <n v="315.99290924319178"/>
    <n v="-0.20768111110207599"/>
  </r>
  <r>
    <x v="18"/>
    <x v="3"/>
    <n v="2007"/>
    <x v="3"/>
    <n v="0.24915228050773722"/>
    <n v="-2.3487318766923893"/>
    <n v="-9.2830366653927161"/>
    <n v="1.219740276637089E-2"/>
    <n v="-1.0374297632890703"/>
    <n v="-1.5658212511282599"/>
    <n v="1.6159119184888229"/>
    <n v="2.0685168771396274"/>
    <n v="-1.7380485781894177"/>
    <n v="424.5377590931638"/>
    <n v="-2.5045333680281678E-2"/>
  </r>
  <r>
    <x v="18"/>
    <x v="4"/>
    <n v="2007"/>
    <x v="3"/>
    <n v="0.23713493463934604"/>
    <n v="-7.3281356908783168"/>
    <n v="-17.206417227844"/>
    <n v="-3.5469408333033234"/>
    <n v="-2.9830026288307105"/>
    <n v="-6.2260074183441958"/>
    <n v="-0.25658107962116056"/>
    <n v="-2.632251791566135"/>
    <n v="-4.0808095358133167"/>
    <n v="313.5831322697972"/>
    <n v="-0.29313262991105193"/>
  </r>
  <r>
    <x v="18"/>
    <x v="5"/>
    <n v="2007"/>
    <x v="3"/>
    <n v="0.27468551029867372"/>
    <n v="-3.4988656415427273"/>
    <n v="-13.6314920676224"/>
    <n v="-0.17629312798328142"/>
    <n v="-1.2693430478870031"/>
    <n v="-2.3352334176309388"/>
    <n v="2.1068980378444753"/>
    <n v="2.6037389105279845"/>
    <n v="-1.6513657025297412"/>
    <n v="457.45350756645547"/>
    <n v="-3.4315359782723591E-2"/>
  </r>
  <r>
    <x v="18"/>
    <x v="6"/>
    <n v="2007"/>
    <x v="3"/>
    <n v="0.25493655995294517"/>
    <n v="-2.049743719015209"/>
    <n v="-12.902109066465002"/>
    <n v="-0.8086715402067054"/>
    <n v="-1.3761868750525166"/>
    <n v="-2.473069489958827"/>
    <n v="1.5832283001428451"/>
    <n v="2.2438450550373914"/>
    <n v="-2.0499117721199904"/>
    <n v="416.44836568355601"/>
    <n v="-3.7475842366187714E-2"/>
  </r>
  <r>
    <x v="18"/>
    <x v="7"/>
    <n v="2007"/>
    <x v="3"/>
    <n v="0.22410694682745555"/>
    <n v="-2.2794506289794025"/>
    <n v="-10.213454548411491"/>
    <n v="-9.9205542499817001E-2"/>
    <n v="-0.94440423819088115"/>
    <n v="-1.4996300121160868"/>
    <n v="1.2161623718256258"/>
    <n v="2.1709750603771441"/>
    <n v="-1.8660399912178698"/>
    <n v="287.27469364190057"/>
    <n v="-5.6921212909731081E-3"/>
  </r>
  <r>
    <x v="18"/>
    <x v="8"/>
    <n v="2007"/>
    <x v="3"/>
    <n v="0.15696159986555752"/>
    <n v="-2.2310730190740271"/>
    <n v="-8.8849676497773302"/>
    <n v="-0.14217292664481979"/>
    <n v="-0.82396437274178647"/>
    <n v="-1.2066212923283757"/>
    <n v="0.56684312242668677"/>
    <n v="1.449794134946643"/>
    <n v="-2.0529367280060495"/>
    <n v="171.48542139316018"/>
    <n v="-2.6888496764977733E-3"/>
  </r>
  <r>
    <x v="18"/>
    <x v="9"/>
    <n v="2007"/>
    <x v="3"/>
    <n v="0.10619872008586972"/>
    <n v="-1.9045837839596023"/>
    <n v="-6.684014083934394"/>
    <n v="-0.22036640997910173"/>
    <n v="-0.75379949096172461"/>
    <n v="-1.2062418175756444"/>
    <n v="0.26427705993803713"/>
    <n v="0.90000569212129111"/>
    <n v="-2.2044772599754423"/>
    <n v="13.403481951909704"/>
    <n v="-2.7647446270440816E-3"/>
  </r>
  <r>
    <x v="18"/>
    <x v="10"/>
    <n v="2007"/>
    <x v="3"/>
    <n v="8.440602714328696E-2"/>
    <n v="-1.9475186416972279"/>
    <n v="-4.658106800458623"/>
    <n v="-0.24833912032331251"/>
    <n v="-0.65410605235125263"/>
    <n v="-1.0862193743545541"/>
    <n v="0.10603608804898476"/>
    <n v="0.36299470632719938"/>
    <n v="-2.2209030957008222"/>
    <n v="81.256983013083754"/>
    <n v="-1.5124779430299976E-2"/>
  </r>
  <r>
    <x v="18"/>
    <x v="11"/>
    <n v="2007"/>
    <x v="3"/>
    <n v="9.2093101420048742E-2"/>
    <n v="-1.7065792790521801"/>
    <n v="-5.855138223678682"/>
    <n v="-0.3300562977901017"/>
    <n v="-0.6428031257877489"/>
    <n v="-1.2861104108898411"/>
    <n v="4.5710444500462064E-2"/>
    <n v="0.12402319132845983"/>
    <n v="-2.2809847911940171"/>
    <n v="142.10352071254516"/>
    <n v="-2.3695487774136628E-2"/>
  </r>
  <r>
    <x v="18"/>
    <x v="0"/>
    <n v="2008"/>
    <x v="0"/>
    <n v="0.10310871138505573"/>
    <n v="-2.2914853997088884"/>
    <n v="-7.5376696455434757"/>
    <n v="-0.48383030973271424"/>
    <n v="-0.83885604625255128"/>
    <n v="-1.71544272506241"/>
    <n v="1.8540052204883851E-2"/>
    <n v="-0.74095156004781382"/>
    <n v="-2.5333192385568029"/>
    <n v="210.42390040414057"/>
    <n v="-7.6274425299039661E-2"/>
  </r>
  <r>
    <x v="18"/>
    <x v="1"/>
    <n v="2008"/>
    <x v="0"/>
    <n v="0.12368708511889757"/>
    <n v="-2.0085707083438362"/>
    <n v="-6.8984118981598179"/>
    <n v="-0.56785144105537355"/>
    <n v="-0.65372657759852126"/>
    <n v="-1.478363162759432"/>
    <n v="0.26703638349718506"/>
    <n v="-0.15494496260818416"/>
    <n v="-2.2784639946223004"/>
    <n v="246.44231577178383"/>
    <n v="-4.1845223090496597E-2"/>
  </r>
  <r>
    <x v="18"/>
    <x v="2"/>
    <n v="2008"/>
    <x v="0"/>
    <n v="0.11758296266781593"/>
    <n v="-2.8647633297283233"/>
    <n v="-10.384868715288224"/>
    <n v="-2.1521097440984902"/>
    <n v="-1.4978410597103522"/>
    <n v="-3.7998975418167622"/>
    <n v="-0.32184880099530788"/>
    <n v="-1.6482756938289276"/>
    <n v="-3.1168429868999894"/>
    <n v="299.0095708953707"/>
    <n v="-0.12669035673337289"/>
  </r>
  <r>
    <x v="19"/>
    <x v="3"/>
    <n v="2008"/>
    <x v="0"/>
    <n v="0.17287785520869758"/>
    <n v="-6.9564227457166785"/>
    <n v="-14.066695398326514"/>
    <n v="-2.7980841946054951"/>
    <n v="-2.4809517226798508"/>
    <n v="-6.6331102563894051"/>
    <n v="-0.6183270042365645"/>
    <n v="-3.7208583718906789"/>
    <n v="-3.8968262358001908"/>
    <n v="157.29689291493531"/>
    <n v="-0.31209087878221131"/>
  </r>
  <r>
    <x v="19"/>
    <x v="4"/>
    <n v="2008"/>
    <x v="0"/>
    <n v="0.26337977973453403"/>
    <n v="-8.8500821431986321"/>
    <n v="-14.328555409716369"/>
    <n v="-2.011943360308754"/>
    <n v="-2.3448623558147821"/>
    <n v="-6.2340168458750203"/>
    <n v="1.2124162269760004"/>
    <n v="0.44366019662213274"/>
    <n v="-2.3594655911267957"/>
    <n v="198.7934946063645"/>
    <n v="-0.15368166685500204"/>
  </r>
  <r>
    <x v="19"/>
    <x v="5"/>
    <n v="2008"/>
    <x v="0"/>
    <n v="0.26980654919212532"/>
    <n v="-4.3434138090862522"/>
    <n v="-13.131073290127421"/>
    <n v="-0.14165250412678795"/>
    <n v="-1.3007310310057978"/>
    <n v="-2.8941997284044985"/>
    <n v="2.0525789375249031"/>
    <n v="3.2287338282768321"/>
    <n v="-1.3225237239483805"/>
    <n v="391.01718207469685"/>
    <n v="-5.0415931434333247E-3"/>
  </r>
  <r>
    <x v="19"/>
    <x v="6"/>
    <n v="2008"/>
    <x v="0"/>
    <n v="0.24216452398958072"/>
    <n v="-2.7157381732627508"/>
    <n v="-13.197882530879758"/>
    <n v="-0.37324594571884717"/>
    <n v="-1.1377195193681204"/>
    <n v="-2.0186538946307033"/>
    <n v="1.4618939584908832"/>
    <n v="2.543987900176456"/>
    <n v="-1.6840601630115117"/>
    <n v="305.64003024955883"/>
    <n v="-3.3610620956222169E-3"/>
  </r>
  <r>
    <x v="19"/>
    <x v="7"/>
    <n v="2008"/>
    <x v="0"/>
    <n v="0.18263577742179432"/>
    <n v="-2.4835538352700102"/>
    <n v="-12.419232864682014"/>
    <n v="-0.26492758808557698"/>
    <n v="-0.92114785691633394"/>
    <n v="-1.4749099425095749"/>
    <n v="0.71395464192491276"/>
    <n v="1.6876326467550842"/>
    <n v="-1.8845800434227535"/>
    <n v="188.36140091236575"/>
    <n v="-3.2526407376989191E-4"/>
  </r>
  <r>
    <x v="19"/>
    <x v="8"/>
    <n v="2008"/>
    <x v="0"/>
    <n v="0.11562053608940424"/>
    <n v="-2.1579699184942438"/>
    <n v="-7.9415175195361734"/>
    <n v="-0.26333921519200065"/>
    <n v="-0.79673976976724636"/>
    <n v="-1.257037223762709"/>
    <n v="0.29241240231913285"/>
    <n v="0.72733383749264768"/>
    <n v="-2.0452062851861186"/>
    <n v="103.65683556003701"/>
    <n v="-1.764557600201664E-2"/>
  </r>
  <r>
    <x v="19"/>
    <x v="9"/>
    <n v="2008"/>
    <x v="0"/>
    <n v="7.4322840856420311E-2"/>
    <n v="-1.9759792481520935"/>
    <n v="-4.322109012254324"/>
    <n v="-0.26248810753230278"/>
    <n v="-0.70582304008066543"/>
    <n v="-1.1885149255551848"/>
    <n v="8.9447620286720979E-3"/>
    <n v="0.47618660399912183"/>
    <n v="-2.1080364621026697"/>
    <n v="11.661042308724374"/>
    <n v="-4.3910649958935413E-3"/>
  </r>
  <r>
    <x v="19"/>
    <x v="10"/>
    <n v="2008"/>
    <x v="0"/>
    <n v="4.8301714954828955E-2"/>
    <n v="-2.0594094830740706"/>
    <n v="-3.8792619758166165"/>
    <n v="-0.25598282605690498"/>
    <n v="-0.63686705644144848"/>
    <n v="-1.1709506655716111"/>
    <n v="-0.13693617505712452"/>
    <n v="3.4152727745838793E-3"/>
    <n v="-2.1218601852378902"/>
    <n v="38.707075306764693"/>
    <n v="-1.0733714434406433E-2"/>
  </r>
  <r>
    <x v="19"/>
    <x v="11"/>
    <n v="2008"/>
    <x v="0"/>
    <n v="4.9239559700865472E-2"/>
    <n v="-2.1547769095034028"/>
    <n v="-3.9104276951516677"/>
    <n v="-0.24401310814217292"/>
    <n v="-0.58583312326695236"/>
    <n v="-1.1790605831442733"/>
    <n v="-0.15040752877909416"/>
    <n v="-0.15410469708427862"/>
    <n v="-2.0707503571128476"/>
    <n v="74.786824636585138"/>
    <n v="-2.9073187127132173E-2"/>
  </r>
  <r>
    <x v="19"/>
    <x v="0"/>
    <n v="2009"/>
    <x v="3"/>
    <n v="5.4156468282686998E-2"/>
    <n v="-1.727802759865666"/>
    <n v="-6.4002211795701633"/>
    <n v="-0.98050855037933926"/>
    <n v="-0.92082259284256407"/>
    <n v="-2.0021630060905693"/>
    <n v="-0.45049074217130042"/>
    <n v="-1.3013815591533378"/>
    <n v="-2.5606414207534742"/>
    <n v="129.68034673150268"/>
    <n v="-8.8146563991640711E-2"/>
  </r>
  <r>
    <x v="19"/>
    <x v="1"/>
    <n v="2009"/>
    <x v="3"/>
    <n v="8.1169649609276529E-2"/>
    <n v="-2.001680531047811"/>
    <n v="-9.4148390891521725"/>
    <n v="-1.1177211998991681"/>
    <n v="-1.1501554491219226"/>
    <n v="-2.6875052516595241"/>
    <n v="-0.495588605999496"/>
    <n v="-2.3382908999243766"/>
    <n v="-2.8434585328963955"/>
    <n v="173.17065792790524"/>
    <n v="-0.17309469792454418"/>
  </r>
  <r>
    <x v="19"/>
    <x v="2"/>
    <n v="2009"/>
    <x v="3"/>
    <n v="9.8555014352277245E-2"/>
    <n v="-2.334420257446514"/>
    <n v="-9.0481960041308547"/>
    <n v="-1.1405384746741261"/>
    <n v="-1.2955268058254794"/>
    <n v="-3.0246306219862245"/>
    <n v="-0.47830082047862615"/>
    <n v="-2.0711189897297864"/>
    <n v="-2.9145287330151168"/>
    <n v="228.20283467640286"/>
    <n v="-0.14718199338087609"/>
  </r>
  <r>
    <x v="20"/>
    <x v="3"/>
    <n v="2009"/>
    <x v="3"/>
    <n v="0.12490140432763849"/>
    <n v="-2.936971954105239"/>
    <n v="-10.755995023459672"/>
    <n v="-0.88146563991640714"/>
    <n v="-1.1476942842970637"/>
    <n v="-2.7889768005399382"/>
    <n v="-0.10001870268424186"/>
    <n v="-1.1050846906332079"/>
    <n v="-2.5516966587248024"/>
    <n v="252.88761313091061"/>
    <n v="-0.10278344731128586"/>
  </r>
  <r>
    <x v="20"/>
    <x v="4"/>
    <n v="2009"/>
    <x v="3"/>
    <n v="0.11937772336058194"/>
    <n v="-11.171270121358347"/>
    <n v="-20.41935251539487"/>
    <n v="-4.7003853217616758"/>
    <n v="-3.6812632791962256"/>
    <n v="-9.2403399474233847"/>
    <n v="-2.2080377399258162"/>
    <n v="-5.8460873636068982"/>
    <n v="-5.1336022183009824"/>
    <n v="67.240447981562198"/>
    <n v="-0.31654002664842085"/>
  </r>
  <r>
    <x v="20"/>
    <x v="5"/>
    <n v="2009"/>
    <x v="3"/>
    <n v="0.23451539718809208"/>
    <n v="-9.3497158005155416"/>
    <n v="-19.063727363653367"/>
    <n v="-0.91382941525651129"/>
    <n v="-2.0945380030412188"/>
    <n v="-5.6259300519609354"/>
    <n v="1.0361287069939902"/>
    <n v="0.56677264854403664"/>
    <n v="-2.1802450864795855"/>
    <n v="177.11507029769794"/>
    <n v="-4.6024866438439706E-2"/>
  </r>
  <r>
    <x v="20"/>
    <x v="6"/>
    <n v="2009"/>
    <x v="3"/>
    <n v="0.21645239895807075"/>
    <n v="-3.3904713889589102"/>
    <n v="-14.486009579026973"/>
    <n v="-0.26317116208721958"/>
    <n v="-1.3113183766070078"/>
    <n v="-2.6396101167969075"/>
    <n v="1.1558692546844804"/>
    <n v="1.9857154860936055"/>
    <n v="-1.6738089236198639"/>
    <n v="302.93521552810682"/>
    <n v="-5.5457524577766579E-3"/>
  </r>
  <r>
    <x v="20"/>
    <x v="7"/>
    <n v="2009"/>
    <x v="3"/>
    <n v="0.17271522317181259"/>
    <n v="-5.2492742545354014"/>
    <n v="-15.538840596209049"/>
    <n v="-1.2301487269977311"/>
    <n v="-1.5674475714971092"/>
    <n v="-2.9727510022199275"/>
    <n v="0.17840734446278592"/>
    <n v="0.23744277385202101"/>
    <n v="-2.5580393081633153"/>
    <n v="153.33273701586478"/>
    <n v="-5.318067606137733E-2"/>
  </r>
  <r>
    <x v="20"/>
    <x v="8"/>
    <n v="2009"/>
    <x v="3"/>
    <n v="0.13074531551970422"/>
    <n v="-2.4508864801277204"/>
    <n v="-10.006890177296023"/>
    <n v="-0.31846063356020499"/>
    <n v="-0.97823712293084619"/>
    <n v="-1.6398621964540798"/>
    <n v="0.23829930257961515"/>
    <n v="0.78312746827997637"/>
    <n v="-2.0628518611881352"/>
    <n v="115.18931182253593"/>
    <n v="-4.5374338290899933E-3"/>
  </r>
  <r>
    <x v="20"/>
    <x v="9"/>
    <n v="2009"/>
    <x v="3"/>
    <n v="7.5949161225269762E-2"/>
    <n v="-2.4614358782536567"/>
    <n v="-5.7988079071696328"/>
    <n v="-0.26069915512656838"/>
    <n v="-0.82584548330175567"/>
    <n v="-1.3270774209811589"/>
    <n v="-8.2779706774437439E-2"/>
    <n v="0.41780170275742617"/>
    <n v="-2.0859185050863167"/>
    <n v="6.9082836627987456"/>
    <n v="-1.6263203688494595E-4"/>
  </r>
  <r>
    <x v="20"/>
    <x v="10"/>
    <n v="2009"/>
    <x v="3"/>
    <n v="4.5536970327784865E-2"/>
    <n v="-2.0709563576929018"/>
    <n v="-4.5754897257210692"/>
    <n v="-0.25175439309789638"/>
    <n v="-0.72647730876505356"/>
    <n v="-1.2379550647682087"/>
    <n v="-0.17450417557754708"/>
    <n v="0.14815778560218576"/>
    <n v="-2.0605479073322654"/>
    <n v="2.0491636647536324E-2"/>
    <n v="-4.2284329590085946E-3"/>
  </r>
  <r>
    <x v="20"/>
    <x v="11"/>
    <n v="2009"/>
    <x v="3"/>
    <n v="4.856734728174103E-2"/>
    <n v="-1.8032098143013193"/>
    <n v="-4.6179312662801433"/>
    <n v="-0.30367196033946731"/>
    <n v="-0.67927064952525007"/>
    <n v="-1.3407276699437023"/>
    <n v="-0.20452062851861186"/>
    <n v="-0.14721451978825303"/>
    <n v="-2.0398285858331233"/>
    <n v="51.830266364171074"/>
    <n v="-2.1342744307201074E-2"/>
  </r>
  <r>
    <x v="20"/>
    <x v="0"/>
    <n v="2010"/>
    <x v="4"/>
    <n v="5.2367515876952604E-2"/>
    <n v="-2.25733267196305"/>
    <n v="-6.7357310716638077"/>
    <n v="-0.58287322019564636"/>
    <n v="-1.0177512868259917"/>
    <n v="-1.9719134472299698"/>
    <n v="-0.61035803442920222"/>
    <n v="-1.5428901339274828"/>
    <n v="-2.641306911048408"/>
    <n v="68.572659928279279"/>
    <n v="-9.7416590094082642E-2"/>
  </r>
  <r>
    <x v="20"/>
    <x v="1"/>
    <n v="2010"/>
    <x v="4"/>
    <n v="7.4951684732375429E-2"/>
    <n v="-2.4018149735316356"/>
    <n v="-7.526594403831611"/>
    <n v="-0.48836232249390815"/>
    <n v="-0.72447693471136876"/>
    <n v="-1.6480967985883537"/>
    <n v="-0.26031425930594065"/>
    <n v="-0.74565162591378875"/>
    <n v="-2.2048567347281738"/>
    <n v="145.63213175363418"/>
    <n v="-5.5457524577766572E-2"/>
  </r>
  <r>
    <x v="20"/>
    <x v="2"/>
    <n v="2010"/>
    <x v="4"/>
    <n v="7.4973369003960094E-2"/>
    <n v="-4.0171739430950497"/>
    <n v="-10.476430552054449"/>
    <n v="-1.3330948063459021"/>
    <n v="-1.3527732828089807"/>
    <n v="-3.2349138456784594"/>
    <n v="-0.5576652544784797"/>
    <n v="-1.9254006846808749"/>
    <n v="-2.8899712954454895"/>
    <n v="355.11339518771803"/>
    <n v="-0.12425087618009871"/>
  </r>
  <r>
    <x v="21"/>
    <x v="3"/>
    <n v="2010"/>
    <x v="4"/>
    <n v="0.11790822674158581"/>
    <n v="-9.8166323784122245"/>
    <n v="-18.70219634565813"/>
    <n v="-4.5793928946063076"/>
    <n v="-3.3178561844897829"/>
    <n v="-9.3032030379664512"/>
    <n v="-1.7139790367304455"/>
    <n v="-6.6457955552664316"/>
    <n v="-4.8950616781999887"/>
    <n v="-123.22710750790803"/>
    <n v="-0.33274514746659944"/>
  </r>
  <r>
    <x v="21"/>
    <x v="4"/>
    <n v="2010"/>
    <x v="4"/>
    <n v="0.26360329864237103"/>
    <n v="-8.9527890813497049"/>
    <n v="-18.395512982102343"/>
    <n v="-2.1025243977096761"/>
    <n v="-2.3591054773308362"/>
    <n v="-7.0476070438258489"/>
    <n v="1.3687925384421473"/>
    <n v="0.78180705102812464"/>
    <n v="-1.923727898015773"/>
    <n v="255.16565234614134"/>
    <n v="1.5124779430299972E-2"/>
  </r>
  <r>
    <x v="21"/>
    <x v="5"/>
    <n v="2010"/>
    <x v="4"/>
    <n v="0.26720443660196624"/>
    <n v="-7.4716410385681877"/>
    <n v="-17.538238857672575"/>
    <n v="-0.82991128422387928"/>
    <n v="-1.9554876115045901"/>
    <n v="-4.8007350968067195"/>
    <n v="1.7632565439065844"/>
    <n v="2.1117769989510236"/>
    <n v="-1.6305488018084684"/>
    <n v="396.78248778226828"/>
    <n v="-3.5453784040918215E-2"/>
  </r>
  <r>
    <x v="21"/>
    <x v="6"/>
    <n v="2010"/>
    <x v="4"/>
    <n v="0.25476850684816399"/>
    <n v="-8.8824468532056144"/>
    <n v="-22.213259389967227"/>
    <n v="-3.1474665994454245"/>
    <n v="-2.7399378203512303"/>
    <n v="-6.5024787832955226"/>
    <n v="0.36753214015628949"/>
    <n v="-1.7141416687672998E-2"/>
    <n v="-2.9715149987396017"/>
    <n v="187.63162759431972"/>
    <n v="-0.14923115704562642"/>
  </r>
  <r>
    <x v="21"/>
    <x v="7"/>
    <n v="2010"/>
    <x v="4"/>
    <n v="0.24297226310610925"/>
    <n v="-6.1592005009066737"/>
    <n v="-17.915545183245644"/>
    <n v="-0.52383779080641091"/>
    <n v="-1.7105637639558617"/>
    <n v="-3.6141717556941542"/>
    <n v="0.74550525708059234"/>
    <n v="1.5472811989233759"/>
    <n v="-2.026232547549542"/>
    <n v="115.91370744122882"/>
    <n v="-2.7484814233555865E-2"/>
  </r>
  <r>
    <x v="21"/>
    <x v="8"/>
    <n v="2010"/>
    <x v="4"/>
    <n v="0.19074027392656076"/>
    <n v="-3.8122846819594991"/>
    <n v="-15.510629358877406"/>
    <n v="-0.26535585244937399"/>
    <n v="-1.3655995294513066"/>
    <n v="-2.2167885051676333"/>
    <n v="0.28014452567011189"/>
    <n v="1.0530207545584405"/>
    <n v="-2.0082346021342747"/>
    <n v="-12.714729854634097"/>
    <n v="-1.0755398705991093E-2"/>
  </r>
  <r>
    <x v="21"/>
    <x v="9"/>
    <n v="2010"/>
    <x v="4"/>
    <n v="0.11676980248339119"/>
    <n v="-2.6824528163802985"/>
    <n v="-9.1957032615854981"/>
    <n v="-0.26476495604869205"/>
    <n v="-1.1420021630060906"/>
    <n v="-1.5802955024110201"/>
    <n v="-0.10701188027029454"/>
    <n v="7.8551273815428937E-2"/>
    <n v="-2.1703245322296048"/>
    <n v="18.757979134309661"/>
    <n v="-1.5612675540954812E-2"/>
  </r>
  <r>
    <x v="21"/>
    <x v="10"/>
    <n v="2010"/>
    <x v="4"/>
    <n v="8.6357611585906296E-2"/>
    <n v="-2.2317994421721137"/>
    <n v="-6.0848776600502532"/>
    <n v="-0.25858493864706411"/>
    <n v="-0.96961220390804792"/>
    <n v="-1.3379737674524503"/>
    <n v="-0.23126275645039315"/>
    <n v="0.20979532758158032"/>
    <n v="-2.1264138822706684"/>
    <n v="20.583198484269431"/>
    <n v="-1.6263203688494595E-4"/>
  </r>
  <r>
    <x v="21"/>
    <x v="11"/>
    <n v="2010"/>
    <x v="4"/>
    <n v="7.3271153684564327E-2"/>
    <n v="-2.2114108058146376"/>
    <n v="-6.1796487690110071"/>
    <n v="-0.24922275439038735"/>
    <n v="-0.84614738257289301"/>
    <n v="-1.2592219141248633"/>
    <n v="-0.24586169229476512"/>
    <n v="-0.39694143349298372"/>
    <n v="-2.094950004201328"/>
    <n v="35.431644399630287"/>
    <n v="-4.0164692042685496E-2"/>
  </r>
  <r>
    <x v="21"/>
    <x v="0"/>
    <n v="2011"/>
    <x v="2"/>
    <n v="7.0094407897411712E-2"/>
    <n v="-5.2661879863714347"/>
    <n v="-8.2966733616855191"/>
    <n v="-1.3979849890629956"/>
    <n v="-1.4859689210177514"/>
    <n v="-3.0168242842157476"/>
    <n v="-1.0689803784447498"/>
    <n v="-2.5079486408027516"/>
    <n v="-3.1443278011335454"/>
    <n v="46.919830537417603"/>
    <n v="-0.16084308447921156"/>
  </r>
  <r>
    <x v="21"/>
    <x v="1"/>
    <n v="2011"/>
    <x v="2"/>
    <n v="9.713469456348206E-2"/>
    <n v="-6.3310646164187885"/>
    <n v="-10.396605327283421"/>
    <n v="-1.1541887236366692"/>
    <n v="-1.505587765733972"/>
    <n v="-3.2578774892866145"/>
    <n v="-0.80682295605411303"/>
    <n v="-3.2803966053272831"/>
    <n v="-3.1256196958238807"/>
    <n v="69.195193681203307"/>
    <n v="-0.22435089488278295"/>
  </r>
  <r>
    <x v="21"/>
    <x v="2"/>
    <n v="2011"/>
    <x v="2"/>
    <n v="0.12522666840140839"/>
    <n v="-10.795677240459598"/>
    <n v="-21.808630882197484"/>
    <n v="-3.5857111492392892"/>
    <n v="-3.2802881839693598"/>
    <n v="-8.7239077225822701"/>
    <n v="-1.7643949681647784"/>
    <n v="-6.3493173520251744"/>
    <n v="-4.8326109760361682"/>
    <n v="-216.5146328175187"/>
    <n v="-0.3688494596550575"/>
  </r>
  <r>
    <x v="22"/>
    <x v="3"/>
    <n v="2011"/>
    <x v="2"/>
    <n v="0.25240492124543612"/>
    <n v="-5.6088536880880158"/>
    <n v="-13.371118176569601"/>
    <n v="-0.92732787431796182"/>
    <n v="-1.703570586369809"/>
    <n v="-5.375964611268774"/>
    <n v="1.5007684363742815"/>
    <n v="1.194857574993698"/>
    <n v="-1.8211535490376249"/>
    <n v="295.05696187091894"/>
    <n v="3.0574822934369836E-2"/>
  </r>
  <r>
    <x v="22"/>
    <x v="4"/>
    <n v="2011"/>
    <x v="2"/>
    <n v="0.24163635708884004"/>
    <n v="-7.61316576038028"/>
    <n v="-18.667759011847743"/>
    <n v="-2.3528034859015445"/>
    <n v="-2.7230004681479345"/>
    <n v="-6.0412690410169612"/>
    <n v="0.12441931650401521"/>
    <n v="-1.9053620944218372"/>
    <n v="-3.4408873203932449"/>
    <n v="374.23889949223945"/>
    <n v="-0.21156685512621989"/>
  </r>
  <r>
    <x v="22"/>
    <x v="5"/>
    <n v="2011"/>
    <x v="2"/>
    <n v="0.32867934654447578"/>
    <n v="-13.465770022036644"/>
    <n v="-28.34741455719362"/>
    <n v="-4.5237727379916564"/>
    <n v="-3.9034941493124733"/>
    <n v="-10.477568976312645"/>
    <n v="0.44609967717540688"/>
    <n v="-2.0184262097790646"/>
    <n v="-3.8402302869642289"/>
    <n v="-442.57674199240495"/>
    <n v="-0.28541922473308012"/>
  </r>
  <r>
    <x v="22"/>
    <x v="6"/>
    <n v="2011"/>
    <x v="2"/>
    <n v="0.4080329384085371"/>
    <n v="-6.988824468532056"/>
    <n v="-22.756911183934125"/>
    <n v="-0.21527602722460296"/>
    <n v="-1.7904377783379546"/>
    <n v="-5.5581883875304596"/>
    <n v="4.1707419544576103"/>
    <n v="6.1977985043273662"/>
    <n v="-0.20115956642298938"/>
    <n v="279.88320309217715"/>
    <n v="1.5628938744643304E-2"/>
  </r>
  <r>
    <x v="22"/>
    <x v="7"/>
    <n v="2011"/>
    <x v="2"/>
    <n v="0.33616042024118337"/>
    <n v="-6.4823503581970616"/>
    <n v="-21.819689860705658"/>
    <n v="-1.2329134716247754"/>
    <n v="-2.0112704001561266"/>
    <n v="-4.4149719053156282"/>
    <n v="1.8554689088203489"/>
    <n v="2.7475056311342767"/>
    <n v="-1.946542849475918"/>
    <n v="341.66827943436573"/>
    <n v="-8.3755498995747177E-2"/>
  </r>
  <r>
    <x v="22"/>
    <x v="8"/>
    <n v="2011"/>
    <x v="2"/>
    <n v="0.29291656163347618"/>
    <n v="-5.700529367280061"/>
    <n v="-19.400386522140998"/>
    <n v="-0.70464666834719769"/>
    <n v="-1.755818838753046"/>
    <n v="-3.6121334341651963"/>
    <n v="0.98731199058902608"/>
    <n v="1.6170069742038482"/>
    <n v="-2.064868498445509"/>
    <n v="50.004705486933815"/>
    <n v="-6.3860179816822099E-2"/>
  </r>
  <r>
    <x v="22"/>
    <x v="9"/>
    <n v="2011"/>
    <x v="2"/>
    <n v="0.22898590793400392"/>
    <n v="-3.8561682265789541"/>
    <n v="-12.623986599120158"/>
    <n v="-0.25679598624132971"/>
    <n v="-1.3867633785179343"/>
    <n v="-2.1231612415329693"/>
    <n v="0.39454532148287874"/>
    <n v="1.363832261317157"/>
    <n v="-2.0532294656724432"/>
    <n v="88.774486286053488"/>
    <n v="-4.7163290696634321E-3"/>
  </r>
  <r>
    <x v="22"/>
    <x v="10"/>
    <n v="2011"/>
    <x v="2"/>
    <n v="0.18474999390129862"/>
    <n v="-3.0495133236296219"/>
    <n v="-9.3019019816713708"/>
    <n v="-0.25370597754051571"/>
    <n v="-1.1837985964855215"/>
    <n v="-1.5672849394602244"/>
    <n v="3.8055896631077411E-2"/>
    <n v="0.63589126422013853"/>
    <n v="-2.2209030957008222"/>
    <n v="72.837359831513211"/>
    <n v="-1.1384242581946218E-3"/>
  </r>
  <r>
    <x v="22"/>
    <x v="11"/>
    <n v="2011"/>
    <x v="2"/>
    <n v="0.16284345853289639"/>
    <n v="-2.7738845475170151"/>
    <n v="-7.8452230904965967"/>
    <n v="-0.24485337366607848"/>
    <n v="-1.0195781867069995"/>
    <n v="-1.3708091756995211"/>
    <n v="-5.0415931434333254E-2"/>
    <n v="-0.74766826317116197"/>
    <n v="-2.2698932862784647"/>
    <n v="35.955802033442559"/>
    <n v="-7.9825224771027645E-2"/>
  </r>
  <r>
    <x v="22"/>
    <x v="0"/>
    <n v="2012"/>
    <x v="4"/>
    <n v="0.16198150873740622"/>
    <n v="-2.4326500077250213"/>
    <n v="-8.8797092139180478"/>
    <n v="-1.2616993421534106"/>
    <n v="-1.3578148759524138"/>
    <n v="-2.6084552395976481"/>
    <n v="-0.44528651699098221"/>
    <n v="-1.5025573887800161"/>
    <n v="-2.811745285703831"/>
    <n v="63.610105954772045"/>
    <n v="-0.11351716174569229"/>
  </r>
  <r>
    <x v="22"/>
    <x v="1"/>
    <n v="2012"/>
    <x v="4"/>
    <n v="0.17880850348710192"/>
    <n v="-2.8064868498445508"/>
    <n v="-9.5486093605579345"/>
    <n v="-0.47760692378791697"/>
    <n v="-0.93655995294513072"/>
    <n v="-1.9072346861608267"/>
    <n v="4.2349382404839979E-2"/>
    <n v="-0.15410469708427865"/>
    <n v="-2.3182925804554242"/>
    <n v="136.91202419964705"/>
    <n v="-3.041761196538106E-2"/>
  </r>
  <r>
    <x v="22"/>
    <x v="2"/>
    <n v="2012"/>
    <x v="4"/>
    <n v="0.18247314538490936"/>
    <n v="-2.852891191035722"/>
    <n v="-8.239914780812672"/>
    <n v="-0.25614545809378991"/>
    <n v="-0.79380697203542128"/>
    <n v="-1.5162184798783509"/>
    <n v="0.52497621506460557"/>
    <n v="0.38446213519601224"/>
    <n v="-2.0894964098977855"/>
    <n v="404.97182399960968"/>
    <n v="-5.8547533278580539E-3"/>
  </r>
  <r>
    <x v="23"/>
    <x v="3"/>
    <n v="2012"/>
    <x v="4"/>
    <n v="0.16474625336445026"/>
    <n v="-3.9215463054067023"/>
    <n v="-10.915537051643803"/>
    <n v="-2.2789627328687478"/>
    <n v="-1.7748034185254151"/>
    <n v="-4.2703920245249121"/>
    <n v="-0.44642494124917675"/>
    <n v="-2.8310984980931391"/>
    <n v="-3.4557681517682166"/>
    <n v="362.3267765517129"/>
    <n v="-0.21483692072501362"/>
  </r>
  <r>
    <x v="23"/>
    <x v="4"/>
    <n v="2012"/>
    <x v="4"/>
    <n v="0.2091391914327686"/>
    <n v="-2.3080065714558904"/>
    <n v="-10.079187781959789"/>
    <n v="-0.73937571169041139"/>
    <n v="-1.1164521092113384"/>
    <n v="-2.8782281407821428"/>
    <n v="1.0397851238232663"/>
    <n v="0.6109020105525762"/>
    <n v="-2.1327677477117248"/>
    <n v="775.67205305842162"/>
    <n v="-3.390036768860339E-2"/>
  </r>
  <r>
    <x v="23"/>
    <x v="5"/>
    <n v="2012"/>
    <x v="4"/>
    <n v="0.21743903331517275"/>
    <n v="-8.6108784569472352"/>
    <n v="-20.944241606153998"/>
    <n v="-2.9293282483716467"/>
    <n v="-2.6588711710319819"/>
    <n v="-6.8503866576676939"/>
    <n v="-0.16328256503248562"/>
    <n v="-2.9847857729494129"/>
    <n v="-4.0675898745293839"/>
    <n v="502.67269489416719"/>
    <n v="-0.24313489514299422"/>
  </r>
  <r>
    <x v="23"/>
    <x v="6"/>
    <n v="2012"/>
    <x v="4"/>
    <n v="0.29879842030081505"/>
    <n v="-6.5140744475254184"/>
    <n v="-19.249474834047561"/>
    <n v="-1.6198638769851272"/>
    <n v="-2.0154608856398619"/>
    <n v="-5.852113267792622"/>
    <n v="1.1236030585665073"/>
    <n v="0.9121922527518691"/>
    <n v="-2.2122510713385433"/>
    <n v="364.98579951264605"/>
    <n v="-8.5707083438366513E-2"/>
  </r>
  <r>
    <x v="23"/>
    <x v="7"/>
    <n v="2012"/>
    <x v="4"/>
    <n v="0.27923920733145224"/>
    <n v="-3.0717939126828591"/>
    <n v="-13.379737674524502"/>
    <n v="-0.25256755328232106"/>
    <n v="-1.2340518958829703"/>
    <n v="-3.1895395073875599"/>
    <n v="1.0984167771209248"/>
    <n v="2.2833537978646414"/>
    <n v="-1.6191645592265218"/>
    <n v="334.38317734210455"/>
    <n v="-1.7889524057344056E-3"/>
  </r>
  <r>
    <x v="23"/>
    <x v="8"/>
    <n v="2012"/>
    <x v="4"/>
    <n v="0.19443744223174522"/>
    <n v="-2.7809427779178222"/>
    <n v="-9.6988488362322496"/>
    <n v="-0.27510293252667845"/>
    <n v="-1.1192336778421981"/>
    <n v="-2.2124191244433242"/>
    <n v="0.35257541383077057"/>
    <n v="1.0276447357364926"/>
    <n v="-2.0386522140996557"/>
    <n v="203.24813040920932"/>
    <n v="-4.2013276195277706E-3"/>
  </r>
  <r>
    <x v="23"/>
    <x v="9"/>
    <n v="2012"/>
    <x v="4"/>
    <n v="0.12831667710222236"/>
    <n v="-1.7590281109475754"/>
    <n v="-6.5225204713076428"/>
    <n v="-0.26492758808557698"/>
    <n v="-0.92895419468681117"/>
    <n v="-1.6986916252632605"/>
    <n v="-1.5450043504069913E-2"/>
    <n v="0.4740723875196175"/>
    <n v="-2.1160054319100317"/>
    <n v="50.236385665612282"/>
    <n v="-2.7647446270440816E-3"/>
  </r>
  <r>
    <x v="23"/>
    <x v="10"/>
    <n v="2012"/>
    <x v="4"/>
    <n v="9.0748676581799845E-2"/>
    <n v="-1.3970091968416858"/>
    <n v="-5.0345999658472724"/>
    <n v="-0.26086178716345326"/>
    <n v="-0.81690072127308355"/>
    <n v="-1.5090626702554137"/>
    <n v="-0.16637257373329978"/>
    <n v="0.23760540588890602"/>
    <n v="-2.1070606698813599"/>
    <n v="56.658562170161872"/>
    <n v="3.5779048114688117E-3"/>
  </r>
  <r>
    <x v="23"/>
    <x v="11"/>
    <n v="2012"/>
    <x v="4"/>
    <n v="8.0833543399714311E-2"/>
    <n v="-1.2020838584992857"/>
    <n v="-5.1152004033274512"/>
    <n v="-0.24434921435173512"/>
    <n v="-0.73607259894126542"/>
    <n v="-1.431476346525502"/>
    <n v="-0.17141416687673308"/>
    <n v="-5.9826905302075462E-2"/>
    <n v="-2.06654902949332"/>
    <n v="137.48256449037902"/>
    <n v="-1.7981682211578857E-2"/>
  </r>
  <r>
    <x v="23"/>
    <x v="0"/>
    <n v="2013"/>
    <x v="3"/>
    <n v="8.440602714328696E-2"/>
    <n v="-1.7473186042918594"/>
    <n v="-6.6745814257950666"/>
    <n v="-0.67020662400286235"/>
    <n v="-0.88179090399017701"/>
    <n v="-1.903120095627638"/>
    <n v="-0.42804752108117788"/>
    <n v="-1.1441163794855946"/>
    <n v="-2.3819088122169183"/>
    <n v="130.23833725005488"/>
    <n v="-7.8226009741659011E-2"/>
  </r>
  <r>
    <x v="23"/>
    <x v="1"/>
    <n v="2013"/>
    <x v="3"/>
    <n v="8.2177968237963181E-2"/>
    <n v="-4.3524073607259899"/>
    <n v="-12.467187631291488"/>
    <n v="-2.568523653474498"/>
    <n v="-2.0285690278127886"/>
    <n v="-4.9190824300478946"/>
    <n v="-1.7731283085455007"/>
    <n v="-5.0521804890345363"/>
    <n v="-4.1818334593731619"/>
    <n v="91.430636081001595"/>
    <n v="-0.31459541215023945"/>
  </r>
  <r>
    <x v="23"/>
    <x v="2"/>
    <n v="2013"/>
    <x v="3"/>
    <n v="0.16555941354887499"/>
    <n v="-12.25107133854298"/>
    <n v="-24.314627938557614"/>
    <n v="-4.2739699293363804"/>
    <n v="-3.851614529546175"/>
    <n v="-10.911959146832334"/>
    <n v="-2.2077299007131415"/>
    <n v="-7.9829561625344576"/>
    <n v="-5.4237784301129475"/>
    <n v="-384.06954145897197"/>
    <n v="-0.33290777950348438"/>
  </r>
  <r>
    <x v="24"/>
    <x v="3"/>
    <n v="2013"/>
    <x v="3"/>
    <n v="0.25842230661017912"/>
    <n v="-4.9466160338925169"/>
    <n v="-13.574570854712668"/>
    <n v="-0.39373216129845418"/>
    <n v="-1.5132911032144221"/>
    <n v="-5.2544784797157194"/>
    <n v="0.89902989989998128"/>
    <n v="0.98555014352277259"/>
    <n v="-1.7663465526073983"/>
    <n v="140.24492384754873"/>
    <n v="3.0086926823715002E-2"/>
  </r>
  <r>
    <x v="24"/>
    <x v="4"/>
    <n v="2013"/>
    <x v="3"/>
    <n v="0.2362346501494472"/>
    <n v="-3.0816738089236191"/>
    <n v="-13.575389823184125"/>
    <n v="-0.53224819042817528"/>
    <n v="-1.3770751557492165"/>
    <n v="-3.4268428823508228"/>
    <n v="0.55367496128776694"/>
    <n v="0.78936944074327475"/>
    <n v="-2.1126075839965428"/>
    <n v="280.00108034138788"/>
    <n v="-9.362958694947604E-3"/>
  </r>
  <r>
    <x v="24"/>
    <x v="5"/>
    <n v="2013"/>
    <x v="3"/>
    <n v="0.21987851386844692"/>
    <n v="-3.9208957772591626"/>
    <n v="-16.406970409100889"/>
    <n v="-0.90943835026061781"/>
    <n v="-1.4584841067841954"/>
    <n v="-2.9169682135683908"/>
    <n v="0.29680346731502638"/>
    <n v="-0.16068045244232665"/>
    <n v="-2.5323434463354939"/>
    <n v="255.71968742122502"/>
    <n v="-4.1633801442546164E-2"/>
  </r>
  <r>
    <x v="24"/>
    <x v="6"/>
    <n v="2013"/>
    <x v="3"/>
    <n v="0.21241912444332409"/>
    <n v="-3.7499369800857068"/>
    <n v="-13.557348122006555"/>
    <n v="-0.29930257961515838"/>
    <n v="-1.0683135870935214"/>
    <n v="-2.0268884967649776"/>
    <n v="0.53592135114696238"/>
    <n v="0.10268044702125882"/>
    <n v="-2.2381312494748342"/>
    <n v="163.626081841862"/>
    <n v="-3.2098143013192165E-2"/>
  </r>
  <r>
    <x v="24"/>
    <x v="7"/>
    <n v="2013"/>
    <x v="3"/>
    <n v="0.15563885929889329"/>
    <n v="-2.1151922717256069"/>
    <n v="-9.7528806199533253"/>
    <n v="-0.26655390845442645"/>
    <n v="-0.8666661245598769"/>
    <n v="-1.6768989323206778"/>
    <n v="0.15482569911446861"/>
    <n v="0.30217032453222958"/>
    <n v="-2.1482065752132509"/>
    <n v="5.7181424168746764"/>
    <n v="-6.3426494385128923E-3"/>
  </r>
  <r>
    <x v="24"/>
    <x v="8"/>
    <n v="2013"/>
    <x v="3"/>
    <n v="9.2597260734392076E-2"/>
    <n v="-1.3499705907066633"/>
    <n v="-8.3295521384757585"/>
    <n v="-0.58919418536257462"/>
    <n v="-0.93051004117301073"/>
    <n v="-1.9309301739349631"/>
    <n v="-0.32837576674229058"/>
    <n v="-0.55423913956810333"/>
    <n v="-2.3608100159650451"/>
    <n v="-80.286698596756565"/>
    <n v="-2.6048231241072178E-2"/>
  </r>
  <r>
    <x v="24"/>
    <x v="9"/>
    <n v="2013"/>
    <x v="3"/>
    <n v="4.0983273295006381E-2"/>
    <n v="-0.90114411637948555"/>
    <n v="-5.6311342771412551"/>
    <n v="-0.25891020272083398"/>
    <n v="-0.70045618286346223"/>
    <n v="-1.4908478821242996"/>
    <n v="-0.20410320629060724"/>
    <n v="-1.6751099799149436E-2"/>
    <n v="-2.0309488766192052"/>
    <n v="-135.18332696357851"/>
    <n v="-2.927376663929027E-3"/>
  </r>
  <r>
    <x v="24"/>
    <x v="10"/>
    <n v="2013"/>
    <x v="3"/>
    <n v="2.1792692942582761E-2"/>
    <n v="-0.88569407287541557"/>
    <n v="-5.2141457345682518"/>
    <n v="-0.25061596883970172"/>
    <n v="-0.64678761069142998"/>
    <n v="-1.4602730591899298"/>
    <n v="-0.27501077437244364"/>
    <n v="-0.17873260853655562"/>
    <n v="-1.9930556120250127"/>
    <n v="-69.836473486912212"/>
    <n v="4.3910649958935413E-3"/>
  </r>
  <r>
    <x v="24"/>
    <x v="11"/>
    <n v="2013"/>
    <x v="3"/>
    <n v="3.1762036803629948E-2"/>
    <n v="-0.96613729938660609"/>
    <n v="-5.8731199058902614"/>
    <n v="-0.5357532980421813"/>
    <n v="-0.73439206789345435"/>
    <n v="-1.870767162423326"/>
    <n v="-0.46685152508192584"/>
    <n v="-0.75304596252415756"/>
    <n v="-2.1606587681707419"/>
    <n v="-13.049659692462825"/>
    <n v="-4.9407612805646588E-2"/>
  </r>
  <r>
    <x v="24"/>
    <x v="0"/>
    <n v="2014"/>
    <x v="0"/>
    <n v="5.1554355692527865E-2"/>
    <n v="-1.0704440667767146"/>
    <n v="-5.9090724281776277"/>
    <n v="-0.25614545809378991"/>
    <n v="-0.58449954056449571"/>
    <n v="-1.531017995234881"/>
    <n v="-0.27663709474129294"/>
    <n v="-0.49033559120811204"/>
    <n v="-1.945079161143954"/>
    <n v="-20.8004748855477"/>
    <n v="-3.6917472372882731E-2"/>
  </r>
  <r>
    <x v="24"/>
    <x v="1"/>
    <n v="2014"/>
    <x v="0"/>
    <n v="5.377699352995547E-2"/>
    <n v="-1.2069573985379378"/>
    <n v="-6.9053020754558441"/>
    <n v="-0.85774304680278979"/>
    <n v="-0.80514242500630195"/>
    <n v="-2.1917485925552476"/>
    <n v="-0.55323082093941689"/>
    <n v="-0.81018401814973517"/>
    <n v="-2.3127468279976471"/>
    <n v="64.740778085875149"/>
    <n v="-4.3861860347869923E-2"/>
  </r>
  <r>
    <x v="24"/>
    <x v="2"/>
    <n v="2014"/>
    <x v="0"/>
    <n v="5.2367515876952604E-2"/>
    <n v="-1.2423461297641023"/>
    <n v="-6.9443879749871922"/>
    <n v="-0.32087300877399832"/>
    <n v="-0.58303585223253129"/>
    <n v="-1.6259951047756895"/>
    <n v="-0.18507525797506855"/>
    <n v="-0.19125527537669645"/>
    <n v="-1.9208469876480967"/>
    <n v="154.51962562105109"/>
    <n v="-9.9205542499817036E-3"/>
  </r>
  <r>
    <x v="25"/>
    <x v="3"/>
    <n v="2014"/>
    <x v="0"/>
    <n v="5.0415931434333254E-2"/>
    <n v="-1.2460866666124557"/>
    <n v="-6.777690137180123"/>
    <n v="-0.35860364133130584"/>
    <n v="-0.61377330720378609"/>
    <n v="-1.6671410101075812"/>
    <n v="-0.25338071346674584"/>
    <n v="-0.45959813623685725"/>
    <n v="-2.0141977768200556"/>
    <n v="142.43541475235205"/>
    <n v="-2.3581645348317165E-2"/>
  </r>
  <r>
    <x v="25"/>
    <x v="4"/>
    <n v="2014"/>
    <x v="0"/>
    <n v="4.3213655515142786E-2"/>
    <n v="-3.9639526090244517"/>
    <n v="-13.551802369548774"/>
    <n v="-3.217976880694299"/>
    <n v="-2.2903237423025673"/>
    <n v="-6.1534444884583515"/>
    <n v="-1.7886852245309519"/>
    <n v="-4.4376823076092036"/>
    <n v="-3.9873600057618201"/>
    <n v="122.85732291404084"/>
    <n v="-0.24595772264035434"/>
  </r>
  <r>
    <x v="25"/>
    <x v="5"/>
    <n v="2014"/>
    <x v="0"/>
    <n v="9.9205542499817057E-2"/>
    <n v="-7.8120298917683799"/>
    <n v="-18.436780861461898"/>
    <n v="-2.7855615277653545"/>
    <n v="-2.6240679151386033"/>
    <n v="-7.4251282760190929"/>
    <n v="-1.5973718662839389"/>
    <n v="-4.4437577758442632"/>
    <n v="-4.0392919001114036"/>
    <n v="-54.330809826227686"/>
    <n v="-0.20849427128650075"/>
  </r>
  <r>
    <x v="25"/>
    <x v="6"/>
    <n v="2014"/>
    <x v="0"/>
    <n v="0.15141584740778086"/>
    <n v="-4.9323586253256027"/>
    <n v="-13.230988992521636"/>
    <n v="-0.60768002688849665"/>
    <n v="-1.3156877573313168"/>
    <n v="-4.08318628686665"/>
    <n v="4.8399294176959963E-2"/>
    <n v="-0.24401310814217297"/>
    <n v="-2.1754474413914795"/>
    <n v="88.820267204436604"/>
    <n v="-1.9158053945046636E-2"/>
  </r>
  <r>
    <x v="25"/>
    <x v="7"/>
    <n v="2014"/>
    <x v="0"/>
    <n v="0.10278344731128586"/>
    <n v="-1.8718947445457281"/>
    <n v="-8.1403839742390858"/>
    <n v="-0.2629760036429577"/>
    <n v="-1.0223049838587703"/>
    <n v="-2.5525098189092268"/>
    <n v="-0.12978036543418695"/>
    <n v="-0.15889150003659216"/>
    <n v="-1.9946819323938623"/>
    <n v="5.8357253795425148"/>
    <n v="-9.2700261024419202E-3"/>
  </r>
  <r>
    <x v="25"/>
    <x v="8"/>
    <n v="2014"/>
    <x v="0"/>
    <n v="3.2938408537097716E-2"/>
    <n v="-1.2172086379295854"/>
    <n v="-5.3313166960759597"/>
    <n v="-0.25947399378203512"/>
    <n v="-0.87723720695739849"/>
    <n v="-1.9166456600285691"/>
    <n v="-0.31493151835980165"/>
    <n v="-8.6211242752709846E-2"/>
    <n v="-1.9413494664313924"/>
    <n v="-84.450382320813404"/>
    <n v="-3.3610620956222169E-3"/>
  </r>
  <r>
    <x v="25"/>
    <x v="9"/>
    <n v="2014"/>
    <x v="0"/>
    <n v="-1.2034770729486001E-2"/>
    <n v="-0.69427616546183424"/>
    <n v="-5.1843840718183074"/>
    <n v="-0.25891020272083398"/>
    <n v="-0.770713222797759"/>
    <n v="-1.6479504297551575"/>
    <n v="-0.34364149393789079"/>
    <n v="-6.6353871049057961E-2"/>
    <n v="-1.8971027102628948"/>
    <n v="-100.0585475332786"/>
    <n v="-1.6263203688494595E-3"/>
  </r>
  <r>
    <x v="25"/>
    <x v="10"/>
    <n v="2014"/>
    <x v="0"/>
    <n v="-1.4474251282760191E-2"/>
    <n v="-0.66614082308073863"/>
    <n v="-4.795368239589517"/>
    <n v="-0.26037389105279851"/>
    <n v="-0.73249469412979662"/>
    <n v="-1.6331509143986274"/>
    <n v="-0.39405742537222399"/>
    <n v="-0.24215910292168455"/>
    <n v="-1.947030745586573"/>
    <n v="-93.142457532709386"/>
    <n v="-1.0408450360636541E-2"/>
  </r>
  <r>
    <x v="25"/>
    <x v="11"/>
    <n v="2014"/>
    <x v="0"/>
    <n v="-1.445256701117553E-2"/>
    <n v="-0.65103772792202341"/>
    <n v="-4.3112343500546162"/>
    <n v="-0.4355936475926393"/>
    <n v="-0.72212419124443317"/>
    <n v="-1.6874212251071341"/>
    <n v="-0.44181161246954037"/>
    <n v="-0.38232081337702711"/>
    <n v="-1.9722712377111167"/>
    <n v="-53.883035039072354"/>
    <n v="-1.899000084026552E-2"/>
  </r>
  <r>
    <x v="25"/>
    <x v="0"/>
    <n v="2015"/>
    <x v="0"/>
    <n v="-1.4962147393415028E-2"/>
    <n v="-0.85202924124023183"/>
    <n v="-5.2037372842076159"/>
    <n v="-0.32558933784366184"/>
    <n v="-0.74436683282239768"/>
    <n v="-1.7811460679639282"/>
    <n v="-0.47098237881880339"/>
    <n v="-0.82275547460094167"/>
    <n v="-2.0688421412133975"/>
    <n v="-75.866381518495317"/>
    <n v="-4.6675394585979496E-2"/>
  </r>
  <r>
    <x v="25"/>
    <x v="1"/>
    <n v="2015"/>
    <x v="0"/>
    <n v="-2.3359381564574403E-2"/>
    <n v="-1.0746996050752038"/>
    <n v="-7.6054113099739524"/>
    <n v="-1.1904881942693892"/>
    <n v="-1.1120073943366104"/>
    <n v="-2.8231241072178808"/>
    <n v="-0.95874296277623738"/>
    <n v="-1.7074195445760858"/>
    <n v="-2.621292328375767"/>
    <n v="-60.191076380136117"/>
    <n v="-9.007646416267541E-2"/>
  </r>
  <r>
    <x v="25"/>
    <x v="2"/>
    <n v="2015"/>
    <x v="0"/>
    <n v="3.5779048114688107E-2"/>
    <n v="-10.237524089870464"/>
    <n v="-18.526879009896156"/>
    <n v="-4.796506663847711"/>
    <n v="-3.7275262854029618"/>
    <n v="-11.438073786155133"/>
    <n v="-2.8994039535848164"/>
    <n v="-8.1773014466119669"/>
    <n v="-5.1736503573839006"/>
    <n v="-649.28450035372464"/>
    <n v="-0.1993868772209437"/>
  </r>
  <r>
    <x v="26"/>
    <x v="3"/>
    <n v="2015"/>
    <x v="0"/>
    <n v="0.11790822674158581"/>
    <n v="-1.0532050708669101"/>
    <n v="-10.120103759239532"/>
    <n v="-0.27322182196670924"/>
    <n v="-1.3324442781983621"/>
    <n v="-4.7138895891101589"/>
    <n v="9.1236572692454665E-2"/>
    <n v="-8.9122356212950393E-2"/>
    <n v="-1.7247127511648519"/>
    <n v="-51.669661806679294"/>
    <n v="5.1391723655642922E-2"/>
  </r>
  <r>
    <x v="26"/>
    <x v="4"/>
    <n v="2015"/>
    <x v="0"/>
    <n v="0.10425294393028198"/>
    <n v="-4.0188699629082789"/>
    <n v="-16.925528466995573"/>
    <n v="-1.6765097770895603"/>
    <n v="-1.9035615254420397"/>
    <n v="-5.0435737693111022"/>
    <n v="-0.92099103316648057"/>
    <n v="-2.1619431740429973"/>
    <n v="-2.9603154596852606"/>
    <n v="-196.03046562713817"/>
    <n v="-0.10965465086967481"/>
  </r>
  <r>
    <x v="26"/>
    <x v="5"/>
    <n v="2015"/>
    <x v="0"/>
    <n v="0.10457239971702025"/>
    <n v="-0.63637916033079367"/>
    <n v="-12.282459321661774"/>
    <n v="-0.24020751847906519"/>
    <n v="-1.132244240792994"/>
    <n v="-2.5692609187083759"/>
    <n v="9.1073940655568963E-3"/>
    <n v="-0.11514348211454171"/>
    <n v="-2.0072045992340031"/>
    <n v="30.70362750758272"/>
    <n v="-6.9931775860526757E-3"/>
  </r>
  <r>
    <x v="26"/>
    <x v="6"/>
    <n v="2015"/>
    <x v="0"/>
    <n v="7.1086463322409893E-2"/>
    <n v="-0.52701453659356345"/>
    <n v="-8.7248130409209299"/>
    <n v="-0.80581463742542647"/>
    <n v="-1.1916645660028569"/>
    <n v="-2.8473237543063608"/>
    <n v="-0.22384673556843951"/>
    <n v="-0.58280816738089236"/>
    <n v="-2.2537601882194775"/>
    <n v="11.182589698344678"/>
    <n v="-2.1006638097638853E-2"/>
  </r>
  <r>
    <x v="26"/>
    <x v="7"/>
    <n v="2015"/>
    <x v="0"/>
    <n v="2.4232173495856948E-2"/>
    <n v="-0.48887190287614757"/>
    <n v="-5.6501622254567918"/>
    <n v="-0.23825593403644585"/>
    <n v="-0.84747554420745341"/>
    <n v="-1.8170877481155014"/>
    <n v="-0.15075989819234489"/>
    <n v="-6.3263862348243979E-2"/>
    <n v="-1.9081616887710708"/>
    <n v="-103.17880579295311"/>
    <n v="-6.5052814753978382E-4"/>
  </r>
  <r>
    <x v="26"/>
    <x v="8"/>
    <n v="2015"/>
    <x v="0"/>
    <n v="-1.3612301487269978E-2"/>
    <n v="-0.44718931182253591"/>
    <n v="-4.2908999243761023"/>
    <n v="-0.24300478951348628"/>
    <n v="-0.75791950256280982"/>
    <n v="-1.6889337030501639"/>
    <n v="-0.24905470128560619"/>
    <n v="-8.5202924124023194E-2"/>
    <n v="-1.8620284009747079"/>
    <n v="-96.270061339383233"/>
    <n v="-2.0166372573733301E-3"/>
  </r>
  <r>
    <x v="26"/>
    <x v="9"/>
    <n v="2015"/>
    <x v="0"/>
    <n v="-1.3498459061450514E-2"/>
    <n v="-0.42821015311806271"/>
    <n v="-5.1251860103921869"/>
    <n v="-0.23760540588890602"/>
    <n v="-0.67736243362579995"/>
    <n v="-1.508574774144759"/>
    <n v="-0.26476495604869205"/>
    <n v="-4.7813818844174114E-2"/>
    <n v="-1.8136724753409172"/>
    <n v="-98.795221870756308"/>
    <n v="-1.6263203688494595E-4"/>
  </r>
  <r>
    <x v="26"/>
    <x v="10"/>
    <n v="2015"/>
    <x v="0"/>
    <n v="-1.2360034803255893E-2"/>
    <n v="-0.41959065516316058"/>
    <n v="-4.025142912902413"/>
    <n v="-0.23776803792579099"/>
    <n v="-0.62466965367507754"/>
    <n v="-1.4932873626775738"/>
    <n v="-0.28606975288061992"/>
    <n v="-9.3838685282613812E-2"/>
    <n v="-1.7847239727753972"/>
    <n v="-140.08343023492196"/>
    <n v="-5.2042251803182706E-3"/>
  </r>
  <r>
    <x v="26"/>
    <x v="11"/>
    <n v="2015"/>
    <x v="0"/>
    <n v="-1.2267876649021089E-2"/>
    <n v="-0.41626754054281156"/>
    <n v="-3.8448869842870339"/>
    <n v="-0.25964204688681625"/>
    <n v="-0.6194437442231745"/>
    <n v="-1.557852281320897"/>
    <n v="-0.31241072178808499"/>
    <n v="-0.23997983362742625"/>
    <n v="-1.8206873371985548"/>
    <n v="-182.17780018485843"/>
    <n v="-1.0923451810772204E-2"/>
  </r>
  <r>
    <x v="26"/>
    <x v="0"/>
    <n v="2016"/>
    <x v="4"/>
    <n v="-1.122161054506127E-2"/>
    <n v="-0.41585011831480678"/>
    <n v="-4.5590638899956915"/>
    <n v="-0.24703806402823295"/>
    <n v="-0.5679110728022313"/>
    <n v="-1.5895655285134618"/>
    <n v="-0.30851297397074251"/>
    <n v="-0.28428080047488552"/>
    <n v="-1.7782186912999993"/>
    <n v="-189.09861193556517"/>
    <n v="-1.5287411467184918E-2"/>
  </r>
  <r>
    <x v="26"/>
    <x v="1"/>
    <n v="2016"/>
    <x v="4"/>
    <n v="-1.9998319468952187E-2"/>
    <n v="-0.45055037391815816"/>
    <n v="-6.9379043777833802"/>
    <n v="-1.0378959751281405"/>
    <n v="-0.95723048483320716"/>
    <n v="-2.6510377279220236"/>
    <n v="-0.69607596000336103"/>
    <n v="-1.1674649189143769"/>
    <n v="-2.3821527602722457"/>
    <n v="-74.177127972439294"/>
    <n v="-4.7390975548273255E-2"/>
  </r>
  <r>
    <x v="26"/>
    <x v="2"/>
    <n v="2016"/>
    <x v="4"/>
    <n v="-4.6024866438439706E-2"/>
    <n v="-2.647812192523805"/>
    <n v="-13.046992527057904"/>
    <n v="-1.9802076811111018"/>
    <n v="-2.0945380030412188"/>
    <n v="-5.5361571676004449"/>
    <n v="-1.7338201452304092"/>
    <n v="-3.9755401416525036"/>
    <n v="-3.6727192889727349"/>
    <n v="-191.23039267505308"/>
    <n v="-0.20442847036437709"/>
  </r>
  <r>
    <x v="27"/>
    <x v="3"/>
    <n v="2016"/>
    <x v="4"/>
    <n v="-1.2685298877025781E-2"/>
    <n v="-11.489465509810778"/>
    <n v="-20.339575693015767"/>
    <n v="-4.5158037681842949"/>
    <n v="-3.8699919497141746"/>
    <n v="-11.025476308578028"/>
    <n v="-3.097977670621336"/>
    <n v="-7.6728168681948663"/>
    <n v="-5.2530147913837553"/>
    <n v="-738.6047797555641"/>
    <n v="-0.23874383014710068"/>
  </r>
  <r>
    <x v="27"/>
    <x v="4"/>
    <n v="2016"/>
    <x v="4"/>
    <n v="0.10413497561781247"/>
    <n v="-0.81221804021105093"/>
    <n v="-15.487947984666603"/>
    <n v="-0.60012343210799435"/>
    <n v="-1.8215797571342887"/>
    <n v="-5.8273862816512079"/>
    <n v="-0.26025051502481689"/>
    <n v="-0.88349573637683299"/>
    <n v="-2.1515433359700284"/>
    <n v="-198.00978764461982"/>
    <n v="5.0068235355475776E-2"/>
  </r>
  <r>
    <x v="27"/>
    <x v="5"/>
    <n v="2016"/>
    <x v="4"/>
    <n v="0.11156557730307293"/>
    <n v="-13.252559421680475"/>
    <n v="-27.91107280223131"/>
    <n v="-4.0183123673532446"/>
    <n v="-3.8764972311895716"/>
    <n v="-10.710783317205657"/>
    <n v="-1.9585776202054039"/>
    <n v="-6.8142823454792358"/>
    <n v="-5.1068085902241878"/>
    <n v="-809.44290395765063"/>
    <n v="-0.26769233271262105"/>
  </r>
  <r>
    <x v="27"/>
    <x v="6"/>
    <n v="2016"/>
    <x v="4"/>
    <n v="0.16570036131417529"/>
    <n v="-0.59053861020082343"/>
    <n v="-15.150827661541047"/>
    <n v="-0.74262667002772864"/>
    <n v="-1.8317788421141081"/>
    <n v="-4.6557432148558942"/>
    <n v="0.28316948155617161"/>
    <n v="-0.50668011091504905"/>
    <n v="-2.2833375346609528"/>
    <n v="-112.90446180993192"/>
    <n v="-9.579026972523318E-3"/>
  </r>
  <r>
    <x v="27"/>
    <x v="7"/>
    <n v="2016"/>
    <x v="4"/>
    <n v="0.11270400156126754"/>
    <n v="-0.69915512656838252"/>
    <n v="-9.7483269229205458"/>
    <n v="-0.25419387365117058"/>
    <n v="-1.4075802792392076"/>
    <n v="-2.8154858225521848"/>
    <n v="-0.11400505785634697"/>
    <n v="-0.18296104149556425"/>
    <n v="-2.2020377794221684"/>
    <n v="-72.875578360181194"/>
    <n v="-5.8547533278580539E-3"/>
  </r>
  <r>
    <x v="27"/>
    <x v="8"/>
    <n v="2016"/>
    <x v="4"/>
    <n v="4.5038232081337705E-2"/>
    <n v="-0.62498949668095116"/>
    <n v="-10.155785228132091"/>
    <n v="-0.26115452482984625"/>
    <n v="-1.2319973111503235"/>
    <n v="-2.0569700025207966"/>
    <n v="-0.35929753802201497"/>
    <n v="-0.40786488530375598"/>
    <n v="-2.1507436349886562"/>
    <n v="-120.59087471641038"/>
    <n v="-2.2183009831106631E-2"/>
  </r>
  <r>
    <x v="27"/>
    <x v="9"/>
    <n v="2016"/>
    <x v="4"/>
    <n v="-7.4810736967075141E-3"/>
    <n v="-0.50903827544988078"/>
    <n v="-6.7824064662497863"/>
    <n v="-0.24687543199134798"/>
    <n v="-1.0037649316538866"/>
    <n v="-1.6703936508452801"/>
    <n v="-0.33648568431495318"/>
    <n v="-6.3589126422013878E-2"/>
    <n v="-1.9668718540865364"/>
    <n v="-168.31927921481252"/>
    <n v="-6.5052814753978382E-4"/>
  </r>
  <r>
    <x v="27"/>
    <x v="10"/>
    <n v="2016"/>
    <x v="4"/>
    <n v="-1.7401627946689216E-2"/>
    <n v="-0.45650812753604331"/>
    <n v="-3.7255747009603417"/>
    <n v="-0.24248436699545442"/>
    <n v="-0.87430983029346954"/>
    <n v="-1.5552501687307383"/>
    <n v="-0.3267277621018565"/>
    <n v="-0.19841108499963406"/>
    <n v="-1.9123901217300796"/>
    <n v="-213.27890581165585"/>
    <n v="-7.6437057335924591E-3"/>
  </r>
  <r>
    <x v="27"/>
    <x v="11"/>
    <n v="2016"/>
    <x v="4"/>
    <n v="-1.5460885639862197E-2"/>
    <n v="-0.4340811696496093"/>
    <n v="-3.6559952945130658"/>
    <n v="-0.23745903705570959"/>
    <n v="-0.77859003445088648"/>
    <n v="-1.5124779430299975"/>
    <n v="-0.28602638433745065"/>
    <n v="-0.45139063944206365"/>
    <n v="-1.8670699941181412"/>
    <n v="-208.91723384589528"/>
    <n v="-2.3359381564574403E-2"/>
  </r>
  <r>
    <x v="27"/>
    <x v="0"/>
    <n v="2017"/>
    <x v="2"/>
    <n v="-3.935695292615693E-2"/>
    <n v="-2.0530668336355578"/>
    <n v="-10.763313465119495"/>
    <n v="-2.6578953788106721"/>
    <n v="-2.0634752839961945"/>
    <n v="-4.7945550794050913"/>
    <n v="-1.8310741032876066"/>
    <n v="-4.0440082291810659"/>
    <n v="-3.7937175244151349"/>
    <n v="-177.36942680338601"/>
    <n v="-0.19808582092586416"/>
  </r>
  <r>
    <x v="27"/>
    <x v="1"/>
    <n v="2017"/>
    <x v="2"/>
    <n v="5.2096462482144343E-3"/>
    <n v="-4.3356020502478785"/>
    <n v="-13.496680951180572"/>
    <n v="-1.3659356356608687"/>
    <n v="-1.6800268884967648"/>
    <n v="-4.994538274094614"/>
    <n v="-1.0187379211830938"/>
    <n v="-2.8285018065708765"/>
    <n v="-2.8061507436349884"/>
    <n v="-104.06890177296027"/>
    <n v="-0.14671036047390978"/>
  </r>
  <r>
    <x v="27"/>
    <x v="2"/>
    <n v="2017"/>
    <x v="2"/>
    <n v="3.317693552452898E-2"/>
    <n v="-11.856363385023215"/>
    <n v="-25.325711311871327"/>
    <n v="-3.7719248314725515"/>
    <n v="-3.4891077193296303"/>
    <n v="-10.298185839628548"/>
    <n v="-1.8457109866072519"/>
    <n v="-6.5865974938403111"/>
    <n v="-4.4691283735983163"/>
    <n v="-354.16216040397791"/>
    <n v="-0.28590712084373499"/>
  </r>
  <r>
    <x v="28"/>
    <x v="3"/>
    <n v="2017"/>
    <x v="2"/>
    <n v="0.14311619245875243"/>
    <n v="-20.607430657765271"/>
    <n v="-30.696959594070439"/>
    <n v="-4.3258495491026778"/>
    <n v="-4.2619351586068941"/>
    <n v="-12.447205575026226"/>
    <n v="-1.4866194491652913"/>
    <n v="-7.8396773380388201"/>
    <n v="-5.4117436593834629"/>
    <n v="-1455.9429812078681"/>
    <n v="-0.26704180456508131"/>
  </r>
  <r>
    <x v="28"/>
    <x v="4"/>
    <n v="2017"/>
    <x v="2"/>
    <n v="0.23875544672116389"/>
    <n v="-22.62847059670856"/>
    <n v="-36.390399366199723"/>
    <n v="-5.0842666282545279"/>
    <n v="-4.7542223342576246"/>
    <n v="-13.729518527854799"/>
    <n v="-1.1109510605351294"/>
    <n v="-7.2589938420540889"/>
    <n v="-5.3813605099211355"/>
    <n v="-1900.8597716878535"/>
    <n v="-0.27440671252115667"/>
  </r>
  <r>
    <x v="28"/>
    <x v="5"/>
    <n v="2017"/>
    <x v="2"/>
    <n v="0.27484814233555865"/>
    <n v="-10.358847589386633"/>
    <n v="-22.037616790131484"/>
    <n v="-1.6816152613903412"/>
    <n v="-2.8458980134496694"/>
    <n v="-8.1028159737186627"/>
    <n v="1.1254136952438263"/>
    <n v="-0.94879530318677485"/>
    <n v="-2.7432771981752686"/>
    <n v="-800.33518462801976"/>
    <n v="-7.3509680671995578E-2"/>
  </r>
  <r>
    <x v="28"/>
    <x v="6"/>
    <n v="2017"/>
    <x v="2"/>
    <n v="0.24636585160910848"/>
    <n v="-13.188135450802452"/>
    <n v="-25.13318208553903"/>
    <n v="-1.8411898159818503"/>
    <n v="-2.9318544660112593"/>
    <n v="-7.6509537013696329"/>
    <n v="0.80984791194017336"/>
    <n v="-1.8243845055037391"/>
    <n v="-3.3891269641206625"/>
    <n v="-729.82522477102759"/>
    <n v="-0.15309637845559196"/>
  </r>
  <r>
    <x v="28"/>
    <x v="7"/>
    <n v="2017"/>
    <x v="2"/>
    <n v="0.21418639257747385"/>
    <n v="-8.7764378704961086"/>
    <n v="-18.681379444936859"/>
    <n v="-0.24817648828642755"/>
    <n v="-2.0491636647503193"/>
    <n v="-4.3723623116517718"/>
    <n v="1.1675353927970269"/>
    <n v="0.50611089878595183"/>
    <n v="-2.4048399294176961"/>
    <n v="-208.98428161363509"/>
    <n v="-8.1316018442472975E-3"/>
  </r>
  <r>
    <x v="28"/>
    <x v="8"/>
    <n v="2017"/>
    <x v="2"/>
    <n v="0.15023947567431306"/>
    <n v="-1.663725737332997"/>
    <n v="-11.135870935215531"/>
    <n v="-0.25678514410553738"/>
    <n v="-1.6980085707083437"/>
    <n v="-2.8720275607091845"/>
    <n v="0.47441391479707595"/>
    <n v="-0.67927064952524985"/>
    <n v="-2.5518863961011684"/>
    <n v="-126.85572640954543"/>
    <n v="-4.3693807243088814E-2"/>
  </r>
  <r>
    <x v="28"/>
    <x v="9"/>
    <n v="2017"/>
    <x v="2"/>
    <n v="8.8797092139180495E-2"/>
    <n v="-0.56059263114240865"/>
    <n v="-10.696796962033552"/>
    <n v="-0.24573700773315335"/>
    <n v="-1.4079055433129772"/>
    <n v="-2.0759979508363351"/>
    <n v="-9.5952901762118098E-2"/>
    <n v="-0.65264236401928821"/>
    <n v="-2.3960577994259085"/>
    <n v="-140.37909527797879"/>
    <n v="-3.7893264594192413E-2"/>
  </r>
  <r>
    <x v="28"/>
    <x v="10"/>
    <n v="2017"/>
    <x v="2"/>
    <n v="4.4073281995820356E-2"/>
    <n v="-0.51830830155232277"/>
    <n v="-7.6119924863998971"/>
    <n v="-0.24215910292168455"/>
    <n v="-1.197297055546972"/>
    <n v="-1.8110703627507583"/>
    <n v="-0.23175065256104804"/>
    <n v="-5.8872797352350438E-2"/>
    <n v="-2.2771737804630137"/>
    <n v="-157.94595737414315"/>
    <n v="-1.6263203688494595E-4"/>
  </r>
  <r>
    <x v="28"/>
    <x v="11"/>
    <n v="2017"/>
    <x v="2"/>
    <n v="4.4029913452651039E-2"/>
    <n v="-0.46718763129148805"/>
    <n v="-7.5603730778926144"/>
    <n v="-0.23796319637005295"/>
    <n v="-1.043105621376355"/>
    <n v="-1.7275859171498194"/>
    <n v="-0.20939416855726412"/>
    <n v="-2.2675405428115285"/>
    <n v="-2.2722460297453995"/>
    <n v="-157.12662801445256"/>
    <n v="-0.11914965128980758"/>
  </r>
  <r>
    <x v="28"/>
    <x v="0"/>
    <n v="2018"/>
    <x v="4"/>
    <n v="5.3343308098262279E-2"/>
    <n v="-0.45146653439260992"/>
    <n v="-8.5806288980866334"/>
    <n v="-0.44349756458524764"/>
    <n v="-1.0253949925595842"/>
    <n v="-1.8832789871276743"/>
    <n v="-0.30591086138058338"/>
    <n v="-1.3101636891451247"/>
    <n v="-2.3127901965408166"/>
    <n v="-168.85759125690169"/>
    <n v="-6.1149645868739673E-2"/>
  </r>
  <r>
    <x v="28"/>
    <x v="1"/>
    <n v="2018"/>
    <x v="4"/>
    <n v="4.8903453491303255E-2"/>
    <n v="-2.545500378119486"/>
    <n v="-14.334761784723973"/>
    <n v="-2.4945802873708089"/>
    <n v="-2.1157885891941857"/>
    <n v="-5.2498109402571211"/>
    <n v="-1.5397025460045375"/>
    <n v="-4.1488950508360638"/>
    <n v="-4.0788169061423405"/>
    <n v="-153.18981598185024"/>
    <n v="-0.21191496512898075"/>
  </r>
  <r>
    <x v="28"/>
    <x v="2"/>
    <n v="2018"/>
    <x v="4"/>
    <n v="7.9364433999853629E-2"/>
    <n v="-0.80177594184278367"/>
    <n v="-11.447831708368231"/>
    <n v="-0.24118331070037488"/>
    <n v="-1.0649145775226261"/>
    <n v="-2.9867373573920331"/>
    <n v="-0.10636135212275476"/>
    <n v="-0.55522577392520556"/>
    <n v="-2.1979719785000449"/>
    <n v="-21.87189474454571"/>
    <n v="-2.4882701643396732E-2"/>
  </r>
  <r>
    <x v="29"/>
    <x v="3"/>
    <n v="2018"/>
    <x v="4"/>
    <n v="8.456865918017191E-2"/>
    <n v="-6.3779405905169257"/>
    <n v="-14.351464094912057"/>
    <n v="-1.8551436447465783"/>
    <n v="-1.9976093090577913"/>
    <n v="-5.4685022402563082"/>
    <n v="-1.1234621108012068"/>
    <n v="-2.93404457744131"/>
    <n v="-3.502118282280426"/>
    <n v="-113.94634769103169"/>
    <n v="-0.14962147393415026"/>
  </r>
  <r>
    <x v="29"/>
    <x v="4"/>
    <n v="2018"/>
    <x v="4"/>
    <n v="0.11613669919694623"/>
    <n v="-0.79297057870287002"/>
    <n v="-12.29428499405812"/>
    <n v="-0.24955886059994958"/>
    <n v="-1.1746912024199645"/>
    <n v="-3.4907630811336379"/>
    <n v="0.15070762360906054"/>
    <n v="-0.16277143577370448"/>
    <n v="-2.2190212107025822"/>
    <n v="35.452482984623096"/>
    <n v="-3.0609672656559477E-3"/>
  </r>
  <r>
    <x v="29"/>
    <x v="5"/>
    <n v="2018"/>
    <x v="4"/>
    <n v="0.11449295396700196"/>
    <n v="-12.153004220301359"/>
    <n v="-22.743439830212154"/>
    <n v="-3.1337567187360236"/>
    <n v="-2.6626117078803353"/>
    <n v="-7.2522504208103955"/>
    <n v="-1.4828789123169368"/>
    <n v="-4.4647373086024214"/>
    <n v="-4.3557738438895068"/>
    <n v="-125.7905136732885"/>
    <n v="-0.21646324109386308"/>
  </r>
  <r>
    <x v="29"/>
    <x v="6"/>
    <n v="2018"/>
    <x v="4"/>
    <n v="0.1337702714057642"/>
    <n v="-7.8262330896563315"/>
    <n v="-20.393748424502142"/>
    <n v="-1.7963196370052934"/>
    <n v="-2.2208217796823799"/>
    <n v="-6.7323754306360808"/>
    <n v="-0.60952861104108891"/>
    <n v="-2.5952440971346946"/>
    <n v="-3.339551298210234"/>
    <n v="-192.06217964876899"/>
    <n v="-0.13444248382488866"/>
  </r>
  <r>
    <x v="29"/>
    <x v="7"/>
    <n v="2018"/>
    <x v="4"/>
    <n v="0.12197402766370948"/>
    <n v="-0.7533115948510698"/>
    <n v="-12.280019841108501"/>
    <n v="-0.28850923343389417"/>
    <n v="-1.3387869276368751"/>
    <n v="-3.5112256763459833"/>
    <n v="2.9761662749945086E-2"/>
    <n v="-0.28672028102815972"/>
    <n v="-2.3119770363563918"/>
    <n v="-129.53153841775293"/>
    <n v="-1.1546874618831164E-2"/>
  </r>
  <r>
    <x v="29"/>
    <x v="8"/>
    <n v="2018"/>
    <x v="4"/>
    <n v="7.1086463322409893E-2"/>
    <n v="-0.6774220653726577"/>
    <n v="-9.653978657255692"/>
    <n v="-0.24602974539954628"/>
    <n v="-1.1197378371565412"/>
    <n v="-2.4592891353667761"/>
    <n v="-0.22485505419712626"/>
    <n v="-0.59826905302075462"/>
    <n v="-2.2256953197210314"/>
    <n v="-167.20695739853792"/>
    <n v="-2.6384337450634402E-2"/>
  </r>
  <r>
    <x v="29"/>
    <x v="9"/>
    <n v="2018"/>
    <x v="4"/>
    <n v="1.3986355172105351E-2"/>
    <n v="-0.53782414597851635"/>
    <n v="-7.9060312090878782"/>
    <n v="-0.24573700773315335"/>
    <n v="-0.97562958927279075"/>
    <n v="-2.0413573269798415"/>
    <n v="-0.30070663620026516"/>
    <n v="-0.25500703383559525"/>
    <n v="-2.1646324109386303"/>
    <n v="-249.83045610154744"/>
    <n v="-1.1058978508176326E-2"/>
  </r>
  <r>
    <x v="29"/>
    <x v="10"/>
    <n v="2018"/>
    <x v="4"/>
    <n v="-8.6194979549021368E-3"/>
    <n v="-0.47390975548273256"/>
    <n v="-5.2056888686502356"/>
    <n v="-0.24215910292168455"/>
    <n v="-0.866991388633647"/>
    <n v="-1.872220008619498"/>
    <n v="-0.33079356302398011"/>
    <n v="-0.1284793091391073"/>
    <n v="-2.1081990941395543"/>
    <n v="-226.92666108296675"/>
    <n v="-7.6437057335924591E-3"/>
  </r>
  <r>
    <x v="29"/>
    <x v="11"/>
    <n v="2018"/>
    <x v="4"/>
    <n v="-1.008318628686665E-3"/>
    <n v="-0.4480295773464415"/>
    <n v="-5.1380556255776826"/>
    <n v="-0.23745903705570959"/>
    <n v="-0.78648853037559863"/>
    <n v="-1.810436097806907"/>
    <n v="-0.30904965969246273"/>
    <n v="-0.5102092261154525"/>
    <n v="-2.0751197378371562"/>
    <n v="-194.15914629022771"/>
    <n v="-2.7056549869758844E-2"/>
  </r>
  <r>
    <x v="29"/>
    <x v="0"/>
    <n v="2019"/>
    <x v="2"/>
    <n v="-5.2042251803182697E-3"/>
    <n v="-2.1308049472665616"/>
    <n v="-8.6242142839717992"/>
    <n v="-0.83901867828943633"/>
    <n v="-1.0548313912357594"/>
    <n v="-2.5412882083641657"/>
    <n v="-0.71037673711344407"/>
    <n v="-1.2734088488091269"/>
    <n v="-2.5386860957740063"/>
    <n v="-163.88040040007482"/>
    <n v="-5.9848589573660113E-2"/>
  </r>
  <r>
    <x v="29"/>
    <x v="1"/>
    <n v="2019"/>
    <x v="2"/>
    <n v="2.688849676497772E-3"/>
    <n v="-6.4112259473993785"/>
    <n v="-16.192924964288714"/>
    <n v="-3.2745147466599449"/>
    <n v="-2.6228048063187965"/>
    <n v="-6.7895134862616588"/>
    <n v="-2.3708932022519118"/>
    <n v="-6.2608184186202838"/>
    <n v="-4.7722040164692041"/>
    <n v="-472.15813797159905"/>
    <n v="-0.33375346609528611"/>
  </r>
  <r>
    <x v="29"/>
    <x v="2"/>
    <n v="2019"/>
    <x v="2"/>
    <n v="0.11725769859404606"/>
    <n v="-11.90612878831001"/>
    <n v="-18.740414874326095"/>
    <n v="-3.1238361644860415"/>
    <n v="-3.1028566317278838"/>
    <n v="-10.003496588793027"/>
    <n v="-1.0852435821332445"/>
    <n v="-5.1788545825642185"/>
    <n v="-4.0684030347138087"/>
    <n v="-1188.6276295567463"/>
    <n v="-0.14344145653252235"/>
  </r>
  <r>
    <x v="30"/>
    <x v="3"/>
    <n v="2019"/>
    <x v="2"/>
    <n v="0.17320311928246745"/>
    <n v="-10.333476991632581"/>
    <n v="-18.249266122933559"/>
    <n v="-0.86227505956398343"/>
    <n v="-1.8967774461891249"/>
    <n v="-6.4764956048692035"/>
    <n v="0.24150857477414489"/>
    <n v="-1.967847646307846"/>
    <n v="-2.7650698911178506"/>
    <n v="-864.34601592167644"/>
    <n v="-6.2288070126934304E-2"/>
  </r>
  <r>
    <x v="30"/>
    <x v="4"/>
    <n v="2019"/>
    <x v="2"/>
    <n v="0.18095718246966042"/>
    <n v="-6.2521156685512622"/>
    <n v="-16.881414526990529"/>
    <n v="-0.23947567431308295"/>
    <n v="-1.5054557240087867"/>
    <n v="-4.3481940293132624"/>
    <n v="0.59778890129280826"/>
    <n v="-1.8005689797976159E-2"/>
    <n v="-2.2566531023803522"/>
    <n v="-412.54888544780147"/>
    <n v="-1.0803413878785696E-3"/>
  </r>
  <r>
    <x v="30"/>
    <x v="5"/>
    <n v="2019"/>
    <x v="2"/>
    <n v="0.16799889410214919"/>
    <n v="-10.663945290582792"/>
    <n v="-23.697927254689901"/>
    <n v="-1.5119900469193426"/>
    <n v="-2.0353399416150988"/>
    <n v="-4.8623726387861135"/>
    <n v="-0.34217780560592664"/>
    <n v="-2.3688982492661226"/>
    <n v="-3.4027501077437248"/>
    <n v="-359.49632858176727"/>
    <n v="-0.12099823544239981"/>
  </r>
  <r>
    <x v="30"/>
    <x v="6"/>
    <n v="2019"/>
    <x v="2"/>
    <n v="0.16687673304764306"/>
    <n v="-7.0733551802369554"/>
    <n v="-21.091000756238969"/>
    <n v="-0.35106293588774051"/>
    <n v="-1.3439206789345433"/>
    <n v="-3.8638769851273"/>
    <n v="0.53995462566170915"/>
    <n v="-0.25947399378203512"/>
    <n v="-2.3329132005713804"/>
    <n v="-510.69355516343165"/>
    <n v="-7.7304428199310984E-3"/>
  </r>
  <r>
    <x v="30"/>
    <x v="7"/>
    <n v="2019"/>
    <x v="2"/>
    <n v="0.12360034803255893"/>
    <n v="-4.7914650707042776"/>
    <n v="-19.200826170747373"/>
    <n v="-0.26818022882327591"/>
    <n v="-1.1454174357806743"/>
    <n v="-3.0005610805272527"/>
    <n v="0.25728388235198452"/>
    <n v="-0.29761662749945111"/>
    <n v="-2.2900217113769239"/>
    <n v="-478.96208234060032"/>
    <n v="-1.3823723135220407E-2"/>
  </r>
  <r>
    <x v="30"/>
    <x v="8"/>
    <n v="2019"/>
    <x v="2"/>
    <n v="8.3186286866649861E-2"/>
    <n v="-3.3397193513150154"/>
    <n v="-14.426518779934458"/>
    <n v="-0.25409629442903958"/>
    <n v="-0.97588437946391049"/>
    <n v="-2.2898916057474166"/>
    <n v="2.6720443660196557E-2"/>
    <n v="-9.3101420048735409E-2"/>
    <n v="-2.1631795647424585"/>
    <n v="-364.23796319637006"/>
    <n v="-2.3527434669355519E-3"/>
  </r>
  <r>
    <x v="30"/>
    <x v="9"/>
    <n v="2019"/>
    <x v="2"/>
    <n v="2.6996918122901028E-2"/>
    <n v="-2.5012807272904691"/>
    <n v="-10.740870244029372"/>
    <n v="-0.24687543199134798"/>
    <n v="-0.86487717215414273"/>
    <n v="-1.9738650316725894"/>
    <n v="-0.18897842686030722"/>
    <n v="-0.26509022012246192"/>
    <n v="-2.104783821364971"/>
    <n v="-302.81239581385137"/>
    <n v="-1.1872138692601055E-2"/>
  </r>
  <r>
    <x v="30"/>
    <x v="10"/>
    <n v="2019"/>
    <x v="2"/>
    <n v="1.4636883319645131E-3"/>
    <n v="-1.9915919236930484"/>
    <n v="-7.9009896159444457"/>
    <n v="-0.24280963106922432"/>
    <n v="-0.78600063426494382"/>
    <n v="-1.8946632297096202"/>
    <n v="-0.25273018531920599"/>
    <n v="-5.4156468282686998E-2"/>
    <n v="-2.0595721151109556"/>
    <n v="-327.94636395423532"/>
    <n v="0"/>
  </r>
  <r>
    <x v="30"/>
    <x v="11"/>
    <n v="2019"/>
    <x v="2"/>
    <n v="1.3444248382488864E-3"/>
    <n v="-1.9737837156541467"/>
    <n v="-8.2127552306528866"/>
    <n v="-0.36786824636585164"/>
    <n v="-0.80564658432064529"/>
    <n v="-2.0450382320813376"/>
    <n v="-0.35459205108814384"/>
    <n v="-0.57390135282749344"/>
    <n v="-2.1362910679774809"/>
    <n v="-284.91471304932355"/>
    <n v="-2.1342744307201074E-2"/>
  </r>
  <r>
    <x v="30"/>
    <x v="0"/>
    <n v="2020"/>
    <x v="4"/>
    <n v="1.5775307577839758E-2"/>
    <n v="-2.0904722021190953"/>
    <n v="-8.227392113972531"/>
    <n v="-0.24313489514299425"/>
    <n v="-0.6856566675069321"/>
    <n v="-1.9112516974718849"/>
    <n v="-0.26883075697081571"/>
    <n v="-0.25451913772494039"/>
    <n v="-2.0078551273815428"/>
    <n v="-165.18487196792893"/>
    <n v="-1.0408450360636541E-2"/>
  </r>
  <r>
    <x v="30"/>
    <x v="1"/>
    <n v="2020"/>
    <x v="4"/>
    <n v="2.9745399546256612E-2"/>
    <n v="-2.4718931182253594"/>
    <n v="-9.9153012351903183"/>
    <n v="-0.99756322998067382"/>
    <n v="-1.0847827913620702"/>
    <n v="-3.0005881858667336"/>
    <n v="-0.73976976724644983"/>
    <n v="-1.6766658264011429"/>
    <n v="-2.6448197630451218"/>
    <n v="-147.93059406772542"/>
    <n v="-8.0161330980589848E-2"/>
  </r>
  <r>
    <x v="30"/>
    <x v="2"/>
    <n v="2020"/>
    <x v="4"/>
    <n v="4.0983273295006381E-2"/>
    <n v="-4.5414996300121162"/>
    <n v="-12.744659570488789"/>
    <n v="-1.1610301113216293"/>
    <n v="-1.4381551021735774"/>
    <n v="-4.3572375322214718"/>
    <n v="-0.92781577042861674"/>
    <n v="-2.4163868040365273"/>
    <n v="-2.9882010457239976"/>
    <n v="-214.80569537393177"/>
    <n v="-0.12083560340551484"/>
  </r>
  <r>
    <x v="31"/>
    <x v="3"/>
    <n v="2020"/>
    <x v="4"/>
    <n v="6.4402286606438583E-2"/>
    <n v="-5.180806167006839"/>
    <n v="-12.76303699065679"/>
    <n v="-1.121835790432357"/>
    <n v="-1.5456548785545263"/>
    <n v="-4.7295022646511136"/>
    <n v="-0.87739983899428364"/>
    <n v="-1.9094627450661503"/>
    <n v="-2.8429706367857404"/>
    <n v="-220.10375923953259"/>
    <n v="-9.0586044544914909E-2"/>
  </r>
  <r>
    <x v="31"/>
    <x v="4"/>
    <n v="2020"/>
    <x v="4"/>
    <n v="9.8050294237806729E-2"/>
    <n v="-7.499804420955642"/>
    <n v="-16.439244456420642"/>
    <n v="-0.5010300496336153"/>
    <n v="-1.3003833349269402"/>
    <n v="-4.4908425545230912"/>
    <n v="-0.52606416731135308"/>
    <n v="-0.88366958441626164"/>
    <n v="-2.4455203706440201"/>
    <n v="-267.28962214128632"/>
    <n v="-4.2592769660040157E-2"/>
  </r>
  <r>
    <x v="31"/>
    <x v="5"/>
    <n v="2020"/>
    <x v="4"/>
    <n v="0.12018507525797507"/>
    <n v="-6.0912203094887651"/>
    <n v="-19.282792717337387"/>
    <n v="-0.60255169665872477"/>
    <n v="-1.228522406628882"/>
    <n v="-3.624742838091676"/>
    <n v="-5.9685957536775198E-2"/>
    <n v="-0.55132260503996677"/>
    <n v="-2.2677411223236863"/>
    <n v="-483.01405953958874"/>
    <n v="-2.3419013311432216E-2"/>
  </r>
  <r>
    <x v="31"/>
    <x v="6"/>
    <n v="2020"/>
    <x v="4"/>
    <n v="0.10419292496428871"/>
    <n v="-7.2447693471136887"/>
    <n v="-19.019746239811784"/>
    <n v="-0.90849508444668514"/>
    <n v="-1.3857659020250397"/>
    <n v="-3.7428787496849005"/>
    <n v="-0.42181329300058834"/>
    <n v="-1.2561969582388035"/>
    <n v="-2.5853289639526085"/>
    <n v="-303.25283589614321"/>
    <n v="-5.7474161835139904E-2"/>
  </r>
  <r>
    <x v="31"/>
    <x v="7"/>
    <n v="2020"/>
    <x v="4"/>
    <n v="7.253388845068591E-2"/>
    <n v="-3.575302698878652"/>
    <n v="-12.669523569447945"/>
    <n v="-0.44772599754425624"/>
    <n v="-0.98977857648178114"/>
    <n v="-2.6642380282491844"/>
    <n v="-0.24752596013888772"/>
    <n v="-0.34461728615920051"/>
    <n v="-2.1034827650698915"/>
    <n v="-275.62031924668838"/>
    <n v="-1.3010562950795676E-2"/>
  </r>
  <r>
    <x v="31"/>
    <x v="8"/>
    <n v="2020"/>
    <x v="4"/>
    <n v="1.9662213259389966E-2"/>
    <n v="-2.4229896647340561"/>
    <n v="-9.9122762793042583"/>
    <n v="-0.44113940005041591"/>
    <n v="-0.89841189815981837"/>
    <n v="-2.3277035543231661"/>
    <n v="-0.35812116628854718"/>
    <n v="-0.67557348122006555"/>
    <n v="-2.0875556675909586"/>
    <n v="-304.13595496176794"/>
    <n v="-3.1257877489286615E-2"/>
  </r>
  <r>
    <x v="31"/>
    <x v="9"/>
    <n v="2020"/>
    <x v="4"/>
    <n v="-1.2847930913910732E-2"/>
    <n v="-1.7800076437057335"/>
    <n v="-6.582206428844418"/>
    <n v="-0.24687543199134798"/>
    <n v="-0.72647730876505356"/>
    <n v="-1.9571139318734394"/>
    <n v="-0.32445091358546724"/>
    <n v="-9.8229750278507375E-2"/>
    <n v="-1.8980785024842044"/>
    <n v="-324.07702253266865"/>
    <n v="-4.8789611065483789E-3"/>
  </r>
  <r>
    <x v="31"/>
    <x v="10"/>
    <n v="2020"/>
    <x v="4"/>
    <n v="-1.3335827024565568E-2"/>
    <n v="-1.7435780674435055"/>
    <n v="-4.7397480829748648"/>
    <n v="-0.24297226310610928"/>
    <n v="-0.67313400066679141"/>
    <n v="-1.9029574635907527"/>
    <n v="-0.34965887930263384"/>
    <n v="-0.14425461671694709"/>
    <n v="-1.8725452726932676"/>
    <n v="-354.40692161948976"/>
    <n v="-8.1316018442472975E-3"/>
  </r>
  <r>
    <x v="31"/>
    <x v="11"/>
    <n v="2020"/>
    <x v="4"/>
    <n v="-1.4620620115956643E-2"/>
    <n v="-1.799848752205697"/>
    <n v="-6.463994622300647"/>
    <n v="-0.32484665154188724"/>
    <n v="-0.73002268716914542"/>
    <n v="-2.1707419544576085"/>
    <n v="-0.43055205444920586"/>
    <n v="-0.61104108898411891"/>
    <n v="-1.9853793798840433"/>
    <n v="-241.63330812536762"/>
    <n v="-2.7728762288883286E-2"/>
  </r>
  <r>
    <x v="31"/>
    <x v="0"/>
    <n v="2021"/>
    <x v="1"/>
    <n v="-2.0816900721273082E-2"/>
    <n v="-2.3734519462989017"/>
    <n v="-9.1181277799913829"/>
    <n v="-0.94635582263350049"/>
    <n v="-1.1150052448831898"/>
    <n v="-3.1911658277564099"/>
    <n v="-0.85186660920334689"/>
    <n v="-1.8621368223326313"/>
    <n v="-2.5621051090854392"/>
    <n v="-187.79674248030122"/>
    <n v="-9.2049732876879412E-2"/>
  </r>
  <r>
    <x v="31"/>
    <x v="1"/>
    <n v="2021"/>
    <x v="1"/>
    <n v="1.2435929753802205E-2"/>
    <n v="-5.3906394420636916"/>
    <n v="-13.074195445760861"/>
    <n v="-2.2547685068481642"/>
    <n v="-2.2082177968237962"/>
    <n v="-6.7745567599361394"/>
    <n v="-1.9623561045290314"/>
    <n v="-5.4398790017645577"/>
    <n v="-3.9843710612553567"/>
    <n v="-425.77413662717413"/>
    <n v="-0.26048231241072178"/>
  </r>
  <r>
    <x v="31"/>
    <x v="2"/>
    <n v="2021"/>
    <x v="1"/>
    <n v="6.9443879749871915E-2"/>
    <n v="-5.9603015197963849"/>
    <n v="-14.066532766289631"/>
    <n v="-1.4836920725013618"/>
    <n v="-1.9580897240947495"/>
    <n v="-6.4356749636110822"/>
    <n v="-1.0122217975719034"/>
    <n v="-2.7122144791302434"/>
    <n v="-2.906397131170869"/>
    <n v="-456.85355798238697"/>
    <n v="-0.11075241711864819"/>
  </r>
  <r>
    <x v="32"/>
    <x v="3"/>
    <n v="2021"/>
    <x v="1"/>
    <n v="0.11839612285224066"/>
    <n v="-12.717337388292121"/>
    <n v="-23.739886320206217"/>
    <n v="-5.0515136976833066"/>
    <n v="-4.2391666734430027"/>
    <n v="-12.629678720411134"/>
    <n v="-2.5027444156224332"/>
    <n v="-8.8865397594672189"/>
    <n v="-5.9181798222431832"/>
    <n v="-1176.6758011660718"/>
    <n v="-0.32867934654447573"/>
  </r>
  <r>
    <x v="32"/>
    <x v="4"/>
    <n v="2021"/>
    <x v="1"/>
    <n v="0.2385753898231841"/>
    <n v="-13.468436025784147"/>
    <n v="-24.127804386186035"/>
    <n v="-3.8244085130901366"/>
    <n v="-3.7640894522669166"/>
    <n v="-11.469804458208793"/>
    <n v="-0.79513126147862712"/>
    <n v="-6.9554179120602102"/>
    <n v="-4.8910655767222435"/>
    <n v="-1100.6631495552592"/>
    <n v="-0.22381072418884371"/>
  </r>
  <r>
    <x v="32"/>
    <x v="5"/>
    <n v="2021"/>
    <x v="1"/>
    <n v="0.32965513876578545"/>
    <n v="-9.4881156639046331"/>
    <n v="-20.775104287793649"/>
    <n v="-1.556388592988933"/>
    <n v="-2.6822901843434139"/>
    <n v="-8.0808606487391952"/>
    <n v="1.0239313042276199"/>
    <n v="-2.2831911658277564"/>
    <n v="-3.0023500329329877"/>
    <n v="-580.11221610545056"/>
    <n v="-1.8702684241768762E-2"/>
  </r>
  <r>
    <x v="32"/>
    <x v="6"/>
    <n v="2021"/>
    <x v="1"/>
    <n v="0.29560541130997398"/>
    <n v="-5.5875976808671544"/>
    <n v="-20.118309385765905"/>
    <n v="-0.23947567431308292"/>
    <n v="-1.9079068985799514"/>
    <n v="-4.7654818922779603"/>
    <n v="1.0886480127720362"/>
    <n v="0.19124443324090415"/>
    <n v="-2.2104024871859504"/>
    <n v="-196.32417443912274"/>
    <n v="1.2940089068145534E-2"/>
  </r>
  <r>
    <x v="32"/>
    <x v="7"/>
    <n v="2021"/>
    <x v="1"/>
    <n v="0.20881953536027062"/>
    <n v="-3.9298405392878344"/>
    <n v="-18.875562096977486"/>
    <n v="-0.25207965717166625"/>
    <n v="-1.6201403514478319"/>
    <n v="-3.1638436455597385"/>
    <n v="0.34136464542150147"/>
    <n v="-7.2371256413800961E-2"/>
    <n v="-2.3893898859136264"/>
    <n v="-247.77120925051022"/>
    <n v="-2.4394805532741894E-3"/>
  </r>
  <r>
    <x v="32"/>
    <x v="8"/>
    <n v="2021"/>
    <x v="1"/>
    <n v="0.12217460717586756"/>
    <n v="-2.7216200319300903"/>
    <n v="-12.695571800689018"/>
    <n v="-0.25241576338122851"/>
    <n v="-1.3518191748592554"/>
    <n v="-2.4071926728846313"/>
    <n v="-0.11948575749936979"/>
    <n v="-8.3522393076212079E-2"/>
    <n v="-2.2929165616334761"/>
    <n v="-215.88404335770102"/>
    <n v="-1.5124779430299975E-3"/>
  </r>
  <r>
    <x v="32"/>
    <x v="9"/>
    <n v="2021"/>
    <x v="1"/>
    <n v="5.6108052725306362E-2"/>
    <n v="-2.1617050342747013"/>
    <n v="-9.4290802345153999"/>
    <n v="-0.24687543199134798"/>
    <n v="-1.1468811241126389"/>
    <n v="-2.0237930669962672"/>
    <n v="-0.2958276750937166"/>
    <n v="-0.20865690332338568"/>
    <n v="-2.1974840823893897"/>
    <n v="-284.86773949600325"/>
    <n v="-9.1073940655569743E-3"/>
  </r>
  <r>
    <x v="32"/>
    <x v="10"/>
    <n v="2021"/>
    <x v="1"/>
    <n v="3.3827463672068757E-2"/>
    <n v="-1.8379046488367741"/>
    <n v="-5.7918147295835807"/>
    <n v="-0.24248436699545442"/>
    <n v="-1.0016507151743823"/>
    <n v="-1.8993795587792837"/>
    <n v="-0.32672776210185639"/>
    <n v="-0.11058978508176326"/>
    <n v="-2.1181196483895364"/>
    <n v="-275.77205493710204"/>
    <n v="-4.2284329590085946E-3"/>
  </r>
  <r>
    <x v="32"/>
    <x v="11"/>
    <n v="2021"/>
    <x v="1"/>
    <n v="2.6888496764977732E-2"/>
    <n v="-2.0732711536845647"/>
    <n v="-7.1804050079825226"/>
    <n v="-0.31308293420720951"/>
    <n v="-0.96126375934795394"/>
    <n v="-2.0811696496092766"/>
    <n v="-0.39189984034955033"/>
    <n v="-0.49861356188555583"/>
    <n v="-2.1530963784555923"/>
    <n v="-251.75497857322904"/>
    <n v="-2.2855222250231073E-2"/>
  </r>
  <r>
    <x v="32"/>
    <x v="0"/>
    <n v="2022"/>
    <x v="2"/>
    <n v="3.2851671450759082E-2"/>
    <n v="-2.5235613163437067"/>
    <n v="-9.3243452027614921"/>
    <n v="-1.082641469543085"/>
    <n v="-1.315693178399213"/>
    <n v="-3.2477617765923705"/>
    <n v="-0.82389389885913644"/>
    <n v="-2.0672158208445484"/>
    <n v="-2.7216471372695707"/>
    <n v="-164.25022565195118"/>
    <n v="-0.10522292786456004"/>
  </r>
  <r>
    <x v="32"/>
    <x v="1"/>
    <n v="2022"/>
    <x v="2"/>
    <n v="4.7559028653054364E-2"/>
    <n v="-13.152844298798419"/>
    <n v="-26.908663137551468"/>
    <n v="-5.603730778926141"/>
    <n v="-4.5105453323250142"/>
    <n v="-12.409377363246785"/>
    <n v="-3.229140408369044"/>
    <n v="-8.8180825140744474"/>
    <n v="-6.1366271741870424"/>
    <n v="-1080.9701705739014"/>
    <n v="-0.38669019410133604"/>
  </r>
  <r>
    <x v="32"/>
    <x v="2"/>
    <n v="2022"/>
    <x v="2"/>
    <n v="0.16230677281117609"/>
    <n v="-12.390121730079608"/>
    <n v="-24.480024720069604"/>
    <n v="-2.4341136960569867"/>
    <n v="-2.7273392585605438"/>
    <n v="-8.6201484830496753"/>
    <n v="-0.47033185067126398"/>
    <n v="-4.4136708490205478"/>
    <n v="-3.6341754962310029"/>
    <n v="-1346.5270741683405"/>
    <n v="-0.15254885059807929"/>
  </r>
  <r>
    <x v="33"/>
    <x v="3"/>
    <n v="2022"/>
    <x v="2"/>
    <n v="0.18735210649145773"/>
    <n v="-14.879855582751247"/>
    <n v="-30.736316546996591"/>
    <n v="-2.4035388731226166"/>
    <n v="-3.0714686486090899"/>
    <n v="-9.1971669499174631"/>
    <n v="-0.2241069468274558"/>
    <n v="-3.6626361026858678"/>
    <n v="-3.8016864942224964"/>
    <n v="-1578.559730681347"/>
    <n v="-0.17173943095050292"/>
  </r>
  <r>
    <x v="33"/>
    <x v="4"/>
    <n v="2022"/>
    <x v="2"/>
    <n v="0.2227303828009651"/>
    <n v="-8.5084086571356536"/>
    <n v="-19.963628506608089"/>
    <n v="-1.5113976016421189"/>
    <n v="-2.518996002736865"/>
    <n v="-6.9883683243905068"/>
    <n v="0.45554395188879682"/>
    <n v="-1.6331160646764376"/>
    <n v="-3.1000396125175551"/>
    <n v="-659.67211638877882"/>
    <n v="-9.1648961071698648E-2"/>
  </r>
  <r>
    <x v="33"/>
    <x v="5"/>
    <n v="2022"/>
    <x v="2"/>
    <n v="0.24280963106922432"/>
    <n v="-16.016490888540133"/>
    <n v="-33.098546882750426"/>
    <n v="-4.6211893280857392"/>
    <n v="-4.3115379298568017"/>
    <n v="-11.78220317620368"/>
    <n v="-1.0546687591988746"/>
    <n v="-6.0286069752880618"/>
    <n v="-5.3201818226172373"/>
    <n v="-863.27914975971123"/>
    <n v="-0.29810452361010598"/>
  </r>
  <r>
    <x v="33"/>
    <x v="6"/>
    <n v="2022"/>
    <x v="2"/>
    <n v="0.30098311066296946"/>
    <n v="-9.0725149147130502"/>
    <n v="-23.372153600537768"/>
    <n v="-1.2491387278379966"/>
    <n v="-2.5843206453239227"/>
    <n v="-7.059574825644904"/>
    <n v="1.098899252163684"/>
    <n v="-0.94462650197462383"/>
    <n v="-2.8276615410469708"/>
    <n v="-1015.9685740694059"/>
    <n v="-4.6214603814805466E-2"/>
  </r>
  <r>
    <x v="33"/>
    <x v="7"/>
    <n v="2022"/>
    <x v="2"/>
    <n v="0.25012807272904691"/>
    <n v="-5.2465095099083578"/>
    <n v="-18.014425461671696"/>
    <n v="-0.25224228920855118"/>
    <n v="-1.7944818949884935"/>
    <n v="-3.9685469640664519"/>
    <n v="0.89707831545736216"/>
    <n v="0.22752221960203939"/>
    <n v="-2.3623929677907247"/>
    <n v="-350.32778487034159"/>
    <n v="-3.4152727745838649E-3"/>
  </r>
  <r>
    <x v="33"/>
    <x v="8"/>
    <n v="2022"/>
    <x v="2"/>
    <n v="0.16687673304764306"/>
    <n v="-3.4837408621124273"/>
    <n v="-14.304008066549031"/>
    <n v="-0.25275186959079066"/>
    <n v="-1.5232333417359885"/>
    <n v="-2.7656499453827408"/>
    <n v="0.29930257961515844"/>
    <n v="-0.17511133518191752"/>
    <n v="-2.3468616082682123"/>
    <n v="-330.30081505755822"/>
    <n v="-1.2435929753802201E-2"/>
  </r>
  <r>
    <x v="33"/>
    <x v="9"/>
    <n v="2022"/>
    <x v="2"/>
    <n v="0.11416768989323206"/>
    <n v="-2.9953568553469343"/>
    <n v="-11.961911576961546"/>
    <n v="-0.78437431389609447"/>
    <n v="-1.5443538222594471"/>
    <n v="-2.8753344121258451"/>
    <n v="-0.36998788391325194"/>
    <n v="-0.93025525098189088"/>
    <n v="-2.6614732836221409"/>
    <n v="-262.48534278767573"/>
    <n v="-4.4886442180245081E-2"/>
  </r>
  <r>
    <x v="33"/>
    <x v="10"/>
    <n v="2022"/>
    <x v="2"/>
    <n v="8.7008139733446094E-2"/>
    <n v="-2.3362092098522487"/>
    <n v="-8.7087829431519719"/>
    <n v="-0.24264699903233938"/>
    <n v="-1.135008985420038"/>
    <n v="-2.0732332062092911"/>
    <n v="-0.22052904201598683"/>
    <n v="-0.20898216739715558"/>
    <n v="-2.2103320133033004"/>
    <n v="-307.07969782967547"/>
    <n v="-9.1073940655569743E-3"/>
  </r>
  <r>
    <x v="33"/>
    <x v="11"/>
    <n v="2022"/>
    <x v="2"/>
    <n v="8.0833543399714311E-2"/>
    <n v="-2.2561129316864128"/>
    <n v="-9.106797748088395"/>
    <n v="-0.23745903705570959"/>
    <n v="-1.0064700445340726"/>
    <n v="-2.0146206201159567"/>
    <n v="-0.21779682379631957"/>
    <n v="-0.65826401142761115"/>
    <n v="-2.1470464666834719"/>
    <n v="-281.35114696244017"/>
    <n v="-3.5123098899252164E-2"/>
  </r>
  <r>
    <x v="33"/>
    <x v="0"/>
    <n v="2023"/>
    <x v="2"/>
    <n v="7.9364433999853629E-2"/>
    <n v="-2.2944127763728175"/>
    <n v="-9.7369426803386006"/>
    <n v="-0.7189962350683462"/>
    <n v="-1.1600543191003194"/>
    <n v="-2.6660269806549186"/>
    <n v="-0.53538466542524199"/>
    <n v="-1.2664156712230741"/>
    <n v="-2.5385234637371217"/>
    <n v="-195.72749375899565"/>
    <n v="-6.2938598274474095E-2"/>
  </r>
  <r>
    <x v="33"/>
    <x v="1"/>
    <n v="2023"/>
    <x v="2"/>
    <n v="9.6462482144357611E-2"/>
    <n v="-2.7138895891101584"/>
    <n v="-10.728342156121334"/>
    <n v="-0.55860852029241237"/>
    <n v="-1.1160406688513571"/>
    <n v="-2.9049659692462817"/>
    <n v="-0.33039240399966385"/>
    <n v="-1.4101336022183009"/>
    <n v="-2.5083606419628603"/>
    <n v="-245.95731451138562"/>
    <n v="-7.2598941265439892E-2"/>
  </r>
  <r>
    <x v="33"/>
    <x v="2"/>
    <n v="2023"/>
    <x v="2"/>
    <n v="0.10148239101620628"/>
    <n v="-4.0017238995909796"/>
    <n v="-12.54543532530473"/>
    <n v="-1.6853557982386949"/>
    <n v="-1.7421143791115412"/>
    <n v="-4.7314538490937323"/>
    <n v="-0.93920001301056288"/>
    <n v="-3.6894703887718836"/>
    <n v="-3.4630865934280393"/>
    <n v="-264.44668515250822"/>
    <n v="-0.20329004610618245"/>
  </r>
  <r>
    <x v="34"/>
    <x v="3"/>
    <n v="2023"/>
    <x v="2"/>
    <n v="0.13319563820877073"/>
    <n v="-4.6725810517413819"/>
    <n v="-11.988257966936908"/>
    <n v="-1.0923993917561821"/>
    <n v="-1.5554128007676231"/>
    <n v="-4.7444644120445281"/>
    <n v="-0.32445091358546713"/>
    <n v="-1.6507151743822017"/>
    <n v="-2.7333566439252865"/>
    <n v="-179.5246265561853"/>
    <n v="-7.5786529188384827E-2"/>
  </r>
  <r>
    <x v="34"/>
    <x v="4"/>
    <n v="2023"/>
    <x v="2"/>
    <n v="0.17627570312218657"/>
    <n v="-12.151679930858149"/>
    <n v="-21.654002664842093"/>
    <n v="-3.6519140048255245"/>
    <n v="-3.4902229104396989"/>
    <n v="-10.617415103172602"/>
    <n v="-1.5839605315279623"/>
    <n v="-6.5744175159350364"/>
    <n v="-5.1173970974828045"/>
    <n v="-787.9185422593539"/>
    <n v="-0.28106881774640785"/>
  </r>
  <r>
    <x v="34"/>
    <x v="5"/>
    <n v="2023"/>
    <x v="2"/>
    <n v="0.25094123291347165"/>
    <n v="-13.759158216577083"/>
    <n v="-25.998845312538116"/>
    <n v="-3.1420509526171561"/>
    <n v="-3.2297096204981419"/>
    <n v="-9.630906592289616"/>
    <n v="-0.362832074290314"/>
    <n v="-4.7794302999747931"/>
    <n v="-4.3347943111313505"/>
    <n v="-1037.5611699748736"/>
    <n v="-0.19954950925782869"/>
  </r>
  <r>
    <x v="34"/>
    <x v="6"/>
    <n v="2023"/>
    <x v="2"/>
    <n v="0.28468195949920178"/>
    <n v="-8.4006386017981676"/>
    <n v="-19.686076800268886"/>
    <n v="-0.88261490631039408"/>
    <n v="-2.1357869086631371"/>
    <n v="-6.5601209982354423"/>
    <n v="0.98092597260734404"/>
    <n v="-0.72380472229224424"/>
    <n v="-2.6740610032770356"/>
    <n v="-380.48651373834127"/>
    <n v="-2.386354087891774E-2"/>
  </r>
  <r>
    <x v="34"/>
    <x v="7"/>
    <n v="2023"/>
    <x v="2"/>
    <n v="0.23435276515120712"/>
    <n v="-6.5282125925986145"/>
    <n v="-21.816274587931076"/>
    <n v="-0.24785122421265768"/>
    <n v="-1.6059913642388415"/>
    <n v="-4.0298592419720762"/>
    <n v="0.65020288346601396"/>
    <n v="0.12669035673337289"/>
    <n v="-2.3553997902046717"/>
    <n v="-521.84083202550062"/>
    <n v="-1.1384242581946218E-3"/>
  </r>
  <r>
    <x v="34"/>
    <x v="8"/>
    <n v="2023"/>
    <x v="2"/>
    <n v="0.14788673220737752"/>
    <n v="-3.619023611461222"/>
    <n v="-16.013276195277705"/>
    <n v="-0.25006301991429286"/>
    <n v="-1.3780354592051087"/>
    <n v="-2.8372405680194945"/>
    <n v="0.1144441643559365"/>
    <n v="-8.6883455171834295E-2"/>
    <n v="-2.3193008990841104"/>
    <n v="-384.41391479707585"/>
    <n v="-3.0249558860599951E-3"/>
  </r>
  <r>
    <x v="34"/>
    <x v="9"/>
    <n v="2023"/>
    <x v="2"/>
    <n v="9.6115533799003061E-2"/>
    <n v="-2.572188295372305"/>
    <n v="-12.262618213161812"/>
    <n v="-0.25029070476593185"/>
    <n v="-1.1847743887068314"/>
    <n v="-2.3703619375980867"/>
    <n v="-0.20670531888076632"/>
    <n v="-0.4156874862779219"/>
    <n v="-2.2801011571269423"/>
    <n v="-272.70237524089868"/>
    <n v="-1.854005220488384E-2"/>
  </r>
  <r>
    <x v="34"/>
    <x v="10"/>
    <n v="2023"/>
    <x v="2"/>
    <n v="6.5865974938403113E-2"/>
    <n v="-2.3887393577660863"/>
    <n v="-10.303064800735095"/>
    <n v="-0.27696235881506304"/>
    <n v="-1.0862193743545541"/>
    <n v="-2.2937622482252782"/>
    <n v="-0.32965513876578539"/>
    <n v="-0.15547622726200835"/>
    <n v="-2.2596095204794389"/>
    <n v="-289.10056352000777"/>
    <n v="-4.2284329590085946E-3"/>
  </r>
  <r>
    <x v="34"/>
    <x v="11"/>
    <n v="2023"/>
    <x v="2"/>
    <n v="6.957398537937988E-2"/>
    <n v="-2.3623224939080747"/>
    <n v="-8.1781362910679771"/>
    <n v="-0.23829930257961515"/>
    <n v="-0.93235862532560299"/>
    <n v="-2.1003277035543233"/>
    <n v="-0.27426266700277296"/>
    <n v="-0.81673808923619862"/>
    <n v="-2.1643559364759271"/>
    <n v="-236.82631711620866"/>
    <n v="-4.1677169985715481E-2"/>
  </r>
  <r>
    <x v="34"/>
    <x v="0"/>
    <n v="2024"/>
    <x v="0"/>
    <n v="7.5136001040845043E-2"/>
    <n v="-2.9890142059084224"/>
    <n v="-11.26893646779479"/>
    <n v="-1.2078681379444938"/>
    <n v="-1.4527919854932221"/>
    <n v="-3.6977646226530165"/>
    <n v="-0.86048610715824903"/>
    <n v="-2.1901656407295675"/>
    <n v="-3.0025126649698728"/>
    <n v="-235.25423453166042"/>
    <n v="-0.11514348211454174"/>
  </r>
  <r>
    <x v="34"/>
    <x v="1"/>
    <n v="2024"/>
    <x v="0"/>
    <n v="0.10066380976388539"/>
    <n v="-3.4486177632131754"/>
    <n v="-11.907402739265606"/>
    <n v="-0.61322577934627354"/>
    <n v="-1.1427611125115535"/>
    <n v="-3.239559700865474"/>
    <n v="-0.4280312578774893"/>
    <n v="-1.3165280228552223"/>
    <n v="-2.4643307285102094"/>
    <n v="-297.5459205108815"/>
    <n v="-6.3524073607259895E-2"/>
  </r>
  <r>
    <x v="34"/>
    <x v="2"/>
    <n v="2024"/>
    <x v="0"/>
    <n v="0.11221610545061272"/>
    <n v="-3.2802881839693598"/>
    <n v="-11.65063385836376"/>
    <n v="-0.91399204729339634"/>
    <n v="-1.3313058539401676"/>
    <n v="-3.9464290070500994"/>
    <n v="-0.59994958406856569"/>
    <n v="-2.3043333306227991"/>
    <n v="-2.7850736316546998"/>
    <n v="-300.29159924213468"/>
    <n v="-0.12360034803255893"/>
  </r>
  <r>
    <x v="35"/>
    <x v="3"/>
    <n v="2024"/>
    <x v="0"/>
    <n v="0.12799141302845246"/>
    <n v="-2.6258568675443374"/>
    <n v="-8.745537783487972"/>
    <n v="-0.45309285476145944"/>
    <n v="-1.0437724127275834"/>
    <n v="-3.1022061035803441"/>
    <n v="-0.17710628816770616"/>
    <n v="-0.63442757588817411"/>
    <n v="-2.2843295900859513"/>
    <n v="-143.06366231083862"/>
    <n v="-3.1550615155679515E-2"/>
  </r>
  <r>
    <x v="35"/>
    <x v="4"/>
    <n v="2024"/>
    <x v="0"/>
    <n v="0.12864754917726415"/>
    <n v="-3.9103639508705439"/>
    <n v="-10.927913910450874"/>
    <n v="-0.87219561381396515"/>
    <n v="-1.3763549281572978"/>
    <n v="-3.9946802499934804"/>
    <n v="-0.48225446137531186"/>
    <n v="-1.2602244378189025"/>
    <n v="-2.7697469641786112"/>
    <n v="-195.50116043566314"/>
    <n v="-5.4066740262336682E-2"/>
  </r>
  <r>
    <x v="35"/>
    <x v="5"/>
    <n v="2024"/>
    <x v="0"/>
    <n v="0.16035518836855672"/>
    <n v="-4.3949681647787795"/>
    <n v="-13.961960366572614"/>
    <n v="-0.72111045154785047"/>
    <n v="-1.3174821308049471"/>
    <n v="-4.0178244712425899"/>
    <n v="-8.9122356212950338E-2"/>
    <n v="-1.0660530017808207"/>
    <n v="-2.525675532823211"/>
    <n v="-208.21340575880046"/>
    <n v="-4.8952243102368731E-2"/>
  </r>
  <r>
    <x v="35"/>
    <x v="6"/>
    <n v="2024"/>
    <x v="0"/>
    <n v="0.15292832535081086"/>
    <n v="-4.1739349634484499"/>
    <n v="-13.933114864297119"/>
    <n v="-0.85354171918326205"/>
    <n v="-1.3600537769935301"/>
    <n v="-4.015460885639861"/>
    <n v="-0.30804134106377612"/>
    <n v="-1.3810604150911689"/>
    <n v="-2.7046466683471975"/>
    <n v="-288.12587177548102"/>
    <n v="-6.9742038484160995E-2"/>
  </r>
  <r>
    <x v="35"/>
    <x v="7"/>
    <n v="2024"/>
    <x v="0"/>
    <n v="0.11433032193011701"/>
    <n v="-2.1602413459427372"/>
    <n v="-9.3900485456630101"/>
    <n v="-0.24687543199134798"/>
    <n v="-0.88097774380575233"/>
    <n v="-2.6307358286508862"/>
    <n v="-8.8146563991640628E-2"/>
    <n v="-0.11969717914732021"/>
    <n v="-2.016799889410215"/>
    <n v="-338.58981760817062"/>
    <n v="-3.5779048114688112E-3"/>
  </r>
  <r>
    <x v="35"/>
    <x v="8"/>
    <n v="2024"/>
    <x v="0"/>
    <n v="5.2936728006049906E-2"/>
    <n v="-1.9754642467019581"/>
    <n v="-6.468868162339299"/>
    <n v="-0.24787832955213845"/>
    <n v="-0.8032938408537097"/>
    <n v="-2.3549281572977065"/>
    <n v="-0.28569027812788839"/>
    <n v="-8.5034871019242078E-2"/>
    <n v="-1.9897487606083522"/>
    <n v="-377.09419376522982"/>
    <n v="-1.008318628686665E-3"/>
  </r>
  <r>
    <x v="35"/>
    <x v="9"/>
    <n v="2024"/>
    <x v="0"/>
    <n v="4.3910649958935405E-3"/>
    <n v="-1.6604730965952985"/>
    <n v="-4.2030623612545428"/>
    <n v="-0.24736332810200282"/>
    <n v="-0.74339104060108807"/>
    <n v="-2.2244810005122906"/>
    <n v="-0.37633053335176492"/>
    <n v="-0.24671279995446305"/>
    <n v="-1.9764671442627484"/>
    <n v="-378.529969018597"/>
    <n v="-1.3335827024565568E-2"/>
  </r>
  <r>
    <x v="35"/>
    <x v="10"/>
    <n v="2024"/>
    <x v="0"/>
    <n v="-6.5052814753978382E-3"/>
    <n v="-2.0153362010782505"/>
    <n v="-4.5841092236759708"/>
    <n v="-0.34282833375346605"/>
    <n v="-0.80584174276490728"/>
    <n v="-2.5565756198313507"/>
    <n v="-0.56108052725306357"/>
    <n v="-0.27761288696260278"/>
    <n v="-2.143164982069818"/>
    <n v="-351.24665587874165"/>
    <n v="-9.4326581393268643E-3"/>
  </r>
  <r>
    <x v="35"/>
    <x v="11"/>
    <n v="2024"/>
    <x v="0"/>
    <n v="9.5790269725233163E-3"/>
    <n v="-1.7670783967733805"/>
    <n v="-5.0462986303671959"/>
    <n v="-0.24636585160910848"/>
    <n v="-0.68750525165952436"/>
    <n v="-2.3668599277371647"/>
    <n v="-0.41946054953365269"/>
    <n v="-0.84211410805814635"/>
    <n v="-1.9831946895218888"/>
    <n v="-202.14805478531215"/>
    <n v="-4.470212587177548E-2"/>
  </r>
  <r>
    <x v="35"/>
    <x v="0"/>
    <n v="2025"/>
    <x v="0"/>
    <n v="2.4882701643396732E-2"/>
    <n v="-1.7796823796319636"/>
    <n v="-5.6114558006781756"/>
    <n v="-0.24134594273725982"/>
    <n v="-0.64044496125291717"/>
    <n v="-2.1755287574099222"/>
    <n v="-0.41503695813038211"/>
    <n v="-0.46724184197044977"/>
    <n v="-1.9109264333981151"/>
    <n v="-117.60085219187327"/>
    <n v="-2.2443221090122541E-2"/>
  </r>
  <r>
    <x v="35"/>
    <x v="1"/>
    <n v="2025"/>
    <x v="0"/>
    <n v="2.1174691202419965E-2"/>
    <n v="-1.9616838921099065"/>
    <n v="-6.5636501134358456"/>
    <n v="-0.66481808251407448"/>
    <n v="-0.876396941433493"/>
    <n v="-2.7501890597428789"/>
    <n v="-0.68263171162087222"/>
    <n v="-1.1309973951768759"/>
    <n v="-2.2436770019326104"/>
    <n v="-123.70994034114777"/>
    <n v="-5.5625577682547687E-2"/>
  </r>
  <r>
    <x v="35"/>
    <x v="2"/>
    <n v="2025"/>
    <x v="0"/>
    <n v="1.3335827024565568E-2"/>
    <n v="-1.9989103653528708"/>
    <n v="-6.2787350480171087"/>
    <n v="-0.33079356302398011"/>
    <n v="-0.67654927344137528"/>
    <n v="-2.3778430112947953"/>
    <n v="-0.51651934914658837"/>
    <n v="-0.78909064296575782"/>
    <n v="-2.0154988331151356"/>
    <n v="-110.1952397602804"/>
    <n v="-4.2609593663855846E-2"/>
  </r>
  <r>
    <x v="36"/>
    <x v="3"/>
    <n v="2025"/>
    <x v="0"/>
    <n v="3.8381160704847254E-2"/>
    <n v="-2.3526350455776281"/>
    <n v="-7.9975930458541029"/>
    <n v="-1.0390560836579197"/>
    <n v="-1.0953267684201109"/>
    <n v="-3.4998414337640367"/>
    <n v="-0.88292932824837167"/>
    <n v="-1.959553412426714"/>
    <n v="-2.5978841572001268"/>
    <n v="-185.72285874594436"/>
    <n v="-0.10863820063914391"/>
  </r>
  <r>
    <x v="36"/>
    <x v="4"/>
    <n v="2025"/>
    <x v="0"/>
    <n v="5.167632972019158E-2"/>
    <n v="-2.4304080089308222"/>
    <n v="-8.5910547733083646"/>
    <n v="-0.64334329648168831"/>
    <n v="-0.92963376426950917"/>
    <n v="-3.1207461557852278"/>
    <n v="-0.67053188807663222"/>
    <n v="-0.72508912816450011"/>
    <n v="-2.2953653354460011"/>
    <n v="-173.17278259930137"/>
    <n v="-3.4390867514134463E-2"/>
  </r>
  <r>
    <x v="36"/>
    <x v="5"/>
    <n v="2025"/>
    <x v="0"/>
    <n v="5.8710165315465489E-2"/>
    <n v="-2.8694796587979865"/>
    <n v="-9.2292054611837973"/>
    <n v="-0.4571586556835831"/>
    <n v="-0.84422290346975437"/>
    <n v="-2.9800694438797497"/>
    <n v="-0.4957024484253153"/>
    <n v="-0.4488644218024509"/>
    <n v="-2.1234865056067393"/>
    <n v="-175.88427104255268"/>
    <n v="-1.5450043504069866E-2"/>
  </r>
  <r>
    <x v="36"/>
    <x v="6"/>
    <n v="2025"/>
    <x v="0"/>
    <n v="5.4113099739517688E-2"/>
    <n v="-1.7820351230988991"/>
    <n v="-7.9504243340895719"/>
    <n v="-0.26216284345853291"/>
    <n v="-0.68548861440215103"/>
    <n v="-2.4765986051592304"/>
    <n v="-0.25544071926728845"/>
    <n v="-0.1292328375766742"/>
    <n v="-1.8662297285942357"/>
    <n v="-260.96731367112005"/>
    <n v="-3.8652214099655492E-3"/>
  </r>
  <r>
    <x v="36"/>
    <x v="7"/>
    <n v="2025"/>
    <x v="0"/>
    <n v="1.9841108499963411E-2"/>
    <n v="-2.3827219724013431"/>
    <n v="-8.6027468551029873"/>
    <n v="-0.48334241362205937"/>
    <n v="-0.87886352732624806"/>
    <n v="-2.9524219976093091"/>
    <n v="-0.58271058815876131"/>
    <n v="-0.53619782560966678"/>
    <n v="-2.1771550777787714"/>
    <n v="-225.64804800897727"/>
    <n v="-1.9353212389308566E-2"/>
  </r>
  <r>
    <x v="36"/>
    <x v="8"/>
    <n v="2025"/>
    <x v="0"/>
    <n v="-7.898495924712208E-3"/>
    <n v="-1.6038988320309218"/>
    <n v="-4.2752709856314599"/>
    <n v="-0.24687001092345182"/>
    <n v="-0.60011763717334687"/>
    <n v="-2.1895639021930928"/>
    <n v="-0.36467523737501045"/>
    <n v="-0.10083186286866651"/>
    <n v="-1.7808587513654315"/>
    <n v="-266.49407612805646"/>
    <n v="-2.0166372573733301E-3"/>
  </r>
  <r>
    <x v="36"/>
    <x v="9"/>
    <n v="2025"/>
    <x v="0"/>
    <n v="-1.1546874618831164E-2"/>
    <n v="-1.3766801922310676"/>
    <n v="-2.8187384632898831"/>
    <n v="-0.24703806402823295"/>
    <n v="-0.57945794742106249"/>
    <n v="-2.1342202200411458"/>
    <n v="-0.42804752108117777"/>
    <n v="-7.0582304008066546E-2"/>
    <n v="-1.7733397301934506"/>
    <n v="-317.28371971994761"/>
    <n v="-2.6021125901591353E-3"/>
  </r>
  <r>
    <x v="36"/>
    <x v="10"/>
    <n v="2025"/>
    <x v="0"/>
    <n v="-1.122161054506127E-2"/>
    <n v="-1.2830041389853388"/>
    <n v="-2.0146856729307108"/>
    <n v="-0.24313489514299425"/>
    <n v="-0.56205631947437329"/>
    <n v="-2.1052717174756252"/>
    <n v="-0.46642868178602503"/>
    <n v="-4.9114875139253687E-2"/>
    <n v="-1.749107556697594"/>
    <n v="-265.45321482878916"/>
    <n v="-1.6263203688494595E-4"/>
  </r>
  <r>
    <x v="36"/>
    <x v="11"/>
    <n v="2025"/>
    <x v="0"/>
    <n v="-1.9494160154608853E-2"/>
    <n v="-1.8474077808587515"/>
    <n v="-4.2949331988908499"/>
    <n v="-0.85505419712629183"/>
    <n v="-0.93420720947819513"/>
    <n v="-3.008150575581884"/>
    <n v="-0.86631375514662623"/>
    <n v="-1.3748424502142675"/>
    <n v="-2.2801445256701118"/>
    <n v="-153.77716158306023"/>
    <n v="-6.7389295017225431E-2"/>
  </r>
  <r>
    <x v="36"/>
    <x v="0"/>
    <n v="2026"/>
    <x v="1"/>
    <n v="-1.1384242581946216E-2"/>
    <n v="-1.5581775453946674"/>
    <n v="-5.9084219000300857"/>
    <n v="-0.24833912032331248"/>
    <n v="-0.57588004260959358"/>
    <n v="-2.2973401530367465"/>
    <n v="-0.4890345349130325"/>
    <n v="-0.40007481073696705"/>
    <n v="-1.7533359896566025"/>
    <n v="-119.87184595493468"/>
    <n v="-1.8865316278653729E-2"/>
  </r>
  <r>
    <x v="36"/>
    <x v="1"/>
    <n v="2026"/>
    <x v="1"/>
    <n v="-2.8905134022351061E-2"/>
    <n v="-2.1362910679774805"/>
    <n v="-9.7032182169565591"/>
    <n v="-1.5669271489790773"/>
    <n v="-1.3301403243424923"/>
    <n v="-3.9166456600285686"/>
    <n v="-1.2348542139316026"/>
    <n v="-2.0144525670111757"/>
    <n v="-2.7296865809595832"/>
    <n v="-183.18023695487773"/>
    <n v="-0.10419292496428871"/>
  </r>
  <r>
    <x v="36"/>
    <x v="2"/>
    <n v="2026"/>
    <x v="1"/>
    <n v="-4.4561178106475197E-2"/>
    <n v="-5.7205818974279738"/>
    <n v="-13.993185717654519"/>
    <n v="-2.2975027850736316"/>
    <n v="-2.0112704001561266"/>
    <n v="-6.120006180017401"/>
    <n v="-1.8743342250990025"/>
    <n v="-3.7328931426201648"/>
    <n v="-3.4199891036535286"/>
    <n v="-348.40514893028779"/>
    <n v="-0.19467054815128035"/>
  </r>
  <r>
    <x v="37"/>
    <x v="3"/>
    <n v="2026"/>
    <x v="1"/>
    <n v="1.4799515356530086E-2"/>
    <n v="-13.965700903420966"/>
    <n v="-25.351244541662261"/>
    <n v="-4.6036250681021649"/>
    <n v="-3.9674085398082566"/>
    <n v="-12.512583653853973"/>
    <n v="-3.0405685616009492"/>
    <n v="-8.2212120965709019"/>
    <n v="-5.2900948957935228"/>
    <n v="-1019.6100083755499"/>
    <n v="-0.20020003740536851"/>
  </r>
  <r>
    <x v="37"/>
    <x v="4"/>
    <n v="2026"/>
    <x v="1"/>
    <n v="0.13378227519896285"/>
    <n v="-11.671828297742087"/>
    <n v="-21.899420216788506"/>
    <n v="-2.250891281645"/>
    <n v="-2.7564910511721701"/>
    <n v="-8.9812380712305089"/>
    <n v="-0.92531239871799487"/>
    <n v="-3.5744895386942268"/>
    <n v="-3.2087939788973316"/>
    <n v="-830.57582195973919"/>
    <n v="-4.771507796463683E-2"/>
  </r>
  <r>
    <x v="37"/>
    <x v="5"/>
    <n v="2026"/>
    <x v="1"/>
    <n v="0.19174317148735129"/>
    <n v="-11.955081031412378"/>
    <n v="-26.462671881733982"/>
    <n v="-3.0456101547443826"/>
    <n v="-3.4469860217764294"/>
    <n v="-10.207437163046748"/>
    <n v="-0.91269099099831663"/>
    <n v="-5.2925343763467971"/>
    <n v="-4.0640119697179147"/>
    <n v="-1105.2905827919042"/>
    <n v="-0.15937939614724703"/>
  </r>
  <r>
    <x v="37"/>
    <x v="6"/>
    <n v="2026"/>
    <x v="1"/>
    <n v="0.19057222082177969"/>
    <n v="-10.566002856902783"/>
    <n v="-25.158894210570537"/>
    <n v="-2.6238131249474836"/>
    <n v="-3.1536845643223259"/>
    <n v="-8.7658179984875222"/>
    <n v="-0.98462314091252834"/>
    <n v="-4.0388202672044367"/>
    <n v="-3.8682463658516091"/>
    <n v="-627.19048819426939"/>
    <n v="-0.17326275102932523"/>
  </r>
  <r>
    <x v="37"/>
    <x v="7"/>
    <n v="2026"/>
    <x v="1"/>
    <n v="0.18198524927425452"/>
    <n v="-6.2553160347056771"/>
    <n v="-19.777194109467622"/>
    <n v="-0.25354334550363078"/>
    <n v="-1.80554087349667"/>
    <n v="-4.7530839099994306"/>
    <n v="-6.9769143823641813E-2"/>
    <n v="-0.23841856607333078"/>
    <n v="-2.107548565992015"/>
    <n v="-321.58143392666926"/>
    <n v="-5.6921212909731081E-3"/>
  </r>
  <r>
    <x v="37"/>
    <x v="8"/>
    <n v="2026"/>
    <x v="1"/>
    <n v="9.2429207629610946E-2"/>
    <n v="-3.8847155701201577"/>
    <n v="-15.129316864129063"/>
    <n v="-0.25123939164776066"/>
    <n v="-1.5050836064196287"/>
    <n v="-3.1886396101167973"/>
    <n v="-0.52466179312662786"/>
    <n v="-0.11309973951768759"/>
    <n v="-2.1109150491555333"/>
    <n v="-224.51155365095366"/>
    <n v="-2.6888496764977733E-3"/>
  </r>
  <r>
    <x v="37"/>
    <x v="9"/>
    <n v="2026"/>
    <x v="1"/>
    <n v="2.9273766639290273E-2"/>
    <n v="-2.4372037047578003"/>
    <n v="-10.520991730160924"/>
    <n v="-0.24801385624954259"/>
    <n v="-1.2657651430755346"/>
    <n v="-2.5019312554380084"/>
    <n v="-0.55880367873667436"/>
    <n v="-0.21272270424550932"/>
    <n v="-2.0307862445823202"/>
    <n v="-257.53238410434471"/>
    <n v="-7.9689698073623517E-3"/>
  </r>
  <r>
    <x v="37"/>
    <x v="10"/>
    <n v="2026"/>
    <x v="1"/>
    <n v="-9.9205542499817053E-3"/>
    <n v="-1.7967587435048828"/>
    <n v="-7.2935589581791715"/>
    <n v="-0.24248436699545442"/>
    <n v="-1.0873577986127487"/>
    <n v="-2.1916293290615316"/>
    <n v="-0.50383405026956263"/>
    <n v="-0.14588093708579652"/>
    <n v="-1.953536027061971"/>
    <n v="-299.8355790107093"/>
    <n v="-3.2526407376989191E-3"/>
  </r>
  <r>
    <x v="37"/>
    <x v="11"/>
    <n v="2026"/>
    <x v="1"/>
    <n v="-4.3693807243088811E-3"/>
    <n v="-1.8695907906898581"/>
    <n v="-6.2927485085286943"/>
    <n v="-0.6527182589698346"/>
    <n v="-1.2046046550710026"/>
    <n v="-2.7498529535333169"/>
    <n v="-0.76548189227795993"/>
    <n v="-1.6983446769179062"/>
    <n v="-2.3233341735988571"/>
    <n v="-216.70380640282329"/>
    <n v="-8.7387614486177628E-2"/>
  </r>
  <r>
    <x v="37"/>
    <x v="0"/>
    <n v="2027"/>
    <x v="4"/>
    <n v="-4.8789611065483786E-4"/>
    <n v="-1.7136537726566758"/>
    <n v="-7.7168901501906859"/>
    <n v="-0.24020751847906519"/>
    <n v="-0.86861770900249646"/>
    <n v="-2.0738837343568313"/>
    <n v="-0.43829333940492943"/>
    <n v="-0.42609593663855838"/>
    <n v="-1.859697341779357"/>
    <n v="-182.84329590085949"/>
    <n v="-2.0329004610618245E-2"/>
  </r>
  <r>
    <x v="37"/>
    <x v="1"/>
    <n v="2027"/>
    <x v="4"/>
    <n v="-3.1930089908411056E-3"/>
    <n v="-2.0554575245777666"/>
    <n v="-8.9624401310814221"/>
    <n v="-0.9585749096714562"/>
    <n v="-1.252499789933619"/>
    <n v="-3.2380472229224435"/>
    <n v="-0.90009242920762966"/>
    <n v="-1.5970086547348963"/>
    <n v="-2.4831526762456932"/>
    <n v="-202.84060163011509"/>
    <n v="-7.5119737837156531E-2"/>
  </r>
  <r>
    <x v="37"/>
    <x v="2"/>
    <n v="2027"/>
    <x v="4"/>
    <n v="-2.6021125901591357E-3"/>
    <n v="-2.2875822308236504"/>
    <n v="-8.183156199939825"/>
    <n v="-0.94993372744496929"/>
    <n v="-1.2325882075510055"/>
    <n v="-3.4356017791944833"/>
    <n v="-0.8251949551542157"/>
    <n v="-1.841970449758898"/>
    <n v="-2.3884140936923166"/>
    <n v="-197.23948380591497"/>
    <n v="-9.2049732876879412E-2"/>
  </r>
  <r>
    <x v="38"/>
    <x v="3"/>
    <n v="2027"/>
    <x v="4"/>
    <n v="3.0900087008139735E-2"/>
    <n v="-4.551582816298982"/>
    <n v="-11.80952535840035"/>
    <n v="-2.738886133179375"/>
    <n v="-2.5263260609707507"/>
    <n v="-7.5420607105393689"/>
    <n v="-2.1358465404099953"/>
    <n v="-5.0329736454784237"/>
    <n v="-4.0197760556852087"/>
    <n v="-291.34537352513075"/>
    <n v="-0.26118705123722324"/>
  </r>
  <r>
    <x v="38"/>
    <x v="4"/>
    <n v="2027"/>
    <x v="4"/>
    <n v="8.2646116172710574E-2"/>
    <n v="-8.5541431092225135"/>
    <n v="-17.102884511505636"/>
    <n v="-3.372465699160935"/>
    <n v="-3.0609672656559472"/>
    <n v="-9.2156721524001579"/>
    <n v="-2.435269545176276"/>
    <n v="-6.02722460297454"/>
    <n v="-4.5592207137455443"/>
    <n v="-453.8323310166013"/>
    <n v="-0.27440671252115667"/>
  </r>
  <r>
    <x v="38"/>
    <x v="5"/>
    <n v="2027"/>
    <x v="4"/>
    <n v="0.18540052204883839"/>
    <n v="-9.6953088788960553"/>
    <n v="-19.397285671304392"/>
    <n v="-1.7533359896566025"/>
    <n v="-2.3381607942948679"/>
    <n v="-7.4740805191214612"/>
    <n v="-0.5786447872366377"/>
    <n v="-2.5915415077616135"/>
    <n v="-2.9451035559494865"/>
    <n v="-319.82403213609047"/>
    <n v="-5.789700513104077E-2"/>
  </r>
  <r>
    <x v="38"/>
    <x v="6"/>
    <n v="2027"/>
    <x v="4"/>
    <n v="0.17578354760104192"/>
    <n v="-7.0525165952440965"/>
    <n v="-18.968321989748759"/>
    <n v="-0.85387782539282409"/>
    <n v="-1.807411141920847"/>
    <n v="-5.170321821695655"/>
    <n v="-0.39895807075035716"/>
    <n v="-1.1533484581127635"/>
    <n v="-2.5268464834887823"/>
    <n v="-233.59482396437275"/>
    <n v="-4.3693807243088814E-2"/>
  </r>
  <r>
    <x v="38"/>
    <x v="7"/>
    <n v="2027"/>
    <x v="4"/>
    <n v="0.14864568171284062"/>
    <n v="-6.4332354830578069"/>
    <n v="-18.485245208453613"/>
    <n v="-0.28151605584784151"/>
    <n v="-1.4290477081080202"/>
    <n v="-3.8024996544069216"/>
    <n v="-0.36331997040096908"/>
    <n v="-0.21337323239304909"/>
    <n v="-2.1618676663115868"/>
    <n v="-252.62203501467749"/>
    <n v="-5.6921212909731081E-3"/>
  </r>
  <r>
    <x v="38"/>
    <x v="8"/>
    <n v="2027"/>
    <x v="4"/>
    <n v="7.058230400806656E-2"/>
    <n v="-2.7399378203512308"/>
    <n v="-10.9866397781699"/>
    <n v="-0.24720611713301402"/>
    <n v="-1.1731787244769347"/>
    <n v="-2.7562389715149989"/>
    <n v="-0.42937568271573828"/>
    <n v="-6.150743634988657E-2"/>
    <n v="-1.9858835391983864"/>
    <n v="-271.16259137887573"/>
    <n v="-3.3610620956222166E-4"/>
  </r>
  <r>
    <x v="38"/>
    <x v="9"/>
    <n v="2027"/>
    <x v="4"/>
    <n v="6.9931775860526766E-3"/>
    <n v="-1.7817965961114679"/>
    <n v="-7.5482407279409962"/>
    <n v="-0.24785122421265768"/>
    <n v="-1.0219797197850005"/>
    <n v="-2.3967083275734486"/>
    <n v="-0.46838026622864437"/>
    <n v="-0.12587719654894819"/>
    <n v="-1.9392244078160956"/>
    <n v="-362.71481659172036"/>
    <n v="-5.0415931434333247E-3"/>
  </r>
  <r>
    <x v="38"/>
    <x v="10"/>
    <n v="2027"/>
    <x v="4"/>
    <n v="-1.9190580352423624E-2"/>
    <n v="-1.7561007342836463"/>
    <n v="-7.1114110768680323"/>
    <n v="-0.28834660139700918"/>
    <n v="-0.99026647259243594"/>
    <n v="-2.4754222334257623"/>
    <n v="-0.57035055335550544"/>
    <n v="-0.20898216739715555"/>
    <n v="-2.0174504175577548"/>
    <n v="-229.96235068346115"/>
    <n v="-6.9931775860526757E-3"/>
  </r>
  <r>
    <x v="38"/>
    <x v="11"/>
    <n v="2027"/>
    <x v="4"/>
    <n v="-1.5460885639862197E-2"/>
    <n v="-1.7346441475506258"/>
    <n v="-5.5936475926392744"/>
    <n v="-0.24098815225611292"/>
    <n v="-0.82951012519956302"/>
    <n v="-2.2035123098899252"/>
    <n v="-0.47727081757835488"/>
    <n v="-0.61893958490883116"/>
    <n v="-1.9131165448281657"/>
    <n v="-170.1946054953365"/>
    <n v="-3.1257877489286615E-2"/>
  </r>
  <r>
    <x v="38"/>
    <x v="0"/>
    <n v="2028"/>
    <x v="1"/>
    <n v="-1.4148987208990297E-2"/>
    <n v="-2.566821438155102"/>
    <n v="-9.0376249217333324"/>
    <n v="-1.3635069972433871"/>
    <n v="-1.4884084015710255"/>
    <n v="-4.1261374078079633"/>
    <n v="-1.1862380770387959"/>
    <n v="-2.30140595395887"/>
    <n v="-2.8463859095603241"/>
    <n v="-152.14942631548988"/>
    <n v="-0.11855875488912561"/>
  </r>
  <r>
    <x v="38"/>
    <x v="1"/>
    <n v="2028"/>
    <x v="1"/>
    <n v="1.411646080161331E-2"/>
    <n v="-4.1339383245105443"/>
    <n v="-12.171582219981515"/>
    <n v="-1.3430804134106378"/>
    <n v="-1.6144861776321318"/>
    <n v="-4.8488362322493916"/>
    <n v="-1.247962356104529"/>
    <n v="-2.4522309049659694"/>
    <n v="-2.8451390639442065"/>
    <n v="-231.85412990504997"/>
    <n v="-0.12183850096630536"/>
  </r>
  <r>
    <x v="38"/>
    <x v="2"/>
    <n v="2028"/>
    <x v="1"/>
    <n v="1.9841108499963411E-2"/>
    <n v="-5.7581498979483969"/>
    <n v="-14.22721321873196"/>
    <n v="-2.3282402400448867"/>
    <n v="-2.2540800312253508"/>
    <n v="-6.6657992958032803"/>
    <n v="-1.9829724257381465"/>
    <n v="-4.5837839596022016"/>
    <n v="-3.7288273416980413"/>
    <n v="-385.66203436414941"/>
    <n v="-0.24964017661839205"/>
  </r>
  <r>
    <x v="39"/>
    <x v="3"/>
    <n v="2028"/>
    <x v="1"/>
    <n v="0.10619872008586971"/>
    <n v="-13.31972645291396"/>
    <n v="-26.645958187303311"/>
    <n v="-3.3050082535758718"/>
    <n v="-3.2227164429120894"/>
    <n v="-10.304691121103946"/>
    <n v="-1.8533546923408442"/>
    <n v="-5.448986395830115"/>
    <n v="-4.2131455475414104"/>
    <n v="-1028.5913626125212"/>
    <n v="-0.17108890280296316"/>
  </r>
  <r>
    <x v="39"/>
    <x v="4"/>
    <n v="2028"/>
    <x v="1"/>
    <n v="0.16289561294472504"/>
    <n v="-13.636814060829428"/>
    <n v="-27.340038072720635"/>
    <n v="-3.8004919899515834"/>
    <n v="-3.575880323009657"/>
    <n v="-10.811261875994193"/>
    <n v="-1.6412993402466904"/>
    <n v="-6.9198473614213816"/>
    <n v="-4.9605799570595348"/>
    <n v="-1142.1593664977445"/>
    <n v="-0.25173196109280876"/>
  </r>
  <r>
    <x v="39"/>
    <x v="5"/>
    <n v="2028"/>
    <x v="1"/>
    <n v="0.26980654919212532"/>
    <n v="-8.7530188571846761"/>
    <n v="-19.127316490075383"/>
    <n v="-0.97985802223179941"/>
    <n v="-2.2244810005122906"/>
    <n v="-7.3791034095806536"/>
    <n v="0.98343592704326821"/>
    <n v="-1.026208152744009"/>
    <n v="-2.4025630809013072"/>
    <n v="-757.20842108686998"/>
    <n v="3.7568000520422522E-2"/>
  </r>
  <r>
    <x v="39"/>
    <x v="6"/>
    <n v="2028"/>
    <x v="1"/>
    <n v="0.21594823964372742"/>
    <n v="-6.3638349718511051"/>
    <n v="-19.128644651709941"/>
    <n v="-0.58146374254264344"/>
    <n v="-1.8074111419208472"/>
    <n v="-4.9545416351567102"/>
    <n v="0.30501638517771601"/>
    <n v="-0.53289639526090238"/>
    <n v="-2.362826653222418"/>
    <n v="-183.21115872615746"/>
    <n v="-2.2183009831106631E-2"/>
  </r>
  <r>
    <x v="39"/>
    <x v="7"/>
    <n v="2028"/>
    <x v="1"/>
    <n v="0.15482569911446853"/>
    <n v="-5.0793237759906322"/>
    <n v="-16.664254291452874"/>
    <n v="-0.53587256153589702"/>
    <n v="-1.5580149133577823"/>
    <n v="-3.6201891410588973"/>
    <n v="-0.28623238491750491"/>
    <n v="-0.49114875139253683"/>
    <n v="-2.3911788383193602"/>
    <n v="-155.22935183001698"/>
    <n v="-2.0491636647503191E-2"/>
  </r>
  <r>
    <x v="39"/>
    <x v="8"/>
    <n v="2028"/>
    <x v="1"/>
    <n v="0.11209142088900093"/>
    <n v="-3.1903201411646083"/>
    <n v="-12.899756322998066"/>
    <n v="-0.25661709100075625"/>
    <n v="-1.2128392572052769"/>
    <n v="-2.7105285270145365"/>
    <n v="-0.36938072430888169"/>
    <n v="-0.39240399966389383"/>
    <n v="-2.1189815981850266"/>
    <n v="-248.66061675489456"/>
    <n v="-1.445256701117553E-2"/>
  </r>
  <r>
    <x v="39"/>
    <x v="9"/>
    <n v="2028"/>
    <x v="1"/>
    <n v="4.8464346991713897E-2"/>
    <n v="-2.2799385250900577"/>
    <n v="-9.3713458614212417"/>
    <n v="-0.24850175236019745"/>
    <n v="-1.0463745253177423"/>
    <n v="-2.3233612789383375"/>
    <n v="-0.4272343608967531"/>
    <n v="-0.15238621856119439"/>
    <n v="-2.0255820194020018"/>
    <n v="-219.40671832944369"/>
    <n v="-6.1800174016279465E-3"/>
  </r>
  <r>
    <x v="39"/>
    <x v="10"/>
    <n v="2028"/>
    <x v="1"/>
    <n v="2.927376663929027E-3"/>
    <n v="-1.8045650812753604"/>
    <n v="-7.3948787171584938"/>
    <n v="-0.24248436699545442"/>
    <n v="-0.92732787431796182"/>
    <n v="-2.1708124283402586"/>
    <n v="-0.43878123551558418"/>
    <n v="-0.16832415817591906"/>
    <n v="-1.968498174455386"/>
    <n v="-210.82283679061939"/>
    <n v="-1.089634647129138E-2"/>
  </r>
  <r>
    <x v="39"/>
    <x v="11"/>
    <n v="2028"/>
    <x v="1"/>
    <n v="-1.008318628686665E-3"/>
    <n v="-1.6719603394672715"/>
    <n v="-5.7692630871355348"/>
    <n v="-0.23779514326527182"/>
    <n v="-0.84160994874380302"/>
    <n v="-2.1258717754810519"/>
    <n v="-0.45139063944206365"/>
    <n v="-0.84144189563902183"/>
    <n v="-1.9603394672716579"/>
    <n v="-186.54247542223339"/>
    <n v="-4.7895134862616588E-2"/>
  </r>
  <r>
    <x v="39"/>
    <x v="0"/>
    <n v="2029"/>
    <x v="3"/>
    <n v="2.3093749237662328E-2"/>
    <n v="-1.9538612911357409"/>
    <n v="-8.1115981037104508"/>
    <n v="-0.26167494734787805"/>
    <n v="-0.82568285126487062"/>
    <n v="-2.299942265626906"/>
    <n v="-0.50546037063841198"/>
    <n v="-0.37372842076160584"/>
    <n v="-1.986225066475845"/>
    <n v="-136.47852850533027"/>
    <n v="-1.8377420167998891E-2"/>
  </r>
  <r>
    <x v="39"/>
    <x v="1"/>
    <n v="2029"/>
    <x v="3"/>
    <n v="1.1259558020334424E-2"/>
    <n v="-2.0596588521972943"/>
    <n v="-9.2061171330140308"/>
    <n v="-0.29762204856734731"/>
    <n v="-0.79825224771027636"/>
    <n v="-2.4078648853037556"/>
    <n v="-0.46920426854886144"/>
    <n v="-0.39794975212167044"/>
    <n v="-1.9453827409461391"/>
    <n v="-165.73094697924543"/>
    <n v="-1.7141416687673307E-2"/>
  </r>
  <r>
    <x v="39"/>
    <x v="2"/>
    <n v="2029"/>
    <x v="3"/>
    <n v="-1.6263203688494609E-4"/>
    <n v="-4.3354448392788889"/>
    <n v="-13.384454003594167"/>
    <n v="-2.323361278938338"/>
    <n v="-2.0491636647503193"/>
    <n v="-5.7840083918131038"/>
    <n v="-1.7388617383738423"/>
    <n v="-4.1807817722013061"/>
    <n v="-3.6263691584605247"/>
    <n v="-247.64695837433015"/>
    <n v="-0.22914853997088885"/>
  </r>
  <r>
    <x v="40"/>
    <x v="3"/>
    <n v="2029"/>
    <x v="3"/>
    <n v="4.2609593663855846E-2"/>
    <n v="-6.2536897143368275"/>
    <n v="-13.336802816786879"/>
    <n v="-2.7044081413597669"/>
    <n v="-2.3710124657456269"/>
    <n v="-7.3678817990355912"/>
    <n v="-2.1537360644673398"/>
    <n v="-4.7584507672166341"/>
    <n v="-4.0070907568081839"/>
    <n v="-375.19210909357037"/>
    <n v="-0.22784748367580929"/>
  </r>
  <r>
    <x v="40"/>
    <x v="4"/>
    <n v="2029"/>
    <x v="3"/>
    <n v="0.16025063920198784"/>
    <n v="-7.7460477510893444"/>
    <n v="-15.035111095106053"/>
    <n v="-0.94457848680182943"/>
    <n v="-1.6666066477006733"/>
    <n v="-6.1680290971947134"/>
    <n v="-0.25081925888580803"/>
    <n v="-1.3714933919118439"/>
    <n v="-2.3023875544672117"/>
    <n v="-307.38413338614993"/>
    <n v="2.0706543267672572E-2"/>
  </r>
  <r>
    <x v="40"/>
    <x v="5"/>
    <n v="2029"/>
    <x v="3"/>
    <n v="0.17352838335623733"/>
    <n v="-8.2771575172593241"/>
    <n v="-18.569163339486245"/>
    <n v="-2.6557811623311678"/>
    <n v="-2.5017686234011238"/>
    <n v="-8.0044235914032704"/>
    <n v="-0.99677175406783369"/>
    <n v="-3.4040511640388034"/>
    <n v="-3.500979858022232"/>
    <n v="-413.58693088951594"/>
    <n v="-0.15645201948331802"/>
  </r>
  <r>
    <x v="40"/>
    <x v="6"/>
    <n v="2029"/>
    <x v="3"/>
    <n v="0.20031930089908409"/>
    <n v="-5.3471136879253836"/>
    <n v="-15.707923703890428"/>
    <n v="-0.77069153852617422"/>
    <n v="-1.6975044113940005"/>
    <n v="-5.5684396269221068"/>
    <n v="1.8485841525922333E-2"/>
    <n v="-0.89521888916897729"/>
    <n v="-2.3671960339467275"/>
    <n v="-253.48256449037902"/>
    <n v="-3.4282833375346614E-2"/>
  </r>
  <r>
    <x v="40"/>
    <x v="7"/>
    <n v="2029"/>
    <x v="3"/>
    <n v="0.15954202818413199"/>
    <n v="-3.6558055571367003"/>
    <n v="-12.085024028883449"/>
    <n v="-0.25695861827821459"/>
    <n v="-1.4044902705383935"/>
    <n v="-3.6891451246981144"/>
    <n v="-0.27110760548720497"/>
    <n v="-0.36299470632719938"/>
    <n v="-2.2890459191556145"/>
    <n v="-260.37470421298286"/>
    <n v="-1.3498459061450514E-2"/>
  </r>
  <r>
    <x v="40"/>
    <x v="8"/>
    <n v="2029"/>
    <x v="3"/>
    <n v="9.3941685572640946E-2"/>
    <n v="-2.4466851525081919"/>
    <n v="-9.154860936055794"/>
    <n v="-0.24720611713301402"/>
    <n v="-1.1210822619947902"/>
    <n v="-2.7264935719687422"/>
    <n v="-0.38097638853877819"/>
    <n v="-5.1256196958238798E-2"/>
    <n v="-2.008906814553399"/>
    <n v="-265.15099571464589"/>
    <n v="0"/>
  </r>
  <r>
    <x v="40"/>
    <x v="9"/>
    <n v="2029"/>
    <x v="3"/>
    <n v="2.3419013311432216E-2"/>
    <n v="-1.8896216365661871"/>
    <n v="-7.2589183343226775"/>
    <n v="-0.24687543199134798"/>
    <n v="-0.98148434260064898"/>
    <n v="-2.3879261975816619"/>
    <n v="-0.44626230921229171"/>
    <n v="-0.11888401896289549"/>
    <n v="-1.9641071094594924"/>
    <n v="-345.25545427193697"/>
    <n v="-6.8305455491677299E-3"/>
  </r>
  <r>
    <x v="40"/>
    <x v="10"/>
    <n v="2029"/>
    <x v="3"/>
    <n v="-1.0083186286866651E-2"/>
    <n v="-1.6843800060173852"/>
    <n v="-4.0464477097343403"/>
    <n v="-0.24248436699545442"/>
    <n v="-0.87642404677297381"/>
    <n v="-2.2311489140245739"/>
    <n v="-0.43487806663034545"/>
    <n v="-7.5136001040845043E-2"/>
    <n v="-1.914016442098929"/>
    <n v="-367.30591899298247"/>
    <n v="-1.9515844426193515E-3"/>
  </r>
  <r>
    <x v="40"/>
    <x v="11"/>
    <n v="2029"/>
    <x v="3"/>
    <n v="-1.764557600201664E-2"/>
    <n v="-1.7331316696075958"/>
    <n v="-3.5566759095874296"/>
    <n v="-0.57776657423745903"/>
    <n v="-1.0009242920762962"/>
    <n v="-2.5875136543147637"/>
    <n v="-0.69708427863204769"/>
    <n v="-1.3224098815225609"/>
    <n v="-2.2305688597596838"/>
    <n v="-205.94689521888915"/>
    <n v="-6.1171330140324345E-2"/>
  </r>
  <r>
    <x v="40"/>
    <x v="0"/>
    <n v="2030"/>
    <x v="2"/>
    <n v="-3.9031688852387029E-3"/>
    <n v="-3.051139643998471"/>
    <n v="-8.9408588597867897"/>
    <n v="-1.5586654415053223"/>
    <n v="-1.639656195874025"/>
    <n v="-4.1568748627792189"/>
    <n v="-1.4376672060629225"/>
    <n v="-3.3968953544158667"/>
    <n v="-3.2059653431129393"/>
    <n v="-106.47893508542246"/>
    <n v="-0.17954576872098033"/>
  </r>
  <r>
    <x v="40"/>
    <x v="1"/>
    <n v="2030"/>
    <x v="2"/>
    <n v="9.4109738677422075E-3"/>
    <n v="-11.314679438702628"/>
    <n v="-24.971346945634817"/>
    <n v="-4.5266784303840018"/>
    <n v="-3.9352995546592719"/>
    <n v="-10.579783211494831"/>
    <n v="-3.6949836148222834"/>
    <n v="-8.437106125535669"/>
    <n v="-6.03478699268969"/>
    <n v="-535.19552978741285"/>
    <n v="-0.38870683135870937"/>
  </r>
  <r>
    <x v="40"/>
    <x v="2"/>
    <n v="2030"/>
    <x v="2"/>
    <n v="0.12213665970059441"/>
    <n v="-12.109906730526847"/>
    <n v="-25.484114915797264"/>
    <n v="-2.8800507411955079"/>
    <n v="-3.2648381404652898"/>
    <n v="-10.20320873008774"/>
    <n v="-1.6090813729396554"/>
    <n v="-6.0775592183904301"/>
    <n v="-4.1989965603324197"/>
    <n v="-1175.8416614488888"/>
    <n v="-0.22378168275368562"/>
  </r>
  <r>
    <x v="41"/>
    <x v="3"/>
    <n v="2030"/>
    <x v="2"/>
    <n v="0.19759792481520935"/>
    <n v="-10.648495247078722"/>
    <n v="-20.341852541532155"/>
    <n v="-2.754010912609675"/>
    <n v="-2.8145100303308745"/>
    <n v="-9.7333647755271322"/>
    <n v="-0.41812696683119593"/>
    <n v="-3.0612228302853381"/>
    <n v="-3.1643315416703941"/>
    <n v="-812.19024695674796"/>
    <n v="-5.5294892540881636E-2"/>
  </r>
  <r>
    <x v="41"/>
    <x v="4"/>
    <n v="2030"/>
    <x v="2"/>
    <n v="0.20742554647268535"/>
    <n v="-11.613309805898664"/>
    <n v="-24.919334509705067"/>
    <n v="-1.9197666462602181"/>
    <n v="-2.821311534444884"/>
    <n v="-8.4001944614498196"/>
    <n v="-0.48075191760596347"/>
    <n v="-2.9052180489034534"/>
    <n v="-3.470416651661925"/>
    <n v="-1027.5823760308258"/>
    <n v="-0.12405920270805573"/>
  </r>
  <r>
    <x v="41"/>
    <x v="5"/>
    <n v="2030"/>
    <x v="2"/>
    <n v="0.24020751847906521"/>
    <n v="-11.298860762581619"/>
    <n v="-23.985623327939368"/>
    <n v="-2.3466176602128854"/>
    <n v="-3.2902087382193419"/>
    <n v="-9.1091830179627085"/>
    <n v="-0.66386397456434953"/>
    <n v="-4.0038381160704848"/>
    <n v="-4.3121884580043419"/>
    <n v="-727.97937825772283"/>
    <n v="-0.17840734446278572"/>
  </r>
  <r>
    <x v="41"/>
    <x v="6"/>
    <n v="2030"/>
    <x v="2"/>
    <n v="0.28468195949920178"/>
    <n v="-14.880094109738677"/>
    <n v="-30.613897991765398"/>
    <n v="-1.8410217628770693"/>
    <n v="-3.2088059826905302"/>
    <n v="-9.1659524409713491"/>
    <n v="-3.2266196117973309E-2"/>
    <n v="-2.8861440215107974"/>
    <n v="-3.8680783127468277"/>
    <n v="-1034.592051088144"/>
    <n v="-0.10015965044954206"/>
  </r>
  <r>
    <x v="41"/>
    <x v="7"/>
    <n v="2030"/>
    <x v="2"/>
    <n v="0.24346015921676412"/>
    <n v="-6.0977255909641652"/>
    <n v="-19.929742960065699"/>
    <n v="-0.24687543199134798"/>
    <n v="-1.9258885807915305"/>
    <n v="-5.0246794115972895"/>
    <n v="0.44398546069590228"/>
    <n v="-4.0820641258121432E-2"/>
    <n v="-2.460785350106117"/>
    <n v="-355.96200915618368"/>
    <n v="-1.4636883319645135E-3"/>
  </r>
  <r>
    <x v="41"/>
    <x v="8"/>
    <n v="2030"/>
    <x v="2"/>
    <n v="0.15292832535081086"/>
    <n v="-4.2500630199142924"/>
    <n v="-13.914965128980759"/>
    <n v="-0.4932358625325603"/>
    <n v="-1.713469456348206"/>
    <n v="-3.6699437022098982"/>
    <n v="-0.38971514998739609"/>
    <n v="-0.62364507184270224"/>
    <n v="-2.589530291572137"/>
    <n v="-201.92874548357275"/>
    <n v="-3.1762036803629948E-2"/>
  </r>
  <r>
    <x v="41"/>
    <x v="9"/>
    <n v="2030"/>
    <x v="2"/>
    <n v="0.10457239971702025"/>
    <n v="-2.7788936142530716"/>
    <n v="-11.161924587524496"/>
    <n v="-0.24898964847085228"/>
    <n v="-1.3833481057433505"/>
    <n v="-2.6478121925238054"/>
    <n v="-0.42154223960577997"/>
    <n v="-0.18442472982752872"/>
    <n v="-2.3449913398440358"/>
    <n v="-196.32630491880596"/>
    <n v="-6.9931775860526757E-3"/>
  </r>
  <r>
    <x v="41"/>
    <x v="10"/>
    <n v="2030"/>
    <x v="2"/>
    <n v="6.310123031135903E-2"/>
    <n v="-2.2880701269343047"/>
    <n v="-8.1368060694276174"/>
    <n v="-0.24346015921676412"/>
    <n v="-1.1927433585141933"/>
    <n v="-2.3293786643030807"/>
    <n v="-0.48935979898680237"/>
    <n v="-7.8876537889198781E-2"/>
    <n v="-2.2352147149466974"/>
    <n v="-236.04121095814668"/>
    <n v="-2.2768485163892436E-3"/>
  </r>
  <r>
    <x v="41"/>
    <x v="11"/>
    <n v="2030"/>
    <x v="2"/>
    <n v="6.3356020502478794E-2"/>
    <n v="-2.2283841693975299"/>
    <n v="-8.4060163011511637"/>
    <n v="-0.42702293924880258"/>
    <n v="-1.1960339467271657"/>
    <n v="-2.7957314511385594"/>
    <n v="-0.63473657675825557"/>
    <n v="-1.2479623561045288"/>
    <n v="-2.4078648853037556"/>
    <n v="-247.32560289051341"/>
    <n v="-6.419628602638433E-2"/>
  </r>
  <r>
    <x v="41"/>
    <x v="0"/>
    <n v="2031"/>
    <x v="2"/>
    <n v="6.2125438090049362E-2"/>
    <n v="-3.2162111614366911"/>
    <n v="-12.247818697805281"/>
    <n v="-1.92588858079153"/>
    <n v="-1.8915732210088065"/>
    <n v="-5.0752579750685083"/>
    <n v="-1.6585215121526788"/>
    <n v="-2.6318742529090802"/>
    <n v="-3.5141530530099119"/>
    <n v="-207.46578628524028"/>
    <n v="-0.13221984598746106"/>
  </r>
  <r>
    <x v="41"/>
    <x v="1"/>
    <n v="2031"/>
    <x v="2"/>
    <n v="0.10116796907822871"/>
    <n v="-5.5356692714897902"/>
    <n v="-15.380892361986387"/>
    <n v="-2.9537013696328036"/>
    <n v="-2.5762540962944294"/>
    <n v="-7.6159986555751615"/>
    <n v="-1.831442735904546"/>
    <n v="-4.8585833123266955"/>
    <n v="-4.0922611545248291"/>
    <n v="-425.24829846231415"/>
    <n v="-0.25123939164776066"/>
  </r>
  <r>
    <x v="41"/>
    <x v="2"/>
    <n v="2031"/>
    <x v="2"/>
    <n v="0.18296104149556422"/>
    <n v="-10.259316782813045"/>
    <n v="-18.919960643047077"/>
    <n v="-2.0080177594184279"/>
    <n v="-2.5399871520690858"/>
    <n v="-8.1890109532676831"/>
    <n v="-0.79982435740016411"/>
    <n v="-4.4170861217951325"/>
    <n v="-3.5414752352065832"/>
    <n v="-857.86171397903672"/>
    <n v="-0.15531359522512342"/>
  </r>
  <r>
    <x v="42"/>
    <x v="3"/>
    <n v="2031"/>
    <x v="2"/>
    <n v="0.20719321499142115"/>
    <n v="-11.091992811663971"/>
    <n v="-21.779682379631964"/>
    <n v="-2.7668588435235861"/>
    <n v="-3.0709807524984343"/>
    <n v="-9.2498597298681862"/>
    <n v="-1.0749977638094932"/>
    <n v="-5.209266773461704"/>
    <n v="-4.3343064150206949"/>
    <n v="-738.90418533546926"/>
    <n v="-0.20020003740536846"/>
  </r>
  <r>
    <x v="42"/>
    <x v="4"/>
    <n v="2031"/>
    <x v="2"/>
    <n v="0.28683063848176021"/>
    <n v="-15.761820735352373"/>
    <n v="-29.771687853361662"/>
    <n v="-3.5750297093881671"/>
    <n v="-4.0800893082213978"/>
    <n v="-11.420648925060318"/>
    <n v="-0.60517123410997842"/>
    <n v="-6.3916597644855777"/>
    <n v="-5.105333285318161"/>
    <n v="-1880.3199611077102"/>
    <n v="-0.22381072418884371"/>
  </r>
  <r>
    <x v="42"/>
    <x v="5"/>
    <n v="2031"/>
    <x v="2"/>
    <n v="0.42024118331070032"/>
    <n v="-14.163949356383716"/>
    <n v="-33.263618400188648"/>
    <n v="-4.537921725200647"/>
    <n v="-4.2630735828650881"/>
    <n v="-13.27662896313945"/>
    <n v="1.3052847280385762"/>
    <n v="-5.4096294429039586"/>
    <n v="-4.6646120819340204"/>
    <n v="-1923.1044829520965"/>
    <n v="-0.10603608804898476"/>
  </r>
  <r>
    <x v="42"/>
    <x v="6"/>
    <n v="2031"/>
    <x v="2"/>
    <n v="0.44013108142172924"/>
    <n v="-5.9554659272330053"/>
    <n v="-21.696328039660532"/>
    <n v="-1.569279892446013"/>
    <n v="-2.2962776237290985"/>
    <n v="-7.7617006974203857"/>
    <n v="2.7599361398201827"/>
    <n v="6.3019914292916562E-2"/>
    <n v="-2.3115704562641795"/>
    <n v="-523.47869926896897"/>
    <n v="-6.8901772960255431E-2"/>
  </r>
  <r>
    <x v="42"/>
    <x v="7"/>
    <n v="2031"/>
    <x v="2"/>
    <n v="0.4036527155484359"/>
    <n v="-5.9155777096530251"/>
    <n v="-21.51199004691934"/>
    <n v="-4.5536970327784481E-3"/>
    <n v="-1.8156240597835365"/>
    <n v="-4.8825390113598477"/>
    <n v="2.0350146775413287"/>
    <n v="0.99351911333013476"/>
    <n v="-2.2397684119794756"/>
    <n v="-594.50791611439536"/>
    <n v="-1.170950665571611E-2"/>
  </r>
  <r>
    <x v="42"/>
    <x v="8"/>
    <n v="2031"/>
    <x v="2"/>
    <n v="0.28720275607091839"/>
    <n v="-4.5665070162171251"/>
    <n v="-18.810015965044954"/>
    <n v="-5.9322745987732108E-2"/>
    <n v="-1.7751449458028739"/>
    <n v="-3.6269221073859339"/>
    <n v="0.53172002352743442"/>
    <n v="-0.19443744223174522"/>
    <n v="-2.8022855222250227"/>
    <n v="-334.98277455675998"/>
    <n v="-3.041761196538106E-2"/>
  </r>
  <r>
    <x v="42"/>
    <x v="9"/>
    <n v="2031"/>
    <x v="2"/>
    <n v="0.18393683371687389"/>
    <n v="-3.359164721858559"/>
    <n v="-12.697821543865922"/>
    <n v="-9.4001317319498762E-2"/>
    <n v="-1.6284345853289641"/>
    <n v="-2.7462045748391977"/>
    <n v="-8.6357611585906338E-2"/>
    <n v="-0.19580897240947492"/>
    <n v="-2.7055465656179614"/>
    <n v="-280.79153012351907"/>
    <n v="-1.3823723135220407E-2"/>
  </r>
  <r>
    <x v="42"/>
    <x v="10"/>
    <n v="2031"/>
    <x v="2"/>
    <n v="0.12685298877025783"/>
    <n v="-2.711238686908934"/>
    <n v="-10.171495482895176"/>
    <n v="-0.12620246062271809"/>
    <n v="-1.420265578116233"/>
    <n v="-2.3101880839506577"/>
    <n v="-0.35177309578213806"/>
    <n v="-0.13758670320466432"/>
    <n v="-2.5960952047943926"/>
    <n v="-301.78911503777135"/>
    <n v="-6.9931775860526757E-3"/>
  </r>
  <r>
    <x v="42"/>
    <x v="11"/>
    <n v="2031"/>
    <x v="2"/>
    <n v="0.10738593395512981"/>
    <n v="-2.6675069321905718"/>
    <n v="-8.9489958826989326"/>
    <n v="-0.45038232081337704"/>
    <n v="-1.4208890009242923"/>
    <n v="-2.6962440131081422"/>
    <n v="-0.57406940593227462"/>
    <n v="-1.3995462566170911"/>
    <n v="-2.7942189731955294"/>
    <n v="-217.44710528527017"/>
    <n v="-6.8565666750693227E-2"/>
  </r>
  <r>
    <x v="42"/>
    <x v="0"/>
    <n v="2032"/>
    <x v="2"/>
    <n v="0.11985981118420518"/>
    <n v="-2.8532164551094921"/>
    <n v="-10.78852143083666"/>
    <n v="-0.52757832765476464"/>
    <n v="-1.3877391707392439"/>
    <n v="-2.8667149141709425"/>
    <n v="-0.55376208559324103"/>
    <n v="-0.96928693983427794"/>
    <n v="-2.8128837099620254"/>
    <n v="-225.34116135537533"/>
    <n v="-4.0983273295006381E-2"/>
  </r>
  <r>
    <x v="42"/>
    <x v="1"/>
    <n v="2032"/>
    <x v="2"/>
    <n v="0.12335097890933534"/>
    <n v="-8.0036971683051839"/>
    <n v="-19.908411057894295"/>
    <n v="-3.5044113940005039"/>
    <n v="-3.3074531551970421"/>
    <n v="-8.9973951768758944"/>
    <n v="-2.2043525754138305"/>
    <n v="-6.7585917149819341"/>
    <n v="-5.4459289135366777"/>
    <n v="-657.05352491387271"/>
    <n v="-0.3218216956558273"/>
  </r>
  <r>
    <x v="42"/>
    <x v="2"/>
    <n v="2032"/>
    <x v="2"/>
    <n v="0.22979906811842865"/>
    <n v="-14.008147865047931"/>
    <n v="-28.072078518747407"/>
    <n v="-4.6727436837782674"/>
    <n v="-4.422778243086106"/>
    <n v="-12.618782373939842"/>
    <n v="-1.601275035169178"/>
    <n v="-8.8244143213771675"/>
    <n v="-6.0347869926896909"/>
    <n v="-1449.9369800857069"/>
    <n v="-0.32249932914284785"/>
  </r>
  <r>
    <x v="43"/>
    <x v="3"/>
    <n v="2032"/>
    <x v="2"/>
    <n v="0.36071785781081012"/>
    <n v="-5.5948673329159115"/>
    <n v="-15.478016214414078"/>
    <n v="-3.691747237288278E-2"/>
    <n v="-1.9572765639103247"/>
    <n v="-6.1040682404026771"/>
    <n v="2.179106662221391"/>
    <n v="0.81868967367881817"/>
    <n v="-1.9654081657545717"/>
    <n v="-263.14725517779749"/>
    <n v="9.5302373614578328E-2"/>
  </r>
  <r>
    <x v="43"/>
    <x v="4"/>
    <n v="2032"/>
    <x v="2"/>
    <n v="0.3129264709717236"/>
    <n v="-6.5912745669010713"/>
    <n v="-17.930512938640337"/>
    <n v="-1.2313656632737326"/>
    <n v="-2.3935398068548279"/>
    <n v="-6.2138504733012869"/>
    <n v="0.37951027007292926"/>
    <n v="-1.4495449527567954"/>
    <n v="-3.4477543179506798"/>
    <n v="1.1513955651365382"/>
    <n v="-8.7619411872082609E-2"/>
  </r>
  <r>
    <x v="43"/>
    <x v="5"/>
    <n v="2032"/>
    <x v="2"/>
    <n v="0.31127771859778658"/>
    <n v="-7.3752002406954134"/>
    <n v="-19.617001553135953"/>
    <n v="-0.72094781951096543"/>
    <n v="-2.1558502809468432"/>
    <n v="-4.9958935410686545"/>
    <n v="0.32900461061824576"/>
    <n v="-1.3581401400261837"/>
    <n v="-3.5239109752230089"/>
    <n v="-65.026956260113707"/>
    <n v="-7.0744936044951495E-2"/>
  </r>
  <r>
    <x v="43"/>
    <x v="6"/>
    <n v="2032"/>
    <x v="2"/>
    <n v="0.28501806570876398"/>
    <n v="-5.3745063440047067"/>
    <n v="-16.246029745399543"/>
    <n v="-0.20939416855726412"/>
    <n v="-1.7218721115872615"/>
    <n v="-3.7727922023359381"/>
    <n v="0.45508780774724811"/>
    <n v="-0.75186959079068982"/>
    <n v="-3.1330140324342493"/>
    <n v="24.678262330896558"/>
    <n v="-3.5963364423157715E-2"/>
  </r>
  <r>
    <x v="43"/>
    <x v="7"/>
    <n v="2032"/>
    <x v="2"/>
    <n v="0.22914853997088885"/>
    <n v="-3.6623108386120977"/>
    <n v="-13.334525968270489"/>
    <n v="1.7726892020459108E-2"/>
    <n v="-1.4386429982842321"/>
    <n v="-2.7793815103637263"/>
    <n v="0.21353586442993397"/>
    <n v="-0.37584263724111011"/>
    <n v="-2.8276832253185553"/>
    <n v="15.974694455060735"/>
    <n v="-1.1058978508176326E-2"/>
  </r>
  <r>
    <x v="43"/>
    <x v="8"/>
    <n v="2032"/>
    <x v="2"/>
    <n v="0.15376859087471639"/>
    <n v="-3.1857827073355183"/>
    <n v="-11.506428031257878"/>
    <n v="-0.10839425258381649"/>
    <n v="-1.3575329804218133"/>
    <n v="-2.8459793294681117"/>
    <n v="-0.29879842030081505"/>
    <n v="-0.51676329720191572"/>
    <n v="-2.7722040164692041"/>
    <n v="-16.234938240484013"/>
    <n v="-2.2014956726325519E-2"/>
  </r>
  <r>
    <x v="43"/>
    <x v="9"/>
    <n v="2032"/>
    <x v="2"/>
    <n v="9.7904486204737462E-2"/>
    <n v="-2.349545036876814"/>
    <n v="-9.3892353854785835"/>
    <n v="-0.11693243452027619"/>
    <n v="-1.149320604665913"/>
    <n v="-2.4923359652617969"/>
    <n v="-0.3994242825894273"/>
    <n v="-0.18328630556933409"/>
    <n v="-2.5799946331427828"/>
    <n v="-86.214658025484439"/>
    <n v="-9.1073940655569743E-3"/>
  </r>
  <r>
    <x v="43"/>
    <x v="10"/>
    <n v="2032"/>
    <x v="2"/>
    <n v="7.107020011872138E-2"/>
    <n v="-2.3009180578482158"/>
    <n v="-7.27046520894151"/>
    <n v="-0.3971474340730381"/>
    <n v="-1.1475316522601788"/>
    <n v="-2.7496198476137805"/>
    <n v="-0.58889060556038919"/>
    <n v="-0.50822511526545611"/>
    <n v="-2.6645632923229545"/>
    <n v="-79.378257722988863"/>
    <n v="-1.9353212389308566E-2"/>
  </r>
  <r>
    <x v="43"/>
    <x v="11"/>
    <n v="2032"/>
    <x v="2"/>
    <n v="7.7808587513654312E-2"/>
    <n v="-2.3344256785144109"/>
    <n v="-6.7179228636249047"/>
    <n v="-0.10654566843122426"/>
    <n v="-0.98680783127468275"/>
    <n v="-2.7127132173766904"/>
    <n v="-0.4792874548357281"/>
    <n v="-0.67658179984875211"/>
    <n v="-2.497437190152088"/>
    <n v="-95.179060583144263"/>
    <n v="-3.2770355432316614E-2"/>
  </r>
  <r>
    <x v="43"/>
    <x v="0"/>
    <n v="2033"/>
    <x v="3"/>
    <n v="8.3918131032632112E-2"/>
    <n v="-2.5549492994625007"/>
    <n v="-9.2962098603803973"/>
    <n v="-0.8390186782894361"/>
    <n v="-1.243484554022297"/>
    <n v="-3.7094741293087323"/>
    <n v="-0.86292558771152317"/>
    <n v="-1.4456361758702847"/>
    <n v="-2.9421761792855579"/>
    <n v="-81.0857314782439"/>
    <n v="-7.5949161225269762E-2"/>
  </r>
  <r>
    <x v="43"/>
    <x v="1"/>
    <n v="2033"/>
    <x v="3"/>
    <n v="0.10385681875472649"/>
    <n v="-6.7579195025628103"/>
    <n v="-16.235106293588775"/>
    <n v="-2.7380892361986384"/>
    <n v="-2.7918662297285946"/>
    <n v="-8.2467019578186704"/>
    <n v="-2.2009915133182085"/>
    <n v="-5.6163347617847235"/>
    <n v="-4.9452987143937479"/>
    <n v="-555.15015544912194"/>
    <n v="-0.27997647256533065"/>
  </r>
  <r>
    <x v="43"/>
    <x v="2"/>
    <n v="2033"/>
    <x v="3"/>
    <n v="0.21369849646681902"/>
    <n v="-5.325060783723786"/>
    <n v="-10.724444408303992"/>
    <n v="-0.65069077957666877"/>
    <n v="-1.7076363872919327"/>
    <n v="-6.4511250071151522"/>
    <n v="0.14539304097514166"/>
    <n v="-1.9434528407751046"/>
    <n v="-2.6878196735975024"/>
    <n v="-503.59026484627213"/>
    <n v="-6.0824381794969788E-2"/>
  </r>
  <r>
    <x v="44"/>
    <x v="3"/>
    <n v="2033"/>
    <x v="3"/>
    <n v="0.21402376054058889"/>
    <n v="-3.7550110996365174"/>
    <n v="-9.7292989746050065"/>
    <n v="-0.10001870268424175"/>
    <n v="-1.4950763150833084"/>
    <n v="-5.213332574383827"/>
    <n v="0.11904665099978057"/>
    <n v="-0.47618660399912183"/>
    <n v="-2.6411442790115225"/>
    <n v="-158.33838847914649"/>
    <n v="-1.8214788131113949E-2"/>
  </r>
  <r>
    <x v="44"/>
    <x v="4"/>
    <n v="2033"/>
    <x v="3"/>
    <n v="0.20724548957470562"/>
    <n v="-5.988872483704851"/>
    <n v="-13.840973747704275"/>
    <n v="-1.1131117433108861"/>
    <n v="-1.9691022363066728"/>
    <n v="-5.8779574345493169"/>
    <n v="-0.5009182901796968"/>
    <n v="-1.6909143289279411"/>
    <n v="-3.4172998667578955"/>
    <n v="-165.46994850372715"/>
    <n v="-8.6787424826245102E-2"/>
  </r>
  <r>
    <x v="44"/>
    <x v="5"/>
    <n v="2033"/>
    <x v="3"/>
    <n v="0.21288533628239426"/>
    <n v="-5.6379648226904218"/>
    <n v="-13.987168332289777"/>
    <n v="-0.91090203859258223"/>
    <n v="-1.9154801304308935"/>
    <n v="-5.6530896021207209"/>
    <n v="-0.40479113980663067"/>
    <n v="-1.8190393325581204"/>
    <n v="-3.5152914772681068"/>
    <n v="-106.99854444326989"/>
    <n v="-8.5544451401481578E-2"/>
  </r>
  <r>
    <x v="44"/>
    <x v="6"/>
    <n v="2033"/>
    <x v="3"/>
    <n v="0.21914124863456852"/>
    <n v="-4.2836736408705152"/>
    <n v="-15.745063440047053"/>
    <n v="1.4956726325518872E-2"/>
    <n v="-1.2377111167128814"/>
    <n v="-3.910931854466011"/>
    <n v="0.33980337786740605"/>
    <n v="-8.5370977228804296E-2"/>
    <n v="-2.5651625913788756"/>
    <n v="-124.28619443744223"/>
    <n v="-6.7221241912444332E-4"/>
  </r>
  <r>
    <x v="44"/>
    <x v="7"/>
    <n v="2033"/>
    <x v="3"/>
    <n v="0.15856623596282232"/>
    <n v="-2.2919732958195431"/>
    <n v="-11.168917765110548"/>
    <n v="-0.11124031322930307"/>
    <n v="-1.1023199460061637"/>
    <n v="-3.1368467274368377"/>
    <n v="3.2526407376994276E-4"/>
    <n v="-0.17190206298738789"/>
    <n v="-2.5227481561592819"/>
    <n v="-149.84980931393673"/>
    <n v="-7.4810736967075141E-3"/>
  </r>
  <r>
    <x v="44"/>
    <x v="8"/>
    <n v="2033"/>
    <x v="3"/>
    <n v="9.007646416267541E-2"/>
    <n v="-1.9127804386186034"/>
    <n v="-7.853625745735652"/>
    <n v="-0.19813461053692968"/>
    <n v="-0.99521048651373833"/>
    <n v="-2.7570792370389041"/>
    <n v="-0.31711620872195612"/>
    <n v="-6.2347701873792113E-2"/>
    <n v="-2.4406352407360727"/>
    <n v="-181.75850768842952"/>
    <n v="-1.6805310478111083E-4"/>
  </r>
  <r>
    <x v="44"/>
    <x v="9"/>
    <n v="2033"/>
    <x v="3"/>
    <n v="3.4803255893378432E-2"/>
    <n v="-1.6754352439887132"/>
    <n v="-6.7949291330899273"/>
    <n v="-0.24687543199134798"/>
    <n v="-0.91350415118274153"/>
    <n v="-2.657570114736902"/>
    <n v="-0.44170861217951313"/>
    <n v="-6.0661749758084839E-2"/>
    <n v="-2.3942688470201743"/>
    <n v="-289.37524903030646"/>
    <n v="0"/>
  </r>
  <r>
    <x v="44"/>
    <x v="10"/>
    <n v="2033"/>
    <x v="3"/>
    <n v="5.3668572172032164E-3"/>
    <n v="-1.6386804036527154"/>
    <n v="-5.1074591183717279"/>
    <n v="-0.24427331940118882"/>
    <n v="-0.85267976938777157"/>
    <n v="-2.6147978890361618"/>
    <n v="-0.47976450881059057"/>
    <n v="-7.8226009741658997E-2"/>
    <n v="-2.3521471494669735"/>
    <n v="-220.47456028363027"/>
    <n v="-1.1384242581946218E-3"/>
  </r>
  <r>
    <x v="44"/>
    <x v="11"/>
    <n v="2033"/>
    <x v="3"/>
    <n v="3.092177127972439E-2"/>
    <n v="-2.1463742542643476"/>
    <n v="-5.4092933366943958"/>
    <n v="-1.0061339383245105"/>
    <n v="-1.2355264263507271"/>
    <n v="-3.6746491891437696"/>
    <n v="-0.97823712293084586"/>
    <n v="-2.094950004201328"/>
    <n v="-2.943450130241156"/>
    <n v="-189.27249810940256"/>
    <n v="-0.10772204016469204"/>
  </r>
  <r>
    <x v="44"/>
    <x v="0"/>
    <n v="2034"/>
    <x v="2"/>
    <n v="5.578278865153647E-2"/>
    <n v="-2.0938874748936791"/>
    <n v="-7.5158769526008937"/>
    <n v="-0.51456776470396903"/>
    <n v="-0.92927945876058127"/>
    <n v="-3.0369906567894813"/>
    <n v="-0.65979817364222593"/>
    <n v="-0.64678761069142998"/>
    <n v="-2.4960765021101508"/>
    <n v="-169.48388723094561"/>
    <n v="-3.5616416077803165E-2"/>
  </r>
  <r>
    <x v="44"/>
    <x v="1"/>
    <n v="2034"/>
    <x v="2"/>
    <n v="3.7307789261406606E-2"/>
    <n v="-3.4287874968490044"/>
    <n v="-10.111587261574659"/>
    <n v="-2.1142761112511557"/>
    <n v="-1.8132930005881858"/>
    <n v="-5.5591967061591463"/>
    <n v="-1.6875892782119146"/>
    <n v="-3.2232585497017059"/>
    <n v="-3.7628770691538524"/>
    <n v="-193.02226703638348"/>
    <n v="-0.16922947651457859"/>
  </r>
  <r>
    <x v="44"/>
    <x v="2"/>
    <n v="2034"/>
    <x v="2"/>
    <n v="9.7904486204737476E-2"/>
    <n v="-4.6366393715898084"/>
    <n v="-11.406523170999455"/>
    <n v="-0.87219561381396515"/>
    <n v="-1.5837107751856037"/>
    <n v="-5.9500557014726336"/>
    <n v="-1.0377550273628402"/>
    <n v="-2.5920294038722691"/>
    <n v="-2.9070476593184091"/>
    <n v="-206.45925660895944"/>
    <n v="-0.11367979378257723"/>
  </r>
  <r>
    <x v="45"/>
    <x v="3"/>
    <n v="2034"/>
    <x v="2"/>
    <n v="0.11595664229896649"/>
    <n v="-7.6189856639859483"/>
    <n v="-18.091025151044509"/>
    <n v="-2.78442310350716"/>
    <n v="-2.701643396732722"/>
    <n v="-8.799043723623118"/>
    <n v="-1.923123836164486"/>
    <n v="-4.4863673695081197"/>
    <n v="-4.2513640762093727"/>
    <n v="-308.22820527415689"/>
    <n v="-0.22199273034795122"/>
  </r>
  <r>
    <x v="45"/>
    <x v="4"/>
    <n v="2034"/>
    <x v="2"/>
    <n v="0.22453095178076274"/>
    <n v="-18.813244985415391"/>
    <n v="-35.364615218409021"/>
    <n v="-5.7533580611473232"/>
    <n v="-5.2518996002736866"/>
    <n v="-15.008822788001009"/>
    <n v="-2.3544239979833628"/>
    <n v="-11.01786164427959"/>
    <n v="-7.0371637437430223"/>
    <n v="-1285.7612805646584"/>
    <n v="-0.30699701105549354"/>
  </r>
  <r>
    <x v="45"/>
    <x v="5"/>
    <n v="2034"/>
    <x v="2"/>
    <n v="0.35161046374525323"/>
    <n v="-10.065134130772421"/>
    <n v="-24.049375086398271"/>
    <n v="-2.0329004610618249"/>
    <n v="-3.132293030404059"/>
    <n v="-9.7345031997853244"/>
    <n v="1.1735527781617701"/>
    <n v="-2.961692023711751"/>
    <n v="-3.5805069240589695"/>
    <n v="-1992.2762793042598"/>
    <n v="-5.8222269204810662E-2"/>
  </r>
  <r>
    <x v="45"/>
    <x v="6"/>
    <n v="2034"/>
    <x v="2"/>
    <n v="0.32837576674229058"/>
    <n v="-4.8411057894294585"/>
    <n v="-18.334257625409627"/>
    <n v="-0.27409461389799178"/>
    <n v="-2.05747416183514"/>
    <n v="-6.1216704478615247"/>
    <n v="1.107301907402739"/>
    <n v="-5.8314427359045434E-2"/>
    <n v="-2.7046466683471975"/>
    <n v="-570.00756238971508"/>
    <n v="-8.4026552390555412E-3"/>
  </r>
  <r>
    <x v="45"/>
    <x v="7"/>
    <n v="2034"/>
    <x v="2"/>
    <n v="0.25630809013067485"/>
    <n v="-4.7441391479707598"/>
    <n v="-15.638371402782635"/>
    <n v="-0.15254885059807935"/>
    <n v="-1.8029387609065111"/>
    <n v="-4.513201655594135"/>
    <n v="0.17287785520869747"/>
    <n v="-0.55197313318750663"/>
    <n v="-2.9506330452035745"/>
    <n v="-91.165665124372836"/>
    <n v="-2.2280589053237598E-2"/>
  </r>
  <r>
    <x v="45"/>
    <x v="8"/>
    <n v="2034"/>
    <x v="2"/>
    <n v="0.17393496344844969"/>
    <n v="-2.9627762372909836"/>
    <n v="-10.666834719771447"/>
    <n v="-0.13259389967229646"/>
    <n v="-1.4825644903789597"/>
    <n v="-3.1417527938828673"/>
    <n v="-0.24771027644735727"/>
    <n v="-0.12015796991849424"/>
    <n v="-2.6589362238467356"/>
    <n v="-178.7379211830939"/>
    <n v="-2.8569027812788842E-3"/>
  </r>
  <r>
    <x v="45"/>
    <x v="9"/>
    <n v="2034"/>
    <x v="2"/>
    <n v="9.6603429909657909E-2"/>
    <n v="-2.341413435032567"/>
    <n v="-6.8542898265529324"/>
    <n v="-0.19255633167177602"/>
    <n v="-1.2859315156492677"/>
    <n v="-2.6676533010237686"/>
    <n v="-0.48529399806467866"/>
    <n v="-9.6928693983427808E-2"/>
    <n v="-2.5562503557575806"/>
    <n v="-378.27024565569161"/>
    <n v="-2.2768485163892436E-3"/>
  </r>
  <r>
    <x v="45"/>
    <x v="10"/>
    <n v="2034"/>
    <x v="2"/>
    <n v="5.6270684762191304E-2"/>
    <n v="-2.0158240971889052"/>
    <n v="-4.0308350341933856"/>
    <n v="-0.20995795961846525"/>
    <n v="-1.1358221456044626"/>
    <n v="-2.4812769867536204"/>
    <n v="-0.52107304617936678"/>
    <n v="-0.27566130251998344"/>
    <n v="-2.4707059043560995"/>
    <n v="-335.42694975483215"/>
    <n v="-1.6263203688494595E-2"/>
  </r>
  <r>
    <x v="45"/>
    <x v="11"/>
    <n v="2034"/>
    <x v="2"/>
    <n v="6.1003277035543237E-2"/>
    <n v="-2.6431392319973108"/>
    <n v="-9.1748592555247441"/>
    <n v="-1.0313419040416774"/>
    <n v="-1.6470884799596672"/>
    <n v="-3.9063944206369214"/>
    <n v="-1.1721704058482481"/>
    <n v="-2.5574321485589446"/>
    <n v="-3.2778758087555668"/>
    <n v="-189.99949584068571"/>
    <n v="-0.11797327955633979"/>
  </r>
  <r>
    <x v="45"/>
    <x v="0"/>
    <n v="2035"/>
    <x v="3"/>
    <n v="7.6924953446579444E-2"/>
    <n v="-2.5747904079624644"/>
    <n v="-9.9356790294120056"/>
    <n v="-0.23516592533563188"/>
    <n v="-1.0769493482521122"/>
    <n v="-2.9968205436788993"/>
    <n v="-0.60141327240053011"/>
    <n v="-0.50123193767940344"/>
    <n v="-2.4770485537946119"/>
    <n v="-208.86312074615577"/>
    <n v="-2.2931117200777378E-2"/>
  </r>
  <r>
    <x v="45"/>
    <x v="1"/>
    <n v="2035"/>
    <x v="3"/>
    <n v="7.8984959247122094E-2"/>
    <n v="-2.2838416939752957"/>
    <n v="-9.0988992521636831"/>
    <n v="-0.44029913452651037"/>
    <n v="-0.99403411478027059"/>
    <n v="-2.9970590706663303"/>
    <n v="-0.53474497941349464"/>
    <n v="-0.27644735736492732"/>
    <n v="-2.3994622300647004"/>
    <n v="-164.19628602638434"/>
    <n v="-1.0083186286866649E-2"/>
  </r>
  <r>
    <x v="45"/>
    <x v="2"/>
    <n v="2035"/>
    <x v="3"/>
    <n v="5.8710165315465489E-2"/>
    <n v="-2.2357026110573521"/>
    <n v="-8.8224627369345505"/>
    <n v="-0.73477154264618594"/>
    <n v="-1.1257389593175959"/>
    <n v="-3.5787179716532358"/>
    <n v="-0.68289192287988798"/>
    <n v="-1.060035616416078"/>
    <n v="-2.5933304601673486"/>
    <n v="-146.14651520202963"/>
    <n v="-5.106645958187303E-2"/>
  </r>
  <r>
    <x v="46"/>
    <x v="3"/>
    <n v="2035"/>
    <x v="3"/>
    <n v="8.9447620286720278E-2"/>
    <n v="-3.3562373451946299"/>
    <n v="-10.523593842751083"/>
    <n v="-1.8582336534473924"/>
    <n v="-1.8644136708490209"/>
    <n v="-6.1780658171853267"/>
    <n v="-1.285443619538613"/>
    <n v="-2.4916854371142572"/>
    <n v="-3.3816079429486816"/>
    <n v="-316.38875562096979"/>
    <n v="-0.12262455581124926"/>
  </r>
  <r>
    <x v="46"/>
    <x v="4"/>
    <n v="2035"/>
    <x v="3"/>
    <n v="0.13576290107674024"/>
    <n v="-5.6926788865281424"/>
    <n v="-14.476754654470813"/>
    <n v="-1.9215672152400158"/>
    <n v="-2.2332457056429833"/>
    <n v="-7.6614210090388548"/>
    <n v="-1.27660340667651"/>
    <n v="-3.0154128704670673"/>
    <n v="-3.5894342612265473"/>
    <n v="-239.46415067161223"/>
    <n v="-0.15448881846663545"/>
  </r>
  <r>
    <x v="46"/>
    <x v="5"/>
    <n v="2035"/>
    <x v="3"/>
    <n v="0.19125527537669645"/>
    <n v="-9.0177838132333683"/>
    <n v="-20.047976450881059"/>
    <n v="-2.6569195865893622"/>
    <n v="-2.7564503931629489"/>
    <n v="-9.1578099969913076"/>
    <n v="-1.0738593395512981"/>
    <n v="-3.6761345617473187"/>
    <n v="-3.9973328345950874"/>
    <n v="-319.44087105718961"/>
    <n v="-0.15856623596282232"/>
  </r>
  <r>
    <x v="46"/>
    <x v="6"/>
    <n v="2035"/>
    <x v="3"/>
    <n v="0.21594823964372742"/>
    <n v="-5.3540038652214097"/>
    <n v="-13.775144945802873"/>
    <n v="-0.10637761532644315"/>
    <n v="-1.5432316612049404"/>
    <n v="-5.4052600621796483"/>
    <n v="0.33812284681959509"/>
    <n v="-0.16418788337114529"/>
    <n v="-2.4055121418368199"/>
    <n v="-196.88984118981597"/>
    <n v="2.3527434669355514E-3"/>
  </r>
  <r>
    <x v="46"/>
    <x v="7"/>
    <n v="2035"/>
    <x v="3"/>
    <n v="0.15417517096692879"/>
    <n v="-3.784122234238922"/>
    <n v="-10.048220398936385"/>
    <n v="-0.22329378664303082"/>
    <n v="-1.3096757930344698"/>
    <n v="-3.858607707132228"/>
    <n v="-0.1836115696431041"/>
    <n v="-7.3347048635110629E-2"/>
    <n v="-2.443058458085658"/>
    <n v="-212.57015539491127"/>
    <n v="-3.2526407376989191E-4"/>
  </r>
  <r>
    <x v="46"/>
    <x v="8"/>
    <n v="2035"/>
    <x v="3"/>
    <n v="8.4026552390555412E-2"/>
    <n v="-2.2635072682967818"/>
    <n v="-6.2426686833039238"/>
    <n v="-0.24720611713301402"/>
    <n v="-1.1441055373498026"/>
    <n v="-3.0558776573397197"/>
    <n v="-0.42080497437190151"/>
    <n v="-0.23577850600789846"/>
    <n v="-2.3663557684228218"/>
    <n v="-240.7426266700277"/>
    <n v="-1.764557600201664E-2"/>
  </r>
  <r>
    <x v="46"/>
    <x v="9"/>
    <n v="2035"/>
    <x v="3"/>
    <n v="2.9761662749945114E-2"/>
    <n v="-1.9964708847995964"/>
    <n v="-5.2614716573017715"/>
    <n v="-0.24817648828642755"/>
    <n v="-1.0249070964489295"/>
    <n v="-2.7610040901957271"/>
    <n v="-0.50611089878595195"/>
    <n v="-0.10099449490555143"/>
    <n v="-2.3101880839506577"/>
    <n v="-310.29184319018998"/>
    <n v="-2.4394805532741894E-3"/>
  </r>
  <r>
    <x v="46"/>
    <x v="10"/>
    <n v="2035"/>
    <x v="3"/>
    <n v="-1.6263203688494609E-4"/>
    <n v="-1.8118835229351828"/>
    <n v="-3.8802377680379263"/>
    <n v="-0.24280963106922432"/>
    <n v="-0.93139367524008543"/>
    <n v="-2.5921920359091541"/>
    <n v="-0.50643616285972182"/>
    <n v="-0.11172820933995788"/>
    <n v="-2.2454605332704491"/>
    <n v="-340.53814941005231"/>
    <n v="-5.2042251803182706E-3"/>
  </r>
  <r>
    <x v="46"/>
    <x v="11"/>
    <n v="2035"/>
    <x v="3"/>
    <n v="5.3776993529955465E-3"/>
    <n v="-1.2768674901268799"/>
    <n v="-3.2477943029997474"/>
    <n v="-0.23745903705570959"/>
    <n v="-0.86379295857490968"/>
    <n v="-2.543987900176456"/>
    <n v="-0.50130241156205357"/>
    <n v="-0.44601294008906811"/>
    <n v="-2.1994790353751785"/>
    <n v="-184.62230064700444"/>
    <n v="-2.1006638097638853E-2"/>
  </r>
  <r>
    <x v="46"/>
    <x v="0"/>
    <n v="2036"/>
    <x v="0"/>
    <n v="2.4882701643396732E-2"/>
    <n v="-1.3856249542597394"/>
    <n v="-5.5501435227725509"/>
    <n v="-0.38348634297470258"/>
    <n v="-0.87805036714182327"/>
    <n v="-2.8249184806915113"/>
    <n v="-0.60352748888003438"/>
    <n v="-0.65459394846190744"/>
    <n v="-2.2823780056433312"/>
    <n v="-162.59999837367963"/>
    <n v="-3.2851671450759082E-2"/>
  </r>
  <r>
    <x v="46"/>
    <x v="1"/>
    <n v="2036"/>
    <x v="0"/>
    <n v="3.4618939584908831E-2"/>
    <n v="-1.942693891269641"/>
    <n v="-8.5207965717166623"/>
    <n v="-1.3124947483404754"/>
    <n v="-1.2689689942021678"/>
    <n v="-4.3695487774136623"/>
    <n v="-1.0210906646500293"/>
    <n v="-1.5832283001428451"/>
    <n v="-2.8029577346441479"/>
    <n v="-159.68607680026886"/>
    <n v="-6.806150743634988E-2"/>
  </r>
  <r>
    <x v="46"/>
    <x v="2"/>
    <n v="2036"/>
    <x v="0"/>
    <n v="4.5536970327784865E-2"/>
    <n v="-6.6422176504549633"/>
    <n v="-17.12808086064874"/>
    <n v="-3.4208022638379534"/>
    <n v="-3.5217967587435046"/>
    <n v="-10.960260861787164"/>
    <n v="-2.9377851142896634"/>
    <n v="-6.9757759581059871"/>
    <n v="-5.0885938020930732"/>
    <n v="-276.8512811338706"/>
    <n v="-0.3418525415321565"/>
  </r>
  <r>
    <x v="47"/>
    <x v="3"/>
    <n v="2036"/>
    <x v="0"/>
    <n v="0.15710254763085782"/>
    <n v="-6.872829878757817"/>
    <n v="-16.068695772380202"/>
    <n v="-2.2222041519959013"/>
    <n v="-2.6370784780893985"/>
    <n v="-9.4276165461834349"/>
    <n v="-1.1864007090756807"/>
    <n v="-3.5730258503622627"/>
    <n v="-3.4925229921042145"/>
    <n v="-380.73737365523635"/>
    <n v="-7.041967197118161E-2"/>
  </r>
  <r>
    <x v="47"/>
    <x v="4"/>
    <n v="2036"/>
    <x v="0"/>
    <n v="0.17906348061159741"/>
    <n v="-4.921116452109211"/>
    <n v="-13.330146119277138"/>
    <n v="-0.24356110323965824"/>
    <n v="-1.6466886294689811"/>
    <n v="-5.9857618455707868"/>
    <n v="-0.32353120137687646"/>
    <n v="-0.27189833366654209"/>
    <n v="-2.367462600940518"/>
    <n v="-144.03692532357462"/>
    <n v="4.5200490251471204E-3"/>
  </r>
  <r>
    <x v="47"/>
    <x v="5"/>
    <n v="2036"/>
    <x v="0"/>
    <n v="0.16311993299560079"/>
    <n v="-4.8257804304870016"/>
    <n v="-14.080519121461737"/>
    <n v="-0.36266944225342951"/>
    <n v="-1.5490701513291103"/>
    <n v="-4.5429633183440803"/>
    <n v="-0.37860738186815418"/>
    <n v="-0.44463598884344224"/>
    <n v="-2.5681224944501815"/>
    <n v="-146.84014083934395"/>
    <n v="-1.7238995909804274E-2"/>
  </r>
  <r>
    <x v="47"/>
    <x v="6"/>
    <n v="2036"/>
    <x v="0"/>
    <n v="0.11914965128980758"/>
    <n v="-4.8385849928577427"/>
    <n v="-14.59154692882951"/>
    <n v="-1.0634400470548693"/>
    <n v="-1.6759936139820184"/>
    <n v="-4.7276699437022094"/>
    <n v="-0.73909755482732553"/>
    <n v="-1.244769347113688"/>
    <n v="-2.9513486261658683"/>
    <n v="-277.25787748928656"/>
    <n v="-6.0163011511637679E-2"/>
  </r>
  <r>
    <x v="47"/>
    <x v="7"/>
    <n v="2036"/>
    <x v="0"/>
    <n v="0.10847556860225895"/>
    <n v="-4.2778730982216189"/>
    <n v="-11.936215715133724"/>
    <n v="-0.8577213625312049"/>
    <n v="-1.4604356912268148"/>
    <n v="-4.286329964139636"/>
    <n v="-0.68679509176512654"/>
    <n v="-0.97319010871951661"/>
    <n v="-2.7525472242777105"/>
    <n v="-196.38273823560502"/>
    <n v="-4.0170113110581655E-2"/>
  </r>
  <r>
    <x v="47"/>
    <x v="8"/>
    <n v="2036"/>
    <x v="0"/>
    <n v="7.2935047475002096E-2"/>
    <n v="-3.2477943029997474"/>
    <n v="-9.559868918578271"/>
    <n v="-0.33610620956222165"/>
    <n v="-1.1427611125115535"/>
    <n v="-3.4266028064868497"/>
    <n v="-0.53608940425174345"/>
    <n v="-0.15729770607511973"/>
    <n v="-2.3246785984371066"/>
    <n v="-198.06671708259813"/>
    <n v="-3.8652214099655492E-3"/>
  </r>
  <r>
    <x v="47"/>
    <x v="9"/>
    <n v="2036"/>
    <x v="0"/>
    <n v="4.3910649958935422E-3"/>
    <n v="-2.1277149385657483"/>
    <n v="-5.627881636403556"/>
    <n v="-0.24687543199134798"/>
    <n v="-0.98847752018670154"/>
    <n v="-2.8712686112037211"/>
    <n v="-0.51733250933101316"/>
    <n v="-0.10180765508997618"/>
    <n v="-2.188539320360718"/>
    <n v="-292.25546240353884"/>
    <n v="-1.3010562950795676E-3"/>
  </r>
  <r>
    <x v="47"/>
    <x v="10"/>
    <n v="2036"/>
    <x v="0"/>
    <n v="-1.4799515356530082E-2"/>
    <n v="-1.7990355920212722"/>
    <n v="-3.8506387373248656"/>
    <n v="-0.24280963106922432"/>
    <n v="-0.9053725493384942"/>
    <n v="-2.6806638639745639"/>
    <n v="-0.5077372191548013"/>
    <n v="-0.10847556860225895"/>
    <n v="-2.1353586442993411"/>
    <n v="-260.9862006716703"/>
    <n v="-5.3668572172032164E-3"/>
  </r>
  <r>
    <x v="47"/>
    <x v="11"/>
    <n v="2036"/>
    <x v="0"/>
    <n v="-1.5292832535081086E-2"/>
    <n v="-1.0785648264851695"/>
    <n v="-2.5312158642130913"/>
    <n v="-0.23745903705570959"/>
    <n v="-0.84261826737248968"/>
    <n v="-2.5873456012099827"/>
    <n v="-0.48953869422737589"/>
    <n v="-0.34282833375346605"/>
    <n v="-2.0927653138391729"/>
    <n v="-176.8538778253928"/>
    <n v="-2.1510797411982186E-2"/>
  </r>
  <r>
    <x v="47"/>
    <x v="0"/>
    <n v="2037"/>
    <x v="3"/>
    <n v="-1.2847930913910732E-2"/>
    <n v="-1.2955268058254794"/>
    <n v="-5.0119941127202647"/>
    <n v="-0.24069541458972002"/>
    <n v="-0.79575855647804061"/>
    <n v="-2.5686103905608366"/>
    <n v="-0.50513510656464211"/>
    <n v="-0.23630434959382651"/>
    <n v="-2.0572952665945667"/>
    <n v="-180.76778584613385"/>
    <n v="-9.9205542499817036E-3"/>
  </r>
  <r>
    <x v="47"/>
    <x v="1"/>
    <n v="2037"/>
    <x v="3"/>
    <n v="-2.7056549869758841E-2"/>
    <n v="-3.0906646500294097"/>
    <n v="-11.696496092765313"/>
    <n v="-2.7535501218385012"/>
    <n v="-2.2606503655155028"/>
    <n v="-7.354508024535753"/>
    <n v="-2.0435257541383076"/>
    <n v="-4.4572724981094032"/>
    <n v="-4.285858331232669"/>
    <n v="-210.07831274682795"/>
    <n v="-0.22317452314931518"/>
  </r>
  <r>
    <x v="47"/>
    <x v="2"/>
    <n v="2037"/>
    <x v="3"/>
    <n v="2.650902201224619E-2"/>
    <n v="-3.1069224326500078"/>
    <n v="-10.585231384730477"/>
    <n v="-1.4589720028948503"/>
    <n v="-1.7585402148369205"/>
    <n v="-6.5662684892296932"/>
    <n v="-1.3457801052229279"/>
    <n v="-2.5323434463354935"/>
    <n v="-3.0137342755149334"/>
    <n v="-171.99834115322378"/>
    <n v="-0.12376298006944388"/>
  </r>
  <r>
    <x v="48"/>
    <x v="3"/>
    <n v="2037"/>
    <x v="3"/>
    <n v="8.440602714328696E-2"/>
    <n v="-3.7569626840791361"/>
    <n v="-10.488140058710163"/>
    <n v="-0.79543329240427063"/>
    <n v="-1.5820844548167543"/>
    <n v="-6.5861095977296573"/>
    <n v="-0.90846255803930809"/>
    <n v="-1.0754856599201477"/>
    <n v="-2.4568821812208785"/>
    <n v="-185.47159224895711"/>
    <n v="-4.5862234401554756E-2"/>
  </r>
  <r>
    <x v="48"/>
    <x v="4"/>
    <n v="2037"/>
    <x v="3"/>
    <n v="9.633044041917245E-2"/>
    <n v="-3.6884655551154162"/>
    <n v="-11.022002952933128"/>
    <n v="-0.79387086319276889"/>
    <n v="-1.5610933054845328"/>
    <n v="-5.6048111203140181"/>
    <n v="-0.92333177284021728"/>
    <n v="-0.86715402067053193"/>
    <n v="-2.5946198998883645"/>
    <n v="-248.611941373474"/>
    <n v="-4.0152688249486833E-2"/>
  </r>
  <r>
    <x v="48"/>
    <x v="5"/>
    <n v="2037"/>
    <x v="3"/>
    <n v="0.13059352561861159"/>
    <n v="-13.415679354676078"/>
    <n v="-27.190775510867887"/>
    <n v="-4.0810883335908343"/>
    <n v="-3.8003854379274178"/>
    <n v="-11.475316522601787"/>
    <n v="-2.6598469632532913"/>
    <n v="-7.5152264244533518"/>
    <n v="-5.5722614797889038"/>
    <n v="-601.19632126332556"/>
    <n v="-0.36819893150751765"/>
  </r>
  <r>
    <x v="48"/>
    <x v="6"/>
    <n v="2037"/>
    <x v="3"/>
    <n v="0.19460549533652635"/>
    <n v="-7.5368456432232573"/>
    <n v="-18.158474077808588"/>
    <n v="-0.28400974708007726"/>
    <n v="-1.8606839761364591"/>
    <n v="-6.6070078144693714"/>
    <n v="-9.7134694563481949E-2"/>
    <n v="-0.62515754978573224"/>
    <n v="-2.4705486933871104"/>
    <n v="-172.3214855894463"/>
    <n v="-6.5540710864633199E-3"/>
  </r>
  <r>
    <x v="48"/>
    <x v="7"/>
    <n v="2037"/>
    <x v="3"/>
    <n v="0.14311619245875246"/>
    <n v="-4.8426941623230357"/>
    <n v="-11.974759507875456"/>
    <n v="-0.25224228920855118"/>
    <n v="-1.528903778755377"/>
    <n v="-4.7003911300487085"/>
    <n v="-0.44902705383933578"/>
    <n v="-0.35925416947884564"/>
    <n v="-2.3880888296185465"/>
    <n v="-220.37015051595012"/>
    <n v="-1.658846776226449E-2"/>
  </r>
  <r>
    <x v="48"/>
    <x v="8"/>
    <n v="2037"/>
    <x v="3"/>
    <n v="7.9153012351903196E-2"/>
    <n v="-2.8728678262330898"/>
    <n v="-8.477606923787917"/>
    <n v="-0.25829762204856738"/>
    <n v="-1.2993866061675492"/>
    <n v="-3.5894462650197458"/>
    <n v="-0.57238887488446344"/>
    <n v="-0.21174691202419962"/>
    <n v="-2.2939248802621628"/>
    <n v="-256.55541551130153"/>
    <n v="-4.3693807243088811E-3"/>
  </r>
  <r>
    <x v="48"/>
    <x v="9"/>
    <n v="2037"/>
    <x v="3"/>
    <n v="2.3093749237662328E-2"/>
    <n v="-2.2261073208811402"/>
    <n v="-6.1868479471771138"/>
    <n v="-0.24687543199134798"/>
    <n v="-1.1249257991331714"/>
    <n v="-2.9481935646503006"/>
    <n v="-0.56661001650715181"/>
    <n v="-0.24150857477414475"/>
    <n v="-2.2015498833115137"/>
    <n v="-290.3237190694195"/>
    <n v="-8.6194979549021368E-3"/>
  </r>
  <r>
    <x v="48"/>
    <x v="10"/>
    <n v="2037"/>
    <x v="3"/>
    <n v="-9.1073940655569726E-3"/>
    <n v="-1.9548370833570508"/>
    <n v="-4.4385535506639444"/>
    <n v="-0.24411068736430391"/>
    <n v="-1.0065296762809306"/>
    <n v="-2.7312424274457823"/>
    <n v="-0.54644364393341838"/>
    <n v="-0.16133098058986636"/>
    <n v="-2.13763549281573"/>
    <n v="-292.94534750400481"/>
    <n v="-7.3184416598225683E-3"/>
  </r>
  <r>
    <x v="48"/>
    <x v="11"/>
    <n v="2037"/>
    <x v="3"/>
    <n v="-1.0923451810772204E-2"/>
    <n v="-1.4358457272498109"/>
    <n v="-4.5362574573565251"/>
    <n v="-1.2484665154188723"/>
    <n v="-1.3632467859843711"/>
    <n v="-3.8719435341567938"/>
    <n v="-1.0990673052684647"/>
    <n v="-2.579110999075708"/>
    <n v="-2.8463154356776741"/>
    <n v="-183.65381060415092"/>
    <n v="-0.13830770523485422"/>
  </r>
  <r>
    <x v="48"/>
    <x v="0"/>
    <n v="2038"/>
    <x v="0"/>
    <n v="1.8540052204883844E-2"/>
    <n v="-2.6297600364295763"/>
    <n v="-9.6699382811420023"/>
    <n v="-0.98376119111703808"/>
    <n v="-1.6474625336445028"/>
    <n v="-4.3917155240410803"/>
    <n v="-1.3600917244688031"/>
    <n v="-3.1732763036990654"/>
    <n v="-3.2308480447563359"/>
    <n v="-160.10733714434403"/>
    <n v="-0.16686046984395453"/>
  </r>
  <r>
    <x v="48"/>
    <x v="1"/>
    <n v="2038"/>
    <x v="0"/>
    <n v="5.092009074867658E-2"/>
    <n v="-2.8237963196370055"/>
    <n v="-10.462482144357617"/>
    <n v="-0.6525502058650533"/>
    <n v="-1.2319973111503233"/>
    <n v="-4.1278884127384252"/>
    <n v="-0.82850180657087635"/>
    <n v="-1.4452567011175532"/>
    <n v="-2.4681959499201751"/>
    <n v="-196.76111251155365"/>
    <n v="-7.5455844046718762E-2"/>
  </r>
  <r>
    <x v="48"/>
    <x v="2"/>
    <n v="2038"/>
    <x v="0"/>
    <n v="6.1800174016279463E-2"/>
    <n v="-2.3375102661473282"/>
    <n v="-8.4744301780007643"/>
    <n v="-0.23939435829464045"/>
    <n v="-0.97123852427689727"/>
    <n v="-3.2760597510103513"/>
    <n v="-0.54351626726948943"/>
    <n v="-0.36266944225342945"/>
    <n v="-2.06201159566423"/>
    <n v="-125.11461492799467"/>
    <n v="-1.6751099799149433E-2"/>
  </r>
  <r>
    <x v="49"/>
    <x v="3"/>
    <n v="2038"/>
    <x v="0"/>
    <n v="5.5294892540881629E-2"/>
    <n v="-4.8018735210649144"/>
    <n v="-13.380713466745815"/>
    <n v="-2.3591403270530265"/>
    <n v="-2.2814022134220222"/>
    <n v="-7.1842702293924878"/>
    <n v="-1.8304235751400666"/>
    <n v="-3.5686347853663696"/>
    <n v="-3.7163046748579007"/>
    <n v="-222.49688966229462"/>
    <n v="-0.18914105889719215"/>
  </r>
  <r>
    <x v="49"/>
    <x v="4"/>
    <n v="2038"/>
    <x v="0"/>
    <n v="8.9128164499981996E-2"/>
    <n v="-4.5399546256617089"/>
    <n v="-12.879649969390327"/>
    <n v="-1.9914292916561631"/>
    <n v="-2.1264719651409845"/>
    <n v="-7.4597572833015233"/>
    <n v="-1.4892506031906081"/>
    <n v="-2.4883863300803051"/>
    <n v="-3.2122150599589472"/>
    <n v="-144.11736108610319"/>
    <n v="-0.1265799992797724"/>
  </r>
  <r>
    <x v="49"/>
    <x v="5"/>
    <n v="2038"/>
    <x v="0"/>
    <n v="0.12864194117599226"/>
    <n v="-6.163428933865684"/>
    <n v="-16.329069663433"/>
    <n v="-1.0509282223505207"/>
    <n v="-1.721622742464038"/>
    <n v="-6.3738747895948009"/>
    <n v="-0.85479398586727584"/>
    <n v="-1.0663782658545904"/>
    <n v="-2.66472592435984"/>
    <n v="-170.23492197728027"/>
    <n v="-4.6838026622864432E-2"/>
  </r>
  <r>
    <x v="49"/>
    <x v="6"/>
    <n v="2038"/>
    <x v="0"/>
    <n v="0.10587345601209981"/>
    <n v="-4.5705402907318717"/>
    <n v="-13.330812536761616"/>
    <n v="-0.30215948239643725"/>
    <n v="-1.3432484665154187"/>
    <n v="-4.4312242668683304"/>
    <n v="-0.6149063103940845"/>
    <n v="-0.35190320141164605"/>
    <n v="-2.2900596588521975"/>
    <n v="-226.74111419208472"/>
    <n v="-1.1931770439458868E-2"/>
  </r>
  <r>
    <x v="49"/>
    <x v="7"/>
    <n v="2038"/>
    <x v="0"/>
    <n v="4.3748017922050464E-2"/>
    <n v="-3.8465729364027417"/>
    <n v="-11.433194825048584"/>
    <n v="-2.1329191637460663"/>
    <n v="-1.8787252900948956"/>
    <n v="-5.6555290826739952"/>
    <n v="-1.3503338022557063"/>
    <n v="-2.0963269554469535"/>
    <n v="-3.2650007725021748"/>
    <n v="-240.08830919602843"/>
    <n v="-9.2049732876879412E-2"/>
  </r>
  <r>
    <x v="49"/>
    <x v="8"/>
    <n v="2038"/>
    <x v="0"/>
    <n v="4.7895134862616588E-2"/>
    <n v="-3.9541215023947567"/>
    <n v="-10.687673304764305"/>
    <n v="-0.24804638265691958"/>
    <n v="-1.1456180152928326"/>
    <n v="-4.11192336778422"/>
    <n v="-0.59389967229644569"/>
    <n v="-0.11662885471809091"/>
    <n v="-2.11192336778422"/>
    <n v="-238.6824636585161"/>
    <n v="-2.1846903621544405E-3"/>
  </r>
  <r>
    <x v="49"/>
    <x v="9"/>
    <n v="2038"/>
    <x v="0"/>
    <n v="-8.7821299917870826E-3"/>
    <n v="-2.5064849524707871"/>
    <n v="-7.0940094489213426"/>
    <n v="-0.24687543199134798"/>
    <n v="-1.0403571399529994"/>
    <n v="-3.342576254096294"/>
    <n v="-0.61198435479805169"/>
    <n v="-7.107020011872138E-2"/>
    <n v="-2.057945794742106"/>
    <n v="-280.01886531627866"/>
    <n v="-1.1384242581946218E-3"/>
  </r>
  <r>
    <x v="49"/>
    <x v="10"/>
    <n v="2038"/>
    <x v="0"/>
    <n v="-1.8702684241768783E-2"/>
    <n v="-1.8113956268245281"/>
    <n v="-3.7476926579766947"/>
    <n v="-0.24573700773315335"/>
    <n v="-0.94391634208022646"/>
    <n v="-2.9623425518592907"/>
    <n v="-0.58531270074892061"/>
    <n v="-7.9689698073623527E-2"/>
    <n v="-2.0272083397708518"/>
    <n v="-299.22278149572696"/>
    <n v="-1.9515844426193515E-3"/>
  </r>
  <r>
    <x v="49"/>
    <x v="11"/>
    <n v="2038"/>
    <x v="0"/>
    <n v="-1.764557600201664E-2"/>
    <n v="-1.247794302999748"/>
    <n v="-3.2345181077220397"/>
    <n v="-0.24082009915133182"/>
    <n v="-0.88900092429207622"/>
    <n v="-2.7614486177632132"/>
    <n v="-0.56919586589362237"/>
    <n v="-0.6112091420889002"/>
    <n v="-2.0208385849928581"/>
    <n v="-356.72800604991176"/>
    <n v="-2.9913452651037727E-2"/>
  </r>
  <r>
    <x v="49"/>
    <x v="0"/>
    <n v="2039"/>
    <x v="0"/>
    <n v="-2.0003740536848356E-2"/>
    <n v="-1.317807394878717"/>
    <n v="-5.3244102555762467"/>
    <n v="-0.54904575652357746"/>
    <n v="-0.9847369833383478"/>
    <n v="-3.0054400416338014"/>
    <n v="-0.72338730006423968"/>
    <n v="-0.54270310708506464"/>
    <n v="-2.1560129129837287"/>
    <n v="-352.70091155256677"/>
    <n v="-2.3093749237662328E-2"/>
  </r>
  <r>
    <x v="49"/>
    <x v="1"/>
    <n v="2039"/>
    <x v="0"/>
    <n v="-1.7309469792454416E-2"/>
    <n v="-1.6297790101672129"/>
    <n v="-6.7475002100663808"/>
    <n v="-0.45441559532812364"/>
    <n v="-0.86396101167969064"/>
    <n v="-3.0315099571464588"/>
    <n v="-0.68532056129736996"/>
    <n v="-0.58196790185698688"/>
    <n v="-2.1011679690782286"/>
    <n v="-356.77069153852619"/>
    <n v="-2.5880178136291069E-2"/>
  </r>
  <r>
    <x v="49"/>
    <x v="2"/>
    <n v="2039"/>
    <x v="0"/>
    <n v="-1.6913731836034378E-2"/>
    <n v="-1.5480943591078007"/>
    <n v="-5.9201314066858037"/>
    <n v="-0.56986265724485063"/>
    <n v="-0.84210868699025021"/>
    <n v="-3.1542483553835265"/>
    <n v="-0.62792229441277625"/>
    <n v="-0.83348918903534808"/>
    <n v="-2.0390804784634526"/>
    <n v="-352.10941883441615"/>
    <n v="-4.4235914032705305E-2"/>
  </r>
  <r>
    <x v="50"/>
    <x v="3"/>
    <n v="2039"/>
    <x v="0"/>
    <n v="-1.089634647129138E-2"/>
    <n v="-1.5907039527716564"/>
    <n v="-6.8303829171308461"/>
    <n v="-0.44756336550737125"/>
    <n v="-0.86032347512136409"/>
    <n v="-3.1614041650064646"/>
    <n v="-0.56742317669157649"/>
    <n v="-0.3820226546427381"/>
    <n v="-1.98573717036519"/>
    <n v="-150.15962334420263"/>
    <n v="-2.0491636647503191E-2"/>
  </r>
  <r>
    <x v="50"/>
    <x v="4"/>
    <n v="2039"/>
    <x v="0"/>
    <n v="5.4017069393928524E-4"/>
    <n v="-2.0908206993409921"/>
    <n v="-8.7181749432820776"/>
    <n v="-1.4168677302027439"/>
    <n v="-1.2609384565522705"/>
    <n v="-4.4839569303900033"/>
    <n v="-1.0897043465735174"/>
    <n v="-1.5614534192804925"/>
    <n v="-2.5782347221722066"/>
    <n v="-155.19680218949185"/>
    <n v="-8.0305376498973666E-2"/>
  </r>
  <r>
    <x v="50"/>
    <x v="5"/>
    <n v="2039"/>
    <x v="0"/>
    <n v="3.1062719045024674E-2"/>
    <n v="-8.733503012758483"/>
    <n v="-22.093724842856791"/>
    <n v="-5.6379648226904209"/>
    <n v="-4.2315229677094086"/>
    <n v="-13.363962366946666"/>
    <n v="-3.6551550289891606"/>
    <n v="-8.2945591452060139"/>
    <n v="-6.0899192531936848"/>
    <n v="-123.32615041837093"/>
    <n v="-0.35795311318376605"/>
  </r>
  <r>
    <x v="50"/>
    <x v="6"/>
    <n v="2039"/>
    <x v="0"/>
    <n v="0.1603226619611797"/>
    <n v="-6.6989328627846385"/>
    <n v="-17.140744475254184"/>
    <n v="-0.26888496764977732"/>
    <n v="-1.585917149819343"/>
    <n v="-6.6135618855558356"/>
    <n v="-0.18250567179228624"/>
    <n v="-0.55390303335854119"/>
    <n v="-2.0188219477354843"/>
    <n v="-165.76791866229729"/>
    <n v="5.6970002520796564E-2"/>
  </r>
  <r>
    <x v="50"/>
    <x v="7"/>
    <n v="2039"/>
    <x v="0"/>
    <n v="0.10993925693422346"/>
    <n v="-5.752945672768079"/>
    <n v="-15.591858640233539"/>
    <n v="-0.29956821194207051"/>
    <n v="-1.4376672060629225"/>
    <n v="-4.8441578506550007"/>
    <n v="-0.76729795002317491"/>
    <n v="-0.37128894020833164"/>
    <n v="-2.2682290184343414"/>
    <n v="-228.80213373232394"/>
    <n v="-8.9447620286720268E-3"/>
  </r>
  <r>
    <x v="50"/>
    <x v="8"/>
    <n v="2039"/>
    <x v="0"/>
    <n v="1.6805310478111082E-2"/>
    <n v="-3.1676329720191583"/>
    <n v="-10.381648600957902"/>
    <n v="-0.46802789681539364"/>
    <n v="-1.2232585497017054"/>
    <n v="-3.6640618435425591"/>
    <n v="-0.75405428115284445"/>
    <n v="-0.3424922275439039"/>
    <n v="-2.1448617763213176"/>
    <n v="-234.58045542391395"/>
    <n v="-8.4026552390555412E-3"/>
  </r>
  <r>
    <x v="50"/>
    <x v="9"/>
    <n v="2039"/>
    <x v="0"/>
    <n v="-1.8702684241768783E-2"/>
    <n v="-2.1371475967050748"/>
    <n v="-7.6500483830309731"/>
    <n v="-0.24638753588069312"/>
    <n v="-1.0190523431210714"/>
    <n v="-2.8994039535848164"/>
    <n v="-0.60954487424477755"/>
    <n v="-0.36283207429031444"/>
    <n v="-1.9888271790660039"/>
    <n v="-254.45050700537499"/>
    <n v="-2.0166372573733299E-2"/>
  </r>
  <r>
    <x v="50"/>
    <x v="10"/>
    <n v="2039"/>
    <x v="0"/>
    <n v="-1.8214788131113949E-2"/>
    <n v="-1.4057913268334727"/>
    <n v="-3.825593403644584"/>
    <n v="-0.24280963106922432"/>
    <n v="-0.91773258414175007"/>
    <n v="-2.6582206428844422"/>
    <n v="-0.5919806142612033"/>
    <n v="-0.15531359522512342"/>
    <n v="-1.9307675418980785"/>
    <n v="-237.51075404343902"/>
    <n v="-9.2700261024419202E-3"/>
  </r>
  <r>
    <x v="50"/>
    <x v="11"/>
    <n v="2039"/>
    <x v="0"/>
    <n v="-1.6637257373329974E-2"/>
    <n v="-1.5034030753718173"/>
    <n v="-5.0390723468616088"/>
    <n v="-0.23745903705570959"/>
    <n v="-0.8424502142677085"/>
    <n v="-2.5419712629190823"/>
    <n v="-0.59692462818250558"/>
    <n v="-0.14805478531215863"/>
    <n v="-1.8850516763297203"/>
    <n v="-182.90395765061757"/>
    <n v="-4.2013276195277706E-3"/>
  </r>
  <r>
    <x v="50"/>
    <x v="0"/>
    <n v="2040"/>
    <x v="0"/>
    <n v="-2.2280589053237598E-2"/>
    <n v="-1.1729022500142303"/>
    <n v="-4.5206827292908427"/>
    <n v="-0.49033559120811204"/>
    <n v="-1.0844304219488197"/>
    <n v="-3.0791123543426817"/>
    <n v="-0.86243769160086836"/>
    <n v="-1.1711132976084957"/>
    <n v="-2.3441781796596111"/>
    <n v="-162.1488571033608"/>
    <n v="-5.9523325499890228E-2"/>
  </r>
  <r>
    <x v="50"/>
    <x v="1"/>
    <n v="2040"/>
    <x v="0"/>
    <n v="-1.7477522897235524E-2"/>
    <n v="-1.3501386438114444"/>
    <n v="-5.9443744223174511"/>
    <n v="-0.27543903873624065"/>
    <n v="-0.87387614486177634"/>
    <n v="-2.9095034030753717"/>
    <n v="-0.67523737501050318"/>
    <n v="-0.42551046130577258"/>
    <n v="-2.07864885303756"/>
    <n v="-155.82606503655157"/>
    <n v="-1.5124779430299976E-2"/>
  </r>
  <r>
    <x v="50"/>
    <x v="2"/>
    <n v="2040"/>
    <x v="0"/>
    <n v="-3.0412190897484898E-2"/>
    <n v="-1.8227798694064745"/>
    <n v="-7.7734860990266483"/>
    <n v="-1.5443538222594471"/>
    <n v="-1.4269334916285159"/>
    <n v="-4.3188563715166248"/>
    <n v="-1.3389495596737602"/>
    <n v="-1.9813461053692969"/>
    <n v="-2.7852362636915844"/>
    <n v="-155.03403075371818"/>
    <n v="-0.1026208152744009"/>
  </r>
  <r>
    <x v="51"/>
    <x v="3"/>
    <n v="2040"/>
    <x v="0"/>
    <n v="-3.0574822934369836E-2"/>
    <n v="-2.6076420794132229"/>
    <n v="-8.9589110158810179"/>
    <n v="-1.0354781788464509"/>
    <n v="-1.4256324353334362"/>
    <n v="-5.5348561113053663"/>
    <n v="-1.0964651926783053"/>
    <n v="-1.920521723574327"/>
    <n v="-2.4726574887987183"/>
    <n v="-173.37827398619254"/>
    <n v="-9.5627637688348227E-2"/>
  </r>
  <r>
    <x v="51"/>
    <x v="4"/>
    <n v="2040"/>
    <x v="0"/>
    <n v="5.3892892222907962E-3"/>
    <n v="-8.1950227306311554"/>
    <n v="-19.486105195448655"/>
    <n v="-3.8074459115287329"/>
    <n v="-3.3182375285762715"/>
    <n v="-10.709386924888957"/>
    <n v="-2.843980077014681"/>
    <n v="-6.0259207426788235"/>
    <n v="-4.6283563537112213"/>
    <n v="-494.01545509070519"/>
    <n v="-0.20374990221047787"/>
  </r>
  <r>
    <x v="51"/>
    <x v="5"/>
    <n v="2040"/>
    <x v="0"/>
    <n v="0.12538930043829333"/>
    <n v="-6.8230644754710239"/>
    <n v="-17.267131252185369"/>
    <n v="-1.903120095627638"/>
    <n v="-2.236678403278662"/>
    <n v="-8.4863023166933669"/>
    <n v="-1.0951641363832259"/>
    <n v="-2.2753848280572786"/>
    <n v="-2.7449035185441177"/>
    <n v="-326.82891922879884"/>
    <n v="6.9931775860526861E-3"/>
  </r>
  <r>
    <x v="51"/>
    <x v="6"/>
    <n v="2040"/>
    <x v="0"/>
    <n v="0.14637425426434755"/>
    <n v="-5.9921015040752881"/>
    <n v="-16.455087807747251"/>
    <n v="-0.95134862616586835"/>
    <n v="-1.8107722040164693"/>
    <n v="-6.2890513402235104"/>
    <n v="-0.66229728594235782"/>
    <n v="-1.0736912864465171"/>
    <n v="-2.4408032938408541"/>
    <n v="-174.01899000084029"/>
    <n v="-7.7304428199310975E-3"/>
  </r>
  <r>
    <x v="51"/>
    <x v="7"/>
    <n v="2040"/>
    <x v="0"/>
    <n v="7.838864177854396E-2"/>
    <n v="-4.0791367491482138"/>
    <n v="-12.81703082690259"/>
    <n v="-0.24655016791757808"/>
    <n v="-1.3483822178130869"/>
    <n v="-4.1809444042381907"/>
    <n v="-0.63280125551932476"/>
    <n v="-7.5461265114614928E-2"/>
    <n v="-2.0906348341559808"/>
    <n v="-190.32485749367771"/>
    <n v="-6.5052814753978382E-4"/>
  </r>
  <r>
    <x v="51"/>
    <x v="8"/>
    <n v="2040"/>
    <x v="0"/>
    <n v="-1.1931770439458868E-2"/>
    <n v="-2.4197966557432151"/>
    <n v="-8.5833123266952356"/>
    <n v="-0.55860852029241237"/>
    <n v="-1.3548441307453156"/>
    <n v="-3.6623813124947477"/>
    <n v="-0.85992773716494408"/>
    <n v="-0.56533064448365677"/>
    <n v="-2.313082934207209"/>
    <n v="-200.38534576926313"/>
    <n v="-2.3527434669355512E-2"/>
  </r>
  <r>
    <x v="51"/>
    <x v="9"/>
    <n v="2040"/>
    <x v="0"/>
    <n v="-2.0166372573733299E-2"/>
    <n v="-2.1475560470657116"/>
    <n v="-7.8777332346698969"/>
    <n v="-0.24638753588069312"/>
    <n v="-1.017263390715337"/>
    <n v="-2.8164616147734938"/>
    <n v="-0.62255543719557305"/>
    <n v="-0.11075241711864819"/>
    <n v="-1.9572765639103245"/>
    <n v="-229.13975784089703"/>
    <n v="-6.3426494385128923E-3"/>
  </r>
  <r>
    <x v="51"/>
    <x v="10"/>
    <n v="2040"/>
    <x v="0"/>
    <n v="-1.8214788131113949E-2"/>
    <n v="-1.5033705489644404"/>
    <n v="-4.2995031591273172"/>
    <n v="-0.24232173495856948"/>
    <n v="-0.91724468803109527"/>
    <n v="-2.6058531270074887"/>
    <n v="-0.60840644998658278"/>
    <n v="-0.18279840945867926"/>
    <n v="-1.9062101043284516"/>
    <n v="-237.74282996007378"/>
    <n v="-8.9447620286720285E-3"/>
  </r>
  <r>
    <x v="51"/>
    <x v="11"/>
    <n v="2040"/>
    <x v="0"/>
    <n v="-1.6637257373329974E-2"/>
    <n v="-0.96781783043441727"/>
    <n v="-2.7733803882026722"/>
    <n v="-0.23745903705570959"/>
    <n v="-0.84160994874380302"/>
    <n v="-2.512393916477607"/>
    <n v="-0.58297622048567344"/>
    <n v="-7.3271153684564314E-2"/>
    <n v="-1.8532896395260903"/>
    <n v="-226.49155533148476"/>
    <n v="-1.3444248382488866E-3"/>
  </r>
  <r>
    <x v="51"/>
    <x v="0"/>
    <n v="2041"/>
    <x v="1"/>
    <n v="-2.7647446270440815E-2"/>
    <n v="-1.9379233515210161"/>
    <n v="-7.8495978922888012"/>
    <n v="-1.0686551143709802"/>
    <n v="-1.3168316026574074"/>
    <n v="-3.5442399798336273"/>
    <n v="-1.1615180074322839"/>
    <n v="-2.0306236125454351"/>
    <n v="-2.6227668588435229"/>
    <n v="-177.53043251990209"/>
    <n v="-0.10571082397521488"/>
  </r>
  <r>
    <x v="51"/>
    <x v="1"/>
    <n v="2041"/>
    <x v="1"/>
    <n v="-1.6301151163767749E-2"/>
    <n v="-1.7459037055709605"/>
    <n v="-7.4306360810015954"/>
    <n v="-0.25997815309637839"/>
    <n v="-0.8227880010083185"/>
    <n v="-2.8197630451222579"/>
    <n v="-0.62280480631879676"/>
    <n v="-0.3892109906730527"/>
    <n v="-1.9156373413998824"/>
    <n v="-148.85774304680277"/>
    <n v="-1.7477522897235524E-2"/>
  </r>
  <r>
    <x v="51"/>
    <x v="2"/>
    <n v="2041"/>
    <x v="1"/>
    <n v="-5.7409109020385922E-2"/>
    <n v="-4.3359327353895445"/>
    <n v="-13.375021345454842"/>
    <n v="-2.5220976280117418"/>
    <n v="-2.58747570683949"/>
    <n v="-7.1714222984785767"/>
    <n v="-2.2989664734055966"/>
    <n v="-4.8675768639664314"/>
    <n v="-4.119957390406336"/>
    <n v="-270.00073184416595"/>
    <n v="-0.25468176976182538"/>
  </r>
  <r>
    <x v="52"/>
    <x v="3"/>
    <n v="2041"/>
    <x v="1"/>
    <n v="-1.7238995909804274E-2"/>
    <n v="-11.022711563950983"/>
    <n v="-23.62929653512445"/>
    <n v="-5.9111866446571319"/>
    <n v="-4.4673394211925812"/>
    <n v="-14.618505899477137"/>
    <n v="-3.6340128641941178"/>
    <n v="-8.656415427275018"/>
    <n v="-5.5929157484732928"/>
    <n v="-765.93867145889067"/>
    <n v="-0.24655016791757811"/>
  </r>
  <r>
    <x v="52"/>
    <x v="4"/>
    <n v="2041"/>
    <x v="1"/>
    <n v="0.12027800785048075"/>
    <n v="-11.410745795671431"/>
    <n v="-23.56368612481544"/>
    <n v="-4.27509092873348"/>
    <n v="-3.5878137491447295"/>
    <n v="-12.345241096186397"/>
    <n v="-1.9235478411177929"/>
    <n v="-5.7069033814685435"/>
    <n v="-4.0492995786668589"/>
    <n v="-640.78018653894628"/>
    <n v="-0.11775721127876407"/>
  </r>
  <r>
    <x v="52"/>
    <x v="5"/>
    <n v="2041"/>
    <x v="1"/>
    <n v="0.18784000260211262"/>
    <n v="-11.742683591240636"/>
    <n v="-24.668840514893031"/>
    <n v="-1.3830228416695804"/>
    <n v="-2.6452100799336464"/>
    <n v="-8.831244866926335"/>
    <n v="-0.31078982248713172"/>
    <n v="-2.2418826284589803"/>
    <n v="-2.8507769745562177"/>
    <n v="-1026.4431560373077"/>
    <n v="-2.3581645348317169E-2"/>
  </r>
  <r>
    <x v="52"/>
    <x v="6"/>
    <n v="2041"/>
    <x v="1"/>
    <n v="0.17763213175363415"/>
    <n v="-10.384169397529618"/>
    <n v="-23.012351903201413"/>
    <n v="-1.2541803209814302"/>
    <n v="-2.3519032014116461"/>
    <n v="-7.5371817494328202"/>
    <n v="-0.55272666162507356"/>
    <n v="-1.6633896311234346"/>
    <n v="-2.920762961095706"/>
    <n v="-475.87396017141413"/>
    <n v="-7.1254516427190981E-2"/>
  </r>
  <r>
    <x v="52"/>
    <x v="7"/>
    <n v="2041"/>
    <x v="1"/>
    <n v="0.13010562950795676"/>
    <n v="-8.2943965131691293"/>
    <n v="-20.098067118241623"/>
    <n v="-0.87447246233035436"/>
    <n v="-1.9886645470291191"/>
    <n v="-5.7862852403294918"/>
    <n v="-0.8060043748017921"/>
    <n v="-0.91659415988355541"/>
    <n v="-2.787025216097319"/>
    <n v="-275.21829285150881"/>
    <n v="-4.1959065516316056E-2"/>
  </r>
  <r>
    <x v="52"/>
    <x v="8"/>
    <n v="2041"/>
    <x v="1"/>
    <n v="9.763885387782538E-2"/>
    <n v="-6.8135450802453574"/>
    <n v="-16.524661793126626"/>
    <n v="-0.54415595328123678"/>
    <n v="-1.7430468027896815"/>
    <n v="-4.797075875976808"/>
    <n v="-0.79993277875808766"/>
    <n v="-0.64700445340727675"/>
    <n v="-2.5618015292832532"/>
    <n v="-457.25686917065798"/>
    <n v="-2.5207965717166627E-2"/>
  </r>
  <r>
    <x v="52"/>
    <x v="9"/>
    <n v="2041"/>
    <x v="1"/>
    <n v="2.7647446270440815E-2"/>
    <n v="-3.5307415207721768"/>
    <n v="-10.46163103669792"/>
    <n v="-0.24687543199134798"/>
    <n v="-1.3662717418704309"/>
    <n v="-3.4525155110305175"/>
    <n v="-0.65540710864633223"/>
    <n v="-0.10766240841783421"/>
    <n v="-2.1870756320287539"/>
    <n v="-266.22994543695165"/>
    <n v="-5.2042251803182706E-3"/>
  </r>
  <r>
    <x v="52"/>
    <x v="10"/>
    <n v="2041"/>
    <x v="1"/>
    <n v="-1.8214788131113949E-2"/>
    <n v="-2.6660269806549191"/>
    <n v="-7.2511119965522006"/>
    <n v="-0.51830830155232277"/>
    <n v="-1.2563324849362074"/>
    <n v="-3.1508330826089432"/>
    <n v="-0.69573985379379888"/>
    <n v="-0.19418265204062546"/>
    <n v="-2.1971588183156201"/>
    <n v="-307.52254486611321"/>
    <n v="-5.0415931434333247E-3"/>
  </r>
  <r>
    <x v="52"/>
    <x v="11"/>
    <n v="2041"/>
    <x v="1"/>
    <n v="-2.0838584992857741E-2"/>
    <n v="-2.055793630787329"/>
    <n v="-6.5339047138895898"/>
    <n v="-0.23745903705570959"/>
    <n v="-1.0573901352827493"/>
    <n v="-2.7283421561213341"/>
    <n v="-0.56465843206453237"/>
    <n v="-0.16435593647592639"/>
    <n v="-2.0381480547853119"/>
    <n v="-306.02924124023184"/>
    <n v="-5.2096462482144352E-3"/>
  </r>
  <r>
    <x v="52"/>
    <x v="0"/>
    <n v="2042"/>
    <x v="0"/>
    <n v="-2.3093749237662328E-2"/>
    <n v="-2.0838042886068124"/>
    <n v="-8.4601185587548891"/>
    <n v="-0.26752970067573612"/>
    <n v="-1.1489953405921431"/>
    <n v="-3.0526033323304356"/>
    <n v="-0.75705213169942343"/>
    <n v="-1.6409572521691045"/>
    <n v="-2.3666214007497333"/>
    <n v="-219.03038779609193"/>
    <n v="-8.456865918017191E-2"/>
  </r>
  <r>
    <x v="52"/>
    <x v="1"/>
    <n v="2042"/>
    <x v="0"/>
    <n v="-2.3695487774136628E-2"/>
    <n v="-2.0670531888076629"/>
    <n v="-8.461305772624149"/>
    <n v="-1.037055709604235"/>
    <n v="-1.2893034198806823"/>
    <n v="-3.6175111335181915"/>
    <n v="-0.98714393748424489"/>
    <n v="-1.1829258045542392"/>
    <n v="-2.547180909167297"/>
    <n v="-178.88698428703469"/>
    <n v="-5.7306108730358789E-2"/>
  </r>
  <r>
    <x v="52"/>
    <x v="2"/>
    <n v="2042"/>
    <x v="0"/>
    <n v="-1.0733714434406431E-2"/>
    <n v="-3.8486871528822459"/>
    <n v="-12.58511754230466"/>
    <n v="-1.9203590915374422"/>
    <n v="-2.0901469380453257"/>
    <n v="-6.4682013709880701"/>
    <n v="-1.6972279369312961"/>
    <n v="-3.6780861461899375"/>
    <n v="-3.4175496231002542"/>
    <n v="-225.39548045569495"/>
    <n v="-0.19499581222505022"/>
  </r>
  <r>
    <x v="53"/>
    <x v="3"/>
    <n v="2042"/>
    <x v="0"/>
    <n v="2.7159550159785977E-2"/>
    <n v="-3.5647316164811307"/>
    <n v="-10.929198142742138"/>
    <n v="-1.2255950299649532"/>
    <n v="-1.5762297014888962"/>
    <n v="-5.5958431251372209"/>
    <n v="-1.2078681379444935"/>
    <n v="-1.5567138570627028"/>
    <n v="-2.6936744269253601"/>
    <n v="-189.55707164754389"/>
    <n v="-7.7250217520349329E-2"/>
  </r>
  <r>
    <x v="53"/>
    <x v="4"/>
    <n v="2042"/>
    <x v="0"/>
    <n v="7.4363498865641545E-2"/>
    <n v="-5.8784976052432558"/>
    <n v="-15.404587849760524"/>
    <n v="-2.0535489214591807"/>
    <n v="-2.5206165148186828"/>
    <n v="-8.2204976772660157"/>
    <n v="-1.965681155245057"/>
    <n v="-4.2172926644819766"/>
    <n v="-3.8269293096618533"/>
    <n v="-300.02880910367679"/>
    <n v="-0.20148366883935323"/>
  </r>
  <r>
    <x v="53"/>
    <x v="5"/>
    <n v="2042"/>
    <x v="0"/>
    <n v="0.13986355172105353"/>
    <n v="-5.5696593671987449"/>
    <n v="-14.729908844743324"/>
    <n v="-0.276637094741293"/>
    <n v="-1.4788131113948138"/>
    <n v="-5.5405482325963389"/>
    <n v="-0.48594452621221856"/>
    <n v="-0.40365271554843596"/>
    <n v="-2.1423518218853936"/>
    <n v="-185.04077998324888"/>
    <n v="-4.2284329590085946E-3"/>
  </r>
  <r>
    <x v="53"/>
    <x v="6"/>
    <n v="2042"/>
    <x v="0"/>
    <n v="0.10133602218300984"/>
    <n v="-5.0111755314679431"/>
    <n v="-14.291572136795228"/>
    <n v="-0.86295269305100397"/>
    <n v="-1.6121334341651963"/>
    <n v="-5.0422653558524493"/>
    <n v="-0.91286446517099384"/>
    <n v="-0.95605411309973953"/>
    <n v="-2.6291908243004789"/>
    <n v="-173.65515502898916"/>
    <n v="-3.6971683051844381E-2"/>
  </r>
  <r>
    <x v="53"/>
    <x v="7"/>
    <n v="2042"/>
    <x v="0"/>
    <n v="8.3918131032632112E-2"/>
    <n v="-4.6875431991347982"/>
    <n v="-11.94922627808452"/>
    <n v="-0.55652683022028504"/>
    <n v="-1.2906478447189311"/>
    <n v="-4.281125738959318"/>
    <n v="-0.80210120591655365"/>
    <n v="-0.48935979898680249"/>
    <n v="-2.3215723265326034"/>
    <n v="-231.99281166396966"/>
    <n v="-2.3906909422087057E-2"/>
  </r>
  <r>
    <x v="53"/>
    <x v="8"/>
    <n v="2042"/>
    <x v="0"/>
    <n v="1.193177043945887E-2"/>
    <n v="-2.7295185278548022"/>
    <n v="-7.9907570792370386"/>
    <n v="-0.24787832955213845"/>
    <n v="-1.0567179228636248"/>
    <n v="-3.2632551886396102"/>
    <n v="-0.57289303419880688"/>
    <n v="-0.22300647004453406"/>
    <n v="-2.0410049575665914"/>
    <n v="-260.31678010251238"/>
    <n v="-1.428451390639442E-2"/>
  </r>
  <r>
    <x v="53"/>
    <x v="9"/>
    <n v="2042"/>
    <x v="0"/>
    <n v="-1.8865316278653729E-2"/>
    <n v="-2.0468868162339295"/>
    <n v="-5.4875301885718466"/>
    <n v="-0.24687543199134798"/>
    <n v="-0.94912056726054461"/>
    <n v="-2.8820023256381275"/>
    <n v="-0.58140953186368183"/>
    <n v="-6.2125438090049355E-2"/>
    <n v="-1.9917545557299332"/>
    <n v="-327.78503297364546"/>
    <n v="-3.2526407376989191E-4"/>
  </r>
  <r>
    <x v="53"/>
    <x v="10"/>
    <n v="2042"/>
    <x v="0"/>
    <n v="-1.7238995909804274E-2"/>
    <n v="-1.4005871016531548"/>
    <n v="-2.4285842068028982"/>
    <n v="-0.24280963106922432"/>
    <n v="-0.86780454881807156"/>
    <n v="-2.7006676045114126"/>
    <n v="-0.5679110728022313"/>
    <n v="-0.12360034803255893"/>
    <n v="-1.9496328581767319"/>
    <n v="-315.44890507981171"/>
    <n v="-5.5294892540881631E-3"/>
  </r>
  <r>
    <x v="53"/>
    <x v="11"/>
    <n v="2042"/>
    <x v="0"/>
    <n v="-1.5965044954205525E-2"/>
    <n v="-1.4114780270565499"/>
    <n v="-3.8650533568607672"/>
    <n v="-0.23762709016049072"/>
    <n v="-0.80833543399714303"/>
    <n v="-2.6096966641458703"/>
    <n v="-0.56465843206453248"/>
    <n v="-0.21057054029073188"/>
    <n v="-1.9173178724476934"/>
    <n v="-311.97159902529199"/>
    <n v="-1.1259558020334426E-2"/>
  </r>
  <r>
    <x v="53"/>
    <x v="0"/>
    <n v="2043"/>
    <x v="2"/>
    <n v="-1.6100571651609649E-2"/>
    <n v="-1.3843238979646602"/>
    <n v="-5.4537027248997783"/>
    <n v="-0.45114127031884005"/>
    <n v="-0.80860648739195129"/>
    <n v="-2.7945062897940263"/>
    <n v="-0.66614082308073863"/>
    <n v="-0.34819519097066931"/>
    <n v="-1.9725639753775093"/>
    <n v="-242.37198825796693"/>
    <n v="-1.5450043504069866E-2"/>
  </r>
  <r>
    <x v="53"/>
    <x v="1"/>
    <n v="2043"/>
    <x v="2"/>
    <n v="-3.4618939584908831E-2"/>
    <n v="-1.9932778758087559"/>
    <n v="-8.7648096798588355"/>
    <n v="-1.8966473405596167"/>
    <n v="-1.6171750273086294"/>
    <n v="-5.3035879337870764"/>
    <n v="-1.5417191832619106"/>
    <n v="-2.935719687421225"/>
    <n v="-3.2118309385765902"/>
    <n v="-158.19326107049829"/>
    <n v="-0.16065876817074198"/>
  </r>
  <r>
    <x v="53"/>
    <x v="2"/>
    <n v="2043"/>
    <x v="2"/>
    <n v="-3.0086926823715002E-2"/>
    <n v="-3.8506387373248652"/>
    <n v="-11.979313204908234"/>
    <n v="-2.6087805036714182"/>
    <n v="-2.3025443782170649"/>
    <n v="-8.6996755490864146"/>
    <n v="-1.9455670572546082"/>
    <n v="-4.2581946217585402"/>
    <n v="-3.4819519097066931"/>
    <n v="-234.09792074940844"/>
    <n v="-0.21483692072501359"/>
  </r>
  <r>
    <x v="54"/>
    <x v="3"/>
    <n v="2043"/>
    <x v="2"/>
    <n v="0.1005065987948966"/>
    <n v="-17.207282662611707"/>
    <n v="-31.382616261577372"/>
    <n v="-7.2748562739374032"/>
    <n v="-5.6644738447026679"/>
    <n v="-17.72152516324191"/>
    <n v="-3.9628548427754784"/>
    <n v="-12.848906706132039"/>
    <n v="-7.5661302519983407"/>
    <n v="-1487.2190734852859"/>
    <n v="-0.26785496474950599"/>
  </r>
  <r>
    <x v="54"/>
    <x v="4"/>
    <n v="2043"/>
    <x v="2"/>
    <n v="0.27656739529691382"/>
    <n v="-8.1513558284417869"/>
    <n v="-17.250351110951058"/>
    <n v="-0.43411718102920521"/>
    <n v="-2.2328855918470234"/>
    <n v="-8.5179516727285822"/>
    <n v="1.340343548561346"/>
    <n v="-6.8421621232308593E-3"/>
    <n v="-1.6932550686016778"/>
    <n v="-995.05077604523024"/>
    <n v="0.24811840541611146"/>
  </r>
  <r>
    <x v="54"/>
    <x v="5"/>
    <n v="2043"/>
    <x v="2"/>
    <n v="0.27403498215113398"/>
    <n v="-19.169600819665465"/>
    <n v="-36.870959610333635"/>
    <n v="-6.1175666994641267"/>
    <n v="-5.1333176122364339"/>
    <n v="-15.622921359278564"/>
    <n v="-1.8392057051318544"/>
    <n v="-9.5199915431340809"/>
    <n v="-6.418761231775048"/>
    <n v="-1615.402880213373"/>
    <n v="-0.34136464542150152"/>
  </r>
  <r>
    <x v="54"/>
    <x v="6"/>
    <n v="2043"/>
    <x v="2"/>
    <n v="0.32736744811360391"/>
    <n v="-13.168137131333502"/>
    <n v="-27.654314763465255"/>
    <n v="-1.551130157129653"/>
    <n v="-3.0429375682715736"/>
    <n v="-9.5358373245945707"/>
    <n v="0.44197966557432145"/>
    <n v="-2.9815981850264683"/>
    <n v="-3.6291067977480882"/>
    <n v="-824.18233761868748"/>
    <n v="-9.7974960087387611E-2"/>
  </r>
  <r>
    <x v="54"/>
    <x v="7"/>
    <n v="2043"/>
    <x v="2"/>
    <n v="0.28688291306504471"/>
    <n v="-12.904038966636037"/>
    <n v="-26.368182668303827"/>
    <n v="-1.0559698154939543"/>
    <n v="-2.6346389975361251"/>
    <n v="-7.9756377208746354"/>
    <n v="-0.22394431479057078"/>
    <n v="-1.7401627946689215"/>
    <n v="-3.4151101425469803"/>
    <n v="-807.717865942412"/>
    <n v="-7.8226009741659011E-2"/>
  </r>
  <r>
    <x v="54"/>
    <x v="8"/>
    <n v="2043"/>
    <x v="2"/>
    <n v="0.20351230988992522"/>
    <n v="-7.9544576086043186"/>
    <n v="-19.071674649189141"/>
    <n v="-1.0617595160070581"/>
    <n v="-2.4295437358205194"/>
    <n v="-6.4446685152508181"/>
    <n v="-0.63339215192000664"/>
    <n v="-1.1163767750609193"/>
    <n v="-3.1387278379968069"/>
    <n v="-420.63087135534829"/>
    <n v="-5.4449205949079912E-2"/>
  </r>
  <r>
    <x v="54"/>
    <x v="9"/>
    <n v="2043"/>
    <x v="2"/>
    <n v="0.13433406246696536"/>
    <n v="-4.3765907446107812"/>
    <n v="-11.709831919789881"/>
    <n v="-0.24703806402823295"/>
    <n v="-1.8435967701277474"/>
    <n v="-4.2960878863527316"/>
    <n v="-0.62466965367507743"/>
    <n v="-0.26248810753230278"/>
    <n v="-2.5812956894378623"/>
    <n v="-433.8061588752368"/>
    <n v="-1.2847930913910732E-2"/>
  </r>
  <r>
    <x v="54"/>
    <x v="10"/>
    <n v="2043"/>
    <x v="2"/>
    <n v="6.9931775860526763E-2"/>
    <n v="-2.9882010457239971"/>
    <n v="-8.3506671979313225"/>
    <n v="-0.24248436699545442"/>
    <n v="-1.564682826870065"/>
    <n v="-3.3820958390593363"/>
    <n v="-0.69264984509298488"/>
    <n v="-8.2617074737552559E-2"/>
    <n v="-2.4591590297372674"/>
    <n v="-423.11180139375648"/>
    <n v="-1.7889524057344056E-3"/>
  </r>
  <r>
    <x v="54"/>
    <x v="11"/>
    <n v="2043"/>
    <x v="2"/>
    <n v="5.4113099739517688E-2"/>
    <n v="-1.9919334509705067"/>
    <n v="-6.2201495672632552"/>
    <n v="-0.23745903705570959"/>
    <n v="-1.3501386438114444"/>
    <n v="-2.993361902361146"/>
    <n v="-0.61204940761280546"/>
    <n v="-0.25930594067725399"/>
    <n v="-2.3574489538694223"/>
    <n v="-360.21325938996722"/>
    <n v="-1.025123939164776E-2"/>
  </r>
  <r>
    <x v="54"/>
    <x v="0"/>
    <n v="2044"/>
    <x v="2"/>
    <n v="4.8952243102368731E-2"/>
    <n v="-2.1288533628239428"/>
    <n v="-8.7256966749880043"/>
    <n v="-0.24020751847906519"/>
    <n v="-1.1828228042642117"/>
    <n v="-2.8241053205070865"/>
    <n v="-0.60060011221610543"/>
    <n v="-0.32493880969612204"/>
    <n v="-2.2797758930531726"/>
    <n v="-215.2241476048367"/>
    <n v="-1.4148987208990299E-2"/>
  </r>
  <r>
    <x v="54"/>
    <x v="1"/>
    <n v="2044"/>
    <x v="2"/>
    <n v="4.2685488614402148E-2"/>
    <n v="-1.9129484917233848"/>
    <n v="-7.8746323838332914"/>
    <n v="-0.24266868330392408"/>
    <n v="-1.0673052684648345"/>
    <n v="-2.7747248130409208"/>
    <n v="-0.57289303419880688"/>
    <n v="-0.20737753129989075"/>
    <n v="-2.218973195529788"/>
    <n v="-223.09234518107718"/>
    <n v="-9.0748676581799866E-3"/>
  </r>
  <r>
    <x v="54"/>
    <x v="2"/>
    <n v="2044"/>
    <x v="2"/>
    <n v="1.5124779430299974E-2"/>
    <n v="-5.0511884336095356"/>
    <n v="-15.530383730291028"/>
    <n v="-2.9345324735519647"/>
    <n v="-2.899403953584816"/>
    <n v="-8.5573725168120873"/>
    <n v="-2.4874570041552486"/>
    <n v="-5.6888686502354107"/>
    <n v="-4.6397293802906239"/>
    <n v="-366.62497865454515"/>
    <n v="-0.30444717304861885"/>
  </r>
  <r>
    <x v="55"/>
    <x v="3"/>
    <n v="2044"/>
    <x v="2"/>
    <n v="0.10131975897932134"/>
    <n v="-6.8076144319669538"/>
    <n v="-16.576432991535"/>
    <n v="-2.5790188409214729"/>
    <n v="-2.773364124998984"/>
    <n v="-8.9680184099465752"/>
    <n v="-1.9722387113037398"/>
    <n v="-5.1840588077445382"/>
    <n v="-4.1989965603324197"/>
    <n v="-519.16146921782115"/>
    <n v="-0.23614171755694152"/>
  </r>
  <r>
    <x v="55"/>
    <x v="4"/>
    <n v="2044"/>
    <x v="2"/>
    <n v="0.20201142181619045"/>
    <n v="-14.275357909651172"/>
    <n v="-26.995818954651739"/>
    <n v="-3.3371869648740033"/>
    <n v="-3.6468103230965809"/>
    <n v="-11.487009205253688"/>
    <n v="-1.5493337273888892"/>
    <n v="-6.0855506202028806"/>
    <n v="-4.8312370157245548"/>
    <n v="-366.63577966499486"/>
    <n v="-0.17489112766530773"/>
  </r>
  <r>
    <x v="55"/>
    <x v="5"/>
    <n v="2044"/>
    <x v="2"/>
    <n v="0.27940183936833718"/>
    <n v="-10.435609910796328"/>
    <n v="-21.492962098603797"/>
    <n v="-1.0569456077152637"/>
    <n v="-2.4885954284134435"/>
    <n v="-8.0156452019483311"/>
    <n v="0.31078982248713172"/>
    <n v="-1.9584149881685196"/>
    <n v="-3.0986281987688762"/>
    <n v="-416.3846898200477"/>
    <n v="-3.0574822934369836E-2"/>
  </r>
  <r>
    <x v="55"/>
    <x v="6"/>
    <n v="2044"/>
    <x v="2"/>
    <n v="0.24468532056129738"/>
    <n v="-9.3261070498277441"/>
    <n v="-21.770439458869003"/>
    <n v="-1.5250819258885808"/>
    <n v="-2.5007982522477104"/>
    <n v="-7.2755230652886311"/>
    <n v="-0.40988152256112936"/>
    <n v="-2.2112427527098562"/>
    <n v="-3.5143265271825901"/>
    <n v="-479.91059574825647"/>
    <n v="-0.11293168641290648"/>
  </r>
  <r>
    <x v="55"/>
    <x v="7"/>
    <n v="2044"/>
    <x v="2"/>
    <n v="0.19499581222505022"/>
    <n v="-9.6540003415272775"/>
    <n v="-21.206079185538755"/>
    <n v="-1.7352838335623735"/>
    <n v="-2.4546053327044892"/>
    <n v="-6.9741496377371384"/>
    <n v="-1.0200281353423815"/>
    <n v="-2.7122144791302434"/>
    <n v="-3.8062401912552755"/>
    <n v="-449.63464712913799"/>
    <n v="-0.14425461671694703"/>
  </r>
  <r>
    <x v="55"/>
    <x v="8"/>
    <n v="2044"/>
    <x v="2"/>
    <n v="0.14889505083606419"/>
    <n v="-5.3597176707839669"/>
    <n v="-13.27216200319301"/>
    <n v="-0.25023107301907405"/>
    <n v="-1.702882110746996"/>
    <n v="-4.6463322409881531"/>
    <n v="-0.5018065708763968"/>
    <n v="-0.37375010503319045"/>
    <n v="-2.634736576758256"/>
    <n v="-466.96613729938662"/>
    <n v="-9.0748676581799866E-3"/>
  </r>
  <r>
    <x v="55"/>
    <x v="9"/>
    <n v="2044"/>
    <x v="2"/>
    <n v="7.2533888450685896E-2"/>
    <n v="-2.9781178594371305"/>
    <n v="-8.3191165827756404"/>
    <n v="-0.24687543199134798"/>
    <n v="-1.4433593273538954"/>
    <n v="-3.6296217991982238"/>
    <n v="-0.66191239012173009"/>
    <n v="-0.24280963106922432"/>
    <n v="-2.5185197232002734"/>
    <n v="-386.02909487139868"/>
    <n v="-1.3335827024565568E-2"/>
  </r>
  <r>
    <x v="55"/>
    <x v="10"/>
    <n v="2044"/>
    <x v="2"/>
    <n v="2.4394805532741894E-2"/>
    <n v="-2.0623368597379992"/>
    <n v="-4.9044943363393152"/>
    <n v="-0.24248436699545442"/>
    <n v="-1.257958805305057"/>
    <n v="-3.1428641128015804"/>
    <n v="-0.63833074477341289"/>
    <n v="-0.33827463672068758"/>
    <n v="-2.4333005358725615"/>
    <n v="-404.95360921147852"/>
    <n v="-2.3093749237662328E-2"/>
  </r>
  <r>
    <x v="55"/>
    <x v="11"/>
    <n v="2044"/>
    <x v="2"/>
    <n v="2.8737080917569952E-2"/>
    <n v="-2.6779262246870008"/>
    <n v="-9.3960171414166869"/>
    <n v="-0.24602974539954628"/>
    <n v="-1.1849424418116126"/>
    <n v="-3.1793966893538359"/>
    <n v="-0.69641206621292329"/>
    <n v="-0.38349718511049491"/>
    <n v="-2.4787832955213847"/>
    <n v="-322.95218889168979"/>
    <n v="-1.7813629106797749E-2"/>
  </r>
  <r>
    <x v="55"/>
    <x v="0"/>
    <n v="2045"/>
    <x v="2"/>
    <n v="2.3581645348317169E-2"/>
    <n v="-2.2631874252909085"/>
    <n v="-9.2262780845198673"/>
    <n v="-0.75493791521991926"/>
    <n v="-1.2478756190181903"/>
    <n v="-3.6322239117883837"/>
    <n v="-0.89756621156801675"/>
    <n v="-0.84780080828122317"/>
    <n v="-2.64797482456069"/>
    <n v="-190.38600713954645"/>
    <n v="-4.3422753848280565E-2"/>
  </r>
  <r>
    <x v="55"/>
    <x v="1"/>
    <n v="2045"/>
    <x v="2"/>
    <n v="3.4114780270565505E-2"/>
    <n v="-3.3603898832030921"/>
    <n v="-11.822199815141584"/>
    <n v="-1.1370473069489957"/>
    <n v="-1.6380136123014872"/>
    <n v="-4.6733887908579108"/>
    <n v="-1.3299722712377113"/>
    <n v="-2.7081757835476012"/>
    <n v="-3.3788757247290144"/>
    <n v="-208.50079825224771"/>
    <n v="-0.13780354592051086"/>
  </r>
  <r>
    <x v="55"/>
    <x v="2"/>
    <n v="2045"/>
    <x v="2"/>
    <n v="2.2117957016352649E-2"/>
    <n v="-14.258926465924521"/>
    <n v="-30.154744383096023"/>
    <n v="-4.5122258633728265"/>
    <n v="-4.6681899867454879"/>
    <n v="-12.456638233165553"/>
    <n v="-4.3739886320206214"/>
    <n v="-11.509631882384513"/>
    <n v="-6.966180667929776"/>
    <n v="-987.9058685770508"/>
    <n v="-0.59848589573660116"/>
  </r>
  <r>
    <x v="56"/>
    <x v="3"/>
    <n v="2045"/>
    <x v="2"/>
    <n v="0.17791944835213089"/>
    <n v="-18.566235962822315"/>
    <n v="-31.911658277564094"/>
    <n v="-4.5554859851842213"/>
    <n v="-4.4530278019467051"/>
    <n v="-13.71069386958537"/>
    <n v="-1.7896029338819452"/>
    <n v="-7.8008082812233184"/>
    <n v="-5.7057823820714448"/>
    <n v="-2095.1912959333863"/>
    <n v="-0.18328630556933409"/>
  </r>
  <r>
    <x v="56"/>
    <x v="4"/>
    <n v="2045"/>
    <x v="2"/>
    <n v="0.27188591594944"/>
    <n v="-7.2860023767510542"/>
    <n v="-16.188915697360361"/>
    <n v="-0.1643919478555223"/>
    <n v="-2.0569700025207966"/>
    <n v="-7.0758759768086712"/>
    <n v="1.1266160106593681"/>
    <n v="0.19680218949187936"/>
    <n v="-2.2269437142136916"/>
    <n v="-653.80964384745596"/>
    <n v="0.10803413878785695"/>
  </r>
  <r>
    <x v="56"/>
    <x v="5"/>
    <n v="2045"/>
    <x v="2"/>
    <n v="0.23614171755694152"/>
    <n v="-4.8330988721468229"/>
    <n v="-13.689063808679672"/>
    <n v="-0.80242646999032341"/>
    <n v="-2.1563381770574983"/>
    <n v="-6.222139099181148"/>
    <n v="-7.220862437691597E-2"/>
    <n v="-1.1564764142888508"/>
    <n v="-3.1031818958016544"/>
    <n v="-264.15557380648414"/>
    <n v="-6.2613334200704196E-2"/>
  </r>
  <r>
    <x v="56"/>
    <x v="6"/>
    <n v="2045"/>
    <x v="2"/>
    <n v="0.18905974287874969"/>
    <n v="-4.2877069153852609"/>
    <n v="-13.485925552474582"/>
    <n v="-0.61204940761280557"/>
    <n v="-1.8421981346105372"/>
    <n v="-4.8938744643307279"/>
    <n v="-0.36047390975548277"/>
    <n v="-0.78884127384253422"/>
    <n v="-2.9725233173682883"/>
    <n v="-267.07016217124607"/>
    <n v="-3.8316107890093265E-2"/>
  </r>
  <r>
    <x v="56"/>
    <x v="7"/>
    <n v="2045"/>
    <x v="2"/>
    <n v="0.13563511876204493"/>
    <n v="-3.3103751107930752"/>
    <n v="-9.2835245615033699"/>
    <n v="-0.26769233271262105"/>
    <n v="-1.4319750847719492"/>
    <n v="-3.7258999650341118"/>
    <n v="-0.49423876009335072"/>
    <n v="-0.58693902111777008"/>
    <n v="-2.6435837595647964"/>
    <n v="-313.15546809566013"/>
    <n v="-3.0249558860599952E-2"/>
  </r>
  <r>
    <x v="56"/>
    <x v="8"/>
    <n v="2045"/>
    <x v="2"/>
    <n v="7.7976640618435414E-2"/>
    <n v="-2.8911856146542307"/>
    <n v="-9.1738509368960575"/>
    <n v="-0.41223426602806484"/>
    <n v="-1.3208974035795309"/>
    <n v="-3.4447525418032101"/>
    <n v="-0.67338879085791115"/>
    <n v="-0.34904629863036718"/>
    <n v="-2.6238131249474836"/>
    <n v="-413.70573901352827"/>
    <n v="-1.3444248382488868E-2"/>
  </r>
  <r>
    <x v="56"/>
    <x v="9"/>
    <n v="2045"/>
    <x v="2"/>
    <n v="2.7972710344210703E-2"/>
    <n v="-2.6162615773681259"/>
    <n v="-8.0304447173048619"/>
    <n v="-0.25175439309789638"/>
    <n v="-1.0987420411946949"/>
    <n v="-3.0589459817689484"/>
    <n v="-0.63312651959309474"/>
    <n v="-0.32705302617562632"/>
    <n v="-2.4557437569626841"/>
    <n v="-462.70668498987612"/>
    <n v="-1.2847930913910732E-2"/>
  </r>
  <r>
    <x v="56"/>
    <x v="10"/>
    <n v="2045"/>
    <x v="2"/>
    <n v="-4.0658009221236488E-3"/>
    <n v="-2.4542800686307196"/>
    <n v="-6.6067638664140445"/>
    <n v="-0.5371736178309765"/>
    <n v="-1.0933751839774919"/>
    <n v="-3.239630174748124"/>
    <n v="-0.73184416598225688"/>
    <n v="-0.46594078567537023"/>
    <n v="-2.4697301121347897"/>
    <n v="-357.00041471169408"/>
    <n v="-1.9515844426193515E-2"/>
  </r>
  <r>
    <x v="56"/>
    <x v="11"/>
    <n v="2045"/>
    <x v="2"/>
    <n v="-1.6805310478111099E-4"/>
    <n v="-2.006217964876901"/>
    <n v="-6.4611377195193676"/>
    <n v="-0.27678346357448952"/>
    <n v="-0.98865641542727489"/>
    <n v="-3.037223762709016"/>
    <n v="-0.6843122426686834"/>
    <n v="-0.55827241408285011"/>
    <n v="-2.4134106377615328"/>
    <n v="-321.11318376607005"/>
    <n v="-2.3023275355012186E-2"/>
  </r>
  <r>
    <x v="56"/>
    <x v="0"/>
    <n v="2046"/>
    <x v="2"/>
    <n v="-4.3910649958935413E-3"/>
    <n v="-2.3762166909259457"/>
    <n v="-10.332826463485041"/>
    <n v="-1.1117526041454906"/>
    <n v="-1.4095318636818266"/>
    <n v="-4.5206827292908427"/>
    <n v="-1.1515974531823023"/>
    <n v="-2.0795758556478039"/>
    <n v="-2.9890142059084224"/>
    <n v="-235.29879570976692"/>
    <n v="-0.10375923953259553"/>
  </r>
  <r>
    <x v="56"/>
    <x v="1"/>
    <n v="2046"/>
    <x v="2"/>
    <n v="-4.7054869338711038E-3"/>
    <n v="-4.2004873540038652"/>
    <n v="-14.957062431728428"/>
    <n v="-3.0748676581799854"/>
    <n v="-2.5917149819342904"/>
    <n v="-8.3885387782539294"/>
    <n v="-2.5043273674481137"/>
    <n v="-4.480967985883539"/>
    <n v="-4.5394504663473656"/>
    <n v="-231.98252247710275"/>
    <n v="-0.20754558440467188"/>
  </r>
  <r>
    <x v="56"/>
    <x v="2"/>
    <n v="2046"/>
    <x v="2"/>
    <n v="0.11010188897110841"/>
    <n v="-5.472568041178433"/>
    <n v="-13.190921879701079"/>
    <n v="-1.2042902331330247"/>
    <n v="-1.9987477333159858"/>
    <n v="-7.7741366271741859"/>
    <n v="-1.2264081901493775"/>
    <n v="-2.7092871024663148"/>
    <n v="-2.9571383266789728"/>
    <n v="-290.80608569082017"/>
    <n v="-6.6841767159712781E-2"/>
  </r>
  <r>
    <x v="57"/>
    <x v="3"/>
    <n v="2046"/>
    <x v="2"/>
    <n v="0.13856249542597399"/>
    <n v="-14.298608682924449"/>
    <n v="-27.269164152646429"/>
    <n v="-5.368971433682721"/>
    <n v="-4.5444270066760444"/>
    <n v="-13.924554998089071"/>
    <n v="-3.0129211153305087"/>
    <n v="-8.5385072005334361"/>
    <n v="-6.0642233913658643"/>
    <n v="-1305.6173105540058"/>
    <n v="-0.30412190897484898"/>
  </r>
  <r>
    <x v="57"/>
    <x v="4"/>
    <n v="2046"/>
    <x v="2"/>
    <n v="0.34895026828477793"/>
    <n v="-16.542547444992618"/>
    <n v="-29.683279916453596"/>
    <n v="-7.1100867874248257"/>
    <n v="-5.27926824876661"/>
    <n v="-17.444992617667182"/>
    <n v="-0.86913464654830996"/>
    <n v="-8.8323310166012448"/>
    <n v="-6.1453419280492625"/>
    <n v="-2281.8129929057586"/>
    <n v="1.7465519104036854E-2"/>
  </r>
  <r>
    <x v="57"/>
    <x v="5"/>
    <n v="2046"/>
    <x v="2"/>
    <n v="0.43325174626149604"/>
    <n v="-7.5822308236499509"/>
    <n v="-21.218764484415779"/>
    <n v="-1.1929059905510786"/>
    <n v="-2.5342950307781131"/>
    <n v="-9.0639713117086931"/>
    <n v="2.0094814477503924"/>
    <n v="-0.81885230571570311"/>
    <n v="-2.5847109622124465"/>
    <n v="-1238.400188653163"/>
    <n v="3.3664831635183821E-2"/>
  </r>
  <r>
    <x v="57"/>
    <x v="6"/>
    <n v="2046"/>
    <x v="2"/>
    <n v="0.41122594739937818"/>
    <n v="-7.7418704310562134"/>
    <n v="-21.354003865221408"/>
    <n v="-0.92882951012519943"/>
    <n v="-2.33745063440047"/>
    <n v="-7.5795311318376601"/>
    <n v="1.2030921771279726"/>
    <n v="-1.064112259473994"/>
    <n v="-3.0928493403915636"/>
    <n v="-695.4361818334595"/>
    <n v="-4.9239559700865465E-2"/>
  </r>
  <r>
    <x v="57"/>
    <x v="7"/>
    <n v="2046"/>
    <x v="2"/>
    <n v="0.34461728615920051"/>
    <n v="-10.940094489213431"/>
    <n v="-24.818461988827178"/>
    <n v="-1.3127658017352839"/>
    <n v="-2.6486253527082297"/>
    <n v="-6.9762638542166426"/>
    <n v="-0.34526781430674031"/>
    <n v="-3.0121079551460839"/>
    <n v="-4.2677899119347522"/>
    <n v="-745.06663847711377"/>
    <n v="-0.16165624466363626"/>
  </r>
  <r>
    <x v="57"/>
    <x v="8"/>
    <n v="2046"/>
    <x v="2"/>
    <n v="0.30938576590202505"/>
    <n v="-8.428031257877489"/>
    <n v="-19.595160070582303"/>
    <n v="-0.13931602386354086"/>
    <n v="-2.129736996891018"/>
    <n v="-4.8942105705402907"/>
    <n v="0.10301655323082086"/>
    <n v="-0.57188471557012022"/>
    <n v="-3.1462902277119569"/>
    <n v="-741.07436349886552"/>
    <n v="-3.1593983698848832E-2"/>
  </r>
  <r>
    <x v="57"/>
    <x v="9"/>
    <n v="2046"/>
    <x v="2"/>
    <n v="0.21125901591354482"/>
    <n v="-5.4042625856867534"/>
    <n v="-13.058539401676734"/>
    <n v="1.1709506655716118E-2"/>
    <n v="-1.9917545557299332"/>
    <n v="-4.0079039169926078"/>
    <n v="-0.39308163315091443"/>
    <n v="-0.38088423038454344"/>
    <n v="-2.9990973921952881"/>
    <n v="-508.34139717182887"/>
    <n v="-1.6100571651609649E-2"/>
  </r>
  <r>
    <x v="57"/>
    <x v="10"/>
    <n v="2046"/>
    <x v="2"/>
    <n v="0.14116460801613309"/>
    <n v="-3.5047203948705854"/>
    <n v="-9.3911869699212058"/>
    <n v="-1.0733714434406435E-2"/>
    <n v="-1.7287785520869754"/>
    <n v="-3.3990095708953709"/>
    <n v="-0.62418175756442262"/>
    <n v="-0.1362856469095847"/>
    <n v="-2.9033071224700548"/>
    <n v="-460.86487717215419"/>
    <n v="-1.7889524057344056E-3"/>
  </r>
  <r>
    <x v="57"/>
    <x v="11"/>
    <n v="2046"/>
    <x v="2"/>
    <n v="0.12419124443324089"/>
    <n v="-3.0328543819847069"/>
    <n v="-10.079993277875808"/>
    <n v="-1.3108142172926633E-2"/>
    <n v="-1.5294513066128896"/>
    <n v="-3.2676245693639197"/>
    <n v="-0.64717250651205771"/>
    <n v="-0.72397277539702543"/>
    <n v="-2.8479959667254846"/>
    <n v="-366.42399798336277"/>
    <n v="-3.529115200403328E-2"/>
  </r>
  <r>
    <x v="57"/>
    <x v="0"/>
    <n v="2047"/>
    <x v="2"/>
    <n v="0.11367979378257723"/>
    <n v="-3.0423575140066839"/>
    <n v="-11.234133211901414"/>
    <n v="-0.48952243102368737"/>
    <n v="-1.5028826528537855"/>
    <n v="-3.6431202582596747"/>
    <n v="-0.8247070590435609"/>
    <n v="-1.0749977638094927"/>
    <n v="-2.9742146905518916"/>
    <n v="-229.97227123771114"/>
    <n v="-5.7409109020385922E-2"/>
  </r>
  <r>
    <x v="57"/>
    <x v="1"/>
    <n v="2047"/>
    <x v="2"/>
    <n v="0.10284850012603981"/>
    <n v="-5.1239391647760684"/>
    <n v="-15.412318292580453"/>
    <n v="-2.0178136291067976"/>
    <n v="-2.535081085623057"/>
    <n v="-6.8195949920174774"/>
    <n v="-1.9853793798840433"/>
    <n v="-4.7031341904041675"/>
    <n v="-4.636753214015628"/>
    <n v="-477.36728006049913"/>
    <n v="-0.24334089572304848"/>
  </r>
  <r>
    <x v="57"/>
    <x v="2"/>
    <n v="2047"/>
    <x v="2"/>
    <n v="0.16897468632345886"/>
    <n v="-6.6178228449222214"/>
    <n v="-15.012563324849362"/>
    <n v="-0.80616700683867704"/>
    <n v="-2.1862624718443286"/>
    <n v="-7.0126934304788708"/>
    <n v="-0.77282743927726327"/>
    <n v="-3.0195890288427916"/>
    <n v="-3.3996600990429098"/>
    <n v="-699.32442651878"/>
    <n v="-0.15515096318823846"/>
  </r>
  <r>
    <x v="58"/>
    <x v="3"/>
    <n v="2047"/>
    <x v="2"/>
    <n v="0.17206469502427282"/>
    <n v="-8.7108971596314753"/>
    <n v="-17.274287061808302"/>
    <n v="-1.3750538718622181"/>
    <n v="-2.3420639631801068"/>
    <n v="-7.0668498987615562"/>
    <n v="-0.98880278426047141"/>
    <n v="-2.3809330199956089"/>
    <n v="-3.6984151508005563"/>
    <n v="-373.95171454824879"/>
    <n v="-0.10684924823340951"/>
  </r>
  <r>
    <x v="58"/>
    <x v="4"/>
    <n v="2047"/>
    <x v="2"/>
    <n v="0.18977997047066872"/>
    <n v="-14.514026432352622"/>
    <n v="-27.015556915985453"/>
    <n v="-3.3380748316468001"/>
    <n v="-3.7630091108790387"/>
    <n v="-10.252259714069645"/>
    <n v="-2.0765962044005901"/>
    <n v="-6.4006626093845647"/>
    <n v="-5.4811120314019242"/>
    <n v="-1183.0287370809176"/>
    <n v="-0.33958730958983041"/>
  </r>
  <r>
    <x v="58"/>
    <x v="5"/>
    <n v="2047"/>
    <x v="2"/>
    <n v="0.27598656659375326"/>
    <n v="-10.165803361604203"/>
    <n v="-21.494751051009541"/>
    <n v="-0.50188246582694329"/>
    <n v="-2.4757474974995324"/>
    <n v="-6.5984696325329129"/>
    <n v="0.1143303219301168"/>
    <n v="-2.0377794221683727"/>
    <n v="-3.5613163437065469"/>
    <n v="-943.60766647421883"/>
    <n v="-9.3513421208843928E-2"/>
  </r>
  <r>
    <x v="58"/>
    <x v="6"/>
    <n v="2047"/>
    <x v="2"/>
    <n v="0.26787664902109065"/>
    <n v="-8.5201243592975384"/>
    <n v="-19.881690614234095"/>
    <n v="-0.31762036803629934"/>
    <n v="-2.1994790353751785"/>
    <n v="-5.3657675825560869"/>
    <n v="9.5286110410889871E-2"/>
    <n v="-1.1809091672968659"/>
    <n v="-3.3311486429711787"/>
    <n v="-399.4983614822284"/>
    <n v="-4.3693807243088814E-2"/>
  </r>
  <r>
    <x v="58"/>
    <x v="7"/>
    <n v="2047"/>
    <x v="2"/>
    <n v="0.21174691202419962"/>
    <n v="-5.003374614765363"/>
    <n v="-15.204143864299828"/>
    <n v="5.6270684762191318E-2"/>
    <n v="-1.7027574261853842"/>
    <n v="-4.1329679533571317"/>
    <n v="-7.9527066036738592E-2"/>
    <n v="-0.5919806142612033"/>
    <n v="-2.936971954105239"/>
    <n v="-337.1129560812185"/>
    <n v="-2.065426868438814E-2"/>
  </r>
  <r>
    <x v="58"/>
    <x v="8"/>
    <n v="2047"/>
    <x v="2"/>
    <n v="0.15780186538946306"/>
    <n v="-3.2684648348878245"/>
    <n v="-12.771699857154861"/>
    <n v="-4.2013276195277706E-3"/>
    <n v="-1.5079405092009075"/>
    <n v="-3.7578354760104191"/>
    <n v="-0.48180825140744471"/>
    <n v="-0.11108310226031426"/>
    <n v="-2.857238887488446"/>
    <n v="-301.81094025712127"/>
    <n v="-3.1930089908411056E-3"/>
  </r>
  <r>
    <x v="58"/>
    <x v="9"/>
    <n v="2047"/>
    <x v="2"/>
    <n v="8.5219187327711693E-2"/>
    <n v="-2.3082364995080384"/>
    <n v="-9.6146433886011202"/>
    <n v="-5.1554355692527899E-2"/>
    <n v="-1.3218731958008409"/>
    <n v="-3.6117322751408798"/>
    <n v="-0.58758954926530971"/>
    <n v="-0.42479488034347884"/>
    <n v="-2.7582393455686836"/>
    <n v="-319.15675288875161"/>
    <n v="-1.5612675540954812E-2"/>
  </r>
  <r>
    <x v="58"/>
    <x v="10"/>
    <n v="2047"/>
    <x v="2"/>
    <n v="6.0173853647430005E-2"/>
    <n v="-1.9628060531644127"/>
    <n v="-8.0917569952104866"/>
    <n v="-6.2938598274474108E-2"/>
    <n v="-1.191279670182229"/>
    <n v="-3.53838522650577"/>
    <n v="-0.62174227701114848"/>
    <n v="-0.10506029582767508"/>
    <n v="-2.6757849028680161"/>
    <n v="-225.72285874594434"/>
    <n v="-1.9515844426193515E-3"/>
  </r>
  <r>
    <x v="58"/>
    <x v="11"/>
    <n v="2047"/>
    <x v="2"/>
    <n v="5.9994958406856563E-2"/>
    <n v="-1.7079237038904294"/>
    <n v="-8.0653726577598519"/>
    <n v="-5.3945046634736586E-2"/>
    <n v="-1.083774472733384"/>
    <n v="-3.5286110410889835"/>
    <n v="-0.5991093185446601"/>
    <n v="-0.42500630199142925"/>
    <n v="-2.6033106461641884"/>
    <n v="-231.00613393832452"/>
    <n v="-1.9830266364171078E-2"/>
  </r>
  <r>
    <x v="58"/>
    <x v="0"/>
    <n v="2048"/>
    <x v="1"/>
    <n v="4.0495377184351554E-2"/>
    <n v="-1.9878513868446945"/>
    <n v="-8.6489343535783103"/>
    <n v="-0.60743065776527316"/>
    <n v="-1.2960147019361345"/>
    <n v="-4.2108686990250215"/>
    <n v="-0.89577725916228224"/>
    <n v="-1.1877017653707604"/>
    <n v="-2.9745399546256612"/>
    <n v="-183.38079478276424"/>
    <n v="-6.0987013831854738E-2"/>
  </r>
  <r>
    <x v="58"/>
    <x v="1"/>
    <n v="2048"/>
    <x v="1"/>
    <n v="5.478531215864213E-2"/>
    <n v="-4.0971346945634819"/>
    <n v="-12.197294345013024"/>
    <n v="-1.1604066885135702"/>
    <n v="-1.6442315771783884"/>
    <n v="-5.4716410385681886"/>
    <n v="-1.3835812116628858"/>
    <n v="-2.2493908074951685"/>
    <n v="-3.499705907066633"/>
    <n v="-217.67196033946732"/>
    <n v="-0.11041088984118981"/>
  </r>
  <r>
    <x v="58"/>
    <x v="2"/>
    <n v="2048"/>
    <x v="1"/>
    <n v="8.5869715475251462E-2"/>
    <n v="-3.6423070980752499"/>
    <n v="-11.286825991852137"/>
    <n v="-0.24573700773315338"/>
    <n v="-1.2433219219854119"/>
    <n v="-5.1668198118347339"/>
    <n v="-0.76502110150678593"/>
    <n v="-1.1237873748749765"/>
    <n v="-2.690747050261431"/>
    <n v="-222.89712710506842"/>
    <n v="-5.2204883840067655E-2"/>
  </r>
  <r>
    <x v="59"/>
    <x v="3"/>
    <n v="2048"/>
    <x v="1"/>
    <n v="7.5623897151499864E-2"/>
    <n v="-7.1171031981590058"/>
    <n v="-16.384527188010768"/>
    <n v="-2.5887767631345699"/>
    <n v="-2.6707433097245832"/>
    <n v="-8.3374940029436395"/>
    <n v="-2.2640005854753329"/>
    <n v="-4.5486554396350529"/>
    <n v="-4.4595330834221034"/>
    <n v="-435.3007472942096"/>
    <n v="-0.23614171755694152"/>
  </r>
  <r>
    <x v="59"/>
    <x v="4"/>
    <n v="2048"/>
    <x v="1"/>
    <n v="0.15316012273671581"/>
    <n v="-14.620967812035499"/>
    <n v="-26.916891944751093"/>
    <n v="-5.1612005945602943"/>
    <n v="-4.6219239762523578"/>
    <n v="-13.756595359995828"/>
    <n v="-2.7358465964900081"/>
    <n v="-8.1569500099962635"/>
    <n v="-6.1590883408812367"/>
    <n v="-1495.122519405787"/>
    <n v="-0.28632772093912712"/>
  </r>
  <r>
    <x v="59"/>
    <x v="5"/>
    <n v="2048"/>
    <x v="1"/>
    <n v="0.33323304357725425"/>
    <n v="-8.9015019068606307"/>
    <n v="-20.476674500109773"/>
    <n v="-1.3114647454402042"/>
    <n v="-2.6344763654992396"/>
    <n v="-8.8759686770696984"/>
    <n v="1.0478382136497071"/>
    <n v="-1.3618806768745373"/>
    <n v="-3.0151979638468975"/>
    <n v="-1073.4649568618522"/>
    <n v="8.0828122331818131E-2"/>
  </r>
  <r>
    <x v="59"/>
    <x v="6"/>
    <n v="2048"/>
    <x v="1"/>
    <n v="0.27947231325098731"/>
    <n v="-5.4069405932274606"/>
    <n v="-19.025291992269555"/>
    <n v="-0.53709772288043023"/>
    <n v="-2.2408200991513318"/>
    <n v="-6.1230148726997715"/>
    <n v="0.21426770859591607"/>
    <n v="-1.4328207713637509"/>
    <n v="-3.2272918242164521"/>
    <n v="-283.29636165028154"/>
    <n v="-7.1590622636753226E-2"/>
  </r>
  <r>
    <x v="59"/>
    <x v="7"/>
    <n v="2048"/>
    <x v="1"/>
    <n v="0.23337697292989745"/>
    <n v="-3.9747269814680788"/>
    <n v="-13.65019475186417"/>
    <n v="-0.18198524927425452"/>
    <n v="-1.8188767005212354"/>
    <n v="-4.7969945599583657"/>
    <n v="-4.9928035323678413E-2"/>
    <n v="-0.23809330199956091"/>
    <n v="-2.9882010457239976"/>
    <n v="-296.47218585589178"/>
    <n v="-5.6921212909731081E-3"/>
  </r>
  <r>
    <x v="59"/>
    <x v="8"/>
    <n v="2048"/>
    <x v="1"/>
    <n v="0.15578522813208973"/>
    <n v="-2.4614738257289308"/>
    <n v="-11.547096882614905"/>
    <n v="-7.7808587513654326E-2"/>
    <n v="-1.560205024787833"/>
    <n v="-3.9440383161078905"/>
    <n v="-0.44013108142172924"/>
    <n v="-0.31526762456936391"/>
    <n v="-2.8530375598689184"/>
    <n v="-289.55953281236867"/>
    <n v="-1.5796991849424416E-2"/>
  </r>
  <r>
    <x v="59"/>
    <x v="9"/>
    <n v="2048"/>
    <x v="1"/>
    <n v="8.9122356212950393E-2"/>
    <n v="-1.9907787635086236"/>
    <n v="-8.362051440513266"/>
    <n v="-0.12994299747107182"/>
    <n v="-1.3530985468827506"/>
    <n v="-3.5333436333623358"/>
    <n v="-0.58092163575302713"/>
    <n v="-0.17743155224147605"/>
    <n v="-2.7353082283679062"/>
    <n v="-381.08426778991196"/>
    <n v="-9.2700261024419202E-3"/>
  </r>
  <r>
    <x v="59"/>
    <x v="10"/>
    <n v="2048"/>
    <x v="1"/>
    <n v="5.0578563471218189E-2"/>
    <n v="-2.0135472486725159"/>
    <n v="-7.0326971710157178"/>
    <n v="-0.14929620986038042"/>
    <n v="-1.2106328825715378"/>
    <n v="-3.3313546435512325"/>
    <n v="-0.62385649349065264"/>
    <n v="-6.911861567610203E-2"/>
    <n v="-2.6452100799336464"/>
    <n v="-259.87070753067644"/>
    <n v="-3.2526407376989191E-4"/>
  </r>
  <r>
    <x v="59"/>
    <x v="11"/>
    <n v="2048"/>
    <x v="1"/>
    <n v="5.092009074867658E-2"/>
    <n v="-1.9700865473489619"/>
    <n v="-8.0989832787160747"/>
    <n v="-0.13881186454919753"/>
    <n v="-1.1518359801697335"/>
    <n v="-3.3765229812620792"/>
    <n v="-0.65036551550289889"/>
    <n v="-0.44466851525081924"/>
    <n v="-2.6301991429291656"/>
    <n v="-205.64574405512138"/>
    <n v="-2.4199647088479961E-2"/>
  </r>
  <r>
    <x v="59"/>
    <x v="0"/>
    <n v="2049"/>
    <x v="3"/>
    <n v="4.9602771249908514E-2"/>
    <n v="-2.5684477585239516"/>
    <n v="-10.277531570944161"/>
    <n v="-1.4461240719809396"/>
    <n v="-1.6983663611894908"/>
    <n v="-5.0840401050602955"/>
    <n v="-1.3532611789196354"/>
    <n v="-2.0690047732502825"/>
    <n v="-3.410068549403547"/>
    <n v="-169.42159916081869"/>
    <n v="-9.9205542499817029E-2"/>
  </r>
  <r>
    <x v="59"/>
    <x v="1"/>
    <n v="2049"/>
    <x v="3"/>
    <n v="7.7808587513654312E-2"/>
    <n v="-2.8653054365179398"/>
    <n v="-8.596420468868164"/>
    <n v="-0.18956390219309299"/>
    <n v="-1.1945214687841357"/>
    <n v="-4.4710528527014537"/>
    <n v="-0.79035375178556422"/>
    <n v="-1.0027728762288883"/>
    <n v="-2.7143937484245022"/>
    <n v="-174.84950844466854"/>
    <n v="-4.6046550710024371E-2"/>
  </r>
  <r>
    <x v="59"/>
    <x v="2"/>
    <n v="2049"/>
    <x v="3"/>
    <n v="8.489392325394178E-2"/>
    <n v="-3.3856737438708051"/>
    <n v="-9.2441676085772126"/>
    <n v="-0.34917098319197898"/>
    <n v="-1.351472226513901"/>
    <n v="-4.9645055579498605"/>
    <n v="-0.89268725046146846"/>
    <n v="-1.2098197223871132"/>
    <n v="-2.8088179090399015"/>
    <n v="-166.8536392984054"/>
    <n v="-5.513226050399668E-2"/>
  </r>
  <r>
    <x v="60"/>
    <x v="3"/>
    <n v="2049"/>
    <x v="3"/>
    <n v="8.6032347512136412E-2"/>
    <n v="-4.912625938183564"/>
    <n v="-9.7507664034738202"/>
    <n v="-1.8040771851647055"/>
    <n v="-2.0929116826723697"/>
    <n v="-7.049610902851752"/>
    <n v="-1.6765736682469081"/>
    <n v="-2.6736706863885118"/>
    <n v="-3.6580824056530896"/>
    <n v="-212.27302666352247"/>
    <n v="-0.13872512746285892"/>
  </r>
  <r>
    <x v="60"/>
    <x v="4"/>
    <n v="2049"/>
    <x v="3"/>
    <n v="0.12621988548381291"/>
    <n v="-9.0788289099355399"/>
    <n v="-14.755842846339442"/>
    <n v="-2.5809355756419028"/>
    <n v="-3.0399006085923155"/>
    <n v="-9.357556988008211"/>
    <n v="-2.1205300875076518"/>
    <n v="-4.4275991213223378"/>
    <n v="-4.4758543699809143"/>
    <n v="-335.74489538694229"/>
    <n v="-0.20238395332925202"/>
  </r>
  <r>
    <x v="60"/>
    <x v="5"/>
    <n v="2049"/>
    <x v="3"/>
    <n v="0.24313489514299422"/>
    <n v="-7.9865340673459269"/>
    <n v="-15.977459199687747"/>
    <n v="-0.66321344641680957"/>
    <n v="-2.0971401156313778"/>
    <n v="-7.3446254177610459"/>
    <n v="-4.9114875139253847E-2"/>
    <n v="-1.5615928181692513"/>
    <n v="-2.9548614781625835"/>
    <n v="-346.12927620611987"/>
    <n v="1.3986355172105357E-2"/>
  </r>
  <r>
    <x v="60"/>
    <x v="6"/>
    <n v="2049"/>
    <x v="3"/>
    <n v="0.20636921267120409"/>
    <n v="-5.7615326443156034"/>
    <n v="-15.038736240652046"/>
    <n v="-0.62162843458532901"/>
    <n v="-1.9196706159146291"/>
    <n v="-6.0443660196622133"/>
    <n v="-0.42887152340139489"/>
    <n v="-1.0888160658768171"/>
    <n v="-3.0837744727333836"/>
    <n v="-167.01823376186874"/>
    <n v="-4.6550710024367704E-2"/>
  </r>
  <r>
    <x v="60"/>
    <x v="7"/>
    <n v="2049"/>
    <x v="3"/>
    <n v="0.14929620986038039"/>
    <n v="-3.2397928067850081"/>
    <n v="-11.18013937565561"/>
    <n v="-0.12506403636452348"/>
    <n v="-1.4199403140424629"/>
    <n v="-4.3448774974182163"/>
    <n v="-0.3722647324296412"/>
    <n v="-0.29485188287240705"/>
    <n v="-2.6278084519869571"/>
    <n v="-212.42785236263688"/>
    <n v="-1.5612675540954812E-2"/>
  </r>
  <r>
    <x v="60"/>
    <x v="8"/>
    <n v="2049"/>
    <x v="3"/>
    <n v="6.7557348122006547E-2"/>
    <n v="-2.0188219477354843"/>
    <n v="-9.6788505167632977"/>
    <n v="-0.21611629274850852"/>
    <n v="-1.2671204100495759"/>
    <n v="-3.7810268044702124"/>
    <n v="-0.60230232753550128"/>
    <n v="-0.12083018233761868"/>
    <n v="-2.5917149819342908"/>
    <n v="-333.61801529283258"/>
    <n v="-3.3610620956222169E-3"/>
  </r>
  <r>
    <x v="60"/>
    <x v="9"/>
    <n v="2049"/>
    <x v="3"/>
    <n v="2.9599030713060165E-2"/>
    <n v="-1.6713694430665897"/>
    <n v="-6.3610268586808916"/>
    <n v="-0.24671279995446307"/>
    <n v="-1.1301300243134895"/>
    <n v="-3.3846979516494957"/>
    <n v="-0.60222643258495501"/>
    <n v="-0.12294981988501916"/>
    <n v="-2.4942875497044161"/>
    <n v="-401.58663815184957"/>
    <n v="-4.2284329590085946E-3"/>
  </r>
  <r>
    <x v="60"/>
    <x v="10"/>
    <n v="2049"/>
    <x v="3"/>
    <n v="6.3426494385128923E-3"/>
    <n v="-1.5754165413044714"/>
    <n v="-4.4689657415614308"/>
    <n v="-0.24280963106922432"/>
    <n v="-1.0279971051497434"/>
    <n v="-3.2737829024939624"/>
    <n v="-0.61637541979394506"/>
    <n v="-0.19841108499963406"/>
    <n v="-2.429234734950438"/>
    <n v="-285.17397562145766"/>
    <n v="-1.0571082397521489E-2"/>
  </r>
  <r>
    <x v="60"/>
    <x v="11"/>
    <n v="2049"/>
    <x v="3"/>
    <n v="-2.5207965717166624E-3"/>
    <n v="-1.7279220233593813"/>
    <n v="-5.4571884715570116"/>
    <n v="-0.34585328963952605"/>
    <n v="-1.013024115620536"/>
    <n v="-3.3877825392824135"/>
    <n v="-0.6759095874296277"/>
    <n v="-0.93118225359213513"/>
    <n v="-2.4614738257289304"/>
    <n v="-250.8397613645912"/>
    <n v="-4.7727081757835473E-2"/>
  </r>
  <r>
    <x v="60"/>
    <x v="0"/>
    <n v="2050"/>
    <x v="3"/>
    <n v="6.3426494385128915E-3"/>
    <n v="-1.9972840449840215"/>
    <n v="-6.537970514811712"/>
    <n v="-0.818852305715703"/>
    <n v="-1.1803833237109378"/>
    <n v="-3.8899956902510224"/>
    <n v="-0.90651097359668864"/>
    <n v="-0.85267976938777157"/>
    <n v="-2.6897712580401212"/>
    <n v="-178.5566406726461"/>
    <n v="-3.2689039413874139E-2"/>
  </r>
  <r>
    <x v="60"/>
    <x v="1"/>
    <n v="2050"/>
    <x v="3"/>
    <n v="7.898495924712208E-3"/>
    <n v="-4.3882026720443665"/>
    <n v="-12.457608604318965"/>
    <n v="-2.7616166708679941"/>
    <n v="-2.4028232921603228"/>
    <n v="-7.5822199815141582"/>
    <n v="-2.2866985967565756"/>
    <n v="-4.288883287118729"/>
    <n v="-4.3784555919670618"/>
    <n v="-213.91412486345686"/>
    <n v="-0.21493992101504075"/>
  </r>
  <r>
    <x v="60"/>
    <x v="2"/>
    <n v="2050"/>
    <x v="3"/>
    <n v="8.505655529082673E-2"/>
    <n v="-10.855851094107029"/>
    <n v="-18.01556388592989"/>
    <n v="-3.9000788765378895"/>
    <n v="-3.6548297649153905"/>
    <n v="-12.002732218219666"/>
    <n v="-2.8237800564333169"/>
    <n v="-6.5918017190206291"/>
    <n v="-4.9589760686957716"/>
    <n v="-545.50249233596537"/>
    <n v="-0.25386860957740065"/>
  </r>
  <r>
    <x v="61"/>
    <x v="3"/>
    <n v="2050"/>
    <x v="3"/>
    <n v="0.21939061775779212"/>
    <n v="-9.6853883246460732"/>
    <n v="-15.717735836782486"/>
    <n v="-1.9711002870455447"/>
    <n v="-2.7779178220317617"/>
    <n v="-9.8833115135350518"/>
    <n v="-0.50188246582694329"/>
    <n v="-2.5879636029501447"/>
    <n v="-3.284841881002138"/>
    <n v="-634.58256421932572"/>
    <n v="3.9031688852387038E-2"/>
  </r>
  <r>
    <x v="61"/>
    <x v="4"/>
    <n v="2050"/>
    <x v="3"/>
    <n v="0.19968309985955562"/>
    <n v="-7.3158918218156925"/>
    <n v="-16.040908927221004"/>
    <n v="-0.90136483128668643"/>
    <n v="-2.2948251647520617"/>
    <n v="-7.5463646512297879"/>
    <n v="-0.69628002448773818"/>
    <n v="-1.2297886132017719"/>
    <n v="-3.1153444488458351"/>
    <n v="-255.3995462566171"/>
    <n v="-4.7535021066657066E-2"/>
  </r>
  <r>
    <x v="61"/>
    <x v="5"/>
    <n v="2050"/>
    <x v="3"/>
    <n v="0.19938687722094373"/>
    <n v="-8.0563032111695669"/>
    <n v="-18.219829724257384"/>
    <n v="-1.3387869276368751"/>
    <n v="-2.36353139204892"/>
    <n v="-7.2185855891752118"/>
    <n v="-0.86959350122380596"/>
    <n v="-1.7652081283492036"/>
    <n v="-3.4808134854484987"/>
    <n v="-236.1078900932695"/>
    <n v="-7.2208624376916011E-2"/>
  </r>
  <r>
    <x v="61"/>
    <x v="6"/>
    <n v="2050"/>
    <x v="3"/>
    <n v="0.17948071590622636"/>
    <n v="-5.177548105201244"/>
    <n v="-16.353247626249896"/>
    <n v="-0.18990000840265525"/>
    <n v="-1.8055625577682546"/>
    <n v="-5.50054617259054"/>
    <n v="-0.46029745399546268"/>
    <n v="-0.76901100747836315"/>
    <n v="-2.8523653474497945"/>
    <n v="-183.27333837492645"/>
    <n v="-3.2602302327535498E-2"/>
  </r>
  <r>
    <x v="61"/>
    <x v="7"/>
    <n v="2050"/>
    <x v="3"/>
    <n v="0.13043089358172663"/>
    <n v="-3.5473299885344414"/>
    <n v="-11.179163583434299"/>
    <n v="-0.52871675191295919"/>
    <n v="-1.5702123161241532"/>
    <n v="-4.4810005122909162"/>
    <n v="-0.64662497865454527"/>
    <n v="-0.41861486294185091"/>
    <n v="-2.744415622433463"/>
    <n v="-225.65422802637889"/>
    <n v="-1.4799515356530082E-2"/>
  </r>
  <r>
    <x v="61"/>
    <x v="8"/>
    <n v="2050"/>
    <x v="3"/>
    <n v="7.1590622636753212E-2"/>
    <n v="-2.5720527686749008"/>
    <n v="-9.5528106881774626"/>
    <n v="-0.24317284261826735"/>
    <n v="-1.3059406772540123"/>
    <n v="-3.6081001596504496"/>
    <n v="-0.58045542391395677"/>
    <n v="-0.22485505419712626"/>
    <n v="-2.4819763045122256"/>
    <n v="-323.74153432484661"/>
    <n v="-6.2179648769011006E-3"/>
  </r>
  <r>
    <x v="61"/>
    <x v="9"/>
    <n v="2050"/>
    <x v="3"/>
    <n v="9.2700261024419219E-3"/>
    <n v="-1.9252380526439901"/>
    <n v="-5.8617465054441062"/>
    <n v="-0.24687543199134798"/>
    <n v="-1.1704627694609562"/>
    <n v="-3.390715337014238"/>
    <n v="-0.61572489164640531"/>
    <n v="-0.10034396675801166"/>
    <n v="-2.4145978516307922"/>
    <n v="-389.77060751197382"/>
    <n v="-1.7889524057344056E-3"/>
  </r>
  <r>
    <x v="61"/>
    <x v="10"/>
    <n v="2050"/>
    <x v="3"/>
    <n v="-1.5612675540954812E-2"/>
    <n v="-1.721460110427153"/>
    <n v="-4.6618473373069769"/>
    <n v="-0.24248436699545442"/>
    <n v="-1.0611740406742725"/>
    <n v="-3.2780113354529705"/>
    <n v="-0.6201159566422989"/>
    <n v="-6.0499117721199897E-2"/>
    <n v="-2.3466176602128854"/>
    <n v="-289.4674613952202"/>
    <n v="0"/>
  </r>
  <r>
    <x v="61"/>
    <x v="11"/>
    <n v="2050"/>
    <x v="3"/>
    <n v="-1.5965044954205525E-2"/>
    <n v="-1.7275859171498194"/>
    <n v="-4.955549953785396"/>
    <n v="-0.23745903705570959"/>
    <n v="-0.98075791950256275"/>
    <n v="-3.2630871355348292"/>
    <n v="-0.61709100075623891"/>
    <n v="-0.31526762456936391"/>
    <n v="-2.299470632719939"/>
    <n v="-229.70489874800435"/>
    <n v="-1.0587345601209983E-2"/>
  </r>
  <r>
    <x v="61"/>
    <x v="0"/>
    <n v="2051"/>
    <x v="1"/>
    <n v="-9.2700261024419202E-3"/>
    <n v="-2.0039519584963039"/>
    <n v="-5.6124315928994841"/>
    <n v="-0.24020751847906519"/>
    <n v="-0.92196101710075862"/>
    <n v="-3.2625612919489018"/>
    <n v="-0.62808492644966119"/>
    <n v="-0.38072159834765856"/>
    <n v="-2.2501768623401128"/>
    <n v="-211.19689047545478"/>
    <n v="-1.4148987208990299E-2"/>
  </r>
  <r>
    <x v="61"/>
    <x v="1"/>
    <n v="2051"/>
    <x v="1"/>
    <n v="-6.0499117721199902E-3"/>
    <n v="-2.9355516343164441"/>
    <n v="-8.9449626081841842"/>
    <n v="-0.87017897655659182"/>
    <n v="-1.4113099739517689"/>
    <n v="-4.6135618855558365"/>
    <n v="-1.2202335938156457"/>
    <n v="-2.3695487774136628"/>
    <n v="-3.2035963364423155"/>
    <n v="-201.1662885471809"/>
    <n v="-0.12015796991849424"/>
  </r>
  <r>
    <x v="61"/>
    <x v="2"/>
    <n v="2051"/>
    <x v="1"/>
    <n v="-1.398635517210535E-2"/>
    <n v="-13.034469860217765"/>
    <n v="-22.511038649503568"/>
    <n v="-5.941110939443961"/>
    <n v="-4.9230343885441989"/>
    <n v="-13.597501971913449"/>
    <n v="-4.7147027492945845"/>
    <n v="-11.138505574213065"/>
    <n v="-7.263472031355457"/>
    <n v="-743.18417265017024"/>
    <n v="-0.51700724525724318"/>
  </r>
  <r>
    <x v="62"/>
    <x v="3"/>
    <n v="2051"/>
    <x v="1"/>
    <n v="0.19076737926604162"/>
    <n v="-15.123315741968009"/>
    <n v="-21.635753026988787"/>
    <n v="-1.9190580352423625"/>
    <n v="-2.6151231531099306"/>
    <n v="-9.7680053993836253"/>
    <n v="-0.46951869048683881"/>
    <n v="-2.6926986347040507"/>
    <n v="-3.0818770989697262"/>
    <n v="-1127.2478593558146"/>
    <n v="4.9602771249908535E-2"/>
  </r>
  <r>
    <x v="62"/>
    <x v="4"/>
    <n v="2051"/>
    <x v="1"/>
    <n v="0.20418452230904965"/>
    <n v="-11.412546364651227"/>
    <n v="-17.162843458532894"/>
    <n v="-1.2123230940977348"/>
    <n v="-2.306888976916706"/>
    <n v="-8.1554971370953204"/>
    <n v="-0.44077928625445623"/>
    <n v="-1.4472973459613236"/>
    <n v="-2.9053981058014329"/>
    <n v="-537.08974035795302"/>
    <n v="-1.2784039756563073E-2"/>
  </r>
  <r>
    <x v="62"/>
    <x v="5"/>
    <n v="2051"/>
    <x v="1"/>
    <n v="0.21321060035616415"/>
    <n v="-11.745123071793911"/>
    <n v="-20.325914601917429"/>
    <n v="-0.89740357953113181"/>
    <n v="-2.324987599307188"/>
    <n v="-7.0621335696918948"/>
    <n v="-0.65719606105206674"/>
    <n v="-2.0608731714060351"/>
    <n v="-3.3725005488831243"/>
    <n v="-351.72918513217917"/>
    <n v="-0.10440976768013531"/>
  </r>
  <r>
    <x v="62"/>
    <x v="6"/>
    <n v="2051"/>
    <x v="1"/>
    <n v="0.18922779598353079"/>
    <n v="-14.262498949668096"/>
    <n v="-26.445172674565164"/>
    <n v="-2.4036635576842289"/>
    <n v="-3.0261322577934626"/>
    <n v="-8.4801277203596346"/>
    <n v="-1.5360053776993527"/>
    <n v="-3.7850600789849596"/>
    <n v="-4.3971094865977642"/>
    <n v="-447.78035459205114"/>
    <n v="-0.17561549449626082"/>
  </r>
  <r>
    <x v="62"/>
    <x v="7"/>
    <n v="2051"/>
    <x v="1"/>
    <n v="0.20881953536027062"/>
    <n v="-11.187132553241664"/>
    <n v="-21.711864820250938"/>
    <n v="-0.65882238142091609"/>
    <n v="-2.1942314416516906"/>
    <n v="-7.0331850671263734"/>
    <n v="-0.41780170275742601"/>
    <n v="-1.1725769859404602"/>
    <n v="-2.9828341885067942"/>
    <n v="-854.12719451604767"/>
    <n v="-4.5049074217130031E-2"/>
  </r>
  <r>
    <x v="62"/>
    <x v="8"/>
    <n v="2051"/>
    <x v="1"/>
    <n v="0.12923283757667423"/>
    <n v="-4.6747332156961594"/>
    <n v="-14.093773632467858"/>
    <n v="-0.17527938828669859"/>
    <n v="-1.7136375094529872"/>
    <n v="-5.0184018149735321"/>
    <n v="-0.5320561297369969"/>
    <n v="-0.16351567095202085"/>
    <n v="-2.5801193177043946"/>
    <n v="-418.13545080245365"/>
    <n v="-5.5457524577766579E-3"/>
  </r>
  <r>
    <x v="62"/>
    <x v="9"/>
    <n v="2051"/>
    <x v="1"/>
    <n v="4.3748017922050464E-2"/>
    <n v="-3.7294778698455806"/>
    <n v="-9.0242890947087666"/>
    <n v="-0.24411068736430391"/>
    <n v="-1.4809273278743178"/>
    <n v="-4.103694186717842"/>
    <n v="-0.73200679801914181"/>
    <n v="-0.15043463411857502"/>
    <n v="-2.5190076193109276"/>
    <n v="-402.6380542703107"/>
    <n v="-5.6921212909731081E-3"/>
  </r>
  <r>
    <x v="62"/>
    <x v="10"/>
    <n v="2051"/>
    <x v="1"/>
    <n v="1.3335827024565568E-2"/>
    <n v="-2.4217536612537303"/>
    <n v="-7.1333664018474989"/>
    <n v="-0.25907283475771892"/>
    <n v="-1.3187831871000268"/>
    <n v="-3.7813574896118785"/>
    <n v="-0.72631467672816863"/>
    <n v="-8.3592866958862228E-2"/>
    <n v="-2.4736332810200281"/>
    <n v="-301.46661570862847"/>
    <n v="-1.4636883319645135E-3"/>
  </r>
  <r>
    <x v="62"/>
    <x v="11"/>
    <n v="2051"/>
    <x v="1"/>
    <n v="1.3276195277707755E-2"/>
    <n v="-2.1162927485085286"/>
    <n v="-7.062599781530964"/>
    <n v="-0.23745903705570959"/>
    <n v="-1.1671288127048145"/>
    <n v="-3.413494664313923"/>
    <n v="-0.64935719687421223"/>
    <n v="-0.41878833711452823"/>
    <n v="-2.3618183345937322"/>
    <n v="-249.50054617259056"/>
    <n v="-2.1510797411982186E-2"/>
  </r>
  <r>
    <x v="62"/>
    <x v="0"/>
    <n v="2052"/>
    <x v="4"/>
    <n v="1.9190580352423624E-2"/>
    <n v="-2.1571513372419231"/>
    <n v="-6.9090968229831597"/>
    <n v="-0.24280963106922432"/>
    <n v="-1.0647519454857413"/>
    <n v="-3.3993348349691406"/>
    <n v="-0.64337233791684623"/>
    <n v="-0.47212080307699816"/>
    <n v="-2.3123023004301619"/>
    <n v="-220.30802507786009"/>
    <n v="-2.5370597754051569E-2"/>
  </r>
  <r>
    <x v="62"/>
    <x v="1"/>
    <n v="2052"/>
    <x v="4"/>
    <n v="2.8737080917569952E-2"/>
    <n v="-2.4950844466851527"/>
    <n v="-9.6296109570624306"/>
    <n v="-1.2311570456264178"/>
    <n v="-1.4956726325518863"/>
    <n v="-5.0841105789429468"/>
    <n v="-1.2088059826905302"/>
    <n v="-1.7553146794387025"/>
    <n v="-3.0103352659440383"/>
    <n v="-218.2766154104697"/>
    <n v="-8.3858499285774296E-2"/>
  </r>
  <r>
    <x v="62"/>
    <x v="2"/>
    <n v="2052"/>
    <x v="4"/>
    <n v="4.3097489774510681E-2"/>
    <n v="-7.9120485944526209"/>
    <n v="-18.645275132748399"/>
    <n v="-4.2947868300576522"/>
    <n v="-3.6723940248989648"/>
    <n v="-11.27381542890134"/>
    <n v="-3.2443465038177868"/>
    <n v="-7.625003049350692"/>
    <n v="-5.3728746025679586"/>
    <n v="-653.50854224773741"/>
    <n v="-0.34965887930263384"/>
  </r>
  <r>
    <x v="63"/>
    <x v="3"/>
    <n v="2052"/>
    <x v="4"/>
    <n v="0.19434528407751039"/>
    <n v="-8.0789090642965764"/>
    <n v="-14.40253055449393"/>
    <n v="-1.6203029834847167"/>
    <n v="-2.4230547175488102"/>
    <n v="-9.0942208705692913"/>
    <n v="-0.46577815363848502"/>
    <n v="-2.116981224131341"/>
    <n v="-2.9595778072322467"/>
    <n v="-472.584629646194"/>
    <n v="6.0499117721199897E-2"/>
  </r>
  <r>
    <x v="63"/>
    <x v="4"/>
    <n v="2052"/>
    <x v="4"/>
    <n v="0.2020114218161905"/>
    <n v="-15.044287788044471"/>
    <n v="-25.96281390436619"/>
    <n v="-3.7502499065566788"/>
    <n v="-3.9009761567413919"/>
    <n v="-11.47727371504568"/>
    <n v="-1.9679598063332842"/>
    <n v="-6.717835939605191"/>
    <n v="-5.167980668098016"/>
    <n v="-1167.5914223377347"/>
    <n v="-0.26703058856253747"/>
  </r>
  <r>
    <x v="63"/>
    <x v="5"/>
    <n v="2052"/>
    <x v="4"/>
    <n v="0.30021874008961025"/>
    <n v="-6.7513437472047615"/>
    <n v="-18.020605479073321"/>
    <n v="-0.57246476983500982"/>
    <n v="-2.2378168275368564"/>
    <n v="-7.3784528814331125"/>
    <n v="0.82552021922798557"/>
    <n v="-0.66321344641680946"/>
    <n v="-2.6032510144173298"/>
    <n v="-771.83652227652317"/>
    <n v="4.9928035323678406E-2"/>
  </r>
  <r>
    <x v="63"/>
    <x v="6"/>
    <n v="2052"/>
    <x v="4"/>
    <n v="0.22384673556843962"/>
    <n v="-2.0357953113183758"/>
    <n v="-16.927148979077387"/>
    <n v="-7.7136375094529863E-2"/>
    <n v="-1.8981598185026467"/>
    <n v="-5.6291067977480882"/>
    <n v="0.1510797411982189"/>
    <n v="-0.28955549953785398"/>
    <n v="-2.6938912696412065"/>
    <n v="-291.70624317284256"/>
    <n v="-9.4109738677422075E-3"/>
  </r>
  <r>
    <x v="63"/>
    <x v="7"/>
    <n v="2052"/>
    <x v="4"/>
    <n v="0.15010937004480512"/>
    <n v="-3.3807947827642568"/>
    <n v="-15.008334891890353"/>
    <n v="-0.21337323239304912"/>
    <n v="-1.6037145157224522"/>
    <n v="-4.4810005122909153"/>
    <n v="-0.37372842076160578"/>
    <n v="-0.16474625336445023"/>
    <n v="-2.6361026858680892"/>
    <n v="-259.56983826243936"/>
    <n v="-2.7647446270440816E-3"/>
  </r>
  <r>
    <x v="63"/>
    <x v="8"/>
    <n v="2052"/>
    <x v="4"/>
    <n v="8.9404251743550961E-2"/>
    <n v="-2.6216284345853289"/>
    <n v="-11.844718931182255"/>
    <n v="-0.24687001092345182"/>
    <n v="-1.3881186454919752"/>
    <n v="-3.7008654734896225"/>
    <n v="-0.56650701621712451"/>
    <n v="-6.5372657759852112E-2"/>
    <n v="-2.4955886059994961"/>
    <n v="-377.7075875976808"/>
    <n v="-1.6805310478111083E-4"/>
  </r>
  <r>
    <x v="63"/>
    <x v="9"/>
    <n v="2052"/>
    <x v="4"/>
    <n v="3.0737454971254786E-2"/>
    <n v="-2.0202151621847988"/>
    <n v="-8.1303007879522191"/>
    <n v="-0.24687543199134798"/>
    <n v="-1.2379550647682087"/>
    <n v="-3.4549549915837918"/>
    <n v="-0.62223017312180329"/>
    <n v="-6.1312277905624629E-2"/>
    <n v="-2.4246810379176589"/>
    <n v="-397.98027273392586"/>
    <n v="0"/>
  </r>
  <r>
    <x v="63"/>
    <x v="10"/>
    <n v="2052"/>
    <x v="4"/>
    <n v="-6.5052814753978349E-4"/>
    <n v="-1.9452417931808388"/>
    <n v="-6.4628345137708676"/>
    <n v="-0.24248436699545442"/>
    <n v="-1.1184205176577733"/>
    <n v="-3.3433894142807188"/>
    <n v="-0.62987387885539581"/>
    <n v="-9.4001317319498762E-2"/>
    <n v="-2.3550745261309025"/>
    <n v="-301.25275458012476"/>
    <n v="-2.2768485163892436E-3"/>
  </r>
  <r>
    <x v="63"/>
    <x v="11"/>
    <n v="2052"/>
    <x v="4"/>
    <n v="-7.8984959247122098E-3"/>
    <n v="-1.8195109654650872"/>
    <n v="-6.0208385849928572"/>
    <n v="-0.24082009915133182"/>
    <n v="-1.029493319889085"/>
    <n v="-3.3738341315855807"/>
    <n v="-0.6254936559952945"/>
    <n v="-0.29073187127132172"/>
    <n v="-2.3013192168725318"/>
    <n v="-293.53197210318456"/>
    <n v="-1.428451390639442E-2"/>
  </r>
  <r>
    <x v="63"/>
    <x v="0"/>
    <n v="2053"/>
    <x v="1"/>
    <n v="-9.9205542499817053E-3"/>
    <n v="-2.5525098189092272"/>
    <n v="-9.708482073883733"/>
    <n v="-1.9584149881685191"/>
    <n v="-1.8647389349227903"/>
    <n v="-5.6787854639485431"/>
    <n v="-1.6497393821608917"/>
    <n v="-2.6842417687860332"/>
    <n v="-3.4834155980386576"/>
    <n v="-257.95750424876201"/>
    <n v="-0.13091878969238152"/>
  </r>
  <r>
    <x v="63"/>
    <x v="1"/>
    <n v="2053"/>
    <x v="1"/>
    <n v="4.3021594823964372E-2"/>
    <n v="-2.9681539366439793"/>
    <n v="-9.1387278379968073"/>
    <n v="-0.60616754894546676"/>
    <n v="-1.2531720023527435"/>
    <n v="-5.215696159986555"/>
    <n v="-0.90547012856062503"/>
    <n v="-1.0879758003529114"/>
    <n v="-2.4957566591042766"/>
    <n v="-190.34534913032519"/>
    <n v="-5.3608940425174355E-2"/>
  </r>
  <r>
    <x v="63"/>
    <x v="2"/>
    <n v="2053"/>
    <x v="1"/>
    <n v="5.2692779950722489E-2"/>
    <n v="-6.3325662522260258"/>
    <n v="-13.977898306187337"/>
    <n v="-3.4791871650796491"/>
    <n v="-2.7961326101628758"/>
    <n v="-9.2981614448230161"/>
    <n v="-2.539173991884661"/>
    <n v="-5.423941062149833"/>
    <n v="-4.2780357302585026"/>
    <n v="-368.80701269343052"/>
    <n v="-0.28460606454865545"/>
  </r>
  <r>
    <x v="64"/>
    <x v="3"/>
    <n v="2053"/>
    <x v="1"/>
    <n v="0.18572578612260829"/>
    <n v="-9.263520820966523"/>
    <n v="-14.325768233084233"/>
    <n v="-2.5725135594460746"/>
    <n v="-2.7322182196670921"/>
    <n v="-9.8768062320596535"/>
    <n v="-1.2291729347764218"/>
    <n v="-3.5016303861697713"/>
    <n v="-3.5362710100262649"/>
    <n v="-374.23209217983862"/>
    <n v="-1.6100571651609653E-2"/>
  </r>
  <r>
    <x v="64"/>
    <x v="4"/>
    <n v="2053"/>
    <x v="1"/>
    <n v="0.21570816377975441"/>
    <n v="-6.1390399366199713"/>
    <n v="-14.916633656235369"/>
    <n v="-0.66747092081097625"/>
    <n v="-2.1475386222046162"/>
    <n v="-7.3571248514530589"/>
    <n v="-0.48507328315747772"/>
    <n v="-1.5403867622168608"/>
    <n v="-2.9079189023731504"/>
    <n v="-241.55875256581075"/>
    <n v="-1.5304836328279737E-2"/>
  </r>
  <r>
    <x v="64"/>
    <x v="5"/>
    <n v="2053"/>
    <x v="1"/>
    <n v="0.24118331070037485"/>
    <n v="-9.6858762207567271"/>
    <n v="-19.970400969286938"/>
    <n v="-1.6544557112305553"/>
    <n v="-2.5840604340649067"/>
    <n v="-7.8710653211576149"/>
    <n v="-0.74761947356009661"/>
    <n v="-2.8550054075152262"/>
    <n v="-3.6629613667596375"/>
    <n v="-332.04062548281388"/>
    <n v="-0.10440976768013531"/>
  </r>
  <r>
    <x v="64"/>
    <x v="6"/>
    <n v="2053"/>
    <x v="1"/>
    <n v="0.24821443576170069"/>
    <n v="-8.8863120746155779"/>
    <n v="-18.094445844886987"/>
    <n v="-0.70632719939500876"/>
    <n v="-2.1650281488950505"/>
    <n v="-6.9086631375514669"/>
    <n v="-0.28316948155617189"/>
    <n v="-1.2548525334005545"/>
    <n v="-3.0261322577934631"/>
    <n v="-205.15267624569358"/>
    <n v="-5.2096462482144348E-2"/>
  </r>
  <r>
    <x v="64"/>
    <x v="7"/>
    <n v="2053"/>
    <x v="1"/>
    <n v="0.21272270424550932"/>
    <n v="-10.343885441993217"/>
    <n v="-21.585337095554454"/>
    <n v="-1.378957040747457"/>
    <n v="-2.5523471868723422"/>
    <n v="-7.1297884970360306"/>
    <n v="-1.0375923953259552"/>
    <n v="-2.7704367483350545"/>
    <n v="-3.8999162445010045"/>
    <n v="-710.34047016921863"/>
    <n v="-0.13254511006123099"/>
  </r>
  <r>
    <x v="64"/>
    <x v="8"/>
    <n v="2053"/>
    <x v="1"/>
    <n v="0.16754894546676752"/>
    <n v="-4.7064952524997894"/>
    <n v="-14.310730190740275"/>
    <n v="-0.74934879421897327"/>
    <n v="-1.9473993782035124"/>
    <n v="-5.537517855642383"/>
    <n v="-0.65406268380808341"/>
    <n v="-1.1770439458869002"/>
    <n v="-2.9479875640702464"/>
    <n v="-344.11343584572717"/>
    <n v="-6.0835223930762121E-2"/>
  </r>
  <r>
    <x v="64"/>
    <x v="9"/>
    <n v="2053"/>
    <x v="1"/>
    <n v="0.10473503175390521"/>
    <n v="-3.254917586215309"/>
    <n v="-11.194450994901487"/>
    <n v="-0.16523414947510512"/>
    <n v="-1.5258137700545633"/>
    <n v="-4.1853354692340847"/>
    <n v="-0.65361815624059783"/>
    <n v="-6.651650308594291E-2"/>
    <n v="-2.5411255763272806"/>
    <n v="-370.7247696723777"/>
    <n v="-5.5294892540881631E-3"/>
  </r>
  <r>
    <x v="64"/>
    <x v="10"/>
    <n v="2053"/>
    <x v="1"/>
    <n v="6.310123031135903E-2"/>
    <n v="-2.4645258869544713"/>
    <n v="-9.1069061694463205"/>
    <n v="-0.19255633167177602"/>
    <n v="-1.3443164168909636"/>
    <n v="-3.6611724143539028"/>
    <n v="-0.68598193158070209"/>
    <n v="-0.11124031322930304"/>
    <n v="-2.454117436593835"/>
    <n v="-275.81271294632324"/>
    <n v="-1.4636883319645135E-3"/>
  </r>
  <r>
    <x v="64"/>
    <x v="11"/>
    <n v="2053"/>
    <x v="1"/>
    <n v="5.2096462482144355E-2"/>
    <n v="-1.9544576086043191"/>
    <n v="-6.8745483572809007"/>
    <n v="-0.18838753045962525"/>
    <n v="-1.2061171330140326"/>
    <n v="-3.4677758171582216"/>
    <n v="-0.63893790437778331"/>
    <n v="-0.52163683724056797"/>
    <n v="-2.3890429375682714"/>
    <n v="-268.50012603982861"/>
    <n v="-2.8400974708007728E-2"/>
  </r>
  <r>
    <x v="64"/>
    <x v="0"/>
    <n v="2054"/>
    <x v="2"/>
    <n v="5.3343308098262272E-2"/>
    <n v="-2.1111264708034834"/>
    <n v="-8.2602437854232917"/>
    <n v="-0.45780918383112285"/>
    <n v="-1.2299860949608461"/>
    <n v="-3.9522837603779575"/>
    <n v="-0.74208998430600825"/>
    <n v="-0.54937102059734744"/>
    <n v="-2.4700553762085593"/>
    <n v="-240.24492384754873"/>
    <n v="-2.3744277385202111E-2"/>
  </r>
  <r>
    <x v="64"/>
    <x v="1"/>
    <n v="2054"/>
    <x v="2"/>
    <n v="5.2264515586925464E-2"/>
    <n v="-2.9002604823124103"/>
    <n v="-12.148558944626503"/>
    <n v="-1.4002184690362154"/>
    <n v="-1.757163263591295"/>
    <n v="-5.5682715738173272"/>
    <n v="-1.4252583816486006"/>
    <n v="-2.7644735736492732"/>
    <n v="-3.3766910343668597"/>
    <n v="-217.33467775817161"/>
    <n v="-0.14805478531215865"/>
  </r>
  <r>
    <x v="64"/>
    <x v="2"/>
    <n v="2054"/>
    <x v="2"/>
    <n v="3.2363775340104248E-2"/>
    <n v="-12.738479553087164"/>
    <n v="-29.34678842385161"/>
    <n v="-5.675532823210844"/>
    <n v="-4.6914463680200367"/>
    <n v="-13.554892378249592"/>
    <n v="-4.4736820706310931"/>
    <n v="-11.381315205282288"/>
    <n v="-7.16133911219171"/>
    <n v="-760.69980565471576"/>
    <n v="-0.56091789521617863"/>
  </r>
  <r>
    <x v="65"/>
    <x v="3"/>
    <n v="2054"/>
    <x v="2"/>
    <n v="0.24915228050773722"/>
    <n v="-13.847304780568727"/>
    <n v="-21.438968262357999"/>
    <n v="-1.5006058043373967"/>
    <n v="-2.9111134602405326"/>
    <n v="-9.4067996454621579"/>
    <n v="0.17206469502427255"/>
    <n v="-3.2378412223423885"/>
    <n v="-3.408442229034697"/>
    <n v="-1422.3035201704383"/>
    <n v="9.4977109540808444E-2"/>
  </r>
  <r>
    <x v="65"/>
    <x v="4"/>
    <n v="2054"/>
    <x v="2"/>
    <n v="0.22795203284237817"/>
    <n v="-10.673952969138245"/>
    <n v="-23.090136483128667"/>
    <n v="-1.8077712557168066"/>
    <n v="-3.0161330980589867"/>
    <n v="-9.0534408873203933"/>
    <n v="-0.69628002448773818"/>
    <n v="-3.4576326119053613"/>
    <n v="-3.9158774172638551"/>
    <n v="-754.22395476970723"/>
    <n v="-0.15556915985451406"/>
  </r>
  <r>
    <x v="65"/>
    <x v="5"/>
    <n v="2054"/>
    <x v="2"/>
    <n v="0.29241240231913285"/>
    <n v="-16.737763972124871"/>
    <n v="-28.711059791668362"/>
    <n v="-3.879099343779731"/>
    <n v="-3.6979272546899011"/>
    <n v="-10.963350870487977"/>
    <n v="-0.96928693983427805"/>
    <n v="-4.9423876009335075"/>
    <n v="-4.8248046382656922"/>
    <n v="-1303.9680590679559"/>
    <n v="-0.17369101539312226"/>
  </r>
  <r>
    <x v="65"/>
    <x v="6"/>
    <n v="2054"/>
    <x v="2"/>
    <n v="0.37442231745231491"/>
    <n v="-13.103268632887994"/>
    <n v="-30.992857743046802"/>
    <n v="-2.7821191496512894"/>
    <n v="-3.4469372321653644"/>
    <n v="-9.7126291908243001"/>
    <n v="0.37089320225191197"/>
    <n v="-4.1683892109906724"/>
    <n v="-4.4513906394420637"/>
    <n v="-1532.557432148559"/>
    <n v="-0.12553566927148979"/>
  </r>
  <r>
    <x v="65"/>
    <x v="7"/>
    <n v="2054"/>
    <x v="2"/>
    <n v="0.34494255023297038"/>
    <n v="-3.5515584214934495"/>
    <n v="-20.118070858778474"/>
    <n v="0.13221984598746103"/>
    <n v="-1.9891524431397742"/>
    <n v="-4.7488554770404221"/>
    <n v="0.97514169316213561"/>
    <n v="8.2942338811322472E-2"/>
    <n v="-2.8415069484537758"/>
    <n v="-495.2300023581646"/>
    <n v="4.3910649958935413E-3"/>
  </r>
  <r>
    <x v="65"/>
    <x v="8"/>
    <n v="2054"/>
    <x v="2"/>
    <n v="0.24082009915133182"/>
    <n v="-3.800857070834383"/>
    <n v="-13.69447945550794"/>
    <n v="9.8311066296949856E-2"/>
    <n v="-2.009242920762961"/>
    <n v="-3.90622636753214"/>
    <n v="-4.5878497605243207E-2"/>
    <n v="-0.15477690950340309"/>
    <n v="-2.9165616334761784"/>
    <n v="-402.60398285858327"/>
    <n v="-7.5623897151499879E-3"/>
  </r>
  <r>
    <x v="65"/>
    <x v="9"/>
    <n v="2054"/>
    <x v="2"/>
    <n v="0.14832041763907072"/>
    <n v="-3.0947250298836368"/>
    <n v="-10.823812582840693"/>
    <n v="4.1145905331891289E-2"/>
    <n v="-1.79041609406637"/>
    <n v="-3.5901022142351824"/>
    <n v="-0.56091789521617852"/>
    <n v="-0.43422753848280582"/>
    <n v="-2.8273579612447857"/>
    <n v="-374.35861990453498"/>
    <n v="-1.3823723135220407E-2"/>
  </r>
  <r>
    <x v="65"/>
    <x v="10"/>
    <n v="2054"/>
    <x v="2"/>
    <n v="0.10636135212275466"/>
    <n v="-2.8310984980931391"/>
    <n v="-9.2070875041674469"/>
    <n v="2.2931117200777354E-2"/>
    <n v="-1.5594786016897468"/>
    <n v="-3.3232230417069855"/>
    <n v="-0.65117867568732346"/>
    <n v="-0.18670157834391798"/>
    <n v="-2.7073355180236955"/>
    <n v="-359.40980833814456"/>
    <n v="-5.2042251803182706E-3"/>
  </r>
  <r>
    <x v="65"/>
    <x v="11"/>
    <n v="2054"/>
    <x v="2"/>
    <n v="9.5118057306108728E-2"/>
    <n v="-2.520124359297538"/>
    <n v="-7.8976556591883025"/>
    <n v="3.1930089908411029E-2"/>
    <n v="-1.3825728930341987"/>
    <n v="-3.2454415595328117"/>
    <n v="-0.64347533820687342"/>
    <n v="-0.65994454247542234"/>
    <n v="-2.6214603814805479"/>
    <n v="-285.08276615410472"/>
    <n v="-3.3442567851441049E-2"/>
  </r>
  <r>
    <x v="65"/>
    <x v="0"/>
    <n v="2055"/>
    <x v="3"/>
    <n v="9.4814477503923508E-2"/>
    <n v="-2.4404563454954991"/>
    <n v="-9.0455938915406957"/>
    <n v="-8.2942338811322416E-3"/>
    <n v="-1.2521040519771991"/>
    <n v="-3.3726631809200094"/>
    <n v="-0.64938972328158928"/>
    <n v="-0.3989363864787725"/>
    <n v="-2.5473055937289089"/>
    <n v="-188.69284500353726"/>
    <n v="-2.0979532758158028E-2"/>
  </r>
  <r>
    <x v="65"/>
    <x v="1"/>
    <n v="2055"/>
    <x v="3"/>
    <n v="9.763885387782538E-2"/>
    <n v="-2.857070834383665"/>
    <n v="-11.601209982354423"/>
    <n v="-0.91689773968574062"/>
    <n v="-1.5739853793798839"/>
    <n v="-4.7602722460297455"/>
    <n v="-1.102092261154525"/>
    <n v="-1.6159986555751618"/>
    <n v="-3.0911688093437526"/>
    <n v="-193.08411057894295"/>
    <n v="-7.5791950256280979E-2"/>
  </r>
  <r>
    <x v="65"/>
    <x v="2"/>
    <n v="2055"/>
    <x v="3"/>
    <n v="9.3188157135074029E-2"/>
    <n v="-5.353846654252421"/>
    <n v="-14.432780113354529"/>
    <n v="-1.948494433918537"/>
    <n v="-2.4425705619750033"/>
    <n v="-7.2667246720931553"/>
    <n v="-1.8826284589801343"/>
    <n v="-4.0285581856769968"/>
    <n v="-4.0083918131032625"/>
    <n v="-284.64883677435614"/>
    <n v="-0.21044585572912008"/>
  </r>
  <r>
    <x v="66"/>
    <x v="3"/>
    <n v="2055"/>
    <x v="3"/>
    <n v="0.13872512746285889"/>
    <n v="-3.3040324613545624"/>
    <n v="-9.6074875789781817"/>
    <n v="1.5287411467184911E-2"/>
    <n v="-1.4080681753498625"/>
    <n v="-5.2892817356090971"/>
    <n v="-0.57848215519975266"/>
    <n v="-0.33420883579856392"/>
    <n v="-2.5281150133764845"/>
    <n v="-184.11166315652522"/>
    <n v="-1.2522666840140839E-2"/>
  </r>
  <r>
    <x v="66"/>
    <x v="4"/>
    <n v="2055"/>
    <x v="3"/>
    <n v="0.11271561813533075"/>
    <n v="-8.6900860671972335"/>
    <n v="-17.428787496849004"/>
    <n v="-3.5836724404911946"/>
    <n v="-3.326551190176096"/>
    <n v="-9.4450646404263736"/>
    <n v="-2.5749936980085706"/>
    <n v="-5.5736612769635219"/>
    <n v="-5.0648204832727135"/>
    <n v="-337.03248226439553"/>
    <n v="-0.28989160574741624"/>
  </r>
  <r>
    <x v="66"/>
    <x v="5"/>
    <n v="2055"/>
    <x v="3"/>
    <n v="0.18019629686852012"/>
    <n v="-5.4107678671621517"/>
    <n v="-13.853159533896582"/>
    <n v="-0.20572952665945668"/>
    <n v="-1.6531546549354756"/>
    <n v="-5.8949234409686362"/>
    <n v="-0.39113004870829515"/>
    <n v="-0.48757084658106797"/>
    <n v="-2.698878652105678"/>
    <n v="-197.26957073273863"/>
    <n v="-1.9678476463078461E-2"/>
  </r>
  <r>
    <x v="66"/>
    <x v="6"/>
    <n v="2055"/>
    <x v="3"/>
    <n v="0.14990336946475086"/>
    <n v="-3.4131585581043606"/>
    <n v="-13.231157045626416"/>
    <n v="-0.8274934879421898"/>
    <n v="-1.781530963784556"/>
    <n v="-5.7978321149483234"/>
    <n v="-0.7542223342576253"/>
    <n v="-0.82026720443660195"/>
    <n v="-2.9999159734476093"/>
    <n v="-218.80598269053021"/>
    <n v="-3.5123098899252164E-2"/>
  </r>
  <r>
    <x v="66"/>
    <x v="7"/>
    <n v="2055"/>
    <x v="3"/>
    <n v="0.11660717044650626"/>
    <n v="-3.0451222586337283"/>
    <n v="-9.10202720833977"/>
    <n v="-0.13742407116777935"/>
    <n v="-1.3456174731860431"/>
    <n v="-4.5340185563154076"/>
    <n v="-0.59946168795791077"/>
    <n v="-0.16604730965952985"/>
    <n v="-2.5845483301755614"/>
    <n v="-246.79216438846285"/>
    <n v="-2.927376663929027E-3"/>
  </r>
  <r>
    <x v="66"/>
    <x v="8"/>
    <n v="2055"/>
    <x v="3"/>
    <n v="4.6886816233929922E-2"/>
    <n v="-2.5312158642130913"/>
    <n v="-8.5545752457776647"/>
    <n v="-0.18653894630703305"/>
    <n v="-1.193513150155449"/>
    <n v="-3.9583228300142843"/>
    <n v="-0.64549197546424664"/>
    <n v="-8.4866817914460962E-2"/>
    <n v="-2.4675237375010499"/>
    <n v="-314.98916057474162"/>
    <n v="-8.4026552390555423E-4"/>
  </r>
  <r>
    <x v="66"/>
    <x v="9"/>
    <n v="2055"/>
    <x v="3"/>
    <n v="-3.0900087008139733E-3"/>
    <n v="-2.1015311806272714"/>
    <n v="-6.8416045276759059"/>
    <n v="-0.25224228920855118"/>
    <n v="-1.1182578856208882"/>
    <n v="-3.8137212649519832"/>
    <n v="-0.68094033843726876"/>
    <n v="-0.14962147393415026"/>
    <n v="-2.4549305967782593"/>
    <n v="-424.45546728249997"/>
    <n v="-6.8305455491677299E-3"/>
  </r>
  <r>
    <x v="66"/>
    <x v="10"/>
    <n v="2055"/>
    <x v="3"/>
    <n v="-1.3173194987680624E-2"/>
    <n v="-2.0737211023199458"/>
    <n v="-4.5172674565162589"/>
    <n v="-0.24280963106922432"/>
    <n v="-0.99839807443668327"/>
    <n v="-3.5816453483171649"/>
    <n v="-0.65052814753978383"/>
    <n v="-9.6603429909657895E-2"/>
    <n v="-2.3539361018727076"/>
    <n v="-326.01673483659545"/>
    <n v="-3.7405368483537571E-3"/>
  </r>
  <r>
    <x v="66"/>
    <x v="11"/>
    <n v="2055"/>
    <x v="3"/>
    <n v="-1.5460885639862197E-2"/>
    <n v="-1.8331232669523569"/>
    <n v="-5.6753214015628934"/>
    <n v="-0.31829258045542397"/>
    <n v="-1.0021006638097638"/>
    <n v="-3.8099319384925634"/>
    <n v="-0.71271321737669102"/>
    <n v="-0.87606083522393063"/>
    <n v="-2.4184522309049656"/>
    <n v="-261.3052684648348"/>
    <n v="-4.3357701033526597E-2"/>
  </r>
  <r>
    <x v="66"/>
    <x v="0"/>
    <n v="2056"/>
    <x v="0"/>
    <n v="8.1316018442472956E-4"/>
    <n v="-2.5126649698724148"/>
    <n v="-7.6949348252112184"/>
    <n v="-0.46789237011798956"/>
    <n v="-1.1920928303666538"/>
    <n v="-4.2699041284142565"/>
    <n v="-0.94781951096546513"/>
    <n v="-1.2791009701000999"/>
    <n v="-2.7136781674622084"/>
    <n v="-207.14182326776549"/>
    <n v="-6.4077022532668712E-2"/>
  </r>
  <r>
    <x v="66"/>
    <x v="1"/>
    <n v="2056"/>
    <x v="0"/>
    <n v="1.8653894630703299E-2"/>
    <n v="-2.2593059406772542"/>
    <n v="-6.8505167632972022"/>
    <n v="-0.55457524577766582"/>
    <n v="-0.99134526510377274"/>
    <n v="-3.9532812368708514"/>
    <n v="-0.75321401562893875"/>
    <n v="-0.5342408200991513"/>
    <n v="-2.4110578942945966"/>
    <n v="-183.44055121418367"/>
    <n v="-2.4871859507604403E-2"/>
  </r>
  <r>
    <x v="66"/>
    <x v="2"/>
    <n v="2056"/>
    <x v="0"/>
    <n v="-6.9931775860526749E-3"/>
    <n v="-3.1880758190555953"/>
    <n v="-10.517251193312571"/>
    <n v="-2.1421891898485081"/>
    <n v="-1.8366035925416946"/>
    <n v="-6.5373199866641727"/>
    <n v="-1.5438659261487919"/>
    <n v="-2.8815144295274728"/>
    <n v="-3.3546110248257803"/>
    <n v="-171.42847849597888"/>
    <n v="-0.14718199338087609"/>
  </r>
  <r>
    <x v="67"/>
    <x v="3"/>
    <n v="2056"/>
    <x v="0"/>
    <n v="6.4402286606438597E-2"/>
    <n v="-7.6175219756539843"/>
    <n v="-13.83104157688023"/>
    <n v="-2.7787309822161865"/>
    <n v="-2.8127210779251404"/>
    <n v="-9.5822796132610151"/>
    <n v="-2.5154297144994597"/>
    <n v="-5.4418305862071765"/>
    <n v="-4.4753083909999427"/>
    <n v="-397.82121860185237"/>
    <n v="-0.27110760548720497"/>
  </r>
  <r>
    <x v="67"/>
    <x v="4"/>
    <n v="2056"/>
    <x v="0"/>
    <n v="0.15854941195900665"/>
    <n v="-10.228175551750216"/>
    <n v="-13.655415801048303"/>
    <n v="-2.0336743652373461"/>
    <n v="-2.6454456159870654"/>
    <n v="-9.3020870457133427"/>
    <n v="-1.4191215458567665"/>
    <n v="-3.0971028224229209"/>
    <n v="-3.5216397347078923"/>
    <n v="-385.44318211451366"/>
    <n v="-8.2056274610363092E-2"/>
  </r>
  <r>
    <x v="67"/>
    <x v="5"/>
    <n v="2056"/>
    <x v="0"/>
    <n v="0.18718947445457279"/>
    <n v="-5.4782601624694047"/>
    <n v="-13.014954015791574"/>
    <n v="-0.15368727485627393"/>
    <n v="-1.6546183432674404"/>
    <n v="-6.2985761565170728"/>
    <n v="-0.26704180456508131"/>
    <n v="-0.18670157834391798"/>
    <n v="-2.3864625092496969"/>
    <n v="-195.18251380339413"/>
    <n v="3.9031688852387029E-3"/>
  </r>
  <r>
    <x v="67"/>
    <x v="6"/>
    <n v="2056"/>
    <x v="0"/>
    <n v="0.13965213007310312"/>
    <n v="-3.5996975044113939"/>
    <n v="-13.552642635072683"/>
    <n v="-0.36366691874632384"/>
    <n v="-1.4817242248550542"/>
    <n v="-5.0891521720863793"/>
    <n v="-0.50785648264851702"/>
    <n v="-0.20166372573733302"/>
    <n v="-2.4747500210066375"/>
    <n v="-245.67380892361987"/>
    <n v="-5.3776993529955465E-3"/>
  </r>
  <r>
    <x v="67"/>
    <x v="7"/>
    <n v="2056"/>
    <x v="0"/>
    <n v="7.4485472893305246E-2"/>
    <n v="-2.9024939622856305"/>
    <n v="-11.314636070159462"/>
    <n v="-0.24850175236019745"/>
    <n v="-1.2675540954812687"/>
    <n v="-4.2253429503077813"/>
    <n v="-0.6214170129373785"/>
    <n v="-9.6603429909657895E-2"/>
    <n v="-2.3793066996267598"/>
    <n v="-292.98226497637768"/>
    <n v="-4.0658009221236488E-3"/>
  </r>
  <r>
    <x v="67"/>
    <x v="8"/>
    <n v="2056"/>
    <x v="0"/>
    <n v="8.4026552390555412E-3"/>
    <n v="-2.3710612553566928"/>
    <n v="-8.0994874380304189"/>
    <n v="-0.24720611713301402"/>
    <n v="-1.1318376607007812"/>
    <n v="-3.7600201663725739"/>
    <n v="-0.64683640030249556"/>
    <n v="-0.25207965717166625"/>
    <n v="-2.3085455003781195"/>
    <n v="-328.8972355264263"/>
    <n v="-1.0923451810772204E-2"/>
  </r>
  <r>
    <x v="67"/>
    <x v="9"/>
    <n v="2056"/>
    <x v="0"/>
    <n v="-1.9353212389308566E-2"/>
    <n v="-2.0878700895289364"/>
    <n v="-4.5950055701472632"/>
    <n v="-0.24687543199134798"/>
    <n v="-1.0314123779243274"/>
    <n v="-3.5831090366491289"/>
    <n v="-0.67020662400286235"/>
    <n v="-0.11335452970880734"/>
    <n v="-2.2589589923318987"/>
    <n v="-365.0928222350521"/>
    <n v="-3.0900087008139733E-3"/>
  </r>
  <r>
    <x v="67"/>
    <x v="10"/>
    <n v="2056"/>
    <x v="0"/>
    <n v="-1.9027948315538678E-2"/>
    <n v="-2.1122648950616782"/>
    <n v="-3.5076477715345145"/>
    <n v="-0.24346015921676412"/>
    <n v="-0.95822796132610155"/>
    <n v="-3.4882945591452059"/>
    <n v="-0.69687827805199332"/>
    <n v="-0.15693991559397283"/>
    <n v="-2.2147230782991945"/>
    <n v="-305.52282134057589"/>
    <n v="-7.9689698073623517E-3"/>
  </r>
  <r>
    <x v="67"/>
    <x v="11"/>
    <n v="2056"/>
    <x v="0"/>
    <n v="-1.7981682211578857E-2"/>
    <n v="-2.2097302747668262"/>
    <n v="-3.6694395428955553"/>
    <n v="-0.23745903705570959"/>
    <n v="-0.9042937568271574"/>
    <n v="-3.4425678514410558"/>
    <n v="-0.69372321653642555"/>
    <n v="-0.3703890429375683"/>
    <n v="-2.1650281488950505"/>
    <n v="-251.76926308713556"/>
    <n v="-1.7309469792454416E-2"/>
  </r>
  <r>
    <x v="67"/>
    <x v="0"/>
    <n v="2057"/>
    <x v="3"/>
    <n v="-2.5370597754051569E-2"/>
    <n v="-1.818551436447466"/>
    <n v="-6.3519194646153343"/>
    <n v="-0.95936638558429632"/>
    <n v="-1.2317750473665807"/>
    <n v="-4.2640493750863975"/>
    <n v="-1.0453987330964327"/>
    <n v="-1.236654008473129"/>
    <n v="-2.6616359156590255"/>
    <n v="-236.40827146539593"/>
    <n v="-5.578278865153647E-2"/>
  </r>
  <r>
    <x v="67"/>
    <x v="1"/>
    <n v="2057"/>
    <x v="3"/>
    <n v="-3.0753718174943285E-2"/>
    <n v="-2.1887236366691876"/>
    <n v="-9.4287874968490044"/>
    <n v="-1.0985631459541216"/>
    <n v="-1.4622300647004454"/>
    <n v="-5.2459457188471568"/>
    <n v="-1.2708175783547599"/>
    <n v="-2.0820099151331823"/>
    <n v="-3.0148726997731283"/>
    <n v="-195.85480211746912"/>
    <n v="-9.9991597344760944E-2"/>
  </r>
  <r>
    <x v="67"/>
    <x v="2"/>
    <n v="2057"/>
    <x v="3"/>
    <n v="-2.7810078307325761E-2"/>
    <n v="-2.5434024248436695"/>
    <n v="-8.807663221578018"/>
    <n v="-1.1237873748749765"/>
    <n v="-1.6115208534929297"/>
    <n v="-5.6750449271001893"/>
    <n v="-1.3757044000097578"/>
    <n v="-2.551859290761687"/>
    <n v="-3.0612228302853381"/>
    <n v="-165.07493271099474"/>
    <n v="-0.13010562950795676"/>
  </r>
  <r>
    <x v="68"/>
    <x v="3"/>
    <n v="2057"/>
    <x v="3"/>
    <n v="3.0900087008139724E-3"/>
    <n v="-3.2253185555022483"/>
    <n v="-9.3175146572123229"/>
    <n v="-0.8375549899574718"/>
    <n v="-1.4667783406653276"/>
    <n v="-5.7428624864812114"/>
    <n v="-1.1454174357806743"/>
    <n v="-1.1610301113216293"/>
    <n v="-2.6774112232368652"/>
    <n v="-165.84369434934987"/>
    <n v="-5.1554355692527865E-2"/>
  </r>
  <r>
    <x v="68"/>
    <x v="4"/>
    <n v="2057"/>
    <x v="3"/>
    <n v="3.060967265655946E-3"/>
    <n v="-11.625193561165329"/>
    <n v="-19.947423385789911"/>
    <n v="-4.6809391767798623"/>
    <n v="-3.930281969102237"/>
    <n v="-11.907342720299614"/>
    <n v="-3.7329396089164177"/>
    <n v="-7.0593107421945334"/>
    <n v="-5.5003781194857577"/>
    <n v="-440.66855126219883"/>
    <n v="-0.30591666966761494"/>
  </r>
  <r>
    <x v="68"/>
    <x v="5"/>
    <n v="2057"/>
    <x v="3"/>
    <n v="0.15303674670873413"/>
    <n v="-10.594664042869805"/>
    <n v="-18.85344413996113"/>
    <n v="-0.90797466192865328"/>
    <n v="-2.4280963106922435"/>
    <n v="-8.69951291704953"/>
    <n v="-0.97075062816624202"/>
    <n v="-2.4461484667864721"/>
    <n v="-3.1293656537401304"/>
    <n v="-358.15103637265503"/>
    <n v="-1.3498459061450516E-2"/>
  </r>
  <r>
    <x v="68"/>
    <x v="6"/>
    <n v="2057"/>
    <x v="3"/>
    <n v="0.11259558020334426"/>
    <n v="-4.3228300142845137"/>
    <n v="-14.749180741114191"/>
    <n v="-0.25997815309637839"/>
    <n v="-1.6709520208385851"/>
    <n v="-5.9739517687589281"/>
    <n v="-0.66666666666666663"/>
    <n v="-0.5554155113015713"/>
    <n v="-2.3606419628602637"/>
    <n v="-217.42794723132511"/>
    <n v="-2.2014956726325519E-2"/>
  </r>
  <r>
    <x v="68"/>
    <x v="7"/>
    <n v="2057"/>
    <x v="3"/>
    <n v="6.700439919659773E-2"/>
    <n v="-5.7944168421737414"/>
    <n v="-15.255210323881702"/>
    <n v="-1.2148613155305463"/>
    <n v="-1.9149922343202386"/>
    <n v="-5.9874610699561703"/>
    <n v="-1.2761735934361711"/>
    <n v="-1.4693804532554868"/>
    <n v="-3.0327622238304728"/>
    <n v="-311.54362197809343"/>
    <n v="-6.0499117721199903E-2"/>
  </r>
  <r>
    <x v="68"/>
    <x v="8"/>
    <n v="2057"/>
    <x v="3"/>
    <n v="1.9494160154608853E-2"/>
    <n v="-2.6733887908579113"/>
    <n v="-10.087891773800521"/>
    <n v="-0.30652886312074618"/>
    <n v="-1.3291320057138056"/>
    <n v="-4.3401394840769676"/>
    <n v="-0.79237038904293744"/>
    <n v="-0.31476346525502058"/>
    <n v="-2.3503907234686165"/>
    <n v="-295.70825981009995"/>
    <n v="-8.0665490294933202E-3"/>
  </r>
  <r>
    <x v="68"/>
    <x v="9"/>
    <n v="2057"/>
    <x v="3"/>
    <n v="-1.7076363872919328E-2"/>
    <n v="-2.5733267196304999"/>
    <n v="-5.9770526195955345"/>
    <n v="-0.24687543199134798"/>
    <n v="-1.1502963968872226"/>
    <n v="-3.7467168657553849"/>
    <n v="-0.72403782821177953"/>
    <n v="-9.9042910462932079E-2"/>
    <n v="-2.198297242573815"/>
    <n v="-348.14997926441526"/>
    <n v="-2.6021125901591353E-3"/>
  </r>
  <r>
    <x v="68"/>
    <x v="10"/>
    <n v="2057"/>
    <x v="3"/>
    <n v="-2.065426868438814E-2"/>
    <n v="-2.118282280426421"/>
    <n v="-4.3574001642583573"/>
    <n v="-0.24280963106922432"/>
    <n v="-1.0398692438423447"/>
    <n v="-3.5248867674443187"/>
    <n v="-0.7056604080437805"/>
    <n v="-5.4644364393341839E-2"/>
    <n v="-2.1399123413321188"/>
    <n v="-315.90492531123704"/>
    <n v="0"/>
  </r>
  <r>
    <x v="68"/>
    <x v="11"/>
    <n v="2057"/>
    <x v="3"/>
    <n v="-1.9830266364171078E-2"/>
    <n v="-1.8551382236786824"/>
    <n v="-4.7705234854213927"/>
    <n v="-0.29913452651037725"/>
    <n v="-0.99924376102848489"/>
    <n v="-3.6035627258213596"/>
    <n v="-0.72363666918746328"/>
    <n v="-0.63187967397697664"/>
    <n v="-2.13914797075876"/>
    <n v="-240.34551718342991"/>
    <n v="-3.4450886480127715E-2"/>
  </r>
  <r>
    <x v="68"/>
    <x v="0"/>
    <n v="2058"/>
    <x v="4"/>
    <n v="-2.7484814233555865E-2"/>
    <n v="-2.3540987339095927"/>
    <n v="-7.0380640282329212"/>
    <n v="-0.5683989689128861"/>
    <n v="-1.3270774209811589"/>
    <n v="-4.203712889402083"/>
    <n v="-1.173227514088"/>
    <n v="-1.6258324727388047"/>
    <n v="-2.7600282979744182"/>
    <n v="-222.33035445652439"/>
    <n v="-8.3267602885092329E-2"/>
  </r>
  <r>
    <x v="68"/>
    <x v="1"/>
    <n v="2058"/>
    <x v="4"/>
    <n v="-2.1174691202419965E-2"/>
    <n v="-2.5055037391815813"/>
    <n v="-7.4328207713637511"/>
    <n v="-0.46500294092933364"/>
    <n v="-1.0496596924628183"/>
    <n v="-3.9425258381648596"/>
    <n v="-0.86026384337450634"/>
    <n v="-0.72464498781614994"/>
    <n v="-2.3107301907402737"/>
    <n v="-177.6119653810604"/>
    <n v="-3.1089824384505502E-2"/>
  </r>
  <r>
    <x v="68"/>
    <x v="2"/>
    <n v="2058"/>
    <x v="4"/>
    <n v="-3.317693552452898E-2"/>
    <n v="-4.2128202834676411"/>
    <n v="-10.345674394398952"/>
    <n v="-1.3153679143254429"/>
    <n v="-1.6655146897387314"/>
    <n v="-5.7405856379648217"/>
    <n v="-1.4269334916285155"/>
    <n v="-2.412646267188173"/>
    <n v="-3.0350390723468617"/>
    <n v="-79.878513868446973"/>
    <n v="-0.11920928303666539"/>
  </r>
  <r>
    <x v="69"/>
    <x v="3"/>
    <n v="2058"/>
    <x v="4"/>
    <n v="1.0083186286866651E-2"/>
    <n v="-10.350715987542387"/>
    <n v="-18.015401253893003"/>
    <n v="-4.5445896387129299"/>
    <n v="-3.5975832879318896"/>
    <n v="-11.804158501183146"/>
    <n v="-3.3768916138790175"/>
    <n v="-7.0445693097083204"/>
    <n v="-5.2071525569821997"/>
    <n v="-594.31535978272359"/>
    <n v="-0.25386860957740065"/>
  </r>
  <r>
    <x v="69"/>
    <x v="4"/>
    <n v="2058"/>
    <x v="4"/>
    <n v="0.16511217544744139"/>
    <n v="-10.170333825488854"/>
    <n v="-17.83085455003781"/>
    <n v="-2.1045050235874538"/>
    <n v="-2.6648420901004717"/>
    <n v="-9.8874644387626471"/>
    <n v="-1.0252439770967627"/>
    <n v="-2.6412546364651228"/>
    <n v="-3.0339587309589833"/>
    <n v="-351.79624761424606"/>
    <n v="1.9086031185854738E-2"/>
  </r>
  <r>
    <x v="69"/>
    <x v="5"/>
    <n v="2058"/>
    <x v="4"/>
    <n v="0.19889898111028892"/>
    <n v="-8.4519869569106412"/>
    <n v="-17.775193735413939"/>
    <n v="-0.83202550070338344"/>
    <n v="-2.2490384380819175"/>
    <n v="-8.0441058084031969"/>
    <n v="-0.40853167665498419"/>
    <n v="-1.501581596558706"/>
    <n v="-2.7723883327776737"/>
    <n v="-226.0855281881978"/>
    <n v="-1.3335827024565573E-2"/>
  </r>
  <r>
    <x v="69"/>
    <x v="6"/>
    <n v="2058"/>
    <x v="4"/>
    <n v="0.16822115788589193"/>
    <n v="-10.148895050836064"/>
    <n v="-22.019494160154608"/>
    <n v="-3.1491471304932359"/>
    <n v="-3.0185698680783131"/>
    <n v="-9.5143265271825896"/>
    <n v="-1.8756407024619779"/>
    <n v="-3.3319889084950844"/>
    <n v="-4.0010083186286867"/>
    <n v="-369.72960255440711"/>
    <n v="-0.14721451978825306"/>
  </r>
  <r>
    <x v="69"/>
    <x v="7"/>
    <n v="2058"/>
    <x v="4"/>
    <n v="0.15986729225790186"/>
    <n v="-6.9726859494051734"/>
    <n v="-17.749335241549236"/>
    <n v="-0.52172357432690653"/>
    <n v="-2.0312741406929753"/>
    <n v="-6.6840140839343931"/>
    <n v="-0.95708953706790678"/>
    <n v="-0.74322840856420314"/>
    <n v="-2.7894646966505929"/>
    <n v="-366.28231295282859"/>
    <n v="-2.1630060905697815E-2"/>
  </r>
  <r>
    <x v="69"/>
    <x v="8"/>
    <n v="2058"/>
    <x v="4"/>
    <n v="9.3773632467859844E-2"/>
    <n v="-4.1767918662297285"/>
    <n v="-15.972103184606338"/>
    <n v="-0.24787832955213845"/>
    <n v="-1.6867490126880094"/>
    <n v="-5.1140240315939831"/>
    <n v="-0.85152508192588861"/>
    <n v="-7.814469372321653E-2"/>
    <n v="-2.3945886900260485"/>
    <n v="-434.84715570120159"/>
    <n v="-5.0415931434333251E-4"/>
  </r>
  <r>
    <x v="69"/>
    <x v="9"/>
    <n v="2058"/>
    <x v="4"/>
    <n v="8.2942338811322451E-3"/>
    <n v="-2.8376037795685369"/>
    <n v="-10.378038169739057"/>
    <n v="-0.24687543199134798"/>
    <n v="-1.4605983232636999"/>
    <n v="-4.188588109971783"/>
    <n v="-0.79104222740837715"/>
    <n v="-0.40235165925335631"/>
    <n v="-2.3241744391227628"/>
    <n v="-351.02759052505752"/>
    <n v="-1.4636883319645137E-2"/>
  </r>
  <r>
    <x v="69"/>
    <x v="10"/>
    <n v="2058"/>
    <x v="4"/>
    <n v="-2.3093749237662328E-2"/>
    <n v="-2.2890459191556145"/>
    <n v="-6.5487042292461197"/>
    <n v="-0.24329752717987918"/>
    <n v="-1.2838172991697634"/>
    <n v="-3.7356578872472084"/>
    <n v="-0.75575107540434383"/>
    <n v="-0.15092253022922983"/>
    <n v="-2.235377346983582"/>
    <n v="-300.50415931434338"/>
    <n v="-6.5052814753978382E-3"/>
  </r>
  <r>
    <x v="69"/>
    <x v="11"/>
    <n v="2058"/>
    <x v="4"/>
    <n v="-2.2687169145449965E-2"/>
    <n v="-2.2739265607932109"/>
    <n v="-7.1511637677506101"/>
    <n v="-0.24048399294176959"/>
    <n v="-1.1508276615410469"/>
    <n v="-3.5301235190320139"/>
    <n v="-0.76464162675405423"/>
    <n v="-0.51693135030669679"/>
    <n v="-2.2028400974708009"/>
    <n v="-262.42735904545839"/>
    <n v="-2.9073187127132173E-2"/>
  </r>
  <r>
    <x v="69"/>
    <x v="0"/>
    <n v="2059"/>
    <x v="2"/>
    <n v="-3.5941680151573056E-2"/>
    <n v="-5.3647430007237125"/>
    <n v="-8.3340787301690558"/>
    <n v="-1.3866007464810493"/>
    <n v="-1.7860250290704764"/>
    <n v="-5.2591948087853826"/>
    <n v="-1.6313619619928927"/>
    <n v="-2.2469242216024137"/>
    <n v="-3.2661391967603692"/>
    <n v="-243.2127958886621"/>
    <n v="-0.11937191507355033"/>
  </r>
  <r>
    <x v="69"/>
    <x v="1"/>
    <n v="2059"/>
    <x v="2"/>
    <n v="-1.2772035963364422E-2"/>
    <n v="-6.5288631207461547"/>
    <n v="-10.485673472817409"/>
    <n v="-1.131501554491219"/>
    <n v="-1.8023695487774136"/>
    <n v="-5.9460549533652634"/>
    <n v="-1.6020502478783296"/>
    <n v="-2.6180993193849256"/>
    <n v="-3.2975380220149568"/>
    <n v="-262.4150911688094"/>
    <n v="-0.11528442987984204"/>
  </r>
  <r>
    <x v="69"/>
    <x v="2"/>
    <n v="2059"/>
    <x v="2"/>
    <n v="2.1304796831927923E-2"/>
    <n v="-11.238036380786649"/>
    <n v="-21.813021947193377"/>
    <n v="-3.5567626466737683"/>
    <n v="-3.5512331574196803"/>
    <n v="-11.253649056327605"/>
    <n v="-3.2284085642030624"/>
    <n v="-7.1317400814786502"/>
    <n v="-5.0398041910275913"/>
    <n v="-689.17358530456909"/>
    <n v="-0.35632679281491658"/>
  </r>
  <r>
    <x v="70"/>
    <x v="3"/>
    <n v="2059"/>
    <x v="2"/>
    <n v="0.15450043504069866"/>
    <n v="-6.5218699431601035"/>
    <n v="-13.07968156647178"/>
    <n v="-0.88797092139180489"/>
    <n v="-2.0104572399717022"/>
    <n v="-7.8185351732437773"/>
    <n v="-0.6157248916464052"/>
    <n v="-0.77786903242069649"/>
    <n v="-2.355237158167788"/>
    <n v="-290.18466867788283"/>
    <n v="3.9519584963041865E-2"/>
  </r>
  <r>
    <x v="70"/>
    <x v="4"/>
    <n v="2059"/>
    <x v="2"/>
    <n v="0.14710648564946521"/>
    <n v="-8.2872987864165086"/>
    <n v="-18.769131045410344"/>
    <n v="-2.3488422341459896"/>
    <n v="-2.9930858151175772"/>
    <n v="-8.8323310166012448"/>
    <n v="-1.8228960351471066"/>
    <n v="-3.913356620692138"/>
    <n v="-4.1288847275739133"/>
    <n v="-219.76610608952427"/>
    <n v="-0.20652526198278656"/>
  </r>
  <r>
    <x v="70"/>
    <x v="5"/>
    <n v="2059"/>
    <x v="2"/>
    <n v="0.25565756198313505"/>
    <n v="-15.766037551737318"/>
    <n v="-27.776088211616802"/>
    <n v="-4.4310724769672376"/>
    <n v="-4.1017426022752224"/>
    <n v="-12.429316050968879"/>
    <n v="-1.944266000959529"/>
    <n v="-6.8310334452783854"/>
    <n v="-5.5169665872480209"/>
    <n v="-1175.9650991648846"/>
    <n v="-0.25240492124543612"/>
  </r>
  <r>
    <x v="70"/>
    <x v="6"/>
    <n v="2059"/>
    <x v="2"/>
    <n v="0.33644231577178385"/>
    <n v="-9.6849004285354159"/>
    <n v="-22.214603814805482"/>
    <n v="-0.10889841189815982"/>
    <n v="-2.1818334593731619"/>
    <n v="-7.4203848416099492"/>
    <n v="1.0891521720863793"/>
    <n v="-0.52667843038400131"/>
    <n v="-2.5221409965549118"/>
    <n v="-553.75968406016307"/>
    <n v="5.0415931434333254E-2"/>
  </r>
  <r>
    <x v="70"/>
    <x v="7"/>
    <n v="2059"/>
    <x v="2"/>
    <n v="0.24459858347495869"/>
    <n v="-8.2181220878700874"/>
    <n v="-21.659659936410876"/>
    <n v="-1.1870512372232205"/>
    <n v="-2.4554184928889145"/>
    <n v="-6.990575473462517"/>
    <n v="-0.56628475243338194"/>
    <n v="-1.6567325597469444"/>
    <n v="-3.3741268692519739"/>
    <n v="-341.18266017222726"/>
    <n v="-8.5869715475251462E-2"/>
  </r>
  <r>
    <x v="70"/>
    <x v="8"/>
    <n v="2059"/>
    <x v="2"/>
    <n v="0.19611797327955635"/>
    <n v="-6.8184186202840094"/>
    <n v="-19.834635744895387"/>
    <n v="-0.65238215276027212"/>
    <n v="-2.1248634568523652"/>
    <n v="-6.082514074447527"/>
    <n v="-0.9365599529451305"/>
    <n v="-0.92429207629610954"/>
    <n v="-2.9651289807579193"/>
    <n v="-508.648012772036"/>
    <n v="-4.0836904461809931E-2"/>
  </r>
  <r>
    <x v="70"/>
    <x v="9"/>
    <n v="2059"/>
    <x v="2"/>
    <n v="0.12717825284402776"/>
    <n v="-4.3027557998650154"/>
    <n v="-13.523341763093912"/>
    <n v="-0.23484066126186195"/>
    <n v="-1.709100075623897"/>
    <n v="-4.5919155614464486"/>
    <n v="-0.81202176016653516"/>
    <n v="-0.21207217609796952"/>
    <n v="-2.5183570911633888"/>
    <n v="-387.0655488424664"/>
    <n v="-7.4810736967075141E-3"/>
  </r>
  <r>
    <x v="70"/>
    <x v="10"/>
    <n v="2059"/>
    <x v="2"/>
    <n v="6.8468087528562246E-2"/>
    <n v="-3.2555681143628483"/>
    <n v="-10.240288834497505"/>
    <n v="-0.24232173495856948"/>
    <n v="-1.4919863063824941"/>
    <n v="-3.9496816477877981"/>
    <n v="-0.78583800222805911"/>
    <n v="-6.114964586873968E-2"/>
    <n v="-2.4253315660651991"/>
    <n v="-356.63660684518248"/>
    <n v="0"/>
  </r>
  <r>
    <x v="70"/>
    <x v="11"/>
    <n v="2059"/>
    <x v="2"/>
    <n v="4.9911772119989921E-2"/>
    <n v="-2.9439542895554993"/>
    <n v="-8.7080077304428212"/>
    <n v="-0.23762709016049072"/>
    <n v="-1.3234182001512478"/>
    <n v="-3.6827157381732629"/>
    <n v="-0.73909755482732553"/>
    <n v="-0.40568019494160151"/>
    <n v="-2.3490462986303671"/>
    <n v="-352.49222754390377"/>
    <n v="-1.5124779430299976E-2"/>
  </r>
  <r>
    <x v="70"/>
    <x v="0"/>
    <n v="2060"/>
    <x v="4"/>
    <n v="5.5945420688421406E-2"/>
    <n v="-2.6570822186262473"/>
    <n v="-9.1737479366060324"/>
    <n v="-1.2421834977272175"/>
    <n v="-1.670556282882165"/>
    <n v="-4.9505192027777545"/>
    <n v="-1.2618619741902957"/>
    <n v="-2.0437968075331163"/>
    <n v="-2.9899899981297313"/>
    <n v="-299.66318905161125"/>
    <n v="-0.10457239971702025"/>
  </r>
  <r>
    <x v="70"/>
    <x v="1"/>
    <n v="2060"/>
    <x v="4"/>
    <n v="7.2094781951096545E-2"/>
    <n v="-3.0526846483488783"/>
    <n v="-9.8292580455423906"/>
    <n v="-0.46180993193849257"/>
    <n v="-1.2588858079153011"/>
    <n v="-4.3572809007646409"/>
    <n v="-0.87673304764305526"/>
    <n v="-0.71624233257709435"/>
    <n v="-2.4737417023779513"/>
    <n v="-275.64372741786406"/>
    <n v="-3.4282833375346614E-2"/>
  </r>
  <r>
    <x v="70"/>
    <x v="2"/>
    <n v="2060"/>
    <x v="4"/>
    <n v="7.9039169926083744E-2"/>
    <n v="-3.1269261731868561"/>
    <n v="-8.2605690494970609"/>
    <n v="-0.24346015921676412"/>
    <n v="-1.0766240841783423"/>
    <n v="-3.7977833253372579"/>
    <n v="-0.59897379184725597"/>
    <n v="-0.45585759938850351"/>
    <n v="-2.2137472860778846"/>
    <n v="-110.91602494775444"/>
    <n v="-2.2117957016352652E-2"/>
  </r>
  <r>
    <x v="71"/>
    <x v="3"/>
    <n v="2060"/>
    <x v="4"/>
    <n v="7.3672312708880514E-2"/>
    <n v="-4.2403050977011967"/>
    <n v="-10.195077128243494"/>
    <n v="-2.2290346975450692"/>
    <n v="-2.0498141928978586"/>
    <n v="-6.5348805061108983"/>
    <n v="-1.7234116948697726"/>
    <n v="-3.1844979142441274"/>
    <n v="-3.6068533140343315"/>
    <n v="-192.23123023004302"/>
    <n v="-0.17661839205705132"/>
  </r>
  <r>
    <x v="71"/>
    <x v="4"/>
    <n v="2060"/>
    <x v="4"/>
    <n v="0.11595664229896648"/>
    <n v="-2.9119546604313173"/>
    <n v="-9.6176212372764951"/>
    <n v="-0.74059264796641244"/>
    <n v="-1.4142538007527619"/>
    <n v="-5.4859487322131733"/>
    <n v="-0.65210399589718637"/>
    <n v="-0.78631468233616986"/>
    <n v="-2.5282720374120982"/>
    <n v="62.459254365758888"/>
    <n v="-3.5117303964604538E-2"/>
  </r>
  <r>
    <x v="71"/>
    <x v="5"/>
    <n v="2060"/>
    <x v="4"/>
    <n v="0.12620246062271806"/>
    <n v="-9.6479829561625348"/>
    <n v="-21.044422940875119"/>
    <n v="-2.8880197110028702"/>
    <n v="-2.9758410109207416"/>
    <n v="-9.2389633833968947"/>
    <n v="-2.1417012937378535"/>
    <n v="-4.773250282573164"/>
    <n v="-4.6670515624872939"/>
    <n v="-227.40821454418304"/>
    <n v="-0.24638753588069312"/>
  </r>
  <r>
    <x v="71"/>
    <x v="6"/>
    <n v="2060"/>
    <x v="4"/>
    <n v="0.21191496512898075"/>
    <n v="-10.656247374170238"/>
    <n v="-18.990336946475086"/>
    <n v="-1.5316359969750439"/>
    <n v="-2.3110662969498361"/>
    <n v="-7.9697504411393991"/>
    <n v="-1.0125199563061926"/>
    <n v="-2.2914040836904461"/>
    <n v="-3.2212419124443326"/>
    <n v="-294.38685824720608"/>
    <n v="-8.4194605495336514E-2"/>
  </r>
  <r>
    <x v="71"/>
    <x v="7"/>
    <n v="2060"/>
    <x v="4"/>
    <n v="0.18816526667588249"/>
    <n v="-5.5075339291086944"/>
    <n v="-13.568553469347927"/>
    <n v="-0.21516218479878352"/>
    <n v="-1.5541117444725436"/>
    <n v="-5.5769778088585671"/>
    <n v="-0.57181424168746997"/>
    <n v="-0.12457614025386861"/>
    <n v="-2.3319807768932401"/>
    <n v="-237.39528529725067"/>
    <n v="-1.7889524057344056E-3"/>
  </r>
  <r>
    <x v="71"/>
    <x v="8"/>
    <n v="2060"/>
    <x v="4"/>
    <n v="9.1925048315267613E-2"/>
    <n v="-3.0802453575329807"/>
    <n v="-10.528695067641374"/>
    <n v="-0.25291992269557184"/>
    <n v="-1.4099655491135199"/>
    <n v="-4.5675153348458108"/>
    <n v="-0.75472649357196864"/>
    <n v="-0.17091000756238972"/>
    <n v="-2.3703890429375685"/>
    <n v="-302.37022098983283"/>
    <n v="-4.0332745147466601E-3"/>
  </r>
  <r>
    <x v="71"/>
    <x v="9"/>
    <n v="2060"/>
    <x v="4"/>
    <n v="2.5370597754051569E-2"/>
    <n v="-1.8837668832383292"/>
    <n v="-6.4636476739552924"/>
    <n v="-0.24687543199134798"/>
    <n v="-1.2077055059076087"/>
    <n v="-3.9134147035624549"/>
    <n v="-0.68598193158070209"/>
    <n v="-0.26606601234377159"/>
    <n v="-2.2548931914097756"/>
    <n v="-394.74373256787862"/>
    <n v="-1.1546874618831164E-2"/>
  </r>
  <r>
    <x v="71"/>
    <x v="10"/>
    <n v="2060"/>
    <x v="4"/>
    <n v="-8.4568659180171892E-3"/>
    <n v="-1.4422209030957009"/>
    <n v="-4.462623092122918"/>
    <n v="-0.24248436699545442"/>
    <n v="-1.0854062141701295"/>
    <n v="-3.6227912536490563"/>
    <n v="-0.67622400936760529"/>
    <n v="-0.14132724005301806"/>
    <n v="-2.1939061775779205"/>
    <n v="-352.88257153776726"/>
    <n v="-8.6194979549021368E-3"/>
  </r>
  <r>
    <x v="71"/>
    <x v="11"/>
    <n v="2060"/>
    <x v="4"/>
    <n v="-1.3108142172926645E-2"/>
    <n v="-1.2440971346945635"/>
    <n v="-4.9306780942777912"/>
    <n v="-0.23745903705570959"/>
    <n v="-0.99571464582808167"/>
    <n v="-3.5149987396017139"/>
    <n v="-0.6616250735232333"/>
    <n v="-0.25107133854297953"/>
    <n v="-2.1446937232165362"/>
    <n v="-246.14755062599781"/>
    <n v="-1.4620620115956643E-2"/>
  </r>
  <r>
    <x v="71"/>
    <x v="0"/>
    <n v="2061"/>
    <x v="3"/>
    <n v="-1.2847930913910732E-2"/>
    <n v="-1.7939939988778391"/>
    <n v="-6.9061694463192316"/>
    <n v="-0.65898501345780092"/>
    <n v="-1.1439537474487098"/>
    <n v="-4.0132707742098113"/>
    <n v="-0.91854574432617475"/>
    <n v="-0.75949161225269768"/>
    <n v="-2.4437089862331978"/>
    <n v="-209.00461061824569"/>
    <n v="-3.0412190897484898E-2"/>
  </r>
  <r>
    <x v="71"/>
    <x v="1"/>
    <n v="2061"/>
    <x v="3"/>
    <n v="-1.7309469792454416E-2"/>
    <n v="-4.4498781614990328"/>
    <n v="-12.746659944542476"/>
    <n v="-2.5355852449373999"/>
    <n v="-2.2715738173262752"/>
    <n v="-7.0721788085034873"/>
    <n v="-2.3199731115032352"/>
    <n v="-4.8491723384589536"/>
    <n v="-4.2878749684900432"/>
    <n v="-279.3338374926476"/>
    <n v="-0.26569195865893624"/>
  </r>
  <r>
    <x v="71"/>
    <x v="2"/>
    <n v="2061"/>
    <x v="3"/>
    <n v="5.122909161875798E-2"/>
    <n v="-12.806622376541956"/>
    <n v="-24.201436040885696"/>
    <n v="-4.2331492880782573"/>
    <n v="-4.0815762297014899"/>
    <n v="-12.64561666002586"/>
    <n v="-3.7369589435422883"/>
    <n v="-8.981354236971141"/>
    <n v="-5.7210697935386294"/>
    <n v="-804.45579254657355"/>
    <n v="-0.34965887930263384"/>
  </r>
  <r>
    <x v="72"/>
    <x v="3"/>
    <n v="2061"/>
    <x v="3"/>
    <n v="0.14392935264317716"/>
    <n v="-5.6817128406124722"/>
    <n v="-13.465770022036642"/>
    <n v="-0.35323678411410259"/>
    <n v="-1.7959455833204583"/>
    <n v="-7.1411727396179776"/>
    <n v="-0.89024776990819432"/>
    <n v="-0.65410605235125263"/>
    <n v="-2.2000861949795492"/>
    <n v="-276.72654236157979"/>
    <n v="3.7568000520422522E-2"/>
  </r>
  <r>
    <x v="72"/>
    <x v="4"/>
    <n v="2061"/>
    <x v="3"/>
    <n v="0.12639994238179264"/>
    <n v="-3.4626742050487955"/>
    <n v="-14.261226547589038"/>
    <n v="-0.53134790593827641"/>
    <n v="-1.6696676149663292"/>
    <n v="-5.8945226691634556"/>
    <n v="-0.92513234182001503"/>
    <n v="-0.31942093701609714"/>
    <n v="-2.4361698296661745"/>
    <n v="-174.44128344556881"/>
    <n v="-9.362958694947604E-3"/>
  </r>
  <r>
    <x v="72"/>
    <x v="5"/>
    <n v="2061"/>
    <x v="3"/>
    <n v="0.11010188897110841"/>
    <n v="-4.3465038177870658"/>
    <n v="-16.348260243785422"/>
    <n v="-0.90732413378111354"/>
    <n v="-1.7354464655992585"/>
    <n v="-5.3722240744204193"/>
    <n v="-1.0655651056701658"/>
    <n v="-1.1486700765183733"/>
    <n v="-2.7862120559128942"/>
    <n v="-199.8350911145987"/>
    <n v="-5.0090667360563355E-2"/>
  </r>
  <r>
    <x v="72"/>
    <x v="6"/>
    <n v="2061"/>
    <x v="3"/>
    <n v="0.10335265944038316"/>
    <n v="-3.838500966305352"/>
    <n v="-13.821863708932021"/>
    <n v="-0.30047895134862612"/>
    <n v="-1.3634148390891521"/>
    <n v="-4.3624905470128565"/>
    <n v="-0.72498109402571209"/>
    <n v="-0.24670195781867069"/>
    <n v="-2.4034955045794466"/>
    <n v="-280.27342240147885"/>
    <n v="-7.2262835055877652E-3"/>
  </r>
  <r>
    <x v="72"/>
    <x v="7"/>
    <n v="2061"/>
    <x v="3"/>
    <n v="4.0983273295006381E-2"/>
    <n v="-2.2412321003114402"/>
    <n v="-8.1896614814152233"/>
    <n v="-0.25663335420444472"/>
    <n v="-1.1441163794855946"/>
    <n v="-3.8605592915748472"/>
    <n v="-0.59832326369971611"/>
    <n v="-8.8309196028525647E-2"/>
    <n v="-2.2439968449384842"/>
    <n v="-361.16021695113716"/>
    <n v="-8.1316018442472977E-4"/>
  </r>
  <r>
    <x v="72"/>
    <x v="8"/>
    <n v="2061"/>
    <x v="3"/>
    <n v="-9.9151331820855389E-3"/>
    <n v="-1.4052600621796489"/>
    <n v="-7.3607259894126544"/>
    <n v="-0.57490967145618022"/>
    <n v="-1.1909923535837326"/>
    <n v="-4.01814973531636"/>
    <n v="-0.82564490378959765"/>
    <n v="-0.6586001176371733"/>
    <n v="-2.4433240904125699"/>
    <n v="-409.99008486681782"/>
    <n v="-2.0670531888076632E-2"/>
  </r>
  <r>
    <x v="72"/>
    <x v="9"/>
    <n v="2061"/>
    <x v="3"/>
    <n v="-1.8865316278653729E-2"/>
    <n v="-0.93985054115810274"/>
    <n v="-5.2440700293550817"/>
    <n v="-0.24687543199134798"/>
    <n v="-0.95318636818266822"/>
    <n v="-3.4804882213747286"/>
    <n v="-0.64451076217504089"/>
    <n v="-0.11026452100799336"/>
    <n v="-2.1108012067297142"/>
    <n v="-421.23714190458378"/>
    <n v="-6.3426494385128923E-3"/>
  </r>
  <r>
    <x v="72"/>
    <x v="10"/>
    <n v="2061"/>
    <x v="3"/>
    <n v="-1.7726892020459111E-2"/>
    <n v="-0.92440049765403298"/>
    <n v="-4.3692723029509581"/>
    <n v="-0.24248436699545442"/>
    <n v="-0.89756621156801675"/>
    <n v="-3.4121827658830512"/>
    <n v="-0.67638664140449023"/>
    <n v="-0.4174764386836563"/>
    <n v="-2.0792505915740342"/>
    <n v="-316.78590305504275"/>
    <n v="-1.7076363872919328E-2"/>
  </r>
  <r>
    <x v="72"/>
    <x v="11"/>
    <n v="2061"/>
    <x v="3"/>
    <n v="-2.0166372573733299E-2"/>
    <n v="-1.0059658852197295"/>
    <n v="-5.6017141416687668"/>
    <n v="-0.52314931518359808"/>
    <n v="-0.99789933619023596"/>
    <n v="-3.8485841525922191"/>
    <n v="-0.86228048063187956"/>
    <n v="-1.0757079237038907"/>
    <n v="-2.2609864717250656"/>
    <n v="-248.95353331652805"/>
    <n v="-5.1256196958238798E-2"/>
  </r>
  <r>
    <x v="72"/>
    <x v="0"/>
    <n v="2062"/>
    <x v="0"/>
    <n v="-1.658846776226449E-2"/>
    <n v="-1.1089878595184466"/>
    <n v="-6.0843897639395985"/>
    <n v="-0.24264699903233938"/>
    <n v="-0.83739235792058675"/>
    <n v="-3.4678029224977025"/>
    <n v="-0.68907194028151597"/>
    <n v="-0.26232547549541779"/>
    <n v="-2.0237930669962672"/>
    <n v="-241.37066280686631"/>
    <n v="-1.0245818323751595E-2"/>
  </r>
  <r>
    <x v="72"/>
    <x v="1"/>
    <n v="2062"/>
    <x v="0"/>
    <n v="-2.1846903621544407E-2"/>
    <n v="-1.2461137719519368"/>
    <n v="-7.2550205865053359"/>
    <n v="-0.83404755902865313"/>
    <n v="-1.0614234097974959"/>
    <n v="-4.1161246954037471"/>
    <n v="-0.96714561801529275"/>
    <n v="-0.97706075119737834"/>
    <n v="-2.3890429375682714"/>
    <n v="-170.26703638349719"/>
    <n v="-4.9239559700865472E-2"/>
  </r>
  <r>
    <x v="72"/>
    <x v="2"/>
    <n v="2062"/>
    <x v="0"/>
    <n v="-1.658846776226449E-2"/>
    <n v="-1.2890215243500818"/>
    <n v="-6.7397968725859307"/>
    <n v="-0.30867560600762739"/>
    <n v="-0.83218813274026848"/>
    <n v="-3.5468420924237867"/>
    <n v="-0.6570334290151818"/>
    <n v="-0.27143286956097479"/>
    <n v="-1.9902908673979687"/>
    <n v="-121.38529969018595"/>
    <n v="-1.1384242581946216E-2"/>
  </r>
  <r>
    <x v="73"/>
    <x v="3"/>
    <n v="2062"/>
    <x v="0"/>
    <n v="-1.7076363872919328E-2"/>
    <n v="-1.2856062515754978"/>
    <n v="-4.8890442928352451"/>
    <n v="-0.32493880969612204"/>
    <n v="-0.8505655529082673"/>
    <n v="-3.533994161509876"/>
    <n v="-0.6954145897200289"/>
    <n v="-0.32331248932727252"/>
    <n v="-2.0350146775413287"/>
    <n v="-122.83044796994561"/>
    <n v="-1.0571082397521489E-2"/>
  </r>
  <r>
    <x v="73"/>
    <x v="4"/>
    <n v="2062"/>
    <x v="0"/>
    <n v="-5.653786596564514E-2"/>
    <n v="-4.1161006878173501"/>
    <n v="-12.482444452446975"/>
    <n v="-3.2113147754690483"/>
    <n v="-2.5406028304944357"/>
    <n v="-8.3326731247074086"/>
    <n v="-2.367388094637906"/>
    <n v="-4.2983182685728689"/>
    <n v="-4.1339263207173467"/>
    <n v="-189.65086967481727"/>
    <n v="-0.2385753898231841"/>
  </r>
  <r>
    <x v="73"/>
    <x v="5"/>
    <n v="2062"/>
    <x v="0"/>
    <n v="6.3426494385128906E-3"/>
    <n v="-8.080860648739197"/>
    <n v="-18.082405653089598"/>
    <n v="-2.7850736316546998"/>
    <n v="-2.8639501695438985"/>
    <n v="-9.6365987135805877"/>
    <n v="-2.597233629052587"/>
    <n v="-4.8165104043845606"/>
    <n v="-4.2046886816233933"/>
    <n v="-355.45036876814362"/>
    <n v="-0.23955699033152536"/>
  </r>
  <r>
    <x v="73"/>
    <x v="6"/>
    <n v="2062"/>
    <x v="0"/>
    <n v="5.1592303167801029E-2"/>
    <n v="-5.3210654566843125"/>
    <n v="-12.591714981934292"/>
    <n v="-0.60936055793630783"/>
    <n v="-1.5702882110746996"/>
    <n v="-6.5586085202924114"/>
    <n v="-1.1157045626417947"/>
    <n v="-0.53676161667086797"/>
    <n v="-2.3028316948155618"/>
    <n v="-176.15309637845553"/>
    <n v="-2.0334425678514411E-2"/>
  </r>
  <r>
    <x v="73"/>
    <x v="7"/>
    <n v="2062"/>
    <x v="0"/>
    <n v="8.6194979549021368E-3"/>
    <n v="-1.9946819323938623"/>
    <n v="-6.1047187685502156"/>
    <n v="-0.25061596883970172"/>
    <n v="-1.2649519828911098"/>
    <n v="-4.9210828041015793"/>
    <n v="-0.78892801092887277"/>
    <n v="-7.302178456134073E-2"/>
    <n v="-2.0933995787830244"/>
    <n v="-213.52122754661437"/>
    <n v="-6.5052814753978382E-4"/>
  </r>
  <r>
    <x v="73"/>
    <x v="8"/>
    <n v="2062"/>
    <x v="0"/>
    <n v="-2.1846903621544407E-2"/>
    <n v="-1.2578774892866145"/>
    <n v="-4.1213343416519619"/>
    <n v="-0.24720611713301402"/>
    <n v="-1.1135198722796404"/>
    <n v="-4.0028569027812786"/>
    <n v="-0.74128224518947983"/>
    <n v="-0.29258045542391398"/>
    <n v="-2.0326023023275357"/>
    <n v="-280.74010587345606"/>
    <n v="-1.613309805898664E-2"/>
  </r>
  <r>
    <x v="73"/>
    <x v="9"/>
    <n v="2062"/>
    <x v="0"/>
    <n v="-2.0003740536848356E-2"/>
    <n v="-0.73281995820356638"/>
    <n v="-3.7579384763004464"/>
    <n v="-0.24720069606511788"/>
    <n v="-1.0076681005391253"/>
    <n v="-3.5824585085015892"/>
    <n v="-0.73883734356830955"/>
    <n v="-6.2775966237589145E-2"/>
    <n v="-1.9860624344389601"/>
    <n v="-268.02377680379266"/>
    <n v="-9.7579222130967573E-4"/>
  </r>
  <r>
    <x v="73"/>
    <x v="10"/>
    <n v="2062"/>
    <x v="0"/>
    <n v="-1.9515844426193515E-2"/>
    <n v="-0.70614830415443541"/>
    <n v="-3.4557681517682162"/>
    <n v="-0.25468176976182538"/>
    <n v="-0.98197223871130357"/>
    <n v="-3.52163412670662"/>
    <n v="-0.80307699813786326"/>
    <n v="-0.16637257373329972"/>
    <n v="-2.0462362880863902"/>
    <n v="-240.44544914902787"/>
    <n v="-3.2526407376989191E-3"/>
  </r>
  <r>
    <x v="73"/>
    <x v="11"/>
    <n v="2062"/>
    <x v="0"/>
    <n v="-1.9326107049827745E-2"/>
    <n v="-0.68985799512645996"/>
    <n v="-3.7259053861020077"/>
    <n v="-0.42450214267708591"/>
    <n v="-0.96126375934795394"/>
    <n v="-3.5262582976220482"/>
    <n v="-0.8469876480967985"/>
    <n v="-0.71775481052012435"/>
    <n v="-2.0736072598941266"/>
    <n v="-204.3556003697168"/>
    <n v="-3.6635576842282164E-2"/>
  </r>
  <r>
    <x v="73"/>
    <x v="0"/>
    <n v="2063"/>
    <x v="0"/>
    <n v="-2.0003740536848356E-2"/>
    <n v="-0.89057303398196408"/>
    <n v="-5.5236345007603038"/>
    <n v="-0.30900087008139732"/>
    <n v="-0.99286858518259502"/>
    <n v="-3.6471860591817986"/>
    <n v="-0.88390512046968128"/>
    <n v="-0.60320222480626451"/>
    <n v="-2.1641445148279757"/>
    <n v="-187.35438333997413"/>
    <n v="-2.650902201224619E-2"/>
  </r>
  <r>
    <x v="73"/>
    <x v="1"/>
    <n v="2063"/>
    <x v="0"/>
    <n v="-2.8737080917569952E-2"/>
    <n v="-1.1224266868330393"/>
    <n v="-7.5472649357196877"/>
    <n v="-1.1683051844382826"/>
    <n v="-1.3645912108226199"/>
    <n v="-4.8802621628434588"/>
    <n v="-1.3654314763465256"/>
    <n v="-1.9648769011007476"/>
    <n v="-2.7438030417611965"/>
    <n v="-197.75565078564824"/>
    <n v="-9.1588942105705409E-2"/>
  </r>
  <r>
    <x v="73"/>
    <x v="2"/>
    <n v="2063"/>
    <x v="0"/>
    <n v="-7.7250217520349329E-2"/>
    <n v="-10.514161184611757"/>
    <n v="-18.600551322605043"/>
    <n v="-4.7771534514584033"/>
    <n v="-3.9552111370418861"/>
    <n v="-13.221171438561683"/>
    <n v="-3.6979272546899011"/>
    <n v="-8.6502354098733907"/>
    <n v="-5.3697845938671458"/>
    <n v="-821.70340795433276"/>
    <n v="-0.24378542329053401"/>
  </r>
  <r>
    <x v="74"/>
    <x v="3"/>
    <n v="2063"/>
    <x v="0"/>
    <n v="6.5052814753978371E-4"/>
    <n v="-1.3015441911902226"/>
    <n v="-9.9912991860266569"/>
    <n v="-0.24476121551184368"/>
    <n v="-1.5812712946323297"/>
    <n v="-6.7233710368605504"/>
    <n v="-0.83104970848207405"/>
    <n v="-0.39324426518779931"/>
    <n v="-1.8315619993982613"/>
    <n v="-212.61536710116525"/>
    <n v="3.7730632557307457E-2"/>
  </r>
  <r>
    <x v="74"/>
    <x v="4"/>
    <n v="2063"/>
    <x v="0"/>
    <n v="-4.6814793474738003E-3"/>
    <n v="-4.0384961647880733"/>
    <n v="-17.054629262847058"/>
    <n v="-1.6741690374158233"/>
    <n v="-2.160682775757139"/>
    <n v="-7.3142713097338765"/>
    <n v="-1.7461917966077281"/>
    <n v="-2.277359645648025"/>
    <n v="-3.1194857574993704"/>
    <n v="-395.60787208757978"/>
    <n v="-0.12549965789189382"/>
  </r>
  <r>
    <x v="74"/>
    <x v="5"/>
    <n v="2063"/>
    <x v="0"/>
    <n v="-5.0415931434333256E-3"/>
    <n v="-0.51716987729412822"/>
    <n v="-12.303113590346161"/>
    <n v="-0.24118331070037488"/>
    <n v="-1.3804207290794213"/>
    <n v="-4.8204135732697981"/>
    <n v="-0.71834570692080635"/>
    <n v="-0.13482195857762019"/>
    <n v="-2.1116143669141385"/>
    <n v="-158.62397033591645"/>
    <n v="-2.927376663929027E-3"/>
  </r>
  <r>
    <x v="74"/>
    <x v="6"/>
    <n v="2063"/>
    <x v="0"/>
    <n v="-1.3444248382488866E-2"/>
    <n v="-0.6278463994622302"/>
    <n v="-8.6770859591630938"/>
    <n v="-0.79909251323418196"/>
    <n v="-1.3973615662549366"/>
    <n v="-4.5424754222334247"/>
    <n v="-0.87438030417611956"/>
    <n v="-0.50903285438198476"/>
    <n v="-2.3292160322661961"/>
    <n v="-164.00470548693386"/>
    <n v="-1.6973363582892191E-2"/>
  </r>
  <r>
    <x v="74"/>
    <x v="7"/>
    <n v="2063"/>
    <x v="0"/>
    <n v="-2.1142164795042977E-2"/>
    <n v="-0.52627727135968516"/>
    <n v="-5.7080592305878337"/>
    <n v="-0.24801385624954259"/>
    <n v="-1.068167218260325"/>
    <n v="-3.5658700407393247"/>
    <n v="-0.66223765419549996"/>
    <n v="-6.4564918643323546E-2"/>
    <n v="-1.9792318888897924"/>
    <n v="-243.03861697715828"/>
    <n v="-4.8789611065483786E-4"/>
  </r>
  <r>
    <x v="74"/>
    <x v="8"/>
    <n v="2063"/>
    <x v="0"/>
    <n v="-1.9494160154608853E-2"/>
    <n v="-0.48550541971262917"/>
    <n v="-4.3976136459121076"/>
    <n v="-0.25291992269557184"/>
    <n v="-0.97941349466431393"/>
    <n v="-3.401394840769683"/>
    <n v="-0.7024619779850434"/>
    <n v="-5.2768674901268797E-2"/>
    <n v="-1.9388286698596757"/>
    <n v="-219.58944626501975"/>
    <n v="-1.6805310478111083E-4"/>
  </r>
  <r>
    <x v="74"/>
    <x v="9"/>
    <n v="2063"/>
    <x v="0"/>
    <n v="-1.7889524057344057E-2"/>
    <n v="-0.46724184197044977"/>
    <n v="-5.2510632069411356"/>
    <n v="-0.24752596013888775"/>
    <n v="-0.89935516397375104"/>
    <n v="-3.2012490140432761"/>
    <n v="-0.72338730006423979"/>
    <n v="-5.0578563471218189E-2"/>
    <n v="-1.898403766557974"/>
    <n v="-206.50365515502898"/>
    <n v="-1.6263203688494595E-4"/>
  </r>
  <r>
    <x v="74"/>
    <x v="10"/>
    <n v="2063"/>
    <x v="0"/>
    <n v="-1.6751099799149433E-2"/>
    <n v="-0.4584597119786627"/>
    <n v="-4.1484179968612018"/>
    <n v="-0.24362279125364905"/>
    <n v="-0.84649975198614369"/>
    <n v="-3.1622173251908894"/>
    <n v="-0.71249095359294834"/>
    <n v="-0.12912983728664709"/>
    <n v="-1.8679915756604892"/>
    <n v="-225.88662920708751"/>
    <n v="-7.8063377704774058E-3"/>
  </r>
  <r>
    <x v="74"/>
    <x v="11"/>
    <n v="2063"/>
    <x v="0"/>
    <n v="-1.6637257373329974E-2"/>
    <n v="-0.4544155953281237"/>
    <n v="-3.9705907066633053"/>
    <n v="-0.25913788757247291"/>
    <n v="-0.8409377363246785"/>
    <n v="-3.1988908495084449"/>
    <n v="-0.71691454499621876"/>
    <n v="-0.19359717670783969"/>
    <n v="-1.89261406604487"/>
    <n v="-259.39131165448282"/>
    <n v="-6.3860179816822111E-3"/>
  </r>
  <r>
    <x v="74"/>
    <x v="0"/>
    <n v="2064"/>
    <x v="4"/>
    <n v="-1.5612675540954812E-2"/>
    <n v="-0.45309285476145944"/>
    <n v="-4.7070590435609905"/>
    <n v="-0.24638753588069312"/>
    <n v="-0.7886027468551029"/>
    <n v="-3.2184880099530799"/>
    <n v="-0.69232458101921501"/>
    <n v="-0.20686795091765126"/>
    <n v="-1.8396936012425089"/>
    <n v="-260.3953584816673"/>
    <n v="-6.8305455491677299E-3"/>
  </r>
  <r>
    <x v="74"/>
    <x v="1"/>
    <n v="2064"/>
    <x v="4"/>
    <n v="-2.4031593983698845E-2"/>
    <n v="-0.48785816317956476"/>
    <n v="-7.0557096042349388"/>
    <n v="-1.0330224350894883"/>
    <n v="-1.1575497857322914"/>
    <n v="-4.2606503655155032"/>
    <n v="-1.129989076548189"/>
    <n v="-1.1116712881270481"/>
    <n v="-2.4418116124695404"/>
    <n v="-183.09402571212505"/>
    <n v="-4.1845223090496597E-2"/>
  </r>
  <r>
    <x v="74"/>
    <x v="2"/>
    <n v="2064"/>
    <x v="4"/>
    <n v="-4.9602771249908514E-2"/>
    <n v="-2.6751343747204763"/>
    <n v="-13.096757930344697"/>
    <n v="-1.9758166161152086"/>
    <n v="-2.269692706766306"/>
    <n v="-7.4088650723305971"/>
    <n v="-2.1521097440984902"/>
    <n v="-3.9462663750132139"/>
    <n v="-3.7089862331980776"/>
    <n v="-312.0916919423957"/>
    <n v="-0.20198898981110289"/>
  </r>
  <r>
    <x v="75"/>
    <x v="3"/>
    <n v="2064"/>
    <x v="4"/>
    <n v="-9.237499695064931E-2"/>
    <n v="-11.591435796937636"/>
    <n v="-20.364295762622277"/>
    <n v="-4.5088105905982419"/>
    <n v="-4.0036754840335993"/>
    <n v="-12.741894825861745"/>
    <n v="-3.7400489522431024"/>
    <n v="-7.6981874659489167"/>
    <n v="-5.2647242980394706"/>
    <n v="-856.04495149499496"/>
    <n v="-0.23711750977825122"/>
  </r>
  <r>
    <x v="75"/>
    <x v="4"/>
    <n v="2064"/>
    <x v="4"/>
    <n v="-4.3635857896612562E-2"/>
    <n v="-1.0335265944038314"/>
    <n v="-15.521848352355205"/>
    <n v="-0.59821110367427821"/>
    <n v="-2.0517545613379342"/>
    <n v="-7.8819224116200033"/>
    <n v="-1.2350164721017358"/>
    <n v="-0.93356397173230876"/>
    <n v="-2.1934407134723539"/>
    <n v="-323.21931799414125"/>
    <n v="5.2675955946906806E-2"/>
  </r>
  <r>
    <x v="75"/>
    <x v="5"/>
    <n v="2064"/>
    <x v="4"/>
    <n v="-3.9356952926156923E-2"/>
    <n v="-13.700773315335384"/>
    <n v="-27.926034949624725"/>
    <n v="-4.0131081421729267"/>
    <n v="-4.0752335802629762"/>
    <n v="-12.337916846239542"/>
    <n v="-3.4642250176862346"/>
    <n v="-7.0855525830033255"/>
    <n v="-5.138033941306098"/>
    <n v="-1013.386080323963"/>
    <n v="-0.26281337160607265"/>
  </r>
  <r>
    <x v="75"/>
    <x v="6"/>
    <n v="2064"/>
    <x v="4"/>
    <n v="1.3612301487269978E-2"/>
    <n v="-1.1052852701453657"/>
    <n v="-15.407444752541805"/>
    <n v="-0.75186959079068971"/>
    <n v="-2.1226787664902109"/>
    <n v="-7.0982270397445593"/>
    <n v="-1.1135198722796402"/>
    <n v="-0.71489790773884554"/>
    <n v="-2.3666918746323842"/>
    <n v="-281.451810772204"/>
    <n v="-7.5623897151499862E-3"/>
  </r>
  <r>
    <x v="75"/>
    <x v="7"/>
    <n v="2064"/>
    <x v="4"/>
    <n v="-2.1142164795042977E-2"/>
    <n v="-0.86975613326069101"/>
    <n v="-9.8761557039121151"/>
    <n v="-0.26086178716345326"/>
    <n v="-1.6988542573001457"/>
    <n v="-5.3686461696089509"/>
    <n v="-0.93887474893679301"/>
    <n v="-0.25321808142986091"/>
    <n v="-2.3105133480244273"/>
    <n v="-211.90238825146167"/>
    <n v="-1.5287411467184918E-2"/>
  </r>
  <r>
    <x v="75"/>
    <x v="8"/>
    <n v="2064"/>
    <x v="4"/>
    <n v="-2.9577346441475506E-2"/>
    <n v="-0.66364171078060663"/>
    <n v="-10.270229392488025"/>
    <n v="-0.26552390555415512"/>
    <n v="-1.480043693807243"/>
    <n v="-4.282833375346609"/>
    <n v="-0.89034534913032526"/>
    <n v="-0.31896479287454838"/>
    <n v="-2.2460297453995457"/>
    <n v="-239.55600369716831"/>
    <n v="-1.445256701117553E-2"/>
  </r>
  <r>
    <x v="75"/>
    <x v="9"/>
    <n v="2064"/>
    <x v="4"/>
    <n v="-2.4557437569626844E-2"/>
    <n v="-0.54546785171210865"/>
    <n v="-6.9343047887003264"/>
    <n v="-0.24687543199134798"/>
    <n v="-1.2364913764362442"/>
    <n v="-3.6247428380916755"/>
    <n v="-0.80031225351081903"/>
    <n v="-0.15612675540954815"/>
    <n v="-2.0681916130658573"/>
    <n v="-267.72746123258827"/>
    <n v="-3.5779048114688112E-3"/>
  </r>
  <r>
    <x v="75"/>
    <x v="10"/>
    <n v="2064"/>
    <x v="4"/>
    <n v="-2.1792692942582761E-2"/>
    <n v="-0.49179927954007663"/>
    <n v="-3.8485245208453613"/>
    <n v="-0.24248436699545442"/>
    <n v="-1.0971157208258455"/>
    <n v="-3.3585141937110192"/>
    <n v="-0.785838002228059"/>
    <n v="-5.8222269204810662E-2"/>
    <n v="-2.001349845906145"/>
    <n v="-298.43645559738815"/>
    <n v="-4.8789611065483786E-4"/>
  </r>
  <r>
    <x v="75"/>
    <x v="11"/>
    <n v="2064"/>
    <x v="4"/>
    <n v="-1.9830266364171078E-2"/>
    <n v="-0.4687001092345181"/>
    <n v="-3.7652298126207882"/>
    <n v="-0.23745903705570959"/>
    <n v="-0.99907570792370393"/>
    <n v="-3.231997311150324"/>
    <n v="-0.73993782035123101"/>
    <n v="-5.9658852197294353E-2"/>
    <n v="-1.9438702630031088"/>
    <n v="-294.87807747248132"/>
    <n v="-5.0415931434333251E-4"/>
  </r>
  <r>
    <x v="75"/>
    <x v="0"/>
    <n v="2065"/>
    <x v="2"/>
    <n v="-5.0741195508103139E-2"/>
    <n v="-2.0333883571724796"/>
    <n v="-11.115411824975402"/>
    <n v="-2.692210738593396"/>
    <n v="-2.3287281361555414"/>
    <n v="-6.6214007497336898"/>
    <n v="-2.3105133480244273"/>
    <n v="-3.8664140449027049"/>
    <n v="-3.9082104783821365"/>
    <n v="-265.37726566756385"/>
    <n v="-0.18718947445457279"/>
  </r>
  <r>
    <x v="75"/>
    <x v="1"/>
    <n v="2065"/>
    <x v="2"/>
    <n v="-4.1845223090496597E-2"/>
    <n v="-4.3282077136375099"/>
    <n v="-13.546088563986219"/>
    <n v="-1.3850936896059154"/>
    <n v="-1.9235358373245948"/>
    <n v="-7.1899840349550468"/>
    <n v="-1.5768422821611632"/>
    <n v="-2.7970758759768088"/>
    <n v="-2.9135366775901179"/>
    <n v="-273.37568271573815"/>
    <n v="-0.14418956390219309"/>
  </r>
  <r>
    <x v="75"/>
    <x v="2"/>
    <n v="2065"/>
    <x v="2"/>
    <n v="-8.440602714328696E-2"/>
    <n v="-12.106491457752261"/>
    <n v="-25.40800312253511"/>
    <n v="-3.789976987566781"/>
    <n v="-3.7285020776242717"/>
    <n v="-11.817494328207715"/>
    <n v="-3.0745586573099035"/>
    <n v="-6.7010904478073128"/>
    <n v="-4.5732128772046803"/>
    <n v="-603.07797393008445"/>
    <n v="-0.28281711214292105"/>
  </r>
  <r>
    <x v="76"/>
    <x v="3"/>
    <n v="2065"/>
    <x v="2"/>
    <n v="-2.1304796831927923E-2"/>
    <n v="-21.355863291509792"/>
    <n v="-30.910007562389712"/>
    <n v="-4.3565870040739325"/>
    <n v="-4.4284703643770795"/>
    <n v="-13.776722476560659"/>
    <n v="-3.5956317034892704"/>
    <n v="-8.1132244240793003"/>
    <n v="-5.5844588825552739"/>
    <n v="-1724.7896761182985"/>
    <n v="-0.24183383884791468"/>
  </r>
  <r>
    <x v="76"/>
    <x v="4"/>
    <n v="2065"/>
    <x v="2"/>
    <n v="9.7410781807051039E-2"/>
    <n v="-24.385105693399112"/>
    <n v="-36.539666534624942"/>
    <n v="-5.1193777233605831"/>
    <n v="-4.7693471136879264"/>
    <n v="-15.092549245561598"/>
    <n v="-3.244985415391263"/>
    <n v="-8.7345601209982373"/>
    <n v="-5.9010047174907276"/>
    <n v="-2220.2664842090098"/>
    <n v="-0.26144261586661383"/>
  </r>
  <r>
    <x v="76"/>
    <x v="5"/>
    <n v="2065"/>
    <x v="2"/>
    <n v="0.16620994169641479"/>
    <n v="-14.169478845637801"/>
    <n v="-22.253104239004042"/>
    <n v="-1.7025947941484991"/>
    <n v="-2.8454101173390147"/>
    <n v="-9.5481268855151793"/>
    <n v="-0.98034591834245433"/>
    <n v="-2.4157362758889875"/>
    <n v="-3.2815892402644398"/>
    <n v="-1132.1339762719858"/>
    <n v="-4.9277507176138616E-2"/>
  </r>
  <r>
    <x v="76"/>
    <x v="6"/>
    <n v="2065"/>
    <x v="2"/>
    <n v="0.14889505083606419"/>
    <n v="-15.73077892614066"/>
    <n v="-25.384421477186791"/>
    <n v="-1.8734560120998234"/>
    <n v="-2.974876060835224"/>
    <n v="-9.2849340391563739"/>
    <n v="-1.4669355516343163"/>
    <n v="-3.1113351819174859"/>
    <n v="-3.8682463658516086"/>
    <n v="-1082.2969498361481"/>
    <n v="-0.13561885555835645"/>
  </r>
  <r>
    <x v="76"/>
    <x v="7"/>
    <n v="2065"/>
    <x v="2"/>
    <n v="0.10831293656537401"/>
    <n v="-11.196727843417875"/>
    <n v="-18.712442163981883"/>
    <n v="-0.25159176106101144"/>
    <n v="-2.2163493986680436"/>
    <n v="-6.3688331964513694"/>
    <n v="-0.84406027143286944"/>
    <n v="-0.33274514746659944"/>
    <n v="-2.6372411101262836"/>
    <n v="-495.50062206754109"/>
    <n v="-1.366109109833546E-2"/>
  </r>
  <r>
    <x v="76"/>
    <x v="8"/>
    <n v="2065"/>
    <x v="2"/>
    <n v="3.008150575581884E-2"/>
    <n v="-2.2201495672632547"/>
    <n v="-11.432988824468532"/>
    <n v="-0.26653222418284173"/>
    <n v="-1.9438702630031088"/>
    <n v="-5.0631039408453065"/>
    <n v="-0.85791109990757086"/>
    <n v="-0.26871691454499624"/>
    <n v="-2.6288547180909165"/>
    <n v="-344.91908243004781"/>
    <n v="-1.3444248382488868E-2"/>
  </r>
  <r>
    <x v="76"/>
    <x v="9"/>
    <n v="2065"/>
    <x v="2"/>
    <n v="-2.9761662749945114E-2"/>
    <n v="-0.66711661530204824"/>
    <n v="-10.876180098717647"/>
    <n v="-0.24687543199134798"/>
    <n v="-1.6381925075420607"/>
    <n v="-4.0630361774966044"/>
    <n v="-0.79413223610919115"/>
    <n v="-0.16133098058986639"/>
    <n v="-2.4692422160241345"/>
    <n v="-306.93365426055277"/>
    <n v="-4.2284329590085946E-3"/>
  </r>
  <r>
    <x v="76"/>
    <x v="10"/>
    <n v="2065"/>
    <x v="2"/>
    <n v="-2.8297974417980598E-2"/>
    <n v="-0.54953365263423248"/>
    <n v="-7.284939460224269"/>
    <n v="-0.24248436699545442"/>
    <n v="-1.4254698032965514"/>
    <n v="-3.650926596030152"/>
    <n v="-0.76388267724859116"/>
    <n v="-0.14929620986038039"/>
    <n v="-2.3684103531554679"/>
    <n v="-307.95368239589516"/>
    <n v="-8.7821299917870826E-3"/>
  </r>
  <r>
    <x v="76"/>
    <x v="11"/>
    <n v="2065"/>
    <x v="2"/>
    <n v="-2.5039912612385511E-2"/>
    <n v="-0.49827745567599357"/>
    <n v="-7.493992101504074"/>
    <n v="-0.23897151499873959"/>
    <n v="-1.2627510293252666"/>
    <n v="-3.4992017477522892"/>
    <n v="-0.72128392572052769"/>
    <n v="-0.63507268296781783"/>
    <n v="-2.3018233761868752"/>
    <n v="-305.69313503066974"/>
    <n v="-3.1762036803629948E-2"/>
  </r>
  <r>
    <x v="76"/>
    <x v="0"/>
    <n v="2066"/>
    <x v="4"/>
    <n v="-2.4882701643396732E-2"/>
    <n v="-0.48220398936386483"/>
    <n v="-8.7183782333281812"/>
    <n v="-0.44609967717540677"/>
    <n v="-1.2384429608788636"/>
    <n v="-3.6270196866080648"/>
    <n v="-0.82486969108044583"/>
    <n v="-0.77982061686331594"/>
    <n v="-2.37702985111037"/>
    <n v="-286.1533457475789"/>
    <n v="-3.5291152004033273E-2"/>
  </r>
  <r>
    <x v="76"/>
    <x v="1"/>
    <n v="2066"/>
    <x v="4"/>
    <n v="-5.142425006301992E-2"/>
    <n v="-2.5690278127888413"/>
    <n v="-14.668011091504914"/>
    <n v="-2.5226451558692546"/>
    <n v="-2.3685404587849757"/>
    <n v="-7.2602302327535506"/>
    <n v="-2.1356188555583566"/>
    <n v="-4.1102428367364086"/>
    <n v="-4.195109654650869"/>
    <n v="-287.85362574573566"/>
    <n v="-0.20922611545248296"/>
  </r>
  <r>
    <x v="76"/>
    <x v="2"/>
    <n v="2066"/>
    <x v="4"/>
    <n v="-2.6021125901591353E-2"/>
    <n v="-0.86113663530578899"/>
    <n v="-11.522317181261537"/>
    <n v="-0.24411068736430391"/>
    <n v="-1.2786130739894452"/>
    <n v="-5.1020922611545254"/>
    <n v="-0.77006269465021926"/>
    <n v="-0.5487204924498077"/>
    <n v="-2.2705058669507303"/>
    <n v="-196.19066980004393"/>
    <n v="-2.4557437569626844E-2"/>
  </r>
  <r>
    <x v="77"/>
    <x v="3"/>
    <n v="2066"/>
    <x v="4"/>
    <n v="-4.8464346991713897E-2"/>
    <n v="-6.4678761069143009"/>
    <n v="-14.585816860063263"/>
    <n v="-1.8819779308325946"/>
    <n v="-2.2462736934548739"/>
    <n v="-7.4389519991543125"/>
    <n v="-1.9888271790660037"/>
    <n v="-2.8810265334168177"/>
    <n v="-3.6101059547720302"/>
    <n v="-273.62954048317971"/>
    <n v="-0.14539304097514169"/>
  </r>
  <r>
    <x v="77"/>
    <x v="4"/>
    <n v="2066"/>
    <x v="4"/>
    <n v="-2.826893298282257E-2"/>
    <n v="-0.8869602794483058"/>
    <n v="-12.291224026792467"/>
    <n v="-0.25658107962116028"/>
    <n v="-1.4100255680795131"/>
    <n v="-5.5160430696099976"/>
    <n v="-0.80485433396953443"/>
    <n v="-0.16241132197774497"/>
    <n v="-2.2987864165076166"/>
    <n v="-164.19892686088801"/>
    <n v="-2.8809103676761855E-3"/>
  </r>
  <r>
    <x v="77"/>
    <x v="5"/>
    <n v="2066"/>
    <x v="4"/>
    <n v="-3.6592208299112847E-2"/>
    <n v="-12.374346422501766"/>
    <n v="-22.688958097855696"/>
    <n v="-3.1644941737072783"/>
    <n v="-2.9129024126462673"/>
    <n v="-9.0738918659586734"/>
    <n v="-2.6570822186262473"/>
    <n v="-4.5151532400367547"/>
    <n v="-4.455629914536865"/>
    <n v="-314.72177724289901"/>
    <n v="-0.22020377794221682"/>
  </r>
  <r>
    <x v="77"/>
    <x v="6"/>
    <n v="2066"/>
    <x v="4"/>
    <n v="9.4109738677422058E-3"/>
    <n v="-8.2872027560709167"/>
    <n v="-21.288463154356776"/>
    <n v="-1.8111083102260315"/>
    <n v="-2.4389547096882618"/>
    <n v="-8.4555919670615918"/>
    <n v="-1.9437022098983281"/>
    <n v="-2.6041509116880937"/>
    <n v="-3.4229056381816649"/>
    <n v="-357.25754138307713"/>
    <n v="-0.13158558104360979"/>
  </r>
  <r>
    <x v="77"/>
    <x v="7"/>
    <n v="2066"/>
    <x v="4"/>
    <n v="-8.4568659180171892E-3"/>
    <n v="-0.97741854167852527"/>
    <n v="-12.029891768379454"/>
    <n v="-0.29615293916748658"/>
    <n v="-1.5537864803987735"/>
    <n v="-5.4902949331988911"/>
    <n v="-0.88048984769509753"/>
    <n v="-0.26996918122901031"/>
    <n v="-2.3908535742455905"/>
    <n v="-277.80576855834823"/>
    <n v="-1.0083186286866649E-2"/>
  </r>
  <r>
    <x v="77"/>
    <x v="8"/>
    <n v="2066"/>
    <x v="4"/>
    <n v="-2.4703806402823294E-2"/>
    <n v="-0.71691454499621887"/>
    <n v="-9.6983446769179071"/>
    <n v="-0.24720611713301402"/>
    <n v="-1.3313166960759599"/>
    <n v="-4.3690446180993199"/>
    <n v="-0.76581799848752197"/>
    <n v="-0.16855726409545418"/>
    <n v="-2.2824972691370471"/>
    <n v="-295.50642803125788"/>
    <n v="-8.9068145533988743E-3"/>
  </r>
  <r>
    <x v="77"/>
    <x v="9"/>
    <n v="2066"/>
    <x v="4"/>
    <n v="-2.3419013311432216E-2"/>
    <n v="-0.56742317669157649"/>
    <n v="-8.1631524594029781"/>
    <n v="-0.24687543199134798"/>
    <n v="-1.1772933150101237"/>
    <n v="-3.8442960878863528"/>
    <n v="-0.76355741317482129"/>
    <n v="-6.3914390495783763E-2"/>
    <n v="-2.2293599616188389"/>
    <n v="-357.9747432446718"/>
    <n v="-3.2526407376989191E-4"/>
  </r>
  <r>
    <x v="77"/>
    <x v="10"/>
    <n v="2066"/>
    <x v="4"/>
    <n v="-2.0979532758158028E-2"/>
    <n v="-0.50448457841710237"/>
    <n v="-4.8225277897493024"/>
    <n v="-0.24248436699545442"/>
    <n v="-1.0595477203054231"/>
    <n v="-3.5839221968335542"/>
    <n v="-0.76128056465843208"/>
    <n v="-0.46594078567537017"/>
    <n v="-2.1904909048033372"/>
    <n v="-311.18745781731536"/>
    <n v="-2.6834286086016082E-2"/>
  </r>
  <r>
    <x v="77"/>
    <x v="11"/>
    <n v="2066"/>
    <x v="4"/>
    <n v="-1.9326107049827745E-2"/>
    <n v="-0.47844718931182251"/>
    <n v="-4.8019494160154608"/>
    <n v="-0.23745903705570959"/>
    <n v="-0.97504411394000512"/>
    <n v="-3.4575245777665744"/>
    <n v="-0.74413914797075875"/>
    <n v="-0.35324762624989497"/>
    <n v="-2.1362910679774809"/>
    <n v="-272.01613309805896"/>
    <n v="-2.1510797411982186E-2"/>
  </r>
  <r>
    <x v="77"/>
    <x v="0"/>
    <n v="2067"/>
    <x v="4"/>
    <n v="-1.8214788131113949E-2"/>
    <n v="-2.113078055246103"/>
    <n v="-6.9043804939134956"/>
    <n v="-0.24280963106922432"/>
    <n v="-0.91675679192044046"/>
    <n v="-3.4425949567805363"/>
    <n v="-0.77705587223627182"/>
    <n v="-0.19418265204062546"/>
    <n v="-2.1018564447010415"/>
    <n v="-235.69285313513905"/>
    <n v="-5.2042251803182706E-3"/>
  </r>
  <r>
    <x v="77"/>
    <x v="1"/>
    <n v="2067"/>
    <x v="4"/>
    <n v="-2.8905134022351061E-2"/>
    <n v="-2.504999579867238"/>
    <n v="-9.5879337870767163"/>
    <n v="-1.2308209394168559"/>
    <n v="-1.3849256365011342"/>
    <n v="-5.1363750945298712"/>
    <n v="-1.2908158978237123"/>
    <n v="-1.7408621124275272"/>
    <n v="-2.8501806570876398"/>
    <n v="-204.88043021594822"/>
    <n v="-8.3018233761868759E-2"/>
  </r>
  <r>
    <x v="77"/>
    <x v="2"/>
    <n v="2067"/>
    <x v="4"/>
    <n v="-8.1966546590012762E-2"/>
    <n v="-7.9250591574034157"/>
    <n v="-18.853281507924251"/>
    <n v="-4.3130016181887667"/>
    <n v="-3.6091301625507208"/>
    <n v="-11.419533733950251"/>
    <n v="-3.4313733462354752"/>
    <n v="-7.6640347382030791"/>
    <n v="-5.2707416834042133"/>
    <n v="-679.3052359384277"/>
    <n v="-0.36022996170015537"/>
  </r>
  <r>
    <x v="78"/>
    <x v="3"/>
    <n v="2067"/>
    <x v="4"/>
    <n v="2.065426868438814E-2"/>
    <n v="-8.4071005147303968"/>
    <n v="-15.46988461256983"/>
    <n v="-1.7279653919025508"/>
    <n v="-2.3885767257292017"/>
    <n v="-9.4492466070891297"/>
    <n v="-1.29455101360417"/>
    <n v="-2.1402376054058889"/>
    <n v="-2.8358148271628028"/>
    <n v="-501.41408556071462"/>
    <n v="5.7409109020385915E-2"/>
  </r>
  <r>
    <x v="78"/>
    <x v="4"/>
    <n v="2067"/>
    <x v="4"/>
    <n v="4.8075191760596346E-2"/>
    <n v="-15.493896071158487"/>
    <n v="-27.094962007994525"/>
    <n v="-4.0284129785012066"/>
    <n v="-3.9452266916345562"/>
    <n v="-12.066152904317764"/>
    <n v="-3.3395152868306388"/>
    <n v="-7.000072022759193"/>
    <n v="-5.1766358169181466"/>
    <n v="-1396.1161727105764"/>
    <n v="-0.28376967121610425"/>
  </r>
  <r>
    <x v="78"/>
    <x v="5"/>
    <n v="2067"/>
    <x v="4"/>
    <n v="0.15742781170462769"/>
    <n v="-8.0080014962147388"/>
    <n v="-19.077388454751699"/>
    <n v="-0.77998324890020077"/>
    <n v="-2.2267578490286799"/>
    <n v="-7.9582360929279456"/>
    <n v="-0.57441635427762927"/>
    <n v="-0.74030103190027396"/>
    <n v="-2.4419200338274631"/>
    <n v="-1015.3066020475372"/>
    <n v="6.1637541979394521E-2"/>
  </r>
  <r>
    <x v="78"/>
    <x v="6"/>
    <n v="2067"/>
    <x v="4"/>
    <n v="9.0748676581799859E-2"/>
    <n v="-5.003613141752794"/>
    <n v="-17.940845307117051"/>
    <n v="-0.24182841778001848"/>
    <n v="-1.864717250651206"/>
    <n v="-5.9287454835728095"/>
    <n v="-0.82463658516091087"/>
    <n v="-0.22401478867322075"/>
    <n v="-2.5449962188051423"/>
    <n v="-388.38803461893963"/>
    <n v="-4.7054869338711038E-3"/>
  </r>
  <r>
    <x v="78"/>
    <x v="7"/>
    <n v="2067"/>
    <x v="4"/>
    <n v="2.4394805532741894E-2"/>
    <n v="-3.5138277889361422"/>
    <n v="-15.552339055270497"/>
    <n v="-0.25403124161428559"/>
    <n v="-1.568098099644649"/>
    <n v="-4.7273880481716093"/>
    <n v="-0.79445750018296102"/>
    <n v="-8.8797092139180495E-2"/>
    <n v="-2.4876196361921332"/>
    <n v="-321.31764476284184"/>
    <n v="-8.1316018442472977E-4"/>
  </r>
  <r>
    <x v="78"/>
    <x v="8"/>
    <n v="2067"/>
    <x v="4"/>
    <n v="-2.2014956726325519E-2"/>
    <n v="-2.5883539198386694"/>
    <n v="-12.129064784471892"/>
    <n v="-0.24720611713301402"/>
    <n v="-1.3540038652214099"/>
    <n v="-3.936643979497521"/>
    <n v="-0.72430888160658768"/>
    <n v="-0.28283337534660952"/>
    <n v="-2.3604739097554823"/>
    <n v="-431.73498025376017"/>
    <n v="-1.2772035963364422E-2"/>
  </r>
  <r>
    <x v="78"/>
    <x v="9"/>
    <n v="2067"/>
    <x v="4"/>
    <n v="-2.3744277385202111E-2"/>
    <n v="-2.0026509022012244"/>
    <n v="-8.194865706595543"/>
    <n v="-0.24687543199134798"/>
    <n v="-1.1987607438789365"/>
    <n v="-3.6278328467924896"/>
    <n v="-0.73347048635110612"/>
    <n v="-0.26232547549541785"/>
    <n v="-2.2944127763728179"/>
    <n v="-449.04234125080296"/>
    <n v="-5.5294892540881631E-3"/>
  </r>
  <r>
    <x v="78"/>
    <x v="10"/>
    <n v="2067"/>
    <x v="4"/>
    <n v="-2.1467428868812866E-2"/>
    <n v="-1.9340201826357775"/>
    <n v="-6.4800735096806719"/>
    <n v="-0.24248436699545442"/>
    <n v="-1.0789009326947316"/>
    <n v="-3.4819519097066931"/>
    <n v="-0.73525943875684074"/>
    <n v="-0.11595664229896648"/>
    <n v="-2.2239931044016359"/>
    <n v="-329.24416760857724"/>
    <n v="-6.5052814753978382E-3"/>
  </r>
  <r>
    <x v="78"/>
    <x v="11"/>
    <n v="2067"/>
    <x v="4"/>
    <n v="-1.9662213259389966E-2"/>
    <n v="-1.8084194605495336"/>
    <n v="-6.1578018653894633"/>
    <n v="-0.24082009915133182"/>
    <n v="-0.99504243340895726"/>
    <n v="-3.4597092681287287"/>
    <n v="-0.71355348290059661"/>
    <n v="-0.36904461809931938"/>
    <n v="-2.1759516007058233"/>
    <n v="-307.75833963532477"/>
    <n v="-1.764557600201664E-2"/>
  </r>
  <r>
    <x v="78"/>
    <x v="0"/>
    <n v="2068"/>
    <x v="1"/>
    <n v="-3.9356952926156923E-2"/>
    <n v="-2.535270822999423"/>
    <n v="-9.5996812412077048"/>
    <n v="-1.9585776202054044"/>
    <n v="-1.8354651682834999"/>
    <n v="-5.7096855509566824"/>
    <n v="-1.7598412711320002"/>
    <n v="-2.6510648332615037"/>
    <n v="-3.379818990542947"/>
    <n v="-289.23294599803211"/>
    <n v="-0.13400879839319546"/>
  </r>
  <r>
    <x v="78"/>
    <x v="1"/>
    <n v="2068"/>
    <x v="1"/>
    <n v="-2.5207965717166627E-2"/>
    <n v="-2.916393580371397"/>
    <n v="-9.0780606671708242"/>
    <n v="-0.60616754894546676"/>
    <n v="-1.21485589446265"/>
    <n v="-5.284597932946812"/>
    <n v="-1.0027728762288886"/>
    <n v="-1.0842786320477269"/>
    <n v="-2.3900512561969585"/>
    <n v="-205.55734812200654"/>
    <n v="-5.3608940425174355E-2"/>
  </r>
  <r>
    <x v="78"/>
    <x v="2"/>
    <n v="2068"/>
    <x v="1"/>
    <n v="-5.8872797352350438E-2"/>
    <n v="-5.9697341779357114"/>
    <n v="-13.622384673556844"/>
    <n v="-3.1427014807646958"/>
    <n v="-2.6348016295730092"/>
    <n v="-9.0530749652374034"/>
    <n v="-2.5832472738804815"/>
    <n v="-5.162428746838839"/>
    <n v="-4.0430324369597566"/>
    <n v="-423.75110793075129"/>
    <n v="-0.27745025492571779"/>
  </r>
  <r>
    <x v="79"/>
    <x v="3"/>
    <n v="2068"/>
    <x v="1"/>
    <n v="3.5128519967148331E-2"/>
    <n v="-9.7211673727607604"/>
    <n v="-15.42451027427893"/>
    <n v="-3.0470738430763475"/>
    <n v="-2.8465485415972087"/>
    <n v="-10.533026500890411"/>
    <n v="-2.2392805158688214"/>
    <n v="-3.8044512388495404"/>
    <n v="-3.5995348723745089"/>
    <n v="-474.08783756312158"/>
    <n v="-2.7810078307325774E-2"/>
  </r>
  <r>
    <x v="79"/>
    <x v="4"/>
    <n v="2068"/>
    <x v="1"/>
    <n v="8.6402475596081468E-2"/>
    <n v="-6.5392940031118787"/>
    <n v="-15.833210190972069"/>
    <n v="-0.75815129994871477"/>
    <n v="-2.1216414731882858"/>
    <n v="-7.6268873377780491"/>
    <n v="-1.4118199282007595"/>
    <n v="-1.4817068400511111"/>
    <n v="-2.7673130916266095"/>
    <n v="-333.79345114435472"/>
    <n v="-8.5185539320080366E-3"/>
  </r>
  <r>
    <x v="79"/>
    <x v="5"/>
    <n v="2068"/>
    <x v="1"/>
    <n v="0.11481821804077186"/>
    <n v="-10.13051220960017"/>
    <n v="-20.893825674719665"/>
    <n v="-1.8224546053327044"/>
    <n v="-2.5736519837042691"/>
    <n v="-8.200069931775861"/>
    <n v="-1.7495954528082485"/>
    <n v="-2.8527285589988369"/>
    <n v="-3.5624547679647409"/>
    <n v="-431.31154606145861"/>
    <n v="-0.10327134342194068"/>
  </r>
  <r>
    <x v="79"/>
    <x v="6"/>
    <n v="2068"/>
    <x v="1"/>
    <n v="0.12519956306192759"/>
    <n v="-9.6124695403747573"/>
    <n v="-19.020922611545249"/>
    <n v="-0.92042685488614395"/>
    <n v="-2.1746071758675742"/>
    <n v="-7.356356608688345"/>
    <n v="-1.2972019158053945"/>
    <n v="-1.252499789933619"/>
    <n v="-2.9189143769431136"/>
    <n v="-298.42399798336265"/>
    <n v="-5.142425006301992E-2"/>
  </r>
  <r>
    <x v="79"/>
    <x v="7"/>
    <n v="2068"/>
    <x v="1"/>
    <n v="9.2049732876879412E-2"/>
    <n v="-10.949527147352757"/>
    <n v="-22.455255860852024"/>
    <n v="-1.5490701513291103"/>
    <n v="-2.5612919489010149"/>
    <n v="-7.7222570074078885"/>
    <n v="-2.1273896744919782"/>
    <n v="-2.7679972677817801"/>
    <n v="-3.8003854379274173"/>
    <n v="-876.53235970953926"/>
    <n v="-0.13254511006123099"/>
  </r>
  <r>
    <x v="79"/>
    <x v="8"/>
    <n v="2068"/>
    <x v="1"/>
    <n v="4.571044450046214E-2"/>
    <n v="-4.8797580035291155"/>
    <n v="-15.036383497185108"/>
    <n v="-0.88412738425342408"/>
    <n v="-1.9316023863540877"/>
    <n v="-6.1431812452735057"/>
    <n v="-1.2876228888328713"/>
    <n v="-0.90177296025544063"/>
    <n v="-2.8236282665322241"/>
    <n v="-440.38753045962522"/>
    <n v="-4.0836904461809931E-2"/>
  </r>
  <r>
    <x v="79"/>
    <x v="9"/>
    <n v="2068"/>
    <x v="1"/>
    <n v="-1.4799515356530082E-2"/>
    <n v="-3.2576823308423526"/>
    <n v="-11.541670393650845"/>
    <n v="-0.24687543199134798"/>
    <n v="-1.5071110858127943"/>
    <n v="-4.6011855875488923"/>
    <n v="-0.92309944135895317"/>
    <n v="-0.20654268684388136"/>
    <n v="-2.4243557738438892"/>
    <n v="-439.09056164973941"/>
    <n v="-1.0083186286866649E-2"/>
  </r>
  <r>
    <x v="79"/>
    <x v="10"/>
    <n v="2068"/>
    <x v="1"/>
    <n v="-2.6346389975361248E-2"/>
    <n v="-2.4570448132577636"/>
    <n v="-9.198955902323199"/>
    <n v="-0.24248436699545442"/>
    <n v="-1.3244753083909999"/>
    <n v="-3.979605942574628"/>
    <n v="-0.86422664400660276"/>
    <n v="-0.14132724005301808"/>
    <n v="-2.3375102661473282"/>
    <n v="-318.16420956764273"/>
    <n v="-5.0415931434333247E-3"/>
  </r>
  <r>
    <x v="79"/>
    <x v="11"/>
    <n v="2068"/>
    <x v="1"/>
    <n v="-2.3359381564574403E-2"/>
    <n v="-1.94555079405092"/>
    <n v="-6.8985799512645993"/>
    <n v="-0.23762709016049072"/>
    <n v="-1.1804050079825223"/>
    <n v="-3.6771699857154858"/>
    <n v="-0.80867154020670529"/>
    <n v="-0.73052684648348876"/>
    <n v="-2.2811528442987985"/>
    <n v="-304.79556339803378"/>
    <n v="-3.7811948575749932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8">
  <r>
    <s v="Wyandotte Creek"/>
    <d v="1989-10-31T00:00:00"/>
    <n v="13218.3"/>
    <n v="2329"/>
    <n v="455.1"/>
    <n v="134.30000000000001"/>
    <n v="3472.9"/>
    <n v="4066.5"/>
    <n v="1322.8"/>
    <n v="360.6"/>
    <n v="348"/>
    <n v="4.5999999999999996"/>
    <n v="286.60000000000002"/>
    <n v="193.25"/>
    <n v="307.27"/>
    <n v="1398.5000000000002"/>
    <n v="1064.8000000000002"/>
    <n v="902.2"/>
    <n v="639.20000000000005"/>
    <n v="2618.3999999999978"/>
    <n v="146.31"/>
    <n v="3733.26"/>
    <n v="902.2"/>
    <x v="0"/>
    <n v="1989"/>
    <n v="10"/>
  </r>
  <r>
    <s v="Wyandotte Creek"/>
    <d v="1989-11-30T00:00:00"/>
    <n v="6527.5"/>
    <n v="2130"/>
    <n v="432.2"/>
    <n v="98.9"/>
    <n v="3640.7"/>
    <n v="2587.8000000000002"/>
    <n v="829.30000000000007"/>
    <n v="300.60000000000002"/>
    <n v="621.79999999999995"/>
    <n v="4.5999999999999996"/>
    <n v="264.89999999999998"/>
    <n v="153.74"/>
    <n v="297.36"/>
    <n v="1042.5"/>
    <n v="1186.4999999999998"/>
    <n v="877.90000000000009"/>
    <n v="891.3"/>
    <n v="-1722.7999999999956"/>
    <n v="120.71"/>
    <n v="3493.04"/>
    <n v="877.90000000000009"/>
    <x v="0"/>
    <n v="1989"/>
    <n v="11"/>
  </r>
  <r>
    <s v="Wyandotte Creek"/>
    <d v="1989-12-31T00:00:00"/>
    <n v="0"/>
    <n v="1720.3"/>
    <n v="326.7"/>
    <n v="82.1"/>
    <n v="2812.9"/>
    <n v="2034.1000000000001"/>
    <n v="0"/>
    <n v="284.3"/>
    <n v="2440.8000000000002"/>
    <n v="2.6"/>
    <n v="398.7"/>
    <n v="134.97999999999999"/>
    <n v="307.27"/>
    <n v="874.00000000000011"/>
    <n v="928.19999999999993"/>
    <n v="682.8"/>
    <n v="2842.1"/>
    <n v="-3735.4000000000015"/>
    <n v="138.57"/>
    <n v="2342.73"/>
    <n v="682.8"/>
    <x v="0"/>
    <n v="1989"/>
    <n v="12"/>
  </r>
  <r>
    <s v="Wyandotte Creek"/>
    <d v="1990-01-31T00:00:00"/>
    <n v="30715.800000000003"/>
    <n v="2111.1999999999998"/>
    <n v="442.4"/>
    <n v="90.4"/>
    <n v="3560.8"/>
    <n v="12724.099999999999"/>
    <n v="5793.4"/>
    <n v="575.90000000000009"/>
    <n v="83.3"/>
    <n v="8.8000000000000007"/>
    <n v="291.89999999999998"/>
    <n v="107.32"/>
    <n v="307.27"/>
    <n v="835.69999999999993"/>
    <n v="1365.9"/>
    <n v="527.59999999999991"/>
    <n v="384"/>
    <n v="6329"/>
    <n v="198.27"/>
    <n v="5061.2"/>
    <n v="527.59999999999991"/>
    <x v="0"/>
    <n v="1990"/>
    <n v="1"/>
  </r>
  <r>
    <s v="Wyandotte Creek"/>
    <d v="1990-02-28T00:00:00"/>
    <n v="15247.900000000001"/>
    <n v="2880.1"/>
    <n v="590.4"/>
    <n v="126"/>
    <n v="4893.3"/>
    <n v="7175.1"/>
    <n v="1654.5"/>
    <n v="397.5"/>
    <n v="1.8"/>
    <n v="0.6"/>
    <n v="0"/>
    <n v="92.44"/>
    <n v="277.52999999999997"/>
    <n v="875.6"/>
    <n v="2130.6999999999998"/>
    <n v="401.4"/>
    <n v="2.4"/>
    <n v="-2065"/>
    <n v="105.72"/>
    <n v="4127.96"/>
    <n v="401.4"/>
    <x v="0"/>
    <n v="1990"/>
    <n v="2"/>
  </r>
  <r>
    <s v="Wyandotte Creek"/>
    <d v="1990-03-31T00:00:00"/>
    <n v="9947"/>
    <n v="3840.7"/>
    <n v="684.7"/>
    <n v="264.5"/>
    <n v="6489.8"/>
    <n v="4376.6000000000004"/>
    <n v="901"/>
    <n v="181.6"/>
    <n v="1906.4"/>
    <n v="9.9"/>
    <n v="0"/>
    <n v="104.84"/>
    <n v="307.27"/>
    <n v="1115.0999999999999"/>
    <n v="2990.0000000000005"/>
    <n v="498.59999999999997"/>
    <n v="1916.3000000000002"/>
    <n v="-4377"/>
    <n v="106.56"/>
    <n v="3768.53"/>
    <n v="498.59999999999997"/>
    <x v="0"/>
    <n v="1990"/>
    <n v="3"/>
  </r>
  <r>
    <s v="Wyandotte Creek"/>
    <d v="1990-04-30T00:00:00"/>
    <n v="1967"/>
    <n v="4288.6000000000004"/>
    <n v="507.8"/>
    <n v="356.8"/>
    <n v="3002"/>
    <n v="1658.4999999999998"/>
    <n v="106.1"/>
    <n v="286.60000000000002"/>
    <n v="4774"/>
    <n v="0.1"/>
    <n v="0"/>
    <n v="260.64"/>
    <n v="297.36"/>
    <n v="2248.3000000000002"/>
    <n v="2397.1"/>
    <n v="1269.8"/>
    <n v="4774.1000000000004"/>
    <n v="-2195.8000000000011"/>
    <n v="141.51"/>
    <n v="2881.97"/>
    <n v="1269.8"/>
    <x v="0"/>
    <n v="1990"/>
    <n v="4"/>
  </r>
  <r>
    <s v="Wyandotte Creek"/>
    <d v="1990-05-31T00:00:00"/>
    <n v="17555"/>
    <n v="4859.5"/>
    <n v="513.79999999999995"/>
    <n v="149.5"/>
    <n v="1914.4"/>
    <n v="3191.8999999999996"/>
    <n v="1989.0000000000002"/>
    <n v="539.5"/>
    <n v="4439.3999999999996"/>
    <n v="23.8"/>
    <n v="0"/>
    <n v="316.52"/>
    <n v="307.27"/>
    <n v="3103.0999999999995"/>
    <n v="1905.8000000000002"/>
    <n v="1701"/>
    <n v="4463.2"/>
    <n v="10561.500000000005"/>
    <n v="164.71"/>
    <n v="3727.88"/>
    <n v="1701"/>
    <x v="0"/>
    <n v="1990"/>
    <n v="5"/>
  </r>
  <r>
    <s v="Wyandotte Creek"/>
    <d v="1990-06-30T00:00:00"/>
    <n v="1.7"/>
    <n v="6637.2"/>
    <n v="852"/>
    <n v="269.89999999999998"/>
    <n v="4777.2"/>
    <n v="3104"/>
    <n v="0"/>
    <n v="955"/>
    <n v="5826.5"/>
    <n v="19.2"/>
    <n v="393.3"/>
    <n v="338.82"/>
    <n v="297.36"/>
    <n v="4094.2999999999997"/>
    <n v="2812.7"/>
    <n v="1923.6"/>
    <n v="6239"/>
    <n v="-8430.6999999999989"/>
    <n v="84.11"/>
    <n v="3442.12"/>
    <n v="1923.6"/>
    <x v="0"/>
    <n v="1990"/>
    <n v="6"/>
  </r>
  <r>
    <s v="Wyandotte Creek"/>
    <d v="1990-07-31T00:00:00"/>
    <n v="0"/>
    <n v="5742.3"/>
    <n v="525.29999999999995"/>
    <n v="339.1"/>
    <n v="1372.7"/>
    <n v="1997"/>
    <n v="0"/>
    <n v="950.3"/>
    <n v="6261.9"/>
    <n v="130.6"/>
    <n v="312.89999999999998"/>
    <n v="425.73"/>
    <n v="307.27"/>
    <n v="4821"/>
    <n v="1260.3000000000002"/>
    <n v="2458.1000000000004"/>
    <n v="6705.4"/>
    <n v="-1763.0999999999985"/>
    <n v="165.84"/>
    <n v="2416.8200000000002"/>
    <n v="2458.1000000000004"/>
    <x v="0"/>
    <n v="1990"/>
    <n v="7"/>
  </r>
  <r>
    <s v="Wyandotte Creek"/>
    <d v="1990-08-31T00:00:00"/>
    <n v="144.80000000000001"/>
    <n v="4469.1000000000004"/>
    <n v="508.1"/>
    <n v="264.2"/>
    <n v="670.2"/>
    <n v="2087.2999999999997"/>
    <n v="11.700000000000001"/>
    <n v="1054.5999999999999"/>
    <n v="4076.5"/>
    <n v="172"/>
    <n v="0"/>
    <n v="439.77"/>
    <n v="307.27"/>
    <n v="4135.3"/>
    <n v="597.9"/>
    <n v="2550.4"/>
    <n v="4248.5"/>
    <n v="-2121.2999999999993"/>
    <n v="214.24"/>
    <n v="2605.34"/>
    <n v="2550.4"/>
    <x v="0"/>
    <n v="1990"/>
    <n v="8"/>
  </r>
  <r>
    <s v="Wyandotte Creek"/>
    <d v="1990-09-30T00:00:00"/>
    <n v="768.5"/>
    <n v="3074.6000000000004"/>
    <n v="399.6"/>
    <n v="184"/>
    <n v="422.9"/>
    <n v="1578.9"/>
    <n v="46.6"/>
    <n v="524.20000000000005"/>
    <n v="2560"/>
    <n v="132"/>
    <n v="435.9"/>
    <n v="400.31"/>
    <n v="297.36"/>
    <n v="2932.7000000000003"/>
    <n v="326"/>
    <n v="2134.3000000000002"/>
    <n v="3127.9"/>
    <n v="-200"/>
    <n v="96.98"/>
    <n v="2702.5"/>
    <n v="2134.3000000000002"/>
    <x v="0"/>
    <n v="1990"/>
    <n v="9"/>
  </r>
  <r>
    <s v="Wyandotte Creek"/>
    <d v="1990-10-31T00:00:00"/>
    <n v="5271.5"/>
    <n v="2429.9"/>
    <n v="505.5"/>
    <n v="180.9"/>
    <n v="869.5"/>
    <n v="1603.6999999999996"/>
    <n v="477.20000000000005"/>
    <n v="473.2"/>
    <n v="2489.5"/>
    <n v="38.9"/>
    <n v="342.6"/>
    <n v="346.25"/>
    <n v="307.27"/>
    <n v="2260"/>
    <n v="351.1"/>
    <n v="1737.4"/>
    <n v="2871"/>
    <n v="3340"/>
    <n v="109.87"/>
    <n v="2790.2"/>
    <n v="1737.4"/>
    <x v="1"/>
    <n v="1990"/>
    <n v="10"/>
  </r>
  <r>
    <s v="Wyandotte Creek"/>
    <d v="1990-11-30T00:00:00"/>
    <n v="4779.3999999999996"/>
    <n v="1919.1"/>
    <n v="472.4"/>
    <n v="108.2"/>
    <n v="2073.5"/>
    <n v="1646.0000000000002"/>
    <n v="370.4"/>
    <n v="350.5"/>
    <n v="888.1"/>
    <n v="1"/>
    <n v="299.3"/>
    <n v="180.62"/>
    <n v="297.36"/>
    <n v="1460.3"/>
    <n v="566.90000000000009"/>
    <n v="1005.5"/>
    <n v="1188.4000000000001"/>
    <n v="33.19999999999709"/>
    <n v="114.81"/>
    <n v="2631.33"/>
    <n v="1005.5"/>
    <x v="1"/>
    <n v="1990"/>
    <n v="11"/>
  </r>
  <r>
    <s v="Wyandotte Creek"/>
    <d v="1990-12-31T00:00:00"/>
    <n v="8040.5999999999995"/>
    <n v="1681.8"/>
    <n v="380.1"/>
    <n v="79.7"/>
    <n v="2587.1"/>
    <n v="2295.1999999999998"/>
    <n v="979.6"/>
    <n v="405.20000000000005"/>
    <n v="395.90000000000003"/>
    <n v="19.600000000000001"/>
    <n v="267.10000000000002"/>
    <n v="132.86000000000001"/>
    <n v="307.27"/>
    <n v="1009.3"/>
    <n v="752.1"/>
    <n v="718.2"/>
    <n v="682.6"/>
    <n v="1032.8999999999978"/>
    <n v="253.79"/>
    <n v="2445.65"/>
    <n v="718.2"/>
    <x v="1"/>
    <n v="1990"/>
    <n v="12"/>
  </r>
  <r>
    <s v="Wyandotte Creek"/>
    <d v="1991-01-31T00:00:00"/>
    <n v="5105.5"/>
    <n v="2267.3000000000002"/>
    <n v="441.2"/>
    <n v="103.1"/>
    <n v="3489.6"/>
    <n v="1879.5"/>
    <n v="409.70000000000005"/>
    <n v="579.20000000000005"/>
    <n v="1761.6999999999998"/>
    <n v="1.9"/>
    <n v="414.1"/>
    <n v="126.65"/>
    <n v="307.27"/>
    <n v="1203.1000000000001"/>
    <n v="1167.3000000000002"/>
    <n v="697.8"/>
    <n v="2177.6999999999998"/>
    <n v="-1188.9000000000015"/>
    <n v="109.37"/>
    <n v="3121.35"/>
    <n v="697.8"/>
    <x v="1"/>
    <n v="1991"/>
    <n v="1"/>
  </r>
  <r>
    <s v="Wyandotte Creek"/>
    <d v="1991-02-28T00:00:00"/>
    <n v="14224"/>
    <n v="2905.1"/>
    <n v="549.6"/>
    <n v="135.5"/>
    <n v="4806.8"/>
    <n v="4190.5"/>
    <n v="1730.1"/>
    <n v="424.5"/>
    <n v="1164.0999999999999"/>
    <n v="0"/>
    <n v="0"/>
    <n v="118.51"/>
    <n v="277.52999999999997"/>
    <n v="1388.6000000000001"/>
    <n v="1651.9"/>
    <n v="707.9"/>
    <n v="1164.0999999999999"/>
    <n v="1353.9999999999964"/>
    <n v="125.31"/>
    <n v="2851.92"/>
    <n v="707.9"/>
    <x v="1"/>
    <n v="1991"/>
    <n v="2"/>
  </r>
  <r>
    <s v="Wyandotte Creek"/>
    <d v="1991-03-31T00:00:00"/>
    <n v="65715.600000000006"/>
    <n v="2615.9"/>
    <n v="497.8"/>
    <n v="166.6"/>
    <n v="4488"/>
    <n v="33048.5"/>
    <n v="14784.4"/>
    <n v="194.20000000000002"/>
    <n v="0"/>
    <n v="12.2"/>
    <n v="0"/>
    <n v="91.88"/>
    <n v="307.27"/>
    <n v="789.69999999999993"/>
    <n v="1992.7"/>
    <n v="437.6"/>
    <n v="12.2"/>
    <n v="10369.899999999998"/>
    <n v="297.94"/>
    <n v="6148.33"/>
    <n v="437.6"/>
    <x v="1"/>
    <n v="1991"/>
    <n v="3"/>
  </r>
  <r>
    <s v="Wyandotte Creek"/>
    <d v="1991-04-30T00:00:00"/>
    <n v="2635.1000000000004"/>
    <n v="3979.6"/>
    <n v="760.8"/>
    <n v="333.2"/>
    <n v="5678.1"/>
    <n v="4323.8"/>
    <n v="129.4"/>
    <n v="178.4"/>
    <n v="2076.8000000000002"/>
    <n v="2.6"/>
    <n v="0"/>
    <n v="124.35"/>
    <n v="297.36"/>
    <n v="1154.6000000000001"/>
    <n v="3158.2"/>
    <n v="651.6"/>
    <n v="2079.4"/>
    <n v="-10017"/>
    <n v="50.59"/>
    <n v="4772.1099999999997"/>
    <n v="651.6"/>
    <x v="1"/>
    <n v="1991"/>
    <n v="4"/>
  </r>
  <r>
    <s v="Wyandotte Creek"/>
    <d v="1991-05-31T00:00:00"/>
    <n v="4965.3999999999996"/>
    <n v="5125"/>
    <n v="719.2"/>
    <n v="260.8"/>
    <n v="3717.1"/>
    <n v="2241"/>
    <n v="365.9"/>
    <n v="644.5"/>
    <n v="5786.8"/>
    <n v="4.5999999999999996"/>
    <n v="0"/>
    <n v="300.12"/>
    <n v="307.27"/>
    <n v="2467.5"/>
    <n v="2918.2999999999997"/>
    <n v="1528.3"/>
    <n v="5791.4000000000005"/>
    <n v="-788.70000000000073"/>
    <n v="76.13"/>
    <n v="3222.98"/>
    <n v="1528.3"/>
    <x v="1"/>
    <n v="1991"/>
    <n v="5"/>
  </r>
  <r>
    <s v="Wyandotte Creek"/>
    <d v="1991-06-30T00:00:00"/>
    <n v="3034.8"/>
    <n v="6085.2"/>
    <n v="501.6"/>
    <n v="140.6"/>
    <n v="2104.4"/>
    <n v="1993.6000000000001"/>
    <n v="312.7"/>
    <n v="799.90000000000009"/>
    <n v="6428.4"/>
    <n v="54.9"/>
    <n v="466.8"/>
    <n v="375.69"/>
    <n v="297.36"/>
    <n v="4175.5999999999995"/>
    <n v="2050.3000000000002"/>
    <n v="2008.5"/>
    <n v="6950.0999999999995"/>
    <n v="55.299999999995634"/>
    <n v="127.24"/>
    <n v="2482.34"/>
    <n v="2008.5"/>
    <x v="1"/>
    <n v="1991"/>
    <n v="6"/>
  </r>
  <r>
    <s v="Wyandotte Creek"/>
    <d v="1991-07-31T00:00:00"/>
    <n v="0"/>
    <n v="6012.2000000000007"/>
    <n v="572.4"/>
    <n v="394.9"/>
    <n v="1401.3"/>
    <n v="1976.8"/>
    <n v="0"/>
    <n v="801.09999999999991"/>
    <n v="6371.7"/>
    <n v="82.5"/>
    <n v="301.60000000000002"/>
    <n v="422.12"/>
    <n v="307.27"/>
    <n v="4977.5999999999995"/>
    <n v="1429.6"/>
    <n v="2239"/>
    <n v="6755.8"/>
    <n v="-2163.8000000000065"/>
    <n v="123.43"/>
    <n v="2454.9899999999998"/>
    <n v="2239"/>
    <x v="1"/>
    <n v="1991"/>
    <n v="7"/>
  </r>
  <r>
    <s v="Wyandotte Creek"/>
    <d v="1991-08-31T00:00:00"/>
    <n v="282"/>
    <n v="4658.7"/>
    <n v="486.8"/>
    <n v="298.10000000000002"/>
    <n v="662.2"/>
    <n v="1854.0000000000002"/>
    <n v="20.5"/>
    <n v="889.2"/>
    <n v="4874.7"/>
    <n v="139.6"/>
    <n v="0"/>
    <n v="415.37"/>
    <n v="307.27"/>
    <n v="4283.1000000000004"/>
    <n v="673.69999999999993"/>
    <n v="2131.4"/>
    <n v="5014.3"/>
    <n v="-1442.1000000000004"/>
    <n v="122.86"/>
    <n v="2199.9899999999998"/>
    <n v="2131.4"/>
    <x v="1"/>
    <n v="1991"/>
    <n v="8"/>
  </r>
  <r>
    <s v="Wyandotte Creek"/>
    <d v="1991-09-30T00:00:00"/>
    <n v="41.099999999999994"/>
    <n v="3235.1"/>
    <n v="386.6"/>
    <n v="202.7"/>
    <n v="324.60000000000002"/>
    <n v="1724.7"/>
    <n v="1.7"/>
    <n v="503.5"/>
    <n v="2637.8"/>
    <n v="140.5"/>
    <n v="545.4"/>
    <n v="395.7"/>
    <n v="297.36"/>
    <n v="3081.1000000000004"/>
    <n v="356.6"/>
    <n v="2262.6000000000004"/>
    <n v="3323.7000000000003"/>
    <n v="-751.5"/>
    <n v="178.02"/>
    <n v="1863.55"/>
    <n v="2262.6000000000004"/>
    <x v="1"/>
    <n v="1991"/>
    <n v="9"/>
  </r>
  <r>
    <s v="Wyandotte Creek"/>
    <d v="1991-10-31T00:00:00"/>
    <n v="8027.1"/>
    <n v="2789.8"/>
    <n v="502.4"/>
    <n v="215.9"/>
    <n v="1098.2"/>
    <n v="2182.1"/>
    <n v="1122.2"/>
    <n v="435.09999999999997"/>
    <n v="3074.4"/>
    <n v="69.5"/>
    <n v="406.2"/>
    <n v="310.92"/>
    <n v="307.27"/>
    <n v="2605.8000000000002"/>
    <n v="399.9"/>
    <n v="1522.5"/>
    <n v="3550.1"/>
    <n v="4754.2999999999993"/>
    <n v="163.21"/>
    <n v="2122.27"/>
    <n v="1522.5"/>
    <x v="2"/>
    <n v="1991"/>
    <n v="10"/>
  </r>
  <r>
    <s v="Wyandotte Creek"/>
    <d v="1991-11-30T00:00:00"/>
    <n v="4127"/>
    <n v="2456.4"/>
    <n v="588.20000000000005"/>
    <n v="145.4"/>
    <n v="2944.4"/>
    <n v="1439.8999999999999"/>
    <n v="258.39999999999998"/>
    <n v="340.7"/>
    <n v="447.40000000000003"/>
    <n v="12.7"/>
    <n v="258.3"/>
    <n v="157.58000000000001"/>
    <n v="297.36"/>
    <n v="1823.1000000000001"/>
    <n v="778.80000000000007"/>
    <n v="947.60000000000014"/>
    <n v="718.40000000000009"/>
    <n v="-2380.2999999999938"/>
    <n v="113.51"/>
    <n v="2134.17"/>
    <n v="947.60000000000014"/>
    <x v="2"/>
    <n v="1991"/>
    <n v="11"/>
  </r>
  <r>
    <s v="Wyandotte Creek"/>
    <d v="1991-12-31T00:00:00"/>
    <n v="16939.099999999999"/>
    <n v="1549.8000000000002"/>
    <n v="360.4"/>
    <n v="82.8"/>
    <n v="2537.3000000000002"/>
    <n v="3174.2"/>
    <n v="2218"/>
    <n v="384.5"/>
    <n v="1238.0999999999999"/>
    <n v="33.9"/>
    <n v="393.3"/>
    <n v="118.89"/>
    <n v="307.27"/>
    <n v="966.6"/>
    <n v="665.99999999999989"/>
    <n v="627.1"/>
    <n v="1665.3"/>
    <n v="8924.4000000000015"/>
    <n v="194.46"/>
    <n v="2036.77"/>
    <n v="627.1"/>
    <x v="2"/>
    <n v="1991"/>
    <n v="12"/>
  </r>
  <r>
    <s v="Wyandotte Creek"/>
    <d v="1992-01-31T00:00:00"/>
    <n v="13522.5"/>
    <n v="1408.8"/>
    <n v="320.5"/>
    <n v="67"/>
    <n v="2435.5"/>
    <n v="9177.4"/>
    <n v="1513.4"/>
    <n v="464.2"/>
    <n v="0"/>
    <n v="15.5"/>
    <n v="236.4"/>
    <n v="101.11"/>
    <n v="307.27"/>
    <n v="594.9"/>
    <n v="880.8"/>
    <n v="500"/>
    <n v="251.9"/>
    <n v="-1112.2000000000007"/>
    <n v="132.77000000000001"/>
    <n v="3477.32"/>
    <n v="500"/>
    <x v="2"/>
    <n v="1992"/>
    <n v="1"/>
  </r>
  <r>
    <s v="Wyandotte Creek"/>
    <d v="1992-02-29T00:00:00"/>
    <n v="41663.5"/>
    <n v="2830.6"/>
    <n v="629.1"/>
    <n v="140.6"/>
    <n v="4881.8"/>
    <n v="22837.599999999999"/>
    <n v="8231.5"/>
    <n v="330.3"/>
    <n v="2.2000000000000002"/>
    <n v="85.5"/>
    <n v="0"/>
    <n v="86.57"/>
    <n v="287.45"/>
    <n v="906.8"/>
    <n v="2064.3999999999996"/>
    <n v="413.70000000000005"/>
    <n v="87.7"/>
    <n v="2283.5"/>
    <n v="243.81"/>
    <n v="4614.5"/>
    <n v="413.70000000000005"/>
    <x v="2"/>
    <n v="1992"/>
    <n v="2"/>
  </r>
  <r>
    <s v="Wyandotte Creek"/>
    <d v="1992-03-31T00:00:00"/>
    <n v="20760.900000000001"/>
    <n v="3392.5"/>
    <n v="698.1"/>
    <n v="249.7"/>
    <n v="6042.2"/>
    <n v="11451.400000000001"/>
    <n v="2903.3"/>
    <n v="259.7"/>
    <n v="2.2000000000000002"/>
    <n v="137.9"/>
    <n v="0"/>
    <n v="90.43"/>
    <n v="307.27"/>
    <n v="799.2"/>
    <n v="2843"/>
    <n v="444.29999999999995"/>
    <n v="140.1"/>
    <n v="-3651.5000000000036"/>
    <n v="109.36"/>
    <n v="4853.4399999999996"/>
    <n v="444.29999999999995"/>
    <x v="2"/>
    <n v="1992"/>
    <n v="3"/>
  </r>
  <r>
    <s v="Wyandotte Creek"/>
    <d v="1992-04-30T00:00:00"/>
    <n v="9515.7000000000007"/>
    <n v="4398.6000000000004"/>
    <n v="947.8"/>
    <n v="396.7"/>
    <n v="6319.4"/>
    <n v="3220.5999999999995"/>
    <n v="972.1"/>
    <n v="235.5"/>
    <n v="2512.9"/>
    <n v="99.2"/>
    <n v="0"/>
    <n v="137.56"/>
    <n v="297.36"/>
    <n v="1299.5"/>
    <n v="3496"/>
    <n v="699.6"/>
    <n v="2612.1"/>
    <n v="-3663.2000000000044"/>
    <n v="77.540000000000006"/>
    <n v="3661.27"/>
    <n v="699.6"/>
    <x v="2"/>
    <n v="1992"/>
    <n v="4"/>
  </r>
  <r>
    <s v="Wyandotte Creek"/>
    <d v="1992-05-31T00:00:00"/>
    <n v="53.800000000000004"/>
    <n v="6484.7"/>
    <n v="657.6"/>
    <n v="255.6"/>
    <n v="3288.4"/>
    <n v="2177.6"/>
    <n v="5.0999999999999996"/>
    <n v="640.20000000000005"/>
    <n v="8491.2999999999993"/>
    <n v="3.8"/>
    <n v="0"/>
    <n v="384.67"/>
    <n v="307.27"/>
    <n v="3557.8"/>
    <n v="3182.5"/>
    <n v="2047.8"/>
    <n v="8495.0999999999985"/>
    <n v="-2912.2999999999956"/>
    <n v="111.14"/>
    <n v="2262.1999999999998"/>
    <n v="2047.8"/>
    <x v="2"/>
    <n v="1992"/>
    <n v="5"/>
  </r>
  <r>
    <s v="Wyandotte Creek"/>
    <d v="1992-06-30T00:00:00"/>
    <n v="4923.7"/>
    <n v="6051.2"/>
    <n v="534.79999999999995"/>
    <n v="199.2"/>
    <n v="1309"/>
    <n v="1930.4999999999995"/>
    <n v="381.8"/>
    <n v="744.1"/>
    <n v="6035.5"/>
    <n v="31"/>
    <n v="439.7"/>
    <n v="401.04"/>
    <n v="297.36"/>
    <n v="4603.7"/>
    <n v="1646.6"/>
    <n v="2096.6000000000004"/>
    <n v="6506.2"/>
    <n v="2376.0000000000018"/>
    <n v="126.02"/>
    <n v="2275.33"/>
    <n v="2096.6000000000004"/>
    <x v="2"/>
    <n v="1992"/>
    <n v="6"/>
  </r>
  <r>
    <s v="Wyandotte Creek"/>
    <d v="1992-07-31T00:00:00"/>
    <n v="0"/>
    <n v="6150.1"/>
    <n v="704.5"/>
    <n v="405.7"/>
    <n v="1480.9"/>
    <n v="2088.2999999999997"/>
    <n v="0"/>
    <n v="1007.3999999999999"/>
    <n v="6455.5"/>
    <n v="129"/>
    <n v="304.3"/>
    <n v="440"/>
    <n v="307.27"/>
    <n v="5229.4000000000005"/>
    <n v="1326.2"/>
    <n v="2358.6999999999998"/>
    <n v="6888.8"/>
    <n v="-2589.4999999999982"/>
    <n v="281.89"/>
    <n v="1737.75"/>
    <n v="2358.6999999999998"/>
    <x v="2"/>
    <n v="1992"/>
    <n v="7"/>
  </r>
  <r>
    <s v="Wyandotte Creek"/>
    <d v="1992-08-31T00:00:00"/>
    <n v="0"/>
    <n v="5202.3999999999996"/>
    <n v="558.79999999999995"/>
    <n v="307.7"/>
    <n v="667.1"/>
    <n v="1940.2"/>
    <n v="0"/>
    <n v="1094.5999999999999"/>
    <n v="5489.4"/>
    <n v="204.5"/>
    <n v="0"/>
    <n v="449.66"/>
    <n v="307.27"/>
    <n v="4847.4999999999991"/>
    <n v="662.5"/>
    <n v="2369.4"/>
    <n v="5693.9"/>
    <n v="-1707.3000000000029"/>
    <n v="202.66"/>
    <n v="1647.63"/>
    <n v="2369.4"/>
    <x v="2"/>
    <n v="1992"/>
    <n v="8"/>
  </r>
  <r>
    <s v="Wyandotte Creek"/>
    <d v="1992-09-30T00:00:00"/>
    <n v="0"/>
    <n v="3460"/>
    <n v="379.2"/>
    <n v="207.2"/>
    <n v="274.2"/>
    <n v="1610.0000000000002"/>
    <n v="0"/>
    <n v="406.9"/>
    <n v="3648.1000000000004"/>
    <n v="91.3"/>
    <n v="626.70000000000005"/>
    <n v="384.12"/>
    <n v="297.36"/>
    <n v="3351.2999999999997"/>
    <n v="316"/>
    <n v="2037.9"/>
    <n v="4366.1000000000004"/>
    <n v="66.499999999998181"/>
    <n v="201.1"/>
    <n v="1520.31"/>
    <n v="2037.9"/>
    <x v="2"/>
    <n v="1992"/>
    <n v="9"/>
  </r>
  <r>
    <s v="Wyandotte Creek"/>
    <d v="1992-10-31T00:00:00"/>
    <n v="11881"/>
    <n v="2317.1"/>
    <n v="478.8"/>
    <n v="189.1"/>
    <n v="1017.3"/>
    <n v="2223.6999999999998"/>
    <n v="1349.1"/>
    <n v="509.5"/>
    <n v="1782.8000000000002"/>
    <n v="32.5"/>
    <n v="338.6"/>
    <n v="298.70999999999998"/>
    <n v="307.27"/>
    <n v="2190.9"/>
    <n v="315.2"/>
    <n v="1423.4"/>
    <n v="2153.9"/>
    <n v="7373.8000000000011"/>
    <n v="169.66"/>
    <n v="1943.59"/>
    <n v="1423.4"/>
    <x v="3"/>
    <n v="1992"/>
    <n v="10"/>
  </r>
  <r>
    <s v="Wyandotte Creek"/>
    <d v="1992-11-30T00:00:00"/>
    <n v="2233.8000000000002"/>
    <n v="2344.3000000000002"/>
    <n v="576.1"/>
    <n v="137.80000000000001"/>
    <n v="3487.4"/>
    <n v="1769.2"/>
    <n v="143.69999999999999"/>
    <n v="384.2"/>
    <n v="726.5"/>
    <n v="2.2000000000000002"/>
    <n v="376.4"/>
    <n v="157.87"/>
    <n v="297.36"/>
    <n v="1615.7"/>
    <n v="866.4"/>
    <n v="871.09999999999991"/>
    <n v="1105.1000000000001"/>
    <n v="-4632.8999999999942"/>
    <n v="103.16"/>
    <n v="2042.05"/>
    <n v="871.09999999999991"/>
    <x v="3"/>
    <n v="1992"/>
    <n v="11"/>
  </r>
  <r>
    <s v="Wyandotte Creek"/>
    <d v="1992-12-31T00:00:00"/>
    <n v="32268.5"/>
    <n v="1848.1000000000001"/>
    <n v="447.6"/>
    <n v="97.4"/>
    <n v="3122"/>
    <n v="10817.2"/>
    <n v="5158.5"/>
    <n v="352.7"/>
    <n v="207.3"/>
    <n v="9.6999999999999993"/>
    <n v="323.39999999999998"/>
    <n v="113.8"/>
    <n v="307.27"/>
    <n v="905.4"/>
    <n v="1040.0999999999999"/>
    <n v="598.90000000000009"/>
    <n v="540.40000000000009"/>
    <n v="11564.200000000004"/>
    <n v="269.54000000000002"/>
    <n v="3112.57"/>
    <n v="598.90000000000009"/>
    <x v="3"/>
    <n v="1992"/>
    <n v="12"/>
  </r>
  <r>
    <s v="Wyandotte Creek"/>
    <d v="1993-01-31T00:00:00"/>
    <n v="61709.2"/>
    <n v="1909.9"/>
    <n v="456.5"/>
    <n v="96"/>
    <n v="3340.9"/>
    <n v="40226.800000000003"/>
    <n v="18111"/>
    <n v="596.1"/>
    <n v="96.2"/>
    <n v="17.899999999999999"/>
    <n v="350"/>
    <n v="116.1"/>
    <n v="307.27"/>
    <n v="542.9"/>
    <n v="1463"/>
    <n v="538.79999999999995"/>
    <n v="464.09999999999997"/>
    <n v="-2025.2000000000007"/>
    <n v="324.77999999999997"/>
    <n v="6976.78"/>
    <n v="538.79999999999995"/>
    <x v="3"/>
    <n v="1993"/>
    <n v="1"/>
  </r>
  <r>
    <s v="Wyandotte Creek"/>
    <d v="1993-02-28T00:00:00"/>
    <n v="42296.9"/>
    <n v="2285.6"/>
    <n v="537.5"/>
    <n v="120.9"/>
    <n v="4006.7"/>
    <n v="22954.9"/>
    <n v="9722.4"/>
    <n v="436.9"/>
    <n v="0"/>
    <n v="51.2"/>
    <n v="0"/>
    <n v="94.46"/>
    <n v="277.52999999999997"/>
    <n v="487.4"/>
    <n v="1919.1000000000001"/>
    <n v="421.1"/>
    <n v="51.2"/>
    <n v="2704.5000000000073"/>
    <n v="162.99"/>
    <n v="6019.43"/>
    <n v="421.1"/>
    <x v="3"/>
    <n v="1993"/>
    <n v="2"/>
  </r>
  <r>
    <s v="Wyandotte Creek"/>
    <d v="1993-03-31T00:00:00"/>
    <n v="15914.1"/>
    <n v="3194.9"/>
    <n v="682.4"/>
    <n v="249.1"/>
    <n v="5790.8"/>
    <n v="7989.2"/>
    <n v="2238.1999999999998"/>
    <n v="243.29999999999998"/>
    <n v="11.4"/>
    <n v="122.9"/>
    <n v="0"/>
    <n v="85.74"/>
    <n v="307.27"/>
    <n v="600.9"/>
    <n v="2843"/>
    <n v="433.79999999999995"/>
    <n v="134.30000000000001"/>
    <n v="-3905.6000000000022"/>
    <n v="2151.5300000000002"/>
    <n v="4626.84"/>
    <n v="433.79999999999995"/>
    <x v="3"/>
    <n v="1993"/>
    <n v="3"/>
  </r>
  <r>
    <s v="Wyandotte Creek"/>
    <d v="1993-04-30T00:00:00"/>
    <n v="10573"/>
    <n v="4296.5999999999995"/>
    <n v="902.7"/>
    <n v="320.8"/>
    <n v="5993.8"/>
    <n v="4676.5"/>
    <n v="1351.8"/>
    <n v="202.4"/>
    <n v="1442.9"/>
    <n v="140.80000000000001"/>
    <n v="0"/>
    <n v="108.19"/>
    <n v="297.36"/>
    <n v="784.8"/>
    <n v="3832.7"/>
    <n v="515.29999999999995"/>
    <n v="1583.7"/>
    <n v="-5072.6999999999971"/>
    <n v="61.54"/>
    <n v="5949.8"/>
    <n v="515.29999999999995"/>
    <x v="3"/>
    <n v="1993"/>
    <n v="4"/>
  </r>
  <r>
    <s v="Wyandotte Creek"/>
    <d v="1993-05-31T00:00:00"/>
    <n v="11669.2"/>
    <n v="5196.2999999999993"/>
    <n v="786.3"/>
    <n v="295.60000000000002"/>
    <n v="4196.8"/>
    <n v="2608.7000000000003"/>
    <n v="1471.2"/>
    <n v="452.6"/>
    <n v="5765.6"/>
    <n v="97.1"/>
    <n v="0"/>
    <n v="257.36"/>
    <n v="307.27"/>
    <n v="2000.3"/>
    <n v="3491.7"/>
    <n v="1364.5"/>
    <n v="5862.7000000000007"/>
    <n v="3888.8000000000065"/>
    <n v="90.81"/>
    <n v="3337.98"/>
    <n v="1364.5"/>
    <x v="3"/>
    <n v="1993"/>
    <n v="5"/>
  </r>
  <r>
    <s v="Wyandotte Creek"/>
    <d v="1993-06-30T00:00:00"/>
    <n v="4142"/>
    <n v="6539.5"/>
    <n v="933.1"/>
    <n v="342.9"/>
    <n v="4840"/>
    <n v="3455.8"/>
    <n v="352.5"/>
    <n v="884.90000000000009"/>
    <n v="4606.5"/>
    <n v="82.5"/>
    <n v="355.9"/>
    <n v="358.33"/>
    <n v="297.36"/>
    <n v="3348.7"/>
    <n v="3533.6"/>
    <n v="2052.1999999999998"/>
    <n v="5044.8999999999996"/>
    <n v="-6109.5"/>
    <n v="107.89"/>
    <n v="3499.92"/>
    <n v="2052.1999999999998"/>
    <x v="3"/>
    <n v="1993"/>
    <n v="6"/>
  </r>
  <r>
    <s v="Wyandotte Creek"/>
    <d v="1993-07-31T00:00:00"/>
    <n v="0"/>
    <n v="6057"/>
    <n v="606.5"/>
    <n v="345.8"/>
    <n v="1696"/>
    <n v="2044.8000000000002"/>
    <n v="0"/>
    <n v="919.40000000000009"/>
    <n v="6346.5"/>
    <n v="176.5"/>
    <n v="329.8"/>
    <n v="489.76"/>
    <n v="307.27"/>
    <n v="4603.4000000000005"/>
    <n v="1799.3"/>
    <n v="2701.8999999999996"/>
    <n v="6852.8"/>
    <n v="-2114.4000000000033"/>
    <n v="352.83"/>
    <n v="1903.11"/>
    <n v="2701.8999999999996"/>
    <x v="3"/>
    <n v="1993"/>
    <n v="7"/>
  </r>
  <r>
    <s v="Wyandotte Creek"/>
    <d v="1993-08-31T00:00:00"/>
    <n v="3714.9"/>
    <n v="4916.1000000000004"/>
    <n v="652.29999999999995"/>
    <n v="267.2"/>
    <n v="1592.7"/>
    <n v="1852.4"/>
    <n v="511.49999999999994"/>
    <n v="940.30000000000007"/>
    <n v="4614.2000000000007"/>
    <n v="197.4"/>
    <n v="0"/>
    <n v="470.7"/>
    <n v="307.27"/>
    <n v="4160.3999999999996"/>
    <n v="1022.9"/>
    <n v="2416.7000000000003"/>
    <n v="4811.6000000000004"/>
    <n v="210.70000000000255"/>
    <n v="199.32"/>
    <n v="2454.41"/>
    <n v="2416.7000000000003"/>
    <x v="3"/>
    <n v="1993"/>
    <n v="8"/>
  </r>
  <r>
    <s v="Wyandotte Creek"/>
    <d v="1993-09-30T00:00:00"/>
    <n v="0"/>
    <n v="3162.2"/>
    <n v="444.9"/>
    <n v="160.4"/>
    <n v="1013.8"/>
    <n v="1848.1"/>
    <n v="0"/>
    <n v="560.9"/>
    <n v="3186.3"/>
    <n v="139"/>
    <n v="480.4"/>
    <n v="408.95"/>
    <n v="297.36"/>
    <n v="2778.7999999999997"/>
    <n v="543.79999999999995"/>
    <n v="2077.1"/>
    <n v="3805.7000000000003"/>
    <n v="-1307.1999999999989"/>
    <n v="97.15"/>
    <n v="3153.98"/>
    <n v="2077.1"/>
    <x v="3"/>
    <n v="1993"/>
    <n v="9"/>
  </r>
  <r>
    <s v="Wyandotte Creek"/>
    <d v="1993-10-31T00:00:00"/>
    <n v="5183.5"/>
    <n v="2360.4"/>
    <n v="521.9"/>
    <n v="147.6"/>
    <n v="1784"/>
    <n v="1631.3"/>
    <n v="358.9"/>
    <n v="341.9"/>
    <n v="1470.8"/>
    <n v="5"/>
    <n v="277.3"/>
    <n v="278.74"/>
    <n v="307.27"/>
    <n v="1840.6"/>
    <n v="667.4"/>
    <n v="1443.6000000000001"/>
    <n v="1753.1"/>
    <n v="1234.1000000000022"/>
    <n v="111.54"/>
    <n v="2754.4"/>
    <n v="1443.6000000000001"/>
    <x v="4"/>
    <n v="1993"/>
    <n v="10"/>
  </r>
  <r>
    <s v="Wyandotte Creek"/>
    <d v="1993-11-30T00:00:00"/>
    <n v="11308.5"/>
    <n v="2341.5"/>
    <n v="393.1"/>
    <n v="128.6"/>
    <n v="1772.9"/>
    <n v="1880.6"/>
    <n v="1646.8999999999999"/>
    <n v="146.1"/>
    <n v="2097.3000000000002"/>
    <n v="24.5"/>
    <n v="418.9"/>
    <n v="116.29"/>
    <n v="297.36"/>
    <n v="1770.3000000000002"/>
    <n v="699.80000000000007"/>
    <n v="420.1"/>
    <n v="2540.7000000000003"/>
    <n v="5959.6000000000022"/>
    <n v="152.13999999999999"/>
    <n v="2373.35"/>
    <n v="420.1"/>
    <x v="4"/>
    <n v="1993"/>
    <n v="11"/>
  </r>
  <r>
    <s v="Wyandotte Creek"/>
    <d v="1993-12-31T00:00:00"/>
    <n v="18834"/>
    <n v="1680"/>
    <n v="394.7"/>
    <n v="72.400000000000006"/>
    <n v="2806.4"/>
    <n v="9773"/>
    <n v="3104.8999999999996"/>
    <n v="173.4"/>
    <n v="119"/>
    <n v="113.1"/>
    <n v="333.6"/>
    <n v="41.51"/>
    <n v="307.27"/>
    <n v="785.4"/>
    <n v="966.8"/>
    <n v="144.19999999999999"/>
    <n v="565.70000000000005"/>
    <n v="1539.4000000000015"/>
    <n v="368.95"/>
    <n v="3216.23"/>
    <n v="144.19999999999999"/>
    <x v="4"/>
    <n v="1993"/>
    <n v="12"/>
  </r>
  <r>
    <s v="Wyandotte Creek"/>
    <d v="1994-01-31T00:00:00"/>
    <n v="14412.8"/>
    <n v="2217"/>
    <n v="491.2"/>
    <n v="92.1"/>
    <n v="3586.6"/>
    <n v="5226"/>
    <n v="1620.7"/>
    <n v="342.09999999999997"/>
    <n v="218.2"/>
    <n v="80.7"/>
    <n v="403"/>
    <n v="29.38"/>
    <n v="307.27"/>
    <n v="842.80000000000007"/>
    <n v="1466.4"/>
    <n v="103.1"/>
    <n v="701.90000000000009"/>
    <n v="1642.1000000000095"/>
    <n v="109.39"/>
    <n v="4066.23"/>
    <n v="103.1"/>
    <x v="4"/>
    <n v="1994"/>
    <n v="1"/>
  </r>
  <r>
    <s v="Wyandotte Creek"/>
    <d v="1994-02-28T00:00:00"/>
    <n v="27374.199999999997"/>
    <n v="2464.6999999999998"/>
    <n v="554.6"/>
    <n v="106.8"/>
    <n v="4011.6"/>
    <n v="13537.699999999999"/>
    <n v="5475.7000000000007"/>
    <n v="128.1"/>
    <n v="0"/>
    <n v="103.6"/>
    <n v="0"/>
    <n v="22.71"/>
    <n v="277.52999999999997"/>
    <n v="704.9"/>
    <n v="1866.7000000000003"/>
    <n v="67.900000000000006"/>
    <n v="103.6"/>
    <n v="1266.2000000000007"/>
    <n v="139.78"/>
    <n v="4322.3100000000004"/>
    <n v="67.900000000000006"/>
    <x v="4"/>
    <n v="1994"/>
    <n v="2"/>
  </r>
  <r>
    <s v="Wyandotte Creek"/>
    <d v="1994-03-31T00:00:00"/>
    <n v="3142.8999999999996"/>
    <n v="3849.5"/>
    <n v="689.3"/>
    <n v="257"/>
    <n v="6039"/>
    <n v="3476.8999999999996"/>
    <n v="193.6"/>
    <n v="86"/>
    <n v="1792.8"/>
    <n v="142.9"/>
    <n v="0"/>
    <n v="108.93"/>
    <n v="307.27"/>
    <n v="1114.3"/>
    <n v="2992.4"/>
    <n v="406.4"/>
    <n v="1935.7"/>
    <n v="-9106.7999999999956"/>
    <n v="69.63"/>
    <n v="3968.1"/>
    <n v="406.4"/>
    <x v="4"/>
    <n v="1994"/>
    <n v="3"/>
  </r>
  <r>
    <s v="Wyandotte Creek"/>
    <d v="1994-04-30T00:00:00"/>
    <n v="6040"/>
    <n v="3743.4"/>
    <n v="554.5"/>
    <n v="357.2"/>
    <n v="3415.1"/>
    <n v="1852.7"/>
    <n v="403.3"/>
    <n v="73"/>
    <n v="3848.7"/>
    <n v="105.5"/>
    <n v="0"/>
    <n v="187.06"/>
    <n v="297.36"/>
    <n v="1861.6"/>
    <n v="2239"/>
    <n v="817.3"/>
    <n v="3954.2"/>
    <n v="412.29999999999563"/>
    <n v="98.44"/>
    <n v="2888.26"/>
    <n v="817.3"/>
    <x v="4"/>
    <n v="1994"/>
    <n v="4"/>
  </r>
  <r>
    <s v="Wyandotte Creek"/>
    <d v="1994-05-31T00:00:00"/>
    <n v="5867.5"/>
    <n v="5250.2"/>
    <n v="647"/>
    <n v="253.1"/>
    <n v="3521.1"/>
    <n v="2172.1999999999998"/>
    <n v="430.9"/>
    <n v="725.00000000000011"/>
    <n v="6193.5"/>
    <n v="24.6"/>
    <n v="0"/>
    <n v="245.31"/>
    <n v="307.27"/>
    <n v="2947.3"/>
    <n v="2556"/>
    <n v="1120.0999999999999"/>
    <n v="6218.1"/>
    <n v="206.40000000000146"/>
    <n v="94.81"/>
    <n v="3085.19"/>
    <n v="1120.0999999999999"/>
    <x v="4"/>
    <n v="1994"/>
    <n v="5"/>
  </r>
  <r>
    <s v="Wyandotte Creek"/>
    <d v="1994-06-30T00:00:00"/>
    <n v="0"/>
    <n v="6518.8"/>
    <n v="211.8"/>
    <n v="226.3"/>
    <n v="1659.9"/>
    <n v="1992.8"/>
    <n v="0"/>
    <n v="650.5"/>
    <n v="6566.5"/>
    <n v="273.8"/>
    <n v="467.5"/>
    <n v="392.68"/>
    <n v="297.36"/>
    <n v="4982.7000000000007"/>
    <n v="1762.3999999999999"/>
    <n v="1679.6"/>
    <n v="7307.8"/>
    <n v="-2272.6000000000022"/>
    <n v="149.78"/>
    <n v="1988.34"/>
    <n v="1679.6"/>
    <x v="4"/>
    <n v="1994"/>
    <n v="6"/>
  </r>
  <r>
    <s v="Wyandotte Creek"/>
    <d v="1994-07-31T00:00:00"/>
    <n v="0"/>
    <n v="5999.9000000000005"/>
    <n v="149.1"/>
    <n v="363.7"/>
    <n v="444.2"/>
    <n v="2056.4"/>
    <n v="0"/>
    <n v="628.40000000000009"/>
    <n v="6817.1"/>
    <n v="267.5"/>
    <n v="293.89999999999998"/>
    <n v="391.72"/>
    <n v="307.27"/>
    <n v="5447.4"/>
    <n v="916.3"/>
    <n v="1589.3"/>
    <n v="7378.5"/>
    <n v="-673.99999999999636"/>
    <n v="363.86"/>
    <n v="1926.33"/>
    <n v="1589.3"/>
    <x v="4"/>
    <n v="1994"/>
    <n v="7"/>
  </r>
  <r>
    <s v="Wyandotte Creek"/>
    <d v="1994-08-31T00:00:00"/>
    <n v="0"/>
    <n v="4887.2999999999993"/>
    <n v="157.1"/>
    <n v="276"/>
    <n v="226"/>
    <n v="1778.9"/>
    <n v="0"/>
    <n v="651.5"/>
    <n v="4657.8"/>
    <n v="326.89999999999998"/>
    <n v="0"/>
    <n v="372.22"/>
    <n v="307.27"/>
    <n v="4705.4999999999991"/>
    <n v="457.59999999999997"/>
    <n v="1475.8999999999999"/>
    <n v="4984.7"/>
    <n v="-1516.0999999999985"/>
    <n v="177.1"/>
    <n v="1574.37"/>
    <n v="1475.8999999999999"/>
    <x v="4"/>
    <n v="1994"/>
    <n v="8"/>
  </r>
  <r>
    <s v="Wyandotte Creek"/>
    <d v="1994-09-30T00:00:00"/>
    <n v="192.1"/>
    <n v="3128"/>
    <n v="122.3"/>
    <n v="190.2"/>
    <n v="107.5"/>
    <n v="1526.3"/>
    <n v="8.6999999999999993"/>
    <n v="136.9"/>
    <n v="3019.1"/>
    <n v="205.3"/>
    <n v="620.70000000000005"/>
    <n v="322.18"/>
    <n v="297.36"/>
    <n v="3095.2999999999997"/>
    <n v="222.8"/>
    <n v="1218.5999999999999"/>
    <n v="3845.1000000000004"/>
    <n v="36"/>
    <n v="150.19"/>
    <n v="1557.21"/>
    <n v="1218.5999999999999"/>
    <x v="4"/>
    <n v="1994"/>
    <n v="9"/>
  </r>
  <r>
    <s v="Wyandotte Creek"/>
    <d v="1994-10-31T00:00:00"/>
    <n v="4771.3"/>
    <n v="2529.8000000000002"/>
    <n v="326.39999999999998"/>
    <n v="185.1"/>
    <n v="1584.2"/>
    <n v="1710.3"/>
    <n v="401.90000000000003"/>
    <n v="234.5"/>
    <n v="2571.1000000000004"/>
    <n v="15.1"/>
    <n v="452.2"/>
    <n v="193.43"/>
    <n v="307.27"/>
    <n v="2236.6000000000004"/>
    <n v="478.3"/>
    <n v="748.8"/>
    <n v="3038.4"/>
    <n v="1586.3999999999978"/>
    <n v="132.83000000000001"/>
    <n v="1942.84"/>
    <n v="748.8"/>
    <x v="5"/>
    <n v="1994"/>
    <n v="10"/>
  </r>
  <r>
    <s v="Wyandotte Creek"/>
    <d v="1994-11-30T00:00:00"/>
    <n v="25097"/>
    <n v="1944.7"/>
    <n v="453.6"/>
    <n v="106"/>
    <n v="3068.2"/>
    <n v="7563.2000000000007"/>
    <n v="3609.1"/>
    <n v="138.70000000000002"/>
    <n v="705.1"/>
    <n v="0"/>
    <n v="500.6"/>
    <n v="0"/>
    <n v="297.36"/>
    <n v="1228.6000000000001"/>
    <n v="822.09999999999991"/>
    <n v="0"/>
    <n v="1205.7"/>
    <n v="9419.100000000004"/>
    <n v="212.51"/>
    <n v="2856.27"/>
    <n v="0"/>
    <x v="5"/>
    <n v="1994"/>
    <n v="11"/>
  </r>
  <r>
    <s v="Wyandotte Creek"/>
    <d v="1994-12-31T00:00:00"/>
    <n v="32707.899999999998"/>
    <n v="1069.5"/>
    <n v="276.7"/>
    <n v="54.1"/>
    <n v="1925.1"/>
    <n v="19961.900000000001"/>
    <n v="7268.7"/>
    <n v="103.7"/>
    <n v="208.3"/>
    <n v="4.2"/>
    <n v="407.5"/>
    <n v="0"/>
    <n v="307.27"/>
    <n v="438.8"/>
    <n v="684.9"/>
    <n v="0"/>
    <n v="620"/>
    <n v="2668.2000000000007"/>
    <n v="230.83"/>
    <n v="4700.7700000000004"/>
    <n v="0"/>
    <x v="5"/>
    <n v="1994"/>
    <n v="12"/>
  </r>
  <r>
    <s v="Wyandotte Creek"/>
    <d v="1995-01-31T00:00:00"/>
    <n v="83412.299999999988"/>
    <n v="1317.6"/>
    <n v="340.6"/>
    <n v="65.900000000000006"/>
    <n v="2362.6999999999998"/>
    <n v="49338.7"/>
    <n v="24965.9"/>
    <n v="427"/>
    <n v="235"/>
    <n v="136.9"/>
    <n v="469.4"/>
    <n v="0"/>
    <n v="307.27"/>
    <n v="368.3"/>
    <n v="1015.1999999999999"/>
    <n v="0"/>
    <n v="841.3"/>
    <n v="5435.1000000000058"/>
    <n v="284.47000000000003"/>
    <n v="7261.3"/>
    <n v="0"/>
    <x v="5"/>
    <n v="1995"/>
    <n v="1"/>
  </r>
  <r>
    <s v="Wyandotte Creek"/>
    <d v="1995-02-28T00:00:00"/>
    <n v="3390.5"/>
    <n v="1819.9"/>
    <n v="456.3"/>
    <n v="94.5"/>
    <n v="3247.5"/>
    <n v="8971.2999999999993"/>
    <n v="256.89999999999998"/>
    <n v="281.60000000000002"/>
    <n v="11.7"/>
    <n v="191.4"/>
    <n v="0"/>
    <n v="25.58"/>
    <n v="277.52999999999997"/>
    <n v="398.79999999999995"/>
    <n v="1515.6"/>
    <n v="166.6"/>
    <n v="203.1"/>
    <n v="-11367.700000000006"/>
    <n v="46.41"/>
    <n v="5716.28"/>
    <n v="166.6"/>
    <x v="5"/>
    <n v="1995"/>
    <n v="2"/>
  </r>
  <r>
    <s v="Wyandotte Creek"/>
    <d v="1995-03-31T00:00:00"/>
    <n v="63274.3"/>
    <n v="2439.3000000000002"/>
    <n v="576"/>
    <n v="192"/>
    <n v="4584.8"/>
    <n v="34640.199999999997"/>
    <n v="15589.5"/>
    <n v="125.9"/>
    <n v="57.9"/>
    <n v="208.7"/>
    <n v="0"/>
    <n v="0"/>
    <n v="307.27"/>
    <n v="436.09999999999997"/>
    <n v="2195.2000000000003"/>
    <n v="0"/>
    <n v="266.59999999999997"/>
    <n v="5392.9999999999964"/>
    <n v="3381.45"/>
    <n v="8825.7199999999993"/>
    <n v="0"/>
    <x v="5"/>
    <n v="1995"/>
    <n v="3"/>
  </r>
  <r>
    <s v="Wyandotte Creek"/>
    <d v="1995-04-30T00:00:00"/>
    <n v="11340.900000000001"/>
    <n v="3640.8"/>
    <n v="931"/>
    <n v="341.2"/>
    <n v="6064.5"/>
    <n v="4877.3999999999996"/>
    <n v="869.1"/>
    <n v="78.3"/>
    <n v="871.2"/>
    <n v="156.69999999999999"/>
    <n v="0"/>
    <n v="142.82"/>
    <n v="297.36"/>
    <n v="575.70000000000005"/>
    <n v="3406.2"/>
    <n v="520.90000000000009"/>
    <n v="1027.9000000000001"/>
    <n v="-3912.4999999999964"/>
    <n v="628.91"/>
    <n v="7115.19"/>
    <n v="520.90000000000009"/>
    <x v="5"/>
    <n v="1995"/>
    <n v="4"/>
  </r>
  <r>
    <s v="Wyandotte Creek"/>
    <d v="1995-05-31T00:00:00"/>
    <n v="11249.8"/>
    <n v="4744.8999999999996"/>
    <n v="901"/>
    <n v="397"/>
    <n v="4681.8"/>
    <n v="5500.6"/>
    <n v="1195.3"/>
    <n v="158.9"/>
    <n v="2868.1"/>
    <n v="17.899999999999999"/>
    <n v="0"/>
    <n v="199.13"/>
    <n v="307.27"/>
    <n v="1173.1999999999998"/>
    <n v="3968.7"/>
    <n v="1085.8"/>
    <n v="2886"/>
    <n v="-2358"/>
    <n v="1958.91"/>
    <n v="7148.38"/>
    <n v="1085.8"/>
    <x v="5"/>
    <n v="1995"/>
    <n v="5"/>
  </r>
  <r>
    <s v="Wyandotte Creek"/>
    <d v="1995-06-30T00:00:00"/>
    <n v="8946"/>
    <n v="6292.7"/>
    <n v="671.2"/>
    <n v="319"/>
    <n v="4744"/>
    <n v="3168.1"/>
    <n v="1140.4000000000001"/>
    <n v="636.5"/>
    <n v="5184.8999999999996"/>
    <n v="70.5"/>
    <n v="317.39999999999998"/>
    <n v="330.51"/>
    <n v="297.36"/>
    <n v="3143.4"/>
    <n v="3468.4"/>
    <n v="1797.7"/>
    <n v="5572.7999999999993"/>
    <n v="-655.59999999999491"/>
    <n v="53.38"/>
    <n v="4520.1000000000004"/>
    <n v="1797.7"/>
    <x v="5"/>
    <n v="1995"/>
    <n v="6"/>
  </r>
  <r>
    <s v="Wyandotte Creek"/>
    <d v="1995-07-31T00:00:00"/>
    <n v="175.6"/>
    <n v="6258.9000000000005"/>
    <n v="226.2"/>
    <n v="380.4"/>
    <n v="2473.4"/>
    <n v="2150.6"/>
    <n v="16.3"/>
    <n v="535.1"/>
    <n v="6069.1"/>
    <n v="31.1"/>
    <n v="354"/>
    <n v="470.9"/>
    <n v="307.27"/>
    <n v="4443.5999999999995"/>
    <n v="2195.6999999999998"/>
    <n v="2468.1"/>
    <n v="6454.2000000000007"/>
    <n v="-2943.1000000000022"/>
    <n v="44.01"/>
    <n v="4808.9799999999996"/>
    <n v="2468.1"/>
    <x v="5"/>
    <n v="1995"/>
    <n v="7"/>
  </r>
  <r>
    <s v="Wyandotte Creek"/>
    <d v="1995-08-31T00:00:00"/>
    <n v="0"/>
    <n v="5373.9"/>
    <n v="89.7"/>
    <n v="277.39999999999998"/>
    <n v="1264"/>
    <n v="1958.6"/>
    <n v="0"/>
    <n v="642.09999999999991"/>
    <n v="5349.7"/>
    <n v="166.9"/>
    <n v="0"/>
    <n v="421.92"/>
    <n v="307.27"/>
    <n v="4533.3999999999996"/>
    <n v="1117.8"/>
    <n v="2228.6999999999998"/>
    <n v="5516.5999999999995"/>
    <n v="-1860.5000000000036"/>
    <n v="56.88"/>
    <n v="3101.4"/>
    <n v="2228.6999999999998"/>
    <x v="5"/>
    <n v="1995"/>
    <n v="8"/>
  </r>
  <r>
    <s v="Wyandotte Creek"/>
    <d v="1995-09-30T00:00:00"/>
    <n v="0"/>
    <n v="3201.6000000000004"/>
    <n v="53.8"/>
    <n v="167.6"/>
    <n v="505.1"/>
    <n v="1727"/>
    <n v="0"/>
    <n v="367.69999999999993"/>
    <n v="2678.1"/>
    <n v="83.4"/>
    <n v="494.4"/>
    <n v="306.55"/>
    <n v="297.36"/>
    <n v="2901.3"/>
    <n v="467.9"/>
    <n v="1753.3000000000002"/>
    <n v="3255.9"/>
    <n v="-1013.5"/>
    <n v="68.680000000000007"/>
    <n v="2750.3"/>
    <n v="1753.3000000000002"/>
    <x v="5"/>
    <n v="1995"/>
    <n v="9"/>
  </r>
  <r>
    <s v="Wyandotte Creek"/>
    <d v="1995-10-31T00:00:00"/>
    <n v="0"/>
    <n v="2820.7999999999997"/>
    <n v="35.5"/>
    <n v="218.3"/>
    <n v="325.7"/>
    <n v="1651.5"/>
    <n v="0"/>
    <n v="192.7"/>
    <n v="3223.1"/>
    <n v="1.6"/>
    <n v="427.1"/>
    <n v="265.79000000000002"/>
    <n v="307.27"/>
    <n v="2695.1"/>
    <n v="344"/>
    <n v="1154.5"/>
    <n v="3651.7999999999997"/>
    <n v="-438.29999999999745"/>
    <n v="124.97"/>
    <n v="4079.92"/>
    <n v="1154.5"/>
    <x v="6"/>
    <n v="1995"/>
    <n v="10"/>
  </r>
  <r>
    <s v="Wyandotte Creek"/>
    <d v="1995-11-30T00:00:00"/>
    <n v="565.70000000000005"/>
    <n v="1683.5"/>
    <n v="28.4"/>
    <n v="115.1"/>
    <n v="165"/>
    <n v="1655"/>
    <n v="44.3"/>
    <n v="191.6"/>
    <n v="3038.2000000000003"/>
    <n v="30.1"/>
    <n v="492.7"/>
    <n v="63.28"/>
    <n v="297.36"/>
    <n v="1625.3"/>
    <n v="173.5"/>
    <n v="285.89999999999998"/>
    <n v="3561"/>
    <n v="530.09999999999673"/>
    <n v="109.12"/>
    <n v="3213.74"/>
    <n v="285.89999999999998"/>
    <x v="6"/>
    <n v="1995"/>
    <n v="11"/>
  </r>
  <r>
    <s v="Wyandotte Creek"/>
    <d v="1995-12-31T00:00:00"/>
    <n v="35065.199999999997"/>
    <n v="1216.5999999999999"/>
    <n v="286.60000000000002"/>
    <n v="69.3"/>
    <n v="1839.3"/>
    <n v="9621.1"/>
    <n v="6673.7000000000007"/>
    <n v="139.30000000000001"/>
    <n v="287.3"/>
    <n v="14.2"/>
    <n v="431.8"/>
    <n v="0"/>
    <n v="307.27"/>
    <n v="810.5"/>
    <n v="475.50000000000006"/>
    <n v="0"/>
    <n v="733.30000000000007"/>
    <n v="15952.300000000007"/>
    <n v="481.86"/>
    <n v="3979.55"/>
    <n v="0"/>
    <x v="6"/>
    <n v="1995"/>
    <n v="12"/>
  </r>
  <r>
    <s v="Wyandotte Creek"/>
    <d v="1996-01-31T00:00:00"/>
    <n v="29745.599999999999"/>
    <n v="1749.7"/>
    <n v="493.6"/>
    <n v="92.1"/>
    <n v="3328.7"/>
    <n v="19315.8"/>
    <n v="4627.8999999999996"/>
    <n v="353.1"/>
    <n v="267.3"/>
    <n v="56"/>
    <n v="499.8"/>
    <n v="0"/>
    <n v="307.27"/>
    <n v="793.7"/>
    <n v="1048"/>
    <n v="0"/>
    <n v="823.1"/>
    <n v="607.79999999999563"/>
    <n v="215.49"/>
    <n v="4780.6899999999996"/>
    <n v="0"/>
    <x v="6"/>
    <n v="1996"/>
    <n v="1"/>
  </r>
  <r>
    <s v="Wyandotte Creek"/>
    <d v="1996-02-29T00:00:00"/>
    <n v="37232"/>
    <n v="2111.4"/>
    <n v="589"/>
    <n v="116.2"/>
    <n v="4026"/>
    <n v="22427.8"/>
    <n v="9657.1999999999989"/>
    <n v="89.6"/>
    <n v="107.5"/>
    <n v="42.6"/>
    <n v="0"/>
    <n v="0"/>
    <n v="287.45"/>
    <n v="662.4"/>
    <n v="1565.1999999999998"/>
    <n v="0"/>
    <n v="150.1"/>
    <n v="-1635.0999999999985"/>
    <n v="1434.87"/>
    <n v="5917.85"/>
    <n v="0"/>
    <x v="6"/>
    <n v="1996"/>
    <n v="2"/>
  </r>
  <r>
    <s v="Wyandotte Creek"/>
    <d v="1996-03-31T00:00:00"/>
    <n v="11464.5"/>
    <n v="3540"/>
    <n v="879.9"/>
    <n v="295.89999999999998"/>
    <n v="6978.6"/>
    <n v="8460.3000000000011"/>
    <n v="1321.6000000000001"/>
    <n v="54.300000000000004"/>
    <n v="35.299999999999997"/>
    <n v="88.4"/>
    <n v="0"/>
    <n v="102.85"/>
    <n v="307.27"/>
    <n v="915.3"/>
    <n v="2920.6000000000004"/>
    <n v="388.9"/>
    <n v="123.7"/>
    <n v="-9553.7000000000007"/>
    <n v="44.42"/>
    <n v="7478.3"/>
    <n v="388.9"/>
    <x v="6"/>
    <n v="1996"/>
    <n v="3"/>
  </r>
  <r>
    <s v="Wyandotte Creek"/>
    <d v="1996-04-30T00:00:00"/>
    <n v="18121.399999999998"/>
    <n v="4075.7000000000003"/>
    <n v="1032.2"/>
    <n v="434.2"/>
    <n v="6632.5"/>
    <n v="4651.2"/>
    <n v="3143.6"/>
    <n v="97.8"/>
    <n v="1707.9"/>
    <n v="193.2"/>
    <n v="0"/>
    <n v="137.84"/>
    <n v="297.36"/>
    <n v="1091"/>
    <n v="3418.8"/>
    <n v="487.79999999999995"/>
    <n v="1901.1000000000001"/>
    <n v="443.09999999999854"/>
    <n v="70.91"/>
    <n v="5093.2700000000004"/>
    <n v="487.79999999999995"/>
    <x v="6"/>
    <n v="1996"/>
    <n v="4"/>
  </r>
  <r>
    <s v="Wyandotte Creek"/>
    <d v="1996-05-31T00:00:00"/>
    <n v="20008.5"/>
    <n v="5615.6"/>
    <n v="813.5"/>
    <n v="524.79999999999995"/>
    <n v="4879.3"/>
    <n v="6620.5"/>
    <n v="3939.9"/>
    <n v="533.20000000000005"/>
    <n v="5109.1000000000004"/>
    <n v="54.5"/>
    <n v="0"/>
    <n v="203.67"/>
    <n v="307.27"/>
    <n v="2410.8000000000002"/>
    <n v="3729.7"/>
    <n v="1226.2"/>
    <n v="5163.6000000000004"/>
    <n v="3471.5999999999985"/>
    <n v="816.8"/>
    <n v="5156.78"/>
    <n v="1226.2"/>
    <x v="6"/>
    <n v="1996"/>
    <n v="5"/>
  </r>
  <r>
    <s v="Wyandotte Creek"/>
    <d v="1996-06-30T00:00:00"/>
    <n v="370.4"/>
    <n v="6967.5"/>
    <n v="501.2"/>
    <n v="417.9"/>
    <n v="4444.6000000000004"/>
    <n v="2549.2999999999997"/>
    <n v="36"/>
    <n v="688.5"/>
    <n v="6757.9"/>
    <n v="0.3"/>
    <n v="486.6"/>
    <n v="379.12"/>
    <n v="297.36"/>
    <n v="4276.2000000000007"/>
    <n v="3109.3"/>
    <n v="2193.7999999999997"/>
    <n v="7244.8"/>
    <n v="-5795.9000000000069"/>
    <n v="49.27"/>
    <n v="4807.51"/>
    <n v="2193.7999999999997"/>
    <x v="6"/>
    <n v="1996"/>
    <n v="6"/>
  </r>
  <r>
    <s v="Wyandotte Creek"/>
    <d v="1996-07-31T00:00:00"/>
    <n v="7.6"/>
    <n v="6656.2"/>
    <n v="87.8"/>
    <n v="431.4"/>
    <n v="1415.6"/>
    <n v="2106"/>
    <n v="0.30000000000000004"/>
    <n v="717"/>
    <n v="7151.2999999999993"/>
    <n v="71.8"/>
    <n v="379.5"/>
    <n v="353.56"/>
    <n v="307.27"/>
    <n v="5480.2999999999993"/>
    <n v="1607.3000000000002"/>
    <n v="2009.8"/>
    <n v="7602.5999999999995"/>
    <n v="-1794.5000000000018"/>
    <n v="101.06"/>
    <n v="2931.78"/>
    <n v="2009.8"/>
    <x v="6"/>
    <n v="1996"/>
    <n v="7"/>
  </r>
  <r>
    <s v="Wyandotte Creek"/>
    <d v="1996-08-31T00:00:00"/>
    <n v="0"/>
    <n v="5215.8"/>
    <n v="66.599999999999994"/>
    <n v="283.89999999999998"/>
    <n v="676.5"/>
    <n v="1980.2"/>
    <n v="0"/>
    <n v="793.3"/>
    <n v="5279.1"/>
    <n v="157.4"/>
    <n v="0"/>
    <n v="336.85"/>
    <n v="307.27"/>
    <n v="4754.8999999999996"/>
    <n v="744.80000000000007"/>
    <n v="1906.2"/>
    <n v="5436.5"/>
    <n v="-1673.4000000000033"/>
    <n v="61.07"/>
    <n v="3194.66"/>
    <n v="1906.2"/>
    <x v="6"/>
    <n v="1996"/>
    <n v="8"/>
  </r>
  <r>
    <s v="Wyandotte Creek"/>
    <d v="1996-09-30T00:00:00"/>
    <n v="1505.1"/>
    <n v="3302.6"/>
    <n v="125.5"/>
    <n v="189.4"/>
    <n v="616.79999999999995"/>
    <n v="1678.1000000000001"/>
    <n v="107.3"/>
    <n v="432.09999999999997"/>
    <n v="3480"/>
    <n v="90.9"/>
    <n v="613.4"/>
    <n v="262.94"/>
    <n v="297.36"/>
    <n v="3104.2"/>
    <n v="387.9"/>
    <n v="1687.6"/>
    <n v="4184.3"/>
    <n v="925.09999999999673"/>
    <n v="60.36"/>
    <n v="3347.73"/>
    <n v="1687.6"/>
    <x v="6"/>
    <n v="1996"/>
    <n v="9"/>
  </r>
  <r>
    <s v="Wyandotte Creek"/>
    <d v="1996-10-31T00:00:00"/>
    <n v="12055"/>
    <n v="2567.6999999999998"/>
    <n v="177.4"/>
    <n v="206.6"/>
    <n v="940.8"/>
    <n v="2042.2000000000003"/>
    <n v="2094.1"/>
    <n v="229.70000000000002"/>
    <n v="2735.4"/>
    <n v="10.6"/>
    <n v="522.9"/>
    <n v="114.2"/>
    <n v="307.27"/>
    <n v="2421.6"/>
    <n v="352.7"/>
    <n v="495.4"/>
    <n v="3268.9"/>
    <n v="7560.7000000000007"/>
    <n v="132.01"/>
    <n v="3130.69"/>
    <n v="495.4"/>
    <x v="7"/>
    <n v="1996"/>
    <n v="10"/>
  </r>
  <r>
    <s v="Wyandotte Creek"/>
    <d v="1996-11-30T00:00:00"/>
    <n v="14743.2"/>
    <n v="1811"/>
    <n v="516.20000000000005"/>
    <n v="113.9"/>
    <n v="3359"/>
    <n v="5846.7999999999993"/>
    <n v="1721"/>
    <n v="277.89999999999998"/>
    <n v="346"/>
    <n v="128.30000000000001"/>
    <n v="540.6"/>
    <n v="21.33"/>
    <n v="297.36"/>
    <n v="1199.0999999999999"/>
    <n v="725.69999999999993"/>
    <n v="73.400000000000006"/>
    <n v="1014.9000000000001"/>
    <n v="2185.9000000000015"/>
    <n v="157.1"/>
    <n v="3761.32"/>
    <n v="73.400000000000006"/>
    <x v="7"/>
    <n v="1996"/>
    <n v="11"/>
  </r>
  <r>
    <s v="Wyandotte Creek"/>
    <d v="1996-12-31T00:00:00"/>
    <n v="52066.5"/>
    <n v="1589.6000000000001"/>
    <n v="458.6"/>
    <n v="95.2"/>
    <n v="3035.8"/>
    <n v="24128.199999999997"/>
    <n v="12864.199999999999"/>
    <n v="193"/>
    <n v="339.8"/>
    <n v="43.4"/>
    <n v="487.8"/>
    <n v="0"/>
    <n v="307.27"/>
    <n v="739.2"/>
    <n v="945.7"/>
    <n v="0"/>
    <n v="871"/>
    <n v="10572.700000000008"/>
    <n v="2638.73"/>
    <n v="3462.51"/>
    <n v="0"/>
    <x v="7"/>
    <n v="1996"/>
    <n v="12"/>
  </r>
  <r>
    <s v="Wyandotte Creek"/>
    <d v="1997-01-31T00:00:00"/>
    <n v="56498"/>
    <n v="1503.5"/>
    <n v="432.3"/>
    <n v="89.7"/>
    <n v="2858.7"/>
    <n v="36105.199999999997"/>
    <n v="21040.1"/>
    <n v="403.2"/>
    <n v="341"/>
    <n v="57.7"/>
    <n v="537.4"/>
    <n v="0"/>
    <n v="307.27"/>
    <n v="475.1"/>
    <n v="1117.9000000000001"/>
    <n v="0"/>
    <n v="936.1"/>
    <n v="-4998.7000000000007"/>
    <n v="2943.31"/>
    <n v="10711.76"/>
    <n v="0"/>
    <x v="7"/>
    <n v="1997"/>
    <n v="1"/>
  </r>
  <r>
    <s v="Wyandotte Creek"/>
    <d v="1997-02-28T00:00:00"/>
    <n v="1432.8000000000002"/>
    <n v="2942.5"/>
    <n v="663"/>
    <n v="188.8"/>
    <n v="5301.4"/>
    <n v="5711.6"/>
    <n v="89.3"/>
    <n v="102.9"/>
    <n v="1029.4000000000001"/>
    <n v="43.9"/>
    <n v="0"/>
    <n v="68.55"/>
    <n v="277.52999999999997"/>
    <n v="839.3"/>
    <n v="2291.9"/>
    <n v="480.70000000000005"/>
    <n v="1073.3000000000002"/>
    <n v="-12012.800000000003"/>
    <n v="212.06"/>
    <n v="7801.43"/>
    <n v="480.70000000000005"/>
    <x v="7"/>
    <n v="1997"/>
    <n v="2"/>
  </r>
  <r>
    <s v="Wyandotte Creek"/>
    <d v="1997-03-31T00:00:00"/>
    <n v="6862.9"/>
    <n v="3685"/>
    <n v="558.6"/>
    <n v="372.1"/>
    <n v="5135.2"/>
    <n v="1936"/>
    <n v="658.80000000000007"/>
    <n v="54.7"/>
    <n v="2706.6"/>
    <n v="91.2"/>
    <n v="0"/>
    <n v="89.25"/>
    <n v="307.27"/>
    <n v="1614.9999999999998"/>
    <n v="2442.1000000000004"/>
    <n v="331.2"/>
    <n v="2797.7999999999997"/>
    <n v="-2408.6000000000022"/>
    <n v="43.16"/>
    <n v="6802.23"/>
    <n v="331.2"/>
    <x v="7"/>
    <n v="1997"/>
    <n v="3"/>
  </r>
  <r>
    <s v="Wyandotte Creek"/>
    <d v="1997-04-30T00:00:00"/>
    <n v="3970.9"/>
    <n v="4148.3999999999996"/>
    <n v="465.7"/>
    <n v="360.9"/>
    <n v="2452.9"/>
    <n v="1714.7999999999997"/>
    <n v="281.7"/>
    <n v="163.9"/>
    <n v="5332.4"/>
    <n v="198.8"/>
    <n v="0"/>
    <n v="190.59"/>
    <n v="297.36"/>
    <n v="2377"/>
    <n v="2132.2999999999997"/>
    <n v="707.90000000000009"/>
    <n v="5531.2"/>
    <n v="621.80000000000291"/>
    <n v="44.9"/>
    <n v="5097.3"/>
    <n v="707.90000000000009"/>
    <x v="7"/>
    <n v="1997"/>
    <n v="4"/>
  </r>
  <r>
    <s v="Wyandotte Creek"/>
    <d v="1997-05-31T00:00:00"/>
    <n v="2070.6999999999998"/>
    <n v="6223.7999999999993"/>
    <n v="339.4"/>
    <n v="76.2"/>
    <n v="1661.2"/>
    <n v="2040.9"/>
    <n v="149.5"/>
    <n v="488.7"/>
    <n v="7105.4000000000005"/>
    <n v="56.1"/>
    <n v="0"/>
    <n v="308.04000000000002"/>
    <n v="307.27"/>
    <n v="4285.4000000000005"/>
    <n v="2014.5"/>
    <n v="1773.1999999999998"/>
    <n v="7161.5000000000009"/>
    <n v="25.399999999995998"/>
    <n v="56.59"/>
    <n v="3809.09"/>
    <n v="1773.1999999999998"/>
    <x v="7"/>
    <n v="1997"/>
    <n v="5"/>
  </r>
  <r>
    <s v="Wyandotte Creek"/>
    <d v="1997-06-30T00:00:00"/>
    <n v="3442"/>
    <n v="6955.2999999999993"/>
    <n v="396.1"/>
    <n v="364.8"/>
    <n v="2122.8000000000002"/>
    <n v="2153.2000000000003"/>
    <n v="408.8"/>
    <n v="772.6"/>
    <n v="6731.7000000000007"/>
    <n v="0.3"/>
    <n v="472.2"/>
    <n v="356.33"/>
    <n v="297.36"/>
    <n v="5695.8"/>
    <n v="1624.2"/>
    <n v="2097.1999999999998"/>
    <n v="7204.2000000000007"/>
    <n v="-429.90000000000509"/>
    <n v="156.93"/>
    <n v="2773.24"/>
    <n v="2097.1999999999998"/>
    <x v="7"/>
    <n v="1997"/>
    <n v="6"/>
  </r>
  <r>
    <s v="Wyandotte Creek"/>
    <d v="1997-07-31T00:00:00"/>
    <n v="13.5"/>
    <n v="6912.3"/>
    <n v="62.8"/>
    <n v="416.8"/>
    <n v="599.5"/>
    <n v="2105.5"/>
    <n v="0.4"/>
    <n v="741.5"/>
    <n v="7060.4"/>
    <n v="73.900000000000006"/>
    <n v="376.7"/>
    <n v="404.73"/>
    <n v="307.27"/>
    <n v="6420.5999999999995"/>
    <n v="908.7"/>
    <n v="2344.9"/>
    <n v="7510.9999999999991"/>
    <n v="-969.79999999999563"/>
    <n v="178.78"/>
    <n v="2190.7800000000002"/>
    <n v="2344.9"/>
    <x v="7"/>
    <n v="1997"/>
    <n v="7"/>
  </r>
  <r>
    <s v="Wyandotte Creek"/>
    <d v="1997-08-31T00:00:00"/>
    <n v="3237.2"/>
    <n v="5250.7000000000007"/>
    <n v="201.9"/>
    <n v="278.60000000000002"/>
    <n v="751.8"/>
    <n v="1952.9"/>
    <n v="345.4"/>
    <n v="609.89999999999986"/>
    <n v="4343.7"/>
    <n v="161.9"/>
    <n v="0"/>
    <n v="294.88"/>
    <n v="307.27"/>
    <n v="5019.7000000000007"/>
    <n v="509.49999999999994"/>
    <n v="1759.3999999999999"/>
    <n v="4505.5999999999995"/>
    <n v="111.29999999999745"/>
    <n v="124.35"/>
    <n v="3128.9"/>
    <n v="1759.3999999999999"/>
    <x v="7"/>
    <n v="1997"/>
    <n v="8"/>
  </r>
  <r>
    <s v="Wyandotte Creek"/>
    <d v="1997-09-30T00:00:00"/>
    <n v="2015.4"/>
    <n v="3707.2"/>
    <n v="273.60000000000002"/>
    <n v="218.6"/>
    <n v="1309.7"/>
    <n v="1537.4000000000003"/>
    <n v="122.5"/>
    <n v="176.9"/>
    <n v="2458.9"/>
    <n v="93.5"/>
    <n v="531.1"/>
    <n v="247.96"/>
    <n v="297.36"/>
    <n v="3451.6000000000004"/>
    <n v="474.2"/>
    <n v="1620"/>
    <n v="3083.5"/>
    <n v="-626.99999999999818"/>
    <n v="96.46"/>
    <n v="3030.53"/>
    <n v="1620"/>
    <x v="7"/>
    <n v="1997"/>
    <n v="9"/>
  </r>
  <r>
    <s v="Wyandotte Creek"/>
    <d v="1997-10-31T00:00:00"/>
    <n v="11285"/>
    <n v="2620.3000000000002"/>
    <n v="575.79999999999995"/>
    <n v="190.1"/>
    <n v="3414"/>
    <n v="2545"/>
    <n v="1469.1"/>
    <n v="172.5"/>
    <n v="1591.3"/>
    <n v="10.8"/>
    <n v="492.1"/>
    <n v="132.57"/>
    <n v="307.27"/>
    <n v="2046.2"/>
    <n v="764.3"/>
    <n v="573.29999999999995"/>
    <n v="2094.2000000000003"/>
    <n v="2965.7000000000007"/>
    <n v="114.37"/>
    <n v="3386.9"/>
    <n v="573.29999999999995"/>
    <x v="8"/>
    <n v="1997"/>
    <n v="10"/>
  </r>
  <r>
    <s v="Wyandotte Creek"/>
    <d v="1997-11-30T00:00:00"/>
    <n v="31153.599999999999"/>
    <n v="1492.5"/>
    <n v="369.8"/>
    <n v="90.9"/>
    <n v="2333.9"/>
    <n v="9603.6"/>
    <n v="4679.2"/>
    <n v="275"/>
    <n v="1355.7"/>
    <n v="132"/>
    <n v="481.6"/>
    <n v="0"/>
    <n v="297.36"/>
    <n v="996.1"/>
    <n v="587.4"/>
    <n v="0"/>
    <n v="1969.3000000000002"/>
    <n v="14277.800000000007"/>
    <n v="156.69"/>
    <n v="3668.97"/>
    <n v="0"/>
    <x v="8"/>
    <n v="1997"/>
    <n v="11"/>
  </r>
  <r>
    <s v="Wyandotte Creek"/>
    <d v="1997-12-31T00:00:00"/>
    <n v="11925.099999999999"/>
    <n v="1817.6999999999998"/>
    <n v="509.2"/>
    <n v="102.6"/>
    <n v="3321.3"/>
    <n v="14225.7"/>
    <n v="1663.8999999999999"/>
    <n v="235.39999999999998"/>
    <n v="394.40000000000003"/>
    <n v="44.6"/>
    <n v="528.79999999999995"/>
    <n v="3.2"/>
    <n v="307.27"/>
    <n v="790.4"/>
    <n v="1130"/>
    <n v="10.9"/>
    <n v="967.80000000000007"/>
    <n v="-8971.7999999999993"/>
    <n v="86.64"/>
    <n v="5638.19"/>
    <n v="10.9"/>
    <x v="8"/>
    <n v="1997"/>
    <n v="12"/>
  </r>
  <r>
    <s v="Wyandotte Creek"/>
    <d v="1998-01-31T00:00:00"/>
    <n v="55596.800000000003"/>
    <n v="1123.3"/>
    <n v="316.8"/>
    <n v="62.6"/>
    <n v="2047.3"/>
    <n v="32472.7"/>
    <n v="12236"/>
    <n v="429.5"/>
    <n v="371.5"/>
    <n v="59.4"/>
    <n v="501.5"/>
    <n v="0"/>
    <n v="307.27"/>
    <n v="368.1"/>
    <n v="817.80000000000007"/>
    <n v="0"/>
    <n v="932.4"/>
    <n v="7841"/>
    <n v="204.3"/>
    <n v="6117.29"/>
    <n v="0"/>
    <x v="8"/>
    <n v="1998"/>
    <n v="1"/>
  </r>
  <r>
    <s v="Wyandotte Creek"/>
    <d v="1998-02-28T00:00:00"/>
    <n v="68917.7"/>
    <n v="1535.7"/>
    <n v="429.9"/>
    <n v="91.2"/>
    <n v="2818.2"/>
    <n v="46605.3"/>
    <n v="18982.199999999997"/>
    <n v="111.2"/>
    <n v="137.4"/>
    <n v="45.2"/>
    <n v="0"/>
    <n v="0"/>
    <n v="277.52999999999997"/>
    <n v="335.9"/>
    <n v="1290.9999999999998"/>
    <n v="0"/>
    <n v="182.60000000000002"/>
    <n v="-1473.200000000008"/>
    <n v="306.32"/>
    <n v="8919.9"/>
    <n v="0"/>
    <x v="8"/>
    <n v="1998"/>
    <n v="2"/>
  </r>
  <r>
    <s v="Wyandotte Creek"/>
    <d v="1998-03-31T00:00:00"/>
    <n v="17425"/>
    <n v="2932.2999999999997"/>
    <n v="768.8"/>
    <n v="258.3"/>
    <n v="5685.9"/>
    <n v="8728"/>
    <n v="1563.7"/>
    <n v="56.3"/>
    <n v="0.8"/>
    <n v="93.8"/>
    <n v="0"/>
    <n v="5.35"/>
    <n v="307.27"/>
    <n v="567.6"/>
    <n v="2623"/>
    <n v="20.2"/>
    <n v="94.6"/>
    <n v="-2453.6999999999898"/>
    <n v="483.38"/>
    <n v="7517.62"/>
    <n v="20.2"/>
    <x v="8"/>
    <n v="1998"/>
    <n v="3"/>
  </r>
  <r>
    <s v="Wyandotte Creek"/>
    <d v="1998-04-30T00:00:00"/>
    <n v="13659.199999999999"/>
    <n v="2978.3"/>
    <n v="904.4"/>
    <n v="407.5"/>
    <n v="5398.1"/>
    <n v="10415.200000000001"/>
    <n v="1130"/>
    <n v="102.8"/>
    <n v="126.2"/>
    <n v="205.5"/>
    <n v="0"/>
    <n v="93.42"/>
    <n v="297.36"/>
    <n v="486.4"/>
    <n v="2899.6"/>
    <n v="329.9"/>
    <n v="331.7"/>
    <n v="-7015.5000000000036"/>
    <n v="44.08"/>
    <n v="8874.51"/>
    <n v="329.9"/>
    <x v="8"/>
    <n v="1998"/>
    <n v="4"/>
  </r>
  <r>
    <s v="Wyandotte Creek"/>
    <d v="1998-05-31T00:00:00"/>
    <n v="21320.300000000003"/>
    <n v="3595.3"/>
    <n v="822.1"/>
    <n v="429.2"/>
    <n v="3772.2"/>
    <n v="5390.9"/>
    <n v="2920.5"/>
    <n v="216.5"/>
    <n v="3663.3"/>
    <n v="57.9"/>
    <n v="0"/>
    <n v="50.01"/>
    <n v="307.27"/>
    <n v="951.50000000000011"/>
    <n v="3073.1"/>
    <n v="351.4"/>
    <n v="3721.2000000000003"/>
    <n v="8246.2000000000044"/>
    <n v="56.1"/>
    <n v="6005.32"/>
    <n v="351.4"/>
    <x v="8"/>
    <n v="1998"/>
    <n v="5"/>
  </r>
  <r>
    <s v="Wyandotte Creek"/>
    <d v="1998-06-30T00:00:00"/>
    <n v="2827.4"/>
    <n v="5928.2"/>
    <n v="918.8"/>
    <n v="567.4"/>
    <n v="4794"/>
    <n v="4812.6000000000004"/>
    <n v="258.89999999999998"/>
    <n v="677.9"/>
    <n v="4772.3"/>
    <n v="0.3"/>
    <n v="358.6"/>
    <n v="316.35000000000002"/>
    <n v="297.36"/>
    <n v="2611.1999999999998"/>
    <n v="3884.3999999999996"/>
    <n v="1694.9"/>
    <n v="5131.2000000000007"/>
    <n v="-8304.4999999999964"/>
    <n v="39.340000000000003"/>
    <n v="5607.7"/>
    <n v="1694.9"/>
    <x v="8"/>
    <n v="1998"/>
    <n v="6"/>
  </r>
  <r>
    <s v="Wyandotte Creek"/>
    <d v="1998-07-31T00:00:00"/>
    <n v="0"/>
    <n v="6349.2"/>
    <n v="201.9"/>
    <n v="481.9"/>
    <n v="2303.3000000000002"/>
    <n v="2196.1"/>
    <n v="0"/>
    <n v="691.2"/>
    <n v="6687.2000000000007"/>
    <n v="76.3"/>
    <n v="448"/>
    <n v="393.83"/>
    <n v="307.27"/>
    <n v="4448"/>
    <n v="2383.3000000000002"/>
    <n v="2088.2000000000003"/>
    <n v="7211.5000000000009"/>
    <n v="-2924.0999999999949"/>
    <n v="39.799999999999997"/>
    <n v="5041.51"/>
    <n v="2088.2000000000003"/>
    <x v="8"/>
    <n v="1998"/>
    <n v="7"/>
  </r>
  <r>
    <s v="Wyandotte Creek"/>
    <d v="1998-08-31T00:00:00"/>
    <n v="0"/>
    <n v="5720.9"/>
    <n v="92.1"/>
    <n v="333.2"/>
    <n v="1252.3"/>
    <n v="1917.2"/>
    <n v="0"/>
    <n v="804.7"/>
    <n v="6059.3"/>
    <n v="167.4"/>
    <n v="0"/>
    <n v="350.68"/>
    <n v="307.27"/>
    <n v="4791.5999999999995"/>
    <n v="1262.5999999999999"/>
    <n v="1860.5"/>
    <n v="6226.7"/>
    <n v="-2033.2000000000007"/>
    <n v="44.22"/>
    <n v="3934.05"/>
    <n v="1860.5"/>
    <x v="8"/>
    <n v="1998"/>
    <n v="8"/>
  </r>
  <r>
    <s v="Wyandotte Creek"/>
    <d v="1998-09-30T00:00:00"/>
    <n v="1833.7"/>
    <n v="3342"/>
    <n v="70.400000000000006"/>
    <n v="199.2"/>
    <n v="595.70000000000005"/>
    <n v="1706.6"/>
    <n v="125"/>
    <n v="238.49999999999997"/>
    <n v="2958"/>
    <n v="96.6"/>
    <n v="813.7"/>
    <n v="254.67"/>
    <n v="297.36"/>
    <n v="3014.9"/>
    <n v="526.4"/>
    <n v="1435.3000000000002"/>
    <n v="3868.2999999999997"/>
    <n v="859.60000000000218"/>
    <n v="57.47"/>
    <n v="3561.85"/>
    <n v="1435.3000000000002"/>
    <x v="8"/>
    <n v="1998"/>
    <n v="9"/>
  </r>
  <r>
    <s v="Wyandotte Creek"/>
    <d v="1998-10-31T00:00:00"/>
    <n v="8344.5"/>
    <n v="2727.4"/>
    <n v="277.89999999999998"/>
    <n v="260.2"/>
    <n v="1681.5"/>
    <n v="2168.1"/>
    <n v="1438.6999999999998"/>
    <n v="234.79999999999998"/>
    <n v="2902.2"/>
    <n v="11.2"/>
    <n v="573.20000000000005"/>
    <n v="214.15"/>
    <n v="307.27"/>
    <n v="2452.9"/>
    <n v="534.6"/>
    <n v="921.4"/>
    <n v="3486.5999999999995"/>
    <n v="3964.0999999999967"/>
    <n v="55.29"/>
    <n v="4556.0600000000004"/>
    <n v="921.4"/>
    <x v="9"/>
    <n v="1998"/>
    <n v="10"/>
  </r>
  <r>
    <s v="Wyandotte Creek"/>
    <d v="1998-11-30T00:00:00"/>
    <n v="27799.300000000003"/>
    <n v="1343.1000000000001"/>
    <n v="450.5"/>
    <n v="108.5"/>
    <n v="2756.8"/>
    <n v="7133.9"/>
    <n v="5205.1000000000004"/>
    <n v="298.3"/>
    <n v="405.2"/>
    <n v="136.5"/>
    <n v="606"/>
    <n v="0"/>
    <n v="297.36"/>
    <n v="942.40000000000009"/>
    <n v="509.2"/>
    <n v="0"/>
    <n v="1147.7"/>
    <n v="11650.799999999996"/>
    <n v="88.66"/>
    <n v="4743.54"/>
    <n v="0"/>
    <x v="9"/>
    <n v="1998"/>
    <n v="11"/>
  </r>
  <r>
    <s v="Wyandotte Creek"/>
    <d v="1998-12-31T00:00:00"/>
    <n v="11577.6"/>
    <n v="1454.6000000000001"/>
    <n v="489.6"/>
    <n v="114.3"/>
    <n v="3108.4"/>
    <n v="14362.3"/>
    <n v="1664.4"/>
    <n v="238.1"/>
    <n v="415.4"/>
    <n v="46.2"/>
    <n v="651.6"/>
    <n v="2.27"/>
    <n v="307.27"/>
    <n v="742.8"/>
    <n v="826.1"/>
    <n v="7.8"/>
    <n v="1113.2"/>
    <n v="-8733.1000000000022"/>
    <n v="462.2"/>
    <n v="5628.12"/>
    <n v="7.8"/>
    <x v="9"/>
    <n v="1998"/>
    <n v="12"/>
  </r>
  <r>
    <s v="Wyandotte Creek"/>
    <d v="1999-01-31T00:00:00"/>
    <n v="19407.2"/>
    <n v="1399.5"/>
    <n v="440.8"/>
    <n v="108.9"/>
    <n v="2917.7"/>
    <n v="8096.6"/>
    <n v="2554.6"/>
    <n v="490.79999999999995"/>
    <n v="690.5"/>
    <n v="61.4"/>
    <n v="623.1"/>
    <n v="5.57"/>
    <n v="307.27"/>
    <n v="660.5"/>
    <n v="847.9"/>
    <n v="68.599999999999994"/>
    <n v="1375"/>
    <n v="4841.7999999999993"/>
    <n v="317.47000000000003"/>
    <n v="4538.78"/>
    <n v="68.599999999999994"/>
    <x v="9"/>
    <n v="1999"/>
    <n v="1"/>
  </r>
  <r>
    <s v="Wyandotte Creek"/>
    <d v="1999-02-28T00:00:00"/>
    <n v="33742.400000000001"/>
    <n v="1717.8999999999999"/>
    <n v="577.70000000000005"/>
    <n v="139.19999999999999"/>
    <n v="3672.7"/>
    <n v="20104.900000000001"/>
    <n v="6141.2999999999993"/>
    <n v="130.5"/>
    <n v="176.7"/>
    <n v="46.9"/>
    <n v="0"/>
    <n v="0"/>
    <n v="277.52999999999997"/>
    <n v="626.90000000000009"/>
    <n v="1230.3"/>
    <n v="0"/>
    <n v="223.6"/>
    <n v="1481.8000000000029"/>
    <n v="446.81"/>
    <n v="5014.01"/>
    <n v="0"/>
    <x v="9"/>
    <n v="1999"/>
    <n v="2"/>
  </r>
  <r>
    <s v="Wyandotte Creek"/>
    <d v="1999-03-31T00:00:00"/>
    <n v="9291.9"/>
    <n v="2559.7000000000003"/>
    <n v="794.9"/>
    <n v="315.2"/>
    <n v="5774.5"/>
    <n v="6280.9"/>
    <n v="644.5"/>
    <n v="58.2"/>
    <n v="62.4"/>
    <n v="97"/>
    <n v="0"/>
    <n v="34.270000000000003"/>
    <n v="307.27"/>
    <n v="813.9"/>
    <n v="2061.1"/>
    <n v="130.4"/>
    <n v="159.4"/>
    <n v="-6846.3000000000065"/>
    <n v="65.92"/>
    <n v="7266.01"/>
    <n v="130.4"/>
    <x v="9"/>
    <n v="1999"/>
    <n v="3"/>
  </r>
  <r>
    <s v="Wyandotte Creek"/>
    <d v="1999-04-30T00:00:00"/>
    <n v="5880.1"/>
    <n v="4147"/>
    <n v="1032.5"/>
    <n v="623.4"/>
    <n v="6357.3"/>
    <n v="2715.8999999999996"/>
    <n v="389.7"/>
    <n v="130.1"/>
    <n v="3615.8999999999996"/>
    <n v="212.1"/>
    <n v="0"/>
    <n v="190.11"/>
    <n v="297.36"/>
    <n v="1542.4"/>
    <n v="3227.8"/>
    <n v="702"/>
    <n v="3827.9999999999995"/>
    <n v="-4985.8000000000065"/>
    <n v="39.119999999999997"/>
    <n v="5305.37"/>
    <n v="702"/>
    <x v="9"/>
    <n v="1999"/>
    <n v="4"/>
  </r>
  <r>
    <s v="Wyandotte Creek"/>
    <d v="1999-05-31T00:00:00"/>
    <n v="881.09999999999991"/>
    <n v="6181.7"/>
    <n v="295.2"/>
    <n v="259.3"/>
    <n v="2200.3000000000002"/>
    <n v="2006.1999999999998"/>
    <n v="65.399999999999991"/>
    <n v="410"/>
    <n v="7278.8"/>
    <n v="59.8"/>
    <n v="0"/>
    <n v="316.75"/>
    <n v="307.27"/>
    <n v="3666.5"/>
    <n v="2774.5"/>
    <n v="1895.4"/>
    <n v="7338.6"/>
    <n v="-1303.1999999999953"/>
    <n v="40.53"/>
    <n v="4860.37"/>
    <n v="1895.4"/>
    <x v="9"/>
    <n v="1999"/>
    <n v="5"/>
  </r>
  <r>
    <s v="Wyandotte Creek"/>
    <d v="1999-06-30T00:00:00"/>
    <n v="1747.5"/>
    <n v="6644.7"/>
    <n v="182"/>
    <n v="510.6"/>
    <n v="1289.5999999999999"/>
    <n v="1983.6999999999998"/>
    <n v="119.3"/>
    <n v="837.00000000000011"/>
    <n v="7672.9"/>
    <n v="0.3"/>
    <n v="723"/>
    <n v="234.24"/>
    <n v="297.36"/>
    <n v="5389.5999999999995"/>
    <n v="1765.8000000000002"/>
    <n v="1458.6000000000001"/>
    <n v="8396.1999999999989"/>
    <n v="35.399999999999636"/>
    <n v="276.16000000000003"/>
    <n v="3459.16"/>
    <n v="1458.6000000000001"/>
    <x v="9"/>
    <n v="1999"/>
    <n v="6"/>
  </r>
  <r>
    <s v="Wyandotte Creek"/>
    <d v="1999-07-31T00:00:00"/>
    <n v="0"/>
    <n v="6755"/>
    <n v="43.3"/>
    <n v="537"/>
    <n v="386.2"/>
    <n v="1984.8"/>
    <n v="0"/>
    <n v="663.2"/>
    <n v="7239.7"/>
    <n v="78.8"/>
    <n v="572.20000000000005"/>
    <n v="282.83999999999997"/>
    <n v="307.27"/>
    <n v="6261.4000000000005"/>
    <n v="1030.6000000000001"/>
    <n v="1701.4"/>
    <n v="7890.7"/>
    <n v="-777.29999999999745"/>
    <n v="311.33"/>
    <n v="2070.73"/>
    <n v="1701.4"/>
    <x v="9"/>
    <n v="1999"/>
    <n v="7"/>
  </r>
  <r>
    <s v="Wyandotte Creek"/>
    <d v="1999-08-31T00:00:00"/>
    <n v="61.600000000000009"/>
    <n v="5216.8"/>
    <n v="70.3"/>
    <n v="347.1"/>
    <n v="195.5"/>
    <n v="1927.8999999999999"/>
    <n v="6.4"/>
    <n v="852.60000000000014"/>
    <n v="5873"/>
    <n v="172.9"/>
    <n v="0"/>
    <n v="231.99"/>
    <n v="307.27"/>
    <n v="5077.7000000000007"/>
    <n v="486.1"/>
    <n v="1396"/>
    <n v="6045.9"/>
    <n v="-1113"/>
    <n v="110.89"/>
    <n v="2936.48"/>
    <n v="1396"/>
    <x v="9"/>
    <n v="1999"/>
    <n v="8"/>
  </r>
  <r>
    <s v="Wyandotte Creek"/>
    <d v="1999-09-30T00:00:00"/>
    <n v="0.6"/>
    <n v="3751.6000000000004"/>
    <n v="63.6"/>
    <n v="283.7"/>
    <n v="103.2"/>
    <n v="1471.9"/>
    <n v="0"/>
    <n v="189.5"/>
    <n v="2823.6"/>
    <n v="99.8"/>
    <n v="843.2"/>
    <n v="206.98"/>
    <n v="297.36"/>
    <n v="3782.6"/>
    <n v="252.70000000000002"/>
    <n v="1368.1"/>
    <n v="3766.6000000000004"/>
    <n v="-728.60000000000036"/>
    <n v="74.75"/>
    <n v="2953.6"/>
    <n v="1368.1"/>
    <x v="9"/>
    <n v="1999"/>
    <n v="9"/>
  </r>
  <r>
    <s v="Wyandotte Creek"/>
    <d v="1999-10-31T00:00:00"/>
    <n v="4749.3"/>
    <n v="2696.3"/>
    <n v="245.9"/>
    <n v="283.8"/>
    <n v="453.3"/>
    <n v="1846.4999999999998"/>
    <n v="646.69999999999993"/>
    <n v="515.90000000000009"/>
    <n v="3998.7"/>
    <n v="5.2"/>
    <n v="752"/>
    <n v="228.34"/>
    <n v="307.27"/>
    <n v="2794.6"/>
    <n v="185.6"/>
    <n v="1142.7"/>
    <n v="4755.8999999999996"/>
    <n v="3959.4999999999982"/>
    <n v="123.61"/>
    <n v="2981.76"/>
    <n v="1142.7"/>
    <x v="10"/>
    <n v="1999"/>
    <n v="10"/>
  </r>
  <r>
    <s v="Wyandotte Creek"/>
    <d v="1999-11-30T00:00:00"/>
    <n v="10000.9"/>
    <n v="1452.1"/>
    <n v="426.5"/>
    <n v="131.30000000000001"/>
    <n v="1936.9"/>
    <n v="2003.9"/>
    <n v="1004.5999999999999"/>
    <n v="332"/>
    <n v="704.7"/>
    <n v="0"/>
    <n v="637.4"/>
    <n v="71.53"/>
    <n v="297.36"/>
    <n v="1285.3999999999999"/>
    <n v="298.10000000000002"/>
    <n v="425.79999999999995"/>
    <n v="1342.1"/>
    <n v="4481.3999999999942"/>
    <n v="100.01"/>
    <n v="3137.82"/>
    <n v="425.79999999999995"/>
    <x v="10"/>
    <n v="1999"/>
    <n v="11"/>
  </r>
  <r>
    <s v="Wyandotte Creek"/>
    <d v="1999-12-31T00:00:00"/>
    <n v="1977.1999999999998"/>
    <n v="1777"/>
    <n v="531.4"/>
    <n v="155.4"/>
    <n v="3140.2"/>
    <n v="2129.1999999999998"/>
    <n v="164.29999999999998"/>
    <n v="332.7"/>
    <n v="1410.2"/>
    <n v="1.7"/>
    <n v="696.7"/>
    <n v="102.93"/>
    <n v="307.27"/>
    <n v="1356.7"/>
    <n v="575.70000000000005"/>
    <n v="537.20000000000005"/>
    <n v="2108.6"/>
    <n v="-3607.2000000000044"/>
    <n v="60.95"/>
    <n v="3191.41"/>
    <n v="537.20000000000005"/>
    <x v="10"/>
    <n v="1999"/>
    <n v="12"/>
  </r>
  <r>
    <s v="Wyandotte Creek"/>
    <d v="2000-01-31T00:00:00"/>
    <n v="32461.1"/>
    <n v="1349.3999999999999"/>
    <n v="383.9"/>
    <n v="117.8"/>
    <n v="2270.5"/>
    <n v="11863.8"/>
    <n v="5291.0999999999995"/>
    <n v="887.5"/>
    <n v="1630.9"/>
    <n v="7.9"/>
    <n v="644.70000000000005"/>
    <n v="75.540000000000006"/>
    <n v="307.27"/>
    <n v="964.7"/>
    <n v="502.3"/>
    <n v="415.8"/>
    <n v="2283.5000000000005"/>
    <n v="12996.500000000004"/>
    <n v="147.07"/>
    <n v="4109.37"/>
    <n v="415.8"/>
    <x v="10"/>
    <n v="2000"/>
    <n v="1"/>
  </r>
  <r>
    <s v="Wyandotte Creek"/>
    <d v="2000-02-29T00:00:00"/>
    <n v="54369"/>
    <n v="1630.1"/>
    <n v="566.79999999999995"/>
    <n v="147.1"/>
    <n v="3450.4"/>
    <n v="33805.300000000003"/>
    <n v="12699.300000000001"/>
    <n v="379.2"/>
    <n v="104.6"/>
    <n v="4.4000000000000004"/>
    <n v="0"/>
    <n v="48.49"/>
    <n v="287.45"/>
    <n v="752.5"/>
    <n v="1024.8000000000002"/>
    <n v="292"/>
    <n v="109"/>
    <n v="2091.5"/>
    <n v="166.6"/>
    <n v="5365.66"/>
    <n v="292"/>
    <x v="10"/>
    <n v="2000"/>
    <n v="2"/>
  </r>
  <r>
    <s v="Wyandotte Creek"/>
    <d v="2000-03-31T00:00:00"/>
    <n v="15009.8"/>
    <n v="3184.8"/>
    <n v="961.1"/>
    <n v="449.7"/>
    <n v="6955.2"/>
    <n v="16395.7"/>
    <n v="2395.6999999999998"/>
    <n v="167.1"/>
    <n v="147"/>
    <n v="9.6"/>
    <n v="0"/>
    <n v="84.96"/>
    <n v="307.27"/>
    <n v="1146.3"/>
    <n v="2488.1999999999998"/>
    <n v="494.8"/>
    <n v="156.6"/>
    <n v="-14848.099999999999"/>
    <n v="46.3"/>
    <n v="8083.09"/>
    <n v="494.8"/>
    <x v="10"/>
    <n v="2000"/>
    <n v="3"/>
  </r>
  <r>
    <s v="Wyandotte Creek"/>
    <d v="2000-04-30T00:00:00"/>
    <n v="9317"/>
    <n v="3610.7"/>
    <n v="962"/>
    <n v="634.20000000000005"/>
    <n v="4845.5"/>
    <n v="2608.6"/>
    <n v="676.8"/>
    <n v="224"/>
    <n v="3187.7999999999997"/>
    <n v="40.1"/>
    <n v="0"/>
    <n v="240.81"/>
    <n v="297.36"/>
    <n v="1695"/>
    <n v="2550"/>
    <n v="1148"/>
    <n v="3227.8999999999996"/>
    <n v="131.20000000000073"/>
    <n v="55.66"/>
    <n v="5023.6499999999996"/>
    <n v="1148"/>
    <x v="10"/>
    <n v="2000"/>
    <n v="4"/>
  </r>
  <r>
    <s v="Wyandotte Creek"/>
    <d v="2000-05-31T00:00:00"/>
    <n v="5997.7"/>
    <n v="5585.6"/>
    <n v="1025.4000000000001"/>
    <n v="536.79999999999995"/>
    <n v="4147.6000000000004"/>
    <n v="2349.8000000000002"/>
    <n v="519.70000000000005"/>
    <n v="641.9"/>
    <n v="6892.6"/>
    <n v="38.299999999999997"/>
    <n v="0"/>
    <n v="262.86"/>
    <n v="307.27"/>
    <n v="3018.3999999999996"/>
    <n v="3104.1000000000004"/>
    <n v="1286.9000000000001"/>
    <n v="6930.9000000000005"/>
    <n v="-591.30000000000655"/>
    <n v="43.9"/>
    <n v="5202.08"/>
    <n v="1286.9000000000001"/>
    <x v="10"/>
    <n v="2000"/>
    <n v="5"/>
  </r>
  <r>
    <s v="Wyandotte Creek"/>
    <d v="2000-06-30T00:00:00"/>
    <n v="2186.6"/>
    <n v="7898.1"/>
    <n v="727.8"/>
    <n v="305.5"/>
    <n v="2709.1"/>
    <n v="2085.5"/>
    <n v="239.7"/>
    <n v="1068.4000000000001"/>
    <n v="9220.9"/>
    <n v="20"/>
    <n v="886.4"/>
    <n v="386.95"/>
    <n v="297.36"/>
    <n v="5816"/>
    <n v="2387.6"/>
    <n v="1845.8000000000002"/>
    <n v="10127.299999999999"/>
    <n v="-874.29999999999745"/>
    <n v="219.85"/>
    <n v="2624.24"/>
    <n v="1845.8000000000002"/>
    <x v="10"/>
    <n v="2000"/>
    <n v="6"/>
  </r>
  <r>
    <s v="Wyandotte Creek"/>
    <d v="2000-07-31T00:00:00"/>
    <n v="0"/>
    <n v="6864.1"/>
    <n v="407.2"/>
    <n v="663.9"/>
    <n v="678.1"/>
    <n v="2005.9"/>
    <n v="0"/>
    <n v="984.8"/>
    <n v="7420.4"/>
    <n v="21.8"/>
    <n v="626.6"/>
    <n v="416.68"/>
    <n v="307.27"/>
    <n v="6322.5999999999995"/>
    <n v="1205.4000000000001"/>
    <n v="2007.3"/>
    <n v="8068.8"/>
    <n v="-1528.0999999999949"/>
    <n v="174.64"/>
    <n v="2329.84"/>
    <n v="2007.3"/>
    <x v="10"/>
    <n v="2000"/>
    <n v="7"/>
  </r>
  <r>
    <s v="Wyandotte Creek"/>
    <d v="2000-08-31T00:00:00"/>
    <n v="0"/>
    <n v="5714"/>
    <n v="389.2"/>
    <n v="543.1"/>
    <n v="337.9"/>
    <n v="1936.8999999999999"/>
    <n v="0"/>
    <n v="1015.4"/>
    <n v="6551.3"/>
    <n v="52.3"/>
    <n v="0"/>
    <n v="397.88"/>
    <n v="307.27"/>
    <n v="5657"/>
    <n v="600.1"/>
    <n v="1901.8"/>
    <n v="6603.6"/>
    <n v="-1431.2000000000007"/>
    <n v="121.18"/>
    <n v="2551.06"/>
    <n v="1901.8"/>
    <x v="10"/>
    <n v="2000"/>
    <n v="8"/>
  </r>
  <r>
    <s v="Wyandotte Creek"/>
    <d v="2000-09-30T00:00:00"/>
    <n v="1116.8000000000002"/>
    <n v="3503.7"/>
    <n v="323.2"/>
    <n v="369"/>
    <n v="440.4"/>
    <n v="1505.5"/>
    <n v="59.4"/>
    <n v="349.7"/>
    <n v="2797"/>
    <n v="2.6"/>
    <n v="1217"/>
    <n v="262.10000000000002"/>
    <n v="297.36"/>
    <n v="3518.5999999999995"/>
    <n v="354.2"/>
    <n v="1406.3000000000002"/>
    <n v="4016.6"/>
    <n v="-11.099999999996726"/>
    <n v="104.24"/>
    <n v="2932.33"/>
    <n v="1406.3000000000002"/>
    <x v="10"/>
    <n v="2000"/>
    <n v="9"/>
  </r>
  <r>
    <s v="Wyandotte Creek"/>
    <d v="2000-10-31T00:00:00"/>
    <n v="15395.5"/>
    <n v="2132.4"/>
    <n v="530.1"/>
    <n v="255.9"/>
    <n v="1474.9"/>
    <n v="2758.3999999999996"/>
    <n v="1845.9"/>
    <n v="574.90000000000009"/>
    <n v="2797.3"/>
    <n v="1.7"/>
    <n v="763"/>
    <n v="208.14"/>
    <n v="307.27"/>
    <n v="2050.6999999999998"/>
    <n v="337.70000000000005"/>
    <n v="1041"/>
    <n v="3562"/>
    <n v="10426.000000000002"/>
    <n v="151.86000000000001"/>
    <n v="3002.42"/>
    <n v="1041"/>
    <x v="11"/>
    <n v="2000"/>
    <n v="10"/>
  </r>
  <r>
    <s v="Wyandotte Creek"/>
    <d v="2000-11-30T00:00:00"/>
    <n v="2974"/>
    <n v="1457.1"/>
    <n v="505"/>
    <n v="149.80000000000001"/>
    <n v="2821.2"/>
    <n v="2873"/>
    <n v="269.5"/>
    <n v="351.4"/>
    <n v="444.4"/>
    <n v="0.9"/>
    <n v="787.3"/>
    <n v="71.180000000000007"/>
    <n v="297.36"/>
    <n v="1117"/>
    <n v="489.8"/>
    <n v="424.2"/>
    <n v="1232.5999999999999"/>
    <n v="-3796.3999999999978"/>
    <n v="79.540000000000006"/>
    <n v="3321.14"/>
    <n v="424.2"/>
    <x v="11"/>
    <n v="2000"/>
    <n v="11"/>
  </r>
  <r>
    <s v="Wyandotte Creek"/>
    <d v="2000-12-31T00:00:00"/>
    <n v="4384.1000000000004"/>
    <n v="1337.6000000000001"/>
    <n v="467.4"/>
    <n v="135.6"/>
    <n v="2562.5"/>
    <n v="2094.3000000000002"/>
    <n v="436.29999999999995"/>
    <n v="348.5"/>
    <n v="543.40000000000009"/>
    <n v="0.9"/>
    <n v="634.29999999999995"/>
    <n v="128.33000000000001"/>
    <n v="307.27"/>
    <n v="942.9"/>
    <n v="530.20000000000005"/>
    <n v="640.4"/>
    <n v="1178.6000000000001"/>
    <n v="-1179.1000000000022"/>
    <n v="82.46"/>
    <n v="3317.27"/>
    <n v="640.4"/>
    <x v="11"/>
    <n v="2000"/>
    <n v="12"/>
  </r>
  <r>
    <s v="Wyandotte Creek"/>
    <d v="2001-01-31T00:00:00"/>
    <n v="25263"/>
    <n v="1842.1"/>
    <n v="637.9"/>
    <n v="184.5"/>
    <n v="3557.6"/>
    <n v="9263.7000000000007"/>
    <n v="3680"/>
    <n v="978.40000000000009"/>
    <n v="1361.4"/>
    <n v="1.7"/>
    <n v="825.1"/>
    <n v="80.27"/>
    <n v="307.27"/>
    <n v="1119.7"/>
    <n v="906.90000000000009"/>
    <n v="436.2"/>
    <n v="2188.1999999999998"/>
    <n v="7743.5"/>
    <n v="113.06"/>
    <n v="4091.35"/>
    <n v="436.2"/>
    <x v="11"/>
    <n v="2001"/>
    <n v="1"/>
  </r>
  <r>
    <s v="Wyandotte Creek"/>
    <d v="2001-02-28T00:00:00"/>
    <n v="30875"/>
    <n v="2219.3000000000002"/>
    <n v="781.8"/>
    <n v="232.6"/>
    <n v="4500.6000000000004"/>
    <n v="16658.5"/>
    <n v="4460.2"/>
    <n v="366.1"/>
    <n v="164.7"/>
    <n v="0.9"/>
    <n v="0"/>
    <n v="45.54"/>
    <n v="277.52999999999997"/>
    <n v="1052.5"/>
    <n v="1399.3"/>
    <n v="281.2"/>
    <n v="165.6"/>
    <n v="2102.6999999999935"/>
    <n v="87.73"/>
    <n v="4636.5"/>
    <n v="281.2"/>
    <x v="11"/>
    <n v="2001"/>
    <n v="2"/>
  </r>
  <r>
    <s v="Wyandotte Creek"/>
    <d v="2001-03-31T00:00:00"/>
    <n v="10617.8"/>
    <n v="3241.7"/>
    <n v="983.4"/>
    <n v="532.79999999999995"/>
    <n v="6736.3"/>
    <n v="9901.6"/>
    <n v="1324.3"/>
    <n v="166"/>
    <n v="743.9"/>
    <n v="9.6"/>
    <n v="0"/>
    <n v="110.28"/>
    <n v="307.27"/>
    <n v="1294.4000000000001"/>
    <n v="2480.0999999999995"/>
    <n v="587.79999999999995"/>
    <n v="753.5"/>
    <n v="-10926.799999999997"/>
    <n v="45.08"/>
    <n v="5646.66"/>
    <n v="587.79999999999995"/>
    <x v="11"/>
    <n v="2001"/>
    <n v="3"/>
  </r>
  <r>
    <s v="Wyandotte Creek"/>
    <d v="2001-04-30T00:00:00"/>
    <n v="10455.299999999999"/>
    <n v="3497.5"/>
    <n v="1053.4000000000001"/>
    <n v="665.9"/>
    <n v="5029.6000000000004"/>
    <n v="2341.6999999999998"/>
    <n v="781.99999999999989"/>
    <n v="219"/>
    <n v="1871.1999999999998"/>
    <n v="1.8"/>
    <n v="0"/>
    <n v="215.15"/>
    <n v="297.36"/>
    <n v="1590.9"/>
    <n v="2572.3999999999996"/>
    <n v="1040.1999999999998"/>
    <n v="1872.9999999999998"/>
    <n v="-220.80000000000291"/>
    <n v="48.6"/>
    <n v="4458.95"/>
    <n v="1040.1999999999998"/>
    <x v="11"/>
    <n v="2001"/>
    <n v="4"/>
  </r>
  <r>
    <s v="Wyandotte Creek"/>
    <d v="2001-05-31T00:00:00"/>
    <n v="0"/>
    <n v="7119.5"/>
    <n v="705.5"/>
    <n v="521.5"/>
    <n v="3022.1"/>
    <n v="1953.7"/>
    <n v="0"/>
    <n v="631.29999999999995"/>
    <n v="8846.1"/>
    <n v="0.9"/>
    <n v="0"/>
    <n v="374.1"/>
    <n v="307.27"/>
    <n v="4405.8999999999996"/>
    <n v="3235.1"/>
    <n v="1728.9"/>
    <n v="8847"/>
    <n v="-3377.5999999999967"/>
    <n v="71.38"/>
    <n v="3046.86"/>
    <n v="1728.9"/>
    <x v="11"/>
    <n v="2001"/>
    <n v="5"/>
  </r>
  <r>
    <s v="Wyandotte Creek"/>
    <d v="2001-06-30T00:00:00"/>
    <n v="360.5"/>
    <n v="6970.7999999999993"/>
    <n v="356.3"/>
    <n v="239.6"/>
    <n v="719.5"/>
    <n v="1818.3000000000002"/>
    <n v="29.2"/>
    <n v="891.4"/>
    <n v="7744.6"/>
    <n v="63.3"/>
    <n v="995.3"/>
    <n v="374.29"/>
    <n v="297.36"/>
    <n v="5710.2"/>
    <n v="1500.2"/>
    <n v="1792.3"/>
    <n v="8803.1999999999989"/>
    <n v="-69.19999999999709"/>
    <n v="126.58"/>
    <n v="2371.5"/>
    <n v="1792.3"/>
    <x v="11"/>
    <n v="2001"/>
    <n v="6"/>
  </r>
  <r>
    <s v="Wyandotte Creek"/>
    <d v="2001-07-31T00:00:00"/>
    <n v="0"/>
    <n v="6708.6"/>
    <n v="421.1"/>
    <n v="765"/>
    <n v="276.7"/>
    <n v="1960.6999999999998"/>
    <n v="0"/>
    <n v="828.5"/>
    <n v="8192.2999999999993"/>
    <n v="29"/>
    <n v="658.2"/>
    <n v="426.03"/>
    <n v="307.27"/>
    <n v="6556.7"/>
    <n v="916.7"/>
    <n v="2048"/>
    <n v="8879.5"/>
    <n v="-32.999999999996362"/>
    <n v="172.66"/>
    <n v="2097.9699999999998"/>
    <n v="2048"/>
    <x v="11"/>
    <n v="2001"/>
    <n v="7"/>
  </r>
  <r>
    <s v="Wyandotte Creek"/>
    <d v="2001-08-31T00:00:00"/>
    <n v="0"/>
    <n v="5565.2999999999993"/>
    <n v="374.7"/>
    <n v="606.9"/>
    <n v="129.9"/>
    <n v="1868"/>
    <n v="0"/>
    <n v="933.2"/>
    <n v="6557.9"/>
    <n v="8.8000000000000007"/>
    <n v="0"/>
    <n v="369.06"/>
    <n v="307.27"/>
    <n v="5721.5999999999995"/>
    <n v="450.6"/>
    <n v="1814.3"/>
    <n v="6566.7"/>
    <n v="-1097.1999999999989"/>
    <n v="192.4"/>
    <n v="2012.7"/>
    <n v="1814.3"/>
    <x v="11"/>
    <n v="2001"/>
    <n v="8"/>
  </r>
  <r>
    <s v="Wyandotte Creek"/>
    <d v="2001-09-30T00:00:00"/>
    <n v="1085.0999999999999"/>
    <n v="3285.5"/>
    <n v="281.2"/>
    <n v="349.1"/>
    <n v="137.6"/>
    <n v="1448.0000000000002"/>
    <n v="81.2"/>
    <n v="392.3"/>
    <n v="2632.7"/>
    <n v="0"/>
    <n v="1297.7"/>
    <n v="258.57"/>
    <n v="297.36"/>
    <n v="3429.0999999999995"/>
    <n v="205.5"/>
    <n v="1405.3000000000002"/>
    <n v="3930.3999999999996"/>
    <n v="445.99999999999818"/>
    <n v="132.86000000000001"/>
    <n v="2062.4699999999998"/>
    <n v="1405.3000000000002"/>
    <x v="11"/>
    <n v="2001"/>
    <n v="9"/>
  </r>
  <r>
    <s v="Wyandotte Creek"/>
    <d v="2001-10-31T00:00:00"/>
    <n v="3686.6"/>
    <n v="2654.2"/>
    <n v="368.8"/>
    <n v="377.8"/>
    <n v="360.6"/>
    <n v="1923.7"/>
    <n v="455.2"/>
    <n v="576.29999999999995"/>
    <n v="4254.6000000000004"/>
    <n v="2.6"/>
    <n v="1012.1"/>
    <n v="220.39"/>
    <n v="307.27"/>
    <n v="2826.7999999999997"/>
    <n v="205.2"/>
    <n v="1120.0999999999999"/>
    <n v="5269.3000000000011"/>
    <n v="3359.5999999999967"/>
    <n v="154.1"/>
    <n v="2111.2399999999998"/>
    <n v="1120.0999999999999"/>
    <x v="12"/>
    <n v="2001"/>
    <n v="10"/>
  </r>
  <r>
    <s v="Wyandotte Creek"/>
    <d v="2001-11-30T00:00:00"/>
    <n v="26187.699999999997"/>
    <n v="1500.5"/>
    <n v="427"/>
    <n v="172.8"/>
    <n v="2127.3000000000002"/>
    <n v="8123.6"/>
    <n v="3794.2000000000003"/>
    <n v="448.1"/>
    <n v="458.90000000000003"/>
    <n v="0.9"/>
    <n v="812.9"/>
    <n v="71.180000000000007"/>
    <n v="297.36"/>
    <n v="1213"/>
    <n v="460.40000000000003"/>
    <n v="425.90000000000003"/>
    <n v="1272.7"/>
    <n v="11292.900000000007"/>
    <n v="201.63"/>
    <n v="3059.85"/>
    <n v="425.90000000000003"/>
    <x v="12"/>
    <n v="2001"/>
    <n v="11"/>
  </r>
  <r>
    <s v="Wyandotte Creek"/>
    <d v="2001-12-31T00:00:00"/>
    <n v="42387.1"/>
    <n v="1360.5"/>
    <n v="483.6"/>
    <n v="148.6"/>
    <n v="2647.7"/>
    <n v="25969.7"/>
    <n v="8150.9999999999991"/>
    <n v="425.8"/>
    <n v="368"/>
    <n v="0.9"/>
    <n v="696.9"/>
    <n v="68.22"/>
    <n v="307.27"/>
    <n v="726.09999999999991"/>
    <n v="783.09999999999991"/>
    <n v="395.20000000000005"/>
    <n v="1065.8000000000002"/>
    <n v="4661.3999999999978"/>
    <n v="250.89"/>
    <n v="5549.41"/>
    <n v="395.20000000000005"/>
    <x v="12"/>
    <n v="2001"/>
    <n v="12"/>
  </r>
  <r>
    <s v="Wyandotte Creek"/>
    <d v="2002-01-31T00:00:00"/>
    <n v="19375.8"/>
    <n v="1639.3000000000002"/>
    <n v="576.79999999999995"/>
    <n v="176.1"/>
    <n v="3178.6"/>
    <n v="18797.3"/>
    <n v="4177.3"/>
    <n v="779.19999999999993"/>
    <n v="418"/>
    <n v="9.6999999999999993"/>
    <n v="857.2"/>
    <n v="63.25"/>
    <n v="307.27"/>
    <n v="644.70000000000005"/>
    <n v="1170.5999999999999"/>
    <n v="367.8"/>
    <n v="1284.9000000000001"/>
    <n v="-8296"/>
    <n v="96.24"/>
    <n v="6523.63"/>
    <n v="367.8"/>
    <x v="12"/>
    <n v="2002"/>
    <n v="1"/>
  </r>
  <r>
    <s v="Wyandotte Creek"/>
    <d v="2002-02-28T00:00:00"/>
    <n v="7592.0999999999995"/>
    <n v="2553.5"/>
    <n v="852.5"/>
    <n v="294.89999999999998"/>
    <n v="4928.6000000000004"/>
    <n v="3302.9"/>
    <n v="627.20000000000005"/>
    <n v="282.3"/>
    <n v="144.19999999999999"/>
    <n v="0.9"/>
    <n v="0"/>
    <n v="82.07"/>
    <n v="277.52999999999997"/>
    <n v="945.4"/>
    <n v="1903.1000000000001"/>
    <n v="415.6"/>
    <n v="145.1"/>
    <n v="-4689.0999999999985"/>
    <n v="86.72"/>
    <n v="4259.43"/>
    <n v="415.6"/>
    <x v="12"/>
    <n v="2002"/>
    <n v="2"/>
  </r>
  <r>
    <s v="Wyandotte Creek"/>
    <d v="2002-03-31T00:00:00"/>
    <n v="16168.7"/>
    <n v="3087.3"/>
    <n v="995.9"/>
    <n v="539.6"/>
    <n v="6340.7"/>
    <n v="4179.3999999999996"/>
    <n v="1520.8"/>
    <n v="265.90000000000003"/>
    <n v="184.7"/>
    <n v="106.4"/>
    <n v="0"/>
    <n v="79.150000000000006"/>
    <n v="307.27"/>
    <n v="1086.7"/>
    <n v="2540.3000000000002"/>
    <n v="477.9"/>
    <n v="291.10000000000002"/>
    <n v="8.1999999999934516"/>
    <n v="104.99"/>
    <n v="4465.21"/>
    <n v="477.9"/>
    <x v="12"/>
    <n v="2002"/>
    <n v="3"/>
  </r>
  <r>
    <s v="Wyandotte Creek"/>
    <d v="2002-04-30T00:00:00"/>
    <n v="1762.3"/>
    <n v="3690"/>
    <n v="891.1"/>
    <n v="739.6"/>
    <n v="3988.9"/>
    <n v="2135.5"/>
    <n v="128.79999999999998"/>
    <n v="353.5"/>
    <n v="4695.3"/>
    <n v="200.2"/>
    <n v="0"/>
    <n v="277.87"/>
    <n v="297.36"/>
    <n v="1720.9"/>
    <n v="2708.6"/>
    <n v="1287.2"/>
    <n v="4895.5"/>
    <n v="-3982.2999999999956"/>
    <n v="52.91"/>
    <n v="3781.05"/>
    <n v="1287.2"/>
    <x v="12"/>
    <n v="2002"/>
    <n v="4"/>
  </r>
  <r>
    <s v="Wyandotte Creek"/>
    <d v="2002-05-31T00:00:00"/>
    <n v="6410.4"/>
    <n v="6043.5"/>
    <n v="833.2"/>
    <n v="476.7"/>
    <n v="2612.9"/>
    <n v="2299.2999999999997"/>
    <n v="664.80000000000007"/>
    <n v="640.79999999999995"/>
    <n v="6860.2000000000007"/>
    <n v="30.6"/>
    <n v="0"/>
    <n v="268.33999999999997"/>
    <n v="307.27"/>
    <n v="3663.8"/>
    <n v="2856.4"/>
    <n v="1303.7"/>
    <n v="6890.8000000000011"/>
    <n v="1033.6000000000004"/>
    <n v="97"/>
    <n v="3188.25"/>
    <n v="1303.7"/>
    <x v="12"/>
    <n v="2002"/>
    <n v="5"/>
  </r>
  <r>
    <s v="Wyandotte Creek"/>
    <d v="2002-06-30T00:00:00"/>
    <n v="0"/>
    <n v="7683.5"/>
    <n v="586.1"/>
    <n v="382.9"/>
    <n v="1899.5"/>
    <n v="1956.8999999999999"/>
    <n v="0"/>
    <n v="890.2"/>
    <n v="8044.1"/>
    <n v="14.9"/>
    <n v="1062.3"/>
    <n v="422.23"/>
    <n v="297.36"/>
    <n v="5911.5999999999995"/>
    <n v="2154.8999999999996"/>
    <n v="1978.1"/>
    <n v="9121.2999999999993"/>
    <n v="-2299.7999999999975"/>
    <n v="236.04"/>
    <n v="1886.45"/>
    <n v="1978.1"/>
    <x v="12"/>
    <n v="2002"/>
    <n v="6"/>
  </r>
  <r>
    <s v="Wyandotte Creek"/>
    <d v="2002-07-31T00:00:00"/>
    <n v="0"/>
    <n v="6675.4"/>
    <n v="373.8"/>
    <n v="813.9"/>
    <n v="411.8"/>
    <n v="2044.8999999999999"/>
    <n v="0"/>
    <n v="899.3"/>
    <n v="8043.5"/>
    <n v="14.9"/>
    <n v="796.6"/>
    <n v="418.58"/>
    <n v="307.27"/>
    <n v="6417.5999999999995"/>
    <n v="1071.7"/>
    <n v="2014.3999999999999"/>
    <n v="8855"/>
    <n v="-349.40000000000146"/>
    <n v="351.72"/>
    <n v="1674.68"/>
    <n v="2014.3999999999999"/>
    <x v="12"/>
    <n v="2002"/>
    <n v="7"/>
  </r>
  <r>
    <s v="Wyandotte Creek"/>
    <d v="2002-08-31T00:00:00"/>
    <n v="0"/>
    <n v="5312.2"/>
    <n v="374"/>
    <n v="629.5"/>
    <n v="197.8"/>
    <n v="1867.8999999999999"/>
    <n v="0"/>
    <n v="644.79999999999995"/>
    <n v="6054.2000000000007"/>
    <n v="53.3"/>
    <n v="0"/>
    <n v="355.01"/>
    <n v="307.27"/>
    <n v="5429.7"/>
    <n v="511.99999999999994"/>
    <n v="1749.7"/>
    <n v="6107.5000000000009"/>
    <n v="-1169.0000000000036"/>
    <n v="192.82"/>
    <n v="1921.98"/>
    <n v="1749.7"/>
    <x v="12"/>
    <n v="2002"/>
    <n v="8"/>
  </r>
  <r>
    <s v="Wyandotte Creek"/>
    <d v="2002-09-30T00:00:00"/>
    <n v="0"/>
    <n v="3712.2"/>
    <n v="314.39999999999998"/>
    <n v="431.2"/>
    <n v="95.1"/>
    <n v="1628.8999999999999"/>
    <n v="0"/>
    <n v="399.6"/>
    <n v="3344.5"/>
    <n v="8.6999999999999993"/>
    <n v="1399.2"/>
    <n v="307.12"/>
    <n v="297.36"/>
    <n v="3891"/>
    <n v="252.3"/>
    <n v="1633.6"/>
    <n v="4752.3999999999996"/>
    <n v="-195.19999999999891"/>
    <n v="122.02"/>
    <n v="2083.3000000000002"/>
    <n v="1633.6"/>
    <x v="12"/>
    <n v="2002"/>
    <n v="9"/>
  </r>
  <r>
    <s v="Wyandotte Creek"/>
    <d v="2002-10-31T00:00:00"/>
    <n v="0"/>
    <n v="2295"/>
    <n v="294.60000000000002"/>
    <n v="379"/>
    <n v="44.9"/>
    <n v="1828.2000000000003"/>
    <n v="0"/>
    <n v="451.20000000000005"/>
    <n v="4268.3999999999996"/>
    <n v="0.9"/>
    <n v="1104.4000000000001"/>
    <n v="177.61"/>
    <n v="307.27"/>
    <n v="2540.7000000000003"/>
    <n v="133.4"/>
    <n v="942.2"/>
    <n v="5373.6999999999989"/>
    <n v="1022.7000000000007"/>
    <n v="113.38"/>
    <n v="2367.61"/>
    <n v="942.2"/>
    <x v="13"/>
    <n v="2002"/>
    <n v="10"/>
  </r>
  <r>
    <s v="Wyandotte Creek"/>
    <d v="2002-11-30T00:00:00"/>
    <n v="15985"/>
    <n v="1997.1"/>
    <n v="586.70000000000005"/>
    <n v="238.7"/>
    <n v="2666.4"/>
    <n v="4147.1000000000004"/>
    <n v="3068.6"/>
    <n v="467.9"/>
    <n v="620.4"/>
    <n v="2.6"/>
    <n v="924.7"/>
    <n v="116.26"/>
    <n v="297.36"/>
    <n v="1681.6000000000001"/>
    <n v="554.19999999999993"/>
    <n v="611.20000000000005"/>
    <n v="1547.6999999999998"/>
    <n v="4971.6000000000058"/>
    <n v="165.85"/>
    <n v="2825.77"/>
    <n v="611.20000000000005"/>
    <x v="13"/>
    <n v="2002"/>
    <n v="11"/>
  </r>
  <r>
    <s v="Wyandotte Creek"/>
    <d v="2002-12-31T00:00:00"/>
    <n v="57051.5"/>
    <n v="1575.8999999999999"/>
    <n v="511.7"/>
    <n v="176.2"/>
    <n v="2598.5"/>
    <n v="25222.400000000001"/>
    <n v="13939.8"/>
    <n v="449.6"/>
    <n v="445.09999999999997"/>
    <n v="12.2"/>
    <n v="755"/>
    <n v="94.9"/>
    <n v="307.27"/>
    <n v="963.8"/>
    <n v="788.3"/>
    <n v="495.1"/>
    <n v="1212.3"/>
    <n v="14284.8"/>
    <n v="350.97"/>
    <n v="4843.58"/>
    <n v="495.1"/>
    <x v="13"/>
    <n v="2002"/>
    <n v="12"/>
  </r>
  <r>
    <s v="Wyandotte Creek"/>
    <d v="2003-01-31T00:00:00"/>
    <n v="18970.8"/>
    <n v="1286.0999999999999"/>
    <n v="431.3"/>
    <n v="140.5"/>
    <n v="2207.3000000000002"/>
    <n v="19428.8"/>
    <n v="3349.9999999999995"/>
    <n v="842.3"/>
    <n v="372.2"/>
    <n v="44.6"/>
    <n v="898.2"/>
    <n v="64.52"/>
    <n v="307.27"/>
    <n v="538.70000000000005"/>
    <n v="887.90000000000009"/>
    <n v="370.5"/>
    <n v="1315"/>
    <n v="-7030.0999999999985"/>
    <n v="99.94"/>
    <n v="6300.54"/>
    <n v="370.5"/>
    <x v="13"/>
    <n v="2003"/>
    <n v="1"/>
  </r>
  <r>
    <s v="Wyandotte Creek"/>
    <d v="2003-02-28T00:00:00"/>
    <n v="11610.8"/>
    <n v="2571.3000000000002"/>
    <n v="840.2"/>
    <n v="291.60000000000002"/>
    <n v="4430.6000000000004"/>
    <n v="5942.1"/>
    <n v="1601.9"/>
    <n v="303"/>
    <n v="213.60000000000002"/>
    <n v="2.6"/>
    <n v="0"/>
    <n v="48.36"/>
    <n v="277.52999999999997"/>
    <n v="959.7"/>
    <n v="1903.1"/>
    <n v="288.7"/>
    <n v="216.20000000000002"/>
    <n v="-3864.8999999999978"/>
    <n v="246.81"/>
    <n v="3663.89"/>
    <n v="288.7"/>
    <x v="13"/>
    <n v="2003"/>
    <n v="2"/>
  </r>
  <r>
    <s v="Wyandotte Creek"/>
    <d v="2003-03-31T00:00:00"/>
    <n v="11974.1"/>
    <n v="3461.4"/>
    <n v="1025.5999999999999"/>
    <n v="609.9"/>
    <n v="6275"/>
    <n v="3726.8"/>
    <n v="1168.6000000000001"/>
    <n v="163.6"/>
    <n v="797.9"/>
    <n v="7.9"/>
    <n v="0"/>
    <n v="97.67"/>
    <n v="307.27"/>
    <n v="1369.1"/>
    <n v="2702"/>
    <n v="541.20000000000005"/>
    <n v="805.8"/>
    <n v="-3109.5000000000036"/>
    <n v="93.29"/>
    <n v="5037.1499999999996"/>
    <n v="541.20000000000005"/>
    <x v="13"/>
    <n v="2003"/>
    <n v="3"/>
  </r>
  <r>
    <s v="Wyandotte Creek"/>
    <d v="2003-04-30T00:00:00"/>
    <n v="25966.199999999997"/>
    <n v="2951.1000000000004"/>
    <n v="1050.2"/>
    <n v="684.6"/>
    <n v="4656.1000000000004"/>
    <n v="6998.8000000000011"/>
    <n v="3267.2"/>
    <n v="182.4"/>
    <n v="779.9"/>
    <n v="5.2"/>
    <n v="0"/>
    <n v="178.39"/>
    <n v="297.36"/>
    <n v="1151.0999999999999"/>
    <n v="2484.6000000000004"/>
    <n v="912.9"/>
    <n v="785.1"/>
    <n v="7873.7000000000044"/>
    <n v="115.67"/>
    <n v="4272.7299999999996"/>
    <n v="912.9"/>
    <x v="13"/>
    <n v="2003"/>
    <n v="4"/>
  </r>
  <r>
    <s v="Wyandotte Creek"/>
    <d v="2003-05-31T00:00:00"/>
    <n v="5589.1"/>
    <n v="5330.5"/>
    <n v="1240.7"/>
    <n v="1049.5999999999999"/>
    <n v="4808.3999999999996"/>
    <n v="7357"/>
    <n v="706"/>
    <n v="337.1"/>
    <n v="4221.3"/>
    <n v="0.9"/>
    <n v="0"/>
    <n v="241.95"/>
    <n v="307.27"/>
    <n v="1980.1999999999998"/>
    <n v="4399.7"/>
    <n v="1200.9000000000001"/>
    <n v="4222.2"/>
    <n v="-9816.9999999999945"/>
    <n v="65.16"/>
    <n v="4047.15"/>
    <n v="1200.9000000000001"/>
    <x v="13"/>
    <n v="2003"/>
    <n v="5"/>
  </r>
  <r>
    <s v="Wyandotte Creek"/>
    <d v="2003-06-30T00:00:00"/>
    <n v="0"/>
    <n v="7211.7999999999993"/>
    <n v="538.70000000000005"/>
    <n v="648.6"/>
    <n v="2609.6"/>
    <n v="1988.8"/>
    <n v="0"/>
    <n v="877.90000000000009"/>
    <n v="8889.6"/>
    <n v="9.6"/>
    <n v="1203.2"/>
    <n v="413.44"/>
    <n v="297.36"/>
    <n v="4966"/>
    <n v="2894.5"/>
    <n v="1931.5"/>
    <n v="10102.400000000001"/>
    <n v="-1841.5000000000073"/>
    <n v="402.95"/>
    <n v="2717.79"/>
    <n v="1931.5"/>
    <x v="13"/>
    <n v="2003"/>
    <n v="6"/>
  </r>
  <r>
    <s v="Wyandotte Creek"/>
    <d v="2003-07-31T00:00:00"/>
    <n v="0"/>
    <n v="7067.1"/>
    <n v="407.2"/>
    <n v="959.2"/>
    <n v="693.2"/>
    <n v="1963.3000000000002"/>
    <n v="0"/>
    <n v="895.3"/>
    <n v="7538.1"/>
    <n v="29.6"/>
    <n v="935"/>
    <n v="460.47"/>
    <n v="307.27"/>
    <n v="6486"/>
    <n v="1540.3"/>
    <n v="2168"/>
    <n v="8502.7000000000007"/>
    <n v="-1314.4999999999982"/>
    <n v="505.62"/>
    <n v="1693.36"/>
    <n v="2168"/>
    <x v="13"/>
    <n v="2003"/>
    <n v="7"/>
  </r>
  <r>
    <s v="Wyandotte Creek"/>
    <d v="2003-08-31T00:00:00"/>
    <n v="4380.8"/>
    <n v="5211.6000000000004"/>
    <n v="675.7"/>
    <n v="725.2"/>
    <n v="1209.5999999999999"/>
    <n v="1813.8000000000002"/>
    <n v="465.4"/>
    <n v="874.8"/>
    <n v="5480.1"/>
    <n v="54"/>
    <n v="0"/>
    <n v="313.17"/>
    <n v="307.27"/>
    <n v="5004.3"/>
    <n v="932.5"/>
    <n v="1567.6999999999998"/>
    <n v="5534.1"/>
    <n v="506.40000000000146"/>
    <n v="198.19"/>
    <n v="2279.9499999999998"/>
    <n v="1567.6999999999998"/>
    <x v="13"/>
    <n v="2003"/>
    <n v="8"/>
  </r>
  <r>
    <s v="Wyandotte Creek"/>
    <d v="2003-09-30T00:00:00"/>
    <n v="0"/>
    <n v="3679"/>
    <n v="426.2"/>
    <n v="518.20000000000005"/>
    <n v="855.4"/>
    <n v="1786.9"/>
    <n v="0"/>
    <n v="537.79999999999995"/>
    <n v="4255.5999999999995"/>
    <n v="2.6"/>
    <n v="1655.1"/>
    <n v="301.10000000000002"/>
    <n v="297.36"/>
    <n v="3667.7999999999997"/>
    <n v="529.5"/>
    <n v="1531.9"/>
    <n v="5913.2999999999993"/>
    <n v="-358.30000000000109"/>
    <n v="115.82"/>
    <n v="2572.58"/>
    <n v="1531.9"/>
    <x v="13"/>
    <n v="2003"/>
    <n v="9"/>
  </r>
  <r>
    <s v="Wyandotte Creek"/>
    <d v="2003-10-31T00:00:00"/>
    <n v="744.80000000000007"/>
    <n v="2816.2"/>
    <n v="357.2"/>
    <n v="477.1"/>
    <n v="453.3"/>
    <n v="1905.5"/>
    <n v="70.7"/>
    <n v="532.20000000000005"/>
    <n v="3861.1"/>
    <n v="0.9"/>
    <n v="1240.5999999999999"/>
    <n v="250.34"/>
    <n v="307.27"/>
    <n v="2990.6000000000004"/>
    <n v="302.8"/>
    <n v="1243.1000000000001"/>
    <n v="5102.5999999999995"/>
    <n v="478.20000000000073"/>
    <n v="110.59"/>
    <n v="2420.7800000000002"/>
    <n v="1243.1000000000001"/>
    <x v="14"/>
    <n v="2003"/>
    <n v="10"/>
  </r>
  <r>
    <s v="Wyandotte Creek"/>
    <d v="2003-11-30T00:00:00"/>
    <n v="16106.9"/>
    <n v="1672.2"/>
    <n v="612.6"/>
    <n v="224.9"/>
    <n v="2631.2"/>
    <n v="4252.3999999999996"/>
    <n v="2543.8000000000002"/>
    <n v="492"/>
    <n v="470.3"/>
    <n v="0.9"/>
    <n v="1032.5999999999999"/>
    <n v="79.86"/>
    <n v="297.36"/>
    <n v="1318.8999999999999"/>
    <n v="578.19999999999993"/>
    <n v="454.20000000000005"/>
    <n v="1503.8"/>
    <n v="5635.4999999999982"/>
    <n v="144.91999999999999"/>
    <n v="2835.84"/>
    <n v="454.20000000000005"/>
    <x v="14"/>
    <n v="2003"/>
    <n v="11"/>
  </r>
  <r>
    <s v="Wyandotte Creek"/>
    <d v="2003-12-31T00:00:00"/>
    <n v="42263.9"/>
    <n v="1250.6999999999998"/>
    <n v="475.5"/>
    <n v="161.9"/>
    <n v="2245.3000000000002"/>
    <n v="21575.5"/>
    <n v="7396"/>
    <n v="446.6"/>
    <n v="367.2"/>
    <n v="15.7"/>
    <n v="840.7"/>
    <n v="71.989999999999995"/>
    <n v="307.27"/>
    <n v="723"/>
    <n v="689.49999999999989"/>
    <n v="407.6"/>
    <n v="1223.6000000000001"/>
    <n v="10343.800000000007"/>
    <n v="253.47"/>
    <n v="4661.3100000000004"/>
    <n v="407.6"/>
    <x v="14"/>
    <n v="2003"/>
    <n v="12"/>
  </r>
  <r>
    <s v="Wyandotte Creek"/>
    <d v="2004-01-31T00:00:00"/>
    <n v="20835.800000000003"/>
    <n v="1420.3"/>
    <n v="539.70000000000005"/>
    <n v="181.4"/>
    <n v="2541.9"/>
    <n v="18084.400000000001"/>
    <n v="4334.1000000000004"/>
    <n v="820.7"/>
    <n v="396.4"/>
    <n v="2.6"/>
    <n v="987.4"/>
    <n v="71.39"/>
    <n v="307.27"/>
    <n v="613.20000000000005"/>
    <n v="988.6"/>
    <n v="401"/>
    <n v="1386.3999999999999"/>
    <n v="-5299.299999999992"/>
    <n v="109.94"/>
    <n v="5923.63"/>
    <n v="401"/>
    <x v="14"/>
    <n v="2004"/>
    <n v="1"/>
  </r>
  <r>
    <s v="Wyandotte Creek"/>
    <d v="2004-02-29T00:00:00"/>
    <n v="36132.699999999997"/>
    <n v="2093.9"/>
    <n v="787.1"/>
    <n v="281.5"/>
    <n v="3768.6"/>
    <n v="17988.5"/>
    <n v="7612.9"/>
    <n v="313.3"/>
    <n v="105.6"/>
    <n v="2.6"/>
    <n v="0"/>
    <n v="52.33"/>
    <n v="287.45"/>
    <n v="767"/>
    <n v="1608.5"/>
    <n v="303.79999999999995"/>
    <n v="108.19999999999999"/>
    <n v="3698.7000000000044"/>
    <n v="332.15"/>
    <n v="4285.05"/>
    <n v="303.79999999999995"/>
    <x v="14"/>
    <n v="2004"/>
    <n v="2"/>
  </r>
  <r>
    <s v="Wyandotte Creek"/>
    <d v="2004-03-31T00:00:00"/>
    <n v="7123.8"/>
    <n v="3818.3"/>
    <n v="1187.3"/>
    <n v="799.2"/>
    <n v="6946.9"/>
    <n v="7005.5"/>
    <n v="995.59999999999991"/>
    <n v="167.9"/>
    <n v="1379.9"/>
    <n v="9.6"/>
    <n v="0"/>
    <n v="122.15"/>
    <n v="307.27"/>
    <n v="1429.8000000000002"/>
    <n v="3187.7000000000003"/>
    <n v="649.70000000000005"/>
    <n v="1389.5"/>
    <n v="-11757.899999999998"/>
    <n v="99.66"/>
    <n v="6063.47"/>
    <n v="649.70000000000005"/>
    <x v="14"/>
    <n v="2004"/>
    <n v="3"/>
  </r>
  <r>
    <s v="Wyandotte Creek"/>
    <d v="2004-04-30T00:00:00"/>
    <n v="1075.3"/>
    <n v="3970.7999999999997"/>
    <n v="861.9"/>
    <n v="1078.5"/>
    <n v="3105.4"/>
    <n v="1694.5"/>
    <n v="69.3"/>
    <n v="313.39999999999998"/>
    <n v="4848.3999999999996"/>
    <n v="7.8"/>
    <n v="0"/>
    <n v="333.72"/>
    <n v="297.36"/>
    <n v="2454.6"/>
    <n v="2594.5"/>
    <n v="1496.1999999999998"/>
    <n v="4856.2"/>
    <n v="-3665.9999999999982"/>
    <n v="219.8"/>
    <n v="4159.55"/>
    <n v="1496.1999999999998"/>
    <x v="14"/>
    <n v="2004"/>
    <n v="4"/>
  </r>
  <r>
    <s v="Wyandotte Creek"/>
    <d v="2004-05-31T00:00:00"/>
    <n v="669.7"/>
    <n v="5795.6"/>
    <n v="405.7"/>
    <n v="249"/>
    <n v="982.9"/>
    <n v="1836.1999999999998"/>
    <n v="49.900000000000006"/>
    <n v="700.40000000000009"/>
    <n v="7568.9"/>
    <n v="16.5"/>
    <n v="0"/>
    <n v="372.15"/>
    <n v="307.27"/>
    <n v="4058.2"/>
    <n v="1986.4"/>
    <n v="1718.8999999999999"/>
    <n v="7585.4"/>
    <n v="-45.900000000003274"/>
    <n v="64.8"/>
    <n v="3414.78"/>
    <n v="1718.8999999999999"/>
    <x v="14"/>
    <n v="2004"/>
    <n v="5"/>
  </r>
  <r>
    <s v="Wyandotte Creek"/>
    <d v="2004-06-30T00:00:00"/>
    <n v="0"/>
    <n v="6696.5"/>
    <n v="364.5"/>
    <n v="528.5"/>
    <n v="397.4"/>
    <n v="1855"/>
    <n v="0"/>
    <n v="842.69999999999993"/>
    <n v="7360.2000000000007"/>
    <n v="11.3"/>
    <n v="1359.3"/>
    <n v="387.45"/>
    <n v="297.36"/>
    <n v="5966.5"/>
    <n v="1258.4000000000001"/>
    <n v="1853"/>
    <n v="8730.7999999999993"/>
    <n v="-100.90000000000146"/>
    <n v="241.33"/>
    <n v="1938.69"/>
    <n v="1853"/>
    <x v="14"/>
    <n v="2004"/>
    <n v="6"/>
  </r>
  <r>
    <s v="Wyandotte Creek"/>
    <d v="2004-07-31T00:00:00"/>
    <n v="0"/>
    <n v="6309.7999999999993"/>
    <n v="392.1"/>
    <n v="996.7"/>
    <n v="103.9"/>
    <n v="1941.8"/>
    <n v="0"/>
    <n v="923.99999999999989"/>
    <n v="7699.2000000000007"/>
    <n v="55.5"/>
    <n v="910.2"/>
    <n v="459.44"/>
    <n v="307.27"/>
    <n v="6571.6"/>
    <n v="734.80000000000007"/>
    <n v="2188.6999999999998"/>
    <n v="8664.9000000000015"/>
    <n v="185.80000000000291"/>
    <n v="461.52"/>
    <n v="1620.36"/>
    <n v="2188.6999999999998"/>
    <x v="14"/>
    <n v="2004"/>
    <n v="7"/>
  </r>
  <r>
    <s v="Wyandotte Creek"/>
    <d v="2004-08-31T00:00:00"/>
    <n v="0"/>
    <n v="5027.8"/>
    <n v="382.9"/>
    <n v="741.4"/>
    <n v="51.3"/>
    <n v="1323"/>
    <n v="0"/>
    <n v="505.1"/>
    <n v="3809.4"/>
    <n v="73.7"/>
    <n v="0"/>
    <n v="376.29"/>
    <n v="307.27"/>
    <n v="5397.6999999999989"/>
    <n v="371.59999999999997"/>
    <n v="1896.7999999999997"/>
    <n v="3883.1"/>
    <n v="-2251.5000000000018"/>
    <n v="228.6"/>
    <n v="1944.75"/>
    <n v="1896.7999999999997"/>
    <x v="14"/>
    <n v="2004"/>
    <n v="8"/>
  </r>
  <r>
    <s v="Wyandotte Creek"/>
    <d v="2004-09-30T00:00:00"/>
    <n v="1729.1"/>
    <n v="3099"/>
    <n v="389.5"/>
    <n v="488.2"/>
    <n v="241.7"/>
    <n v="1616.1999999999998"/>
    <n v="203.2"/>
    <n v="402"/>
    <n v="3004.4"/>
    <n v="18.2"/>
    <n v="1754.3"/>
    <n v="335.5"/>
    <n v="297.36"/>
    <n v="3375.1"/>
    <n v="212.2"/>
    <n v="1788.6"/>
    <n v="4776.8999999999996"/>
    <n v="1854.9000000000015"/>
    <n v="132.1"/>
    <n v="2312.1999999999998"/>
    <n v="1788.6"/>
    <x v="14"/>
    <n v="2004"/>
    <n v="9"/>
  </r>
  <r>
    <s v="Wyandotte Creek"/>
    <d v="2004-10-31T00:00:00"/>
    <n v="21583.9"/>
    <n v="2162.4"/>
    <n v="569.5"/>
    <n v="430.5"/>
    <n v="1464.6"/>
    <n v="6195.1"/>
    <n v="3453.5"/>
    <n v="615.6"/>
    <n v="2878.3"/>
    <n v="7.8"/>
    <n v="1183.8"/>
    <n v="235.57"/>
    <n v="307.27"/>
    <n v="2232.6"/>
    <n v="360.3"/>
    <n v="1152.0999999999999"/>
    <n v="4069.9000000000005"/>
    <n v="11914.599999999999"/>
    <n v="197.31"/>
    <n v="2742.89"/>
    <n v="1152.0999999999999"/>
    <x v="15"/>
    <n v="2004"/>
    <n v="10"/>
  </r>
  <r>
    <s v="Wyandotte Creek"/>
    <d v="2004-11-30T00:00:00"/>
    <n v="11932.2"/>
    <n v="1671.7"/>
    <n v="700.5"/>
    <n v="265.2"/>
    <n v="3154.4"/>
    <n v="6708.6"/>
    <n v="1587.8000000000002"/>
    <n v="417.79999999999995"/>
    <n v="411.5"/>
    <n v="3.5"/>
    <n v="1178.5"/>
    <n v="82.87"/>
    <n v="297.36"/>
    <n v="1179.4000000000001"/>
    <n v="757.40000000000009"/>
    <n v="473.8"/>
    <n v="1593.5"/>
    <n v="-506.49999999999636"/>
    <n v="128.63"/>
    <n v="3423.58"/>
    <n v="473.8"/>
    <x v="15"/>
    <n v="2004"/>
    <n v="11"/>
  </r>
  <r>
    <s v="Wyandotte Creek"/>
    <d v="2004-12-31T00:00:00"/>
    <n v="29238.3"/>
    <n v="1447.2"/>
    <n v="618.70000000000005"/>
    <n v="226.1"/>
    <n v="2785.8"/>
    <n v="12341.6"/>
    <n v="6325.9"/>
    <n v="393.1"/>
    <n v="377.59999999999997"/>
    <n v="0.9"/>
    <n v="1177.4000000000001"/>
    <n v="79.45"/>
    <n v="307.27"/>
    <n v="851.90000000000009"/>
    <n v="821.5"/>
    <n v="444.1"/>
    <n v="1555.9"/>
    <n v="7099.7999999999993"/>
    <n v="223.07"/>
    <n v="4076.06"/>
    <n v="444.1"/>
    <x v="15"/>
    <n v="2004"/>
    <n v="12"/>
  </r>
  <r>
    <s v="Wyandotte Creek"/>
    <d v="2005-01-31T00:00:00"/>
    <n v="26509.7"/>
    <n v="1180.8"/>
    <n v="507.1"/>
    <n v="183.4"/>
    <n v="2265.3000000000002"/>
    <n v="23522"/>
    <n v="5578.5000000000009"/>
    <n v="986.4"/>
    <n v="400.9"/>
    <n v="8.6999999999999993"/>
    <n v="1108.3"/>
    <n v="72.25"/>
    <n v="307.27"/>
    <n v="519.29999999999995"/>
    <n v="844.90000000000009"/>
    <n v="394.3"/>
    <n v="1517.8999999999999"/>
    <n v="-5801.8999999999978"/>
    <n v="117.22"/>
    <n v="6231.24"/>
    <n v="394.3"/>
    <x v="15"/>
    <n v="2005"/>
    <n v="1"/>
  </r>
  <r>
    <s v="Wyandotte Creek"/>
    <d v="2005-02-28T00:00:00"/>
    <n v="13288.6"/>
    <n v="1974.5"/>
    <n v="830.8"/>
    <n v="320.60000000000002"/>
    <n v="3811.5"/>
    <n v="5141.6000000000004"/>
    <n v="1214.1999999999998"/>
    <n v="391.5"/>
    <n v="215.5"/>
    <n v="4.3"/>
    <n v="0"/>
    <n v="46.97"/>
    <n v="277.52999999999997"/>
    <n v="806.9"/>
    <n v="1488.1000000000001"/>
    <n v="279"/>
    <n v="219.8"/>
    <n v="102.69999999999709"/>
    <n v="58.68"/>
    <n v="4222.92"/>
    <n v="279"/>
    <x v="15"/>
    <n v="2005"/>
    <n v="2"/>
  </r>
  <r>
    <s v="Wyandotte Creek"/>
    <d v="2005-03-31T00:00:00"/>
    <n v="20070.3"/>
    <n v="2990.3"/>
    <n v="1188.8"/>
    <n v="743.9"/>
    <n v="6255.4"/>
    <n v="8497.7999999999993"/>
    <n v="2213.3000000000002"/>
    <n v="158.30000000000001"/>
    <n v="7.7"/>
    <n v="6.9"/>
    <n v="0"/>
    <n v="96.7"/>
    <n v="307.27"/>
    <n v="1154.5999999999999"/>
    <n v="2579.6"/>
    <n v="525.4"/>
    <n v="14.600000000000001"/>
    <n v="-1437.5"/>
    <n v="82.58"/>
    <n v="4888.66"/>
    <n v="525.4"/>
    <x v="15"/>
    <n v="2005"/>
    <n v="3"/>
  </r>
  <r>
    <s v="Wyandotte Creek"/>
    <d v="2005-04-30T00:00:00"/>
    <n v="7047.2000000000007"/>
    <n v="3442.1"/>
    <n v="1245.0999999999999"/>
    <n v="850.6"/>
    <n v="5364.4"/>
    <n v="5054.1000000000004"/>
    <n v="625.69999999999993"/>
    <n v="221.8"/>
    <n v="1276"/>
    <n v="62.9"/>
    <n v="0"/>
    <n v="200.31"/>
    <n v="297.36"/>
    <n v="1112.0999999999999"/>
    <n v="3180.6000000000004"/>
    <n v="959.3"/>
    <n v="1338.9"/>
    <n v="-7458.4999999999964"/>
    <n v="48.5"/>
    <n v="4807.4799999999996"/>
    <n v="959.3"/>
    <x v="15"/>
    <n v="2005"/>
    <n v="4"/>
  </r>
  <r>
    <s v="Wyandotte Creek"/>
    <d v="2005-05-31T00:00:00"/>
    <n v="16639.099999999999"/>
    <n v="5031.1000000000004"/>
    <n v="1339.7"/>
    <n v="1013.7"/>
    <n v="4378.1000000000004"/>
    <n v="4471.2"/>
    <n v="2519.6000000000004"/>
    <n v="448.8"/>
    <n v="3343.6000000000004"/>
    <n v="14.9"/>
    <n v="0"/>
    <n v="234.47"/>
    <n v="307.27"/>
    <n v="1932.3"/>
    <n v="4112.5"/>
    <n v="1138"/>
    <n v="3358.5000000000005"/>
    <n v="1933.5000000000036"/>
    <n v="94.61"/>
    <n v="3925.46"/>
    <n v="1138"/>
    <x v="15"/>
    <n v="2005"/>
    <n v="5"/>
  </r>
  <r>
    <s v="Wyandotte Creek"/>
    <d v="2005-06-30T00:00:00"/>
    <n v="6663.8"/>
    <n v="6293.8"/>
    <n v="1292.2"/>
    <n v="772"/>
    <n v="4387.6000000000004"/>
    <n v="2528.1999999999998"/>
    <n v="791.50000000000011"/>
    <n v="784.1"/>
    <n v="6609"/>
    <n v="21"/>
    <n v="1139"/>
    <n v="288.95999999999998"/>
    <n v="297.36"/>
    <n v="3560.2"/>
    <n v="3505.5"/>
    <n v="1434.4"/>
    <n v="7769"/>
    <n v="-982.10000000000218"/>
    <n v="168.35"/>
    <n v="3032.64"/>
    <n v="1434.4"/>
    <x v="15"/>
    <n v="2005"/>
    <n v="6"/>
  </r>
  <r>
    <s v="Wyandotte Creek"/>
    <d v="2005-07-31T00:00:00"/>
    <n v="0"/>
    <n v="6371.4"/>
    <n v="631.70000000000005"/>
    <n v="960.4"/>
    <n v="1941.6"/>
    <n v="2001.8"/>
    <n v="0"/>
    <n v="914.2"/>
    <n v="6859.9000000000005"/>
    <n v="107.5"/>
    <n v="889"/>
    <n v="433.42"/>
    <n v="307.27"/>
    <n v="5237.5"/>
    <n v="2094.3000000000002"/>
    <n v="2048.2999999999997"/>
    <n v="7856.4000000000005"/>
    <n v="-2916.5999999999949"/>
    <n v="184.31"/>
    <n v="2275.59"/>
    <n v="2048.2999999999997"/>
    <x v="15"/>
    <n v="2005"/>
    <n v="7"/>
  </r>
  <r>
    <s v="Wyandotte Creek"/>
    <d v="2005-08-31T00:00:00"/>
    <n v="0"/>
    <n v="5293.7999999999993"/>
    <n v="456.2"/>
    <n v="692.4"/>
    <n v="952.9"/>
    <n v="1676.2000000000003"/>
    <n v="0"/>
    <n v="895.4"/>
    <n v="5568.1"/>
    <n v="155.6"/>
    <n v="0"/>
    <n v="363.69"/>
    <n v="307.27"/>
    <n v="4969.0999999999995"/>
    <n v="1017.0999999999999"/>
    <n v="1747.8000000000002"/>
    <n v="5723.7000000000007"/>
    <n v="-2495.399999999996"/>
    <n v="171.39"/>
    <n v="2041.51"/>
    <n v="1747.8000000000002"/>
    <x v="15"/>
    <n v="2005"/>
    <n v="8"/>
  </r>
  <r>
    <s v="Wyandotte Creek"/>
    <d v="2005-09-30T00:00:00"/>
    <n v="438.5"/>
    <n v="3063.9"/>
    <n v="328.7"/>
    <n v="405.3"/>
    <n v="411.8"/>
    <n v="1564.4"/>
    <n v="47"/>
    <n v="431.5"/>
    <n v="3501.9"/>
    <n v="111.9"/>
    <n v="1786.3"/>
    <n v="243.63"/>
    <n v="297.36"/>
    <n v="3063.1"/>
    <n v="406.09999999999997"/>
    <n v="1324.1999999999998"/>
    <n v="5400.0999999999995"/>
    <n v="910.20000000000255"/>
    <n v="179.68"/>
    <n v="1850"/>
    <n v="1324.1999999999998"/>
    <x v="15"/>
    <n v="2005"/>
    <n v="9"/>
  </r>
  <r>
    <s v="Wyandotte Creek"/>
    <d v="2005-10-31T00:00:00"/>
    <n v="6215.7"/>
    <n v="2247.4"/>
    <n v="459.8"/>
    <n v="418.1"/>
    <n v="718.7"/>
    <n v="1896.9"/>
    <n v="683.1"/>
    <n v="487.9"/>
    <n v="2417.4"/>
    <n v="11.4"/>
    <n v="1120.0999999999999"/>
    <n v="231.94"/>
    <n v="307.27"/>
    <n v="2313.1999999999998"/>
    <n v="352.3"/>
    <n v="1150.2"/>
    <n v="3548.9"/>
    <n v="4002.9000000000015"/>
    <n v="131.21"/>
    <n v="2461.2600000000002"/>
    <n v="1150.2"/>
    <x v="16"/>
    <n v="2005"/>
    <n v="10"/>
  </r>
  <r>
    <s v="Wyandotte Creek"/>
    <d v="2005-11-30T00:00:00"/>
    <n v="15696.400000000001"/>
    <n v="1968.1000000000001"/>
    <n v="778.5"/>
    <n v="276.89999999999998"/>
    <n v="3054.8"/>
    <n v="3371.6"/>
    <n v="2595.1"/>
    <n v="452"/>
    <n v="564.5"/>
    <n v="9.6"/>
    <n v="1124.4000000000001"/>
    <n v="100.84"/>
    <n v="297.36"/>
    <n v="1439.1"/>
    <n v="805.8"/>
    <n v="526.4"/>
    <n v="1698.5"/>
    <n v="5424.399999999996"/>
    <n v="153.53"/>
    <n v="2777.21"/>
    <n v="526.4"/>
    <x v="16"/>
    <n v="2005"/>
    <n v="11"/>
  </r>
  <r>
    <s v="Wyandotte Creek"/>
    <d v="2005-12-31T00:00:00"/>
    <n v="65811"/>
    <n v="1406.4"/>
    <n v="551.4"/>
    <n v="189.1"/>
    <n v="2404"/>
    <n v="28717.5"/>
    <n v="21818"/>
    <n v="375.9"/>
    <n v="335.7"/>
    <n v="7"/>
    <n v="972.9"/>
    <n v="72.52"/>
    <n v="307.27"/>
    <n v="743.80000000000007"/>
    <n v="851.80000000000007"/>
    <n v="406.7"/>
    <n v="1315.6"/>
    <n v="12071.099999999995"/>
    <n v="3145.16"/>
    <n v="2593.56"/>
    <n v="406.7"/>
    <x v="16"/>
    <n v="2005"/>
    <n v="12"/>
  </r>
  <r>
    <s v="Wyandotte Creek"/>
    <d v="2006-01-31T00:00:00"/>
    <n v="24522.199999999997"/>
    <n v="1667.1"/>
    <n v="656.2"/>
    <n v="221.3"/>
    <n v="2840.6"/>
    <n v="23193.7"/>
    <n v="4981.4000000000005"/>
    <n v="982.90000000000009"/>
    <n v="396.6"/>
    <n v="47.2"/>
    <n v="1101.8"/>
    <n v="69.680000000000007"/>
    <n v="307.27"/>
    <n v="595.70000000000005"/>
    <n v="1292.7"/>
    <n v="372.8"/>
    <n v="1545.6000000000001"/>
    <n v="-8102.5"/>
    <n v="1417.03"/>
    <n v="11217.46"/>
    <n v="372.8"/>
    <x v="16"/>
    <n v="2006"/>
    <n v="1"/>
  </r>
  <r>
    <s v="Wyandotte Creek"/>
    <d v="2006-02-28T00:00:00"/>
    <n v="18428.5"/>
    <n v="2636.1"/>
    <n v="957.7"/>
    <n v="370.3"/>
    <n v="4481.3999999999996"/>
    <n v="5972.4"/>
    <n v="3818.6"/>
    <n v="424"/>
    <n v="394.9"/>
    <n v="36.700000000000003"/>
    <n v="0"/>
    <n v="110.47"/>
    <n v="277.52999999999997"/>
    <n v="902.5"/>
    <n v="2103.9"/>
    <n v="517.1"/>
    <n v="431.59999999999997"/>
    <n v="716.79999999999927"/>
    <n v="588.77"/>
    <n v="5039.78"/>
    <n v="517.1"/>
    <x v="16"/>
    <n v="2006"/>
    <n v="2"/>
  </r>
  <r>
    <s v="Wyandotte Creek"/>
    <d v="2006-03-31T00:00:00"/>
    <n v="44454.600000000006"/>
    <n v="2398.8000000000002"/>
    <n v="884.6"/>
    <n v="510.5"/>
    <n v="4507.6000000000004"/>
    <n v="25907.7"/>
    <n v="9579.2999999999993"/>
    <n v="209.4"/>
    <n v="0"/>
    <n v="108.4"/>
    <n v="0"/>
    <n v="60.7"/>
    <n v="307.27"/>
    <n v="699.5"/>
    <n v="2209.6999999999998"/>
    <n v="372"/>
    <n v="108.4"/>
    <n v="937.19999999999345"/>
    <n v="1730.05"/>
    <n v="7506.35"/>
    <n v="372"/>
    <x v="16"/>
    <n v="2006"/>
    <n v="3"/>
  </r>
  <r>
    <s v="Wyandotte Creek"/>
    <d v="2006-04-30T00:00:00"/>
    <n v="32832.699999999997"/>
    <n v="2817.2000000000003"/>
    <n v="1157.4000000000001"/>
    <n v="698.8"/>
    <n v="4592.5"/>
    <n v="25378.3"/>
    <n v="6694.5"/>
    <n v="368"/>
    <n v="0"/>
    <n v="288.89999999999998"/>
    <n v="0"/>
    <n v="149.34"/>
    <n v="297.36"/>
    <n v="573.4"/>
    <n v="2942.6"/>
    <n v="764"/>
    <n v="288.89999999999998"/>
    <n v="-7821.1999999999971"/>
    <n v="593.28"/>
    <n v="7495.18"/>
    <n v="764"/>
    <x v="16"/>
    <n v="2006"/>
    <n v="4"/>
  </r>
  <r>
    <s v="Wyandotte Creek"/>
    <d v="2006-05-31T00:00:00"/>
    <n v="2865.7000000000003"/>
    <n v="5407.5"/>
    <n v="1148.8"/>
    <n v="1007.1"/>
    <n v="4348.8"/>
    <n v="2239.3000000000002"/>
    <n v="232.4"/>
    <n v="488"/>
    <n v="6428.3"/>
    <n v="101.5"/>
    <n v="0"/>
    <n v="326.64999999999998"/>
    <n v="307.27"/>
    <n v="2041.1"/>
    <n v="4373.6000000000004"/>
    <n v="1495.3"/>
    <n v="6529.8"/>
    <n v="-3981.5"/>
    <n v="44.65"/>
    <n v="7291.49"/>
    <n v="1495.3"/>
    <x v="16"/>
    <n v="2006"/>
    <n v="5"/>
  </r>
  <r>
    <s v="Wyandotte Creek"/>
    <d v="2006-06-30T00:00:00"/>
    <n v="1.7000000000000002"/>
    <n v="6464.4"/>
    <n v="592.5"/>
    <n v="710.6"/>
    <n v="2029.3"/>
    <n v="1859"/>
    <n v="0.1"/>
    <n v="994.19999999999993"/>
    <n v="7467.6"/>
    <n v="105.9"/>
    <n v="1253.7"/>
    <n v="356.63"/>
    <n v="297.36"/>
    <n v="4472.8"/>
    <n v="2702.2"/>
    <n v="1665.8"/>
    <n v="8827.2000000000007"/>
    <n v="-2155.3999999999978"/>
    <n v="53.27"/>
    <n v="4711.7"/>
    <n v="1665.8"/>
    <x v="16"/>
    <n v="2006"/>
    <n v="6"/>
  </r>
  <r>
    <s v="Wyandotte Creek"/>
    <d v="2006-07-31T00:00:00"/>
    <n v="0"/>
    <n v="6472.7999999999993"/>
    <n v="434.2"/>
    <n v="925.4"/>
    <n v="590.1"/>
    <n v="1892.3000000000002"/>
    <n v="0"/>
    <n v="877.5"/>
    <n v="7256.7999999999993"/>
    <n v="155.80000000000001"/>
    <n v="945.9"/>
    <n v="469.37"/>
    <n v="307.27"/>
    <n v="5861.5"/>
    <n v="1536.7"/>
    <n v="2130.8000000000002"/>
    <n v="8358.4999999999982"/>
    <n v="-702.79999999999745"/>
    <n v="71.88"/>
    <n v="3639.21"/>
    <n v="2130.8000000000002"/>
    <x v="16"/>
    <n v="2006"/>
    <n v="7"/>
  </r>
  <r>
    <s v="Wyandotte Creek"/>
    <d v="2006-08-31T00:00:00"/>
    <n v="0"/>
    <n v="4990.2"/>
    <n v="402.1"/>
    <n v="650.29999999999995"/>
    <n v="290.3"/>
    <n v="1810.3"/>
    <n v="0"/>
    <n v="928.5"/>
    <n v="5723.9"/>
    <n v="190.8"/>
    <n v="0"/>
    <n v="398.63"/>
    <n v="307.27"/>
    <n v="4925.4000000000005"/>
    <n v="715.1"/>
    <n v="1824.5"/>
    <n v="5914.7"/>
    <n v="-1332.3000000000029"/>
    <n v="89.17"/>
    <n v="3047.77"/>
    <n v="1824.5"/>
    <x v="16"/>
    <n v="2006"/>
    <n v="8"/>
  </r>
  <r>
    <s v="Wyandotte Creek"/>
    <d v="2006-09-30T00:00:00"/>
    <n v="0.5"/>
    <n v="3389.6"/>
    <n v="357"/>
    <n v="469"/>
    <n v="146.80000000000001"/>
    <n v="1653.8000000000002"/>
    <n v="0"/>
    <n v="534.79999999999995"/>
    <n v="3379.4"/>
    <n v="169.8"/>
    <n v="1666.9"/>
    <n v="299.60000000000002"/>
    <n v="297.36"/>
    <n v="3519.9999999999995"/>
    <n v="338.6"/>
    <n v="1504.6"/>
    <n v="5216.1000000000004"/>
    <n v="170.50000000000364"/>
    <n v="95.5"/>
    <n v="2966.13"/>
    <n v="1504.6"/>
    <x v="16"/>
    <n v="2006"/>
    <n v="9"/>
  </r>
  <r>
    <s v="Wyandotte Creek"/>
    <d v="2006-10-31T00:00:00"/>
    <n v="411.70000000000005"/>
    <n v="2548.9"/>
    <n v="390.3"/>
    <n v="453.8"/>
    <n v="199"/>
    <n v="1804.8000000000002"/>
    <n v="42.900000000000006"/>
    <n v="560.20000000000005"/>
    <n v="3774.7000000000003"/>
    <n v="61.3"/>
    <n v="1181.5999999999999"/>
    <n v="247.15"/>
    <n v="307.27"/>
    <n v="2770.4"/>
    <n v="232.5"/>
    <n v="1206.0999999999999"/>
    <n v="5017.6000000000004"/>
    <n v="635.49999999999818"/>
    <n v="100.03"/>
    <n v="3135.73"/>
    <n v="1206.0999999999999"/>
    <x v="17"/>
    <n v="2006"/>
    <n v="10"/>
  </r>
  <r>
    <s v="Wyandotte Creek"/>
    <d v="2006-11-30T00:00:00"/>
    <n v="15500"/>
    <n v="1870"/>
    <n v="794.2"/>
    <n v="270.5"/>
    <n v="2688.3"/>
    <n v="3042.8"/>
    <n v="2088"/>
    <n v="518.5"/>
    <n v="501"/>
    <n v="41.1"/>
    <n v="1090.3"/>
    <n v="81.31"/>
    <n v="297.36"/>
    <n v="1557.5"/>
    <n v="583.1"/>
    <n v="439.1"/>
    <n v="1632.3999999999999"/>
    <n v="6299.0000000000036"/>
    <n v="125.86"/>
    <n v="3314.51"/>
    <n v="439.1"/>
    <x v="17"/>
    <n v="2006"/>
    <n v="11"/>
  </r>
  <r>
    <s v="Wyandotte Creek"/>
    <d v="2006-12-31T00:00:00"/>
    <n v="22788.300000000003"/>
    <n v="1995.9"/>
    <n v="875.8"/>
    <n v="282.60000000000002"/>
    <n v="3433.2"/>
    <n v="8826.8000000000011"/>
    <n v="3861"/>
    <n v="492.5"/>
    <n v="529.9"/>
    <n v="38.5"/>
    <n v="1046.5999999999999"/>
    <n v="102.87"/>
    <n v="307.27"/>
    <n v="1339.3000000000002"/>
    <n v="939.19999999999993"/>
    <n v="508.5"/>
    <n v="1615"/>
    <n v="5144.1000000000022"/>
    <n v="153.19"/>
    <n v="4262.6000000000004"/>
    <n v="508.5"/>
    <x v="17"/>
    <n v="2006"/>
    <n v="12"/>
  </r>
  <r>
    <s v="Wyandotte Creek"/>
    <d v="2007-01-31T00:00:00"/>
    <n v="440.1"/>
    <n v="2803.2999999999997"/>
    <n v="904.9"/>
    <n v="409.3"/>
    <n v="4561.3"/>
    <n v="3189.3"/>
    <n v="54.8"/>
    <n v="944.3"/>
    <n v="3072.6000000000004"/>
    <n v="30.6"/>
    <n v="1344.8"/>
    <n v="117.35"/>
    <n v="307.27"/>
    <n v="1783.4"/>
    <n v="1429.3999999999999"/>
    <n v="561"/>
    <n v="4448.0000000000009"/>
    <n v="-7418.3000000000047"/>
    <n v="78.39"/>
    <n v="3787.33"/>
    <n v="561"/>
    <x v="17"/>
    <n v="2007"/>
    <n v="1"/>
  </r>
  <r>
    <s v="Wyandotte Creek"/>
    <d v="2007-02-28T00:00:00"/>
    <n v="33526"/>
    <n v="2616.4"/>
    <n v="983.4"/>
    <n v="390.5"/>
    <n v="4348.8"/>
    <n v="8510.7000000000007"/>
    <n v="5154.5000000000009"/>
    <n v="329.6"/>
    <n v="352.7"/>
    <n v="33.299999999999997"/>
    <n v="0"/>
    <n v="68.150000000000006"/>
    <n v="277.52999999999997"/>
    <n v="1546"/>
    <n v="1460.9"/>
    <n v="341.70000000000005"/>
    <n v="386"/>
    <n v="11919.700000000006"/>
    <n v="375.93"/>
    <n v="3107.04"/>
    <n v="341.70000000000005"/>
    <x v="17"/>
    <n v="2007"/>
    <n v="2"/>
  </r>
  <r>
    <s v="Wyandotte Creek"/>
    <d v="2007-03-31T00:00:00"/>
    <n v="1419.7"/>
    <n v="3784.8"/>
    <n v="1288.4000000000001"/>
    <n v="886.7"/>
    <n v="6616.8"/>
    <n v="5033.8"/>
    <n v="134"/>
    <n v="158.1"/>
    <n v="1763.6"/>
    <n v="33.299999999999997"/>
    <n v="0"/>
    <n v="190.31"/>
    <n v="307.27"/>
    <n v="2145.9"/>
    <n v="2525.6"/>
    <n v="916.69999999999993"/>
    <n v="1796.8999999999999"/>
    <n v="-13769.3"/>
    <n v="81.59"/>
    <n v="4482.41"/>
    <n v="916.69999999999993"/>
    <x v="17"/>
    <n v="2007"/>
    <n v="3"/>
  </r>
  <r>
    <s v="Wyandotte Creek"/>
    <d v="2007-04-30T00:00:00"/>
    <n v="9499.5"/>
    <n v="3935"/>
    <n v="1214.4000000000001"/>
    <n v="980.6"/>
    <n v="3972.9"/>
    <n v="1710.2"/>
    <n v="1092.4000000000001"/>
    <n v="275.10000000000002"/>
    <n v="3017.3999999999996"/>
    <n v="61.3"/>
    <n v="0"/>
    <n v="210.28"/>
    <n v="297.36"/>
    <n v="2584.3999999999996"/>
    <n v="2331.1"/>
    <n v="961.2"/>
    <n v="3078.7"/>
    <n v="358.90000000000146"/>
    <n v="105.24"/>
    <n v="3175.11"/>
    <n v="961.2"/>
    <x v="17"/>
    <n v="2007"/>
    <n v="4"/>
  </r>
  <r>
    <s v="Wyandotte Creek"/>
    <d v="2007-05-31T00:00:00"/>
    <n v="3787.5"/>
    <n v="6560"/>
    <n v="1115.2"/>
    <n v="558.9"/>
    <n v="3438"/>
    <n v="1947.4"/>
    <n v="406.6"/>
    <n v="548.6"/>
    <n v="7106.0999999999995"/>
    <n v="66.5"/>
    <n v="0"/>
    <n v="370.25"/>
    <n v="307.27"/>
    <n v="4291.3"/>
    <n v="2827.6000000000004"/>
    <n v="1640.8999999999999"/>
    <n v="7172.5999999999995"/>
    <n v="-1973.9000000000015"/>
    <n v="93.56"/>
    <n v="2962.16"/>
    <n v="1640.8999999999999"/>
    <x v="17"/>
    <n v="2007"/>
    <n v="5"/>
  </r>
  <r>
    <s v="Wyandotte Creek"/>
    <d v="2007-06-30T00:00:00"/>
    <n v="838.5"/>
    <n v="6759.2"/>
    <n v="482.2"/>
    <n v="666.4"/>
    <n v="1176.5999999999999"/>
    <n v="1796.1000000000001"/>
    <n v="75.599999999999994"/>
    <n v="971.39999999999986"/>
    <n v="8019"/>
    <n v="85.8"/>
    <n v="1193.3"/>
    <n v="393.35"/>
    <n v="297.36"/>
    <n v="5925.8"/>
    <n v="1499.8999999999999"/>
    <n v="1786.6000000000001"/>
    <n v="9298.0999999999985"/>
    <n v="-4.5999999999985448"/>
    <n v="610.33000000000004"/>
    <n v="1735.61"/>
    <n v="1786.6000000000001"/>
    <x v="17"/>
    <n v="2007"/>
    <n v="6"/>
  </r>
  <r>
    <s v="Wyandotte Creek"/>
    <d v="2007-07-31T00:00:00"/>
    <n v="893"/>
    <n v="6446.7"/>
    <n v="465.7"/>
    <n v="906.6"/>
    <n v="463.6"/>
    <n v="1848.8000000000002"/>
    <n v="98.5"/>
    <n v="875.2"/>
    <n v="6362.6"/>
    <n v="117.3"/>
    <n v="878.7"/>
    <n v="438.8"/>
    <n v="307.27"/>
    <n v="6465.8"/>
    <n v="887.3"/>
    <n v="1998.9"/>
    <n v="7358.6"/>
    <n v="-854.5"/>
    <n v="374.31"/>
    <n v="1572.28"/>
    <n v="1998.9"/>
    <x v="17"/>
    <n v="2007"/>
    <n v="7"/>
  </r>
  <r>
    <s v="Wyandotte Creek"/>
    <d v="2007-08-31T00:00:00"/>
    <n v="0"/>
    <n v="5438.4"/>
    <n v="479.6"/>
    <n v="651.5"/>
    <n v="339.5"/>
    <n v="1833.2"/>
    <n v="0"/>
    <n v="979.59999999999991"/>
    <n v="6819.2"/>
    <n v="314.2"/>
    <n v="0"/>
    <n v="381.25"/>
    <n v="307.27"/>
    <n v="5612.8"/>
    <n v="477.1"/>
    <n v="1759.1"/>
    <n v="7133.4"/>
    <n v="-829.09999999999854"/>
    <n v="342.33"/>
    <n v="1447.51"/>
    <n v="1759.1"/>
    <x v="17"/>
    <n v="2007"/>
    <n v="8"/>
  </r>
  <r>
    <s v="Wyandotte Creek"/>
    <d v="2007-09-30T00:00:00"/>
    <n v="2455.3000000000002"/>
    <n v="3244.7"/>
    <n v="415.6"/>
    <n v="365.8"/>
    <n v="340.1"/>
    <n v="1501.4"/>
    <n v="281.89999999999998"/>
    <n v="462.5"/>
    <n v="2336.1"/>
    <n v="254.7"/>
    <n v="1665.1"/>
    <n v="253.64"/>
    <n v="297.36"/>
    <n v="3369"/>
    <n v="241.5"/>
    <n v="1304.6999999999998"/>
    <n v="4255.8999999999996"/>
    <n v="1403.8000000000011"/>
    <n v="202.83"/>
    <n v="1727.35"/>
    <n v="1304.6999999999998"/>
    <x v="17"/>
    <n v="2007"/>
    <n v="9"/>
  </r>
  <r>
    <s v="Wyandotte Creek"/>
    <d v="2007-10-31T00:00:00"/>
    <n v="10124"/>
    <n v="2454.3999999999996"/>
    <n v="863.2"/>
    <n v="399.8"/>
    <n v="2496.9"/>
    <n v="2260.1999999999998"/>
    <n v="1311"/>
    <n v="485.50000000000006"/>
    <n v="1265.3"/>
    <n v="59.5"/>
    <n v="1037.3"/>
    <n v="221.58"/>
    <n v="307.27"/>
    <n v="2217.3000000000002"/>
    <n v="636.90000000000009"/>
    <n v="1054.9000000000001"/>
    <n v="2362.1"/>
    <n v="3270.2000000000007"/>
    <n v="130.83000000000001"/>
    <n v="2439.89"/>
    <n v="1054.9000000000001"/>
    <x v="18"/>
    <n v="2007"/>
    <n v="10"/>
  </r>
  <r>
    <s v="Wyandotte Creek"/>
    <d v="2007-11-30T00:00:00"/>
    <n v="5675.5"/>
    <n v="2500"/>
    <n v="964.8"/>
    <n v="364.8"/>
    <n v="3251.7"/>
    <n v="2511.2000000000003"/>
    <n v="1095.3999999999999"/>
    <n v="534.79999999999995"/>
    <n v="3014"/>
    <n v="43.8"/>
    <n v="1320.6"/>
    <n v="134.69"/>
    <n v="297.36"/>
    <n v="2047.3000000000002"/>
    <n v="817.5"/>
    <n v="646"/>
    <n v="4378.4000000000005"/>
    <n v="-522.80000000000109"/>
    <n v="131.08000000000001"/>
    <n v="2252.5500000000002"/>
    <n v="646"/>
    <x v="18"/>
    <n v="2007"/>
    <n v="11"/>
  </r>
  <r>
    <s v="Wyandotte Creek"/>
    <d v="2007-12-31T00:00:00"/>
    <n v="24649.300000000003"/>
    <n v="2189.4"/>
    <n v="943.6"/>
    <n v="305.2"/>
    <n v="3650.8"/>
    <n v="6878.2999999999993"/>
    <n v="4145.1000000000004"/>
    <n v="519.20000000000005"/>
    <n v="863.3"/>
    <n v="60.4"/>
    <n v="1128"/>
    <n v="82.7"/>
    <n v="307.27"/>
    <n v="1504"/>
    <n v="990.6"/>
    <n v="426.6"/>
    <n v="2051.6999999999998"/>
    <n v="8495.9000000000015"/>
    <n v="204.48"/>
    <n v="3013.16"/>
    <n v="426.6"/>
    <x v="18"/>
    <n v="2007"/>
    <n v="12"/>
  </r>
  <r>
    <s v="Wyandotte Creek"/>
    <d v="2008-01-31T00:00:00"/>
    <n v="41222.300000000003"/>
    <n v="1666.3999999999999"/>
    <n v="763"/>
    <n v="226.7"/>
    <n v="2972.8"/>
    <n v="22617.200000000001"/>
    <n v="9480.4"/>
    <n v="991"/>
    <n v="451.2"/>
    <n v="126"/>
    <n v="1120"/>
    <n v="66.599999999999994"/>
    <n v="307.27"/>
    <n v="819.2"/>
    <n v="1073.8"/>
    <n v="373.2"/>
    <n v="1697.2"/>
    <n v="4575.1999999999971"/>
    <n v="189.94"/>
    <n v="4983.9799999999996"/>
    <n v="373.2"/>
    <x v="18"/>
    <n v="2008"/>
    <n v="1"/>
  </r>
  <r>
    <s v="Wyandotte Creek"/>
    <d v="2008-02-29T00:00:00"/>
    <n v="19068.8"/>
    <n v="2465.6000000000004"/>
    <n v="1103"/>
    <n v="351.5"/>
    <n v="4435.8999999999996"/>
    <n v="12577"/>
    <n v="2795.7999999999997"/>
    <n v="369.9"/>
    <n v="152.89999999999998"/>
    <n v="74.400000000000006"/>
    <n v="0"/>
    <n v="48.28"/>
    <n v="287.45"/>
    <n v="973.80000000000007"/>
    <n v="1843.2000000000003"/>
    <n v="282.10000000000002"/>
    <n v="227.29999999999998"/>
    <n v="-4520.700000000008"/>
    <n v="137.77000000000001"/>
    <n v="4958.66"/>
    <n v="282.10000000000002"/>
    <x v="18"/>
    <n v="2008"/>
    <n v="2"/>
  </r>
  <r>
    <s v="Wyandotte Creek"/>
    <d v="2008-03-31T00:00:00"/>
    <n v="1281"/>
    <n v="3708.5"/>
    <n v="1170"/>
    <n v="845.5"/>
    <n v="6005"/>
    <n v="2656.8999999999996"/>
    <n v="88.2"/>
    <n v="190.70000000000002"/>
    <n v="2124.6999999999998"/>
    <n v="60.4"/>
    <n v="0"/>
    <n v="208.78"/>
    <n v="307.27"/>
    <n v="1789.4"/>
    <n v="2764.5000000000005"/>
    <n v="1014.8"/>
    <n v="2185.1"/>
    <n v="-10183.599999999995"/>
    <n v="70.180000000000007"/>
    <n v="3997.13"/>
    <n v="1014.8"/>
    <x v="18"/>
    <n v="2008"/>
    <n v="3"/>
  </r>
  <r>
    <s v="Wyandotte Creek"/>
    <d v="2008-04-30T00:00:00"/>
    <n v="1807.2"/>
    <n v="4246.8999999999996"/>
    <n v="649.29999999999995"/>
    <n v="730.3"/>
    <n v="1876.8"/>
    <n v="1626.6999999999998"/>
    <n v="225"/>
    <n v="382.70000000000005"/>
    <n v="5233.3999999999996"/>
    <n v="160.19999999999999"/>
    <n v="0"/>
    <n v="311.92"/>
    <n v="297.36"/>
    <n v="2685"/>
    <n v="2292.1"/>
    <n v="1394.1"/>
    <n v="5393.5999999999995"/>
    <n v="-1142.8999999999996"/>
    <n v="89.54"/>
    <n v="2709.35"/>
    <n v="1394.1"/>
    <x v="18"/>
    <n v="2008"/>
    <n v="4"/>
  </r>
  <r>
    <s v="Wyandotte Creek"/>
    <d v="2008-05-31T00:00:00"/>
    <n v="303.5"/>
    <n v="6438.4"/>
    <n v="468.8"/>
    <n v="106.7"/>
    <n v="762"/>
    <n v="2032.3"/>
    <n v="17.8"/>
    <n v="825"/>
    <n v="8208.4"/>
    <n v="92.4"/>
    <n v="0"/>
    <n v="352.82"/>
    <n v="307.27"/>
    <n v="4636.9000000000005"/>
    <n v="1908.3"/>
    <n v="1623.5"/>
    <n v="8300.7999999999993"/>
    <n v="-423.10000000000036"/>
    <n v="131.44999999999999"/>
    <n v="2461.2800000000002"/>
    <n v="1623.5"/>
    <x v="18"/>
    <n v="2008"/>
    <n v="5"/>
  </r>
  <r>
    <s v="Wyandotte Creek"/>
    <d v="2008-06-30T00:00:00"/>
    <n v="0"/>
    <n v="7638.7000000000007"/>
    <n v="397.9"/>
    <n v="576.1"/>
    <n v="282.60000000000002"/>
    <n v="2048.5"/>
    <n v="0"/>
    <n v="1116.5999999999999"/>
    <n v="9153.7000000000007"/>
    <n v="125.8"/>
    <n v="1069.2"/>
    <n v="366.57"/>
    <n v="297.36"/>
    <n v="6982.7999999999993"/>
    <n v="1232.2"/>
    <n v="1759.1000000000004"/>
    <n v="10348.700000000001"/>
    <n v="47.599999999994907"/>
    <n v="312.31"/>
    <n v="1566.6"/>
    <n v="1759.1000000000004"/>
    <x v="18"/>
    <n v="2008"/>
    <n v="6"/>
  </r>
  <r>
    <s v="Wyandotte Creek"/>
    <d v="2008-07-31T00:00:00"/>
    <n v="0"/>
    <n v="6537.5999999999995"/>
    <n v="427.6"/>
    <n v="740.9"/>
    <n v="64.599999999999994"/>
    <n v="2150.6"/>
    <n v="0"/>
    <n v="1054.3"/>
    <n v="7849.1"/>
    <n v="191"/>
    <n v="759.1"/>
    <n v="442.64"/>
    <n v="307.27"/>
    <n v="6668.4"/>
    <n v="610.20000000000005"/>
    <n v="2098"/>
    <n v="8799.2000000000007"/>
    <n v="-78.199999999998909"/>
    <n v="216.03"/>
    <n v="1639.97"/>
    <n v="2098"/>
    <x v="18"/>
    <n v="2008"/>
    <n v="7"/>
  </r>
  <r>
    <s v="Wyandotte Creek"/>
    <d v="2008-08-31T00:00:00"/>
    <n v="27.299999999999997"/>
    <n v="5872.2"/>
    <n v="458.9"/>
    <n v="541.79999999999995"/>
    <n v="38.799999999999997"/>
    <n v="2041.0000000000002"/>
    <n v="2.5"/>
    <n v="1151.7"/>
    <n v="7073.2"/>
    <n v="221.8"/>
    <n v="0"/>
    <n v="398.23"/>
    <n v="307.27"/>
    <n v="6078.2000000000007"/>
    <n v="335.9"/>
    <n v="1899.9"/>
    <n v="7295"/>
    <n v="-884.99999999999636"/>
    <n v="319.45"/>
    <n v="1374.53"/>
    <n v="1899.9"/>
    <x v="18"/>
    <n v="2008"/>
    <n v="8"/>
  </r>
  <r>
    <s v="Wyandotte Creek"/>
    <d v="2008-09-30T00:00:00"/>
    <n v="0"/>
    <n v="3631.4"/>
    <n v="341.9"/>
    <n v="325.39999999999998"/>
    <n v="14.2"/>
    <n v="1458.1000000000001"/>
    <n v="0"/>
    <n v="404.3"/>
    <n v="2710.6"/>
    <n v="169.8"/>
    <n v="1388.6"/>
    <n v="299.3"/>
    <n v="297.36"/>
    <n v="3809.9"/>
    <n v="146.9"/>
    <n v="1533.9"/>
    <n v="4269"/>
    <n v="-372.29999999999927"/>
    <n v="230.56"/>
    <n v="1418.07"/>
    <n v="1533.9"/>
    <x v="18"/>
    <n v="2008"/>
    <n v="9"/>
  </r>
  <r>
    <s v="Wyandotte Creek"/>
    <d v="2008-10-31T00:00:00"/>
    <n v="8035.9000000000005"/>
    <n v="2726.4"/>
    <n v="760.5"/>
    <n v="372.3"/>
    <n v="1575.1"/>
    <n v="2097.8000000000002"/>
    <n v="1362.7"/>
    <n v="552.79999999999995"/>
    <n v="3593.5"/>
    <n v="49.3"/>
    <n v="1100"/>
    <n v="196.74"/>
    <n v="307.27"/>
    <n v="2637.5"/>
    <n v="461.20000000000005"/>
    <n v="1009.5999999999999"/>
    <n v="4742.8"/>
    <n v="4340.6000000000004"/>
    <n v="181.74"/>
    <n v="1753.32"/>
    <n v="1009.5999999999999"/>
    <x v="19"/>
    <n v="2008"/>
    <n v="10"/>
  </r>
  <r>
    <s v="Wyandotte Creek"/>
    <d v="2008-11-30T00:00:00"/>
    <n v="11458.400000000001"/>
    <n v="1871.5"/>
    <n v="715"/>
    <n v="202.1"/>
    <n v="2629.7"/>
    <n v="4157.9000000000005"/>
    <n v="2254.1999999999998"/>
    <n v="541.6"/>
    <n v="722.4"/>
    <n v="19.399999999999999"/>
    <n v="1007.4"/>
    <n v="79.010000000000005"/>
    <n v="297.36"/>
    <n v="1388.8999999999999"/>
    <n v="684.5"/>
    <n v="448.4"/>
    <n v="1749.2"/>
    <n v="1283.8999999999924"/>
    <n v="157.26"/>
    <n v="2338.86"/>
    <n v="448.4"/>
    <x v="19"/>
    <n v="2008"/>
    <n v="11"/>
  </r>
  <r>
    <s v="Wyandotte Creek"/>
    <d v="2008-12-31T00:00:00"/>
    <n v="15101.9"/>
    <n v="1397.6"/>
    <n v="503.1"/>
    <n v="150.69999999999999"/>
    <n v="1828.1"/>
    <n v="4280.7"/>
    <n v="2744.9"/>
    <n v="484"/>
    <n v="948.9"/>
    <n v="22"/>
    <n v="808.4"/>
    <n v="118.57"/>
    <n v="307.27"/>
    <n v="986.6"/>
    <n v="561.70000000000005"/>
    <n v="579.79999999999995"/>
    <n v="1779.3"/>
    <n v="6072"/>
    <n v="162.1"/>
    <n v="2348.71"/>
    <n v="579.79999999999995"/>
    <x v="19"/>
    <n v="2008"/>
    <n v="12"/>
  </r>
  <r>
    <s v="Wyandotte Creek"/>
    <d v="2009-01-31T00:00:00"/>
    <n v="9382.9000000000015"/>
    <n v="2669.5"/>
    <n v="993.6"/>
    <n v="276.60000000000002"/>
    <n v="3863.8"/>
    <n v="4215.7"/>
    <n v="1358.8"/>
    <n v="906.40000000000009"/>
    <n v="916.3"/>
    <n v="47.5"/>
    <n v="996.1"/>
    <n v="110"/>
    <n v="307.27"/>
    <n v="1564.9"/>
    <n v="1381"/>
    <n v="530.59999999999991"/>
    <n v="1959.9"/>
    <n v="-2411.5000000000073"/>
    <n v="118.92"/>
    <n v="2554.33"/>
    <n v="530.59999999999991"/>
    <x v="19"/>
    <n v="2009"/>
    <n v="1"/>
  </r>
  <r>
    <s v="Wyandotte Creek"/>
    <d v="2009-02-28T00:00:00"/>
    <n v="35589.9"/>
    <n v="2376.9"/>
    <n v="918.2"/>
    <n v="255.7"/>
    <n v="3477.6"/>
    <n v="15143.900000000001"/>
    <n v="7503.4"/>
    <n v="425.1"/>
    <n v="172.10000000000002"/>
    <n v="88"/>
    <n v="0"/>
    <n v="55.67"/>
    <n v="277.52999999999997"/>
    <n v="1124.2"/>
    <n v="1508.5"/>
    <n v="302.3"/>
    <n v="260.10000000000002"/>
    <n v="6051.5000000000073"/>
    <n v="208.39"/>
    <n v="3185.73"/>
    <n v="302.3"/>
    <x v="19"/>
    <n v="2009"/>
    <n v="2"/>
  </r>
  <r>
    <s v="Wyandotte Creek"/>
    <d v="2009-03-31T00:00:00"/>
    <n v="13434.2"/>
    <n v="3875.5"/>
    <n v="1345.4"/>
    <n v="668"/>
    <n v="5995.9"/>
    <n v="10875.599999999999"/>
    <n v="2534.9"/>
    <n v="240"/>
    <n v="855.6"/>
    <n v="160.19999999999999"/>
    <n v="0"/>
    <n v="122.93"/>
    <n v="307.27"/>
    <n v="1520.1"/>
    <n v="3023.5"/>
    <n v="607.1"/>
    <n v="1015.8"/>
    <n v="-10478.599999999999"/>
    <n v="147.93"/>
    <n v="4246.12"/>
    <n v="607.1"/>
    <x v="19"/>
    <n v="2009"/>
    <n v="3"/>
  </r>
  <r>
    <s v="Wyandotte Creek"/>
    <d v="2009-04-30T00:00:00"/>
    <n v="2107.6000000000004"/>
    <n v="3973.7000000000003"/>
    <n v="1073.4000000000001"/>
    <n v="900.2"/>
    <n v="3277.9"/>
    <n v="1739.9"/>
    <n v="172.8"/>
    <n v="304.70000000000005"/>
    <n v="4710.8999999999996"/>
    <n v="122.5"/>
    <n v="0"/>
    <n v="312.94"/>
    <n v="297.36"/>
    <n v="2404"/>
    <n v="2469.9"/>
    <n v="1409.4"/>
    <n v="4833.3999999999996"/>
    <n v="-3091.9999999999982"/>
    <n v="180.21"/>
    <n v="1842.4"/>
    <n v="1409.4"/>
    <x v="19"/>
    <n v="2009"/>
    <n v="4"/>
  </r>
  <r>
    <s v="Wyandotte Creek"/>
    <d v="2009-05-31T00:00:00"/>
    <n v="11902.8"/>
    <n v="6065.7999999999993"/>
    <n v="1474.9"/>
    <n v="613.79999999999995"/>
    <n v="4063.6"/>
    <n v="3192"/>
    <n v="1756.5"/>
    <n v="644.9"/>
    <n v="5756.9"/>
    <n v="116.3"/>
    <n v="0"/>
    <n v="348.01"/>
    <n v="307.27"/>
    <n v="3635.3999999999996"/>
    <n v="3044.2"/>
    <n v="1558.6999999999998"/>
    <n v="5873.2"/>
    <n v="1523.4000000000033"/>
    <n v="233.37"/>
    <n v="2606.1"/>
    <n v="1558.6999999999998"/>
    <x v="19"/>
    <n v="2009"/>
    <n v="5"/>
  </r>
  <r>
    <s v="Wyandotte Creek"/>
    <d v="2009-06-30T00:00:00"/>
    <n v="2165.6"/>
    <n v="6262.2999999999993"/>
    <n v="724.8"/>
    <n v="717.1"/>
    <n v="1950"/>
    <n v="2039"/>
    <n v="227.4"/>
    <n v="1067.4000000000001"/>
    <n v="7332.9"/>
    <n v="60.8"/>
    <n v="1085.9000000000001"/>
    <n v="359.88"/>
    <n v="297.36"/>
    <n v="5154.4000000000005"/>
    <n v="1825"/>
    <n v="1695.5"/>
    <n v="8479.5999999999985"/>
    <n v="-647.39999999999782"/>
    <n v="550.04"/>
    <n v="1531.25"/>
    <n v="1695.5"/>
    <x v="19"/>
    <n v="2009"/>
    <n v="6"/>
  </r>
  <r>
    <s v="Wyandotte Creek"/>
    <d v="2009-07-31T00:00:00"/>
    <n v="0"/>
    <n v="6632.7999999999993"/>
    <n v="433.2"/>
    <n v="830.7"/>
    <n v="632.1"/>
    <n v="2024.1"/>
    <n v="0"/>
    <n v="1047.2"/>
    <n v="7450.8"/>
    <n v="97.8"/>
    <n v="848.3"/>
    <n v="477.45"/>
    <n v="307.27"/>
    <n v="6363.2999999999993"/>
    <n v="1100"/>
    <n v="2188.7999999999997"/>
    <n v="8396.9"/>
    <n v="-1014.1000000000022"/>
    <n v="818.03"/>
    <n v="1140.48"/>
    <n v="2188.7999999999997"/>
    <x v="19"/>
    <n v="2009"/>
    <n v="7"/>
  </r>
  <r>
    <s v="Wyandotte Creek"/>
    <d v="2009-08-31T00:00:00"/>
    <n v="2.8"/>
    <n v="5255.2"/>
    <n v="389"/>
    <n v="512.9"/>
    <n v="311"/>
    <n v="1819.6"/>
    <n v="0.2"/>
    <n v="936"/>
    <n v="6001.2"/>
    <n v="115.5"/>
    <n v="0"/>
    <n v="352.5"/>
    <n v="307.27"/>
    <n v="5247.2"/>
    <n v="521"/>
    <n v="1693.7"/>
    <n v="6116.7"/>
    <n v="-1410.7000000000007"/>
    <n v="239.26"/>
    <n v="1736.9"/>
    <n v="1693.7"/>
    <x v="19"/>
    <n v="2009"/>
    <n v="8"/>
  </r>
  <r>
    <s v="Wyandotte Creek"/>
    <d v="2009-09-30T00:00:00"/>
    <n v="2093.1"/>
    <n v="3515.3999999999996"/>
    <n v="457.9"/>
    <n v="387.1"/>
    <n v="527.6"/>
    <n v="1408.1"/>
    <n v="204.5"/>
    <n v="360.5"/>
    <n v="2119.3000000000002"/>
    <n v="82.8"/>
    <n v="1443.3"/>
    <n v="298.32"/>
    <n v="297.36"/>
    <n v="3541.3999999999996"/>
    <n v="361.00000000000006"/>
    <n v="1546.6"/>
    <n v="3645.4000000000005"/>
    <n v="423.79999999999927"/>
    <n v="180.53"/>
    <n v="1525.84"/>
    <n v="1546.6"/>
    <x v="19"/>
    <n v="2009"/>
    <n v="9"/>
  </r>
  <r>
    <s v="Wyandotte Creek"/>
    <d v="2009-10-31T00:00:00"/>
    <n v="11040.599999999999"/>
    <n v="2477.4"/>
    <n v="795.3"/>
    <n v="371.4"/>
    <n v="2199.9"/>
    <n v="3083.8999999999996"/>
    <n v="1939.5000000000002"/>
    <n v="462.9"/>
    <n v="2620.3000000000002"/>
    <n v="30"/>
    <n v="1061.0999999999999"/>
    <n v="190.15"/>
    <n v="307.27"/>
    <n v="2260.3000000000002"/>
    <n v="588.6"/>
    <n v="974"/>
    <n v="3711.4"/>
    <n v="4395.399999999996"/>
    <n v="221.56"/>
    <n v="1634.43"/>
    <n v="974"/>
    <x v="20"/>
    <n v="2009"/>
    <n v="10"/>
  </r>
  <r>
    <s v="Wyandotte Creek"/>
    <d v="2009-11-30T00:00:00"/>
    <n v="9735"/>
    <n v="2279"/>
    <n v="920.4"/>
    <n v="291.60000000000002"/>
    <n v="2791.1"/>
    <n v="2193.7999999999997"/>
    <n v="1652.6"/>
    <n v="545.6"/>
    <n v="1460.7"/>
    <n v="16.7"/>
    <n v="1040.9000000000001"/>
    <n v="148.59"/>
    <n v="297.36"/>
    <n v="1811.1"/>
    <n v="759.5"/>
    <n v="705.8"/>
    <n v="2518.3000000000002"/>
    <n v="2284.899999999996"/>
    <n v="165.79"/>
    <n v="1760.37"/>
    <n v="705.8"/>
    <x v="20"/>
    <n v="2009"/>
    <n v="11"/>
  </r>
  <r>
    <s v="Wyandotte Creek"/>
    <d v="2009-12-31T00:00:00"/>
    <n v="16464.199999999997"/>
    <n v="1368.1000000000001"/>
    <n v="621.9"/>
    <n v="166"/>
    <n v="2153.1999999999998"/>
    <n v="6311.7"/>
    <n v="2521.0999999999995"/>
    <n v="486.1"/>
    <n v="537.6"/>
    <n v="29.1"/>
    <n v="890.5"/>
    <n v="76.56"/>
    <n v="307.27"/>
    <n v="886.2"/>
    <n v="647.90000000000009"/>
    <n v="411.6"/>
    <n v="1457.1999999999998"/>
    <n v="4704.9999999999964"/>
    <n v="167.36"/>
    <n v="2549.59"/>
    <n v="411.6"/>
    <x v="20"/>
    <n v="2009"/>
    <n v="12"/>
  </r>
  <r>
    <s v="Wyandotte Creek"/>
    <d v="2010-01-31T00:00:00"/>
    <n v="43449.3"/>
    <n v="1282.0999999999999"/>
    <n v="583.70000000000005"/>
    <n v="150.69999999999999"/>
    <n v="2097"/>
    <n v="24628.799999999999"/>
    <n v="12014.800000000001"/>
    <n v="844.4"/>
    <n v="502.5"/>
    <n v="23.8"/>
    <n v="961.5"/>
    <n v="66.900000000000006"/>
    <n v="307.27"/>
    <n v="624.4"/>
    <n v="808.5"/>
    <n v="360.7"/>
    <n v="1487.8"/>
    <n v="3696.0999999999985"/>
    <n v="243.27"/>
    <n v="4449.6000000000004"/>
    <n v="360.7"/>
    <x v="20"/>
    <n v="2010"/>
    <n v="1"/>
  </r>
  <r>
    <s v="Wyandotte Creek"/>
    <d v="2010-02-28T00:00:00"/>
    <n v="16859.3"/>
    <n v="1831.1999999999998"/>
    <n v="826.1"/>
    <n v="228.7"/>
    <n v="3033.2"/>
    <n v="10747.9"/>
    <n v="2302.2000000000003"/>
    <n v="387.2"/>
    <n v="142.1"/>
    <n v="74.900000000000006"/>
    <n v="0"/>
    <n v="47.1"/>
    <n v="277.52999999999997"/>
    <n v="709.3"/>
    <n v="1350.7"/>
    <n v="265.8"/>
    <n v="217"/>
    <n v="-2014.1000000000022"/>
    <n v="133.4"/>
    <n v="4196.3900000000003"/>
    <n v="265.8"/>
    <x v="20"/>
    <n v="2010"/>
    <n v="2"/>
  </r>
  <r>
    <s v="Wyandotte Creek"/>
    <d v="2010-03-31T00:00:00"/>
    <n v="11323.6"/>
    <n v="2859.5"/>
    <n v="1212.2"/>
    <n v="553"/>
    <n v="5119.8999999999996"/>
    <n v="7541.2000000000007"/>
    <n v="1553.2"/>
    <n v="212.2"/>
    <n v="122"/>
    <n v="69.599999999999994"/>
    <n v="0"/>
    <n v="99.06"/>
    <n v="307.27"/>
    <n v="1025.4000000000001"/>
    <n v="2387.2999999999997"/>
    <n v="551.4"/>
    <n v="191.6"/>
    <n v="-6984.5"/>
    <n v="107.37"/>
    <n v="4155.34"/>
    <n v="551.4"/>
    <x v="20"/>
    <n v="2010"/>
    <n v="3"/>
  </r>
  <r>
    <s v="Wyandotte Creek"/>
    <d v="2010-04-30T00:00:00"/>
    <n v="24728.800000000003"/>
    <n v="3108.4"/>
    <n v="1335.9"/>
    <n v="607.9"/>
    <n v="4473.5"/>
    <n v="7378.4"/>
    <n v="3375.2000000000003"/>
    <n v="188.7"/>
    <n v="90.7"/>
    <n v="61"/>
    <n v="0"/>
    <n v="136.38"/>
    <n v="297.36"/>
    <n v="912.4"/>
    <n v="2803.8"/>
    <n v="745.3"/>
    <n v="151.69999999999999"/>
    <n v="5157.9000000000015"/>
    <n v="186.8"/>
    <n v="3918.34"/>
    <n v="745.3"/>
    <x v="20"/>
    <n v="2010"/>
    <n v="4"/>
  </r>
  <r>
    <s v="Wyandotte Creek"/>
    <d v="2010-05-31T00:00:00"/>
    <n v="6005"/>
    <n v="5477"/>
    <n v="1674.6"/>
    <n v="915.4"/>
    <n v="4375.5"/>
    <n v="3550.7"/>
    <n v="573.1"/>
    <n v="534"/>
    <n v="4485"/>
    <n v="21.2"/>
    <n v="0"/>
    <n v="328.34"/>
    <n v="307.27"/>
    <n v="1943.9"/>
    <n v="4448.3999999999996"/>
    <n v="1466.6000000000001"/>
    <n v="4506.2"/>
    <n v="-5122.6000000000095"/>
    <n v="95.75"/>
    <n v="3428.81"/>
    <n v="1466.6000000000001"/>
    <x v="20"/>
    <n v="2010"/>
    <n v="5"/>
  </r>
  <r>
    <s v="Wyandotte Creek"/>
    <d v="2010-06-30T00:00:00"/>
    <n v="154.30000000000001"/>
    <n v="7170"/>
    <n v="867.6"/>
    <n v="844.5"/>
    <n v="3032.6"/>
    <n v="2275.9"/>
    <n v="22.8"/>
    <n v="1120.1000000000001"/>
    <n v="8570.5"/>
    <n v="24.7"/>
    <n v="1018.2"/>
    <n v="380.42"/>
    <n v="297.36"/>
    <n v="4699"/>
    <n v="3315.5"/>
    <n v="1750.8"/>
    <n v="9613.4000000000015"/>
    <n v="-3815.0999999999949"/>
    <n v="141.74"/>
    <n v="2246.7600000000002"/>
    <n v="1750.8"/>
    <x v="20"/>
    <n v="2010"/>
    <n v="6"/>
  </r>
  <r>
    <s v="Wyandotte Creek"/>
    <d v="2010-07-31T00:00:00"/>
    <n v="0"/>
    <n v="7119.5"/>
    <n v="408.1"/>
    <n v="776.6"/>
    <n v="885.7"/>
    <n v="2147.6999999999998"/>
    <n v="0"/>
    <n v="958.2"/>
    <n v="8444"/>
    <n v="45.9"/>
    <n v="822.6"/>
    <n v="439.45"/>
    <n v="307.27"/>
    <n v="6148"/>
    <n v="1748.2000000000003"/>
    <n v="2034.1999999999998"/>
    <n v="9312.5"/>
    <n v="-949"/>
    <n v="601.49"/>
    <n v="1219.3900000000001"/>
    <n v="2034.1999999999998"/>
    <x v="20"/>
    <n v="2010"/>
    <n v="7"/>
  </r>
  <r>
    <s v="Wyandotte Creek"/>
    <d v="2010-08-31T00:00:00"/>
    <n v="6.8000000000000007"/>
    <n v="5512.3"/>
    <n v="361.5"/>
    <n v="462.4"/>
    <n v="430.1"/>
    <n v="2017.8"/>
    <n v="0.8"/>
    <n v="1009.6999999999999"/>
    <n v="6553.2"/>
    <n v="143.1"/>
    <n v="0"/>
    <n v="410.03"/>
    <n v="307.27"/>
    <n v="5178.6000000000004"/>
    <n v="796.1"/>
    <n v="1888.4"/>
    <n v="6696.3"/>
    <n v="-1203.2999999999993"/>
    <n v="472.27"/>
    <n v="1210.5999999999999"/>
    <n v="1888.4"/>
    <x v="20"/>
    <n v="2010"/>
    <n v="8"/>
  </r>
  <r>
    <s v="Wyandotte Creek"/>
    <d v="2010-09-30T00:00:00"/>
    <n v="401.9"/>
    <n v="3297.8"/>
    <n v="317.2"/>
    <n v="292.60000000000002"/>
    <n v="240.9"/>
    <n v="1639.9"/>
    <n v="45.9"/>
    <n v="613.20000000000005"/>
    <n v="3177.8"/>
    <n v="119.3"/>
    <n v="1423"/>
    <n v="247.28"/>
    <n v="297.36"/>
    <n v="3237.7000000000003"/>
    <n v="352.7"/>
    <n v="1283.6999999999998"/>
    <n v="4720.1000000000004"/>
    <n v="-41.500000000003638"/>
    <n v="289.91000000000003"/>
    <n v="1340.48"/>
    <n v="1283.6999999999998"/>
    <x v="20"/>
    <n v="2010"/>
    <n v="9"/>
  </r>
  <r>
    <s v="Wyandotte Creek"/>
    <d v="2010-10-31T00:00:00"/>
    <n v="19775.7"/>
    <n v="2207.6"/>
    <n v="507.6"/>
    <n v="303.2"/>
    <n v="972.1"/>
    <n v="4454.7"/>
    <n v="4569.6000000000004"/>
    <n v="382.4"/>
    <n v="1861.4"/>
    <n v="30"/>
    <n v="802.7"/>
    <n v="223.04"/>
    <n v="307.27"/>
    <n v="2110.8999999999996"/>
    <n v="399.90000000000003"/>
    <n v="1119.5999999999999"/>
    <n v="2694.1000000000004"/>
    <n v="10191.999999999998"/>
    <n v="211.15"/>
    <n v="2365.2800000000002"/>
    <n v="1119.5999999999999"/>
    <x v="21"/>
    <n v="2010"/>
    <n v="10"/>
  </r>
  <r>
    <s v="Wyandotte Creek"/>
    <d v="2010-11-30T00:00:00"/>
    <n v="18821.7"/>
    <n v="2126.9"/>
    <n v="920.1"/>
    <n v="228.8"/>
    <n v="3184.2"/>
    <n v="8849.4000000000015"/>
    <n v="3565.7"/>
    <n v="614.79999999999995"/>
    <n v="962.3"/>
    <n v="151.1"/>
    <n v="960.3"/>
    <n v="89.4"/>
    <n v="297.36"/>
    <n v="1336.3"/>
    <n v="1019.3"/>
    <n v="463.29999999999995"/>
    <n v="2073.6999999999998"/>
    <n v="1868.8000000000065"/>
    <n v="182.05"/>
    <n v="3182.05"/>
    <n v="463.29999999999995"/>
    <x v="21"/>
    <n v="2010"/>
    <n v="11"/>
  </r>
  <r>
    <s v="Wyandotte Creek"/>
    <d v="2010-12-31T00:00:00"/>
    <n v="44977.8"/>
    <n v="1305"/>
    <n v="574"/>
    <n v="138.30000000000001"/>
    <n v="1980.9"/>
    <n v="26868.6"/>
    <n v="11206.900000000001"/>
    <n v="585.09999999999991"/>
    <n v="495.4"/>
    <n v="83.9"/>
    <n v="720.2"/>
    <n v="74.180000000000007"/>
    <n v="307.27"/>
    <n v="599.69999999999993"/>
    <n v="843.6"/>
    <n v="395.6"/>
    <n v="1299.5"/>
    <n v="4014.0999999999913"/>
    <n v="288.18"/>
    <n v="5105.54"/>
    <n v="395.6"/>
    <x v="21"/>
    <n v="2010"/>
    <n v="12"/>
  </r>
  <r>
    <s v="Wyandotte Creek"/>
    <d v="2011-01-31T00:00:00"/>
    <n v="10050.799999999999"/>
    <n v="1583.5"/>
    <n v="691.3"/>
    <n v="165.9"/>
    <n v="2393.3000000000002"/>
    <n v="10798"/>
    <n v="1625.3"/>
    <n v="882.2"/>
    <n v="577.19999999999993"/>
    <n v="89.2"/>
    <n v="924"/>
    <n v="67.349999999999994"/>
    <n v="307.27"/>
    <n v="586.80000000000007"/>
    <n v="1162.5000000000002"/>
    <n v="358.9"/>
    <n v="1590.3999999999999"/>
    <n v="-6139.1999999999971"/>
    <n v="89.73"/>
    <n v="5232.1400000000003"/>
    <n v="358.9"/>
    <x v="21"/>
    <n v="2011"/>
    <n v="1"/>
  </r>
  <r>
    <s v="Wyandotte Creek"/>
    <d v="2011-02-28T00:00:00"/>
    <n v="27904.2"/>
    <n v="2781.6"/>
    <n v="1101.5"/>
    <n v="306.7"/>
    <n v="4165.3"/>
    <n v="9924.5999999999985"/>
    <n v="5848.8"/>
    <n v="398.4"/>
    <n v="785.8"/>
    <n v="62.7"/>
    <n v="0"/>
    <n v="109.04"/>
    <n v="277.52999999999997"/>
    <n v="1026.5"/>
    <n v="2061.6"/>
    <n v="507.50000000000006"/>
    <n v="848.5"/>
    <n v="4733.1999999999935"/>
    <n v="168.31"/>
    <n v="4095.88"/>
    <n v="507.50000000000006"/>
    <x v="21"/>
    <n v="2011"/>
    <n v="2"/>
  </r>
  <r>
    <s v="Wyandotte Creek"/>
    <d v="2011-03-31T00:00:00"/>
    <n v="48918.899999999994"/>
    <n v="2508.2999999999997"/>
    <n v="1049.9000000000001"/>
    <n v="427.1"/>
    <n v="4213.3999999999996"/>
    <n v="30406.699999999997"/>
    <n v="11876.400000000001"/>
    <n v="231.4"/>
    <n v="0"/>
    <n v="152"/>
    <n v="0"/>
    <n v="60.33"/>
    <n v="307.27"/>
    <n v="711.9"/>
    <n v="2223.4"/>
    <n v="366.20000000000005"/>
    <n v="152"/>
    <n v="-1276.2000000000007"/>
    <n v="2040.02"/>
    <n v="5357.6"/>
    <n v="366.20000000000005"/>
    <x v="21"/>
    <n v="2011"/>
    <n v="3"/>
  </r>
  <r>
    <s v="Wyandotte Creek"/>
    <d v="2011-04-30T00:00:00"/>
    <n v="3369.1000000000004"/>
    <n v="3743.7000000000003"/>
    <n v="1635"/>
    <n v="791.6"/>
    <n v="5464.3"/>
    <n v="3929.4000000000005"/>
    <n v="294.3"/>
    <n v="216.7"/>
    <n v="1414.6"/>
    <n v="105.7"/>
    <n v="0"/>
    <n v="199.66"/>
    <n v="297.36"/>
    <n v="1071.3"/>
    <n v="3464.0000000000005"/>
    <n v="927.2"/>
    <n v="1520.3"/>
    <n v="-10258.299999999996"/>
    <n v="74.88"/>
    <n v="6713.77"/>
    <n v="927.2"/>
    <x v="21"/>
    <n v="2011"/>
    <n v="4"/>
  </r>
  <r>
    <s v="Wyandotte Creek"/>
    <d v="2011-05-31T00:00:00"/>
    <n v="12773.5"/>
    <n v="4804.8999999999996"/>
    <n v="1360.1"/>
    <n v="643.29999999999995"/>
    <n v="3417.4"/>
    <n v="2709"/>
    <n v="1513.3999999999999"/>
    <n v="487.4"/>
    <n v="4156.1000000000004"/>
    <n v="36.1"/>
    <n v="0"/>
    <n v="222.94"/>
    <n v="307.27"/>
    <n v="1974.7999999999997"/>
    <n v="3473.4"/>
    <n v="1063.7"/>
    <n v="4192.2000000000007"/>
    <n v="3093.9000000000033"/>
    <n v="68.430000000000007"/>
    <n v="4220.16"/>
    <n v="1063.7"/>
    <x v="21"/>
    <n v="2011"/>
    <n v="5"/>
  </r>
  <r>
    <s v="Wyandotte Creek"/>
    <d v="2011-06-30T00:00:00"/>
    <n v="10959.6"/>
    <n v="5982.9"/>
    <n v="1531.4"/>
    <n v="838.4"/>
    <n v="3871.2"/>
    <n v="3538.5"/>
    <n v="1661.4"/>
    <n v="870"/>
    <n v="5733.9"/>
    <n v="37.9"/>
    <n v="871.6"/>
    <n v="333.88"/>
    <n v="297.36"/>
    <n v="3254.7999999999997"/>
    <n v="3566.5"/>
    <n v="1561.2"/>
    <n v="6643.4"/>
    <n v="870.20000000000073"/>
    <n v="150.36000000000001"/>
    <n v="3348.71"/>
    <n v="1561.2"/>
    <x v="21"/>
    <n v="2011"/>
    <n v="6"/>
  </r>
  <r>
    <s v="Wyandotte Creek"/>
    <d v="2011-07-31T00:00:00"/>
    <n v="0"/>
    <n v="6123.1"/>
    <n v="1040.5"/>
    <n v="726.7"/>
    <n v="2430.8000000000002"/>
    <n v="2381.3000000000002"/>
    <n v="0"/>
    <n v="813.4"/>
    <n v="6607.6"/>
    <n v="75.8"/>
    <n v="706.3"/>
    <n v="381.84"/>
    <n v="307.27"/>
    <n v="4434.8999999999996"/>
    <n v="2414.8999999999996"/>
    <n v="1784.6"/>
    <n v="7389.7000000000007"/>
    <n v="-4341.6000000000022"/>
    <n v="73.069999999999993"/>
    <n v="4151.38"/>
    <n v="1784.6"/>
    <x v="21"/>
    <n v="2011"/>
    <n v="7"/>
  </r>
  <r>
    <s v="Wyandotte Creek"/>
    <d v="2011-08-31T00:00:00"/>
    <n v="0"/>
    <n v="5028.8"/>
    <n v="480.3"/>
    <n v="487.6"/>
    <n v="1231.5"/>
    <n v="1844"/>
    <n v="0"/>
    <n v="907.3"/>
    <n v="5733.5"/>
    <n v="121.6"/>
    <n v="0"/>
    <n v="369.15"/>
    <n v="307.27"/>
    <n v="4330.3"/>
    <n v="1186.3"/>
    <n v="1712.9"/>
    <n v="5855.1"/>
    <n v="-2411.5"/>
    <n v="131.26"/>
    <n v="2415.7399999999998"/>
    <n v="1712.9"/>
    <x v="21"/>
    <n v="2011"/>
    <n v="8"/>
  </r>
  <r>
    <s v="Wyandotte Creek"/>
    <d v="2011-09-30T00:00:00"/>
    <n v="54.899999999999991"/>
    <n v="3250.1"/>
    <n v="317.3"/>
    <n v="321.8"/>
    <n v="582.29999999999995"/>
    <n v="1576.3000000000004"/>
    <n v="2.4"/>
    <n v="461.29999999999995"/>
    <n v="3075"/>
    <n v="112.7"/>
    <n v="1431.4"/>
    <n v="293.64"/>
    <n v="297.36"/>
    <n v="3045"/>
    <n v="526.79999999999995"/>
    <n v="1459.4"/>
    <n v="4619.0999999999995"/>
    <n v="-378.30000000000291"/>
    <n v="206.43"/>
    <n v="1847.8"/>
    <n v="1459.4"/>
    <x v="21"/>
    <n v="2011"/>
    <n v="9"/>
  </r>
  <r>
    <s v="Wyandotte Creek"/>
    <d v="2011-10-31T00:00:00"/>
    <n v="13348"/>
    <n v="2244.4"/>
    <n v="888.5"/>
    <n v="306.5"/>
    <n v="2780"/>
    <n v="3718.2"/>
    <n v="2329.7000000000003"/>
    <n v="422.6"/>
    <n v="1116.4000000000001"/>
    <n v="89.8"/>
    <n v="1018"/>
    <n v="147.83000000000001"/>
    <n v="307.27"/>
    <n v="1766.7"/>
    <n v="784.2"/>
    <n v="776"/>
    <n v="2224.2000000000003"/>
    <n v="3658.3000000000011"/>
    <n v="141.53"/>
    <n v="3500.82"/>
    <n v="776"/>
    <x v="22"/>
    <n v="2011"/>
    <n v="10"/>
  </r>
  <r>
    <s v="Wyandotte Creek"/>
    <d v="2011-11-30T00:00:00"/>
    <n v="7313.6"/>
    <n v="1646.1"/>
    <n v="784.7"/>
    <n v="200.5"/>
    <n v="2356"/>
    <n v="2131.2000000000003"/>
    <n v="976.40000000000009"/>
    <n v="502"/>
    <n v="899.2"/>
    <n v="154.1"/>
    <n v="867.9"/>
    <n v="141.29"/>
    <n v="297.36"/>
    <n v="1177.9000000000001"/>
    <n v="668.6"/>
    <n v="670.3"/>
    <n v="1921.1999999999998"/>
    <n v="1308.5000000000036"/>
    <n v="88.53"/>
    <n v="3055.4"/>
    <n v="670.3"/>
    <x v="22"/>
    <n v="2011"/>
    <n v="11"/>
  </r>
  <r>
    <s v="Wyandotte Creek"/>
    <d v="2011-12-31T00:00:00"/>
    <n v="1101.5999999999999"/>
    <n v="2363.6"/>
    <n v="814.7"/>
    <n v="295"/>
    <n v="2507.5"/>
    <n v="2234.5"/>
    <n v="142.5"/>
    <n v="484.9"/>
    <n v="3231.3"/>
    <n v="143.6"/>
    <n v="1147.8"/>
    <n v="151.30000000000001"/>
    <n v="307.27"/>
    <n v="1769.4"/>
    <n v="889.19999999999993"/>
    <n v="707.30000000000007"/>
    <n v="4522.7000000000007"/>
    <n v="-2510.9999999999982"/>
    <n v="226.27"/>
    <n v="2553.5100000000002"/>
    <n v="707.30000000000007"/>
    <x v="22"/>
    <n v="2011"/>
    <n v="12"/>
  </r>
  <r>
    <s v="Wyandotte Creek"/>
    <d v="2012-01-31T00:00:00"/>
    <n v="24391.599999999999"/>
    <n v="2030.2"/>
    <n v="554.6"/>
    <n v="251.8"/>
    <n v="1931.3"/>
    <n v="7669.2"/>
    <n v="7046.2999999999993"/>
    <n v="1014.1999999999999"/>
    <n v="2741.5"/>
    <n v="45.8"/>
    <n v="1007"/>
    <n v="159.13999999999999"/>
    <n v="307.27"/>
    <n v="1536.7"/>
    <n v="745.3"/>
    <n v="755.1"/>
    <n v="3794.3"/>
    <n v="8443.5999999999985"/>
    <n v="168.51"/>
    <n v="3366.85"/>
    <n v="755.1"/>
    <x v="22"/>
    <n v="2012"/>
    <n v="1"/>
  </r>
  <r>
    <s v="Wyandotte Creek"/>
    <d v="2012-02-29T00:00:00"/>
    <n v="6575.2000000000007"/>
    <n v="3002.5"/>
    <n v="1378.8"/>
    <n v="377.5"/>
    <n v="4943.3"/>
    <n v="3301.7000000000003"/>
    <n v="810.19999999999993"/>
    <n v="435.1"/>
    <n v="979.19999999999993"/>
    <n v="35.200000000000003"/>
    <n v="0"/>
    <n v="94.26"/>
    <n v="287.45"/>
    <n v="1862.2"/>
    <n v="1517.8000000000002"/>
    <n v="468.2"/>
    <n v="1014.4"/>
    <n v="-6191.399999999996"/>
    <n v="79.34"/>
    <n v="3089.6"/>
    <n v="468.2"/>
    <x v="22"/>
    <n v="2012"/>
    <n v="2"/>
  </r>
  <r>
    <s v="Wyandotte Creek"/>
    <d v="2012-03-31T00:00:00"/>
    <n v="40717.5"/>
    <n v="2637.5"/>
    <n v="1066.5"/>
    <n v="494"/>
    <n v="4332.8"/>
    <n v="15400.7"/>
    <n v="8889.5"/>
    <n v="233.5"/>
    <n v="696.6"/>
    <n v="146.19999999999999"/>
    <n v="0"/>
    <n v="153.28"/>
    <n v="307.27"/>
    <n v="1550.5"/>
    <n v="1580.9"/>
    <n v="829.1"/>
    <n v="842.8"/>
    <n v="9334.9000000000015"/>
    <n v="206.4"/>
    <n v="4329.99"/>
    <n v="829.1"/>
    <x v="22"/>
    <n v="2012"/>
    <n v="3"/>
  </r>
  <r>
    <s v="Wyandotte Creek"/>
    <d v="2012-04-30T00:00:00"/>
    <n v="16759.5"/>
    <n v="3772.7"/>
    <n v="1555.4"/>
    <n v="658"/>
    <n v="5037.1000000000004"/>
    <n v="10569.9"/>
    <n v="2506.5"/>
    <n v="263.7"/>
    <n v="15.5"/>
    <n v="180.4"/>
    <n v="0"/>
    <n v="131.38"/>
    <n v="297.36"/>
    <n v="1285.2"/>
    <n v="3145.4999999999995"/>
    <n v="715"/>
    <n v="195.9"/>
    <n v="-6692.6999999999989"/>
    <n v="116.71"/>
    <n v="4748.18"/>
    <n v="715"/>
    <x v="22"/>
    <n v="2012"/>
    <n v="4"/>
  </r>
  <r>
    <s v="Wyandotte Creek"/>
    <d v="2012-05-31T00:00:00"/>
    <n v="123.69999999999999"/>
    <n v="6416.7000000000007"/>
    <n v="1166.8"/>
    <n v="685.1"/>
    <n v="3713"/>
    <n v="2569.7000000000003"/>
    <n v="8.5"/>
    <n v="642.6"/>
    <n v="8567.1"/>
    <n v="48"/>
    <n v="0"/>
    <n v="401.75"/>
    <n v="307.27"/>
    <n v="3215.1000000000004"/>
    <n v="3886.6"/>
    <n v="1793.5"/>
    <n v="8615.1"/>
    <n v="-4670.2000000000007"/>
    <n v="66.31"/>
    <n v="3179.04"/>
    <n v="1793.5"/>
    <x v="22"/>
    <n v="2012"/>
    <n v="5"/>
  </r>
  <r>
    <s v="Wyandotte Creek"/>
    <d v="2012-06-30T00:00:00"/>
    <n v="757.5"/>
    <n v="7521"/>
    <n v="511.8"/>
    <n v="297.2"/>
    <n v="1499.8"/>
    <n v="2125.2000000000003"/>
    <n v="106"/>
    <n v="1274.0999999999999"/>
    <n v="8782.7000000000007"/>
    <n v="68.400000000000006"/>
    <n v="990.9"/>
    <n v="392.72"/>
    <n v="297.36"/>
    <n v="5633.2"/>
    <n v="2185"/>
    <n v="1808.2"/>
    <n v="9842"/>
    <n v="-927.20000000000073"/>
    <n v="808.03"/>
    <n v="1531.32"/>
    <n v="1808.2"/>
    <x v="22"/>
    <n v="2012"/>
    <n v="6"/>
  </r>
  <r>
    <s v="Wyandotte Creek"/>
    <d v="2012-07-31T00:00:00"/>
    <n v="0"/>
    <n v="6925"/>
    <n v="398.1"/>
    <n v="724.9"/>
    <n v="404.7"/>
    <n v="2156.7999999999997"/>
    <n v="0"/>
    <n v="1080"/>
    <n v="8304.6"/>
    <n v="70.2"/>
    <n v="673.2"/>
    <n v="468.83"/>
    <n v="307.27"/>
    <n v="6461.7000000000007"/>
    <n v="1188.1000000000001"/>
    <n v="2155.5"/>
    <n v="9048.0000000000018"/>
    <n v="-486.00000000000182"/>
    <n v="597.41999999999996"/>
    <n v="1342.43"/>
    <n v="2155.5"/>
    <x v="22"/>
    <n v="2012"/>
    <n v="7"/>
  </r>
  <r>
    <s v="Wyandotte Creek"/>
    <d v="2012-08-31T00:00:00"/>
    <n v="0"/>
    <n v="5631.1"/>
    <n v="398.8"/>
    <n v="588.1"/>
    <n v="209.5"/>
    <n v="2063.6000000000004"/>
    <n v="0"/>
    <n v="1145.2"/>
    <n v="6475.7"/>
    <n v="151.1"/>
    <n v="0"/>
    <n v="385.91"/>
    <n v="307.27"/>
    <n v="5642"/>
    <n v="577.20000000000005"/>
    <n v="1802.4"/>
    <n v="6626.8"/>
    <n v="-1606.8999999999996"/>
    <n v="255.53"/>
    <n v="1637.46"/>
    <n v="1802.4"/>
    <x v="22"/>
    <n v="2012"/>
    <n v="8"/>
  </r>
  <r>
    <s v="Wyandotte Creek"/>
    <d v="2012-09-30T00:00:00"/>
    <n v="0"/>
    <n v="3422.2"/>
    <n v="315.10000000000002"/>
    <n v="358"/>
    <n v="93.6"/>
    <n v="1549.2"/>
    <n v="0"/>
    <n v="438.9"/>
    <n v="2752.2000000000003"/>
    <n v="105.8"/>
    <n v="1227"/>
    <n v="304.74"/>
    <n v="297.36"/>
    <n v="3534.8"/>
    <n v="245.4"/>
    <n v="1580.1"/>
    <n v="4085.0000000000005"/>
    <n v="-512.10000000000036"/>
    <n v="266.49"/>
    <n v="1474.36"/>
    <n v="1580.1"/>
    <x v="22"/>
    <n v="2012"/>
    <n v="9"/>
  </r>
  <r>
    <s v="Wyandotte Creek"/>
    <d v="2012-10-31T00:00:00"/>
    <n v="7109.9"/>
    <n v="2370.8000000000002"/>
    <n v="527"/>
    <n v="305.39999999999998"/>
    <n v="685.5"/>
    <n v="2141.2999999999997"/>
    <n v="930.3"/>
    <n v="446.8"/>
    <n v="2903.6000000000004"/>
    <n v="118.2"/>
    <n v="941.7"/>
    <n v="189.74"/>
    <n v="307.27"/>
    <n v="2375.9"/>
    <n v="300.40000000000003"/>
    <n v="985.19999999999993"/>
    <n v="3963.5"/>
    <n v="4651.4000000000033"/>
    <n v="299.52"/>
    <n v="2030.63"/>
    <n v="985.19999999999993"/>
    <x v="23"/>
    <n v="2012"/>
    <n v="10"/>
  </r>
  <r>
    <s v="Wyandotte Creek"/>
    <d v="2012-11-30T00:00:00"/>
    <n v="27844.5"/>
    <n v="1971.8000000000002"/>
    <n v="842.8"/>
    <n v="195.8"/>
    <n v="2509.1999999999998"/>
    <n v="5928.1"/>
    <n v="6304.3"/>
    <n v="670.8"/>
    <n v="952"/>
    <n v="147.5"/>
    <n v="855.1"/>
    <n v="127.97"/>
    <n v="297.36"/>
    <n v="1396.9"/>
    <n v="770.69999999999993"/>
    <n v="617.70000000000005"/>
    <n v="1954.6"/>
    <n v="11994.099999999995"/>
    <n v="304.86"/>
    <n v="2175.62"/>
    <n v="617.70000000000005"/>
    <x v="23"/>
    <n v="2012"/>
    <n v="11"/>
  </r>
  <r>
    <s v="Wyandotte Creek"/>
    <d v="2012-12-31T00:00:00"/>
    <n v="44304.299999999996"/>
    <n v="1648.3"/>
    <n v="706.4"/>
    <n v="158"/>
    <n v="2319.9"/>
    <n v="30025"/>
    <n v="12704"/>
    <n v="563.90000000000009"/>
    <n v="520.70000000000005"/>
    <n v="62.2"/>
    <n v="740.7"/>
    <n v="102.19"/>
    <n v="307.27"/>
    <n v="770.7"/>
    <n v="1035.5999999999999"/>
    <n v="505.2"/>
    <n v="1323.6000000000001"/>
    <n v="-1992.2999999999993"/>
    <n v="351.82"/>
    <n v="5873.92"/>
    <n v="505.2"/>
    <x v="23"/>
    <n v="2012"/>
    <n v="12"/>
  </r>
  <r>
    <s v="Wyandotte Creek"/>
    <d v="2013-01-31T00:00:00"/>
    <n v="4179.5"/>
    <n v="2021.4"/>
    <n v="854"/>
    <n v="192.8"/>
    <n v="2818.9"/>
    <n v="5578.3"/>
    <n v="601.79999999999995"/>
    <n v="842"/>
    <n v="737.59999999999991"/>
    <n v="37.299999999999997"/>
    <n v="859.3"/>
    <n v="99.42"/>
    <n v="307.27"/>
    <n v="826.1"/>
    <n v="1388.2"/>
    <n v="501.4"/>
    <n v="1634.1999999999998"/>
    <n v="-6593.9999999999927"/>
    <n v="127.43"/>
    <n v="4356.41"/>
    <n v="501.4"/>
    <x v="23"/>
    <n v="2013"/>
    <n v="1"/>
  </r>
  <r>
    <s v="Wyandotte Creek"/>
    <d v="2013-02-28T00:00:00"/>
    <n v="2998.7"/>
    <n v="3102.3"/>
    <n v="914.7"/>
    <n v="330.4"/>
    <n v="3738.5"/>
    <n v="2126.4"/>
    <n v="309.5"/>
    <n v="417.29999999999995"/>
    <n v="2945.2"/>
    <n v="43.6"/>
    <n v="0"/>
    <n v="85.17"/>
    <n v="277.52999999999997"/>
    <n v="1508.3000000000002"/>
    <n v="1924.3999999999999"/>
    <n v="446.5"/>
    <n v="2988.7999999999997"/>
    <n v="-4505.2999999999993"/>
    <n v="108.49"/>
    <n v="3029.66"/>
    <n v="446.5"/>
    <x v="23"/>
    <n v="2013"/>
    <n v="2"/>
  </r>
  <r>
    <s v="Wyandotte Creek"/>
    <d v="2013-03-31T00:00:00"/>
    <n v="9844.2999999999993"/>
    <n v="3773.1000000000004"/>
    <n v="1021.1"/>
    <n v="632.9"/>
    <n v="3421.4"/>
    <n v="1549.0000000000002"/>
    <n v="994.9"/>
    <n v="255.2"/>
    <n v="2190.3000000000002"/>
    <n v="167.1"/>
    <n v="0"/>
    <n v="106.34"/>
    <n v="307.27"/>
    <n v="2270.8000000000002"/>
    <n v="2135.1"/>
    <n v="579.90000000000009"/>
    <n v="2357.4"/>
    <n v="1134.2000000000007"/>
    <n v="241.07"/>
    <n v="2612.8000000000002"/>
    <n v="579.90000000000009"/>
    <x v="23"/>
    <n v="2013"/>
    <n v="3"/>
  </r>
  <r>
    <s v="Wyandotte Creek"/>
    <d v="2013-04-30T00:00:00"/>
    <n v="4246"/>
    <n v="4541.6000000000004"/>
    <n v="1541.8"/>
    <n v="834.8"/>
    <n v="4012.3"/>
    <n v="1843.6"/>
    <n v="376.90000000000003"/>
    <n v="253.60000000000002"/>
    <n v="4742.3999999999996"/>
    <n v="121.3"/>
    <n v="0"/>
    <n v="158.68"/>
    <n v="297.36"/>
    <n v="2813.8999999999996"/>
    <n v="2562.5"/>
    <n v="796.8"/>
    <n v="4863.7"/>
    <n v="-3498.0999999999985"/>
    <n v="297.14"/>
    <n v="2407.3200000000002"/>
    <n v="796.8"/>
    <x v="23"/>
    <n v="2013"/>
    <n v="4"/>
  </r>
  <r>
    <s v="Wyandotte Creek"/>
    <d v="2013-05-31T00:00:00"/>
    <n v="2046.2000000000003"/>
    <n v="5784.2999999999993"/>
    <n v="609.70000000000005"/>
    <n v="152.1"/>
    <n v="1209.3"/>
    <n v="1845.1"/>
    <n v="230.5"/>
    <n v="590.9"/>
    <n v="7114.8"/>
    <n v="60.2"/>
    <n v="0"/>
    <n v="321.86"/>
    <n v="307.27"/>
    <n v="4120.7000000000007"/>
    <n v="1815.7"/>
    <n v="1491.6"/>
    <n v="7175"/>
    <n v="291"/>
    <n v="150.12"/>
    <n v="1931.12"/>
    <n v="1491.6"/>
    <x v="23"/>
    <n v="2013"/>
    <n v="5"/>
  </r>
  <r>
    <s v="Wyandotte Creek"/>
    <d v="2013-06-30T00:00:00"/>
    <n v="3644.4"/>
    <n v="6856.5"/>
    <n v="654.1"/>
    <n v="331.3"/>
    <n v="921.9"/>
    <n v="1852.1000000000001"/>
    <n v="510.20000000000005"/>
    <n v="961.49999999999989"/>
    <n v="7168.8"/>
    <n v="34.5"/>
    <n v="1027.7"/>
    <n v="373.9"/>
    <n v="297.36"/>
    <n v="5881.3"/>
    <n v="1306.4000000000001"/>
    <n v="1754.9"/>
    <n v="8231"/>
    <n v="1542.5999999999985"/>
    <n v="521.65"/>
    <n v="1145.78"/>
    <n v="1754.9"/>
    <x v="23"/>
    <n v="2013"/>
    <n v="6"/>
  </r>
  <r>
    <s v="Wyandotte Creek"/>
    <d v="2013-07-31T00:00:00"/>
    <n v="0"/>
    <n v="6671"/>
    <n v="675.5"/>
    <n v="813.5"/>
    <n v="833"/>
    <n v="1926.3"/>
    <n v="0"/>
    <n v="950.4"/>
    <n v="7529"/>
    <n v="94.7"/>
    <n v="732.6"/>
    <n v="436"/>
    <n v="307.27"/>
    <n v="6499.5"/>
    <n v="985"/>
    <n v="2046.6000000000001"/>
    <n v="8356.3000000000011"/>
    <n v="-1466.8000000000047"/>
    <n v="707.48"/>
    <n v="778.07"/>
    <n v="2046.6000000000001"/>
    <x v="23"/>
    <n v="2013"/>
    <n v="7"/>
  </r>
  <r>
    <s v="Wyandotte Creek"/>
    <d v="2013-08-31T00:00:00"/>
    <n v="14.8"/>
    <n v="4913.7"/>
    <n v="446.9"/>
    <n v="602.20000000000005"/>
    <n v="340.4"/>
    <n v="1679.9"/>
    <n v="2.1"/>
    <n v="950.3"/>
    <n v="5235"/>
    <n v="140.80000000000001"/>
    <n v="0"/>
    <n v="393.69"/>
    <n v="307.27"/>
    <n v="5087.0999999999995"/>
    <n v="428.8"/>
    <n v="1858.4"/>
    <n v="5375.8"/>
    <n v="-1686.7000000000007"/>
    <n v="546.67999999999995"/>
    <n v="1181.92"/>
    <n v="1858.4"/>
    <x v="23"/>
    <n v="2013"/>
    <n v="8"/>
  </r>
  <r>
    <s v="Wyandotte Creek"/>
    <d v="2013-09-30T00:00:00"/>
    <n v="4697.5999999999995"/>
    <n v="3176.1"/>
    <n v="472.3"/>
    <n v="387"/>
    <n v="597"/>
    <n v="1590.2999999999997"/>
    <n v="644.30000000000007"/>
    <n v="373.20000000000005"/>
    <n v="1972"/>
    <n v="89.4"/>
    <n v="1285.4000000000001"/>
    <n v="286.83999999999997"/>
    <n v="297.36"/>
    <n v="3251.3"/>
    <n v="311.90000000000003"/>
    <n v="1496.1"/>
    <n v="3346.8"/>
    <n v="2300.2999999999975"/>
    <n v="207.75"/>
    <n v="1727.23"/>
    <n v="1496.1"/>
    <x v="23"/>
    <n v="2013"/>
    <n v="9"/>
  </r>
  <r>
    <s v="Wyandotte Creek"/>
    <d v="2013-10-31T00:00:00"/>
    <n v="694.2"/>
    <n v="2571.7999999999997"/>
    <n v="698.3"/>
    <n v="389"/>
    <n v="1130.3"/>
    <n v="1847.5"/>
    <n v="78.099999999999994"/>
    <n v="476.2"/>
    <n v="3845"/>
    <n v="24.8"/>
    <n v="1136.2"/>
    <n v="190.68"/>
    <n v="307.27"/>
    <n v="2554.7000000000003"/>
    <n v="406.1"/>
    <n v="979.5"/>
    <n v="5006"/>
    <n v="-511.30000000000291"/>
    <n v="181.83"/>
    <n v="1470.15"/>
    <n v="979.5"/>
    <x v="24"/>
    <n v="2013"/>
    <n v="10"/>
  </r>
  <r>
    <s v="Wyandotte Creek"/>
    <d v="2013-11-30T00:00:00"/>
    <n v="8091.4000000000005"/>
    <n v="2280"/>
    <n v="730.7"/>
    <n v="302"/>
    <n v="1631.1"/>
    <n v="2378.8000000000002"/>
    <n v="1459.5"/>
    <n v="535.6"/>
    <n v="2629.1"/>
    <n v="10.6"/>
    <n v="1132.9000000000001"/>
    <n v="121.59"/>
    <n v="297.36"/>
    <n v="2141.1999999999998"/>
    <n v="440.8"/>
    <n v="617"/>
    <n v="3772.6"/>
    <n v="3163.3999999999996"/>
    <n v="188.81"/>
    <n v="1552.77"/>
    <n v="617"/>
    <x v="24"/>
    <n v="2013"/>
    <n v="11"/>
  </r>
  <r>
    <s v="Wyandotte Creek"/>
    <d v="2013-12-31T00:00:00"/>
    <n v="1665.6"/>
    <n v="1934.8000000000002"/>
    <n v="726.8"/>
    <n v="248.4"/>
    <n v="1887"/>
    <n v="1921.5"/>
    <n v="227"/>
    <n v="488.3"/>
    <n v="2411.6999999999998"/>
    <n v="10.6"/>
    <n v="1103.9000000000001"/>
    <n v="111.25"/>
    <n v="307.27"/>
    <n v="1663.9"/>
    <n v="519.4"/>
    <n v="562"/>
    <n v="3526.2"/>
    <n v="-1679.9000000000015"/>
    <n v="158.47"/>
    <n v="1675.92"/>
    <n v="562"/>
    <x v="24"/>
    <n v="2013"/>
    <n v="12"/>
  </r>
  <r>
    <s v="Wyandotte Creek"/>
    <d v="2014-01-31T00:00:00"/>
    <n v="2031.4"/>
    <n v="2472.2999999999997"/>
    <n v="336.7"/>
    <n v="344.2"/>
    <n v="1147.5"/>
    <n v="1985.6000000000001"/>
    <n v="302"/>
    <n v="816.8"/>
    <n v="3650.4"/>
    <n v="18.600000000000001"/>
    <n v="1190.4000000000001"/>
    <n v="49.3"/>
    <n v="307.27"/>
    <n v="2373.6999999999998"/>
    <n v="442.90000000000003"/>
    <n v="312.89999999999998"/>
    <n v="4859.4000000000005"/>
    <n v="-201.39999999999782"/>
    <n v="180.88"/>
    <n v="1466.43"/>
    <n v="312.89999999999998"/>
    <x v="24"/>
    <n v="2014"/>
    <n v="1"/>
  </r>
  <r>
    <s v="Wyandotte Creek"/>
    <d v="2014-02-28T00:00:00"/>
    <n v="30841.3"/>
    <n v="1990.5"/>
    <n v="890.7"/>
    <n v="248.6"/>
    <n v="2918"/>
    <n v="8305.2000000000007"/>
    <n v="7297.9999999999991"/>
    <n v="396.2"/>
    <n v="290.39999999999998"/>
    <n v="86.8"/>
    <n v="0"/>
    <n v="45.68"/>
    <n v="277.52999999999997"/>
    <n v="1400.2"/>
    <n v="838.80000000000007"/>
    <n v="273.5"/>
    <n v="377.2"/>
    <n v="9444.9000000000015"/>
    <n v="288.61"/>
    <n v="2286.14"/>
    <n v="273.5"/>
    <x v="24"/>
    <n v="2014"/>
    <n v="2"/>
  </r>
  <r>
    <s v="Wyandotte Creek"/>
    <d v="2014-03-31T00:00:00"/>
    <n v="25698.300000000003"/>
    <n v="3252.2"/>
    <n v="1512.9"/>
    <n v="604.29999999999995"/>
    <n v="5761.8"/>
    <n v="11630.5"/>
    <n v="4167.0999999999995"/>
    <n v="238.39999999999998"/>
    <n v="178.9"/>
    <n v="139"/>
    <n v="0"/>
    <n v="53.33"/>
    <n v="307.27"/>
    <n v="1738.1"/>
    <n v="2118.4"/>
    <n v="352"/>
    <n v="317.89999999999998"/>
    <n v="-798.90000000000146"/>
    <n v="226.88"/>
    <n v="3291.85"/>
    <n v="352"/>
    <x v="24"/>
    <n v="2014"/>
    <n v="3"/>
  </r>
  <r>
    <s v="Wyandotte Creek"/>
    <d v="2014-04-30T00:00:00"/>
    <n v="4281.3"/>
    <n v="3713.2"/>
    <n v="1596.8"/>
    <n v="826.8"/>
    <n v="5240.5"/>
    <n v="4111.3999999999996"/>
    <n v="456.4"/>
    <n v="272.10000000000002"/>
    <n v="2897.8999999999996"/>
    <n v="170.1"/>
    <n v="0"/>
    <n v="78.72"/>
    <n v="297.36"/>
    <n v="1965.5000000000002"/>
    <n v="2574.4"/>
    <n v="484"/>
    <n v="3067.9999999999995"/>
    <n v="-8383.7000000000007"/>
    <n v="114.55"/>
    <n v="2439.92"/>
    <n v="484"/>
    <x v="24"/>
    <n v="2014"/>
    <n v="4"/>
  </r>
  <r>
    <s v="Wyandotte Creek"/>
    <d v="2014-05-31T00:00:00"/>
    <n v="1833.2"/>
    <n v="5746.5"/>
    <n v="939.9"/>
    <n v="414.6"/>
    <n v="2497.5"/>
    <n v="1822.3"/>
    <n v="214"/>
    <n v="605.20000000000005"/>
    <n v="7727.3"/>
    <n v="76.2"/>
    <n v="0"/>
    <n v="135.72999999999999"/>
    <n v="307.27"/>
    <n v="3773.7"/>
    <n v="2387.4"/>
    <n v="778.2"/>
    <n v="7803.5"/>
    <n v="-1825.1999999999989"/>
    <n v="237.84"/>
    <n v="1365.96"/>
    <n v="778.2"/>
    <x v="24"/>
    <n v="2014"/>
    <n v="5"/>
  </r>
  <r>
    <s v="Wyandotte Creek"/>
    <d v="2014-06-30T00:00:00"/>
    <n v="0"/>
    <n v="6755"/>
    <n v="422.7"/>
    <n v="386.9"/>
    <n v="833.6"/>
    <n v="1740.2000000000003"/>
    <n v="0"/>
    <n v="952.5"/>
    <n v="8551.7999999999993"/>
    <n v="59.4"/>
    <n v="1180.9000000000001"/>
    <n v="159.63"/>
    <n v="297.36"/>
    <n v="5777"/>
    <n v="1365"/>
    <n v="922.7"/>
    <n v="9792.0999999999985"/>
    <n v="-375.99999999999636"/>
    <n v="756.96"/>
    <n v="773.37"/>
    <n v="922.7"/>
    <x v="24"/>
    <n v="2014"/>
    <n v="6"/>
  </r>
  <r>
    <s v="Wyandotte Creek"/>
    <d v="2014-07-31T00:00:00"/>
    <n v="58.599999999999994"/>
    <n v="6262.2000000000007"/>
    <n v="410"/>
    <n v="803.8"/>
    <n v="225"/>
    <n v="1765.4"/>
    <n v="6.1"/>
    <n v="1007.8"/>
    <n v="8061.5"/>
    <n v="93.1"/>
    <n v="866.9"/>
    <n v="186.29"/>
    <n v="307.27"/>
    <n v="6309.2999999999993"/>
    <n v="756.6"/>
    <n v="1085"/>
    <n v="9021.5"/>
    <n v="-315.40000000000146"/>
    <n v="710.01"/>
    <n v="738.46"/>
    <n v="1085"/>
    <x v="24"/>
    <n v="2014"/>
    <n v="7"/>
  </r>
  <r>
    <s v="Wyandotte Creek"/>
    <d v="2014-08-31T00:00:00"/>
    <n v="901.3"/>
    <n v="4781.3"/>
    <n v="516.6"/>
    <n v="601"/>
    <n v="310.3"/>
    <n v="1528.7"/>
    <n v="127.10000000000001"/>
    <n v="891.3"/>
    <n v="5278.5"/>
    <n v="80.599999999999994"/>
    <n v="0"/>
    <n v="168.84"/>
    <n v="307.27"/>
    <n v="4963.7"/>
    <n v="418.70000000000005"/>
    <n v="985.09999999999991"/>
    <n v="5359.1"/>
    <n v="-1510.7000000000025"/>
    <n v="530.17999999999995"/>
    <n v="944.02"/>
    <n v="985.09999999999991"/>
    <x v="24"/>
    <n v="2014"/>
    <n v="8"/>
  </r>
  <r>
    <s v="Wyandotte Creek"/>
    <d v="2014-09-30T00:00:00"/>
    <n v="2918"/>
    <n v="3235.7"/>
    <n v="407.5"/>
    <n v="398.2"/>
    <n v="304.2"/>
    <n v="1287.9000000000001"/>
    <n v="390"/>
    <n v="356.9"/>
    <n v="2454.1"/>
    <n v="45.2"/>
    <n v="1540.8"/>
    <n v="139.22"/>
    <n v="297.36"/>
    <n v="3391.5"/>
    <n v="242.29999999999998"/>
    <n v="909"/>
    <n v="4040.0999999999995"/>
    <n v="1486.5"/>
    <n v="406.39"/>
    <n v="897.04"/>
    <n v="909"/>
    <x v="24"/>
    <n v="2014"/>
    <n v="9"/>
  </r>
  <r>
    <s v="Wyandotte Creek"/>
    <d v="2014-10-31T00:00:00"/>
    <n v="4691.3999999999996"/>
    <n v="2276.5"/>
    <n v="810.9"/>
    <n v="378.1"/>
    <n v="1180.2"/>
    <n v="1719.8000000000002"/>
    <n v="617.29999999999995"/>
    <n v="456.7"/>
    <n v="3004"/>
    <n v="42.5"/>
    <n v="1176.9000000000001"/>
    <n v="84.25"/>
    <n v="307.27"/>
    <n v="2277.5"/>
    <n v="377.09999999999997"/>
    <n v="560.29999999999995"/>
    <n v="4223.3999999999996"/>
    <n v="2035.8999999999996"/>
    <n v="368.95"/>
    <n v="898.18"/>
    <n v="560.29999999999995"/>
    <x v="25"/>
    <n v="2014"/>
    <n v="10"/>
  </r>
  <r>
    <s v="Wyandotte Creek"/>
    <d v="2014-11-30T00:00:00"/>
    <n v="14028.5"/>
    <n v="1479.4"/>
    <n v="775.7"/>
    <n v="187.1"/>
    <n v="2067"/>
    <n v="2597.1000000000004"/>
    <n v="1945.7"/>
    <n v="490.20000000000005"/>
    <n v="471.40000000000003"/>
    <n v="23.9"/>
    <n v="984.1"/>
    <n v="55.96"/>
    <n v="297.36"/>
    <n v="1133.2"/>
    <n v="533.4"/>
    <n v="361.7"/>
    <n v="1479.4"/>
    <n v="6327.6000000000058"/>
    <n v="216.28"/>
    <n v="1327.96"/>
    <n v="361.7"/>
    <x v="25"/>
    <n v="2014"/>
    <n v="11"/>
  </r>
  <r>
    <s v="Wyandotte Creek"/>
    <d v="2014-12-31T00:00:00"/>
    <n v="47850.3"/>
    <n v="1081.4000000000001"/>
    <n v="557"/>
    <n v="127"/>
    <n v="1795.7"/>
    <n v="28815.1"/>
    <n v="14470.099999999999"/>
    <n v="479.4"/>
    <n v="319.3"/>
    <n v="22.2"/>
    <n v="824.5"/>
    <n v="53.4"/>
    <n v="307.27"/>
    <n v="507.6"/>
    <n v="700.69999999999993"/>
    <n v="329.8"/>
    <n v="1166"/>
    <n v="2020.299999999992"/>
    <n v="329.24"/>
    <n v="4594.4799999999996"/>
    <n v="329.8"/>
    <x v="25"/>
    <n v="2014"/>
    <n v="12"/>
  </r>
  <r>
    <s v="Wyandotte Creek"/>
    <d v="2015-01-31T00:00:00"/>
    <n v="518.20000000000005"/>
    <n v="1885.8000000000002"/>
    <n v="789.7"/>
    <n v="226.5"/>
    <n v="2984.8"/>
    <n v="2823.2"/>
    <n v="71.900000000000006"/>
    <n v="770.4"/>
    <n v="1446.6"/>
    <n v="21.3"/>
    <n v="1048"/>
    <n v="50.48"/>
    <n v="307.27"/>
    <n v="876.7"/>
    <n v="1235.5999999999999"/>
    <n v="315.3"/>
    <n v="2515.9"/>
    <n v="-6203.2000000000025"/>
    <n v="115.06"/>
    <n v="2784.45"/>
    <n v="315.3"/>
    <x v="25"/>
    <n v="2015"/>
    <n v="1"/>
  </r>
  <r>
    <s v="Wyandotte Creek"/>
    <d v="2015-02-28T00:00:00"/>
    <n v="14929.8"/>
    <n v="2387.7999999999997"/>
    <n v="1086.8"/>
    <n v="297.8"/>
    <n v="3838.1"/>
    <n v="4553.1000000000004"/>
    <n v="3051.5"/>
    <n v="247.39999999999998"/>
    <n v="704.1"/>
    <n v="18.600000000000001"/>
    <n v="0"/>
    <n v="41.95"/>
    <n v="277.52999999999997"/>
    <n v="1079.5"/>
    <n v="1606"/>
    <n v="269.10000000000002"/>
    <n v="722.7"/>
    <n v="459.39999999999964"/>
    <n v="163.41999999999999"/>
    <n v="2355.5300000000002"/>
    <n v="269.10000000000002"/>
    <x v="25"/>
    <n v="2015"/>
    <n v="2"/>
  </r>
  <r>
    <s v="Wyandotte Creek"/>
    <d v="2015-03-31T00:00:00"/>
    <n v="1615.1"/>
    <n v="3161.4"/>
    <n v="856.4"/>
    <n v="705.9"/>
    <n v="3817"/>
    <n v="1453.3"/>
    <n v="142.6"/>
    <n v="160.69999999999999"/>
    <n v="2914.2"/>
    <n v="25.7"/>
    <n v="0"/>
    <n v="54.48"/>
    <n v="307.27"/>
    <n v="2030.3"/>
    <n v="1836.9"/>
    <n v="362"/>
    <n v="2939.8999999999996"/>
    <n v="-5380.1000000000022"/>
    <n v="118.02"/>
    <n v="2025.01"/>
    <n v="362"/>
    <x v="25"/>
    <n v="2015"/>
    <n v="3"/>
  </r>
  <r>
    <s v="Wyandotte Creek"/>
    <d v="2015-04-30T00:00:00"/>
    <n v="8278"/>
    <n v="3934"/>
    <n v="1168.5"/>
    <n v="615.1"/>
    <n v="3326.2"/>
    <n v="1930.5000000000002"/>
    <n v="801.8"/>
    <n v="174.5"/>
    <n v="5914.8"/>
    <n v="28.5"/>
    <n v="0"/>
    <n v="70.8"/>
    <n v="297.36"/>
    <n v="2475.6999999999998"/>
    <n v="2073.4"/>
    <n v="446.6"/>
    <n v="5943.3"/>
    <n v="2717.3999999999978"/>
    <n v="226.45"/>
    <n v="1335.76"/>
    <n v="446.6"/>
    <x v="25"/>
    <n v="2015"/>
    <n v="4"/>
  </r>
  <r>
    <s v="Wyandotte Creek"/>
    <d v="2015-05-31T00:00:00"/>
    <n v="1.4"/>
    <n v="5305.1"/>
    <n v="585.79999999999995"/>
    <n v="103.4"/>
    <n v="1432.6"/>
    <n v="1596.1"/>
    <n v="0.3"/>
    <n v="363.79999999999995"/>
    <n v="6931"/>
    <n v="35.4"/>
    <n v="0"/>
    <n v="137.94"/>
    <n v="307.27"/>
    <n v="3861.5"/>
    <n v="1547"/>
    <n v="776.9"/>
    <n v="6966.4"/>
    <n v="-1642.7000000000007"/>
    <n v="525.91999999999996"/>
    <n v="959.56"/>
    <n v="776.9"/>
    <x v="25"/>
    <n v="2015"/>
    <n v="5"/>
  </r>
  <r>
    <s v="Wyandotte Creek"/>
    <d v="2015-06-30T00:00:00"/>
    <n v="255.9"/>
    <n v="6086.1"/>
    <n v="373.8"/>
    <n v="367.1"/>
    <n v="537.29999999999995"/>
    <n v="1621.7"/>
    <n v="29.2"/>
    <n v="267.60000000000002"/>
    <n v="7482.4"/>
    <n v="39.700000000000003"/>
    <n v="1032.8"/>
    <n v="155"/>
    <n v="297.36"/>
    <n v="5437.9999999999991"/>
    <n v="1015.1"/>
    <n v="888.90000000000009"/>
    <n v="8554.9"/>
    <n v="416.99999999999818"/>
    <n v="711.15"/>
    <n v="644.35"/>
    <n v="888.90000000000009"/>
    <x v="25"/>
    <n v="2015"/>
    <n v="6"/>
  </r>
  <r>
    <s v="Wyandotte Creek"/>
    <d v="2015-07-31T00:00:00"/>
    <n v="218.8"/>
    <n v="5382.3"/>
    <n v="377.5"/>
    <n v="685.7"/>
    <n v="193.1"/>
    <n v="1672.3000000000002"/>
    <n v="26.5"/>
    <n v="490.5"/>
    <n v="6555.2000000000007"/>
    <n v="57.9"/>
    <n v="738.7"/>
    <n v="181.81"/>
    <n v="307.27"/>
    <n v="5472.6"/>
    <n v="595.4"/>
    <n v="1061.9000000000001"/>
    <n v="7351.8"/>
    <n v="-195.69999999999891"/>
    <n v="960.41"/>
    <n v="606.51"/>
    <n v="1061.9000000000001"/>
    <x v="25"/>
    <n v="2015"/>
    <n v="7"/>
  </r>
  <r>
    <s v="Wyandotte Creek"/>
    <d v="2015-08-31T00:00:00"/>
    <n v="87.7"/>
    <n v="4030.4"/>
    <n v="378.6"/>
    <n v="528.9"/>
    <n v="100.9"/>
    <n v="1488.3"/>
    <n v="10.3"/>
    <n v="682.2"/>
    <n v="4699.8999999999996"/>
    <n v="68.2"/>
    <n v="0"/>
    <n v="161.69999999999999"/>
    <n v="307.27"/>
    <n v="4262.8999999999996"/>
    <n v="296.2"/>
    <n v="961.1"/>
    <n v="4768.0999999999995"/>
    <n v="-1402.5"/>
    <n v="524.32000000000005"/>
    <n v="966.74"/>
    <n v="961.1"/>
    <x v="25"/>
    <n v="2015"/>
    <n v="8"/>
  </r>
  <r>
    <s v="Wyandotte Creek"/>
    <d v="2015-09-30T00:00:00"/>
    <n v="794.8"/>
    <n v="2597"/>
    <n v="283.10000000000002"/>
    <n v="289.5"/>
    <n v="161.80000000000001"/>
    <n v="1288.9000000000001"/>
    <n v="85.699999999999989"/>
    <n v="335.6"/>
    <n v="2818.4"/>
    <n v="54.4"/>
    <n v="1375.5"/>
    <n v="131.71"/>
    <n v="297.36"/>
    <n v="2720.3999999999996"/>
    <n v="166"/>
    <n v="866.4"/>
    <n v="4248.2999999999993"/>
    <n v="867.70000000000255"/>
    <n v="466.47"/>
    <n v="732.06"/>
    <n v="866.4"/>
    <x v="25"/>
    <n v="2015"/>
    <n v="9"/>
  </r>
  <r>
    <s v="Wyandotte Creek"/>
    <d v="2015-10-31T00:00:00"/>
    <n v="1643.1999999999998"/>
    <n v="1646.5"/>
    <n v="377.9"/>
    <n v="179.2"/>
    <n v="386.6"/>
    <n v="1339.7000000000003"/>
    <n v="153.69999999999999"/>
    <n v="451.1"/>
    <n v="2245.4"/>
    <n v="35.4"/>
    <n v="881.3"/>
    <n v="88.53"/>
    <n v="307.27"/>
    <n v="1665.2"/>
    <n v="160.4"/>
    <n v="555.9"/>
    <n v="3162.1"/>
    <n v="826.19999999999891"/>
    <n v="323.64"/>
    <n v="766.42"/>
    <n v="555.9"/>
    <x v="26"/>
    <n v="2015"/>
    <n v="10"/>
  </r>
  <r>
    <s v="Wyandotte Creek"/>
    <d v="2015-11-30T00:00:00"/>
    <n v="13014.1"/>
    <n v="1842.1"/>
    <n v="707"/>
    <n v="182.1"/>
    <n v="2904.9"/>
    <n v="2788.7"/>
    <n v="1668.1999999999998"/>
    <n v="479.20000000000005"/>
    <n v="526.20000000000005"/>
    <n v="22.5"/>
    <n v="903.9"/>
    <n v="55.79"/>
    <n v="297.36"/>
    <n v="1349.5"/>
    <n v="674.7"/>
    <n v="341.8"/>
    <n v="1452.6"/>
    <n v="4236.4000000000033"/>
    <n v="261.02"/>
    <n v="1035.94"/>
    <n v="341.8"/>
    <x v="26"/>
    <n v="2015"/>
    <n v="11"/>
  </r>
  <r>
    <s v="Wyandotte Creek"/>
    <d v="2015-12-31T00:00:00"/>
    <n v="16790.400000000001"/>
    <n v="1302.5999999999999"/>
    <n v="519.4"/>
    <n v="133.69999999999999"/>
    <n v="2399"/>
    <n v="6214"/>
    <n v="2248.6"/>
    <n v="430.59999999999997"/>
    <n v="382.1"/>
    <n v="20.7"/>
    <n v="793.5"/>
    <n v="51.61"/>
    <n v="307.27"/>
    <n v="799.9"/>
    <n v="636.40000000000009"/>
    <n v="310.5"/>
    <n v="1196.3"/>
    <n v="5049.5000000000036"/>
    <n v="287.45"/>
    <n v="1519.52"/>
    <n v="310.5"/>
    <x v="26"/>
    <n v="2015"/>
    <n v="12"/>
  </r>
  <r>
    <s v="Wyandotte Creek"/>
    <d v="2016-01-31T00:00:00"/>
    <n v="42222.799999999996"/>
    <n v="1428.9"/>
    <n v="575.5"/>
    <n v="145.30000000000001"/>
    <n v="2702.9"/>
    <n v="23909.7"/>
    <n v="8636.1"/>
    <n v="667.6"/>
    <n v="361.9"/>
    <n v="18.100000000000001"/>
    <n v="840.2"/>
    <n v="46.19"/>
    <n v="307.27"/>
    <n v="655.4"/>
    <n v="918.80000000000007"/>
    <n v="276.29999999999995"/>
    <n v="1220.1999999999998"/>
    <n v="5653.2999999999993"/>
    <n v="309.68"/>
    <n v="3376.54"/>
    <n v="276.29999999999995"/>
    <x v="26"/>
    <n v="2016"/>
    <n v="1"/>
  </r>
  <r>
    <s v="Wyandotte Creek"/>
    <d v="2016-02-29T00:00:00"/>
    <n v="5083.1000000000004"/>
    <n v="2788.3"/>
    <n v="1071.8"/>
    <n v="297.89999999999998"/>
    <n v="5224.5"/>
    <n v="5123.2000000000007"/>
    <n v="469.1"/>
    <n v="244.6"/>
    <n v="255.8"/>
    <n v="19"/>
    <n v="0"/>
    <n v="41.53"/>
    <n v="287.45"/>
    <n v="1095"/>
    <n v="1991.2"/>
    <n v="251.89999999999998"/>
    <n v="274.8"/>
    <n v="-9609.6"/>
    <n v="124.16"/>
    <n v="2545.75"/>
    <n v="251.89999999999998"/>
    <x v="26"/>
    <n v="2016"/>
    <n v="2"/>
  </r>
  <r>
    <s v="Wyandotte Creek"/>
    <d v="2016-03-31T00:00:00"/>
    <n v="39916"/>
    <n v="2674.2000000000003"/>
    <n v="973.1"/>
    <n v="450.4"/>
    <n v="5410.8"/>
    <n v="19767.100000000002"/>
    <n v="8997.6"/>
    <n v="160.9"/>
    <n v="78.5"/>
    <n v="20.7"/>
    <n v="0"/>
    <n v="51.55"/>
    <n v="307.27"/>
    <n v="844.7"/>
    <n v="2279.9"/>
    <n v="373"/>
    <n v="99.2"/>
    <n v="1953.8999999999978"/>
    <n v="517.96"/>
    <n v="3576.35"/>
    <n v="373"/>
    <x v="26"/>
    <n v="2016"/>
    <n v="3"/>
  </r>
  <r>
    <s v="Wyandotte Creek"/>
    <d v="2016-04-30T00:00:00"/>
    <n v="3857.5"/>
    <n v="3742.5"/>
    <n v="1247.5999999999999"/>
    <n v="702.1"/>
    <n v="4614.2"/>
    <n v="2287.6999999999998"/>
    <n v="333.1"/>
    <n v="183.1"/>
    <n v="3668.4"/>
    <n v="25.8"/>
    <n v="0"/>
    <n v="73.88"/>
    <n v="297.36"/>
    <n v="1599.2"/>
    <n v="2845.4"/>
    <n v="462.9"/>
    <n v="3694.2000000000003"/>
    <n v="-5095.5999999999931"/>
    <n v="122.18"/>
    <n v="2810.89"/>
    <n v="462.9"/>
    <x v="26"/>
    <n v="2016"/>
    <n v="4"/>
  </r>
  <r>
    <s v="Wyandotte Creek"/>
    <d v="2016-05-31T00:00:00"/>
    <n v="3264.9"/>
    <n v="5268.7"/>
    <n v="757.6"/>
    <n v="373.5"/>
    <n v="2429.4"/>
    <n v="1607.6"/>
    <n v="283"/>
    <n v="581.70000000000005"/>
    <n v="6573.5"/>
    <n v="34.799999999999997"/>
    <n v="0"/>
    <n v="133.41"/>
    <n v="307.27"/>
    <n v="3001.1"/>
    <n v="2640.9000000000005"/>
    <n v="761.2"/>
    <n v="6608.3"/>
    <n v="-667.100000000004"/>
    <n v="439.67"/>
    <n v="1256.4000000000001"/>
    <n v="761.2"/>
    <x v="26"/>
    <n v="2016"/>
    <n v="5"/>
  </r>
  <r>
    <s v="Wyandotte Creek"/>
    <d v="2016-06-30T00:00:00"/>
    <n v="786.1"/>
    <n v="5996.2999999999993"/>
    <n v="495.9"/>
    <n v="401"/>
    <n v="1294.3"/>
    <n v="1480.8999999999999"/>
    <n v="96.7"/>
    <n v="480.6"/>
    <n v="6774.9000000000005"/>
    <n v="43.7"/>
    <n v="947.1"/>
    <n v="155.52000000000001"/>
    <n v="297.36"/>
    <n v="4611"/>
    <n v="1786.3"/>
    <n v="896.7"/>
    <n v="7765.7000000000007"/>
    <n v="-797.40000000000327"/>
    <n v="952.58"/>
    <n v="575.29"/>
    <n v="896.7"/>
    <x v="26"/>
    <n v="2016"/>
    <n v="6"/>
  </r>
  <r>
    <s v="Wyandotte Creek"/>
    <d v="2016-07-31T00:00:00"/>
    <n v="0"/>
    <n v="5912.3"/>
    <n v="420.9"/>
    <n v="676.8"/>
    <n v="453.4"/>
    <n v="1514.7"/>
    <n v="0"/>
    <n v="680.9"/>
    <n v="7059.7000000000007"/>
    <n v="63.3"/>
    <n v="734.6"/>
    <n v="181.39"/>
    <n v="307.27"/>
    <n v="5519.3"/>
    <n v="1069.9000000000001"/>
    <n v="1047.7"/>
    <n v="7857.6000000000013"/>
    <n v="-753.99999999999818"/>
    <n v="1424.86"/>
    <n v="601.59"/>
    <n v="1047.7"/>
    <x v="26"/>
    <n v="2016"/>
    <n v="7"/>
  </r>
  <r>
    <s v="Wyandotte Creek"/>
    <d v="2016-08-31T00:00:00"/>
    <n v="0"/>
    <n v="4458.5"/>
    <n v="385.7"/>
    <n v="497.2"/>
    <n v="217"/>
    <n v="1387.1"/>
    <n v="0"/>
    <n v="710.09999999999991"/>
    <n v="5602"/>
    <n v="74.900000000000006"/>
    <n v="0"/>
    <n v="164.65"/>
    <n v="307.27"/>
    <n v="4440.0999999999995"/>
    <n v="515.6"/>
    <n v="972.69999999999993"/>
    <n v="5676.9"/>
    <n v="-1006.0000000000036"/>
    <n v="881.67"/>
    <n v="1177.08"/>
    <n v="972.69999999999993"/>
    <x v="26"/>
    <n v="2016"/>
    <n v="8"/>
  </r>
  <r>
    <s v="Wyandotte Creek"/>
    <d v="2016-09-30T00:00:00"/>
    <n v="0"/>
    <n v="2871.7"/>
    <n v="271.5"/>
    <n v="289.8"/>
    <n v="93.1"/>
    <n v="1224.9999999999998"/>
    <n v="0"/>
    <n v="330.4"/>
    <n v="2567.9"/>
    <n v="53.5"/>
    <n v="1334.8"/>
    <n v="131.91"/>
    <n v="297.36"/>
    <n v="2935.5"/>
    <n v="226"/>
    <n v="897.9"/>
    <n v="3956.2"/>
    <n v="-227.39999999999782"/>
    <n v="373.81"/>
    <n v="1073.17"/>
    <n v="897.9"/>
    <x v="26"/>
    <n v="2016"/>
    <n v="9"/>
  </r>
  <r>
    <s v="Wyandotte Creek"/>
    <d v="2016-10-31T00:00:00"/>
    <n v="21788.7"/>
    <n v="1497.6999999999998"/>
    <n v="351"/>
    <n v="126.1"/>
    <n v="860.8"/>
    <n v="4245.5"/>
    <n v="2933.2999999999997"/>
    <n v="427.1"/>
    <n v="1480.1"/>
    <n v="32.1"/>
    <n v="702.3"/>
    <n v="89.14"/>
    <n v="307.27"/>
    <n v="1206.4000000000001"/>
    <n v="417.4"/>
    <n v="548.79999999999995"/>
    <n v="2214.4999999999995"/>
    <n v="14110.799999999996"/>
    <n v="277.12"/>
    <n v="1570.34"/>
    <n v="548.79999999999995"/>
    <x v="27"/>
    <n v="2016"/>
    <n v="10"/>
  </r>
  <r>
    <s v="Wyandotte Creek"/>
    <d v="2016-11-30T00:00:00"/>
    <n v="11345.599999999999"/>
    <n v="1941.6000000000001"/>
    <n v="581"/>
    <n v="142.9"/>
    <n v="2697.9"/>
    <n v="6930.5"/>
    <n v="1541.8999999999999"/>
    <n v="478.1"/>
    <n v="423.3"/>
    <n v="20.5"/>
    <n v="801.6"/>
    <n v="55.18"/>
    <n v="297.36"/>
    <n v="990.8"/>
    <n v="1093.8"/>
    <n v="336.8"/>
    <n v="1245.4000000000001"/>
    <n v="-1386.2000000000007"/>
    <n v="170.74"/>
    <n v="2103.29"/>
    <n v="336.8"/>
    <x v="27"/>
    <n v="2016"/>
    <n v="11"/>
  </r>
  <r>
    <s v="Wyandotte Creek"/>
    <d v="2016-12-31T00:00:00"/>
    <n v="28917.9"/>
    <n v="1741.3"/>
    <n v="582.4"/>
    <n v="144.9"/>
    <n v="2696.4"/>
    <n v="17137.5"/>
    <n v="8074.8000000000011"/>
    <n v="433.7"/>
    <n v="354.2"/>
    <n v="20.5"/>
    <n v="776.9"/>
    <n v="52.1"/>
    <n v="307.27"/>
    <n v="718.1"/>
    <n v="1168.0999999999999"/>
    <n v="309.7"/>
    <n v="1151.5999999999999"/>
    <n v="-431.89999999999418"/>
    <n v="270.17"/>
    <n v="3557.76"/>
    <n v="309.7"/>
    <x v="27"/>
    <n v="2016"/>
    <n v="12"/>
  </r>
  <r>
    <s v="Wyandotte Creek"/>
    <d v="2017-01-31T00:00:00"/>
    <n v="52897.5"/>
    <n v="1869.8"/>
    <n v="646"/>
    <n v="157.19999999999999"/>
    <n v="2978.6"/>
    <n v="31352.6"/>
    <n v="15622.2"/>
    <n v="653.59999999999991"/>
    <n v="374.4"/>
    <n v="18.7"/>
    <n v="803.9"/>
    <n v="46.24"/>
    <n v="307.27"/>
    <n v="561.79999999999995"/>
    <n v="1465.2"/>
    <n v="280.39999999999998"/>
    <n v="1197"/>
    <n v="1094.9000000000015"/>
    <n v="1411.93"/>
    <n v="3820.13"/>
    <n v="280.39999999999998"/>
    <x v="27"/>
    <n v="2017"/>
    <n v="1"/>
  </r>
  <r>
    <s v="Wyandotte Creek"/>
    <d v="2017-02-28T00:00:00"/>
    <n v="52385.9"/>
    <n v="2066.4"/>
    <n v="664.4"/>
    <n v="175.9"/>
    <n v="3133.6"/>
    <n v="30897.5"/>
    <n v="15020.3"/>
    <n v="249.1"/>
    <n v="93.1"/>
    <n v="18.7"/>
    <n v="0"/>
    <n v="41.5"/>
    <n v="277.52999999999997"/>
    <n v="457.9"/>
    <n v="1784.5"/>
    <n v="248.10000000000002"/>
    <n v="111.8"/>
    <n v="538.79999999999927"/>
    <n v="7872.66"/>
    <n v="5862"/>
    <n v="248.10000000000002"/>
    <x v="27"/>
    <n v="2017"/>
    <n v="2"/>
  </r>
  <r>
    <s v="Wyandotte Creek"/>
    <d v="2017-03-31T00:00:00"/>
    <n v="16262.4"/>
    <n v="3307.5"/>
    <n v="1041.7"/>
    <n v="464.8"/>
    <n v="5824.5"/>
    <n v="6365.4"/>
    <n v="2199.9"/>
    <n v="160.4"/>
    <n v="228.8"/>
    <n v="25"/>
    <n v="0"/>
    <n v="51.51"/>
    <n v="307.27"/>
    <n v="795.4"/>
    <n v="2977"/>
    <n v="369.3"/>
    <n v="253.8"/>
    <n v="-2478.7000000000044"/>
    <n v="3419.5"/>
    <n v="9250.0400000000009"/>
    <n v="369.3"/>
    <x v="27"/>
    <n v="2017"/>
    <n v="3"/>
  </r>
  <r>
    <s v="Wyandotte Creek"/>
    <d v="2017-04-30T00:00:00"/>
    <n v="17668"/>
    <n v="3587"/>
    <n v="1212.2"/>
    <n v="573.5"/>
    <n v="5532.8"/>
    <n v="8075.7"/>
    <n v="2312"/>
    <n v="178.3"/>
    <n v="31.1"/>
    <n v="23.2"/>
    <n v="0"/>
    <n v="73.87"/>
    <n v="297.36"/>
    <n v="715.6"/>
    <n v="3445"/>
    <n v="454.2"/>
    <n v="54.3"/>
    <n v="-3295.0999999999985"/>
    <n v="2692.96"/>
    <n v="3662.41"/>
    <n v="454.2"/>
    <x v="27"/>
    <n v="2017"/>
    <n v="4"/>
  </r>
  <r>
    <s v="Wyandotte Creek"/>
    <d v="2017-05-31T00:00:00"/>
    <n v="841.5"/>
    <n v="5315.8"/>
    <n v="932.6"/>
    <n v="660.4"/>
    <n v="4031.4"/>
    <n v="1559.6"/>
    <n v="78"/>
    <n v="321.89999999999998"/>
    <n v="5435.9"/>
    <n v="35.700000000000003"/>
    <n v="0"/>
    <n v="133.38999999999999"/>
    <n v="307.27"/>
    <n v="1998.6999999999998"/>
    <n v="3977.3"/>
    <n v="776.90000000000009"/>
    <n v="5471.5999999999995"/>
    <n v="-5809.5000000000018"/>
    <n v="1535.68"/>
    <n v="6917.4"/>
    <n v="776.90000000000009"/>
    <x v="27"/>
    <n v="2017"/>
    <n v="5"/>
  </r>
  <r>
    <s v="Wyandotte Creek"/>
    <d v="2017-06-30T00:00:00"/>
    <n v="3296.3999999999996"/>
    <n v="5484.4000000000005"/>
    <n v="816.9"/>
    <n v="466.8"/>
    <n v="2527"/>
    <n v="1239.3"/>
    <n v="316.5"/>
    <n v="351.29999999999995"/>
    <n v="5556.9"/>
    <n v="43.7"/>
    <n v="935.7"/>
    <n v="155.58000000000001"/>
    <n v="297.36"/>
    <n v="3401.4"/>
    <n v="2549.8000000000002"/>
    <n v="910"/>
    <n v="6536.2999999999993"/>
    <n v="-459.5"/>
    <n v="224.59"/>
    <n v="4623.04"/>
    <n v="910"/>
    <x v="27"/>
    <n v="2017"/>
    <n v="6"/>
  </r>
  <r>
    <s v="Wyandotte Creek"/>
    <d v="2017-07-31T00:00:00"/>
    <n v="0"/>
    <n v="5222.5"/>
    <n v="429"/>
    <n v="700.8"/>
    <n v="766"/>
    <n v="1223.2"/>
    <n v="0"/>
    <n v="394.09999999999997"/>
    <n v="6096"/>
    <n v="61.5"/>
    <n v="742.1"/>
    <n v="181.34"/>
    <n v="307.27"/>
    <n v="4494.5999999999995"/>
    <n v="1428.6"/>
    <n v="1059.9000000000001"/>
    <n v="6899.6"/>
    <n v="-776"/>
    <n v="390.86"/>
    <n v="2263.7199999999998"/>
    <n v="1059.9000000000001"/>
    <x v="27"/>
    <n v="2017"/>
    <n v="7"/>
  </r>
  <r>
    <s v="Wyandotte Creek"/>
    <d v="2017-08-31T00:00:00"/>
    <n v="0"/>
    <n v="3980.9"/>
    <n v="384.7"/>
    <n v="507.6"/>
    <n v="349.8"/>
    <n v="1108.5"/>
    <n v="0"/>
    <n v="448.59999999999997"/>
    <n v="4354.8"/>
    <n v="77.5"/>
    <n v="0"/>
    <n v="164.63"/>
    <n v="307.27"/>
    <n v="3812.2"/>
    <n v="676.4"/>
    <n v="992.40000000000009"/>
    <n v="4432.3"/>
    <n v="-1355.2999999999938"/>
    <n v="318.22000000000003"/>
    <n v="1731.21"/>
    <n v="992.40000000000009"/>
    <x v="27"/>
    <n v="2017"/>
    <n v="8"/>
  </r>
  <r>
    <s v="Wyandotte Creek"/>
    <d v="2017-09-30T00:00:00"/>
    <n v="157.39999999999998"/>
    <n v="2394.9"/>
    <n v="294.2"/>
    <n v="280.7"/>
    <n v="178.3"/>
    <n v="1131"/>
    <n v="14.4"/>
    <n v="353.1"/>
    <n v="2388.9"/>
    <n v="63.3"/>
    <n v="1312.5"/>
    <n v="131.88"/>
    <n v="297.36"/>
    <n v="2379.5"/>
    <n v="296.09999999999997"/>
    <n v="862.80000000000007"/>
    <n v="3764.7000000000003"/>
    <n v="138.29999999999927"/>
    <n v="212.1"/>
    <n v="1652.81"/>
    <n v="862.80000000000007"/>
    <x v="27"/>
    <n v="2017"/>
    <n v="9"/>
  </r>
  <r>
    <s v="Wyandotte Creek"/>
    <d v="2017-10-31T00:00:00"/>
    <n v="1874.1"/>
    <n v="1531.1"/>
    <n v="364.6"/>
    <n v="199.2"/>
    <n v="324.7"/>
    <n v="1243.5"/>
    <n v="201.1"/>
    <n v="387.4"/>
    <n v="2059.6"/>
    <n v="42.8"/>
    <n v="861.6"/>
    <n v="89.09"/>
    <n v="307.27"/>
    <n v="1481.3000000000002"/>
    <n v="249.10000000000002"/>
    <n v="563.70000000000005"/>
    <n v="2964"/>
    <n v="1150.100000000004"/>
    <n v="131.16999999999999"/>
    <n v="3094.41"/>
    <n v="563.70000000000005"/>
    <x v="28"/>
    <n v="2017"/>
    <n v="10"/>
  </r>
  <r>
    <s v="Wyandotte Creek"/>
    <d v="2017-11-30T00:00:00"/>
    <n v="23881.300000000003"/>
    <n v="1402.6"/>
    <n v="467.3"/>
    <n v="119.1"/>
    <n v="1953.2"/>
    <n v="6317.4"/>
    <n v="3758.3"/>
    <n v="370"/>
    <n v="174.4"/>
    <n v="19.600000000000001"/>
    <n v="737.3"/>
    <n v="55.19"/>
    <n v="297.36"/>
    <n v="758.80000000000007"/>
    <n v="763"/>
    <n v="344"/>
    <n v="931.3"/>
    <n v="10768.800000000003"/>
    <n v="226.24"/>
    <n v="3037.56"/>
    <n v="344"/>
    <x v="28"/>
    <n v="2017"/>
    <n v="11"/>
  </r>
  <r>
    <s v="Wyandotte Creek"/>
    <d v="2017-12-31T00:00:00"/>
    <n v="677.7"/>
    <n v="2222.6000000000004"/>
    <n v="734.8"/>
    <n v="214.3"/>
    <n v="3716.9"/>
    <n v="2615.3999999999996"/>
    <n v="51.1"/>
    <n v="345.29999999999995"/>
    <n v="1085.2"/>
    <n v="19.600000000000001"/>
    <n v="926.5"/>
    <n v="52.06"/>
    <n v="307.27"/>
    <n v="1171.8999999999999"/>
    <n v="1264.9000000000001"/>
    <n v="317.60000000000002"/>
    <n v="2031.3"/>
    <n v="-6873.8000000000029"/>
    <n v="93.72"/>
    <n v="3036.44"/>
    <n v="317.60000000000002"/>
    <x v="28"/>
    <n v="2017"/>
    <n v="12"/>
  </r>
  <r>
    <s v="Wyandotte Creek"/>
    <d v="2018-01-31T00:00:00"/>
    <n v="26092.7"/>
    <n v="1604.2"/>
    <n v="543.70000000000005"/>
    <n v="142.6"/>
    <n v="2564.8000000000002"/>
    <n v="9547.2000000000007"/>
    <n v="5646.3"/>
    <n v="576.9"/>
    <n v="447.4"/>
    <n v="18.7"/>
    <n v="792"/>
    <n v="46.17"/>
    <n v="307.27"/>
    <n v="704.5"/>
    <n v="1042.2"/>
    <n v="290.60000000000002"/>
    <n v="1258.1000000000001"/>
    <n v="7015.8000000000029"/>
    <n v="177.91"/>
    <n v="3547.47"/>
    <n v="290.60000000000002"/>
    <x v="28"/>
    <n v="2018"/>
    <n v="1"/>
  </r>
  <r>
    <s v="Wyandotte Creek"/>
    <d v="2018-02-28T00:00:00"/>
    <n v="2185.6000000000004"/>
    <n v="3117.3"/>
    <n v="829.5"/>
    <n v="309.89999999999998"/>
    <n v="4859.6000000000004"/>
    <n v="2094.1999999999998"/>
    <n v="152.19999999999999"/>
    <n v="221.79999999999998"/>
    <n v="2147"/>
    <n v="17.8"/>
    <n v="0"/>
    <n v="41.49"/>
    <n v="277.52999999999997"/>
    <n v="1398.1999999999998"/>
    <n v="2029"/>
    <n v="272.5"/>
    <n v="2164.8000000000002"/>
    <n v="-6961.3999999999978"/>
    <n v="87.72"/>
    <n v="2534.96"/>
    <n v="272.5"/>
    <x v="28"/>
    <n v="2018"/>
    <n v="2"/>
  </r>
  <r>
    <s v="Wyandotte Creek"/>
    <d v="2018-03-31T00:00:00"/>
    <n v="34311.300000000003"/>
    <n v="3272.4"/>
    <n v="1060.0999999999999"/>
    <n v="451.2"/>
    <n v="5723"/>
    <n v="12762.3"/>
    <n v="5713.0999999999995"/>
    <n v="158.79999999999998"/>
    <n v="0"/>
    <n v="21.4"/>
    <n v="0"/>
    <n v="51.33"/>
    <n v="307.27"/>
    <n v="1150.4000000000001"/>
    <n v="2573.1"/>
    <n v="345"/>
    <n v="21.4"/>
    <n v="5536.7999999999993"/>
    <n v="237.91"/>
    <n v="3655.6"/>
    <n v="345"/>
    <x v="28"/>
    <n v="2018"/>
    <n v="3"/>
  </r>
  <r>
    <s v="Wyandotte Creek"/>
    <d v="2018-04-30T00:00:00"/>
    <n v="18141.8"/>
    <n v="3908.5"/>
    <n v="1319.8"/>
    <n v="638.70000000000005"/>
    <n v="6035.2"/>
    <n v="6988.2"/>
    <n v="5074.8999999999996"/>
    <n v="176.6"/>
    <n v="859.1"/>
    <n v="20.5"/>
    <n v="0"/>
    <n v="73.849999999999994"/>
    <n v="297.36"/>
    <n v="1188.4000000000001"/>
    <n v="3358.9"/>
    <n v="464"/>
    <n v="879.6"/>
    <n v="-4656.6999999999989"/>
    <n v="895.84"/>
    <n v="4173.88"/>
    <n v="464"/>
    <x v="28"/>
    <n v="2018"/>
    <n v="4"/>
  </r>
  <r>
    <s v="Wyandotte Creek"/>
    <d v="2018-05-31T00:00:00"/>
    <n v="1622.1"/>
    <n v="4780.5"/>
    <n v="760.5"/>
    <n v="590.5"/>
    <n v="3301.2"/>
    <n v="1296.8000000000002"/>
    <n v="138.1"/>
    <n v="351.6"/>
    <n v="4732.3999999999996"/>
    <n v="33.9"/>
    <n v="0"/>
    <n v="133.35"/>
    <n v="307.27"/>
    <n v="2469.1999999999998"/>
    <n v="2901.9"/>
    <n v="774"/>
    <n v="4766.2999999999993"/>
    <n v="-4056.8000000000029"/>
    <n v="88.96"/>
    <n v="2649.23"/>
    <n v="774"/>
    <x v="28"/>
    <n v="2018"/>
    <n v="5"/>
  </r>
  <r>
    <s v="Wyandotte Creek"/>
    <d v="2018-06-30T00:00:00"/>
    <n v="0"/>
    <n v="5513.5"/>
    <n v="469.6"/>
    <n v="417.1"/>
    <n v="1546.6"/>
    <n v="1161.6000000000001"/>
    <n v="0"/>
    <n v="325.2"/>
    <n v="6377.5999999999995"/>
    <n v="43.7"/>
    <n v="958.5"/>
    <n v="155.6"/>
    <n v="297.36"/>
    <n v="4094.4"/>
    <n v="1836.3"/>
    <n v="909.2"/>
    <n v="7379.7999999999993"/>
    <n v="-1144.5"/>
    <n v="369.63"/>
    <n v="1656.12"/>
    <n v="909.2"/>
    <x v="28"/>
    <n v="2018"/>
    <n v="6"/>
  </r>
  <r>
    <s v="Wyandotte Creek"/>
    <d v="2018-07-31T00:00:00"/>
    <n v="0"/>
    <n v="4907.5"/>
    <n v="359.9"/>
    <n v="672.8"/>
    <n v="384.6"/>
    <n v="1246.5999999999999"/>
    <n v="0"/>
    <n v="445.6"/>
    <n v="5767.2"/>
    <n v="62.4"/>
    <n v="722.6"/>
    <n v="181.38"/>
    <n v="307.27"/>
    <n v="4626.7"/>
    <n v="953.5"/>
    <n v="1078.7"/>
    <n v="6552.2"/>
    <n v="-386.10000000000036"/>
    <n v="560.04999999999995"/>
    <n v="1181.3699999999999"/>
    <n v="1078.7"/>
    <x v="28"/>
    <n v="2018"/>
    <n v="7"/>
  </r>
  <r>
    <s v="Wyandotte Creek"/>
    <d v="2018-08-31T00:00:00"/>
    <n v="0"/>
    <n v="3550.2999999999997"/>
    <n v="358"/>
    <n v="477.6"/>
    <n v="179.2"/>
    <n v="1122.6000000000001"/>
    <n v="0"/>
    <n v="440.29999999999995"/>
    <n v="4097.5"/>
    <n v="78.400000000000006"/>
    <n v="0"/>
    <n v="164.6"/>
    <n v="307.27"/>
    <n v="3583"/>
    <n v="444.9"/>
    <n v="990.90000000000009"/>
    <n v="4175.8999999999996"/>
    <n v="-961.19999999999891"/>
    <n v="614.39"/>
    <n v="1112.8599999999999"/>
    <n v="990.90000000000009"/>
    <x v="28"/>
    <n v="2018"/>
    <n v="8"/>
  </r>
  <r>
    <s v="Wyandotte Creek"/>
    <d v="2018-09-30T00:00:00"/>
    <n v="0"/>
    <n v="2410.3000000000002"/>
    <n v="289.5"/>
    <n v="309.39999999999998"/>
    <n v="88.5"/>
    <n v="1163.5"/>
    <n v="0"/>
    <n v="338.8"/>
    <n v="3105.6"/>
    <n v="64.2"/>
    <n v="1327.9"/>
    <n v="131.87"/>
    <n v="297.36"/>
    <n v="2504.5"/>
    <n v="215.1"/>
    <n v="871.9"/>
    <n v="4497.7"/>
    <n v="769.70000000000437"/>
    <n v="353.4"/>
    <n v="1158.8499999999999"/>
    <n v="871.9"/>
    <x v="28"/>
    <n v="2018"/>
    <n v="9"/>
  </r>
  <r>
    <s v="Wyandotte Creek"/>
    <d v="2018-10-31T00:00:00"/>
    <n v="7616.2000000000007"/>
    <n v="1864.2"/>
    <n v="460.8"/>
    <n v="280.60000000000002"/>
    <n v="847.1"/>
    <n v="1688.1"/>
    <n v="809.30000000000007"/>
    <n v="411.5"/>
    <n v="1653.4"/>
    <n v="48.1"/>
    <n v="868.8"/>
    <n v="89.14"/>
    <n v="307.27"/>
    <n v="1812.1"/>
    <n v="332.7"/>
    <n v="569.70000000000005"/>
    <n v="2570.2999999999997"/>
    <n v="4394.6999999999971"/>
    <n v="125.44"/>
    <n v="2168.4"/>
    <n v="569.70000000000005"/>
    <x v="29"/>
    <n v="2018"/>
    <n v="10"/>
  </r>
  <r>
    <s v="Wyandotte Creek"/>
    <d v="2018-11-30T00:00:00"/>
    <n v="36490.400000000001"/>
    <n v="1571.6000000000001"/>
    <n v="586.6"/>
    <n v="151.6"/>
    <n v="2549.9"/>
    <n v="8845"/>
    <n v="10124.200000000001"/>
    <n v="376.3"/>
    <n v="125.4"/>
    <n v="34.799999999999997"/>
    <n v="738.3"/>
    <n v="55.18"/>
    <n v="297.36"/>
    <n v="861.69999999999993"/>
    <n v="861.5"/>
    <n v="341.4"/>
    <n v="898.49999999999989"/>
    <n v="13525.099999999995"/>
    <n v="252.41"/>
    <n v="2626.97"/>
    <n v="341.4"/>
    <x v="29"/>
    <n v="2018"/>
    <n v="11"/>
  </r>
  <r>
    <s v="Wyandotte Creek"/>
    <d v="2018-12-31T00:00:00"/>
    <n v="27991"/>
    <n v="1135.7"/>
    <n v="414.1"/>
    <n v="103.7"/>
    <n v="1916.8"/>
    <n v="22780.5"/>
    <n v="5683.3"/>
    <n v="342.70000000000005"/>
    <n v="102"/>
    <n v="25.8"/>
    <n v="641.20000000000005"/>
    <n v="52.1"/>
    <n v="307.27"/>
    <n v="397.5"/>
    <n v="842"/>
    <n v="313.89999999999998"/>
    <n v="769"/>
    <n v="-3303.3000000000029"/>
    <n v="151.12"/>
    <n v="4415.24"/>
    <n v="313.89999999999998"/>
    <x v="29"/>
    <n v="2018"/>
    <n v="12"/>
  </r>
  <r>
    <s v="Wyandotte Creek"/>
    <d v="2019-01-31T00:00:00"/>
    <n v="9863.2999999999993"/>
    <n v="1668.6"/>
    <n v="607.1"/>
    <n v="150.5"/>
    <n v="2809.7"/>
    <n v="8852.2000000000007"/>
    <n v="1232.6999999999998"/>
    <n v="577"/>
    <n v="125.6"/>
    <n v="18.7"/>
    <n v="778.3"/>
    <n v="46.19"/>
    <n v="307.27"/>
    <n v="494.70000000000005"/>
    <n v="1324.4999999999998"/>
    <n v="285.70000000000005"/>
    <n v="922.6"/>
    <n v="-4826.2999999999956"/>
    <n v="168.18"/>
    <n v="3834.57"/>
    <n v="285.70000000000005"/>
    <x v="29"/>
    <n v="2019"/>
    <n v="1"/>
  </r>
  <r>
    <s v="Wyandotte Creek"/>
    <d v="2019-02-28T00:00:00"/>
    <n v="1074.0999999999999"/>
    <n v="2342.3999999999996"/>
    <n v="555.4"/>
    <n v="239.3"/>
    <n v="3501.8"/>
    <n v="1822.6999999999998"/>
    <n v="75.2"/>
    <n v="218.29999999999998"/>
    <n v="2119.2999999999997"/>
    <n v="18.7"/>
    <n v="0"/>
    <n v="40.83"/>
    <n v="277.52999999999997"/>
    <n v="834.6"/>
    <n v="1747.1000000000001"/>
    <n v="258.39999999999998"/>
    <n v="2137.9999999999995"/>
    <n v="-5284.3000000000011"/>
    <n v="47.94"/>
    <n v="3730.2"/>
    <n v="258.39999999999998"/>
    <x v="29"/>
    <n v="2019"/>
    <n v="2"/>
  </r>
  <r>
    <s v="Wyandotte Creek"/>
    <d v="2019-03-31T00:00:00"/>
    <n v="18058.900000000001"/>
    <n v="2798.2999999999997"/>
    <n v="813.7"/>
    <n v="447.6"/>
    <n v="4373.1000000000004"/>
    <n v="3101.9"/>
    <n v="2035.3"/>
    <n v="158.69999999999999"/>
    <n v="338.5"/>
    <n v="22.3"/>
    <n v="0"/>
    <n v="51.55"/>
    <n v="307.27"/>
    <n v="1198.5"/>
    <n v="2047.3"/>
    <n v="349.5"/>
    <n v="360.8"/>
    <n v="5040.5999999999985"/>
    <n v="1283.5999999999999"/>
    <n v="1652.5"/>
    <n v="349.5"/>
    <x v="29"/>
    <n v="2019"/>
    <n v="3"/>
  </r>
  <r>
    <s v="Wyandotte Creek"/>
    <d v="2019-04-30T00:00:00"/>
    <n v="2830.8"/>
    <n v="3522.9"/>
    <n v="1392.1"/>
    <n v="640"/>
    <n v="4697.3"/>
    <n v="2587.7999999999997"/>
    <n v="234"/>
    <n v="183.1"/>
    <n v="3330.4"/>
    <n v="23.4"/>
    <n v="0"/>
    <n v="73.88"/>
    <n v="297.36"/>
    <n v="1506.3"/>
    <n v="2656.6"/>
    <n v="460.20000000000005"/>
    <n v="3353.8"/>
    <n v="-6612.2999999999956"/>
    <n v="62.96"/>
    <n v="3315.59"/>
    <n v="460.20000000000005"/>
    <x v="29"/>
    <n v="2019"/>
    <n v="4"/>
  </r>
  <r>
    <s v="Wyandotte Creek"/>
    <d v="2019-05-31T00:00:00"/>
    <n v="5401.6"/>
    <n v="4817.2"/>
    <n v="776.1"/>
    <n v="344.4"/>
    <n v="2062.9"/>
    <n v="1575.6"/>
    <n v="593.5"/>
    <n v="587.5"/>
    <n v="5713.2"/>
    <n v="35"/>
    <n v="0"/>
    <n v="133.41"/>
    <n v="307.27"/>
    <n v="2825"/>
    <n v="2336.6"/>
    <n v="751.5"/>
    <n v="5748.2"/>
    <n v="1143.7999999999975"/>
    <n v="298.33"/>
    <n v="2072.61"/>
    <n v="751.5"/>
    <x v="29"/>
    <n v="2019"/>
    <n v="5"/>
  </r>
  <r>
    <s v="Wyandotte Creek"/>
    <d v="2019-06-30T00:00:00"/>
    <n v="939.1"/>
    <n v="6236.1"/>
    <n v="828.8"/>
    <n v="598.20000000000005"/>
    <n v="1983.3"/>
    <n v="1479.6000000000001"/>
    <n v="105.5"/>
    <n v="485.3"/>
    <n v="6533.1"/>
    <n v="44"/>
    <n v="972.7"/>
    <n v="155.52000000000001"/>
    <n v="297.36"/>
    <n v="4744.7999999999993"/>
    <n v="2089.6"/>
    <n v="903.7"/>
    <n v="7549.8"/>
    <n v="-2324.399999999996"/>
    <n v="230.91"/>
    <n v="1761.34"/>
    <n v="903.7"/>
    <x v="29"/>
    <n v="2019"/>
    <n v="6"/>
  </r>
  <r>
    <s v="Wyandotte Creek"/>
    <d v="2019-07-31T00:00:00"/>
    <n v="0"/>
    <n v="6124"/>
    <n v="482.9"/>
    <n v="674.2"/>
    <n v="675.6"/>
    <n v="1494.5"/>
    <n v="0"/>
    <n v="687.3"/>
    <n v="7356.5"/>
    <n v="62.9"/>
    <n v="754"/>
    <n v="181.39"/>
    <n v="307.27"/>
    <n v="5616"/>
    <n v="1182.0999999999999"/>
    <n v="1046.5"/>
    <n v="8173.4"/>
    <n v="-918.30000000000109"/>
    <n v="301.18"/>
    <n v="1330.17"/>
    <n v="1046.5"/>
    <x v="29"/>
    <n v="2019"/>
    <n v="7"/>
  </r>
  <r>
    <s v="Wyandotte Creek"/>
    <d v="2019-08-31T00:00:00"/>
    <n v="0"/>
    <n v="4964.5"/>
    <n v="390.7"/>
    <n v="419.7"/>
    <n v="312.3"/>
    <n v="1348.1"/>
    <n v="0"/>
    <n v="717.9"/>
    <n v="5412.9000000000005"/>
    <n v="77.3"/>
    <n v="0"/>
    <n v="164.65"/>
    <n v="307.27"/>
    <n v="4812.5"/>
    <n v="571.79999999999995"/>
    <n v="981"/>
    <n v="5490.2000000000007"/>
    <n v="-1682.2000000000007"/>
    <n v="860.01"/>
    <n v="1026.3"/>
    <n v="981"/>
    <x v="29"/>
    <n v="2019"/>
    <n v="8"/>
  </r>
  <r>
    <s v="Wyandotte Creek"/>
    <d v="2019-09-30T00:00:00"/>
    <n v="1370.4"/>
    <n v="2990"/>
    <n v="283.2"/>
    <n v="261.3"/>
    <n v="144.9"/>
    <n v="1115.7"/>
    <n v="154.1"/>
    <n v="335.8"/>
    <n v="2864.6"/>
    <n v="61.1"/>
    <n v="1346"/>
    <n v="131.91"/>
    <n v="297.36"/>
    <n v="3002.9"/>
    <n v="248.40000000000003"/>
    <n v="904.80000000000007"/>
    <n v="4271.7000000000007"/>
    <n v="1261.7999999999993"/>
    <n v="469.62"/>
    <n v="1273.45"/>
    <n v="904.80000000000007"/>
    <x v="29"/>
    <n v="2019"/>
    <n v="9"/>
  </r>
  <r>
    <s v="Wyandotte Creek"/>
    <d v="2019-10-31T00:00:00"/>
    <n v="838.7"/>
    <n v="1978"/>
    <n v="449.2"/>
    <n v="282.8"/>
    <n v="511.6"/>
    <n v="1464.3"/>
    <n v="70"/>
    <n v="447"/>
    <n v="3243.6"/>
    <n v="41.3"/>
    <n v="939.4"/>
    <n v="89.14"/>
    <n v="307.27"/>
    <n v="1998.1999999999998"/>
    <n v="262.60000000000002"/>
    <n v="567.5"/>
    <n v="4224.3"/>
    <n v="427.30000000000291"/>
    <n v="146.54"/>
    <n v="1656.52"/>
    <n v="567.5"/>
    <x v="30"/>
    <n v="2019"/>
    <n v="10"/>
  </r>
  <r>
    <s v="Wyandotte Creek"/>
    <d v="2019-11-30T00:00:00"/>
    <n v="9088.4"/>
    <n v="1588.6999999999998"/>
    <n v="587.9"/>
    <n v="180.1"/>
    <n v="1366.2"/>
    <n v="1629.2"/>
    <n v="1179.3"/>
    <n v="477.1"/>
    <n v="843.1"/>
    <n v="25.2"/>
    <n v="859.9"/>
    <n v="55.18"/>
    <n v="297.36"/>
    <n v="1331.7"/>
    <n v="437.09999999999997"/>
    <n v="342.1"/>
    <n v="1728.2"/>
    <n v="4150.0999999999985"/>
    <n v="243.23"/>
    <n v="1274.27"/>
    <n v="342.1"/>
    <x v="30"/>
    <n v="2019"/>
    <n v="11"/>
  </r>
  <r>
    <s v="Wyandotte Creek"/>
    <d v="2019-12-31T00:00:00"/>
    <n v="23510.1"/>
    <n v="1290.9000000000001"/>
    <n v="570.6"/>
    <n v="119.2"/>
    <n v="2028.1"/>
    <n v="7709.2999999999993"/>
    <n v="3670.1"/>
    <n v="429.20000000000005"/>
    <n v="351.9"/>
    <n v="22.5"/>
    <n v="695.4"/>
    <n v="52.1"/>
    <n v="307.27"/>
    <n v="739.3"/>
    <n v="670.8"/>
    <n v="310.5"/>
    <n v="1069.8"/>
    <n v="9073.4000000000033"/>
    <n v="177.89"/>
    <n v="2073.98"/>
    <n v="310.5"/>
    <x v="30"/>
    <n v="2019"/>
    <n v="12"/>
  </r>
  <r>
    <s v="Wyandotte Creek"/>
    <d v="2020-01-31T00:00:00"/>
    <n v="7472.1"/>
    <n v="1465.3"/>
    <n v="629.9"/>
    <n v="132.19999999999999"/>
    <n v="2317.9"/>
    <n v="5471.3"/>
    <n v="1341.1999999999998"/>
    <n v="655.29999999999995"/>
    <n v="363"/>
    <n v="18.899999999999999"/>
    <n v="775.7"/>
    <n v="46.19"/>
    <n v="307.27"/>
    <n v="682.19999999999993"/>
    <n v="915.4"/>
    <n v="282"/>
    <n v="1157.6000000000001"/>
    <n v="-3101.4000000000015"/>
    <n v="119.23"/>
    <n v="2933.15"/>
    <n v="282"/>
    <x v="30"/>
    <n v="2020"/>
    <n v="1"/>
  </r>
  <r>
    <s v="Wyandotte Creek"/>
    <d v="2020-02-29T00:00:00"/>
    <n v="8834.7000000000007"/>
    <n v="2303.1999999999998"/>
    <n v="981"/>
    <n v="219.7"/>
    <n v="3672.2"/>
    <n v="3929.3"/>
    <n v="947.2"/>
    <n v="250.8"/>
    <n v="194.89999999999998"/>
    <n v="18.899999999999999"/>
    <n v="0"/>
    <n v="41.53"/>
    <n v="287.45"/>
    <n v="961.59999999999991"/>
    <n v="1561.3"/>
    <n v="254.2"/>
    <n v="213.79999999999998"/>
    <n v="-3000.4999999999964"/>
    <n v="545.1"/>
    <n v="2429.9299999999998"/>
    <n v="254.2"/>
    <x v="30"/>
    <n v="2020"/>
    <n v="2"/>
  </r>
  <r>
    <s v="Wyandotte Creek"/>
    <d v="2020-03-31T00:00:00"/>
    <n v="3007"/>
    <n v="3258.1"/>
    <n v="1034.8"/>
    <n v="530.29999999999995"/>
    <n v="4696.3"/>
    <n v="1594.6"/>
    <n v="270.2"/>
    <n v="160.4"/>
    <n v="2178"/>
    <n v="23.4"/>
    <n v="0"/>
    <n v="51.55"/>
    <n v="307.27"/>
    <n v="1679.1"/>
    <n v="2109.3000000000002"/>
    <n v="346.2"/>
    <n v="2201.4"/>
    <n v="-5990"/>
    <n v="103.69"/>
    <n v="2584.63"/>
    <n v="346.2"/>
    <x v="30"/>
    <n v="2020"/>
    <n v="3"/>
  </r>
  <r>
    <s v="Wyandotte Creek"/>
    <d v="2020-04-30T00:00:00"/>
    <n v="6983.2999999999993"/>
    <n v="3382.7"/>
    <n v="1030.5"/>
    <n v="631.1"/>
    <n v="3271"/>
    <n v="1096.3"/>
    <n v="632.29999999999995"/>
    <n v="184"/>
    <n v="3002.3999999999996"/>
    <n v="22.5"/>
    <n v="0"/>
    <n v="73.88"/>
    <n v="297.36"/>
    <n v="1967.4"/>
    <n v="2046.5"/>
    <n v="464.9"/>
    <n v="3024.8999999999996"/>
    <n v="245.30000000000109"/>
    <n v="199.35"/>
    <n v="2024.01"/>
    <n v="464.9"/>
    <x v="30"/>
    <n v="2020"/>
    <n v="4"/>
  </r>
  <r>
    <s v="Wyandotte Creek"/>
    <d v="2020-05-31T00:00:00"/>
    <n v="3091.4"/>
    <n v="5681.5"/>
    <n v="758.5"/>
    <n v="272.10000000000002"/>
    <n v="1967.9"/>
    <n v="1466.6"/>
    <n v="387.1"/>
    <n v="587.5"/>
    <n v="6988.1"/>
    <n v="35"/>
    <n v="0"/>
    <n v="133.41"/>
    <n v="307.27"/>
    <n v="3814.7999999999997"/>
    <n v="2138.7999999999997"/>
    <n v="762.3"/>
    <n v="7023.1"/>
    <n v="-244.59999999999491"/>
    <n v="230.49"/>
    <n v="1407.69"/>
    <n v="762.3"/>
    <x v="30"/>
    <n v="2020"/>
    <n v="5"/>
  </r>
  <r>
    <s v="Wyandotte Creek"/>
    <d v="2020-06-30T00:00:00"/>
    <n v="1990.9"/>
    <n v="6612.1"/>
    <n v="698.3"/>
    <n v="630.6"/>
    <n v="1564"/>
    <n v="1470.3999999999999"/>
    <n v="241.90000000000003"/>
    <n v="485.3"/>
    <n v="7139.5"/>
    <n v="44"/>
    <n v="949.1"/>
    <n v="155.52000000000001"/>
    <n v="297.36"/>
    <n v="5583"/>
    <n v="1659.6999999999998"/>
    <n v="897.5"/>
    <n v="8132.6"/>
    <n v="-681.5"/>
    <n v="745.87"/>
    <n v="767.19"/>
    <n v="897.5"/>
    <x v="30"/>
    <n v="2020"/>
    <n v="6"/>
  </r>
  <r>
    <s v="Wyandotte Creek"/>
    <d v="2020-07-31T00:00:00"/>
    <n v="0"/>
    <n v="6119"/>
    <n v="416.1"/>
    <n v="663.9"/>
    <n v="452.1"/>
    <n v="1499.1999999999998"/>
    <n v="0"/>
    <n v="687.3"/>
    <n v="7210.3"/>
    <n v="62.9"/>
    <n v="810.1"/>
    <n v="181.39"/>
    <n v="307.27"/>
    <n v="5929"/>
    <n v="853.80000000000007"/>
    <n v="1049.9000000000001"/>
    <n v="8083.3"/>
    <n v="-704.60000000000218"/>
    <n v="649.64"/>
    <n v="822.59"/>
    <n v="1049.9000000000001"/>
    <x v="30"/>
    <n v="2020"/>
    <n v="7"/>
  </r>
  <r>
    <s v="Wyandotte Creek"/>
    <d v="2020-08-31T00:00:00"/>
    <n v="0"/>
    <n v="4778"/>
    <n v="384.8"/>
    <n v="384.4"/>
    <n v="206.8"/>
    <n v="1358.3000000000002"/>
    <n v="0"/>
    <n v="718.3"/>
    <n v="5632.0999999999995"/>
    <n v="78.2"/>
    <n v="0"/>
    <n v="164.65"/>
    <n v="307.27"/>
    <n v="4759.7"/>
    <n v="402.59999999999997"/>
    <n v="974"/>
    <n v="5710.2999999999993"/>
    <n v="-1146.1999999999989"/>
    <n v="886.22"/>
    <n v="717.7"/>
    <n v="974"/>
    <x v="30"/>
    <n v="2020"/>
    <n v="8"/>
  </r>
  <r>
    <s v="Wyandotte Creek"/>
    <d v="2020-09-30T00:00:00"/>
    <n v="2648.1"/>
    <n v="2714.3999999999996"/>
    <n v="318.10000000000002"/>
    <n v="234.4"/>
    <n v="234.9"/>
    <n v="1065.0999999999999"/>
    <n v="275.8"/>
    <n v="335.70000000000005"/>
    <n v="1883.8"/>
    <n v="62.9"/>
    <n v="1307.7"/>
    <n v="131.91"/>
    <n v="297.36"/>
    <n v="2732.1"/>
    <n v="216.7"/>
    <n v="852.80000000000007"/>
    <n v="3254.4"/>
    <n v="1576.7999999999975"/>
    <n v="470.88"/>
    <n v="783.28"/>
    <n v="852.80000000000007"/>
    <x v="30"/>
    <n v="2020"/>
    <n v="9"/>
  </r>
  <r>
    <s v="Wyandotte Creek"/>
    <d v="2020-10-31T00:00:00"/>
    <n v="10718.1"/>
    <n v="2087.4"/>
    <n v="729.7"/>
    <n v="250.1"/>
    <n v="2165.4"/>
    <n v="2778.7000000000003"/>
    <n v="1214.7"/>
    <n v="455.9"/>
    <n v="1489.9"/>
    <n v="44"/>
    <n v="849.6"/>
    <n v="89.14"/>
    <n v="307.27"/>
    <n v="1636.8000000000002"/>
    <n v="700.6"/>
    <n v="565.29999999999995"/>
    <n v="2383.5"/>
    <n v="3985.2000000000025"/>
    <n v="221.57"/>
    <n v="1282.8800000000001"/>
    <n v="565.29999999999995"/>
    <x v="31"/>
    <n v="2020"/>
    <n v="10"/>
  </r>
  <r>
    <s v="Wyandotte Creek"/>
    <d v="2020-11-30T00:00:00"/>
    <n v="26891.599999999999"/>
    <n v="1397.1000000000001"/>
    <n v="603"/>
    <n v="131.19999999999999"/>
    <n v="2153.1"/>
    <n v="12932.3"/>
    <n v="4792.8"/>
    <n v="478.29999999999995"/>
    <n v="373"/>
    <n v="27"/>
    <n v="742.7"/>
    <n v="55.18"/>
    <n v="297.36"/>
    <n v="732.80000000000007"/>
    <n v="795.4"/>
    <n v="337.2"/>
    <n v="1142.7"/>
    <n v="5883.7000000000007"/>
    <n v="196.46"/>
    <n v="2712.48"/>
    <n v="337.2"/>
    <x v="31"/>
    <n v="2020"/>
    <n v="11"/>
  </r>
  <r>
    <s v="Wyandotte Creek"/>
    <d v="2020-12-31T00:00:00"/>
    <n v="17591.800000000003"/>
    <n v="1163.7"/>
    <n v="505.8"/>
    <n v="105.6"/>
    <n v="1847.1"/>
    <n v="10462.799999999999"/>
    <n v="3093.5"/>
    <n v="429.20000000000005"/>
    <n v="319.7"/>
    <n v="22.5"/>
    <n v="701.9"/>
    <n v="52.1"/>
    <n v="307.27"/>
    <n v="473.70000000000005"/>
    <n v="795.69999999999993"/>
    <n v="310.39999999999998"/>
    <n v="1044.0999999999999"/>
    <n v="1338.4000000000051"/>
    <n v="143.88999999999999"/>
    <n v="2627.63"/>
    <n v="310.39999999999998"/>
    <x v="31"/>
    <n v="2020"/>
    <n v="12"/>
  </r>
  <r>
    <s v="Wyandotte Creek"/>
    <d v="2021-01-31T00:00:00"/>
    <n v="57272.100000000006"/>
    <n v="1450.1"/>
    <n v="631.20000000000005"/>
    <n v="130.6"/>
    <n v="2299.6999999999998"/>
    <n v="30370.600000000002"/>
    <n v="19058.8"/>
    <n v="655.29999999999995"/>
    <n v="357.2"/>
    <n v="18.899999999999999"/>
    <n v="773.9"/>
    <n v="46.19"/>
    <n v="307.27"/>
    <n v="464.6"/>
    <n v="1116.2"/>
    <n v="281.39999999999998"/>
    <n v="1150"/>
    <n v="4107.2000000000007"/>
    <n v="1696.57"/>
    <n v="5191.63"/>
    <n v="281.39999999999998"/>
    <x v="31"/>
    <n v="2021"/>
    <n v="1"/>
  </r>
  <r>
    <s v="Wyandotte Creek"/>
    <d v="2021-02-28T00:00:00"/>
    <n v="37430.800000000003"/>
    <n v="2095.1"/>
    <n v="906.7"/>
    <n v="197.8"/>
    <n v="3353.5"/>
    <n v="20070"/>
    <n v="8577.2000000000007"/>
    <n v="246.7"/>
    <n v="119.9"/>
    <n v="18.899999999999999"/>
    <n v="0"/>
    <n v="40.83"/>
    <n v="277.52999999999997"/>
    <n v="526.70000000000005"/>
    <n v="1766.2"/>
    <n v="247.5"/>
    <n v="138.80000000000001"/>
    <n v="2370"/>
    <n v="301.22000000000003"/>
    <n v="4948.2299999999996"/>
    <n v="247.5"/>
    <x v="31"/>
    <n v="2021"/>
    <n v="2"/>
  </r>
  <r>
    <s v="Wyandotte Creek"/>
    <d v="2021-03-31T00:00:00"/>
    <n v="14639.599999999999"/>
    <n v="2830.7999999999997"/>
    <n v="1173.4000000000001"/>
    <n v="418.5"/>
    <n v="5008.2"/>
    <n v="12052.599999999999"/>
    <n v="1860.1"/>
    <n v="159.9"/>
    <n v="3.9"/>
    <n v="22.5"/>
    <n v="0"/>
    <n v="51.55"/>
    <n v="307.27"/>
    <n v="658.9"/>
    <n v="2590.3000000000002"/>
    <n v="348.2"/>
    <n v="26.4"/>
    <n v="-8489.5"/>
    <n v="169.71"/>
    <n v="6040.28"/>
    <n v="348.2"/>
    <x v="31"/>
    <n v="2021"/>
    <n v="3"/>
  </r>
  <r>
    <s v="Wyandotte Creek"/>
    <d v="2021-04-30T00:00:00"/>
    <n v="594.5"/>
    <n v="3946.3"/>
    <n v="1161.9000000000001"/>
    <n v="719"/>
    <n v="4777.1000000000004"/>
    <n v="1897.7"/>
    <n v="47.3"/>
    <n v="182.6"/>
    <n v="3400.1"/>
    <n v="22.5"/>
    <n v="0"/>
    <n v="73.88"/>
    <n v="297.36"/>
    <n v="1285.2"/>
    <n v="3380.1"/>
    <n v="461.7"/>
    <n v="3422.6"/>
    <n v="-8253.3000000000011"/>
    <n v="52.83"/>
    <n v="3895.49"/>
    <n v="461.7"/>
    <x v="31"/>
    <n v="2021"/>
    <n v="4"/>
  </r>
  <r>
    <s v="Wyandotte Creek"/>
    <d v="2021-05-31T00:00:00"/>
    <n v="1056.7"/>
    <n v="5442.8"/>
    <n v="496.4"/>
    <n v="384.3"/>
    <n v="1564.1"/>
    <n v="1482.1000000000001"/>
    <n v="94.4"/>
    <n v="587.5"/>
    <n v="6975.9"/>
    <n v="35"/>
    <n v="0"/>
    <n v="133.41"/>
    <n v="307.27"/>
    <n v="3065.2000000000003"/>
    <n v="2761.7999999999997"/>
    <n v="759.8"/>
    <n v="7010.9"/>
    <n v="-1224.1999999999971"/>
    <n v="222.78"/>
    <n v="2672.15"/>
    <n v="759.8"/>
    <x v="31"/>
    <n v="2021"/>
    <n v="5"/>
  </r>
  <r>
    <s v="Wyandotte Creek"/>
    <d v="2021-06-30T00:00:00"/>
    <n v="730"/>
    <n v="6611.2"/>
    <n v="456.1"/>
    <n v="649.29999999999995"/>
    <n v="808.5"/>
    <n v="1412.3000000000002"/>
    <n v="86.4"/>
    <n v="485.3"/>
    <n v="7362"/>
    <n v="44"/>
    <n v="987.4"/>
    <n v="155.52000000000001"/>
    <n v="297.36"/>
    <n v="5391.7000000000007"/>
    <n v="1868.8"/>
    <n v="893.9"/>
    <n v="8393.4"/>
    <n v="-492.00000000000364"/>
    <n v="161.24"/>
    <n v="1902.02"/>
    <n v="893.9"/>
    <x v="31"/>
    <n v="2021"/>
    <n v="6"/>
  </r>
  <r>
    <s v="Wyandotte Creek"/>
    <d v="2021-07-31T00:00:00"/>
    <n v="0"/>
    <n v="6057.3"/>
    <n v="378"/>
    <n v="657.8"/>
    <n v="205.2"/>
    <n v="1492.6"/>
    <n v="0"/>
    <n v="687.3"/>
    <n v="7465.4"/>
    <n v="62.9"/>
    <n v="822.4"/>
    <n v="181.39"/>
    <n v="307.27"/>
    <n v="5766.3"/>
    <n v="948.80000000000007"/>
    <n v="1045.5"/>
    <n v="8350.6999999999989"/>
    <n v="-82.199999999998909"/>
    <n v="349.18"/>
    <n v="1346.88"/>
    <n v="1045.5"/>
    <x v="31"/>
    <n v="2021"/>
    <n v="7"/>
  </r>
  <r>
    <s v="Wyandotte Creek"/>
    <d v="2021-08-31T00:00:00"/>
    <n v="0"/>
    <n v="4801.5"/>
    <n v="377.8"/>
    <n v="378.3"/>
    <n v="96.8"/>
    <n v="1350.4"/>
    <n v="0"/>
    <n v="720.4"/>
    <n v="5350.1"/>
    <n v="78.2"/>
    <n v="0"/>
    <n v="164.65"/>
    <n v="307.27"/>
    <n v="4717.6000000000004"/>
    <n v="462.3"/>
    <n v="980"/>
    <n v="5428.3"/>
    <n v="-1316.6999999999953"/>
    <n v="423.2"/>
    <n v="1323.55"/>
    <n v="980"/>
    <x v="31"/>
    <n v="2021"/>
    <n v="8"/>
  </r>
  <r>
    <s v="Wyandotte Creek"/>
    <d v="2021-09-30T00:00:00"/>
    <n v="2027.4"/>
    <n v="2919.4"/>
    <n v="353"/>
    <n v="248.8"/>
    <n v="241.8"/>
    <n v="1099.8"/>
    <n v="217.3"/>
    <n v="341.3"/>
    <n v="2690.4"/>
    <n v="62.9"/>
    <n v="1315.3"/>
    <n v="131.91"/>
    <n v="297.36"/>
    <n v="2902.4000000000005"/>
    <n v="265.79999999999995"/>
    <n v="855.7"/>
    <n v="4068.6"/>
    <n v="1530.1000000000004"/>
    <n v="274.27"/>
    <n v="1232.46"/>
    <n v="855.7"/>
    <x v="31"/>
    <n v="2021"/>
    <n v="9"/>
  </r>
  <r>
    <s v="Wyandotte Creek"/>
    <d v="2021-10-31T00:00:00"/>
    <n v="10977.4"/>
    <n v="2131.5"/>
    <n v="767.6"/>
    <n v="265.10000000000002"/>
    <n v="1842.5"/>
    <n v="2045.1"/>
    <n v="1626.8"/>
    <n v="477.6"/>
    <n v="1728.8"/>
    <n v="44.9"/>
    <n v="891.2"/>
    <n v="89.14"/>
    <n v="307.27"/>
    <n v="1790.3"/>
    <n v="606.4"/>
    <n v="563.9"/>
    <n v="2664.9"/>
    <n v="5049.7999999999993"/>
    <n v="170.52"/>
    <n v="1651.34"/>
    <n v="563.9"/>
    <x v="32"/>
    <n v="2021"/>
    <n v="10"/>
  </r>
  <r>
    <s v="Wyandotte Creek"/>
    <d v="2021-11-30T00:00:00"/>
    <n v="46994.6"/>
    <n v="1412.8999999999999"/>
    <n v="616"/>
    <n v="133.9"/>
    <n v="2165.5"/>
    <n v="23680.800000000003"/>
    <n v="10523.100000000002"/>
    <n v="479.6"/>
    <n v="368.8"/>
    <n v="28.8"/>
    <n v="687"/>
    <n v="55.18"/>
    <n v="297.36"/>
    <n v="714.30000000000007"/>
    <n v="832.5"/>
    <n v="336.7"/>
    <n v="1084.5999999999999"/>
    <n v="9404.1000000000058"/>
    <n v="1130.24"/>
    <n v="2826.27"/>
    <n v="336.7"/>
    <x v="32"/>
    <n v="2021"/>
    <n v="11"/>
  </r>
  <r>
    <s v="Wyandotte Creek"/>
    <d v="2021-12-31T00:00:00"/>
    <n v="27946.6"/>
    <n v="1259"/>
    <n v="547.6"/>
    <n v="114.5"/>
    <n v="2001.8"/>
    <n v="17590.400000000001"/>
    <n v="6749.4000000000005"/>
    <n v="429.9"/>
    <n v="326.60000000000002"/>
    <n v="23.4"/>
    <n v="734.2"/>
    <n v="52.1"/>
    <n v="307.27"/>
    <n v="450.2"/>
    <n v="923.30000000000007"/>
    <n v="310.5"/>
    <n v="1084.2000000000003"/>
    <n v="648.50000000000364"/>
    <n v="169.18"/>
    <n v="4689.43"/>
    <n v="310.5"/>
    <x v="32"/>
    <n v="2021"/>
    <n v="12"/>
  </r>
  <r>
    <s v="Wyandotte Creek"/>
    <d v="2022-01-31T00:00:00"/>
    <n v="23942"/>
    <n v="1677.7"/>
    <n v="731.9"/>
    <n v="150.69999999999999"/>
    <n v="2657.5"/>
    <n v="17786.400000000001"/>
    <n v="6150.4000000000005"/>
    <n v="655.29999999999995"/>
    <n v="371.6"/>
    <n v="18.899999999999999"/>
    <n v="794.2"/>
    <n v="46.19"/>
    <n v="307.27"/>
    <n v="490.19999999999993"/>
    <n v="1338.2"/>
    <n v="281.29999999999995"/>
    <n v="1184.7000000000003"/>
    <n v="-4401.7000000000044"/>
    <n v="1722.85"/>
    <n v="4673.42"/>
    <n v="281.29999999999995"/>
    <x v="32"/>
    <n v="2022"/>
    <n v="1"/>
  </r>
  <r>
    <s v="Wyandotte Creek"/>
    <d v="2022-02-28T00:00:00"/>
    <n v="13400.7"/>
    <n v="2203"/>
    <n v="946.3"/>
    <n v="207.5"/>
    <n v="3523.3"/>
    <n v="5011.8"/>
    <n v="1747"/>
    <n v="246.7"/>
    <n v="147.9"/>
    <n v="18.899999999999999"/>
    <n v="0"/>
    <n v="40.83"/>
    <n v="277.52999999999997"/>
    <n v="591.1"/>
    <n v="1819.3999999999999"/>
    <n v="249.8"/>
    <n v="166.8"/>
    <n v="-68.299999999995634"/>
    <n v="74.17"/>
    <n v="5117.84"/>
    <n v="249.8"/>
    <x v="32"/>
    <n v="2022"/>
    <n v="2"/>
  </r>
  <r>
    <s v="Wyandotte Creek"/>
    <d v="2022-03-31T00:00:00"/>
    <n v="33966.800000000003"/>
    <n v="2617.1999999999998"/>
    <n v="1076.3"/>
    <n v="387.4"/>
    <n v="4628"/>
    <n v="13926"/>
    <n v="6475.1"/>
    <n v="160.4"/>
    <n v="5.6"/>
    <n v="22.5"/>
    <n v="0"/>
    <n v="51.55"/>
    <n v="307.27"/>
    <n v="637"/>
    <n v="2367.5"/>
    <n v="348.1"/>
    <n v="28.1"/>
    <n v="5072.8999999999978"/>
    <n v="946.63"/>
    <n v="3557.15"/>
    <n v="348.1"/>
    <x v="32"/>
    <n v="2022"/>
    <n v="3"/>
  </r>
  <r>
    <s v="Wyandotte Creek"/>
    <d v="2022-04-30T00:00:00"/>
    <n v="8069.7"/>
    <n v="3344"/>
    <n v="1419.7"/>
    <n v="570.29999999999995"/>
    <n v="5096.8"/>
    <n v="7065.7000000000007"/>
    <n v="1072.4000000000001"/>
    <n v="182.6"/>
    <n v="1063.5"/>
    <n v="22.5"/>
    <n v="0"/>
    <n v="73.88"/>
    <n v="297.36"/>
    <n v="731.6"/>
    <n v="3182.6"/>
    <n v="459.20000000000005"/>
    <n v="1086"/>
    <n v="-9136.6000000000022"/>
    <n v="1158.42"/>
    <n v="6311.15"/>
    <n v="459.20000000000005"/>
    <x v="32"/>
    <n v="2022"/>
    <n v="4"/>
  </r>
  <r>
    <s v="Wyandotte Creek"/>
    <d v="2022-05-31T00:00:00"/>
    <n v="366.1"/>
    <n v="5489.1"/>
    <n v="910.4"/>
    <n v="650.1"/>
    <n v="3430"/>
    <n v="1708.2999999999997"/>
    <n v="43.5"/>
    <n v="587.5"/>
    <n v="6788.1"/>
    <n v="35"/>
    <n v="0"/>
    <n v="133.41"/>
    <n v="307.27"/>
    <n v="2407.1"/>
    <n v="3732.1"/>
    <n v="757.80000000000007"/>
    <n v="6823.1"/>
    <n v="-4871.9000000000015"/>
    <n v="59.01"/>
    <n v="3971.62"/>
    <n v="757.80000000000007"/>
    <x v="32"/>
    <n v="2022"/>
    <n v="5"/>
  </r>
  <r>
    <s v="Wyandotte Creek"/>
    <d v="2022-06-30T00:00:00"/>
    <n v="1033.5999999999999"/>
    <n v="5929.2"/>
    <n v="461.1"/>
    <n v="636.1"/>
    <n v="1336.3"/>
    <n v="1438.2000000000003"/>
    <n v="114.9"/>
    <n v="485.3"/>
    <n v="6651.7"/>
    <n v="44"/>
    <n v="984.7"/>
    <n v="155.52000000000001"/>
    <n v="297.36"/>
    <n v="4391.4000000000005"/>
    <n v="2173.9"/>
    <n v="893.89999999999986"/>
    <n v="7680.4"/>
    <n v="-793.19999999999891"/>
    <n v="174.01"/>
    <n v="2775.37"/>
    <n v="893.89999999999986"/>
    <x v="32"/>
    <n v="2022"/>
    <n v="6"/>
  </r>
  <r>
    <s v="Wyandotte Creek"/>
    <d v="2022-07-31T00:00:00"/>
    <n v="7611.4"/>
    <n v="5491"/>
    <n v="921.2"/>
    <n v="585.9"/>
    <n v="1864"/>
    <n v="2034.1"/>
    <n v="1899.4999999999998"/>
    <n v="687.3"/>
    <n v="5452.6"/>
    <n v="62.9"/>
    <n v="752.9"/>
    <n v="181.39"/>
    <n v="307.27"/>
    <n v="4437.7"/>
    <n v="1639.1999999999998"/>
    <n v="1022.3"/>
    <n v="6268.4"/>
    <n v="1418.8999999999996"/>
    <n v="400.59"/>
    <n v="1763.07"/>
    <n v="1022.3"/>
    <x v="32"/>
    <n v="2022"/>
    <n v="7"/>
  </r>
  <r>
    <s v="Wyandotte Creek"/>
    <d v="2022-08-31T00:00:00"/>
    <n v="13.899999999999999"/>
    <n v="4682.5"/>
    <n v="523.9"/>
    <n v="395.5"/>
    <n v="1169.0999999999999"/>
    <n v="1406.2"/>
    <n v="0.6"/>
    <n v="718.3"/>
    <n v="5121"/>
    <n v="78.2"/>
    <n v="0"/>
    <n v="164.65"/>
    <n v="307.27"/>
    <n v="4117.3999999999996"/>
    <n v="960.6"/>
    <n v="975.1"/>
    <n v="5199.2"/>
    <n v="-2708"/>
    <n v="245.2"/>
    <n v="1674.6"/>
    <n v="975.1"/>
    <x v="32"/>
    <n v="2022"/>
    <n v="8"/>
  </r>
  <r>
    <s v="Wyandotte Creek"/>
    <d v="2022-09-30T00:00:00"/>
    <n v="0"/>
    <n v="3234.6"/>
    <n v="328.9"/>
    <n v="291.2"/>
    <n v="558.20000000000005"/>
    <n v="1122.6999999999998"/>
    <n v="0"/>
    <n v="337.6"/>
    <n v="3268.4"/>
    <n v="62"/>
    <n v="1355.4"/>
    <n v="131.91"/>
    <n v="297.36"/>
    <n v="3058.9"/>
    <n v="466.8"/>
    <n v="879.1"/>
    <n v="4685.8"/>
    <n v="-308.09999999999854"/>
    <n v="233.24"/>
    <n v="1546.66"/>
    <n v="879.1"/>
    <x v="32"/>
    <n v="2022"/>
    <n v="9"/>
  </r>
  <r>
    <s v="Wyandotte Creek"/>
    <d v="2022-10-31T00:00:00"/>
    <n v="8836.2999999999993"/>
    <n v="2104.2000000000003"/>
    <n v="385.1"/>
    <n v="309.39999999999998"/>
    <n v="534.70000000000005"/>
    <n v="1630.2"/>
    <n v="1360.8000000000002"/>
    <n v="447.6"/>
    <n v="3501.2"/>
    <n v="43.1"/>
    <n v="957.6"/>
    <n v="89.14"/>
    <n v="307.27"/>
    <n v="2105.5"/>
    <n v="308.10000000000002"/>
    <n v="584.70000000000005"/>
    <n v="4501.9000000000005"/>
    <n v="7150.9000000000051"/>
    <n v="201.27"/>
    <n v="2101.94"/>
    <n v="584.70000000000005"/>
    <x v="33"/>
    <n v="2022"/>
    <n v="10"/>
  </r>
  <r>
    <s v="Wyandotte Creek"/>
    <d v="2022-11-30T00:00:00"/>
    <n v="7003"/>
    <n v="1716.3999999999999"/>
    <n v="775.8"/>
    <n v="167.7"/>
    <n v="2684.8"/>
    <n v="2933.6000000000004"/>
    <n v="927.1"/>
    <n v="478.29999999999995"/>
    <n v="403.5"/>
    <n v="27"/>
    <n v="834.7"/>
    <n v="55.18"/>
    <n v="297.36"/>
    <n v="1107.3"/>
    <n v="776.8"/>
    <n v="338.2"/>
    <n v="1265.2"/>
    <n v="-1077.5000000000036"/>
    <n v="356.44"/>
    <n v="1934.05"/>
    <n v="338.2"/>
    <x v="33"/>
    <n v="2022"/>
    <n v="11"/>
  </r>
  <r>
    <s v="Wyandotte Creek"/>
    <d v="2022-12-31T00:00:00"/>
    <n v="13846.2"/>
    <n v="1312.1999999999998"/>
    <n v="577.1"/>
    <n v="121.8"/>
    <n v="2098"/>
    <n v="3657.4000000000005"/>
    <n v="2384.8000000000002"/>
    <n v="429.20000000000005"/>
    <n v="351.9"/>
    <n v="22.5"/>
    <n v="780.8"/>
    <n v="52.1"/>
    <n v="307.27"/>
    <n v="709.9"/>
    <n v="724.1"/>
    <n v="311.5"/>
    <n v="1155.1999999999998"/>
    <n v="4732.7000000000044"/>
    <n v="153.63999999999999"/>
    <n v="3199.24"/>
    <n v="311.5"/>
    <x v="33"/>
    <n v="2022"/>
    <n v="12"/>
  </r>
  <r>
    <s v="Wyandotte Creek"/>
    <d v="2023-01-31T00:00:00"/>
    <n v="4374.1000000000004"/>
    <n v="1693.8999999999999"/>
    <n v="717.4"/>
    <n v="155.1"/>
    <n v="2689.8"/>
    <n v="3974.8"/>
    <n v="659.2"/>
    <n v="655.29999999999995"/>
    <n v="473"/>
    <n v="18.899999999999999"/>
    <n v="801.5"/>
    <n v="46.19"/>
    <n v="307.27"/>
    <n v="806"/>
    <n v="1043"/>
    <n v="283.10000000000002"/>
    <n v="1293.4000000000001"/>
    <n v="-4594.9000000000015"/>
    <n v="96.8"/>
    <n v="3111.45"/>
    <n v="283.10000000000002"/>
    <x v="33"/>
    <n v="2023"/>
    <n v="1"/>
  </r>
  <r>
    <s v="Wyandotte Creek"/>
    <d v="2023-02-28T00:00:00"/>
    <n v="50263.9"/>
    <n v="1982.1000000000001"/>
    <n v="853.5"/>
    <n v="191.4"/>
    <n v="3183.1"/>
    <n v="23603.899999999998"/>
    <n v="16312"/>
    <n v="246.7"/>
    <n v="132.80000000000001"/>
    <n v="18.899999999999999"/>
    <n v="0"/>
    <n v="40.83"/>
    <n v="277.52999999999997"/>
    <n v="678.9"/>
    <n v="1494.6000000000001"/>
    <n v="247.9"/>
    <n v="151.70000000000002"/>
    <n v="4290.8999999999978"/>
    <n v="244.93"/>
    <n v="5601.99"/>
    <n v="247.9"/>
    <x v="33"/>
    <n v="2023"/>
    <n v="2"/>
  </r>
  <r>
    <s v="Wyandotte Creek"/>
    <d v="2023-03-31T00:00:00"/>
    <n v="27844"/>
    <n v="2526.4"/>
    <n v="1047"/>
    <n v="370.3"/>
    <n v="4471.1000000000004"/>
    <n v="13780.6"/>
    <n v="4327.2"/>
    <n v="159.9"/>
    <n v="1.4"/>
    <n v="22.5"/>
    <n v="0"/>
    <n v="51.55"/>
    <n v="307.27"/>
    <n v="767.9"/>
    <n v="2128.8000000000002"/>
    <n v="349"/>
    <n v="23.9"/>
    <n v="1533.9999999999964"/>
    <n v="112.64"/>
    <n v="5133.74"/>
    <n v="349"/>
    <x v="33"/>
    <n v="2023"/>
    <n v="3"/>
  </r>
  <r>
    <s v="Wyandotte Creek"/>
    <d v="2023-04-30T00:00:00"/>
    <n v="8164.1"/>
    <n v="3078"/>
    <n v="1307.5"/>
    <n v="524.9"/>
    <n v="4602"/>
    <n v="4310.3999999999996"/>
    <n v="891.2"/>
    <n v="182.6"/>
    <n v="1170.5"/>
    <n v="22.5"/>
    <n v="0"/>
    <n v="73.88"/>
    <n v="297.36"/>
    <n v="852.9"/>
    <n v="2750"/>
    <n v="460.4"/>
    <n v="1193"/>
    <n v="-5079.2000000000025"/>
    <n v="142.88999999999999"/>
    <n v="3974.82"/>
    <n v="460.4"/>
    <x v="33"/>
    <n v="2023"/>
    <n v="4"/>
  </r>
  <r>
    <s v="Wyandotte Creek"/>
    <d v="2023-05-31T00:00:00"/>
    <n v="487.4"/>
    <n v="5547.4"/>
    <n v="922.4"/>
    <n v="648.29999999999995"/>
    <n v="3310.6"/>
    <n v="1726"/>
    <n v="39.4"/>
    <n v="587.5"/>
    <n v="6901.7000000000007"/>
    <n v="35"/>
    <n v="0"/>
    <n v="133.41"/>
    <n v="307.27"/>
    <n v="2717.7000000000003"/>
    <n v="3477.9"/>
    <n v="763.5"/>
    <n v="6936.7000000000007"/>
    <n v="-4593.8999999999942"/>
    <n v="169.79"/>
    <n v="2664.05"/>
    <n v="763.5"/>
    <x v="33"/>
    <n v="2023"/>
    <n v="5"/>
  </r>
  <r>
    <s v="Wyandotte Creek"/>
    <d v="2023-06-30T00:00:00"/>
    <n v="980.30000000000007"/>
    <n v="6037.7"/>
    <n v="417.5"/>
    <n v="254.6"/>
    <n v="1210.5999999999999"/>
    <n v="1426.3999999999999"/>
    <n v="122.1"/>
    <n v="485.3"/>
    <n v="6446.7999999999993"/>
    <n v="44"/>
    <n v="988.1"/>
    <n v="155.52000000000001"/>
    <n v="297.36"/>
    <n v="4356.3"/>
    <n v="1936.1"/>
    <n v="898.89999999999986"/>
    <n v="7478.9"/>
    <n v="-596.10000000000036"/>
    <n v="313.31"/>
    <n v="2308.56"/>
    <n v="898.89999999999986"/>
    <x v="33"/>
    <n v="2023"/>
    <n v="6"/>
  </r>
  <r>
    <s v="Wyandotte Creek"/>
    <d v="2023-07-31T00:00:00"/>
    <n v="155.1"/>
    <n v="5308.4"/>
    <n v="447.4"/>
    <n v="594.29999999999995"/>
    <n v="496.6"/>
    <n v="1540.2"/>
    <n v="17.200000000000003"/>
    <n v="687.3"/>
    <n v="7096.4"/>
    <n v="62.9"/>
    <n v="616"/>
    <n v="181.39"/>
    <n v="307.27"/>
    <n v="4806.0999999999995"/>
    <n v="1096.7"/>
    <n v="1045"/>
    <n v="7775.2999999999993"/>
    <n v="-115.89999999999964"/>
    <n v="411.82"/>
    <n v="1532.07"/>
    <n v="1045"/>
    <x v="33"/>
    <n v="2023"/>
    <n v="7"/>
  </r>
  <r>
    <s v="Wyandotte Creek"/>
    <d v="2023-08-31T00:00:00"/>
    <n v="1122.3000000000002"/>
    <n v="4347.7999999999993"/>
    <n v="444.5"/>
    <n v="493.2"/>
    <n v="410.7"/>
    <n v="1313.5"/>
    <n v="130.80000000000001"/>
    <n v="718.3"/>
    <n v="4362.5"/>
    <n v="78.2"/>
    <n v="0"/>
    <n v="164.65"/>
    <n v="307.27"/>
    <n v="4204.7"/>
    <n v="636.50000000000011"/>
    <n v="977.90000000000009"/>
    <n v="4440.7"/>
    <n v="-1317.7999999999993"/>
    <n v="228.59"/>
    <n v="1516.51"/>
    <n v="977.90000000000009"/>
    <x v="33"/>
    <n v="2023"/>
    <n v="8"/>
  </r>
  <r>
    <s v="Wyandotte Creek"/>
    <d v="2023-09-30T00:00:00"/>
    <n v="154.60000000000002"/>
    <n v="3010.5"/>
    <n v="372.2"/>
    <n v="373"/>
    <n v="358.8"/>
    <n v="1064.9000000000001"/>
    <n v="11.8"/>
    <n v="340.1"/>
    <n v="2570.3000000000002"/>
    <n v="62.9"/>
    <n v="1278.8"/>
    <n v="131.91"/>
    <n v="297.36"/>
    <n v="2998.8"/>
    <n v="384.70000000000005"/>
    <n v="832.80000000000007"/>
    <n v="3912.0000000000005"/>
    <n v="-632"/>
    <n v="152.69999999999999"/>
    <n v="1803.42"/>
    <n v="832.80000000000007"/>
    <x v="33"/>
    <n v="2023"/>
    <n v="9"/>
  </r>
  <r>
    <s v="Wyandotte Creek"/>
    <d v="2023-10-31T00:00:00"/>
    <n v="13769.3"/>
    <n v="2030.1000000000001"/>
    <n v="697.4"/>
    <n v="254.6"/>
    <n v="1729.3"/>
    <n v="2240.4"/>
    <n v="1962.5"/>
    <n v="444.6"/>
    <n v="2061.8999999999996"/>
    <n v="44"/>
    <n v="877.9"/>
    <n v="89.14"/>
    <n v="307.27"/>
    <n v="1690.6"/>
    <n v="594.09999999999991"/>
    <n v="564.4"/>
    <n v="2983.7999999999997"/>
    <n v="7958.6999999999971"/>
    <n v="164.52"/>
    <n v="1937.92"/>
    <n v="564.4"/>
    <x v="34"/>
    <n v="2023"/>
    <n v="10"/>
  </r>
  <r>
    <s v="Wyandotte Creek"/>
    <d v="2023-11-30T00:00:00"/>
    <n v="6273.3"/>
    <n v="1771"/>
    <n v="787.2"/>
    <n v="170.8"/>
    <n v="2800.7"/>
    <n v="2555.7000000000003"/>
    <n v="807.5"/>
    <n v="451.3"/>
    <n v="485.8"/>
    <n v="27.9"/>
    <n v="855.6"/>
    <n v="55.18"/>
    <n v="297.36"/>
    <n v="1067.5999999999999"/>
    <n v="874.1"/>
    <n v="338.1"/>
    <n v="1369.3000000000002"/>
    <n v="-1363.5999999999985"/>
    <n v="390.77"/>
    <n v="1768.21"/>
    <n v="338.1"/>
    <x v="34"/>
    <n v="2023"/>
    <n v="11"/>
  </r>
  <r>
    <s v="Wyandotte Creek"/>
    <d v="2023-12-31T00:00:00"/>
    <n v="8325.2999999999993"/>
    <n v="1517.7"/>
    <n v="670.6"/>
    <n v="143.4"/>
    <n v="2444.9"/>
    <n v="2902.4000000000005"/>
    <n v="1558.6999999999998"/>
    <n v="456.69999999999993"/>
    <n v="412.4"/>
    <n v="23.4"/>
    <n v="829.9"/>
    <n v="52.1"/>
    <n v="307.27"/>
    <n v="799.9"/>
    <n v="861.3"/>
    <n v="312"/>
    <n v="1265.7"/>
    <n v="208.70000000000437"/>
    <n v="137.49"/>
    <n v="2444.0700000000002"/>
    <n v="312"/>
    <x v="34"/>
    <n v="2023"/>
    <n v="12"/>
  </r>
  <r>
    <s v="Wyandotte Creek"/>
    <d v="2024-01-31T00:00:00"/>
    <n v="2619.5"/>
    <n v="1796.5"/>
    <n v="651.79999999999995"/>
    <n v="178.5"/>
    <n v="2629.7"/>
    <n v="1883.8"/>
    <n v="357.9"/>
    <n v="689.9"/>
    <n v="2365.1"/>
    <n v="18.899999999999999"/>
    <n v="842.4"/>
    <n v="46.19"/>
    <n v="307.27"/>
    <n v="1002.8"/>
    <n v="972.30000000000007"/>
    <n v="288.7"/>
    <n v="3226.4"/>
    <n v="-2053.3000000000011"/>
    <n v="96.19"/>
    <n v="2730.63"/>
    <n v="288.7"/>
    <x v="34"/>
    <n v="2024"/>
    <n v="1"/>
  </r>
  <r>
    <s v="Wyandotte Creek"/>
    <d v="2024-02-29T00:00:00"/>
    <n v="11866"/>
    <n v="2077.9"/>
    <n v="673"/>
    <n v="220"/>
    <n v="2717.2"/>
    <n v="1831.1999999999998"/>
    <n v="1173.7"/>
    <n v="250.8"/>
    <n v="761.09999999999991"/>
    <n v="18.899999999999999"/>
    <n v="0"/>
    <n v="41.53"/>
    <n v="287.45"/>
    <n v="1213.9000000000001"/>
    <n v="1084"/>
    <n v="261.5"/>
    <n v="779.99999999999989"/>
    <n v="3963.799999999992"/>
    <n v="115.52"/>
    <n v="1873.07"/>
    <n v="261.5"/>
    <x v="34"/>
    <n v="2024"/>
    <n v="2"/>
  </r>
  <r>
    <s v="Wyandotte Creek"/>
    <d v="2024-03-31T00:00:00"/>
    <n v="6304.5"/>
    <n v="3029"/>
    <n v="1113.7"/>
    <n v="478.2"/>
    <n v="4833.6000000000004"/>
    <n v="3429.4999999999995"/>
    <n v="666.6"/>
    <n v="160"/>
    <n v="1297.8"/>
    <n v="22.5"/>
    <n v="0"/>
    <n v="51.55"/>
    <n v="307.27"/>
    <n v="1520.9"/>
    <n v="1986.3999999999999"/>
    <n v="355"/>
    <n v="1320.3"/>
    <n v="-5730.9"/>
    <n v="90.85"/>
    <n v="2583.11"/>
    <n v="355"/>
    <x v="34"/>
    <n v="2024"/>
    <n v="3"/>
  </r>
  <r>
    <s v="Wyandotte Creek"/>
    <d v="2024-04-30T00:00:00"/>
    <n v="9078.1"/>
    <n v="3144.7999999999997"/>
    <n v="1113.9000000000001"/>
    <n v="582.1"/>
    <n v="3822.8"/>
    <n v="1911.3000000000002"/>
    <n v="1066.6000000000001"/>
    <n v="181.9"/>
    <n v="2910.3"/>
    <n v="22.5"/>
    <n v="0"/>
    <n v="73.88"/>
    <n v="297.36"/>
    <n v="1769.5"/>
    <n v="1957.3999999999999"/>
    <n v="466.20000000000005"/>
    <n v="2932.8"/>
    <n v="653.60000000000218"/>
    <n v="180.81"/>
    <n v="1812.7"/>
    <n v="466.20000000000005"/>
    <x v="34"/>
    <n v="2024"/>
    <n v="4"/>
  </r>
  <r>
    <s v="Wyandotte Creek"/>
    <d v="2024-05-31T00:00:00"/>
    <n v="0"/>
    <n v="5467.5"/>
    <n v="528.9"/>
    <n v="411"/>
    <n v="1645.5"/>
    <n v="1458.3999999999999"/>
    <n v="0"/>
    <n v="582.40000000000009"/>
    <n v="7279.9"/>
    <n v="35"/>
    <n v="0"/>
    <n v="133.41"/>
    <n v="307.27"/>
    <n v="3881.7000000000003"/>
    <n v="1996.8000000000002"/>
    <n v="759.90000000000009"/>
    <n v="7314.9"/>
    <n v="-2018.7999999999975"/>
    <n v="161.5"/>
    <n v="1654.43"/>
    <n v="759.90000000000009"/>
    <x v="34"/>
    <n v="2024"/>
    <n v="5"/>
  </r>
  <r>
    <s v="Wyandotte Creek"/>
    <d v="2024-06-30T00:00:00"/>
    <n v="17.799999999999997"/>
    <n v="5899.7000000000007"/>
    <n v="349.9"/>
    <n v="328.5"/>
    <n v="498"/>
    <n v="1429.7"/>
    <n v="0.7"/>
    <n v="485.3"/>
    <n v="6985"/>
    <n v="44"/>
    <n v="997.6"/>
    <n v="155.52000000000001"/>
    <n v="297.36"/>
    <n v="5125"/>
    <n v="1103.2"/>
    <n v="894.9"/>
    <n v="8026.6"/>
    <n v="-52.5"/>
    <n v="472.71"/>
    <n v="1004.33"/>
    <n v="894.9"/>
    <x v="34"/>
    <n v="2024"/>
    <n v="6"/>
  </r>
  <r>
    <s v="Wyandotte Creek"/>
    <d v="2024-07-31T00:00:00"/>
    <n v="0"/>
    <n v="5549.3"/>
    <n v="365.1"/>
    <n v="625.70000000000005"/>
    <n v="140.80000000000001"/>
    <n v="1535.1"/>
    <n v="0"/>
    <n v="714.90000000000009"/>
    <n v="6486.7999999999993"/>
    <n v="62.9"/>
    <n v="714.7"/>
    <n v="181.39"/>
    <n v="307.27"/>
    <n v="5540.2"/>
    <n v="634.79999999999995"/>
    <n v="1046.8"/>
    <n v="7264.3999999999987"/>
    <n v="-619.50000000000182"/>
    <n v="635.04"/>
    <n v="845.74"/>
    <n v="1046.8"/>
    <x v="34"/>
    <n v="2024"/>
    <n v="7"/>
  </r>
  <r>
    <s v="Wyandotte Creek"/>
    <d v="2024-08-31T00:00:00"/>
    <n v="3631.9"/>
    <n v="4027.6000000000004"/>
    <n v="580.70000000000005"/>
    <n v="462.8"/>
    <n v="605.79999999999995"/>
    <n v="1275.4000000000001"/>
    <n v="417.8"/>
    <n v="833.1"/>
    <n v="4110.5"/>
    <n v="78.2"/>
    <n v="0"/>
    <n v="164.65"/>
    <n v="307.27"/>
    <n v="3994.5"/>
    <n v="495.90000000000003"/>
    <n v="953.40000000000009"/>
    <n v="4188.7"/>
    <n v="570.89999999999964"/>
    <n v="330.45"/>
    <n v="1136.8599999999999"/>
    <n v="953.40000000000009"/>
    <x v="34"/>
    <n v="2024"/>
    <n v="8"/>
  </r>
  <r>
    <s v="Wyandotte Creek"/>
    <d v="2024-09-30T00:00:00"/>
    <n v="1782.6"/>
    <n v="2930.8"/>
    <n v="492.4"/>
    <n v="368.2"/>
    <n v="784"/>
    <n v="1123.0999999999999"/>
    <n v="158.29999999999998"/>
    <n v="338"/>
    <n v="2223.4"/>
    <n v="62.9"/>
    <n v="1183.5"/>
    <n v="131.91"/>
    <n v="297.36"/>
    <n v="2844.8"/>
    <n v="454"/>
    <n v="849.40000000000009"/>
    <n v="3469.8"/>
    <n v="-93.099999999998545"/>
    <n v="520.03"/>
    <n v="949.41"/>
    <n v="849.40000000000009"/>
    <x v="34"/>
    <n v="2024"/>
    <n v="9"/>
  </r>
  <r>
    <s v="Wyandotte Creek"/>
    <d v="2024-10-31T00:00:00"/>
    <n v="193"/>
    <n v="2190.2999999999997"/>
    <n v="501.1"/>
    <n v="306.3"/>
    <n v="717.7"/>
    <n v="1414.7"/>
    <n v="18.3"/>
    <n v="414.29999999999995"/>
    <n v="3583.7"/>
    <n v="44"/>
    <n v="973.6"/>
    <n v="89.14"/>
    <n v="307.27"/>
    <n v="2144.5"/>
    <n v="352.1"/>
    <n v="563.20000000000005"/>
    <n v="4601.3"/>
    <n v="-205.40000000000146"/>
    <n v="253.45"/>
    <n v="1036.8599999999999"/>
    <n v="563.20000000000005"/>
    <x v="35"/>
    <n v="2024"/>
    <n v="10"/>
  </r>
  <r>
    <s v="Wyandotte Creek"/>
    <d v="2024-11-30T00:00:00"/>
    <n v="5368.2000000000007"/>
    <n v="1549.9"/>
    <n v="447"/>
    <n v="187.7"/>
    <n v="961.2"/>
    <n v="1646.2"/>
    <n v="804.09999999999991"/>
    <n v="451.3"/>
    <n v="1636.9"/>
    <n v="27.9"/>
    <n v="910.9"/>
    <n v="55.18"/>
    <n v="297.36"/>
    <n v="1409.8999999999999"/>
    <n v="327.59999999999997"/>
    <n v="342.29999999999995"/>
    <n v="2575.7000000000003"/>
    <n v="2238.7000000000007"/>
    <n v="218.7"/>
    <n v="1059.81"/>
    <n v="342.29999999999995"/>
    <x v="35"/>
    <n v="2024"/>
    <n v="11"/>
  </r>
  <r>
    <s v="Wyandotte Creek"/>
    <d v="2024-12-31T00:00:00"/>
    <n v="1953.5"/>
    <n v="1521.6"/>
    <n v="360.4"/>
    <n v="183.2"/>
    <n v="1046.5999999999999"/>
    <n v="1534.9"/>
    <n v="235.10000000000002"/>
    <n v="456.69999999999993"/>
    <n v="2666.6"/>
    <n v="23.4"/>
    <n v="917.3"/>
    <n v="52.1"/>
    <n v="307.27"/>
    <n v="1346.8000000000002"/>
    <n v="358.09999999999997"/>
    <n v="318.29999999999995"/>
    <n v="3607.2999999999997"/>
    <n v="540.50000000000546"/>
    <n v="186.67"/>
    <n v="1099.74"/>
    <n v="318.29999999999995"/>
    <x v="35"/>
    <n v="2024"/>
    <n v="12"/>
  </r>
  <r>
    <s v="Wyandotte Creek"/>
    <d v="2025-01-31T00:00:00"/>
    <n v="9364.7999999999993"/>
    <n v="1391.6"/>
    <n v="604.79999999999995"/>
    <n v="135"/>
    <n v="2155.4"/>
    <n v="3115.5"/>
    <n v="1630.1"/>
    <n v="687.9"/>
    <n v="440.8"/>
    <n v="18.899999999999999"/>
    <n v="772"/>
    <n v="50.48"/>
    <n v="307.27"/>
    <n v="916.90000000000009"/>
    <n v="609.70000000000005"/>
    <n v="299.89999999999998"/>
    <n v="1231.7"/>
    <n v="1176.5"/>
    <n v="151.79"/>
    <n v="1544.73"/>
    <n v="299.89999999999998"/>
    <x v="35"/>
    <n v="2025"/>
    <n v="1"/>
  </r>
  <r>
    <s v="Wyandotte Creek"/>
    <d v="2025-02-28T00:00:00"/>
    <n v="6513.7999999999993"/>
    <n v="2369.9"/>
    <n v="746.8"/>
    <n v="261.89999999999998"/>
    <n v="2915.2"/>
    <n v="1652.3999999999999"/>
    <n v="703.59999999999991"/>
    <n v="264.10000000000002"/>
    <n v="1982.8000000000002"/>
    <n v="18.899999999999999"/>
    <n v="0"/>
    <n v="41.95"/>
    <n v="277.52999999999997"/>
    <n v="1672"/>
    <n v="959.8"/>
    <n v="258.5"/>
    <n v="2001.7000000000003"/>
    <n v="-139.80000000000291"/>
    <n v="147.16999999999999"/>
    <n v="1120"/>
    <n v="258.5"/>
    <x v="35"/>
    <n v="2025"/>
    <n v="2"/>
  </r>
  <r>
    <s v="Wyandotte Creek"/>
    <d v="2025-03-31T00:00:00"/>
    <n v="6206.1"/>
    <n v="2605"/>
    <n v="888.6"/>
    <n v="450.8"/>
    <n v="3331.8"/>
    <n v="1238"/>
    <n v="534"/>
    <n v="159"/>
    <n v="803.5"/>
    <n v="22.5"/>
    <n v="0"/>
    <n v="54.48"/>
    <n v="307.27"/>
    <n v="1832.5"/>
    <n v="1223.3000000000002"/>
    <n v="364.4"/>
    <n v="826"/>
    <n v="-1810.6999999999971"/>
    <n v="127.59"/>
    <n v="1314.33"/>
    <n v="364.4"/>
    <x v="35"/>
    <n v="2025"/>
    <n v="3"/>
  </r>
  <r>
    <s v="Wyandotte Creek"/>
    <d v="2025-04-30T00:00:00"/>
    <n v="2037.3999999999999"/>
    <n v="3726.5"/>
    <n v="696.4"/>
    <n v="699.2"/>
    <n v="2646.9"/>
    <n v="1428.5999999999997"/>
    <n v="139.9"/>
    <n v="176.29999999999998"/>
    <n v="5711.7000000000007"/>
    <n v="21.7"/>
    <n v="0"/>
    <n v="70.8"/>
    <n v="297.36"/>
    <n v="2938.4"/>
    <n v="1487.3"/>
    <n v="454.4"/>
    <n v="5733.4000000000005"/>
    <n v="-1288.7000000000025"/>
    <n v="483.84"/>
    <n v="745.37"/>
    <n v="454.4"/>
    <x v="35"/>
    <n v="2025"/>
    <n v="4"/>
  </r>
  <r>
    <s v="Wyandotte Creek"/>
    <d v="2025-05-31T00:00:00"/>
    <n v="7742.4"/>
    <n v="4394.5999999999995"/>
    <n v="898.8"/>
    <n v="311.5"/>
    <n v="2634"/>
    <n v="1699.8999999999996"/>
    <n v="614.79999999999995"/>
    <n v="567.5"/>
    <n v="4532.8999999999996"/>
    <n v="33.9"/>
    <n v="0"/>
    <n v="137.94"/>
    <n v="307.27"/>
    <n v="3144.9"/>
    <n v="1561.1"/>
    <n v="756.19999999999993"/>
    <n v="4566.7999999999993"/>
    <n v="1944.5999999999985"/>
    <n v="190.63"/>
    <n v="1204.8599999999999"/>
    <n v="756.19999999999993"/>
    <x v="35"/>
    <n v="2025"/>
    <n v="5"/>
  </r>
  <r>
    <s v="Wyandotte Creek"/>
    <d v="2025-06-30T00:00:00"/>
    <n v="0"/>
    <n v="6391.3"/>
    <n v="528"/>
    <n v="437.5"/>
    <n v="1599.5"/>
    <n v="1658.5000000000002"/>
    <n v="0"/>
    <n v="472.40000000000003"/>
    <n v="7738.1"/>
    <n v="42.6"/>
    <n v="1042.4000000000001"/>
    <n v="155"/>
    <n v="297.36"/>
    <n v="5555.1"/>
    <n v="1273.5999999999999"/>
    <n v="895.19999999999993"/>
    <n v="8823.1"/>
    <n v="-1368.8999999999996"/>
    <n v="690.73"/>
    <n v="574.76"/>
    <n v="895.19999999999993"/>
    <x v="35"/>
    <n v="2025"/>
    <n v="6"/>
  </r>
  <r>
    <s v="Wyandotte Creek"/>
    <d v="2025-07-31T00:00:00"/>
    <n v="63.7"/>
    <n v="5697.4"/>
    <n v="365.3"/>
    <n v="695"/>
    <n v="406.4"/>
    <n v="1677.1999999999998"/>
    <n v="5.5"/>
    <n v="696.7"/>
    <n v="7116.4"/>
    <n v="60.8"/>
    <n v="766.2"/>
    <n v="181.81"/>
    <n v="307.27"/>
    <n v="5730.5"/>
    <n v="661.9"/>
    <n v="1060.4000000000001"/>
    <n v="7943.4"/>
    <n v="-475.89999999999782"/>
    <n v="997.98"/>
    <n v="544.54999999999995"/>
    <n v="1060.4000000000001"/>
    <x v="35"/>
    <n v="2025"/>
    <n v="7"/>
  </r>
  <r>
    <s v="Wyandotte Creek"/>
    <d v="2025-08-31T00:00:00"/>
    <n v="99.4"/>
    <n v="4423.6000000000004"/>
    <n v="358.6"/>
    <n v="525"/>
    <n v="203.8"/>
    <n v="1446.3999999999999"/>
    <n v="6.5"/>
    <n v="813.8"/>
    <n v="5029.5"/>
    <n v="75.599999999999994"/>
    <n v="0"/>
    <n v="161.69999999999999"/>
    <n v="307.27"/>
    <n v="4627.5"/>
    <n v="321.2"/>
    <n v="955.6"/>
    <n v="5105.1000000000004"/>
    <n v="-1617.5"/>
    <n v="878.77"/>
    <n v="527.97"/>
    <n v="955.6"/>
    <x v="35"/>
    <n v="2025"/>
    <n v="8"/>
  </r>
  <r>
    <s v="Wyandotte Creek"/>
    <d v="2025-09-30T00:00:00"/>
    <n v="8481.2999999999993"/>
    <n v="2767.3999999999996"/>
    <n v="364.3"/>
    <n v="278.89999999999998"/>
    <n v="849.2"/>
    <n v="1535.1000000000001"/>
    <n v="976.6"/>
    <n v="342.8"/>
    <n v="1866.9"/>
    <n v="60.8"/>
    <n v="1303.2"/>
    <n v="131.71"/>
    <n v="297.36"/>
    <n v="2742.2999999999997"/>
    <n v="303.90000000000003"/>
    <n v="810.5"/>
    <n v="3230.9000000000005"/>
    <n v="5408.7000000000044"/>
    <n v="546.54999999999995"/>
    <n v="557.09"/>
    <n v="810.5"/>
    <x v="35"/>
    <n v="2025"/>
    <n v="9"/>
  </r>
  <r>
    <s v="Wyandotte Creek"/>
    <d v="2025-10-31T00:00:00"/>
    <n v="1671.4"/>
    <n v="2272.6999999999998"/>
    <n v="680.1"/>
    <n v="317.60000000000002"/>
    <n v="2119.6"/>
    <n v="1864.6"/>
    <n v="153.1"/>
    <n v="457.70000000000005"/>
    <n v="3491.3999999999996"/>
    <n v="42.6"/>
    <n v="1025.5"/>
    <n v="88.53"/>
    <n v="307.27"/>
    <n v="2059.1"/>
    <n v="531.19999999999993"/>
    <n v="578.79999999999995"/>
    <n v="4559.5"/>
    <n v="-1055.7999999999993"/>
    <n v="264.63"/>
    <n v="518.47"/>
    <n v="578.79999999999995"/>
    <x v="36"/>
    <n v="2025"/>
    <n v="10"/>
  </r>
  <r>
    <s v="Wyandotte Creek"/>
    <d v="2025-11-30T00:00:00"/>
    <n v="14528.3"/>
    <n v="1729.1000000000001"/>
    <n v="634.20000000000005"/>
    <n v="204.3"/>
    <n v="2555.3000000000002"/>
    <n v="3024.8999999999996"/>
    <n v="2909.6"/>
    <n v="485.30000000000007"/>
    <n v="579"/>
    <n v="26.9"/>
    <n v="965.7"/>
    <n v="55.79"/>
    <n v="297.36"/>
    <n v="1355.6"/>
    <n v="577.79999999999995"/>
    <n v="345"/>
    <n v="1571.6000000000001"/>
    <n v="4902.399999999996"/>
    <n v="398.63"/>
    <n v="723.27"/>
    <n v="345"/>
    <x v="36"/>
    <n v="2025"/>
    <n v="11"/>
  </r>
  <r>
    <s v="Wyandotte Creek"/>
    <d v="2025-12-31T00:00:00"/>
    <n v="24676.9"/>
    <n v="1369.7"/>
    <n v="530.79999999999995"/>
    <n v="150.1"/>
    <n v="2742.2"/>
    <n v="10592.599999999999"/>
    <n v="4671.2999999999993"/>
    <n v="434.6"/>
    <n v="359"/>
    <n v="22.6"/>
    <n v="824.9"/>
    <n v="51.61"/>
    <n v="307.27"/>
    <n v="825.3"/>
    <n v="694.4"/>
    <n v="310.7"/>
    <n v="1206.5"/>
    <n v="5702.5"/>
    <n v="303.52"/>
    <n v="1504.39"/>
    <n v="310.7"/>
    <x v="36"/>
    <n v="2025"/>
    <n v="12"/>
  </r>
  <r>
    <s v="Wyandotte Creek"/>
    <d v="2026-01-31T00:00:00"/>
    <n v="45298.899999999994"/>
    <n v="1382.3000000000002"/>
    <n v="532"/>
    <n v="147.5"/>
    <n v="2738.8"/>
    <n v="32151.9"/>
    <n v="11485.099999999999"/>
    <n v="672.7"/>
    <n v="361.9"/>
    <n v="18.2"/>
    <n v="850.2"/>
    <n v="46.19"/>
    <n v="307.27"/>
    <n v="556.9"/>
    <n v="972.9"/>
    <n v="276.70000000000005"/>
    <n v="1230.3"/>
    <n v="-2304.2999999999956"/>
    <n v="319.64999999999998"/>
    <n v="4745.8500000000004"/>
    <n v="276.70000000000005"/>
    <x v="36"/>
    <n v="2026"/>
    <n v="1"/>
  </r>
  <r>
    <s v="Wyandotte Creek"/>
    <d v="2026-02-28T00:00:00"/>
    <n v="20725.900000000001"/>
    <n v="1887.8"/>
    <n v="717.5"/>
    <n v="212.9"/>
    <n v="3766.2"/>
    <n v="12580.7"/>
    <n v="2866.3999999999996"/>
    <n v="240.8"/>
    <n v="117.1"/>
    <n v="18.2"/>
    <n v="0"/>
    <n v="40.83"/>
    <n v="277.52999999999997"/>
    <n v="627"/>
    <n v="1473.6999999999998"/>
    <n v="243.2"/>
    <n v="135.29999999999998"/>
    <n v="-1167.8000000000065"/>
    <n v="156.44999999999999"/>
    <n v="3270.42"/>
    <n v="243.2"/>
    <x v="36"/>
    <n v="2026"/>
    <n v="2"/>
  </r>
  <r>
    <s v="Wyandotte Creek"/>
    <d v="2026-03-31T00:00:00"/>
    <n v="30262.3"/>
    <n v="2927.2"/>
    <n v="1029.8"/>
    <n v="506.6"/>
    <n v="6222.4"/>
    <n v="16208"/>
    <n v="6879.1"/>
    <n v="155.80000000000001"/>
    <n v="177.7"/>
    <n v="21.7"/>
    <n v="0"/>
    <n v="51.55"/>
    <n v="307.27"/>
    <n v="877"/>
    <n v="2556.7999999999997"/>
    <n v="340.8"/>
    <n v="199.39999999999998"/>
    <n v="-3126.5999999999985"/>
    <n v="836.06"/>
    <n v="3495.34"/>
    <n v="340.8"/>
    <x v="36"/>
    <n v="2026"/>
    <n v="3"/>
  </r>
  <r>
    <s v="Wyandotte Creek"/>
    <d v="2026-04-30T00:00:00"/>
    <n v="26237.9"/>
    <n v="3193.2"/>
    <n v="1390.1"/>
    <n v="545.6"/>
    <n v="5016.8999999999996"/>
    <n v="9229"/>
    <n v="4599.7"/>
    <n v="182.6"/>
    <n v="834.09999999999991"/>
    <n v="22.5"/>
    <n v="0"/>
    <n v="73.88"/>
    <n v="297.36"/>
    <n v="776.5"/>
    <n v="2962.3"/>
    <n v="456.8"/>
    <n v="856.59999999999991"/>
    <n v="3394.4000000000015"/>
    <n v="182.79"/>
    <n v="3133.64"/>
    <n v="456.8"/>
    <x v="36"/>
    <n v="2026"/>
    <n v="4"/>
  </r>
  <r>
    <s v="Wyandotte Creek"/>
    <d v="2026-05-31T00:00:00"/>
    <n v="1335.2"/>
    <n v="5492.5"/>
    <n v="1362.1"/>
    <n v="756.6"/>
    <n v="4384"/>
    <n v="2902.2999999999997"/>
    <n v="150.19999999999999"/>
    <n v="587.5"/>
    <n v="5870.8"/>
    <n v="35"/>
    <n v="0"/>
    <n v="133.41"/>
    <n v="307.27"/>
    <n v="2006.6000000000001"/>
    <n v="4242.5"/>
    <n v="754.5"/>
    <n v="5905.8"/>
    <n v="-7639.8999999999978"/>
    <n v="95.39"/>
    <n v="3038.8"/>
    <n v="754.5"/>
    <x v="36"/>
    <n v="2026"/>
    <n v="5"/>
  </r>
  <r>
    <s v="Wyandotte Creek"/>
    <d v="2026-06-30T00:00:00"/>
    <n v="459.79999999999995"/>
    <n v="5889.7000000000007"/>
    <n v="496.2"/>
    <n v="396.3"/>
    <n v="1925.5"/>
    <n v="1464.5000000000002"/>
    <n v="54.599999999999994"/>
    <n v="485.3"/>
    <n v="6361.4"/>
    <n v="44"/>
    <n v="956"/>
    <n v="155.52000000000001"/>
    <n v="297.36"/>
    <n v="3862.4"/>
    <n v="2423.3999999999996"/>
    <n v="892.7"/>
    <n v="7361.4"/>
    <n v="-1997.7999999999975"/>
    <n v="201.6"/>
    <n v="1461.25"/>
    <n v="892.7"/>
    <x v="36"/>
    <n v="2026"/>
    <n v="6"/>
  </r>
  <r>
    <s v="Wyandotte Creek"/>
    <d v="2026-07-31T00:00:00"/>
    <n v="187.2"/>
    <n v="5682"/>
    <n v="467.7"/>
    <n v="631.9"/>
    <n v="707"/>
    <n v="1526.3"/>
    <n v="21.7"/>
    <n v="687.3"/>
    <n v="6882.1"/>
    <n v="62.9"/>
    <n v="628"/>
    <n v="181.39"/>
    <n v="307.27"/>
    <n v="4906.5"/>
    <n v="1407.4"/>
    <n v="1042.3"/>
    <n v="7573"/>
    <n v="-921.39999999999964"/>
    <n v="731.12"/>
    <n v="983.54"/>
    <n v="1042.3"/>
    <x v="36"/>
    <n v="2026"/>
    <n v="7"/>
  </r>
  <r>
    <s v="Wyandotte Creek"/>
    <d v="2026-08-31T00:00:00"/>
    <n v="0"/>
    <n v="4688.5"/>
    <n v="386.5"/>
    <n v="483.7"/>
    <n v="363.4"/>
    <n v="1327.6"/>
    <n v="0"/>
    <n v="718.3"/>
    <n v="5089.7"/>
    <n v="78.2"/>
    <n v="0"/>
    <n v="164.65"/>
    <n v="307.27"/>
    <n v="4440"/>
    <n v="732.3"/>
    <n v="983.7"/>
    <n v="5167.8999999999996"/>
    <n v="-1816.3000000000011"/>
    <n v="403.47"/>
    <n v="1133.2"/>
    <n v="983.7"/>
    <x v="36"/>
    <n v="2026"/>
    <n v="8"/>
  </r>
  <r>
    <s v="Wyandotte Creek"/>
    <d v="2026-09-30T00:00:00"/>
    <n v="5555.3"/>
    <n v="2734.5"/>
    <n v="555.9"/>
    <n v="311.2"/>
    <n v="1158.8"/>
    <n v="1167.2"/>
    <n v="668.8"/>
    <n v="345.8"/>
    <n v="2131.9"/>
    <n v="62.9"/>
    <n v="1171.2"/>
    <n v="131.91"/>
    <n v="297.36"/>
    <n v="2427"/>
    <n v="618.69999999999993"/>
    <n v="834.90000000000009"/>
    <n v="3366.0000000000005"/>
    <n v="2813.8000000000011"/>
    <n v="290.58"/>
    <n v="1097.43"/>
    <n v="834.90000000000009"/>
    <x v="36"/>
    <n v="2026"/>
    <n v="9"/>
  </r>
  <r>
    <s v="Wyandotte Creek"/>
    <d v="2026-10-31T00:00:00"/>
    <n v="0"/>
    <n v="2489"/>
    <n v="561.70000000000005"/>
    <n v="337.3"/>
    <n v="1030.7"/>
    <n v="1489"/>
    <n v="0"/>
    <n v="461.1"/>
    <n v="3733.7"/>
    <n v="44"/>
    <n v="997.8"/>
    <n v="89.14"/>
    <n v="307.27"/>
    <n v="2303.4"/>
    <n v="522.9"/>
    <n v="566.1"/>
    <n v="4775.5"/>
    <n v="-1027.1000000000004"/>
    <n v="259.43"/>
    <n v="1144.54"/>
    <n v="566.1"/>
    <x v="37"/>
    <n v="2026"/>
    <n v="10"/>
  </r>
  <r>
    <s v="Wyandotte Creek"/>
    <d v="2026-11-30T00:00:00"/>
    <n v="10610.7"/>
    <n v="1621.3999999999999"/>
    <n v="463.8"/>
    <n v="187.4"/>
    <n v="1285.8"/>
    <n v="2313.7999999999997"/>
    <n v="1448.4"/>
    <n v="478.9"/>
    <n v="1274.9000000000001"/>
    <n v="27.9"/>
    <n v="876.1"/>
    <n v="55.18"/>
    <n v="297.36"/>
    <n v="1350.3000000000002"/>
    <n v="458.59999999999997"/>
    <n v="344"/>
    <n v="2178.9"/>
    <n v="5333.6000000000022"/>
    <n v="199.72"/>
    <n v="1209.18"/>
    <n v="344"/>
    <x v="37"/>
    <n v="2026"/>
    <n v="11"/>
  </r>
  <r>
    <s v="Wyandotte Creek"/>
    <d v="2026-12-31T00:00:00"/>
    <n v="8145.9000000000005"/>
    <n v="1299.5"/>
    <n v="584.20000000000005"/>
    <n v="124.6"/>
    <n v="1988.8"/>
    <n v="2829.7"/>
    <n v="1289.2"/>
    <n v="429.9"/>
    <n v="367.7"/>
    <n v="23.4"/>
    <n v="811.6"/>
    <n v="52.1"/>
    <n v="307.27"/>
    <n v="790.50000000000011"/>
    <n v="633.4"/>
    <n v="311.8"/>
    <n v="1202.7"/>
    <n v="1114.3999999999978"/>
    <n v="150"/>
    <n v="1520.92"/>
    <n v="311.8"/>
    <x v="37"/>
    <n v="2026"/>
    <n v="12"/>
  </r>
  <r>
    <s v="Wyandotte Creek"/>
    <d v="2027-01-31T00:00:00"/>
    <n v="26542"/>
    <n v="1584.3999999999999"/>
    <n v="693.5"/>
    <n v="143.4"/>
    <n v="2521.5"/>
    <n v="12850"/>
    <n v="6126.2999999999993"/>
    <n v="655.29999999999995"/>
    <n v="370.9"/>
    <n v="18.899999999999999"/>
    <n v="787"/>
    <n v="46.19"/>
    <n v="307.27"/>
    <n v="735.9"/>
    <n v="991.69999999999993"/>
    <n v="281.79999999999995"/>
    <n v="1176.8000000000002"/>
    <n v="3426.4000000000051"/>
    <n v="221.58"/>
    <n v="2952.78"/>
    <n v="281.79999999999995"/>
    <x v="37"/>
    <n v="2027"/>
    <n v="1"/>
  </r>
  <r>
    <s v="Wyandotte Creek"/>
    <d v="2027-02-28T00:00:00"/>
    <n v="31321.600000000002"/>
    <n v="2107.1999999999998"/>
    <n v="902.2"/>
    <n v="198.5"/>
    <n v="3362.1"/>
    <n v="14313.999999999998"/>
    <n v="7360.4000000000005"/>
    <n v="246.7"/>
    <n v="154.19999999999999"/>
    <n v="18.899999999999999"/>
    <n v="0"/>
    <n v="40.83"/>
    <n v="277.52999999999997"/>
    <n v="788.40000000000009"/>
    <n v="1517.3000000000002"/>
    <n v="249.70000000000002"/>
    <n v="173.1"/>
    <n v="3253.3999999999978"/>
    <n v="724.2"/>
    <n v="2697.33"/>
    <n v="249.70000000000002"/>
    <x v="37"/>
    <n v="2027"/>
    <n v="2"/>
  </r>
  <r>
    <s v="Wyandotte Creek"/>
    <d v="2027-03-31T00:00:00"/>
    <n v="17073"/>
    <n v="2958.7"/>
    <n v="1218.8"/>
    <n v="435.8"/>
    <n v="5221.5"/>
    <n v="8928.2000000000007"/>
    <n v="3357.3999999999996"/>
    <n v="160.6"/>
    <n v="10.199999999999999"/>
    <n v="22.5"/>
    <n v="0"/>
    <n v="51.55"/>
    <n v="307.27"/>
    <n v="943.6"/>
    <n v="2450.9"/>
    <n v="348.1"/>
    <n v="32.700000000000003"/>
    <n v="-4827.5000000000018"/>
    <n v="151.82"/>
    <n v="3889.85"/>
    <n v="348.1"/>
    <x v="37"/>
    <n v="2027"/>
    <n v="3"/>
  </r>
  <r>
    <s v="Wyandotte Creek"/>
    <d v="2027-04-30T00:00:00"/>
    <n v="8678.6"/>
    <n v="3383.1"/>
    <n v="1306"/>
    <n v="589"/>
    <n v="4789.3"/>
    <n v="2213.6"/>
    <n v="930.19999999999993"/>
    <n v="182.6"/>
    <n v="1917.2"/>
    <n v="22.5"/>
    <n v="0"/>
    <n v="73.88"/>
    <n v="297.36"/>
    <n v="1191.7"/>
    <n v="2780.2999999999997"/>
    <n v="457.8"/>
    <n v="1939.7"/>
    <n v="-2317.7000000000007"/>
    <n v="99.28"/>
    <n v="2966.47"/>
    <n v="457.8"/>
    <x v="37"/>
    <n v="2027"/>
    <n v="4"/>
  </r>
  <r>
    <s v="Wyandotte Creek"/>
    <d v="2027-05-31T00:00:00"/>
    <n v="2875.1"/>
    <n v="5784.3"/>
    <n v="1303.4000000000001"/>
    <n v="685.6"/>
    <n v="3928.3"/>
    <n v="1854.6000000000004"/>
    <n v="287"/>
    <n v="587.5"/>
    <n v="6285.4"/>
    <n v="35"/>
    <n v="0"/>
    <n v="133.41"/>
    <n v="307.27"/>
    <n v="2774.1000000000004"/>
    <n v="3695.8"/>
    <n v="757.90000000000009"/>
    <n v="6320.4"/>
    <n v="-4477.2000000000007"/>
    <n v="163.19"/>
    <n v="1977.06"/>
    <n v="757.90000000000009"/>
    <x v="37"/>
    <n v="2027"/>
    <n v="5"/>
  </r>
  <r>
    <s v="Wyandotte Creek"/>
    <d v="2027-06-30T00:00:00"/>
    <n v="0"/>
    <n v="6370"/>
    <n v="430.7"/>
    <n v="424.3"/>
    <n v="1389.3"/>
    <n v="1452.6999999999998"/>
    <n v="0"/>
    <n v="485.3"/>
    <n v="7280.2000000000007"/>
    <n v="44"/>
    <n v="991.4"/>
    <n v="155.52000000000001"/>
    <n v="297.36"/>
    <n v="4746.9000000000005"/>
    <n v="2047.4"/>
    <n v="904.4"/>
    <n v="8315.6"/>
    <n v="-1332.1000000000004"/>
    <n v="582.26"/>
    <n v="998.88"/>
    <n v="904.4"/>
    <x v="37"/>
    <n v="2027"/>
    <n v="6"/>
  </r>
  <r>
    <s v="Wyandotte Creek"/>
    <d v="2027-07-31T00:00:00"/>
    <n v="218.10000000000002"/>
    <n v="5620.5"/>
    <n v="391.3"/>
    <n v="628.79999999999995"/>
    <n v="375.3"/>
    <n v="1482.1000000000001"/>
    <n v="22.9"/>
    <n v="687.3"/>
    <n v="6800.2999999999993"/>
    <n v="62.9"/>
    <n v="710.5"/>
    <n v="181.39"/>
    <n v="307.27"/>
    <n v="5198.3999999999996"/>
    <n v="1050.9000000000001"/>
    <n v="1037.7"/>
    <n v="7573.6999999999989"/>
    <n v="-378.79999999999927"/>
    <n v="667.74"/>
    <n v="934.16"/>
    <n v="1037.7"/>
    <x v="37"/>
    <n v="2027"/>
    <n v="7"/>
  </r>
  <r>
    <s v="Wyandotte Creek"/>
    <d v="2027-08-31T00:00:00"/>
    <n v="2675.3"/>
    <n v="4424"/>
    <n v="414.7"/>
    <n v="469.9"/>
    <n v="313.5"/>
    <n v="1427"/>
    <n v="245.5"/>
    <n v="718.3"/>
    <n v="5114.1000000000004"/>
    <n v="78.2"/>
    <n v="0"/>
    <n v="164.65"/>
    <n v="307.27"/>
    <n v="4321.3999999999996"/>
    <n v="572.6"/>
    <n v="974.90000000000009"/>
    <n v="5192.3"/>
    <n v="829.70000000000073"/>
    <n v="551.85"/>
    <n v="988.08"/>
    <n v="974.90000000000009"/>
    <x v="37"/>
    <n v="2027"/>
    <n v="8"/>
  </r>
  <r>
    <s v="Wyandotte Creek"/>
    <d v="2027-09-30T00:00:00"/>
    <n v="612.29999999999995"/>
    <n v="3189.1"/>
    <n v="524.20000000000005"/>
    <n v="360.6"/>
    <n v="772.8"/>
    <n v="1117.7999999999997"/>
    <n v="65.900000000000006"/>
    <n v="335.3"/>
    <n v="2391.9"/>
    <n v="62.9"/>
    <n v="1298.2"/>
    <n v="131.91"/>
    <n v="297.36"/>
    <n v="3026.1"/>
    <n v="523.6"/>
    <n v="839.80000000000007"/>
    <n v="3753.0000000000005"/>
    <n v="-1160.7000000000044"/>
    <n v="297.89999999999998"/>
    <n v="1057.19"/>
    <n v="839.80000000000007"/>
    <x v="37"/>
    <n v="2027"/>
    <n v="9"/>
  </r>
  <r>
    <s v="Wyandotte Creek"/>
    <d v="2027-10-31T00:00:00"/>
    <n v="17184.5"/>
    <n v="2156.1"/>
    <n v="639.29999999999995"/>
    <n v="280.10000000000002"/>
    <n v="1431"/>
    <n v="2980.7"/>
    <n v="4252.5"/>
    <n v="453.5"/>
    <n v="2289.6"/>
    <n v="44"/>
    <n v="865.4"/>
    <n v="89.14"/>
    <n v="307.27"/>
    <n v="1886.6999999999998"/>
    <n v="549.5"/>
    <n v="564.5"/>
    <n v="3199"/>
    <n v="8754.9"/>
    <n v="274.32"/>
    <n v="1392.62"/>
    <n v="564.5"/>
    <x v="38"/>
    <n v="2027"/>
    <n v="10"/>
  </r>
  <r>
    <s v="Wyandotte Creek"/>
    <d v="2027-11-30T00:00:00"/>
    <n v="14368.8"/>
    <n v="1782"/>
    <n v="771.1"/>
    <n v="166.8"/>
    <n v="2821.8"/>
    <n v="6288.6"/>
    <n v="2353.6999999999998"/>
    <n v="478.9"/>
    <n v="398"/>
    <n v="27.9"/>
    <n v="822.5"/>
    <n v="55.18"/>
    <n v="297.36"/>
    <n v="978.3"/>
    <n v="970.5"/>
    <n v="337.4"/>
    <n v="1248.4000000000001"/>
    <n v="1291.4000000000015"/>
    <n v="141.47"/>
    <n v="1980.05"/>
    <n v="337.4"/>
    <x v="38"/>
    <n v="2027"/>
    <n v="11"/>
  </r>
  <r>
    <s v="Wyandotte Creek"/>
    <d v="2027-12-31T00:00:00"/>
    <n v="24327.3"/>
    <n v="1727.8"/>
    <n v="735.1"/>
    <n v="160.80000000000001"/>
    <n v="2762.8"/>
    <n v="8117.7"/>
    <n v="6550.9"/>
    <n v="429.9"/>
    <n v="488.6"/>
    <n v="23.4"/>
    <n v="815.4"/>
    <n v="52.1"/>
    <n v="307.27"/>
    <n v="845.19999999999993"/>
    <n v="1043.3000000000002"/>
    <n v="311.8"/>
    <n v="1327.4"/>
    <n v="5481.6999999999971"/>
    <n v="215.88"/>
    <n v="2102.58"/>
    <n v="311.8"/>
    <x v="38"/>
    <n v="2027"/>
    <n v="12"/>
  </r>
  <r>
    <s v="Wyandotte Creek"/>
    <d v="2028-01-31T00:00:00"/>
    <n v="33949.699999999997"/>
    <n v="1572.8"/>
    <n v="684.8"/>
    <n v="141.5"/>
    <n v="2492"/>
    <n v="23487.5"/>
    <n v="10956.699999999999"/>
    <n v="655.29999999999995"/>
    <n v="365"/>
    <n v="18.899999999999999"/>
    <n v="784.9"/>
    <n v="46.19"/>
    <n v="307.27"/>
    <n v="549.1"/>
    <n v="1165.3"/>
    <n v="281.29999999999995"/>
    <n v="1168.8000000000002"/>
    <n v="-4590.7000000000007"/>
    <n v="3369.67"/>
    <n v="5274.88"/>
    <n v="281.29999999999995"/>
    <x v="38"/>
    <n v="2028"/>
    <n v="1"/>
  </r>
  <r>
    <s v="Wyandotte Creek"/>
    <d v="2028-02-29T00:00:00"/>
    <n v="33721.599999999999"/>
    <n v="2184.6999999999998"/>
    <n v="915"/>
    <n v="209.4"/>
    <n v="3483"/>
    <n v="16260.2"/>
    <n v="7538.6"/>
    <n v="250.8"/>
    <n v="199.29999999999998"/>
    <n v="18.899999999999999"/>
    <n v="0"/>
    <n v="41.53"/>
    <n v="287.45"/>
    <n v="654.20000000000005"/>
    <n v="1739.7"/>
    <n v="256.3"/>
    <n v="218.2"/>
    <n v="3354.2999999999993"/>
    <n v="2331.9"/>
    <n v="4680.66"/>
    <n v="256.3"/>
    <x v="38"/>
    <n v="2028"/>
    <n v="2"/>
  </r>
  <r>
    <s v="Wyandotte Creek"/>
    <d v="2028-03-31T00:00:00"/>
    <n v="9516.7999999999993"/>
    <n v="3096.9"/>
    <n v="1226.9000000000001"/>
    <n v="465.2"/>
    <n v="5373.1"/>
    <n v="8410.4000000000015"/>
    <n v="1180.2"/>
    <n v="159.9"/>
    <n v="295.7"/>
    <n v="22.5"/>
    <n v="0"/>
    <n v="51.55"/>
    <n v="307.27"/>
    <n v="837.4"/>
    <n v="2724.6"/>
    <n v="356.2"/>
    <n v="318.2"/>
    <n v="-9721.0999999999967"/>
    <n v="83.78"/>
    <n v="5569.68"/>
    <n v="356.2"/>
    <x v="38"/>
    <n v="2028"/>
    <n v="3"/>
  </r>
  <r>
    <s v="Wyandotte Creek"/>
    <d v="2028-04-30T00:00:00"/>
    <n v="3912.8999999999996"/>
    <n v="3371.1"/>
    <n v="905.6"/>
    <n v="626.70000000000005"/>
    <n v="3802.2"/>
    <n v="1509.3"/>
    <n v="438.3"/>
    <n v="184.1"/>
    <n v="3583.2"/>
    <n v="22.5"/>
    <n v="0"/>
    <n v="73.88"/>
    <n v="297.36"/>
    <n v="1332.4"/>
    <n v="2665.3999999999996"/>
    <n v="462.9"/>
    <n v="3605.7"/>
    <n v="-2856.0000000000036"/>
    <n v="78.47"/>
    <n v="3646.33"/>
    <n v="462.9"/>
    <x v="38"/>
    <n v="2028"/>
    <n v="4"/>
  </r>
  <r>
    <s v="Wyandotte Creek"/>
    <d v="2028-05-31T00:00:00"/>
    <n v="4677.5"/>
    <n v="5181.3999999999996"/>
    <n v="860.1"/>
    <n v="466.8"/>
    <n v="2317.6"/>
    <n v="1575.1000000000001"/>
    <n v="603.70000000000005"/>
    <n v="587.5"/>
    <n v="5870"/>
    <n v="35"/>
    <n v="0"/>
    <n v="133.41"/>
    <n v="307.27"/>
    <n v="2887.4"/>
    <n v="2760.8"/>
    <n v="749.5"/>
    <n v="5905"/>
    <n v="-260.49999999999272"/>
    <n v="112.38"/>
    <n v="2362.3000000000002"/>
    <n v="749.5"/>
    <x v="38"/>
    <n v="2028"/>
    <n v="5"/>
  </r>
  <r>
    <s v="Wyandotte Creek"/>
    <d v="2028-06-30T00:00:00"/>
    <n v="1363"/>
    <n v="5640.7999999999993"/>
    <n v="603.29999999999995"/>
    <n v="111.6"/>
    <n v="1416.1"/>
    <n v="1429.3"/>
    <n v="158"/>
    <n v="485.3"/>
    <n v="6920.9"/>
    <n v="44"/>
    <n v="995.1"/>
    <n v="155.52000000000001"/>
    <n v="297.36"/>
    <n v="3960.4999999999995"/>
    <n v="1791.8"/>
    <n v="893.5"/>
    <n v="7960"/>
    <n v="372.30000000000109"/>
    <n v="631.62"/>
    <n v="1260.22"/>
    <n v="893.5"/>
    <x v="38"/>
    <n v="2028"/>
    <n v="6"/>
  </r>
  <r>
    <s v="Wyandotte Creek"/>
    <d v="2028-07-31T00:00:00"/>
    <n v="324.60000000000002"/>
    <n v="5533"/>
    <n v="456.1"/>
    <n v="617.1"/>
    <n v="529.5"/>
    <n v="1488.7"/>
    <n v="37.9"/>
    <n v="687.3"/>
    <n v="6281.7"/>
    <n v="62.9"/>
    <n v="619.5"/>
    <n v="181.39"/>
    <n v="307.27"/>
    <n v="5024.8"/>
    <n v="1125.3"/>
    <n v="1041.7"/>
    <n v="6964.0999999999995"/>
    <n v="-1019.1999999999971"/>
    <n v="382.47"/>
    <n v="1374.42"/>
    <n v="1041.7"/>
    <x v="38"/>
    <n v="2028"/>
    <n v="7"/>
  </r>
  <r>
    <s v="Wyandotte Creek"/>
    <d v="2028-08-31T00:00:00"/>
    <n v="9.6999999999999993"/>
    <n v="4536.1000000000004"/>
    <n v="382.6"/>
    <n v="525.4"/>
    <n v="274"/>
    <n v="1409.4"/>
    <n v="0"/>
    <n v="723.4"/>
    <n v="5154.8"/>
    <n v="78.2"/>
    <n v="0"/>
    <n v="164.65"/>
    <n v="307.27"/>
    <n v="4470.5999999999995"/>
    <n v="590.80000000000007"/>
    <n v="981.6"/>
    <n v="5233"/>
    <n v="-1626.7000000000007"/>
    <n v="279.86"/>
    <n v="1284.8"/>
    <n v="981.6"/>
    <x v="38"/>
    <n v="2028"/>
    <n v="8"/>
  </r>
  <r>
    <s v="Wyandotte Creek"/>
    <d v="2028-09-30T00:00:00"/>
    <n v="0"/>
    <n v="2825.8"/>
    <n v="291.2"/>
    <n v="388.1"/>
    <n v="127.7"/>
    <n v="1027.5"/>
    <n v="0"/>
    <n v="344.4"/>
    <n v="2599.4"/>
    <n v="62.9"/>
    <n v="1225.3"/>
    <n v="131.91"/>
    <n v="297.36"/>
    <n v="2933.7000000000003"/>
    <n v="280.2"/>
    <n v="850.6"/>
    <n v="3887.6"/>
    <n v="-266.29999999999927"/>
    <n v="202.7"/>
    <n v="1285.71"/>
    <n v="850.6"/>
    <x v="38"/>
    <n v="2028"/>
    <n v="9"/>
  </r>
  <r>
    <s v="Wyandotte Creek"/>
    <d v="2028-10-31T00:00:00"/>
    <n v="1783.4"/>
    <n v="2155.6"/>
    <n v="441"/>
    <n v="311.8"/>
    <n v="407.3"/>
    <n v="1394.4"/>
    <n v="179.5"/>
    <n v="447.70000000000005"/>
    <n v="3395.2"/>
    <n v="44"/>
    <n v="952.5"/>
    <n v="89.14"/>
    <n v="307.27"/>
    <n v="2201.4"/>
    <n v="266"/>
    <n v="562"/>
    <n v="4391.7"/>
    <n v="1399.8000000000029"/>
    <n v="192.4"/>
    <n v="1261.1099999999999"/>
    <n v="562"/>
    <x v="39"/>
    <n v="2028"/>
    <n v="10"/>
  </r>
  <r>
    <s v="Wyandotte Creek"/>
    <d v="2028-11-30T00:00:00"/>
    <n v="2577.9"/>
    <n v="1525.5"/>
    <n v="271.7"/>
    <n v="199"/>
    <n v="379.8"/>
    <n v="1435"/>
    <n v="290.2"/>
    <n v="478.9"/>
    <n v="2250.9"/>
    <n v="27.9"/>
    <n v="914.2"/>
    <n v="55.18"/>
    <n v="297.36"/>
    <n v="1520.1"/>
    <n v="204.39999999999998"/>
    <n v="347.2"/>
    <n v="3193.0000000000005"/>
    <n v="1538.0000000000036"/>
    <n v="168.87"/>
    <n v="1159.6300000000001"/>
    <n v="347.2"/>
    <x v="39"/>
    <n v="2028"/>
    <n v="11"/>
  </r>
  <r>
    <s v="Wyandotte Creek"/>
    <d v="2028-12-31T00:00:00"/>
    <n v="25294.5"/>
    <n v="1449.7"/>
    <n v="638.1"/>
    <n v="137.80000000000001"/>
    <n v="2289.6"/>
    <n v="7429.5"/>
    <n v="6918.1"/>
    <n v="429.9"/>
    <n v="386.3"/>
    <n v="23.4"/>
    <n v="800.9"/>
    <n v="52.1"/>
    <n v="307.27"/>
    <n v="877.9"/>
    <n v="709.50000000000011"/>
    <n v="311.29999999999995"/>
    <n v="1210.6000000000001"/>
    <n v="7523.9000000000015"/>
    <n v="212.08"/>
    <n v="2361.66"/>
    <n v="311.29999999999995"/>
    <x v="39"/>
    <n v="2028"/>
    <n v="12"/>
  </r>
  <r>
    <s v="Wyandotte Creek"/>
    <d v="2029-01-31T00:00:00"/>
    <n v="33768.199999999997"/>
    <n v="1422.8"/>
    <n v="625.4"/>
    <n v="129.30000000000001"/>
    <n v="2278.6"/>
    <n v="14026.9"/>
    <n v="8391.7000000000007"/>
    <n v="655.29999999999995"/>
    <n v="360.5"/>
    <n v="18.899999999999999"/>
    <n v="772.6"/>
    <n v="46.19"/>
    <n v="307.27"/>
    <n v="713.8"/>
    <n v="838.3"/>
    <n v="281.89999999999998"/>
    <n v="1152"/>
    <n v="7672"/>
    <n v="225.29"/>
    <n v="2688.64"/>
    <n v="281.89999999999998"/>
    <x v="39"/>
    <n v="2029"/>
    <n v="1"/>
  </r>
  <r>
    <s v="Wyandotte Creek"/>
    <d v="2029-02-28T00:00:00"/>
    <n v="8178.3"/>
    <n v="2390.3999999999996"/>
    <n v="1031.8"/>
    <n v="225.2"/>
    <n v="3824.5"/>
    <n v="7697"/>
    <n v="925"/>
    <n v="246.7"/>
    <n v="134.30000000000001"/>
    <n v="18.899999999999999"/>
    <n v="0"/>
    <n v="40.83"/>
    <n v="277.52999999999997"/>
    <n v="931.49999999999989"/>
    <n v="1684.1000000000001"/>
    <n v="247.70000000000002"/>
    <n v="153.20000000000002"/>
    <n v="-7761.5000000000036"/>
    <n v="93.24"/>
    <n v="2996.82"/>
    <n v="247.70000000000002"/>
    <x v="39"/>
    <n v="2029"/>
    <n v="2"/>
  </r>
  <r>
    <s v="Wyandotte Creek"/>
    <d v="2029-03-31T00:00:00"/>
    <n v="26869.9"/>
    <n v="2872.5"/>
    <n v="1190.8"/>
    <n v="425"/>
    <n v="5085"/>
    <n v="10727"/>
    <n v="4698.5"/>
    <n v="159.9"/>
    <n v="4.8"/>
    <n v="22.5"/>
    <n v="0"/>
    <n v="51.55"/>
    <n v="307.27"/>
    <n v="993.8"/>
    <n v="2303.6999999999998"/>
    <n v="348.1"/>
    <n v="27.3"/>
    <n v="2086.9999999999964"/>
    <n v="222.7"/>
    <n v="2919.84"/>
    <n v="348.1"/>
    <x v="39"/>
    <n v="2029"/>
    <n v="3"/>
  </r>
  <r>
    <s v="Wyandotte Creek"/>
    <d v="2029-04-30T00:00:00"/>
    <n v="6414.8"/>
    <n v="3739.8999999999996"/>
    <n v="1441"/>
    <n v="649.70000000000005"/>
    <n v="5443.1"/>
    <n v="2856.8999999999996"/>
    <n v="685"/>
    <n v="182.6"/>
    <n v="1513.9"/>
    <n v="22.5"/>
    <n v="0"/>
    <n v="73.88"/>
    <n v="297.36"/>
    <n v="1271.3"/>
    <n v="3118.4"/>
    <n v="457.40000000000003"/>
    <n v="1536.4"/>
    <n v="-6589.9"/>
    <n v="82.03"/>
    <n v="3066.83"/>
    <n v="457.40000000000003"/>
    <x v="39"/>
    <n v="2029"/>
    <n v="4"/>
  </r>
  <r>
    <s v="Wyandotte Creek"/>
    <d v="2029-05-31T00:00:00"/>
    <n v="2417.6"/>
    <n v="5234.4000000000005"/>
    <n v="895.7"/>
    <n v="579.4"/>
    <n v="3144.8"/>
    <n v="1592.3000000000002"/>
    <n v="286.8"/>
    <n v="587.5"/>
    <n v="6554.4"/>
    <n v="35"/>
    <n v="0"/>
    <n v="133.41"/>
    <n v="307.27"/>
    <n v="2718.3999999999996"/>
    <n v="3095.2999999999997"/>
    <n v="755.7"/>
    <n v="6589.4"/>
    <n v="-2558.3999999999978"/>
    <n v="190.33"/>
    <n v="1940.02"/>
    <n v="755.7"/>
    <x v="39"/>
    <n v="2029"/>
    <n v="5"/>
  </r>
  <r>
    <s v="Wyandotte Creek"/>
    <d v="2029-06-30T00:00:00"/>
    <n v="0"/>
    <n v="6511.7"/>
    <n v="511.4"/>
    <n v="135"/>
    <n v="1469.8"/>
    <n v="1446.8999999999999"/>
    <n v="0"/>
    <n v="485.3"/>
    <n v="7602.1"/>
    <n v="44"/>
    <n v="998.1"/>
    <n v="155.52000000000001"/>
    <n v="297.36"/>
    <n v="4651.8"/>
    <n v="1995"/>
    <n v="897.4"/>
    <n v="8644.2000000000007"/>
    <n v="-1018.2999999999993"/>
    <n v="319.22000000000003"/>
    <n v="1297.93"/>
    <n v="897.4"/>
    <x v="39"/>
    <n v="2029"/>
    <n v="6"/>
  </r>
  <r>
    <s v="Wyandotte Creek"/>
    <d v="2029-07-31T00:00:00"/>
    <n v="0"/>
    <n v="5872.5"/>
    <n v="377.3"/>
    <n v="661.7"/>
    <n v="369"/>
    <n v="1541.4"/>
    <n v="0"/>
    <n v="687.3"/>
    <n v="7125.7000000000007"/>
    <n v="62.9"/>
    <n v="676.3"/>
    <n v="181.39"/>
    <n v="307.27"/>
    <n v="5470.9999999999991"/>
    <n v="1063.3999999999999"/>
    <n v="1045.8"/>
    <n v="7864.9000000000005"/>
    <n v="-598.70000000000073"/>
    <n v="1196.57"/>
    <n v="880.93"/>
    <n v="1045.8"/>
    <x v="39"/>
    <n v="2029"/>
    <n v="7"/>
  </r>
  <r>
    <s v="Wyandotte Creek"/>
    <d v="2029-08-31T00:00:00"/>
    <n v="0"/>
    <n v="4703.1000000000004"/>
    <n v="381.9"/>
    <n v="547.70000000000005"/>
    <n v="185.7"/>
    <n v="1369.3"/>
    <n v="0"/>
    <n v="718.3"/>
    <n v="4993.6000000000004"/>
    <n v="78.2"/>
    <n v="0"/>
    <n v="164.65"/>
    <n v="307.27"/>
    <n v="4719.2999999999993"/>
    <n v="531.6"/>
    <n v="991.6"/>
    <n v="5071.8"/>
    <n v="-1842.7000000000025"/>
    <n v="241.36"/>
    <n v="1319.26"/>
    <n v="991.6"/>
    <x v="39"/>
    <n v="2029"/>
    <n v="8"/>
  </r>
  <r>
    <s v="Wyandotte Creek"/>
    <d v="2029-09-30T00:00:00"/>
    <n v="5195.5"/>
    <n v="2882"/>
    <n v="337.4"/>
    <n v="358.3"/>
    <n v="328.4"/>
    <n v="1286.4999999999998"/>
    <n v="793.59999999999991"/>
    <n v="338.1"/>
    <n v="2668.3"/>
    <n v="62.9"/>
    <n v="1233.8"/>
    <n v="131.91"/>
    <n v="297.36"/>
    <n v="2937.7"/>
    <n v="302.60000000000002"/>
    <n v="849.6"/>
    <n v="3965.0000000000005"/>
    <n v="3686"/>
    <n v="516.53"/>
    <n v="1052.83"/>
    <n v="849.6"/>
    <x v="39"/>
    <n v="2029"/>
    <n v="9"/>
  </r>
  <r>
    <s v="Wyandotte Creek"/>
    <d v="2029-10-31T00:00:00"/>
    <n v="20118.300000000003"/>
    <n v="2190.1"/>
    <n v="838.8"/>
    <n v="253.9"/>
    <n v="2745"/>
    <n v="3886.8"/>
    <n v="3921.3"/>
    <n v="476.6"/>
    <n v="999.3"/>
    <n v="44"/>
    <n v="867.4"/>
    <n v="89.14"/>
    <n v="307.27"/>
    <n v="1593.7"/>
    <n v="850.40000000000009"/>
    <n v="563.29999999999995"/>
    <n v="1910.6999999999998"/>
    <n v="8279.7000000000007"/>
    <n v="234.36"/>
    <n v="1603.84"/>
    <n v="563.29999999999995"/>
    <x v="40"/>
    <n v="2029"/>
    <n v="10"/>
  </r>
  <r>
    <s v="Wyandotte Creek"/>
    <d v="2029-11-30T00:00:00"/>
    <n v="46237.399999999994"/>
    <n v="1686.3999999999999"/>
    <n v="728.4"/>
    <n v="158.80000000000001"/>
    <n v="2665.4"/>
    <n v="25255.9"/>
    <n v="11694.2"/>
    <n v="478.9"/>
    <n v="390"/>
    <n v="27.9"/>
    <n v="749.7"/>
    <n v="55.18"/>
    <n v="297.36"/>
    <n v="826"/>
    <n v="1019.2"/>
    <n v="337"/>
    <n v="1167.6000000000001"/>
    <n v="5073.8000000000029"/>
    <n v="1838.92"/>
    <n v="2860.37"/>
    <n v="337"/>
    <x v="40"/>
    <n v="2029"/>
    <n v="11"/>
  </r>
  <r>
    <s v="Wyandotte Creek"/>
    <d v="2029-12-31T00:00:00"/>
    <n v="30669.399999999998"/>
    <n v="1368.1"/>
    <n v="594.4"/>
    <n v="124.5"/>
    <n v="2175.1"/>
    <n v="18451.900000000001"/>
    <n v="9093.2999999999993"/>
    <n v="429.9"/>
    <n v="332.9"/>
    <n v="23.4"/>
    <n v="725.4"/>
    <n v="52.1"/>
    <n v="307.27"/>
    <n v="465.6"/>
    <n v="1026.9000000000001"/>
    <n v="310.39999999999998"/>
    <n v="1081.7"/>
    <n v="-175.69999999999709"/>
    <n v="2030.4"/>
    <n v="4369.8900000000003"/>
    <n v="310.39999999999998"/>
    <x v="40"/>
    <n v="2029"/>
    <n v="12"/>
  </r>
  <r>
    <s v="Wyandotte Creek"/>
    <d v="2030-01-31T00:00:00"/>
    <n v="29271"/>
    <n v="1563.6999999999998"/>
    <n v="681.6"/>
    <n v="140.69999999999999"/>
    <n v="2475.6"/>
    <n v="19988.599999999999"/>
    <n v="8011.3"/>
    <n v="655.29999999999995"/>
    <n v="364.3"/>
    <n v="18.899999999999999"/>
    <n v="784.1"/>
    <n v="46.19"/>
    <n v="307.27"/>
    <n v="426.70000000000005"/>
    <n v="1277.9000000000001"/>
    <n v="281.29999999999995"/>
    <n v="1167.3000000000002"/>
    <n v="-2797.2999999999993"/>
    <n v="284.23"/>
    <n v="6432.43"/>
    <n v="281.29999999999995"/>
    <x v="40"/>
    <n v="2030"/>
    <n v="1"/>
  </r>
  <r>
    <s v="Wyandotte Creek"/>
    <d v="2030-02-28T00:00:00"/>
    <n v="16926.7"/>
    <n v="2318.8000000000002"/>
    <n v="996.5"/>
    <n v="219.1"/>
    <n v="3701"/>
    <n v="8976.4"/>
    <n v="3689.2999999999997"/>
    <n v="246.7"/>
    <n v="146.19999999999999"/>
    <n v="18.899999999999999"/>
    <n v="0"/>
    <n v="40.83"/>
    <n v="277.52999999999997"/>
    <n v="575.4"/>
    <n v="1962.4999999999998"/>
    <n v="249.10000000000002"/>
    <n v="165.1"/>
    <n v="-2806.8000000000065"/>
    <n v="1602.83"/>
    <n v="4176.99"/>
    <n v="249.10000000000002"/>
    <x v="40"/>
    <n v="2030"/>
    <n v="2"/>
  </r>
  <r>
    <s v="Wyandotte Creek"/>
    <d v="2030-03-31T00:00:00"/>
    <n v="31857.3"/>
    <n v="2701.9"/>
    <n v="1120.2"/>
    <n v="397.3"/>
    <n v="4784.3"/>
    <n v="10504.9"/>
    <n v="6155.1"/>
    <n v="159.9"/>
    <n v="0"/>
    <n v="22.5"/>
    <n v="0"/>
    <n v="51.55"/>
    <n v="307.27"/>
    <n v="626.20000000000005"/>
    <n v="2473"/>
    <n v="348.1"/>
    <n v="22.5"/>
    <n v="6404.2000000000007"/>
    <n v="153.87"/>
    <n v="4667.8500000000004"/>
    <n v="348.1"/>
    <x v="40"/>
    <n v="2030"/>
    <n v="3"/>
  </r>
  <r>
    <s v="Wyandotte Creek"/>
    <d v="2030-04-30T00:00:00"/>
    <n v="21464.5"/>
    <n v="3259.8999999999996"/>
    <n v="1361.4"/>
    <n v="556.29999999999995"/>
    <n v="4893.2"/>
    <n v="17160.099999999999"/>
    <n v="5728.2"/>
    <n v="182.9"/>
    <n v="828.59999999999991"/>
    <n v="22.5"/>
    <n v="0"/>
    <n v="73.88"/>
    <n v="297.36"/>
    <n v="621.6"/>
    <n v="3194.6"/>
    <n v="459.6"/>
    <n v="851.09999999999991"/>
    <n v="-10366.900000000003"/>
    <n v="1775.52"/>
    <n v="5779.92"/>
    <n v="459.6"/>
    <x v="40"/>
    <n v="2030"/>
    <n v="4"/>
  </r>
  <r>
    <s v="Wyandotte Creek"/>
    <d v="2030-05-31T00:00:00"/>
    <n v="156.30000000000001"/>
    <n v="5624"/>
    <n v="728.9"/>
    <n v="624"/>
    <n v="3299.8"/>
    <n v="1679"/>
    <n v="12.9"/>
    <n v="587.5"/>
    <n v="6781.5"/>
    <n v="35"/>
    <n v="0"/>
    <n v="133.41"/>
    <n v="307.27"/>
    <n v="2327.1999999999998"/>
    <n v="3920.7000000000003"/>
    <n v="761.3"/>
    <n v="6816.5"/>
    <n v="-4822"/>
    <n v="77.83"/>
    <n v="4066.45"/>
    <n v="761.3"/>
    <x v="40"/>
    <n v="2030"/>
    <n v="5"/>
  </r>
  <r>
    <s v="Wyandotte Creek"/>
    <d v="2030-06-30T00:00:00"/>
    <n v="3240"/>
    <n v="5569.5"/>
    <n v="466.1"/>
    <n v="500.2"/>
    <n v="1158.9000000000001"/>
    <n v="1482.5000000000002"/>
    <n v="446.5"/>
    <n v="485.3"/>
    <n v="6617.5"/>
    <n v="44"/>
    <n v="986.9"/>
    <n v="155.52000000000001"/>
    <n v="297.36"/>
    <n v="3997"/>
    <n v="2072.7000000000003"/>
    <n v="893"/>
    <n v="7648.4"/>
    <n v="1672.5"/>
    <n v="100.18"/>
    <n v="2778.52"/>
    <n v="893"/>
    <x v="40"/>
    <n v="2030"/>
    <n v="6"/>
  </r>
  <r>
    <s v="Wyandotte Creek"/>
    <d v="2030-07-31T00:00:00"/>
    <n v="274.3"/>
    <n v="5603.5"/>
    <n v="755.3"/>
    <n v="613.5"/>
    <n v="1097.5"/>
    <n v="1521.2"/>
    <n v="35.199999999999996"/>
    <n v="687.3"/>
    <n v="6290.7999999999993"/>
    <n v="62.9"/>
    <n v="642.5"/>
    <n v="181.39"/>
    <n v="307.27"/>
    <n v="4731.5"/>
    <n v="1485.5"/>
    <n v="1037.0999999999999"/>
    <n v="6996.1999999999989"/>
    <n v="-2005.7999999999975"/>
    <n v="156.65"/>
    <n v="2186.9499999999998"/>
    <n v="1037.0999999999999"/>
    <x v="40"/>
    <n v="2030"/>
    <n v="7"/>
  </r>
  <r>
    <s v="Wyandotte Creek"/>
    <d v="2030-08-31T00:00:00"/>
    <n v="85.3"/>
    <n v="4479.3999999999996"/>
    <n v="423.1"/>
    <n v="418.5"/>
    <n v="509.2"/>
    <n v="1310.9"/>
    <n v="9.8000000000000007"/>
    <n v="718.3"/>
    <n v="5108.5"/>
    <n v="78.2"/>
    <n v="0"/>
    <n v="164.65"/>
    <n v="307.27"/>
    <n v="4157.3"/>
    <n v="740.6"/>
    <n v="967.1"/>
    <n v="5186.7"/>
    <n v="-1629.9000000000015"/>
    <n v="275.2"/>
    <n v="1552.69"/>
    <n v="967.1"/>
    <x v="40"/>
    <n v="2030"/>
    <n v="8"/>
  </r>
  <r>
    <s v="Wyandotte Creek"/>
    <d v="2030-09-30T00:00:00"/>
    <n v="7660.9"/>
    <n v="2738.9"/>
    <n v="424.8"/>
    <n v="226"/>
    <n v="884.2"/>
    <n v="1468.1"/>
    <n v="898.9"/>
    <n v="344.8"/>
    <n v="1512.2"/>
    <n v="62.9"/>
    <n v="1220.0999999999999"/>
    <n v="131.91"/>
    <n v="297.36"/>
    <n v="2449.6"/>
    <n v="515.20000000000005"/>
    <n v="839.1"/>
    <n v="2795.2000000000003"/>
    <n v="4309.5"/>
    <n v="157.84"/>
    <n v="1686.37"/>
    <n v="839.1"/>
    <x v="40"/>
    <n v="2030"/>
    <n v="9"/>
  </r>
  <r>
    <s v="Wyandotte Creek"/>
    <d v="2030-10-31T00:00:00"/>
    <n v="26375.200000000001"/>
    <n v="2379.6"/>
    <n v="905.4"/>
    <n v="275.5"/>
    <n v="2685.6"/>
    <n v="5929.1"/>
    <n v="6153.7999999999993"/>
    <n v="450.6"/>
    <n v="1877.4"/>
    <n v="44"/>
    <n v="836.7"/>
    <n v="89.14"/>
    <n v="307.27"/>
    <n v="1684.5"/>
    <n v="970.6"/>
    <n v="560"/>
    <n v="2758.1000000000004"/>
    <n v="10913.800000000003"/>
    <n v="192.81"/>
    <n v="2921.61"/>
    <n v="560"/>
    <x v="41"/>
    <n v="2030"/>
    <n v="10"/>
  </r>
  <r>
    <s v="Wyandotte Creek"/>
    <d v="2030-11-30T00:00:00"/>
    <n v="34297.5"/>
    <n v="1603.1000000000001"/>
    <n v="684.8"/>
    <n v="148.80000000000001"/>
    <n v="2513.1"/>
    <n v="16338.900000000001"/>
    <n v="9732.9"/>
    <n v="478.9"/>
    <n v="383.1"/>
    <n v="27.9"/>
    <n v="768.1"/>
    <n v="55.18"/>
    <n v="297.36"/>
    <n v="749.3"/>
    <n v="1002.8"/>
    <n v="337.29999999999995"/>
    <n v="1179.1000000000001"/>
    <n v="4312.9000000000015"/>
    <n v="344.4"/>
    <n v="3538.87"/>
    <n v="337.29999999999995"/>
    <x v="41"/>
    <n v="2030"/>
    <n v="11"/>
  </r>
  <r>
    <s v="Wyandotte Creek"/>
    <d v="2030-12-31T00:00:00"/>
    <n v="22605.8"/>
    <n v="1470"/>
    <n v="639.29999999999995"/>
    <n v="134.19999999999999"/>
    <n v="2335.1"/>
    <n v="18105.699999999997"/>
    <n v="6921.5999999999995"/>
    <n v="429.9"/>
    <n v="340.8"/>
    <n v="23.4"/>
    <n v="777.2"/>
    <n v="52.1"/>
    <n v="307.27"/>
    <n v="519.4"/>
    <n v="1084.7"/>
    <n v="310.7"/>
    <n v="1141.4000000000001"/>
    <n v="-5978.0000000000036"/>
    <n v="627.5"/>
    <n v="4569.6899999999996"/>
    <n v="310.7"/>
    <x v="41"/>
    <n v="2030"/>
    <n v="12"/>
  </r>
  <r>
    <s v="Wyandotte Creek"/>
    <d v="2031-01-31T00:00:00"/>
    <n v="34499.699999999997"/>
    <n v="1866.3"/>
    <n v="810.1"/>
    <n v="166.4"/>
    <n v="2950.3"/>
    <n v="16367.2"/>
    <n v="10095.200000000001"/>
    <n v="655.29999999999995"/>
    <n v="388.09999999999997"/>
    <n v="18.899999999999999"/>
    <n v="810.2"/>
    <n v="46.19"/>
    <n v="307.27"/>
    <n v="546.79999999999995"/>
    <n v="1485.9"/>
    <n v="281.89999999999998"/>
    <n v="1217.2"/>
    <n v="3087.9999999999964"/>
    <n v="877.48"/>
    <n v="4217.22"/>
    <n v="281.89999999999998"/>
    <x v="41"/>
    <n v="2031"/>
    <n v="1"/>
  </r>
  <r>
    <s v="Wyandotte Creek"/>
    <d v="2031-02-28T00:00:00"/>
    <n v="37957.699999999997"/>
    <n v="2650.6000000000004"/>
    <n v="1147.2"/>
    <n v="249.9"/>
    <n v="4237.2"/>
    <n v="20545.199999999997"/>
    <n v="7999.9"/>
    <n v="246.7"/>
    <n v="137.6"/>
    <n v="18.899999999999999"/>
    <n v="0"/>
    <n v="40.83"/>
    <n v="277.52999999999997"/>
    <n v="631.5"/>
    <n v="2269.1"/>
    <n v="247.60000000000002"/>
    <n v="156.5"/>
    <n v="1285.0999999999985"/>
    <n v="860.69"/>
    <n v="6394.85"/>
    <n v="247.60000000000002"/>
    <x v="41"/>
    <n v="2031"/>
    <n v="2"/>
  </r>
  <r>
    <s v="Wyandotte Creek"/>
    <d v="2031-03-31T00:00:00"/>
    <n v="58496.5"/>
    <n v="3051.9"/>
    <n v="1267.0999999999999"/>
    <n v="447.9"/>
    <n v="5402"/>
    <n v="35920"/>
    <n v="16425.8"/>
    <n v="160"/>
    <n v="0"/>
    <n v="22.5"/>
    <n v="0"/>
    <n v="51.55"/>
    <n v="307.27"/>
    <n v="612.90000000000009"/>
    <n v="2886.7999999999997"/>
    <n v="348.1"/>
    <n v="22.5"/>
    <n v="-3807.2999999999956"/>
    <n v="2098.2800000000002"/>
    <n v="9570.42"/>
    <n v="348.1"/>
    <x v="41"/>
    <n v="2031"/>
    <n v="3"/>
  </r>
  <r>
    <s v="Wyandotte Creek"/>
    <d v="2031-04-30T00:00:00"/>
    <n v="24407.8"/>
    <n v="3229.4"/>
    <n v="1358.3"/>
    <n v="562.29999999999995"/>
    <n v="5148.2"/>
    <n v="8368.9000000000015"/>
    <n v="3827.8999999999996"/>
    <n v="182.6"/>
    <n v="612.9"/>
    <n v="22.5"/>
    <n v="0"/>
    <n v="73.88"/>
    <n v="297.36"/>
    <n v="604.79999999999995"/>
    <n v="3186.9"/>
    <n v="456.8"/>
    <n v="635.4"/>
    <n v="2822.2999999999993"/>
    <n v="41.35"/>
    <n v="6637.28"/>
    <n v="456.8"/>
    <x v="41"/>
    <n v="2031"/>
    <n v="4"/>
  </r>
  <r>
    <s v="Wyandotte Creek"/>
    <d v="2031-05-31T00:00:00"/>
    <n v="2541.9"/>
    <n v="5997.2000000000007"/>
    <n v="1556.4"/>
    <n v="839.6"/>
    <n v="5104"/>
    <n v="6704.1"/>
    <n v="258.8"/>
    <n v="587.5"/>
    <n v="5181.1000000000004"/>
    <n v="35"/>
    <n v="0"/>
    <n v="133.41"/>
    <n v="307.27"/>
    <n v="1577.6"/>
    <n v="5259"/>
    <n v="753.6"/>
    <n v="5216.1000000000004"/>
    <n v="-12536.099999999999"/>
    <n v="30.62"/>
    <n v="6650.97"/>
    <n v="753.6"/>
    <x v="41"/>
    <n v="2031"/>
    <n v="5"/>
  </r>
  <r>
    <s v="Wyandotte Creek"/>
    <d v="2031-06-30T00:00:00"/>
    <n v="2433"/>
    <n v="7066.2999999999993"/>
    <n v="722.3"/>
    <n v="728"/>
    <n v="2892.4"/>
    <n v="1528.6"/>
    <n v="279"/>
    <n v="485.3"/>
    <n v="7384.6"/>
    <n v="44"/>
    <n v="935.6"/>
    <n v="155.52000000000001"/>
    <n v="297.36"/>
    <n v="4298.3"/>
    <n v="3496"/>
    <n v="894.9"/>
    <n v="8364.2000000000007"/>
    <n v="-2009.7000000000007"/>
    <n v="63.09"/>
    <n v="3794.7"/>
    <n v="894.9"/>
    <x v="41"/>
    <n v="2031"/>
    <n v="6"/>
  </r>
  <r>
    <s v="Wyandotte Creek"/>
    <d v="2031-07-31T00:00:00"/>
    <n v="171.2"/>
    <n v="6837"/>
    <n v="458.1"/>
    <n v="716.8"/>
    <n v="839.7"/>
    <n v="1477.1999999999998"/>
    <n v="23.9"/>
    <n v="687.3"/>
    <n v="7595.2000000000007"/>
    <n v="62.9"/>
    <n v="854.9"/>
    <n v="181.39"/>
    <n v="307.27"/>
    <n v="5753.5999999999995"/>
    <n v="1800.2"/>
    <n v="1038.9000000000001"/>
    <n v="8513"/>
    <n v="-1316.9999999999964"/>
    <n v="59.71"/>
    <n v="3165.03"/>
    <n v="1038.9000000000001"/>
    <x v="41"/>
    <n v="2031"/>
    <n v="7"/>
  </r>
  <r>
    <s v="Wyandotte Creek"/>
    <d v="2031-08-31T00:00:00"/>
    <n v="469.59999999999997"/>
    <n v="5401.9"/>
    <n v="407.1"/>
    <n v="395.2"/>
    <n v="424.5"/>
    <n v="1376.3000000000002"/>
    <n v="38"/>
    <n v="718.3"/>
    <n v="5816.7999999999993"/>
    <n v="78.2"/>
    <n v="0"/>
    <n v="164.65"/>
    <n v="307.27"/>
    <n v="4955.3999999999996"/>
    <n v="841.69999999999993"/>
    <n v="978.2"/>
    <n v="5894.9999999999991"/>
    <n v="-1418.3999999999978"/>
    <n v="104.95"/>
    <n v="2661.3"/>
    <n v="978.2"/>
    <x v="41"/>
    <n v="2031"/>
    <n v="8"/>
  </r>
  <r>
    <s v="Wyandotte Creek"/>
    <d v="2031-09-30T00:00:00"/>
    <n v="5394.1"/>
    <n v="3407.1"/>
    <n v="370.5"/>
    <n v="276.8"/>
    <n v="434.2"/>
    <n v="1142.9999999999998"/>
    <n v="640.09999999999991"/>
    <n v="342.70000000000005"/>
    <n v="2972.1"/>
    <n v="62.9"/>
    <n v="1353.4"/>
    <n v="131.91"/>
    <n v="297.36"/>
    <n v="3227.5"/>
    <n v="456.3"/>
    <n v="835"/>
    <n v="4388.3999999999996"/>
    <n v="4002.9000000000033"/>
    <n v="148.61000000000001"/>
    <n v="2470.1999999999998"/>
    <n v="835"/>
    <x v="41"/>
    <n v="2031"/>
    <n v="9"/>
  </r>
  <r>
    <s v="Wyandotte Creek"/>
    <d v="2031-10-31T00:00:00"/>
    <n v="5631.3"/>
    <n v="2280.5"/>
    <n v="761.2"/>
    <n v="294.2"/>
    <n v="1657.8"/>
    <n v="1652.1"/>
    <n v="730.09999999999991"/>
    <n v="463.20000000000005"/>
    <n v="3237.1"/>
    <n v="44"/>
    <n v="919"/>
    <n v="89.14"/>
    <n v="307.27"/>
    <n v="1923.6"/>
    <n v="651.20000000000005"/>
    <n v="560.6"/>
    <n v="4200.1000000000004"/>
    <n v="2553.0000000000055"/>
    <n v="101.61"/>
    <n v="3629"/>
    <n v="560.6"/>
    <x v="42"/>
    <n v="2031"/>
    <n v="10"/>
  </r>
  <r>
    <s v="Wyandotte Creek"/>
    <d v="2031-11-30T00:00:00"/>
    <n v="45630.799999999996"/>
    <n v="1736.1999999999998"/>
    <n v="758.5"/>
    <n v="163.9"/>
    <n v="2682.9"/>
    <n v="20773"/>
    <n v="11449.7"/>
    <n v="478.9"/>
    <n v="392.4"/>
    <n v="27.9"/>
    <n v="692.6"/>
    <n v="55.18"/>
    <n v="297.36"/>
    <n v="926.8"/>
    <n v="973.19999999999993"/>
    <n v="336.6"/>
    <n v="1112.9000000000001"/>
    <n v="9037.2999999999975"/>
    <n v="796.46"/>
    <n v="3711.73"/>
    <n v="336.6"/>
    <x v="42"/>
    <n v="2031"/>
    <n v="11"/>
  </r>
  <r>
    <s v="Wyandotte Creek"/>
    <d v="2031-12-31T00:00:00"/>
    <n v="60184.7"/>
    <n v="1039.4000000000001"/>
    <n v="452.1"/>
    <n v="95.1"/>
    <n v="1651.7"/>
    <n v="33956.5"/>
    <n v="19488"/>
    <n v="429.9"/>
    <n v="311.3"/>
    <n v="23.4"/>
    <n v="628"/>
    <n v="52.1"/>
    <n v="307.27"/>
    <n v="368.1"/>
    <n v="766.40000000000009"/>
    <n v="310"/>
    <n v="962.69999999999993"/>
    <n v="4344.5000000000073"/>
    <n v="1527.17"/>
    <n v="5886.69"/>
    <n v="310"/>
    <x v="42"/>
    <n v="2031"/>
    <n v="12"/>
  </r>
  <r>
    <s v="Wyandotte Creek"/>
    <d v="2032-01-31T00:00:00"/>
    <n v="2659.7"/>
    <n v="1738"/>
    <n v="743.5"/>
    <n v="155.5"/>
    <n v="2739.1"/>
    <n v="9440.1"/>
    <n v="345.9"/>
    <n v="655.29999999999995"/>
    <n v="436.7"/>
    <n v="18.899999999999999"/>
    <n v="800.8"/>
    <n v="46.19"/>
    <n v="307.27"/>
    <n v="492"/>
    <n v="1401.5"/>
    <n v="283.29999999999995"/>
    <n v="1256.4000000000001"/>
    <n v="-11618.000000000002"/>
    <n v="48.03"/>
    <n v="9456.94"/>
    <n v="283.29999999999995"/>
    <x v="42"/>
    <n v="2032"/>
    <n v="1"/>
  </r>
  <r>
    <s v="Wyandotte Creek"/>
    <d v="2032-02-29T00:00:00"/>
    <n v="16434.099999999999"/>
    <n v="1960.5"/>
    <n v="798.7"/>
    <n v="190.7"/>
    <n v="3121.5"/>
    <n v="6169.9"/>
    <n v="2173.6"/>
    <n v="250.8"/>
    <n v="327.10000000000002"/>
    <n v="18.899999999999999"/>
    <n v="0"/>
    <n v="41.53"/>
    <n v="287.45"/>
    <n v="543.29999999999995"/>
    <n v="1608.0000000000002"/>
    <n v="257.7"/>
    <n v="346"/>
    <n v="2372.0999999999985"/>
    <n v="48.9"/>
    <n v="5600.28"/>
    <n v="257.7"/>
    <x v="42"/>
    <n v="2032"/>
    <n v="2"/>
  </r>
  <r>
    <s v="Wyandotte Creek"/>
    <d v="2032-03-31T00:00:00"/>
    <n v="9490.9"/>
    <n v="3509.7999999999997"/>
    <n v="1401"/>
    <n v="526.9"/>
    <n v="6019.5"/>
    <n v="3081.7"/>
    <n v="1060.5999999999999"/>
    <n v="159.9"/>
    <n v="659.2"/>
    <n v="22.5"/>
    <n v="0"/>
    <n v="51.55"/>
    <n v="307.27"/>
    <n v="998.2"/>
    <n v="3038.5"/>
    <n v="351.4"/>
    <n v="681.7"/>
    <n v="-5235.5000000000018"/>
    <n v="36.96"/>
    <n v="5548.45"/>
    <n v="351.4"/>
    <x v="42"/>
    <n v="2032"/>
    <n v="3"/>
  </r>
  <r>
    <s v="Wyandotte Creek"/>
    <d v="2032-04-30T00:00:00"/>
    <n v="6134.2"/>
    <n v="3521.1"/>
    <n v="1219.2"/>
    <n v="648.5"/>
    <n v="4122"/>
    <n v="1469.6"/>
    <n v="620.79999999999995"/>
    <n v="182.6"/>
    <n v="3541.6"/>
    <n v="22.5"/>
    <n v="0"/>
    <n v="73.88"/>
    <n v="297.36"/>
    <n v="1390.3"/>
    <n v="2779.2999999999997"/>
    <n v="464.6"/>
    <n v="3564.1"/>
    <n v="-1621.100000000004"/>
    <n v="33.86"/>
    <n v="5268.46"/>
    <n v="464.6"/>
    <x v="42"/>
    <n v="2032"/>
    <n v="4"/>
  </r>
  <r>
    <s v="Wyandotte Creek"/>
    <d v="2032-05-31T00:00:00"/>
    <n v="472.6"/>
    <n v="5858.1"/>
    <n v="662.9"/>
    <n v="355.1"/>
    <n v="1887.4"/>
    <n v="1473.5"/>
    <n v="34.4"/>
    <n v="587.5"/>
    <n v="7289.6"/>
    <n v="35"/>
    <n v="0"/>
    <n v="133.41"/>
    <n v="307.27"/>
    <n v="3431.3999999999996"/>
    <n v="2781.7000000000003"/>
    <n v="761.4"/>
    <n v="7324.6"/>
    <n v="-2300.4000000000051"/>
    <n v="56.88"/>
    <n v="3463.91"/>
    <n v="761.4"/>
    <x v="42"/>
    <n v="2032"/>
    <n v="5"/>
  </r>
  <r>
    <s v="Wyandotte Creek"/>
    <d v="2032-06-30T00:00:00"/>
    <n v="458.5"/>
    <n v="6186"/>
    <n v="361.5"/>
    <n v="641.9"/>
    <n v="681.4"/>
    <n v="1429.8000000000002"/>
    <n v="37.700000000000003"/>
    <n v="485.3"/>
    <n v="7272.3"/>
    <n v="44"/>
    <n v="986.3"/>
    <n v="155.52000000000001"/>
    <n v="297.36"/>
    <n v="5194.5999999999995"/>
    <n v="1633.2"/>
    <n v="895.3"/>
    <n v="8302.6"/>
    <n v="-166.79999999999927"/>
    <n v="200"/>
    <n v="2239.5500000000002"/>
    <n v="895.3"/>
    <x v="42"/>
    <n v="2032"/>
    <n v="6"/>
  </r>
  <r>
    <s v="Wyandotte Creek"/>
    <d v="2032-07-31T00:00:00"/>
    <n v="0"/>
    <n v="5734.6"/>
    <n v="365.8"/>
    <n v="624.79999999999995"/>
    <n v="187.9"/>
    <n v="1488.5999999999997"/>
    <n v="0"/>
    <n v="687.3"/>
    <n v="6580.2999999999993"/>
    <n v="62.9"/>
    <n v="813.9"/>
    <n v="181.39"/>
    <n v="307.27"/>
    <n v="5492.5"/>
    <n v="866.90000000000009"/>
    <n v="1042.8"/>
    <n v="7457.0999999999985"/>
    <n v="-589.09999999999854"/>
    <n v="279.87"/>
    <n v="1925.53"/>
    <n v="1042.8"/>
    <x v="42"/>
    <n v="2032"/>
    <n v="7"/>
  </r>
  <r>
    <s v="Wyandotte Creek"/>
    <d v="2032-08-31T00:00:00"/>
    <n v="3693.4"/>
    <n v="4763.6000000000004"/>
    <n v="408.7"/>
    <n v="401.4"/>
    <n v="151.69999999999999"/>
    <n v="1387.5"/>
    <n v="452.29999999999995"/>
    <n v="718.3"/>
    <n v="5447.5999999999995"/>
    <n v="78.2"/>
    <n v="0"/>
    <n v="164.65"/>
    <n v="307.27"/>
    <n v="4698.2"/>
    <n v="466.79999999999995"/>
    <n v="987.90000000000009"/>
    <n v="5525.7999999999993"/>
    <n v="1924.0000000000055"/>
    <n v="146.09"/>
    <n v="2189.73"/>
    <n v="987.90000000000009"/>
    <x v="42"/>
    <n v="2032"/>
    <n v="8"/>
  </r>
  <r>
    <s v="Wyandotte Creek"/>
    <d v="2032-09-30T00:00:00"/>
    <n v="494.8"/>
    <n v="3571.8"/>
    <n v="647.70000000000005"/>
    <n v="370.3"/>
    <n v="1067"/>
    <n v="1183.7000000000003"/>
    <n v="36"/>
    <n v="333.4"/>
    <n v="2833.3"/>
    <n v="62.9"/>
    <n v="1371.9"/>
    <n v="131.91"/>
    <n v="297.36"/>
    <n v="3345.3"/>
    <n v="596.79999999999995"/>
    <n v="837.90000000000009"/>
    <n v="4268.1000000000004"/>
    <n v="-1609.2000000000025"/>
    <n v="154.57"/>
    <n v="2250.52"/>
    <n v="837.90000000000009"/>
    <x v="42"/>
    <n v="2032"/>
    <n v="9"/>
  </r>
  <r>
    <s v="Wyandotte Creek"/>
    <d v="2032-10-31T00:00:00"/>
    <n v="12248"/>
    <n v="2219.2000000000003"/>
    <n v="767.6"/>
    <n v="272.3"/>
    <n v="2334.3000000000002"/>
    <n v="2108.2999999999997"/>
    <n v="1980"/>
    <n v="451.4"/>
    <n v="1183.3"/>
    <n v="44"/>
    <n v="872.9"/>
    <n v="89.14"/>
    <n v="307.27"/>
    <n v="1752.1999999999998"/>
    <n v="739.3"/>
    <n v="560.70000000000005"/>
    <n v="2100.1999999999998"/>
    <n v="4775.8000000000011"/>
    <n v="132.09"/>
    <n v="2936.95"/>
    <n v="560.70000000000005"/>
    <x v="43"/>
    <n v="2032"/>
    <n v="10"/>
  </r>
  <r>
    <s v="Wyandotte Creek"/>
    <d v="2032-11-30T00:00:00"/>
    <n v="35628.6"/>
    <n v="1381.8999999999999"/>
    <n v="603.70000000000005"/>
    <n v="131.4"/>
    <n v="2132.3000000000002"/>
    <n v="15564.7"/>
    <n v="6583.2999999999993"/>
    <n v="478.9"/>
    <n v="372.3"/>
    <n v="27.9"/>
    <n v="681.3"/>
    <n v="55.18"/>
    <n v="297.36"/>
    <n v="726.40000000000009"/>
    <n v="786.90000000000009"/>
    <n v="337.6"/>
    <n v="1081.5"/>
    <n v="10171.199999999992"/>
    <n v="211.17"/>
    <n v="3948.27"/>
    <n v="337.6"/>
    <x v="43"/>
    <n v="2032"/>
    <n v="11"/>
  </r>
  <r>
    <s v="Wyandotte Creek"/>
    <d v="2032-12-31T00:00:00"/>
    <n v="8699.4000000000015"/>
    <n v="1360.3000000000002"/>
    <n v="590.9"/>
    <n v="124"/>
    <n v="2161.5"/>
    <n v="10007.700000000001"/>
    <n v="1352.8"/>
    <n v="429.9"/>
    <n v="334.4"/>
    <n v="23.4"/>
    <n v="781.3"/>
    <n v="52.1"/>
    <n v="307.27"/>
    <n v="524.9"/>
    <n v="959.30000000000007"/>
    <n v="310.8"/>
    <n v="1139.0999999999999"/>
    <n v="-5877.4999999999945"/>
    <n v="70.680000000000007"/>
    <n v="4136.1499999999996"/>
    <n v="310.8"/>
    <x v="43"/>
    <n v="2032"/>
    <n v="12"/>
  </r>
  <r>
    <s v="Wyandotte Creek"/>
    <d v="2033-01-31T00:00:00"/>
    <n v="5469"/>
    <n v="1075.8"/>
    <n v="464.3"/>
    <n v="97"/>
    <n v="1697.6"/>
    <n v="3143.8"/>
    <n v="727.6"/>
    <n v="655.29999999999995"/>
    <n v="350"/>
    <n v="18.899999999999999"/>
    <n v="740.5"/>
    <n v="46.19"/>
    <n v="307.27"/>
    <n v="396.1"/>
    <n v="776.6"/>
    <n v="283.5"/>
    <n v="1109.4000000000001"/>
    <n v="-999.49999999999636"/>
    <n v="43.47"/>
    <n v="4188.58"/>
    <n v="283.5"/>
    <x v="43"/>
    <n v="2033"/>
    <n v="1"/>
  </r>
  <r>
    <s v="Wyandotte Creek"/>
    <d v="2033-02-28T00:00:00"/>
    <n v="11021.199999999999"/>
    <n v="3005.2000000000003"/>
    <n v="1146.3"/>
    <n v="300.2"/>
    <n v="4760.5"/>
    <n v="4233.3999999999996"/>
    <n v="2693.5"/>
    <n v="246.7"/>
    <n v="957.3"/>
    <n v="18.899999999999999"/>
    <n v="0"/>
    <n v="40.83"/>
    <n v="277.52999999999997"/>
    <n v="1055.5999999999999"/>
    <n v="2249.8000000000002"/>
    <n v="249.8"/>
    <n v="976.19999999999993"/>
    <n v="-4138.8000000000011"/>
    <n v="95.22"/>
    <n v="3278.88"/>
    <n v="249.8"/>
    <x v="43"/>
    <n v="2033"/>
    <n v="2"/>
  </r>
  <r>
    <s v="Wyandotte Creek"/>
    <d v="2033-03-31T00:00:00"/>
    <n v="15276.900000000001"/>
    <n v="2655.1"/>
    <n v="980.7"/>
    <n v="407.4"/>
    <n v="4458.3999999999996"/>
    <n v="2757.3"/>
    <n v="1613.1999999999998"/>
    <n v="159.9"/>
    <n v="501.2"/>
    <n v="22.5"/>
    <n v="0"/>
    <n v="51.55"/>
    <n v="307.27"/>
    <n v="1051.9000000000001"/>
    <n v="2010.6"/>
    <n v="346.9"/>
    <n v="523.70000000000005"/>
    <n v="3115.3000000000084"/>
    <n v="78.290000000000006"/>
    <n v="3882.72"/>
    <n v="346.9"/>
    <x v="43"/>
    <n v="2033"/>
    <n v="3"/>
  </r>
  <r>
    <s v="Wyandotte Creek"/>
    <d v="2033-04-30T00:00:00"/>
    <n v="470.6"/>
    <n v="3683.3999999999996"/>
    <n v="1018"/>
    <n v="701"/>
    <n v="4054.4"/>
    <n v="1347"/>
    <n v="19.400000000000002"/>
    <n v="183"/>
    <n v="3771.5"/>
    <n v="22.5"/>
    <n v="0"/>
    <n v="73.88"/>
    <n v="297.36"/>
    <n v="1765.0000000000002"/>
    <n v="2619.3000000000002"/>
    <n v="463.8"/>
    <n v="3794"/>
    <n v="-6277.9999999999982"/>
    <n v="71.290000000000006"/>
    <n v="2804.51"/>
    <n v="463.8"/>
    <x v="43"/>
    <n v="2033"/>
    <n v="4"/>
  </r>
  <r>
    <s v="Wyandotte Creek"/>
    <d v="2033-05-31T00:00:00"/>
    <n v="0"/>
    <n v="5363.2"/>
    <n v="354.6"/>
    <n v="220.9"/>
    <n v="1044.7"/>
    <n v="1459.9999999999998"/>
    <n v="0"/>
    <n v="587.5"/>
    <n v="7349.5999999999995"/>
    <n v="35"/>
    <n v="0"/>
    <n v="133.41"/>
    <n v="307.27"/>
    <n v="3530.7999999999997"/>
    <n v="2053.2999999999997"/>
    <n v="756.40000000000009"/>
    <n v="7384.5999999999995"/>
    <n v="-890.10000000000036"/>
    <n v="254.67"/>
    <n v="1751.71"/>
    <n v="756.40000000000009"/>
    <x v="43"/>
    <n v="2033"/>
    <n v="5"/>
  </r>
  <r>
    <s v="Wyandotte Creek"/>
    <d v="2033-06-30T00:00:00"/>
    <n v="14.799999999999999"/>
    <n v="7404.6"/>
    <n v="362.5"/>
    <n v="281.7"/>
    <n v="376.7"/>
    <n v="1378.2"/>
    <n v="1.2000000000000002"/>
    <n v="485.3"/>
    <n v="8655.2000000000007"/>
    <n v="44"/>
    <n v="996.2"/>
    <n v="155.52000000000001"/>
    <n v="297.36"/>
    <n v="6248.5999999999995"/>
    <n v="1437.6"/>
    <n v="895.59999999999991"/>
    <n v="9695.4000000000015"/>
    <n v="315.80000000000291"/>
    <n v="344.58"/>
    <n v="1429.96"/>
    <n v="895.59999999999991"/>
    <x v="43"/>
    <n v="2033"/>
    <n v="6"/>
  </r>
  <r>
    <s v="Wyandotte Creek"/>
    <d v="2033-07-31T00:00:00"/>
    <n v="27.4"/>
    <n v="6205.2"/>
    <n v="358.8"/>
    <n v="691"/>
    <n v="80.900000000000006"/>
    <n v="1491.1999999999998"/>
    <n v="6"/>
    <n v="687.3"/>
    <n v="7407.2000000000007"/>
    <n v="62.9"/>
    <n v="774.6"/>
    <n v="181.39"/>
    <n v="307.27"/>
    <n v="6194.2000000000007"/>
    <n v="702.1"/>
    <n v="1041.7"/>
    <n v="8244.7000000000007"/>
    <n v="-206.29999999999927"/>
    <n v="510.35"/>
    <n v="1294.67"/>
    <n v="1041.7"/>
    <x v="43"/>
    <n v="2033"/>
    <n v="7"/>
  </r>
  <r>
    <s v="Wyandotte Creek"/>
    <d v="2033-08-31T00:00:00"/>
    <n v="216.5"/>
    <n v="5064.2999999999993"/>
    <n v="399.4"/>
    <n v="559.6"/>
    <n v="66.8"/>
    <n v="1370.6"/>
    <n v="20"/>
    <n v="718.3"/>
    <n v="5507.6"/>
    <n v="78.2"/>
    <n v="0"/>
    <n v="164.65"/>
    <n v="307.27"/>
    <n v="5263.6"/>
    <n v="360.40000000000003"/>
    <n v="987.80000000000007"/>
    <n v="5585.8"/>
    <n v="-1408.8000000000011"/>
    <n v="335.62"/>
    <n v="1356.09"/>
    <n v="987.80000000000007"/>
    <x v="43"/>
    <n v="2033"/>
    <n v="8"/>
  </r>
  <r>
    <s v="Wyandotte Creek"/>
    <d v="2033-09-30T00:00:00"/>
    <n v="10527.8"/>
    <n v="2935.3999999999996"/>
    <n v="625.70000000000005"/>
    <n v="351.7"/>
    <n v="1823.1"/>
    <n v="2384.5"/>
    <n v="1308"/>
    <n v="347.1"/>
    <n v="1335.1"/>
    <n v="62.9"/>
    <n v="1118.5"/>
    <n v="131.91"/>
    <n v="297.36"/>
    <n v="2628"/>
    <n v="659"/>
    <n v="880.90000000000009"/>
    <n v="2516.5"/>
    <n v="4149.4999999999964"/>
    <n v="193.9"/>
    <n v="1704.25"/>
    <n v="880.90000000000009"/>
    <x v="43"/>
    <n v="2033"/>
    <n v="9"/>
  </r>
  <r>
    <s v="Wyandotte Creek"/>
    <d v="2033-10-31T00:00:00"/>
    <n v="4821.8"/>
    <n v="2588.5"/>
    <n v="945.7"/>
    <n v="325.89999999999998"/>
    <n v="2271.6999999999998"/>
    <n v="1864.6000000000001"/>
    <n v="773.1"/>
    <n v="448.3"/>
    <n v="3268.8999999999996"/>
    <n v="44"/>
    <n v="982.6"/>
    <n v="89.14"/>
    <n v="307.27"/>
    <n v="2180.4"/>
    <n v="734"/>
    <n v="570.4"/>
    <n v="4295.5"/>
    <n v="469.90000000000327"/>
    <n v="174.3"/>
    <n v="1685.95"/>
    <n v="570.4"/>
    <x v="44"/>
    <n v="2033"/>
    <n v="10"/>
  </r>
  <r>
    <s v="Wyandotte Creek"/>
    <d v="2033-11-30T00:00:00"/>
    <n v="24621.599999999999"/>
    <n v="1608.4"/>
    <n v="623.20000000000005"/>
    <n v="175.1"/>
    <n v="1747.8"/>
    <n v="4920"/>
    <n v="5202.3"/>
    <n v="478.9"/>
    <n v="1278"/>
    <n v="27.9"/>
    <n v="809.5"/>
    <n v="55.18"/>
    <n v="297.36"/>
    <n v="1217.9000000000001"/>
    <n v="565.6"/>
    <n v="341.9"/>
    <n v="2115.4"/>
    <n v="12323.299999999994"/>
    <n v="276.93"/>
    <n v="1872.05"/>
    <n v="341.9"/>
    <x v="44"/>
    <n v="2033"/>
    <n v="11"/>
  </r>
  <r>
    <s v="Wyandotte Creek"/>
    <d v="2033-12-31T00:00:00"/>
    <n v="10814.3"/>
    <n v="1048.2"/>
    <n v="455.2"/>
    <n v="95.4"/>
    <n v="1666.8"/>
    <n v="10879"/>
    <n v="1640.7"/>
    <n v="429.9"/>
    <n v="317.7"/>
    <n v="23.4"/>
    <n v="725.9"/>
    <n v="52.1"/>
    <n v="307.27"/>
    <n v="490.29999999999995"/>
    <n v="653.29999999999995"/>
    <n v="310.89999999999998"/>
    <n v="1067"/>
    <n v="-4022.9000000000015"/>
    <n v="130.53"/>
    <n v="3569.61"/>
    <n v="310.89999999999998"/>
    <x v="44"/>
    <n v="2033"/>
    <n v="12"/>
  </r>
  <r>
    <s v="Wyandotte Creek"/>
    <d v="2034-01-31T00:00:00"/>
    <n v="30777.200000000001"/>
    <n v="1418.3000000000002"/>
    <n v="618.79999999999995"/>
    <n v="127.7"/>
    <n v="2246.6"/>
    <n v="14115.3"/>
    <n v="6930.0000000000009"/>
    <n v="655.29999999999995"/>
    <n v="355.3"/>
    <n v="18.899999999999999"/>
    <n v="770.9"/>
    <n v="46.19"/>
    <n v="307.27"/>
    <n v="564.20000000000005"/>
    <n v="981.9"/>
    <n v="281.29999999999995"/>
    <n v="1145.1000000000001"/>
    <n v="6091.7000000000007"/>
    <n v="183.72"/>
    <n v="3674.69"/>
    <n v="281.29999999999995"/>
    <x v="44"/>
    <n v="2034"/>
    <n v="1"/>
  </r>
  <r>
    <s v="Wyandotte Creek"/>
    <d v="2034-02-28T00:00:00"/>
    <n v="61325"/>
    <n v="2047.7"/>
    <n v="884.9"/>
    <n v="194.3"/>
    <n v="3275.5"/>
    <n v="38242.600000000006"/>
    <n v="22362.800000000003"/>
    <n v="246.7"/>
    <n v="128.69999999999999"/>
    <n v="18.899999999999999"/>
    <n v="0"/>
    <n v="40.83"/>
    <n v="277.52999999999997"/>
    <n v="596.1"/>
    <n v="1646.0000000000002"/>
    <n v="247.5"/>
    <n v="147.6"/>
    <n v="-5534.6000000000022"/>
    <n v="4528.6899999999996"/>
    <n v="5907.02"/>
    <n v="247.5"/>
    <x v="44"/>
    <n v="2034"/>
    <n v="2"/>
  </r>
  <r>
    <s v="Wyandotte Creek"/>
    <d v="2034-03-31T00:00:00"/>
    <n v="23909.4"/>
    <n v="2944"/>
    <n v="1209.7"/>
    <n v="441.6"/>
    <n v="5200.3999999999996"/>
    <n v="14336.300000000001"/>
    <n v="5077"/>
    <n v="160.30000000000001"/>
    <n v="64"/>
    <n v="22.5"/>
    <n v="0"/>
    <n v="51.55"/>
    <n v="307.27"/>
    <n v="748.7"/>
    <n v="2636.9"/>
    <n v="348.3"/>
    <n v="86.5"/>
    <n v="-5025.4999999999927"/>
    <n v="1484.39"/>
    <n v="9246.85"/>
    <n v="348.3"/>
    <x v="44"/>
    <n v="2034"/>
    <n v="3"/>
  </r>
  <r>
    <s v="Wyandotte Creek"/>
    <d v="2034-04-30T00:00:00"/>
    <n v="6242"/>
    <n v="3680.8"/>
    <n v="1360.9"/>
    <n v="654.20000000000005"/>
    <n v="4991.5"/>
    <n v="1943.2"/>
    <n v="697.6"/>
    <n v="182.6"/>
    <n v="2833.8"/>
    <n v="22.5"/>
    <n v="0"/>
    <n v="73.88"/>
    <n v="297.36"/>
    <n v="1136.9000000000001"/>
    <n v="3198.1000000000004"/>
    <n v="466.3"/>
    <n v="2856.3"/>
    <n v="-3946.2999999999975"/>
    <n v="35.43"/>
    <n v="6047.48"/>
    <n v="466.3"/>
    <x v="44"/>
    <n v="2034"/>
    <n v="4"/>
  </r>
  <r>
    <s v="Wyandotte Creek"/>
    <d v="2034-05-31T00:00:00"/>
    <n v="7669.0999999999995"/>
    <n v="5611.3"/>
    <n v="1418.1"/>
    <n v="500.6"/>
    <n v="3764.6"/>
    <n v="2424.6"/>
    <n v="1167"/>
    <n v="587.5"/>
    <n v="5879"/>
    <n v="35"/>
    <n v="0"/>
    <n v="133.41"/>
    <n v="307.27"/>
    <n v="2616.1999999999998"/>
    <n v="3495.8"/>
    <n v="759.2"/>
    <n v="5914"/>
    <n v="-1131.7000000000007"/>
    <n v="45.64"/>
    <n v="3997.3"/>
    <n v="759.2"/>
    <x v="44"/>
    <n v="2034"/>
    <n v="5"/>
  </r>
  <r>
    <s v="Wyandotte Creek"/>
    <d v="2034-06-30T00:00:00"/>
    <n v="48.4"/>
    <n v="6521.8"/>
    <n v="482.6"/>
    <n v="271.5"/>
    <n v="1437"/>
    <n v="1502.8"/>
    <n v="4.3"/>
    <n v="485.3"/>
    <n v="7936.8"/>
    <n v="44"/>
    <n v="990.1"/>
    <n v="155.52000000000001"/>
    <n v="297.36"/>
    <n v="4744.7"/>
    <n v="2048.6"/>
    <n v="906.9"/>
    <n v="8970.9"/>
    <n v="-778.99999999999636"/>
    <n v="231.96"/>
    <n v="2382.1999999999998"/>
    <n v="906.9"/>
    <x v="44"/>
    <n v="2034"/>
    <n v="6"/>
  </r>
  <r>
    <s v="Wyandotte Creek"/>
    <d v="2034-07-31T00:00:00"/>
    <n v="0"/>
    <n v="6204.9"/>
    <n v="384.7"/>
    <n v="697.7"/>
    <n v="369.5"/>
    <n v="1489.6000000000001"/>
    <n v="0"/>
    <n v="687.3"/>
    <n v="7154.9000000000005"/>
    <n v="62.9"/>
    <n v="750"/>
    <n v="181.39"/>
    <n v="307.27"/>
    <n v="5774.4"/>
    <n v="1128.0999999999999"/>
    <n v="1049.3"/>
    <n v="7967.8"/>
    <n v="-816.60000000000036"/>
    <n v="348.89"/>
    <n v="1745.13"/>
    <n v="1049.3"/>
    <x v="44"/>
    <n v="2034"/>
    <n v="7"/>
  </r>
  <r>
    <s v="Wyandotte Creek"/>
    <d v="2034-08-31T00:00:00"/>
    <n v="0"/>
    <n v="5061.3"/>
    <n v="392.8"/>
    <n v="549.20000000000005"/>
    <n v="177.8"/>
    <n v="1318.7"/>
    <n v="0"/>
    <n v="718.3"/>
    <n v="5290"/>
    <n v="78.2"/>
    <n v="0"/>
    <n v="164.65"/>
    <n v="307.27"/>
    <n v="5053.3999999999996"/>
    <n v="557.20000000000005"/>
    <n v="972"/>
    <n v="5368.2"/>
    <n v="-1877.9000000000051"/>
    <n v="259.10000000000002"/>
    <n v="1717.5"/>
    <n v="972"/>
    <x v="44"/>
    <n v="2034"/>
    <n v="8"/>
  </r>
  <r>
    <s v="Wyandotte Creek"/>
    <d v="2034-09-30T00:00:00"/>
    <n v="14386.599999999999"/>
    <n v="3075.8"/>
    <n v="464.2"/>
    <n v="284"/>
    <n v="1068.0999999999999"/>
    <n v="2427.4"/>
    <n v="2271.6999999999998"/>
    <n v="344.6"/>
    <n v="1982.6"/>
    <n v="62.9"/>
    <n v="1221.7"/>
    <n v="131.91"/>
    <n v="297.36"/>
    <n v="2836.6"/>
    <n v="523.20000000000005"/>
    <n v="863.6"/>
    <n v="3267.2000000000003"/>
    <n v="8581.5999999999985"/>
    <n v="307.27999999999997"/>
    <n v="1644.69"/>
    <n v="863.6"/>
    <x v="44"/>
    <n v="2034"/>
    <n v="9"/>
  </r>
  <r>
    <s v="Wyandotte Creek"/>
    <d v="2034-10-31T00:00:00"/>
    <n v="2696.1"/>
    <n v="2900.5"/>
    <n v="1029.9000000000001"/>
    <n v="347.3"/>
    <n v="3331.8"/>
    <n v="2229.5"/>
    <n v="298.5"/>
    <n v="414.6"/>
    <n v="2809.6"/>
    <n v="44"/>
    <n v="998.9"/>
    <n v="89.14"/>
    <n v="307.27"/>
    <n v="2124.4"/>
    <n v="1123.4000000000001"/>
    <n v="565.79999999999995"/>
    <n v="3852.5"/>
    <n v="-3437.8999999999942"/>
    <n v="100.34"/>
    <n v="2632.83"/>
    <n v="565.79999999999995"/>
    <x v="45"/>
    <n v="2034"/>
    <n v="10"/>
  </r>
  <r>
    <s v="Wyandotte Creek"/>
    <d v="2034-11-30T00:00:00"/>
    <n v="5660.2999999999993"/>
    <n v="2491.7000000000003"/>
    <n v="790.7"/>
    <n v="285.2"/>
    <n v="2253"/>
    <n v="1556.9"/>
    <n v="881.5"/>
    <n v="451.3"/>
    <n v="2397.1"/>
    <n v="27.9"/>
    <n v="1017.6"/>
    <n v="55.18"/>
    <n v="297.36"/>
    <n v="1953"/>
    <n v="823.80000000000007"/>
    <n v="344.1"/>
    <n v="3442.6"/>
    <n v="736.70000000000073"/>
    <n v="117.2"/>
    <n v="2009.06"/>
    <n v="344.1"/>
    <x v="45"/>
    <n v="2034"/>
    <n v="11"/>
  </r>
  <r>
    <s v="Wyandotte Creek"/>
    <d v="2034-12-31T00:00:00"/>
    <n v="15512.5"/>
    <n v="1338.2"/>
    <n v="617.5"/>
    <n v="131.30000000000001"/>
    <n v="2018.8"/>
    <n v="5021.8999999999996"/>
    <n v="2518.8000000000002"/>
    <n v="456.69999999999993"/>
    <n v="379.3"/>
    <n v="23.4"/>
    <n v="767.5"/>
    <n v="52.1"/>
    <n v="307.27"/>
    <n v="823.90000000000009"/>
    <n v="645.50000000000011"/>
    <n v="311"/>
    <n v="1170.2"/>
    <n v="4890.5000000000036"/>
    <n v="115.64"/>
    <n v="2769.03"/>
    <n v="311"/>
    <x v="45"/>
    <n v="2034"/>
    <n v="12"/>
  </r>
  <r>
    <s v="Wyandotte Creek"/>
    <d v="2035-01-31T00:00:00"/>
    <n v="18809.800000000003"/>
    <n v="1986.2"/>
    <n v="850.1"/>
    <n v="180"/>
    <n v="3146.8"/>
    <n v="7754.7"/>
    <n v="2837"/>
    <n v="689.9"/>
    <n v="452.79999999999995"/>
    <n v="18.899999999999999"/>
    <n v="824.9"/>
    <n v="46.19"/>
    <n v="307.27"/>
    <n v="941.69999999999993"/>
    <n v="1224.4000000000001"/>
    <n v="282.89999999999998"/>
    <n v="1296.5999999999999"/>
    <n v="2944.6000000000022"/>
    <n v="147.75"/>
    <n v="3207.33"/>
    <n v="282.89999999999998"/>
    <x v="45"/>
    <n v="2035"/>
    <n v="1"/>
  </r>
  <r>
    <s v="Wyandotte Creek"/>
    <d v="2035-02-28T00:00:00"/>
    <n v="18468.8"/>
    <n v="2907.7000000000003"/>
    <n v="1242"/>
    <n v="278.7"/>
    <n v="4662.6000000000004"/>
    <n v="10506.599999999999"/>
    <n v="4086.7999999999997"/>
    <n v="246.7"/>
    <n v="143.9"/>
    <n v="18.899999999999999"/>
    <n v="0"/>
    <n v="40.83"/>
    <n v="277.52999999999997"/>
    <n v="1088.2"/>
    <n v="2098.1000000000004"/>
    <n v="247.60000000000002"/>
    <n v="162.80000000000001"/>
    <n v="-5051.9000000000051"/>
    <n v="151.62"/>
    <n v="3495.95"/>
    <n v="247.60000000000002"/>
    <x v="45"/>
    <n v="2035"/>
    <n v="2"/>
  </r>
  <r>
    <s v="Wyandotte Creek"/>
    <d v="2035-03-31T00:00:00"/>
    <n v="25829.9"/>
    <n v="3016.1"/>
    <n v="1244.9000000000001"/>
    <n v="455.7"/>
    <n v="5352.7"/>
    <n v="10446.700000000001"/>
    <n v="4083.9999999999995"/>
    <n v="160"/>
    <n v="45.5"/>
    <n v="22.5"/>
    <n v="0"/>
    <n v="51.55"/>
    <n v="307.27"/>
    <n v="983.5"/>
    <n v="2488.3000000000002"/>
    <n v="345.6"/>
    <n v="68"/>
    <n v="1483.4000000000051"/>
    <n v="151.77000000000001"/>
    <n v="3911.53"/>
    <n v="345.6"/>
    <x v="45"/>
    <n v="2035"/>
    <n v="3"/>
  </r>
  <r>
    <s v="Wyandotte Creek"/>
    <d v="2035-04-30T00:00:00"/>
    <n v="300.09999999999997"/>
    <n v="4063.5"/>
    <n v="987.8"/>
    <n v="763.7"/>
    <n v="4609.1000000000004"/>
    <n v="1677.9"/>
    <n v="8.5"/>
    <n v="181.9"/>
    <n v="4321.2"/>
    <n v="22.5"/>
    <n v="0"/>
    <n v="73.88"/>
    <n v="297.36"/>
    <n v="1795.1"/>
    <n v="3031.9999999999995"/>
    <n v="477.7"/>
    <n v="4343.7"/>
    <n v="-7170.8000000000029"/>
    <n v="82.65"/>
    <n v="2649.08"/>
    <n v="477.7"/>
    <x v="45"/>
    <n v="2035"/>
    <n v="4"/>
  </r>
  <r>
    <s v="Wyandotte Creek"/>
    <d v="2035-05-31T00:00:00"/>
    <n v="58.7"/>
    <n v="5386.4"/>
    <n v="330.7"/>
    <n v="251.1"/>
    <n v="1136.8"/>
    <n v="1426.8"/>
    <n v="4.8"/>
    <n v="582.40000000000009"/>
    <n v="7029.3"/>
    <n v="35"/>
    <n v="0"/>
    <n v="133.41"/>
    <n v="307.27"/>
    <n v="3454"/>
    <n v="2183.5"/>
    <n v="765.1"/>
    <n v="7064.3"/>
    <n v="-1230.8999999999978"/>
    <n v="138.99"/>
    <n v="2169.46"/>
    <n v="765.1"/>
    <x v="45"/>
    <n v="2035"/>
    <n v="5"/>
  </r>
  <r>
    <s v="Wyandotte Creek"/>
    <d v="2035-06-30T00:00:00"/>
    <n v="0"/>
    <n v="6535.1"/>
    <n v="335.6"/>
    <n v="290.8"/>
    <n v="383.5"/>
    <n v="1429.6000000000001"/>
    <n v="0"/>
    <n v="485.3"/>
    <n v="7798.2"/>
    <n v="44"/>
    <n v="991.5"/>
    <n v="155.52000000000001"/>
    <n v="297.36"/>
    <n v="5435.6999999999989"/>
    <n v="1390.2"/>
    <n v="893.7"/>
    <n v="8833.7000000000007"/>
    <n v="267.70000000000073"/>
    <n v="401.73"/>
    <n v="1375.57"/>
    <n v="893.7"/>
    <x v="45"/>
    <n v="2035"/>
    <n v="6"/>
  </r>
  <r>
    <s v="Wyandotte Creek"/>
    <d v="2035-07-31T00:00:00"/>
    <n v="138.30000000000001"/>
    <n v="5909.4"/>
    <n v="386.9"/>
    <n v="667.7"/>
    <n v="114.3"/>
    <n v="1486.1"/>
    <n v="18.299999999999997"/>
    <n v="714.90000000000009"/>
    <n v="6694.3"/>
    <n v="62.9"/>
    <n v="735.5"/>
    <n v="181.39"/>
    <n v="307.27"/>
    <n v="5824.5"/>
    <n v="752.6"/>
    <n v="1036.8"/>
    <n v="7492.7"/>
    <n v="-630"/>
    <n v="710.41"/>
    <n v="1186"/>
    <n v="1036.8"/>
    <x v="45"/>
    <n v="2035"/>
    <n v="7"/>
  </r>
  <r>
    <s v="Wyandotte Creek"/>
    <d v="2035-08-31T00:00:00"/>
    <n v="0"/>
    <n v="4934.1000000000004"/>
    <n v="394"/>
    <n v="534.6"/>
    <n v="69.400000000000006"/>
    <n v="1355.3000000000002"/>
    <n v="0"/>
    <n v="833.1"/>
    <n v="6041.7"/>
    <n v="78.2"/>
    <n v="0"/>
    <n v="164.65"/>
    <n v="307.27"/>
    <n v="5079.1000000000004"/>
    <n v="389.7"/>
    <n v="969.5"/>
    <n v="6119.9"/>
    <n v="-1031.1999999999989"/>
    <n v="462.28"/>
    <n v="1242.78"/>
    <n v="969.5"/>
    <x v="45"/>
    <n v="2035"/>
    <n v="8"/>
  </r>
  <r>
    <s v="Wyandotte Creek"/>
    <d v="2035-09-30T00:00:00"/>
    <n v="0"/>
    <n v="2892.4"/>
    <n v="292.10000000000002"/>
    <n v="329.9"/>
    <n v="27"/>
    <n v="1053.9000000000001"/>
    <n v="0"/>
    <n v="336.1"/>
    <n v="2334.9"/>
    <n v="62.9"/>
    <n v="1330.6"/>
    <n v="131.91"/>
    <n v="297.36"/>
    <n v="3052"/>
    <n v="170.20000000000002"/>
    <n v="840.80000000000007"/>
    <n v="3728.4"/>
    <n v="-362.20000000000255"/>
    <n v="305.91000000000003"/>
    <n v="1277.5999999999999"/>
    <n v="840.80000000000007"/>
    <x v="45"/>
    <n v="2035"/>
    <n v="9"/>
  </r>
  <r>
    <s v="Wyandotte Creek"/>
    <d v="2035-10-31T00:00:00"/>
    <n v="5038.1000000000004"/>
    <n v="1993.1"/>
    <n v="426.8"/>
    <n v="294.89999999999998"/>
    <n v="319.8"/>
    <n v="1488"/>
    <n v="578.70000000000005"/>
    <n v="420.29999999999995"/>
    <n v="3064.5"/>
    <n v="44"/>
    <n v="906.7"/>
    <n v="89.14"/>
    <n v="307.27"/>
    <n v="2114"/>
    <n v="174"/>
    <n v="567.4"/>
    <n v="4015.2"/>
    <n v="4099.2000000000044"/>
    <n v="248.45"/>
    <n v="1378.77"/>
    <n v="567.4"/>
    <x v="46"/>
    <n v="2035"/>
    <n v="10"/>
  </r>
  <r>
    <s v="Wyandotte Creek"/>
    <d v="2035-11-30T00:00:00"/>
    <n v="14820.7"/>
    <n v="1545.6999999999998"/>
    <n v="697.8"/>
    <n v="151.6"/>
    <n v="2165.6"/>
    <n v="3516.2"/>
    <n v="1975.3"/>
    <n v="451.3"/>
    <n v="455.3"/>
    <n v="27.9"/>
    <n v="789.6"/>
    <n v="55.18"/>
    <n v="297.36"/>
    <n v="1049"/>
    <n v="648.30000000000007"/>
    <n v="336.7"/>
    <n v="1272.8000000000002"/>
    <n v="5926.4999999999927"/>
    <n v="146.53"/>
    <n v="1844.3"/>
    <n v="336.7"/>
    <x v="46"/>
    <n v="2035"/>
    <n v="11"/>
  </r>
  <r>
    <s v="Wyandotte Creek"/>
    <d v="2035-12-31T00:00:00"/>
    <n v="35085.399999999994"/>
    <n v="2060.8000000000002"/>
    <n v="896.4"/>
    <n v="188.1"/>
    <n v="3274.2"/>
    <n v="17773.199999999997"/>
    <n v="6595.5"/>
    <n v="456.69999999999993"/>
    <n v="376.8"/>
    <n v="23.4"/>
    <n v="743.4"/>
    <n v="52.1"/>
    <n v="307.27"/>
    <n v="922.5"/>
    <n v="1326.5"/>
    <n v="310.10000000000002"/>
    <n v="1143.6000000000001"/>
    <n v="5294.1000000000022"/>
    <n v="247.45"/>
    <n v="3753.5"/>
    <n v="310.10000000000002"/>
    <x v="46"/>
    <n v="2035"/>
    <n v="12"/>
  </r>
  <r>
    <s v="Wyandotte Creek"/>
    <d v="2036-01-31T00:00:00"/>
    <n v="25949.8"/>
    <n v="1865.4"/>
    <n v="813"/>
    <n v="167.2"/>
    <n v="2954.4"/>
    <n v="18092.599999999999"/>
    <n v="5267"/>
    <n v="689.9"/>
    <n v="382.8"/>
    <n v="18.899999999999999"/>
    <n v="810.8"/>
    <n v="46.19"/>
    <n v="307.27"/>
    <n v="639.5"/>
    <n v="1393.1"/>
    <n v="281.29999999999995"/>
    <n v="1212.5"/>
    <n v="-2405.6999999999971"/>
    <n v="183.84"/>
    <n v="4543.46"/>
    <n v="281.29999999999995"/>
    <x v="46"/>
    <n v="2036"/>
    <n v="1"/>
  </r>
  <r>
    <s v="Wyandotte Creek"/>
    <d v="2036-02-29T00:00:00"/>
    <n v="1846.2000000000003"/>
    <n v="3134.2"/>
    <n v="911.2"/>
    <n v="315.3"/>
    <n v="4455.7"/>
    <n v="2566"/>
    <n v="126.9"/>
    <n v="250.8"/>
    <n v="2245"/>
    <n v="18.899999999999999"/>
    <n v="0"/>
    <n v="41.53"/>
    <n v="287.45"/>
    <n v="1203.5"/>
    <n v="2246.0000000000005"/>
    <n v="257.7"/>
    <n v="2263.9"/>
    <n v="-7392.1000000000058"/>
    <n v="87.62"/>
    <n v="2937.21"/>
    <n v="257.7"/>
    <x v="46"/>
    <n v="2036"/>
    <n v="2"/>
  </r>
  <r>
    <s v="Wyandotte Creek"/>
    <d v="2036-03-31T00:00:00"/>
    <n v="2592.5"/>
    <n v="3576.1000000000004"/>
    <n v="701.8"/>
    <n v="638.79999999999995"/>
    <n v="3417.4"/>
    <n v="1361"/>
    <n v="241.8"/>
    <n v="159.9"/>
    <n v="2605.6"/>
    <n v="22.5"/>
    <n v="0"/>
    <n v="51.55"/>
    <n v="307.27"/>
    <n v="2005.9"/>
    <n v="2209"/>
    <n v="349.9"/>
    <n v="2628.1"/>
    <n v="-4526.2000000000007"/>
    <n v="357.01"/>
    <n v="2051.67"/>
    <n v="349.9"/>
    <x v="46"/>
    <n v="2036"/>
    <n v="3"/>
  </r>
  <r>
    <s v="Wyandotte Creek"/>
    <d v="2036-04-30T00:00:00"/>
    <n v="12613.3"/>
    <n v="2893.7"/>
    <n v="663.1"/>
    <n v="527.5"/>
    <n v="2204.1999999999998"/>
    <n v="1788.6000000000001"/>
    <n v="1938.2"/>
    <n v="181.9"/>
    <n v="2171.1999999999998"/>
    <n v="22.5"/>
    <n v="0"/>
    <n v="73.88"/>
    <n v="297.36"/>
    <n v="1817.8999999999999"/>
    <n v="1603.1999999999998"/>
    <n v="462.4"/>
    <n v="2193.6999999999998"/>
    <n v="5072.1999999999953"/>
    <n v="186.76"/>
    <n v="2322.08"/>
    <n v="462.4"/>
    <x v="46"/>
    <n v="2036"/>
    <n v="4"/>
  </r>
  <r>
    <s v="Wyandotte Creek"/>
    <d v="2036-05-31T00:00:00"/>
    <n v="6039.7999999999993"/>
    <n v="5146.5"/>
    <n v="1325.9"/>
    <n v="370.6"/>
    <n v="3753.1"/>
    <n v="1784.1999999999998"/>
    <n v="582.5"/>
    <n v="582.40000000000009"/>
    <n v="5189.7000000000007"/>
    <n v="35"/>
    <n v="0"/>
    <n v="133.41"/>
    <n v="307.27"/>
    <n v="2744.2"/>
    <n v="2772.8"/>
    <n v="751.6"/>
    <n v="5224.7000000000007"/>
    <n v="-1529.0999999999949"/>
    <n v="148.97999999999999"/>
    <n v="2183.1"/>
    <n v="751.6"/>
    <x v="46"/>
    <n v="2036"/>
    <n v="5"/>
  </r>
  <r>
    <s v="Wyandotte Creek"/>
    <d v="2036-06-30T00:00:00"/>
    <n v="2283.1999999999998"/>
    <n v="6338.0999999999995"/>
    <n v="848.2"/>
    <n v="456.5"/>
    <n v="2356.1999999999998"/>
    <n v="1533.4"/>
    <n v="277.60000000000002"/>
    <n v="485.3"/>
    <n v="6574.3"/>
    <n v="44"/>
    <n v="989.8"/>
    <n v="155.52000000000001"/>
    <n v="297.36"/>
    <n v="4654.3999999999996"/>
    <n v="2140.1"/>
    <n v="894.19999999999993"/>
    <n v="7608.1"/>
    <n v="-1509.8000000000065"/>
    <n v="738.78"/>
    <n v="1342.14"/>
    <n v="894.19999999999993"/>
    <x v="46"/>
    <n v="2036"/>
    <n v="6"/>
  </r>
  <r>
    <s v="Wyandotte Creek"/>
    <d v="2036-07-31T00:00:00"/>
    <n v="0"/>
    <n v="6269.5"/>
    <n v="436.2"/>
    <n v="688"/>
    <n v="698.5"/>
    <n v="1518.3999999999999"/>
    <n v="0"/>
    <n v="714.90000000000009"/>
    <n v="7503.2000000000007"/>
    <n v="62.9"/>
    <n v="787.1"/>
    <n v="181.39"/>
    <n v="307.27"/>
    <n v="5756.2"/>
    <n v="1201.4000000000001"/>
    <n v="1045.7"/>
    <n v="8353.2000000000007"/>
    <n v="-926.70000000000073"/>
    <n v="745.83"/>
    <n v="1061.1300000000001"/>
    <n v="1045.7"/>
    <x v="46"/>
    <n v="2036"/>
    <n v="7"/>
  </r>
  <r>
    <s v="Wyandotte Creek"/>
    <d v="2036-08-31T00:00:00"/>
    <n v="0"/>
    <n v="4717.2999999999993"/>
    <n v="388.4"/>
    <n v="498"/>
    <n v="317.89999999999998"/>
    <n v="1311.7"/>
    <n v="0"/>
    <n v="833.1"/>
    <n v="5117.3999999999996"/>
    <n v="78.2"/>
    <n v="0"/>
    <n v="164.65"/>
    <n v="307.27"/>
    <n v="4666.3999999999996"/>
    <n v="549"/>
    <n v="972.2"/>
    <n v="5195.5999999999995"/>
    <n v="-1898.5999999999985"/>
    <n v="403.52"/>
    <n v="1153.07"/>
    <n v="972.2"/>
    <x v="46"/>
    <n v="2036"/>
    <n v="8"/>
  </r>
  <r>
    <s v="Wyandotte Creek"/>
    <d v="2036-09-30T00:00:00"/>
    <n v="0"/>
    <n v="3253.1000000000004"/>
    <n v="309.10000000000002"/>
    <n v="352.7"/>
    <n v="157.80000000000001"/>
    <n v="1093.1000000000001"/>
    <n v="0"/>
    <n v="337.70000000000005"/>
    <n v="3183.6"/>
    <n v="62.9"/>
    <n v="1363.4"/>
    <n v="131.91"/>
    <n v="297.36"/>
    <n v="3333.3999999999996"/>
    <n v="272.5"/>
    <n v="860"/>
    <n v="4609.8999999999996"/>
    <n v="-33.899999999999636"/>
    <n v="470.31"/>
    <n v="991.38"/>
    <n v="860"/>
    <x v="46"/>
    <n v="2036"/>
    <n v="9"/>
  </r>
  <r>
    <s v="Wyandotte Creek"/>
    <d v="2036-10-31T00:00:00"/>
    <n v="143.10000000000002"/>
    <n v="1885.9"/>
    <n v="282.60000000000002"/>
    <n v="288.89999999999998"/>
    <n v="93.9"/>
    <n v="1387.7"/>
    <n v="2.6"/>
    <n v="448.3"/>
    <n v="3493.1000000000004"/>
    <n v="44"/>
    <n v="965"/>
    <n v="89.14"/>
    <n v="307.27"/>
    <n v="2033.3"/>
    <n v="141.5"/>
    <n v="565.1"/>
    <n v="4502.1000000000004"/>
    <n v="820.49999999999818"/>
    <n v="255.52"/>
    <n v="1180.51"/>
    <n v="565.1"/>
    <x v="47"/>
    <n v="2036"/>
    <n v="10"/>
  </r>
  <r>
    <s v="Wyandotte Creek"/>
    <d v="2036-11-30T00:00:00"/>
    <n v="30923.699999999997"/>
    <n v="1248.1999999999998"/>
    <n v="462.9"/>
    <n v="134.1"/>
    <n v="1332.2"/>
    <n v="7784.9"/>
    <n v="8108.4"/>
    <n v="478.9"/>
    <n v="691.7"/>
    <n v="27.9"/>
    <n v="737.7"/>
    <n v="55.18"/>
    <n v="297.36"/>
    <n v="947.5"/>
    <n v="434.8"/>
    <n v="338.9"/>
    <n v="1457.3000000000002"/>
    <n v="13170.200000000003"/>
    <n v="315.48"/>
    <n v="1979.82"/>
    <n v="338.9"/>
    <x v="47"/>
    <n v="2036"/>
    <n v="11"/>
  </r>
  <r>
    <s v="Wyandotte Creek"/>
    <d v="2036-12-31T00:00:00"/>
    <n v="17127"/>
    <n v="1806.8000000000002"/>
    <n v="758.1"/>
    <n v="167.5"/>
    <n v="2876"/>
    <n v="7979.1"/>
    <n v="2588.5"/>
    <n v="429.9"/>
    <n v="451.8"/>
    <n v="23.4"/>
    <n v="805"/>
    <n v="52.1"/>
    <n v="307.27"/>
    <n v="960.09999999999991"/>
    <n v="1014.1"/>
    <n v="311.7"/>
    <n v="1280.2"/>
    <n v="2113.3000000000065"/>
    <n v="174.47"/>
    <n v="2593.17"/>
    <n v="311.7"/>
    <x v="47"/>
    <n v="2036"/>
    <n v="12"/>
  </r>
  <r>
    <s v="Wyandotte Creek"/>
    <d v="2037-01-31T00:00:00"/>
    <n v="8801.5"/>
    <n v="1978.7"/>
    <n v="849"/>
    <n v="176.9"/>
    <n v="3129.4"/>
    <n v="9449.0999999999985"/>
    <n v="1224.3"/>
    <n v="655.29999999999995"/>
    <n v="407.3"/>
    <n v="18.899999999999999"/>
    <n v="821.2"/>
    <n v="46.19"/>
    <n v="307.27"/>
    <n v="812.8"/>
    <n v="1342.8"/>
    <n v="283.5"/>
    <n v="1247.4000000000001"/>
    <n v="-7130.4000000000051"/>
    <n v="127.8"/>
    <n v="3104.23"/>
    <n v="283.5"/>
    <x v="47"/>
    <n v="2037"/>
    <n v="1"/>
  </r>
  <r>
    <s v="Wyandotte Creek"/>
    <d v="2037-02-28T00:00:00"/>
    <n v="8086.4"/>
    <n v="2322.4"/>
    <n v="882.1"/>
    <n v="224.8"/>
    <n v="3635.4"/>
    <n v="2045.5"/>
    <n v="867.2"/>
    <n v="246.7"/>
    <n v="402.7"/>
    <n v="18.899999999999999"/>
    <n v="0"/>
    <n v="40.83"/>
    <n v="277.52999999999997"/>
    <n v="941.2"/>
    <n v="1605.8999999999999"/>
    <n v="253.4"/>
    <n v="421.59999999999997"/>
    <n v="-1462.5000000000036"/>
    <n v="220.66"/>
    <n v="1862.68"/>
    <n v="253.4"/>
    <x v="47"/>
    <n v="2037"/>
    <n v="2"/>
  </r>
  <r>
    <s v="Wyandotte Creek"/>
    <d v="2037-03-31T00:00:00"/>
    <n v="46716.1"/>
    <n v="2349.9"/>
    <n v="975.3"/>
    <n v="348.8"/>
    <n v="4169.8"/>
    <n v="22435.199999999997"/>
    <n v="10067"/>
    <n v="162.4"/>
    <n v="0"/>
    <n v="22.5"/>
    <n v="0"/>
    <n v="51.55"/>
    <n v="307.27"/>
    <n v="723.2"/>
    <n v="1975.5"/>
    <n v="347.9"/>
    <n v="22.5"/>
    <n v="6578.2999999999993"/>
    <n v="327.18"/>
    <n v="4290.8"/>
    <n v="347.9"/>
    <x v="47"/>
    <n v="2037"/>
    <n v="3"/>
  </r>
  <r>
    <s v="Wyandotte Creek"/>
    <d v="2037-04-30T00:00:00"/>
    <n v="3529.7"/>
    <n v="3903.6000000000004"/>
    <n v="1316.6"/>
    <n v="695.3"/>
    <n v="5514.6"/>
    <n v="3099.5"/>
    <n v="325.5"/>
    <n v="182.6"/>
    <n v="2140.1000000000004"/>
    <n v="22.5"/>
    <n v="0"/>
    <n v="73.88"/>
    <n v="297.36"/>
    <n v="1271.3000000000002"/>
    <n v="3327.6"/>
    <n v="459.5"/>
    <n v="2162.6000000000004"/>
    <n v="-8885.9"/>
    <n v="80.739999999999995"/>
    <n v="3487.17"/>
    <n v="459.5"/>
    <x v="47"/>
    <n v="2037"/>
    <n v="4"/>
  </r>
  <r>
    <s v="Wyandotte Creek"/>
    <d v="2037-05-31T00:00:00"/>
    <n v="610.29999999999995"/>
    <n v="5453.3"/>
    <n v="643.70000000000005"/>
    <n v="528"/>
    <n v="2422.6999999999998"/>
    <n v="1515.3000000000002"/>
    <n v="63.4"/>
    <n v="587.5"/>
    <n v="6987.2000000000007"/>
    <n v="35"/>
    <n v="0"/>
    <n v="133.41"/>
    <n v="307.27"/>
    <n v="2918.3"/>
    <n v="3063"/>
    <n v="760.8"/>
    <n v="7022.2000000000007"/>
    <n v="-2820.7999999999956"/>
    <n v="302.3"/>
    <n v="1961.35"/>
    <n v="760.8"/>
    <x v="47"/>
    <n v="2037"/>
    <n v="5"/>
  </r>
  <r>
    <s v="Wyandotte Creek"/>
    <d v="2037-06-30T00:00:00"/>
    <n v="1570.1"/>
    <n v="6219.5"/>
    <n v="550.6"/>
    <n v="428.3"/>
    <n v="1293.0999999999999"/>
    <n v="1451.3"/>
    <n v="186.20000000000002"/>
    <n v="485.3"/>
    <n v="7016.5"/>
    <n v="44"/>
    <n v="962.6"/>
    <n v="155.52000000000001"/>
    <n v="297.36"/>
    <n v="4669"/>
    <n v="1978.6999999999998"/>
    <n v="897.59999999999991"/>
    <n v="8023.1"/>
    <n v="-123.30000000000109"/>
    <n v="579.5"/>
    <n v="1404.35"/>
    <n v="897.59999999999991"/>
    <x v="47"/>
    <n v="2037"/>
    <n v="6"/>
  </r>
  <r>
    <s v="Wyandotte Creek"/>
    <d v="2037-07-31T00:00:00"/>
    <n v="0"/>
    <n v="6348.5"/>
    <n v="412.5"/>
    <n v="703.8"/>
    <n v="382.3"/>
    <n v="1474.5"/>
    <n v="0"/>
    <n v="687.3"/>
    <n v="7310.4"/>
    <n v="62.9"/>
    <n v="747.6"/>
    <n v="181.39"/>
    <n v="307.27"/>
    <n v="5906.9"/>
    <n v="1145.3999999999999"/>
    <n v="1041.2"/>
    <n v="8120.9"/>
    <n v="-846.69999999999345"/>
    <n v="1288.75"/>
    <n v="1029.22"/>
    <n v="1041.2"/>
    <x v="47"/>
    <n v="2037"/>
    <n v="7"/>
  </r>
  <r>
    <s v="Wyandotte Creek"/>
    <d v="2037-08-31T00:00:00"/>
    <n v="628.79999999999995"/>
    <n v="4615.7"/>
    <n v="420.6"/>
    <n v="485.1"/>
    <n v="294.60000000000002"/>
    <n v="1325.5000000000002"/>
    <n v="68.800000000000011"/>
    <n v="718.3"/>
    <n v="4913.5"/>
    <n v="78.2"/>
    <n v="0"/>
    <n v="164.65"/>
    <n v="307.27"/>
    <n v="4538.7"/>
    <n v="561.90000000000009"/>
    <n v="982.2"/>
    <n v="4991.7"/>
    <n v="-1325.6999999999971"/>
    <n v="494.48"/>
    <n v="1318.31"/>
    <n v="982.2"/>
    <x v="47"/>
    <n v="2037"/>
    <n v="8"/>
  </r>
  <r>
    <s v="Wyandotte Creek"/>
    <d v="2037-09-30T00:00:00"/>
    <n v="12734.1"/>
    <n v="2846.4"/>
    <n v="442.4"/>
    <n v="257"/>
    <n v="1236.4000000000001"/>
    <n v="2193.4"/>
    <n v="1976.6"/>
    <n v="344.1"/>
    <n v="1883.3"/>
    <n v="62.9"/>
    <n v="1218.9000000000001"/>
    <n v="131.91"/>
    <n v="297.36"/>
    <n v="2564.5"/>
    <n v="538.9"/>
    <n v="849.2"/>
    <n v="3165.1"/>
    <n v="7452.2000000000044"/>
    <n v="425.73"/>
    <n v="1373.05"/>
    <n v="849.2"/>
    <x v="47"/>
    <n v="2037"/>
    <n v="9"/>
  </r>
  <r>
    <s v="Wyandotte Creek"/>
    <d v="2037-10-31T00:00:00"/>
    <n v="13218.400000000001"/>
    <n v="2306.4"/>
    <n v="862.7"/>
    <n v="262.8"/>
    <n v="2980.7"/>
    <n v="4233.1000000000004"/>
    <n v="2029"/>
    <n v="473.70000000000005"/>
    <n v="1731.3"/>
    <n v="44"/>
    <n v="851.6"/>
    <n v="89.14"/>
    <n v="307.27"/>
    <n v="1561.1"/>
    <n v="1008.1"/>
    <n v="569.9"/>
    <n v="2626.9"/>
    <n v="3266.6999999999971"/>
    <n v="269.45"/>
    <n v="1773.78"/>
    <n v="569.9"/>
    <x v="48"/>
    <n v="2037"/>
    <n v="10"/>
  </r>
  <r>
    <s v="Wyandotte Creek"/>
    <d v="2037-11-30T00:00:00"/>
    <n v="6527.6"/>
    <n v="1991.1999999999998"/>
    <n v="817.6"/>
    <n v="193.5"/>
    <n v="3103.8"/>
    <n v="2740.6000000000004"/>
    <n v="1182.8000000000002"/>
    <n v="478.9"/>
    <n v="1087"/>
    <n v="27.9"/>
    <n v="900.5"/>
    <n v="55.18"/>
    <n v="297.36"/>
    <n v="1138.6000000000001"/>
    <n v="1046.0999999999999"/>
    <n v="340.7"/>
    <n v="2015.4"/>
    <n v="-1624.9000000000051"/>
    <n v="146.56"/>
    <n v="1711.91"/>
    <n v="340.7"/>
    <x v="48"/>
    <n v="2037"/>
    <n v="11"/>
  </r>
  <r>
    <s v="Wyandotte Creek"/>
    <d v="2037-12-31T00:00:00"/>
    <n v="0"/>
    <n v="1597.1"/>
    <n v="601.4"/>
    <n v="160.6"/>
    <n v="2395.6"/>
    <n v="1935.2000000000003"/>
    <n v="0"/>
    <n v="429.9"/>
    <n v="1974"/>
    <n v="23.4"/>
    <n v="893.5"/>
    <n v="52.1"/>
    <n v="307.27"/>
    <n v="927.7"/>
    <n v="829.99999999999989"/>
    <n v="316.7"/>
    <n v="2890.9"/>
    <n v="-3912.1999999999971"/>
    <n v="503.81"/>
    <n v="1101.82"/>
    <n v="316.7"/>
    <x v="48"/>
    <n v="2037"/>
    <n v="12"/>
  </r>
  <r>
    <s v="Wyandotte Creek"/>
    <d v="2038-01-31T00:00:00"/>
    <n v="30715.9"/>
    <n v="1934.3"/>
    <n v="831.7"/>
    <n v="176.8"/>
    <n v="3026.9"/>
    <n v="11973.8"/>
    <n v="7255.9"/>
    <n v="655.29999999999995"/>
    <n v="390.5"/>
    <n v="18.899999999999999"/>
    <n v="820.7"/>
    <n v="46.19"/>
    <n v="307.27"/>
    <n v="891.80000000000007"/>
    <n v="1219.3000000000002"/>
    <n v="281.29999999999995"/>
    <n v="1230.1000000000001"/>
    <n v="6372.6999999999971"/>
    <n v="271.95999999999998"/>
    <n v="3466.94"/>
    <n v="281.29999999999995"/>
    <x v="48"/>
    <n v="2038"/>
    <n v="1"/>
  </r>
  <r>
    <s v="Wyandotte Creek"/>
    <d v="2038-02-28T00:00:00"/>
    <n v="15248"/>
    <n v="2610.1"/>
    <n v="1121.5999999999999"/>
    <n v="246.6"/>
    <n v="4173.6000000000004"/>
    <n v="7041.2"/>
    <n v="2284.6"/>
    <n v="246.7"/>
    <n v="142.1"/>
    <n v="18.899999999999999"/>
    <n v="0"/>
    <n v="40.83"/>
    <n v="277.52999999999997"/>
    <n v="973"/>
    <n v="1883.7"/>
    <n v="248.70000000000002"/>
    <n v="161"/>
    <n v="-2066.6999999999971"/>
    <n v="162.68"/>
    <n v="2674.65"/>
    <n v="248.70000000000002"/>
    <x v="48"/>
    <n v="2038"/>
    <n v="2"/>
  </r>
  <r>
    <s v="Wyandotte Creek"/>
    <d v="2038-03-31T00:00:00"/>
    <n v="9946.9"/>
    <n v="3318.4"/>
    <n v="1264.5999999999999"/>
    <n v="517.6"/>
    <n v="5632.3"/>
    <n v="4394.5"/>
    <n v="1226.0999999999999"/>
    <n v="185.20000000000002"/>
    <n v="1243.7"/>
    <n v="22.5"/>
    <n v="0"/>
    <n v="51.55"/>
    <n v="307.27"/>
    <n v="1223.2"/>
    <n v="2612.8000000000002"/>
    <n v="354.2"/>
    <n v="1266.2"/>
    <n v="-4971.3000000000011"/>
    <n v="238.49"/>
    <n v="2303.8200000000002"/>
    <n v="354.2"/>
    <x v="48"/>
    <n v="2038"/>
    <n v="3"/>
  </r>
  <r>
    <s v="Wyandotte Creek"/>
    <d v="2038-04-30T00:00:00"/>
    <n v="1967"/>
    <n v="3648.2000000000003"/>
    <n v="589.79999999999995"/>
    <n v="718.4"/>
    <n v="2655.7"/>
    <n v="1107.0999999999999"/>
    <n v="166.7"/>
    <n v="182.6"/>
    <n v="4287.7"/>
    <n v="22.5"/>
    <n v="0"/>
    <n v="73.88"/>
    <n v="297.36"/>
    <n v="2134.6999999999998"/>
    <n v="2231.9"/>
    <n v="461.3"/>
    <n v="4310.2"/>
    <n v="-2330.0999999999985"/>
    <n v="436.7"/>
    <n v="1500.34"/>
    <n v="461.3"/>
    <x v="48"/>
    <n v="2038"/>
    <n v="4"/>
  </r>
  <r>
    <s v="Wyandotte Creek"/>
    <d v="2038-05-31T00:00:00"/>
    <n v="17555.099999999999"/>
    <n v="4714.3999999999996"/>
    <n v="669.3"/>
    <n v="315.39999999999998"/>
    <n v="1748.9"/>
    <n v="2568.5"/>
    <n v="2808.2000000000003"/>
    <n v="587.5"/>
    <n v="4740.6000000000004"/>
    <n v="35"/>
    <n v="0"/>
    <n v="133.41"/>
    <n v="307.27"/>
    <n v="3008.9999999999995"/>
    <n v="2020.8"/>
    <n v="743.1"/>
    <n v="4775.6000000000004"/>
    <n v="9661.3000000000047"/>
    <n v="330.49"/>
    <n v="1953.09"/>
    <n v="743.1"/>
    <x v="48"/>
    <n v="2038"/>
    <n v="5"/>
  </r>
  <r>
    <s v="Wyandotte Creek"/>
    <d v="2038-06-30T00:00:00"/>
    <n v="1.7"/>
    <n v="6696.7"/>
    <n v="1445.4"/>
    <n v="668.1"/>
    <n v="4171.8"/>
    <n v="2568.3999999999996"/>
    <n v="0.1"/>
    <n v="485.3"/>
    <n v="6164.6"/>
    <n v="44"/>
    <n v="954.2"/>
    <n v="155.52000000000001"/>
    <n v="297.36"/>
    <n v="4432"/>
    <n v="2932.8"/>
    <n v="888.2"/>
    <n v="7162.8"/>
    <n v="-7982.8999999999978"/>
    <n v="169.6"/>
    <n v="1671.35"/>
    <n v="888.2"/>
    <x v="48"/>
    <n v="2038"/>
    <n v="6"/>
  </r>
  <r>
    <s v="Wyandotte Creek"/>
    <d v="2038-07-31T00:00:00"/>
    <n v="0"/>
    <n v="6070.7000000000007"/>
    <n v="498.2"/>
    <n v="663.7"/>
    <n v="1147.0999999999999"/>
    <n v="1520.1"/>
    <n v="0"/>
    <n v="687.3"/>
    <n v="7234.5"/>
    <n v="62.9"/>
    <n v="762.2"/>
    <n v="181.39"/>
    <n v="307.27"/>
    <n v="5356.3000000000011"/>
    <n v="1378.2"/>
    <n v="1043.0999999999999"/>
    <n v="8059.5999999999995"/>
    <n v="-1484.5000000000036"/>
    <n v="808.6"/>
    <n v="938.27"/>
    <n v="1043.0999999999999"/>
    <x v="48"/>
    <n v="2038"/>
    <n v="7"/>
  </r>
  <r>
    <s v="Wyandotte Creek"/>
    <d v="2038-08-31T00:00:00"/>
    <n v="144.89999999999998"/>
    <n v="4814.2"/>
    <n v="399.2"/>
    <n v="480.4"/>
    <n v="566.1"/>
    <n v="1365.8"/>
    <n v="20.5"/>
    <n v="718.3"/>
    <n v="5178.1000000000004"/>
    <n v="78.2"/>
    <n v="0"/>
    <n v="164.65"/>
    <n v="307.27"/>
    <n v="4621.3000000000011"/>
    <n v="673.3"/>
    <n v="970.7"/>
    <n v="5256.3"/>
    <n v="-1992.3000000000011"/>
    <n v="878.53"/>
    <n v="1124.7"/>
    <n v="970.7"/>
    <x v="48"/>
    <n v="2038"/>
    <n v="8"/>
  </r>
  <r>
    <s v="Wyandotte Creek"/>
    <d v="2038-09-30T00:00:00"/>
    <n v="768.59999999999991"/>
    <n v="3177.3"/>
    <n v="352.9"/>
    <n v="326.7"/>
    <n v="359.2"/>
    <n v="1077.2"/>
    <n v="88.399999999999991"/>
    <n v="334.3"/>
    <n v="2917.6"/>
    <n v="62.9"/>
    <n v="1364"/>
    <n v="131.91"/>
    <n v="297.36"/>
    <n v="3165.1"/>
    <n v="339.00000000000006"/>
    <n v="822"/>
    <n v="4344.5"/>
    <n v="219"/>
    <n v="342.66"/>
    <n v="926.17"/>
    <n v="822"/>
    <x v="48"/>
    <n v="2038"/>
    <n v="9"/>
  </r>
  <r>
    <s v="Wyandotte Creek"/>
    <d v="2038-10-31T00:00:00"/>
    <n v="5271.5999999999995"/>
    <n v="2463.2999999999997"/>
    <n v="557.5"/>
    <n v="357.3"/>
    <n v="716.9"/>
    <n v="1435.1"/>
    <n v="763.69999999999993"/>
    <n v="455.1"/>
    <n v="3656.3"/>
    <n v="44"/>
    <n v="1004"/>
    <n v="89.14"/>
    <n v="307.27"/>
    <n v="2473.2000000000003"/>
    <n v="347.4"/>
    <n v="568.9"/>
    <n v="4704.3"/>
    <n v="3795.9000000000051"/>
    <n v="362.32"/>
    <n v="923.2"/>
    <n v="568.9"/>
    <x v="49"/>
    <n v="2038"/>
    <n v="10"/>
  </r>
  <r>
    <s v="Wyandotte Creek"/>
    <d v="2038-11-30T00:00:00"/>
    <n v="4779.3999999999996"/>
    <n v="1868"/>
    <n v="761.2"/>
    <n v="213.6"/>
    <n v="1708.4"/>
    <n v="1567.5"/>
    <n v="615.10000000000014"/>
    <n v="478.9"/>
    <n v="1653.4"/>
    <n v="27.9"/>
    <n v="919"/>
    <n v="55.18"/>
    <n v="297.36"/>
    <n v="1556.2"/>
    <n v="525.4"/>
    <n v="344.29999999999995"/>
    <n v="2600.3000000000002"/>
    <n v="511.10000000000036"/>
    <n v="255.4"/>
    <n v="948.08"/>
    <n v="344.29999999999995"/>
    <x v="49"/>
    <n v="2038"/>
    <n v="11"/>
  </r>
  <r>
    <s v="Wyandotte Creek"/>
    <d v="2038-12-31T00:00:00"/>
    <n v="8040.8"/>
    <n v="1560.1"/>
    <n v="673.6"/>
    <n v="157.4"/>
    <n v="2206.8000000000002"/>
    <n v="2424.8000000000002"/>
    <n v="1391.1000000000001"/>
    <n v="429.9"/>
    <n v="737.2"/>
    <n v="23.4"/>
    <n v="836.1"/>
    <n v="52.1"/>
    <n v="307.27"/>
    <n v="1063.7"/>
    <n v="653.6"/>
    <n v="312.8"/>
    <n v="1596.7000000000003"/>
    <n v="1106.6000000000004"/>
    <n v="700.63"/>
    <n v="1137.31"/>
    <n v="312.8"/>
    <x v="49"/>
    <n v="2038"/>
    <n v="12"/>
  </r>
  <r>
    <s v="Wyandotte Creek"/>
    <d v="2039-01-31T00:00:00"/>
    <n v="5105.3999999999996"/>
    <n v="2070.6"/>
    <n v="812.8"/>
    <n v="203.7"/>
    <n v="2989"/>
    <n v="2062.6"/>
    <n v="707.7"/>
    <n v="653.29999999999995"/>
    <n v="1825.2"/>
    <n v="18.899999999999999"/>
    <n v="861"/>
    <n v="50.48"/>
    <n v="307.27"/>
    <n v="1281.1000000000001"/>
    <n v="993"/>
    <n v="305.89999999999998"/>
    <n v="2705.1"/>
    <n v="-1383.1000000000022"/>
    <n v="133.76"/>
    <n v="1540.22"/>
    <n v="305.89999999999998"/>
    <x v="49"/>
    <n v="2039"/>
    <n v="1"/>
  </r>
  <r>
    <s v="Wyandotte Creek"/>
    <d v="2039-02-28T00:00:00"/>
    <n v="14224.2"/>
    <n v="2625.5"/>
    <n v="1033.0999999999999"/>
    <n v="267.5"/>
    <n v="4152.3999999999996"/>
    <n v="3700.2"/>
    <n v="2332.3999999999996"/>
    <n v="257.8"/>
    <n v="564.5"/>
    <n v="18.899999999999999"/>
    <n v="0"/>
    <n v="41.95"/>
    <n v="277.52999999999997"/>
    <n v="1450.2"/>
    <n v="1442.9"/>
    <n v="262.60000000000002"/>
    <n v="583.4"/>
    <n v="700.99999999999818"/>
    <n v="153.58000000000001"/>
    <n v="1487.03"/>
    <n v="262.60000000000002"/>
    <x v="49"/>
    <n v="2039"/>
    <n v="2"/>
  </r>
  <r>
    <s v="Wyandotte Creek"/>
    <d v="2039-03-31T00:00:00"/>
    <n v="65715.600000000006"/>
    <n v="2237.4"/>
    <n v="930.4"/>
    <n v="329"/>
    <n v="3966.4"/>
    <n v="31275.4"/>
    <n v="17161.5"/>
    <n v="160.1"/>
    <n v="0"/>
    <n v="22.5"/>
    <n v="0"/>
    <n v="54.48"/>
    <n v="307.27"/>
    <n v="821.5"/>
    <n v="1744.9"/>
    <n v="359.8"/>
    <n v="22.5"/>
    <n v="10037.5"/>
    <n v="381.31"/>
    <n v="4625.63"/>
    <n v="359.8"/>
    <x v="49"/>
    <n v="2039"/>
    <n v="3"/>
  </r>
  <r>
    <s v="Wyandotte Creek"/>
    <d v="2039-04-30T00:00:00"/>
    <n v="2635.2"/>
    <n v="3311.9"/>
    <n v="1058.9000000000001"/>
    <n v="636.9"/>
    <n v="5294.4"/>
    <n v="4423.6000000000004"/>
    <n v="184.6"/>
    <n v="177"/>
    <n v="2142.4"/>
    <n v="21.7"/>
    <n v="0"/>
    <n v="70.8"/>
    <n v="297.36"/>
    <n v="1244.3"/>
    <n v="2704.5"/>
    <n v="458.1"/>
    <n v="2164.1"/>
    <n v="-9829.9999999999982"/>
    <n v="88.34"/>
    <n v="3434.68"/>
    <n v="458.1"/>
    <x v="49"/>
    <n v="2039"/>
    <n v="4"/>
  </r>
  <r>
    <s v="Wyandotte Creek"/>
    <d v="2039-05-31T00:00:00"/>
    <n v="4965.4000000000005"/>
    <n v="4820.3"/>
    <n v="883.3"/>
    <n v="558.1"/>
    <n v="3469.9"/>
    <n v="1880.9"/>
    <n v="546.79999999999995"/>
    <n v="572.6"/>
    <n v="5810.1"/>
    <n v="33.9"/>
    <n v="0"/>
    <n v="137.94"/>
    <n v="307.27"/>
    <n v="2580.6999999999998"/>
    <n v="2797.7"/>
    <n v="772.2"/>
    <n v="5844"/>
    <n v="-1150.1999999999971"/>
    <n v="181.06"/>
    <n v="1924.72"/>
    <n v="772.2"/>
    <x v="49"/>
    <n v="2039"/>
    <n v="5"/>
  </r>
  <r>
    <s v="Wyandotte Creek"/>
    <d v="2039-06-30T00:00:00"/>
    <n v="3034.6"/>
    <n v="6074.3"/>
    <n v="503.2"/>
    <n v="430.8"/>
    <n v="1943.4"/>
    <n v="1701.0000000000002"/>
    <n v="331.5"/>
    <n v="472.40000000000003"/>
    <n v="7328.9"/>
    <n v="42.6"/>
    <n v="1078.4000000000001"/>
    <n v="155"/>
    <n v="297.36"/>
    <n v="4519.8"/>
    <n v="1985.2"/>
    <n v="891.8"/>
    <n v="8449.9"/>
    <n v="920"/>
    <n v="407.67"/>
    <n v="1132.96"/>
    <n v="891.8"/>
    <x v="49"/>
    <n v="2039"/>
    <n v="6"/>
  </r>
  <r>
    <s v="Wyandotte Creek"/>
    <d v="2039-07-31T00:00:00"/>
    <n v="0"/>
    <n v="6173.1"/>
    <n v="566.79999999999995"/>
    <n v="755.2"/>
    <n v="1351.6"/>
    <n v="1680.7999999999997"/>
    <n v="0"/>
    <n v="669.7"/>
    <n v="7122.7999999999993"/>
    <n v="60.8"/>
    <n v="712.8"/>
    <n v="181.81"/>
    <n v="307.27"/>
    <n v="5492.5"/>
    <n v="1435.9"/>
    <n v="1032.5"/>
    <n v="7896.4"/>
    <n v="-2268.4999999999964"/>
    <n v="425.64"/>
    <n v="1151.3599999999999"/>
    <n v="1032.5"/>
    <x v="49"/>
    <n v="2039"/>
    <n v="7"/>
  </r>
  <r>
    <s v="Wyandotte Creek"/>
    <d v="2039-08-31T00:00:00"/>
    <n v="282"/>
    <n v="4831"/>
    <n v="415.9"/>
    <n v="523.4"/>
    <n v="628.4"/>
    <n v="1499.7"/>
    <n v="28.799999999999997"/>
    <n v="699.8"/>
    <n v="5280.6"/>
    <n v="75.599999999999994"/>
    <n v="0"/>
    <n v="161.69999999999999"/>
    <n v="307.27"/>
    <n v="4683.1000000000004"/>
    <n v="671.19999999999993"/>
    <n v="965.9"/>
    <n v="5356.2000000000007"/>
    <n v="-2022.9000000000015"/>
    <n v="398.22"/>
    <n v="938.39"/>
    <n v="965.9"/>
    <x v="49"/>
    <n v="2039"/>
    <n v="8"/>
  </r>
  <r>
    <s v="Wyandotte Creek"/>
    <d v="2039-09-30T00:00:00"/>
    <n v="41.1"/>
    <n v="3214.4"/>
    <n v="298.7"/>
    <n v="348.4"/>
    <n v="310.5"/>
    <n v="1300.8999999999999"/>
    <n v="2.9"/>
    <n v="337.7"/>
    <n v="3366.3"/>
    <n v="60.8"/>
    <n v="1489"/>
    <n v="131.71"/>
    <n v="297.36"/>
    <n v="3244"/>
    <n v="318.79999999999995"/>
    <n v="864.69999999999993"/>
    <n v="4916.1000000000004"/>
    <n v="8.2000000000007276"/>
    <n v="633"/>
    <n v="784.64"/>
    <n v="864.69999999999993"/>
    <x v="49"/>
    <n v="2039"/>
    <n v="9"/>
  </r>
  <r>
    <s v="Wyandotte Creek"/>
    <d v="2039-10-31T00:00:00"/>
    <n v="8026.9999999999991"/>
    <n v="2673.7999999999997"/>
    <n v="509.8"/>
    <n v="413"/>
    <n v="1065.5999999999999"/>
    <n v="2004.0000000000002"/>
    <n v="1298.5"/>
    <n v="457.6"/>
    <n v="3922"/>
    <n v="42.6"/>
    <n v="1124.7"/>
    <n v="88.53"/>
    <n v="307.27"/>
    <n v="2740"/>
    <n v="347.00000000000006"/>
    <n v="575.20000000000005"/>
    <n v="5089.3"/>
    <n v="5269.5"/>
    <n v="532.11"/>
    <n v="877.64"/>
    <n v="575.20000000000005"/>
    <x v="50"/>
    <n v="2039"/>
    <n v="10"/>
  </r>
  <r>
    <s v="Wyandotte Creek"/>
    <d v="2039-11-30T00:00:00"/>
    <n v="4127.0999999999995"/>
    <n v="2239.6"/>
    <n v="749.8"/>
    <n v="278.2"/>
    <n v="2848.4"/>
    <n v="1620.6"/>
    <n v="414.7"/>
    <n v="485.30000000000007"/>
    <n v="1137.8"/>
    <n v="26.9"/>
    <n v="1033.9000000000001"/>
    <n v="55.79"/>
    <n v="297.36"/>
    <n v="1884"/>
    <n v="633.9"/>
    <n v="344.5"/>
    <n v="2198.6"/>
    <n v="-1966.3999999999942"/>
    <n v="244.6"/>
    <n v="908.15"/>
    <n v="344.5"/>
    <x v="50"/>
    <n v="2039"/>
    <n v="11"/>
  </r>
  <r>
    <s v="Wyandotte Creek"/>
    <d v="2039-12-31T00:00:00"/>
    <n v="16939"/>
    <n v="1381.2"/>
    <n v="502.7"/>
    <n v="158.4"/>
    <n v="2457.5"/>
    <n v="3172.2"/>
    <n v="2656.1"/>
    <n v="434.6"/>
    <n v="1311.7"/>
    <n v="22.6"/>
    <n v="886.1"/>
    <n v="51.61"/>
    <n v="307.27"/>
    <n v="999.69999999999993"/>
    <n v="540"/>
    <n v="315.29999999999995"/>
    <n v="2220.4"/>
    <n v="8712.2000000000007"/>
    <n v="455.84"/>
    <n v="1015.06"/>
    <n v="315.29999999999995"/>
    <x v="50"/>
    <n v="2039"/>
    <n v="12"/>
  </r>
  <r>
    <s v="Wyandotte Creek"/>
    <d v="2040-01-31T00:00:00"/>
    <n v="13522.5"/>
    <n v="1196.1999999999998"/>
    <n v="459.4"/>
    <n v="128.1"/>
    <n v="2367.5"/>
    <n v="9350.2999999999993"/>
    <n v="1983.1"/>
    <n v="670.6"/>
    <n v="343.9"/>
    <n v="18.2"/>
    <n v="817.7"/>
    <n v="50.48"/>
    <n v="307.27"/>
    <n v="642.4"/>
    <n v="681.99999999999989"/>
    <n v="293.10000000000002"/>
    <n v="1179.8"/>
    <n v="-1159.5"/>
    <n v="142.52000000000001"/>
    <n v="2241.46"/>
    <n v="293.10000000000002"/>
    <x v="50"/>
    <n v="2040"/>
    <n v="1"/>
  </r>
  <r>
    <s v="Wyandotte Creek"/>
    <d v="2040-02-29T00:00:00"/>
    <n v="41663.699999999997"/>
    <n v="2389.2000000000003"/>
    <n v="903.7"/>
    <n v="268.89999999999998"/>
    <n v="4754.3999999999996"/>
    <n v="22665.8"/>
    <n v="8953.4"/>
    <n v="270.5"/>
    <n v="162"/>
    <n v="18.2"/>
    <n v="0"/>
    <n v="44.48"/>
    <n v="287.45"/>
    <n v="1018.8"/>
    <n v="1639.3"/>
    <n v="261.5"/>
    <n v="180.2"/>
    <n v="1899.2000000000007"/>
    <n v="282.5"/>
    <n v="3521.78"/>
    <n v="261.5"/>
    <x v="50"/>
    <n v="2040"/>
    <n v="2"/>
  </r>
  <r>
    <s v="Wyandotte Creek"/>
    <d v="2040-03-31T00:00:00"/>
    <n v="20760.8"/>
    <n v="2798.9"/>
    <n v="997.5"/>
    <n v="477.6"/>
    <n v="5987.2"/>
    <n v="11531.099999999999"/>
    <n v="3113.1"/>
    <n v="154.9"/>
    <n v="3.9"/>
    <n v="21.7"/>
    <n v="0"/>
    <n v="54.48"/>
    <n v="307.27"/>
    <n v="956.1"/>
    <n v="2320.5"/>
    <n v="354.7"/>
    <n v="25.599999999999998"/>
    <n v="-3918.8999999999978"/>
    <n v="154.11000000000001"/>
    <n v="3741.18"/>
    <n v="354.7"/>
    <x v="50"/>
    <n v="2040"/>
    <n v="3"/>
  </r>
  <r>
    <s v="Wyandotte Creek"/>
    <d v="2040-04-30T00:00:00"/>
    <n v="9515.7999999999993"/>
    <n v="3742.9"/>
    <n v="1243.5"/>
    <n v="721.1"/>
    <n v="6237.4"/>
    <n v="3025.3"/>
    <n v="1036.5"/>
    <n v="177"/>
    <n v="2500.1"/>
    <n v="21.7"/>
    <n v="0"/>
    <n v="70.8"/>
    <n v="297.36"/>
    <n v="1425.3000000000002"/>
    <n v="3038.8"/>
    <n v="449.5"/>
    <n v="2521.7999999999997"/>
    <n v="-3696.6000000000058"/>
    <n v="122.59"/>
    <n v="2683.93"/>
    <n v="449.5"/>
    <x v="50"/>
    <n v="2040"/>
    <n v="4"/>
  </r>
  <r>
    <s v="Wyandotte Creek"/>
    <d v="2040-05-31T00:00:00"/>
    <n v="53.900000000000006"/>
    <n v="6053"/>
    <n v="650.9"/>
    <n v="549.79999999999995"/>
    <n v="3170.9"/>
    <n v="1798.7"/>
    <n v="6.6"/>
    <n v="572.6"/>
    <n v="8232.5999999999985"/>
    <n v="33.9"/>
    <n v="0"/>
    <n v="137.94"/>
    <n v="307.27"/>
    <n v="3610.8"/>
    <n v="2991.9"/>
    <n v="773.2"/>
    <n v="8266.4999999999982"/>
    <n v="-3709.0999999999967"/>
    <n v="305.29000000000002"/>
    <n v="1281.26"/>
    <n v="773.2"/>
    <x v="50"/>
    <n v="2040"/>
    <n v="5"/>
  </r>
  <r>
    <s v="Wyandotte Creek"/>
    <d v="2040-06-30T00:00:00"/>
    <n v="4923.8"/>
    <n v="5898.9"/>
    <n v="470"/>
    <n v="484.8"/>
    <n v="1280.5999999999999"/>
    <n v="1638.5000000000002"/>
    <n v="529"/>
    <n v="472.40000000000003"/>
    <n v="6888.4000000000005"/>
    <n v="42.6"/>
    <n v="1064"/>
    <n v="155"/>
    <n v="297.36"/>
    <n v="4794.1999999999989"/>
    <n v="1589.5"/>
    <n v="891.19999999999993"/>
    <n v="7995.0000000000009"/>
    <n v="3035.7000000000007"/>
    <n v="387.64"/>
    <n v="1152.27"/>
    <n v="891.19999999999993"/>
    <x v="50"/>
    <n v="2040"/>
    <n v="6"/>
  </r>
  <r>
    <s v="Wyandotte Creek"/>
    <d v="2040-07-31T00:00:00"/>
    <n v="0"/>
    <n v="6093.6"/>
    <n v="701.5"/>
    <n v="736.9"/>
    <n v="1434.4"/>
    <n v="1737.9"/>
    <n v="0"/>
    <n v="669.7"/>
    <n v="7017.9"/>
    <n v="60.8"/>
    <n v="715.2"/>
    <n v="181.81"/>
    <n v="307.27"/>
    <n v="5539.1"/>
    <n v="1291.4000000000001"/>
    <n v="1029.3"/>
    <n v="7793.9"/>
    <n v="-2550.4999999999982"/>
    <n v="872.4"/>
    <n v="947.09"/>
    <n v="1029.3"/>
    <x v="50"/>
    <n v="2040"/>
    <n v="7"/>
  </r>
  <r>
    <s v="Wyandotte Creek"/>
    <d v="2040-08-31T00:00:00"/>
    <n v="0"/>
    <n v="5174.8999999999996"/>
    <n v="416.9"/>
    <n v="482.5"/>
    <n v="631.20000000000005"/>
    <n v="1533.4999999999998"/>
    <n v="0"/>
    <n v="699.8"/>
    <n v="5903"/>
    <n v="75.599999999999994"/>
    <n v="0"/>
    <n v="161.69999999999999"/>
    <n v="307.27"/>
    <n v="5031.2"/>
    <n v="626.20000000000005"/>
    <n v="993.8"/>
    <n v="5978.6"/>
    <n v="-1966.5"/>
    <n v="791.69"/>
    <n v="814.38"/>
    <n v="993.8"/>
    <x v="50"/>
    <n v="2040"/>
    <n v="8"/>
  </r>
  <r>
    <s v="Wyandotte Creek"/>
    <d v="2040-09-30T00:00:00"/>
    <n v="0"/>
    <n v="3361.2"/>
    <n v="297.60000000000002"/>
    <n v="346.2"/>
    <n v="263.3"/>
    <n v="1254.2"/>
    <n v="0"/>
    <n v="338.2"/>
    <n v="3269.4"/>
    <n v="60.8"/>
    <n v="1528.8"/>
    <n v="131.71"/>
    <n v="297.36"/>
    <n v="3425.6000000000004"/>
    <n v="281.89999999999998"/>
    <n v="861.8"/>
    <n v="4859"/>
    <n v="-139.99999999999636"/>
    <n v="745.74"/>
    <n v="742.43"/>
    <n v="861.8"/>
    <x v="50"/>
    <n v="2040"/>
    <n v="9"/>
  </r>
  <r>
    <s v="Wyandotte Creek"/>
    <d v="2040-10-31T00:00:00"/>
    <n v="11881.1"/>
    <n v="2199.1"/>
    <n v="454.7"/>
    <n v="343.7"/>
    <n v="977.9"/>
    <n v="2173.5"/>
    <n v="1634.8999999999999"/>
    <n v="457.70000000000005"/>
    <n v="3403.9"/>
    <n v="42.6"/>
    <n v="1031.5999999999999"/>
    <n v="88.53"/>
    <n v="307.27"/>
    <n v="2255.5"/>
    <n v="287.2"/>
    <n v="558.09999999999991"/>
    <n v="4478.1000000000004"/>
    <n v="8675.899999999996"/>
    <n v="486.73"/>
    <n v="843.45"/>
    <n v="558.09999999999991"/>
    <x v="51"/>
    <n v="2040"/>
    <n v="10"/>
  </r>
  <r>
    <s v="Wyandotte Creek"/>
    <d v="2040-11-30T00:00:00"/>
    <n v="2233.9"/>
    <n v="2124.5"/>
    <n v="786.3"/>
    <n v="250.5"/>
    <n v="3367.7"/>
    <n v="2000.7"/>
    <n v="218"/>
    <n v="485.30000000000007"/>
    <n v="822.1"/>
    <n v="26.9"/>
    <n v="1021.7"/>
    <n v="55.79"/>
    <n v="297.36"/>
    <n v="1647.1999999999998"/>
    <n v="727.8"/>
    <n v="344.1"/>
    <n v="1870.7000000000003"/>
    <n v="-4784.1999999999989"/>
    <n v="207.63"/>
    <n v="981.92"/>
    <n v="344.1"/>
    <x v="51"/>
    <n v="2040"/>
    <n v="11"/>
  </r>
  <r>
    <s v="Wyandotte Creek"/>
    <d v="2040-12-31T00:00:00"/>
    <n v="32268.600000000002"/>
    <n v="1606.7"/>
    <n v="608.4"/>
    <n v="177.1"/>
    <n v="3033.4"/>
    <n v="10707.5"/>
    <n v="5964.2999999999993"/>
    <n v="434.6"/>
    <n v="563.4"/>
    <n v="22.6"/>
    <n v="840.9"/>
    <n v="51.61"/>
    <n v="307.27"/>
    <n v="938.19999999999993"/>
    <n v="845.7"/>
    <n v="311.7"/>
    <n v="1426.8999999999999"/>
    <n v="11474.700000000004"/>
    <n v="351.47"/>
    <n v="2040.15"/>
    <n v="311.7"/>
    <x v="51"/>
    <n v="2040"/>
    <n v="12"/>
  </r>
  <r>
    <s v="Wyandotte Creek"/>
    <d v="2041-01-31T00:00:00"/>
    <n v="61709.2"/>
    <n v="1644.5"/>
    <n v="632.1"/>
    <n v="174.5"/>
    <n v="3247"/>
    <n v="39712.300000000003"/>
    <n v="19243.5"/>
    <n v="672.7"/>
    <n v="379.2"/>
    <n v="18.2"/>
    <n v="877.4"/>
    <n v="46.19"/>
    <n v="307.27"/>
    <n v="619.5"/>
    <n v="1199.6000000000001"/>
    <n v="276.70000000000005"/>
    <n v="1274.8"/>
    <n v="-2065.8999999999978"/>
    <n v="369.42"/>
    <n v="5924.29"/>
    <n v="276.70000000000005"/>
    <x v="51"/>
    <n v="2041"/>
    <n v="1"/>
  </r>
  <r>
    <s v="Wyandotte Creek"/>
    <d v="2041-02-28T00:00:00"/>
    <n v="42296.899999999994"/>
    <n v="1961.1000000000001"/>
    <n v="745.1"/>
    <n v="219.8"/>
    <n v="3901"/>
    <n v="22745.5"/>
    <n v="10369.800000000001"/>
    <n v="240.8"/>
    <n v="125.8"/>
    <n v="18.2"/>
    <n v="0"/>
    <n v="40.83"/>
    <n v="277.52999999999997"/>
    <n v="593.6"/>
    <n v="1587.2"/>
    <n v="243.4"/>
    <n v="144"/>
    <n v="2501"/>
    <n v="235.56"/>
    <n v="5013.0600000000004"/>
    <n v="243.4"/>
    <x v="51"/>
    <n v="2041"/>
    <n v="2"/>
  </r>
  <r>
    <s v="Wyandotte Creek"/>
    <d v="2041-03-31T00:00:00"/>
    <n v="15914.1"/>
    <n v="2682.4"/>
    <n v="950.7"/>
    <n v="452.8"/>
    <n v="5730.7"/>
    <n v="7937.5"/>
    <n v="2355.9"/>
    <n v="155.80000000000001"/>
    <n v="22.7"/>
    <n v="21.7"/>
    <n v="0"/>
    <n v="51.55"/>
    <n v="307.27"/>
    <n v="769.3"/>
    <n v="2365.9"/>
    <n v="343.2"/>
    <n v="44.4"/>
    <n v="-3963.8999999999942"/>
    <n v="2485.4699999999998"/>
    <n v="3691.18"/>
    <n v="343.2"/>
    <x v="51"/>
    <n v="2041"/>
    <n v="3"/>
  </r>
  <r>
    <s v="Wyandotte Creek"/>
    <d v="2041-04-30T00:00:00"/>
    <n v="10573.1"/>
    <n v="3628.2000000000003"/>
    <n v="1557.9"/>
    <n v="626.4"/>
    <n v="5418.4"/>
    <n v="5306.5"/>
    <n v="1676.7000000000003"/>
    <n v="182.6"/>
    <n v="1685.1"/>
    <n v="22.5"/>
    <n v="0"/>
    <n v="73.88"/>
    <n v="297.36"/>
    <n v="932.6"/>
    <n v="3322.1000000000004"/>
    <n v="459.4"/>
    <n v="1707.6"/>
    <n v="-5656.7000000000007"/>
    <n v="115.57"/>
    <n v="4872.16"/>
    <n v="459.4"/>
    <x v="51"/>
    <n v="2041"/>
    <n v="4"/>
  </r>
  <r>
    <s v="Wyandotte Creek"/>
    <d v="2041-05-31T00:00:00"/>
    <n v="11669.2"/>
    <n v="4884.7"/>
    <n v="1185.0999999999999"/>
    <n v="631.5"/>
    <n v="3699.4"/>
    <n v="2066.1999999999998"/>
    <n v="1917.0000000000002"/>
    <n v="587.5"/>
    <n v="5229.8999999999996"/>
    <n v="35"/>
    <n v="0"/>
    <n v="133.41"/>
    <n v="307.27"/>
    <n v="2064.1"/>
    <n v="3452.2000000000003"/>
    <n v="760.7"/>
    <n v="5264.9"/>
    <n v="2722.9999999999964"/>
    <n v="193.84"/>
    <n v="2311.3000000000002"/>
    <n v="760.7"/>
    <x v="51"/>
    <n v="2041"/>
    <n v="5"/>
  </r>
  <r>
    <s v="Wyandotte Creek"/>
    <d v="2041-06-30T00:00:00"/>
    <n v="4142"/>
    <n v="6500.3"/>
    <n v="1418.4"/>
    <n v="774.3"/>
    <n v="4321.5"/>
    <n v="2850.6"/>
    <n v="450.09999999999997"/>
    <n v="485.3"/>
    <n v="5791"/>
    <n v="44"/>
    <n v="859.1"/>
    <n v="155.52000000000001"/>
    <n v="297.36"/>
    <n v="3651.7999999999997"/>
    <n v="3622.7999999999997"/>
    <n v="881.2"/>
    <n v="6694.1"/>
    <n v="-5082.899999999996"/>
    <n v="201.27"/>
    <n v="2365.48"/>
    <n v="881.2"/>
    <x v="51"/>
    <n v="2041"/>
    <n v="6"/>
  </r>
  <r>
    <s v="Wyandotte Creek"/>
    <d v="2041-07-31T00:00:00"/>
    <n v="0"/>
    <n v="6269.5"/>
    <n v="513.4"/>
    <n v="665.2"/>
    <n v="1473.1"/>
    <n v="1569.1999999999998"/>
    <n v="0"/>
    <n v="687.3"/>
    <n v="7319.9"/>
    <n v="62.9"/>
    <n v="803.2"/>
    <n v="181.39"/>
    <n v="307.27"/>
    <n v="5035.3"/>
    <n v="1899.4"/>
    <n v="1054.9000000000001"/>
    <n v="8185.9999999999991"/>
    <n v="-1936.4999999999964"/>
    <n v="1005.04"/>
    <n v="1179.5899999999999"/>
    <n v="1054.9000000000001"/>
    <x v="51"/>
    <n v="2041"/>
    <n v="7"/>
  </r>
  <r>
    <s v="Wyandotte Creek"/>
    <d v="2041-08-31T00:00:00"/>
    <n v="3714.8999999999996"/>
    <n v="5202.1000000000004"/>
    <n v="722.7"/>
    <n v="460.5"/>
    <n v="1378.1"/>
    <n v="1374.6000000000001"/>
    <n v="680.89999999999986"/>
    <n v="718.3"/>
    <n v="5059.8"/>
    <n v="78.2"/>
    <n v="0"/>
    <n v="164.65"/>
    <n v="307.27"/>
    <n v="4551.8999999999996"/>
    <n v="1110.6999999999998"/>
    <n v="971.80000000000007"/>
    <n v="5138"/>
    <n v="-712.40000000000327"/>
    <n v="538.03"/>
    <n v="1353.5"/>
    <n v="971.80000000000007"/>
    <x v="51"/>
    <n v="2041"/>
    <n v="8"/>
  </r>
  <r>
    <s v="Wyandotte Creek"/>
    <d v="2041-09-30T00:00:00"/>
    <n v="0"/>
    <n v="3170.7"/>
    <n v="437.4"/>
    <n v="282.5"/>
    <n v="845.9"/>
    <n v="1121"/>
    <n v="0"/>
    <n v="344.5"/>
    <n v="2806.4"/>
    <n v="62.9"/>
    <n v="1359"/>
    <n v="131.91"/>
    <n v="297.36"/>
    <n v="2910.2999999999997"/>
    <n v="542.9"/>
    <n v="838.40000000000009"/>
    <n v="4228.2999999999993"/>
    <n v="-1135.4999999999982"/>
    <n v="156.25"/>
    <n v="1896.15"/>
    <n v="838.40000000000009"/>
    <x v="51"/>
    <n v="2041"/>
    <n v="9"/>
  </r>
  <r>
    <s v="Wyandotte Creek"/>
    <d v="2041-10-31T00:00:00"/>
    <n v="5183.5"/>
    <n v="2219.1"/>
    <n v="729.5"/>
    <n v="288.10000000000002"/>
    <n v="1541.4"/>
    <n v="1503.9999999999998"/>
    <n v="556.1"/>
    <n v="415.2"/>
    <n v="2574.4"/>
    <n v="44"/>
    <n v="924.4"/>
    <n v="89.14"/>
    <n v="307.27"/>
    <n v="1897"/>
    <n v="610.40000000000009"/>
    <n v="591.1"/>
    <n v="3542.8"/>
    <n v="2063.7999999999956"/>
    <n v="184.46"/>
    <n v="1582.47"/>
    <n v="591.1"/>
    <x v="52"/>
    <n v="2041"/>
    <n v="10"/>
  </r>
  <r>
    <s v="Wyandotte Creek"/>
    <d v="2041-11-30T00:00:00"/>
    <n v="11308.400000000001"/>
    <n v="2120.5"/>
    <n v="567.29999999999995"/>
    <n v="251"/>
    <n v="1538.6"/>
    <n v="1648.6"/>
    <n v="2106.6999999999998"/>
    <n v="451.3"/>
    <n v="2132.1999999999998"/>
    <n v="27.9"/>
    <n v="961.6"/>
    <n v="55.18"/>
    <n v="297.36"/>
    <n v="1753.9999999999998"/>
    <n v="617.5"/>
    <n v="346.4"/>
    <n v="3121.7"/>
    <n v="6092.399999999996"/>
    <n v="232.11"/>
    <n v="1312.72"/>
    <n v="346.4"/>
    <x v="52"/>
    <n v="2041"/>
    <n v="11"/>
  </r>
  <r>
    <s v="Wyandotte Creek"/>
    <d v="2041-12-31T00:00:00"/>
    <n v="18834.099999999999"/>
    <n v="1527"/>
    <n v="676.9"/>
    <n v="141.30000000000001"/>
    <n v="2457.1"/>
    <n v="9492.2999999999993"/>
    <n v="3931.1000000000004"/>
    <n v="456.69999999999993"/>
    <n v="353.7"/>
    <n v="23.4"/>
    <n v="798.7"/>
    <n v="52.1"/>
    <n v="307.27"/>
    <n v="809"/>
    <n v="859.4"/>
    <n v="311.10000000000002"/>
    <n v="1175.8000000000002"/>
    <n v="1638.7000000000044"/>
    <n v="563.17999999999995"/>
    <n v="2299.4899999999998"/>
    <n v="311.10000000000002"/>
    <x v="52"/>
    <n v="2041"/>
    <n v="12"/>
  </r>
  <r>
    <s v="Wyandotte Creek"/>
    <d v="2042-01-31T00:00:00"/>
    <n v="14412.8"/>
    <n v="1992"/>
    <n v="847.8"/>
    <n v="179.8"/>
    <n v="3145.3"/>
    <n v="5312.2999999999993"/>
    <n v="2256.1999999999998"/>
    <n v="689.9"/>
    <n v="473.79999999999995"/>
    <n v="18.899999999999999"/>
    <n v="825.9"/>
    <n v="46.19"/>
    <n v="307.27"/>
    <n v="892.7"/>
    <n v="1279.0999999999999"/>
    <n v="283.39999999999998"/>
    <n v="1318.6"/>
    <n v="1591.5999999999985"/>
    <n v="132.83000000000001"/>
    <n v="3028.73"/>
    <n v="283.39999999999998"/>
    <x v="52"/>
    <n v="2042"/>
    <n v="1"/>
  </r>
  <r>
    <s v="Wyandotte Creek"/>
    <d v="2042-02-28T00:00:00"/>
    <n v="27374.1"/>
    <n v="2202.7000000000003"/>
    <n v="951.3"/>
    <n v="208.6"/>
    <n v="3521.8"/>
    <n v="13153.1"/>
    <n v="6461.8"/>
    <n v="246.7"/>
    <n v="126.7"/>
    <n v="18.899999999999999"/>
    <n v="0"/>
    <n v="40.83"/>
    <n v="277.52999999999997"/>
    <n v="780.5"/>
    <n v="1630.8000000000002"/>
    <n v="247.5"/>
    <n v="145.6"/>
    <n v="1021.0999999999985"/>
    <n v="174.71"/>
    <n v="3376.39"/>
    <n v="247.5"/>
    <x v="52"/>
    <n v="2042"/>
    <n v="2"/>
  </r>
  <r>
    <s v="Wyandotte Creek"/>
    <d v="2042-03-31T00:00:00"/>
    <n v="3142.8999999999996"/>
    <n v="3290.2999999999997"/>
    <n v="1185.3"/>
    <n v="501.9"/>
    <n v="5385.1"/>
    <n v="3407.2"/>
    <n v="290.79999999999995"/>
    <n v="159.9"/>
    <n v="1278"/>
    <n v="22.5"/>
    <n v="0"/>
    <n v="51.55"/>
    <n v="307.27"/>
    <n v="1226.0999999999999"/>
    <n v="2566.1"/>
    <n v="356.5"/>
    <n v="1300.5"/>
    <n v="-9420.7000000000007"/>
    <n v="101.64"/>
    <n v="2968.19"/>
    <n v="356.5"/>
    <x v="52"/>
    <n v="2042"/>
    <n v="3"/>
  </r>
  <r>
    <s v="Wyandotte Creek"/>
    <d v="2042-04-30T00:00:00"/>
    <n v="6039.9"/>
    <n v="3209.1"/>
    <n v="747.2"/>
    <n v="627.4"/>
    <n v="2935.1"/>
    <n v="1158.0999999999999"/>
    <n v="564.20000000000005"/>
    <n v="181.9"/>
    <n v="3033.9"/>
    <n v="22.5"/>
    <n v="0"/>
    <n v="73.88"/>
    <n v="297.36"/>
    <n v="1711.3"/>
    <n v="2125.1999999999998"/>
    <n v="463.6"/>
    <n v="3056.4"/>
    <n v="136.79999999999745"/>
    <n v="153.41999999999999"/>
    <n v="1861.12"/>
    <n v="463.6"/>
    <x v="52"/>
    <n v="2042"/>
    <n v="4"/>
  </r>
  <r>
    <s v="Wyandotte Creek"/>
    <d v="2042-05-31T00:00:00"/>
    <n v="5867.5"/>
    <n v="4901.6000000000004"/>
    <n v="1201.9000000000001"/>
    <n v="462.4"/>
    <n v="3015.1"/>
    <n v="1673.3"/>
    <n v="613.90000000000009"/>
    <n v="582.40000000000009"/>
    <n v="5156.8999999999996"/>
    <n v="35"/>
    <n v="0"/>
    <n v="133.41"/>
    <n v="307.27"/>
    <n v="2700.6000000000004"/>
    <n v="2663.2"/>
    <n v="751.3"/>
    <n v="5191.8999999999996"/>
    <n v="-640.00000000000182"/>
    <n v="131.19999999999999"/>
    <n v="2013.61"/>
    <n v="751.3"/>
    <x v="52"/>
    <n v="2042"/>
    <n v="5"/>
  </r>
  <r>
    <s v="Wyandotte Creek"/>
    <d v="2042-06-30T00:00:00"/>
    <n v="0"/>
    <n v="6073"/>
    <n v="502.6"/>
    <n v="539.70000000000005"/>
    <n v="1373.4"/>
    <n v="1461.9"/>
    <n v="0"/>
    <n v="485.3"/>
    <n v="7209"/>
    <n v="44"/>
    <n v="984.2"/>
    <n v="155.52000000000001"/>
    <n v="297.36"/>
    <n v="4776.2"/>
    <n v="1836.6000000000001"/>
    <n v="894.4"/>
    <n v="8237.2000000000007"/>
    <n v="-1304.4000000000015"/>
    <n v="422.32"/>
    <n v="1088.0999999999999"/>
    <n v="894.4"/>
    <x v="52"/>
    <n v="2042"/>
    <n v="6"/>
  </r>
  <r>
    <s v="Wyandotte Creek"/>
    <d v="2042-07-31T00:00:00"/>
    <n v="0"/>
    <n v="5688.5"/>
    <n v="382.9"/>
    <n v="633.1"/>
    <n v="371"/>
    <n v="1487.7"/>
    <n v="0"/>
    <n v="714.90000000000009"/>
    <n v="6674.7999999999993"/>
    <n v="62.9"/>
    <n v="763.5"/>
    <n v="181.39"/>
    <n v="307.27"/>
    <n v="5345.3"/>
    <n v="976.3"/>
    <n v="1041.5"/>
    <n v="7501.1999999999989"/>
    <n v="-735.59999999999673"/>
    <n v="791.26"/>
    <n v="1143.95"/>
    <n v="1041.5"/>
    <x v="52"/>
    <n v="2042"/>
    <n v="7"/>
  </r>
  <r>
    <s v="Wyandotte Creek"/>
    <d v="2042-08-31T00:00:00"/>
    <n v="0"/>
    <n v="4687.1000000000004"/>
    <n v="386.7"/>
    <n v="428.5"/>
    <n v="191"/>
    <n v="1304.5"/>
    <n v="0"/>
    <n v="833.1"/>
    <n v="5317.8"/>
    <n v="78.2"/>
    <n v="0"/>
    <n v="164.65"/>
    <n v="307.27"/>
    <n v="4615.5999999999995"/>
    <n v="500"/>
    <n v="984.30000000000007"/>
    <n v="5396"/>
    <n v="-1450.2999999999975"/>
    <n v="645.57000000000005"/>
    <n v="880.1"/>
    <n v="984.30000000000007"/>
    <x v="52"/>
    <n v="2042"/>
    <n v="8"/>
  </r>
  <r>
    <s v="Wyandotte Creek"/>
    <d v="2042-09-30T00:00:00"/>
    <n v="192.1"/>
    <n v="2957.8"/>
    <n v="302.60000000000002"/>
    <n v="306.5"/>
    <n v="91.9"/>
    <n v="1077.2"/>
    <n v="15.2"/>
    <n v="334.6"/>
    <n v="2889.8"/>
    <n v="62.9"/>
    <n v="1361.8"/>
    <n v="131.91"/>
    <n v="297.36"/>
    <n v="3029.4999999999995"/>
    <n v="234.8"/>
    <n v="839.5"/>
    <n v="4314.5"/>
    <n v="260.19999999999891"/>
    <n v="459.46"/>
    <n v="867.25"/>
    <n v="839.5"/>
    <x v="52"/>
    <n v="2042"/>
    <n v="9"/>
  </r>
  <r>
    <s v="Wyandotte Creek"/>
    <d v="2042-10-31T00:00:00"/>
    <n v="4771.3999999999996"/>
    <n v="2445.2999999999997"/>
    <n v="705.8"/>
    <n v="323.8"/>
    <n v="1365.8"/>
    <n v="1587.8"/>
    <n v="591.60000000000014"/>
    <n v="470.70000000000005"/>
    <n v="3249.9"/>
    <n v="44"/>
    <n v="973.3"/>
    <n v="89.14"/>
    <n v="307.27"/>
    <n v="2248.5"/>
    <n v="520.6"/>
    <n v="567.9"/>
    <n v="4267.2"/>
    <n v="2115.9000000000051"/>
    <n v="328.83"/>
    <n v="1016.82"/>
    <n v="567.9"/>
    <x v="53"/>
    <n v="2042"/>
    <n v="10"/>
  </r>
  <r>
    <s v="Wyandotte Creek"/>
    <d v="2042-11-30T00:00:00"/>
    <n v="25097.1"/>
    <n v="1879"/>
    <n v="763.8"/>
    <n v="185.4"/>
    <n v="2619.5"/>
    <n v="7310.7000000000007"/>
    <n v="4837.7999999999993"/>
    <n v="478.9"/>
    <n v="912.8"/>
    <n v="27.9"/>
    <n v="826.6"/>
    <n v="55.18"/>
    <n v="297.36"/>
    <n v="1199.4000000000001"/>
    <n v="865"/>
    <n v="338.29999999999995"/>
    <n v="1767.3000000000002"/>
    <n v="9127.299999999992"/>
    <n v="268.82"/>
    <n v="1968.41"/>
    <n v="338.29999999999995"/>
    <x v="53"/>
    <n v="2042"/>
    <n v="11"/>
  </r>
  <r>
    <s v="Wyandotte Creek"/>
    <d v="2042-12-31T00:00:00"/>
    <n v="32707.699999999997"/>
    <n v="1034.4000000000001"/>
    <n v="449.5"/>
    <n v="94.7"/>
    <n v="1644.7"/>
    <n v="19097.2"/>
    <n v="8690.5"/>
    <n v="429.9"/>
    <n v="311.60000000000002"/>
    <n v="23.4"/>
    <n v="681.8"/>
    <n v="52.1"/>
    <n v="307.27"/>
    <n v="440.30000000000007"/>
    <n v="688.8"/>
    <n v="310.3"/>
    <n v="1016.8"/>
    <n v="2594"/>
    <n v="249.77"/>
    <n v="3765.1"/>
    <n v="310.3"/>
    <x v="53"/>
    <n v="2042"/>
    <n v="12"/>
  </r>
  <r>
    <s v="Wyandotte Creek"/>
    <d v="2043-01-31T00:00:00"/>
    <n v="83412.399999999994"/>
    <n v="1271.2"/>
    <n v="553.4"/>
    <n v="115.2"/>
    <n v="2017.7"/>
    <n v="46682.600000000006"/>
    <n v="28411.1"/>
    <n v="655.29999999999995"/>
    <n v="346.3"/>
    <n v="18.899999999999999"/>
    <n v="758.2"/>
    <n v="46.19"/>
    <n v="307.27"/>
    <n v="395.1"/>
    <n v="991.2"/>
    <n v="281.39999999999998"/>
    <n v="1123.4000000000001"/>
    <n v="5110.8000000000029"/>
    <n v="375.88"/>
    <n v="6199.95"/>
    <n v="281.39999999999998"/>
    <x v="53"/>
    <n v="2043"/>
    <n v="1"/>
  </r>
  <r>
    <s v="Wyandotte Creek"/>
    <d v="2043-02-28T00:00:00"/>
    <n v="3390.5"/>
    <n v="1745"/>
    <n v="745"/>
    <n v="165.2"/>
    <n v="2778.6"/>
    <n v="8675.2999999999993"/>
    <n v="404.8"/>
    <n v="246.7"/>
    <n v="168.7"/>
    <n v="18.899999999999999"/>
    <n v="0"/>
    <n v="40.83"/>
    <n v="277.52999999999997"/>
    <n v="456.79999999999995"/>
    <n v="1453.5000000000002"/>
    <n v="247.4"/>
    <n v="187.6"/>
    <n v="-10935.099999999991"/>
    <n v="75.98"/>
    <n v="4659.38"/>
    <n v="247.4"/>
    <x v="53"/>
    <n v="2043"/>
    <n v="2"/>
  </r>
  <r>
    <s v="Wyandotte Creek"/>
    <d v="2043-03-31T00:00:00"/>
    <n v="63274.3"/>
    <n v="2258.9"/>
    <n v="937"/>
    <n v="335.9"/>
    <n v="4006.5"/>
    <n v="32921.800000000003"/>
    <n v="18005.400000000001"/>
    <n v="160.6"/>
    <n v="0"/>
    <n v="22.5"/>
    <n v="0"/>
    <n v="51.55"/>
    <n v="307.27"/>
    <n v="529.79999999999995"/>
    <n v="2065"/>
    <n v="350.79999999999995"/>
    <n v="22.5"/>
    <n v="5021.4999999999927"/>
    <n v="3690.25"/>
    <n v="7802.93"/>
    <n v="350.79999999999995"/>
    <x v="53"/>
    <n v="2043"/>
    <n v="3"/>
  </r>
  <r>
    <s v="Wyandotte Creek"/>
    <d v="2043-04-30T00:00:00"/>
    <n v="11340.8"/>
    <n v="3413.3"/>
    <n v="1452.7"/>
    <n v="590.70000000000005"/>
    <n v="5261.2"/>
    <n v="4529.2"/>
    <n v="1207.3000000000002"/>
    <n v="182.6"/>
    <n v="1086.8"/>
    <n v="22.5"/>
    <n v="0"/>
    <n v="73.88"/>
    <n v="297.36"/>
    <n v="711.6"/>
    <n v="3292.4"/>
    <n v="463.1"/>
    <n v="1109.3"/>
    <n v="-3723.8999999999978"/>
    <n v="781.34"/>
    <n v="5985.28"/>
    <n v="463.1"/>
    <x v="53"/>
    <n v="2043"/>
    <n v="4"/>
  </r>
  <r>
    <s v="Wyandotte Creek"/>
    <d v="2043-05-31T00:00:00"/>
    <n v="11249.699999999999"/>
    <n v="4663.7"/>
    <n v="1471.8"/>
    <n v="712.9"/>
    <n v="4106.3"/>
    <n v="4943.8999999999996"/>
    <n v="1582.3999999999999"/>
    <n v="587.5"/>
    <n v="3104.7"/>
    <n v="35"/>
    <n v="0"/>
    <n v="133.41"/>
    <n v="307.27"/>
    <n v="1233.5"/>
    <n v="4143.1000000000004"/>
    <n v="735"/>
    <n v="3139.7"/>
    <n v="-2944.1000000000022"/>
    <n v="2121.13"/>
    <n v="6082.57"/>
    <n v="735"/>
    <x v="53"/>
    <n v="2043"/>
    <n v="5"/>
  </r>
  <r>
    <s v="Wyandotte Creek"/>
    <d v="2043-06-30T00:00:00"/>
    <n v="8946.1"/>
    <n v="6180.7000000000007"/>
    <n v="1270.4000000000001"/>
    <n v="673.5"/>
    <n v="4025.8"/>
    <n v="2606.8000000000002"/>
    <n v="1553"/>
    <n v="485.3"/>
    <n v="5490"/>
    <n v="44"/>
    <n v="930.7"/>
    <n v="155.52000000000001"/>
    <n v="297.36"/>
    <n v="3155.8"/>
    <n v="3698.5"/>
    <n v="880.8"/>
    <n v="6464.7"/>
    <n v="-503.89999999999964"/>
    <n v="101.37"/>
    <n v="3341.87"/>
    <n v="880.8"/>
    <x v="53"/>
    <n v="2043"/>
    <n v="6"/>
  </r>
  <r>
    <s v="Wyandotte Creek"/>
    <d v="2043-07-31T00:00:00"/>
    <n v="175.6"/>
    <n v="6152.9"/>
    <n v="706"/>
    <n v="666.6"/>
    <n v="2053.9"/>
    <n v="1650.4999999999998"/>
    <n v="25.099999999999998"/>
    <n v="687.3"/>
    <n v="7346.5"/>
    <n v="62.9"/>
    <n v="664.1"/>
    <n v="181.39"/>
    <n v="307.27"/>
    <n v="4469.7"/>
    <n v="2349.6999999999998"/>
    <n v="1048.3"/>
    <n v="8073.5"/>
    <n v="-2644.8999999999978"/>
    <n v="93.97"/>
    <n v="3576.98"/>
    <n v="1048.3"/>
    <x v="53"/>
    <n v="2043"/>
    <n v="7"/>
  </r>
  <r>
    <s v="Wyandotte Creek"/>
    <d v="2043-08-31T00:00:00"/>
    <n v="0"/>
    <n v="5301.6"/>
    <n v="444.9"/>
    <n v="407.2"/>
    <n v="1047.5999999999999"/>
    <n v="1380.2"/>
    <n v="0"/>
    <n v="718.3"/>
    <n v="5441.7999999999993"/>
    <n v="78.2"/>
    <n v="0"/>
    <n v="164.65"/>
    <n v="307.27"/>
    <n v="4499.5999999999995"/>
    <n v="1209"/>
    <n v="966.30000000000007"/>
    <n v="5519.9999999999991"/>
    <n v="-2813.5000000000036"/>
    <n v="206.67"/>
    <n v="1930.53"/>
    <n v="966.30000000000007"/>
    <x v="53"/>
    <n v="2043"/>
    <n v="8"/>
  </r>
  <r>
    <s v="Wyandotte Creek"/>
    <d v="2043-09-30T00:00:00"/>
    <n v="0"/>
    <n v="3034.1"/>
    <n v="287.10000000000002"/>
    <n v="267.8"/>
    <n v="423"/>
    <n v="1048.2"/>
    <n v="0"/>
    <n v="342.3"/>
    <n v="3145.3"/>
    <n v="62.9"/>
    <n v="1361.9"/>
    <n v="131.91"/>
    <n v="297.36"/>
    <n v="2808.8"/>
    <n v="493.1"/>
    <n v="835.40000000000009"/>
    <n v="4570.1000000000004"/>
    <n v="3.000000000003638"/>
    <n v="257.58"/>
    <n v="1692.4"/>
    <n v="835.40000000000009"/>
    <x v="53"/>
    <n v="2043"/>
    <n v="9"/>
  </r>
  <r>
    <s v="Wyandotte Creek"/>
    <d v="2043-10-31T00:00:00"/>
    <n v="0"/>
    <n v="2501.5"/>
    <n v="335.3"/>
    <n v="377.9"/>
    <n v="275.7"/>
    <n v="1459.6"/>
    <n v="0"/>
    <n v="462.70000000000005"/>
    <n v="3895"/>
    <n v="44"/>
    <n v="1040"/>
    <n v="89.14"/>
    <n v="307.27"/>
    <n v="2536.5"/>
    <n v="342.8"/>
    <n v="585.5"/>
    <n v="4979"/>
    <n v="151.80000000000109"/>
    <n v="169.17"/>
    <n v="2781.63"/>
    <n v="585.5"/>
    <x v="54"/>
    <n v="2043"/>
    <n v="10"/>
  </r>
  <r>
    <s v="Wyandotte Creek"/>
    <d v="2043-11-30T00:00:00"/>
    <n v="565.79999999999995"/>
    <n v="1452.7"/>
    <n v="173.4"/>
    <n v="199.3"/>
    <n v="136.30000000000001"/>
    <n v="1450.8"/>
    <n v="68.900000000000006"/>
    <n v="478.9"/>
    <n v="2521.4"/>
    <n v="27.9"/>
    <n v="947.1"/>
    <n v="55.18"/>
    <n v="297.36"/>
    <n v="1487.1000000000001"/>
    <n v="164.8"/>
    <n v="348.7"/>
    <n v="3496.4"/>
    <n v="450.39999999999782"/>
    <n v="153.77000000000001"/>
    <n v="2176.38"/>
    <n v="348.7"/>
    <x v="54"/>
    <n v="2043"/>
    <n v="11"/>
  </r>
  <r>
    <s v="Wyandotte Creek"/>
    <d v="2043-12-31T00:00:00"/>
    <n v="35065.1"/>
    <n v="1190"/>
    <n v="464.3"/>
    <n v="120"/>
    <n v="1546.4"/>
    <n v="9187.2999999999993"/>
    <n v="8306.1"/>
    <n v="429.9"/>
    <n v="438.9"/>
    <n v="23.4"/>
    <n v="703.5"/>
    <n v="52.1"/>
    <n v="307.27"/>
    <n v="772.09999999999991"/>
    <n v="538"/>
    <n v="311.2"/>
    <n v="1165.8000000000002"/>
    <n v="15298.399999999994"/>
    <n v="668.66"/>
    <n v="3092.62"/>
    <n v="311.2"/>
    <x v="54"/>
    <n v="2043"/>
    <n v="12"/>
  </r>
  <r>
    <s v="Wyandotte Creek"/>
    <d v="2044-01-31T00:00:00"/>
    <n v="29745.599999999999"/>
    <n v="1766.4"/>
    <n v="770"/>
    <n v="159.4"/>
    <n v="2801.5"/>
    <n v="18293.900000000001"/>
    <n v="6052.9"/>
    <n v="655.29999999999995"/>
    <n v="376.9"/>
    <n v="18.899999999999999"/>
    <n v="802.8"/>
    <n v="46.19"/>
    <n v="307.27"/>
    <n v="789.40000000000009"/>
    <n v="1136.4000000000001"/>
    <n v="281.39999999999998"/>
    <n v="1198.5999999999999"/>
    <n v="726.29999999999927"/>
    <n v="434.14"/>
    <n v="3789.2"/>
    <n v="281.39999999999998"/>
    <x v="54"/>
    <n v="2044"/>
    <n v="1"/>
  </r>
  <r>
    <s v="Wyandotte Creek"/>
    <d v="2044-02-29T00:00:00"/>
    <n v="37232"/>
    <n v="2120.8000000000002"/>
    <n v="918.8"/>
    <n v="201.1"/>
    <n v="3394.4"/>
    <n v="21193.8"/>
    <n v="11087.6"/>
    <n v="250.8"/>
    <n v="126.7"/>
    <n v="18.899999999999999"/>
    <n v="0"/>
    <n v="41.53"/>
    <n v="287.45"/>
    <n v="694.59999999999991"/>
    <n v="1627.4"/>
    <n v="253.4"/>
    <n v="145.6"/>
    <n v="-1536.3000000000065"/>
    <n v="1659.06"/>
    <n v="4810.8100000000004"/>
    <n v="253.4"/>
    <x v="54"/>
    <n v="2044"/>
    <n v="2"/>
  </r>
  <r>
    <s v="Wyandotte Creek"/>
    <d v="2044-03-31T00:00:00"/>
    <n v="11464.599999999999"/>
    <n v="3424.8"/>
    <n v="1375.8"/>
    <n v="512.29999999999995"/>
    <n v="5980"/>
    <n v="8193.9"/>
    <n v="1768.5"/>
    <n v="159.9"/>
    <n v="238.5"/>
    <n v="22.5"/>
    <n v="0"/>
    <n v="51.55"/>
    <n v="307.27"/>
    <n v="1010.1"/>
    <n v="2926.8"/>
    <n v="352.6"/>
    <n v="261"/>
    <n v="-9336.899999999996"/>
    <n v="84.63"/>
    <n v="6181.45"/>
    <n v="352.6"/>
    <x v="54"/>
    <n v="2044"/>
    <n v="3"/>
  </r>
  <r>
    <s v="Wyandotte Creek"/>
    <d v="2044-04-30T00:00:00"/>
    <n v="18121.400000000001"/>
    <n v="3878.9"/>
    <n v="1588.8"/>
    <n v="668.6"/>
    <n v="5739.6"/>
    <n v="4246.3999999999996"/>
    <n v="3753.7999999999997"/>
    <n v="182.6"/>
    <n v="1405.5"/>
    <n v="22.5"/>
    <n v="0"/>
    <n v="73.88"/>
    <n v="297.36"/>
    <n v="1081.8"/>
    <n v="3465.7"/>
    <n v="458.8"/>
    <n v="1428"/>
    <n v="-50.600000000002183"/>
    <n v="126.87"/>
    <n v="3945.69"/>
    <n v="458.8"/>
    <x v="54"/>
    <n v="2044"/>
    <n v="4"/>
  </r>
  <r>
    <s v="Wyandotte Creek"/>
    <d v="2044-05-31T00:00:00"/>
    <n v="20008.599999999999"/>
    <n v="5304.2"/>
    <n v="1303.8"/>
    <n v="825.9"/>
    <n v="4302.5"/>
    <n v="5550"/>
    <n v="4741.8000000000011"/>
    <n v="587.5"/>
    <n v="4463.5"/>
    <n v="35"/>
    <n v="0"/>
    <n v="133.41"/>
    <n v="307.27"/>
    <n v="2178"/>
    <n v="3952.2"/>
    <n v="744"/>
    <n v="4498.5"/>
    <n v="2635.2000000000044"/>
    <n v="1025.8599999999999"/>
    <n v="4148.5600000000004"/>
    <n v="744"/>
    <x v="54"/>
    <n v="2044"/>
    <n v="5"/>
  </r>
  <r>
    <s v="Wyandotte Creek"/>
    <d v="2044-06-30T00:00:00"/>
    <n v="370.3"/>
    <n v="6404.7"/>
    <n v="1061.2"/>
    <n v="422.7"/>
    <n v="3725.4"/>
    <n v="1922.2000000000003"/>
    <n v="42.599999999999994"/>
    <n v="485.3"/>
    <n v="7102.5999999999995"/>
    <n v="44"/>
    <n v="979.7"/>
    <n v="155.52000000000001"/>
    <n v="297.36"/>
    <n v="3656.8999999999996"/>
    <n v="3170.4999999999995"/>
    <n v="893.2"/>
    <n v="8126.2999999999993"/>
    <n v="-4674.4000000000015"/>
    <n v="132.33000000000001"/>
    <n v="3624.19"/>
    <n v="893.2"/>
    <x v="54"/>
    <n v="2044"/>
    <n v="6"/>
  </r>
  <r>
    <s v="Wyandotte Creek"/>
    <d v="2044-07-31T00:00:00"/>
    <n v="7.6"/>
    <n v="6035.9"/>
    <n v="479.6"/>
    <n v="671.6"/>
    <n v="1191.2"/>
    <n v="1531"/>
    <n v="0.30000000000000004"/>
    <n v="687.3"/>
    <n v="6956.9"/>
    <n v="62.9"/>
    <n v="684"/>
    <n v="181.39"/>
    <n v="307.27"/>
    <n v="5026.2000000000007"/>
    <n v="1681.3"/>
    <n v="1046.3"/>
    <n v="7703.7999999999993"/>
    <n v="-1839.0999999999985"/>
    <n v="299.24"/>
    <n v="1878.78"/>
    <n v="1046.3"/>
    <x v="54"/>
    <n v="2044"/>
    <n v="7"/>
  </r>
  <r>
    <s v="Wyandotte Creek"/>
    <d v="2044-08-31T00:00:00"/>
    <n v="0"/>
    <n v="4753.6000000000004"/>
    <n v="390.5"/>
    <n v="530.70000000000005"/>
    <n v="574.5"/>
    <n v="1344.3999999999999"/>
    <n v="0"/>
    <n v="718.3"/>
    <n v="5430"/>
    <n v="78.2"/>
    <n v="0"/>
    <n v="164.65"/>
    <n v="307.27"/>
    <n v="4472.0999999999995"/>
    <n v="812.10000000000014"/>
    <n v="974.30000000000007"/>
    <n v="5508.2"/>
    <n v="-1829.3999999999996"/>
    <n v="178.32"/>
    <n v="2022.95"/>
    <n v="974.30000000000007"/>
    <x v="54"/>
    <n v="2044"/>
    <n v="8"/>
  </r>
  <r>
    <s v="Wyandotte Creek"/>
    <d v="2044-09-30T00:00:00"/>
    <n v="1505.2"/>
    <n v="2959.7"/>
    <n v="399.4"/>
    <n v="343.8"/>
    <n v="519.20000000000005"/>
    <n v="1115"/>
    <n v="166.5"/>
    <n v="342.9"/>
    <n v="2480.6999999999998"/>
    <n v="62.9"/>
    <n v="1280.7"/>
    <n v="131.91"/>
    <n v="297.36"/>
    <n v="2870.6"/>
    <n v="433"/>
    <n v="840"/>
    <n v="3824.2999999999997"/>
    <n v="323"/>
    <n v="105.85"/>
    <n v="2395.4299999999998"/>
    <n v="840"/>
    <x v="54"/>
    <n v="2044"/>
    <n v="9"/>
  </r>
  <r>
    <s v="Wyandotte Creek"/>
    <d v="2044-10-31T00:00:00"/>
    <n v="12055"/>
    <n v="2274.6999999999998"/>
    <n v="522.29999999999995"/>
    <n v="318.2"/>
    <n v="788.1"/>
    <n v="1759.1"/>
    <n v="2620.8999999999996"/>
    <n v="421.4"/>
    <n v="3131.3999999999996"/>
    <n v="44"/>
    <n v="943"/>
    <n v="89.14"/>
    <n v="307.27"/>
    <n v="2200.1999999999998"/>
    <n v="392.70000000000005"/>
    <n v="570.1"/>
    <n v="4118.3999999999996"/>
    <n v="8038.8000000000029"/>
    <n v="201.73"/>
    <n v="2193.4299999999998"/>
    <n v="570.1"/>
    <x v="55"/>
    <n v="2044"/>
    <n v="10"/>
  </r>
  <r>
    <s v="Wyandotte Creek"/>
    <d v="2044-11-30T00:00:00"/>
    <n v="14743.4"/>
    <n v="1803.3999999999999"/>
    <n v="805.7"/>
    <n v="175.5"/>
    <n v="2834.2"/>
    <n v="5660.4"/>
    <n v="2334.2000000000003"/>
    <n v="451.3"/>
    <n v="492.8"/>
    <n v="27.9"/>
    <n v="848.3"/>
    <n v="55.18"/>
    <n v="297.36"/>
    <n v="1098.4000000000001"/>
    <n v="880.40000000000009"/>
    <n v="337.8"/>
    <n v="1369"/>
    <n v="2385.2000000000007"/>
    <n v="219.2"/>
    <n v="2895.34"/>
    <n v="337.8"/>
    <x v="55"/>
    <n v="2044"/>
    <n v="11"/>
  </r>
  <r>
    <s v="Wyandotte Creek"/>
    <d v="2044-12-31T00:00:00"/>
    <n v="52066.400000000001"/>
    <n v="1614.3000000000002"/>
    <n v="703.4"/>
    <n v="146.6"/>
    <n v="2567.8000000000002"/>
    <n v="22733"/>
    <n v="14995.8"/>
    <n v="456.69999999999993"/>
    <n v="347.9"/>
    <n v="23.4"/>
    <n v="705.6"/>
    <n v="52.1"/>
    <n v="307.27"/>
    <n v="689.3"/>
    <n v="1071.6000000000001"/>
    <n v="310.2"/>
    <n v="1076.9000000000001"/>
    <n v="10236.300000000007"/>
    <n v="3032.53"/>
    <n v="2769.7"/>
    <n v="310.2"/>
    <x v="55"/>
    <n v="2044"/>
    <n v="12"/>
  </r>
  <r>
    <s v="Wyandotte Creek"/>
    <d v="2045-01-31T00:00:00"/>
    <n v="56497.9"/>
    <n v="1523.9"/>
    <n v="663"/>
    <n v="138.1"/>
    <n v="2418"/>
    <n v="33850.600000000006"/>
    <n v="23324.5"/>
    <n v="689.9"/>
    <n v="362"/>
    <n v="18.899999999999999"/>
    <n v="781.3"/>
    <n v="46.19"/>
    <n v="307.27"/>
    <n v="461.9"/>
    <n v="1200.0999999999999"/>
    <n v="281.39999999999998"/>
    <n v="1162.2"/>
    <n v="-4666.3000000000065"/>
    <n v="3185.83"/>
    <n v="9593.7900000000009"/>
    <n v="281.39999999999998"/>
    <x v="55"/>
    <n v="2045"/>
    <n v="1"/>
  </r>
  <r>
    <s v="Wyandotte Creek"/>
    <d v="2045-02-28T00:00:00"/>
    <n v="1432.8000000000002"/>
    <n v="2922.4"/>
    <n v="1031.3"/>
    <n v="290.60000000000002"/>
    <n v="4514.7"/>
    <n v="5439.9"/>
    <n v="130"/>
    <n v="246.7"/>
    <n v="1045.2"/>
    <n v="18.899999999999999"/>
    <n v="0"/>
    <n v="40.83"/>
    <n v="277.52999999999997"/>
    <n v="838.6"/>
    <n v="2374.5"/>
    <n v="248.9"/>
    <n v="1064.1000000000001"/>
    <n v="-11829.799999999996"/>
    <n v="222.57"/>
    <n v="6714.98"/>
    <n v="248.9"/>
    <x v="55"/>
    <n v="2045"/>
    <n v="2"/>
  </r>
  <r>
    <s v="Wyandotte Creek"/>
    <d v="2045-03-31T00:00:00"/>
    <n v="6862.7000000000007"/>
    <n v="3403.9"/>
    <n v="904.1"/>
    <n v="573"/>
    <n v="4430.8999999999996"/>
    <n v="1470.0000000000002"/>
    <n v="887.19999999999993"/>
    <n v="159.9"/>
    <n v="1779.1"/>
    <n v="22.5"/>
    <n v="0"/>
    <n v="51.55"/>
    <n v="307.27"/>
    <n v="1484.9"/>
    <n v="2492.1"/>
    <n v="377.79999999999995"/>
    <n v="1801.6"/>
    <n v="-2787.0000000000018"/>
    <n v="54.63"/>
    <n v="5633.99"/>
    <n v="377.79999999999995"/>
    <x v="55"/>
    <n v="2045"/>
    <n v="3"/>
  </r>
  <r>
    <s v="Wyandotte Creek"/>
    <d v="2045-04-30T00:00:00"/>
    <n v="3970.8999999999996"/>
    <n v="3425.8"/>
    <n v="610.4"/>
    <n v="583.79999999999995"/>
    <n v="2126.3000000000002"/>
    <n v="1118.7"/>
    <n v="399.50000000000006"/>
    <n v="181.9"/>
    <n v="4166"/>
    <n v="22.5"/>
    <n v="0"/>
    <n v="73.88"/>
    <n v="297.36"/>
    <n v="1977.9"/>
    <n v="2031.7"/>
    <n v="467.5"/>
    <n v="4188.5"/>
    <n v="180.20000000000437"/>
    <n v="67.05"/>
    <n v="3981.51"/>
    <n v="467.5"/>
    <x v="55"/>
    <n v="2045"/>
    <n v="4"/>
  </r>
  <r>
    <s v="Wyandotte Creek"/>
    <d v="2045-05-31T00:00:00"/>
    <n v="2070.6"/>
    <n v="5449.8"/>
    <n v="665.2"/>
    <n v="120.5"/>
    <n v="1418"/>
    <n v="1389.2"/>
    <n v="259.5"/>
    <n v="582.40000000000009"/>
    <n v="6782.0999999999995"/>
    <n v="35"/>
    <n v="0"/>
    <n v="133.41"/>
    <n v="307.27"/>
    <n v="3506.7999999999997"/>
    <n v="2063.5"/>
    <n v="760"/>
    <n v="6817.0999999999995"/>
    <n v="-236.90000000000146"/>
    <n v="120.41"/>
    <n v="2705.48"/>
    <n v="760"/>
    <x v="55"/>
    <n v="2045"/>
    <n v="5"/>
  </r>
  <r>
    <s v="Wyandotte Creek"/>
    <d v="2045-06-30T00:00:00"/>
    <n v="3442"/>
    <n v="6180.4000000000005"/>
    <n v="898.1"/>
    <n v="341.3"/>
    <n v="1777.1"/>
    <n v="1536.6000000000001"/>
    <n v="494.7"/>
    <n v="485.3"/>
    <n v="6726.9"/>
    <n v="44"/>
    <n v="975.4"/>
    <n v="155.52000000000001"/>
    <n v="297.36"/>
    <n v="4803"/>
    <n v="1718.7"/>
    <n v="894.3"/>
    <n v="7746.2999999999993"/>
    <n v="368.89999999999782"/>
    <n v="448.5"/>
    <n v="1838.87"/>
    <n v="894.3"/>
    <x v="55"/>
    <n v="2045"/>
    <n v="6"/>
  </r>
  <r>
    <s v="Wyandotte Creek"/>
    <d v="2045-07-31T00:00:00"/>
    <n v="13.5"/>
    <n v="6126"/>
    <n v="435.2"/>
    <n v="685.2"/>
    <n v="495"/>
    <n v="1513.8"/>
    <n v="1.2"/>
    <n v="714.90000000000009"/>
    <n v="7300.1"/>
    <n v="62.9"/>
    <n v="740.9"/>
    <n v="181.39"/>
    <n v="307.27"/>
    <n v="5826"/>
    <n v="985.2"/>
    <n v="1047"/>
    <n v="8103.9"/>
    <n v="-806.80000000000109"/>
    <n v="594.52"/>
    <n v="1368.06"/>
    <n v="1047"/>
    <x v="55"/>
    <n v="2045"/>
    <n v="7"/>
  </r>
  <r>
    <s v="Wyandotte Creek"/>
    <d v="2045-08-31T00:00:00"/>
    <n v="3237.3"/>
    <n v="4732.2"/>
    <n v="578"/>
    <n v="533"/>
    <n v="642.5"/>
    <n v="1363.8"/>
    <n v="439.9"/>
    <n v="833.1"/>
    <n v="4736.8"/>
    <n v="78.2"/>
    <n v="0"/>
    <n v="164.65"/>
    <n v="307.27"/>
    <n v="4669.3"/>
    <n v="595.79999999999995"/>
    <n v="967"/>
    <n v="4815"/>
    <n v="-103.19999999999891"/>
    <n v="217.18"/>
    <n v="1987.71"/>
    <n v="967"/>
    <x v="55"/>
    <n v="2045"/>
    <n v="8"/>
  </r>
  <r>
    <s v="Wyandotte Creek"/>
    <d v="2045-09-30T00:00:00"/>
    <n v="2015.3"/>
    <n v="3373.3999999999996"/>
    <n v="635.9"/>
    <n v="409.9"/>
    <n v="1094.0999999999999"/>
    <n v="1150.7"/>
    <n v="183.79999999999998"/>
    <n v="337.8"/>
    <n v="2654.6"/>
    <n v="62.9"/>
    <n v="1275.0999999999999"/>
    <n v="131.91"/>
    <n v="297.36"/>
    <n v="3225.6"/>
    <n v="557.9"/>
    <n v="835.7"/>
    <n v="3992.6"/>
    <n v="-342.09999999999854"/>
    <n v="190.1"/>
    <n v="1910.39"/>
    <n v="835.7"/>
    <x v="55"/>
    <n v="2045"/>
    <n v="9"/>
  </r>
  <r>
    <s v="Wyandotte Creek"/>
    <d v="2045-10-31T00:00:00"/>
    <n v="11285"/>
    <n v="2522.8000000000002"/>
    <n v="963.6"/>
    <n v="303.5"/>
    <n v="2903.7"/>
    <n v="2559.8999999999996"/>
    <n v="1991.7000000000003"/>
    <n v="479.70000000000005"/>
    <n v="1884.1"/>
    <n v="44"/>
    <n v="947.7"/>
    <n v="89.14"/>
    <n v="307.27"/>
    <n v="1930.6"/>
    <n v="895.7"/>
    <n v="563.9"/>
    <n v="2875.8"/>
    <n v="2999.8999999999996"/>
    <n v="248.3"/>
    <n v="2245.0500000000002"/>
    <n v="563.9"/>
    <x v="56"/>
    <n v="2045"/>
    <n v="10"/>
  </r>
  <r>
    <s v="Wyandotte Creek"/>
    <d v="2045-11-30T00:00:00"/>
    <n v="31153.5"/>
    <n v="1439.4"/>
    <n v="600.9"/>
    <n v="145.1"/>
    <n v="1983.6"/>
    <n v="9177.9000000000015"/>
    <n v="6020.8"/>
    <n v="478.9"/>
    <n v="1224.5"/>
    <n v="27.9"/>
    <n v="748.2"/>
    <n v="55.18"/>
    <n v="297.36"/>
    <n v="909.9"/>
    <n v="674.7"/>
    <n v="340.4"/>
    <n v="2000.6000000000001"/>
    <n v="13647.69999999999"/>
    <n v="216.95"/>
    <n v="2693.51"/>
    <n v="340.4"/>
    <x v="56"/>
    <n v="2045"/>
    <n v="11"/>
  </r>
  <r>
    <s v="Wyandotte Creek"/>
    <d v="2045-12-31T00:00:00"/>
    <n v="11925.1"/>
    <n v="1795"/>
    <n v="775.6"/>
    <n v="163.9"/>
    <n v="2854"/>
    <n v="13515.8"/>
    <n v="2114.9"/>
    <n v="429.9"/>
    <n v="366.70000000000005"/>
    <n v="23.4"/>
    <n v="811.7"/>
    <n v="52.1"/>
    <n v="307.27"/>
    <n v="736.6"/>
    <n v="1222.3"/>
    <n v="311.10000000000002"/>
    <n v="1201.8000000000002"/>
    <n v="-8210.9999999999945"/>
    <n v="159.66"/>
    <n v="4406.84"/>
    <n v="311.10000000000002"/>
    <x v="56"/>
    <n v="2045"/>
    <n v="12"/>
  </r>
  <r>
    <s v="Wyandotte Creek"/>
    <d v="2046-01-31T00:00:00"/>
    <n v="55596.700000000004"/>
    <n v="1107.9000000000001"/>
    <n v="481.3"/>
    <n v="99.9"/>
    <n v="1758.3"/>
    <n v="30815.599999999999"/>
    <n v="14607.4"/>
    <n v="655.29999999999995"/>
    <n v="341.4"/>
    <n v="18.899999999999999"/>
    <n v="742.9"/>
    <n v="46.19"/>
    <n v="307.27"/>
    <n v="357.7"/>
    <n v="850.09999999999991"/>
    <n v="282.10000000000002"/>
    <n v="1103.2"/>
    <n v="7456.4999999999964"/>
    <n v="406.57"/>
    <n v="4910.1499999999996"/>
    <n v="282.10000000000002"/>
    <x v="56"/>
    <n v="2046"/>
    <n v="1"/>
  </r>
  <r>
    <s v="Wyandotte Creek"/>
    <d v="2046-02-28T00:00:00"/>
    <n v="68917.600000000006"/>
    <n v="1509.5"/>
    <n v="652.79999999999995"/>
    <n v="145.69999999999999"/>
    <n v="2425.8000000000002"/>
    <n v="44173.600000000006"/>
    <n v="21512.1"/>
    <n v="246.7"/>
    <n v="98.9"/>
    <n v="18.899999999999999"/>
    <n v="0"/>
    <n v="40.83"/>
    <n v="277.52999999999997"/>
    <n v="348.7"/>
    <n v="1306.5"/>
    <n v="247.10000000000002"/>
    <n v="117.80000000000001"/>
    <n v="-1383.5000000000036"/>
    <n v="407.94"/>
    <n v="7678.69"/>
    <n v="247.10000000000002"/>
    <x v="56"/>
    <n v="2046"/>
    <n v="2"/>
  </r>
  <r>
    <s v="Wyandotte Creek"/>
    <d v="2046-03-31T00:00:00"/>
    <n v="17424.800000000003"/>
    <n v="2813.7000000000003"/>
    <n v="1167.5999999999999"/>
    <n v="412.5"/>
    <n v="4976.5"/>
    <n v="8578.2000000000007"/>
    <n v="2181.1999999999998"/>
    <n v="159.9"/>
    <n v="3.6"/>
    <n v="22.5"/>
    <n v="0"/>
    <n v="51.55"/>
    <n v="307.27"/>
    <n v="642.59999999999991"/>
    <n v="2583.6999999999998"/>
    <n v="348.1"/>
    <n v="26.1"/>
    <n v="-2490.5"/>
    <n v="547.80999999999995"/>
    <n v="6313.86"/>
    <n v="348.1"/>
    <x v="56"/>
    <n v="2046"/>
    <n v="3"/>
  </r>
  <r>
    <s v="Wyandotte Creek"/>
    <d v="2046-04-30T00:00:00"/>
    <n v="13659.3"/>
    <n v="3059.5"/>
    <n v="1298.2"/>
    <n v="524.6"/>
    <n v="4603"/>
    <n v="9644.2999999999993"/>
    <n v="1700.1000000000001"/>
    <n v="182.6"/>
    <n v="817.7"/>
    <n v="22.5"/>
    <n v="0"/>
    <n v="73.88"/>
    <n v="297.36"/>
    <n v="598"/>
    <n v="2986.1"/>
    <n v="459.3"/>
    <n v="840.2"/>
    <n v="-6053.6"/>
    <n v="44.92"/>
    <n v="7753.69"/>
    <n v="459.3"/>
    <x v="56"/>
    <n v="2046"/>
    <n v="4"/>
  </r>
  <r>
    <s v="Wyandotte Creek"/>
    <d v="2046-05-31T00:00:00"/>
    <n v="21320.5"/>
    <n v="3614.2"/>
    <n v="1188.8"/>
    <n v="552.6"/>
    <n v="3238.6"/>
    <n v="4784.3"/>
    <n v="3859.7"/>
    <n v="587.5"/>
    <n v="2594.1000000000004"/>
    <n v="35"/>
    <n v="0"/>
    <n v="133.41"/>
    <n v="307.27"/>
    <n v="940"/>
    <n v="3226.7"/>
    <n v="729.40000000000009"/>
    <n v="2629.1000000000004"/>
    <n v="6853.2999999999993"/>
    <n v="73.099999999999994"/>
    <n v="5005.12"/>
    <n v="729.40000000000009"/>
    <x v="56"/>
    <n v="2046"/>
    <n v="5"/>
  </r>
  <r>
    <s v="Wyandotte Creek"/>
    <d v="2046-06-30T00:00:00"/>
    <n v="2827.4"/>
    <n v="5723.5"/>
    <n v="1462.3"/>
    <n v="713.8"/>
    <n v="4050.8"/>
    <n v="4206.5999999999995"/>
    <n v="353.4"/>
    <n v="485.3"/>
    <n v="5076.8999999999996"/>
    <n v="44"/>
    <n v="792.8"/>
    <n v="155.52000000000001"/>
    <n v="297.36"/>
    <n v="2313.4"/>
    <n v="4123.8999999999996"/>
    <n v="881.5"/>
    <n v="5913.7"/>
    <n v="-7373.1999999999971"/>
    <n v="42.14"/>
    <n v="4670.8500000000004"/>
    <n v="881.5"/>
    <x v="56"/>
    <n v="2046"/>
    <n v="6"/>
  </r>
  <r>
    <s v="Wyandotte Creek"/>
    <d v="2046-07-31T00:00:00"/>
    <n v="0"/>
    <n v="5826.4"/>
    <n v="639.5"/>
    <n v="628.20000000000005"/>
    <n v="1891.3"/>
    <n v="1702.1"/>
    <n v="0"/>
    <n v="687.3"/>
    <n v="6555"/>
    <n v="62.9"/>
    <n v="676.6"/>
    <n v="181.39"/>
    <n v="307.27"/>
    <n v="3995.2999999999997"/>
    <n v="2459.4"/>
    <n v="1040.3"/>
    <n v="7294.5"/>
    <n v="-3039.9999999999964"/>
    <n v="49.66"/>
    <n v="3922.24"/>
    <n v="1040.3"/>
    <x v="56"/>
    <n v="2046"/>
    <n v="7"/>
  </r>
  <r>
    <s v="Wyandotte Creek"/>
    <d v="2046-08-31T00:00:00"/>
    <n v="0"/>
    <n v="5214.1000000000004"/>
    <n v="437.8"/>
    <n v="546.29999999999995"/>
    <n v="1039"/>
    <n v="1361.5"/>
    <n v="0"/>
    <n v="719.59999999999991"/>
    <n v="5677.1"/>
    <n v="78.2"/>
    <n v="0"/>
    <n v="164.65"/>
    <n v="307.27"/>
    <n v="4394.7"/>
    <n v="1365.7"/>
    <n v="977.1"/>
    <n v="5755.3"/>
    <n v="-2585.9000000000015"/>
    <n v="95.38"/>
    <n v="2873.52"/>
    <n v="977.1"/>
    <x v="56"/>
    <n v="2046"/>
    <n v="8"/>
  </r>
  <r>
    <s v="Wyandotte Creek"/>
    <d v="2046-09-30T00:00:00"/>
    <n v="1833.6000000000001"/>
    <n v="2982.5"/>
    <n v="294.89999999999998"/>
    <n v="299.60000000000002"/>
    <n v="504"/>
    <n v="1163"/>
    <n v="174.1"/>
    <n v="338.5"/>
    <n v="2528.4"/>
    <n v="62.9"/>
    <n v="1307.9000000000001"/>
    <n v="131.91"/>
    <n v="297.36"/>
    <n v="2700.2"/>
    <n v="581.9"/>
    <n v="855.90000000000009"/>
    <n v="3899.2000000000003"/>
    <n v="832.10000000000036"/>
    <n v="130.27000000000001"/>
    <n v="2725.31"/>
    <n v="855.90000000000009"/>
    <x v="56"/>
    <n v="2046"/>
    <n v="9"/>
  </r>
  <r>
    <s v="Wyandotte Creek"/>
    <d v="2046-10-31T00:00:00"/>
    <n v="8344.6"/>
    <n v="2506.9"/>
    <n v="632.20000000000005"/>
    <n v="334.9"/>
    <n v="1401.2"/>
    <n v="1848.9"/>
    <n v="1927.3"/>
    <n v="455.1"/>
    <n v="3198.8"/>
    <n v="44"/>
    <n v="976.1"/>
    <n v="89.14"/>
    <n v="307.27"/>
    <n v="2179.9"/>
    <n v="662"/>
    <n v="574.5"/>
    <n v="4218.9000000000005"/>
    <n v="4031.4000000000033"/>
    <n v="100.21"/>
    <n v="3620.84"/>
    <n v="574.5"/>
    <x v="57"/>
    <n v="2046"/>
    <n v="10"/>
  </r>
  <r>
    <s v="Wyandotte Creek"/>
    <d v="2046-11-30T00:00:00"/>
    <n v="27799.4"/>
    <n v="1455.8"/>
    <n v="644.29999999999995"/>
    <n v="139.69999999999999"/>
    <n v="2274.6"/>
    <n v="6601.4000000000005"/>
    <n v="6446.8"/>
    <n v="478.9"/>
    <n v="375.1"/>
    <n v="27.9"/>
    <n v="742.6"/>
    <n v="55.18"/>
    <n v="297.36"/>
    <n v="849.09999999999991"/>
    <n v="746.2"/>
    <n v="337.29999999999995"/>
    <n v="1145.6000000000001"/>
    <n v="11240.599999999993"/>
    <n v="160.65"/>
    <n v="3884.51"/>
    <n v="337.29999999999995"/>
    <x v="57"/>
    <n v="2046"/>
    <n v="11"/>
  </r>
  <r>
    <s v="Wyandotte Creek"/>
    <d v="2046-12-31T00:00:00"/>
    <n v="11577.5"/>
    <n v="1618"/>
    <n v="700.3"/>
    <n v="147.1"/>
    <n v="2572.6999999999998"/>
    <n v="13369.2"/>
    <n v="2048.2000000000003"/>
    <n v="429.9"/>
    <n v="359.29999999999995"/>
    <n v="23.4"/>
    <n v="798.2"/>
    <n v="52.1"/>
    <n v="307.27"/>
    <n v="674.19999999999993"/>
    <n v="1090.8999999999999"/>
    <n v="311.10000000000002"/>
    <n v="1180.9000000000001"/>
    <n v="-7816.0000000000018"/>
    <n v="595.05999999999995"/>
    <n v="4723.3500000000004"/>
    <n v="311.10000000000002"/>
    <x v="57"/>
    <n v="2046"/>
    <n v="12"/>
  </r>
  <r>
    <s v="Wyandotte Creek"/>
    <d v="2047-01-31T00:00:00"/>
    <n v="19407.2"/>
    <n v="1541.4"/>
    <n v="636.6"/>
    <n v="140.19999999999999"/>
    <n v="2418.1999999999998"/>
    <n v="7715.7"/>
    <n v="3360.2"/>
    <n v="655.29999999999995"/>
    <n v="608.70000000000005"/>
    <n v="18.899999999999999"/>
    <n v="789.3"/>
    <n v="46.19"/>
    <n v="307.27"/>
    <n v="605.70000000000005"/>
    <n v="1075.8999999999999"/>
    <n v="283.7"/>
    <n v="1416.9"/>
    <n v="4640.0999999999985"/>
    <n v="442.44"/>
    <n v="3748.36"/>
    <n v="283.7"/>
    <x v="57"/>
    <n v="2047"/>
    <n v="1"/>
  </r>
  <r>
    <s v="Wyandotte Creek"/>
    <d v="2047-02-28T00:00:00"/>
    <n v="33742.300000000003"/>
    <n v="1902.8"/>
    <n v="824"/>
    <n v="179.2"/>
    <n v="3042.9"/>
    <n v="18916.900000000001"/>
    <n v="7566.5999999999995"/>
    <n v="246.7"/>
    <n v="125.1"/>
    <n v="18.899999999999999"/>
    <n v="0"/>
    <n v="40.83"/>
    <n v="277.52999999999997"/>
    <n v="588.79999999999995"/>
    <n v="1493.3000000000002"/>
    <n v="247.5"/>
    <n v="144"/>
    <n v="1454.7000000000044"/>
    <n v="576.72"/>
    <n v="4303.3999999999996"/>
    <n v="247.5"/>
    <x v="57"/>
    <n v="2047"/>
    <n v="2"/>
  </r>
  <r>
    <s v="Wyandotte Creek"/>
    <d v="2047-03-31T00:00:00"/>
    <n v="9292"/>
    <n v="2763.7999999999997"/>
    <n v="1137.2"/>
    <n v="405.8"/>
    <n v="4857"/>
    <n v="6073.7"/>
    <n v="919.8"/>
    <n v="159.9"/>
    <n v="59.7"/>
    <n v="22.5"/>
    <n v="0"/>
    <n v="51.55"/>
    <n v="307.27"/>
    <n v="799.7"/>
    <n v="2369.8000000000002"/>
    <n v="348.2"/>
    <n v="82.2"/>
    <n v="-6594.6999999999971"/>
    <n v="70.13"/>
    <n v="6396.4"/>
    <n v="348.2"/>
    <x v="57"/>
    <n v="2047"/>
    <n v="3"/>
  </r>
  <r>
    <s v="Wyandotte Creek"/>
    <d v="2047-04-30T00:00:00"/>
    <n v="5880.1"/>
    <n v="4110.3999999999996"/>
    <n v="1397.9"/>
    <n v="730.3"/>
    <n v="5386.9"/>
    <n v="2343.3000000000002"/>
    <n v="552.80000000000007"/>
    <n v="182.6"/>
    <n v="3025.4"/>
    <n v="22.5"/>
    <n v="0"/>
    <n v="73.88"/>
    <n v="297.36"/>
    <n v="1378.1"/>
    <n v="3462.5"/>
    <n v="461.8"/>
    <n v="3047.9"/>
    <n v="-5314.7999999999993"/>
    <n v="41.46"/>
    <n v="4462.09"/>
    <n v="461.8"/>
    <x v="57"/>
    <n v="2047"/>
    <n v="4"/>
  </r>
  <r>
    <s v="Wyandotte Creek"/>
    <d v="2047-05-31T00:00:00"/>
    <n v="881"/>
    <n v="5449.4"/>
    <n v="557"/>
    <n v="421.5"/>
    <n v="1851.9"/>
    <n v="1475.5"/>
    <n v="89.8"/>
    <n v="587.5"/>
    <n v="6897.5999999999995"/>
    <n v="35"/>
    <n v="0"/>
    <n v="133.41"/>
    <n v="307.27"/>
    <n v="3081.9"/>
    <n v="2789"/>
    <n v="763.8"/>
    <n v="6932.5999999999995"/>
    <n v="-1855.3999999999996"/>
    <n v="51.76"/>
    <n v="3878.75"/>
    <n v="763.8"/>
    <x v="57"/>
    <n v="2047"/>
    <n v="5"/>
  </r>
  <r>
    <s v="Wyandotte Creek"/>
    <d v="2047-06-30T00:00:00"/>
    <n v="1747.6"/>
    <n v="5707.4"/>
    <n v="556.9"/>
    <n v="366.4"/>
    <n v="1085.5999999999999"/>
    <n v="1460.5"/>
    <n v="205.3"/>
    <n v="485.3"/>
    <n v="6842.5"/>
    <n v="44"/>
    <n v="984.8"/>
    <n v="155.52000000000001"/>
    <n v="297.36"/>
    <n v="4350.3"/>
    <n v="1723.5"/>
    <n v="889.7"/>
    <n v="7871.3"/>
    <n v="641.20000000000073"/>
    <n v="353.82"/>
    <n v="2641.94"/>
    <n v="889.7"/>
    <x v="57"/>
    <n v="2047"/>
    <n v="6"/>
  </r>
  <r>
    <s v="Wyandotte Creek"/>
    <d v="2047-07-31T00:00:00"/>
    <n v="0"/>
    <n v="5752.0999999999995"/>
    <n v="387.4"/>
    <n v="643.70000000000005"/>
    <n v="323.7"/>
    <n v="1464.9999999999998"/>
    <n v="0"/>
    <n v="687.3"/>
    <n v="6725.2"/>
    <n v="62.9"/>
    <n v="755.8"/>
    <n v="181.39"/>
    <n v="307.27"/>
    <n v="5356.3"/>
    <n v="1039.4000000000001"/>
    <n v="1039"/>
    <n v="7543.9"/>
    <n v="-676.39999999999782"/>
    <n v="612.92999999999995"/>
    <n v="1571.86"/>
    <n v="1039"/>
    <x v="57"/>
    <n v="2047"/>
    <n v="7"/>
  </r>
  <r>
    <s v="Wyandotte Creek"/>
    <d v="2047-08-31T00:00:00"/>
    <n v="61.599999999999994"/>
    <n v="4468.8999999999996"/>
    <n v="392.4"/>
    <n v="501.7"/>
    <n v="167.3"/>
    <n v="1344.8"/>
    <n v="6"/>
    <n v="718.3"/>
    <n v="4821.8999999999996"/>
    <n v="78.2"/>
    <n v="0"/>
    <n v="164.65"/>
    <n v="307.27"/>
    <n v="4457.1000000000004"/>
    <n v="513.69999999999993"/>
    <n v="967.80000000000007"/>
    <n v="4900.0999999999995"/>
    <n v="-1669.8000000000011"/>
    <n v="197.62"/>
    <n v="2350.2399999999998"/>
    <n v="967.80000000000007"/>
    <x v="57"/>
    <n v="2047"/>
    <n v="8"/>
  </r>
  <r>
    <s v="Wyandotte Creek"/>
    <d v="2047-09-30T00:00:00"/>
    <n v="0.5"/>
    <n v="3148.4"/>
    <n v="324.39999999999998"/>
    <n v="382.7"/>
    <n v="89.6"/>
    <n v="1044.6000000000001"/>
    <n v="0"/>
    <n v="341.5"/>
    <n v="2860.7"/>
    <n v="62.9"/>
    <n v="1346.1"/>
    <n v="131.91"/>
    <n v="297.36"/>
    <n v="3262.5"/>
    <n v="268.60000000000002"/>
    <n v="833.5"/>
    <n v="4269.6999999999989"/>
    <n v="-227.40000000000146"/>
    <n v="138.86000000000001"/>
    <n v="2302.17"/>
    <n v="833.5"/>
    <x v="57"/>
    <n v="2047"/>
    <n v="9"/>
  </r>
  <r>
    <s v="Wyandotte Creek"/>
    <d v="2047-10-31T00:00:00"/>
    <n v="4749.3"/>
    <n v="2260.5"/>
    <n v="429"/>
    <n v="332.1"/>
    <n v="372.6"/>
    <n v="1540.8"/>
    <n v="850.2"/>
    <n v="468.20000000000005"/>
    <n v="3864.4"/>
    <n v="44"/>
    <n v="981.8"/>
    <n v="89.14"/>
    <n v="307.27"/>
    <n v="2370.2000000000003"/>
    <n v="222.5"/>
    <n v="569.70000000000005"/>
    <n v="4890.2"/>
    <n v="3955.7000000000025"/>
    <n v="173.66"/>
    <n v="2197.8000000000002"/>
    <n v="569.70000000000005"/>
    <x v="58"/>
    <n v="2047"/>
    <n v="10"/>
  </r>
  <r>
    <s v="Wyandotte Creek"/>
    <d v="2047-11-30T00:00:00"/>
    <n v="10000.9"/>
    <n v="1421.9"/>
    <n v="584.5"/>
    <n v="153.6"/>
    <n v="1614.4"/>
    <n v="1789.2000000000003"/>
    <n v="1263.8"/>
    <n v="478.9"/>
    <n v="391.5"/>
    <n v="27.9"/>
    <n v="800"/>
    <n v="55.18"/>
    <n v="297.36"/>
    <n v="1111.9000000000001"/>
    <n v="463.6"/>
    <n v="337.9"/>
    <n v="1219.4000000000001"/>
    <n v="4251.399999999996"/>
    <n v="151.85"/>
    <n v="2439.1999999999998"/>
    <n v="337.9"/>
    <x v="58"/>
    <n v="2047"/>
    <n v="11"/>
  </r>
  <r>
    <s v="Wyandotte Creek"/>
    <d v="2047-12-31T00:00:00"/>
    <n v="1977.3999999999999"/>
    <n v="1846.7"/>
    <n v="732"/>
    <n v="181.8"/>
    <n v="2647.2"/>
    <n v="1940.4"/>
    <n v="192.60000000000002"/>
    <n v="429.9"/>
    <n v="1115"/>
    <n v="23.4"/>
    <n v="880.2"/>
    <n v="52.1"/>
    <n v="307.27"/>
    <n v="1184.2"/>
    <n v="844.4"/>
    <n v="315.39999999999998"/>
    <n v="2018.6000000000001"/>
    <n v="-3659.2000000000007"/>
    <n v="116.5"/>
    <n v="2425.34"/>
    <n v="315.39999999999998"/>
    <x v="58"/>
    <n v="2047"/>
    <n v="12"/>
  </r>
  <r>
    <s v="Wyandotte Creek"/>
    <d v="2048-01-31T00:00:00"/>
    <n v="32461.1"/>
    <n v="1405.5"/>
    <n v="524.1"/>
    <n v="137.80000000000001"/>
    <n v="1907.6"/>
    <n v="11003.7"/>
    <n v="6487.9"/>
    <n v="655.29999999999995"/>
    <n v="1480.3"/>
    <n v="18.899999999999999"/>
    <n v="793.4"/>
    <n v="46.19"/>
    <n v="307.27"/>
    <n v="841.6"/>
    <n v="701.59999999999991"/>
    <n v="286"/>
    <n v="2292.6"/>
    <n v="12917.900000000007"/>
    <n v="235.2"/>
    <n v="3290.06"/>
    <n v="286"/>
    <x v="58"/>
    <n v="2048"/>
    <n v="1"/>
  </r>
  <r>
    <s v="Wyandotte Creek"/>
    <d v="2048-02-29T00:00:00"/>
    <n v="54369"/>
    <n v="1807.8"/>
    <n v="782.3"/>
    <n v="172.1"/>
    <n v="2894.9"/>
    <n v="31774.299999999996"/>
    <n v="14766"/>
    <n v="250.8"/>
    <n v="109.8"/>
    <n v="18.899999999999999"/>
    <n v="0"/>
    <n v="41.53"/>
    <n v="287.45"/>
    <n v="671.5"/>
    <n v="1308.3"/>
    <n v="253.1"/>
    <n v="128.69999999999999"/>
    <n v="2302.4000000000051"/>
    <n v="330.84"/>
    <n v="4455.1899999999996"/>
    <n v="253.1"/>
    <x v="58"/>
    <n v="2048"/>
    <n v="2"/>
  </r>
  <r>
    <s v="Wyandotte Creek"/>
    <d v="2048-03-31T00:00:00"/>
    <n v="15009.8"/>
    <n v="3431.9"/>
    <n v="1300.2"/>
    <n v="526.20000000000005"/>
    <n v="5906.1"/>
    <n v="15785"/>
    <n v="2990.2"/>
    <n v="160.6"/>
    <n v="300.89999999999998"/>
    <n v="22.5"/>
    <n v="0"/>
    <n v="51.55"/>
    <n v="307.27"/>
    <n v="1070.6999999999998"/>
    <n v="2887.3"/>
    <n v="348.2"/>
    <n v="323.39999999999998"/>
    <n v="-14418.8"/>
    <n v="51.34"/>
    <n v="7005.36"/>
    <n v="348.2"/>
    <x v="58"/>
    <n v="2048"/>
    <n v="3"/>
  </r>
  <r>
    <s v="Wyandotte Creek"/>
    <d v="2048-04-30T00:00:00"/>
    <n v="9317.1"/>
    <n v="3478.9"/>
    <n v="1048.3"/>
    <n v="635.6"/>
    <n v="4222.3"/>
    <n v="1959.4"/>
    <n v="929.00000000000011"/>
    <n v="182.6"/>
    <n v="2691.5"/>
    <n v="22.5"/>
    <n v="0"/>
    <n v="73.88"/>
    <n v="297.36"/>
    <n v="1441.3"/>
    <n v="2673.1000000000004"/>
    <n v="459.5"/>
    <n v="2714"/>
    <n v="34.800000000006548"/>
    <n v="80.42"/>
    <n v="4064.22"/>
    <n v="459.5"/>
    <x v="58"/>
    <n v="2048"/>
    <n v="4"/>
  </r>
  <r>
    <s v="Wyandotte Creek"/>
    <d v="2048-05-31T00:00:00"/>
    <n v="5997.6"/>
    <n v="5189.8"/>
    <n v="1246.0999999999999"/>
    <n v="598.5"/>
    <n v="3599.5"/>
    <n v="1727.4"/>
    <n v="723.5"/>
    <n v="587.5"/>
    <n v="5637.1"/>
    <n v="35"/>
    <n v="0"/>
    <n v="133.41"/>
    <n v="307.27"/>
    <n v="2513.8000000000002"/>
    <n v="3274.4"/>
    <n v="746.2"/>
    <n v="5672.1"/>
    <n v="-1256.399999999996"/>
    <n v="59.58"/>
    <n v="4223.1099999999997"/>
    <n v="746.2"/>
    <x v="58"/>
    <n v="2048"/>
    <n v="5"/>
  </r>
  <r>
    <s v="Wyandotte Creek"/>
    <d v="2048-06-30T00:00:00"/>
    <n v="2186.8000000000002"/>
    <n v="6911.8"/>
    <n v="832.5"/>
    <n v="459.4"/>
    <n v="2302"/>
    <n v="1532.9000000000003"/>
    <n v="287.8"/>
    <n v="485.3"/>
    <n v="7471.5"/>
    <n v="44"/>
    <n v="950.6"/>
    <n v="155.52000000000001"/>
    <n v="297.36"/>
    <n v="4893.1000000000004"/>
    <n v="2478.1"/>
    <n v="893.6"/>
    <n v="8466.1"/>
    <n v="-1265.3999999999996"/>
    <n v="392.76"/>
    <n v="1938.46"/>
    <n v="893.6"/>
    <x v="58"/>
    <n v="2048"/>
    <n v="6"/>
  </r>
  <r>
    <s v="Wyandotte Creek"/>
    <d v="2048-07-31T00:00:00"/>
    <n v="0"/>
    <n v="5886.4000000000005"/>
    <n v="418.2"/>
    <n v="650.29999999999995"/>
    <n v="575.4"/>
    <n v="1502.4"/>
    <n v="0"/>
    <n v="687.3"/>
    <n v="7085.5"/>
    <n v="62.9"/>
    <n v="724.8"/>
    <n v="181.39"/>
    <n v="307.27"/>
    <n v="5348"/>
    <n v="1188.7"/>
    <n v="1045"/>
    <n v="7873.2"/>
    <n v="-801.79999999999563"/>
    <n v="359.46"/>
    <n v="1688.11"/>
    <n v="1045"/>
    <x v="58"/>
    <n v="2048"/>
    <n v="7"/>
  </r>
  <r>
    <s v="Wyandotte Creek"/>
    <d v="2048-08-31T00:00:00"/>
    <n v="0"/>
    <n v="4905.6000000000004"/>
    <n v="379.9"/>
    <n v="493.9"/>
    <n v="290.7"/>
    <n v="1325.7"/>
    <n v="0"/>
    <n v="718.3"/>
    <n v="5160.5"/>
    <n v="78.2"/>
    <n v="0"/>
    <n v="164.65"/>
    <n v="307.27"/>
    <n v="4788.5"/>
    <n v="610.9"/>
    <n v="986.6"/>
    <n v="5238.7"/>
    <n v="-1888.7000000000007"/>
    <n v="223.84"/>
    <n v="1817.61"/>
    <n v="986.6"/>
    <x v="58"/>
    <n v="2048"/>
    <n v="8"/>
  </r>
  <r>
    <s v="Wyandotte Creek"/>
    <d v="2048-09-30T00:00:00"/>
    <n v="1116.7"/>
    <n v="3006"/>
    <n v="344.4"/>
    <n v="335.9"/>
    <n v="399"/>
    <n v="1131.8"/>
    <n v="55.9"/>
    <n v="335.3"/>
    <n v="2955.2"/>
    <n v="62.9"/>
    <n v="1341"/>
    <n v="131.91"/>
    <n v="297.36"/>
    <n v="2954.7"/>
    <n v="387.2"/>
    <n v="843.7"/>
    <n v="4359.0999999999995"/>
    <n v="711.20000000000618"/>
    <n v="123.95"/>
    <n v="2228.48"/>
    <n v="843.7"/>
    <x v="58"/>
    <n v="2048"/>
    <n v="9"/>
  </r>
  <r>
    <s v="Wyandotte Creek"/>
    <d v="2048-10-31T00:00:00"/>
    <n v="15395.5"/>
    <n v="1958"/>
    <n v="632.70000000000005"/>
    <n v="252.6"/>
    <n v="1267.2"/>
    <n v="2134.4"/>
    <n v="2155.1"/>
    <n v="422.9"/>
    <n v="1905.1"/>
    <n v="44"/>
    <n v="840.9"/>
    <n v="89.14"/>
    <n v="307.27"/>
    <n v="1728.3"/>
    <n v="482.3"/>
    <n v="561.29999999999995"/>
    <n v="2790"/>
    <n v="9923.9000000000033"/>
    <n v="158.84"/>
    <n v="2436.17"/>
    <n v="561.29999999999995"/>
    <x v="59"/>
    <n v="2048"/>
    <n v="10"/>
  </r>
  <r>
    <s v="Wyandotte Creek"/>
    <d v="2048-11-30T00:00:00"/>
    <n v="2974.1000000000004"/>
    <n v="1538.3999999999999"/>
    <n v="672.8"/>
    <n v="147.9"/>
    <n v="2425.1"/>
    <n v="2596"/>
    <n v="304.10000000000002"/>
    <n v="451.3"/>
    <n v="473.59999999999997"/>
    <n v="27.9"/>
    <n v="828.4"/>
    <n v="55.18"/>
    <n v="297.36"/>
    <n v="947.4"/>
    <n v="738.8"/>
    <n v="338.09999999999997"/>
    <n v="1329.9"/>
    <n v="-3493.7999999999993"/>
    <n v="96.31"/>
    <n v="2706.93"/>
    <n v="338.09999999999997"/>
    <x v="59"/>
    <n v="2048"/>
    <n v="11"/>
  </r>
  <r>
    <s v="Wyandotte Creek"/>
    <d v="2048-12-31T00:00:00"/>
    <n v="4384.1000000000004"/>
    <n v="1418.3"/>
    <n v="621.9"/>
    <n v="133.80000000000001"/>
    <n v="2202.6"/>
    <n v="1897.4"/>
    <n v="520.5"/>
    <n v="456.69999999999993"/>
    <n v="480.5"/>
    <n v="23.4"/>
    <n v="797.1"/>
    <n v="52.1"/>
    <n v="307.27"/>
    <n v="801.5"/>
    <n v="750.5"/>
    <n v="312.60000000000002"/>
    <n v="1301"/>
    <n v="-1253.2999999999993"/>
    <n v="112.27"/>
    <n v="2680"/>
    <n v="312.60000000000002"/>
    <x v="59"/>
    <n v="2048"/>
    <n v="12"/>
  </r>
  <r>
    <s v="Wyandotte Creek"/>
    <d v="2049-01-31T00:00:00"/>
    <n v="25263"/>
    <n v="1984"/>
    <n v="846.7"/>
    <n v="182.1"/>
    <n v="3057.9"/>
    <n v="8536.5"/>
    <n v="4445.2"/>
    <n v="689.9"/>
    <n v="1043.5999999999999"/>
    <n v="18.899999999999999"/>
    <n v="833.8"/>
    <n v="46.19"/>
    <n v="307.27"/>
    <n v="950.9"/>
    <n v="1215.3"/>
    <n v="285.2"/>
    <n v="1896.3"/>
    <n v="7702.1000000000058"/>
    <n v="145.83000000000001"/>
    <n v="3414.5"/>
    <n v="285.2"/>
    <x v="59"/>
    <n v="2049"/>
    <n v="1"/>
  </r>
  <r>
    <s v="Wyandotte Creek"/>
    <d v="2049-02-28T00:00:00"/>
    <n v="30875.100000000002"/>
    <n v="2419.3000000000002"/>
    <n v="1041.8"/>
    <n v="229.6"/>
    <n v="3874.1"/>
    <n v="15656.800000000001"/>
    <n v="5486.8"/>
    <n v="246.7"/>
    <n v="146.29999999999998"/>
    <n v="18.899999999999999"/>
    <n v="0"/>
    <n v="40.83"/>
    <n v="277.52999999999997"/>
    <n v="899.8"/>
    <n v="1749.1"/>
    <n v="248.4"/>
    <n v="165.2"/>
    <n v="2333.6999999999935"/>
    <n v="137.62"/>
    <n v="3945.77"/>
    <n v="248.4"/>
    <x v="59"/>
    <n v="2049"/>
    <n v="2"/>
  </r>
  <r>
    <s v="Wyandotte Creek"/>
    <d v="2049-03-31T00:00:00"/>
    <n v="10617.9"/>
    <n v="3430.3"/>
    <n v="1295.4000000000001"/>
    <n v="526"/>
    <n v="5853.4"/>
    <n v="9569"/>
    <n v="1659.6"/>
    <n v="160.4"/>
    <n v="549.20000000000005"/>
    <n v="22.5"/>
    <n v="0"/>
    <n v="51.55"/>
    <n v="307.27"/>
    <n v="1127.2"/>
    <n v="2828.9999999999995"/>
    <n v="348.1"/>
    <n v="571.70000000000005"/>
    <n v="-10956.600000000002"/>
    <n v="76.08"/>
    <n v="4773.8100000000004"/>
    <n v="348.1"/>
    <x v="59"/>
    <n v="2049"/>
    <n v="3"/>
  </r>
  <r>
    <s v="Wyandotte Creek"/>
    <d v="2049-04-30T00:00:00"/>
    <n v="10455.200000000001"/>
    <n v="3374.5"/>
    <n v="1237.9000000000001"/>
    <n v="597.29999999999995"/>
    <n v="4415.3999999999996"/>
    <n v="1777.2"/>
    <n v="1024.5"/>
    <n v="181.9"/>
    <n v="1975.6"/>
    <n v="22.5"/>
    <n v="0"/>
    <n v="73.88"/>
    <n v="297.36"/>
    <n v="1290.4000000000001"/>
    <n v="2681.2999999999997"/>
    <n v="467.90000000000003"/>
    <n v="1998.1"/>
    <n v="312.20000000000437"/>
    <n v="77.25"/>
    <n v="3599.92"/>
    <n v="467.90000000000003"/>
    <x v="59"/>
    <n v="2049"/>
    <n v="4"/>
  </r>
  <r>
    <s v="Wyandotte Creek"/>
    <d v="2049-05-31T00:00:00"/>
    <n v="0"/>
    <n v="6481.7000000000007"/>
    <n v="765"/>
    <n v="511.7"/>
    <n v="2622"/>
    <n v="1507"/>
    <n v="0"/>
    <n v="582.40000000000009"/>
    <n v="7994.6"/>
    <n v="35"/>
    <n v="0"/>
    <n v="133.41"/>
    <n v="307.27"/>
    <n v="3707.3999999999996"/>
    <n v="3285.9"/>
    <n v="761"/>
    <n v="8029.6"/>
    <n v="-3679"/>
    <n v="146.16"/>
    <n v="2216.42"/>
    <n v="761"/>
    <x v="59"/>
    <n v="2049"/>
    <n v="5"/>
  </r>
  <r>
    <s v="Wyandotte Creek"/>
    <d v="2049-06-30T00:00:00"/>
    <n v="360.7"/>
    <n v="6250.7999999999993"/>
    <n v="328.7"/>
    <n v="381.3"/>
    <n v="632.70000000000005"/>
    <n v="1431.6"/>
    <n v="31"/>
    <n v="485.3"/>
    <n v="7325"/>
    <n v="44"/>
    <n v="1002.9"/>
    <n v="155.52000000000001"/>
    <n v="297.36"/>
    <n v="5073.7"/>
    <n v="1558.3999999999999"/>
    <n v="896.59999999999991"/>
    <n v="8371.9"/>
    <n v="87.899999999997817"/>
    <n v="278.73"/>
    <n v="1647.97"/>
    <n v="896.59999999999991"/>
    <x v="59"/>
    <n v="2049"/>
    <n v="6"/>
  </r>
  <r>
    <s v="Wyandotte Creek"/>
    <d v="2049-07-31T00:00:00"/>
    <n v="0"/>
    <n v="6073.6"/>
    <n v="398.9"/>
    <n v="682.7"/>
    <n v="250.5"/>
    <n v="1519.9"/>
    <n v="0"/>
    <n v="714.90000000000009"/>
    <n v="7661.7"/>
    <n v="62.9"/>
    <n v="731.3"/>
    <n v="181.39"/>
    <n v="307.27"/>
    <n v="5825.0999999999995"/>
    <n v="931.19999999999993"/>
    <n v="1040.7"/>
    <n v="8455.9"/>
    <n v="-143.79999999999927"/>
    <n v="351.68"/>
    <n v="1419.68"/>
    <n v="1040.7"/>
    <x v="59"/>
    <n v="2049"/>
    <n v="7"/>
  </r>
  <r>
    <s v="Wyandotte Creek"/>
    <d v="2049-08-31T00:00:00"/>
    <n v="0"/>
    <n v="5065.2"/>
    <n v="390.3"/>
    <n v="494.7"/>
    <n v="117.8"/>
    <n v="1367.7"/>
    <n v="0"/>
    <n v="833.1"/>
    <n v="5545.5"/>
    <n v="78.2"/>
    <n v="0"/>
    <n v="164.65"/>
    <n v="307.27"/>
    <n v="5089.8000000000011"/>
    <n v="470"/>
    <n v="973.80000000000007"/>
    <n v="5623.7"/>
    <n v="-1670.8999999999996"/>
    <n v="391.3"/>
    <n v="1366.56"/>
    <n v="973.80000000000007"/>
    <x v="59"/>
    <n v="2049"/>
    <n v="8"/>
  </r>
  <r>
    <s v="Wyandotte Creek"/>
    <d v="2049-09-30T00:00:00"/>
    <n v="1085"/>
    <n v="2931.2"/>
    <n v="296.2"/>
    <n v="285.3"/>
    <n v="129.19999999999999"/>
    <n v="1018.5000000000001"/>
    <n v="88.8"/>
    <n v="336.20000000000005"/>
    <n v="2694.4"/>
    <n v="62.9"/>
    <n v="1318.2"/>
    <n v="131.91"/>
    <n v="297.36"/>
    <n v="2995.2999999999997"/>
    <n v="221.4"/>
    <n v="828.2"/>
    <n v="4075.5000000000005"/>
    <n v="903.10000000000036"/>
    <n v="236.86"/>
    <n v="1446.66"/>
    <n v="828.2"/>
    <x v="59"/>
    <n v="2049"/>
    <n v="9"/>
  </r>
  <r>
    <s v="Wyandotte Creek"/>
    <d v="2049-10-31T00:00:00"/>
    <n v="3686.7"/>
    <n v="2297.9"/>
    <n v="372"/>
    <n v="338.8"/>
    <n v="337.3"/>
    <n v="1462.5"/>
    <n v="477.8"/>
    <n v="448.9"/>
    <n v="3790.1"/>
    <n v="44"/>
    <n v="987.2"/>
    <n v="89.14"/>
    <n v="307.27"/>
    <n v="2404.6999999999998"/>
    <n v="232"/>
    <n v="567.1"/>
    <n v="4821.3"/>
    <n v="3339.9999999999964"/>
    <n v="267.76"/>
    <n v="1433.52"/>
    <n v="567.1"/>
    <x v="60"/>
    <n v="2049"/>
    <n v="10"/>
  </r>
  <r>
    <s v="Wyandotte Creek"/>
    <d v="2049-11-30T00:00:00"/>
    <n v="26187.599999999999"/>
    <n v="1513"/>
    <n v="535.4"/>
    <n v="155"/>
    <n v="1896.3"/>
    <n v="7577.7"/>
    <n v="4439"/>
    <n v="478.9"/>
    <n v="443.8"/>
    <n v="27.9"/>
    <n v="776.1"/>
    <n v="55.18"/>
    <n v="297.36"/>
    <n v="1054.8"/>
    <n v="613.1"/>
    <n v="340.5"/>
    <n v="1247.8000000000002"/>
    <n v="11180.600000000002"/>
    <n v="216.35"/>
    <n v="2377.04"/>
    <n v="340.5"/>
    <x v="60"/>
    <n v="2049"/>
    <n v="11"/>
  </r>
  <r>
    <s v="Wyandotte Creek"/>
    <d v="2049-12-31T00:00:00"/>
    <n v="42387.3"/>
    <n v="1459.5"/>
    <n v="634.79999999999995"/>
    <n v="133.30000000000001"/>
    <n v="2319"/>
    <n v="24691.1"/>
    <n v="9382.2000000000007"/>
    <n v="429.9"/>
    <n v="337.9"/>
    <n v="23.4"/>
    <n v="668.6"/>
    <n v="52.1"/>
    <n v="307.27"/>
    <n v="637.9"/>
    <n v="954.9"/>
    <n v="309.89999999999998"/>
    <n v="1029.9000000000001"/>
    <n v="4677.3999999999978"/>
    <n v="269.83999999999997"/>
    <n v="4803.9399999999996"/>
    <n v="309.89999999999998"/>
    <x v="60"/>
    <n v="2049"/>
    <n v="12"/>
  </r>
  <r>
    <s v="Wyandotte Creek"/>
    <d v="2050-01-31T00:00:00"/>
    <n v="19375.599999999999"/>
    <n v="1757.5"/>
    <n v="758.2"/>
    <n v="157.9"/>
    <n v="2783.3"/>
    <n v="17967.8"/>
    <n v="4738.8999999999996"/>
    <n v="655.29999999999995"/>
    <n v="384.4"/>
    <n v="18.899999999999999"/>
    <n v="801.8"/>
    <n v="46.19"/>
    <n v="307.27"/>
    <n v="572.5"/>
    <n v="1342.8999999999999"/>
    <n v="282"/>
    <n v="1205.0999999999999"/>
    <n v="-7956.2000000000025"/>
    <n v="118.55"/>
    <n v="5694.56"/>
    <n v="282"/>
    <x v="60"/>
    <n v="2050"/>
    <n v="1"/>
  </r>
  <r>
    <s v="Wyandotte Creek"/>
    <d v="2050-02-28T00:00:00"/>
    <n v="7592.2000000000007"/>
    <n v="2718.8999999999996"/>
    <n v="1121.2"/>
    <n v="264.39999999999998"/>
    <n v="4327.7"/>
    <n v="3109.4"/>
    <n v="804.7"/>
    <n v="246.7"/>
    <n v="199.3"/>
    <n v="18.899999999999999"/>
    <n v="0"/>
    <n v="40.83"/>
    <n v="277.52999999999997"/>
    <n v="839.7"/>
    <n v="2143.6"/>
    <n v="249.9"/>
    <n v="218.20000000000002"/>
    <n v="-4532.5000000000055"/>
    <n v="105.15"/>
    <n v="3576.09"/>
    <n v="249.9"/>
    <x v="60"/>
    <n v="2050"/>
    <n v="2"/>
  </r>
  <r>
    <s v="Wyandotte Creek"/>
    <d v="2050-03-31T00:00:00"/>
    <n v="16168.800000000001"/>
    <n v="3208.4"/>
    <n v="1311"/>
    <n v="483.9"/>
    <n v="5607.3"/>
    <n v="3956"/>
    <n v="1972.6000000000001"/>
    <n v="159.9"/>
    <n v="201.7"/>
    <n v="22.5"/>
    <n v="0"/>
    <n v="51.55"/>
    <n v="307.27"/>
    <n v="944.1"/>
    <n v="2748.2000000000003"/>
    <n v="353"/>
    <n v="224.2"/>
    <n v="46.699999999993452"/>
    <n v="132.13999999999999"/>
    <n v="3742.79"/>
    <n v="353"/>
    <x v="60"/>
    <n v="2050"/>
    <n v="3"/>
  </r>
  <r>
    <s v="Wyandotte Creek"/>
    <d v="2050-04-30T00:00:00"/>
    <n v="1762.2"/>
    <n v="3249.1"/>
    <n v="914.8"/>
    <n v="616.1"/>
    <n v="3700.8"/>
    <n v="1400.9999999999998"/>
    <n v="172"/>
    <n v="182.6"/>
    <n v="3590.5"/>
    <n v="22.5"/>
    <n v="0"/>
    <n v="73.88"/>
    <n v="297.36"/>
    <n v="1302.9000000000001"/>
    <n v="2562.2999999999997"/>
    <n v="462.5"/>
    <n v="3613"/>
    <n v="-4398.3999999999978"/>
    <n v="72.95"/>
    <n v="3040.97"/>
    <n v="462.5"/>
    <x v="60"/>
    <n v="2050"/>
    <n v="4"/>
  </r>
  <r>
    <s v="Wyandotte Creek"/>
    <d v="2050-05-31T00:00:00"/>
    <n v="6410.4"/>
    <n v="5435.2"/>
    <n v="926.4"/>
    <n v="474.4"/>
    <n v="2431.3000000000002"/>
    <n v="1685.5"/>
    <n v="880.7"/>
    <n v="587.5"/>
    <n v="5979.1"/>
    <n v="35"/>
    <n v="0"/>
    <n v="133.41"/>
    <n v="307.27"/>
    <n v="3066.7000000000003"/>
    <n v="2842.8999999999996"/>
    <n v="758.7"/>
    <n v="6014.1"/>
    <n v="762.20000000000255"/>
    <n v="141.04"/>
    <n v="2342.2600000000002"/>
    <n v="758.7"/>
    <x v="60"/>
    <n v="2050"/>
    <n v="5"/>
  </r>
  <r>
    <s v="Wyandotte Creek"/>
    <d v="2050-06-30T00:00:00"/>
    <n v="0"/>
    <n v="6933.6"/>
    <n v="623.70000000000005"/>
    <n v="479.2"/>
    <n v="1746.1"/>
    <n v="1454.2"/>
    <n v="0"/>
    <n v="485.3"/>
    <n v="7862.2000000000007"/>
    <n v="44"/>
    <n v="994.8"/>
    <n v="155.52000000000001"/>
    <n v="297.36"/>
    <n v="5228.3999999999996"/>
    <n v="2184.4"/>
    <n v="896"/>
    <n v="8901"/>
    <n v="-1924.8999999999978"/>
    <n v="604.23"/>
    <n v="1260.48"/>
    <n v="896"/>
    <x v="60"/>
    <n v="2050"/>
    <n v="6"/>
  </r>
  <r>
    <s v="Wyandotte Creek"/>
    <d v="2050-07-31T00:00:00"/>
    <n v="0"/>
    <n v="6003.9"/>
    <n v="384.5"/>
    <n v="665.4"/>
    <n v="382.7"/>
    <n v="1450.9"/>
    <n v="0"/>
    <n v="687.3"/>
    <n v="7030.8"/>
    <n v="62.9"/>
    <n v="760.5"/>
    <n v="181.39"/>
    <n v="307.27"/>
    <n v="5626.5"/>
    <n v="1043"/>
    <n v="1039.8"/>
    <n v="7854.2"/>
    <n v="-681"/>
    <n v="775.71"/>
    <n v="1147.72"/>
    <n v="1039.8"/>
    <x v="60"/>
    <n v="2050"/>
    <n v="7"/>
  </r>
  <r>
    <s v="Wyandotte Creek"/>
    <d v="2050-08-31T00:00:00"/>
    <n v="0"/>
    <n v="4774.2"/>
    <n v="389.5"/>
    <n v="476.6"/>
    <n v="185.8"/>
    <n v="1390.5"/>
    <n v="0"/>
    <n v="718.7"/>
    <n v="5687"/>
    <n v="78.2"/>
    <n v="0"/>
    <n v="164.65"/>
    <n v="307.27"/>
    <n v="4741.5"/>
    <n v="509.3"/>
    <n v="985.40000000000009"/>
    <n v="5765.2"/>
    <n v="-1184.6999999999953"/>
    <n v="522.23"/>
    <n v="1176.79"/>
    <n v="985.40000000000009"/>
    <x v="60"/>
    <n v="2050"/>
    <n v="8"/>
  </r>
  <r>
    <s v="Wyandotte Creek"/>
    <d v="2050-09-30T00:00:00"/>
    <n v="0"/>
    <n v="3266.7999999999997"/>
    <n v="304.8"/>
    <n v="323.3"/>
    <n v="90.1"/>
    <n v="1121.5000000000002"/>
    <n v="0"/>
    <n v="363.3"/>
    <n v="3450.8"/>
    <n v="62.9"/>
    <n v="1372.1"/>
    <n v="131.91"/>
    <n v="297.36"/>
    <n v="3340.4"/>
    <n v="249.6"/>
    <n v="891.1"/>
    <n v="4885.7999999999993"/>
    <n v="306.90000000000146"/>
    <n v="321.52999999999997"/>
    <n v="1253.67"/>
    <n v="891.1"/>
    <x v="60"/>
    <n v="2050"/>
    <n v="9"/>
  </r>
  <r>
    <s v="Wyandotte Creek"/>
    <d v="2050-10-31T00:00:00"/>
    <n v="0"/>
    <n v="2018.6"/>
    <n v="290.7"/>
    <n v="313.7"/>
    <n v="43.2"/>
    <n v="1385.3000000000002"/>
    <n v="0"/>
    <n v="451.70000000000005"/>
    <n v="3630.3"/>
    <n v="44"/>
    <n v="981.5"/>
    <n v="89.14"/>
    <n v="307.27"/>
    <n v="2200.6999999999998"/>
    <n v="131.4"/>
    <n v="585.59999999999991"/>
    <n v="4655.8"/>
    <n v="738.19999999999891"/>
    <n v="215.83"/>
    <n v="1392.44"/>
    <n v="585.59999999999991"/>
    <x v="61"/>
    <n v="2050"/>
    <n v="10"/>
  </r>
  <r>
    <s v="Wyandotte Creek"/>
    <d v="2050-11-30T00:00:00"/>
    <n v="15985"/>
    <n v="1860.8"/>
    <n v="737.6"/>
    <n v="197.5"/>
    <n v="2445.8000000000002"/>
    <n v="3733.5999999999995"/>
    <n v="3410.5"/>
    <n v="478.9"/>
    <n v="532"/>
    <n v="27.9"/>
    <n v="879.1"/>
    <n v="55.18"/>
    <n v="297.36"/>
    <n v="1403.6"/>
    <n v="654.79999999999995"/>
    <n v="339.1"/>
    <n v="1439"/>
    <n v="4898.2999999999993"/>
    <n v="184.57"/>
    <n v="1891.99"/>
    <n v="339.1"/>
    <x v="61"/>
    <n v="2050"/>
    <n v="11"/>
  </r>
  <r>
    <s v="Wyandotte Creek"/>
    <d v="2050-12-31T00:00:00"/>
    <n v="57051.5"/>
    <n v="1540.6000000000001"/>
    <n v="660.5"/>
    <n v="145.80000000000001"/>
    <n v="2386"/>
    <n v="23887.599999999999"/>
    <n v="15397.9"/>
    <n v="429.9"/>
    <n v="434.5"/>
    <n v="23.4"/>
    <n v="717.8"/>
    <n v="52.1"/>
    <n v="307.27"/>
    <n v="812.4"/>
    <n v="874"/>
    <n v="311.60000000000002"/>
    <n v="1175.7"/>
    <n v="14090.599999999995"/>
    <n v="370.59"/>
    <n v="3953.96"/>
    <n v="311.60000000000002"/>
    <x v="61"/>
    <n v="2050"/>
    <n v="12"/>
  </r>
  <r>
    <s v="Wyandotte Creek"/>
    <d v="2051-01-31T00:00:00"/>
    <n v="18971"/>
    <n v="1281"/>
    <n v="559.20000000000005"/>
    <n v="116.3"/>
    <n v="2030.1"/>
    <n v="18635.400000000001"/>
    <n v="3837.6"/>
    <n v="655.29999999999995"/>
    <n v="347"/>
    <n v="18.899999999999999"/>
    <n v="759.3"/>
    <n v="46.19"/>
    <n v="307.27"/>
    <n v="462.5"/>
    <n v="934.80000000000007"/>
    <n v="281.29999999999995"/>
    <n v="1125.2"/>
    <n v="-6737.2000000000044"/>
    <n v="126.74"/>
    <n v="5371.89"/>
    <n v="281.29999999999995"/>
    <x v="61"/>
    <n v="2051"/>
    <n v="1"/>
  </r>
  <r>
    <s v="Wyandotte Creek"/>
    <d v="2051-02-28T00:00:00"/>
    <n v="11610.9"/>
    <n v="2554.5"/>
    <n v="1091"/>
    <n v="241.3"/>
    <n v="4077.4"/>
    <n v="5649.4"/>
    <n v="1950.8999999999999"/>
    <n v="246.7"/>
    <n v="207.6"/>
    <n v="18.899999999999999"/>
    <n v="0"/>
    <n v="40.83"/>
    <n v="277.52999999999997"/>
    <n v="828.6"/>
    <n v="1967.2"/>
    <n v="250.70000000000002"/>
    <n v="226.5"/>
    <n v="-3723.2999999999993"/>
    <n v="360.34"/>
    <n v="2956.5"/>
    <n v="250.70000000000002"/>
    <x v="61"/>
    <n v="2051"/>
    <n v="2"/>
  </r>
  <r>
    <s v="Wyandotte Creek"/>
    <d v="2051-03-31T00:00:00"/>
    <n v="11974.199999999999"/>
    <n v="3348.7"/>
    <n v="1341.2"/>
    <n v="504.7"/>
    <n v="5803.5"/>
    <n v="3294"/>
    <n v="1447.5"/>
    <n v="159.9"/>
    <n v="635.1"/>
    <n v="22.5"/>
    <n v="0"/>
    <n v="51.55"/>
    <n v="307.27"/>
    <n v="1134.9000000000001"/>
    <n v="2718.5"/>
    <n v="356.3"/>
    <n v="657.6"/>
    <n v="-2911.2999999999938"/>
    <n v="114.92"/>
    <n v="4194.95"/>
    <n v="356.3"/>
    <x v="61"/>
    <n v="2051"/>
    <n v="3"/>
  </r>
  <r>
    <s v="Wyandotte Creek"/>
    <d v="2051-04-30T00:00:00"/>
    <n v="25966.199999999997"/>
    <n v="2840.7999999999997"/>
    <n v="1204.5999999999999"/>
    <n v="502.9"/>
    <n v="4326.1000000000004"/>
    <n v="6127.7"/>
    <n v="4040.5999999999995"/>
    <n v="183.7"/>
    <n v="1063.8"/>
    <n v="22.5"/>
    <n v="0"/>
    <n v="73.88"/>
    <n v="297.36"/>
    <n v="902.7"/>
    <n v="2441"/>
    <n v="458.5"/>
    <n v="1086.3"/>
    <n v="8284.5000000000036"/>
    <n v="153.62"/>
    <n v="3515.73"/>
    <n v="458.5"/>
    <x v="61"/>
    <n v="2051"/>
    <n v="4"/>
  </r>
  <r>
    <s v="Wyandotte Creek"/>
    <d v="2051-05-31T00:00:00"/>
    <n v="5589"/>
    <n v="5167.4000000000005"/>
    <n v="1429.6"/>
    <n v="776.3"/>
    <n v="4475.8999999999996"/>
    <n v="7061.4"/>
    <n v="745.5"/>
    <n v="587.5"/>
    <n v="4125.7"/>
    <n v="35"/>
    <n v="0"/>
    <n v="133.41"/>
    <n v="307.27"/>
    <n v="1698.6999999999998"/>
    <n v="4245.2000000000007"/>
    <n v="747.3"/>
    <n v="4160.7"/>
    <n v="-9746.7999999999993"/>
    <n v="116.7"/>
    <n v="3288.17"/>
    <n v="747.3"/>
    <x v="61"/>
    <n v="2051"/>
    <n v="5"/>
  </r>
  <r>
    <s v="Wyandotte Creek"/>
    <d v="2051-06-30T00:00:00"/>
    <n v="0"/>
    <n v="6668"/>
    <n v="548.9"/>
    <n v="626.20000000000005"/>
    <n v="2422.9"/>
    <n v="1543.9000000000003"/>
    <n v="0"/>
    <n v="485.3"/>
    <n v="7616.9"/>
    <n v="44"/>
    <n v="975.1"/>
    <n v="155.52000000000001"/>
    <n v="297.36"/>
    <n v="4374.7"/>
    <n v="2919.6"/>
    <n v="895.4"/>
    <n v="8636"/>
    <n v="-2763.7000000000007"/>
    <n v="548.35"/>
    <n v="2013.08"/>
    <n v="895.4"/>
    <x v="61"/>
    <n v="2051"/>
    <n v="6"/>
  </r>
  <r>
    <s v="Wyandotte Creek"/>
    <d v="2051-07-31T00:00:00"/>
    <n v="0"/>
    <n v="6457.8"/>
    <n v="391.1"/>
    <n v="694.8"/>
    <n v="649.79999999999995"/>
    <n v="1504.8"/>
    <n v="0"/>
    <n v="687.3"/>
    <n v="7458"/>
    <n v="62.9"/>
    <n v="813.7"/>
    <n v="181.39"/>
    <n v="307.27"/>
    <n v="5639.2"/>
    <n v="1513.4999999999998"/>
    <n v="1044.7"/>
    <n v="8334.6"/>
    <n v="-1006.1999999999989"/>
    <n v="1031.42"/>
    <n v="1227.51"/>
    <n v="1044.7"/>
    <x v="61"/>
    <n v="2051"/>
    <n v="7"/>
  </r>
  <r>
    <s v="Wyandotte Creek"/>
    <d v="2051-08-31T00:00:00"/>
    <n v="4380.7999999999993"/>
    <n v="4831.6000000000004"/>
    <n v="744.8"/>
    <n v="492.7"/>
    <n v="1120.9000000000001"/>
    <n v="1374.7"/>
    <n v="480.3"/>
    <n v="718.3"/>
    <n v="4533.8999999999996"/>
    <n v="78.2"/>
    <n v="0"/>
    <n v="164.65"/>
    <n v="307.27"/>
    <n v="4351.8"/>
    <n v="972.5"/>
    <n v="985.2"/>
    <n v="4612.0999999999995"/>
    <n v="214.59999999999854"/>
    <n v="404.77"/>
    <n v="1557.56"/>
    <n v="985.2"/>
    <x v="61"/>
    <n v="2051"/>
    <n v="8"/>
  </r>
  <r>
    <s v="Wyandotte Creek"/>
    <d v="2051-09-30T00:00:00"/>
    <n v="0"/>
    <n v="3338.6000000000004"/>
    <n v="443.1"/>
    <n v="338"/>
    <n v="790.1"/>
    <n v="1153.1999999999998"/>
    <n v="0"/>
    <n v="333.9"/>
    <n v="3364.4"/>
    <n v="62.9"/>
    <n v="1355.7"/>
    <n v="131.91"/>
    <n v="297.36"/>
    <n v="3095.2"/>
    <n v="581.19999999999993"/>
    <n v="834.6"/>
    <n v="4783"/>
    <n v="-779.399999999996"/>
    <n v="207.45"/>
    <n v="1789.34"/>
    <n v="834.6"/>
    <x v="61"/>
    <n v="2051"/>
    <n v="9"/>
  </r>
  <r>
    <s v="Wyandotte Creek"/>
    <d v="2051-10-31T00:00:00"/>
    <n v="744.7"/>
    <n v="2404.9"/>
    <n v="390.9"/>
    <n v="350.5"/>
    <n v="420.1"/>
    <n v="1412.7"/>
    <n v="91.600000000000009"/>
    <n v="448"/>
    <n v="3782.6000000000004"/>
    <n v="44"/>
    <n v="1016.2"/>
    <n v="89.14"/>
    <n v="307.27"/>
    <n v="2424.3000000000002"/>
    <n v="331.1"/>
    <n v="564.79999999999995"/>
    <n v="4842.8"/>
    <n v="633.70000000000437"/>
    <n v="157.74"/>
    <n v="1655.83"/>
    <n v="564.79999999999995"/>
    <x v="62"/>
    <n v="2051"/>
    <n v="10"/>
  </r>
  <r>
    <s v="Wyandotte Creek"/>
    <d v="2051-11-30T00:00:00"/>
    <n v="16107"/>
    <n v="1667.1999999999998"/>
    <n v="727.9"/>
    <n v="165.2"/>
    <n v="2435.1"/>
    <n v="3540.7"/>
    <n v="2775"/>
    <n v="478.9"/>
    <n v="400"/>
    <n v="27.9"/>
    <n v="803.6"/>
    <n v="55.18"/>
    <n v="297.36"/>
    <n v="1104.1000000000001"/>
    <n v="728.3"/>
    <n v="338"/>
    <n v="1231.5"/>
    <n v="5886.399999999996"/>
    <n v="154.47"/>
    <n v="2074.84"/>
    <n v="338"/>
    <x v="62"/>
    <n v="2051"/>
    <n v="11"/>
  </r>
  <r>
    <s v="Wyandotte Creek"/>
    <d v="2051-12-31T00:00:00"/>
    <n v="42263.8"/>
    <n v="1306.6000000000001"/>
    <n v="569.4"/>
    <n v="118.9"/>
    <n v="2078.9"/>
    <n v="20503.3"/>
    <n v="8056.5"/>
    <n v="429.9"/>
    <n v="328.5"/>
    <n v="23.4"/>
    <n v="672.9"/>
    <n v="52.1"/>
    <n v="307.27"/>
    <n v="606.6"/>
    <n v="818.9"/>
    <n v="310.2"/>
    <n v="1024.8"/>
    <n v="10535.400000000005"/>
    <n v="272.19"/>
    <n v="3857.97"/>
    <n v="310.2"/>
    <x v="62"/>
    <n v="2051"/>
    <n v="12"/>
  </r>
  <r>
    <s v="Wyandotte Creek"/>
    <d v="2052-01-31T00:00:00"/>
    <n v="20835.8"/>
    <n v="1483.6999999999998"/>
    <n v="646.29999999999995"/>
    <n v="133.30000000000001"/>
    <n v="2353.3000000000002"/>
    <n v="17444.2"/>
    <n v="4685.5"/>
    <n v="655.29999999999995"/>
    <n v="359.5"/>
    <n v="18.899999999999999"/>
    <n v="776.6"/>
    <n v="46.19"/>
    <n v="307.27"/>
    <n v="514.59999999999991"/>
    <n v="1102.3"/>
    <n v="281.29999999999995"/>
    <n v="1155"/>
    <n v="-5129.5"/>
    <n v="130.15"/>
    <n v="5082.3999999999996"/>
    <n v="281.29999999999995"/>
    <x v="62"/>
    <n v="2052"/>
    <n v="1"/>
  </r>
  <r>
    <s v="Wyandotte Creek"/>
    <d v="2052-02-29T00:00:00"/>
    <n v="36132.600000000006"/>
    <n v="2182"/>
    <n v="942.6"/>
    <n v="206.8"/>
    <n v="3490.4"/>
    <n v="17320.900000000001"/>
    <n v="8427.1"/>
    <n v="250.8"/>
    <n v="130.6"/>
    <n v="18.899999999999999"/>
    <n v="0"/>
    <n v="41.53"/>
    <n v="287.45"/>
    <n v="644"/>
    <n v="1744.9"/>
    <n v="253.3"/>
    <n v="149.5"/>
    <n v="3715.0999999999949"/>
    <n v="462.84"/>
    <n v="3620.37"/>
    <n v="253.3"/>
    <x v="62"/>
    <n v="2052"/>
    <n v="2"/>
  </r>
  <r>
    <s v="Wyandotte Creek"/>
    <d v="2052-03-31T00:00:00"/>
    <n v="7123.7999999999993"/>
    <n v="3867.6"/>
    <n v="1386.9"/>
    <n v="587.1"/>
    <n v="6436"/>
    <n v="6661.9"/>
    <n v="1154.5"/>
    <n v="159.9"/>
    <n v="1035.7"/>
    <n v="22.5"/>
    <n v="0"/>
    <n v="51.55"/>
    <n v="307.27"/>
    <n v="1157.0999999999999"/>
    <n v="3297.6"/>
    <n v="348.3"/>
    <n v="1058.2"/>
    <n v="-11723.5"/>
    <n v="152.33000000000001"/>
    <n v="5275.62"/>
    <n v="348.3"/>
    <x v="62"/>
    <n v="2052"/>
    <n v="3"/>
  </r>
  <r>
    <s v="Wyandotte Creek"/>
    <d v="2052-04-30T00:00:00"/>
    <n v="1075.3"/>
    <n v="3712.9"/>
    <n v="623.9"/>
    <n v="715.5"/>
    <n v="2766.3"/>
    <n v="1114.3"/>
    <n v="61.5"/>
    <n v="182.6"/>
    <n v="4362.8"/>
    <n v="22.5"/>
    <n v="0"/>
    <n v="73.88"/>
    <n v="297.36"/>
    <n v="1853.7"/>
    <n v="2574.6999999999998"/>
    <n v="467.7"/>
    <n v="4385.3"/>
    <n v="-3248.8999999999978"/>
    <n v="296.12"/>
    <n v="3467.9"/>
    <n v="467.7"/>
    <x v="62"/>
    <n v="2052"/>
    <n v="4"/>
  </r>
  <r>
    <s v="Wyandotte Creek"/>
    <d v="2052-05-31T00:00:00"/>
    <n v="669.69999999999993"/>
    <n v="5281.2"/>
    <n v="377.6"/>
    <n v="180"/>
    <n v="886.4"/>
    <n v="1470.3999999999999"/>
    <n v="76"/>
    <n v="587.5"/>
    <n v="7230.4000000000005"/>
    <n v="35"/>
    <n v="0"/>
    <n v="133.41"/>
    <n v="307.27"/>
    <n v="3415.8999999999996"/>
    <n v="2045.3"/>
    <n v="759.8"/>
    <n v="7265.4000000000005"/>
    <n v="-164.60000000000036"/>
    <n v="105.98"/>
    <n v="2548.42"/>
    <n v="759.8"/>
    <x v="62"/>
    <n v="2052"/>
    <n v="5"/>
  </r>
  <r>
    <s v="Wyandotte Creek"/>
    <d v="2052-06-30T00:00:00"/>
    <n v="0"/>
    <n v="6077.9"/>
    <n v="353.1"/>
    <n v="526.29999999999995"/>
    <n v="359.7"/>
    <n v="1442.8999999999999"/>
    <n v="0"/>
    <n v="485.3"/>
    <n v="7340.4000000000005"/>
    <n v="44"/>
    <n v="996.1"/>
    <n v="155.52000000000001"/>
    <n v="297.36"/>
    <n v="5265.4"/>
    <n v="1339.0000000000002"/>
    <n v="898.9"/>
    <n v="8380.5"/>
    <n v="34.300000000001091"/>
    <n v="513.22"/>
    <n v="1463.12"/>
    <n v="898.9"/>
    <x v="62"/>
    <n v="2052"/>
    <n v="6"/>
  </r>
  <r>
    <s v="Wyandotte Creek"/>
    <d v="2052-07-31T00:00:00"/>
    <n v="0"/>
    <n v="5726.1"/>
    <n v="378.6"/>
    <n v="639.70000000000005"/>
    <n v="94.3"/>
    <n v="1485.1"/>
    <n v="0"/>
    <n v="687.3"/>
    <n v="6667.7000000000007"/>
    <n v="62.9"/>
    <n v="753.7"/>
    <n v="181.39"/>
    <n v="307.27"/>
    <n v="5627"/>
    <n v="738.7"/>
    <n v="1048.9000000000001"/>
    <n v="7484.3"/>
    <n v="-477.90000000000146"/>
    <n v="811.86"/>
    <n v="1258.51"/>
    <n v="1048.9000000000001"/>
    <x v="62"/>
    <n v="2052"/>
    <n v="7"/>
  </r>
  <r>
    <s v="Wyandotte Creek"/>
    <d v="2052-08-31T00:00:00"/>
    <n v="0"/>
    <n v="4610.7"/>
    <n v="380.7"/>
    <n v="421.1"/>
    <n v="46.7"/>
    <n v="1313.1000000000001"/>
    <n v="0"/>
    <n v="718.3"/>
    <n v="5211"/>
    <n v="78.2"/>
    <n v="0"/>
    <n v="164.65"/>
    <n v="307.27"/>
    <n v="4656.8"/>
    <n v="374.9"/>
    <n v="970.80000000000007"/>
    <n v="5289.2"/>
    <n v="-1230.2999999999956"/>
    <n v="486.88"/>
    <n v="1376.84"/>
    <n v="970.80000000000007"/>
    <x v="62"/>
    <n v="2052"/>
    <n v="8"/>
  </r>
  <r>
    <s v="Wyandotte Creek"/>
    <d v="2052-09-30T00:00:00"/>
    <n v="1729.1"/>
    <n v="3319.6000000000004"/>
    <n v="382.1"/>
    <n v="285.2"/>
    <n v="221.3"/>
    <n v="1093"/>
    <n v="208.7"/>
    <n v="343.1"/>
    <n v="2895.4"/>
    <n v="62.9"/>
    <n v="1332.8"/>
    <n v="131.91"/>
    <n v="297.36"/>
    <n v="3357.8999999999996"/>
    <n v="246.89999999999998"/>
    <n v="877.2"/>
    <n v="4291.0999999999995"/>
    <n v="1044.1999999999989"/>
    <n v="203.73"/>
    <n v="1601.17"/>
    <n v="877.2"/>
    <x v="62"/>
    <n v="2052"/>
    <n v="9"/>
  </r>
  <r>
    <s v="Wyandotte Creek"/>
    <d v="2052-10-31T00:00:00"/>
    <n v="21584"/>
    <n v="2080"/>
    <n v="585.70000000000005"/>
    <n v="278.8"/>
    <n v="1349.3"/>
    <n v="5309.8"/>
    <n v="3665.3"/>
    <n v="448.5"/>
    <n v="2459.5"/>
    <n v="44"/>
    <n v="857.9"/>
    <n v="89.14"/>
    <n v="307.27"/>
    <n v="1874"/>
    <n v="484.8"/>
    <n v="562"/>
    <n v="3361.4"/>
    <n v="11790.099999999999"/>
    <n v="248.43"/>
    <n v="2013.94"/>
    <n v="562"/>
    <x v="63"/>
    <n v="2052"/>
    <n v="10"/>
  </r>
  <r>
    <s v="Wyandotte Creek"/>
    <d v="2052-11-30T00:00:00"/>
    <n v="11932.2"/>
    <n v="1854.2"/>
    <n v="791.6"/>
    <n v="171.7"/>
    <n v="2906.7"/>
    <n v="6160.4"/>
    <n v="1684.1"/>
    <n v="478.9"/>
    <n v="406.5"/>
    <n v="27.9"/>
    <n v="810"/>
    <n v="55.18"/>
    <n v="297.36"/>
    <n v="992.19999999999993"/>
    <n v="1033.8000000000002"/>
    <n v="338"/>
    <n v="1244.4000000000001"/>
    <n v="-533.40000000000509"/>
    <n v="132.83000000000001"/>
    <n v="2730.74"/>
    <n v="338"/>
    <x v="63"/>
    <n v="2052"/>
    <n v="11"/>
  </r>
  <r>
    <s v="Wyandotte Creek"/>
    <d v="2052-12-31T00:00:00"/>
    <n v="29238.300000000003"/>
    <n v="1613.4"/>
    <n v="699"/>
    <n v="146.5"/>
    <n v="2567.1"/>
    <n v="11635.099999999999"/>
    <n v="6895.6"/>
    <n v="429.9"/>
    <n v="355.1"/>
    <n v="23.4"/>
    <n v="796.7"/>
    <n v="52.1"/>
    <n v="307.27"/>
    <n v="716.2"/>
    <n v="1043.7"/>
    <n v="311"/>
    <n v="1175.2000000000003"/>
    <n v="6737.7999999999993"/>
    <n v="247.58"/>
    <n v="3417.73"/>
    <n v="311"/>
    <x v="63"/>
    <n v="2052"/>
    <n v="12"/>
  </r>
  <r>
    <s v="Wyandotte Creek"/>
    <d v="2053-01-31T00:00:00"/>
    <n v="26509.599999999999"/>
    <n v="1316.4"/>
    <n v="573.29999999999995"/>
    <n v="118.8"/>
    <n v="2087.5"/>
    <n v="22622"/>
    <n v="5924"/>
    <n v="655.29999999999995"/>
    <n v="349.4"/>
    <n v="18.899999999999999"/>
    <n v="761.9"/>
    <n v="46.19"/>
    <n v="307.27"/>
    <n v="433.5"/>
    <n v="1001.5999999999999"/>
    <n v="281.39999999999998"/>
    <n v="1130.2"/>
    <n v="-5376.1000000000058"/>
    <n v="149.30000000000001"/>
    <n v="5477.82"/>
    <n v="281.39999999999998"/>
    <x v="63"/>
    <n v="2053"/>
    <n v="1"/>
  </r>
  <r>
    <s v="Wyandotte Creek"/>
    <d v="2053-02-28T00:00:00"/>
    <n v="13288.599999999999"/>
    <n v="2202.9"/>
    <n v="938.7"/>
    <n v="207.6"/>
    <n v="3511.9"/>
    <n v="4881.5"/>
    <n v="1469.0000000000002"/>
    <n v="246.7"/>
    <n v="198.9"/>
    <n v="18.899999999999999"/>
    <n v="0"/>
    <n v="40.83"/>
    <n v="277.52999999999997"/>
    <n v="670.90000000000009"/>
    <n v="1739.9"/>
    <n v="251.3"/>
    <n v="217.8"/>
    <n v="299.29999999999563"/>
    <n v="84.26"/>
    <n v="3584.85"/>
    <n v="251.3"/>
    <x v="63"/>
    <n v="2053"/>
    <n v="2"/>
  </r>
  <r>
    <s v="Wyandotte Creek"/>
    <d v="2053-03-31T00:00:00"/>
    <n v="20070.300000000003"/>
    <n v="3288.7"/>
    <n v="1338.7"/>
    <n v="481.8"/>
    <n v="5760.3"/>
    <n v="8087.6"/>
    <n v="2659.3"/>
    <n v="159.9"/>
    <n v="104.7"/>
    <n v="22.5"/>
    <n v="0"/>
    <n v="51.55"/>
    <n v="307.27"/>
    <n v="927.5"/>
    <n v="2842.9999999999995"/>
    <n v="348.1"/>
    <n v="127.2"/>
    <n v="-1230.4999999999964"/>
    <n v="125.82"/>
    <n v="4173.6000000000004"/>
    <n v="348.1"/>
    <x v="63"/>
    <n v="2053"/>
    <n v="3"/>
  </r>
  <r>
    <s v="Wyandotte Creek"/>
    <d v="2053-04-30T00:00:00"/>
    <n v="7047.2000000000007"/>
    <n v="3456.8"/>
    <n v="1395.4"/>
    <n v="594.1"/>
    <n v="5120.7"/>
    <n v="4363.5"/>
    <n v="754.2"/>
    <n v="182.6"/>
    <n v="1497.9"/>
    <n v="22.5"/>
    <n v="0"/>
    <n v="73.88"/>
    <n v="297.36"/>
    <n v="896.40000000000009"/>
    <n v="3154.5"/>
    <n v="460.5"/>
    <n v="1520.4"/>
    <n v="-6839.1999999999989"/>
    <n v="69.55"/>
    <n v="4084.42"/>
    <n v="460.5"/>
    <x v="63"/>
    <n v="2053"/>
    <n v="4"/>
  </r>
  <r>
    <s v="Wyandotte Creek"/>
    <d v="2053-05-31T00:00:00"/>
    <n v="16639.099999999999"/>
    <n v="5027.7"/>
    <n v="1494.8"/>
    <n v="748.9"/>
    <n v="4195.3999999999996"/>
    <n v="4143"/>
    <n v="2950.6"/>
    <n v="587.5"/>
    <n v="3802.3"/>
    <n v="35"/>
    <n v="0"/>
    <n v="133.41"/>
    <n v="307.27"/>
    <n v="1730.7"/>
    <n v="4045.9"/>
    <n v="744.4"/>
    <n v="3837.3"/>
    <n v="2072.9999999999982"/>
    <n v="130.44999999999999"/>
    <n v="3241.16"/>
    <n v="744.4"/>
    <x v="63"/>
    <n v="2053"/>
    <n v="5"/>
  </r>
  <r>
    <s v="Wyandotte Creek"/>
    <d v="2053-06-30T00:00:00"/>
    <n v="6663.7999999999993"/>
    <n v="6181.9000000000005"/>
    <n v="1417.6"/>
    <n v="675.9"/>
    <n v="4186"/>
    <n v="2223.8000000000002"/>
    <n v="955.3"/>
    <n v="485.3"/>
    <n v="5775.2"/>
    <n v="44"/>
    <n v="852.6"/>
    <n v="155.52000000000001"/>
    <n v="297.36"/>
    <n v="3324.7"/>
    <n v="3533.1000000000004"/>
    <n v="882.9"/>
    <n v="6671.8"/>
    <n v="-1907.1999999999953"/>
    <n v="255.98"/>
    <n v="2423.6799999999998"/>
    <n v="882.9"/>
    <x v="63"/>
    <n v="2053"/>
    <n v="6"/>
  </r>
  <r>
    <s v="Wyandotte Creek"/>
    <d v="2053-07-31T00:00:00"/>
    <n v="0"/>
    <n v="6176"/>
    <n v="630.1"/>
    <n v="672.7"/>
    <n v="1842.9"/>
    <n v="1642.4"/>
    <n v="0"/>
    <n v="687.3"/>
    <n v="7040.7000000000007"/>
    <n v="62.9"/>
    <n v="684"/>
    <n v="181.39"/>
    <n v="307.27"/>
    <n v="4753.2"/>
    <n v="2095.5"/>
    <n v="1050.4000000000001"/>
    <n v="7787.6"/>
    <n v="-2813.5"/>
    <n v="311.35000000000002"/>
    <n v="1748.53"/>
    <n v="1050.4000000000001"/>
    <x v="63"/>
    <n v="2053"/>
    <n v="7"/>
  </r>
  <r>
    <s v="Wyandotte Creek"/>
    <d v="2053-08-31T00:00:00"/>
    <n v="0"/>
    <n v="5096.3"/>
    <n v="422.3"/>
    <n v="410.9"/>
    <n v="906.4"/>
    <n v="1361.5"/>
    <n v="0"/>
    <n v="718.4"/>
    <n v="5309.2000000000007"/>
    <n v="78.2"/>
    <n v="0"/>
    <n v="164.65"/>
    <n v="307.27"/>
    <n v="4468.5"/>
    <n v="1038.7"/>
    <n v="989.6"/>
    <n v="5387.4000000000005"/>
    <n v="-2538.6000000000058"/>
    <n v="292.97000000000003"/>
    <n v="1481.85"/>
    <n v="989.6"/>
    <x v="63"/>
    <n v="2053"/>
    <n v="8"/>
  </r>
  <r>
    <s v="Wyandotte Creek"/>
    <d v="2053-09-30T00:00:00"/>
    <n v="438.6"/>
    <n v="2871.3"/>
    <n v="289.2"/>
    <n v="262.10000000000002"/>
    <n v="392.8"/>
    <n v="1105.9000000000003"/>
    <n v="46.6"/>
    <n v="335.3"/>
    <n v="2879.7"/>
    <n v="62.9"/>
    <n v="1346.3"/>
    <n v="131.91"/>
    <n v="297.36"/>
    <n v="2706.1000000000004"/>
    <n v="427.2"/>
    <n v="871.90000000000009"/>
    <n v="4288.8999999999996"/>
    <n v="295.90000000000146"/>
    <n v="286.08"/>
    <n v="1379.38"/>
    <n v="871.90000000000009"/>
    <x v="63"/>
    <n v="2053"/>
    <n v="9"/>
  </r>
  <r>
    <s v="Wyandotte Creek"/>
    <d v="2053-10-31T00:00:00"/>
    <n v="6215.7000000000007"/>
    <n v="2047.3000000000002"/>
    <n v="461.9"/>
    <n v="292"/>
    <n v="685.6"/>
    <n v="1468.2"/>
    <n v="755.5"/>
    <n v="448.9"/>
    <n v="2931.4"/>
    <n v="44"/>
    <n v="909.6"/>
    <n v="89.14"/>
    <n v="307.27"/>
    <n v="1964.8000000000002"/>
    <n v="374.5"/>
    <n v="565.29999999999995"/>
    <n v="3885"/>
    <n v="4506.700000000008"/>
    <n v="199.08"/>
    <n v="1891.68"/>
    <n v="565.29999999999995"/>
    <x v="64"/>
    <n v="2053"/>
    <n v="10"/>
  </r>
  <r>
    <s v="Wyandotte Creek"/>
    <d v="2053-11-30T00:00:00"/>
    <n v="15696.4"/>
    <n v="1959.5"/>
    <n v="886.9"/>
    <n v="193.4"/>
    <n v="2914.4"/>
    <n v="2918.2"/>
    <n v="2726.3"/>
    <n v="478.9"/>
    <n v="424.6"/>
    <n v="27.9"/>
    <n v="837.5"/>
    <n v="55.18"/>
    <n v="297.36"/>
    <n v="1258.5"/>
    <n v="894.4"/>
    <n v="338.1"/>
    <n v="1290"/>
    <n v="5246.6999999999971"/>
    <n v="158.38"/>
    <n v="2205.2600000000002"/>
    <n v="338.1"/>
    <x v="64"/>
    <n v="2053"/>
    <n v="11"/>
  </r>
  <r>
    <s v="Wyandotte Creek"/>
    <d v="2053-12-31T00:00:00"/>
    <n v="65811.100000000006"/>
    <n v="1444.5"/>
    <n v="628.20000000000005"/>
    <n v="132.1"/>
    <n v="2297.6999999999998"/>
    <n v="27716.1"/>
    <n v="22465.600000000002"/>
    <n v="429.9"/>
    <n v="337.5"/>
    <n v="23.4"/>
    <n v="703.4"/>
    <n v="52.1"/>
    <n v="307.27"/>
    <n v="647"/>
    <n v="929.6"/>
    <n v="310.2"/>
    <n v="1064.3000000000002"/>
    <n v="12071.300000000007"/>
    <n v="3347.41"/>
    <n v="2183.37"/>
    <n v="310.2"/>
    <x v="64"/>
    <n v="2053"/>
    <n v="12"/>
  </r>
  <r>
    <s v="Wyandotte Creek"/>
    <d v="2054-01-31T00:00:00"/>
    <n v="24522.400000000001"/>
    <n v="1713"/>
    <n v="747.7"/>
    <n v="154.6"/>
    <n v="2714.9"/>
    <n v="22723.5"/>
    <n v="5141.8"/>
    <n v="655.29999999999995"/>
    <n v="373.8"/>
    <n v="18.899999999999999"/>
    <n v="798.1"/>
    <n v="46.19"/>
    <n v="307.27"/>
    <n v="515.9"/>
    <n v="1351.7"/>
    <n v="281.29999999999995"/>
    <n v="1190.8000000000002"/>
    <n v="-7856.3999999999978"/>
    <n v="1500.51"/>
    <n v="10587.66"/>
    <n v="281.29999999999995"/>
    <x v="64"/>
    <n v="2054"/>
    <n v="1"/>
  </r>
  <r>
    <s v="Wyandotte Creek"/>
    <d v="2054-02-28T00:00:00"/>
    <n v="18428.400000000001"/>
    <n v="2714.7"/>
    <n v="1087.5999999999999"/>
    <n v="258.60000000000002"/>
    <n v="4279.6000000000004"/>
    <n v="5649.3"/>
    <n v="4200.5999999999995"/>
    <n v="246.7"/>
    <n v="430.6"/>
    <n v="18.899999999999999"/>
    <n v="0"/>
    <n v="40.83"/>
    <n v="277.52999999999997"/>
    <n v="773.7"/>
    <n v="2199.5"/>
    <n v="251"/>
    <n v="449.5"/>
    <n v="691.79999999999563"/>
    <n v="632.67999999999995"/>
    <n v="4508.6499999999996"/>
    <n v="251"/>
    <x v="64"/>
    <n v="2054"/>
    <n v="2"/>
  </r>
  <r>
    <s v="Wyandotte Creek"/>
    <d v="2054-03-31T00:00:00"/>
    <n v="44454.7"/>
    <n v="2437.6"/>
    <n v="1008"/>
    <n v="356.5"/>
    <n v="4313.2"/>
    <n v="25197.5"/>
    <n v="10117.299999999999"/>
    <n v="159.9"/>
    <n v="0"/>
    <n v="22.5"/>
    <n v="0"/>
    <n v="51.55"/>
    <n v="307.27"/>
    <n v="577.1"/>
    <n v="2217"/>
    <n v="348.1"/>
    <n v="22.5"/>
    <n v="1235.2000000000044"/>
    <n v="1828.32"/>
    <n v="6952.76"/>
    <n v="348.1"/>
    <x v="64"/>
    <n v="2054"/>
    <n v="3"/>
  </r>
  <r>
    <s v="Wyandotte Creek"/>
    <d v="2054-04-30T00:00:00"/>
    <n v="32832.5"/>
    <n v="2855.7999999999997"/>
    <n v="1234.2"/>
    <n v="488.7"/>
    <n v="4372.5"/>
    <n v="24083.300000000003"/>
    <n v="7580.9999999999991"/>
    <n v="182.6"/>
    <n v="501.4"/>
    <n v="22.5"/>
    <n v="0"/>
    <n v="73.88"/>
    <n v="297.36"/>
    <n v="516.4"/>
    <n v="2828.1"/>
    <n v="456.3"/>
    <n v="523.9"/>
    <n v="-6985.3000000000029"/>
    <n v="655.56"/>
    <n v="6890.5"/>
    <n v="456.3"/>
    <x v="64"/>
    <n v="2054"/>
    <n v="4"/>
  </r>
  <r>
    <s v="Wyandotte Creek"/>
    <d v="2054-05-31T00:00:00"/>
    <n v="2865.7"/>
    <n v="5281"/>
    <n v="1148.4000000000001"/>
    <n v="709.9"/>
    <n v="4119.6000000000004"/>
    <n v="2024.9"/>
    <n v="334.2"/>
    <n v="587.5"/>
    <n v="5522.9"/>
    <n v="35"/>
    <n v="0"/>
    <n v="133.41"/>
    <n v="307.27"/>
    <n v="1770.8999999999999"/>
    <n v="4220.0999999999995"/>
    <n v="759.2"/>
    <n v="5557.9"/>
    <n v="-5022.5999999999967"/>
    <n v="46.03"/>
    <n v="6672.09"/>
    <n v="759.2"/>
    <x v="64"/>
    <n v="2054"/>
    <n v="5"/>
  </r>
  <r>
    <s v="Wyandotte Creek"/>
    <d v="2054-06-30T00:00:00"/>
    <n v="1.8"/>
    <n v="5954.7000000000007"/>
    <n v="560.1"/>
    <n v="602.20000000000005"/>
    <n v="1935.5"/>
    <n v="1467.8999999999999"/>
    <n v="0.2"/>
    <n v="485.3"/>
    <n v="6796.5999999999995"/>
    <n v="44"/>
    <n v="969.8"/>
    <n v="155.52000000000001"/>
    <n v="297.36"/>
    <n v="3878.7"/>
    <n v="2678.2999999999997"/>
    <n v="889.40000000000009"/>
    <n v="7810.4"/>
    <n v="-2304.0999999999985"/>
    <n v="61.19"/>
    <n v="4304.08"/>
    <n v="889.40000000000009"/>
    <x v="64"/>
    <n v="2054"/>
    <n v="6"/>
  </r>
  <r>
    <s v="Wyandotte Creek"/>
    <d v="2054-07-31T00:00:00"/>
    <n v="0"/>
    <n v="5844.7999999999993"/>
    <n v="398.1"/>
    <n v="643.4"/>
    <n v="565.4"/>
    <n v="1490.3999999999999"/>
    <n v="0"/>
    <n v="687.3"/>
    <n v="6813.7000000000007"/>
    <n v="62.9"/>
    <n v="775.5"/>
    <n v="181.39"/>
    <n v="307.27"/>
    <n v="5015.9999999999991"/>
    <n v="1472.1000000000001"/>
    <n v="1044.0999999999999"/>
    <n v="7652.1"/>
    <n v="-933.30000000000291"/>
    <n v="75.02"/>
    <n v="3165.43"/>
    <n v="1044.0999999999999"/>
    <x v="64"/>
    <n v="2054"/>
    <n v="7"/>
  </r>
  <r>
    <s v="Wyandotte Creek"/>
    <d v="2054-08-31T00:00:00"/>
    <n v="0"/>
    <n v="4486.6000000000004"/>
    <n v="376.8"/>
    <n v="394.8"/>
    <n v="279.39999999999998"/>
    <n v="1343.1"/>
    <n v="0"/>
    <n v="718.3"/>
    <n v="4980.2"/>
    <n v="78.2"/>
    <n v="0"/>
    <n v="164.65"/>
    <n v="307.27"/>
    <n v="4172.7000000000007"/>
    <n v="708.8"/>
    <n v="970.5"/>
    <n v="5058.3999999999996"/>
    <n v="-1569.8999999999978"/>
    <n v="97.86"/>
    <n v="2596.7600000000002"/>
    <n v="970.5"/>
    <x v="64"/>
    <n v="2054"/>
    <n v="8"/>
  </r>
  <r>
    <s v="Wyandotte Creek"/>
    <d v="2054-09-30T00:00:00"/>
    <n v="0.5"/>
    <n v="2978.2"/>
    <n v="305.60000000000002"/>
    <n v="304.8"/>
    <n v="142"/>
    <n v="1115.8000000000002"/>
    <n v="0"/>
    <n v="342.1"/>
    <n v="3197.4"/>
    <n v="62.9"/>
    <n v="1361.5"/>
    <n v="131.91"/>
    <n v="297.36"/>
    <n v="2935.2999999999997"/>
    <n v="347.59999999999997"/>
    <n v="857"/>
    <n v="4621.7999999999993"/>
    <n v="290.89999999999782"/>
    <n v="111.38"/>
    <n v="2445.7800000000002"/>
    <n v="857"/>
    <x v="64"/>
    <n v="2054"/>
    <n v="9"/>
  </r>
  <r>
    <s v="Wyandotte Creek"/>
    <d v="2054-10-31T00:00:00"/>
    <n v="411.70000000000005"/>
    <n v="2175.8000000000002"/>
    <n v="357.8"/>
    <n v="317.39999999999998"/>
    <n v="191.8"/>
    <n v="1387.6000000000001"/>
    <n v="40"/>
    <n v="426"/>
    <n v="3625.6000000000004"/>
    <n v="44"/>
    <n v="973.7"/>
    <n v="89.14"/>
    <n v="307.27"/>
    <n v="2249.4"/>
    <n v="243.70000000000002"/>
    <n v="571.09999999999991"/>
    <n v="4643.3"/>
    <n v="729.80000000000109"/>
    <n v="108.62"/>
    <n v="2643.05"/>
    <n v="571.09999999999991"/>
    <x v="65"/>
    <n v="2054"/>
    <n v="10"/>
  </r>
  <r>
    <s v="Wyandotte Creek"/>
    <d v="2054-11-30T00:00:00"/>
    <n v="15499.999999999998"/>
    <n v="1876.4"/>
    <n v="845.1"/>
    <n v="189.2"/>
    <n v="2553"/>
    <n v="2633.1"/>
    <n v="2070.6"/>
    <n v="451.3"/>
    <n v="474.9"/>
    <n v="27.9"/>
    <n v="803.6"/>
    <n v="55.18"/>
    <n v="297.36"/>
    <n v="1306.5"/>
    <n v="759.1"/>
    <n v="336.4"/>
    <n v="1306.4000000000001"/>
    <n v="6523.9999999999982"/>
    <n v="132.52000000000001"/>
    <n v="2866.85"/>
    <n v="336.4"/>
    <x v="65"/>
    <n v="2054"/>
    <n v="11"/>
  </r>
  <r>
    <s v="Wyandotte Creek"/>
    <d v="2054-12-31T00:00:00"/>
    <n v="22788.300000000003"/>
    <n v="2118.5"/>
    <n v="932.8"/>
    <n v="197.7"/>
    <n v="3266.3"/>
    <n v="8307.5"/>
    <n v="3990.6"/>
    <n v="456.69999999999993"/>
    <n v="473.5"/>
    <n v="23.4"/>
    <n v="813.5"/>
    <n v="52.1"/>
    <n v="307.27"/>
    <n v="1124.7"/>
    <n v="1191.5"/>
    <n v="311.5"/>
    <n v="1310.4000000000001"/>
    <n v="5140.200000000008"/>
    <n v="154.5"/>
    <n v="3816.7"/>
    <n v="311.5"/>
    <x v="65"/>
    <n v="2054"/>
    <n v="12"/>
  </r>
  <r>
    <s v="Wyandotte Creek"/>
    <d v="2055-01-31T00:00:00"/>
    <n v="440"/>
    <n v="2953.2999999999997"/>
    <n v="952.2"/>
    <n v="286.3"/>
    <n v="4338.1000000000004"/>
    <n v="2738"/>
    <n v="48.3"/>
    <n v="689.9"/>
    <n v="2515"/>
    <n v="18.899999999999999"/>
    <n v="949.2"/>
    <n v="46.19"/>
    <n v="307.27"/>
    <n v="1486.6"/>
    <n v="1752.8999999999999"/>
    <n v="290.2"/>
    <n v="3483.1"/>
    <n v="-7792.6999999999989"/>
    <n v="88.96"/>
    <n v="3355.15"/>
    <n v="290.2"/>
    <x v="65"/>
    <n v="2055"/>
    <n v="1"/>
  </r>
  <r>
    <s v="Wyandotte Creek"/>
    <d v="2055-02-28T00:00:00"/>
    <n v="33526"/>
    <n v="2770.5"/>
    <n v="1045.2"/>
    <n v="273.10000000000002"/>
    <n v="4140.1000000000004"/>
    <n v="7782.8"/>
    <n v="5595.2"/>
    <n v="246.7"/>
    <n v="297.60000000000002"/>
    <n v="18.899999999999999"/>
    <n v="0"/>
    <n v="40.83"/>
    <n v="277.52999999999997"/>
    <n v="1277.8"/>
    <n v="1765.8"/>
    <n v="250.10000000000002"/>
    <n v="316.5"/>
    <n v="12238.999999999993"/>
    <n v="426.99"/>
    <n v="2719.55"/>
    <n v="250.10000000000002"/>
    <x v="65"/>
    <n v="2055"/>
    <n v="2"/>
  </r>
  <r>
    <s v="Wyandotte Creek"/>
    <d v="2055-03-31T00:00:00"/>
    <n v="1419.8000000000002"/>
    <n v="3906.5"/>
    <n v="1341.3"/>
    <n v="620.1"/>
    <n v="6283.7"/>
    <n v="4628.3"/>
    <n v="146.89999999999998"/>
    <n v="159.9"/>
    <n v="1544.9"/>
    <n v="22.5"/>
    <n v="0"/>
    <n v="51.55"/>
    <n v="307.27"/>
    <n v="1725.4999999999998"/>
    <n v="2801.2000000000003"/>
    <n v="348.2"/>
    <n v="1567.4"/>
    <n v="-13751.400000000003"/>
    <n v="108.54"/>
    <n v="4018.67"/>
    <n v="348.2"/>
    <x v="65"/>
    <n v="2055"/>
    <n v="3"/>
  </r>
  <r>
    <s v="Wyandotte Creek"/>
    <d v="2055-04-30T00:00:00"/>
    <n v="9499.5"/>
    <n v="3678.7999999999997"/>
    <n v="1076.7"/>
    <n v="706.5"/>
    <n v="3783.7"/>
    <n v="1271.5"/>
    <n v="1039.4000000000001"/>
    <n v="181.9"/>
    <n v="2859.9"/>
    <n v="22.5"/>
    <n v="0"/>
    <n v="73.88"/>
    <n v="297.36"/>
    <n v="2037.9"/>
    <n v="2347.5"/>
    <n v="468.1"/>
    <n v="2882.4"/>
    <n v="1111.4000000000033"/>
    <n v="132.41999999999999"/>
    <n v="2614.81"/>
    <n v="468.1"/>
    <x v="65"/>
    <n v="2055"/>
    <n v="4"/>
  </r>
  <r>
    <s v="Wyandotte Creek"/>
    <d v="2055-05-31T00:00:00"/>
    <n v="3787.5"/>
    <n v="6166.9"/>
    <n v="1101.9000000000001"/>
    <n v="416.5"/>
    <n v="3296.8"/>
    <n v="1579"/>
    <n v="333.9"/>
    <n v="582.40000000000009"/>
    <n v="6590.2"/>
    <n v="35"/>
    <n v="0"/>
    <n v="133.41"/>
    <n v="307.27"/>
    <n v="3603.5000000000005"/>
    <n v="2979.7000000000003"/>
    <n v="763.90000000000009"/>
    <n v="6625.2"/>
    <n v="-2300.8999999999996"/>
    <n v="127.21"/>
    <n v="2349.36"/>
    <n v="763.90000000000009"/>
    <x v="65"/>
    <n v="2055"/>
    <n v="5"/>
  </r>
  <r>
    <s v="Wyandotte Creek"/>
    <d v="2055-06-30T00:00:00"/>
    <n v="838.5"/>
    <n v="6180.7"/>
    <n v="484.6"/>
    <n v="642.1"/>
    <n v="1130.2"/>
    <n v="1432.4000000000003"/>
    <n v="98.699999999999989"/>
    <n v="485.3"/>
    <n v="7434"/>
    <n v="44"/>
    <n v="978.5"/>
    <n v="155.52000000000001"/>
    <n v="297.36"/>
    <n v="5205.8"/>
    <n v="1617"/>
    <n v="895.3"/>
    <n v="8456.5"/>
    <n v="-263.30000000000291"/>
    <n v="791.06"/>
    <n v="1384.18"/>
    <n v="895.3"/>
    <x v="65"/>
    <n v="2055"/>
    <n v="6"/>
  </r>
  <r>
    <s v="Wyandotte Creek"/>
    <d v="2055-07-31T00:00:00"/>
    <n v="892.9"/>
    <n v="5892.1"/>
    <n v="455.6"/>
    <n v="635.70000000000005"/>
    <n v="447.4"/>
    <n v="1485.6"/>
    <n v="97.800000000000011"/>
    <n v="714.90000000000009"/>
    <n v="6790.7000000000007"/>
    <n v="62.9"/>
    <n v="810.6"/>
    <n v="181.39"/>
    <n v="307.27"/>
    <n v="5616.1999999999989"/>
    <n v="911.5"/>
    <n v="1051.2"/>
    <n v="7664.2000000000007"/>
    <n v="-120.60000000000218"/>
    <n v="628.6"/>
    <n v="1227.94"/>
    <n v="1051.2"/>
    <x v="65"/>
    <n v="2055"/>
    <n v="7"/>
  </r>
  <r>
    <s v="Wyandotte Creek"/>
    <d v="2055-08-31T00:00:00"/>
    <n v="0"/>
    <n v="4982"/>
    <n v="430.6"/>
    <n v="403.2"/>
    <n v="327"/>
    <n v="1372.9"/>
    <n v="0"/>
    <n v="833.1"/>
    <n v="5445.2999999999993"/>
    <n v="78.2"/>
    <n v="0"/>
    <n v="164.65"/>
    <n v="307.27"/>
    <n v="4877.9999999999991"/>
    <n v="507.3"/>
    <n v="990.2"/>
    <n v="5523.4999999999991"/>
    <n v="-1835.0999999999985"/>
    <n v="582.51"/>
    <n v="1156.99"/>
    <n v="990.2"/>
    <x v="65"/>
    <n v="2055"/>
    <n v="8"/>
  </r>
  <r>
    <s v="Wyandotte Creek"/>
    <d v="2055-09-30T00:00:00"/>
    <n v="2455.3000000000002"/>
    <n v="2919.2"/>
    <n v="346"/>
    <n v="243.3"/>
    <n v="328"/>
    <n v="1028.7"/>
    <n v="265"/>
    <n v="355.5"/>
    <n v="2231.1999999999998"/>
    <n v="62.9"/>
    <n v="1304.9000000000001"/>
    <n v="131.91"/>
    <n v="297.36"/>
    <n v="2887.8"/>
    <n v="274.8"/>
    <n v="872.80000000000007"/>
    <n v="3599"/>
    <n v="1441.0000000000018"/>
    <n v="330.91"/>
    <n v="1416.62"/>
    <n v="872.80000000000007"/>
    <x v="65"/>
    <n v="2055"/>
    <n v="9"/>
  </r>
  <r>
    <s v="Wyandotte Creek"/>
    <d v="2055-10-31T00:00:00"/>
    <n v="10124"/>
    <n v="2372.2000000000003"/>
    <n v="866.1"/>
    <n v="287.89999999999998"/>
    <n v="2407"/>
    <n v="2110.5"/>
    <n v="1320.5"/>
    <n v="415.9"/>
    <n v="1906.8"/>
    <n v="44"/>
    <n v="896.7"/>
    <n v="89.14"/>
    <n v="307.27"/>
    <n v="1873.8999999999999"/>
    <n v="786.19999999999993"/>
    <n v="560.5"/>
    <n v="2847.5"/>
    <n v="3752.0999999999985"/>
    <n v="180.63"/>
    <n v="1880.56"/>
    <n v="560.5"/>
    <x v="66"/>
    <n v="2055"/>
    <n v="10"/>
  </r>
  <r>
    <s v="Wyandotte Creek"/>
    <d v="2055-11-30T00:00:00"/>
    <n v="5675.5"/>
    <n v="2504.7000000000003"/>
    <n v="966.1"/>
    <n v="262.7"/>
    <n v="3129.2"/>
    <n v="1886.3999999999999"/>
    <n v="1120.2"/>
    <n v="451.3"/>
    <n v="2194.6999999999998"/>
    <n v="27.9"/>
    <n v="992"/>
    <n v="55.18"/>
    <n v="297.36"/>
    <n v="1734"/>
    <n v="1033.4000000000001"/>
    <n v="346.4"/>
    <n v="3214.6"/>
    <n v="-1083.9999999999964"/>
    <n v="138.9"/>
    <n v="1851.74"/>
    <n v="346.4"/>
    <x v="66"/>
    <n v="2055"/>
    <n v="11"/>
  </r>
  <r>
    <s v="Wyandotte Creek"/>
    <d v="2055-12-31T00:00:00"/>
    <n v="24649.199999999997"/>
    <n v="2296.8000000000002"/>
    <n v="967.6"/>
    <n v="219.7"/>
    <n v="3510.6"/>
    <n v="6473.9"/>
    <n v="4174.5"/>
    <n v="456.69999999999993"/>
    <n v="1158.5"/>
    <n v="23.4"/>
    <n v="836.1"/>
    <n v="52.1"/>
    <n v="307.27"/>
    <n v="1282.5"/>
    <n v="1234.0999999999999"/>
    <n v="311.7"/>
    <n v="2018"/>
    <n v="8878.9000000000015"/>
    <n v="222.15"/>
    <n v="2456.7399999999998"/>
    <n v="311.7"/>
    <x v="66"/>
    <n v="2055"/>
    <n v="12"/>
  </r>
  <r>
    <s v="Wyandotte Creek"/>
    <d v="2056-01-31T00:00:00"/>
    <n v="41222.300000000003"/>
    <n v="1804.1"/>
    <n v="786.8"/>
    <n v="163.19999999999999"/>
    <n v="2858.3"/>
    <n v="21926.6"/>
    <n v="9579.5999999999985"/>
    <n v="689.9"/>
    <n v="379.4"/>
    <n v="18.899999999999999"/>
    <n v="806.7"/>
    <n v="46.19"/>
    <n v="307.27"/>
    <n v="692.8"/>
    <n v="1274.5"/>
    <n v="281.39999999999998"/>
    <n v="1205"/>
    <n v="4900.1000000000095"/>
    <n v="201.99"/>
    <n v="4492.2299999999996"/>
    <n v="281.39999999999998"/>
    <x v="66"/>
    <n v="2056"/>
    <n v="1"/>
  </r>
  <r>
    <s v="Wyandotte Creek"/>
    <d v="2056-02-29T00:00:00"/>
    <n v="19068.7"/>
    <n v="2667.1"/>
    <n v="1135.4000000000001"/>
    <n v="253.1"/>
    <n v="4264.8999999999996"/>
    <n v="12298.6"/>
    <n v="3026.1"/>
    <n v="250.8"/>
    <n v="154.5"/>
    <n v="18.899999999999999"/>
    <n v="0"/>
    <n v="41.53"/>
    <n v="287.45"/>
    <n v="815.59999999999991"/>
    <n v="2104.6999999999998"/>
    <n v="256.79999999999995"/>
    <n v="173.4"/>
    <n v="-4396.7999999999993"/>
    <n v="143.82"/>
    <n v="4496.16"/>
    <n v="256.79999999999995"/>
    <x v="66"/>
    <n v="2056"/>
    <n v="2"/>
  </r>
  <r>
    <s v="Wyandotte Creek"/>
    <d v="2056-03-31T00:00:00"/>
    <n v="1281"/>
    <n v="3865.4"/>
    <n v="1171"/>
    <n v="608.79999999999995"/>
    <n v="5765.4"/>
    <n v="2379"/>
    <n v="84.6"/>
    <n v="159.9"/>
    <n v="2089.6999999999998"/>
    <n v="22.5"/>
    <n v="0"/>
    <n v="51.55"/>
    <n v="307.27"/>
    <n v="1444.9"/>
    <n v="3029.2"/>
    <n v="348.3"/>
    <n v="2112.1999999999998"/>
    <n v="-10292.799999999999"/>
    <n v="73.87"/>
    <n v="3531.41"/>
    <n v="348.3"/>
    <x v="66"/>
    <n v="2056"/>
    <n v="3"/>
  </r>
  <r>
    <s v="Wyandotte Creek"/>
    <d v="2056-04-30T00:00:00"/>
    <n v="1807.1"/>
    <n v="3576.7"/>
    <n v="498.4"/>
    <n v="619.20000000000005"/>
    <n v="1932.8"/>
    <n v="1033.7"/>
    <n v="200.20000000000002"/>
    <n v="181.9"/>
    <n v="4230.5"/>
    <n v="22.5"/>
    <n v="0"/>
    <n v="73.88"/>
    <n v="297.36"/>
    <n v="2098.1"/>
    <n v="2097.6999999999998"/>
    <n v="469.4"/>
    <n v="4253"/>
    <n v="-1513.3999999999996"/>
    <n v="134.26"/>
    <n v="2122.94"/>
    <n v="469.4"/>
    <x v="66"/>
    <n v="2056"/>
    <n v="4"/>
  </r>
  <r>
    <s v="Wyandotte Creek"/>
    <d v="2056-05-31T00:00:00"/>
    <n v="303.5"/>
    <n v="5427.7"/>
    <n v="409.1"/>
    <n v="95.2"/>
    <n v="785.3"/>
    <n v="1437.8"/>
    <n v="25.799999999999997"/>
    <n v="582.40000000000009"/>
    <n v="7379.2000000000007"/>
    <n v="35"/>
    <n v="0"/>
    <n v="133.41"/>
    <n v="307.27"/>
    <n v="3709.7999999999997"/>
    <n v="1813.1000000000001"/>
    <n v="763"/>
    <n v="7414.2000000000007"/>
    <n v="-282.60000000000036"/>
    <n v="220.11"/>
    <n v="1800.46"/>
    <n v="763"/>
    <x v="66"/>
    <n v="2056"/>
    <n v="5"/>
  </r>
  <r>
    <s v="Wyandotte Creek"/>
    <d v="2056-06-30T00:00:00"/>
    <n v="0"/>
    <n v="6309"/>
    <n v="342"/>
    <n v="205.3"/>
    <n v="294.39999999999998"/>
    <n v="1401.8000000000002"/>
    <n v="0"/>
    <n v="485.3"/>
    <n v="7098.7999999999993"/>
    <n v="44"/>
    <n v="991.4"/>
    <n v="155.52000000000001"/>
    <n v="297.36"/>
    <n v="5357.5"/>
    <n v="1157"/>
    <n v="892.9"/>
    <n v="8134.1999999999989"/>
    <n v="-10.799999999999272"/>
    <n v="530.04999999999995"/>
    <n v="1197.58"/>
    <n v="892.9"/>
    <x v="66"/>
    <n v="2056"/>
    <n v="6"/>
  </r>
  <r>
    <s v="Wyandotte Creek"/>
    <d v="2056-07-31T00:00:00"/>
    <n v="0"/>
    <n v="5439.2"/>
    <n v="372.4"/>
    <n v="617.20000000000005"/>
    <n v="67.900000000000006"/>
    <n v="1520.1999999999998"/>
    <n v="0"/>
    <n v="714.90000000000009"/>
    <n v="7199.7"/>
    <n v="62.9"/>
    <n v="643.9"/>
    <n v="181.39"/>
    <n v="307.27"/>
    <n v="5444.2"/>
    <n v="612.20000000000005"/>
    <n v="1037.0999999999999"/>
    <n v="7906.4999999999991"/>
    <n v="211.89999999999418"/>
    <n v="456.47"/>
    <n v="1181.44"/>
    <n v="1037.0999999999999"/>
    <x v="66"/>
    <n v="2056"/>
    <n v="7"/>
  </r>
  <r>
    <s v="Wyandotte Creek"/>
    <d v="2056-08-31T00:00:00"/>
    <n v="27.299999999999997"/>
    <n v="4943.3"/>
    <n v="404.4"/>
    <n v="546.70000000000005"/>
    <n v="41.3"/>
    <n v="1341.6"/>
    <n v="1.9"/>
    <n v="833.1"/>
    <n v="5447"/>
    <n v="78.2"/>
    <n v="0"/>
    <n v="164.65"/>
    <n v="307.27"/>
    <n v="5133.3"/>
    <n v="357"/>
    <n v="962"/>
    <n v="5525.2"/>
    <n v="-1598"/>
    <n v="540.11"/>
    <n v="1021.38"/>
    <n v="962"/>
    <x v="66"/>
    <n v="2056"/>
    <n v="8"/>
  </r>
  <r>
    <s v="Wyandotte Creek"/>
    <d v="2056-09-30T00:00:00"/>
    <n v="0"/>
    <n v="2987.7000000000003"/>
    <n v="281.39999999999998"/>
    <n v="318.60000000000002"/>
    <n v="15.4"/>
    <n v="1059.8000000000002"/>
    <n v="0"/>
    <n v="342.1"/>
    <n v="2928"/>
    <n v="62.9"/>
    <n v="1306.8"/>
    <n v="131.91"/>
    <n v="297.36"/>
    <n v="3150.7000000000003"/>
    <n v="155.5"/>
    <n v="849.1"/>
    <n v="4297.7"/>
    <n v="141.79999999999927"/>
    <n v="443.21"/>
    <n v="1034.4000000000001"/>
    <n v="849.1"/>
    <x v="66"/>
    <n v="2056"/>
    <n v="9"/>
  </r>
  <r>
    <s v="Wyandotte Creek"/>
    <d v="2056-10-31T00:00:00"/>
    <n v="8035.8"/>
    <n v="2306.6999999999998"/>
    <n v="785"/>
    <n v="308.5"/>
    <n v="1601"/>
    <n v="1679.1"/>
    <n v="1364.3999999999999"/>
    <n v="467.4"/>
    <n v="2999.7"/>
    <n v="44"/>
    <n v="943.8"/>
    <n v="89.14"/>
    <n v="307.27"/>
    <n v="2152.5"/>
    <n v="462.59999999999997"/>
    <n v="569.5"/>
    <n v="3987.5"/>
    <n v="4081.0000000000036"/>
    <n v="269.77"/>
    <n v="1297.96"/>
    <n v="569.5"/>
    <x v="67"/>
    <n v="2056"/>
    <n v="10"/>
  </r>
  <r>
    <s v="Wyandotte Creek"/>
    <d v="2056-11-30T00:00:00"/>
    <n v="11458.400000000001"/>
    <n v="1704.6"/>
    <n v="749.1"/>
    <n v="167.5"/>
    <n v="2701.3"/>
    <n v="3709.9"/>
    <n v="2174.4"/>
    <n v="478.9"/>
    <n v="458.59999999999997"/>
    <n v="27.9"/>
    <n v="844.5"/>
    <n v="55.18"/>
    <n v="297.36"/>
    <n v="1126"/>
    <n v="746"/>
    <n v="339.1"/>
    <n v="1331"/>
    <n v="1442.6000000000004"/>
    <n v="167.6"/>
    <n v="1859.69"/>
    <n v="339.1"/>
    <x v="67"/>
    <n v="2056"/>
    <n v="11"/>
  </r>
  <r>
    <s v="Wyandotte Creek"/>
    <d v="2056-12-31T00:00:00"/>
    <n v="15101.9"/>
    <n v="1274.0999999999999"/>
    <n v="523.1"/>
    <n v="124.9"/>
    <n v="1877.5"/>
    <n v="3735.5"/>
    <n v="2671.1"/>
    <n v="429.9"/>
    <n v="580.1"/>
    <n v="23.4"/>
    <n v="753.5"/>
    <n v="52.1"/>
    <n v="307.27"/>
    <n v="795.80000000000007"/>
    <n v="603.1"/>
    <n v="312.2"/>
    <n v="1357"/>
    <n v="6135.0999999999985"/>
    <n v="170.18"/>
    <n v="1902.41"/>
    <n v="312.2"/>
    <x v="67"/>
    <n v="2056"/>
    <n v="12"/>
  </r>
  <r>
    <s v="Wyandotte Creek"/>
    <d v="2057-01-31T00:00:00"/>
    <n v="9382.7000000000007"/>
    <n v="2496.7000000000003"/>
    <n v="1041.7"/>
    <n v="229.2"/>
    <n v="3970.9"/>
    <n v="3800.1000000000004"/>
    <n v="1309.5"/>
    <n v="655.29999999999995"/>
    <n v="605.5"/>
    <n v="18.899999999999999"/>
    <n v="877.5"/>
    <n v="46.19"/>
    <n v="307.27"/>
    <n v="1256.2"/>
    <n v="1469.7"/>
    <n v="283.10000000000002"/>
    <n v="1501.9"/>
    <n v="-2335.6000000000022"/>
    <n v="120.77"/>
    <n v="2115.84"/>
    <n v="283.10000000000002"/>
    <x v="67"/>
    <n v="2057"/>
    <n v="1"/>
  </r>
  <r>
    <s v="Wyandotte Creek"/>
    <d v="2057-02-28T00:00:00"/>
    <n v="35590.1"/>
    <n v="2227.6"/>
    <n v="968"/>
    <n v="211.9"/>
    <n v="3573"/>
    <n v="14818"/>
    <n v="7507.9"/>
    <n v="246.7"/>
    <n v="136.19999999999999"/>
    <n v="18.899999999999999"/>
    <n v="0"/>
    <n v="40.83"/>
    <n v="277.52999999999997"/>
    <n v="904.90000000000009"/>
    <n v="1534.5"/>
    <n v="247.8"/>
    <n v="155.1"/>
    <n v="6439.7999999999956"/>
    <n v="210.66"/>
    <n v="2765.61"/>
    <n v="247.8"/>
    <x v="67"/>
    <n v="2057"/>
    <n v="2"/>
  </r>
  <r>
    <s v="Wyandotte Creek"/>
    <d v="2057-03-31T00:00:00"/>
    <n v="13434.2"/>
    <n v="3610.8"/>
    <n v="1375.6"/>
    <n v="553.5"/>
    <n v="6162.7"/>
    <n v="10804.4"/>
    <n v="2555.2000000000003"/>
    <n v="159.9"/>
    <n v="690.6"/>
    <n v="22.5"/>
    <n v="0"/>
    <n v="51.55"/>
    <n v="307.27"/>
    <n v="1232"/>
    <n v="2932.2999999999997"/>
    <n v="354.4"/>
    <n v="713.1"/>
    <n v="-10720.399999999998"/>
    <n v="152.5"/>
    <n v="3816.92"/>
    <n v="354.4"/>
    <x v="67"/>
    <n v="2057"/>
    <n v="3"/>
  </r>
  <r>
    <s v="Wyandotte Creek"/>
    <d v="2057-04-30T00:00:00"/>
    <n v="2107.6999999999998"/>
    <n v="3684.3999999999996"/>
    <n v="700.9"/>
    <n v="715.7"/>
    <n v="3210.6"/>
    <n v="1174.8999999999999"/>
    <n v="170.6"/>
    <n v="182.6"/>
    <n v="4014.1000000000004"/>
    <n v="22.5"/>
    <n v="0"/>
    <n v="73.88"/>
    <n v="297.36"/>
    <n v="1905.1"/>
    <n v="2494.8000000000002"/>
    <n v="462.3"/>
    <n v="4036.6000000000004"/>
    <n v="-3232.7999999999993"/>
    <n v="299.5"/>
    <n v="1498.36"/>
    <n v="462.3"/>
    <x v="67"/>
    <n v="2057"/>
    <n v="4"/>
  </r>
  <r>
    <s v="Wyandotte Creek"/>
    <d v="2057-05-31T00:00:00"/>
    <n v="11902.8"/>
    <n v="5677.3"/>
    <n v="1401.2"/>
    <n v="497"/>
    <n v="4041.3"/>
    <n v="2673.1000000000004"/>
    <n v="1451.2"/>
    <n v="587.5"/>
    <n v="5220.2"/>
    <n v="35"/>
    <n v="0"/>
    <n v="133.41"/>
    <n v="307.27"/>
    <n v="2953.7000000000003"/>
    <n v="3220.5"/>
    <n v="754.4"/>
    <n v="5255.2"/>
    <n v="1583.8000000000011"/>
    <n v="308.16000000000003"/>
    <n v="2080.85"/>
    <n v="754.4"/>
    <x v="67"/>
    <n v="2057"/>
    <n v="5"/>
  </r>
  <r>
    <s v="Wyandotte Creek"/>
    <d v="2057-06-30T00:00:00"/>
    <n v="2165.6000000000004"/>
    <n v="5623.4"/>
    <n v="688.3"/>
    <n v="345.1"/>
    <n v="1945.2"/>
    <n v="1520.2"/>
    <n v="251.4"/>
    <n v="485.3"/>
    <n v="6360.9"/>
    <n v="44"/>
    <n v="976.4"/>
    <n v="155.52000000000001"/>
    <n v="297.36"/>
    <n v="4064.4"/>
    <n v="1904"/>
    <n v="893"/>
    <n v="7381.2999999999993"/>
    <n v="-418.70000000000073"/>
    <n v="726.85"/>
    <n v="1215.8499999999999"/>
    <n v="893"/>
    <x v="67"/>
    <n v="2057"/>
    <n v="6"/>
  </r>
  <r>
    <s v="Wyandotte Creek"/>
    <d v="2057-07-31T00:00:00"/>
    <n v="0"/>
    <n v="5891.4"/>
    <n v="424.5"/>
    <n v="656.5"/>
    <n v="633.4"/>
    <n v="1543.8999999999999"/>
    <n v="0"/>
    <n v="687.3"/>
    <n v="7160"/>
    <n v="62.9"/>
    <n v="728.3"/>
    <n v="181.39"/>
    <n v="307.27"/>
    <n v="5367.2"/>
    <n v="1180.5000000000002"/>
    <n v="1055.2"/>
    <n v="7951.2"/>
    <n v="-830.70000000000073"/>
    <n v="1303.58"/>
    <n v="1000.08"/>
    <n v="1055.2"/>
    <x v="67"/>
    <n v="2057"/>
    <n v="7"/>
  </r>
  <r>
    <s v="Wyandotte Creek"/>
    <d v="2057-08-31T00:00:00"/>
    <n v="2.9000000000000004"/>
    <n v="4676.7"/>
    <n v="388.2"/>
    <n v="515"/>
    <n v="313"/>
    <n v="1328.6"/>
    <n v="0.1"/>
    <n v="718.3"/>
    <n v="4942.8"/>
    <n v="78.2"/>
    <n v="0"/>
    <n v="164.65"/>
    <n v="307.27"/>
    <n v="4608.9000000000005"/>
    <n v="582.70000000000005"/>
    <n v="970.80000000000007"/>
    <n v="5021"/>
    <n v="-1944.7999999999975"/>
    <n v="353.99"/>
    <n v="1285.52"/>
    <n v="970.80000000000007"/>
    <x v="67"/>
    <n v="2057"/>
    <n v="8"/>
  </r>
  <r>
    <s v="Wyandotte Creek"/>
    <d v="2057-09-30T00:00:00"/>
    <n v="2093.1999999999998"/>
    <n v="3103.2999999999997"/>
    <n v="454.3"/>
    <n v="353.7"/>
    <n v="524.1"/>
    <n v="1072.1999999999998"/>
    <n v="213.6"/>
    <n v="335.8"/>
    <n v="2644.6"/>
    <n v="62.9"/>
    <n v="1282.7"/>
    <n v="131.91"/>
    <n v="297.36"/>
    <n v="3053.2000000000003"/>
    <n v="403.8"/>
    <n v="837.80000000000007"/>
    <n v="3990.2000000000003"/>
    <n v="863.80000000000291"/>
    <n v="335.48"/>
    <n v="1051.8800000000001"/>
    <n v="837.80000000000007"/>
    <x v="67"/>
    <n v="2057"/>
    <n v="9"/>
  </r>
  <r>
    <s v="Wyandotte Creek"/>
    <d v="2057-10-31T00:00:00"/>
    <n v="11040.6"/>
    <n v="2303.8000000000002"/>
    <n v="768.1"/>
    <n v="291"/>
    <n v="2196.4"/>
    <n v="2534.1"/>
    <n v="2061.7000000000003"/>
    <n v="468.20000000000005"/>
    <n v="2099.1000000000004"/>
    <n v="44"/>
    <n v="889.4"/>
    <n v="89.14"/>
    <n v="307.27"/>
    <n v="1919.5"/>
    <n v="675.3"/>
    <n v="565.70000000000005"/>
    <n v="3032.5000000000005"/>
    <n v="4015.5999999999985"/>
    <n v="317.14999999999998"/>
    <n v="1223.32"/>
    <n v="565.70000000000005"/>
    <x v="68"/>
    <n v="2057"/>
    <n v="10"/>
  </r>
  <r>
    <s v="Wyandotte Creek"/>
    <d v="2057-11-30T00:00:00"/>
    <n v="9735"/>
    <n v="2181.8000000000002"/>
    <n v="909.2"/>
    <n v="228.5"/>
    <n v="2785.6"/>
    <n v="1852.9"/>
    <n v="1639.7"/>
    <n v="478.9"/>
    <n v="1537"/>
    <n v="27.9"/>
    <n v="917.6"/>
    <n v="55.18"/>
    <n v="297.36"/>
    <n v="1537.8"/>
    <n v="872.40000000000009"/>
    <n v="343.9"/>
    <n v="2482.5"/>
    <n v="2484.7000000000025"/>
    <n v="213.58"/>
    <n v="1257.49"/>
    <n v="343.9"/>
    <x v="68"/>
    <n v="2057"/>
    <n v="11"/>
  </r>
  <r>
    <s v="Wyandotte Creek"/>
    <d v="2057-12-31T00:00:00"/>
    <n v="16464.300000000003"/>
    <n v="1377.5"/>
    <n v="618.70000000000005"/>
    <n v="130.1"/>
    <n v="2149.1999999999998"/>
    <n v="6089.4"/>
    <n v="2414.1"/>
    <n v="429.9"/>
    <n v="487.3"/>
    <n v="23.4"/>
    <n v="722.7"/>
    <n v="52.1"/>
    <n v="307.27"/>
    <n v="757.30000000000007"/>
    <n v="750.40000000000009"/>
    <n v="311"/>
    <n v="1233.4000000000001"/>
    <n v="4799.9000000000015"/>
    <n v="182.91"/>
    <n v="2047.86"/>
    <n v="311"/>
    <x v="68"/>
    <n v="2057"/>
    <n v="12"/>
  </r>
  <r>
    <s v="Wyandotte Creek"/>
    <d v="2058-01-31T00:00:00"/>
    <n v="43449.2"/>
    <n v="1324.2"/>
    <n v="576.5"/>
    <n v="118.1"/>
    <n v="2096.9"/>
    <n v="24236.5"/>
    <n v="11904.899999999998"/>
    <n v="655.29999999999995"/>
    <n v="349.5"/>
    <n v="18.899999999999999"/>
    <n v="761.3"/>
    <n v="46.19"/>
    <n v="307.27"/>
    <n v="529.9"/>
    <n v="912.4"/>
    <n v="281.39999999999998"/>
    <n v="1129.7"/>
    <n v="3947.7999999999956"/>
    <n v="245.93"/>
    <n v="3985.21"/>
    <n v="281.39999999999998"/>
    <x v="68"/>
    <n v="2058"/>
    <n v="1"/>
  </r>
  <r>
    <s v="Wyandotte Creek"/>
    <d v="2058-02-28T00:00:00"/>
    <n v="16859.400000000001"/>
    <n v="1890.1000000000001"/>
    <n v="815.8"/>
    <n v="179.2"/>
    <n v="3032.7"/>
    <n v="10637.3"/>
    <n v="2365.4"/>
    <n v="246.7"/>
    <n v="115.39999999999999"/>
    <n v="18.899999999999999"/>
    <n v="0"/>
    <n v="40.83"/>
    <n v="277.52999999999997"/>
    <n v="596"/>
    <n v="1473.2000000000003"/>
    <n v="247.4"/>
    <n v="134.29999999999998"/>
    <n v="-1926.2999999999956"/>
    <n v="133.66"/>
    <n v="3792.16"/>
    <n v="247.4"/>
    <x v="68"/>
    <n v="2058"/>
    <n v="2"/>
  </r>
  <r>
    <s v="Wyandotte Creek"/>
    <d v="2058-03-31T00:00:00"/>
    <n v="11323.6"/>
    <n v="2920.7999999999997"/>
    <n v="1186.0999999999999"/>
    <n v="433.4"/>
    <n v="5115.3"/>
    <n v="7370.1"/>
    <n v="1606.8"/>
    <n v="159.9"/>
    <n v="75.8"/>
    <n v="22.5"/>
    <n v="0"/>
    <n v="51.55"/>
    <n v="307.27"/>
    <n v="864.3"/>
    <n v="2489.9"/>
    <n v="356.5"/>
    <n v="98.3"/>
    <n v="-7014.0000000000036"/>
    <n v="107.57"/>
    <n v="3749.9"/>
    <n v="356.5"/>
    <x v="68"/>
    <n v="2058"/>
    <n v="3"/>
  </r>
  <r>
    <s v="Wyandotte Creek"/>
    <d v="2058-04-30T00:00:00"/>
    <n v="24729"/>
    <n v="3015.5"/>
    <n v="1285.9000000000001"/>
    <n v="513.9"/>
    <n v="4604.3"/>
    <n v="6755.3"/>
    <n v="3540.2999999999997"/>
    <n v="182.6"/>
    <n v="577.6"/>
    <n v="22.5"/>
    <n v="0"/>
    <n v="73.88"/>
    <n v="297.36"/>
    <n v="779.6"/>
    <n v="2749.7999999999997"/>
    <n v="457.6"/>
    <n v="600.1"/>
    <n v="5888.6999999999935"/>
    <n v="190.76"/>
    <n v="3489.5"/>
    <n v="457.6"/>
    <x v="68"/>
    <n v="2058"/>
    <n v="4"/>
  </r>
  <r>
    <s v="Wyandotte Creek"/>
    <d v="2058-05-31T00:00:00"/>
    <n v="6005.1"/>
    <n v="5154.7000000000007"/>
    <n v="1628.2"/>
    <n v="785.6"/>
    <n v="4501.5"/>
    <n v="3276.1"/>
    <n v="717.8"/>
    <n v="587.5"/>
    <n v="3754.5"/>
    <n v="35"/>
    <n v="0"/>
    <n v="133.41"/>
    <n v="307.27"/>
    <n v="1694.5000000000002"/>
    <n v="4245.8999999999996"/>
    <n v="736.6"/>
    <n v="3789.5"/>
    <n v="-6120.3999999999978"/>
    <n v="100.2"/>
    <n v="2990.7"/>
    <n v="736.6"/>
    <x v="68"/>
    <n v="2058"/>
    <n v="5"/>
  </r>
  <r>
    <s v="Wyandotte Creek"/>
    <d v="2058-06-30T00:00:00"/>
    <n v="154.1"/>
    <n v="6246.4"/>
    <n v="850.7"/>
    <n v="490.8"/>
    <n v="3146.1"/>
    <n v="1707.3000000000002"/>
    <n v="20.7"/>
    <n v="485.3"/>
    <n v="7158.5"/>
    <n v="44"/>
    <n v="972.2"/>
    <n v="155.52000000000001"/>
    <n v="297.36"/>
    <n v="3631.7000000000003"/>
    <n v="3105.4"/>
    <n v="899.09999999999991"/>
    <n v="8174.7"/>
    <n v="-3719.2000000000007"/>
    <n v="182.86"/>
    <n v="1866.49"/>
    <n v="899.09999999999991"/>
    <x v="68"/>
    <n v="2058"/>
    <n v="6"/>
  </r>
  <r>
    <s v="Wyandotte Creek"/>
    <d v="2058-07-31T00:00:00"/>
    <n v="0"/>
    <n v="6044.9"/>
    <n v="424.3"/>
    <n v="669"/>
    <n v="928.1"/>
    <n v="1534.8999999999999"/>
    <n v="0"/>
    <n v="687.3"/>
    <n v="7297.6"/>
    <n v="62.9"/>
    <n v="738.4"/>
    <n v="181.39"/>
    <n v="307.27"/>
    <n v="5036.8999999999996"/>
    <n v="1677.3"/>
    <n v="1045.2"/>
    <n v="8098.9"/>
    <n v="-1144.4999999999964"/>
    <n v="896.52"/>
    <n v="1058.25"/>
    <n v="1045.2"/>
    <x v="68"/>
    <n v="2058"/>
    <n v="7"/>
  </r>
  <r>
    <s v="Wyandotte Creek"/>
    <d v="2058-08-31T00:00:00"/>
    <n v="6.9"/>
    <n v="4709.3"/>
    <n v="387.9"/>
    <n v="507"/>
    <n v="453"/>
    <n v="1379.4"/>
    <n v="0.4"/>
    <n v="718.3"/>
    <n v="5274.7000000000007"/>
    <n v="78.2"/>
    <n v="0"/>
    <n v="164.65"/>
    <n v="307.27"/>
    <n v="4413.0999999999995"/>
    <n v="803.19999999999993"/>
    <n v="970.6"/>
    <n v="5352.9000000000005"/>
    <n v="-1825.2000000000025"/>
    <n v="727.27"/>
    <n v="1022.99"/>
    <n v="970.6"/>
    <x v="68"/>
    <n v="2058"/>
    <n v="8"/>
  </r>
  <r>
    <s v="Wyandotte Creek"/>
    <d v="2058-09-30T00:00:00"/>
    <n v="402"/>
    <n v="2794.5"/>
    <n v="296.7"/>
    <n v="294.89999999999998"/>
    <n v="254"/>
    <n v="1055"/>
    <n v="44.900000000000006"/>
    <n v="344.4"/>
    <n v="2503"/>
    <n v="62.9"/>
    <n v="1281.4000000000001"/>
    <n v="131.91"/>
    <n v="297.36"/>
    <n v="2721"/>
    <n v="368.3"/>
    <n v="861.80000000000007"/>
    <n v="3847.3"/>
    <n v="26.700000000000728"/>
    <n v="423.69"/>
    <n v="1095.5"/>
    <n v="861.80000000000007"/>
    <x v="68"/>
    <n v="2058"/>
    <n v="9"/>
  </r>
  <r>
    <s v="Wyandotte Creek"/>
    <d v="2058-10-31T00:00:00"/>
    <n v="19775.8"/>
    <n v="1893"/>
    <n v="496.2"/>
    <n v="256.3"/>
    <n v="1003.4"/>
    <n v="4005.7"/>
    <n v="4790.3000000000011"/>
    <n v="448.3"/>
    <n v="2593.1999999999998"/>
    <n v="44"/>
    <n v="856.9"/>
    <n v="89.14"/>
    <n v="307.27"/>
    <n v="1723.8000000000002"/>
    <n v="425.5"/>
    <n v="563.1"/>
    <n v="3494.1"/>
    <n v="10939.800000000001"/>
    <n v="230.25"/>
    <n v="1960.99"/>
    <n v="563.1"/>
    <x v="69"/>
    <n v="2058"/>
    <n v="10"/>
  </r>
  <r>
    <s v="Wyandotte Creek"/>
    <d v="2058-11-30T00:00:00"/>
    <n v="18821.599999999999"/>
    <n v="2066.8000000000002"/>
    <n v="896.2"/>
    <n v="193.4"/>
    <n v="3281.7"/>
    <n v="8345.5"/>
    <n v="3386.7"/>
    <n v="478.9"/>
    <n v="420"/>
    <n v="27.9"/>
    <n v="828.8"/>
    <n v="55.18"/>
    <n v="297.36"/>
    <n v="1115.9000000000001"/>
    <n v="1144.4000000000001"/>
    <n v="337.29999999999995"/>
    <n v="1276.7"/>
    <n v="1786.0999999999949"/>
    <n v="183.69"/>
    <n v="2809.9"/>
    <n v="337.29999999999995"/>
    <x v="69"/>
    <n v="2058"/>
    <n v="11"/>
  </r>
  <r>
    <s v="Wyandotte Creek"/>
    <d v="2058-12-31T00:00:00"/>
    <n v="44977.7"/>
    <n v="1285.3"/>
    <n v="559.20000000000005"/>
    <n v="116.9"/>
    <n v="2041.8"/>
    <n v="26624.400000000001"/>
    <n v="10833.5"/>
    <n v="429.9"/>
    <n v="325.7"/>
    <n v="23.4"/>
    <n v="626.20000000000005"/>
    <n v="52.1"/>
    <n v="307.27"/>
    <n v="495"/>
    <n v="907.19999999999993"/>
    <n v="310"/>
    <n v="975.30000000000007"/>
    <n v="4372.0000000000109"/>
    <n v="295.14"/>
    <n v="4729.57"/>
    <n v="310"/>
    <x v="69"/>
    <n v="2058"/>
    <n v="12"/>
  </r>
  <r>
    <s v="Wyandotte Creek"/>
    <d v="2059-01-31T00:00:00"/>
    <n v="10050.799999999999"/>
    <n v="1560.8"/>
    <n v="672.1"/>
    <n v="140.19999999999999"/>
    <n v="2467"/>
    <n v="10699.900000000001"/>
    <n v="1518.6"/>
    <n v="655.29999999999995"/>
    <n v="372"/>
    <n v="18.899999999999999"/>
    <n v="783.8"/>
    <n v="46.19"/>
    <n v="307.27"/>
    <n v="479.6"/>
    <n v="1221.3999999999999"/>
    <n v="282.5"/>
    <n v="1174.7"/>
    <n v="-6205.899999999996"/>
    <n v="93.57"/>
    <n v="4885.8"/>
    <n v="282.5"/>
    <x v="69"/>
    <n v="2059"/>
    <n v="1"/>
  </r>
  <r>
    <s v="Wyandotte Creek"/>
    <d v="2059-02-28T00:00:00"/>
    <n v="27904.1"/>
    <n v="2740.9"/>
    <n v="1060.0999999999999"/>
    <n v="259.3"/>
    <n v="4296.5"/>
    <n v="9518.5"/>
    <n v="5806.3"/>
    <n v="246.7"/>
    <n v="623.20000000000005"/>
    <n v="18.899999999999999"/>
    <n v="0"/>
    <n v="40.83"/>
    <n v="277.52999999999997"/>
    <n v="820.69999999999993"/>
    <n v="2179.6000000000004"/>
    <n v="252.90000000000003"/>
    <n v="642.1"/>
    <n v="4870.8000000000065"/>
    <n v="176.2"/>
    <n v="3783.8"/>
    <n v="252.90000000000003"/>
    <x v="69"/>
    <n v="2059"/>
    <n v="2"/>
  </r>
  <r>
    <s v="Wyandotte Creek"/>
    <d v="2059-03-31T00:00:00"/>
    <n v="48918.9"/>
    <n v="2459.4"/>
    <n v="1022.8"/>
    <n v="361"/>
    <n v="4339"/>
    <n v="30336.199999999997"/>
    <n v="11673.9"/>
    <n v="160.4"/>
    <n v="0"/>
    <n v="22.5"/>
    <n v="0"/>
    <n v="51.55"/>
    <n v="307.27"/>
    <n v="580.4"/>
    <n v="2240"/>
    <n v="348.1"/>
    <n v="22.5"/>
    <n v="-1062.9999999999964"/>
    <n v="2130.0500000000002"/>
    <n v="5093.78"/>
    <n v="348.1"/>
    <x v="69"/>
    <n v="2059"/>
    <n v="3"/>
  </r>
  <r>
    <s v="Wyandotte Creek"/>
    <d v="2059-04-30T00:00:00"/>
    <n v="3369.1000000000004"/>
    <n v="3794.8"/>
    <n v="1418.9"/>
    <n v="656"/>
    <n v="5518.5"/>
    <n v="3463.6000000000004"/>
    <n v="291.7"/>
    <n v="182.6"/>
    <n v="1632.1"/>
    <n v="22.5"/>
    <n v="0"/>
    <n v="73.88"/>
    <n v="297.36"/>
    <n v="883.6"/>
    <n v="3567.2999999999997"/>
    <n v="461.8"/>
    <n v="1654.6"/>
    <n v="-9840.9000000000015"/>
    <n v="77.81"/>
    <n v="6439.15"/>
    <n v="461.8"/>
    <x v="69"/>
    <n v="2059"/>
    <n v="4"/>
  </r>
  <r>
    <s v="Wyandotte Creek"/>
    <d v="2059-05-31T00:00:00"/>
    <n v="12773.5"/>
    <n v="4637.3"/>
    <n v="1148.7"/>
    <n v="668"/>
    <n v="3466.2"/>
    <n v="2320"/>
    <n v="1675.5"/>
    <n v="587.5"/>
    <n v="3701.3"/>
    <n v="35"/>
    <n v="0"/>
    <n v="133.41"/>
    <n v="307.27"/>
    <n v="1731.8000000000002"/>
    <n v="3573.3999999999996"/>
    <n v="743.3"/>
    <n v="3736.3"/>
    <n v="2750"/>
    <n v="74.95"/>
    <n v="3863.19"/>
    <n v="743.3"/>
    <x v="69"/>
    <n v="2059"/>
    <n v="5"/>
  </r>
  <r>
    <s v="Wyandotte Creek"/>
    <d v="2059-06-30T00:00:00"/>
    <n v="10959.5"/>
    <n v="5702.7"/>
    <n v="1404.1"/>
    <n v="565.4"/>
    <n v="3921.2"/>
    <n v="3231.2"/>
    <n v="1716.6000000000001"/>
    <n v="485.3"/>
    <n v="5193.8999999999996"/>
    <n v="44"/>
    <n v="941.4"/>
    <n v="155.52000000000001"/>
    <n v="297.36"/>
    <n v="2699.7000000000003"/>
    <n v="3568.5"/>
    <n v="885.3"/>
    <n v="6179.2999999999993"/>
    <n v="997.60000000000218"/>
    <n v="188.67"/>
    <n v="3103.54"/>
    <n v="885.3"/>
    <x v="69"/>
    <n v="2059"/>
    <n v="6"/>
  </r>
  <r>
    <s v="Wyandotte Creek"/>
    <d v="2059-07-31T00:00:00"/>
    <n v="0"/>
    <n v="5684.7"/>
    <n v="992.7"/>
    <n v="602.70000000000005"/>
    <n v="2470"/>
    <n v="1959.3000000000002"/>
    <n v="0"/>
    <n v="687.3"/>
    <n v="6012.6"/>
    <n v="62.9"/>
    <n v="575.70000000000005"/>
    <n v="181.39"/>
    <n v="307.27"/>
    <n v="3856.3"/>
    <n v="2431.1"/>
    <n v="1036"/>
    <n v="6651.2"/>
    <n v="-4709.7999999999993"/>
    <n v="77.010000000000005"/>
    <n v="3874.04"/>
    <n v="1036"/>
    <x v="69"/>
    <n v="2059"/>
    <n v="7"/>
  </r>
  <r>
    <s v="Wyandotte Creek"/>
    <d v="2059-08-31T00:00:00"/>
    <n v="0"/>
    <n v="4648.6000000000004"/>
    <n v="476.7"/>
    <n v="493.9"/>
    <n v="1261.5"/>
    <n v="1384.8"/>
    <n v="0"/>
    <n v="718.3"/>
    <n v="4872"/>
    <n v="78.2"/>
    <n v="0"/>
    <n v="164.65"/>
    <n v="307.27"/>
    <n v="3884.8999999999996"/>
    <n v="1257.5"/>
    <n v="992.90000000000009"/>
    <n v="4950.2"/>
    <n v="-3040.4000000000033"/>
    <n v="182.75"/>
    <n v="2125.4699999999998"/>
    <n v="992.90000000000009"/>
    <x v="69"/>
    <n v="2059"/>
    <n v="8"/>
  </r>
  <r>
    <s v="Wyandotte Creek"/>
    <d v="2059-09-30T00:00:00"/>
    <n v="54.8"/>
    <n v="2947.3"/>
    <n v="303.10000000000002"/>
    <n v="312.39999999999998"/>
    <n v="599.4"/>
    <n v="1097.1000000000001"/>
    <n v="0.7"/>
    <n v="334.20000000000005"/>
    <n v="2912.4"/>
    <n v="62.9"/>
    <n v="1306.4000000000001"/>
    <n v="131.91"/>
    <n v="297.36"/>
    <n v="2681.5"/>
    <n v="578.09999999999991"/>
    <n v="825.7"/>
    <n v="4281.7"/>
    <n v="-431.90000000000327"/>
    <n v="277.97000000000003"/>
    <n v="1646.2"/>
    <n v="825.7"/>
    <x v="69"/>
    <n v="2059"/>
    <n v="9"/>
  </r>
  <r>
    <s v="Wyandotte Creek"/>
    <d v="2059-10-31T00:00:00"/>
    <n v="13348"/>
    <n v="2201.5"/>
    <n v="813.9"/>
    <n v="254.1"/>
    <n v="2823.9"/>
    <n v="3318.7"/>
    <n v="2229.2000000000003"/>
    <n v="480.9"/>
    <n v="1470.6"/>
    <n v="44"/>
    <n v="900.2"/>
    <n v="89.14"/>
    <n v="307.27"/>
    <n v="1507.5000000000002"/>
    <n v="948.2"/>
    <n v="564.70000000000005"/>
    <n v="2414.8000000000002"/>
    <n v="4205.3000000000011"/>
    <n v="162.11000000000001"/>
    <n v="3290.36"/>
    <n v="564.70000000000005"/>
    <x v="70"/>
    <n v="2059"/>
    <n v="10"/>
  </r>
  <r>
    <s v="Wyandotte Creek"/>
    <d v="2059-11-30T00:00:00"/>
    <n v="7313.5"/>
    <n v="1636.7"/>
    <n v="703.2"/>
    <n v="166.1"/>
    <n v="2396.9"/>
    <n v="1747.1999999999998"/>
    <n v="967.19999999999993"/>
    <n v="478.9"/>
    <n v="591.79999999999995"/>
    <n v="27.9"/>
    <n v="823.8"/>
    <n v="55.18"/>
    <n v="297.36"/>
    <n v="988.6"/>
    <n v="814.2"/>
    <n v="339.79999999999995"/>
    <n v="1443.5"/>
    <n v="1000.3999999999996"/>
    <n v="98.35"/>
    <n v="2773.03"/>
    <n v="339.79999999999995"/>
    <x v="70"/>
    <n v="2059"/>
    <n v="11"/>
  </r>
  <r>
    <s v="Wyandotte Creek"/>
    <d v="2059-12-31T00:00:00"/>
    <n v="1101.5999999999999"/>
    <n v="2289.8000000000002"/>
    <n v="707.3"/>
    <n v="244.5"/>
    <n v="2559.4"/>
    <n v="1716.4"/>
    <n v="128.19999999999999"/>
    <n v="429.9"/>
    <n v="2786.1"/>
    <n v="23.4"/>
    <n v="975.6"/>
    <n v="52.1"/>
    <n v="307.27"/>
    <n v="1474.8"/>
    <n v="1059.5"/>
    <n v="317.2"/>
    <n v="3785.1"/>
    <n v="-2871.5999999999967"/>
    <n v="299.8"/>
    <n v="2285.79"/>
    <n v="317.2"/>
    <x v="70"/>
    <n v="2059"/>
    <n v="12"/>
  </r>
  <r>
    <s v="Wyandotte Creek"/>
    <d v="2060-01-31T00:00:00"/>
    <n v="24391.7"/>
    <n v="1938.1"/>
    <n v="494.6"/>
    <n v="208.7"/>
    <n v="1963"/>
    <n v="6885.6"/>
    <n v="6943.4"/>
    <n v="655.29999999999995"/>
    <n v="2348.6"/>
    <n v="18.899999999999999"/>
    <n v="872.9"/>
    <n v="46.19"/>
    <n v="307.27"/>
    <n v="1262.5"/>
    <n v="884.3"/>
    <n v="289.2"/>
    <n v="3240.4"/>
    <n v="8832.6999999999935"/>
    <n v="195.73"/>
    <n v="2994.74"/>
    <n v="289.2"/>
    <x v="70"/>
    <n v="2060"/>
    <n v="1"/>
  </r>
  <r>
    <s v="Wyandotte Creek"/>
    <d v="2060-02-29T00:00:00"/>
    <n v="6575.1"/>
    <n v="3059.2999999999997"/>
    <n v="1259.7"/>
    <n v="312.89999999999998"/>
    <n v="5005.6000000000004"/>
    <n v="2988.5"/>
    <n v="797.2"/>
    <n v="250.8"/>
    <n v="908.8"/>
    <n v="18.899999999999999"/>
    <n v="0"/>
    <n v="41.53"/>
    <n v="287.45"/>
    <n v="1546.6"/>
    <n v="1825.5"/>
    <n v="254.1"/>
    <n v="927.69999999999993"/>
    <n v="-5917.0000000000018"/>
    <n v="90.13"/>
    <n v="2710.83"/>
    <n v="254.1"/>
    <x v="70"/>
    <n v="2060"/>
    <n v="2"/>
  </r>
  <r>
    <s v="Wyandotte Creek"/>
    <d v="2060-03-31T00:00:00"/>
    <n v="40717.600000000006"/>
    <n v="2679.4"/>
    <n v="986.2"/>
    <n v="409.4"/>
    <n v="4389.8"/>
    <n v="14531.4"/>
    <n v="8937.1"/>
    <n v="159.9"/>
    <n v="760.6"/>
    <n v="22.5"/>
    <n v="0"/>
    <n v="51.55"/>
    <n v="307.27"/>
    <n v="1270.4000000000001"/>
    <n v="1818.4"/>
    <n v="349.8"/>
    <n v="783.1"/>
    <n v="9757.2000000000007"/>
    <n v="232.12"/>
    <n v="3880.01"/>
    <n v="349.8"/>
    <x v="70"/>
    <n v="2060"/>
    <n v="3"/>
  </r>
  <r>
    <s v="Wyandotte Creek"/>
    <d v="2060-04-30T00:00:00"/>
    <n v="16759.5"/>
    <n v="3461.1000000000004"/>
    <n v="1490.7"/>
    <n v="588.29999999999995"/>
    <n v="5350.6"/>
    <n v="10198.1"/>
    <n v="2702.2999999999997"/>
    <n v="182.6"/>
    <n v="590.90000000000009"/>
    <n v="22.5"/>
    <n v="0"/>
    <n v="73.88"/>
    <n v="297.36"/>
    <n v="1077.1999999999998"/>
    <n v="2972.2000000000003"/>
    <n v="456.6"/>
    <n v="613.40000000000009"/>
    <n v="-6144.0999999999985"/>
    <n v="134.24"/>
    <n v="4277.07"/>
    <n v="456.6"/>
    <x v="70"/>
    <n v="2060"/>
    <n v="4"/>
  </r>
  <r>
    <s v="Wyandotte Creek"/>
    <d v="2060-05-31T00:00:00"/>
    <n v="123.6"/>
    <n v="5692.5"/>
    <n v="1063.7"/>
    <n v="688"/>
    <n v="3965"/>
    <n v="2050.2000000000003"/>
    <n v="10.7"/>
    <n v="587.5"/>
    <n v="6697.5"/>
    <n v="35"/>
    <n v="0"/>
    <n v="133.41"/>
    <n v="307.27"/>
    <n v="2685.6"/>
    <n v="3694.9"/>
    <n v="760.6"/>
    <n v="6732.5"/>
    <n v="-6440.9999999999982"/>
    <n v="82.78"/>
    <n v="2740.85"/>
    <n v="760.6"/>
    <x v="70"/>
    <n v="2060"/>
    <n v="5"/>
  </r>
  <r>
    <s v="Wyandotte Creek"/>
    <d v="2060-06-30T00:00:00"/>
    <n v="757.59999999999991"/>
    <n v="6257"/>
    <n v="491.4"/>
    <n v="399.6"/>
    <n v="1618.6"/>
    <n v="1472.6000000000001"/>
    <n v="89.8"/>
    <n v="485.3"/>
    <n v="7162.2"/>
    <n v="44"/>
    <n v="954.5"/>
    <n v="155.52000000000001"/>
    <n v="297.36"/>
    <n v="4569.3"/>
    <n v="2087.1999999999998"/>
    <n v="893.7"/>
    <n v="8160.7"/>
    <n v="-1002.6999999999971"/>
    <n v="955.34"/>
    <n v="1380.42"/>
    <n v="893.7"/>
    <x v="70"/>
    <n v="2060"/>
    <n v="6"/>
  </r>
  <r>
    <s v="Wyandotte Creek"/>
    <d v="2060-07-31T00:00:00"/>
    <n v="0"/>
    <n v="5761.9"/>
    <n v="385.8"/>
    <n v="645.29999999999995"/>
    <n v="440.2"/>
    <n v="1477.6"/>
    <n v="0"/>
    <n v="687.3"/>
    <n v="7235.6"/>
    <n v="62.9"/>
    <n v="707.2"/>
    <n v="181.39"/>
    <n v="307.27"/>
    <n v="5284.6"/>
    <n v="1122.8000000000002"/>
    <n v="1046.9000000000001"/>
    <n v="8005.7"/>
    <n v="-345.69999999999527"/>
    <n v="772.18"/>
    <n v="1246.3"/>
    <n v="1046.9000000000001"/>
    <x v="70"/>
    <n v="2060"/>
    <n v="7"/>
  </r>
  <r>
    <s v="Wyandotte Creek"/>
    <d v="2060-08-31T00:00:00"/>
    <n v="0"/>
    <n v="4748"/>
    <n v="388.6"/>
    <n v="498.7"/>
    <n v="229.1"/>
    <n v="1348.5"/>
    <n v="0"/>
    <n v="718.3"/>
    <n v="5032.7999999999993"/>
    <n v="78.2"/>
    <n v="0"/>
    <n v="164.65"/>
    <n v="307.27"/>
    <n v="4674.7"/>
    <n v="572"/>
    <n v="969.6"/>
    <n v="5110.9999999999991"/>
    <n v="-1850.7000000000025"/>
    <n v="355.34"/>
    <n v="1480.43"/>
    <n v="969.6"/>
    <x v="70"/>
    <n v="2060"/>
    <n v="8"/>
  </r>
  <r>
    <s v="Wyandotte Creek"/>
    <d v="2060-09-30T00:00:00"/>
    <n v="0"/>
    <n v="2849.3999999999996"/>
    <n v="282.10000000000002"/>
    <n v="298"/>
    <n v="102.8"/>
    <n v="1024.5"/>
    <n v="0"/>
    <n v="334.70000000000005"/>
    <n v="2511.6999999999998"/>
    <n v="62.9"/>
    <n v="1307.4000000000001"/>
    <n v="131.91"/>
    <n v="297.36"/>
    <n v="2898.5"/>
    <n v="248.9"/>
    <n v="826.90000000000009"/>
    <n v="3882"/>
    <n v="-182.59999999999854"/>
    <n v="334.98"/>
    <n v="1379.24"/>
    <n v="826.90000000000009"/>
    <x v="70"/>
    <n v="2060"/>
    <n v="9"/>
  </r>
  <r>
    <s v="Wyandotte Creek"/>
    <d v="2060-10-31T00:00:00"/>
    <n v="7109.9"/>
    <n v="1963.6"/>
    <n v="494.6"/>
    <n v="273.10000000000002"/>
    <n v="729.8"/>
    <n v="1781.2"/>
    <n v="1024"/>
    <n v="468.5"/>
    <n v="3056.5"/>
    <n v="44"/>
    <n v="895.9"/>
    <n v="89.14"/>
    <n v="307.27"/>
    <n v="1936.4"/>
    <n v="300.3"/>
    <n v="568.29999999999995"/>
    <n v="3996.4"/>
    <n v="4939.600000000004"/>
    <n v="364.99"/>
    <n v="1840.48"/>
    <n v="568.29999999999995"/>
    <x v="71"/>
    <n v="2060"/>
    <n v="10"/>
  </r>
  <r>
    <s v="Wyandotte Creek"/>
    <d v="2060-11-30T00:00:00"/>
    <n v="27844.400000000001"/>
    <n v="1801.6"/>
    <n v="806.6"/>
    <n v="175.1"/>
    <n v="2672.6"/>
    <n v="5378.3"/>
    <n v="5947.9"/>
    <n v="478.9"/>
    <n v="408.90000000000003"/>
    <n v="27.9"/>
    <n v="816.9"/>
    <n v="55.18"/>
    <n v="297.36"/>
    <n v="1144.5"/>
    <n v="832.2"/>
    <n v="338.29999999999995"/>
    <n v="1253.7"/>
    <n v="12175"/>
    <n v="311.47000000000003"/>
    <n v="1924.28"/>
    <n v="338.29999999999995"/>
    <x v="71"/>
    <n v="2060"/>
    <n v="11"/>
  </r>
  <r>
    <s v="Wyandotte Creek"/>
    <d v="2060-12-31T00:00:00"/>
    <n v="44304.3"/>
    <n v="1554.5"/>
    <n v="677.1"/>
    <n v="141.30000000000001"/>
    <n v="2472.1"/>
    <n v="30011.899999999998"/>
    <n v="12077.100000000002"/>
    <n v="429.9"/>
    <n v="344.1"/>
    <n v="23.4"/>
    <n v="715.6"/>
    <n v="52.1"/>
    <n v="307.27"/>
    <n v="624"/>
    <n v="1071.8000000000002"/>
    <n v="310.2"/>
    <n v="1083.1000000000001"/>
    <n v="-1666"/>
    <n v="365.22"/>
    <n v="5582.15"/>
    <n v="310.2"/>
    <x v="71"/>
    <n v="2060"/>
    <n v="12"/>
  </r>
  <r>
    <s v="Wyandotte Creek"/>
    <d v="2061-01-31T00:00:00"/>
    <n v="4179.7"/>
    <n v="1906.4"/>
    <n v="815"/>
    <n v="172.4"/>
    <n v="3004.9"/>
    <n v="5386.7999999999993"/>
    <n v="537.59999999999991"/>
    <n v="655.29999999999995"/>
    <n v="446.6"/>
    <n v="18.899999999999999"/>
    <n v="817.8"/>
    <n v="46.19"/>
    <n v="307.27"/>
    <n v="661.8"/>
    <n v="1417.1"/>
    <n v="283.10000000000002"/>
    <n v="1283.3000000000002"/>
    <n v="-6732.5"/>
    <n v="128.26"/>
    <n v="4090.67"/>
    <n v="283.10000000000002"/>
    <x v="71"/>
    <n v="2061"/>
    <n v="1"/>
  </r>
  <r>
    <s v="Wyandotte Creek"/>
    <d v="2061-02-28T00:00:00"/>
    <n v="2998.5"/>
    <n v="2868.8"/>
    <n v="863.6"/>
    <n v="295.39999999999998"/>
    <n v="3997.2"/>
    <n v="1701.6000000000001"/>
    <n v="295.2"/>
    <n v="246.7"/>
    <n v="2272.8000000000002"/>
    <n v="18.899999999999999"/>
    <n v="0"/>
    <n v="40.83"/>
    <n v="277.52999999999997"/>
    <n v="1183.8"/>
    <n v="1980.4"/>
    <n v="255.5"/>
    <n v="2291.7000000000003"/>
    <n v="-4722.5999999999985"/>
    <n v="115.91"/>
    <n v="2789.02"/>
    <n v="255.5"/>
    <x v="71"/>
    <n v="2061"/>
    <n v="2"/>
  </r>
  <r>
    <s v="Wyandotte Creek"/>
    <d v="2061-03-31T00:00:00"/>
    <n v="9844.4"/>
    <n v="3283.6000000000004"/>
    <n v="985.4"/>
    <n v="565.9"/>
    <n v="3654.5"/>
    <n v="1202.8999999999999"/>
    <n v="992.1"/>
    <n v="159.9"/>
    <n v="1857"/>
    <n v="22.5"/>
    <n v="0"/>
    <n v="51.55"/>
    <n v="307.27"/>
    <n v="1783.6999999999998"/>
    <n v="2065.8000000000002"/>
    <n v="351.4"/>
    <n v="1879.5"/>
    <n v="1230.9000000000015"/>
    <n v="286.14"/>
    <n v="2364.37"/>
    <n v="351.4"/>
    <x v="71"/>
    <n v="2061"/>
    <n v="3"/>
  </r>
  <r>
    <s v="Wyandotte Creek"/>
    <d v="2061-04-30T00:00:00"/>
    <n v="4245.8999999999996"/>
    <n v="4279.1000000000004"/>
    <n v="1169.2"/>
    <n v="712.8"/>
    <n v="4035.5"/>
    <n v="1385.7"/>
    <n v="343.50000000000006"/>
    <n v="182.6"/>
    <n v="3826.6"/>
    <n v="22.5"/>
    <n v="0"/>
    <n v="73.88"/>
    <n v="297.36"/>
    <n v="2320.1999999999998"/>
    <n v="2671.7"/>
    <n v="465"/>
    <n v="3849.1"/>
    <n v="-3548.6000000000022"/>
    <n v="366.45"/>
    <n v="2229.0100000000002"/>
    <n v="465"/>
    <x v="71"/>
    <n v="2061"/>
    <n v="4"/>
  </r>
  <r>
    <s v="Wyandotte Creek"/>
    <d v="2061-05-31T00:00:00"/>
    <n v="2046.3000000000002"/>
    <n v="5280.3"/>
    <n v="507.1"/>
    <n v="139.5"/>
    <n v="1228.3"/>
    <n v="1460.1000000000001"/>
    <n v="238.8"/>
    <n v="587.5"/>
    <n v="6787.8"/>
    <n v="35"/>
    <n v="0"/>
    <n v="133.41"/>
    <n v="307.27"/>
    <n v="3557.3"/>
    <n v="1862.5000000000002"/>
    <n v="764.2"/>
    <n v="6822.8"/>
    <n v="191.600000000004"/>
    <n v="203.5"/>
    <n v="1711.39"/>
    <n v="764.2"/>
    <x v="71"/>
    <n v="2061"/>
    <n v="5"/>
  </r>
  <r>
    <s v="Wyandotte Creek"/>
    <d v="2061-06-30T00:00:00"/>
    <n v="3644.4"/>
    <n v="6197.2999999999993"/>
    <n v="609.20000000000005"/>
    <n v="326.3"/>
    <n v="938.7"/>
    <n v="1478.5"/>
    <n v="462.70000000000005"/>
    <n v="485.3"/>
    <n v="6690.2000000000007"/>
    <n v="44"/>
    <n v="993.9"/>
    <n v="155.52000000000001"/>
    <n v="297.36"/>
    <n v="5171.8999999999996"/>
    <n v="1351.6999999999998"/>
    <n v="890.1"/>
    <n v="7728.1"/>
    <n v="1764.6000000000022"/>
    <n v="700.01"/>
    <n v="1006.49"/>
    <n v="890.1"/>
    <x v="71"/>
    <n v="2061"/>
    <n v="6"/>
  </r>
  <r>
    <s v="Wyandotte Creek"/>
    <d v="2061-07-31T00:00:00"/>
    <n v="0"/>
    <n v="6087.5"/>
    <n v="636"/>
    <n v="676.7"/>
    <n v="847.6"/>
    <n v="1514.8"/>
    <n v="0"/>
    <n v="687.3"/>
    <n v="7034"/>
    <n v="62.9"/>
    <n v="680.9"/>
    <n v="181.39"/>
    <n v="307.27"/>
    <n v="5740.3"/>
    <n v="1023.8000000000001"/>
    <n v="1044.5999999999999"/>
    <n v="7777.7999999999993"/>
    <n v="-1627.5"/>
    <n v="954.27"/>
    <n v="711.25"/>
    <n v="1044.5999999999999"/>
    <x v="71"/>
    <n v="2061"/>
    <n v="7"/>
  </r>
  <r>
    <s v="Wyandotte Creek"/>
    <d v="2061-08-31T00:00:00"/>
    <n v="14.8"/>
    <n v="4506.3999999999996"/>
    <n v="405.7"/>
    <n v="488.7"/>
    <n v="348.6"/>
    <n v="1330.9"/>
    <n v="2.1"/>
    <n v="718.9"/>
    <n v="5107.1000000000004"/>
    <n v="78.2"/>
    <n v="0"/>
    <n v="164.65"/>
    <n v="307.27"/>
    <n v="4534"/>
    <n v="461.09999999999997"/>
    <n v="981.5"/>
    <n v="5185.3"/>
    <n v="-1619.7999999999993"/>
    <n v="823.71"/>
    <n v="1085.8399999999999"/>
    <n v="981.5"/>
    <x v="71"/>
    <n v="2061"/>
    <n v="8"/>
  </r>
  <r>
    <s v="Wyandotte Creek"/>
    <d v="2061-09-30T00:00:00"/>
    <n v="4697.7"/>
    <n v="2923.7"/>
    <n v="422.2"/>
    <n v="308.7"/>
    <n v="610.79999999999995"/>
    <n v="1278.7000000000003"/>
    <n v="612.1"/>
    <n v="335"/>
    <n v="2111"/>
    <n v="62.9"/>
    <n v="1265.4000000000001"/>
    <n v="131.91"/>
    <n v="297.36"/>
    <n v="2885.5"/>
    <n v="346.9"/>
    <n v="832.2"/>
    <n v="3439.3"/>
    <n v="2477.8000000000029"/>
    <n v="260.67"/>
    <n v="1495.91"/>
    <n v="832.2"/>
    <x v="71"/>
    <n v="2061"/>
    <n v="9"/>
  </r>
  <r>
    <s v="Wyandotte Creek"/>
    <d v="2061-10-31T00:00:00"/>
    <n v="694.3"/>
    <n v="2387.6999999999998"/>
    <n v="652.1"/>
    <n v="323.5"/>
    <n v="1158.8"/>
    <n v="1477.5"/>
    <n v="77"/>
    <n v="415.29999999999995"/>
    <n v="3489.7999999999997"/>
    <n v="44"/>
    <n v="987.8"/>
    <n v="89.14"/>
    <n v="307.27"/>
    <n v="2248.5"/>
    <n v="462.7"/>
    <n v="565.1"/>
    <n v="4521.5999999999995"/>
    <n v="-710.79999999999563"/>
    <n v="210.42"/>
    <n v="1473.13"/>
    <n v="565.1"/>
    <x v="72"/>
    <n v="2061"/>
    <n v="10"/>
  </r>
  <r>
    <s v="Wyandotte Creek"/>
    <d v="2061-11-30T00:00:00"/>
    <n v="8091.3000000000011"/>
    <n v="2128"/>
    <n v="678.6"/>
    <n v="251.1"/>
    <n v="1668.6"/>
    <n v="1879"/>
    <n v="1376.8000000000002"/>
    <n v="451.3"/>
    <n v="2190.6999999999998"/>
    <n v="27.9"/>
    <n v="975.5"/>
    <n v="55.18"/>
    <n v="297.36"/>
    <n v="1863.2"/>
    <n v="516"/>
    <n v="344.8"/>
    <n v="3194.1"/>
    <n v="3196.9000000000015"/>
    <n v="219.84"/>
    <n v="1343.95"/>
    <n v="344.8"/>
    <x v="72"/>
    <n v="2061"/>
    <n v="11"/>
  </r>
  <r>
    <s v="Wyandotte Creek"/>
    <d v="2061-12-31T00:00:00"/>
    <n v="1665.7"/>
    <n v="1853.3"/>
    <n v="694.7"/>
    <n v="206.6"/>
    <n v="1931.1"/>
    <n v="1583.8000000000002"/>
    <n v="207.10000000000002"/>
    <n v="456.69999999999993"/>
    <n v="2104.6"/>
    <n v="23.4"/>
    <n v="933.4"/>
    <n v="52.1"/>
    <n v="307.27"/>
    <n v="1452.3"/>
    <n v="607.40000000000009"/>
    <n v="316.89999999999998"/>
    <n v="3061.4"/>
    <n v="-1889.4000000000015"/>
    <n v="171.22"/>
    <n v="1418.73"/>
    <n v="316.89999999999998"/>
    <x v="72"/>
    <n v="2061"/>
    <n v="12"/>
  </r>
  <r>
    <s v="Wyandotte Creek"/>
    <d v="2062-01-31T00:00:00"/>
    <n v="2031.5"/>
    <n v="2288.1"/>
    <n v="307.3"/>
    <n v="286.3"/>
    <n v="1177.5"/>
    <n v="1556.7"/>
    <n v="279"/>
    <n v="689.9"/>
    <n v="3168.2"/>
    <n v="18.899999999999999"/>
    <n v="959.7"/>
    <n v="46.19"/>
    <n v="307.27"/>
    <n v="2071"/>
    <n v="503.50000000000006"/>
    <n v="292.7"/>
    <n v="4146.7999999999993"/>
    <n v="-113.70000000000073"/>
    <n v="234.09"/>
    <n v="1131.08"/>
    <n v="292.7"/>
    <x v="72"/>
    <n v="2062"/>
    <n v="1"/>
  </r>
  <r>
    <s v="Wyandotte Creek"/>
    <d v="2062-02-28T00:00:00"/>
    <n v="30841.200000000001"/>
    <n v="2025.4"/>
    <n v="814.7"/>
    <n v="206.7"/>
    <n v="2990.5"/>
    <n v="7945.4999999999991"/>
    <n v="7187.5000000000009"/>
    <n v="246.7"/>
    <n v="202.89999999999998"/>
    <n v="18.899999999999999"/>
    <n v="0"/>
    <n v="40.83"/>
    <n v="277.52999999999997"/>
    <n v="1222.9000000000001"/>
    <n v="1009.2"/>
    <n v="248.5"/>
    <n v="221.79999999999998"/>
    <n v="9894.6999999999971"/>
    <n v="306.19"/>
    <n v="1945.65"/>
    <n v="248.5"/>
    <x v="72"/>
    <n v="2062"/>
    <n v="2"/>
  </r>
  <r>
    <s v="Wyandotte Creek"/>
    <d v="2062-03-31T00:00:00"/>
    <n v="25698.3"/>
    <n v="3378.8999999999996"/>
    <n v="1360.9"/>
    <n v="502.5"/>
    <n v="5901.7"/>
    <n v="11429.6"/>
    <n v="4132"/>
    <n v="161.5"/>
    <n v="150.5"/>
    <n v="22.5"/>
    <n v="0"/>
    <n v="51.55"/>
    <n v="307.27"/>
    <n v="1520"/>
    <n v="2361.6"/>
    <n v="348.1"/>
    <n v="173"/>
    <n v="-647.90000000000146"/>
    <n v="232.08"/>
    <n v="2927.66"/>
    <n v="348.1"/>
    <x v="72"/>
    <n v="2062"/>
    <n v="3"/>
  </r>
  <r>
    <s v="Wyandotte Creek"/>
    <d v="2062-04-30T00:00:00"/>
    <n v="4281.2999999999993"/>
    <n v="3839.9"/>
    <n v="1380.7"/>
    <n v="682.4"/>
    <n v="5342.2"/>
    <n v="3608.1000000000004"/>
    <n v="384.80000000000007"/>
    <n v="181.9"/>
    <n v="2767.6000000000004"/>
    <n v="22.5"/>
    <n v="0"/>
    <n v="73.88"/>
    <n v="297.36"/>
    <n v="1761.1999999999998"/>
    <n v="2761.1000000000004"/>
    <n v="464.7"/>
    <n v="2790.1000000000004"/>
    <n v="-7884.2999999999993"/>
    <n v="131.18"/>
    <n v="2137.79"/>
    <n v="464.7"/>
    <x v="72"/>
    <n v="2062"/>
    <n v="4"/>
  </r>
  <r>
    <s v="Wyandotte Creek"/>
    <d v="2062-05-31T00:00:00"/>
    <n v="1833.3000000000002"/>
    <n v="5653.2"/>
    <n v="789.1"/>
    <n v="478.2"/>
    <n v="2555.1"/>
    <n v="1526.1000000000001"/>
    <n v="184.4"/>
    <n v="582.40000000000009"/>
    <n v="6903.2"/>
    <n v="35"/>
    <n v="0"/>
    <n v="133.41"/>
    <n v="307.27"/>
    <n v="3592.5"/>
    <n v="2539.0000000000005"/>
    <n v="766.1"/>
    <n v="6938.2"/>
    <n v="-2231.1999999999989"/>
    <n v="347.61"/>
    <n v="1108"/>
    <n v="766.1"/>
    <x v="72"/>
    <n v="2062"/>
    <n v="5"/>
  </r>
  <r>
    <s v="Wyandotte Creek"/>
    <d v="2062-06-30T00:00:00"/>
    <n v="0"/>
    <n v="6414.3"/>
    <n v="379.8"/>
    <n v="354.5"/>
    <n v="859.2"/>
    <n v="1470.1999999999998"/>
    <n v="0"/>
    <n v="485.3"/>
    <n v="7547.5999999999995"/>
    <n v="44"/>
    <n v="999.5"/>
    <n v="155.52000000000001"/>
    <n v="297.36"/>
    <n v="5320.6"/>
    <n v="1448.2"/>
    <n v="894.8"/>
    <n v="8591.0999999999985"/>
    <n v="-477.10000000000218"/>
    <n v="998.23"/>
    <n v="726.31"/>
    <n v="894.8"/>
    <x v="72"/>
    <n v="2062"/>
    <n v="6"/>
  </r>
  <r>
    <s v="Wyandotte Creek"/>
    <d v="2062-07-31T00:00:00"/>
    <n v="58.7"/>
    <n v="5891"/>
    <n v="377.3"/>
    <n v="661.6"/>
    <n v="232.6"/>
    <n v="1474.2"/>
    <n v="5.0999999999999996"/>
    <n v="714.90000000000009"/>
    <n v="7200.9"/>
    <n v="62.9"/>
    <n v="736.8"/>
    <n v="181.39"/>
    <n v="307.27"/>
    <n v="5765.4"/>
    <n v="787.2"/>
    <n v="1042.4000000000001"/>
    <n v="8000.5999999999995"/>
    <n v="-255.29999999999927"/>
    <n v="937.12"/>
    <n v="697.45"/>
    <n v="1042.4000000000001"/>
    <x v="72"/>
    <n v="2062"/>
    <n v="7"/>
  </r>
  <r>
    <s v="Wyandotte Creek"/>
    <d v="2062-08-31T00:00:00"/>
    <n v="901.1"/>
    <n v="4492.3"/>
    <n v="495.8"/>
    <n v="489.1"/>
    <n v="316.7"/>
    <n v="1291.5000000000002"/>
    <n v="121.9"/>
    <n v="833.1"/>
    <n v="4753.3"/>
    <n v="78.2"/>
    <n v="0"/>
    <n v="164.65"/>
    <n v="307.27"/>
    <n v="4538.8"/>
    <n v="442.4"/>
    <n v="967.2"/>
    <n v="4831.5"/>
    <n v="-1340.3999999999978"/>
    <n v="670.4"/>
    <n v="859.02"/>
    <n v="967.2"/>
    <x v="72"/>
    <n v="2062"/>
    <n v="8"/>
  </r>
  <r>
    <s v="Wyandotte Creek"/>
    <d v="2062-09-30T00:00:00"/>
    <n v="2918.0999999999995"/>
    <n v="3069.2"/>
    <n v="381.7"/>
    <n v="322.10000000000002"/>
    <n v="309.60000000000002"/>
    <n v="1116.6000000000001"/>
    <n v="359.6"/>
    <n v="334.70000000000005"/>
    <n v="2270.5"/>
    <n v="62.9"/>
    <n v="1290.9000000000001"/>
    <n v="131.91"/>
    <n v="297.36"/>
    <n v="3129.3"/>
    <n v="262.2"/>
    <n v="852.1"/>
    <n v="3624.3"/>
    <n v="1500.8999999999996"/>
    <n v="540.65"/>
    <n v="885.16"/>
    <n v="852.1"/>
    <x v="72"/>
    <n v="2062"/>
    <n v="9"/>
  </r>
  <r>
    <s v="Wyandotte Creek"/>
    <d v="2062-10-31T00:00:00"/>
    <n v="4691.3999999999996"/>
    <n v="2279.8000000000002"/>
    <n v="772.5"/>
    <n v="311.8"/>
    <n v="1200"/>
    <n v="1475.1999999999998"/>
    <n v="587.70000000000005"/>
    <n v="414.4"/>
    <n v="2861.6000000000004"/>
    <n v="44"/>
    <n v="941.6"/>
    <n v="89.14"/>
    <n v="307.27"/>
    <n v="2157.5"/>
    <n v="434"/>
    <n v="563"/>
    <n v="3847.2000000000003"/>
    <n v="2060.399999999996"/>
    <n v="513"/>
    <n v="760.53"/>
    <n v="563"/>
    <x v="73"/>
    <n v="2062"/>
    <n v="10"/>
  </r>
  <r>
    <s v="Wyandotte Creek"/>
    <d v="2062-11-30T00:00:00"/>
    <n v="14028.4"/>
    <n v="1536.6"/>
    <n v="709"/>
    <n v="154.30000000000001"/>
    <n v="2108.8000000000002"/>
    <n v="2454.9"/>
    <n v="1815.4"/>
    <n v="451.3"/>
    <n v="458.7"/>
    <n v="27.9"/>
    <n v="793.1"/>
    <n v="55.18"/>
    <n v="297.36"/>
    <n v="1066.0999999999999"/>
    <n v="624.69999999999993"/>
    <n v="336.9"/>
    <n v="1279.7"/>
    <n v="6414.7000000000007"/>
    <n v="259.55"/>
    <n v="1116.22"/>
    <n v="336.9"/>
    <x v="73"/>
    <n v="2062"/>
    <n v="11"/>
  </r>
  <r>
    <s v="Wyandotte Creek"/>
    <d v="2062-12-31T00:00:00"/>
    <n v="47850.399999999994"/>
    <n v="1152.4000000000001"/>
    <n v="502.4"/>
    <n v="104.7"/>
    <n v="1835"/>
    <n v="28777.300000000003"/>
    <n v="14234.4"/>
    <n v="456.69999999999993"/>
    <n v="313.39999999999998"/>
    <n v="23.4"/>
    <n v="657.4"/>
    <n v="52.1"/>
    <n v="307.27"/>
    <n v="476.9"/>
    <n v="780.1"/>
    <n v="310"/>
    <n v="994.19999999999993"/>
    <n v="2091.7000000000007"/>
    <n v="335.66"/>
    <n v="4345.1499999999996"/>
    <n v="310"/>
    <x v="73"/>
    <n v="2062"/>
    <n v="12"/>
  </r>
  <r>
    <s v="Wyandotte Creek"/>
    <d v="2063-01-31T00:00:00"/>
    <n v="518.29999999999995"/>
    <n v="2053.6"/>
    <n v="692"/>
    <n v="186.8"/>
    <n v="3054.4"/>
    <n v="2701.5"/>
    <n v="65.099999999999994"/>
    <n v="687.9"/>
    <n v="1202.3"/>
    <n v="18.899999999999999"/>
    <n v="837.5"/>
    <n v="50.48"/>
    <n v="307.27"/>
    <n v="820"/>
    <n v="1420.3000000000002"/>
    <n v="305.5"/>
    <n v="2058.6999999999998"/>
    <n v="-6558.9999999999982"/>
    <n v="119.14"/>
    <n v="2602.54"/>
    <n v="305.5"/>
    <x v="73"/>
    <n v="2063"/>
    <n v="1"/>
  </r>
  <r>
    <s v="Wyandotte Creek"/>
    <d v="2063-02-28T00:00:00"/>
    <n v="14929.8"/>
    <n v="2590.1999999999998"/>
    <n v="975.4"/>
    <n v="245.6"/>
    <n v="3923.9"/>
    <n v="4318.7"/>
    <n v="3005.7000000000003"/>
    <n v="249.7"/>
    <n v="707.09999999999991"/>
    <n v="18.899999999999999"/>
    <n v="0"/>
    <n v="41.95"/>
    <n v="277.52999999999997"/>
    <n v="1004.5"/>
    <n v="1831.2"/>
    <n v="269.2"/>
    <n v="725.99999999999989"/>
    <n v="616.20000000000073"/>
    <n v="167.15"/>
    <n v="2190.31"/>
    <n v="269.2"/>
    <x v="73"/>
    <n v="2063"/>
    <n v="2"/>
  </r>
  <r>
    <s v="Wyandotte Creek"/>
    <d v="2063-03-31T00:00:00"/>
    <n v="1615.2"/>
    <n v="3208.9"/>
    <n v="764"/>
    <n v="582.1"/>
    <n v="3909.9"/>
    <n v="1285.5"/>
    <n v="127.10000000000001"/>
    <n v="159"/>
    <n v="2829.6"/>
    <n v="22.5"/>
    <n v="0"/>
    <n v="54.48"/>
    <n v="307.27"/>
    <n v="1875.8"/>
    <n v="1915.1"/>
    <n v="363.7"/>
    <n v="2852.1"/>
    <n v="-5205.5000000000036"/>
    <n v="129.01"/>
    <n v="1875.88"/>
    <n v="363.7"/>
    <x v="73"/>
    <n v="2063"/>
    <n v="3"/>
  </r>
  <r>
    <s v="Wyandotte Creek"/>
    <d v="2063-04-30T00:00:00"/>
    <n v="8278"/>
    <n v="3978.6"/>
    <n v="911"/>
    <n v="690.3"/>
    <n v="3260.1"/>
    <n v="1559.3"/>
    <n v="754.90000000000009"/>
    <n v="176.29999999999998"/>
    <n v="4832.8"/>
    <n v="21.7"/>
    <n v="0"/>
    <n v="70.8"/>
    <n v="297.36"/>
    <n v="2582.5"/>
    <n v="2086.4"/>
    <n v="450.4"/>
    <n v="4854.5"/>
    <n v="2252.3999999999978"/>
    <n v="248.63"/>
    <n v="1251.73"/>
    <n v="450.4"/>
    <x v="73"/>
    <n v="2063"/>
    <n v="4"/>
  </r>
  <r>
    <s v="Wyandotte Creek"/>
    <d v="2063-05-31T00:00:00"/>
    <n v="1.5"/>
    <n v="5363.6"/>
    <n v="520.4"/>
    <n v="118"/>
    <n v="1459.6"/>
    <n v="1610.6999999999998"/>
    <n v="0.3"/>
    <n v="567.5"/>
    <n v="7074.7"/>
    <n v="33.9"/>
    <n v="0"/>
    <n v="137.94"/>
    <n v="307.27"/>
    <n v="3884.4"/>
    <n v="1597.3"/>
    <n v="774.8"/>
    <n v="7108.5999999999995"/>
    <n v="-1755.100000000004"/>
    <n v="604.41"/>
    <n v="941.68"/>
    <n v="774.8"/>
    <x v="73"/>
    <n v="2063"/>
    <n v="5"/>
  </r>
  <r>
    <s v="Wyandotte Creek"/>
    <d v="2063-06-30T00:00:00"/>
    <n v="255.8"/>
    <n v="6145.5"/>
    <n v="367.4"/>
    <n v="570.70000000000005"/>
    <n v="550.6"/>
    <n v="1619.3000000000002"/>
    <n v="27.8"/>
    <n v="472.40000000000003"/>
    <n v="7659.6"/>
    <n v="42.6"/>
    <n v="1070.7"/>
    <n v="155"/>
    <n v="297.36"/>
    <n v="5660.8"/>
    <n v="1055.4000000000001"/>
    <n v="889.8"/>
    <n v="8772.9000000000015"/>
    <n v="164.799999999992"/>
    <n v="860.08"/>
    <n v="647.41999999999996"/>
    <n v="889.8"/>
    <x v="73"/>
    <n v="2063"/>
    <n v="6"/>
  </r>
  <r>
    <s v="Wyandotte Creek"/>
    <d v="2063-07-31T00:00:00"/>
    <n v="218.7"/>
    <n v="5433.4"/>
    <n v="377.3"/>
    <n v="687.2"/>
    <n v="198.7"/>
    <n v="1694.0000000000002"/>
    <n v="25.099999999999998"/>
    <n v="696.7"/>
    <n v="6807.7"/>
    <n v="60.8"/>
    <n v="825.4"/>
    <n v="181.81"/>
    <n v="307.27"/>
    <n v="5546.5999999999995"/>
    <n v="574.09999999999991"/>
    <n v="1066.9000000000001"/>
    <n v="7693.9"/>
    <n v="-132.899999999996"/>
    <n v="1149.96"/>
    <n v="625.04999999999995"/>
    <n v="1066.9000000000001"/>
    <x v="73"/>
    <n v="2063"/>
    <n v="7"/>
  </r>
  <r>
    <s v="Wyandotte Creek"/>
    <d v="2063-08-31T00:00:00"/>
    <n v="87.800000000000011"/>
    <n v="4069.7"/>
    <n v="381.8"/>
    <n v="459.1"/>
    <n v="103.8"/>
    <n v="1515.7000000000003"/>
    <n v="9.6999999999999993"/>
    <n v="812.2"/>
    <n v="4862.2"/>
    <n v="75.599999999999994"/>
    <n v="0"/>
    <n v="161.69999999999999"/>
    <n v="307.27"/>
    <n v="4244.2"/>
    <n v="284.7"/>
    <n v="958.59999999999991"/>
    <n v="4937.8"/>
    <n v="-1367.8000000000047"/>
    <n v="659.33"/>
    <n v="929.72"/>
    <n v="958.59999999999991"/>
    <x v="73"/>
    <n v="2063"/>
    <n v="8"/>
  </r>
  <r>
    <s v="Wyandotte Creek"/>
    <d v="2063-09-30T00:00:00"/>
    <n v="794.90000000000009"/>
    <n v="2622"/>
    <n v="283.10000000000002"/>
    <n v="255"/>
    <n v="167.3"/>
    <n v="1256.9000000000001"/>
    <n v="81.5"/>
    <n v="334.7"/>
    <n v="2905.1"/>
    <n v="60.8"/>
    <n v="1407.1"/>
    <n v="131.71"/>
    <n v="297.36"/>
    <n v="2713.7999999999997"/>
    <n v="163.4"/>
    <n v="864"/>
    <n v="4373"/>
    <n v="1031.2000000000007"/>
    <n v="597.39"/>
    <n v="705.54"/>
    <n v="864"/>
    <x v="73"/>
    <n v="2063"/>
    <n v="9"/>
  </r>
  <r>
    <s v="Wyandotte Creek"/>
    <d v="2063-10-31T00:00:00"/>
    <n v="1643.1"/>
    <n v="1662"/>
    <n v="371.2"/>
    <n v="181.1"/>
    <n v="398.6"/>
    <n v="1431.9"/>
    <n v="145.4"/>
    <n v="457.5"/>
    <n v="2292.3999999999996"/>
    <n v="42.6"/>
    <n v="895.7"/>
    <n v="88.53"/>
    <n v="307.27"/>
    <n v="1679"/>
    <n v="164.1"/>
    <n v="556.70000000000005"/>
    <n v="3230.6999999999994"/>
    <n v="782.80000000000291"/>
    <n v="447.18"/>
    <n v="723.01"/>
    <n v="556.70000000000005"/>
    <x v="74"/>
    <n v="2063"/>
    <n v="10"/>
  </r>
  <r>
    <s v="Wyandotte Creek"/>
    <d v="2063-11-30T00:00:00"/>
    <n v="13014.2"/>
    <n v="1860"/>
    <n v="659.4"/>
    <n v="184"/>
    <n v="2965.3"/>
    <n v="2745.8"/>
    <n v="1610.9"/>
    <n v="485.30000000000007"/>
    <n v="483.6"/>
    <n v="26.9"/>
    <n v="912.9"/>
    <n v="55.79"/>
    <n v="297.36"/>
    <n v="1345.8999999999999"/>
    <n v="698.2"/>
    <n v="344.3"/>
    <n v="1423.4"/>
    <n v="4271.2000000000007"/>
    <n v="290.56"/>
    <n v="941.69"/>
    <n v="344.3"/>
    <x v="74"/>
    <n v="2063"/>
    <n v="11"/>
  </r>
  <r>
    <s v="Wyandotte Creek"/>
    <d v="2063-12-31T00:00:00"/>
    <n v="16790.5"/>
    <n v="1314.5"/>
    <n v="483.9"/>
    <n v="135.19999999999999"/>
    <n v="2445.1"/>
    <n v="6218"/>
    <n v="2162.2999999999997"/>
    <n v="434.6"/>
    <n v="383.5"/>
    <n v="22.6"/>
    <n v="802.4"/>
    <n v="51.61"/>
    <n v="307.27"/>
    <n v="796"/>
    <n v="653.6"/>
    <n v="310.89999999999998"/>
    <n v="1208.5"/>
    <n v="5116.2999999999993"/>
    <n v="327.58"/>
    <n v="1394.39"/>
    <n v="310.89999999999998"/>
    <x v="74"/>
    <n v="2063"/>
    <n v="12"/>
  </r>
  <r>
    <s v="Wyandotte Creek"/>
    <d v="2064-01-31T00:00:00"/>
    <n v="42222.8"/>
    <n v="1441.6000000000001"/>
    <n v="536"/>
    <n v="146.80000000000001"/>
    <n v="2752.5"/>
    <n v="24058.6"/>
    <n v="8423.6999999999989"/>
    <n v="672.7"/>
    <n v="364.4"/>
    <n v="18.2"/>
    <n v="849.6"/>
    <n v="46.19"/>
    <n v="307.27"/>
    <n v="652.20000000000005"/>
    <n v="936.3"/>
    <n v="276.60000000000002"/>
    <n v="1232.2"/>
    <n v="5699.5"/>
    <n v="317.39999999999998"/>
    <n v="3238.99"/>
    <n v="276.60000000000002"/>
    <x v="74"/>
    <n v="2064"/>
    <n v="1"/>
  </r>
  <r>
    <s v="Wyandotte Creek"/>
    <d v="2064-02-29T00:00:00"/>
    <n v="5083"/>
    <n v="2813.1"/>
    <n v="999.2"/>
    <n v="301.10000000000002"/>
    <n v="5320"/>
    <n v="5168.3"/>
    <n v="443.5"/>
    <n v="244.70000000000002"/>
    <n v="259.5"/>
    <n v="18.2"/>
    <n v="0"/>
    <n v="41.53"/>
    <n v="287.45"/>
    <n v="1089.0999999999999"/>
    <n v="2024.8999999999999"/>
    <n v="252.2"/>
    <n v="277.7"/>
    <n v="-9677.0000000000036"/>
    <n v="124.92"/>
    <n v="2416.21"/>
    <n v="252.2"/>
    <x v="74"/>
    <n v="2064"/>
    <n v="2"/>
  </r>
  <r>
    <s v="Wyandotte Creek"/>
    <d v="2064-03-31T00:00:00"/>
    <n v="39916"/>
    <n v="2697.2"/>
    <n v="907.1"/>
    <n v="455.2"/>
    <n v="5509.3"/>
    <n v="19908.100000000002"/>
    <n v="8787.1"/>
    <n v="162"/>
    <n v="80.099999999999994"/>
    <n v="21.7"/>
    <n v="0"/>
    <n v="51.55"/>
    <n v="307.27"/>
    <n v="845.40000000000009"/>
    <n v="2307.1"/>
    <n v="373.7"/>
    <n v="101.8"/>
    <n v="1965.4000000000015"/>
    <n v="550.15"/>
    <n v="3483.63"/>
    <n v="373.7"/>
    <x v="74"/>
    <n v="2064"/>
    <n v="3"/>
  </r>
  <r>
    <s v="Wyandotte Creek"/>
    <d v="2064-04-30T00:00:00"/>
    <n v="3857.6000000000004"/>
    <n v="3788.9"/>
    <n v="1456.6"/>
    <n v="700.8"/>
    <n v="4715.3999999999996"/>
    <n v="2289.1999999999998"/>
    <n v="385.5"/>
    <n v="182.6"/>
    <n v="3402.6000000000004"/>
    <n v="22.5"/>
    <n v="0"/>
    <n v="73.88"/>
    <n v="297.36"/>
    <n v="1546.1"/>
    <n v="2943.6"/>
    <n v="465.1"/>
    <n v="3425.1000000000004"/>
    <n v="-5771.2000000000007"/>
    <n v="133.34"/>
    <n v="2626.1"/>
    <n v="465.1"/>
    <x v="74"/>
    <n v="2064"/>
    <n v="4"/>
  </r>
  <r>
    <s v="Wyandotte Creek"/>
    <d v="2064-05-31T00:00:00"/>
    <n v="3265"/>
    <n v="5316.7"/>
    <n v="852.5"/>
    <n v="413.3"/>
    <n v="2383.4"/>
    <n v="1572.1"/>
    <n v="321.60000000000002"/>
    <n v="587.5"/>
    <n v="6532.8"/>
    <n v="35"/>
    <n v="0"/>
    <n v="133.41"/>
    <n v="307.27"/>
    <n v="3004.3999999999996"/>
    <n v="2725.6000000000004"/>
    <n v="762.90000000000009"/>
    <n v="6567.8"/>
    <n v="-851.39999999999236"/>
    <n v="518.69000000000005"/>
    <n v="1152.56"/>
    <n v="762.90000000000009"/>
    <x v="74"/>
    <n v="2064"/>
    <n v="5"/>
  </r>
  <r>
    <s v="Wyandotte Creek"/>
    <d v="2064-06-30T00:00:00"/>
    <n v="786.1"/>
    <n v="6037.7000000000007"/>
    <n v="528.9"/>
    <n v="563.5"/>
    <n v="1252.8"/>
    <n v="1465.6000000000001"/>
    <n v="108.5"/>
    <n v="485.3"/>
    <n v="6853.5"/>
    <n v="44"/>
    <n v="996.4"/>
    <n v="155.52000000000001"/>
    <n v="297.36"/>
    <n v="4743.3"/>
    <n v="1857.9"/>
    <n v="893.8"/>
    <n v="7893.9"/>
    <n v="-868.40000000000327"/>
    <n v="1158.19"/>
    <n v="570.88"/>
    <n v="893.8"/>
    <x v="74"/>
    <n v="2064"/>
    <n v="6"/>
  </r>
  <r>
    <s v="Wyandotte Creek"/>
    <d v="2064-07-31T00:00:00"/>
    <n v="0"/>
    <n v="5944.2"/>
    <n v="430.6"/>
    <n v="675.5"/>
    <n v="436"/>
    <n v="1482"/>
    <n v="0"/>
    <n v="687.3"/>
    <n v="6976"/>
    <n v="62.9"/>
    <n v="755.4"/>
    <n v="181.39"/>
    <n v="307.27"/>
    <n v="5542"/>
    <n v="1077.7"/>
    <n v="1047.0999999999999"/>
    <n v="7794.2999999999993"/>
    <n v="-814.20000000000073"/>
    <n v="1684.21"/>
    <n v="634.66999999999996"/>
    <n v="1047.0999999999999"/>
    <x v="74"/>
    <n v="2064"/>
    <n v="7"/>
  </r>
  <r>
    <s v="Wyandotte Creek"/>
    <d v="2064-08-31T00:00:00"/>
    <n v="0"/>
    <n v="4474.2"/>
    <n v="389.9"/>
    <n v="391"/>
    <n v="209.1"/>
    <n v="1354.7"/>
    <n v="0"/>
    <n v="718.3"/>
    <n v="5633.6"/>
    <n v="78.2"/>
    <n v="0"/>
    <n v="164.65"/>
    <n v="307.27"/>
    <n v="4349.5999999999995"/>
    <n v="515.5"/>
    <n v="975.90000000000009"/>
    <n v="5711.8"/>
    <n v="-849.29999999999927"/>
    <n v="1098.02"/>
    <n v="1169.27"/>
    <n v="975.90000000000009"/>
    <x v="74"/>
    <n v="2064"/>
    <n v="8"/>
  </r>
  <r>
    <s v="Wyandotte Creek"/>
    <d v="2064-09-30T00:00:00"/>
    <n v="0"/>
    <n v="2873.5"/>
    <n v="276.5"/>
    <n v="256"/>
    <n v="90"/>
    <n v="1154.5"/>
    <n v="0"/>
    <n v="341.6"/>
    <n v="2430.5"/>
    <n v="62.9"/>
    <n v="1347.7"/>
    <n v="131.91"/>
    <n v="297.36"/>
    <n v="2901.8"/>
    <n v="227.7"/>
    <n v="882.2"/>
    <n v="3841.1"/>
    <n v="-268.89999999999418"/>
    <n v="490.21"/>
    <n v="998.76"/>
    <n v="882.2"/>
    <x v="74"/>
    <n v="2064"/>
    <n v="9"/>
  </r>
  <r>
    <s v="Wyandotte Creek"/>
    <d v="2064-10-31T00:00:00"/>
    <n v="21788.7"/>
    <n v="1488.6999999999998"/>
    <n v="400.1"/>
    <n v="125.4"/>
    <n v="803.2"/>
    <n v="4335.8999999999996"/>
    <n v="3315.6"/>
    <n v="448.3"/>
    <n v="1662.3"/>
    <n v="44"/>
    <n v="697.2"/>
    <n v="89.14"/>
    <n v="307.27"/>
    <n v="1197.3"/>
    <n v="416.9"/>
    <n v="557.79999999999995"/>
    <n v="2403.5"/>
    <n v="13832.200000000003"/>
    <n v="337.59"/>
    <n v="1405.33"/>
    <n v="557.79999999999995"/>
    <x v="75"/>
    <n v="2064"/>
    <n v="10"/>
  </r>
  <r>
    <s v="Wyandotte Creek"/>
    <d v="2064-11-30T00:00:00"/>
    <n v="11345.6"/>
    <n v="1930.9"/>
    <n v="691"/>
    <n v="142.19999999999999"/>
    <n v="2531.1"/>
    <n v="6862.9"/>
    <n v="1696.8"/>
    <n v="478.9"/>
    <n v="428.4"/>
    <n v="27.9"/>
    <n v="797.9"/>
    <n v="55.18"/>
    <n v="297.36"/>
    <n v="992.4"/>
    <n v="1080.5999999999999"/>
    <n v="337.8"/>
    <n v="1254.2"/>
    <n v="-1396.3000000000029"/>
    <n v="176.45"/>
    <n v="1961.58"/>
    <n v="337.8"/>
    <x v="75"/>
    <n v="2064"/>
    <n v="11"/>
  </r>
  <r>
    <s v="Wyandotte Creek"/>
    <d v="2064-12-31T00:00:00"/>
    <n v="28917.9"/>
    <n v="1729.9"/>
    <n v="692.5"/>
    <n v="144.19999999999999"/>
    <n v="2529.9"/>
    <n v="16774"/>
    <n v="8514.8000000000011"/>
    <n v="429.9"/>
    <n v="358.4"/>
    <n v="23.4"/>
    <n v="773.3"/>
    <n v="52.1"/>
    <n v="307.27"/>
    <n v="719.6"/>
    <n v="1154.5999999999999"/>
    <n v="310.5"/>
    <n v="1155.0999999999999"/>
    <n v="-431.59999999999854"/>
    <n v="276.14999999999998"/>
    <n v="3406.08"/>
    <n v="310.5"/>
    <x v="75"/>
    <n v="2064"/>
    <n v="12"/>
  </r>
  <r>
    <s v="Wyandotte Creek"/>
    <d v="2065-01-31T00:00:00"/>
    <n v="52897.5"/>
    <n v="1857.4"/>
    <n v="768.2"/>
    <n v="156.4"/>
    <n v="2794.5"/>
    <n v="30663.5"/>
    <n v="16408.7"/>
    <n v="655.29999999999995"/>
    <n v="379"/>
    <n v="18.899999999999999"/>
    <n v="800"/>
    <n v="46.19"/>
    <n v="307.27"/>
    <n v="564.29999999999995"/>
    <n v="1449.5"/>
    <n v="281.29999999999995"/>
    <n v="1197.9000000000001"/>
    <n v="1072.9000000000015"/>
    <n v="1465.59"/>
    <n v="3685.03"/>
    <n v="281.29999999999995"/>
    <x v="75"/>
    <n v="2065"/>
    <n v="1"/>
  </r>
  <r>
    <s v="Wyandotte Creek"/>
    <d v="2065-02-28T00:00:00"/>
    <n v="52386"/>
    <n v="2052.1"/>
    <n v="790"/>
    <n v="175.1"/>
    <n v="2940.5"/>
    <n v="30219.599999999999"/>
    <n v="15814.8"/>
    <n v="246.7"/>
    <n v="110.1"/>
    <n v="18.899999999999999"/>
    <n v="0"/>
    <n v="40.83"/>
    <n v="277.52999999999997"/>
    <n v="461.29999999999995"/>
    <n v="1765.8"/>
    <n v="247.20000000000002"/>
    <n v="129"/>
    <n v="523.19999999998981"/>
    <n v="7965.85"/>
    <n v="5769.81"/>
    <n v="247.20000000000002"/>
    <x v="75"/>
    <n v="2065"/>
    <n v="2"/>
  </r>
  <r>
    <s v="Wyandotte Creek"/>
    <d v="2065-03-31T00:00:00"/>
    <n v="16262.3"/>
    <n v="3289.1"/>
    <n v="1245.2"/>
    <n v="462.5"/>
    <n v="5470.4"/>
    <n v="6275.0999999999995"/>
    <n v="2435.3000000000002"/>
    <n v="159.9"/>
    <n v="295.39999999999998"/>
    <n v="22.5"/>
    <n v="0"/>
    <n v="51.55"/>
    <n v="307.27"/>
    <n v="814.3"/>
    <n v="2937.4"/>
    <n v="348.1"/>
    <n v="317.89999999999998"/>
    <n v="-2408.9999999999927"/>
    <n v="3465.1"/>
    <n v="9121.25"/>
    <n v="348.1"/>
    <x v="75"/>
    <n v="2065"/>
    <n v="3"/>
  </r>
  <r>
    <s v="Wyandotte Creek"/>
    <d v="2065-04-30T00:00:00"/>
    <n v="17668"/>
    <n v="3427.6"/>
    <n v="1441"/>
    <n v="570.70000000000005"/>
    <n v="5206.2"/>
    <n v="7989"/>
    <n v="2585.6999999999998"/>
    <n v="182.9"/>
    <n v="530.9"/>
    <n v="22.5"/>
    <n v="0"/>
    <n v="73.88"/>
    <n v="297.36"/>
    <n v="685.90000000000009"/>
    <n v="3312.3"/>
    <n v="457.5"/>
    <n v="553.4"/>
    <n v="-2724.2999999999993"/>
    <n v="2751.19"/>
    <n v="3542.22"/>
    <n v="457.5"/>
    <x v="75"/>
    <n v="2065"/>
    <n v="4"/>
  </r>
  <r>
    <s v="Wyandotte Creek"/>
    <d v="2065-05-31T00:00:00"/>
    <n v="841.59999999999991"/>
    <n v="5578.3"/>
    <n v="1000.9"/>
    <n v="667.6"/>
    <n v="3778"/>
    <n v="1806.9"/>
    <n v="106.10000000000001"/>
    <n v="587.5"/>
    <n v="6697.2000000000007"/>
    <n v="35"/>
    <n v="0"/>
    <n v="133.41"/>
    <n v="307.27"/>
    <n v="2284"/>
    <n v="3961.8999999999996"/>
    <n v="766.5"/>
    <n v="6732.2000000000007"/>
    <n v="-5185.2000000000007"/>
    <n v="1576.58"/>
    <n v="6711.24"/>
    <n v="766.5"/>
    <x v="75"/>
    <n v="2065"/>
    <n v="5"/>
  </r>
  <r>
    <s v="Wyandotte Creek"/>
    <d v="2065-06-30T00:00:00"/>
    <n v="3296.5"/>
    <n v="6418.9"/>
    <n v="923.6"/>
    <n v="693.1"/>
    <n v="2366.3000000000002"/>
    <n v="1525.6"/>
    <n v="421.9"/>
    <n v="485.3"/>
    <n v="7007.9"/>
    <n v="44"/>
    <n v="915"/>
    <n v="155.52000000000001"/>
    <n v="297.36"/>
    <n v="4410"/>
    <n v="2701.8"/>
    <n v="893.6"/>
    <n v="7966.9"/>
    <n v="-677.50000000000364"/>
    <n v="246.94"/>
    <n v="4315.22"/>
    <n v="893.6"/>
    <x v="75"/>
    <n v="2065"/>
    <n v="6"/>
  </r>
  <r>
    <s v="Wyandotte Creek"/>
    <d v="2065-07-31T00:00:00"/>
    <n v="0"/>
    <n v="6237.4"/>
    <n v="453.1"/>
    <n v="677.2"/>
    <n v="715.6"/>
    <n v="1504.6999999999998"/>
    <n v="0"/>
    <n v="687.3"/>
    <n v="7551.6"/>
    <n v="62.9"/>
    <n v="832.6"/>
    <n v="181.39"/>
    <n v="307.27"/>
    <n v="5445.5"/>
    <n v="1469.1000000000001"/>
    <n v="1050.2"/>
    <n v="8447.1"/>
    <n v="-778.19999999999709"/>
    <n v="582.55999999999995"/>
    <n v="2049.98"/>
    <n v="1050.2"/>
    <x v="75"/>
    <n v="2065"/>
    <n v="7"/>
  </r>
  <r>
    <s v="Wyandotte Creek"/>
    <d v="2065-08-31T00:00:00"/>
    <n v="0"/>
    <n v="4576.2"/>
    <n v="393"/>
    <n v="363.7"/>
    <n v="327.10000000000002"/>
    <n v="1356.8000000000002"/>
    <n v="0"/>
    <n v="718.3"/>
    <n v="5039.3999999999996"/>
    <n v="78.2"/>
    <n v="0"/>
    <n v="164.65"/>
    <n v="307.27"/>
    <n v="4266.5"/>
    <n v="673.4"/>
    <n v="969.1"/>
    <n v="5117.5999999999995"/>
    <n v="-1648.3000000000011"/>
    <n v="499.95"/>
    <n v="1544.26"/>
    <n v="969.1"/>
    <x v="75"/>
    <n v="2065"/>
    <n v="8"/>
  </r>
  <r>
    <s v="Wyandotte Creek"/>
    <d v="2065-09-30T00:00:00"/>
    <n v="157.5"/>
    <n v="2761.2"/>
    <n v="278.5"/>
    <n v="237"/>
    <n v="166.7"/>
    <n v="1106.7"/>
    <n v="17.5"/>
    <n v="335.8"/>
    <n v="2377.1"/>
    <n v="62.9"/>
    <n v="1315.6"/>
    <n v="131.91"/>
    <n v="297.36"/>
    <n v="2701.5000000000005"/>
    <n v="296.70000000000005"/>
    <n v="848.2"/>
    <n v="3755.6"/>
    <n v="-142.19999999999709"/>
    <n v="334.41"/>
    <n v="1416.88"/>
    <n v="848.2"/>
    <x v="75"/>
    <n v="2065"/>
    <n v="9"/>
  </r>
  <r>
    <s v="Wyandotte Creek"/>
    <d v="2065-10-31T00:00:00"/>
    <n v="1873.9"/>
    <n v="1883.7"/>
    <n v="375.8"/>
    <n v="198.2"/>
    <n v="303.39999999999998"/>
    <n v="1335.5"/>
    <n v="213.3"/>
    <n v="448.6"/>
    <n v="2878.8999999999996"/>
    <n v="44"/>
    <n v="862.2"/>
    <n v="89.14"/>
    <n v="307.27"/>
    <n v="1834.3"/>
    <n v="247.6"/>
    <n v="592.9"/>
    <n v="3785.0999999999995"/>
    <n v="1493.4000000000015"/>
    <n v="144.04"/>
    <n v="2601.2600000000002"/>
    <n v="592.9"/>
    <x v="76"/>
    <n v="2065"/>
    <n v="10"/>
  </r>
  <r>
    <s v="Wyandotte Creek"/>
    <d v="2065-11-30T00:00:00"/>
    <n v="23881.4"/>
    <n v="1413"/>
    <n v="552.6"/>
    <n v="118.5"/>
    <n v="1830.8"/>
    <n v="6411.9"/>
    <n v="4233"/>
    <n v="478.9"/>
    <n v="422.9"/>
    <n v="27.9"/>
    <n v="751"/>
    <n v="55.18"/>
    <n v="297.36"/>
    <n v="839.2"/>
    <n v="692.3"/>
    <n v="339.59999999999997"/>
    <n v="1201.8000000000002"/>
    <n v="10383.899999999996"/>
    <n v="239.43"/>
    <n v="2679.58"/>
    <n v="339.59999999999997"/>
    <x v="76"/>
    <n v="2065"/>
    <n v="11"/>
  </r>
  <r>
    <s v="Wyandotte Creek"/>
    <d v="2065-12-31T00:00:00"/>
    <n v="677.7"/>
    <n v="2216.4"/>
    <n v="874.1"/>
    <n v="213.2"/>
    <n v="3482.2"/>
    <n v="2707.6"/>
    <n v="67.599999999999994"/>
    <n v="429.9"/>
    <n v="1339.1"/>
    <n v="23.4"/>
    <n v="929.4"/>
    <n v="52.1"/>
    <n v="307.27"/>
    <n v="1268.6000000000001"/>
    <n v="1160.9999999999998"/>
    <n v="314.8"/>
    <n v="2291.9"/>
    <n v="-6706.1999999999953"/>
    <n v="117.82"/>
    <n v="2718.17"/>
    <n v="314.8"/>
    <x v="76"/>
    <n v="2065"/>
    <n v="12"/>
  </r>
  <r>
    <s v="Wyandotte Creek"/>
    <d v="2066-01-31T00:00:00"/>
    <n v="26092.7"/>
    <n v="1596.4"/>
    <n v="645.6"/>
    <n v="141.9"/>
    <n v="2405.1"/>
    <n v="9499.7999999999993"/>
    <n v="6141.7"/>
    <n v="655.29999999999995"/>
    <n v="682.7"/>
    <n v="18.899999999999999"/>
    <n v="789.7"/>
    <n v="46.19"/>
    <n v="307.27"/>
    <n v="770.2"/>
    <n v="968.2"/>
    <n v="283.5"/>
    <n v="1491.3000000000002"/>
    <n v="6781.7999999999993"/>
    <n v="207.42"/>
    <n v="3214.87"/>
    <n v="283.5"/>
    <x v="76"/>
    <n v="2066"/>
    <n v="1"/>
  </r>
  <r>
    <s v="Wyandotte Creek"/>
    <d v="2066-02-28T00:00:00"/>
    <n v="2185.6"/>
    <n v="3049.6"/>
    <n v="991"/>
    <n v="308.3"/>
    <n v="4556.2"/>
    <n v="2142"/>
    <n v="177.5"/>
    <n v="246.7"/>
    <n v="2254.9"/>
    <n v="18.899999999999999"/>
    <n v="0"/>
    <n v="40.83"/>
    <n v="277.52999999999997"/>
    <n v="1504.5"/>
    <n v="1853.3999999999999"/>
    <n v="252.70000000000002"/>
    <n v="2273.8000000000002"/>
    <n v="-6759.4"/>
    <n v="119.43"/>
    <n v="2252.4299999999998"/>
    <n v="252.70000000000002"/>
    <x v="76"/>
    <n v="2066"/>
    <n v="2"/>
  </r>
  <r>
    <s v="Wyandotte Creek"/>
    <d v="2066-03-31T00:00:00"/>
    <n v="34311.4"/>
    <n v="3220.2999999999997"/>
    <n v="1260.4000000000001"/>
    <n v="448.9"/>
    <n v="5378.1"/>
    <n v="12681.7"/>
    <n v="6306.7"/>
    <n v="161.20000000000002"/>
    <n v="0"/>
    <n v="22.5"/>
    <n v="0"/>
    <n v="51.55"/>
    <n v="307.27"/>
    <n v="1229.3999999999999"/>
    <n v="2439.8000000000002"/>
    <n v="348.1"/>
    <n v="22.5"/>
    <n v="5224.7999999999975"/>
    <n v="277.05"/>
    <n v="3350.65"/>
    <n v="348.1"/>
    <x v="76"/>
    <n v="2066"/>
    <n v="3"/>
  </r>
  <r>
    <s v="Wyandotte Creek"/>
    <d v="2066-04-30T00:00:00"/>
    <n v="18141.8"/>
    <n v="3801.9"/>
    <n v="1560.7"/>
    <n v="635.6"/>
    <n v="5674.6"/>
    <n v="6971.7000000000007"/>
    <n v="5313.3"/>
    <n v="182.6"/>
    <n v="1430.4"/>
    <n v="22.5"/>
    <n v="0"/>
    <n v="73.88"/>
    <n v="297.36"/>
    <n v="1244.9000000000001"/>
    <n v="3192.6000000000004"/>
    <n v="462.8"/>
    <n v="1452.9"/>
    <n v="-4083.0000000000036"/>
    <n v="956.62"/>
    <n v="3917.82"/>
    <n v="462.8"/>
    <x v="76"/>
    <n v="2066"/>
    <n v="4"/>
  </r>
  <r>
    <s v="Wyandotte Creek"/>
    <d v="2066-05-31T00:00:00"/>
    <n v="1622.1999999999998"/>
    <n v="5181"/>
    <n v="800.8"/>
    <n v="590"/>
    <n v="3091.5"/>
    <n v="1567.5"/>
    <n v="193"/>
    <n v="587.5"/>
    <n v="6063.2"/>
    <n v="35"/>
    <n v="0"/>
    <n v="133.41"/>
    <n v="307.27"/>
    <n v="2854.9"/>
    <n v="2916.3"/>
    <n v="758.40000000000009"/>
    <n v="6098.2"/>
    <n v="-3532.6999999999953"/>
    <n v="133.19"/>
    <n v="2313.59"/>
    <n v="758.40000000000009"/>
    <x v="76"/>
    <n v="2066"/>
    <n v="5"/>
  </r>
  <r>
    <s v="Wyandotte Creek"/>
    <d v="2066-06-30T00:00:00"/>
    <n v="0"/>
    <n v="6560.8"/>
    <n v="508"/>
    <n v="708.9"/>
    <n v="1447.7"/>
    <n v="1441.1999999999998"/>
    <n v="0"/>
    <n v="485.3"/>
    <n v="7858.7999999999993"/>
    <n v="44"/>
    <n v="978"/>
    <n v="155.52000000000001"/>
    <n v="297.36"/>
    <n v="5258.1"/>
    <n v="2011.5000000000002"/>
    <n v="897.8"/>
    <n v="8880.7999999999993"/>
    <n v="-1373.2000000000025"/>
    <n v="486.12"/>
    <n v="1396.02"/>
    <n v="897.8"/>
    <x v="76"/>
    <n v="2066"/>
    <n v="6"/>
  </r>
  <r>
    <s v="Wyandotte Creek"/>
    <d v="2066-07-31T00:00:00"/>
    <n v="0"/>
    <n v="5878.1"/>
    <n v="378.5"/>
    <n v="648.79999999999995"/>
    <n v="360.4"/>
    <n v="1528.8"/>
    <n v="0"/>
    <n v="687.3"/>
    <n v="7157.7"/>
    <n v="62.9"/>
    <n v="822.2"/>
    <n v="181.39"/>
    <n v="307.27"/>
    <n v="5540"/>
    <n v="986.7"/>
    <n v="1044.3"/>
    <n v="8042.7999999999993"/>
    <n v="-394.59999999999491"/>
    <n v="869.55"/>
    <n v="1066.8399999999999"/>
    <n v="1044.3"/>
    <x v="76"/>
    <n v="2066"/>
    <n v="7"/>
  </r>
  <r>
    <s v="Wyandotte Creek"/>
    <d v="2066-08-31T00:00:00"/>
    <n v="0"/>
    <n v="4071"/>
    <n v="373"/>
    <n v="342.5"/>
    <n v="168.3"/>
    <n v="1383.5"/>
    <n v="0"/>
    <n v="718.3"/>
    <n v="4751.2"/>
    <n v="78.2"/>
    <n v="0"/>
    <n v="164.65"/>
    <n v="307.27"/>
    <n v="3970.1000000000004"/>
    <n v="443.49999999999994"/>
    <n v="978.7"/>
    <n v="4829.3999999999996"/>
    <n v="-1248.3999999999978"/>
    <n v="970.65"/>
    <n v="1037.3499999999999"/>
    <n v="978.7"/>
    <x v="76"/>
    <n v="2066"/>
    <n v="8"/>
  </r>
  <r>
    <s v="Wyandotte Creek"/>
    <d v="2066-09-30T00:00:00"/>
    <n v="0"/>
    <n v="2733.3"/>
    <n v="279.7"/>
    <n v="252.4"/>
    <n v="83.4"/>
    <n v="1134.3"/>
    <n v="0"/>
    <n v="338.1"/>
    <n v="3074.5"/>
    <n v="62.9"/>
    <n v="1327.1"/>
    <n v="131.91"/>
    <n v="297.36"/>
    <n v="2771.4"/>
    <n v="214.20000000000002"/>
    <n v="867.5"/>
    <n v="4464.5"/>
    <n v="510.90000000000327"/>
    <n v="633.14"/>
    <n v="1000.54"/>
    <n v="867.5"/>
    <x v="76"/>
    <n v="2066"/>
    <n v="9"/>
  </r>
  <r>
    <s v="Wyandotte Creek"/>
    <d v="2066-10-31T00:00:00"/>
    <n v="744.7"/>
    <n v="2439.4"/>
    <n v="358.6"/>
    <n v="350.5"/>
    <n v="57.1"/>
    <n v="1452.3"/>
    <n v="91.600000000000009"/>
    <n v="450.8"/>
    <n v="3851.3"/>
    <n v="44"/>
    <n v="1017.6"/>
    <n v="89.14"/>
    <n v="307.27"/>
    <n v="2635.8"/>
    <n v="154.10000000000002"/>
    <n v="582.09999999999991"/>
    <n v="4912.9000000000005"/>
    <n v="1039.6000000000022"/>
    <n v="205.96"/>
    <n v="1590.14"/>
    <n v="582.09999999999991"/>
    <x v="77"/>
    <n v="2066"/>
    <n v="10"/>
  </r>
  <r>
    <s v="Wyandotte Creek"/>
    <d v="2066-11-30T00:00:00"/>
    <n v="16107"/>
    <n v="1659.4"/>
    <n v="726.7"/>
    <n v="165.2"/>
    <n v="2392.4"/>
    <n v="3516.5"/>
    <n v="2776.4"/>
    <n v="478.9"/>
    <n v="400"/>
    <n v="27.9"/>
    <n v="803.5"/>
    <n v="55.18"/>
    <n v="297.36"/>
    <n v="1166.7"/>
    <n v="657.90000000000009"/>
    <n v="338"/>
    <n v="1231.4000000000001"/>
    <n v="5960.5999999999913"/>
    <n v="174.11"/>
    <n v="1678.39"/>
    <n v="338"/>
    <x v="77"/>
    <n v="2066"/>
    <n v="11"/>
  </r>
  <r>
    <s v="Wyandotte Creek"/>
    <d v="2066-12-31T00:00:00"/>
    <n v="42263.8"/>
    <n v="1306.2"/>
    <n v="569.4"/>
    <n v="118.9"/>
    <n v="2078.8000000000002"/>
    <n v="20453.600000000002"/>
    <n v="8150.6999999999989"/>
    <n v="429.9"/>
    <n v="337.7"/>
    <n v="23.4"/>
    <n v="673.3"/>
    <n v="52.1"/>
    <n v="307.27"/>
    <n v="641.30000000000007"/>
    <n v="783.80000000000007"/>
    <n v="310.29999999999995"/>
    <n v="1034.4000000000001"/>
    <n v="10501.100000000002"/>
    <n v="278.22000000000003"/>
    <n v="3460.63"/>
    <n v="310.29999999999995"/>
    <x v="77"/>
    <n v="2066"/>
    <n v="12"/>
  </r>
  <r>
    <s v="Wyandotte Creek"/>
    <d v="2067-01-31T00:00:00"/>
    <n v="20835.8"/>
    <n v="1483.6999999999998"/>
    <n v="646.29999999999995"/>
    <n v="133.30000000000001"/>
    <n v="2353.3000000000002"/>
    <n v="17442.7"/>
    <n v="4688.7"/>
    <n v="655.29999999999995"/>
    <n v="359.5"/>
    <n v="18.899999999999999"/>
    <n v="776.6"/>
    <n v="46.19"/>
    <n v="307.27"/>
    <n v="543.79999999999995"/>
    <n v="1073.2"/>
    <n v="281.29999999999995"/>
    <n v="1155"/>
    <n v="-5131.3999999999942"/>
    <n v="141.12"/>
    <n v="4673.91"/>
    <n v="281.29999999999995"/>
    <x v="77"/>
    <n v="2067"/>
    <n v="1"/>
  </r>
  <r>
    <s v="Wyandotte Creek"/>
    <d v="2067-02-28T00:00:00"/>
    <n v="36132.600000000006"/>
    <n v="2103.1999999999998"/>
    <n v="909.9"/>
    <n v="197.8"/>
    <n v="3359.1"/>
    <n v="16624.3"/>
    <n v="8427.1"/>
    <n v="246.7"/>
    <n v="131"/>
    <n v="18.899999999999999"/>
    <n v="0"/>
    <n v="40.83"/>
    <n v="277.52999999999997"/>
    <n v="656.1"/>
    <n v="1644.8999999999999"/>
    <n v="247.60000000000002"/>
    <n v="149.9"/>
    <n v="4662.0999999999949"/>
    <n v="521.42999999999995"/>
    <n v="3199.45"/>
    <n v="247.60000000000002"/>
    <x v="77"/>
    <n v="2067"/>
    <n v="2"/>
  </r>
  <r>
    <s v="Wyandotte Creek"/>
    <d v="2067-03-31T00:00:00"/>
    <n v="7123.7999999999993"/>
    <n v="3822.2000000000003"/>
    <n v="1376"/>
    <n v="573.4"/>
    <n v="6383.3"/>
    <n v="7316.5"/>
    <n v="1171.8999999999999"/>
    <n v="160"/>
    <n v="1037.4000000000001"/>
    <n v="22.5"/>
    <n v="0"/>
    <n v="51.55"/>
    <n v="307.27"/>
    <n v="1182.3"/>
    <n v="3213.3"/>
    <n v="348.3"/>
    <n v="1059.9000000000001"/>
    <n v="-12271.500000000004"/>
    <n v="186.83"/>
    <n v="4817.58"/>
    <n v="348.3"/>
    <x v="77"/>
    <n v="2067"/>
    <n v="3"/>
  </r>
  <r>
    <s v="Wyandotte Creek"/>
    <d v="2067-04-30T00:00:00"/>
    <n v="1075.3"/>
    <n v="3688.9"/>
    <n v="655.29999999999995"/>
    <n v="716.5"/>
    <n v="2901.1"/>
    <n v="1109.6000000000001"/>
    <n v="61.5"/>
    <n v="182.6"/>
    <n v="4042.8"/>
    <n v="22.5"/>
    <n v="0"/>
    <n v="73.88"/>
    <n v="297.36"/>
    <n v="1858.1999999999998"/>
    <n v="2547.1000000000004"/>
    <n v="462.20000000000005"/>
    <n v="4065.3"/>
    <n v="-3712.8999999999996"/>
    <n v="350.95"/>
    <n v="3230.59"/>
    <n v="462.20000000000005"/>
    <x v="77"/>
    <n v="2067"/>
    <n v="4"/>
  </r>
  <r>
    <s v="Wyandotte Creek"/>
    <d v="2067-05-31T00:00:00"/>
    <n v="669.69999999999993"/>
    <n v="5231"/>
    <n v="381.2"/>
    <n v="193.4"/>
    <n v="914.3"/>
    <n v="1463.1"/>
    <n v="76"/>
    <n v="587.5"/>
    <n v="7326.5"/>
    <n v="35"/>
    <n v="0"/>
    <n v="133.41"/>
    <n v="307.27"/>
    <n v="3391.3999999999996"/>
    <n v="2032.8999999999999"/>
    <n v="759.40000000000009"/>
    <n v="7361.5"/>
    <n v="-56.100000000002183"/>
    <n v="118.73"/>
    <n v="2283.67"/>
    <n v="759.40000000000009"/>
    <x v="77"/>
    <n v="2067"/>
    <n v="5"/>
  </r>
  <r>
    <s v="Wyandotte Creek"/>
    <d v="2067-06-30T00:00:00"/>
    <n v="0"/>
    <n v="6115"/>
    <n v="359.4"/>
    <n v="241.9"/>
    <n v="376.4"/>
    <n v="1451.2"/>
    <n v="0"/>
    <n v="485.3"/>
    <n v="7459.6"/>
    <n v="44"/>
    <n v="990.8"/>
    <n v="155.52000000000001"/>
    <n v="297.36"/>
    <n v="5051.3"/>
    <n v="1305.7"/>
    <n v="897.3"/>
    <n v="8494.4"/>
    <n v="362.60000000000036"/>
    <n v="552.22"/>
    <n v="1300.6600000000001"/>
    <n v="897.3"/>
    <x v="77"/>
    <n v="2067"/>
    <n v="6"/>
  </r>
  <r>
    <s v="Wyandotte Creek"/>
    <d v="2067-07-31T00:00:00"/>
    <n v="0"/>
    <n v="5730.5"/>
    <n v="378"/>
    <n v="650.5"/>
    <n v="97"/>
    <n v="1498.6"/>
    <n v="0"/>
    <n v="687.3"/>
    <n v="6697.6"/>
    <n v="62.9"/>
    <n v="689.5"/>
    <n v="181.39"/>
    <n v="307.27"/>
    <n v="5635.2"/>
    <n v="745.69999999999993"/>
    <n v="1047"/>
    <n v="7450"/>
    <n v="-544.79999999999563"/>
    <n v="1037.6099999999999"/>
    <n v="1130.43"/>
    <n v="1047"/>
    <x v="77"/>
    <n v="2067"/>
    <n v="7"/>
  </r>
  <r>
    <s v="Wyandotte Creek"/>
    <d v="2067-08-31T00:00:00"/>
    <n v="0"/>
    <n v="4640.5"/>
    <n v="381.5"/>
    <n v="515.20000000000005"/>
    <n v="47.5"/>
    <n v="1319.5"/>
    <n v="0"/>
    <n v="718.3"/>
    <n v="5244.4"/>
    <n v="78.2"/>
    <n v="0"/>
    <n v="164.65"/>
    <n v="307.27"/>
    <n v="4772.3"/>
    <n v="383.40000000000003"/>
    <n v="972.6"/>
    <n v="5322.5999999999995"/>
    <n v="-1327.1999999999989"/>
    <n v="625.07000000000005"/>
    <n v="1195.25"/>
    <n v="972.6"/>
    <x v="77"/>
    <n v="2067"/>
    <n v="8"/>
  </r>
  <r>
    <s v="Wyandotte Creek"/>
    <d v="2067-09-30T00:00:00"/>
    <n v="1729.1"/>
    <n v="3379.5"/>
    <n v="378.2"/>
    <n v="370.2"/>
    <n v="209.3"/>
    <n v="1058.1999999999998"/>
    <n v="208.79999999999998"/>
    <n v="335"/>
    <n v="2853.7"/>
    <n v="62.9"/>
    <n v="1328.3"/>
    <n v="131.91"/>
    <n v="297.36"/>
    <n v="3499.3"/>
    <n v="250.3"/>
    <n v="830.5"/>
    <n v="4244.8999999999996"/>
    <n v="865.30000000000109"/>
    <n v="265.18"/>
    <n v="1383.62"/>
    <n v="830.5"/>
    <x v="77"/>
    <n v="2067"/>
    <n v="9"/>
  </r>
  <r>
    <s v="Wyandotte Creek"/>
    <d v="2067-10-31T00:00:00"/>
    <n v="21584"/>
    <n v="2036.9"/>
    <n v="557.1"/>
    <n v="279.10000000000002"/>
    <n v="1210.9000000000001"/>
    <n v="5048.7999999999993"/>
    <n v="3676"/>
    <n v="453.6"/>
    <n v="2541.4"/>
    <n v="44"/>
    <n v="863.9"/>
    <n v="89.14"/>
    <n v="307.27"/>
    <n v="1877.9"/>
    <n v="438.1"/>
    <n v="565.6"/>
    <n v="3449.3"/>
    <n v="12336.599999999999"/>
    <n v="284.89999999999998"/>
    <n v="1730.78"/>
    <n v="565.6"/>
    <x v="78"/>
    <n v="2067"/>
    <n v="10"/>
  </r>
  <r>
    <s v="Wyandotte Creek"/>
    <d v="2067-11-30T00:00:00"/>
    <n v="11932.2"/>
    <n v="1906.5"/>
    <n v="812.1"/>
    <n v="176.9"/>
    <n v="2983.4"/>
    <n v="6249.2"/>
    <n v="1683.1"/>
    <n v="478.9"/>
    <n v="410.9"/>
    <n v="27.9"/>
    <n v="814.9"/>
    <n v="55.18"/>
    <n v="297.36"/>
    <n v="1029.7"/>
    <n v="1053.7"/>
    <n v="338"/>
    <n v="1253.7"/>
    <n v="-766.59999999999854"/>
    <n v="133.62"/>
    <n v="2518.38"/>
    <n v="338"/>
    <x v="78"/>
    <n v="2067"/>
    <n v="11"/>
  </r>
  <r>
    <s v="Wyandotte Creek"/>
    <d v="2067-12-31T00:00:00"/>
    <n v="25800.799999999999"/>
    <n v="1610.1"/>
    <n v="697.7"/>
    <n v="146.19999999999999"/>
    <n v="2562.4"/>
    <n v="10462.4"/>
    <n v="6128.6"/>
    <n v="429.9"/>
    <n v="355.6"/>
    <n v="23.4"/>
    <n v="807.8"/>
    <n v="52.1"/>
    <n v="307.27"/>
    <n v="721.7"/>
    <n v="1034.4000000000001"/>
    <n v="311.10000000000002"/>
    <n v="1186.8000000000002"/>
    <n v="5261.4999999999964"/>
    <n v="227.51"/>
    <n v="3123.34"/>
    <n v="311.10000000000002"/>
    <x v="78"/>
    <n v="2067"/>
    <n v="12"/>
  </r>
  <r>
    <s v="Wyandotte Creek"/>
    <d v="2068-01-31T00:00:00"/>
    <n v="29947"/>
    <n v="1306.1999999999998"/>
    <n v="568.79999999999995"/>
    <n v="118.1"/>
    <n v="2071.5"/>
    <n v="23718.800000000003"/>
    <n v="6700"/>
    <n v="655.29999999999995"/>
    <n v="348.8"/>
    <n v="18.899999999999999"/>
    <n v="761.2"/>
    <n v="46.19"/>
    <n v="307.27"/>
    <n v="434.9"/>
    <n v="989.4"/>
    <n v="281.39999999999998"/>
    <n v="1128.9000000000001"/>
    <n v="-3781.4000000000015"/>
    <n v="178.29"/>
    <n v="5223.12"/>
    <n v="281.39999999999998"/>
    <x v="78"/>
    <n v="2068"/>
    <n v="1"/>
  </r>
  <r>
    <s v="Wyandotte Creek"/>
    <d v="2068-02-29T00:00:00"/>
    <n v="13288.599999999999"/>
    <n v="2263.4"/>
    <n v="965"/>
    <n v="212.8"/>
    <n v="3607.4"/>
    <n v="5182.7"/>
    <n v="1460.2"/>
    <n v="250.8"/>
    <n v="199.9"/>
    <n v="18.899999999999999"/>
    <n v="0"/>
    <n v="41.53"/>
    <n v="287.45"/>
    <n v="690.8"/>
    <n v="1785.3999999999999"/>
    <n v="256.29999999999995"/>
    <n v="218.8"/>
    <n v="-178.29999999999927"/>
    <n v="89.23"/>
    <n v="3492.64"/>
    <n v="256.29999999999995"/>
    <x v="78"/>
    <n v="2068"/>
    <n v="2"/>
  </r>
  <r>
    <s v="Wyandotte Creek"/>
    <d v="2068-03-31T00:00:00"/>
    <n v="20070.300000000003"/>
    <n v="3288.7"/>
    <n v="1338.7"/>
    <n v="481.8"/>
    <n v="5760.3"/>
    <n v="8085.5"/>
    <n v="2648.1000000000004"/>
    <n v="159.9"/>
    <n v="104.6"/>
    <n v="22.5"/>
    <n v="0"/>
    <n v="51.55"/>
    <n v="307.27"/>
    <n v="927.5"/>
    <n v="2843"/>
    <n v="348.1"/>
    <n v="127.1"/>
    <n v="-1217.2999999999956"/>
    <n v="129.44999999999999"/>
    <n v="3924.04"/>
    <n v="348.1"/>
    <x v="78"/>
    <n v="2068"/>
    <n v="3"/>
  </r>
  <r>
    <s v="Wyandotte Creek"/>
    <d v="2068-04-30T00:00:00"/>
    <n v="7047.2000000000007"/>
    <n v="3456.8"/>
    <n v="1395.4"/>
    <n v="594.1"/>
    <n v="5120.7"/>
    <n v="4361.8"/>
    <n v="754.2"/>
    <n v="182.6"/>
    <n v="1497.9"/>
    <n v="22.5"/>
    <n v="0"/>
    <n v="73.88"/>
    <n v="297.36"/>
    <n v="895.2"/>
    <n v="3155.7"/>
    <n v="460.5"/>
    <n v="1520.4"/>
    <n v="-6837.4999999999982"/>
    <n v="75.73"/>
    <n v="3844.68"/>
    <n v="460.5"/>
    <x v="78"/>
    <n v="2068"/>
    <n v="4"/>
  </r>
  <r>
    <s v="Wyandotte Creek"/>
    <d v="2068-05-31T00:00:00"/>
    <n v="16639.099999999999"/>
    <n v="5027.7"/>
    <n v="1494.8"/>
    <n v="748.6"/>
    <n v="4195.3999999999996"/>
    <n v="4142.8999999999996"/>
    <n v="2950.3999999999996"/>
    <n v="587.5"/>
    <n v="3802.3"/>
    <n v="35"/>
    <n v="0"/>
    <n v="133.41"/>
    <n v="307.27"/>
    <n v="1729.1"/>
    <n v="4047.2"/>
    <n v="744.4"/>
    <n v="3837.3"/>
    <n v="2073.5999999999967"/>
    <n v="137.62"/>
    <n v="3012.56"/>
    <n v="744.4"/>
    <x v="78"/>
    <n v="2068"/>
    <n v="5"/>
  </r>
  <r>
    <s v="Wyandotte Creek"/>
    <d v="2068-06-30T00:00:00"/>
    <n v="6663.7999999999993"/>
    <n v="6181.8"/>
    <n v="1417.6"/>
    <n v="568.29999999999995"/>
    <n v="4186"/>
    <n v="2211.6"/>
    <n v="945.4"/>
    <n v="485.3"/>
    <n v="5771.4"/>
    <n v="44"/>
    <n v="884.3"/>
    <n v="155.52000000000001"/>
    <n v="297.36"/>
    <n v="3225.3999999999996"/>
    <n v="3524.7000000000003"/>
    <n v="883"/>
    <n v="6699.7"/>
    <n v="-1749.399999999996"/>
    <n v="286.39"/>
    <n v="2239.86"/>
    <n v="883"/>
    <x v="78"/>
    <n v="2068"/>
    <n v="6"/>
  </r>
  <r>
    <s v="Wyandotte Creek"/>
    <d v="2068-07-31T00:00:00"/>
    <n v="0"/>
    <n v="6176"/>
    <n v="630.1"/>
    <n v="671.3"/>
    <n v="1842.9"/>
    <n v="1645.4"/>
    <n v="0"/>
    <n v="687.3"/>
    <n v="7036.4"/>
    <n v="62.9"/>
    <n v="712.2"/>
    <n v="181.39"/>
    <n v="307.27"/>
    <n v="4740.8"/>
    <n v="2106.4"/>
    <n v="1050.8"/>
    <n v="7811.4999999999991"/>
    <n v="-2790.6999999999971"/>
    <n v="354.35"/>
    <n v="1582.63"/>
    <n v="1050.8"/>
    <x v="78"/>
    <n v="2068"/>
    <n v="7"/>
  </r>
  <r>
    <s v="Wyandotte Creek"/>
    <d v="2068-08-31T00:00:00"/>
    <n v="0"/>
    <n v="5096.3"/>
    <n v="422.3"/>
    <n v="523.79999999999995"/>
    <n v="906.4"/>
    <n v="1365"/>
    <n v="0"/>
    <n v="718.4"/>
    <n v="5309.2000000000007"/>
    <n v="78.2"/>
    <n v="0"/>
    <n v="164.65"/>
    <n v="307.27"/>
    <n v="4567.9000000000005"/>
    <n v="1052.1999999999998"/>
    <n v="989.5"/>
    <n v="5387.4000000000005"/>
    <n v="-2655.2000000000007"/>
    <n v="340.96"/>
    <n v="1328.62"/>
    <n v="989.5"/>
    <x v="78"/>
    <n v="2068"/>
    <n v="8"/>
  </r>
  <r>
    <s v="Wyandotte Creek"/>
    <d v="2068-09-30T00:00:00"/>
    <n v="438.6"/>
    <n v="2871.3"/>
    <n v="289.2"/>
    <n v="299"/>
    <n v="392.8"/>
    <n v="1105.9000000000003"/>
    <n v="46.6"/>
    <n v="335.5"/>
    <n v="2879.5"/>
    <n v="62.9"/>
    <n v="1321.4"/>
    <n v="131.91"/>
    <n v="297.36"/>
    <n v="2738.2"/>
    <n v="432"/>
    <n v="871.40000000000009"/>
    <n v="4263.7999999999993"/>
    <n v="233.20000000000073"/>
    <n v="331.89"/>
    <n v="1231.98"/>
    <n v="871.40000000000009"/>
    <x v="78"/>
    <n v="2068"/>
    <n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8">
  <r>
    <n v="1989"/>
    <n v="10"/>
    <x v="0"/>
    <s v="10/31/1989"/>
    <s v="10/31/1989_24:00"/>
    <n v="2277.2600000000002"/>
    <n v="2584.54"/>
    <n v="146.31"/>
    <n v="3733.26"/>
    <n v="4066.57"/>
    <n v="0"/>
    <n v="307.27"/>
    <n v="0"/>
    <n v="0"/>
    <n v="0"/>
    <n v="193.25"/>
    <n v="0"/>
    <n v="0"/>
    <n v="639.6"/>
    <n v="0"/>
    <n v="0"/>
    <n v="1343.87"/>
    <n v="1132.75"/>
    <n v="600.11"/>
    <n v="67.25"/>
    <n v="175.29"/>
    <n v="956.45"/>
    <n v="46.26"/>
    <n v="14.77"/>
    <n v="0"/>
    <n v="7.11"/>
    <n v="20.48"/>
  </r>
  <r>
    <n v="1989"/>
    <n v="11"/>
    <x v="0"/>
    <s v="11/30/1989"/>
    <s v="11/30/1989_24:00"/>
    <n v="2474.64"/>
    <n v="1111.33"/>
    <n v="120.71"/>
    <n v="3493.04"/>
    <n v="2587.7800000000002"/>
    <n v="0"/>
    <n v="297.36"/>
    <n v="0"/>
    <n v="0"/>
    <n v="0"/>
    <n v="153.74"/>
    <n v="0"/>
    <n v="0"/>
    <n v="891.68"/>
    <n v="0"/>
    <n v="0"/>
    <n v="1165.6500000000001"/>
    <n v="1121.46"/>
    <n v="570.4"/>
    <n v="65.989999999999995"/>
    <n v="182.48"/>
    <n v="833.67"/>
    <n v="20.78"/>
    <n v="34.51"/>
    <n v="0"/>
    <n v="5.5"/>
    <n v="16.37"/>
  </r>
  <r>
    <n v="1989"/>
    <n v="12"/>
    <x v="0"/>
    <s v="12/31/1989"/>
    <s v="12/31/1989_24:00"/>
    <n v="4746.8599999999997"/>
    <n v="1857.9"/>
    <n v="138.57"/>
    <n v="2342.73"/>
    <n v="2034.15"/>
    <n v="0"/>
    <n v="307.27"/>
    <n v="0"/>
    <n v="0"/>
    <n v="0"/>
    <n v="134.97999999999999"/>
    <n v="0"/>
    <n v="0"/>
    <n v="2842.28"/>
    <n v="0"/>
    <n v="0"/>
    <n v="1154.77"/>
    <n v="1211.98"/>
    <n v="595.48"/>
    <n v="77.28"/>
    <n v="197.43"/>
    <n v="944.86"/>
    <n v="14.37"/>
    <n v="27.14"/>
    <n v="0"/>
    <n v="5.35"/>
    <n v="14.37"/>
  </r>
  <r>
    <n v="1990"/>
    <n v="1"/>
    <x v="0"/>
    <s v="01/31/1990"/>
    <s v="01/31/1990_24:00"/>
    <n v="1697.8"/>
    <n v="9200.07"/>
    <n v="198.27"/>
    <n v="5061.2"/>
    <n v="12724.18"/>
    <n v="0"/>
    <n v="307.27"/>
    <n v="0"/>
    <n v="0"/>
    <n v="0"/>
    <n v="107.32"/>
    <n v="0"/>
    <n v="0"/>
    <n v="384.78"/>
    <n v="0"/>
    <n v="0"/>
    <n v="982.15"/>
    <n v="1257.49"/>
    <n v="610.92999999999995"/>
    <n v="72.44"/>
    <n v="205.53"/>
    <n v="794.09"/>
    <n v="3.73"/>
    <n v="49.28"/>
    <n v="0"/>
    <n v="6.5"/>
    <n v="11.33"/>
  </r>
  <r>
    <n v="1990"/>
    <n v="2"/>
    <x v="0"/>
    <s v="02/28/1990"/>
    <s v="02/28/1990_24:00"/>
    <n v="712.13"/>
    <n v="3876.84"/>
    <n v="105.72"/>
    <n v="4127.96"/>
    <n v="7175.06"/>
    <n v="0"/>
    <n v="277.52999999999997"/>
    <n v="0"/>
    <n v="0"/>
    <n v="0"/>
    <n v="92.44"/>
    <n v="0"/>
    <n v="0"/>
    <n v="2.5"/>
    <n v="0"/>
    <n v="0"/>
    <n v="885.09"/>
    <n v="1173.3"/>
    <n v="576.21"/>
    <n v="63.44"/>
    <n v="215.04"/>
    <n v="704.6"/>
    <n v="0.7"/>
    <n v="75.569999999999993"/>
    <n v="0"/>
    <n v="5.86"/>
    <n v="9.85"/>
  </r>
  <r>
    <n v="1990"/>
    <n v="3"/>
    <x v="0"/>
    <s v="03/31/1990"/>
    <s v="03/31/1990_24:00"/>
    <n v="3389.54"/>
    <n v="2164.92"/>
    <n v="106.56"/>
    <n v="3768.53"/>
    <n v="4376.66"/>
    <n v="0"/>
    <n v="307.27"/>
    <n v="0"/>
    <n v="0"/>
    <n v="0"/>
    <n v="104.84"/>
    <n v="0"/>
    <n v="0"/>
    <n v="1917.17"/>
    <n v="0"/>
    <n v="0"/>
    <n v="992.54"/>
    <n v="1329.37"/>
    <n v="617.25"/>
    <n v="77.180000000000007"/>
    <n v="269.55"/>
    <n v="799.77"/>
    <n v="0.57999999999999996"/>
    <n v="90.64"/>
    <n v="0"/>
    <n v="5.87"/>
    <n v="11.35"/>
  </r>
  <r>
    <n v="1990"/>
    <n v="4"/>
    <x v="0"/>
    <s v="04/30/1990"/>
    <s v="04/30/1990_24:00"/>
    <n v="7484.89"/>
    <n v="1935.53"/>
    <n v="141.51"/>
    <n v="2881.97"/>
    <n v="1658.54"/>
    <n v="0"/>
    <n v="297.36"/>
    <n v="0"/>
    <n v="0"/>
    <n v="0"/>
    <n v="260.64"/>
    <n v="0"/>
    <n v="0"/>
    <n v="4774.1000000000004"/>
    <n v="0"/>
    <n v="0"/>
    <n v="1219.29"/>
    <n v="1256.68"/>
    <n v="614.04999999999995"/>
    <n v="82.26"/>
    <n v="279.62"/>
    <n v="1004.51"/>
    <n v="39"/>
    <n v="18.239999999999998"/>
    <n v="0"/>
    <n v="13.55"/>
    <n v="28.07"/>
  </r>
  <r>
    <n v="1990"/>
    <n v="5"/>
    <x v="0"/>
    <s v="05/31/1990"/>
    <s v="05/31/1990_24:00"/>
    <n v="6323.48"/>
    <n v="2075.1999999999998"/>
    <n v="164.71"/>
    <n v="3727.88"/>
    <n v="3191.96"/>
    <n v="0"/>
    <n v="307.27"/>
    <n v="0"/>
    <n v="0"/>
    <n v="0"/>
    <n v="316.52"/>
    <n v="0"/>
    <n v="0"/>
    <n v="4467.32"/>
    <n v="0"/>
    <n v="0"/>
    <n v="1453.54"/>
    <n v="1210.47"/>
    <n v="617.39"/>
    <n v="75.11"/>
    <n v="212.69"/>
    <n v="973.39"/>
    <n v="34.64"/>
    <n v="31.36"/>
    <n v="0"/>
    <n v="21.9"/>
    <n v="39.57"/>
  </r>
  <r>
    <n v="1990"/>
    <n v="6"/>
    <x v="0"/>
    <s v="06/30/1990"/>
    <s v="06/30/1990_24:00"/>
    <n v="7105.34"/>
    <n v="1321.5"/>
    <n v="84.11"/>
    <n v="3442.12"/>
    <n v="3103.99"/>
    <n v="0"/>
    <n v="297.36"/>
    <n v="0"/>
    <n v="0"/>
    <n v="0"/>
    <n v="338.82"/>
    <n v="0"/>
    <n v="0"/>
    <n v="6242.04"/>
    <n v="0"/>
    <n v="0"/>
    <n v="1429.66"/>
    <n v="1160.93"/>
    <n v="599.63"/>
    <n v="84.85"/>
    <n v="304.85000000000002"/>
    <n v="965.67"/>
    <n v="49.05"/>
    <n v="29.44"/>
    <n v="0"/>
    <n v="20.69"/>
    <n v="45.57"/>
  </r>
  <r>
    <n v="1990"/>
    <n v="7"/>
    <x v="0"/>
    <s v="07/31/1990"/>
    <s v="07/31/1990_24:00"/>
    <n v="8111.35"/>
    <n v="2039.22"/>
    <n v="165.84"/>
    <n v="2416.8200000000002"/>
    <n v="1996.94"/>
    <n v="0"/>
    <n v="307.27"/>
    <n v="0"/>
    <n v="0"/>
    <n v="0"/>
    <n v="425.73"/>
    <n v="0"/>
    <n v="0"/>
    <n v="6724.47"/>
    <n v="0"/>
    <n v="0"/>
    <n v="1606.49"/>
    <n v="1132.77"/>
    <n v="635.29"/>
    <n v="76.03"/>
    <n v="272.51"/>
    <n v="1124.6600000000001"/>
    <n v="80.819999999999993"/>
    <n v="11.99"/>
    <n v="0"/>
    <n v="21.4"/>
    <n v="54.89"/>
  </r>
  <r>
    <n v="1990"/>
    <n v="8"/>
    <x v="0"/>
    <s v="08/31/1990"/>
    <s v="08/31/1990_24:00"/>
    <n v="6196.44"/>
    <n v="2388.67"/>
    <n v="214.24"/>
    <n v="2605.34"/>
    <n v="2087.37"/>
    <n v="0"/>
    <n v="307.27"/>
    <n v="0"/>
    <n v="0"/>
    <n v="0"/>
    <n v="439.77"/>
    <n v="0"/>
    <n v="0"/>
    <n v="4270.59"/>
    <n v="0"/>
    <n v="0"/>
    <n v="1515.63"/>
    <n v="1120.53"/>
    <n v="638.05999999999995"/>
    <n v="69.540000000000006"/>
    <n v="215.99"/>
    <n v="1160.42"/>
    <n v="82.52"/>
    <n v="8.51"/>
    <n v="0"/>
    <n v="18.18"/>
    <n v="55.52"/>
  </r>
  <r>
    <n v="1990"/>
    <n v="9"/>
    <x v="0"/>
    <s v="09/30/1990"/>
    <s v="09/30/1990_24:00"/>
    <n v="4936.72"/>
    <n v="1812.04"/>
    <n v="96.98"/>
    <n v="2702.5"/>
    <n v="1578.91"/>
    <n v="0"/>
    <n v="297.36"/>
    <n v="0"/>
    <n v="0"/>
    <n v="0"/>
    <n v="400.31"/>
    <n v="0"/>
    <n v="0"/>
    <n v="3144.06"/>
    <n v="0"/>
    <n v="0"/>
    <n v="1550.5"/>
    <n v="1033.07"/>
    <n v="581.66999999999996"/>
    <n v="60.66"/>
    <n v="276.18"/>
    <n v="962.1"/>
    <n v="62.91"/>
    <n v="10.51"/>
    <n v="0"/>
    <n v="6.61"/>
    <n v="50"/>
  </r>
  <r>
    <n v="1990"/>
    <n v="10"/>
    <x v="1"/>
    <s v="10/31/1990"/>
    <s v="10/31/1990_24:00"/>
    <n v="4690.63"/>
    <n v="1578.81"/>
    <n v="109.87"/>
    <n v="2790.2"/>
    <n v="1603.63"/>
    <n v="0"/>
    <n v="307.27"/>
    <n v="0"/>
    <n v="0"/>
    <n v="0"/>
    <n v="346.25"/>
    <n v="0"/>
    <n v="0"/>
    <n v="2875.48"/>
    <n v="0"/>
    <n v="0"/>
    <n v="1425.41"/>
    <n v="1035.74"/>
    <n v="586.76"/>
    <n v="65.930000000000007"/>
    <n v="211.4"/>
    <n v="922.75"/>
    <n v="47.15"/>
    <n v="12.29"/>
    <n v="0"/>
    <n v="8.43"/>
    <n v="38.75"/>
  </r>
  <r>
    <n v="1990"/>
    <n v="11"/>
    <x v="1"/>
    <s v="11/30/1990"/>
    <s v="11/30/1990_24:00"/>
    <n v="3019.26"/>
    <n v="1329.82"/>
    <n v="114.81"/>
    <n v="2631.33"/>
    <n v="1646.02"/>
    <n v="0"/>
    <n v="297.36"/>
    <n v="0"/>
    <n v="0"/>
    <n v="0"/>
    <n v="180.62"/>
    <n v="0"/>
    <n v="0"/>
    <n v="1188.53"/>
    <n v="0"/>
    <n v="0"/>
    <n v="1215.4000000000001"/>
    <n v="1043.73"/>
    <n v="525.55999999999995"/>
    <n v="58.46"/>
    <n v="161.58000000000001"/>
    <n v="870.18"/>
    <n v="17.760000000000002"/>
    <n v="31.18"/>
    <n v="0"/>
    <n v="5.88"/>
    <n v="19.260000000000002"/>
  </r>
  <r>
    <n v="1990"/>
    <n v="12"/>
    <x v="1"/>
    <s v="12/31/1990"/>
    <s v="12/31/1990_24:00"/>
    <n v="2354.84"/>
    <n v="2088.98"/>
    <n v="253.79"/>
    <n v="2445.65"/>
    <n v="2295.08"/>
    <n v="0"/>
    <n v="307.27"/>
    <n v="0"/>
    <n v="0"/>
    <n v="0"/>
    <n v="132.86000000000001"/>
    <n v="0"/>
    <n v="0"/>
    <n v="684.35"/>
    <n v="0"/>
    <n v="0"/>
    <n v="1139.98"/>
    <n v="1065.94"/>
    <n v="525.15"/>
    <n v="69.349999999999994"/>
    <n v="165.23"/>
    <n v="793.88"/>
    <n v="11.78"/>
    <n v="18.170000000000002"/>
    <n v="0"/>
    <n v="5.56"/>
    <n v="14.09"/>
  </r>
  <r>
    <n v="1991"/>
    <n v="1"/>
    <x v="1"/>
    <s v="01/31/1991"/>
    <s v="01/31/1991_24:00"/>
    <n v="3849.87"/>
    <n v="799.7"/>
    <n v="109.37"/>
    <n v="3121.35"/>
    <n v="1879.62"/>
    <n v="0"/>
    <n v="307.27"/>
    <n v="0"/>
    <n v="0"/>
    <n v="0"/>
    <n v="126.65"/>
    <n v="0"/>
    <n v="0"/>
    <n v="2177.85"/>
    <n v="0"/>
    <n v="0"/>
    <n v="1101.1500000000001"/>
    <n v="1126.83"/>
    <n v="519.44000000000005"/>
    <n v="65.41"/>
    <n v="195.1"/>
    <n v="722.43"/>
    <n v="2.1800000000000002"/>
    <n v="57.95"/>
    <n v="0"/>
    <n v="5.62"/>
    <n v="13.52"/>
  </r>
  <r>
    <n v="1991"/>
    <n v="2"/>
    <x v="1"/>
    <s v="02/28/1991"/>
    <s v="02/28/1991_24:00"/>
    <n v="2261.4699999999998"/>
    <n v="2732.47"/>
    <n v="125.31"/>
    <n v="2851.92"/>
    <n v="4190.4799999999996"/>
    <n v="0"/>
    <n v="277.52999999999997"/>
    <n v="0"/>
    <n v="0"/>
    <n v="0"/>
    <n v="118.51"/>
    <n v="0"/>
    <n v="0"/>
    <n v="1164.17"/>
    <n v="0"/>
    <n v="0"/>
    <n v="956.29"/>
    <n v="1029.27"/>
    <n v="469.45"/>
    <n v="64.66"/>
    <n v="197.69"/>
    <n v="686.17"/>
    <n v="6.37"/>
    <n v="57.14"/>
    <n v="0"/>
    <n v="4.7699999999999996"/>
    <n v="12.54"/>
  </r>
  <r>
    <n v="1991"/>
    <n v="3"/>
    <x v="1"/>
    <s v="03/31/1991"/>
    <s v="03/31/1991_24:00"/>
    <n v="585.21"/>
    <n v="27771.73"/>
    <n v="297.94"/>
    <n v="6148.33"/>
    <n v="33048.519999999997"/>
    <n v="0"/>
    <n v="307.27"/>
    <n v="0"/>
    <n v="0"/>
    <n v="0"/>
    <n v="91.88"/>
    <n v="0"/>
    <n v="0"/>
    <n v="14.3"/>
    <n v="0"/>
    <n v="0"/>
    <n v="914.28"/>
    <n v="1272.47"/>
    <n v="649.97"/>
    <n v="74.88"/>
    <n v="201.69"/>
    <n v="713.37"/>
    <n v="0.12"/>
    <n v="82.39"/>
    <n v="0"/>
    <n v="9.7100000000000009"/>
    <n v="9.6999999999999993"/>
  </r>
  <r>
    <n v="1991"/>
    <n v="4"/>
    <x v="1"/>
    <s v="04/30/1991"/>
    <s v="04/30/1991_24:00"/>
    <n v="5208.08"/>
    <n v="2829.91"/>
    <n v="50.59"/>
    <n v="4772.1099999999997"/>
    <n v="4323.8100000000004"/>
    <n v="0"/>
    <n v="297.36"/>
    <n v="0"/>
    <n v="0"/>
    <n v="0"/>
    <n v="124.35"/>
    <n v="0"/>
    <n v="0"/>
    <n v="2079.71"/>
    <n v="0"/>
    <n v="0"/>
    <n v="952.37"/>
    <n v="1292.55"/>
    <n v="635.16"/>
    <n v="83.82"/>
    <n v="332.56"/>
    <n v="721.57"/>
    <n v="0.16"/>
    <n v="122.77"/>
    <n v="0"/>
    <n v="8.32"/>
    <n v="13.67"/>
  </r>
  <r>
    <n v="1991"/>
    <n v="5"/>
    <x v="1"/>
    <s v="05/31/1991"/>
    <s v="05/31/1991_24:00"/>
    <n v="7959.11"/>
    <n v="1601.57"/>
    <n v="76.13"/>
    <n v="3222.98"/>
    <n v="2241.1"/>
    <n v="0"/>
    <n v="307.27"/>
    <n v="0"/>
    <n v="0"/>
    <n v="0"/>
    <n v="300.12"/>
    <n v="0"/>
    <n v="0"/>
    <n v="5791.8"/>
    <n v="0"/>
    <n v="0"/>
    <n v="1277.8800000000001"/>
    <n v="1273.8900000000001"/>
    <n v="594.21"/>
    <n v="77.37"/>
    <n v="302"/>
    <n v="989.69"/>
    <n v="22.67"/>
    <n v="59.86"/>
    <n v="0"/>
    <n v="24.22"/>
    <n v="39.130000000000003"/>
  </r>
  <r>
    <n v="1991"/>
    <n v="6"/>
    <x v="1"/>
    <s v="06/30/1991"/>
    <s v="06/30/1991_24:00"/>
    <n v="8948.24"/>
    <n v="2136.25"/>
    <n v="127.24"/>
    <n v="2482.34"/>
    <n v="1993.62"/>
    <n v="0"/>
    <n v="297.36"/>
    <n v="0"/>
    <n v="0"/>
    <n v="0"/>
    <n v="375.69"/>
    <n v="0"/>
    <n v="0"/>
    <n v="6959.61"/>
    <n v="0"/>
    <n v="0"/>
    <n v="1420.22"/>
    <n v="1202.18"/>
    <n v="572.6"/>
    <n v="75.86"/>
    <n v="266.17"/>
    <n v="1104.48"/>
    <n v="45.55"/>
    <n v="17.7"/>
    <n v="0"/>
    <n v="19.989999999999998"/>
    <n v="48.27"/>
  </r>
  <r>
    <n v="1991"/>
    <n v="7"/>
    <x v="1"/>
    <s v="07/31/1991"/>
    <s v="07/31/1991_24:00"/>
    <n v="8509.18"/>
    <n v="1815.29"/>
    <n v="123.43"/>
    <n v="2454.9899999999998"/>
    <n v="1976.75"/>
    <n v="0"/>
    <n v="307.27"/>
    <n v="0"/>
    <n v="0"/>
    <n v="0"/>
    <n v="422.12"/>
    <n v="0"/>
    <n v="0"/>
    <n v="6769.34"/>
    <n v="0"/>
    <n v="0"/>
    <n v="1381.26"/>
    <n v="1236.26"/>
    <n v="592.05999999999995"/>
    <n v="83.37"/>
    <n v="246.02"/>
    <n v="1146.67"/>
    <n v="43.67"/>
    <n v="20.69"/>
    <n v="0"/>
    <n v="21.14"/>
    <n v="54.01"/>
  </r>
  <r>
    <n v="1991"/>
    <n v="8"/>
    <x v="1"/>
    <s v="08/31/1991"/>
    <s v="08/31/1991_24:00"/>
    <n v="6680.22"/>
    <n v="1635.65"/>
    <n v="122.86"/>
    <n v="2199.9899999999998"/>
    <n v="1854.1"/>
    <n v="0"/>
    <n v="307.27"/>
    <n v="0"/>
    <n v="0"/>
    <n v="0"/>
    <n v="415.37"/>
    <n v="0"/>
    <n v="0"/>
    <n v="5030.92"/>
    <n v="0"/>
    <n v="0"/>
    <n v="1300.18"/>
    <n v="1293.99"/>
    <n v="599.45000000000005"/>
    <n v="67.930000000000007"/>
    <n v="221.56"/>
    <n v="1233.81"/>
    <n v="46.18"/>
    <n v="14.42"/>
    <n v="0"/>
    <n v="18.52"/>
    <n v="51.96"/>
  </r>
  <r>
    <n v="1991"/>
    <n v="9"/>
    <x v="1"/>
    <s v="09/30/1991"/>
    <s v="09/30/1991_24:00"/>
    <n v="5334.34"/>
    <n v="2395.37"/>
    <n v="178.02"/>
    <n v="1863.55"/>
    <n v="1724.71"/>
    <n v="0"/>
    <n v="297.36"/>
    <n v="0"/>
    <n v="0"/>
    <n v="0"/>
    <n v="395.7"/>
    <n v="0"/>
    <n v="0"/>
    <n v="3340.78"/>
    <n v="0"/>
    <n v="0"/>
    <n v="1230.26"/>
    <n v="1204.55"/>
    <n v="563.44000000000005"/>
    <n v="64.53"/>
    <n v="220.2"/>
    <n v="1072.3599999999999"/>
    <n v="64.37"/>
    <n v="10.35"/>
    <n v="0"/>
    <n v="7.53"/>
    <n v="49.38"/>
  </r>
  <r>
    <n v="1991"/>
    <n v="10"/>
    <x v="2"/>
    <s v="10/31/1991"/>
    <s v="10/31/1991_24:00"/>
    <n v="5409.17"/>
    <n v="2077.9499999999998"/>
    <n v="163.21"/>
    <n v="2122.27"/>
    <n v="2182.11"/>
    <n v="0"/>
    <n v="307.27"/>
    <n v="0"/>
    <n v="0"/>
    <n v="0"/>
    <n v="310.92"/>
    <n v="0"/>
    <n v="0"/>
    <n v="3557.68"/>
    <n v="0"/>
    <n v="0"/>
    <n v="1026.1400000000001"/>
    <n v="1282.78"/>
    <n v="567.24"/>
    <n v="66.13"/>
    <n v="209.9"/>
    <n v="1026.04"/>
    <n v="23.49"/>
    <n v="22.33"/>
    <n v="0"/>
    <n v="9.25"/>
    <n v="35.01"/>
  </r>
  <r>
    <n v="1991"/>
    <n v="11"/>
    <x v="2"/>
    <s v="11/30/1991"/>
    <s v="11/30/1991_24:00"/>
    <n v="2802.61"/>
    <n v="1145.77"/>
    <n v="113.51"/>
    <n v="2134.17"/>
    <n v="1439.88"/>
    <n v="0"/>
    <n v="297.36"/>
    <n v="0"/>
    <n v="0"/>
    <n v="0"/>
    <n v="157.58000000000001"/>
    <n v="0"/>
    <n v="0"/>
    <n v="719.66"/>
    <n v="0"/>
    <n v="0"/>
    <n v="797.76"/>
    <n v="1273.47"/>
    <n v="492.25"/>
    <n v="53.58"/>
    <n v="145.55000000000001"/>
    <n v="858.24"/>
    <n v="0.08"/>
    <n v="37.270000000000003"/>
    <n v="0"/>
    <n v="7.56"/>
    <n v="16.87"/>
  </r>
  <r>
    <n v="1991"/>
    <n v="12"/>
    <x v="2"/>
    <s v="12/31/1991"/>
    <s v="12/31/1991_24:00"/>
    <n v="2930.88"/>
    <n v="2227.63"/>
    <n v="194.46"/>
    <n v="2036.77"/>
    <n v="3174.16"/>
    <n v="0"/>
    <n v="307.27"/>
    <n v="0"/>
    <n v="0"/>
    <n v="0"/>
    <n v="118.89"/>
    <n v="0"/>
    <n v="0"/>
    <n v="1668.5"/>
    <n v="0"/>
    <n v="0"/>
    <n v="800.7"/>
    <n v="1289.17"/>
    <n v="511.38"/>
    <n v="69.680000000000007"/>
    <n v="179.96"/>
    <n v="873.32"/>
    <n v="0.08"/>
    <n v="33.450000000000003"/>
    <n v="0"/>
    <n v="6.71"/>
    <n v="12.55"/>
  </r>
  <r>
    <n v="1992"/>
    <n v="1"/>
    <x v="2"/>
    <s v="01/31/1992"/>
    <s v="01/31/1992_24:00"/>
    <n v="730.3"/>
    <n v="5924.51"/>
    <n v="132.77000000000001"/>
    <n v="3477.32"/>
    <n v="9177.31"/>
    <n v="0"/>
    <n v="307.27"/>
    <n v="0"/>
    <n v="0"/>
    <n v="0"/>
    <n v="101.11"/>
    <n v="0"/>
    <n v="0"/>
    <n v="253.4"/>
    <n v="0"/>
    <n v="0"/>
    <n v="754.56"/>
    <n v="1314.84"/>
    <n v="505.82"/>
    <n v="61.02"/>
    <n v="159.12"/>
    <n v="752.74"/>
    <n v="0.01"/>
    <n v="67.5"/>
    <n v="0"/>
    <n v="6.26"/>
    <n v="10.68"/>
  </r>
  <r>
    <n v="1992"/>
    <n v="2"/>
    <x v="2"/>
    <s v="02/29/1992"/>
    <s v="02/29/1992_24:00"/>
    <n v="1000.39"/>
    <n v="18964.46"/>
    <n v="243.81"/>
    <n v="4614.5"/>
    <n v="22837.59"/>
    <n v="0"/>
    <n v="287.45"/>
    <n v="0"/>
    <n v="0"/>
    <n v="0"/>
    <n v="86.57"/>
    <n v="0"/>
    <n v="0"/>
    <n v="96.54"/>
    <n v="0"/>
    <n v="0"/>
    <n v="687.19"/>
    <n v="1319.77"/>
    <n v="560.84"/>
    <n v="65.52"/>
    <n v="163.87"/>
    <n v="705.23"/>
    <n v="0.01"/>
    <n v="84.76"/>
    <n v="0"/>
    <n v="7.83"/>
    <n v="9.1199999999999992"/>
  </r>
  <r>
    <n v="1992"/>
    <n v="3"/>
    <x v="2"/>
    <s v="03/31/1992"/>
    <s v="03/31/1992_24:00"/>
    <n v="1081.82"/>
    <n v="7259.68"/>
    <n v="109.36"/>
    <n v="4853.4399999999996"/>
    <n v="11451.47"/>
    <n v="0"/>
    <n v="307.27"/>
    <n v="0"/>
    <n v="0"/>
    <n v="0"/>
    <n v="90.43"/>
    <n v="0"/>
    <n v="0"/>
    <n v="153.09"/>
    <n v="0"/>
    <n v="0"/>
    <n v="768.31"/>
    <n v="1451.03"/>
    <n v="616.63"/>
    <n v="64.66"/>
    <n v="248.18"/>
    <n v="751.09"/>
    <n v="0.01"/>
    <n v="122.09"/>
    <n v="0"/>
    <n v="8.7799999999999994"/>
    <n v="9.61"/>
  </r>
  <r>
    <n v="1992"/>
    <n v="4"/>
    <x v="2"/>
    <s v="04/30/1992"/>
    <s v="04/30/1992_24:00"/>
    <n v="4941.99"/>
    <n v="1552.63"/>
    <n v="77.540000000000006"/>
    <n v="3661.27"/>
    <n v="3220.57"/>
    <n v="0"/>
    <n v="297.36"/>
    <n v="0"/>
    <n v="0"/>
    <n v="0"/>
    <n v="137.56"/>
    <n v="0"/>
    <n v="0"/>
    <n v="2621.56"/>
    <n v="0"/>
    <n v="0"/>
    <n v="778.52"/>
    <n v="1447.58"/>
    <n v="547.88"/>
    <n v="74.75"/>
    <n v="293.14999999999998"/>
    <n v="795.11"/>
    <n v="0.01"/>
    <n v="117.76"/>
    <n v="0"/>
    <n v="9.0299999999999994"/>
    <n v="14.89"/>
  </r>
  <r>
    <n v="1992"/>
    <n v="5"/>
    <x v="2"/>
    <s v="05/31/1992"/>
    <s v="05/31/1992_24:00"/>
    <n v="10298.5"/>
    <n v="1950.24"/>
    <n v="111.14"/>
    <n v="2262.1999999999998"/>
    <n v="2177.61"/>
    <n v="0"/>
    <n v="307.27"/>
    <n v="0"/>
    <n v="0"/>
    <n v="0"/>
    <n v="384.67"/>
    <n v="0"/>
    <n v="0"/>
    <n v="8495.4699999999993"/>
    <n v="0"/>
    <n v="0"/>
    <n v="1161.42"/>
    <n v="1402.21"/>
    <n v="605.29999999999995"/>
    <n v="92.02"/>
    <n v="316.86"/>
    <n v="1083.8900000000001"/>
    <n v="36.97"/>
    <n v="38.72"/>
    <n v="0"/>
    <n v="24.29"/>
    <n v="50.72"/>
  </r>
  <r>
    <n v="1992"/>
    <n v="6"/>
    <x v="2"/>
    <s v="06/30/1992"/>
    <s v="06/30/1992_24:00"/>
    <n v="8538.02"/>
    <n v="1887.11"/>
    <n v="126.02"/>
    <n v="2275.33"/>
    <n v="1930.55"/>
    <n v="0"/>
    <n v="297.36"/>
    <n v="0"/>
    <n v="0"/>
    <n v="0"/>
    <n v="401.04"/>
    <n v="0"/>
    <n v="0"/>
    <n v="6511.25"/>
    <n v="0"/>
    <n v="0"/>
    <n v="1171.3"/>
    <n v="1268.42"/>
    <n v="552.84"/>
    <n v="85.02"/>
    <n v="230.07"/>
    <n v="1149.8699999999999"/>
    <n v="22.94"/>
    <n v="18.27"/>
    <n v="0"/>
    <n v="23.96"/>
    <n v="50.9"/>
  </r>
  <r>
    <n v="1992"/>
    <n v="7"/>
    <x v="2"/>
    <s v="07/31/1992"/>
    <s v="07/31/1992_24:00"/>
    <n v="8364.44"/>
    <n v="2112.14"/>
    <n v="281.89"/>
    <n v="1737.75"/>
    <n v="2088.25"/>
    <n v="0"/>
    <n v="307.27"/>
    <n v="0"/>
    <n v="0"/>
    <n v="0"/>
    <n v="440"/>
    <n v="0"/>
    <n v="0"/>
    <n v="6903.9"/>
    <n v="0"/>
    <n v="0"/>
    <n v="1238.73"/>
    <n v="1380.99"/>
    <n v="577.30999999999995"/>
    <n v="76.97"/>
    <n v="242.74"/>
    <n v="1302.9100000000001"/>
    <n v="64.349999999999994"/>
    <n v="11.96"/>
    <n v="0"/>
    <n v="22.24"/>
    <n v="56.11"/>
  </r>
  <r>
    <n v="1992"/>
    <n v="8"/>
    <x v="2"/>
    <s v="08/31/1992"/>
    <s v="08/31/1992_24:00"/>
    <n v="7124.52"/>
    <n v="2043.9"/>
    <n v="202.66"/>
    <n v="1647.63"/>
    <n v="1940.22"/>
    <n v="0"/>
    <n v="307.27"/>
    <n v="0"/>
    <n v="0"/>
    <n v="0"/>
    <n v="449.66"/>
    <n v="0"/>
    <n v="0"/>
    <n v="5719.48"/>
    <n v="0"/>
    <n v="0"/>
    <n v="1253.8"/>
    <n v="1339.93"/>
    <n v="594.34"/>
    <n v="62.13"/>
    <n v="224.03"/>
    <n v="1277.42"/>
    <n v="78.59"/>
    <n v="8.75"/>
    <n v="0"/>
    <n v="19.239999999999998"/>
    <n v="56.6"/>
  </r>
  <r>
    <n v="1992"/>
    <n v="9"/>
    <x v="2"/>
    <s v="09/30/1992"/>
    <s v="09/30/1992_24:00"/>
    <n v="6133.72"/>
    <n v="2151.98"/>
    <n v="201.1"/>
    <n v="1520.31"/>
    <n v="1609.99"/>
    <n v="0"/>
    <n v="297.36"/>
    <n v="0"/>
    <n v="0"/>
    <n v="0"/>
    <n v="384.12"/>
    <n v="0"/>
    <n v="0"/>
    <n v="4375.37"/>
    <n v="0"/>
    <n v="0"/>
    <n v="1128.54"/>
    <n v="1283.72"/>
    <n v="545.78"/>
    <n v="68"/>
    <n v="250.74"/>
    <n v="1147.8499999999999"/>
    <n v="66.55"/>
    <n v="13.09"/>
    <n v="0"/>
    <n v="9.56"/>
    <n v="48.01"/>
  </r>
  <r>
    <n v="1992"/>
    <n v="10"/>
    <x v="3"/>
    <s v="10/31/1992"/>
    <s v="10/31/1992_24:00"/>
    <n v="4102.1099999999997"/>
    <n v="2115.0300000000002"/>
    <n v="169.66"/>
    <n v="1943.59"/>
    <n v="2223.75"/>
    <n v="0"/>
    <n v="307.27"/>
    <n v="0"/>
    <n v="0"/>
    <n v="0"/>
    <n v="298.70999999999998"/>
    <n v="0"/>
    <n v="0"/>
    <n v="2156.9299999999998"/>
    <n v="0"/>
    <n v="0"/>
    <n v="892.72"/>
    <n v="1318.16"/>
    <n v="544.61"/>
    <n v="64.22"/>
    <n v="170.2"/>
    <n v="1094.8"/>
    <n v="35.450000000000003"/>
    <n v="8.74"/>
    <n v="0"/>
    <n v="10.33"/>
    <n v="32.659999999999997"/>
  </r>
  <r>
    <n v="1992"/>
    <n v="11"/>
    <x v="3"/>
    <s v="11/30/1992"/>
    <s v="11/30/1992_24:00"/>
    <n v="2705.81"/>
    <n v="1101.8900000000001"/>
    <n v="103.16"/>
    <n v="2042.05"/>
    <n v="1769.28"/>
    <n v="0"/>
    <n v="297.36"/>
    <n v="0"/>
    <n v="0"/>
    <n v="0"/>
    <n v="157.87"/>
    <n v="0"/>
    <n v="0"/>
    <n v="1105.24"/>
    <n v="0"/>
    <n v="0"/>
    <n v="826.42"/>
    <n v="1252.31"/>
    <n v="465.57"/>
    <n v="54.03"/>
    <n v="170.06"/>
    <n v="896.04"/>
    <n v="9.66"/>
    <n v="28.3"/>
    <n v="0"/>
    <n v="8.44"/>
    <n v="16.86"/>
  </r>
  <r>
    <n v="1992"/>
    <n v="12"/>
    <x v="3"/>
    <s v="12/31/1992"/>
    <s v="12/31/1992_24:00"/>
    <n v="1061.49"/>
    <n v="7962.82"/>
    <n v="269.54000000000002"/>
    <n v="3112.57"/>
    <n v="10817.29"/>
    <n v="0"/>
    <n v="307.27"/>
    <n v="0"/>
    <n v="0"/>
    <n v="0"/>
    <n v="113.8"/>
    <n v="0"/>
    <n v="0"/>
    <n v="541.27"/>
    <n v="0"/>
    <n v="0"/>
    <n v="735.3"/>
    <n v="1358.4"/>
    <n v="484.38"/>
    <n v="59.53"/>
    <n v="153.53"/>
    <n v="844.22"/>
    <n v="0.77"/>
    <n v="43.61"/>
    <n v="0"/>
    <n v="8.9499999999999993"/>
    <n v="12.01"/>
  </r>
  <r>
    <n v="1993"/>
    <n v="1"/>
    <x v="3"/>
    <s v="01/31/1993"/>
    <s v="01/31/1993_24:00"/>
    <n v="1183.3499999999999"/>
    <n v="33755.29"/>
    <n v="324.77999999999997"/>
    <n v="6976.78"/>
    <n v="40226.800000000003"/>
    <n v="0"/>
    <n v="307.27"/>
    <n v="0"/>
    <n v="0"/>
    <n v="0"/>
    <n v="116.1"/>
    <n v="0"/>
    <n v="0"/>
    <n v="466.57"/>
    <n v="0"/>
    <n v="0"/>
    <n v="718.77"/>
    <n v="1536.03"/>
    <n v="667.21"/>
    <n v="75.17"/>
    <n v="184.64"/>
    <n v="793.82"/>
    <n v="0.01"/>
    <n v="98.66"/>
    <n v="0"/>
    <n v="14.35"/>
    <n v="12.26"/>
  </r>
  <r>
    <n v="1993"/>
    <n v="2"/>
    <x v="3"/>
    <s v="02/28/1993"/>
    <s v="02/28/1993_24:00"/>
    <n v="1282.98"/>
    <n v="17877.72"/>
    <n v="162.99"/>
    <n v="6019.43"/>
    <n v="22954.82"/>
    <n v="0"/>
    <n v="277.52999999999997"/>
    <n v="0"/>
    <n v="0"/>
    <n v="0"/>
    <n v="94.46"/>
    <n v="0"/>
    <n v="0"/>
    <n v="56.1"/>
    <n v="0"/>
    <n v="0"/>
    <n v="709.95"/>
    <n v="1432.84"/>
    <n v="611.19000000000005"/>
    <n v="62.89"/>
    <n v="224.4"/>
    <n v="731.14"/>
    <n v="0.01"/>
    <n v="115.18"/>
    <n v="0"/>
    <n v="13.06"/>
    <n v="9.9700000000000006"/>
  </r>
  <r>
    <n v="1993"/>
    <n v="3"/>
    <x v="3"/>
    <s v="03/31/1993"/>
    <s v="03/31/1993_24:00"/>
    <n v="3103.55"/>
    <n v="7868.69"/>
    <n v="2151.5300000000002"/>
    <n v="4626.84"/>
    <n v="7989.18"/>
    <n v="0"/>
    <n v="307.27"/>
    <n v="0"/>
    <n v="0"/>
    <n v="0"/>
    <n v="85.74"/>
    <n v="0"/>
    <n v="0"/>
    <n v="146.13"/>
    <n v="0"/>
    <n v="0"/>
    <n v="786.55"/>
    <n v="1598.17"/>
    <n v="611.82000000000005"/>
    <n v="76.53"/>
    <n v="238.58"/>
    <n v="848.03"/>
    <n v="1.95"/>
    <n v="89.71"/>
    <n v="0"/>
    <n v="13.03"/>
    <n v="9.0500000000000007"/>
  </r>
  <r>
    <n v="1993"/>
    <n v="4"/>
    <x v="3"/>
    <s v="04/30/1993"/>
    <s v="04/30/1993_24:00"/>
    <n v="5556.99"/>
    <n v="2113.62"/>
    <n v="61.54"/>
    <n v="5949.8"/>
    <n v="4676.6000000000004"/>
    <n v="0"/>
    <n v="297.36"/>
    <n v="0"/>
    <n v="0"/>
    <n v="0"/>
    <n v="108.19"/>
    <n v="0"/>
    <n v="0"/>
    <n v="1597.22"/>
    <n v="0"/>
    <n v="0"/>
    <n v="759.67"/>
    <n v="1570.04"/>
    <n v="537.08000000000004"/>
    <n v="73.84"/>
    <n v="228.42"/>
    <n v="811.55"/>
    <n v="0.01"/>
    <n v="86.19"/>
    <n v="0"/>
    <n v="11.93"/>
    <n v="11.65"/>
  </r>
  <r>
    <n v="1993"/>
    <n v="5"/>
    <x v="3"/>
    <s v="05/31/1993"/>
    <s v="05/31/1993_24:00"/>
    <n v="8761.4699999999993"/>
    <n v="1895.24"/>
    <n v="90.81"/>
    <n v="3337.98"/>
    <n v="2608.6999999999998"/>
    <n v="0"/>
    <n v="307.27"/>
    <n v="0"/>
    <n v="0"/>
    <n v="0"/>
    <n v="257.36"/>
    <n v="0"/>
    <n v="0"/>
    <n v="5872.01"/>
    <n v="0"/>
    <n v="0"/>
    <n v="1028.4000000000001"/>
    <n v="1568.69"/>
    <n v="550.74"/>
    <n v="82.84"/>
    <n v="292.14"/>
    <n v="1059.74"/>
    <n v="21.5"/>
    <n v="46.15"/>
    <n v="0"/>
    <n v="22.89"/>
    <n v="32.85"/>
  </r>
  <r>
    <n v="1993"/>
    <n v="6"/>
    <x v="3"/>
    <s v="06/30/1993"/>
    <s v="06/30/1993_24:00"/>
    <n v="6904.23"/>
    <n v="1638.57"/>
    <n v="107.89"/>
    <n v="3499.92"/>
    <n v="3455.84"/>
    <n v="0"/>
    <n v="297.36"/>
    <n v="0"/>
    <n v="0"/>
    <n v="0"/>
    <n v="358.33"/>
    <n v="0"/>
    <n v="0"/>
    <n v="5055.91"/>
    <n v="0"/>
    <n v="0"/>
    <n v="1006.82"/>
    <n v="1423.76"/>
    <n v="515.09"/>
    <n v="77.760000000000005"/>
    <n v="223.29"/>
    <n v="1094.82"/>
    <n v="19.03"/>
    <n v="29.08"/>
    <n v="0"/>
    <n v="22.8"/>
    <n v="45.26"/>
  </r>
  <r>
    <n v="1993"/>
    <n v="7"/>
    <x v="3"/>
    <s v="07/31/1993"/>
    <s v="07/31/1993_24:00"/>
    <n v="8829.85"/>
    <n v="2452.5500000000002"/>
    <n v="352.83"/>
    <n v="1903.11"/>
    <n v="2044.63"/>
    <n v="0"/>
    <n v="307.27"/>
    <n v="0"/>
    <n v="0"/>
    <n v="0"/>
    <n v="489.76"/>
    <n v="0"/>
    <n v="0"/>
    <n v="6876.1"/>
    <n v="0"/>
    <n v="0"/>
    <n v="1240.0899999999999"/>
    <n v="1451.32"/>
    <n v="551.16999999999996"/>
    <n v="75.739999999999995"/>
    <n v="259.58"/>
    <n v="1314.12"/>
    <n v="92.97"/>
    <n v="11.34"/>
    <n v="0"/>
    <n v="23.28"/>
    <n v="60.6"/>
  </r>
  <r>
    <n v="1993"/>
    <n v="8"/>
    <x v="3"/>
    <s v="08/31/1993"/>
    <s v="08/31/1993_24:00"/>
    <n v="6992.65"/>
    <n v="1658.93"/>
    <n v="199.32"/>
    <n v="2454.41"/>
    <n v="1852.37"/>
    <n v="0"/>
    <n v="307.27"/>
    <n v="0"/>
    <n v="0"/>
    <n v="0"/>
    <n v="470.7"/>
    <n v="0"/>
    <n v="0"/>
    <n v="4833.95"/>
    <n v="0"/>
    <n v="0"/>
    <n v="1187.18"/>
    <n v="1407.52"/>
    <n v="543.47"/>
    <n v="67.45"/>
    <n v="208.07"/>
    <n v="1328.65"/>
    <n v="77.91"/>
    <n v="9.43"/>
    <n v="0"/>
    <n v="21.41"/>
    <n v="57.19"/>
  </r>
  <r>
    <n v="1993"/>
    <n v="9"/>
    <x v="3"/>
    <s v="09/30/1993"/>
    <s v="09/30/1993_24:00"/>
    <n v="6510.51"/>
    <n v="1589.98"/>
    <n v="97.15"/>
    <n v="3153.98"/>
    <n v="1848.08"/>
    <n v="0"/>
    <n v="297.36"/>
    <n v="0"/>
    <n v="0"/>
    <n v="0"/>
    <n v="408.95"/>
    <n v="0"/>
    <n v="0"/>
    <n v="3819.14"/>
    <n v="0"/>
    <n v="0"/>
    <n v="1143.08"/>
    <n v="1290.26"/>
    <n v="514.87"/>
    <n v="70.819999999999993"/>
    <n v="236.22"/>
    <n v="1117.17"/>
    <n v="58.29"/>
    <n v="10.65"/>
    <n v="0"/>
    <n v="13.51"/>
    <n v="48.99"/>
  </r>
  <r>
    <n v="1993"/>
    <n v="10"/>
    <x v="4"/>
    <s v="10/31/1993"/>
    <s v="10/31/1993_24:00"/>
    <n v="4247.21"/>
    <n v="1304.8900000000001"/>
    <n v="111.54"/>
    <n v="2754.4"/>
    <n v="1631.25"/>
    <n v="0"/>
    <n v="307.27"/>
    <n v="0"/>
    <n v="0"/>
    <n v="0"/>
    <n v="278.74"/>
    <n v="0"/>
    <n v="0"/>
    <n v="1753.61"/>
    <n v="0"/>
    <n v="0"/>
    <n v="1042.31"/>
    <n v="1308.83"/>
    <n v="498.95"/>
    <n v="58.7"/>
    <n v="164.31"/>
    <n v="1077.3699999999999"/>
    <n v="31.53"/>
    <n v="12.63"/>
    <n v="0"/>
    <n v="11.18"/>
    <n v="31.49"/>
  </r>
  <r>
    <n v="1993"/>
    <n v="11"/>
    <x v="4"/>
    <s v="11/30/1993"/>
    <s v="11/30/1993_24:00"/>
    <n v="4628.4799999999996"/>
    <n v="1519.51"/>
    <n v="152.13999999999999"/>
    <n v="2373.35"/>
    <n v="1880.62"/>
    <n v="0"/>
    <n v="297.36"/>
    <n v="0"/>
    <n v="0"/>
    <n v="0"/>
    <n v="116.29"/>
    <n v="0"/>
    <n v="0"/>
    <n v="2542.9499999999998"/>
    <n v="0"/>
    <n v="0"/>
    <n v="1000.63"/>
    <n v="1265.18"/>
    <n v="478.28"/>
    <n v="55.89"/>
    <n v="187.01"/>
    <n v="964.2"/>
    <n v="19.510000000000002"/>
    <n v="15.71"/>
    <n v="0"/>
    <n v="10.050000000000001"/>
    <n v="13.47"/>
  </r>
  <r>
    <n v="1993"/>
    <n v="12"/>
    <x v="4"/>
    <s v="12/31/1993"/>
    <s v="12/31/1993_24:00"/>
    <n v="1216.48"/>
    <n v="7131.06"/>
    <n v="368.95"/>
    <n v="3216.23"/>
    <n v="9772.93"/>
    <n v="0"/>
    <n v="307.27"/>
    <n v="0"/>
    <n v="0"/>
    <n v="0"/>
    <n v="41.51"/>
    <n v="0"/>
    <n v="0"/>
    <n v="576.58000000000004"/>
    <n v="0"/>
    <n v="0"/>
    <n v="875.72"/>
    <n v="1266.4000000000001"/>
    <n v="472.55"/>
    <n v="61.31"/>
    <n v="149.88"/>
    <n v="928.19"/>
    <n v="6.76"/>
    <n v="17.11"/>
    <n v="0"/>
    <n v="10.34"/>
    <n v="4.8499999999999996"/>
  </r>
  <r>
    <n v="1994"/>
    <n v="1"/>
    <x v="4"/>
    <s v="01/31/1994"/>
    <s v="01/31/1994_24:00"/>
    <n v="2067.04"/>
    <n v="2262.4"/>
    <n v="109.39"/>
    <n v="4066.23"/>
    <n v="5225.9399999999996"/>
    <n v="0"/>
    <n v="307.27"/>
    <n v="0"/>
    <n v="0"/>
    <n v="0"/>
    <n v="29.38"/>
    <n v="0"/>
    <n v="0"/>
    <n v="710.81"/>
    <n v="0"/>
    <n v="0"/>
    <n v="901.09"/>
    <n v="1287.8800000000001"/>
    <n v="482.72"/>
    <n v="60.13"/>
    <n v="180.29"/>
    <n v="833.13"/>
    <n v="0.28999999999999998"/>
    <n v="69.78"/>
    <n v="0"/>
    <n v="9.94"/>
    <n v="3.1"/>
  </r>
  <r>
    <n v="1994"/>
    <n v="2"/>
    <x v="4"/>
    <s v="02/28/1994"/>
    <s v="02/28/1994_24:00"/>
    <n v="476.7"/>
    <n v="9344.23"/>
    <n v="139.78"/>
    <n v="4322.3100000000004"/>
    <n v="13537.71"/>
    <n v="0"/>
    <n v="277.52999999999997"/>
    <n v="0"/>
    <n v="0"/>
    <n v="0"/>
    <n v="22.71"/>
    <n v="0"/>
    <n v="0"/>
    <n v="113.5"/>
    <n v="0"/>
    <n v="0"/>
    <n v="789.24"/>
    <n v="1211.0999999999999"/>
    <n v="472"/>
    <n v="56.28"/>
    <n v="173.22"/>
    <n v="757.22"/>
    <n v="0.17"/>
    <n v="72"/>
    <n v="0"/>
    <n v="9.91"/>
    <n v="2.5"/>
  </r>
  <r>
    <n v="1994"/>
    <n v="3"/>
    <x v="4"/>
    <s v="03/31/1994"/>
    <s v="03/31/1994_24:00"/>
    <n v="4185.51"/>
    <n v="1563.7"/>
    <n v="69.63"/>
    <n v="3968.1"/>
    <n v="3476.94"/>
    <n v="0"/>
    <n v="307.27"/>
    <n v="0"/>
    <n v="0"/>
    <n v="0"/>
    <n v="108.93"/>
    <n v="0"/>
    <n v="0"/>
    <n v="1949.38"/>
    <n v="0"/>
    <n v="0"/>
    <n v="911.06"/>
    <n v="1355.64"/>
    <n v="556.96"/>
    <n v="71.14"/>
    <n v="233.79"/>
    <n v="826.83"/>
    <n v="0.1"/>
    <n v="93.36"/>
    <n v="0"/>
    <n v="9.6300000000000008"/>
    <n v="12.42"/>
  </r>
  <r>
    <n v="1994"/>
    <n v="4"/>
    <x v="4"/>
    <s v="04/30/1994"/>
    <s v="04/30/1994_24:00"/>
    <n v="6524.36"/>
    <n v="1556.16"/>
    <n v="98.44"/>
    <n v="2888.26"/>
    <n v="1852.71"/>
    <n v="0"/>
    <n v="297.36"/>
    <n v="0"/>
    <n v="0"/>
    <n v="0"/>
    <n v="187.06"/>
    <n v="0"/>
    <n v="0"/>
    <n v="3964.27"/>
    <n v="0"/>
    <n v="0"/>
    <n v="1013.99"/>
    <n v="1285.95"/>
    <n v="527.55999999999995"/>
    <n v="77.790000000000006"/>
    <n v="240.19"/>
    <n v="903.48"/>
    <n v="12.37"/>
    <n v="41.04"/>
    <n v="0"/>
    <n v="16.21"/>
    <n v="20.86"/>
  </r>
  <r>
    <n v="1994"/>
    <n v="5"/>
    <x v="4"/>
    <s v="05/31/1994"/>
    <s v="05/31/1994_24:00"/>
    <n v="7891.49"/>
    <n v="969.41"/>
    <n v="94.81"/>
    <n v="3085.19"/>
    <n v="2172.23"/>
    <n v="0"/>
    <n v="307.27"/>
    <n v="0"/>
    <n v="0"/>
    <n v="0"/>
    <n v="245.31"/>
    <n v="0"/>
    <n v="0"/>
    <n v="6220.88"/>
    <n v="0"/>
    <n v="0"/>
    <n v="1222.67"/>
    <n v="1310.95"/>
    <n v="529.49"/>
    <n v="66.709999999999994"/>
    <n v="247.36"/>
    <n v="991.14"/>
    <n v="24.04"/>
    <n v="35.81"/>
    <n v="0"/>
    <n v="23.17"/>
    <n v="31.42"/>
  </r>
  <r>
    <n v="1994"/>
    <n v="6"/>
    <x v="4"/>
    <s v="06/30/1994"/>
    <s v="06/30/1994_24:00"/>
    <n v="8673"/>
    <n v="1907.57"/>
    <n v="149.78"/>
    <n v="1988.34"/>
    <n v="1992.79"/>
    <n v="0"/>
    <n v="297.36"/>
    <n v="0"/>
    <n v="0"/>
    <n v="0"/>
    <n v="392.68"/>
    <n v="0"/>
    <n v="0"/>
    <n v="7342.23"/>
    <n v="0"/>
    <n v="0"/>
    <n v="1269.31"/>
    <n v="1236.3399999999999"/>
    <n v="563.41"/>
    <n v="83.71"/>
    <n v="273.51"/>
    <n v="1003.37"/>
    <n v="45.34"/>
    <n v="23.06"/>
    <n v="0"/>
    <n v="22.14"/>
    <n v="50.43"/>
  </r>
  <r>
    <n v="1994"/>
    <n v="7"/>
    <x v="4"/>
    <s v="07/31/1994"/>
    <s v="07/31/1994_24:00"/>
    <n v="8772.5"/>
    <n v="2208.02"/>
    <n v="363.86"/>
    <n v="1926.33"/>
    <n v="2056.37"/>
    <n v="0"/>
    <n v="307.27"/>
    <n v="0"/>
    <n v="0"/>
    <n v="0"/>
    <n v="391.72"/>
    <n v="0"/>
    <n v="0"/>
    <n v="7412.85"/>
    <n v="0"/>
    <n v="0"/>
    <n v="1299.3499999999999"/>
    <n v="1277.55"/>
    <n v="612.66999999999996"/>
    <n v="77.84"/>
    <n v="245.06"/>
    <n v="1139.5999999999999"/>
    <n v="74.66"/>
    <n v="8.8000000000000007"/>
    <n v="0"/>
    <n v="22.13"/>
    <n v="50.34"/>
  </r>
  <r>
    <n v="1994"/>
    <n v="8"/>
    <x v="4"/>
    <s v="08/31/1994"/>
    <s v="08/31/1994_24:00"/>
    <n v="6400.81"/>
    <n v="2031.6"/>
    <n v="177.1"/>
    <n v="1574.37"/>
    <n v="1778.79"/>
    <n v="0"/>
    <n v="307.27"/>
    <n v="0"/>
    <n v="0"/>
    <n v="0"/>
    <n v="372.22"/>
    <n v="0"/>
    <n v="0"/>
    <n v="5023.87"/>
    <n v="0"/>
    <n v="0"/>
    <n v="1203.8399999999999"/>
    <n v="1248.8499999999999"/>
    <n v="606.16999999999996"/>
    <n v="63.02"/>
    <n v="220.58"/>
    <n v="1109.04"/>
    <n v="58.26"/>
    <n v="9.1199999999999992"/>
    <n v="0"/>
    <n v="17.61"/>
    <n v="47.55"/>
  </r>
  <r>
    <n v="1994"/>
    <n v="9"/>
    <x v="4"/>
    <s v="09/30/1994"/>
    <s v="09/30/1994_24:00"/>
    <n v="5664.8"/>
    <n v="2116.33"/>
    <n v="150.19"/>
    <n v="1557.21"/>
    <n v="1526.33"/>
    <n v="0"/>
    <n v="297.36"/>
    <n v="0"/>
    <n v="0"/>
    <n v="0"/>
    <n v="322.18"/>
    <n v="0"/>
    <n v="0"/>
    <n v="3869.34"/>
    <n v="0"/>
    <n v="0"/>
    <n v="1043.5"/>
    <n v="1181"/>
    <n v="555.77"/>
    <n v="66.040000000000006"/>
    <n v="198.14"/>
    <n v="947.43"/>
    <n v="37.4"/>
    <n v="9.44"/>
    <n v="0"/>
    <n v="8.61"/>
    <n v="40.270000000000003"/>
  </r>
  <r>
    <n v="1994"/>
    <n v="10"/>
    <x v="5"/>
    <s v="10/31/1994"/>
    <s v="10/31/1994_24:00"/>
    <n v="4637.78"/>
    <n v="1504.74"/>
    <n v="132.83000000000001"/>
    <n v="1942.84"/>
    <n v="1710.35"/>
    <n v="0"/>
    <n v="307.27"/>
    <n v="0"/>
    <n v="0"/>
    <n v="0"/>
    <n v="193.43"/>
    <n v="0"/>
    <n v="0"/>
    <n v="3039.91"/>
    <n v="0"/>
    <n v="0"/>
    <n v="1029.8800000000001"/>
    <n v="1158.8499999999999"/>
    <n v="529.76"/>
    <n v="55.01"/>
    <n v="165.24"/>
    <n v="969.37"/>
    <n v="20.21"/>
    <n v="20.57"/>
    <n v="0"/>
    <n v="12.72"/>
    <n v="22.74"/>
  </r>
  <r>
    <n v="1994"/>
    <n v="11"/>
    <x v="5"/>
    <s v="11/30/1994"/>
    <s v="11/30/1994_24:00"/>
    <n v="1280.27"/>
    <n v="4692.8"/>
    <n v="212.51"/>
    <n v="2856.27"/>
    <n v="7563.17"/>
    <n v="0"/>
    <n v="297.36"/>
    <n v="0"/>
    <n v="0"/>
    <n v="0"/>
    <n v="0"/>
    <n v="0"/>
    <n v="0"/>
    <n v="1205.71"/>
    <n v="0"/>
    <n v="0"/>
    <n v="893.05"/>
    <n v="1165.96"/>
    <n v="466.85"/>
    <n v="65.69"/>
    <n v="135.86000000000001"/>
    <n v="830.62"/>
    <n v="7.34"/>
    <n v="29.35"/>
    <n v="0"/>
    <n v="10.02"/>
    <n v="0"/>
  </r>
  <r>
    <n v="1994"/>
    <n v="12"/>
    <x v="5"/>
    <s v="12/31/1994"/>
    <s v="12/31/1994_24:00"/>
    <n v="457.65"/>
    <n v="15041.26"/>
    <n v="230.83"/>
    <n v="4700.7700000000004"/>
    <n v="19961.87"/>
    <n v="0"/>
    <n v="307.27"/>
    <n v="0"/>
    <n v="0"/>
    <n v="0"/>
    <n v="0"/>
    <n v="0"/>
    <n v="0"/>
    <n v="620.84"/>
    <n v="0"/>
    <n v="0"/>
    <n v="870.24"/>
    <n v="1273.8599999999999"/>
    <n v="559.32000000000005"/>
    <n v="65.31"/>
    <n v="174.75"/>
    <n v="777.31"/>
    <n v="0.39"/>
    <n v="70.98"/>
    <n v="0"/>
    <n v="11.99"/>
    <n v="0"/>
  </r>
  <r>
    <n v="1995"/>
    <n v="1"/>
    <x v="5"/>
    <s v="01/31/1995"/>
    <s v="01/31/1995_24:00"/>
    <n v="888.7"/>
    <n v="42027.97"/>
    <n v="284.47000000000003"/>
    <n v="7261.3"/>
    <n v="49338.78"/>
    <n v="0"/>
    <n v="307.27"/>
    <n v="0"/>
    <n v="0"/>
    <n v="0"/>
    <n v="0"/>
    <n v="0"/>
    <n v="0"/>
    <n v="856.93"/>
    <n v="0"/>
    <n v="0"/>
    <n v="895.65"/>
    <n v="1457.78"/>
    <n v="706.88"/>
    <n v="90.4"/>
    <n v="195.43"/>
    <n v="816.43"/>
    <n v="0.13"/>
    <n v="88.87"/>
    <n v="0"/>
    <n v="17.63"/>
    <n v="0"/>
  </r>
  <r>
    <n v="1995"/>
    <n v="2"/>
    <x v="5"/>
    <s v="02/28/1995"/>
    <s v="02/28/1995_24:00"/>
    <n v="3715.11"/>
    <n v="6550.36"/>
    <n v="46.41"/>
    <n v="5716.28"/>
    <n v="8971.4599999999991"/>
    <n v="0"/>
    <n v="277.52999999999997"/>
    <n v="0"/>
    <n v="0"/>
    <n v="0"/>
    <n v="25.58"/>
    <n v="0"/>
    <n v="0"/>
    <n v="224.98"/>
    <n v="0"/>
    <n v="0"/>
    <n v="873.42"/>
    <n v="1319.58"/>
    <n v="624.57000000000005"/>
    <n v="60.6"/>
    <n v="178.09"/>
    <n v="749.83"/>
    <n v="0.19"/>
    <n v="71.88"/>
    <n v="0"/>
    <n v="14.57"/>
    <n v="4.29"/>
  </r>
  <r>
    <n v="1995"/>
    <n v="3"/>
    <x v="5"/>
    <s v="03/31/1995"/>
    <s v="03/31/1995_24:00"/>
    <n v="4821.88"/>
    <n v="33112.01"/>
    <n v="3381.45"/>
    <n v="8825.7199999999993"/>
    <n v="34640.22"/>
    <n v="0"/>
    <n v="307.27"/>
    <n v="0"/>
    <n v="0"/>
    <n v="0"/>
    <n v="0"/>
    <n v="0"/>
    <n v="0"/>
    <n v="290.82"/>
    <n v="0"/>
    <n v="0"/>
    <n v="901.57"/>
    <n v="1590.89"/>
    <n v="633.57000000000005"/>
    <n v="104.61"/>
    <n v="201.84"/>
    <n v="873.15"/>
    <n v="0.93"/>
    <n v="71.95"/>
    <n v="0"/>
    <n v="19.59"/>
    <n v="0"/>
  </r>
  <r>
    <n v="1995"/>
    <n v="4"/>
    <x v="5"/>
    <s v="04/30/1995"/>
    <s v="04/30/1995_24:00"/>
    <n v="6955.96"/>
    <n v="3938.45"/>
    <n v="628.91"/>
    <n v="7115.19"/>
    <n v="4877.24"/>
    <n v="0"/>
    <n v="297.36"/>
    <n v="0"/>
    <n v="0"/>
    <n v="0"/>
    <n v="142.82"/>
    <n v="0"/>
    <n v="0"/>
    <n v="1049.1099999999999"/>
    <n v="0"/>
    <n v="0"/>
    <n v="955.56"/>
    <n v="1573.99"/>
    <n v="585.49"/>
    <n v="80.680000000000007"/>
    <n v="263.77999999999997"/>
    <n v="828.09"/>
    <n v="0.47"/>
    <n v="90.1"/>
    <n v="0"/>
    <n v="15.78"/>
    <n v="16.21"/>
  </r>
  <r>
    <n v="1995"/>
    <n v="5"/>
    <x v="5"/>
    <s v="05/31/1995"/>
    <s v="05/31/1995_24:00"/>
    <n v="7802.86"/>
    <n v="4824.12"/>
    <n v="1958.91"/>
    <n v="7148.38"/>
    <n v="5500.57"/>
    <n v="0"/>
    <n v="307.27"/>
    <n v="0"/>
    <n v="0"/>
    <n v="0"/>
    <n v="199.13"/>
    <n v="0"/>
    <n v="0"/>
    <n v="2888.31"/>
    <n v="0"/>
    <n v="0"/>
    <n v="1040.31"/>
    <n v="1652.16"/>
    <n v="516.84"/>
    <n v="104.2"/>
    <n v="306.32"/>
    <n v="908.84"/>
    <n v="9.83"/>
    <n v="64.61"/>
    <n v="0"/>
    <n v="22.59"/>
    <n v="28.84"/>
  </r>
  <r>
    <n v="1995"/>
    <n v="6"/>
    <x v="5"/>
    <s v="06/30/1995"/>
    <s v="06/30/1995_24:00"/>
    <n v="8539.5499999999993"/>
    <n v="1595.91"/>
    <n v="53.38"/>
    <n v="4520.1000000000004"/>
    <n v="3168.12"/>
    <n v="0"/>
    <n v="297.36"/>
    <n v="0"/>
    <n v="0"/>
    <n v="0"/>
    <n v="330.51"/>
    <n v="0"/>
    <n v="0"/>
    <n v="5579.64"/>
    <n v="0"/>
    <n v="0"/>
    <n v="1133.73"/>
    <n v="1560.97"/>
    <n v="516.1"/>
    <n v="89.7"/>
    <n v="310.33"/>
    <n v="922.76"/>
    <n v="30.25"/>
    <n v="33.17"/>
    <n v="0"/>
    <n v="29.55"/>
    <n v="47.54"/>
  </r>
  <r>
    <n v="1995"/>
    <n v="7"/>
    <x v="5"/>
    <s v="07/31/1995"/>
    <s v="07/31/1995_24:00"/>
    <n v="10282.049999999999"/>
    <n v="1472.04"/>
    <n v="44.01"/>
    <n v="4808.9799999999996"/>
    <n v="2150.62"/>
    <n v="0"/>
    <n v="307.27"/>
    <n v="0"/>
    <n v="0"/>
    <n v="0"/>
    <n v="470.9"/>
    <n v="0"/>
    <n v="0"/>
    <n v="6457.18"/>
    <n v="0"/>
    <n v="0"/>
    <n v="1293.55"/>
    <n v="1604.87"/>
    <n v="540.35"/>
    <n v="88.23"/>
    <n v="370.05"/>
    <n v="933.57"/>
    <n v="36.33"/>
    <n v="37.56"/>
    <n v="0"/>
    <n v="26.38"/>
    <n v="66.34"/>
  </r>
  <r>
    <n v="1995"/>
    <n v="8"/>
    <x v="5"/>
    <s v="08/31/1995"/>
    <s v="08/31/1995_24:00"/>
    <n v="8379.09"/>
    <n v="2021.42"/>
    <n v="56.88"/>
    <n v="3101.4"/>
    <n v="1958.57"/>
    <n v="0"/>
    <n v="307.27"/>
    <n v="0"/>
    <n v="0"/>
    <n v="0"/>
    <n v="421.92"/>
    <n v="0"/>
    <n v="0"/>
    <n v="5532.97"/>
    <n v="0"/>
    <n v="0"/>
    <n v="1291.72"/>
    <n v="1568.54"/>
    <n v="549.29"/>
    <n v="82.47"/>
    <n v="329.02"/>
    <n v="941.36"/>
    <n v="55.67"/>
    <n v="16.489999999999998"/>
    <n v="0"/>
    <n v="24.76"/>
    <n v="60.02"/>
  </r>
  <r>
    <n v="1995"/>
    <n v="9"/>
    <x v="5"/>
    <s v="09/30/1995"/>
    <s v="09/30/1995_24:00"/>
    <n v="6272.17"/>
    <n v="2196.88"/>
    <n v="68.680000000000007"/>
    <n v="2750.3"/>
    <n v="1727.03"/>
    <n v="0"/>
    <n v="297.36"/>
    <n v="0"/>
    <n v="0"/>
    <n v="0"/>
    <n v="306.55"/>
    <n v="0"/>
    <n v="0"/>
    <n v="3264.07"/>
    <n v="0"/>
    <n v="0"/>
    <n v="1116.47"/>
    <n v="1422.72"/>
    <n v="520.14"/>
    <n v="77.94"/>
    <n v="289.45"/>
    <n v="877.84"/>
    <n v="65.02"/>
    <n v="14.6"/>
    <n v="0"/>
    <n v="14.84"/>
    <n v="43.67"/>
  </r>
  <r>
    <n v="1995"/>
    <n v="10"/>
    <x v="6"/>
    <s v="10/31/1995"/>
    <s v="10/31/1995_24:00"/>
    <n v="7352.22"/>
    <n v="1514.02"/>
    <n v="124.97"/>
    <n v="4079.92"/>
    <n v="1651.38"/>
    <n v="0"/>
    <n v="307.27"/>
    <n v="0"/>
    <n v="0"/>
    <n v="0"/>
    <n v="265.79000000000002"/>
    <n v="0"/>
    <n v="0"/>
    <n v="3651.91"/>
    <n v="0"/>
    <n v="0"/>
    <n v="1119.93"/>
    <n v="1417.44"/>
    <n v="522.36"/>
    <n v="71.959999999999994"/>
    <n v="295.47000000000003"/>
    <n v="847.68"/>
    <n v="28.42"/>
    <n v="36.950000000000003"/>
    <n v="0"/>
    <n v="14.67"/>
    <n v="33.29"/>
  </r>
  <r>
    <n v="1995"/>
    <n v="11"/>
    <x v="6"/>
    <s v="11/30/1995"/>
    <s v="11/30/1995_24:00"/>
    <n v="6316.8"/>
    <n v="1252.43"/>
    <n v="109.12"/>
    <n v="3213.74"/>
    <n v="1654.84"/>
    <n v="0"/>
    <n v="297.36"/>
    <n v="0"/>
    <n v="0"/>
    <n v="0"/>
    <n v="63.28"/>
    <n v="0"/>
    <n v="0"/>
    <n v="3563.99"/>
    <n v="0"/>
    <n v="0"/>
    <n v="1046.04"/>
    <n v="1368.52"/>
    <n v="484.45"/>
    <n v="64.48"/>
    <n v="290.14999999999998"/>
    <n v="734.75"/>
    <n v="14.24"/>
    <n v="58.32"/>
    <n v="0"/>
    <n v="11.89"/>
    <n v="8.16"/>
  </r>
  <r>
    <n v="1995"/>
    <n v="12"/>
    <x v="6"/>
    <s v="12/31/1995"/>
    <s v="12/31/1995_24:00"/>
    <n v="2061.3000000000002"/>
    <n v="7054.43"/>
    <n v="481.86"/>
    <n v="3979.55"/>
    <n v="9621.06"/>
    <n v="0"/>
    <n v="307.27"/>
    <n v="0"/>
    <n v="0"/>
    <n v="0"/>
    <n v="0"/>
    <n v="0"/>
    <n v="0"/>
    <n v="734.6"/>
    <n v="0"/>
    <n v="0"/>
    <n v="872.47"/>
    <n v="1347.78"/>
    <n v="437.33"/>
    <n v="63.69"/>
    <n v="231.64"/>
    <n v="771.49"/>
    <n v="2.86"/>
    <n v="52.76"/>
    <n v="0"/>
    <n v="11.49"/>
    <n v="0"/>
  </r>
  <r>
    <n v="1996"/>
    <n v="1"/>
    <x v="6"/>
    <s v="01/31/1996"/>
    <s v="01/31/1996_24:00"/>
    <n v="682.71"/>
    <n v="14248.17"/>
    <n v="215.49"/>
    <n v="4780.6899999999996"/>
    <n v="19315.77"/>
    <n v="0"/>
    <n v="307.27"/>
    <n v="0"/>
    <n v="0"/>
    <n v="0"/>
    <n v="0"/>
    <n v="0"/>
    <n v="0"/>
    <n v="828.6"/>
    <n v="0"/>
    <n v="0"/>
    <n v="885.02"/>
    <n v="1403.04"/>
    <n v="512.9"/>
    <n v="63.93"/>
    <n v="257.5"/>
    <n v="759.28"/>
    <n v="0.28000000000000003"/>
    <n v="79.86"/>
    <n v="0"/>
    <n v="13.36"/>
    <n v="0"/>
  </r>
  <r>
    <n v="1996"/>
    <n v="2"/>
    <x v="6"/>
    <s v="02/29/1996"/>
    <s v="02/29/1996_24:00"/>
    <n v="2418.56"/>
    <n v="19725.78"/>
    <n v="1434.87"/>
    <n v="5917.85"/>
    <n v="22427.86"/>
    <n v="0"/>
    <n v="287.45"/>
    <n v="0"/>
    <n v="0"/>
    <n v="0"/>
    <n v="0"/>
    <n v="0"/>
    <n v="0"/>
    <n v="154.27000000000001"/>
    <n v="0"/>
    <n v="0"/>
    <n v="789.27"/>
    <n v="1398.24"/>
    <n v="550.70000000000005"/>
    <n v="75.83"/>
    <n v="198.8"/>
    <n v="766.71"/>
    <n v="0.08"/>
    <n v="55.07"/>
    <n v="0"/>
    <n v="13.84"/>
    <n v="0.01"/>
  </r>
  <r>
    <n v="1996"/>
    <n v="3"/>
    <x v="6"/>
    <s v="03/31/1996"/>
    <s v="03/31/1996_24:00"/>
    <n v="3838.14"/>
    <n v="4401.4399999999996"/>
    <n v="44.42"/>
    <n v="7478.3"/>
    <n v="8460.34"/>
    <n v="0"/>
    <n v="307.27"/>
    <n v="0"/>
    <n v="0"/>
    <n v="0"/>
    <n v="102.85"/>
    <n v="0"/>
    <n v="0"/>
    <n v="132.36000000000001"/>
    <n v="0"/>
    <n v="0"/>
    <n v="930.88"/>
    <n v="1527.96"/>
    <n v="562.38"/>
    <n v="74.45"/>
    <n v="303.41000000000003"/>
    <n v="805.76"/>
    <n v="7.0000000000000007E-2"/>
    <n v="104.33"/>
    <n v="0"/>
    <n v="13.32"/>
    <n v="11.82"/>
  </r>
  <r>
    <n v="1996"/>
    <n v="4"/>
    <x v="6"/>
    <s v="04/30/1996"/>
    <s v="04/30/1996_24:00"/>
    <n v="4727.1899999999996"/>
    <n v="2177.04"/>
    <n v="70.91"/>
    <n v="5093.2700000000004"/>
    <n v="4651.1899999999996"/>
    <n v="0"/>
    <n v="297.36"/>
    <n v="0"/>
    <n v="0"/>
    <n v="0"/>
    <n v="137.84"/>
    <n v="0"/>
    <n v="0"/>
    <n v="1919.8"/>
    <n v="0"/>
    <n v="0"/>
    <n v="926.44"/>
    <n v="1467.64"/>
    <n v="521.91999999999996"/>
    <n v="80.81"/>
    <n v="310.10000000000002"/>
    <n v="786.86"/>
    <n v="0.25"/>
    <n v="88.56"/>
    <n v="0"/>
    <n v="13.43"/>
    <n v="15.8"/>
  </r>
  <r>
    <n v="1996"/>
    <n v="5"/>
    <x v="6"/>
    <s v="05/31/1996"/>
    <s v="05/31/1996_24:00"/>
    <n v="7682"/>
    <n v="4722.04"/>
    <n v="816.8"/>
    <n v="5156.78"/>
    <n v="6620.49"/>
    <n v="0"/>
    <n v="307.27"/>
    <n v="0"/>
    <n v="0"/>
    <n v="0"/>
    <n v="203.67"/>
    <n v="0"/>
    <n v="0"/>
    <n v="5168.8599999999997"/>
    <n v="0"/>
    <n v="0"/>
    <n v="1087.3399999999999"/>
    <n v="1543.38"/>
    <n v="561.65"/>
    <n v="75.680000000000007"/>
    <n v="352.39"/>
    <n v="842.4"/>
    <n v="8.18"/>
    <n v="68.87"/>
    <n v="0"/>
    <n v="30.54"/>
    <n v="31.25"/>
  </r>
  <r>
    <n v="1996"/>
    <n v="6"/>
    <x v="6"/>
    <s v="06/30/1996"/>
    <s v="06/30/1996_24:00"/>
    <n v="10666.92"/>
    <n v="1556.98"/>
    <n v="49.27"/>
    <n v="4807.51"/>
    <n v="2549.2800000000002"/>
    <n v="0"/>
    <n v="297.36"/>
    <n v="0"/>
    <n v="0"/>
    <n v="0"/>
    <n v="379.12"/>
    <n v="0"/>
    <n v="0"/>
    <n v="7244.82"/>
    <n v="0"/>
    <n v="0"/>
    <n v="1227.21"/>
    <n v="1471.39"/>
    <n v="547.73"/>
    <n v="80.83"/>
    <n v="430.1"/>
    <n v="885.75"/>
    <n v="27.1"/>
    <n v="43.38"/>
    <n v="0"/>
    <n v="26.61"/>
    <n v="56.82"/>
  </r>
  <r>
    <n v="1996"/>
    <n v="7"/>
    <x v="6"/>
    <s v="07/31/1996"/>
    <s v="07/31/1996_24:00"/>
    <n v="9933.08"/>
    <n v="2100.7600000000002"/>
    <n v="101.06"/>
    <n v="2931.78"/>
    <n v="2105.96"/>
    <n v="0"/>
    <n v="307.27"/>
    <n v="0"/>
    <n v="0"/>
    <n v="0"/>
    <n v="353.56"/>
    <n v="0"/>
    <n v="0"/>
    <n v="7609.53"/>
    <n v="0"/>
    <n v="0"/>
    <n v="1335.74"/>
    <n v="1456.29"/>
    <n v="578.33000000000004"/>
    <n v="74.569999999999993"/>
    <n v="405.88"/>
    <n v="906.69"/>
    <n v="54.1"/>
    <n v="15.43"/>
    <n v="0"/>
    <n v="27.36"/>
    <n v="52.56"/>
  </r>
  <r>
    <n v="1996"/>
    <n v="8"/>
    <x v="6"/>
    <s v="08/31/1996"/>
    <s v="08/31/1996_24:00"/>
    <n v="7786.4"/>
    <n v="1748.29"/>
    <n v="61.07"/>
    <n v="3194.66"/>
    <n v="1980.15"/>
    <n v="0"/>
    <n v="307.27"/>
    <n v="0"/>
    <n v="0"/>
    <n v="0"/>
    <n v="336.85"/>
    <n v="0"/>
    <n v="0"/>
    <n v="5451.7"/>
    <n v="0"/>
    <n v="0"/>
    <n v="1396.28"/>
    <n v="1416.07"/>
    <n v="585.54"/>
    <n v="57.52"/>
    <n v="362.19"/>
    <n v="924.5"/>
    <n v="63.62"/>
    <n v="11.62"/>
    <n v="0"/>
    <n v="24.37"/>
    <n v="50.64"/>
  </r>
  <r>
    <n v="1996"/>
    <n v="9"/>
    <x v="6"/>
    <s v="09/30/1996"/>
    <s v="09/30/1996_24:00"/>
    <n v="7049.94"/>
    <n v="1781.93"/>
    <n v="60.36"/>
    <n v="3347.73"/>
    <n v="1678.17"/>
    <n v="0"/>
    <n v="297.36"/>
    <n v="0"/>
    <n v="0"/>
    <n v="0"/>
    <n v="262.94"/>
    <n v="0"/>
    <n v="0"/>
    <n v="4193.13"/>
    <n v="0"/>
    <n v="0"/>
    <n v="1243.32"/>
    <n v="1333.33"/>
    <n v="562.58000000000004"/>
    <n v="71.8"/>
    <n v="361.75"/>
    <n v="775.46"/>
    <n v="67.19"/>
    <n v="27.93"/>
    <n v="0"/>
    <n v="12.68"/>
    <n v="39.619999999999997"/>
  </r>
  <r>
    <n v="1996"/>
    <n v="10"/>
    <x v="7"/>
    <s v="10/31/1996"/>
    <s v="10/31/1996_24:00"/>
    <n v="5887.97"/>
    <n v="1774.61"/>
    <n v="132.01"/>
    <n v="3130.69"/>
    <n v="2042.23"/>
    <n v="0"/>
    <n v="307.27"/>
    <n v="0"/>
    <n v="0"/>
    <n v="0"/>
    <n v="114.2"/>
    <n v="0"/>
    <n v="0"/>
    <n v="3269.87"/>
    <n v="0"/>
    <n v="0"/>
    <n v="1087.76"/>
    <n v="1295.3800000000001"/>
    <n v="541.48"/>
    <n v="53.72"/>
    <n v="263.45"/>
    <n v="785.91"/>
    <n v="10.51"/>
    <n v="46.05"/>
    <n v="0"/>
    <n v="16.47"/>
    <n v="14.19"/>
  </r>
  <r>
    <n v="1996"/>
    <n v="11"/>
    <x v="7"/>
    <s v="11/30/1996"/>
    <s v="11/30/1996_24:00"/>
    <n v="1745.37"/>
    <n v="2885.12"/>
    <n v="157.1"/>
    <n v="3761.32"/>
    <n v="5846.86"/>
    <n v="0"/>
    <n v="297.36"/>
    <n v="0"/>
    <n v="0"/>
    <n v="0"/>
    <n v="21.33"/>
    <n v="0"/>
    <n v="0"/>
    <n v="1027.3399999999999"/>
    <n v="0"/>
    <n v="0"/>
    <n v="924.71"/>
    <n v="1235.3"/>
    <n v="464.8"/>
    <n v="53.8"/>
    <n v="260.89999999999998"/>
    <n v="685.66"/>
    <n v="2.41"/>
    <n v="57.54"/>
    <n v="0"/>
    <n v="12.45"/>
    <n v="2.31"/>
  </r>
  <r>
    <n v="1996"/>
    <n v="12"/>
    <x v="7"/>
    <s v="12/31/1996"/>
    <s v="12/31/1996_24:00"/>
    <n v="1024.06"/>
    <n v="23209.57"/>
    <n v="2638.73"/>
    <n v="3462.51"/>
    <n v="24128.25"/>
    <n v="0"/>
    <n v="307.27"/>
    <n v="0"/>
    <n v="0"/>
    <n v="0"/>
    <n v="0"/>
    <n v="0"/>
    <n v="0"/>
    <n v="875.27"/>
    <n v="0"/>
    <n v="0"/>
    <n v="899.32"/>
    <n v="1325.7"/>
    <n v="529.76"/>
    <n v="71.73"/>
    <n v="232.48"/>
    <n v="766.78"/>
    <n v="2.41"/>
    <n v="35.42"/>
    <n v="0"/>
    <n v="15.32"/>
    <n v="0"/>
  </r>
  <r>
    <n v="1997"/>
    <n v="1"/>
    <x v="7"/>
    <s v="01/31/1997"/>
    <s v="01/31/1997_24:00"/>
    <n v="6527.25"/>
    <n v="33419.86"/>
    <n v="2943.31"/>
    <n v="10711.76"/>
    <n v="36105.360000000001"/>
    <n v="0"/>
    <n v="307.27"/>
    <n v="0"/>
    <n v="0"/>
    <n v="0"/>
    <n v="0"/>
    <n v="0"/>
    <n v="0"/>
    <n v="941.71"/>
    <n v="0"/>
    <n v="0"/>
    <n v="851.3"/>
    <n v="1523.61"/>
    <n v="625.52"/>
    <n v="136.63999999999999"/>
    <n v="251.19"/>
    <n v="788.03"/>
    <n v="0.22"/>
    <n v="70.84"/>
    <n v="0"/>
    <n v="18.97"/>
    <n v="0"/>
  </r>
  <r>
    <n v="1997"/>
    <n v="2"/>
    <x v="7"/>
    <s v="02/28/1997"/>
    <s v="02/28/1997_24:00"/>
    <n v="7190.48"/>
    <n v="3987.24"/>
    <n v="212.06"/>
    <n v="7801.43"/>
    <n v="5711.65"/>
    <n v="0"/>
    <n v="277.52999999999997"/>
    <n v="0"/>
    <n v="0"/>
    <n v="0"/>
    <n v="68.55"/>
    <n v="0"/>
    <n v="0"/>
    <n v="1077.6199999999999"/>
    <n v="0"/>
    <n v="0"/>
    <n v="883.45"/>
    <n v="1409.75"/>
    <n v="535.29"/>
    <n v="77.400000000000006"/>
    <n v="301.33999999999997"/>
    <n v="700.12"/>
    <n v="0.36"/>
    <n v="101.48"/>
    <n v="0"/>
    <n v="14"/>
    <n v="11.67"/>
  </r>
  <r>
    <n v="1997"/>
    <n v="3"/>
    <x v="7"/>
    <s v="03/31/1997"/>
    <s v="03/31/1997_24:00"/>
    <n v="9210.27"/>
    <n v="1446.39"/>
    <n v="43.16"/>
    <n v="6802.23"/>
    <n v="1935.98"/>
    <n v="0"/>
    <n v="307.27"/>
    <n v="0"/>
    <n v="0"/>
    <n v="0"/>
    <n v="89.25"/>
    <n v="0"/>
    <n v="0"/>
    <n v="2806.59"/>
    <n v="0"/>
    <n v="0"/>
    <n v="1125.3599999999999"/>
    <n v="1576.04"/>
    <n v="589.97"/>
    <n v="88.42"/>
    <n v="422.24"/>
    <n v="883.98"/>
    <n v="8.8800000000000008"/>
    <n v="104.68"/>
    <n v="0"/>
    <n v="13.75"/>
    <n v="10.3"/>
  </r>
  <r>
    <n v="1997"/>
    <n v="4"/>
    <x v="7"/>
    <s v="04/30/1997"/>
    <s v="04/30/1997_24:00"/>
    <n v="10578.23"/>
    <n v="1664.64"/>
    <n v="44.9"/>
    <n v="5097.3"/>
    <n v="1714.72"/>
    <n v="0"/>
    <n v="297.36"/>
    <n v="0"/>
    <n v="0"/>
    <n v="0"/>
    <n v="190.59"/>
    <n v="0"/>
    <n v="0"/>
    <n v="5550.71"/>
    <n v="0"/>
    <n v="0"/>
    <n v="1125.47"/>
    <n v="1482.67"/>
    <n v="583.62"/>
    <n v="74.739999999999995"/>
    <n v="399.51"/>
    <n v="947.69"/>
    <n v="9.6300000000000008"/>
    <n v="84.17"/>
    <n v="0"/>
    <n v="19.899999999999999"/>
    <n v="22.24"/>
  </r>
  <r>
    <n v="1997"/>
    <n v="5"/>
    <x v="7"/>
    <s v="05/31/1997"/>
    <s v="05/31/1997_24:00"/>
    <n v="10232.299999999999"/>
    <n v="1600.43"/>
    <n v="56.59"/>
    <n v="3809.09"/>
    <n v="2040.96"/>
    <n v="0"/>
    <n v="307.27"/>
    <n v="0"/>
    <n v="0"/>
    <n v="0"/>
    <n v="308.04000000000002"/>
    <n v="0"/>
    <n v="0"/>
    <n v="7166.98"/>
    <n v="0"/>
    <n v="0"/>
    <n v="1287.02"/>
    <n v="1506.78"/>
    <n v="604.33000000000004"/>
    <n v="78.02"/>
    <n v="375.56"/>
    <n v="946.56"/>
    <n v="30.37"/>
    <n v="57.92"/>
    <n v="0"/>
    <n v="30.27"/>
    <n v="46.38"/>
  </r>
  <r>
    <n v="1997"/>
    <n v="6"/>
    <x v="7"/>
    <s v="06/30/1997"/>
    <s v="06/30/1997_24:00"/>
    <n v="9359.86"/>
    <n v="2244.02"/>
    <n v="156.93"/>
    <n v="2773.24"/>
    <n v="2153.16"/>
    <n v="0"/>
    <n v="297.36"/>
    <n v="0"/>
    <n v="0"/>
    <n v="0"/>
    <n v="356.33"/>
    <n v="0"/>
    <n v="0"/>
    <n v="7204.24"/>
    <n v="0"/>
    <n v="0"/>
    <n v="1321.6"/>
    <n v="1385.7"/>
    <n v="574.85"/>
    <n v="78.94"/>
    <n v="415.61"/>
    <n v="903.38"/>
    <n v="50.8"/>
    <n v="15.86"/>
    <n v="0"/>
    <n v="26.87"/>
    <n v="54.22"/>
  </r>
  <r>
    <n v="1997"/>
    <n v="7"/>
    <x v="7"/>
    <s v="07/31/1997"/>
    <s v="07/31/1997_24:00"/>
    <n v="8915.2900000000009"/>
    <n v="2259.89"/>
    <n v="178.78"/>
    <n v="2190.7800000000002"/>
    <n v="2105.56"/>
    <n v="0"/>
    <n v="307.27"/>
    <n v="0"/>
    <n v="0"/>
    <n v="0"/>
    <n v="404.73"/>
    <n v="0"/>
    <n v="0"/>
    <n v="7518.11"/>
    <n v="0"/>
    <n v="0"/>
    <n v="1470.69"/>
    <n v="1366.29"/>
    <n v="604.72"/>
    <n v="70.13"/>
    <n v="416.62"/>
    <n v="1000.41"/>
    <n v="99.74"/>
    <n v="9.2100000000000009"/>
    <n v="0"/>
    <n v="27.61"/>
    <n v="60.99"/>
  </r>
  <r>
    <n v="1997"/>
    <n v="8"/>
    <x v="7"/>
    <s v="08/31/1997"/>
    <s v="08/31/1997_24:00"/>
    <n v="6934.47"/>
    <n v="2005.91"/>
    <n v="124.35"/>
    <n v="3128.9"/>
    <n v="1952.94"/>
    <n v="0"/>
    <n v="307.27"/>
    <n v="0"/>
    <n v="0"/>
    <n v="0"/>
    <n v="294.88"/>
    <n v="0"/>
    <n v="0"/>
    <n v="4521.43"/>
    <n v="0"/>
    <n v="0"/>
    <n v="1410.71"/>
    <n v="1340.45"/>
    <n v="605.12"/>
    <n v="57.49"/>
    <n v="328.26"/>
    <n v="898.49"/>
    <n v="70.5"/>
    <n v="9.5500000000000007"/>
    <n v="0"/>
    <n v="20.73"/>
    <n v="45.54"/>
  </r>
  <r>
    <n v="1997"/>
    <n v="9"/>
    <x v="7"/>
    <s v="09/30/1997"/>
    <s v="09/30/1997_24:00"/>
    <n v="5704.49"/>
    <n v="1941.69"/>
    <n v="96.46"/>
    <n v="3030.53"/>
    <n v="1537.24"/>
    <n v="0"/>
    <n v="297.36"/>
    <n v="0"/>
    <n v="0"/>
    <n v="0"/>
    <n v="247.96"/>
    <n v="0"/>
    <n v="0"/>
    <n v="3092.74"/>
    <n v="0"/>
    <n v="0"/>
    <n v="1331.3"/>
    <n v="1189.29"/>
    <n v="554.12"/>
    <n v="64.13"/>
    <n v="305.93"/>
    <n v="812.94"/>
    <n v="121.48"/>
    <n v="15.59"/>
    <n v="0"/>
    <n v="11.47"/>
    <n v="37.950000000000003"/>
  </r>
  <r>
    <n v="1997"/>
    <n v="10"/>
    <x v="8"/>
    <s v="10/31/1997"/>
    <s v="10/31/1997_24:00"/>
    <n v="3983.41"/>
    <n v="1612.44"/>
    <n v="114.37"/>
    <n v="3386.9"/>
    <n v="2545.0500000000002"/>
    <n v="0"/>
    <n v="307.27"/>
    <n v="0"/>
    <n v="0"/>
    <n v="0"/>
    <n v="132.57"/>
    <n v="0"/>
    <n v="0"/>
    <n v="2095.2399999999998"/>
    <n v="0"/>
    <n v="0"/>
    <n v="1269.73"/>
    <n v="1173.29"/>
    <n v="534.01"/>
    <n v="62.53"/>
    <n v="258.99"/>
    <n v="781.87"/>
    <n v="30.85"/>
    <n v="31.18"/>
    <n v="0"/>
    <n v="15.95"/>
    <n v="16.84"/>
  </r>
  <r>
    <n v="1997"/>
    <n v="11"/>
    <x v="8"/>
    <s v="11/30/1997"/>
    <s v="11/30/1997_24:00"/>
    <n v="2484.29"/>
    <n v="6608.17"/>
    <n v="156.69"/>
    <n v="3668.97"/>
    <n v="9603.58"/>
    <n v="0"/>
    <n v="297.36"/>
    <n v="0"/>
    <n v="0"/>
    <n v="0"/>
    <n v="0"/>
    <n v="0"/>
    <n v="0"/>
    <n v="1982.12"/>
    <n v="0"/>
    <n v="0"/>
    <n v="1050.9000000000001"/>
    <n v="1208.79"/>
    <n v="492.37"/>
    <n v="62.25"/>
    <n v="226.68"/>
    <n v="731.58"/>
    <n v="10.4"/>
    <n v="46.31"/>
    <n v="0"/>
    <n v="14.07"/>
    <n v="0"/>
  </r>
  <r>
    <n v="1997"/>
    <n v="12"/>
    <x v="8"/>
    <s v="12/31/1997"/>
    <s v="12/31/1997_24:00"/>
    <n v="1210.42"/>
    <n v="9002.8700000000008"/>
    <n v="86.64"/>
    <n v="5638.19"/>
    <n v="14225.69"/>
    <n v="0"/>
    <n v="307.27"/>
    <n v="0"/>
    <n v="0"/>
    <n v="0"/>
    <n v="3.2"/>
    <n v="0"/>
    <n v="0"/>
    <n v="972.25"/>
    <n v="0"/>
    <n v="0"/>
    <n v="1067.33"/>
    <n v="1277.69"/>
    <n v="602.09"/>
    <n v="59.95"/>
    <n v="277.94"/>
    <n v="731.13"/>
    <n v="3.16"/>
    <n v="86.8"/>
    <n v="0"/>
    <n v="14.52"/>
    <n v="0.34"/>
  </r>
  <r>
    <n v="1998"/>
    <n v="1"/>
    <x v="8"/>
    <s v="01/31/1998"/>
    <s v="01/31/1998_24:00"/>
    <n v="827.16"/>
    <n v="26428.04"/>
    <n v="204.3"/>
    <n v="6117.29"/>
    <n v="32472.63"/>
    <n v="0"/>
    <n v="307.27"/>
    <n v="0"/>
    <n v="0"/>
    <n v="0"/>
    <n v="0"/>
    <n v="0"/>
    <n v="0"/>
    <n v="938.12"/>
    <n v="0"/>
    <n v="0"/>
    <n v="1038.96"/>
    <n v="1357.7"/>
    <n v="667.42"/>
    <n v="73.180000000000007"/>
    <n v="257.14999999999998"/>
    <n v="770.96"/>
    <n v="1.17"/>
    <n v="72.22"/>
    <n v="0"/>
    <n v="18.55"/>
    <n v="0"/>
  </r>
  <r>
    <n v="1998"/>
    <n v="2"/>
    <x v="8"/>
    <s v="02/28/1998"/>
    <s v="02/28/1998_24:00"/>
    <n v="1631.89"/>
    <n v="39206.660000000003"/>
    <n v="306.32"/>
    <n v="8919.9"/>
    <n v="46605.16"/>
    <n v="0"/>
    <n v="277.52999999999997"/>
    <n v="0"/>
    <n v="0"/>
    <n v="0"/>
    <n v="0"/>
    <n v="0"/>
    <n v="0"/>
    <n v="186.97"/>
    <n v="0"/>
    <n v="0"/>
    <n v="922.74"/>
    <n v="1429.84"/>
    <n v="706.54"/>
    <n v="83.41"/>
    <n v="231.33"/>
    <n v="755.11"/>
    <n v="0.56999999999999995"/>
    <n v="79.78"/>
    <n v="0"/>
    <n v="20.420000000000002"/>
    <n v="0.01"/>
  </r>
  <r>
    <n v="1998"/>
    <n v="3"/>
    <x v="8"/>
    <s v="03/31/1998"/>
    <s v="03/31/1998_24:00"/>
    <n v="4118.53"/>
    <n v="5496.92"/>
    <n v="483.38"/>
    <n v="7517.62"/>
    <n v="8728"/>
    <n v="0"/>
    <n v="307.27"/>
    <n v="0"/>
    <n v="0"/>
    <n v="0"/>
    <n v="5.35"/>
    <n v="0"/>
    <n v="0"/>
    <n v="103.78"/>
    <n v="0"/>
    <n v="0"/>
    <n v="1150.5999999999999"/>
    <n v="1656.31"/>
    <n v="688.24"/>
    <n v="86.85"/>
    <n v="375.25"/>
    <n v="861.09"/>
    <n v="1.44"/>
    <n v="115.9"/>
    <n v="0"/>
    <n v="18.97"/>
    <n v="0.6"/>
  </r>
  <r>
    <n v="1998"/>
    <n v="4"/>
    <x v="8"/>
    <s v="04/30/1998"/>
    <s v="04/30/1998_24:00"/>
    <n v="4161.13"/>
    <n v="5123.7700000000004"/>
    <n v="44.08"/>
    <n v="8874.51"/>
    <n v="10415.219999999999"/>
    <n v="0"/>
    <n v="297.36"/>
    <n v="0"/>
    <n v="0"/>
    <n v="0"/>
    <n v="93.42"/>
    <n v="0"/>
    <n v="0"/>
    <n v="351.14"/>
    <n v="0"/>
    <n v="0"/>
    <n v="1116.58"/>
    <n v="1682.07"/>
    <n v="618.63"/>
    <n v="86.46"/>
    <n v="369.48"/>
    <n v="871.42"/>
    <n v="1.59"/>
    <n v="99.39"/>
    <n v="0"/>
    <n v="18.190000000000001"/>
    <n v="10.54"/>
  </r>
  <r>
    <n v="1998"/>
    <n v="5"/>
    <x v="8"/>
    <s v="05/31/1998"/>
    <s v="05/31/1998_24:00"/>
    <n v="7558.23"/>
    <n v="2923.68"/>
    <n v="56.1"/>
    <n v="6005.32"/>
    <n v="5390.91"/>
    <n v="0"/>
    <n v="307.27"/>
    <n v="0"/>
    <n v="0"/>
    <n v="0"/>
    <n v="50.01"/>
    <n v="0"/>
    <n v="0"/>
    <n v="3726.73"/>
    <n v="0"/>
    <n v="0"/>
    <n v="1218.1400000000001"/>
    <n v="1750.05"/>
    <n v="608.16"/>
    <n v="98.39"/>
    <n v="401.38"/>
    <n v="974.48"/>
    <n v="14.55"/>
    <n v="90.04"/>
    <n v="0"/>
    <n v="27.78"/>
    <n v="8.2799999999999994"/>
  </r>
  <r>
    <n v="1998"/>
    <n v="6"/>
    <x v="8"/>
    <s v="06/30/1998"/>
    <s v="06/30/1998_24:00"/>
    <n v="7338.71"/>
    <n v="1424.09"/>
    <n v="39.340000000000003"/>
    <n v="5607.7"/>
    <n v="4812.54"/>
    <n v="0"/>
    <n v="297.36"/>
    <n v="0"/>
    <n v="0"/>
    <n v="0"/>
    <n v="316.35000000000002"/>
    <n v="0"/>
    <n v="0"/>
    <n v="5131.1899999999996"/>
    <n v="0"/>
    <n v="0"/>
    <n v="1192.99"/>
    <n v="1676.3"/>
    <n v="583.61"/>
    <n v="86.85"/>
    <n v="358.46"/>
    <n v="904.95"/>
    <n v="24.77"/>
    <n v="55.69"/>
    <n v="0"/>
    <n v="32.229999999999997"/>
    <n v="45.14"/>
  </r>
  <r>
    <n v="1998"/>
    <n v="7"/>
    <x v="8"/>
    <s v="07/31/1998"/>
    <s v="07/31/1998_24:00"/>
    <n v="11143.88"/>
    <n v="1439.53"/>
    <n v="39.799999999999997"/>
    <n v="5041.51"/>
    <n v="2196.11"/>
    <n v="0"/>
    <n v="307.27"/>
    <n v="0"/>
    <n v="0"/>
    <n v="0"/>
    <n v="393.83"/>
    <n v="0"/>
    <n v="0"/>
    <n v="7218.74"/>
    <n v="0"/>
    <n v="0"/>
    <n v="1391.13"/>
    <n v="1691.61"/>
    <n v="605.82000000000005"/>
    <n v="88.99"/>
    <n v="442.83"/>
    <n v="957.37"/>
    <n v="44.98"/>
    <n v="41.2"/>
    <n v="0"/>
    <n v="31.21"/>
    <n v="55.47"/>
  </r>
  <r>
    <n v="1998"/>
    <n v="8"/>
    <x v="8"/>
    <s v="08/31/1998"/>
    <s v="08/31/1998_24:00"/>
    <n v="9616.73"/>
    <n v="1676.98"/>
    <n v="44.22"/>
    <n v="3934.05"/>
    <n v="1917.24"/>
    <n v="0"/>
    <n v="307.27"/>
    <n v="0"/>
    <n v="0"/>
    <n v="0"/>
    <n v="350.68"/>
    <n v="0"/>
    <n v="0"/>
    <n v="6242.5"/>
    <n v="0"/>
    <n v="0"/>
    <n v="1385.76"/>
    <n v="1644.02"/>
    <n v="613.84"/>
    <n v="77.09"/>
    <n v="378.86"/>
    <n v="978.67"/>
    <n v="39.03"/>
    <n v="21.13"/>
    <n v="0"/>
    <n v="29.28"/>
    <n v="49.91"/>
  </r>
  <r>
    <n v="1998"/>
    <n v="9"/>
    <x v="8"/>
    <s v="09/30/1998"/>
    <s v="09/30/1998_24:00"/>
    <n v="7762.62"/>
    <n v="2307.85"/>
    <n v="57.47"/>
    <n v="3561.85"/>
    <n v="1706.7"/>
    <n v="0"/>
    <n v="297.36"/>
    <n v="0"/>
    <n v="0"/>
    <n v="0"/>
    <n v="254.67"/>
    <n v="0"/>
    <n v="0"/>
    <n v="3877.44"/>
    <n v="0"/>
    <n v="0"/>
    <n v="1233.28"/>
    <n v="1538.14"/>
    <n v="596.77"/>
    <n v="70.849999999999994"/>
    <n v="349.08"/>
    <n v="898.53"/>
    <n v="59.65"/>
    <n v="10.42"/>
    <n v="0"/>
    <n v="16.12"/>
    <n v="36.4"/>
  </r>
  <r>
    <n v="1998"/>
    <n v="10"/>
    <x v="9"/>
    <s v="10/31/1998"/>
    <s v="10/31/1998_24:00"/>
    <n v="7201.14"/>
    <n v="1460.58"/>
    <n v="55.29"/>
    <n v="4556.0600000000004"/>
    <n v="2168.12"/>
    <n v="0"/>
    <n v="307.27"/>
    <n v="0"/>
    <n v="0"/>
    <n v="0"/>
    <n v="214.15"/>
    <n v="0"/>
    <n v="0"/>
    <n v="3487.61"/>
    <n v="0"/>
    <n v="0"/>
    <n v="1178.48"/>
    <n v="1507.48"/>
    <n v="591.95000000000005"/>
    <n v="70.680000000000007"/>
    <n v="320.64999999999998"/>
    <n v="881.18"/>
    <n v="22.89"/>
    <n v="50.49"/>
    <n v="0"/>
    <n v="19.440000000000001"/>
    <n v="26.4"/>
  </r>
  <r>
    <n v="1998"/>
    <n v="11"/>
    <x v="9"/>
    <s v="11/30/1998"/>
    <s v="11/30/1998_24:00"/>
    <n v="2066.0300000000002"/>
    <n v="3119.76"/>
    <n v="88.66"/>
    <n v="4743.54"/>
    <n v="7134.03"/>
    <n v="0"/>
    <n v="297.36"/>
    <n v="0"/>
    <n v="0"/>
    <n v="0"/>
    <n v="0"/>
    <n v="0"/>
    <n v="0"/>
    <n v="1160.56"/>
    <n v="0"/>
    <n v="0"/>
    <n v="1008.14"/>
    <n v="1434.54"/>
    <n v="524.04999999999995"/>
    <n v="69.25"/>
    <n v="279.29000000000002"/>
    <n v="790.78"/>
    <n v="6.03"/>
    <n v="69.94"/>
    <n v="0"/>
    <n v="15.23"/>
    <n v="0"/>
  </r>
  <r>
    <n v="1998"/>
    <n v="12"/>
    <x v="9"/>
    <s v="12/31/1998"/>
    <s v="12/31/1998_24:00"/>
    <n v="2538.1799999999998"/>
    <n v="10302.64"/>
    <n v="462.2"/>
    <n v="5628.12"/>
    <n v="14362.31"/>
    <n v="0"/>
    <n v="307.27"/>
    <n v="0"/>
    <n v="0"/>
    <n v="0"/>
    <n v="2.27"/>
    <n v="0"/>
    <n v="0"/>
    <n v="1117.5899999999999"/>
    <n v="0"/>
    <n v="0"/>
    <n v="979.82"/>
    <n v="1496.11"/>
    <n v="626.55999999999995"/>
    <n v="74.34"/>
    <n v="244.6"/>
    <n v="849.82"/>
    <n v="4.71"/>
    <n v="42.08"/>
    <n v="0"/>
    <n v="16.989999999999998"/>
    <n v="0.24"/>
  </r>
  <r>
    <n v="1999"/>
    <n v="1"/>
    <x v="9"/>
    <s v="01/31/1999"/>
    <s v="01/31/1999_24:00"/>
    <n v="3146.4"/>
    <n v="5361.32"/>
    <n v="317.47000000000003"/>
    <n v="4538.78"/>
    <n v="8096.56"/>
    <n v="0"/>
    <n v="307.27"/>
    <n v="0"/>
    <n v="0"/>
    <n v="0"/>
    <n v="5.57"/>
    <n v="0"/>
    <n v="0"/>
    <n v="1380.78"/>
    <n v="0"/>
    <n v="0"/>
    <n v="1011.72"/>
    <n v="1518.12"/>
    <n v="602.57000000000005"/>
    <n v="71.2"/>
    <n v="292.36"/>
    <n v="822.62"/>
    <n v="1.1100000000000001"/>
    <n v="71.099999999999994"/>
    <n v="0"/>
    <n v="15.88"/>
    <n v="1.23"/>
  </r>
  <r>
    <n v="1999"/>
    <n v="2"/>
    <x v="9"/>
    <s v="02/28/1999"/>
    <s v="02/28/1999_24:00"/>
    <n v="1349.96"/>
    <n v="16237.75"/>
    <n v="446.81"/>
    <n v="5014.01"/>
    <n v="20104.849999999999"/>
    <n v="0"/>
    <n v="277.52999999999997"/>
    <n v="0"/>
    <n v="0"/>
    <n v="0"/>
    <n v="0"/>
    <n v="0"/>
    <n v="0"/>
    <n v="228.03"/>
    <n v="0"/>
    <n v="0"/>
    <n v="827.14"/>
    <n v="1399.78"/>
    <n v="607.63"/>
    <n v="67.3"/>
    <n v="192.69"/>
    <n v="817.22"/>
    <n v="1.44"/>
    <n v="28.52"/>
    <n v="0"/>
    <n v="15.44"/>
    <n v="0"/>
  </r>
  <r>
    <n v="1999"/>
    <n v="3"/>
    <x v="9"/>
    <s v="03/31/1999"/>
    <s v="03/31/1999_24:00"/>
    <n v="4467.9399999999996"/>
    <n v="2930.87"/>
    <n v="65.92"/>
    <n v="7266.01"/>
    <n v="6280.88"/>
    <n v="0"/>
    <n v="307.27"/>
    <n v="0"/>
    <n v="0"/>
    <n v="0"/>
    <n v="34.270000000000003"/>
    <n v="0"/>
    <n v="0"/>
    <n v="168.49"/>
    <n v="0"/>
    <n v="0"/>
    <n v="965.94"/>
    <n v="1635.89"/>
    <n v="658.98"/>
    <n v="79.34"/>
    <n v="304.14999999999998"/>
    <n v="897.04"/>
    <n v="0.56000000000000005"/>
    <n v="89.76"/>
    <n v="0"/>
    <n v="14.59"/>
    <n v="3.92"/>
  </r>
  <r>
    <n v="1999"/>
    <n v="4"/>
    <x v="9"/>
    <s v="04/30/1999"/>
    <s v="04/30/1999_24:00"/>
    <n v="7708.64"/>
    <n v="1242.25"/>
    <n v="39.119999999999997"/>
    <n v="5305.37"/>
    <n v="2715.81"/>
    <n v="0"/>
    <n v="297.36"/>
    <n v="0"/>
    <n v="0"/>
    <n v="0"/>
    <n v="190.11"/>
    <n v="0"/>
    <n v="0"/>
    <n v="3847.56"/>
    <n v="0"/>
    <n v="0"/>
    <n v="1109.76"/>
    <n v="1593.81"/>
    <n v="630.26"/>
    <n v="87.04"/>
    <n v="413.4"/>
    <n v="894.26"/>
    <n v="7.49"/>
    <n v="103.12"/>
    <n v="0"/>
    <n v="16.22"/>
    <n v="22.31"/>
  </r>
  <r>
    <n v="1999"/>
    <n v="5"/>
    <x v="9"/>
    <s v="05/31/1999"/>
    <s v="05/31/1999_24:00"/>
    <n v="11094.02"/>
    <n v="1267.04"/>
    <n v="40.53"/>
    <n v="4860.37"/>
    <n v="2006.29"/>
    <n v="0"/>
    <n v="307.27"/>
    <n v="0"/>
    <n v="0"/>
    <n v="0"/>
    <n v="316.75"/>
    <n v="0"/>
    <n v="0"/>
    <n v="7344.11"/>
    <n v="0"/>
    <n v="0"/>
    <n v="1312.83"/>
    <n v="1612.24"/>
    <n v="672.06"/>
    <n v="83.02"/>
    <n v="429.23"/>
    <n v="912.9"/>
    <n v="33.700000000000003"/>
    <n v="53.92"/>
    <n v="0"/>
    <n v="30.15"/>
    <n v="48.93"/>
  </r>
  <r>
    <n v="1999"/>
    <n v="6"/>
    <x v="9"/>
    <s v="06/30/1999"/>
    <s v="06/30/1999_24:00"/>
    <n v="11253.3"/>
    <n v="2129.83"/>
    <n v="276.16000000000003"/>
    <n v="3459.16"/>
    <n v="1983.71"/>
    <n v="0"/>
    <n v="297.36"/>
    <n v="0"/>
    <n v="0"/>
    <n v="0"/>
    <n v="234.24"/>
    <n v="0"/>
    <n v="0"/>
    <n v="8396.2199999999993"/>
    <n v="0"/>
    <n v="0"/>
    <n v="1346"/>
    <n v="1501.93"/>
    <n v="637.1"/>
    <n v="83.31"/>
    <n v="461.27"/>
    <n v="858.99"/>
    <n v="43.15"/>
    <n v="37.42"/>
    <n v="0"/>
    <n v="28.49"/>
    <n v="36.950000000000003"/>
  </r>
  <r>
    <n v="1999"/>
    <n v="7"/>
    <x v="9"/>
    <s v="07/31/1999"/>
    <s v="07/31/1999_24:00"/>
    <n v="9811.7199999999993"/>
    <n v="2642.79"/>
    <n v="311.33"/>
    <n v="2070.73"/>
    <n v="1984.9"/>
    <n v="0"/>
    <n v="307.27"/>
    <n v="0"/>
    <n v="0"/>
    <n v="0"/>
    <n v="282.83999999999997"/>
    <n v="0"/>
    <n v="0"/>
    <n v="7897.98"/>
    <n v="0"/>
    <n v="0"/>
    <n v="1350.6"/>
    <n v="1508.81"/>
    <n v="673.75"/>
    <n v="80.37"/>
    <n v="437.94"/>
    <n v="957.51"/>
    <n v="82.53"/>
    <n v="12.29"/>
    <n v="0"/>
    <n v="28.52"/>
    <n v="43.89"/>
  </r>
  <r>
    <n v="1999"/>
    <n v="8"/>
    <x v="9"/>
    <s v="08/31/1999"/>
    <s v="08/31/1999_24:00"/>
    <n v="8356.0300000000007"/>
    <n v="1836.18"/>
    <n v="110.89"/>
    <n v="2936.48"/>
    <n v="1927.96"/>
    <n v="0"/>
    <n v="307.27"/>
    <n v="0"/>
    <n v="0"/>
    <n v="0"/>
    <n v="231.99"/>
    <n v="0"/>
    <n v="0"/>
    <n v="6061.86"/>
    <n v="0"/>
    <n v="0"/>
    <n v="1297"/>
    <n v="1493.88"/>
    <n v="680.55"/>
    <n v="69.180000000000007"/>
    <n v="379.07"/>
    <n v="879.9"/>
    <n v="59.43"/>
    <n v="11.13"/>
    <n v="0"/>
    <n v="25.08"/>
    <n v="36.479999999999997"/>
  </r>
  <r>
    <n v="1999"/>
    <n v="9"/>
    <x v="9"/>
    <s v="09/30/1999"/>
    <s v="09/30/1999_24:00"/>
    <n v="6748.51"/>
    <n v="2123.12"/>
    <n v="74.75"/>
    <n v="2953.6"/>
    <n v="1471.9"/>
    <n v="0"/>
    <n v="297.36"/>
    <n v="0"/>
    <n v="0"/>
    <n v="0"/>
    <n v="206.98"/>
    <n v="0"/>
    <n v="0"/>
    <n v="3775.81"/>
    <n v="0"/>
    <n v="0"/>
    <n v="1229.42"/>
    <n v="1312.81"/>
    <n v="632.91999999999996"/>
    <n v="74.91"/>
    <n v="341.11"/>
    <n v="752.82"/>
    <n v="48.89"/>
    <n v="13.7"/>
    <n v="0"/>
    <n v="12.59"/>
    <n v="32.5"/>
  </r>
  <r>
    <n v="1999"/>
    <n v="10"/>
    <x v="10"/>
    <s v="10/31/1999"/>
    <s v="10/31/1999_24:00"/>
    <n v="7055.13"/>
    <n v="1804.3"/>
    <n v="123.61"/>
    <n v="2981.76"/>
    <n v="1846.53"/>
    <n v="0"/>
    <n v="307.27"/>
    <n v="0"/>
    <n v="0"/>
    <n v="0"/>
    <n v="228.34"/>
    <n v="0"/>
    <n v="0"/>
    <n v="4756.7"/>
    <n v="0"/>
    <n v="0"/>
    <n v="1203.3499999999999"/>
    <n v="1317.68"/>
    <n v="652.76"/>
    <n v="62.32"/>
    <n v="317.27999999999997"/>
    <n v="800.42"/>
    <n v="56.11"/>
    <n v="20.38"/>
    <n v="0"/>
    <n v="19.57"/>
    <n v="27.25"/>
  </r>
  <r>
    <n v="1999"/>
    <n v="11"/>
    <x v="10"/>
    <s v="11/30/1999"/>
    <s v="11/30/1999_24:00"/>
    <n v="3244.67"/>
    <n v="1190.6300000000001"/>
    <n v="100.01"/>
    <n v="3137.82"/>
    <n v="2003.91"/>
    <n v="0"/>
    <n v="297.36"/>
    <n v="0"/>
    <n v="0"/>
    <n v="0"/>
    <n v="71.53"/>
    <n v="0"/>
    <n v="0"/>
    <n v="1342.06"/>
    <n v="0"/>
    <n v="0"/>
    <n v="1090.75"/>
    <n v="1192.06"/>
    <n v="563.37"/>
    <n v="59.35"/>
    <n v="272.01"/>
    <n v="680.65"/>
    <n v="20.67"/>
    <n v="39.65"/>
    <n v="0"/>
    <n v="12.72"/>
    <n v="9.34"/>
  </r>
  <r>
    <n v="1999"/>
    <n v="12"/>
    <x v="10"/>
    <s v="12/31/1999"/>
    <s v="12/31/1999_24:00"/>
    <n v="3852.49"/>
    <n v="1004.45"/>
    <n v="60.95"/>
    <n v="3191.41"/>
    <n v="2129.27"/>
    <n v="0"/>
    <n v="307.27"/>
    <n v="0"/>
    <n v="0"/>
    <n v="0"/>
    <n v="102.93"/>
    <n v="0"/>
    <n v="0"/>
    <n v="2108.8200000000002"/>
    <n v="0"/>
    <n v="0"/>
    <n v="1064.95"/>
    <n v="1234.69"/>
    <n v="560.98"/>
    <n v="63.48"/>
    <n v="275.41000000000003"/>
    <n v="685.94"/>
    <n v="8.51"/>
    <n v="50.69"/>
    <n v="0"/>
    <n v="12.25"/>
    <n v="11.03"/>
  </r>
  <r>
    <n v="2000"/>
    <n v="1"/>
    <x v="10"/>
    <s v="01/31/2000"/>
    <s v="01/31/2000_24:00"/>
    <n v="2877.13"/>
    <n v="8689.6"/>
    <n v="147.07"/>
    <n v="4109.37"/>
    <n v="11863.78"/>
    <n v="0"/>
    <n v="307.27"/>
    <n v="0"/>
    <n v="0"/>
    <n v="0"/>
    <n v="75.540000000000006"/>
    <n v="0"/>
    <n v="0"/>
    <n v="2284.5700000000002"/>
    <n v="0"/>
    <n v="0"/>
    <n v="1038.07"/>
    <n v="1238.3399999999999"/>
    <n v="606.62"/>
    <n v="77.81"/>
    <n v="259.3"/>
    <n v="711.97"/>
    <n v="4.58"/>
    <n v="46.91"/>
    <n v="0"/>
    <n v="12.68"/>
    <n v="8.1199999999999992"/>
  </r>
  <r>
    <n v="2000"/>
    <n v="2"/>
    <x v="10"/>
    <s v="02/29/2000"/>
    <s v="02/29/2000_24:00"/>
    <n v="367.24"/>
    <n v="28857.599999999999"/>
    <n v="166.6"/>
    <n v="5365.66"/>
    <n v="33805.370000000003"/>
    <n v="0"/>
    <n v="287.45"/>
    <n v="0"/>
    <n v="0"/>
    <n v="0"/>
    <n v="48.49"/>
    <n v="0"/>
    <n v="0"/>
    <n v="109.55"/>
    <n v="0"/>
    <n v="0"/>
    <n v="904.86"/>
    <n v="1278.48"/>
    <n v="686.69"/>
    <n v="70.349999999999994"/>
    <n v="226.38"/>
    <n v="731.19"/>
    <n v="1.18"/>
    <n v="57.85"/>
    <n v="0"/>
    <n v="15.25"/>
    <n v="8.32"/>
  </r>
  <r>
    <n v="2000"/>
    <n v="3"/>
    <x v="10"/>
    <s v="03/31/2000"/>
    <s v="03/31/2000_24:00"/>
    <n v="4506.9399999999996"/>
    <n v="12741.91"/>
    <n v="46.3"/>
    <n v="8083.09"/>
    <n v="16395.71"/>
    <n v="0"/>
    <n v="307.27"/>
    <n v="0"/>
    <n v="0"/>
    <n v="0"/>
    <n v="84.96"/>
    <n v="0"/>
    <n v="0"/>
    <n v="157.96"/>
    <n v="0"/>
    <n v="0"/>
    <n v="1015.78"/>
    <n v="1453.31"/>
    <n v="773.13"/>
    <n v="77.83"/>
    <n v="298.94"/>
    <n v="794.31"/>
    <n v="0.84"/>
    <n v="94.53"/>
    <n v="0"/>
    <n v="15.25"/>
    <n v="11.68"/>
  </r>
  <r>
    <n v="2000"/>
    <n v="4"/>
    <x v="10"/>
    <s v="04/30/2000"/>
    <s v="04/30/2000_24:00"/>
    <n v="7338.93"/>
    <n v="1940.53"/>
    <n v="55.66"/>
    <n v="5023.6499999999996"/>
    <n v="2608.61"/>
    <n v="0"/>
    <n v="297.36"/>
    <n v="0"/>
    <n v="0"/>
    <n v="0"/>
    <n v="240.81"/>
    <n v="0"/>
    <n v="0"/>
    <n v="3233.79"/>
    <n v="0"/>
    <n v="0"/>
    <n v="1128.69"/>
    <n v="1448.55"/>
    <n v="642.57000000000005"/>
    <n v="80.260000000000005"/>
    <n v="371.96"/>
    <n v="849.3"/>
    <n v="14"/>
    <n v="79.25"/>
    <n v="0"/>
    <n v="16"/>
    <n v="27.27"/>
  </r>
  <r>
    <n v="2000"/>
    <n v="5"/>
    <x v="10"/>
    <s v="05/31/2000"/>
    <s v="05/31/2000_24:00"/>
    <n v="10580.97"/>
    <n v="1144.8599999999999"/>
    <n v="43.9"/>
    <n v="5202.08"/>
    <n v="2349.7399999999998"/>
    <n v="0"/>
    <n v="307.27"/>
    <n v="0"/>
    <n v="0"/>
    <n v="0"/>
    <n v="262.86"/>
    <n v="0"/>
    <n v="0"/>
    <n v="6936.67"/>
    <n v="0"/>
    <n v="0"/>
    <n v="1313.45"/>
    <n v="1442.13"/>
    <n v="634.29999999999995"/>
    <n v="83.85"/>
    <n v="355.22"/>
    <n v="951.8"/>
    <n v="24.21"/>
    <n v="48.86"/>
    <n v="0"/>
    <n v="30.7"/>
    <n v="30.97"/>
  </r>
  <r>
    <n v="2000"/>
    <n v="6"/>
    <x v="10"/>
    <s v="06/30/2000"/>
    <s v="06/30/2000_24:00"/>
    <n v="12330.26"/>
    <n v="2596.86"/>
    <n v="219.85"/>
    <n v="2624.24"/>
    <n v="2085.61"/>
    <n v="0"/>
    <n v="297.36"/>
    <n v="0"/>
    <n v="0"/>
    <n v="0"/>
    <n v="386.95"/>
    <n v="0"/>
    <n v="0"/>
    <n v="10130.299999999999"/>
    <n v="0"/>
    <n v="0"/>
    <n v="1566.89"/>
    <n v="1409.05"/>
    <n v="629.9"/>
    <n v="85.69"/>
    <n v="407.61"/>
    <n v="1066.25"/>
    <n v="78.97"/>
    <n v="15.03"/>
    <n v="0"/>
    <n v="30.19"/>
    <n v="45.79"/>
  </r>
  <r>
    <n v="2000"/>
    <n v="7"/>
    <x v="10"/>
    <s v="07/31/2000"/>
    <s v="07/31/2000_24:00"/>
    <n v="9827.85"/>
    <n v="2427.46"/>
    <n v="174.64"/>
    <n v="2329.84"/>
    <n v="2005.98"/>
    <n v="0"/>
    <n v="307.27"/>
    <n v="0"/>
    <n v="0"/>
    <n v="0"/>
    <n v="416.68"/>
    <n v="0"/>
    <n v="0"/>
    <n v="8072.01"/>
    <n v="0"/>
    <n v="0"/>
    <n v="1596.96"/>
    <n v="1375.52"/>
    <n v="658.42"/>
    <n v="73.180000000000007"/>
    <n v="355.57"/>
    <n v="1106.01"/>
    <n v="127.66"/>
    <n v="8.5500000000000007"/>
    <n v="0"/>
    <n v="28.45"/>
    <n v="50.02"/>
  </r>
  <r>
    <n v="2000"/>
    <n v="8"/>
    <x v="10"/>
    <s v="08/31/2000"/>
    <s v="08/31/2000_24:00"/>
    <n v="8359.5499999999993"/>
    <n v="2010.45"/>
    <n v="121.18"/>
    <n v="2551.06"/>
    <n v="1936.88"/>
    <n v="0"/>
    <n v="307.27"/>
    <n v="0"/>
    <n v="0"/>
    <n v="0"/>
    <n v="397.88"/>
    <n v="0"/>
    <n v="0"/>
    <n v="6611.28"/>
    <n v="0"/>
    <n v="0"/>
    <n v="1600.02"/>
    <n v="1360.51"/>
    <n v="667.05"/>
    <n v="67.77"/>
    <n v="277.77999999999997"/>
    <n v="1103.67"/>
    <n v="117.98"/>
    <n v="7.68"/>
    <n v="0"/>
    <n v="26.15"/>
    <n v="47.02"/>
  </r>
  <r>
    <n v="2000"/>
    <n v="9"/>
    <x v="10"/>
    <s v="09/30/2000"/>
    <s v="09/30/2000_24:00"/>
    <n v="6871.42"/>
    <n v="2152.9899999999998"/>
    <n v="104.24"/>
    <n v="2932.33"/>
    <n v="1505.52"/>
    <n v="0"/>
    <n v="297.36"/>
    <n v="0"/>
    <n v="0"/>
    <n v="0"/>
    <n v="262.10000000000002"/>
    <n v="0"/>
    <n v="0"/>
    <n v="4017.02"/>
    <n v="0"/>
    <n v="0"/>
    <n v="1323.36"/>
    <n v="1231.45"/>
    <n v="623.86"/>
    <n v="67.44"/>
    <n v="280.95"/>
    <n v="888.88"/>
    <n v="75.88"/>
    <n v="12.08"/>
    <n v="0"/>
    <n v="12.28"/>
    <n v="30.2"/>
  </r>
  <r>
    <n v="2000"/>
    <n v="10"/>
    <x v="11"/>
    <s v="10/31/2000"/>
    <s v="10/31/2000_24:00"/>
    <n v="5157.6000000000004"/>
    <n v="1980.8"/>
    <n v="151.86000000000001"/>
    <n v="3002.42"/>
    <n v="2758.43"/>
    <n v="0"/>
    <n v="307.27"/>
    <n v="0"/>
    <n v="0"/>
    <n v="0"/>
    <n v="208.14"/>
    <n v="0"/>
    <n v="0"/>
    <n v="3562.26"/>
    <n v="0"/>
    <n v="0"/>
    <n v="1301.92"/>
    <n v="1243.95"/>
    <n v="597.34"/>
    <n v="66.459999999999994"/>
    <n v="223.04"/>
    <n v="834.36"/>
    <n v="44.75"/>
    <n v="15.87"/>
    <n v="0"/>
    <n v="20.21"/>
    <n v="24.02"/>
  </r>
  <r>
    <n v="2000"/>
    <n v="11"/>
    <x v="11"/>
    <s v="11/30/2000"/>
    <s v="11/30/2000_24:00"/>
    <n v="2443.3000000000002"/>
    <n v="1130.06"/>
    <n v="79.540000000000006"/>
    <n v="3321.14"/>
    <n v="2873.09"/>
    <n v="0"/>
    <n v="297.36"/>
    <n v="0"/>
    <n v="0"/>
    <n v="0"/>
    <n v="71.180000000000007"/>
    <n v="0"/>
    <n v="0"/>
    <n v="1232.6600000000001"/>
    <n v="0"/>
    <n v="0"/>
    <n v="1094.02"/>
    <n v="1154.3900000000001"/>
    <n v="546.01"/>
    <n v="61.64"/>
    <n v="210.63"/>
    <n v="678.75"/>
    <n v="21.27"/>
    <n v="36.19"/>
    <n v="0"/>
    <n v="13.59"/>
    <n v="7.96"/>
  </r>
  <r>
    <n v="2000"/>
    <n v="12"/>
    <x v="11"/>
    <s v="12/31/2000"/>
    <s v="12/31/2000_24:00"/>
    <n v="2766.22"/>
    <n v="795.77"/>
    <n v="82.46"/>
    <n v="3317.27"/>
    <n v="2094.2600000000002"/>
    <n v="0"/>
    <n v="307.27"/>
    <n v="0"/>
    <n v="0"/>
    <n v="0"/>
    <n v="128.33000000000001"/>
    <n v="0"/>
    <n v="0"/>
    <n v="1178.73"/>
    <n v="0"/>
    <n v="0"/>
    <n v="1114.58"/>
    <n v="1184.94"/>
    <n v="550.11"/>
    <n v="64.56"/>
    <n v="236.82"/>
    <n v="681.18"/>
    <n v="15.35"/>
    <n v="45.98"/>
    <n v="0"/>
    <n v="13.03"/>
    <n v="13.94"/>
  </r>
  <r>
    <n v="2001"/>
    <n v="1"/>
    <x v="11"/>
    <s v="01/31/2001"/>
    <s v="01/31/2001_24:00"/>
    <n v="1926.51"/>
    <n v="5292.79"/>
    <n v="113.06"/>
    <n v="4091.35"/>
    <n v="9263.64"/>
    <n v="0"/>
    <n v="307.27"/>
    <n v="0"/>
    <n v="0"/>
    <n v="0"/>
    <n v="80.27"/>
    <n v="0"/>
    <n v="0"/>
    <n v="2188.4899999999998"/>
    <n v="0"/>
    <n v="0"/>
    <n v="1080.21"/>
    <n v="1202.3399999999999"/>
    <n v="571.82000000000005"/>
    <n v="65.84"/>
    <n v="244.32"/>
    <n v="684.33"/>
    <n v="10.65"/>
    <n v="49.95"/>
    <n v="0"/>
    <n v="13.73"/>
    <n v="8.94"/>
  </r>
  <r>
    <n v="2001"/>
    <n v="2"/>
    <x v="11"/>
    <s v="02/28/2001"/>
    <s v="02/28/2001_24:00"/>
    <n v="411.84"/>
    <n v="12433.1"/>
    <n v="87.73"/>
    <n v="4636.5"/>
    <n v="16658.48"/>
    <n v="0"/>
    <n v="277.52999999999997"/>
    <n v="0"/>
    <n v="0"/>
    <n v="0"/>
    <n v="45.54"/>
    <n v="0"/>
    <n v="0"/>
    <n v="165.69"/>
    <n v="0"/>
    <n v="0"/>
    <n v="934.33"/>
    <n v="1155.31"/>
    <n v="554.25"/>
    <n v="60.84"/>
    <n v="222.98"/>
    <n v="661.9"/>
    <n v="5.89"/>
    <n v="65.599999999999994"/>
    <n v="0"/>
    <n v="13.13"/>
    <n v="6.49"/>
  </r>
  <r>
    <n v="2001"/>
    <n v="3"/>
    <x v="11"/>
    <s v="03/31/2001"/>
    <s v="03/31/2001_24:00"/>
    <n v="2876.92"/>
    <n v="6580.28"/>
    <n v="45.08"/>
    <n v="5646.66"/>
    <n v="9901.5400000000009"/>
    <n v="0"/>
    <n v="307.27"/>
    <n v="0"/>
    <n v="0"/>
    <n v="0"/>
    <n v="110.28"/>
    <n v="0"/>
    <n v="0"/>
    <n v="754.94"/>
    <n v="0"/>
    <n v="0"/>
    <n v="1041.6199999999999"/>
    <n v="1344.27"/>
    <n v="660.47"/>
    <n v="72.92"/>
    <n v="329.56"/>
    <n v="748.95"/>
    <n v="2.39"/>
    <n v="101.51"/>
    <n v="0"/>
    <n v="12.92"/>
    <n v="12.67"/>
  </r>
  <r>
    <n v="2001"/>
    <n v="4"/>
    <x v="11"/>
    <s v="04/30/2001"/>
    <s v="04/30/2001_24:00"/>
    <n v="4697.42"/>
    <n v="1037.58"/>
    <n v="48.6"/>
    <n v="4458.95"/>
    <n v="2341.7199999999998"/>
    <n v="0"/>
    <n v="297.36"/>
    <n v="0"/>
    <n v="0"/>
    <n v="0"/>
    <n v="215.15"/>
    <n v="0"/>
    <n v="0"/>
    <n v="1873.23"/>
    <n v="0"/>
    <n v="0"/>
    <n v="1096.32"/>
    <n v="1264.48"/>
    <n v="574.41"/>
    <n v="71.39"/>
    <n v="312.73"/>
    <n v="775.55"/>
    <n v="4.25"/>
    <n v="68.180000000000007"/>
    <n v="0"/>
    <n v="14.67"/>
    <n v="23.93"/>
  </r>
  <r>
    <n v="2001"/>
    <n v="5"/>
    <x v="11"/>
    <s v="05/31/2001"/>
    <s v="05/31/2001_24:00"/>
    <n v="11038.43"/>
    <n v="1651.6"/>
    <n v="71.38"/>
    <n v="3046.86"/>
    <n v="1953.72"/>
    <n v="0"/>
    <n v="307.27"/>
    <n v="0"/>
    <n v="0"/>
    <n v="0"/>
    <n v="374.1"/>
    <n v="0"/>
    <n v="0"/>
    <n v="8847.1299999999992"/>
    <n v="0"/>
    <n v="0"/>
    <n v="1458.44"/>
    <n v="1369.7"/>
    <n v="612.69000000000005"/>
    <n v="88.92"/>
    <n v="359.92"/>
    <n v="1125.07"/>
    <n v="54.33"/>
    <n v="32.35"/>
    <n v="0"/>
    <n v="28.55"/>
    <n v="40.090000000000003"/>
  </r>
  <r>
    <n v="2001"/>
    <n v="6"/>
    <x v="11"/>
    <s v="06/30/2001"/>
    <s v="06/30/2001_24:00"/>
    <n v="10970.66"/>
    <n v="2241.31"/>
    <n v="126.58"/>
    <n v="2371.5"/>
    <n v="1818.33"/>
    <n v="0"/>
    <n v="297.36"/>
    <n v="0"/>
    <n v="0"/>
    <n v="0"/>
    <n v="374.29"/>
    <n v="0"/>
    <n v="0"/>
    <n v="8811.86"/>
    <n v="0"/>
    <n v="0"/>
    <n v="1443.51"/>
    <n v="1282.5"/>
    <n v="613.62"/>
    <n v="84.37"/>
    <n v="298.69"/>
    <n v="1165.33"/>
    <n v="88.34"/>
    <n v="9.23"/>
    <n v="0"/>
    <n v="25.58"/>
    <n v="39.69"/>
  </r>
  <r>
    <n v="2001"/>
    <n v="7"/>
    <x v="11"/>
    <s v="07/31/2001"/>
    <s v="07/31/2001_24:00"/>
    <n v="10328.129999999999"/>
    <n v="2154.7600000000002"/>
    <n v="172.66"/>
    <n v="2097.9699999999998"/>
    <n v="1960.77"/>
    <n v="0"/>
    <n v="307.27"/>
    <n v="0"/>
    <n v="0"/>
    <n v="0"/>
    <n v="426.03"/>
    <n v="0"/>
    <n v="0"/>
    <n v="8883.4500000000007"/>
    <n v="0"/>
    <n v="0"/>
    <n v="1570.83"/>
    <n v="1310.0999999999999"/>
    <n v="651.4"/>
    <n v="78.06"/>
    <n v="294.60000000000002"/>
    <n v="1221.9100000000001"/>
    <n v="117.96"/>
    <n v="8.84"/>
    <n v="0"/>
    <n v="25.2"/>
    <n v="49.36"/>
  </r>
  <r>
    <n v="2001"/>
    <n v="8"/>
    <x v="11"/>
    <s v="08/31/2001"/>
    <s v="08/31/2001_24:00"/>
    <n v="8142.94"/>
    <n v="2169.9299999999998"/>
    <n v="192.4"/>
    <n v="2012.7"/>
    <n v="1868.1"/>
    <n v="0"/>
    <n v="307.27"/>
    <n v="0"/>
    <n v="0"/>
    <n v="0"/>
    <n v="369.06"/>
    <n v="0"/>
    <n v="0"/>
    <n v="6567.95"/>
    <n v="0"/>
    <n v="0"/>
    <n v="1535.31"/>
    <n v="1259.54"/>
    <n v="642.80999999999995"/>
    <n v="72.48"/>
    <n v="238.33"/>
    <n v="1253.8800000000001"/>
    <n v="116"/>
    <n v="11.08"/>
    <n v="0"/>
    <n v="23.01"/>
    <n v="41.65"/>
  </r>
  <r>
    <n v="2001"/>
    <n v="9"/>
    <x v="11"/>
    <s v="09/30/2001"/>
    <s v="09/30/2001_24:00"/>
    <n v="6218.1"/>
    <n v="2390.63"/>
    <n v="132.86000000000001"/>
    <n v="2062.4699999999998"/>
    <n v="1447.91"/>
    <n v="0"/>
    <n v="297.36"/>
    <n v="0"/>
    <n v="0"/>
    <n v="0"/>
    <n v="258.57"/>
    <n v="0"/>
    <n v="0"/>
    <n v="3930.46"/>
    <n v="0"/>
    <n v="0"/>
    <n v="1412.29"/>
    <n v="1143.93"/>
    <n v="597.03"/>
    <n v="64.260000000000005"/>
    <n v="234.44"/>
    <n v="1079.06"/>
    <n v="117.35"/>
    <n v="5.88"/>
    <n v="0"/>
    <n v="11.31"/>
    <n v="27.94"/>
  </r>
  <r>
    <n v="2001"/>
    <n v="10"/>
    <x v="12"/>
    <s v="10/31/2001"/>
    <s v="10/31/2001_24:00"/>
    <n v="6623.79"/>
    <n v="1842.88"/>
    <n v="154.1"/>
    <n v="2111.2399999999998"/>
    <n v="1923.79"/>
    <n v="0"/>
    <n v="307.27"/>
    <n v="0"/>
    <n v="0"/>
    <n v="0"/>
    <n v="220.39"/>
    <n v="0"/>
    <n v="0"/>
    <n v="5269.67"/>
    <n v="0"/>
    <n v="0"/>
    <n v="1420.77"/>
    <n v="1149.1500000000001"/>
    <n v="605.44000000000005"/>
    <n v="65.08"/>
    <n v="208.59"/>
    <n v="1059.45"/>
    <n v="85.11"/>
    <n v="6.04"/>
    <n v="0"/>
    <n v="19.72"/>
    <n v="26.01"/>
  </r>
  <r>
    <n v="2001"/>
    <n v="11"/>
    <x v="12"/>
    <s v="11/30/2001"/>
    <s v="11/30/2001_24:00"/>
    <n v="1684.67"/>
    <n v="6020.14"/>
    <n v="201.63"/>
    <n v="3059.85"/>
    <n v="8123.56"/>
    <n v="0"/>
    <n v="297.36"/>
    <n v="0"/>
    <n v="0"/>
    <n v="0"/>
    <n v="71.180000000000007"/>
    <n v="0"/>
    <n v="0"/>
    <n v="1272.8"/>
    <n v="0"/>
    <n v="0"/>
    <n v="1208.1199999999999"/>
    <n v="1054.0899999999999"/>
    <n v="519.41"/>
    <n v="60.6"/>
    <n v="166.27"/>
    <n v="817.96"/>
    <n v="42.02"/>
    <n v="8.4"/>
    <n v="0"/>
    <n v="11.97"/>
    <n v="8.3800000000000008"/>
  </r>
  <r>
    <n v="2001"/>
    <n v="12"/>
    <x v="12"/>
    <s v="12/31/2001"/>
    <s v="12/31/2001_24:00"/>
    <n v="442.06"/>
    <n v="20314.52"/>
    <n v="250.89"/>
    <n v="5549.41"/>
    <n v="25969.64"/>
    <n v="0"/>
    <n v="307.27"/>
    <n v="0"/>
    <n v="0"/>
    <n v="0"/>
    <n v="68.22"/>
    <n v="0"/>
    <n v="0"/>
    <n v="1065.9000000000001"/>
    <n v="0"/>
    <n v="0"/>
    <n v="1184.8800000000001"/>
    <n v="1177.67"/>
    <n v="632.16"/>
    <n v="67.87"/>
    <n v="166.61"/>
    <n v="801.47"/>
    <n v="25.79"/>
    <n v="46.69"/>
    <n v="0"/>
    <n v="16.239999999999998"/>
    <n v="7.73"/>
  </r>
  <r>
    <n v="2002"/>
    <n v="1"/>
    <x v="12"/>
    <s v="01/31/2002"/>
    <s v="01/31/2002_24:00"/>
    <n v="2140.23"/>
    <n v="13517.39"/>
    <n v="96.24"/>
    <n v="6523.63"/>
    <n v="18797.32"/>
    <n v="0"/>
    <n v="307.27"/>
    <n v="0"/>
    <n v="0"/>
    <n v="0"/>
    <n v="63.25"/>
    <n v="0"/>
    <n v="0"/>
    <n v="1286.1099999999999"/>
    <n v="0"/>
    <n v="0"/>
    <n v="1218.82"/>
    <n v="1264.71"/>
    <n v="701.39"/>
    <n v="70.36"/>
    <n v="234.53"/>
    <n v="801.58"/>
    <n v="20.32"/>
    <n v="89.48"/>
    <n v="0"/>
    <n v="18.87"/>
    <n v="7.24"/>
  </r>
  <r>
    <n v="2002"/>
    <n v="2"/>
    <x v="12"/>
    <s v="02/28/2002"/>
    <s v="02/28/2002_24:00"/>
    <n v="2578.88"/>
    <n v="1726.77"/>
    <n v="86.72"/>
    <n v="4259.43"/>
    <n v="3302.9"/>
    <n v="0"/>
    <n v="277.52999999999997"/>
    <n v="0"/>
    <n v="0"/>
    <n v="0"/>
    <n v="82.07"/>
    <n v="0"/>
    <n v="0"/>
    <n v="145.16"/>
    <n v="0"/>
    <n v="0"/>
    <n v="1097.2"/>
    <n v="1156.8800000000001"/>
    <n v="546.25"/>
    <n v="64.77"/>
    <n v="216.26"/>
    <n v="747.98"/>
    <n v="16.23"/>
    <n v="76.239999999999995"/>
    <n v="0"/>
    <n v="14.58"/>
    <n v="12.23"/>
  </r>
  <r>
    <n v="2002"/>
    <n v="3"/>
    <x v="12"/>
    <s v="03/31/2002"/>
    <s v="03/31/2002_24:00"/>
    <n v="2210.6799999999998"/>
    <n v="1796.14"/>
    <n v="104.99"/>
    <n v="4465.21"/>
    <n v="4179.34"/>
    <n v="0"/>
    <n v="307.27"/>
    <n v="0"/>
    <n v="0"/>
    <n v="0"/>
    <n v="79.150000000000006"/>
    <n v="0"/>
    <n v="0"/>
    <n v="305.66000000000003"/>
    <n v="0"/>
    <n v="0"/>
    <n v="1146.3599999999999"/>
    <n v="1298.55"/>
    <n v="573.17999999999995"/>
    <n v="68.91"/>
    <n v="239.26"/>
    <n v="817.45"/>
    <n v="13.9"/>
    <n v="77.39"/>
    <n v="0.36"/>
    <n v="13.98"/>
    <n v="11.19"/>
  </r>
  <r>
    <n v="2002"/>
    <n v="4"/>
    <x v="12"/>
    <s v="04/30/2002"/>
    <s v="04/30/2002_24:00"/>
    <n v="7429.65"/>
    <n v="1310.1600000000001"/>
    <n v="52.91"/>
    <n v="3781.05"/>
    <n v="2135.62"/>
    <n v="0"/>
    <n v="297.36"/>
    <n v="0"/>
    <n v="0"/>
    <n v="0"/>
    <n v="277.87"/>
    <n v="0"/>
    <n v="0"/>
    <n v="4924.3100000000004"/>
    <n v="0"/>
    <n v="0"/>
    <n v="1228.02"/>
    <n v="1243.95"/>
    <n v="599.46"/>
    <n v="77.459999999999994"/>
    <n v="267.2"/>
    <n v="870.66"/>
    <n v="24.38"/>
    <n v="52.99"/>
    <n v="1.06"/>
    <n v="20.51"/>
    <n v="32.43"/>
  </r>
  <r>
    <n v="2002"/>
    <n v="5"/>
    <x v="12"/>
    <s v="05/31/2002"/>
    <s v="05/31/2002_24:00"/>
    <n v="8718.6200000000008"/>
    <n v="1639.41"/>
    <n v="97"/>
    <n v="3188.25"/>
    <n v="2299.21"/>
    <n v="0"/>
    <n v="307.27"/>
    <n v="0"/>
    <n v="0"/>
    <n v="0"/>
    <n v="268.33999999999997"/>
    <n v="0"/>
    <n v="0"/>
    <n v="6895.2"/>
    <n v="0"/>
    <n v="0"/>
    <n v="1537.42"/>
    <n v="1262.67"/>
    <n v="605.39"/>
    <n v="89.79"/>
    <n v="260.01"/>
    <n v="1001.6"/>
    <n v="58.39"/>
    <n v="17.75"/>
    <n v="0.24"/>
    <n v="25.75"/>
    <n v="31.49"/>
  </r>
  <r>
    <n v="2002"/>
    <n v="6"/>
    <x v="12"/>
    <s v="06/30/2002"/>
    <s v="06/30/2002_24:00"/>
    <n v="10634.32"/>
    <n v="2643.06"/>
    <n v="236.04"/>
    <n v="1886.45"/>
    <n v="1957"/>
    <n v="0"/>
    <n v="297.36"/>
    <n v="0"/>
    <n v="0"/>
    <n v="0"/>
    <n v="422.23"/>
    <n v="0"/>
    <n v="0"/>
    <n v="9123.41"/>
    <n v="0"/>
    <n v="0"/>
    <n v="1632.26"/>
    <n v="1245.48"/>
    <n v="595.97"/>
    <n v="96.09"/>
    <n v="313.95"/>
    <n v="1121.72"/>
    <n v="110.5"/>
    <n v="7.64"/>
    <n v="0.14000000000000001"/>
    <n v="26.07"/>
    <n v="49.83"/>
  </r>
  <r>
    <n v="2002"/>
    <n v="7"/>
    <x v="12"/>
    <s v="07/31/2002"/>
    <s v="07/31/2002_24:00"/>
    <n v="9823.23"/>
    <n v="2714.1"/>
    <n v="351.72"/>
    <n v="1674.68"/>
    <n v="2044.78"/>
    <n v="0"/>
    <n v="307.27"/>
    <n v="0"/>
    <n v="0"/>
    <n v="0"/>
    <n v="418.58"/>
    <n v="0"/>
    <n v="0"/>
    <n v="8857.18"/>
    <n v="0"/>
    <n v="0"/>
    <n v="1766.78"/>
    <n v="1250.05"/>
    <n v="625.63"/>
    <n v="88.68"/>
    <n v="299.24"/>
    <n v="1139.83"/>
    <n v="167.82"/>
    <n v="6.34"/>
    <n v="0.18"/>
    <n v="24.47"/>
    <n v="49.9"/>
  </r>
  <r>
    <n v="2002"/>
    <n v="8"/>
    <x v="12"/>
    <s v="08/31/2002"/>
    <s v="08/31/2002_24:00"/>
    <n v="7381.43"/>
    <n v="2319.52"/>
    <n v="192.82"/>
    <n v="1921.98"/>
    <n v="1867.82"/>
    <n v="0"/>
    <n v="307.27"/>
    <n v="0"/>
    <n v="0"/>
    <n v="0"/>
    <n v="355.01"/>
    <n v="0"/>
    <n v="0"/>
    <n v="6115.22"/>
    <n v="0"/>
    <n v="0"/>
    <n v="1772.89"/>
    <n v="1212.07"/>
    <n v="629.73"/>
    <n v="75.680000000000007"/>
    <n v="227.5"/>
    <n v="1173.4100000000001"/>
    <n v="150.32"/>
    <n v="5.53"/>
    <n v="0.09"/>
    <n v="22.5"/>
    <n v="38.97"/>
  </r>
  <r>
    <n v="2002"/>
    <n v="9"/>
    <x v="12"/>
    <s v="09/30/2002"/>
    <s v="09/30/2002_24:00"/>
    <n v="6620.37"/>
    <n v="2528.6999999999998"/>
    <n v="122.02"/>
    <n v="2083.3000000000002"/>
    <n v="1628.88"/>
    <n v="0"/>
    <n v="297.36"/>
    <n v="0"/>
    <n v="0"/>
    <n v="0"/>
    <n v="307.12"/>
    <n v="0"/>
    <n v="0"/>
    <n v="4753.76"/>
    <n v="0"/>
    <n v="0"/>
    <n v="1613.21"/>
    <n v="1090.57"/>
    <n v="587.96"/>
    <n v="56.08"/>
    <n v="251.56"/>
    <n v="1032.02"/>
    <n v="165.49"/>
    <n v="4.9800000000000004"/>
    <n v="0.25"/>
    <n v="12.05"/>
    <n v="32.76"/>
  </r>
  <r>
    <n v="2002"/>
    <n v="10"/>
    <x v="13"/>
    <s v="10/31/2002"/>
    <s v="10/31/2002_24:00"/>
    <n v="6721.83"/>
    <n v="1817.76"/>
    <n v="113.38"/>
    <n v="2367.61"/>
    <n v="1828.3"/>
    <n v="0"/>
    <n v="307.27"/>
    <n v="0"/>
    <n v="0"/>
    <n v="0"/>
    <n v="177.61"/>
    <n v="0"/>
    <n v="0"/>
    <n v="5373.78"/>
    <n v="0"/>
    <n v="0"/>
    <n v="1648.2"/>
    <n v="1069.75"/>
    <n v="597.24"/>
    <n v="68.95"/>
    <n v="211.48"/>
    <n v="954.96"/>
    <n v="89.38"/>
    <n v="5.08"/>
    <n v="0.48"/>
    <n v="17.25"/>
    <n v="20.04"/>
  </r>
  <r>
    <n v="2002"/>
    <n v="11"/>
    <x v="13"/>
    <s v="11/30/2002"/>
    <s v="11/30/2002_24:00"/>
    <n v="2097.73"/>
    <n v="2691.63"/>
    <n v="165.85"/>
    <n v="2825.77"/>
    <n v="4147.12"/>
    <n v="0"/>
    <n v="297.36"/>
    <n v="0"/>
    <n v="0"/>
    <n v="0"/>
    <n v="116.26"/>
    <n v="0"/>
    <n v="0"/>
    <n v="1548.16"/>
    <n v="0"/>
    <n v="0"/>
    <n v="1405.21"/>
    <n v="993.55"/>
    <n v="511.27"/>
    <n v="52.65"/>
    <n v="161.41"/>
    <n v="818.4"/>
    <n v="63.49"/>
    <n v="7.46"/>
    <n v="0"/>
    <n v="14.39"/>
    <n v="13.68"/>
  </r>
  <r>
    <n v="2002"/>
    <n v="12"/>
    <x v="13"/>
    <s v="12/31/2002"/>
    <s v="12/31/2002_24:00"/>
    <n v="1345.21"/>
    <n v="21337.09"/>
    <n v="350.97"/>
    <n v="4843.58"/>
    <n v="25222.49"/>
    <n v="0"/>
    <n v="307.27"/>
    <n v="0"/>
    <n v="0"/>
    <n v="0"/>
    <n v="94.9"/>
    <n v="0"/>
    <n v="0"/>
    <n v="1214.0999999999999"/>
    <n v="0"/>
    <n v="0"/>
    <n v="1305.3800000000001"/>
    <n v="1093.21"/>
    <n v="544.5"/>
    <n v="76.19"/>
    <n v="172.49"/>
    <n v="763.65"/>
    <n v="35.6"/>
    <n v="23.02"/>
    <n v="0"/>
    <n v="17.34"/>
    <n v="10.64"/>
  </r>
  <r>
    <n v="2003"/>
    <n v="1"/>
    <x v="13"/>
    <s v="01/31/2003"/>
    <s v="01/31/2003_24:00"/>
    <n v="1103.99"/>
    <n v="13470.98"/>
    <n v="99.94"/>
    <n v="6300.54"/>
    <n v="19428.830000000002"/>
    <n v="0"/>
    <n v="307.27"/>
    <n v="0"/>
    <n v="0"/>
    <n v="0"/>
    <n v="64.52"/>
    <n v="0"/>
    <n v="0"/>
    <n v="1321.43"/>
    <n v="0"/>
    <n v="0"/>
    <n v="1285.1400000000001"/>
    <n v="1191.06"/>
    <n v="675.56"/>
    <n v="62.05"/>
    <n v="206.33"/>
    <n v="747.79"/>
    <n v="23.61"/>
    <n v="75.400000000000006"/>
    <n v="0"/>
    <n v="18.760000000000002"/>
    <n v="7.2"/>
  </r>
  <r>
    <n v="2003"/>
    <n v="2"/>
    <x v="13"/>
    <s v="02/28/2003"/>
    <s v="02/28/2003_24:00"/>
    <n v="1797.92"/>
    <n v="4346.09"/>
    <n v="246.81"/>
    <n v="3663.89"/>
    <n v="5942.14"/>
    <n v="0"/>
    <n v="277.52999999999997"/>
    <n v="0"/>
    <n v="0"/>
    <n v="0"/>
    <n v="48.36"/>
    <n v="0"/>
    <n v="0"/>
    <n v="216.6"/>
    <n v="0"/>
    <n v="0"/>
    <n v="1149.81"/>
    <n v="1103.29"/>
    <n v="543.39"/>
    <n v="61.06"/>
    <n v="156.56"/>
    <n v="721.16"/>
    <n v="19.27"/>
    <n v="44.82"/>
    <n v="0"/>
    <n v="15.89"/>
    <n v="8.98"/>
  </r>
  <r>
    <n v="2003"/>
    <n v="3"/>
    <x v="13"/>
    <s v="03/31/2003"/>
    <s v="03/31/2003_24:00"/>
    <n v="3664.26"/>
    <n v="1857.06"/>
    <n v="93.29"/>
    <n v="5037.1499999999996"/>
    <n v="3726.83"/>
    <n v="0"/>
    <n v="307.27"/>
    <n v="0"/>
    <n v="0"/>
    <n v="0"/>
    <n v="97.67"/>
    <n v="0"/>
    <n v="0"/>
    <n v="806.93"/>
    <n v="0"/>
    <n v="0"/>
    <n v="1231.2"/>
    <n v="1267.5"/>
    <n v="549.14"/>
    <n v="70.55"/>
    <n v="231.18"/>
    <n v="768.78"/>
    <n v="15.52"/>
    <n v="80.290000000000006"/>
    <n v="0"/>
    <n v="15.35"/>
    <n v="12.77"/>
  </r>
  <r>
    <n v="2003"/>
    <n v="4"/>
    <x v="13"/>
    <s v="04/30/2003"/>
    <s v="04/30/2003_24:00"/>
    <n v="2048.25"/>
    <n v="4247.83"/>
    <n v="115.67"/>
    <n v="4272.7299999999996"/>
    <n v="6998.82"/>
    <n v="0"/>
    <n v="297.36"/>
    <n v="0"/>
    <n v="0"/>
    <n v="0"/>
    <n v="178.39"/>
    <n v="0"/>
    <n v="0"/>
    <n v="785.87"/>
    <n v="0"/>
    <n v="0"/>
    <n v="1111.6600000000001"/>
    <n v="1263.57"/>
    <n v="502.96"/>
    <n v="70.31"/>
    <n v="239.24"/>
    <n v="761.54"/>
    <n v="12.36"/>
    <n v="68.010000000000005"/>
    <n v="0"/>
    <n v="13.45"/>
    <n v="21.4"/>
  </r>
  <r>
    <n v="2003"/>
    <n v="5"/>
    <x v="13"/>
    <s v="05/31/2003"/>
    <s v="05/31/2003_24:00"/>
    <n v="5389.45"/>
    <n v="4713.6899999999996"/>
    <n v="65.16"/>
    <n v="4047.15"/>
    <n v="7356.91"/>
    <n v="0"/>
    <n v="307.27"/>
    <n v="0"/>
    <n v="0"/>
    <n v="0"/>
    <n v="241.95"/>
    <n v="0"/>
    <n v="0"/>
    <n v="4222.32"/>
    <n v="0"/>
    <n v="0"/>
    <n v="1208.28"/>
    <n v="1385.13"/>
    <n v="576.14"/>
    <n v="87.75"/>
    <n v="272.55"/>
    <n v="881.76"/>
    <n v="24.96"/>
    <n v="53.75"/>
    <n v="0.01"/>
    <n v="22.4"/>
    <n v="28.73"/>
  </r>
  <r>
    <n v="2003"/>
    <n v="6"/>
    <x v="13"/>
    <s v="06/30/2003"/>
    <s v="06/30/2003_24:00"/>
    <n v="12088.25"/>
    <n v="2358.81"/>
    <n v="402.95"/>
    <n v="2717.79"/>
    <n v="1988.73"/>
    <n v="0"/>
    <n v="297.36"/>
    <n v="0"/>
    <n v="0"/>
    <n v="0"/>
    <n v="413.44"/>
    <n v="0"/>
    <n v="0"/>
    <n v="10103.790000000001"/>
    <n v="0"/>
    <n v="0"/>
    <n v="1625.91"/>
    <n v="1311.34"/>
    <n v="562.92999999999995"/>
    <n v="112.2"/>
    <n v="292.39"/>
    <n v="1082.58"/>
    <n v="100.96"/>
    <n v="7.63"/>
    <n v="0"/>
    <n v="30.25"/>
    <n v="48.53"/>
  </r>
  <r>
    <n v="2003"/>
    <n v="7"/>
    <x v="13"/>
    <s v="07/31/2003"/>
    <s v="07/31/2003_24:00"/>
    <n v="9920.9599999999991"/>
    <n v="2967.59"/>
    <n v="505.62"/>
    <n v="1693.36"/>
    <n v="1963.28"/>
    <n v="0"/>
    <n v="307.27"/>
    <n v="0"/>
    <n v="0"/>
    <n v="0"/>
    <n v="460.47"/>
    <n v="0"/>
    <n v="0"/>
    <n v="8507.11"/>
    <n v="0"/>
    <n v="0"/>
    <n v="1713.27"/>
    <n v="1291.07"/>
    <n v="594.12"/>
    <n v="96.66"/>
    <n v="240.98"/>
    <n v="1239.3800000000001"/>
    <n v="177.08"/>
    <n v="6.5"/>
    <n v="0.08"/>
    <n v="27.01"/>
    <n v="54.44"/>
  </r>
  <r>
    <n v="2003"/>
    <n v="8"/>
    <x v="13"/>
    <s v="08/31/2003"/>
    <s v="08/31/2003_24:00"/>
    <n v="6947.06"/>
    <n v="1934.16"/>
    <n v="198.19"/>
    <n v="2279.9499999999998"/>
    <n v="1813.83"/>
    <n v="0"/>
    <n v="307.27"/>
    <n v="0"/>
    <n v="0"/>
    <n v="0"/>
    <n v="313.17"/>
    <n v="0"/>
    <n v="0"/>
    <n v="5542.05"/>
    <n v="0"/>
    <n v="0"/>
    <n v="1731.64"/>
    <n v="1270.31"/>
    <n v="576.11"/>
    <n v="77.209999999999994"/>
    <n v="226.68"/>
    <n v="1096.04"/>
    <n v="153.66999999999999"/>
    <n v="5.54"/>
    <n v="0.09"/>
    <n v="24.49"/>
    <n v="37.96"/>
  </r>
  <r>
    <n v="2003"/>
    <n v="9"/>
    <x v="13"/>
    <s v="09/30/2003"/>
    <s v="09/30/2003_24:00"/>
    <n v="7811.99"/>
    <n v="2347.1"/>
    <n v="115.82"/>
    <n v="2572.58"/>
    <n v="1786.99"/>
    <n v="0"/>
    <n v="297.36"/>
    <n v="0"/>
    <n v="0"/>
    <n v="0"/>
    <n v="301.10000000000002"/>
    <n v="0"/>
    <n v="0"/>
    <n v="5913.73"/>
    <n v="0"/>
    <n v="0"/>
    <n v="1721.86"/>
    <n v="1143.98"/>
    <n v="554.54"/>
    <n v="73.16"/>
    <n v="276.01"/>
    <n v="934.07"/>
    <n v="174.41"/>
    <n v="5.07"/>
    <n v="0.32"/>
    <n v="16.97"/>
    <n v="33.74"/>
  </r>
  <r>
    <n v="2003"/>
    <n v="10"/>
    <x v="14"/>
    <s v="10/31/2003"/>
    <s v="10/31/2003_24:00"/>
    <n v="6356.17"/>
    <n v="1711.15"/>
    <n v="110.59"/>
    <n v="2420.7800000000002"/>
    <n v="1905.45"/>
    <n v="0"/>
    <n v="307.27"/>
    <n v="0"/>
    <n v="0"/>
    <n v="0"/>
    <n v="250.34"/>
    <n v="0"/>
    <n v="0"/>
    <n v="5102.63"/>
    <n v="0"/>
    <n v="0"/>
    <n v="1595.51"/>
    <n v="1138.1300000000001"/>
    <n v="553.74"/>
    <n v="66.14"/>
    <n v="215.71"/>
    <n v="903.88"/>
    <n v="102.39"/>
    <n v="6.52"/>
    <n v="0.11"/>
    <n v="18.7"/>
    <n v="29.36"/>
  </r>
  <r>
    <n v="2003"/>
    <n v="11"/>
    <x v="14"/>
    <s v="11/30/2003"/>
    <s v="11/30/2003_24:00"/>
    <n v="1757.76"/>
    <n v="2422.2800000000002"/>
    <n v="144.91999999999999"/>
    <n v="2835.84"/>
    <n v="4252.4799999999996"/>
    <n v="0"/>
    <n v="297.36"/>
    <n v="0"/>
    <n v="0"/>
    <n v="0"/>
    <n v="79.86"/>
    <n v="0"/>
    <n v="0"/>
    <n v="1503.93"/>
    <n v="0"/>
    <n v="0"/>
    <n v="1333.11"/>
    <n v="1023.32"/>
    <n v="489.62"/>
    <n v="52.24"/>
    <n v="168.13"/>
    <n v="699.42"/>
    <n v="46.57"/>
    <n v="9.24"/>
    <n v="0"/>
    <n v="13.82"/>
    <n v="9.74"/>
  </r>
  <r>
    <n v="2003"/>
    <n v="12"/>
    <x v="14"/>
    <s v="12/31/2003"/>
    <s v="12/31/2003_24:00"/>
    <n v="281.60000000000002"/>
    <n v="16727.099999999999"/>
    <n v="253.47"/>
    <n v="4661.3100000000004"/>
    <n v="21575.39"/>
    <n v="0"/>
    <n v="307.27"/>
    <n v="0"/>
    <n v="0"/>
    <n v="0"/>
    <n v="71.989999999999995"/>
    <n v="0"/>
    <n v="0"/>
    <n v="1225.99"/>
    <n v="0"/>
    <n v="0"/>
    <n v="1277.17"/>
    <n v="1094.3599999999999"/>
    <n v="535.87"/>
    <n v="63.77"/>
    <n v="169.11"/>
    <n v="676.82"/>
    <n v="31.08"/>
    <n v="28.38"/>
    <n v="0"/>
    <n v="16.760000000000002"/>
    <n v="8.49"/>
  </r>
  <r>
    <n v="2004"/>
    <n v="1"/>
    <x v="14"/>
    <s v="01/31/2004"/>
    <s v="01/31/2004_24:00"/>
    <n v="1417.48"/>
    <n v="12779.79"/>
    <n v="109.94"/>
    <n v="5923.63"/>
    <n v="18084.34"/>
    <n v="0"/>
    <n v="307.27"/>
    <n v="0"/>
    <n v="0"/>
    <n v="0"/>
    <n v="71.39"/>
    <n v="0"/>
    <n v="0"/>
    <n v="1386.85"/>
    <n v="0"/>
    <n v="0"/>
    <n v="1273.68"/>
    <n v="1185.19"/>
    <n v="638.39"/>
    <n v="67.739999999999995"/>
    <n v="209.15"/>
    <n v="692.26"/>
    <n v="22.89"/>
    <n v="72.430000000000007"/>
    <n v="0"/>
    <n v="18.829999999999998"/>
    <n v="7.81"/>
  </r>
  <r>
    <n v="2004"/>
    <n v="2"/>
    <x v="14"/>
    <s v="02/29/2004"/>
    <s v="02/29/2004_24:00"/>
    <n v="606.05999999999995"/>
    <n v="14757.32"/>
    <n v="332.15"/>
    <n v="4285.05"/>
    <n v="17988.53"/>
    <n v="0"/>
    <n v="287.45"/>
    <n v="0"/>
    <n v="0"/>
    <n v="0"/>
    <n v="52.33"/>
    <n v="0"/>
    <n v="0"/>
    <n v="108.57"/>
    <n v="0"/>
    <n v="0"/>
    <n v="1163.24"/>
    <n v="1167.31"/>
    <n v="541.4"/>
    <n v="70.14"/>
    <n v="180.28"/>
    <n v="702.77"/>
    <n v="19.489999999999998"/>
    <n v="54.56"/>
    <n v="0"/>
    <n v="17.829999999999998"/>
    <n v="7.37"/>
  </r>
  <r>
    <n v="2004"/>
    <n v="3"/>
    <x v="14"/>
    <s v="03/31/2004"/>
    <s v="03/31/2004_24:00"/>
    <n v="5655.36"/>
    <n v="5544.46"/>
    <n v="99.66"/>
    <n v="6063.47"/>
    <n v="7005.62"/>
    <n v="0"/>
    <n v="307.27"/>
    <n v="0"/>
    <n v="0"/>
    <n v="0"/>
    <n v="122.15"/>
    <n v="0"/>
    <n v="0"/>
    <n v="1390.85"/>
    <n v="0"/>
    <n v="0"/>
    <n v="1216.05"/>
    <n v="1315.66"/>
    <n v="607.07000000000005"/>
    <n v="78.73"/>
    <n v="237.27"/>
    <n v="765.93"/>
    <n v="15.39"/>
    <n v="70.760000000000005"/>
    <n v="0"/>
    <n v="17.559999999999999"/>
    <n v="18.41"/>
  </r>
  <r>
    <n v="2004"/>
    <n v="4"/>
    <x v="14"/>
    <s v="04/30/2004"/>
    <s v="04/30/2004_24:00"/>
    <n v="8500.85"/>
    <n v="1770.23"/>
    <n v="219.8"/>
    <n v="4159.55"/>
    <n v="1694.42"/>
    <n v="0"/>
    <n v="297.36"/>
    <n v="0"/>
    <n v="0"/>
    <n v="0"/>
    <n v="333.72"/>
    <n v="0"/>
    <n v="0"/>
    <n v="4857.3500000000004"/>
    <n v="0"/>
    <n v="0"/>
    <n v="1295.0899999999999"/>
    <n v="1302.29"/>
    <n v="534.78"/>
    <n v="89.55"/>
    <n v="246.22"/>
    <n v="874.48"/>
    <n v="31.63"/>
    <n v="42.63"/>
    <n v="0"/>
    <n v="21.07"/>
    <n v="36.72"/>
  </r>
  <r>
    <n v="2004"/>
    <n v="5"/>
    <x v="14"/>
    <s v="05/31/2004"/>
    <s v="05/31/2004_24:00"/>
    <n v="9785.76"/>
    <n v="1294.1199999999999"/>
    <n v="64.8"/>
    <n v="3414.78"/>
    <n v="1836.29"/>
    <n v="0"/>
    <n v="307.27"/>
    <n v="0"/>
    <n v="0"/>
    <n v="0"/>
    <n v="372.15"/>
    <n v="0"/>
    <n v="0"/>
    <n v="7587.89"/>
    <n v="0"/>
    <n v="0"/>
    <n v="1600.02"/>
    <n v="1364.24"/>
    <n v="555.22"/>
    <n v="103.11"/>
    <n v="286.95"/>
    <n v="1017.72"/>
    <n v="67.13"/>
    <n v="24.22"/>
    <n v="0.63"/>
    <n v="27.04"/>
    <n v="43.08"/>
  </r>
  <r>
    <n v="2004"/>
    <n v="6"/>
    <x v="14"/>
    <s v="06/30/2004"/>
    <s v="06/30/2004_24:00"/>
    <n v="10524.32"/>
    <n v="2570.37"/>
    <n v="241.33"/>
    <n v="1938.69"/>
    <n v="1854.98"/>
    <n v="0"/>
    <n v="297.36"/>
    <n v="0"/>
    <n v="0"/>
    <n v="0"/>
    <n v="387.45"/>
    <n v="0"/>
    <n v="0"/>
    <n v="8732.52"/>
    <n v="0"/>
    <n v="0"/>
    <n v="1515.25"/>
    <n v="1293.21"/>
    <n v="547.42999999999995"/>
    <n v="106.67"/>
    <n v="288.36"/>
    <n v="1020.43"/>
    <n v="88.39"/>
    <n v="13.55"/>
    <n v="0.68"/>
    <n v="24.12"/>
    <n v="45.98"/>
  </r>
  <r>
    <n v="2004"/>
    <n v="7"/>
    <x v="14"/>
    <s v="07/31/2004"/>
    <s v="07/31/2004_24:00"/>
    <n v="9532.64"/>
    <n v="2466.61"/>
    <n v="461.52"/>
    <n v="1620.36"/>
    <n v="1941.66"/>
    <n v="0"/>
    <n v="307.27"/>
    <n v="0"/>
    <n v="0"/>
    <n v="0"/>
    <n v="459.44"/>
    <n v="0"/>
    <n v="0"/>
    <n v="8673.49"/>
    <n v="0"/>
    <n v="0"/>
    <n v="1625.47"/>
    <n v="1300.6199999999999"/>
    <n v="578.87"/>
    <n v="100.67"/>
    <n v="297.16000000000003"/>
    <n v="1090.31"/>
    <n v="132.22"/>
    <n v="6.05"/>
    <n v="0"/>
    <n v="24.67"/>
    <n v="53.47"/>
  </r>
  <r>
    <n v="2004"/>
    <n v="8"/>
    <x v="14"/>
    <s v="08/31/2004"/>
    <s v="08/31/2004_24:00"/>
    <n v="5976.03"/>
    <n v="2437.02"/>
    <n v="228.6"/>
    <n v="1944.75"/>
    <n v="1323.08"/>
    <n v="0"/>
    <n v="307.27"/>
    <n v="0"/>
    <n v="0"/>
    <n v="0"/>
    <n v="376.29"/>
    <n v="0"/>
    <n v="0"/>
    <n v="3894.34"/>
    <n v="0"/>
    <n v="0"/>
    <n v="1550.26"/>
    <n v="1269.8"/>
    <n v="580.80999999999995"/>
    <n v="65.09"/>
    <n v="232.42"/>
    <n v="1044.43"/>
    <n v="144.47999999999999"/>
    <n v="5.72"/>
    <n v="0"/>
    <n v="16.440000000000001"/>
    <n v="41.65"/>
  </r>
  <r>
    <n v="2004"/>
    <n v="9"/>
    <x v="14"/>
    <s v="09/30/2004"/>
    <s v="09/30/2004_24:00"/>
    <n v="6865.63"/>
    <n v="2332.21"/>
    <n v="132.1"/>
    <n v="2312.1999999999998"/>
    <n v="1616.14"/>
    <n v="0"/>
    <n v="297.36"/>
    <n v="0"/>
    <n v="0"/>
    <n v="0"/>
    <n v="335.5"/>
    <n v="0"/>
    <n v="0"/>
    <n v="4779.7"/>
    <n v="0"/>
    <n v="0"/>
    <n v="1438.32"/>
    <n v="1133.7"/>
    <n v="543.11"/>
    <n v="66.84"/>
    <n v="244.1"/>
    <n v="888.57"/>
    <n v="96.85"/>
    <n v="7.04"/>
    <n v="0"/>
    <n v="12.49"/>
    <n v="36.36"/>
  </r>
  <r>
    <n v="2004"/>
    <n v="10"/>
    <x v="15"/>
    <s v="10/31/2004"/>
    <s v="10/31/2004_24:00"/>
    <n v="4431.2299999999996"/>
    <n v="4433.54"/>
    <n v="197.31"/>
    <n v="2742.89"/>
    <n v="6195.12"/>
    <n v="0"/>
    <n v="307.27"/>
    <n v="0"/>
    <n v="0"/>
    <n v="0"/>
    <n v="235.57"/>
    <n v="0"/>
    <n v="0"/>
    <n v="4071.07"/>
    <n v="0"/>
    <n v="0"/>
    <n v="1330.36"/>
    <n v="1154.54"/>
    <n v="515.46"/>
    <n v="74.930000000000007"/>
    <n v="188.13"/>
    <n v="925.26"/>
    <n v="56.61"/>
    <n v="8.15"/>
    <n v="0"/>
    <n v="19.079999999999998"/>
    <n v="27.6"/>
  </r>
  <r>
    <n v="2004"/>
    <n v="11"/>
    <x v="15"/>
    <s v="11/30/2004"/>
    <s v="11/30/2004_24:00"/>
    <n v="834.08"/>
    <n v="3000.29"/>
    <n v="128.63"/>
    <n v="3423.58"/>
    <n v="6708.61"/>
    <n v="0"/>
    <n v="297.36"/>
    <n v="0"/>
    <n v="0"/>
    <n v="0"/>
    <n v="82.87"/>
    <n v="0"/>
    <n v="0"/>
    <n v="1593.98"/>
    <n v="0"/>
    <n v="0"/>
    <n v="1148.82"/>
    <n v="1093.56"/>
    <n v="497.85"/>
    <n v="51.87"/>
    <n v="162.80000000000001"/>
    <n v="660.32"/>
    <n v="20.62"/>
    <n v="33.29"/>
    <n v="0"/>
    <n v="14.65"/>
    <n v="10.1"/>
  </r>
  <r>
    <n v="2004"/>
    <n v="12"/>
    <x v="15"/>
    <s v="12/31/2004"/>
    <s v="12/31/2004_24:00"/>
    <n v="826.33"/>
    <n v="8123.48"/>
    <n v="223.07"/>
    <n v="4076.06"/>
    <n v="12341.59"/>
    <n v="0"/>
    <n v="307.27"/>
    <n v="0"/>
    <n v="0"/>
    <n v="0"/>
    <n v="79.45"/>
    <n v="0"/>
    <n v="0"/>
    <n v="1556.04"/>
    <n v="0"/>
    <n v="0"/>
    <n v="1168.93"/>
    <n v="1150.94"/>
    <n v="525.53"/>
    <n v="61.4"/>
    <n v="192.59"/>
    <n v="636.57000000000005"/>
    <n v="15.49"/>
    <n v="50.34"/>
    <n v="0"/>
    <n v="16.09"/>
    <n v="9.31"/>
  </r>
  <r>
    <n v="2005"/>
    <n v="1"/>
    <x v="15"/>
    <s v="01/31/2005"/>
    <s v="01/31/2005_24:00"/>
    <n v="946.16"/>
    <n v="17123.86"/>
    <n v="117.22"/>
    <n v="6231.24"/>
    <n v="23522.01"/>
    <n v="0"/>
    <n v="307.27"/>
    <n v="0"/>
    <n v="0"/>
    <n v="0"/>
    <n v="72.25"/>
    <n v="0"/>
    <n v="0"/>
    <n v="1519.11"/>
    <n v="0"/>
    <n v="0"/>
    <n v="1159.08"/>
    <n v="1234.8399999999999"/>
    <n v="619.02"/>
    <n v="66.08"/>
    <n v="210.8"/>
    <n v="683.62"/>
    <n v="10.66"/>
    <n v="79.64"/>
    <n v="0"/>
    <n v="18.48"/>
    <n v="7.6"/>
  </r>
  <r>
    <n v="2005"/>
    <n v="2"/>
    <x v="15"/>
    <s v="02/28/2005"/>
    <s v="02/28/2005_24:00"/>
    <n v="1742.24"/>
    <n v="2678.56"/>
    <n v="58.68"/>
    <n v="4222.92"/>
    <n v="5141.55"/>
    <n v="0"/>
    <n v="277.52999999999997"/>
    <n v="0"/>
    <n v="0"/>
    <n v="0"/>
    <n v="46.97"/>
    <n v="0"/>
    <n v="0"/>
    <n v="220.5"/>
    <n v="0"/>
    <n v="0"/>
    <n v="1071.73"/>
    <n v="1131.43"/>
    <n v="501.76"/>
    <n v="59.68"/>
    <n v="218.24"/>
    <n v="654.1"/>
    <n v="8.6"/>
    <n v="77.13"/>
    <n v="0"/>
    <n v="14.85"/>
    <n v="8.1300000000000008"/>
  </r>
  <r>
    <n v="2005"/>
    <n v="3"/>
    <x v="15"/>
    <s v="03/31/2005"/>
    <s v="03/31/2005_24:00"/>
    <n v="1134.1600000000001"/>
    <n v="4925.68"/>
    <n v="82.58"/>
    <n v="4888.66"/>
    <n v="8497.82"/>
    <n v="0"/>
    <n v="307.27"/>
    <n v="0"/>
    <n v="0"/>
    <n v="0"/>
    <n v="96.7"/>
    <n v="0"/>
    <n v="0"/>
    <n v="15.68"/>
    <n v="0"/>
    <n v="0"/>
    <n v="1133.1600000000001"/>
    <n v="1297.0999999999999"/>
    <n v="528.28"/>
    <n v="68.900000000000006"/>
    <n v="253.18"/>
    <n v="734.52"/>
    <n v="6.92"/>
    <n v="83.56"/>
    <n v="0"/>
    <n v="14.69"/>
    <n v="11.29"/>
  </r>
  <r>
    <n v="2005"/>
    <n v="4"/>
    <x v="15"/>
    <s v="04/30/2005"/>
    <s v="04/30/2005_24:00"/>
    <n v="3192.57"/>
    <n v="2226.06"/>
    <n v="48.5"/>
    <n v="4807.4799999999996"/>
    <n v="5054.08"/>
    <n v="0"/>
    <n v="297.36"/>
    <n v="0"/>
    <n v="0"/>
    <n v="0"/>
    <n v="200.31"/>
    <n v="0"/>
    <n v="0"/>
    <n v="1347.93"/>
    <n v="0"/>
    <n v="0"/>
    <n v="1073.45"/>
    <n v="1296.5899999999999"/>
    <n v="514.45000000000005"/>
    <n v="78.599999999999994"/>
    <n v="285.77"/>
    <n v="782.16"/>
    <n v="3.74"/>
    <n v="94.06"/>
    <n v="0.62"/>
    <n v="16.010000000000002"/>
    <n v="21.95"/>
  </r>
  <r>
    <n v="2005"/>
    <n v="5"/>
    <x v="15"/>
    <s v="05/31/2005"/>
    <s v="05/31/2005_24:00"/>
    <n v="4277.5200000000004"/>
    <n v="1773.99"/>
    <n v="94.61"/>
    <n v="3925.46"/>
    <n v="4471.2"/>
    <n v="0"/>
    <n v="307.27"/>
    <n v="0"/>
    <n v="0"/>
    <n v="0"/>
    <n v="234.47"/>
    <n v="0"/>
    <n v="0"/>
    <n v="3360.62"/>
    <n v="0"/>
    <n v="0"/>
    <n v="1237.33"/>
    <n v="1331.04"/>
    <n v="504.42"/>
    <n v="86.5"/>
    <n v="284.51"/>
    <n v="853.34"/>
    <n v="26.41"/>
    <n v="53.43"/>
    <n v="0.15"/>
    <n v="24.25"/>
    <n v="29.25"/>
  </r>
  <r>
    <n v="2005"/>
    <n v="6"/>
    <x v="15"/>
    <s v="06/30/2005"/>
    <s v="06/30/2005_24:00"/>
    <n v="9791.2199999999993"/>
    <n v="2099.14"/>
    <n v="168.35"/>
    <n v="3032.64"/>
    <n v="2528.1999999999998"/>
    <n v="0"/>
    <n v="297.36"/>
    <n v="0"/>
    <n v="0"/>
    <n v="0"/>
    <n v="288.95999999999998"/>
    <n v="0"/>
    <n v="0"/>
    <n v="7772"/>
    <n v="0"/>
    <n v="0"/>
    <n v="1440.79"/>
    <n v="1277.74"/>
    <n v="509.29"/>
    <n v="114.49"/>
    <n v="267.24"/>
    <n v="969.52"/>
    <n v="49.69"/>
    <n v="14.63"/>
    <n v="0.08"/>
    <n v="26.45"/>
    <n v="34.58"/>
  </r>
  <r>
    <n v="2005"/>
    <n v="7"/>
    <x v="15"/>
    <s v="07/31/2005"/>
    <s v="07/31/2005_24:00"/>
    <n v="9629.1299999999992"/>
    <n v="2222.06"/>
    <n v="184.31"/>
    <n v="2275.59"/>
    <n v="2001.71"/>
    <n v="0"/>
    <n v="307.27"/>
    <n v="0"/>
    <n v="0"/>
    <n v="0"/>
    <n v="433.42"/>
    <n v="0"/>
    <n v="0"/>
    <n v="7871.92"/>
    <n v="0"/>
    <n v="0"/>
    <n v="1463"/>
    <n v="1300.45"/>
    <n v="563.05999999999995"/>
    <n v="107.8"/>
    <n v="264.83"/>
    <n v="1057.1300000000001"/>
    <n v="77.37"/>
    <n v="12.53"/>
    <n v="0.39"/>
    <n v="25.31"/>
    <n v="51.69"/>
  </r>
  <r>
    <n v="2005"/>
    <n v="8"/>
    <x v="15"/>
    <s v="08/31/2005"/>
    <s v="08/31/2005_24:00"/>
    <n v="7119.9"/>
    <n v="1713.08"/>
    <n v="171.39"/>
    <n v="2041.51"/>
    <n v="1676.05"/>
    <n v="0"/>
    <n v="307.27"/>
    <n v="0"/>
    <n v="0"/>
    <n v="0"/>
    <n v="363.69"/>
    <n v="0"/>
    <n v="0"/>
    <n v="5746.09"/>
    <n v="0"/>
    <n v="0"/>
    <n v="1492.14"/>
    <n v="1267.17"/>
    <n v="574.01"/>
    <n v="82.81"/>
    <n v="207.27"/>
    <n v="1095.1600000000001"/>
    <n v="107.96"/>
    <n v="6.89"/>
    <n v="0.2"/>
    <n v="23.03"/>
    <n v="44.13"/>
  </r>
  <r>
    <n v="2005"/>
    <n v="9"/>
    <x v="15"/>
    <s v="09/30/2005"/>
    <s v="09/30/2005_24:00"/>
    <n v="7399.41"/>
    <n v="2580.27"/>
    <n v="179.68"/>
    <n v="1850"/>
    <n v="1564.41"/>
    <n v="0"/>
    <n v="297.36"/>
    <n v="0"/>
    <n v="0"/>
    <n v="0"/>
    <n v="243.63"/>
    <n v="0"/>
    <n v="0"/>
    <n v="5416.14"/>
    <n v="0"/>
    <n v="0"/>
    <n v="1444.73"/>
    <n v="1138.79"/>
    <n v="552.99"/>
    <n v="64.319999999999993"/>
    <n v="249.55"/>
    <n v="948.35"/>
    <n v="111.71"/>
    <n v="6.27"/>
    <n v="0.4"/>
    <n v="13.57"/>
    <n v="26.16"/>
  </r>
  <r>
    <n v="2005"/>
    <n v="10"/>
    <x v="16"/>
    <s v="10/31/2005"/>
    <s v="10/31/2005_24:00"/>
    <n v="5216.51"/>
    <n v="1726.71"/>
    <n v="131.21"/>
    <n v="2461.2600000000002"/>
    <n v="1896.95"/>
    <n v="0"/>
    <n v="307.27"/>
    <n v="0"/>
    <n v="0"/>
    <n v="0"/>
    <n v="231.94"/>
    <n v="0"/>
    <n v="0"/>
    <n v="3550.56"/>
    <n v="0"/>
    <n v="0"/>
    <n v="1335.67"/>
    <n v="1116.92"/>
    <n v="534.47"/>
    <n v="68.459999999999994"/>
    <n v="189.1"/>
    <n v="949.85"/>
    <n v="78.92"/>
    <n v="6.2"/>
    <n v="0.56000000000000005"/>
    <n v="16.41"/>
    <n v="26.22"/>
  </r>
  <r>
    <n v="2005"/>
    <n v="11"/>
    <x v="16"/>
    <s v="11/30/2005"/>
    <s v="11/30/2005_24:00"/>
    <n v="2033.13"/>
    <n v="1407.6"/>
    <n v="153.53"/>
    <n v="2777.21"/>
    <n v="3371.65"/>
    <n v="0"/>
    <n v="297.36"/>
    <n v="0"/>
    <n v="0"/>
    <n v="0"/>
    <n v="100.84"/>
    <n v="0"/>
    <n v="0"/>
    <n v="1699.94"/>
    <n v="0"/>
    <n v="0"/>
    <n v="1169.78"/>
    <n v="1042.3599999999999"/>
    <n v="465.65"/>
    <n v="51.4"/>
    <n v="149.49"/>
    <n v="747.4"/>
    <n v="28.73"/>
    <n v="16.52"/>
    <n v="0"/>
    <n v="14.51"/>
    <n v="13.21"/>
  </r>
  <r>
    <n v="2005"/>
    <n v="12"/>
    <x v="16"/>
    <s v="12/31/2005"/>
    <s v="12/31/2005_24:00"/>
    <n v="456.52"/>
    <n v="28530.39"/>
    <n v="3145.16"/>
    <n v="2593.56"/>
    <n v="28717.43"/>
    <n v="0"/>
    <n v="307.27"/>
    <n v="0"/>
    <n v="0"/>
    <n v="0"/>
    <n v="72.52"/>
    <n v="0"/>
    <n v="0"/>
    <n v="1316.59"/>
    <n v="0"/>
    <n v="0"/>
    <n v="1152.92"/>
    <n v="1163.81"/>
    <n v="476.66"/>
    <n v="88.74"/>
    <n v="173.03"/>
    <n v="805.13"/>
    <n v="43.97"/>
    <n v="21.36"/>
    <n v="0"/>
    <n v="16.59"/>
    <n v="9.32"/>
  </r>
  <r>
    <n v="2006"/>
    <n v="1"/>
    <x v="16"/>
    <s v="01/31/2006"/>
    <s v="01/31/2006_24:00"/>
    <n v="7796.5"/>
    <n v="19752.32"/>
    <n v="1417.03"/>
    <n v="11217.46"/>
    <n v="23193.64"/>
    <n v="0"/>
    <n v="307.27"/>
    <n v="0"/>
    <n v="0"/>
    <n v="0"/>
    <n v="69.680000000000007"/>
    <n v="0"/>
    <n v="0"/>
    <n v="1552.41"/>
    <n v="0"/>
    <n v="0"/>
    <n v="1146.53"/>
    <n v="1283.4000000000001"/>
    <n v="641.87"/>
    <n v="78.41"/>
    <n v="187.15"/>
    <n v="821.09"/>
    <n v="38.26"/>
    <n v="66.39"/>
    <n v="0"/>
    <n v="18.760000000000002"/>
    <n v="7.7"/>
  </r>
  <r>
    <n v="2006"/>
    <n v="2"/>
    <x v="16"/>
    <s v="02/28/2006"/>
    <s v="02/28/2006_24:00"/>
    <n v="3720.63"/>
    <n v="4970.22"/>
    <n v="588.77"/>
    <n v="5039.78"/>
    <n v="5972.4"/>
    <n v="0"/>
    <n v="277.52999999999997"/>
    <n v="0"/>
    <n v="0"/>
    <n v="0"/>
    <n v="110.47"/>
    <n v="0"/>
    <n v="0"/>
    <n v="436.91"/>
    <n v="0"/>
    <n v="0"/>
    <n v="1090.98"/>
    <n v="1177.1600000000001"/>
    <n v="516.79999999999995"/>
    <n v="62.13"/>
    <n v="200.51"/>
    <n v="695.15"/>
    <n v="10.32"/>
    <n v="79.290000000000006"/>
    <n v="0"/>
    <n v="16.14"/>
    <n v="11.66"/>
  </r>
  <r>
    <n v="2006"/>
    <n v="3"/>
    <x v="16"/>
    <s v="03/31/2006"/>
    <s v="03/31/2006_24:00"/>
    <n v="2667.88"/>
    <n v="22569.33"/>
    <n v="1730.05"/>
    <n v="7506.35"/>
    <n v="25907.55"/>
    <n v="0"/>
    <n v="307.27"/>
    <n v="0"/>
    <n v="0"/>
    <n v="0"/>
    <n v="60.7"/>
    <n v="0"/>
    <n v="0"/>
    <n v="124"/>
    <n v="0"/>
    <n v="0"/>
    <n v="1106.1099999999999"/>
    <n v="1373.69"/>
    <n v="574.11"/>
    <n v="83.54"/>
    <n v="181.97"/>
    <n v="834.55"/>
    <n v="25.1"/>
    <n v="44.7"/>
    <n v="0"/>
    <n v="18.170000000000002"/>
    <n v="6.4"/>
  </r>
  <r>
    <n v="2006"/>
    <n v="4"/>
    <x v="16"/>
    <s v="04/30/2006"/>
    <s v="04/30/2006_24:00"/>
    <n v="2844.83"/>
    <n v="20863.07"/>
    <n v="593.28"/>
    <n v="7495.18"/>
    <n v="25378.39"/>
    <n v="0"/>
    <n v="297.36"/>
    <n v="0"/>
    <n v="0"/>
    <n v="0"/>
    <n v="149.34"/>
    <n v="0"/>
    <n v="0"/>
    <n v="330"/>
    <n v="0"/>
    <n v="0"/>
    <n v="1032.28"/>
    <n v="1485.43"/>
    <n v="628.96"/>
    <n v="74.97"/>
    <n v="211.34"/>
    <n v="797.65"/>
    <n v="4.9800000000000004"/>
    <n v="59.78"/>
    <n v="0"/>
    <n v="18.940000000000001"/>
    <n v="15.75"/>
  </r>
  <r>
    <n v="2006"/>
    <n v="5"/>
    <x v="16"/>
    <s v="05/31/2006"/>
    <s v="05/31/2006_24:00"/>
    <n v="12949.71"/>
    <n v="1680.48"/>
    <n v="44.65"/>
    <n v="7291.49"/>
    <n v="2239.39"/>
    <n v="0"/>
    <n v="307.27"/>
    <n v="0"/>
    <n v="0"/>
    <n v="0"/>
    <n v="326.64999999999998"/>
    <n v="0"/>
    <n v="0"/>
    <n v="6544.26"/>
    <n v="0"/>
    <n v="0"/>
    <n v="1434.73"/>
    <n v="1546.39"/>
    <n v="594.5"/>
    <n v="104.51"/>
    <n v="343.53"/>
    <n v="961.97"/>
    <n v="31.47"/>
    <n v="73.73"/>
    <n v="0"/>
    <n v="30.89"/>
    <n v="38.19"/>
  </r>
  <r>
    <n v="2006"/>
    <n v="6"/>
    <x v="16"/>
    <s v="06/30/2006"/>
    <s v="06/30/2006_24:00"/>
    <n v="13295.5"/>
    <n v="1976.63"/>
    <n v="53.27"/>
    <n v="4711.7"/>
    <n v="1859.04"/>
    <n v="0"/>
    <n v="297.36"/>
    <n v="0"/>
    <n v="0"/>
    <n v="0"/>
    <n v="356.63"/>
    <n v="0"/>
    <n v="0"/>
    <n v="8842.26"/>
    <n v="0"/>
    <n v="0"/>
    <n v="1525.19"/>
    <n v="1487.62"/>
    <n v="555.22"/>
    <n v="111.83"/>
    <n v="335.07"/>
    <n v="1086.57"/>
    <n v="56.39"/>
    <n v="43.32"/>
    <n v="0"/>
    <n v="31.38"/>
    <n v="42.35"/>
  </r>
  <r>
    <n v="2006"/>
    <n v="7"/>
    <x v="16"/>
    <s v="07/31/2006"/>
    <s v="07/31/2006_24:00"/>
    <n v="11704.61"/>
    <n v="2219.13"/>
    <n v="71.88"/>
    <n v="3639.21"/>
    <n v="1892.32"/>
    <n v="0"/>
    <n v="307.27"/>
    <n v="0"/>
    <n v="0"/>
    <n v="0"/>
    <n v="469.37"/>
    <n v="0"/>
    <n v="0"/>
    <n v="8380.76"/>
    <n v="0"/>
    <n v="0"/>
    <n v="1658.93"/>
    <n v="1501.89"/>
    <n v="588.87"/>
    <n v="92.62"/>
    <n v="295.05"/>
    <n v="1141.26"/>
    <n v="89.26"/>
    <n v="16.84"/>
    <n v="0"/>
    <n v="29.8"/>
    <n v="56.06"/>
  </r>
  <r>
    <n v="2006"/>
    <n v="8"/>
    <x v="16"/>
    <s v="08/31/2006"/>
    <s v="08/31/2006_24:00"/>
    <n v="8505.08"/>
    <n v="1869.17"/>
    <n v="89.17"/>
    <n v="3047.77"/>
    <n v="1810.23"/>
    <n v="0"/>
    <n v="307.27"/>
    <n v="0"/>
    <n v="0"/>
    <n v="0"/>
    <n v="398.63"/>
    <n v="0"/>
    <n v="0"/>
    <n v="5941.97"/>
    <n v="0"/>
    <n v="0"/>
    <n v="1555.32"/>
    <n v="1429.8"/>
    <n v="588.72"/>
    <n v="82.14"/>
    <n v="206.22"/>
    <n v="1095.67"/>
    <n v="92.07"/>
    <n v="10.32"/>
    <n v="0"/>
    <n v="27.46"/>
    <n v="48.41"/>
  </r>
  <r>
    <n v="2006"/>
    <n v="9"/>
    <x v="16"/>
    <s v="09/30/2006"/>
    <s v="09/30/2006_24:00"/>
    <n v="8104.08"/>
    <n v="2198.35"/>
    <n v="95.5"/>
    <n v="2966.13"/>
    <n v="1653.73"/>
    <n v="0"/>
    <n v="297.36"/>
    <n v="0"/>
    <n v="0"/>
    <n v="0"/>
    <n v="299.60000000000002"/>
    <n v="0"/>
    <n v="0"/>
    <n v="5240.29"/>
    <n v="0"/>
    <n v="0"/>
    <n v="1456.03"/>
    <n v="1289.21"/>
    <n v="563.79999999999995"/>
    <n v="61.46"/>
    <n v="242.48"/>
    <n v="1011.08"/>
    <n v="109.62"/>
    <n v="6.53"/>
    <n v="0"/>
    <n v="16.170000000000002"/>
    <n v="32.99"/>
  </r>
  <r>
    <n v="2006"/>
    <n v="10"/>
    <x v="17"/>
    <s v="10/31/2006"/>
    <s v="10/31/2006_24:00"/>
    <n v="7474.77"/>
    <n v="1605.22"/>
    <n v="100.03"/>
    <n v="3135.73"/>
    <n v="1804.87"/>
    <n v="0"/>
    <n v="307.27"/>
    <n v="0"/>
    <n v="0"/>
    <n v="0"/>
    <n v="247.15"/>
    <n v="0"/>
    <n v="0"/>
    <n v="5026.34"/>
    <n v="0"/>
    <n v="0"/>
    <n v="1394.51"/>
    <n v="1295.48"/>
    <n v="568.39"/>
    <n v="65.89"/>
    <n v="203.44"/>
    <n v="953.68"/>
    <n v="48.23"/>
    <n v="17.149999999999999"/>
    <n v="0.53"/>
    <n v="20.91"/>
    <n v="28.81"/>
  </r>
  <r>
    <n v="2006"/>
    <n v="11"/>
    <x v="17"/>
    <s v="11/30/2006"/>
    <s v="11/30/2006_24:00"/>
    <n v="2741.55"/>
    <n v="1174.8"/>
    <n v="125.86"/>
    <n v="3314.51"/>
    <n v="3042.84"/>
    <n v="0"/>
    <n v="297.36"/>
    <n v="0"/>
    <n v="0"/>
    <n v="0"/>
    <n v="81.31"/>
    <n v="0"/>
    <n v="0"/>
    <n v="1638.27"/>
    <n v="0"/>
    <n v="0"/>
    <n v="1167.42"/>
    <n v="1153.83"/>
    <n v="498.7"/>
    <n v="53.87"/>
    <n v="172.23"/>
    <n v="771.31"/>
    <n v="27.33"/>
    <n v="22.03"/>
    <n v="0"/>
    <n v="15.81"/>
    <n v="10.19"/>
  </r>
  <r>
    <n v="2006"/>
    <n v="12"/>
    <x v="17"/>
    <s v="12/31/2006"/>
    <s v="12/31/2006_24:00"/>
    <n v="1360.32"/>
    <n v="4665.6000000000004"/>
    <n v="153.19"/>
    <n v="4262.6000000000004"/>
    <n v="8826.86"/>
    <n v="0"/>
    <n v="307.27"/>
    <n v="0"/>
    <n v="0"/>
    <n v="0"/>
    <n v="102.87"/>
    <n v="0"/>
    <n v="0"/>
    <n v="1620.47"/>
    <n v="0"/>
    <n v="0"/>
    <n v="1168.51"/>
    <n v="1197.92"/>
    <n v="511.22"/>
    <n v="54.64"/>
    <n v="190.1"/>
    <n v="772.24"/>
    <n v="21.09"/>
    <n v="39.51"/>
    <n v="0"/>
    <n v="16.48"/>
    <n v="11.97"/>
  </r>
  <r>
    <n v="2007"/>
    <n v="1"/>
    <x v="17"/>
    <s v="01/31/2007"/>
    <s v="01/31/2007_24:00"/>
    <n v="5557.15"/>
    <n v="920.49"/>
    <n v="78.39"/>
    <n v="3787.33"/>
    <n v="3189.42"/>
    <n v="0"/>
    <n v="307.27"/>
    <n v="0"/>
    <n v="0"/>
    <n v="0"/>
    <n v="117.35"/>
    <n v="0"/>
    <n v="0"/>
    <n v="4452.47"/>
    <n v="0"/>
    <n v="0"/>
    <n v="1252.17"/>
    <n v="1239.01"/>
    <n v="552.74"/>
    <n v="59.73"/>
    <n v="249.45"/>
    <n v="784.23"/>
    <n v="25.67"/>
    <n v="55.93"/>
    <n v="0.46"/>
    <n v="17.25"/>
    <n v="13.65"/>
  </r>
  <r>
    <n v="2007"/>
    <n v="2"/>
    <x v="17"/>
    <s v="02/28/2007"/>
    <s v="02/28/2007_24:00"/>
    <n v="1354.82"/>
    <n v="6746"/>
    <n v="375.93"/>
    <n v="3107.04"/>
    <n v="8510.7900000000009"/>
    <n v="0"/>
    <n v="277.52999999999997"/>
    <n v="0"/>
    <n v="0"/>
    <n v="0"/>
    <n v="68.150000000000006"/>
    <n v="0"/>
    <n v="0"/>
    <n v="390.74"/>
    <n v="0"/>
    <n v="0"/>
    <n v="979.4"/>
    <n v="1127.8800000000001"/>
    <n v="477.83"/>
    <n v="53.02"/>
    <n v="156.76"/>
    <n v="726.58"/>
    <n v="13.82"/>
    <n v="39.1"/>
    <n v="0"/>
    <n v="11.49"/>
    <n v="13.18"/>
  </r>
  <r>
    <n v="2007"/>
    <n v="3"/>
    <x v="17"/>
    <s v="03/31/2007"/>
    <s v="03/31/2007_24:00"/>
    <n v="4536.84"/>
    <n v="3498.73"/>
    <n v="81.59"/>
    <n v="4482.41"/>
    <n v="5033.83"/>
    <n v="0"/>
    <n v="307.27"/>
    <n v="0"/>
    <n v="0"/>
    <n v="0"/>
    <n v="190.31"/>
    <n v="0"/>
    <n v="0"/>
    <n v="1801.63"/>
    <n v="0"/>
    <n v="0"/>
    <n v="1106.18"/>
    <n v="1296.1500000000001"/>
    <n v="570.24"/>
    <n v="60.45"/>
    <n v="230.71"/>
    <n v="840.68"/>
    <n v="20.39"/>
    <n v="59.95"/>
    <n v="0"/>
    <n v="12.96"/>
    <n v="24.4"/>
  </r>
  <r>
    <n v="2007"/>
    <n v="4"/>
    <x v="17"/>
    <s v="04/30/2007"/>
    <s v="04/30/2007_24:00"/>
    <n v="5737.83"/>
    <n v="1361.25"/>
    <n v="105.24"/>
    <n v="3175.11"/>
    <n v="1710.16"/>
    <n v="0"/>
    <n v="297.36"/>
    <n v="0"/>
    <n v="0"/>
    <n v="0"/>
    <n v="210.28"/>
    <n v="0"/>
    <n v="0"/>
    <n v="3087.34"/>
    <n v="0"/>
    <n v="0"/>
    <n v="1110.3599999999999"/>
    <n v="1246.52"/>
    <n v="517.61"/>
    <n v="78.83"/>
    <n v="186.14"/>
    <n v="858.46"/>
    <n v="10.33"/>
    <n v="36.22"/>
    <n v="0"/>
    <n v="18.38"/>
    <n v="23.2"/>
  </r>
  <r>
    <n v="2007"/>
    <n v="5"/>
    <x v="17"/>
    <s v="05/31/2007"/>
    <s v="05/31/2007_24:00"/>
    <n v="8938.9599999999991"/>
    <n v="1251.57"/>
    <n v="93.56"/>
    <n v="2962.16"/>
    <n v="1947.45"/>
    <n v="0"/>
    <n v="307.27"/>
    <n v="0"/>
    <n v="0"/>
    <n v="0"/>
    <n v="370.25"/>
    <n v="0"/>
    <n v="0"/>
    <n v="7182.11"/>
    <n v="0"/>
    <n v="0"/>
    <n v="1355.45"/>
    <n v="1300.97"/>
    <n v="556.23"/>
    <n v="101.78"/>
    <n v="269.48"/>
    <n v="996.48"/>
    <n v="54.46"/>
    <n v="26.54"/>
    <n v="0"/>
    <n v="27.59"/>
    <n v="43.94"/>
  </r>
  <r>
    <n v="2007"/>
    <n v="6"/>
    <x v="17"/>
    <s v="06/30/2007"/>
    <s v="06/30/2007_24:00"/>
    <n v="10705.38"/>
    <n v="2619.73"/>
    <n v="610.33000000000004"/>
    <n v="1735.61"/>
    <n v="1796.15"/>
    <n v="0"/>
    <n v="297.36"/>
    <n v="0"/>
    <n v="0"/>
    <n v="0"/>
    <n v="393.35"/>
    <n v="0"/>
    <n v="0"/>
    <n v="9310.27"/>
    <n v="0"/>
    <n v="0"/>
    <n v="1424.39"/>
    <n v="1273.4000000000001"/>
    <n v="570.87"/>
    <n v="107.52"/>
    <n v="284.02999999999997"/>
    <n v="1039.6500000000001"/>
    <n v="84.79"/>
    <n v="10.08"/>
    <n v="0"/>
    <n v="25.02"/>
    <n v="45.38"/>
  </r>
  <r>
    <n v="2007"/>
    <n v="7"/>
    <x v="17"/>
    <s v="07/31/2007"/>
    <s v="07/31/2007_24:00"/>
    <n v="8542.73"/>
    <n v="2456.9299999999998"/>
    <n v="374.31"/>
    <n v="1572.28"/>
    <n v="1848.7"/>
    <n v="0"/>
    <n v="307.27"/>
    <n v="0"/>
    <n v="0"/>
    <n v="0"/>
    <n v="438.8"/>
    <n v="0"/>
    <n v="0"/>
    <n v="7375.24"/>
    <n v="0"/>
    <n v="0"/>
    <n v="1483.25"/>
    <n v="1260.22"/>
    <n v="605.11"/>
    <n v="93.64"/>
    <n v="255.82"/>
    <n v="1142.6099999999999"/>
    <n v="128.52000000000001"/>
    <n v="6.62"/>
    <n v="0"/>
    <n v="24.78"/>
    <n v="52.19"/>
  </r>
  <r>
    <n v="2007"/>
    <n v="8"/>
    <x v="17"/>
    <s v="08/31/2007"/>
    <s v="08/31/2007_24:00"/>
    <n v="7769.54"/>
    <n v="2048.73"/>
    <n v="342.33"/>
    <n v="1447.51"/>
    <n v="1833.19"/>
    <n v="0"/>
    <n v="307.27"/>
    <n v="0"/>
    <n v="0"/>
    <n v="0"/>
    <n v="381.25"/>
    <n v="0"/>
    <n v="0"/>
    <n v="7178.28"/>
    <n v="0"/>
    <n v="0"/>
    <n v="1543.7"/>
    <n v="1254.75"/>
    <n v="635.82000000000005"/>
    <n v="87.86"/>
    <n v="246.35"/>
    <n v="1108.82"/>
    <n v="141.13999999999999"/>
    <n v="5.98"/>
    <n v="0"/>
    <n v="24.08"/>
    <n v="44.59"/>
  </r>
  <r>
    <n v="2007"/>
    <n v="9"/>
    <x v="17"/>
    <s v="09/30/2007"/>
    <s v="09/30/2007_24:00"/>
    <n v="6209.89"/>
    <n v="2593.94"/>
    <n v="202.83"/>
    <n v="1727.35"/>
    <n v="1501.45"/>
    <n v="0"/>
    <n v="297.36"/>
    <n v="0"/>
    <n v="0"/>
    <n v="0"/>
    <n v="253.64"/>
    <n v="0"/>
    <n v="0"/>
    <n v="4292.13"/>
    <n v="0"/>
    <n v="0"/>
    <n v="1360.51"/>
    <n v="1127.77"/>
    <n v="607.25"/>
    <n v="56.04"/>
    <n v="224.39"/>
    <n v="927.95"/>
    <n v="115.5"/>
    <n v="5.49"/>
    <n v="0"/>
    <n v="14.51"/>
    <n v="27.62"/>
  </r>
  <r>
    <n v="2007"/>
    <n v="10"/>
    <x v="18"/>
    <s v="10/31/2007"/>
    <s v="10/31/2007_24:00"/>
    <n v="3352.1"/>
    <n v="1409.84"/>
    <n v="130.83000000000001"/>
    <n v="2439.89"/>
    <n v="2260.1799999999998"/>
    <n v="0"/>
    <n v="307.27"/>
    <n v="0"/>
    <n v="0"/>
    <n v="0"/>
    <n v="221.58"/>
    <n v="0"/>
    <n v="0"/>
    <n v="2370.6799999999998"/>
    <n v="0"/>
    <n v="0"/>
    <n v="1233.8599999999999"/>
    <n v="1063.04"/>
    <n v="551.94000000000005"/>
    <n v="54.53"/>
    <n v="151.30000000000001"/>
    <n v="857.6"/>
    <n v="39.549999999999997"/>
    <n v="10.88"/>
    <n v="0"/>
    <n v="16.82"/>
    <n v="25.33"/>
  </r>
  <r>
    <n v="2007"/>
    <n v="11"/>
    <x v="18"/>
    <s v="11/30/2007"/>
    <s v="11/30/2007_24:00"/>
    <n v="4810.1400000000003"/>
    <n v="1280.06"/>
    <n v="131.08000000000001"/>
    <n v="2252.5500000000002"/>
    <n v="2511.25"/>
    <n v="0"/>
    <n v="297.36"/>
    <n v="0"/>
    <n v="0"/>
    <n v="0"/>
    <n v="134.69"/>
    <n v="0"/>
    <n v="0"/>
    <n v="4384.62"/>
    <n v="0"/>
    <n v="0"/>
    <n v="1227.29"/>
    <n v="1038.3"/>
    <n v="530.24"/>
    <n v="50.3"/>
    <n v="172.32"/>
    <n v="796.9"/>
    <n v="34.89"/>
    <n v="17.440000000000001"/>
    <n v="0"/>
    <n v="13.87"/>
    <n v="15.22"/>
  </r>
  <r>
    <n v="2007"/>
    <n v="12"/>
    <x v="18"/>
    <s v="12/31/2007"/>
    <s v="12/31/2007_24:00"/>
    <n v="1743.46"/>
    <n v="4140.1099999999997"/>
    <n v="204.48"/>
    <n v="3013.16"/>
    <n v="6878.36"/>
    <n v="0"/>
    <n v="307.27"/>
    <n v="0"/>
    <n v="0"/>
    <n v="0"/>
    <n v="82.7"/>
    <n v="0"/>
    <n v="0"/>
    <n v="2060.33"/>
    <n v="0"/>
    <n v="0"/>
    <n v="1180.77"/>
    <n v="1024.3699999999999"/>
    <n v="514.26"/>
    <n v="50.97"/>
    <n v="155.09"/>
    <n v="761.96"/>
    <n v="29.57"/>
    <n v="22.26"/>
    <n v="0"/>
    <n v="13.38"/>
    <n v="9.42"/>
  </r>
  <r>
    <n v="2008"/>
    <n v="1"/>
    <x v="18"/>
    <s v="01/31/2008"/>
    <s v="01/31/2008_24:00"/>
    <n v="578.78"/>
    <n v="16899.46"/>
    <n v="189.94"/>
    <n v="4983.9799999999996"/>
    <n v="22617.31"/>
    <n v="0"/>
    <n v="307.27"/>
    <n v="0"/>
    <n v="0"/>
    <n v="0"/>
    <n v="66.599999999999994"/>
    <n v="0"/>
    <n v="0"/>
    <n v="1715.2"/>
    <n v="0"/>
    <n v="0"/>
    <n v="1086.44"/>
    <n v="1117.68"/>
    <n v="570.15"/>
    <n v="54.2"/>
    <n v="164.11"/>
    <n v="746.95"/>
    <n v="16.18"/>
    <n v="55.81"/>
    <n v="0"/>
    <n v="15.84"/>
    <n v="7.65"/>
  </r>
  <r>
    <n v="2008"/>
    <n v="2"/>
    <x v="18"/>
    <s v="02/29/2008"/>
    <s v="02/29/2008_24:00"/>
    <n v="1531.43"/>
    <n v="9229.8799999999992"/>
    <n v="137.77000000000001"/>
    <n v="4958.66"/>
    <n v="12577.08"/>
    <n v="0"/>
    <n v="287.45"/>
    <n v="0"/>
    <n v="0"/>
    <n v="0"/>
    <n v="48.28"/>
    <n v="0"/>
    <n v="0"/>
    <n v="237.86"/>
    <n v="0"/>
    <n v="0"/>
    <n v="1047.27"/>
    <n v="1102.48"/>
    <n v="579.84"/>
    <n v="50.4"/>
    <n v="194.73"/>
    <n v="729.04"/>
    <n v="10.61"/>
    <n v="83.23"/>
    <n v="0"/>
    <n v="15.05"/>
    <n v="7.87"/>
  </r>
  <r>
    <n v="2008"/>
    <n v="3"/>
    <x v="18"/>
    <s v="03/31/2008"/>
    <s v="03/31/2008_24:00"/>
    <n v="4953.12"/>
    <n v="1799.72"/>
    <n v="70.180000000000007"/>
    <n v="3997.13"/>
    <n v="2656.86"/>
    <n v="0"/>
    <n v="307.27"/>
    <n v="0"/>
    <n v="0"/>
    <n v="0"/>
    <n v="208.78"/>
    <n v="0"/>
    <n v="0"/>
    <n v="2193.66"/>
    <n v="0"/>
    <n v="0"/>
    <n v="1182.83"/>
    <n v="1233.28"/>
    <n v="570.35"/>
    <n v="63.49"/>
    <n v="250.46"/>
    <n v="804.48"/>
    <n v="15.33"/>
    <n v="87.06"/>
    <n v="0.12"/>
    <n v="14.41"/>
    <n v="22.09"/>
  </r>
  <r>
    <n v="2008"/>
    <n v="4"/>
    <x v="18"/>
    <s v="04/30/2008"/>
    <s v="04/30/2008_24:00"/>
    <n v="7740.03"/>
    <n v="1731.15"/>
    <n v="89.54"/>
    <n v="2709.35"/>
    <n v="1626.78"/>
    <n v="0"/>
    <n v="297.36"/>
    <n v="0"/>
    <n v="0"/>
    <n v="0"/>
    <n v="311.92"/>
    <n v="0"/>
    <n v="0"/>
    <n v="5415.36"/>
    <n v="0"/>
    <n v="0"/>
    <n v="1189.1500000000001"/>
    <n v="1151.26"/>
    <n v="543.65"/>
    <n v="78.75"/>
    <n v="223.23"/>
    <n v="868.86"/>
    <n v="25.25"/>
    <n v="35.74"/>
    <n v="1.44"/>
    <n v="22.04"/>
    <n v="35.840000000000003"/>
  </r>
  <r>
    <n v="2008"/>
    <n v="5"/>
    <x v="18"/>
    <s v="05/31/2008"/>
    <s v="05/31/2008_24:00"/>
    <n v="9550.69"/>
    <n v="1519.4"/>
    <n v="131.44999999999999"/>
    <n v="2461.2800000000002"/>
    <n v="2032.25"/>
    <n v="0"/>
    <n v="307.27"/>
    <n v="0"/>
    <n v="0"/>
    <n v="0"/>
    <n v="352.82"/>
    <n v="0"/>
    <n v="0"/>
    <n v="8313.41"/>
    <n v="0"/>
    <n v="0"/>
    <n v="1418.23"/>
    <n v="1200.24"/>
    <n v="578.35"/>
    <n v="96.68"/>
    <n v="245.98"/>
    <n v="994.82"/>
    <n v="54.39"/>
    <n v="14.68"/>
    <n v="1.07"/>
    <n v="29.42"/>
    <n v="42.58"/>
  </r>
  <r>
    <n v="2008"/>
    <n v="6"/>
    <x v="18"/>
    <s v="06/30/2008"/>
    <s v="06/30/2008_24:00"/>
    <n v="11062.78"/>
    <n v="2312.4"/>
    <n v="312.31"/>
    <n v="1566.6"/>
    <n v="2048.4299999999998"/>
    <n v="0"/>
    <n v="297.36"/>
    <n v="0"/>
    <n v="0"/>
    <n v="0"/>
    <n v="366.57"/>
    <n v="0"/>
    <n v="0"/>
    <n v="10365.81"/>
    <n v="0"/>
    <n v="0"/>
    <n v="1555.39"/>
    <n v="1166.01"/>
    <n v="583.61"/>
    <n v="108.11"/>
    <n v="310.49"/>
    <n v="1041.56"/>
    <n v="100.55"/>
    <n v="6.21"/>
    <n v="0.54"/>
    <n v="27.41"/>
    <n v="43.93"/>
  </r>
  <r>
    <n v="2008"/>
    <n v="7"/>
    <x v="18"/>
    <s v="07/31/2008"/>
    <s v="07/31/2008_24:00"/>
    <n v="9199.26"/>
    <n v="2012.08"/>
    <n v="216.03"/>
    <n v="1639.97"/>
    <n v="2150.58"/>
    <n v="0"/>
    <n v="307.27"/>
    <n v="0"/>
    <n v="0"/>
    <n v="0"/>
    <n v="442.64"/>
    <n v="0"/>
    <n v="0"/>
    <n v="8825.2900000000009"/>
    <n v="0"/>
    <n v="0"/>
    <n v="1575.49"/>
    <n v="1157.3499999999999"/>
    <n v="614.11"/>
    <n v="96.6"/>
    <n v="256.95999999999998"/>
    <n v="1054.8699999999999"/>
    <n v="107.55"/>
    <n v="6.06"/>
    <n v="0.98"/>
    <n v="25.58"/>
    <n v="53.07"/>
  </r>
  <r>
    <n v="2008"/>
    <n v="8"/>
    <x v="18"/>
    <s v="08/31/2008"/>
    <s v="08/31/2008_24:00"/>
    <n v="7647.6"/>
    <n v="2205.8000000000002"/>
    <n v="319.45"/>
    <n v="1374.53"/>
    <n v="2040.96"/>
    <n v="0"/>
    <n v="307.27"/>
    <n v="0"/>
    <n v="0"/>
    <n v="0"/>
    <n v="398.23"/>
    <n v="0"/>
    <n v="0"/>
    <n v="7325.19"/>
    <n v="0"/>
    <n v="0"/>
    <n v="1634.93"/>
    <n v="1156.27"/>
    <n v="620.32000000000005"/>
    <n v="82.27"/>
    <n v="237.69"/>
    <n v="1109.6099999999999"/>
    <n v="127.75"/>
    <n v="8.64"/>
    <n v="0.51"/>
    <n v="26.69"/>
    <n v="45.71"/>
  </r>
  <r>
    <n v="2008"/>
    <n v="9"/>
    <x v="18"/>
    <s v="09/30/2008"/>
    <s v="09/30/2008_24:00"/>
    <n v="5837.58"/>
    <n v="2632.72"/>
    <n v="230.56"/>
    <n v="1418.07"/>
    <n v="1458.06"/>
    <n v="0"/>
    <n v="297.36"/>
    <n v="0"/>
    <n v="0"/>
    <n v="0"/>
    <n v="299.3"/>
    <n v="0"/>
    <n v="0"/>
    <n v="4292.1899999999996"/>
    <n v="0"/>
    <n v="0"/>
    <n v="1465.41"/>
    <n v="1054.51"/>
    <n v="574.39"/>
    <n v="51.94"/>
    <n v="187.44"/>
    <n v="945.84"/>
    <n v="99.67"/>
    <n v="8.7100000000000009"/>
    <n v="0.9"/>
    <n v="14.37"/>
    <n v="32.32"/>
  </r>
  <r>
    <n v="2008"/>
    <n v="10"/>
    <x v="19"/>
    <s v="10/31/2008"/>
    <s v="10/31/2008_24:00"/>
    <n v="5578.87"/>
    <n v="1975.17"/>
    <n v="181.74"/>
    <n v="1753.32"/>
    <n v="2097.88"/>
    <n v="0"/>
    <n v="307.27"/>
    <n v="0"/>
    <n v="0"/>
    <n v="0"/>
    <n v="196.74"/>
    <n v="0"/>
    <n v="0"/>
    <n v="4749.45"/>
    <n v="0"/>
    <n v="0"/>
    <n v="1421.12"/>
    <n v="1017.24"/>
    <n v="547.41999999999996"/>
    <n v="62.24"/>
    <n v="171.94"/>
    <n v="985.83"/>
    <n v="86.67"/>
    <n v="4.34"/>
    <n v="0.14000000000000001"/>
    <n v="17.97"/>
    <n v="24.22"/>
  </r>
  <r>
    <n v="2008"/>
    <n v="11"/>
    <x v="19"/>
    <s v="11/30/2008"/>
    <s v="11/30/2008_24:00"/>
    <n v="1820.55"/>
    <n v="2452.84"/>
    <n v="157.26"/>
    <n v="2338.86"/>
    <n v="4157.8599999999997"/>
    <n v="0"/>
    <n v="297.36"/>
    <n v="0"/>
    <n v="0"/>
    <n v="0"/>
    <n v="79.010000000000005"/>
    <n v="0"/>
    <n v="0"/>
    <n v="1751.76"/>
    <n v="0"/>
    <n v="0"/>
    <n v="1226.8900000000001"/>
    <n v="963.47"/>
    <n v="484.42"/>
    <n v="42.1"/>
    <n v="132.27000000000001"/>
    <n v="815.57"/>
    <n v="43.51"/>
    <n v="9.32"/>
    <n v="0"/>
    <n v="15.76"/>
    <n v="9.4499999999999993"/>
  </r>
  <r>
    <n v="2008"/>
    <n v="12"/>
    <x v="19"/>
    <s v="12/31/2008"/>
    <s v="12/31/2008_24:00"/>
    <n v="1985.12"/>
    <n v="2782.13"/>
    <n v="162.1"/>
    <n v="2348.71"/>
    <n v="4280.7700000000004"/>
    <n v="0"/>
    <n v="307.27"/>
    <n v="0"/>
    <n v="0"/>
    <n v="0"/>
    <n v="118.57"/>
    <n v="0"/>
    <n v="0"/>
    <n v="1782.3"/>
    <n v="0"/>
    <n v="0"/>
    <n v="1254.28"/>
    <n v="977.3"/>
    <n v="485.56"/>
    <n v="45.63"/>
    <n v="129.21"/>
    <n v="776.1"/>
    <n v="31.76"/>
    <n v="14.23"/>
    <n v="0"/>
    <n v="14.37"/>
    <n v="13.87"/>
  </r>
  <r>
    <n v="2009"/>
    <n v="1"/>
    <x v="19"/>
    <s v="01/31/2009"/>
    <s v="01/31/2009_24:00"/>
    <n v="1439.03"/>
    <n v="1662.92"/>
    <n v="118.92"/>
    <n v="2554.33"/>
    <n v="4215.75"/>
    <n v="0"/>
    <n v="307.27"/>
    <n v="0"/>
    <n v="0"/>
    <n v="0"/>
    <n v="110"/>
    <n v="0"/>
    <n v="0"/>
    <n v="1966.42"/>
    <n v="0"/>
    <n v="0"/>
    <n v="1195.68"/>
    <n v="988.92"/>
    <n v="487.21"/>
    <n v="46.14"/>
    <n v="124.01"/>
    <n v="746.17"/>
    <n v="24.16"/>
    <n v="30.51"/>
    <n v="0"/>
    <n v="14.8"/>
    <n v="11.83"/>
  </r>
  <r>
    <n v="2009"/>
    <n v="2"/>
    <x v="19"/>
    <s v="02/28/2009"/>
    <s v="02/28/2009_24:00"/>
    <n v="516.30999999999995"/>
    <n v="12578.91"/>
    <n v="208.39"/>
    <n v="3185.73"/>
    <n v="15143.85"/>
    <n v="0"/>
    <n v="277.52999999999997"/>
    <n v="0"/>
    <n v="0"/>
    <n v="0"/>
    <n v="55.67"/>
    <n v="0"/>
    <n v="0"/>
    <n v="272.11"/>
    <n v="0"/>
    <n v="0"/>
    <n v="1014.16"/>
    <n v="958.84"/>
    <n v="464.2"/>
    <n v="49.91"/>
    <n v="106.56"/>
    <n v="703.77"/>
    <n v="16.77"/>
    <n v="27.01"/>
    <n v="0"/>
    <n v="14.95"/>
    <n v="12.2"/>
  </r>
  <r>
    <n v="2009"/>
    <n v="3"/>
    <x v="19"/>
    <s v="03/31/2009"/>
    <s v="03/31/2009_24:00"/>
    <n v="2810.34"/>
    <n v="8780.2900000000009"/>
    <n v="147.93"/>
    <n v="4246.12"/>
    <n v="10875.72"/>
    <n v="0"/>
    <n v="307.27"/>
    <n v="0"/>
    <n v="0"/>
    <n v="0"/>
    <n v="122.93"/>
    <n v="0"/>
    <n v="0"/>
    <n v="1037.57"/>
    <n v="0"/>
    <n v="0"/>
    <n v="1090.6300000000001"/>
    <n v="1151.18"/>
    <n v="598.53"/>
    <n v="58.47"/>
    <n v="173.25"/>
    <n v="771.93"/>
    <n v="12.01"/>
    <n v="61.56"/>
    <n v="0"/>
    <n v="15.43"/>
    <n v="16.059999999999999"/>
  </r>
  <r>
    <n v="2009"/>
    <n v="4"/>
    <x v="19"/>
    <s v="04/30/2009"/>
    <s v="04/30/2009_24:00"/>
    <n v="6481.26"/>
    <n v="2165.89"/>
    <n v="180.21"/>
    <n v="1842.4"/>
    <n v="1739.9"/>
    <n v="0"/>
    <n v="297.36"/>
    <n v="0"/>
    <n v="0"/>
    <n v="0"/>
    <n v="312.94"/>
    <n v="0"/>
    <n v="0"/>
    <n v="4849.88"/>
    <n v="0"/>
    <n v="0"/>
    <n v="1237.47"/>
    <n v="1125.76"/>
    <n v="538.39"/>
    <n v="75.55"/>
    <n v="188.9"/>
    <n v="872.32"/>
    <n v="33.51"/>
    <n v="25.65"/>
    <n v="1.32"/>
    <n v="19.32"/>
    <n v="34.49"/>
  </r>
  <r>
    <n v="2009"/>
    <n v="5"/>
    <x v="19"/>
    <s v="05/31/2009"/>
    <s v="05/31/2009_24:00"/>
    <n v="6400.01"/>
    <n v="1709.98"/>
    <n v="233.37"/>
    <n v="2606.1"/>
    <n v="3192.02"/>
    <n v="0"/>
    <n v="307.27"/>
    <n v="0"/>
    <n v="0"/>
    <n v="0"/>
    <n v="348.01"/>
    <n v="0"/>
    <n v="0"/>
    <n v="5888.85"/>
    <n v="0"/>
    <n v="0"/>
    <n v="1270.04"/>
    <n v="1184.68"/>
    <n v="523.96"/>
    <n v="94.05"/>
    <n v="171.47"/>
    <n v="910.8"/>
    <n v="31.73"/>
    <n v="15.81"/>
    <n v="0.48"/>
    <n v="27"/>
    <n v="41.09"/>
  </r>
  <r>
    <n v="2009"/>
    <n v="6"/>
    <x v="19"/>
    <s v="06/30/2009"/>
    <s v="06/30/2009_24:00"/>
    <n v="9056.59"/>
    <n v="2376.12"/>
    <n v="550.04"/>
    <n v="1531.25"/>
    <n v="2039.08"/>
    <n v="0"/>
    <n v="297.36"/>
    <n v="0"/>
    <n v="0"/>
    <n v="0"/>
    <n v="359.88"/>
    <n v="0"/>
    <n v="0"/>
    <n v="8487.82"/>
    <n v="0"/>
    <n v="0"/>
    <n v="1559.6"/>
    <n v="1154.74"/>
    <n v="526.53"/>
    <n v="112.11"/>
    <n v="250.54"/>
    <n v="994.65"/>
    <n v="91.83"/>
    <n v="5.86"/>
    <n v="0.72"/>
    <n v="27.25"/>
    <n v="42.36"/>
  </r>
  <r>
    <n v="2009"/>
    <n v="7"/>
    <x v="19"/>
    <s v="07/31/2009"/>
    <s v="07/31/2009_24:00"/>
    <n v="8557.58"/>
    <n v="2580.5"/>
    <n v="818.03"/>
    <n v="1140.48"/>
    <n v="2024.06"/>
    <n v="0"/>
    <n v="307.27"/>
    <n v="0"/>
    <n v="0"/>
    <n v="0"/>
    <n v="477.45"/>
    <n v="0"/>
    <n v="0"/>
    <n v="8410.14"/>
    <n v="0"/>
    <n v="0"/>
    <n v="1583.89"/>
    <n v="1218.54"/>
    <n v="559.27"/>
    <n v="107.95"/>
    <n v="223.11"/>
    <n v="1150.6400000000001"/>
    <n v="146.9"/>
    <n v="5.21"/>
    <n v="0.57999999999999996"/>
    <n v="28.02"/>
    <n v="56.66"/>
  </r>
  <r>
    <n v="2009"/>
    <n v="8"/>
    <x v="19"/>
    <s v="08/31/2009"/>
    <s v="08/31/2009_24:00"/>
    <n v="6733.19"/>
    <n v="1722.41"/>
    <n v="239.26"/>
    <n v="1736.9"/>
    <n v="1819.65"/>
    <n v="0"/>
    <n v="307.27"/>
    <n v="0"/>
    <n v="0"/>
    <n v="0"/>
    <n v="352.5"/>
    <n v="0"/>
    <n v="0"/>
    <n v="6132.24"/>
    <n v="0"/>
    <n v="0"/>
    <n v="1694.96"/>
    <n v="1147.51"/>
    <n v="551.35"/>
    <n v="84.14"/>
    <n v="193.83"/>
    <n v="1133.8699999999999"/>
    <n v="136.65"/>
    <n v="4.42"/>
    <n v="0.63"/>
    <n v="26.86"/>
    <n v="40.93"/>
  </r>
  <r>
    <n v="2009"/>
    <n v="9"/>
    <x v="19"/>
    <s v="09/30/2009"/>
    <s v="09/30/2009_24:00"/>
    <n v="5114.3599999999997"/>
    <n v="2353.5700000000002"/>
    <n v="180.53"/>
    <n v="1525.84"/>
    <n v="1408.04"/>
    <n v="0"/>
    <n v="297.36"/>
    <n v="0"/>
    <n v="0"/>
    <n v="0"/>
    <n v="298.32"/>
    <n v="0"/>
    <n v="0"/>
    <n v="3656.55"/>
    <n v="0"/>
    <n v="0"/>
    <n v="1481.37"/>
    <n v="1053.46"/>
    <n v="499.47"/>
    <n v="53.43"/>
    <n v="181.98"/>
    <n v="914.07"/>
    <n v="144.46"/>
    <n v="3.88"/>
    <n v="0.43"/>
    <n v="11.89"/>
    <n v="33.630000000000003"/>
  </r>
  <r>
    <n v="2009"/>
    <n v="10"/>
    <x v="20"/>
    <s v="10/31/2009"/>
    <s v="10/31/2009_24:00"/>
    <n v="3708.38"/>
    <n v="2272.16"/>
    <n v="221.56"/>
    <n v="1634.43"/>
    <n v="3083.93"/>
    <n v="0"/>
    <n v="307.27"/>
    <n v="0"/>
    <n v="0"/>
    <n v="0"/>
    <n v="190.15"/>
    <n v="0"/>
    <n v="0"/>
    <n v="3715.37"/>
    <n v="0"/>
    <n v="0"/>
    <n v="1416.21"/>
    <n v="975.61"/>
    <n v="480.31"/>
    <n v="61.16"/>
    <n v="144.59"/>
    <n v="935.82"/>
    <n v="84.37"/>
    <n v="7.26"/>
    <n v="1.55"/>
    <n v="13.83"/>
    <n v="22.68"/>
  </r>
  <r>
    <n v="2009"/>
    <n v="11"/>
    <x v="20"/>
    <s v="11/30/2009"/>
    <s v="11/30/2009_24:00"/>
    <n v="2860.72"/>
    <n v="1495.7"/>
    <n v="165.79"/>
    <n v="1760.37"/>
    <n v="2193.79"/>
    <n v="0"/>
    <n v="297.36"/>
    <n v="0"/>
    <n v="0"/>
    <n v="0"/>
    <n v="148.59"/>
    <n v="0"/>
    <n v="0"/>
    <n v="2520.67"/>
    <n v="0"/>
    <n v="0"/>
    <n v="1285.6400000000001"/>
    <n v="915.13"/>
    <n v="444.92"/>
    <n v="46.06"/>
    <n v="133.08000000000001"/>
    <n v="803.7"/>
    <n v="49.24"/>
    <n v="3.83"/>
    <n v="0"/>
    <n v="15.78"/>
    <n v="17.91"/>
  </r>
  <r>
    <n v="2009"/>
    <n v="12"/>
    <x v="20"/>
    <s v="12/31/2009"/>
    <s v="12/31/2009_24:00"/>
    <n v="879.7"/>
    <n v="3877.24"/>
    <n v="167.36"/>
    <n v="2549.59"/>
    <n v="6311.74"/>
    <n v="0"/>
    <n v="307.27"/>
    <n v="0"/>
    <n v="0"/>
    <n v="0"/>
    <n v="76.56"/>
    <n v="0"/>
    <n v="0"/>
    <n v="1461.12"/>
    <n v="0"/>
    <n v="0"/>
    <n v="1289.96"/>
    <n v="928.41"/>
    <n v="438.73"/>
    <n v="46.57"/>
    <n v="134.37"/>
    <n v="749.37"/>
    <n v="38.71"/>
    <n v="7.99"/>
    <n v="0"/>
    <n v="14.55"/>
    <n v="9.5500000000000007"/>
  </r>
  <r>
    <n v="2010"/>
    <n v="1"/>
    <x v="20"/>
    <s v="01/31/2010"/>
    <s v="01/31/2010_24:00"/>
    <n v="596.58000000000004"/>
    <n v="19858.580000000002"/>
    <n v="243.27"/>
    <n v="4449.6000000000004"/>
    <n v="24628.87"/>
    <n v="0"/>
    <n v="307.27"/>
    <n v="0"/>
    <n v="0"/>
    <n v="0"/>
    <n v="66.900000000000006"/>
    <n v="0"/>
    <n v="0"/>
    <n v="1491"/>
    <n v="0"/>
    <n v="0"/>
    <n v="1203.24"/>
    <n v="1004.61"/>
    <n v="484.19"/>
    <n v="68.540000000000006"/>
    <n v="125.89"/>
    <n v="762.88"/>
    <n v="29.04"/>
    <n v="24.85"/>
    <n v="0"/>
    <n v="16.66"/>
    <n v="8.52"/>
  </r>
  <r>
    <n v="2010"/>
    <n v="2"/>
    <x v="20"/>
    <s v="02/28/2010"/>
    <s v="02/28/2010_24:00"/>
    <n v="1096.95"/>
    <n v="7881.18"/>
    <n v="133.4"/>
    <n v="4196.3900000000003"/>
    <n v="10747.87"/>
    <n v="0"/>
    <n v="277.52999999999997"/>
    <n v="0"/>
    <n v="0"/>
    <n v="0"/>
    <n v="47.1"/>
    <n v="0"/>
    <n v="0"/>
    <n v="227.12"/>
    <n v="0"/>
    <n v="0"/>
    <n v="1101.5"/>
    <n v="951.34"/>
    <n v="505.66"/>
    <n v="47.48"/>
    <n v="133.62"/>
    <n v="673.93"/>
    <n v="18.760000000000002"/>
    <n v="60.35"/>
    <n v="0"/>
    <n v="14.89"/>
    <n v="9.69"/>
  </r>
  <r>
    <n v="2010"/>
    <n v="3"/>
    <x v="20"/>
    <s v="03/31/2010"/>
    <s v="03/31/2010_24:00"/>
    <n v="1413.44"/>
    <n v="5039.7299999999996"/>
    <n v="107.37"/>
    <n v="4155.34"/>
    <n v="7541.28"/>
    <n v="0"/>
    <n v="307.27"/>
    <n v="0"/>
    <n v="0"/>
    <n v="0"/>
    <n v="99.06"/>
    <n v="0"/>
    <n v="0"/>
    <n v="201.01"/>
    <n v="0"/>
    <n v="0"/>
    <n v="1213.31"/>
    <n v="1078.3599999999999"/>
    <n v="508.28"/>
    <n v="56.3"/>
    <n v="159.69"/>
    <n v="738.79"/>
    <n v="17.36"/>
    <n v="67.16"/>
    <n v="0"/>
    <n v="16.149999999999999"/>
    <n v="14.24"/>
  </r>
  <r>
    <n v="2010"/>
    <n v="4"/>
    <x v="20"/>
    <s v="04/30/2010"/>
    <s v="04/30/2010_24:00"/>
    <n v="819.39"/>
    <n v="4579.87"/>
    <n v="186.8"/>
    <n v="3918.34"/>
    <n v="7378.48"/>
    <n v="0"/>
    <n v="297.36"/>
    <n v="0"/>
    <n v="0"/>
    <n v="0"/>
    <n v="136.38"/>
    <n v="0"/>
    <n v="0"/>
    <n v="159.66999999999999"/>
    <n v="0"/>
    <n v="0"/>
    <n v="1125.0999999999999"/>
    <n v="1079.98"/>
    <n v="453.99"/>
    <n v="62.12"/>
    <n v="190.07"/>
    <n v="697.46"/>
    <n v="13.37"/>
    <n v="68.900000000000006"/>
    <n v="0"/>
    <n v="14.86"/>
    <n v="19.72"/>
  </r>
  <r>
    <n v="2010"/>
    <n v="5"/>
    <x v="20"/>
    <s v="05/31/2010"/>
    <s v="05/31/2010_24:00"/>
    <n v="5301.97"/>
    <n v="1507.13"/>
    <n v="95.75"/>
    <n v="3428.81"/>
    <n v="3550.59"/>
    <n v="0"/>
    <n v="307.27"/>
    <n v="0"/>
    <n v="0"/>
    <n v="0"/>
    <n v="328.34"/>
    <n v="0"/>
    <n v="0"/>
    <n v="4508.95"/>
    <n v="0"/>
    <n v="0"/>
    <n v="1300.19"/>
    <n v="1147.3"/>
    <n v="474.77"/>
    <n v="105.66"/>
    <n v="245.75"/>
    <n v="817.96"/>
    <n v="23.91"/>
    <n v="44.91"/>
    <n v="0"/>
    <n v="27.7"/>
    <n v="40.1"/>
  </r>
  <r>
    <n v="2010"/>
    <n v="6"/>
    <x v="20"/>
    <s v="06/30/2010"/>
    <s v="06/30/2010_24:00"/>
    <n v="10532.08"/>
    <n v="1974.69"/>
    <n v="141.74"/>
    <n v="2246.7600000000002"/>
    <n v="2275.91"/>
    <n v="0"/>
    <n v="297.36"/>
    <n v="0"/>
    <n v="0"/>
    <n v="0"/>
    <n v="380.42"/>
    <n v="0"/>
    <n v="0"/>
    <n v="9616.7099999999991"/>
    <n v="0"/>
    <n v="0"/>
    <n v="1571.71"/>
    <n v="1157.45"/>
    <n v="488.46"/>
    <n v="133.32"/>
    <n v="336.9"/>
    <n v="880.05"/>
    <n v="67.61"/>
    <n v="10.33"/>
    <n v="0.03"/>
    <n v="27.73"/>
    <n v="45.18"/>
  </r>
  <r>
    <n v="2010"/>
    <n v="7"/>
    <x v="20"/>
    <s v="07/31/2010"/>
    <s v="07/31/2010_24:00"/>
    <n v="9579.64"/>
    <n v="2817.5"/>
    <n v="601.49"/>
    <n v="1219.3900000000001"/>
    <n v="2147.65"/>
    <n v="0"/>
    <n v="307.27"/>
    <n v="0"/>
    <n v="0"/>
    <n v="0"/>
    <n v="439.45"/>
    <n v="0"/>
    <n v="0"/>
    <n v="9318.56"/>
    <n v="0"/>
    <n v="0"/>
    <n v="1671.04"/>
    <n v="1152.1500000000001"/>
    <n v="529.94000000000005"/>
    <n v="127.5"/>
    <n v="292.36"/>
    <n v="977.47"/>
    <n v="130.78"/>
    <n v="5.52"/>
    <n v="0"/>
    <n v="29.73"/>
    <n v="51.8"/>
  </r>
  <r>
    <n v="2010"/>
    <n v="8"/>
    <x v="20"/>
    <s v="08/31/2010"/>
    <s v="08/31/2010_24:00"/>
    <n v="6755.79"/>
    <n v="2215.29"/>
    <n v="472.27"/>
    <n v="1210.5999999999999"/>
    <n v="2017.75"/>
    <n v="0"/>
    <n v="307.27"/>
    <n v="0"/>
    <n v="0"/>
    <n v="0"/>
    <n v="410.03"/>
    <n v="0"/>
    <n v="0"/>
    <n v="6715.17"/>
    <n v="0"/>
    <n v="0"/>
    <n v="1601.94"/>
    <n v="1128.78"/>
    <n v="525.80999999999995"/>
    <n v="102.74"/>
    <n v="235.16"/>
    <n v="1006.34"/>
    <n v="134.25"/>
    <n v="4.66"/>
    <n v="0"/>
    <n v="28.55"/>
    <n v="48.15"/>
  </r>
  <r>
    <n v="2010"/>
    <n v="9"/>
    <x v="20"/>
    <s v="09/30/2010"/>
    <s v="09/30/2010_24:00"/>
    <n v="5814.09"/>
    <n v="2494.89"/>
    <n v="289.91000000000003"/>
    <n v="1340.48"/>
    <n v="1639.86"/>
    <n v="0"/>
    <n v="297.36"/>
    <n v="0"/>
    <n v="0"/>
    <n v="0"/>
    <n v="247.28"/>
    <n v="0"/>
    <n v="0"/>
    <n v="4735.8599999999997"/>
    <n v="0"/>
    <n v="0"/>
    <n v="1489.03"/>
    <n v="1028.51"/>
    <n v="494.61"/>
    <n v="62.55"/>
    <n v="193.37"/>
    <n v="874.18"/>
    <n v="119.44"/>
    <n v="4.08"/>
    <n v="0.28999999999999998"/>
    <n v="15.7"/>
    <n v="29"/>
  </r>
  <r>
    <n v="2010"/>
    <n v="10"/>
    <x v="21"/>
    <s v="10/31/2010"/>
    <s v="10/31/2010_24:00"/>
    <n v="3383.22"/>
    <n v="3750.35"/>
    <n v="211.15"/>
    <n v="2365.2800000000002"/>
    <n v="4454.67"/>
    <n v="0"/>
    <n v="307.27"/>
    <n v="0"/>
    <n v="0"/>
    <n v="0"/>
    <n v="223.04"/>
    <n v="0"/>
    <n v="0"/>
    <n v="2698.05"/>
    <n v="0"/>
    <n v="0"/>
    <n v="1407.04"/>
    <n v="989.27"/>
    <n v="461.99"/>
    <n v="51.08"/>
    <n v="164.81"/>
    <n v="792.82"/>
    <n v="75.150000000000006"/>
    <n v="5.03"/>
    <n v="0.46"/>
    <n v="11.04"/>
    <n v="25.88"/>
  </r>
  <r>
    <n v="2010"/>
    <n v="11"/>
    <x v="21"/>
    <s v="11/30/2010"/>
    <s v="11/30/2010_24:00"/>
    <n v="658.34"/>
    <n v="4977.37"/>
    <n v="182.05"/>
    <n v="3182.05"/>
    <n v="8849.35"/>
    <n v="0"/>
    <n v="297.36"/>
    <n v="0"/>
    <n v="0"/>
    <n v="0"/>
    <n v="89.4"/>
    <n v="0"/>
    <n v="0"/>
    <n v="2093.5700000000002"/>
    <n v="0"/>
    <n v="0"/>
    <n v="1222.8800000000001"/>
    <n v="949.15"/>
    <n v="437.2"/>
    <n v="54.15"/>
    <n v="171.03"/>
    <n v="636.45000000000005"/>
    <n v="32.32"/>
    <n v="17.57"/>
    <n v="0"/>
    <n v="17.579999999999998"/>
    <n v="12.03"/>
  </r>
  <r>
    <n v="2010"/>
    <n v="12"/>
    <x v="21"/>
    <s v="12/31/2010"/>
    <s v="12/31/2010_24:00"/>
    <n v="267.86"/>
    <n v="21512.16"/>
    <n v="288.18"/>
    <n v="5105.54"/>
    <n v="26868.61"/>
    <n v="0"/>
    <n v="307.27"/>
    <n v="0"/>
    <n v="0"/>
    <n v="0"/>
    <n v="74.180000000000007"/>
    <n v="0"/>
    <n v="0"/>
    <n v="1310.6199999999999"/>
    <n v="0"/>
    <n v="0"/>
    <n v="1209.04"/>
    <n v="1024.8900000000001"/>
    <n v="507.79"/>
    <n v="59.49"/>
    <n v="171.92"/>
    <n v="633.45000000000005"/>
    <n v="23.29"/>
    <n v="45.13"/>
    <n v="0"/>
    <n v="18.45"/>
    <n v="8.41"/>
  </r>
  <r>
    <n v="2011"/>
    <n v="1"/>
    <x v="21"/>
    <s v="01/31/2011"/>
    <s v="01/31/2011_24:00"/>
    <n v="2125.84"/>
    <n v="6769.88"/>
    <n v="89.73"/>
    <n v="5232.1400000000003"/>
    <n v="10797.97"/>
    <n v="0"/>
    <n v="307.27"/>
    <n v="0"/>
    <n v="0"/>
    <n v="0"/>
    <n v="67.349999999999994"/>
    <n v="0"/>
    <n v="0"/>
    <n v="1602.24"/>
    <n v="0"/>
    <n v="0"/>
    <n v="1272.55"/>
    <n v="1054.49"/>
    <n v="558.79999999999995"/>
    <n v="52.02"/>
    <n v="224.28"/>
    <n v="639.28"/>
    <n v="18.5"/>
    <n v="86.19"/>
    <n v="0"/>
    <n v="18.420000000000002"/>
    <n v="7.64"/>
  </r>
  <r>
    <n v="2011"/>
    <n v="2"/>
    <x v="21"/>
    <s v="02/28/2011"/>
    <s v="02/28/2011_24:00"/>
    <n v="1956.42"/>
    <n v="7494.04"/>
    <n v="168.31"/>
    <n v="4095.88"/>
    <n v="9924.6299999999992"/>
    <n v="0"/>
    <n v="277.52999999999997"/>
    <n v="0"/>
    <n v="0"/>
    <n v="0"/>
    <n v="109.04"/>
    <n v="0"/>
    <n v="0"/>
    <n v="856.83"/>
    <n v="0"/>
    <n v="0"/>
    <n v="1124.31"/>
    <n v="987.29"/>
    <n v="440"/>
    <n v="53.5"/>
    <n v="178.53"/>
    <n v="611.34"/>
    <n v="15.37"/>
    <n v="67.78"/>
    <n v="0"/>
    <n v="15.9"/>
    <n v="11.58"/>
  </r>
  <r>
    <n v="2011"/>
    <n v="3"/>
    <x v="21"/>
    <s v="03/31/2011"/>
    <s v="03/31/2011_24:00"/>
    <n v="1249.29"/>
    <n v="28293.79"/>
    <n v="2040.02"/>
    <n v="5357.6"/>
    <n v="30406.7"/>
    <n v="0"/>
    <n v="307.27"/>
    <n v="0"/>
    <n v="0"/>
    <n v="0"/>
    <n v="60.33"/>
    <n v="0"/>
    <n v="0"/>
    <n v="172"/>
    <n v="0"/>
    <n v="0"/>
    <n v="1150.77"/>
    <n v="1177.8699999999999"/>
    <n v="524.27"/>
    <n v="67.77"/>
    <n v="172.08"/>
    <n v="792.3"/>
    <n v="26.8"/>
    <n v="49.94"/>
    <n v="0"/>
    <n v="19.510000000000002"/>
    <n v="6.74"/>
  </r>
  <r>
    <n v="2011"/>
    <n v="4"/>
    <x v="21"/>
    <s v="04/30/2011"/>
    <s v="04/30/2011_24:00"/>
    <n v="7423.6"/>
    <n v="3539.59"/>
    <n v="74.88"/>
    <n v="6713.77"/>
    <n v="3929.54"/>
    <n v="0"/>
    <n v="297.36"/>
    <n v="0"/>
    <n v="0"/>
    <n v="0"/>
    <n v="199.66"/>
    <n v="0"/>
    <n v="0"/>
    <n v="1534.57"/>
    <n v="0"/>
    <n v="0"/>
    <n v="1185.21"/>
    <n v="1188.02"/>
    <n v="533.41999999999996"/>
    <n v="75.62"/>
    <n v="248.36"/>
    <n v="725.4"/>
    <n v="11.19"/>
    <n v="84.66"/>
    <n v="0.28999999999999998"/>
    <n v="19.89"/>
    <n v="21.98"/>
  </r>
  <r>
    <n v="2011"/>
    <n v="5"/>
    <x v="21"/>
    <s v="05/31/2011"/>
    <s v="05/31/2011_24:00"/>
    <n v="6650.59"/>
    <n v="1559.92"/>
    <n v="68.430000000000007"/>
    <n v="4220.16"/>
    <n v="2709.02"/>
    <n v="0"/>
    <n v="307.27"/>
    <n v="0"/>
    <n v="0"/>
    <n v="0"/>
    <n v="222.94"/>
    <n v="0"/>
    <n v="0"/>
    <n v="4197.07"/>
    <n v="0"/>
    <n v="0"/>
    <n v="1428.17"/>
    <n v="1184.8599999999999"/>
    <n v="479.86"/>
    <n v="106.28"/>
    <n v="262.45"/>
    <n v="812.55"/>
    <n v="33.369999999999997"/>
    <n v="23.79"/>
    <n v="0"/>
    <n v="29.21"/>
    <n v="28.27"/>
  </r>
  <r>
    <n v="2011"/>
    <n v="6"/>
    <x v="21"/>
    <s v="06/30/2011"/>
    <s v="06/30/2011_24:00"/>
    <n v="7762.25"/>
    <n v="2223.2600000000002"/>
    <n v="150.36000000000001"/>
    <n v="3348.71"/>
    <n v="3538.55"/>
    <n v="0"/>
    <n v="297.36"/>
    <n v="0"/>
    <n v="0"/>
    <n v="0"/>
    <n v="333.88"/>
    <n v="0"/>
    <n v="0"/>
    <n v="6648.45"/>
    <n v="0"/>
    <n v="0"/>
    <n v="1501.03"/>
    <n v="1199.3800000000001"/>
    <n v="443.89"/>
    <n v="121.65"/>
    <n v="354.1"/>
    <n v="807.54"/>
    <n v="55.33"/>
    <n v="21.66"/>
    <n v="0"/>
    <n v="26.74"/>
    <n v="39.35"/>
  </r>
  <r>
    <n v="2011"/>
    <n v="7"/>
    <x v="21"/>
    <s v="07/31/2011"/>
    <s v="07/31/2011_24:00"/>
    <n v="9689.32"/>
    <n v="1490.94"/>
    <n v="73.069999999999993"/>
    <n v="4151.38"/>
    <n v="2381.25"/>
    <n v="0"/>
    <n v="307.27"/>
    <n v="0"/>
    <n v="0"/>
    <n v="0"/>
    <n v="381.84"/>
    <n v="0"/>
    <n v="0"/>
    <n v="7399.91"/>
    <n v="0"/>
    <n v="0"/>
    <n v="1589.35"/>
    <n v="1227.1099999999999"/>
    <n v="478.25"/>
    <n v="123.69"/>
    <n v="358.83"/>
    <n v="826.24"/>
    <n v="60.36"/>
    <n v="25.65"/>
    <n v="0"/>
    <n v="27.89"/>
    <n v="46.74"/>
  </r>
  <r>
    <n v="2011"/>
    <n v="8"/>
    <x v="21"/>
    <s v="08/31/2011"/>
    <s v="08/31/2011_24:00"/>
    <n v="7198.56"/>
    <n v="1867.41"/>
    <n v="131.26"/>
    <n v="2415.7399999999998"/>
    <n v="1844.04"/>
    <n v="0"/>
    <n v="307.27"/>
    <n v="0"/>
    <n v="0"/>
    <n v="0"/>
    <n v="369.15"/>
    <n v="0"/>
    <n v="0"/>
    <n v="5871.55"/>
    <n v="0"/>
    <n v="0"/>
    <n v="1642.51"/>
    <n v="1197.47"/>
    <n v="481.67"/>
    <n v="100.02"/>
    <n v="322.2"/>
    <n v="850.32"/>
    <n v="85.97"/>
    <n v="9.36"/>
    <n v="0"/>
    <n v="25.92"/>
    <n v="44.85"/>
  </r>
  <r>
    <n v="2011"/>
    <n v="9"/>
    <x v="21"/>
    <s v="09/30/2011"/>
    <s v="09/30/2011_24:00"/>
    <n v="6440.63"/>
    <n v="2529.64"/>
    <n v="206.43"/>
    <n v="1847.8"/>
    <n v="1576.36"/>
    <n v="0"/>
    <n v="297.36"/>
    <n v="0"/>
    <n v="0"/>
    <n v="0"/>
    <n v="293.64"/>
    <n v="0"/>
    <n v="0"/>
    <n v="4634.3900000000003"/>
    <n v="0"/>
    <n v="0"/>
    <n v="1478.35"/>
    <n v="1111.44"/>
    <n v="454.68"/>
    <n v="59.5"/>
    <n v="231.95"/>
    <n v="815.54"/>
    <n v="76.319999999999993"/>
    <n v="8.33"/>
    <n v="0.28999999999999998"/>
    <n v="16.89"/>
    <n v="32.47"/>
  </r>
  <r>
    <n v="2011"/>
    <n v="10"/>
    <x v="22"/>
    <s v="10/31/2011"/>
    <s v="10/31/2011_24:00"/>
    <n v="3704.09"/>
    <n v="2293.4299999999998"/>
    <n v="141.53"/>
    <n v="3500.82"/>
    <n v="3718.16"/>
    <n v="0"/>
    <n v="307.27"/>
    <n v="0"/>
    <n v="0"/>
    <n v="0"/>
    <n v="147.83000000000001"/>
    <n v="0"/>
    <n v="0"/>
    <n v="2236.4299999999998"/>
    <n v="0"/>
    <n v="0"/>
    <n v="1212.4000000000001"/>
    <n v="1042.46"/>
    <n v="442.03"/>
    <n v="58.34"/>
    <n v="185.9"/>
    <n v="707.66"/>
    <n v="37.869999999999997"/>
    <n v="25.7"/>
    <n v="0"/>
    <n v="14.45"/>
    <n v="17.79"/>
  </r>
  <r>
    <n v="2011"/>
    <n v="11"/>
    <x v="22"/>
    <s v="11/30/2011"/>
    <s v="11/30/2011_24:00"/>
    <n v="2974.29"/>
    <n v="745.16"/>
    <n v="88.53"/>
    <n v="3055.4"/>
    <n v="2131.17"/>
    <n v="0"/>
    <n v="297.36"/>
    <n v="0"/>
    <n v="0"/>
    <n v="0"/>
    <n v="141.29"/>
    <n v="0"/>
    <n v="0"/>
    <n v="1942.11"/>
    <n v="0"/>
    <n v="0"/>
    <n v="1202.6300000000001"/>
    <n v="985.67"/>
    <n v="412.24"/>
    <n v="56.32"/>
    <n v="211.98"/>
    <n v="624.44000000000005"/>
    <n v="24.59"/>
    <n v="39.9"/>
    <n v="0"/>
    <n v="17.559999999999999"/>
    <n v="17.52"/>
  </r>
  <r>
    <n v="2011"/>
    <n v="12"/>
    <x v="22"/>
    <s v="12/31/2011"/>
    <s v="12/31/2011_24:00"/>
    <n v="5681.17"/>
    <n v="1765.52"/>
    <n v="226.27"/>
    <n v="2553.5100000000002"/>
    <n v="2234.48"/>
    <n v="0"/>
    <n v="307.27"/>
    <n v="0"/>
    <n v="0"/>
    <n v="0"/>
    <n v="151.30000000000001"/>
    <n v="0"/>
    <n v="0"/>
    <n v="4542"/>
    <n v="0"/>
    <n v="0"/>
    <n v="1312.74"/>
    <n v="1019.66"/>
    <n v="452.39"/>
    <n v="54.2"/>
    <n v="235.99"/>
    <n v="659.48"/>
    <n v="44.71"/>
    <n v="19.13"/>
    <n v="0.28000000000000003"/>
    <n v="13.8"/>
    <n v="19.309999999999999"/>
  </r>
  <r>
    <n v="2012"/>
    <n v="1"/>
    <x v="22"/>
    <s v="01/31/2012"/>
    <s v="01/31/2012_24:00"/>
    <n v="4027.64"/>
    <n v="5346.41"/>
    <n v="168.51"/>
    <n v="3366.85"/>
    <n v="7669.14"/>
    <n v="0"/>
    <n v="307.27"/>
    <n v="0"/>
    <n v="0"/>
    <n v="0"/>
    <n v="159.13999999999999"/>
    <n v="0"/>
    <n v="0"/>
    <n v="3800.47"/>
    <n v="0"/>
    <n v="0"/>
    <n v="1226.8900000000001"/>
    <n v="1024.71"/>
    <n v="436.11"/>
    <n v="51.83"/>
    <n v="250.47"/>
    <n v="606.94000000000005"/>
    <n v="26.61"/>
    <n v="41.62"/>
    <n v="0"/>
    <n v="14.03"/>
    <n v="18.899999999999999"/>
  </r>
  <r>
    <n v="2012"/>
    <n v="2"/>
    <x v="22"/>
    <s v="02/29/2012"/>
    <s v="02/29/2012_24:00"/>
    <n v="2216.2399999999998"/>
    <n v="1821.9"/>
    <n v="79.34"/>
    <n v="3089.6"/>
    <n v="3301.66"/>
    <n v="0"/>
    <n v="287.45"/>
    <n v="0"/>
    <n v="0"/>
    <n v="0"/>
    <n v="94.26"/>
    <n v="0"/>
    <n v="0"/>
    <n v="1019.22"/>
    <n v="0"/>
    <n v="0"/>
    <n v="1063.4100000000001"/>
    <n v="981.92"/>
    <n v="412.07"/>
    <n v="45.83"/>
    <n v="188.21"/>
    <n v="614.02"/>
    <n v="13.9"/>
    <n v="59.9"/>
    <n v="0"/>
    <n v="13.91"/>
    <n v="10.24"/>
  </r>
  <r>
    <n v="2012"/>
    <n v="3"/>
    <x v="22"/>
    <s v="03/31/2012"/>
    <s v="03/31/2012_24:00"/>
    <n v="1845.1"/>
    <n v="12545.98"/>
    <n v="206.4"/>
    <n v="4329.99"/>
    <n v="15400.62"/>
    <n v="0"/>
    <n v="307.27"/>
    <n v="0"/>
    <n v="0"/>
    <n v="0"/>
    <n v="153.28"/>
    <n v="0"/>
    <n v="0"/>
    <n v="862.55"/>
    <n v="0"/>
    <n v="0"/>
    <n v="1063.3499999999999"/>
    <n v="1091.51"/>
    <n v="459.75"/>
    <n v="55.8"/>
    <n v="223.05"/>
    <n v="698.8"/>
    <n v="9.65"/>
    <n v="55.41"/>
    <n v="0.34"/>
    <n v="12.58"/>
    <n v="16.190000000000001"/>
  </r>
  <r>
    <n v="2012"/>
    <n v="4"/>
    <x v="22"/>
    <s v="04/30/2012"/>
    <s v="04/30/2012_24:00"/>
    <n v="1077.6600000000001"/>
    <n v="7047.61"/>
    <n v="116.71"/>
    <n v="4748.18"/>
    <n v="10569.9"/>
    <n v="0"/>
    <n v="297.36"/>
    <n v="0"/>
    <n v="0"/>
    <n v="0"/>
    <n v="131.38"/>
    <n v="0"/>
    <n v="0"/>
    <n v="218.47"/>
    <n v="0"/>
    <n v="0"/>
    <n v="1028.71"/>
    <n v="1132.01"/>
    <n v="505.03"/>
    <n v="51.15"/>
    <n v="248.13"/>
    <n v="672.29"/>
    <n v="4.7699999999999996"/>
    <n v="81.2"/>
    <n v="0"/>
    <n v="14.81"/>
    <n v="13.93"/>
  </r>
  <r>
    <n v="2012"/>
    <n v="5"/>
    <x v="22"/>
    <s v="05/31/2012"/>
    <s v="05/31/2012_24:00"/>
    <n v="10164.58"/>
    <n v="1678.69"/>
    <n v="66.31"/>
    <n v="3179.04"/>
    <n v="2569.64"/>
    <n v="0"/>
    <n v="307.27"/>
    <n v="0"/>
    <n v="0"/>
    <n v="0"/>
    <n v="401.75"/>
    <n v="0"/>
    <n v="0"/>
    <n v="8621.14"/>
    <n v="0"/>
    <n v="0"/>
    <n v="1302.46"/>
    <n v="1175.3399999999999"/>
    <n v="511.48"/>
    <n v="110.34"/>
    <n v="388.92"/>
    <n v="855.92"/>
    <n v="32.15"/>
    <n v="48.22"/>
    <n v="0"/>
    <n v="27.88"/>
    <n v="47.99"/>
  </r>
  <r>
    <n v="2012"/>
    <n v="6"/>
    <x v="22"/>
    <s v="06/30/2012"/>
    <s v="06/30/2012_24:00"/>
    <n v="10966.04"/>
    <n v="3358.1"/>
    <n v="808.03"/>
    <n v="1531.32"/>
    <n v="2125.16"/>
    <n v="0"/>
    <n v="297.36"/>
    <n v="0"/>
    <n v="0"/>
    <n v="0"/>
    <n v="392.72"/>
    <n v="0"/>
    <n v="0"/>
    <n v="9850.6200000000008"/>
    <n v="0"/>
    <n v="0"/>
    <n v="1436.34"/>
    <n v="1153.6600000000001"/>
    <n v="496.26"/>
    <n v="124.62"/>
    <n v="382.83"/>
    <n v="882.39"/>
    <n v="83.31"/>
    <n v="14.16"/>
    <n v="0"/>
    <n v="26.66"/>
    <n v="46.53"/>
  </r>
  <r>
    <n v="2012"/>
    <n v="7"/>
    <x v="22"/>
    <s v="07/31/2012"/>
    <s v="07/31/2012_24:00"/>
    <n v="9410.64"/>
    <n v="2671.49"/>
    <n v="597.41999999999996"/>
    <n v="1342.43"/>
    <n v="2156.71"/>
    <n v="0"/>
    <n v="307.27"/>
    <n v="0"/>
    <n v="0"/>
    <n v="0"/>
    <n v="468.83"/>
    <n v="0"/>
    <n v="0"/>
    <n v="9056.8700000000008"/>
    <n v="0"/>
    <n v="0"/>
    <n v="1492.39"/>
    <n v="1209.3399999999999"/>
    <n v="521.54999999999995"/>
    <n v="111.81"/>
    <n v="359.03"/>
    <n v="954.97"/>
    <n v="123.83"/>
    <n v="6.29"/>
    <n v="0"/>
    <n v="26.98"/>
    <n v="57.49"/>
  </r>
  <r>
    <n v="2012"/>
    <n v="8"/>
    <x v="22"/>
    <s v="08/31/2012"/>
    <s v="08/31/2012_24:00"/>
    <n v="7278.37"/>
    <n v="2023.87"/>
    <n v="255.53"/>
    <n v="1637.46"/>
    <n v="2063.5300000000002"/>
    <n v="0"/>
    <n v="307.27"/>
    <n v="0"/>
    <n v="0"/>
    <n v="0"/>
    <n v="385.91"/>
    <n v="0"/>
    <n v="0"/>
    <n v="6645.69"/>
    <n v="0"/>
    <n v="0"/>
    <n v="1400.2"/>
    <n v="1185.6500000000001"/>
    <n v="524.76"/>
    <n v="88.34"/>
    <n v="286.61"/>
    <n v="940.2"/>
    <n v="98.73"/>
    <n v="7.92"/>
    <n v="0"/>
    <n v="25.76"/>
    <n v="46.01"/>
  </r>
  <r>
    <n v="2012"/>
    <n v="9"/>
    <x v="22"/>
    <s v="09/30/2012"/>
    <s v="09/30/2012_24:00"/>
    <n v="5603.52"/>
    <n v="2581.5300000000002"/>
    <n v="266.49"/>
    <n v="1474.36"/>
    <n v="1549.17"/>
    <n v="0"/>
    <n v="297.36"/>
    <n v="0"/>
    <n v="0"/>
    <n v="0"/>
    <n v="304.74"/>
    <n v="0"/>
    <n v="0"/>
    <n v="4098.13"/>
    <n v="0"/>
    <n v="0"/>
    <n v="1315.97"/>
    <n v="1078.71"/>
    <n v="486.26"/>
    <n v="52.69"/>
    <n v="225.11"/>
    <n v="788.43"/>
    <n v="84.18"/>
    <n v="11.48"/>
    <n v="0.01"/>
    <n v="12.52"/>
    <n v="34.96"/>
  </r>
  <r>
    <n v="2012"/>
    <n v="10"/>
    <x v="23"/>
    <s v="10/31/2012"/>
    <s v="10/31/2012_24:00"/>
    <n v="5370.73"/>
    <n v="2360.88"/>
    <n v="299.52"/>
    <n v="2030.63"/>
    <n v="2141.29"/>
    <n v="0"/>
    <n v="307.27"/>
    <n v="0"/>
    <n v="0"/>
    <n v="0"/>
    <n v="189.74"/>
    <n v="0"/>
    <n v="0"/>
    <n v="3978.32"/>
    <n v="0"/>
    <n v="0"/>
    <n v="1179.3800000000001"/>
    <n v="1023.04"/>
    <n v="486.01"/>
    <n v="56.68"/>
    <n v="189.76"/>
    <n v="760.09"/>
    <n v="87.09"/>
    <n v="5.51"/>
    <n v="0"/>
    <n v="12.95"/>
    <n v="22.71"/>
  </r>
  <r>
    <n v="2012"/>
    <n v="11"/>
    <x v="23"/>
    <s v="11/30/2012"/>
    <s v="11/30/2012_24:00"/>
    <n v="1538.67"/>
    <n v="4104.8100000000004"/>
    <n v="304.86"/>
    <n v="2175.62"/>
    <n v="5928.09"/>
    <n v="0"/>
    <n v="297.36"/>
    <n v="0"/>
    <n v="0"/>
    <n v="0"/>
    <n v="127.97"/>
    <n v="0"/>
    <n v="0"/>
    <n v="1973.17"/>
    <n v="0"/>
    <n v="0"/>
    <n v="1096.76"/>
    <n v="959.08"/>
    <n v="417.84"/>
    <n v="50.72"/>
    <n v="191.33"/>
    <n v="611.62"/>
    <n v="23.92"/>
    <n v="17.29"/>
    <n v="0"/>
    <n v="16.93"/>
    <n v="17.54"/>
  </r>
  <r>
    <n v="2012"/>
    <n v="12"/>
    <x v="23"/>
    <s v="12/31/2012"/>
    <s v="12/31/2012_24:00"/>
    <n v="1034.6199999999999"/>
    <n v="24560.71"/>
    <n v="351.82"/>
    <n v="5873.92"/>
    <n v="30024.99"/>
    <n v="0"/>
    <n v="307.27"/>
    <n v="0"/>
    <n v="0"/>
    <n v="0"/>
    <n v="102.19"/>
    <n v="0"/>
    <n v="0"/>
    <n v="1331.47"/>
    <n v="0"/>
    <n v="0"/>
    <n v="1063.17"/>
    <n v="1107.1099999999999"/>
    <n v="535.55999999999995"/>
    <n v="61.74"/>
    <n v="223.96"/>
    <n v="635.74"/>
    <n v="16.79"/>
    <n v="59.17"/>
    <n v="0"/>
    <n v="19.239999999999998"/>
    <n v="11.28"/>
  </r>
  <r>
    <n v="2013"/>
    <n v="1"/>
    <x v="23"/>
    <s v="01/31/2013"/>
    <s v="01/31/2013_24:00"/>
    <n v="2634.75"/>
    <n v="2862.54"/>
    <n v="127.43"/>
    <n v="4356.41"/>
    <n v="5578.32"/>
    <n v="0"/>
    <n v="307.27"/>
    <n v="0"/>
    <n v="0"/>
    <n v="0"/>
    <n v="99.42"/>
    <n v="0"/>
    <n v="0"/>
    <n v="1638.87"/>
    <n v="0"/>
    <n v="0"/>
    <n v="1150.6600000000001"/>
    <n v="1086.97"/>
    <n v="515.76"/>
    <n v="46.2"/>
    <n v="270.62"/>
    <n v="593.28"/>
    <n v="13.74"/>
    <n v="85.48"/>
    <n v="0"/>
    <n v="17.09"/>
    <n v="11.13"/>
  </r>
  <r>
    <n v="2013"/>
    <n v="2"/>
    <x v="23"/>
    <s v="02/28/2013"/>
    <s v="02/28/2013_24:00"/>
    <n v="5090.62"/>
    <n v="1692.98"/>
    <n v="108.49"/>
    <n v="3029.66"/>
    <n v="2126.5"/>
    <n v="0"/>
    <n v="277.52999999999997"/>
    <n v="0"/>
    <n v="0"/>
    <n v="0"/>
    <n v="85.17"/>
    <n v="0"/>
    <n v="0"/>
    <n v="2994.23"/>
    <n v="0"/>
    <n v="0"/>
    <n v="1098.1600000000001"/>
    <n v="1006.98"/>
    <n v="435.09"/>
    <n v="49.66"/>
    <n v="255.23"/>
    <n v="627.5"/>
    <n v="19.11"/>
    <n v="71.260000000000005"/>
    <n v="0.4"/>
    <n v="15.01"/>
    <n v="9"/>
  </r>
  <r>
    <n v="2013"/>
    <n v="3"/>
    <x v="23"/>
    <s v="03/31/2013"/>
    <s v="03/31/2013_24:00"/>
    <n v="4826.1400000000003"/>
    <n v="1918.38"/>
    <n v="241.07"/>
    <n v="2612.8000000000002"/>
    <n v="1548.99"/>
    <n v="0"/>
    <n v="307.27"/>
    <n v="0"/>
    <n v="0"/>
    <n v="0"/>
    <n v="106.34"/>
    <n v="0"/>
    <n v="0"/>
    <n v="2378.3200000000002"/>
    <n v="0"/>
    <n v="0"/>
    <n v="1097.75"/>
    <n v="1114.0999999999999"/>
    <n v="461.27"/>
    <n v="47.39"/>
    <n v="239.61"/>
    <n v="696.18"/>
    <n v="19.739999999999998"/>
    <n v="55.35"/>
    <n v="0"/>
    <n v="14.3"/>
    <n v="11.36"/>
  </r>
  <r>
    <n v="2013"/>
    <n v="4"/>
    <x v="23"/>
    <s v="04/30/2013"/>
    <s v="04/30/2013_24:00"/>
    <n v="6910.83"/>
    <n v="1994.69"/>
    <n v="297.14"/>
    <n v="2407.3200000000002"/>
    <n v="1843.52"/>
    <n v="0"/>
    <n v="297.36"/>
    <n v="0"/>
    <n v="0"/>
    <n v="0"/>
    <n v="158.68"/>
    <n v="0"/>
    <n v="0"/>
    <n v="4879.41"/>
    <n v="0"/>
    <n v="0"/>
    <n v="1079.33"/>
    <n v="1109.82"/>
    <n v="443.67"/>
    <n v="85.35"/>
    <n v="267.89"/>
    <n v="758.3"/>
    <n v="19.36"/>
    <n v="46.23"/>
    <n v="0.96"/>
    <n v="19.36"/>
    <n v="18.27"/>
  </r>
  <r>
    <n v="2013"/>
    <n v="5"/>
    <x v="23"/>
    <s v="05/31/2013"/>
    <s v="05/31/2013_24:00"/>
    <n v="8321.11"/>
    <n v="1653.34"/>
    <n v="150.12"/>
    <n v="1931.12"/>
    <n v="1845.07"/>
    <n v="0"/>
    <n v="307.27"/>
    <n v="0"/>
    <n v="0"/>
    <n v="0"/>
    <n v="321.86"/>
    <n v="0"/>
    <n v="0"/>
    <n v="7182.74"/>
    <n v="0"/>
    <n v="0"/>
    <n v="1257.75"/>
    <n v="1158.43"/>
    <n v="480.52"/>
    <n v="102.65"/>
    <n v="282.5"/>
    <n v="910.14"/>
    <n v="50.13"/>
    <n v="11.52"/>
    <n v="0.99"/>
    <n v="27.19"/>
    <n v="40.18"/>
  </r>
  <r>
    <n v="2013"/>
    <n v="6"/>
    <x v="23"/>
    <s v="06/30/2013"/>
    <s v="06/30/2013_24:00"/>
    <n v="8852.86"/>
    <n v="2538.9699999999998"/>
    <n v="521.65"/>
    <n v="1145.78"/>
    <n v="1852.15"/>
    <n v="0"/>
    <n v="297.36"/>
    <n v="0"/>
    <n v="0"/>
    <n v="0"/>
    <n v="373.9"/>
    <n v="0"/>
    <n v="0"/>
    <n v="8235.58"/>
    <n v="0"/>
    <n v="0"/>
    <n v="1389.58"/>
    <n v="1116.1099999999999"/>
    <n v="474.95"/>
    <n v="126.46"/>
    <n v="304.83"/>
    <n v="923.23"/>
    <n v="95.6"/>
    <n v="6.55"/>
    <n v="0.48"/>
    <n v="26.53"/>
    <n v="44.15"/>
  </r>
  <r>
    <n v="2013"/>
    <n v="7"/>
    <x v="23"/>
    <s v="07/31/2013"/>
    <s v="07/31/2013_24:00"/>
    <n v="8357.52"/>
    <n v="2534.48"/>
    <n v="707.48"/>
    <n v="778.07"/>
    <n v="1926.31"/>
    <n v="0"/>
    <n v="307.27"/>
    <n v="0"/>
    <n v="0"/>
    <n v="0"/>
    <n v="436"/>
    <n v="0"/>
    <n v="0"/>
    <n v="8368.5499999999993"/>
    <n v="0"/>
    <n v="0"/>
    <n v="1454.37"/>
    <n v="1176.02"/>
    <n v="511.2"/>
    <n v="121.12"/>
    <n v="295.47000000000003"/>
    <n v="1055.96"/>
    <n v="125.29"/>
    <n v="5.95"/>
    <n v="0.93"/>
    <n v="29.04"/>
    <n v="52.64"/>
  </r>
  <r>
    <n v="2013"/>
    <n v="8"/>
    <x v="23"/>
    <s v="08/31/2013"/>
    <s v="08/31/2013_24:00"/>
    <n v="5899.05"/>
    <n v="2179.15"/>
    <n v="546.67999999999995"/>
    <n v="1181.92"/>
    <n v="1680.01"/>
    <n v="0"/>
    <n v="307.27"/>
    <n v="0"/>
    <n v="0"/>
    <n v="0"/>
    <n v="393.69"/>
    <n v="0"/>
    <n v="0"/>
    <n v="5394.06"/>
    <n v="0"/>
    <n v="0"/>
    <n v="1415.87"/>
    <n v="1129.6500000000001"/>
    <n v="501.93"/>
    <n v="83.82"/>
    <n v="231.27"/>
    <n v="1065.32"/>
    <n v="138.06"/>
    <n v="5.63"/>
    <n v="0.51"/>
    <n v="26.91"/>
    <n v="47.87"/>
  </r>
  <r>
    <n v="2013"/>
    <n v="9"/>
    <x v="23"/>
    <s v="09/30/2013"/>
    <s v="09/30/2013_24:00"/>
    <n v="5071.09"/>
    <n v="2326.83"/>
    <n v="207.75"/>
    <n v="1727.23"/>
    <n v="1590.38"/>
    <n v="0"/>
    <n v="297.36"/>
    <n v="0"/>
    <n v="0"/>
    <n v="0"/>
    <n v="286.83999999999997"/>
    <n v="0"/>
    <n v="0"/>
    <n v="3358.39"/>
    <n v="0"/>
    <n v="0"/>
    <n v="1209.99"/>
    <n v="1039.24"/>
    <n v="461.09"/>
    <n v="46.24"/>
    <n v="183.46"/>
    <n v="845.41"/>
    <n v="84.94"/>
    <n v="7.47"/>
    <n v="1.29"/>
    <n v="11.96"/>
    <n v="31.42"/>
  </r>
  <r>
    <n v="2013"/>
    <n v="10"/>
    <x v="24"/>
    <s v="10/31/2013"/>
    <s v="10/31/2013_24:00"/>
    <n v="5601.32"/>
    <n v="1595.17"/>
    <n v="181.83"/>
    <n v="1470.15"/>
    <n v="1847.44"/>
    <n v="0"/>
    <n v="307.27"/>
    <n v="0"/>
    <n v="0"/>
    <n v="0"/>
    <n v="190.68"/>
    <n v="0"/>
    <n v="0"/>
    <n v="5009.28"/>
    <n v="0"/>
    <n v="0"/>
    <n v="1212.1400000000001"/>
    <n v="1031.47"/>
    <n v="466.31"/>
    <n v="75.489999999999995"/>
    <n v="222.73"/>
    <n v="857.79"/>
    <n v="56.38"/>
    <n v="7.24"/>
    <n v="0.91"/>
    <n v="16.7"/>
    <n v="23.72"/>
  </r>
  <r>
    <n v="2013"/>
    <n v="11"/>
    <x v="24"/>
    <s v="11/30/2013"/>
    <s v="11/30/2013_24:00"/>
    <n v="3851.05"/>
    <n v="1643.79"/>
    <n v="188.81"/>
    <n v="1552.77"/>
    <n v="2378.81"/>
    <n v="0"/>
    <n v="297.36"/>
    <n v="0"/>
    <n v="0"/>
    <n v="0"/>
    <n v="121.59"/>
    <n v="0"/>
    <n v="0"/>
    <n v="3773.96"/>
    <n v="0"/>
    <n v="0"/>
    <n v="1189.68"/>
    <n v="955.98"/>
    <n v="433.96"/>
    <n v="50"/>
    <n v="204.42"/>
    <n v="711.56"/>
    <n v="56.65"/>
    <n v="5.55"/>
    <n v="0"/>
    <n v="12.81"/>
    <n v="15.9"/>
  </r>
  <r>
    <n v="2013"/>
    <n v="12"/>
    <x v="24"/>
    <s v="12/31/2013"/>
    <s v="12/31/2013_24:00"/>
    <n v="3915.61"/>
    <n v="1283.1099999999999"/>
    <n v="158.47"/>
    <n v="1675.92"/>
    <n v="1921.44"/>
    <n v="0"/>
    <n v="307.27"/>
    <n v="0"/>
    <n v="0"/>
    <n v="0"/>
    <n v="111.25"/>
    <n v="0"/>
    <n v="0"/>
    <n v="3527.6"/>
    <n v="0"/>
    <n v="0"/>
    <n v="1165.9000000000001"/>
    <n v="953.07"/>
    <n v="434.3"/>
    <n v="50.59"/>
    <n v="190.42"/>
    <n v="709.53"/>
    <n v="35.47"/>
    <n v="13.42"/>
    <n v="0.68"/>
    <n v="12.36"/>
    <n v="15.2"/>
  </r>
  <r>
    <n v="2014"/>
    <n v="1"/>
    <x v="24"/>
    <s v="01/31/2014"/>
    <s v="01/31/2014_24:00"/>
    <n v="4978.58"/>
    <n v="1414.58"/>
    <n v="180.88"/>
    <n v="1466.43"/>
    <n v="1985.71"/>
    <n v="0"/>
    <n v="307.27"/>
    <n v="0"/>
    <n v="0"/>
    <n v="0"/>
    <n v="49.3"/>
    <n v="0"/>
    <n v="0"/>
    <n v="4861.88"/>
    <n v="0"/>
    <n v="0"/>
    <n v="1259.24"/>
    <n v="945.99"/>
    <n v="451.05"/>
    <n v="46.6"/>
    <n v="216.11"/>
    <n v="715.34"/>
    <n v="50.02"/>
    <n v="8.06"/>
    <n v="0.08"/>
    <n v="14.01"/>
    <n v="5.36"/>
  </r>
  <r>
    <n v="2014"/>
    <n v="2"/>
    <x v="24"/>
    <s v="02/28/2014"/>
    <s v="02/28/2014_24:00"/>
    <n v="1078.27"/>
    <n v="7182.25"/>
    <n v="288.61"/>
    <n v="2286.14"/>
    <n v="8305.2099999999991"/>
    <n v="0"/>
    <n v="277.52999999999997"/>
    <n v="0"/>
    <n v="0"/>
    <n v="0"/>
    <n v="45.68"/>
    <n v="0"/>
    <n v="0"/>
    <n v="388.38"/>
    <n v="0"/>
    <n v="0"/>
    <n v="926.78"/>
    <n v="886.64"/>
    <n v="400.78"/>
    <n v="41.53"/>
    <n v="117.88"/>
    <n v="637.5"/>
    <n v="18.03"/>
    <n v="20.53"/>
    <n v="0"/>
    <n v="11"/>
    <n v="4.82"/>
  </r>
  <r>
    <n v="2014"/>
    <n v="3"/>
    <x v="24"/>
    <s v="03/31/2014"/>
    <s v="03/31/2014_24:00"/>
    <n v="1230.6099999999999"/>
    <n v="9631.51"/>
    <n v="226.88"/>
    <n v="3291.85"/>
    <n v="11630.43"/>
    <n v="0"/>
    <n v="307.27"/>
    <n v="0"/>
    <n v="0"/>
    <n v="0"/>
    <n v="53.33"/>
    <n v="0"/>
    <n v="0"/>
    <n v="335.86"/>
    <n v="0"/>
    <n v="0"/>
    <n v="990.87"/>
    <n v="1031.48"/>
    <n v="495.64"/>
    <n v="44.1"/>
    <n v="142.19999999999999"/>
    <n v="681.06"/>
    <n v="10.79"/>
    <n v="51.58"/>
    <n v="0"/>
    <n v="14.94"/>
    <n v="5.63"/>
  </r>
  <r>
    <n v="2014"/>
    <n v="4"/>
    <x v="24"/>
    <s v="04/30/2014"/>
    <s v="04/30/2014_24:00"/>
    <n v="4204.68"/>
    <n v="3112.03"/>
    <n v="114.55"/>
    <n v="2439.92"/>
    <n v="4111.33"/>
    <n v="0"/>
    <n v="297.36"/>
    <n v="0"/>
    <n v="0"/>
    <n v="0"/>
    <n v="78.72"/>
    <n v="0"/>
    <n v="0"/>
    <n v="3089.9"/>
    <n v="0"/>
    <n v="0"/>
    <n v="1041.44"/>
    <n v="1052.8599999999999"/>
    <n v="479.34"/>
    <n v="66.989999999999995"/>
    <n v="212.75"/>
    <n v="713.09"/>
    <n v="14.45"/>
    <n v="55.17"/>
    <n v="0"/>
    <n v="15.29"/>
    <n v="9.36"/>
  </r>
  <r>
    <n v="2014"/>
    <n v="5"/>
    <x v="24"/>
    <s v="05/31/2014"/>
    <s v="05/31/2014_24:00"/>
    <n v="8299.81"/>
    <n v="1636.19"/>
    <n v="237.84"/>
    <n v="1365.96"/>
    <n v="1822.3"/>
    <n v="0"/>
    <n v="307.27"/>
    <n v="0"/>
    <n v="0"/>
    <n v="0"/>
    <n v="135.72999999999999"/>
    <n v="0"/>
    <n v="0"/>
    <n v="7813.3"/>
    <n v="0"/>
    <n v="0"/>
    <n v="1324.69"/>
    <n v="1078.5"/>
    <n v="486.88"/>
    <n v="124.31"/>
    <n v="279.33"/>
    <n v="877.33"/>
    <n v="56.71"/>
    <n v="10.210000000000001"/>
    <n v="1.25"/>
    <n v="25.6"/>
    <n v="20.399999999999999"/>
  </r>
  <r>
    <n v="2014"/>
    <n v="6"/>
    <x v="24"/>
    <s v="06/30/2014"/>
    <s v="06/30/2014_24:00"/>
    <n v="10011.66"/>
    <n v="2570.98"/>
    <n v="756.96"/>
    <n v="773.37"/>
    <n v="1740.27"/>
    <n v="0"/>
    <n v="297.36"/>
    <n v="0"/>
    <n v="0"/>
    <n v="0"/>
    <n v="159.63"/>
    <n v="0"/>
    <n v="0"/>
    <n v="9799.7199999999993"/>
    <n v="0"/>
    <n v="0"/>
    <n v="1490.87"/>
    <n v="1093.6300000000001"/>
    <n v="491.05"/>
    <n v="139.29"/>
    <n v="352.69"/>
    <n v="992.01"/>
    <n v="123.84"/>
    <n v="5.82"/>
    <n v="0.67"/>
    <n v="27.79"/>
    <n v="22.39"/>
  </r>
  <r>
    <n v="2014"/>
    <n v="7"/>
    <x v="24"/>
    <s v="07/31/2014"/>
    <s v="07/31/2014_24:00"/>
    <n v="9024.14"/>
    <n v="2449.4"/>
    <n v="710.01"/>
    <n v="738.46"/>
    <n v="1765.44"/>
    <n v="0"/>
    <n v="307.27"/>
    <n v="0"/>
    <n v="0"/>
    <n v="0"/>
    <n v="186.29"/>
    <n v="0"/>
    <n v="0"/>
    <n v="9033.3799999999992"/>
    <n v="0"/>
    <n v="0"/>
    <n v="1593.47"/>
    <n v="1149.43"/>
    <n v="518.49"/>
    <n v="131.97"/>
    <n v="334.69"/>
    <n v="1035.46"/>
    <n v="156.29"/>
    <n v="5.04"/>
    <n v="0.01"/>
    <n v="27.45"/>
    <n v="25.51"/>
  </r>
  <r>
    <n v="2014"/>
    <n v="8"/>
    <x v="24"/>
    <s v="08/31/2014"/>
    <s v="08/31/2014_24:00"/>
    <n v="5920.73"/>
    <n v="2367.92"/>
    <n v="530.17999999999995"/>
    <n v="944.02"/>
    <n v="1528.66"/>
    <n v="0"/>
    <n v="307.27"/>
    <n v="0"/>
    <n v="0"/>
    <n v="0"/>
    <n v="168.84"/>
    <n v="0"/>
    <n v="0"/>
    <n v="5369.43"/>
    <n v="0"/>
    <n v="0"/>
    <n v="1498.3"/>
    <n v="1085.06"/>
    <n v="502.71"/>
    <n v="88.66"/>
    <n v="251.47"/>
    <n v="932.03"/>
    <n v="132.84"/>
    <n v="4.24"/>
    <n v="0.02"/>
    <n v="27.31"/>
    <n v="22.34"/>
  </r>
  <r>
    <n v="2014"/>
    <n v="9"/>
    <x v="24"/>
    <s v="09/30/2014"/>
    <s v="09/30/2014_24:00"/>
    <n v="5235.57"/>
    <n v="2760.34"/>
    <n v="406.39"/>
    <n v="897.04"/>
    <n v="1288"/>
    <n v="0"/>
    <n v="297.36"/>
    <n v="0"/>
    <n v="0"/>
    <n v="0"/>
    <n v="139.22"/>
    <n v="0"/>
    <n v="0"/>
    <n v="4045.88"/>
    <n v="0"/>
    <n v="0"/>
    <n v="1387.52"/>
    <n v="994.1"/>
    <n v="464.39"/>
    <n v="42.9"/>
    <n v="214.44"/>
    <n v="781.94"/>
    <n v="121.51"/>
    <n v="3.82"/>
    <n v="0.02"/>
    <n v="12.6"/>
    <n v="15.79"/>
  </r>
  <r>
    <n v="2014"/>
    <n v="10"/>
    <x v="25"/>
    <s v="10/31/2014"/>
    <s v="10/31/2014_24:00"/>
    <n v="4440.75"/>
    <n v="2028.55"/>
    <n v="368.95"/>
    <n v="898.18"/>
    <n v="1719.72"/>
    <n v="0"/>
    <n v="307.27"/>
    <n v="0"/>
    <n v="0"/>
    <n v="0"/>
    <n v="84.25"/>
    <n v="0"/>
    <n v="0"/>
    <n v="4228.8900000000003"/>
    <n v="0"/>
    <n v="0"/>
    <n v="1371.35"/>
    <n v="950.18"/>
    <n v="451.05"/>
    <n v="70.25"/>
    <n v="184.12"/>
    <n v="816.47"/>
    <n v="91.84"/>
    <n v="3.9"/>
    <n v="0.01"/>
    <n v="13.99"/>
    <n v="8.92"/>
  </r>
  <r>
    <n v="2014"/>
    <n v="11"/>
    <x v="25"/>
    <s v="11/30/2014"/>
    <s v="11/30/2014_24:00"/>
    <n v="1400.93"/>
    <n v="1874.41"/>
    <n v="216.28"/>
    <n v="1327.96"/>
    <n v="2597.02"/>
    <n v="0"/>
    <n v="297.36"/>
    <n v="0"/>
    <n v="0"/>
    <n v="0"/>
    <n v="55.96"/>
    <n v="0"/>
    <n v="0"/>
    <n v="1482.49"/>
    <n v="0"/>
    <n v="0"/>
    <n v="1137.31"/>
    <n v="865.27"/>
    <n v="394.45"/>
    <n v="46.03"/>
    <n v="137.58000000000001"/>
    <n v="654.34"/>
    <n v="37.82"/>
    <n v="6.32"/>
    <n v="0"/>
    <n v="10.52"/>
    <n v="7.36"/>
  </r>
  <r>
    <n v="2014"/>
    <n v="12"/>
    <x v="25"/>
    <s v="12/31/2014"/>
    <s v="12/31/2014_24:00"/>
    <n v="933.56"/>
    <n v="24611.22"/>
    <n v="329.24"/>
    <n v="4594.4799999999996"/>
    <n v="28815.16"/>
    <n v="0"/>
    <n v="307.27"/>
    <n v="0"/>
    <n v="0"/>
    <n v="0"/>
    <n v="53.4"/>
    <n v="0"/>
    <n v="0"/>
    <n v="1168.8499999999999"/>
    <n v="0"/>
    <n v="0"/>
    <n v="1044.04"/>
    <n v="1022.72"/>
    <n v="524.41999999999996"/>
    <n v="61.32"/>
    <n v="156.65"/>
    <n v="674.51"/>
    <n v="24.27"/>
    <n v="34.869999999999997"/>
    <n v="0"/>
    <n v="14.28"/>
    <n v="5.75"/>
  </r>
  <r>
    <n v="2015"/>
    <n v="1"/>
    <x v="25"/>
    <s v="01/31/2015"/>
    <s v="01/31/2015_24:00"/>
    <n v="3819.33"/>
    <n v="1784.19"/>
    <n v="115.06"/>
    <n v="2784.45"/>
    <n v="2823.21"/>
    <n v="0"/>
    <n v="307.27"/>
    <n v="0"/>
    <n v="0"/>
    <n v="0"/>
    <n v="50.48"/>
    <n v="0"/>
    <n v="0"/>
    <n v="2518.5500000000002"/>
    <n v="0"/>
    <n v="0"/>
    <n v="1089.05"/>
    <n v="1022.04"/>
    <n v="476.38"/>
    <n v="46.06"/>
    <n v="163.72999999999999"/>
    <n v="622.79"/>
    <n v="17.32"/>
    <n v="66.28"/>
    <n v="0"/>
    <n v="12.14"/>
    <n v="5.31"/>
  </r>
  <r>
    <n v="2015"/>
    <n v="2"/>
    <x v="25"/>
    <s v="02/28/2015"/>
    <s v="02/28/2015_24:00"/>
    <n v="1749.64"/>
    <n v="3543.05"/>
    <n v="163.41999999999999"/>
    <n v="2355.5300000000002"/>
    <n v="4553.16"/>
    <n v="0"/>
    <n v="277.52999999999997"/>
    <n v="0"/>
    <n v="0"/>
    <n v="0"/>
    <n v="41.95"/>
    <n v="0"/>
    <n v="0"/>
    <n v="725.06"/>
    <n v="0"/>
    <n v="0"/>
    <n v="940.76"/>
    <n v="942.66"/>
    <n v="412.75"/>
    <n v="36.99"/>
    <n v="121.29"/>
    <n v="603.95000000000005"/>
    <n v="11.81"/>
    <n v="45.91"/>
    <n v="0"/>
    <n v="14.77"/>
    <n v="4.38"/>
  </r>
  <r>
    <n v="2015"/>
    <n v="3"/>
    <x v="25"/>
    <s v="03/31/2015"/>
    <s v="03/31/2015_24:00"/>
    <n v="4836.45"/>
    <n v="1655.34"/>
    <n v="118.02"/>
    <n v="2025.01"/>
    <n v="1453.23"/>
    <n v="0"/>
    <n v="307.27"/>
    <n v="0"/>
    <n v="0"/>
    <n v="0"/>
    <n v="54.48"/>
    <n v="0"/>
    <n v="0"/>
    <n v="2943.19"/>
    <n v="0"/>
    <n v="0"/>
    <n v="1142.8699999999999"/>
    <n v="1074.3399999999999"/>
    <n v="438.92"/>
    <n v="51.25"/>
    <n v="161.97999999999999"/>
    <n v="740.6"/>
    <n v="26.21"/>
    <n v="28.84"/>
    <n v="0.69"/>
    <n v="14.99"/>
    <n v="6.56"/>
  </r>
  <r>
    <n v="2015"/>
    <n v="4"/>
    <x v="25"/>
    <s v="04/30/2015"/>
    <s v="04/30/2015_24:00"/>
    <n v="7835.42"/>
    <n v="2863.69"/>
    <n v="226.45"/>
    <n v="1335.76"/>
    <n v="1930.48"/>
    <n v="0"/>
    <n v="297.36"/>
    <n v="0"/>
    <n v="0"/>
    <n v="0"/>
    <n v="70.8"/>
    <n v="0"/>
    <n v="0"/>
    <n v="5947.8"/>
    <n v="0"/>
    <n v="0"/>
    <n v="1071.73"/>
    <n v="1135.1099999999999"/>
    <n v="504.74"/>
    <n v="52.67"/>
    <n v="200.77"/>
    <n v="773.06"/>
    <n v="27.04"/>
    <n v="30.41"/>
    <n v="0.11"/>
    <n v="17.350000000000001"/>
    <n v="9.0500000000000007"/>
  </r>
  <r>
    <n v="2015"/>
    <n v="5"/>
    <x v="25"/>
    <s v="05/31/2015"/>
    <s v="05/31/2015_24:00"/>
    <n v="7557.62"/>
    <n v="1900.85"/>
    <n v="525.91999999999996"/>
    <n v="959.56"/>
    <n v="1596.17"/>
    <n v="0"/>
    <n v="307.27"/>
    <n v="0"/>
    <n v="0"/>
    <n v="0"/>
    <n v="137.94"/>
    <n v="0"/>
    <n v="0"/>
    <n v="6971.98"/>
    <n v="0"/>
    <n v="0"/>
    <n v="1241.19"/>
    <n v="1242.8"/>
    <n v="510.65"/>
    <n v="58.43"/>
    <n v="228.19"/>
    <n v="985.11"/>
    <n v="77.63"/>
    <n v="8.8699999999999992"/>
    <n v="0"/>
    <n v="33.26"/>
    <n v="21.72"/>
  </r>
  <r>
    <n v="2015"/>
    <n v="6"/>
    <x v="25"/>
    <s v="06/30/2015"/>
    <s v="06/30/2015_24:00"/>
    <n v="8975.9699999999993"/>
    <n v="2441.2399999999998"/>
    <n v="711.15"/>
    <n v="644.35"/>
    <n v="1621.73"/>
    <n v="0"/>
    <n v="297.36"/>
    <n v="0"/>
    <n v="0"/>
    <n v="0"/>
    <n v="155"/>
    <n v="0"/>
    <n v="0"/>
    <n v="8561.2199999999993"/>
    <n v="0"/>
    <n v="0"/>
    <n v="1298.82"/>
    <n v="1220.6300000000001"/>
    <n v="501.77"/>
    <n v="72.239999999999995"/>
    <n v="287.91000000000003"/>
    <n v="969.07"/>
    <n v="114.18"/>
    <n v="4.78"/>
    <n v="0"/>
    <n v="29.82"/>
    <n v="20.53"/>
  </r>
  <r>
    <n v="2015"/>
    <n v="7"/>
    <x v="25"/>
    <s v="07/31/2015"/>
    <s v="07/31/2015_24:00"/>
    <n v="7492.06"/>
    <n v="2568.41"/>
    <n v="960.41"/>
    <n v="606.51"/>
    <n v="1672.39"/>
    <n v="0"/>
    <n v="307.27"/>
    <n v="0"/>
    <n v="0"/>
    <n v="0"/>
    <n v="181.81"/>
    <n v="0"/>
    <n v="0"/>
    <n v="7360.87"/>
    <n v="0"/>
    <n v="0"/>
    <n v="1377.81"/>
    <n v="1240.28"/>
    <n v="518.15"/>
    <n v="66.31"/>
    <n v="261.7"/>
    <n v="1010.06"/>
    <n v="140.1"/>
    <n v="4.21"/>
    <n v="0"/>
    <n v="30.1"/>
    <n v="24.94"/>
  </r>
  <r>
    <n v="2015"/>
    <n v="8"/>
    <x v="25"/>
    <s v="08/31/2015"/>
    <s v="08/31/2015_24:00"/>
    <n v="5387.01"/>
    <n v="2052.98"/>
    <n v="524.32000000000005"/>
    <n v="966.74"/>
    <n v="1488.33"/>
    <n v="0"/>
    <n v="307.27"/>
    <n v="0"/>
    <n v="0"/>
    <n v="0"/>
    <n v="161.69999999999999"/>
    <n v="0"/>
    <n v="0"/>
    <n v="4778.92"/>
    <n v="0"/>
    <n v="0"/>
    <n v="1335.56"/>
    <n v="1191.83"/>
    <n v="493.45"/>
    <n v="41.51"/>
    <n v="208.11"/>
    <n v="959.97"/>
    <n v="135.94999999999999"/>
    <n v="3.69"/>
    <n v="0.26"/>
    <n v="23.69"/>
    <n v="22.63"/>
  </r>
  <r>
    <n v="2015"/>
    <n v="9"/>
    <x v="25"/>
    <s v="09/30/2015"/>
    <s v="09/30/2015_24:00"/>
    <n v="5350.02"/>
    <n v="2382.91"/>
    <n v="466.47"/>
    <n v="732.06"/>
    <n v="1289"/>
    <n v="0"/>
    <n v="297.36"/>
    <n v="0"/>
    <n v="0"/>
    <n v="0"/>
    <n v="131.71"/>
    <n v="0"/>
    <n v="0"/>
    <n v="4256.8999999999996"/>
    <n v="0"/>
    <n v="0"/>
    <n v="1128.6600000000001"/>
    <n v="1106.08"/>
    <n v="442.09"/>
    <n v="49.27"/>
    <n v="190.96"/>
    <n v="830.85"/>
    <n v="93.98"/>
    <n v="4.0599999999999996"/>
    <n v="0.94"/>
    <n v="14.13"/>
    <n v="14.93"/>
  </r>
  <r>
    <n v="2015"/>
    <n v="10"/>
    <x v="26"/>
    <s v="10/31/2015"/>
    <s v="10/31/2015_24:00"/>
    <n v="3868.89"/>
    <n v="1539.85"/>
    <n v="323.64"/>
    <n v="766.42"/>
    <n v="1339.73"/>
    <n v="0"/>
    <n v="307.27"/>
    <n v="0"/>
    <n v="0"/>
    <n v="0"/>
    <n v="88.53"/>
    <n v="0"/>
    <n v="0"/>
    <n v="3167.67"/>
    <n v="0"/>
    <n v="0"/>
    <n v="1003.29"/>
    <n v="1092.6400000000001"/>
    <n v="424.77"/>
    <n v="61.51"/>
    <n v="142.13999999999999"/>
    <n v="887.55"/>
    <n v="54.97"/>
    <n v="8.07"/>
    <n v="0"/>
    <n v="18.41"/>
    <n v="11.09"/>
  </r>
  <r>
    <n v="2015"/>
    <n v="11"/>
    <x v="26"/>
    <s v="11/30/2015"/>
    <s v="11/30/2015_24:00"/>
    <n v="1327.5"/>
    <n v="1853.86"/>
    <n v="261.02"/>
    <n v="1035.94"/>
    <n v="2788.65"/>
    <n v="0"/>
    <n v="297.36"/>
    <n v="0"/>
    <n v="0"/>
    <n v="0"/>
    <n v="55.79"/>
    <n v="0"/>
    <n v="0"/>
    <n v="1456.12"/>
    <n v="0"/>
    <n v="0"/>
    <n v="947.34"/>
    <n v="1017.16"/>
    <n v="375.6"/>
    <n v="47.01"/>
    <n v="111.81"/>
    <n v="769.44"/>
    <n v="38.369999999999997"/>
    <n v="4.1100000000000003"/>
    <n v="0"/>
    <n v="12.72"/>
    <n v="7.09"/>
  </r>
  <r>
    <n v="2015"/>
    <n v="12"/>
    <x v="26"/>
    <s v="12/31/2015"/>
    <s v="12/31/2015_24:00"/>
    <n v="711.97"/>
    <n v="4406.72"/>
    <n v="287.45"/>
    <n v="1519.52"/>
    <n v="6213.97"/>
    <n v="0"/>
    <n v="307.27"/>
    <n v="0"/>
    <n v="0"/>
    <n v="0"/>
    <n v="51.61"/>
    <n v="0"/>
    <n v="0"/>
    <n v="1199.6400000000001"/>
    <n v="0"/>
    <n v="0"/>
    <n v="931.46"/>
    <n v="1050.4100000000001"/>
    <n v="373.87"/>
    <n v="48.67"/>
    <n v="104.79"/>
    <n v="738.14"/>
    <n v="14.26"/>
    <n v="16.64"/>
    <n v="0"/>
    <n v="10.59"/>
    <n v="6.33"/>
  </r>
  <r>
    <n v="2016"/>
    <n v="1"/>
    <x v="26"/>
    <s v="01/31/2016"/>
    <s v="01/31/2016_24:00"/>
    <n v="460.37"/>
    <n v="19877.68"/>
    <n v="309.68"/>
    <n v="3376.54"/>
    <n v="23909.69"/>
    <n v="0"/>
    <n v="307.27"/>
    <n v="0"/>
    <n v="0"/>
    <n v="0"/>
    <n v="46.19"/>
    <n v="0"/>
    <n v="0"/>
    <n v="1223.1400000000001"/>
    <n v="0"/>
    <n v="0"/>
    <n v="873.47"/>
    <n v="1154.05"/>
    <n v="469.81"/>
    <n v="66.98"/>
    <n v="101.33"/>
    <n v="726.79"/>
    <n v="7.89"/>
    <n v="38.51"/>
    <n v="0"/>
    <n v="17.18"/>
    <n v="4.8499999999999996"/>
  </r>
  <r>
    <n v="2016"/>
    <n v="2"/>
    <x v="26"/>
    <s v="02/29/2016"/>
    <s v="02/29/2016_24:00"/>
    <n v="1934.62"/>
    <n v="4199.12"/>
    <n v="124.16"/>
    <n v="2545.75"/>
    <n v="5123.25"/>
    <n v="0"/>
    <n v="287.45"/>
    <n v="0"/>
    <n v="0"/>
    <n v="0"/>
    <n v="41.53"/>
    <n v="0"/>
    <n v="0"/>
    <n v="277.83"/>
    <n v="0"/>
    <n v="0"/>
    <n v="831.49"/>
    <n v="1091.5"/>
    <n v="456.06"/>
    <n v="42.93"/>
    <n v="107.59"/>
    <n v="680.84"/>
    <n v="3.23"/>
    <n v="55"/>
    <n v="0"/>
    <n v="12"/>
    <n v="4.3899999999999997"/>
  </r>
  <r>
    <n v="2016"/>
    <n v="3"/>
    <x v="26"/>
    <s v="03/31/2016"/>
    <s v="03/31/2016_24:00"/>
    <n v="1547.87"/>
    <n v="17869.2"/>
    <n v="517.96"/>
    <n v="3576.35"/>
    <n v="19767.11"/>
    <n v="0"/>
    <n v="307.27"/>
    <n v="0"/>
    <n v="0"/>
    <n v="0"/>
    <n v="51.55"/>
    <n v="0"/>
    <n v="0"/>
    <n v="102.47"/>
    <n v="0"/>
    <n v="0"/>
    <n v="838.49"/>
    <n v="1237.95"/>
    <n v="498.59"/>
    <n v="63.07"/>
    <n v="113.01"/>
    <n v="713.57"/>
    <n v="1.04"/>
    <n v="57.63"/>
    <n v="0"/>
    <n v="17.21"/>
    <n v="5.44"/>
  </r>
  <r>
    <n v="2016"/>
    <n v="4"/>
    <x v="26"/>
    <s v="04/30/2016"/>
    <s v="04/30/2016_24:00"/>
    <n v="6459.82"/>
    <n v="2302.87"/>
    <n v="122.18"/>
    <n v="2810.89"/>
    <n v="2287.73"/>
    <n v="0"/>
    <n v="297.36"/>
    <n v="0"/>
    <n v="0"/>
    <n v="0"/>
    <n v="73.88"/>
    <n v="0"/>
    <n v="0"/>
    <n v="3697.44"/>
    <n v="0"/>
    <n v="0"/>
    <n v="985.99"/>
    <n v="1173.9000000000001"/>
    <n v="462.95"/>
    <n v="60.01"/>
    <n v="181.14"/>
    <n v="729.35"/>
    <n v="6.5"/>
    <n v="73.88"/>
    <n v="0.45"/>
    <n v="20.32"/>
    <n v="9.33"/>
  </r>
  <r>
    <n v="2016"/>
    <n v="5"/>
    <x v="26"/>
    <s v="05/31/2016"/>
    <s v="05/31/2016_24:00"/>
    <n v="7809.14"/>
    <n v="2090.83"/>
    <n v="439.67"/>
    <n v="1256.4000000000001"/>
    <n v="1607.67"/>
    <n v="0"/>
    <n v="307.27"/>
    <n v="0"/>
    <n v="0"/>
    <n v="0"/>
    <n v="133.41"/>
    <n v="0"/>
    <n v="0"/>
    <n v="6612.5"/>
    <n v="0"/>
    <n v="0"/>
    <n v="1188.3800000000001"/>
    <n v="1251.96"/>
    <n v="471.35"/>
    <n v="71.61"/>
    <n v="193.9"/>
    <n v="833.13"/>
    <n v="38.15"/>
    <n v="15.77"/>
    <n v="0"/>
    <n v="35.86"/>
    <n v="20.89"/>
  </r>
  <r>
    <n v="2016"/>
    <n v="6"/>
    <x v="26"/>
    <s v="06/30/2016"/>
    <s v="06/30/2016_24:00"/>
    <n v="8398.48"/>
    <n v="2777.06"/>
    <n v="952.58"/>
    <n v="575.29"/>
    <n v="1480.77"/>
    <n v="0"/>
    <n v="297.36"/>
    <n v="0"/>
    <n v="0"/>
    <n v="0"/>
    <n v="155.52000000000001"/>
    <n v="0"/>
    <n v="0"/>
    <n v="7770.97"/>
    <n v="0"/>
    <n v="0"/>
    <n v="1284.9000000000001"/>
    <n v="1213.07"/>
    <n v="461.97"/>
    <n v="82.39"/>
    <n v="269.08"/>
    <n v="907.99"/>
    <n v="87.68"/>
    <n v="6.45"/>
    <n v="0"/>
    <n v="31.96"/>
    <n v="23.14"/>
  </r>
  <r>
    <n v="2016"/>
    <n v="7"/>
    <x v="26"/>
    <s v="07/31/2016"/>
    <s v="07/31/2016_24:00"/>
    <n v="7706.53"/>
    <n v="2647.56"/>
    <n v="1424.86"/>
    <n v="601.59"/>
    <n v="1514.8"/>
    <n v="0"/>
    <n v="307.27"/>
    <n v="0"/>
    <n v="0"/>
    <n v="0"/>
    <n v="181.39"/>
    <n v="0"/>
    <n v="0"/>
    <n v="7865.26"/>
    <n v="0"/>
    <n v="0"/>
    <n v="1450.61"/>
    <n v="1293.68"/>
    <n v="479.42"/>
    <n v="82.75"/>
    <n v="299.67"/>
    <n v="959.23"/>
    <n v="151.43"/>
    <n v="5.59"/>
    <n v="0"/>
    <n v="33.409999999999997"/>
    <n v="26.91"/>
  </r>
  <r>
    <n v="2016"/>
    <n v="8"/>
    <x v="26"/>
    <s v="08/31/2016"/>
    <s v="08/31/2016_24:00"/>
    <n v="6305.12"/>
    <n v="2281.19"/>
    <n v="881.67"/>
    <n v="1177.08"/>
    <n v="1387.19"/>
    <n v="0"/>
    <n v="307.27"/>
    <n v="0"/>
    <n v="0"/>
    <n v="0"/>
    <n v="164.65"/>
    <n v="0"/>
    <n v="0"/>
    <n v="5685.97"/>
    <n v="0"/>
    <n v="0"/>
    <n v="1486.12"/>
    <n v="1239.73"/>
    <n v="461.8"/>
    <n v="45.18"/>
    <n v="238.45"/>
    <n v="892.86"/>
    <n v="149.91"/>
    <n v="8.67"/>
    <n v="0"/>
    <n v="28.41"/>
    <n v="23.1"/>
  </r>
  <r>
    <n v="2016"/>
    <n v="9"/>
    <x v="26"/>
    <s v="09/30/2016"/>
    <s v="09/30/2016_24:00"/>
    <n v="5495.44"/>
    <n v="2487.08"/>
    <n v="373.81"/>
    <n v="1073.17"/>
    <n v="1225.02"/>
    <n v="0"/>
    <n v="297.36"/>
    <n v="0"/>
    <n v="0"/>
    <n v="0"/>
    <n v="131.91"/>
    <n v="0"/>
    <n v="0"/>
    <n v="3962.78"/>
    <n v="0"/>
    <n v="0"/>
    <n v="1236.3499999999999"/>
    <n v="1080.07"/>
    <n v="417.37"/>
    <n v="56.34"/>
    <n v="204.75"/>
    <n v="792.51"/>
    <n v="104.36"/>
    <n v="4.58"/>
    <n v="0.13"/>
    <n v="15"/>
    <n v="14.97"/>
  </r>
  <r>
    <n v="2016"/>
    <n v="10"/>
    <x v="27"/>
    <s v="10/31/2016"/>
    <s v="10/31/2016_24:00"/>
    <n v="2594.63"/>
    <n v="3600.35"/>
    <n v="277.12"/>
    <n v="1570.34"/>
    <n v="4245.4399999999996"/>
    <n v="0"/>
    <n v="307.27"/>
    <n v="0"/>
    <n v="0"/>
    <n v="0"/>
    <n v="89.14"/>
    <n v="0"/>
    <n v="0"/>
    <n v="2218.5"/>
    <n v="0"/>
    <n v="0"/>
    <n v="1145.78"/>
    <n v="1015.45"/>
    <n v="379.4"/>
    <n v="60.79"/>
    <n v="144.32"/>
    <n v="735.71"/>
    <n v="52.95"/>
    <n v="4.75"/>
    <n v="0"/>
    <n v="19.28"/>
    <n v="10.89"/>
  </r>
  <r>
    <n v="2016"/>
    <n v="11"/>
    <x v="27"/>
    <s v="11/30/2016"/>
    <s v="11/30/2016_24:00"/>
    <n v="568.74"/>
    <n v="4585.42"/>
    <n v="170.74"/>
    <n v="2103.29"/>
    <n v="6930.49"/>
    <n v="0"/>
    <n v="297.36"/>
    <n v="0"/>
    <n v="0"/>
    <n v="0"/>
    <n v="55.18"/>
    <n v="0"/>
    <n v="0"/>
    <n v="1247.92"/>
    <n v="0"/>
    <n v="0"/>
    <n v="1017.62"/>
    <n v="996.25"/>
    <n v="387.33"/>
    <n v="47.62"/>
    <n v="139.63"/>
    <n v="571.86"/>
    <n v="18.66"/>
    <n v="11.14"/>
    <n v="0"/>
    <n v="14.51"/>
    <n v="7.73"/>
  </r>
  <r>
    <n v="2016"/>
    <n v="12"/>
    <x v="27"/>
    <s v="12/31/2016"/>
    <s v="12/31/2016_24:00"/>
    <n v="727.75"/>
    <n v="13601.78"/>
    <n v="270.17"/>
    <n v="3557.76"/>
    <n v="17137.560000000001"/>
    <n v="0"/>
    <n v="307.27"/>
    <n v="0"/>
    <n v="0"/>
    <n v="0"/>
    <n v="52.1"/>
    <n v="0"/>
    <n v="0"/>
    <n v="1154.0899999999999"/>
    <n v="0"/>
    <n v="0"/>
    <n v="1004.61"/>
    <n v="1087.8499999999999"/>
    <n v="448.85"/>
    <n v="64.459999999999994"/>
    <n v="123.61"/>
    <n v="557.97"/>
    <n v="11.39"/>
    <n v="36.840000000000003"/>
    <n v="0"/>
    <n v="16.54"/>
    <n v="6.03"/>
  </r>
  <r>
    <n v="2017"/>
    <n v="1"/>
    <x v="27"/>
    <s v="01/31/2017"/>
    <s v="01/31/2017_24:00"/>
    <n v="1227.3499999999999"/>
    <n v="28911.08"/>
    <n v="1411.93"/>
    <n v="3820.13"/>
    <n v="31352.65"/>
    <n v="0"/>
    <n v="307.27"/>
    <n v="0"/>
    <n v="0"/>
    <n v="0"/>
    <n v="46.24"/>
    <n v="0"/>
    <n v="0"/>
    <n v="1199.3599999999999"/>
    <n v="0"/>
    <n v="0"/>
    <n v="963.3"/>
    <n v="1237.1300000000001"/>
    <n v="516.09"/>
    <n v="85.39"/>
    <n v="112.57"/>
    <n v="632.70000000000005"/>
    <n v="8.86"/>
    <n v="33.56"/>
    <n v="0"/>
    <n v="22.06"/>
    <n v="4.8600000000000003"/>
  </r>
  <r>
    <n v="2017"/>
    <n v="2"/>
    <x v="27"/>
    <s v="02/28/2017"/>
    <s v="02/28/2017_24:00"/>
    <n v="5005.96"/>
    <n v="37365.25"/>
    <n v="7872.66"/>
    <n v="5862"/>
    <n v="30897.41"/>
    <n v="0"/>
    <n v="277.52999999999997"/>
    <n v="0"/>
    <n v="0"/>
    <n v="0"/>
    <n v="41.5"/>
    <n v="0"/>
    <n v="0"/>
    <n v="114.13"/>
    <n v="0"/>
    <n v="0"/>
    <n v="861.93"/>
    <n v="1274.3"/>
    <n v="490.61"/>
    <n v="142.82"/>
    <n v="82.7"/>
    <n v="811.88"/>
    <n v="78.25"/>
    <n v="8.3000000000000007"/>
    <n v="0"/>
    <n v="25.48"/>
    <n v="4.37"/>
  </r>
  <r>
    <n v="2017"/>
    <n v="3"/>
    <x v="27"/>
    <s v="03/31/2017"/>
    <s v="03/31/2017_24:00"/>
    <n v="10442.709999999999"/>
    <n v="10494.38"/>
    <n v="3419.5"/>
    <n v="9250.0400000000009"/>
    <n v="6365.4"/>
    <n v="0"/>
    <n v="307.27"/>
    <n v="0"/>
    <n v="0"/>
    <n v="0"/>
    <n v="51.51"/>
    <n v="0"/>
    <n v="0"/>
    <n v="256.75"/>
    <n v="0"/>
    <n v="0"/>
    <n v="986.66"/>
    <n v="1350.54"/>
    <n v="509.42"/>
    <n v="120.98"/>
    <n v="171.83"/>
    <n v="687.56"/>
    <n v="17.649999999999999"/>
    <n v="82.32"/>
    <n v="0"/>
    <n v="23.9"/>
    <n v="5.45"/>
  </r>
  <r>
    <n v="2017"/>
    <n v="4"/>
    <x v="27"/>
    <s v="04/30/2017"/>
    <s v="04/30/2017_24:00"/>
    <n v="3000.31"/>
    <n v="9727.2099999999991"/>
    <n v="2692.96"/>
    <n v="3662.41"/>
    <n v="8075.69"/>
    <n v="0"/>
    <n v="297.36"/>
    <n v="0"/>
    <n v="0"/>
    <n v="0"/>
    <n v="73.87"/>
    <n v="0"/>
    <n v="0"/>
    <n v="57.04"/>
    <n v="0"/>
    <n v="0"/>
    <n v="907.28"/>
    <n v="1331.84"/>
    <n v="439.84"/>
    <n v="129.47"/>
    <n v="146.9"/>
    <n v="670.32"/>
    <n v="15.42"/>
    <n v="40.1"/>
    <n v="0"/>
    <n v="23.03"/>
    <n v="8.2200000000000006"/>
  </r>
  <r>
    <n v="2017"/>
    <n v="5"/>
    <x v="27"/>
    <s v="05/31/2017"/>
    <s v="05/31/2017_24:00"/>
    <n v="12993.29"/>
    <n v="3631.63"/>
    <n v="1535.68"/>
    <n v="6917.4"/>
    <n v="1559.57"/>
    <n v="0"/>
    <n v="307.27"/>
    <n v="0"/>
    <n v="0"/>
    <n v="0"/>
    <n v="133.38999999999999"/>
    <n v="0"/>
    <n v="0"/>
    <n v="5475.95"/>
    <n v="0"/>
    <n v="0"/>
    <n v="1133.72"/>
    <n v="1408.42"/>
    <n v="449.2"/>
    <n v="128.22"/>
    <n v="263.22000000000003"/>
    <n v="762.71"/>
    <n v="37.46"/>
    <n v="32.520000000000003"/>
    <n v="0"/>
    <n v="36.44"/>
    <n v="19.52"/>
  </r>
  <r>
    <n v="2017"/>
    <n v="6"/>
    <x v="27"/>
    <s v="06/30/2017"/>
    <s v="06/30/2017_24:00"/>
    <n v="11371.56"/>
    <n v="1942.82"/>
    <n v="224.59"/>
    <n v="4623.04"/>
    <n v="1239.22"/>
    <n v="0"/>
    <n v="297.36"/>
    <n v="0"/>
    <n v="0"/>
    <n v="0"/>
    <n v="155.58000000000001"/>
    <n v="0"/>
    <n v="0"/>
    <n v="6541.68"/>
    <n v="0"/>
    <n v="0"/>
    <n v="1298.08"/>
    <n v="1353.67"/>
    <n v="424.62"/>
    <n v="113.53"/>
    <n v="330.51"/>
    <n v="746.3"/>
    <n v="57.65"/>
    <n v="22.28"/>
    <n v="0"/>
    <n v="34"/>
    <n v="21.83"/>
  </r>
  <r>
    <n v="2017"/>
    <n v="7"/>
    <x v="27"/>
    <s v="07/31/2017"/>
    <s v="07/31/2017_24:00"/>
    <n v="9952.77"/>
    <n v="2778.37"/>
    <n v="390.86"/>
    <n v="2263.7199999999998"/>
    <n v="1223.25"/>
    <n v="0"/>
    <n v="307.27"/>
    <n v="0"/>
    <n v="0"/>
    <n v="0"/>
    <n v="181.34"/>
    <n v="0"/>
    <n v="0"/>
    <n v="6907.03"/>
    <n v="0"/>
    <n v="0"/>
    <n v="1411.04"/>
    <n v="1380.3"/>
    <n v="463.28"/>
    <n v="90.68"/>
    <n v="326.82"/>
    <n v="853.5"/>
    <n v="90.41"/>
    <n v="11.03"/>
    <n v="0"/>
    <n v="36.340000000000003"/>
    <n v="26.04"/>
  </r>
  <r>
    <n v="2017"/>
    <n v="8"/>
    <x v="27"/>
    <s v="08/31/2017"/>
    <s v="08/31/2017_24:00"/>
    <n v="6788.62"/>
    <n v="2252.29"/>
    <n v="318.22000000000003"/>
    <n v="1731.21"/>
    <n v="1108.53"/>
    <n v="0"/>
    <n v="307.27"/>
    <n v="0"/>
    <n v="0"/>
    <n v="0"/>
    <n v="164.63"/>
    <n v="0"/>
    <n v="0"/>
    <n v="4441.76"/>
    <n v="0"/>
    <n v="0"/>
    <n v="1270.82"/>
    <n v="1330.81"/>
    <n v="450.44"/>
    <n v="51.45"/>
    <n v="225.01"/>
    <n v="877.94"/>
    <n v="112.86"/>
    <n v="9.33"/>
    <n v="0"/>
    <n v="28.3"/>
    <n v="23.33"/>
  </r>
  <r>
    <n v="2017"/>
    <n v="9"/>
    <x v="27"/>
    <s v="09/30/2017"/>
    <s v="09/30/2017_24:00"/>
    <n v="6165.27"/>
    <n v="2304.79"/>
    <n v="212.1"/>
    <n v="1652.81"/>
    <n v="1130.99"/>
    <n v="0"/>
    <n v="297.36"/>
    <n v="0"/>
    <n v="0"/>
    <n v="0"/>
    <n v="131.88"/>
    <n v="0"/>
    <n v="0"/>
    <n v="3772.4"/>
    <n v="0"/>
    <n v="0"/>
    <n v="1187.92"/>
    <n v="1175.3900000000001"/>
    <n v="415.23"/>
    <n v="60.24"/>
    <n v="212.84"/>
    <n v="850.45"/>
    <n v="95.37"/>
    <n v="8.34"/>
    <n v="0.36"/>
    <n v="9.89"/>
    <n v="15"/>
  </r>
  <r>
    <n v="2017"/>
    <n v="10"/>
    <x v="28"/>
    <s v="10/31/2017"/>
    <s v="10/31/2017_24:00"/>
    <n v="5366.24"/>
    <n v="1079.9100000000001"/>
    <n v="131.16999999999999"/>
    <n v="3094.41"/>
    <n v="1243.47"/>
    <n v="0"/>
    <n v="307.27"/>
    <n v="0"/>
    <n v="0"/>
    <n v="0"/>
    <n v="89.09"/>
    <n v="0"/>
    <n v="0"/>
    <n v="2969.25"/>
    <n v="0"/>
    <n v="0"/>
    <n v="1283.48"/>
    <n v="1136.95"/>
    <n v="412.23"/>
    <n v="67.790000000000006"/>
    <n v="209.05"/>
    <n v="690.89"/>
    <n v="45.91"/>
    <n v="16.95"/>
    <n v="0.32"/>
    <n v="19.54"/>
    <n v="12.53"/>
  </r>
  <r>
    <n v="2017"/>
    <n v="11"/>
    <x v="28"/>
    <s v="11/30/2017"/>
    <s v="11/30/2017_24:00"/>
    <n v="966.11"/>
    <n v="3691.34"/>
    <n v="226.24"/>
    <n v="3037.56"/>
    <n v="6317.4"/>
    <n v="0"/>
    <n v="297.36"/>
    <n v="0"/>
    <n v="0"/>
    <n v="0"/>
    <n v="55.19"/>
    <n v="0"/>
    <n v="0"/>
    <n v="933.76"/>
    <n v="0"/>
    <n v="0"/>
    <n v="1056.26"/>
    <n v="1071.6199999999999"/>
    <n v="354.11"/>
    <n v="50.89"/>
    <n v="166.86"/>
    <n v="622.29999999999995"/>
    <n v="17.920000000000002"/>
    <n v="24.47"/>
    <n v="0"/>
    <n v="18.5"/>
    <n v="7.01"/>
  </r>
  <r>
    <n v="2017"/>
    <n v="12"/>
    <x v="28"/>
    <s v="12/31/2017"/>
    <s v="12/31/2017_24:00"/>
    <n v="3103.56"/>
    <n v="964.39"/>
    <n v="93.72"/>
    <n v="3036.44"/>
    <n v="2615.4699999999998"/>
    <n v="0"/>
    <n v="307.27"/>
    <n v="0"/>
    <n v="0"/>
    <n v="0"/>
    <n v="52.06"/>
    <n v="0"/>
    <n v="0"/>
    <n v="2033.72"/>
    <n v="0"/>
    <n v="0"/>
    <n v="1058.4100000000001"/>
    <n v="1114.95"/>
    <n v="402.63"/>
    <n v="54.69"/>
    <n v="195.4"/>
    <n v="571.21"/>
    <n v="12.61"/>
    <n v="39.97"/>
    <n v="0"/>
    <n v="18.57"/>
    <n v="7.19"/>
  </r>
  <r>
    <n v="2018"/>
    <n v="1"/>
    <x v="28"/>
    <s v="01/31/2018"/>
    <s v="01/31/2018_24:00"/>
    <n v="1045.8800000000001"/>
    <n v="6090.16"/>
    <n v="177.91"/>
    <n v="3547.47"/>
    <n v="9547.18"/>
    <n v="0"/>
    <n v="307.27"/>
    <n v="0"/>
    <n v="0"/>
    <n v="0"/>
    <n v="46.17"/>
    <n v="0"/>
    <n v="0"/>
    <n v="1260.3800000000001"/>
    <n v="0"/>
    <n v="0"/>
    <n v="1013.49"/>
    <n v="1127.79"/>
    <n v="414.21"/>
    <n v="59.19"/>
    <n v="186.02"/>
    <n v="593.80999999999995"/>
    <n v="9.7200000000000006"/>
    <n v="46.3"/>
    <n v="0"/>
    <n v="17.760000000000002"/>
    <n v="4.99"/>
  </r>
  <r>
    <n v="2018"/>
    <n v="2"/>
    <x v="28"/>
    <s v="02/28/2018"/>
    <s v="02/28/2018_24:00"/>
    <n v="4004.87"/>
    <n v="1550.86"/>
    <n v="87.72"/>
    <n v="2534.96"/>
    <n v="2094.1799999999998"/>
    <n v="0"/>
    <n v="277.52999999999997"/>
    <n v="0"/>
    <n v="0"/>
    <n v="0"/>
    <n v="41.49"/>
    <n v="0"/>
    <n v="0"/>
    <n v="2167.08"/>
    <n v="0"/>
    <n v="0"/>
    <n v="937.37"/>
    <n v="1065.52"/>
    <n v="400.89"/>
    <n v="43.99"/>
    <n v="209.14"/>
    <n v="624.97"/>
    <n v="12.46"/>
    <n v="60.29"/>
    <n v="0.12"/>
    <n v="13.69"/>
    <n v="4.41"/>
  </r>
  <r>
    <n v="2018"/>
    <n v="3"/>
    <x v="28"/>
    <s v="03/31/2018"/>
    <s v="03/31/2018_24:00"/>
    <n v="580.79999999999995"/>
    <n v="9794.17"/>
    <n v="237.91"/>
    <n v="3655.6"/>
    <n v="12762.26"/>
    <n v="0"/>
    <n v="307.27"/>
    <n v="0"/>
    <n v="0"/>
    <n v="0"/>
    <n v="51.33"/>
    <n v="0"/>
    <n v="0"/>
    <n v="24"/>
    <n v="0"/>
    <n v="0"/>
    <n v="893.26"/>
    <n v="1186.97"/>
    <n v="445.53"/>
    <n v="59.83"/>
    <n v="181.76"/>
    <n v="658.93"/>
    <n v="1.97"/>
    <n v="62.58"/>
    <n v="0"/>
    <n v="14.59"/>
    <n v="5.43"/>
  </r>
  <r>
    <n v="2018"/>
    <n v="4"/>
    <x v="28"/>
    <s v="04/30/2018"/>
    <s v="04/30/2018_24:00"/>
    <n v="3540.27"/>
    <n v="6191.18"/>
    <n v="895.84"/>
    <n v="4173.88"/>
    <n v="6988.21"/>
    <n v="0"/>
    <n v="297.36"/>
    <n v="0"/>
    <n v="0"/>
    <n v="0"/>
    <n v="73.849999999999994"/>
    <n v="0"/>
    <n v="0"/>
    <n v="882.07"/>
    <n v="0"/>
    <n v="0"/>
    <n v="843.56"/>
    <n v="1223.5999999999999"/>
    <n v="443.95"/>
    <n v="61.36"/>
    <n v="198.36"/>
    <n v="658.6"/>
    <n v="0.81"/>
    <n v="65.430000000000007"/>
    <n v="0"/>
    <n v="18.28"/>
    <n v="7.8"/>
  </r>
  <r>
    <n v="2018"/>
    <n v="5"/>
    <x v="28"/>
    <s v="05/31/2018"/>
    <s v="05/31/2018_24:00"/>
    <n v="7321.68"/>
    <n v="1494.52"/>
    <n v="88.96"/>
    <n v="2649.23"/>
    <n v="1296.76"/>
    <n v="0"/>
    <n v="307.27"/>
    <n v="0"/>
    <n v="0"/>
    <n v="0"/>
    <n v="133.35"/>
    <n v="0"/>
    <n v="0"/>
    <n v="4770.41"/>
    <n v="0"/>
    <n v="0"/>
    <n v="1090.71"/>
    <n v="1267.1500000000001"/>
    <n v="469.02"/>
    <n v="67.37"/>
    <n v="342.37"/>
    <n v="727.52"/>
    <n v="25.49"/>
    <n v="48.93"/>
    <n v="0"/>
    <n v="31.63"/>
    <n v="18.86"/>
  </r>
  <r>
    <n v="2018"/>
    <n v="6"/>
    <x v="28"/>
    <s v="06/30/2018"/>
    <s v="06/30/2018_24:00"/>
    <n v="9527.66"/>
    <n v="2352.64"/>
    <n v="369.63"/>
    <n v="1656.12"/>
    <n v="1161.54"/>
    <n v="0"/>
    <n v="297.36"/>
    <n v="0"/>
    <n v="0"/>
    <n v="0"/>
    <n v="155.6"/>
    <n v="0"/>
    <n v="0"/>
    <n v="7385.11"/>
    <n v="0"/>
    <n v="0"/>
    <n v="1218.97"/>
    <n v="1232.1199999999999"/>
    <n v="465.53"/>
    <n v="79.42"/>
    <n v="353.11"/>
    <n v="840.21"/>
    <n v="63.49"/>
    <n v="16.420000000000002"/>
    <n v="0"/>
    <n v="30.06"/>
    <n v="20.79"/>
  </r>
  <r>
    <n v="2018"/>
    <n v="7"/>
    <x v="28"/>
    <s v="07/31/2018"/>
    <s v="07/31/2018_24:00"/>
    <n v="8313.2900000000009"/>
    <n v="2770.66"/>
    <n v="560.04999999999995"/>
    <n v="1181.3699999999999"/>
    <n v="1246.6300000000001"/>
    <n v="0"/>
    <n v="307.27"/>
    <n v="0"/>
    <n v="0"/>
    <n v="0"/>
    <n v="181.38"/>
    <n v="0"/>
    <n v="0"/>
    <n v="6559.76"/>
    <n v="0"/>
    <n v="0"/>
    <n v="1286.1400000000001"/>
    <n v="1267.46"/>
    <n v="494.87"/>
    <n v="68.34"/>
    <n v="337.86"/>
    <n v="923.68"/>
    <n v="109.73"/>
    <n v="8.5"/>
    <n v="0"/>
    <n v="31.35"/>
    <n v="26.1"/>
  </r>
  <r>
    <n v="2018"/>
    <n v="8"/>
    <x v="28"/>
    <s v="08/31/2018"/>
    <s v="08/31/2018_24:00"/>
    <n v="5775.12"/>
    <n v="2495.4899999999998"/>
    <n v="614.39"/>
    <n v="1112.8599999999999"/>
    <n v="1122.6300000000001"/>
    <n v="0"/>
    <n v="307.27"/>
    <n v="0"/>
    <n v="0"/>
    <n v="0"/>
    <n v="164.6"/>
    <n v="0"/>
    <n v="0"/>
    <n v="4185.5"/>
    <n v="0"/>
    <n v="0"/>
    <n v="1194.72"/>
    <n v="1225.8800000000001"/>
    <n v="476.89"/>
    <n v="43.44"/>
    <n v="250.96"/>
    <n v="920.69"/>
    <n v="130"/>
    <n v="6.84"/>
    <n v="0"/>
    <n v="22.22"/>
    <n v="23.66"/>
  </r>
  <r>
    <n v="2018"/>
    <n v="9"/>
    <x v="28"/>
    <s v="09/30/2018"/>
    <s v="09/30/2018_24:00"/>
    <n v="6156.94"/>
    <n v="2388.11"/>
    <n v="353.4"/>
    <n v="1158.8499999999999"/>
    <n v="1163.45"/>
    <n v="0"/>
    <n v="297.36"/>
    <n v="0"/>
    <n v="0"/>
    <n v="0"/>
    <n v="131.87"/>
    <n v="0"/>
    <n v="0"/>
    <n v="4505.5600000000004"/>
    <n v="0"/>
    <n v="0"/>
    <n v="1156.6199999999999"/>
    <n v="1123.6400000000001"/>
    <n v="441.61"/>
    <n v="42.82"/>
    <n v="257.94"/>
    <n v="850.43"/>
    <n v="141.1"/>
    <n v="9.4"/>
    <n v="0.56999999999999995"/>
    <n v="6.77"/>
    <n v="15.29"/>
  </r>
  <r>
    <n v="2018"/>
    <n v="10"/>
    <x v="29"/>
    <s v="10/31/2018"/>
    <s v="10/31/2018_24:00"/>
    <n v="4251.13"/>
    <n v="1468.17"/>
    <n v="125.44"/>
    <n v="2168.4"/>
    <n v="1688.18"/>
    <n v="0"/>
    <n v="307.27"/>
    <n v="0"/>
    <n v="0"/>
    <n v="0"/>
    <n v="89.14"/>
    <n v="0"/>
    <n v="0"/>
    <n v="2576.23"/>
    <n v="0"/>
    <n v="0"/>
    <n v="1038.56"/>
    <n v="1089.44"/>
    <n v="445.33"/>
    <n v="59.58"/>
    <n v="189.93"/>
    <n v="762.59"/>
    <n v="31.77"/>
    <n v="13.23"/>
    <n v="0.41"/>
    <n v="18.02"/>
    <n v="11.5"/>
  </r>
  <r>
    <n v="2018"/>
    <n v="11"/>
    <x v="29"/>
    <s v="11/30/2018"/>
    <s v="11/30/2018_24:00"/>
    <n v="885.96"/>
    <n v="6552.86"/>
    <n v="252.41"/>
    <n v="2626.97"/>
    <n v="8844.94"/>
    <n v="0"/>
    <n v="297.36"/>
    <n v="0"/>
    <n v="0"/>
    <n v="0"/>
    <n v="55.18"/>
    <n v="0"/>
    <n v="0"/>
    <n v="902.76"/>
    <n v="0"/>
    <n v="0"/>
    <n v="946.3"/>
    <n v="1048.03"/>
    <n v="382.45"/>
    <n v="55.48"/>
    <n v="172.23"/>
    <n v="622.32000000000005"/>
    <n v="12.5"/>
    <n v="17.489999999999998"/>
    <n v="0"/>
    <n v="15.69"/>
    <n v="7.73"/>
  </r>
  <r>
    <n v="2018"/>
    <n v="12"/>
    <x v="29"/>
    <s v="12/31/2018"/>
    <s v="12/31/2018_24:00"/>
    <n v="693.56"/>
    <n v="18517.02"/>
    <n v="151.12"/>
    <n v="4415.24"/>
    <n v="22780.57"/>
    <n v="0"/>
    <n v="307.27"/>
    <n v="0"/>
    <n v="0"/>
    <n v="0"/>
    <n v="52.1"/>
    <n v="0"/>
    <n v="0"/>
    <n v="772.25"/>
    <n v="0"/>
    <n v="0"/>
    <n v="932.25"/>
    <n v="1175.76"/>
    <n v="514.37"/>
    <n v="60.65"/>
    <n v="181.01"/>
    <n v="612.53"/>
    <n v="6.67"/>
    <n v="39.6"/>
    <n v="0"/>
    <n v="19.86"/>
    <n v="6.03"/>
  </r>
  <r>
    <n v="2019"/>
    <n v="1"/>
    <x v="29"/>
    <s v="01/31/2019"/>
    <s v="01/31/2019_24:00"/>
    <n v="1498.29"/>
    <n v="5849.07"/>
    <n v="168.18"/>
    <n v="3834.57"/>
    <n v="8852.2800000000007"/>
    <n v="0"/>
    <n v="307.27"/>
    <n v="0"/>
    <n v="0"/>
    <n v="0"/>
    <n v="46.19"/>
    <n v="0"/>
    <n v="0"/>
    <n v="924.93"/>
    <n v="0"/>
    <n v="0"/>
    <n v="974.12"/>
    <n v="1154.7"/>
    <n v="486.77"/>
    <n v="53.6"/>
    <n v="174.95"/>
    <n v="618.63"/>
    <n v="5.15"/>
    <n v="54.87"/>
    <n v="0"/>
    <n v="18"/>
    <n v="4.8499999999999996"/>
  </r>
  <r>
    <n v="2019"/>
    <n v="2"/>
    <x v="29"/>
    <s v="02/28/2019"/>
    <s v="02/28/2019_24:00"/>
    <n v="5381.19"/>
    <n v="1477.62"/>
    <n v="47.94"/>
    <n v="3730.2"/>
    <n v="1822.7"/>
    <n v="0"/>
    <n v="277.52999999999997"/>
    <n v="0"/>
    <n v="0"/>
    <n v="0"/>
    <n v="40.83"/>
    <n v="0"/>
    <n v="0"/>
    <n v="2140.2800000000002"/>
    <n v="0"/>
    <n v="0"/>
    <n v="933.14"/>
    <n v="1077.94"/>
    <n v="429.23"/>
    <n v="51.11"/>
    <n v="260.31"/>
    <n v="618.11"/>
    <n v="9.1"/>
    <n v="89.03"/>
    <n v="0"/>
    <n v="13.28"/>
    <n v="4.4000000000000004"/>
  </r>
  <r>
    <n v="2019"/>
    <n v="3"/>
    <x v="29"/>
    <s v="03/31/2019"/>
    <s v="03/31/2019_24:00"/>
    <n v="2368.98"/>
    <n v="4574.3999999999996"/>
    <n v="1283.5999999999999"/>
    <n v="1652.5"/>
    <n v="3101.98"/>
    <n v="0"/>
    <n v="307.27"/>
    <n v="0"/>
    <n v="0"/>
    <n v="0"/>
    <n v="51.55"/>
    <n v="0"/>
    <n v="0"/>
    <n v="363.46"/>
    <n v="0"/>
    <n v="0"/>
    <n v="913.44"/>
    <n v="1174.1099999999999"/>
    <n v="409.61"/>
    <n v="50.81"/>
    <n v="173.12"/>
    <n v="755.41"/>
    <n v="13.72"/>
    <n v="35.03"/>
    <n v="0"/>
    <n v="12.09"/>
    <n v="5.45"/>
  </r>
  <r>
    <n v="2019"/>
    <n v="4"/>
    <x v="29"/>
    <s v="04/30/2019"/>
    <s v="04/30/2019_24:00"/>
    <n v="6397.59"/>
    <n v="2072.87"/>
    <n v="62.96"/>
    <n v="3315.59"/>
    <n v="2587.83"/>
    <n v="0"/>
    <n v="297.36"/>
    <n v="0"/>
    <n v="0"/>
    <n v="0"/>
    <n v="73.88"/>
    <n v="0"/>
    <n v="0"/>
    <n v="3356.42"/>
    <n v="0"/>
    <n v="0"/>
    <n v="906.53"/>
    <n v="1261.2"/>
    <n v="422.93"/>
    <n v="72.209999999999994"/>
    <n v="198.36"/>
    <n v="819.5"/>
    <n v="10.1"/>
    <n v="30.56"/>
    <n v="0"/>
    <n v="19.8"/>
    <n v="9.3800000000000008"/>
  </r>
  <r>
    <n v="2019"/>
    <n v="5"/>
    <x v="29"/>
    <s v="05/31/2019"/>
    <s v="05/31/2019_24:00"/>
    <n v="7433.86"/>
    <n v="1509.75"/>
    <n v="298.33"/>
    <n v="2072.61"/>
    <n v="1575.72"/>
    <n v="0"/>
    <n v="307.27"/>
    <n v="0"/>
    <n v="0"/>
    <n v="0"/>
    <n v="133.41"/>
    <n v="0"/>
    <n v="0"/>
    <n v="5752.15"/>
    <n v="0"/>
    <n v="0"/>
    <n v="1084.29"/>
    <n v="1272.95"/>
    <n v="461.41"/>
    <n v="67.91"/>
    <n v="244.97"/>
    <n v="828.55"/>
    <n v="31.62"/>
    <n v="17.29"/>
    <n v="0"/>
    <n v="28.79"/>
    <n v="20.89"/>
  </r>
  <r>
    <n v="2019"/>
    <n v="6"/>
    <x v="29"/>
    <s v="06/30/2019"/>
    <s v="06/30/2019_24:00"/>
    <n v="9033.7199999999993"/>
    <n v="1724.52"/>
    <n v="230.91"/>
    <n v="1761.34"/>
    <n v="1479.65"/>
    <n v="0"/>
    <n v="297.36"/>
    <n v="0"/>
    <n v="0"/>
    <n v="0"/>
    <n v="155.52000000000001"/>
    <n v="0"/>
    <n v="0"/>
    <n v="7554.72"/>
    <n v="0"/>
    <n v="0"/>
    <n v="1231.1500000000001"/>
    <n v="1204"/>
    <n v="464.32"/>
    <n v="81.069999999999993"/>
    <n v="302.64999999999998"/>
    <n v="873.38"/>
    <n v="65.349999999999994"/>
    <n v="9.48"/>
    <n v="0"/>
    <n v="28.98"/>
    <n v="23.14"/>
  </r>
  <r>
    <n v="2019"/>
    <n v="7"/>
    <x v="29"/>
    <s v="07/31/2019"/>
    <s v="07/31/2019_24:00"/>
    <n v="9062.9599999999991"/>
    <n v="1852.27"/>
    <n v="301.18"/>
    <n v="1330.17"/>
    <n v="1494.47"/>
    <n v="0"/>
    <n v="307.27"/>
    <n v="0"/>
    <n v="0"/>
    <n v="0"/>
    <n v="181.39"/>
    <n v="0"/>
    <n v="0"/>
    <n v="8180.46"/>
    <n v="0"/>
    <n v="0"/>
    <n v="1401.78"/>
    <n v="1249.6400000000001"/>
    <n v="513.22"/>
    <n v="75.36"/>
    <n v="332.03"/>
    <n v="945.17"/>
    <n v="104.05"/>
    <n v="7.08"/>
    <n v="0"/>
    <n v="30.86"/>
    <n v="27.34"/>
  </r>
  <r>
    <n v="2019"/>
    <n v="8"/>
    <x v="29"/>
    <s v="08/31/2019"/>
    <s v="08/31/2019_24:00"/>
    <n v="6358.33"/>
    <n v="2467.42"/>
    <n v="860.01"/>
    <n v="1026.3"/>
    <n v="1348.07"/>
    <n v="0"/>
    <n v="307.27"/>
    <n v="0"/>
    <n v="0"/>
    <n v="0"/>
    <n v="164.65"/>
    <n v="0"/>
    <n v="0"/>
    <n v="5498.9"/>
    <n v="0"/>
    <n v="0"/>
    <n v="1355.5"/>
    <n v="1214.47"/>
    <n v="506.14"/>
    <n v="48.21"/>
    <n v="249.73"/>
    <n v="957.25"/>
    <n v="119.6"/>
    <n v="6.35"/>
    <n v="0"/>
    <n v="27.29"/>
    <n v="23.11"/>
  </r>
  <r>
    <n v="2019"/>
    <n v="9"/>
    <x v="29"/>
    <s v="09/30/2019"/>
    <s v="09/30/2019_24:00"/>
    <n v="5914.13"/>
    <n v="2415.5300000000002"/>
    <n v="469.62"/>
    <n v="1273.45"/>
    <n v="1115.76"/>
    <n v="0"/>
    <n v="297.36"/>
    <n v="0"/>
    <n v="0"/>
    <n v="0"/>
    <n v="131.91"/>
    <n v="0"/>
    <n v="0"/>
    <n v="4278.6099999999997"/>
    <n v="0"/>
    <n v="0"/>
    <n v="1213.05"/>
    <n v="1087.8499999999999"/>
    <n v="444.9"/>
    <n v="48.22"/>
    <n v="256.3"/>
    <n v="842.43"/>
    <n v="131.34"/>
    <n v="5.92"/>
    <n v="0.03"/>
    <n v="7.46"/>
    <n v="14.94"/>
  </r>
  <r>
    <n v="2019"/>
    <n v="10"/>
    <x v="30"/>
    <s v="10/31/2019"/>
    <s v="10/31/2019_24:00"/>
    <n v="5515.11"/>
    <n v="1482.59"/>
    <n v="146.54"/>
    <n v="1656.52"/>
    <n v="1464.42"/>
    <n v="0"/>
    <n v="307.27"/>
    <n v="0"/>
    <n v="0"/>
    <n v="0"/>
    <n v="89.14"/>
    <n v="0"/>
    <n v="0"/>
    <n v="4229.04"/>
    <n v="0"/>
    <n v="0"/>
    <n v="1162.1199999999999"/>
    <n v="1099.68"/>
    <n v="465.04"/>
    <n v="66.5"/>
    <n v="199.09"/>
    <n v="823.08"/>
    <n v="47.09"/>
    <n v="9.66"/>
    <n v="0"/>
    <n v="17.82"/>
    <n v="10.93"/>
  </r>
  <r>
    <n v="2019"/>
    <n v="11"/>
    <x v="30"/>
    <s v="11/30/2019"/>
    <s v="11/30/2019_24:00"/>
    <n v="2469.5500000000002"/>
    <n v="1551.01"/>
    <n v="243.23"/>
    <n v="1274.27"/>
    <n v="1629.31"/>
    <n v="0"/>
    <n v="297.36"/>
    <n v="0"/>
    <n v="0"/>
    <n v="0"/>
    <n v="55.18"/>
    <n v="0"/>
    <n v="0"/>
    <n v="1730.97"/>
    <n v="0"/>
    <n v="0"/>
    <n v="1007.7"/>
    <n v="1014.15"/>
    <n v="404.88"/>
    <n v="46.16"/>
    <n v="169.68"/>
    <n v="660.23"/>
    <n v="25.93"/>
    <n v="6.03"/>
    <n v="0"/>
    <n v="12.26"/>
    <n v="7.73"/>
  </r>
  <r>
    <n v="2019"/>
    <n v="12"/>
    <x v="30"/>
    <s v="12/31/2019"/>
    <s v="12/31/2019_24:00"/>
    <n v="804.3"/>
    <n v="5682.99"/>
    <n v="177.89"/>
    <n v="2073.98"/>
    <n v="7709.3"/>
    <n v="0"/>
    <n v="307.27"/>
    <n v="0"/>
    <n v="0"/>
    <n v="0"/>
    <n v="52.1"/>
    <n v="0"/>
    <n v="0"/>
    <n v="1072.31"/>
    <n v="0"/>
    <n v="0"/>
    <n v="983.12"/>
    <n v="1036.54"/>
    <n v="392.39"/>
    <n v="54.81"/>
    <n v="156.61000000000001"/>
    <n v="647.33000000000004"/>
    <n v="13.82"/>
    <n v="7.41"/>
    <n v="0"/>
    <n v="15.4"/>
    <n v="6.03"/>
  </r>
  <r>
    <n v="2020"/>
    <n v="1"/>
    <x v="30"/>
    <s v="01/31/2020"/>
    <s v="01/31/2020_24:00"/>
    <n v="1307.3"/>
    <n v="2937.58"/>
    <n v="119.23"/>
    <n v="2933.15"/>
    <n v="5471.28"/>
    <n v="0"/>
    <n v="307.27"/>
    <n v="0"/>
    <n v="0"/>
    <n v="0"/>
    <n v="46.19"/>
    <n v="0"/>
    <n v="0"/>
    <n v="1159.8"/>
    <n v="0"/>
    <n v="0"/>
    <n v="956.24"/>
    <n v="1059.54"/>
    <n v="434.24"/>
    <n v="55.87"/>
    <n v="156.51"/>
    <n v="581.72"/>
    <n v="5.16"/>
    <n v="55.26"/>
    <n v="0"/>
    <n v="15.64"/>
    <n v="4.8499999999999996"/>
  </r>
  <r>
    <n v="2020"/>
    <n v="2"/>
    <x v="30"/>
    <s v="02/29/2020"/>
    <s v="02/29/2020_24:00"/>
    <n v="1515.69"/>
    <n v="3402.17"/>
    <n v="545.1"/>
    <n v="2429.9299999999998"/>
    <n v="3929.3"/>
    <n v="0"/>
    <n v="287.45"/>
    <n v="0"/>
    <n v="0"/>
    <n v="0"/>
    <n v="41.53"/>
    <n v="0"/>
    <n v="0"/>
    <n v="215.92"/>
    <n v="0"/>
    <n v="0"/>
    <n v="878.1"/>
    <n v="990.6"/>
    <n v="397.48"/>
    <n v="46.04"/>
    <n v="130.97999999999999"/>
    <n v="583.5"/>
    <n v="2.13"/>
    <n v="42.73"/>
    <n v="0"/>
    <n v="12.47"/>
    <n v="4.38"/>
  </r>
  <r>
    <n v="2020"/>
    <n v="3"/>
    <x v="30"/>
    <s v="03/31/2020"/>
    <s v="03/31/2020_24:00"/>
    <n v="4532.8"/>
    <n v="1544.94"/>
    <n v="103.69"/>
    <n v="2584.63"/>
    <n v="1594.56"/>
    <n v="0"/>
    <n v="307.27"/>
    <n v="0"/>
    <n v="0"/>
    <n v="0"/>
    <n v="51.55"/>
    <n v="0"/>
    <n v="0"/>
    <n v="2203.9899999999998"/>
    <n v="0"/>
    <n v="0"/>
    <n v="971.48"/>
    <n v="1096.94"/>
    <n v="433.77"/>
    <n v="52.38"/>
    <n v="194.9"/>
    <n v="631.29"/>
    <n v="7.74"/>
    <n v="67.31"/>
    <n v="0"/>
    <n v="10.82"/>
    <n v="5.46"/>
  </r>
  <r>
    <n v="2020"/>
    <n v="4"/>
    <x v="30"/>
    <s v="04/30/2020"/>
    <s v="04/30/2020_24:00"/>
    <n v="4974.84"/>
    <n v="1141.8"/>
    <n v="199.35"/>
    <n v="2024.01"/>
    <n v="1096.32"/>
    <n v="0"/>
    <n v="297.36"/>
    <n v="0"/>
    <n v="0"/>
    <n v="0"/>
    <n v="73.88"/>
    <n v="0"/>
    <n v="0"/>
    <n v="3027.45"/>
    <n v="0"/>
    <n v="0"/>
    <n v="877.91"/>
    <n v="1084.29"/>
    <n v="400.2"/>
    <n v="57.92"/>
    <n v="201.13"/>
    <n v="704.57"/>
    <n v="5.59"/>
    <n v="60.36"/>
    <n v="0"/>
    <n v="17.940000000000001"/>
    <n v="8.24"/>
  </r>
  <r>
    <n v="2020"/>
    <n v="5"/>
    <x v="30"/>
    <s v="05/31/2020"/>
    <s v="05/31/2020_24:00"/>
    <n v="8151.92"/>
    <n v="1518.33"/>
    <n v="230.49"/>
    <n v="1407.69"/>
    <n v="1466.63"/>
    <n v="0"/>
    <n v="307.27"/>
    <n v="0"/>
    <n v="0"/>
    <n v="0"/>
    <n v="133.41"/>
    <n v="0"/>
    <n v="0"/>
    <n v="7027.06"/>
    <n v="0"/>
    <n v="0"/>
    <n v="1109.06"/>
    <n v="1179.24"/>
    <n v="478.36"/>
    <n v="74.12"/>
    <n v="236"/>
    <n v="868.48"/>
    <n v="33.54"/>
    <n v="21.48"/>
    <n v="0"/>
    <n v="31.79"/>
    <n v="18.47"/>
  </r>
  <r>
    <n v="2020"/>
    <n v="6"/>
    <x v="30"/>
    <s v="06/30/2020"/>
    <s v="06/30/2020_24:00"/>
    <n v="8862.99"/>
    <n v="2419.9"/>
    <n v="745.87"/>
    <n v="767.19"/>
    <n v="1470.5"/>
    <n v="0"/>
    <n v="297.36"/>
    <n v="0"/>
    <n v="0"/>
    <n v="0"/>
    <n v="155.52000000000001"/>
    <n v="0"/>
    <n v="0"/>
    <n v="8137.64"/>
    <n v="0"/>
    <n v="0"/>
    <n v="1206.49"/>
    <n v="1141.3"/>
    <n v="489.85"/>
    <n v="84.92"/>
    <n v="266.31"/>
    <n v="953.2"/>
    <n v="70.739999999999995"/>
    <n v="10.78"/>
    <n v="0"/>
    <n v="29.05"/>
    <n v="21.63"/>
  </r>
  <r>
    <n v="2020"/>
    <n v="7"/>
    <x v="30"/>
    <s v="07/31/2020"/>
    <s v="07/31/2020_24:00"/>
    <n v="8523.75"/>
    <n v="2268.85"/>
    <n v="649.64"/>
    <n v="822.59"/>
    <n v="1499.3"/>
    <n v="0"/>
    <n v="307.27"/>
    <n v="0"/>
    <n v="0"/>
    <n v="0"/>
    <n v="181.39"/>
    <n v="0"/>
    <n v="0"/>
    <n v="8090.36"/>
    <n v="0"/>
    <n v="0"/>
    <n v="1376.23"/>
    <n v="1178.5999999999999"/>
    <n v="533.77"/>
    <n v="85.28"/>
    <n v="309.27"/>
    <n v="983.82"/>
    <n v="111.26"/>
    <n v="6.21"/>
    <n v="0.08"/>
    <n v="31.55"/>
    <n v="24.7"/>
  </r>
  <r>
    <n v="2020"/>
    <n v="8"/>
    <x v="30"/>
    <s v="08/31/2020"/>
    <s v="08/31/2020_24:00"/>
    <n v="6043.04"/>
    <n v="2413.96"/>
    <n v="886.22"/>
    <n v="717.7"/>
    <n v="1358.36"/>
    <n v="0"/>
    <n v="307.27"/>
    <n v="0"/>
    <n v="0"/>
    <n v="0"/>
    <n v="164.65"/>
    <n v="0"/>
    <n v="0"/>
    <n v="5719.15"/>
    <n v="0"/>
    <n v="0"/>
    <n v="1378.03"/>
    <n v="1146.98"/>
    <n v="513.30999999999995"/>
    <n v="49.62"/>
    <n v="252.48"/>
    <n v="937.89"/>
    <n v="138.16"/>
    <n v="5.55"/>
    <n v="0.21"/>
    <n v="27.75"/>
    <n v="23.12"/>
  </r>
  <r>
    <n v="2020"/>
    <n v="9"/>
    <x v="30"/>
    <s v="09/30/2020"/>
    <s v="09/30/2020_24:00"/>
    <n v="4676.76"/>
    <n v="2666.32"/>
    <n v="470.88"/>
    <n v="783.28"/>
    <n v="1065.08"/>
    <n v="0"/>
    <n v="297.36"/>
    <n v="0"/>
    <n v="0"/>
    <n v="0"/>
    <n v="131.91"/>
    <n v="0"/>
    <n v="0"/>
    <n v="3261.49"/>
    <n v="0"/>
    <n v="0"/>
    <n v="1233.22"/>
    <n v="1009.25"/>
    <n v="439.16"/>
    <n v="45.85"/>
    <n v="205.31"/>
    <n v="816.97"/>
    <n v="94.09"/>
    <n v="5.21"/>
    <n v="0"/>
    <n v="10.45"/>
    <n v="14.96"/>
  </r>
  <r>
    <n v="2020"/>
    <n v="10"/>
    <x v="31"/>
    <s v="10/31/2020"/>
    <s v="10/31/2020_24:00"/>
    <n v="2463.3200000000002"/>
    <n v="2247.27"/>
    <n v="221.57"/>
    <n v="1282.8800000000001"/>
    <n v="2778.72"/>
    <n v="0"/>
    <n v="307.27"/>
    <n v="0"/>
    <n v="0"/>
    <n v="0"/>
    <n v="89.14"/>
    <n v="0"/>
    <n v="0"/>
    <n v="2388.4899999999998"/>
    <n v="0"/>
    <n v="0"/>
    <n v="1253.99"/>
    <n v="975.3"/>
    <n v="437.01"/>
    <n v="57.47"/>
    <n v="160.72"/>
    <n v="757.89"/>
    <n v="38.33"/>
    <n v="13.45"/>
    <n v="0.01"/>
    <n v="15.17"/>
    <n v="12.13"/>
  </r>
  <r>
    <n v="2020"/>
    <n v="11"/>
    <x v="31"/>
    <s v="11/30/2020"/>
    <s v="11/30/2020_24:00"/>
    <n v="850.85"/>
    <n v="10429.18"/>
    <n v="196.46"/>
    <n v="2712.48"/>
    <n v="12932.35"/>
    <n v="0"/>
    <n v="297.36"/>
    <n v="0"/>
    <n v="0"/>
    <n v="0"/>
    <n v="55.18"/>
    <n v="0"/>
    <n v="0"/>
    <n v="1145.67"/>
    <n v="0"/>
    <n v="0"/>
    <n v="1010.5"/>
    <n v="959.77"/>
    <n v="422.9"/>
    <n v="54.51"/>
    <n v="149.65"/>
    <n v="591.84"/>
    <n v="14.32"/>
    <n v="16.68"/>
    <n v="0"/>
    <n v="11.7"/>
    <n v="7.73"/>
  </r>
  <r>
    <n v="2020"/>
    <n v="12"/>
    <x v="31"/>
    <s v="12/31/2020"/>
    <s v="12/31/2020_24:00"/>
    <n v="337.31"/>
    <n v="7583.71"/>
    <n v="143.88999999999999"/>
    <n v="2627.63"/>
    <n v="10462.91"/>
    <n v="0"/>
    <n v="307.27"/>
    <n v="0"/>
    <n v="0"/>
    <n v="0"/>
    <n v="52.1"/>
    <n v="0"/>
    <n v="0"/>
    <n v="1046.54"/>
    <n v="0"/>
    <n v="0"/>
    <n v="1027.3900000000001"/>
    <n v="998.84"/>
    <n v="461.52"/>
    <n v="47.76"/>
    <n v="128.97"/>
    <n v="569.95000000000005"/>
    <n v="8.5299999999999994"/>
    <n v="37.979999999999997"/>
    <n v="0"/>
    <n v="11.45"/>
    <n v="6.03"/>
  </r>
  <r>
    <n v="2021"/>
    <n v="1"/>
    <x v="31"/>
    <s v="01/31/2021"/>
    <s v="01/31/2021_24:00"/>
    <n v="2753.22"/>
    <n v="28523.32"/>
    <n v="1696.57"/>
    <n v="5191.63"/>
    <n v="30370.57"/>
    <n v="0"/>
    <n v="307.27"/>
    <n v="0"/>
    <n v="0"/>
    <n v="0"/>
    <n v="46.19"/>
    <n v="0"/>
    <n v="0"/>
    <n v="1152.03"/>
    <n v="0"/>
    <n v="0"/>
    <n v="976.24"/>
    <n v="1143.92"/>
    <n v="518.91999999999996"/>
    <n v="78.739999999999995"/>
    <n v="126.49"/>
    <n v="650.29999999999995"/>
    <n v="9.67"/>
    <n v="37.07"/>
    <n v="0"/>
    <n v="23.27"/>
    <n v="4.8499999999999996"/>
  </r>
  <r>
    <n v="2021"/>
    <n v="2"/>
    <x v="31"/>
    <s v="02/28/2021"/>
    <s v="02/28/2021_24:00"/>
    <n v="1703.49"/>
    <n v="17107.16"/>
    <n v="301.22000000000003"/>
    <n v="4948.2299999999996"/>
    <n v="20069.919999999998"/>
    <n v="0"/>
    <n v="277.52999999999997"/>
    <n v="0"/>
    <n v="0"/>
    <n v="0"/>
    <n v="40.83"/>
    <n v="0"/>
    <n v="0"/>
    <n v="140.93"/>
    <n v="0"/>
    <n v="0"/>
    <n v="914.07"/>
    <n v="1051.78"/>
    <n v="528.49"/>
    <n v="52.54"/>
    <n v="123.41"/>
    <n v="567.69000000000005"/>
    <n v="0.77"/>
    <n v="66.08"/>
    <n v="0"/>
    <n v="21.01"/>
    <n v="4.3099999999999996"/>
  </r>
  <r>
    <n v="2021"/>
    <n v="3"/>
    <x v="31"/>
    <s v="03/31/2021"/>
    <s v="03/31/2021_24:00"/>
    <n v="3372.41"/>
    <n v="9678.93"/>
    <n v="169.71"/>
    <n v="6040.28"/>
    <n v="12052.48"/>
    <n v="0"/>
    <n v="307.27"/>
    <n v="0"/>
    <n v="0"/>
    <n v="0"/>
    <n v="51.55"/>
    <n v="0"/>
    <n v="0"/>
    <n v="28.87"/>
    <n v="0"/>
    <n v="0"/>
    <n v="1045.52"/>
    <n v="1199.81"/>
    <n v="550.62"/>
    <n v="61.03"/>
    <n v="206.05"/>
    <n v="628.02"/>
    <n v="1.1200000000000001"/>
    <n v="94.45"/>
    <n v="0"/>
    <n v="19.899999999999999"/>
    <n v="5.44"/>
  </r>
  <r>
    <n v="2021"/>
    <n v="4"/>
    <x v="31"/>
    <s v="04/30/2021"/>
    <s v="04/30/2021_24:00"/>
    <n v="7165.03"/>
    <n v="2014.14"/>
    <n v="52.83"/>
    <n v="3895.49"/>
    <n v="1897.88"/>
    <n v="0"/>
    <n v="297.36"/>
    <n v="0"/>
    <n v="0"/>
    <n v="0"/>
    <n v="73.88"/>
    <n v="0"/>
    <n v="0"/>
    <n v="3425.09"/>
    <n v="0"/>
    <n v="0"/>
    <n v="1094.1199999999999"/>
    <n v="1183.96"/>
    <n v="475.54"/>
    <n v="70.38"/>
    <n v="322.91000000000003"/>
    <n v="667.32"/>
    <n v="10.92"/>
    <n v="101.42"/>
    <n v="0"/>
    <n v="23.27"/>
    <n v="9.41"/>
  </r>
  <r>
    <n v="2021"/>
    <n v="5"/>
    <x v="31"/>
    <s v="05/31/2021"/>
    <s v="05/31/2021_24:00"/>
    <n v="9506.5300000000007"/>
    <n v="1718.67"/>
    <n v="222.78"/>
    <n v="2672.15"/>
    <n v="1482.14"/>
    <n v="0"/>
    <n v="307.27"/>
    <n v="0"/>
    <n v="0"/>
    <n v="0"/>
    <n v="133.41"/>
    <n v="0"/>
    <n v="0"/>
    <n v="7014.95"/>
    <n v="0"/>
    <n v="0"/>
    <n v="1253.33"/>
    <n v="1262.27"/>
    <n v="488.34"/>
    <n v="58.29"/>
    <n v="264.25"/>
    <n v="879.49"/>
    <n v="37.39"/>
    <n v="34.6"/>
    <n v="0"/>
    <n v="34.119999999999997"/>
    <n v="20.89"/>
  </r>
  <r>
    <n v="2021"/>
    <n v="6"/>
    <x v="31"/>
    <s v="06/30/2021"/>
    <s v="06/30/2021_24:00"/>
    <n v="10441.700000000001"/>
    <n v="2076.98"/>
    <n v="161.24"/>
    <n v="1902.02"/>
    <n v="1412.36"/>
    <n v="0"/>
    <n v="297.36"/>
    <n v="0"/>
    <n v="0"/>
    <n v="0"/>
    <n v="155.52000000000001"/>
    <n v="0"/>
    <n v="0"/>
    <n v="8398.36"/>
    <n v="0"/>
    <n v="0"/>
    <n v="1315.51"/>
    <n v="1238.4100000000001"/>
    <n v="488.19"/>
    <n v="83.48"/>
    <n v="337.25"/>
    <n v="908.71"/>
    <n v="71.47"/>
    <n v="17.02"/>
    <n v="0"/>
    <n v="33.130000000000003"/>
    <n v="22.48"/>
  </r>
  <r>
    <n v="2021"/>
    <n v="7"/>
    <x v="31"/>
    <s v="07/31/2021"/>
    <s v="07/31/2021_24:00"/>
    <n v="9764.6"/>
    <n v="2415.64"/>
    <n v="349.18"/>
    <n v="1346.88"/>
    <n v="1492.7"/>
    <n v="0"/>
    <n v="307.27"/>
    <n v="0"/>
    <n v="0"/>
    <n v="0"/>
    <n v="181.39"/>
    <n v="0"/>
    <n v="0"/>
    <n v="8357.7000000000007"/>
    <n v="0"/>
    <n v="0"/>
    <n v="1432.31"/>
    <n v="1262.96"/>
    <n v="519.24"/>
    <n v="77.92"/>
    <n v="315.52"/>
    <n v="939.91"/>
    <n v="106.93"/>
    <n v="6.43"/>
    <n v="0"/>
    <n v="35.03"/>
    <n v="26.68"/>
  </r>
  <r>
    <n v="2021"/>
    <n v="8"/>
    <x v="31"/>
    <s v="08/31/2021"/>
    <s v="08/31/2021_24:00"/>
    <n v="6862.97"/>
    <n v="2293.9499999999998"/>
    <n v="423.2"/>
    <n v="1323.55"/>
    <n v="1350.36"/>
    <n v="0"/>
    <n v="307.27"/>
    <n v="0"/>
    <n v="0"/>
    <n v="0"/>
    <n v="164.65"/>
    <n v="0"/>
    <n v="0"/>
    <n v="5437.11"/>
    <n v="0"/>
    <n v="0"/>
    <n v="1425.69"/>
    <n v="1264.1400000000001"/>
    <n v="505.83"/>
    <n v="50.58"/>
    <n v="246.83"/>
    <n v="972.57"/>
    <n v="115.21"/>
    <n v="6.3"/>
    <n v="0"/>
    <n v="30.67"/>
    <n v="23.13"/>
  </r>
  <r>
    <n v="2021"/>
    <n v="9"/>
    <x v="31"/>
    <s v="09/30/2021"/>
    <s v="09/30/2021_24:00"/>
    <n v="5868"/>
    <n v="2393.06"/>
    <n v="274.27"/>
    <n v="1232.46"/>
    <n v="1099.78"/>
    <n v="0"/>
    <n v="297.36"/>
    <n v="0"/>
    <n v="0"/>
    <n v="0"/>
    <n v="131.91"/>
    <n v="0"/>
    <n v="0"/>
    <n v="4075.66"/>
    <n v="0"/>
    <n v="0"/>
    <n v="1251.26"/>
    <n v="1114.02"/>
    <n v="437.13"/>
    <n v="55.86"/>
    <n v="252.85"/>
    <n v="807.24"/>
    <n v="96.78"/>
    <n v="5.51"/>
    <n v="0"/>
    <n v="10.57"/>
    <n v="14.97"/>
  </r>
  <r>
    <n v="2021"/>
    <n v="10"/>
    <x v="32"/>
    <s v="10/31/2021"/>
    <s v="10/31/2021_24:00"/>
    <n v="3715.04"/>
    <n v="1723.89"/>
    <n v="170.52"/>
    <n v="1651.34"/>
    <n v="2045.12"/>
    <n v="0"/>
    <n v="307.27"/>
    <n v="0"/>
    <n v="0"/>
    <n v="0"/>
    <n v="89.14"/>
    <n v="0"/>
    <n v="0"/>
    <n v="2669.92"/>
    <n v="0"/>
    <n v="0"/>
    <n v="1090.94"/>
    <n v="1090.6199999999999"/>
    <n v="425.54"/>
    <n v="60.44"/>
    <n v="155.96"/>
    <n v="794.97"/>
    <n v="29.15"/>
    <n v="7.99"/>
    <n v="0"/>
    <n v="18.579999999999998"/>
    <n v="10.92"/>
  </r>
  <r>
    <n v="2021"/>
    <n v="11"/>
    <x v="32"/>
    <s v="11/30/2021"/>
    <s v="11/30/2021_24:00"/>
    <n v="1287.83"/>
    <n v="22206.03"/>
    <n v="1130.24"/>
    <n v="2826.27"/>
    <n v="23680.78"/>
    <n v="0"/>
    <n v="297.36"/>
    <n v="0"/>
    <n v="0"/>
    <n v="0"/>
    <n v="55.18"/>
    <n v="0"/>
    <n v="0"/>
    <n v="1087.82"/>
    <n v="0"/>
    <n v="0"/>
    <n v="974.76"/>
    <n v="1122.8900000000001"/>
    <n v="448.18"/>
    <n v="70.27"/>
    <n v="154.66"/>
    <n v="722.45"/>
    <n v="38.68"/>
    <n v="7.09"/>
    <n v="0"/>
    <n v="17.12"/>
    <n v="7.73"/>
  </r>
  <r>
    <n v="2021"/>
    <n v="12"/>
    <x v="32"/>
    <s v="12/31/2021"/>
    <s v="12/31/2021_24:00"/>
    <n v="1174.9100000000001"/>
    <n v="13275.71"/>
    <n v="169.18"/>
    <n v="4689.43"/>
    <n v="17590.48"/>
    <n v="0"/>
    <n v="307.27"/>
    <n v="0"/>
    <n v="0"/>
    <n v="0"/>
    <n v="52.1"/>
    <n v="0"/>
    <n v="0"/>
    <n v="1086.82"/>
    <n v="0"/>
    <n v="0"/>
    <n v="1029.1500000000001"/>
    <n v="1166.02"/>
    <n v="521.73"/>
    <n v="54.67"/>
    <n v="137.46"/>
    <n v="655.23"/>
    <n v="8.52"/>
    <n v="33.94"/>
    <n v="0"/>
    <n v="22.93"/>
    <n v="6.03"/>
  </r>
  <r>
    <n v="2022"/>
    <n v="1"/>
    <x v="32"/>
    <s v="01/31/2022"/>
    <s v="01/31/2022_24:00"/>
    <n v="2470.2600000000002"/>
    <n v="16140.28"/>
    <n v="1722.85"/>
    <n v="4673.42"/>
    <n v="17786.400000000001"/>
    <n v="0"/>
    <n v="307.27"/>
    <n v="0"/>
    <n v="0"/>
    <n v="0"/>
    <n v="46.19"/>
    <n v="0"/>
    <n v="0"/>
    <n v="1186.83"/>
    <n v="0"/>
    <n v="0"/>
    <n v="1024.6500000000001"/>
    <n v="1198.5"/>
    <n v="514.72"/>
    <n v="72.37"/>
    <n v="125.16"/>
    <n v="663.85"/>
    <n v="6.4"/>
    <n v="39.21"/>
    <n v="0"/>
    <n v="24.6"/>
    <n v="4.8499999999999996"/>
  </r>
  <r>
    <n v="2022"/>
    <n v="2"/>
    <x v="32"/>
    <s v="02/28/2022"/>
    <s v="02/28/2022_24:00"/>
    <n v="3307.53"/>
    <n v="3110.24"/>
    <n v="74.17"/>
    <n v="5117.84"/>
    <n v="5011.7299999999996"/>
    <n v="0"/>
    <n v="277.52999999999997"/>
    <n v="0"/>
    <n v="0"/>
    <n v="0"/>
    <n v="40.83"/>
    <n v="0"/>
    <n v="0"/>
    <n v="168.9"/>
    <n v="0"/>
    <n v="0"/>
    <n v="954.27"/>
    <n v="1099.24"/>
    <n v="444.35"/>
    <n v="52.92"/>
    <n v="155.33000000000001"/>
    <n v="634.73"/>
    <n v="3.67"/>
    <n v="62.85"/>
    <n v="0"/>
    <n v="18.02"/>
    <n v="4.6900000000000004"/>
  </r>
  <r>
    <n v="2022"/>
    <n v="3"/>
    <x v="32"/>
    <s v="03/31/2022"/>
    <s v="03/31/2022_24:00"/>
    <n v="843.56"/>
    <n v="11980.5"/>
    <n v="946.63"/>
    <n v="3557.15"/>
    <n v="13926.08"/>
    <n v="0"/>
    <n v="307.27"/>
    <n v="0"/>
    <n v="0"/>
    <n v="0"/>
    <n v="51.55"/>
    <n v="0"/>
    <n v="0"/>
    <n v="30.61"/>
    <n v="0"/>
    <n v="0"/>
    <n v="1008.67"/>
    <n v="1268.54"/>
    <n v="482.59"/>
    <n v="68.430000000000007"/>
    <n v="136.21"/>
    <n v="736.19"/>
    <n v="3.34"/>
    <n v="38.6"/>
    <n v="0"/>
    <n v="20.309999999999999"/>
    <n v="5.57"/>
  </r>
  <r>
    <n v="2022"/>
    <n v="4"/>
    <x v="32"/>
    <s v="04/30/2022"/>
    <s v="04/30/2022_24:00"/>
    <n v="5458.65"/>
    <n v="6070.31"/>
    <n v="1158.42"/>
    <n v="6311.15"/>
    <n v="7065.67"/>
    <n v="0"/>
    <n v="297.36"/>
    <n v="0"/>
    <n v="0"/>
    <n v="0"/>
    <n v="73.88"/>
    <n v="0"/>
    <n v="0"/>
    <n v="1088.52"/>
    <n v="0"/>
    <n v="0"/>
    <n v="951.85"/>
    <n v="1266.69"/>
    <n v="456.94"/>
    <n v="83.82"/>
    <n v="164.5"/>
    <n v="736.08"/>
    <n v="1.65"/>
    <n v="38.82"/>
    <n v="0"/>
    <n v="24.17"/>
    <n v="9.36"/>
  </r>
  <r>
    <n v="2022"/>
    <n v="5"/>
    <x v="32"/>
    <s v="05/31/2022"/>
    <s v="05/31/2022_24:00"/>
    <n v="10373.65"/>
    <n v="1525.92"/>
    <n v="59.01"/>
    <n v="3971.62"/>
    <n v="1708.37"/>
    <n v="0"/>
    <n v="307.27"/>
    <n v="0"/>
    <n v="0"/>
    <n v="0"/>
    <n v="133.41"/>
    <n v="0"/>
    <n v="0"/>
    <n v="6827.11"/>
    <n v="0"/>
    <n v="0"/>
    <n v="1329.1"/>
    <n v="1397.25"/>
    <n v="493.06"/>
    <n v="70.709999999999994"/>
    <n v="325.72000000000003"/>
    <n v="880.51"/>
    <n v="39.42"/>
    <n v="40.35"/>
    <n v="0"/>
    <n v="34.68"/>
    <n v="20.87"/>
  </r>
  <r>
    <n v="2022"/>
    <n v="6"/>
    <x v="32"/>
    <s v="06/30/2022"/>
    <s v="06/30/2022_24:00"/>
    <n v="10589.73"/>
    <n v="2087.09"/>
    <n v="174.01"/>
    <n v="2775.37"/>
    <n v="1438.26"/>
    <n v="0"/>
    <n v="297.36"/>
    <n v="0"/>
    <n v="0"/>
    <n v="0"/>
    <n v="155.52000000000001"/>
    <n v="0"/>
    <n v="0"/>
    <n v="7685.4"/>
    <n v="0"/>
    <n v="0"/>
    <n v="1377.79"/>
    <n v="1355.95"/>
    <n v="482.38"/>
    <n v="83.4"/>
    <n v="321.52999999999997"/>
    <n v="825.08"/>
    <n v="47.56"/>
    <n v="17.670000000000002"/>
    <n v="0"/>
    <n v="31.03"/>
    <n v="23.14"/>
  </r>
  <r>
    <n v="2022"/>
    <n v="7"/>
    <x v="32"/>
    <s v="07/31/2022"/>
    <s v="07/31/2022_24:00"/>
    <n v="7962.22"/>
    <n v="2745.72"/>
    <n v="400.59"/>
    <n v="1763.07"/>
    <n v="2034.21"/>
    <n v="0"/>
    <n v="307.27"/>
    <n v="0"/>
    <n v="0"/>
    <n v="0"/>
    <n v="181.39"/>
    <n v="0"/>
    <n v="0"/>
    <n v="6275.5"/>
    <n v="0"/>
    <n v="0"/>
    <n v="1330.34"/>
    <n v="1277.06"/>
    <n v="494.12"/>
    <n v="69.5"/>
    <n v="290.36"/>
    <n v="880.82"/>
    <n v="77.900000000000006"/>
    <n v="8.08"/>
    <n v="0"/>
    <n v="31.3"/>
    <n v="27.35"/>
  </r>
  <r>
    <n v="2022"/>
    <n v="8"/>
    <x v="32"/>
    <s v="08/31/2022"/>
    <s v="08/31/2022_24:00"/>
    <n v="6798.65"/>
    <n v="2042.02"/>
    <n v="245.2"/>
    <n v="1674.6"/>
    <n v="1406.28"/>
    <n v="0"/>
    <n v="307.27"/>
    <n v="0"/>
    <n v="0"/>
    <n v="0"/>
    <n v="164.65"/>
    <n v="0"/>
    <n v="0"/>
    <n v="5207.9399999999996"/>
    <n v="0"/>
    <n v="0"/>
    <n v="1400.01"/>
    <n v="1223.6500000000001"/>
    <n v="494.11"/>
    <n v="50.47"/>
    <n v="280.38"/>
    <n v="949.48"/>
    <n v="108.3"/>
    <n v="8.59"/>
    <n v="0"/>
    <n v="24.98"/>
    <n v="23.11"/>
  </r>
  <r>
    <n v="2022"/>
    <n v="9"/>
    <x v="32"/>
    <s v="09/30/2022"/>
    <s v="09/30/2022_24:00"/>
    <n v="6772.65"/>
    <n v="2344.41"/>
    <n v="233.24"/>
    <n v="1546.66"/>
    <n v="1122.6300000000001"/>
    <n v="0"/>
    <n v="297.36"/>
    <n v="0"/>
    <n v="0"/>
    <n v="0"/>
    <n v="131.91"/>
    <n v="0"/>
    <n v="0"/>
    <n v="4692.84"/>
    <n v="0"/>
    <n v="0"/>
    <n v="1294.73"/>
    <n v="1149.42"/>
    <n v="455.31"/>
    <n v="59.88"/>
    <n v="268.7"/>
    <n v="856.52"/>
    <n v="106.32"/>
    <n v="6.52"/>
    <n v="0.38"/>
    <n v="12.18"/>
    <n v="14.8"/>
  </r>
  <r>
    <n v="2022"/>
    <n v="10"/>
    <x v="33"/>
    <s v="10/31/2022"/>
    <s v="10/31/2022_24:00"/>
    <n v="6340.72"/>
    <n v="1799.79"/>
    <n v="201.27"/>
    <n v="2101.94"/>
    <n v="1630.25"/>
    <n v="0"/>
    <n v="307.27"/>
    <n v="0"/>
    <n v="0"/>
    <n v="0"/>
    <n v="89.14"/>
    <n v="0"/>
    <n v="0"/>
    <n v="4506.83"/>
    <n v="0"/>
    <n v="0"/>
    <n v="1236.74"/>
    <n v="1147.49"/>
    <n v="477.71"/>
    <n v="70.84"/>
    <n v="211.06"/>
    <n v="889.91"/>
    <n v="65.72"/>
    <n v="8.93"/>
    <n v="0.13"/>
    <n v="23.36"/>
    <n v="10.92"/>
  </r>
  <r>
    <n v="2022"/>
    <n v="11"/>
    <x v="33"/>
    <s v="11/30/2022"/>
    <s v="11/30/2022_24:00"/>
    <n v="1809.72"/>
    <n v="2054.04"/>
    <n v="356.44"/>
    <n v="1934.05"/>
    <n v="2933.59"/>
    <n v="0"/>
    <n v="297.36"/>
    <n v="0"/>
    <n v="0"/>
    <n v="0"/>
    <n v="55.18"/>
    <n v="0"/>
    <n v="0"/>
    <n v="1268.1199999999999"/>
    <n v="0"/>
    <n v="0"/>
    <n v="1029.8499999999999"/>
    <n v="1060.1099999999999"/>
    <n v="403.9"/>
    <n v="48.64"/>
    <n v="164.1"/>
    <n v="669.31"/>
    <n v="21.81"/>
    <n v="13.06"/>
    <n v="0"/>
    <n v="16.87"/>
    <n v="7.73"/>
  </r>
  <r>
    <n v="2022"/>
    <n v="12"/>
    <x v="33"/>
    <s v="12/31/2022"/>
    <s v="12/31/2022_24:00"/>
    <n v="2108.2199999999998"/>
    <n v="1690.55"/>
    <n v="153.63999999999999"/>
    <n v="3199.24"/>
    <n v="3657.28"/>
    <n v="0"/>
    <n v="307.27"/>
    <n v="0"/>
    <n v="0"/>
    <n v="0"/>
    <n v="52.1"/>
    <n v="0"/>
    <n v="0"/>
    <n v="1157.73"/>
    <n v="0"/>
    <n v="0"/>
    <n v="1031.82"/>
    <n v="1088.01"/>
    <n v="403.34"/>
    <n v="54.14"/>
    <n v="166.64"/>
    <n v="651.88"/>
    <n v="15.2"/>
    <n v="32.57"/>
    <n v="0"/>
    <n v="15.37"/>
    <n v="6.03"/>
  </r>
  <r>
    <n v="2023"/>
    <n v="1"/>
    <x v="33"/>
    <s v="01/31/2023"/>
    <s v="01/31/2023_24:00"/>
    <n v="1466.71"/>
    <n v="1196.8499999999999"/>
    <n v="96.8"/>
    <n v="3111.45"/>
    <n v="3974.74"/>
    <n v="0"/>
    <n v="307.27"/>
    <n v="0"/>
    <n v="0"/>
    <n v="0"/>
    <n v="46.19"/>
    <n v="0"/>
    <n v="0"/>
    <n v="1295.43"/>
    <n v="0"/>
    <n v="0"/>
    <n v="1003.07"/>
    <n v="1113.06"/>
    <n v="412.63"/>
    <n v="59.63"/>
    <n v="176.66"/>
    <n v="632.35"/>
    <n v="7.16"/>
    <n v="61.5"/>
    <n v="0"/>
    <n v="16.12"/>
    <n v="4.8499999999999996"/>
  </r>
  <r>
    <n v="2023"/>
    <n v="2"/>
    <x v="33"/>
    <s v="02/28/2023"/>
    <s v="02/28/2023_24:00"/>
    <n v="1102.54"/>
    <n v="19127.8"/>
    <n v="244.93"/>
    <n v="5601.99"/>
    <n v="23603.9"/>
    <n v="0"/>
    <n v="277.52999999999997"/>
    <n v="0"/>
    <n v="0"/>
    <n v="0"/>
    <n v="40.83"/>
    <n v="0"/>
    <n v="0"/>
    <n v="153.82"/>
    <n v="0"/>
    <n v="0"/>
    <n v="843.76"/>
    <n v="1126.1400000000001"/>
    <n v="454.35"/>
    <n v="61.77"/>
    <n v="189.91"/>
    <n v="585.94000000000005"/>
    <n v="2.02"/>
    <n v="79.709999999999994"/>
    <n v="0"/>
    <n v="18.260000000000002"/>
    <n v="4.3600000000000003"/>
  </r>
  <r>
    <n v="2023"/>
    <n v="3"/>
    <x v="33"/>
    <s v="03/31/2023"/>
    <s v="03/31/2023_24:00"/>
    <n v="753.87"/>
    <n v="9535.14"/>
    <n v="112.64"/>
    <n v="5133.74"/>
    <n v="13780.6"/>
    <n v="0"/>
    <n v="307.27"/>
    <n v="0"/>
    <n v="0"/>
    <n v="0"/>
    <n v="51.55"/>
    <n v="0"/>
    <n v="0"/>
    <n v="26.36"/>
    <n v="0"/>
    <n v="0"/>
    <n v="988.75"/>
    <n v="1231.6199999999999"/>
    <n v="514.33000000000004"/>
    <n v="56.4"/>
    <n v="273.75"/>
    <n v="673.66"/>
    <n v="1.1399999999999999"/>
    <n v="104.27"/>
    <n v="0"/>
    <n v="17.21"/>
    <n v="5.51"/>
  </r>
  <r>
    <n v="2023"/>
    <n v="4"/>
    <x v="33"/>
    <s v="04/30/2023"/>
    <s v="04/30/2023_24:00"/>
    <n v="3252.96"/>
    <n v="2554.85"/>
    <n v="142.88999999999999"/>
    <n v="3974.82"/>
    <n v="4310.5"/>
    <n v="0"/>
    <n v="297.36"/>
    <n v="0"/>
    <n v="0"/>
    <n v="0"/>
    <n v="73.88"/>
    <n v="0"/>
    <n v="0"/>
    <n v="1195.58"/>
    <n v="0"/>
    <n v="0"/>
    <n v="983.37"/>
    <n v="1224.4000000000001"/>
    <n v="483.66"/>
    <n v="59.94"/>
    <n v="299.55"/>
    <n v="708.03"/>
    <n v="1.35"/>
    <n v="97.24"/>
    <n v="0"/>
    <n v="20.77"/>
    <n v="9.8800000000000008"/>
  </r>
  <r>
    <n v="2023"/>
    <n v="5"/>
    <x v="33"/>
    <s v="05/31/2023"/>
    <s v="05/31/2023_24:00"/>
    <n v="9128.0300000000007"/>
    <n v="1759.23"/>
    <n v="169.79"/>
    <n v="2664.05"/>
    <n v="1725.94"/>
    <n v="0"/>
    <n v="307.27"/>
    <n v="0"/>
    <n v="0"/>
    <n v="0"/>
    <n v="133.41"/>
    <n v="0"/>
    <n v="0"/>
    <n v="6940.76"/>
    <n v="0"/>
    <n v="0"/>
    <n v="1323.63"/>
    <n v="1291.52"/>
    <n v="511.41"/>
    <n v="65.239999999999995"/>
    <n v="316.39999999999998"/>
    <n v="870.97"/>
    <n v="47.66"/>
    <n v="17.75"/>
    <n v="0"/>
    <n v="33.14"/>
    <n v="20.88"/>
  </r>
  <r>
    <n v="2023"/>
    <n v="6"/>
    <x v="33"/>
    <s v="06/30/2023"/>
    <s v="06/30/2023_24:00"/>
    <n v="9849.51"/>
    <n v="2170.0300000000002"/>
    <n v="313.31"/>
    <n v="2308.56"/>
    <n v="1426.35"/>
    <n v="0"/>
    <n v="297.36"/>
    <n v="0"/>
    <n v="0"/>
    <n v="0"/>
    <n v="155.52000000000001"/>
    <n v="0"/>
    <n v="0"/>
    <n v="7483.86"/>
    <n v="0"/>
    <n v="0"/>
    <n v="1263.47"/>
    <n v="1236.26"/>
    <n v="502.15"/>
    <n v="76.44"/>
    <n v="332.5"/>
    <n v="860.33"/>
    <n v="61.46"/>
    <n v="14.2"/>
    <n v="0"/>
    <n v="28.8"/>
    <n v="23.14"/>
  </r>
  <r>
    <n v="2023"/>
    <n v="7"/>
    <x v="33"/>
    <s v="07/31/2023"/>
    <s v="07/31/2023_24:00"/>
    <n v="9157.25"/>
    <n v="2345.2600000000002"/>
    <n v="411.82"/>
    <n v="1532.07"/>
    <n v="1540.14"/>
    <n v="0"/>
    <n v="307.27"/>
    <n v="0"/>
    <n v="0"/>
    <n v="0"/>
    <n v="181.39"/>
    <n v="0"/>
    <n v="0"/>
    <n v="7782.4"/>
    <n v="0"/>
    <n v="0"/>
    <n v="1426.04"/>
    <n v="1270.98"/>
    <n v="527.23"/>
    <n v="68.97"/>
    <n v="315.5"/>
    <n v="892.91"/>
    <n v="94.31"/>
    <n v="11.46"/>
    <n v="0"/>
    <n v="29.57"/>
    <n v="27.34"/>
  </r>
  <r>
    <n v="2023"/>
    <n v="8"/>
    <x v="33"/>
    <s v="08/31/2023"/>
    <s v="08/31/2023_24:00"/>
    <n v="5983.49"/>
    <n v="2038.1"/>
    <n v="228.59"/>
    <n v="1516.51"/>
    <n v="1313.44"/>
    <n v="0"/>
    <n v="307.27"/>
    <n v="0"/>
    <n v="0"/>
    <n v="0"/>
    <n v="164.65"/>
    <n v="0"/>
    <n v="0"/>
    <n v="4449.53"/>
    <n v="0"/>
    <n v="0"/>
    <n v="1338.18"/>
    <n v="1219.06"/>
    <n v="507.77"/>
    <n v="43.76"/>
    <n v="269.89"/>
    <n v="882.41"/>
    <n v="90.62"/>
    <n v="9.09"/>
    <n v="0"/>
    <n v="22.31"/>
    <n v="23.13"/>
  </r>
  <r>
    <n v="2023"/>
    <n v="9"/>
    <x v="33"/>
    <s v="09/30/2023"/>
    <s v="09/30/2023_24:00"/>
    <n v="6031.88"/>
    <n v="2056.41"/>
    <n v="152.69999999999999"/>
    <n v="1803.42"/>
    <n v="1064.9000000000001"/>
    <n v="0"/>
    <n v="297.36"/>
    <n v="0"/>
    <n v="0"/>
    <n v="0"/>
    <n v="131.91"/>
    <n v="0"/>
    <n v="0"/>
    <n v="3919.09"/>
    <n v="0"/>
    <n v="0"/>
    <n v="1318.61"/>
    <n v="1142.0899999999999"/>
    <n v="466.7"/>
    <n v="54.23"/>
    <n v="254.68"/>
    <n v="793.09"/>
    <n v="86.68"/>
    <n v="10.94"/>
    <n v="0"/>
    <n v="11.16"/>
    <n v="14.97"/>
  </r>
  <r>
    <n v="2023"/>
    <n v="10"/>
    <x v="34"/>
    <s v="10/31/2023"/>
    <s v="10/31/2023_24:00"/>
    <n v="3930.82"/>
    <n v="1744.04"/>
    <n v="164.52"/>
    <n v="1937.92"/>
    <n v="2240.4"/>
    <n v="0"/>
    <n v="307.27"/>
    <n v="0"/>
    <n v="0"/>
    <n v="0"/>
    <n v="89.14"/>
    <n v="0"/>
    <n v="0"/>
    <n v="2988.82"/>
    <n v="0"/>
    <n v="0"/>
    <n v="1179.5"/>
    <n v="1136.44"/>
    <n v="458.17"/>
    <n v="57.02"/>
    <n v="228.22"/>
    <n v="727.35"/>
    <n v="37.18"/>
    <n v="10.99"/>
    <n v="0"/>
    <n v="20.5"/>
    <n v="12.16"/>
  </r>
  <r>
    <n v="2023"/>
    <n v="11"/>
    <x v="34"/>
    <s v="11/30/2023"/>
    <s v="11/30/2023_24:00"/>
    <n v="1679.1"/>
    <n v="1727.33"/>
    <n v="390.77"/>
    <n v="1768.21"/>
    <n v="2555.79"/>
    <n v="0"/>
    <n v="297.36"/>
    <n v="0"/>
    <n v="0"/>
    <n v="0"/>
    <n v="55.18"/>
    <n v="0"/>
    <n v="0"/>
    <n v="1372.44"/>
    <n v="0"/>
    <n v="0"/>
    <n v="1023.52"/>
    <n v="1029.75"/>
    <n v="413.84"/>
    <n v="50.98"/>
    <n v="179.13"/>
    <n v="625.61"/>
    <n v="19.27"/>
    <n v="16.079999999999998"/>
    <n v="0"/>
    <n v="15.83"/>
    <n v="7.73"/>
  </r>
  <r>
    <n v="2023"/>
    <n v="12"/>
    <x v="34"/>
    <s v="12/31/2023"/>
    <s v="12/31/2023_24:00"/>
    <n v="1897.67"/>
    <n v="1417.66"/>
    <n v="137.49"/>
    <n v="2444.0700000000002"/>
    <n v="2902.33"/>
    <n v="0"/>
    <n v="307.27"/>
    <n v="0"/>
    <n v="0"/>
    <n v="0"/>
    <n v="52.1"/>
    <n v="0"/>
    <n v="0"/>
    <n v="1268.31"/>
    <n v="0"/>
    <n v="0"/>
    <n v="1032.56"/>
    <n v="1056.45"/>
    <n v="418.78"/>
    <n v="53.62"/>
    <n v="165.28"/>
    <n v="653.97"/>
    <n v="16.559999999999999"/>
    <n v="15.65"/>
    <n v="0"/>
    <n v="14.28"/>
    <n v="6.03"/>
  </r>
  <r>
    <n v="2024"/>
    <n v="1"/>
    <x v="34"/>
    <s v="01/31/2024"/>
    <s v="01/31/2024_24:00"/>
    <n v="4493.6400000000003"/>
    <n v="729.86"/>
    <n v="96.19"/>
    <n v="2730.63"/>
    <n v="1883.78"/>
    <n v="0"/>
    <n v="307.27"/>
    <n v="0"/>
    <n v="0"/>
    <n v="0"/>
    <n v="46.19"/>
    <n v="0"/>
    <n v="0"/>
    <n v="3228.47"/>
    <n v="0"/>
    <n v="0"/>
    <n v="1041.94"/>
    <n v="1077"/>
    <n v="443.66"/>
    <n v="61.63"/>
    <n v="199.56"/>
    <n v="604.07000000000005"/>
    <n v="6.05"/>
    <n v="67.569999999999993"/>
    <n v="0.01"/>
    <n v="14.23"/>
    <n v="4.8499999999999996"/>
  </r>
  <r>
    <n v="2024"/>
    <n v="2"/>
    <x v="34"/>
    <s v="02/29/2024"/>
    <s v="02/29/2024_24:00"/>
    <n v="2233.31"/>
    <n v="1563.67"/>
    <n v="115.52"/>
    <n v="1873.07"/>
    <n v="1831.24"/>
    <n v="0"/>
    <n v="287.45"/>
    <n v="0"/>
    <n v="0"/>
    <n v="0"/>
    <n v="41.53"/>
    <n v="0"/>
    <n v="0"/>
    <n v="782.1"/>
    <n v="0"/>
    <n v="0"/>
    <n v="912.61"/>
    <n v="1015.33"/>
    <n v="400.89"/>
    <n v="39.97"/>
    <n v="168.62"/>
    <n v="676.57"/>
    <n v="13.44"/>
    <n v="39.29"/>
    <n v="0.02"/>
    <n v="10.23"/>
    <n v="4.37"/>
  </r>
  <r>
    <n v="2024"/>
    <n v="3"/>
    <x v="34"/>
    <s v="03/31/2024"/>
    <s v="03/31/2024_24:00"/>
    <n v="2665.68"/>
    <n v="2249.58"/>
    <n v="90.85"/>
    <n v="2583.11"/>
    <n v="3429.42"/>
    <n v="0"/>
    <n v="307.27"/>
    <n v="0"/>
    <n v="0"/>
    <n v="0"/>
    <n v="51.55"/>
    <n v="0"/>
    <n v="0"/>
    <n v="1322.85"/>
    <n v="0"/>
    <n v="0"/>
    <n v="920.91"/>
    <n v="1102.9100000000001"/>
    <n v="427.34"/>
    <n v="48.12"/>
    <n v="180.85"/>
    <n v="682.3"/>
    <n v="0.51"/>
    <n v="70"/>
    <n v="0"/>
    <n v="10.050000000000001"/>
    <n v="5.45"/>
  </r>
  <r>
    <n v="2024"/>
    <n v="4"/>
    <x v="34"/>
    <s v="04/30/2024"/>
    <s v="04/30/2024_24:00"/>
    <n v="4377.2700000000004"/>
    <n v="1639.76"/>
    <n v="180.81"/>
    <n v="1812.7"/>
    <n v="1911.42"/>
    <n v="0"/>
    <n v="297.36"/>
    <n v="0"/>
    <n v="0"/>
    <n v="0"/>
    <n v="73.88"/>
    <n v="0"/>
    <n v="0"/>
    <n v="2935.26"/>
    <n v="0"/>
    <n v="0"/>
    <n v="886.71"/>
    <n v="1107.21"/>
    <n v="415.97"/>
    <n v="53.92"/>
    <n v="202.22"/>
    <n v="729.74"/>
    <n v="9.07"/>
    <n v="50.73"/>
    <n v="0.21"/>
    <n v="17.489999999999998"/>
    <n v="8.1300000000000008"/>
  </r>
  <r>
    <n v="2024"/>
    <n v="5"/>
    <x v="34"/>
    <s v="05/31/2024"/>
    <s v="05/31/2024_24:00"/>
    <n v="8527.06"/>
    <n v="1306.8699999999999"/>
    <n v="161.5"/>
    <n v="1654.43"/>
    <n v="1458.47"/>
    <n v="0"/>
    <n v="307.27"/>
    <n v="0"/>
    <n v="0"/>
    <n v="0"/>
    <n v="133.41"/>
    <n v="0"/>
    <n v="0"/>
    <n v="7318.94"/>
    <n v="0"/>
    <n v="0"/>
    <n v="1201.19"/>
    <n v="1200.6400000000001"/>
    <n v="495.41"/>
    <n v="74.16"/>
    <n v="254.98"/>
    <n v="956.48"/>
    <n v="41.57"/>
    <n v="26.6"/>
    <n v="0"/>
    <n v="27.92"/>
    <n v="14.8"/>
  </r>
  <r>
    <n v="2024"/>
    <n v="6"/>
    <x v="34"/>
    <s v="06/30/2024"/>
    <s v="06/30/2024_24:00"/>
    <n v="9105.91"/>
    <n v="2227.98"/>
    <n v="472.71"/>
    <n v="1004.33"/>
    <n v="1429.77"/>
    <n v="0"/>
    <n v="297.36"/>
    <n v="0"/>
    <n v="0"/>
    <n v="0"/>
    <n v="155.52000000000001"/>
    <n v="0"/>
    <n v="0"/>
    <n v="8031.63"/>
    <n v="0"/>
    <n v="0"/>
    <n v="1278.8900000000001"/>
    <n v="1152.49"/>
    <n v="504.42"/>
    <n v="89.16"/>
    <n v="297.25"/>
    <n v="1040.04"/>
    <n v="65.48"/>
    <n v="18.68"/>
    <n v="0"/>
    <n v="26.55"/>
    <n v="16.46"/>
  </r>
  <r>
    <n v="2024"/>
    <n v="7"/>
    <x v="34"/>
    <s v="07/31/2024"/>
    <s v="07/31/2024_24:00"/>
    <n v="8215.8700000000008"/>
    <n v="2450.06"/>
    <n v="635.04"/>
    <n v="845.74"/>
    <n v="1535.08"/>
    <n v="0"/>
    <n v="307.27"/>
    <n v="0"/>
    <n v="0"/>
    <n v="0"/>
    <n v="181.39"/>
    <n v="0"/>
    <n v="0"/>
    <n v="7271.55"/>
    <n v="0"/>
    <n v="0"/>
    <n v="1296.56"/>
    <n v="1157.9100000000001"/>
    <n v="550.58000000000004"/>
    <n v="88.82"/>
    <n v="237.49"/>
    <n v="1194.75"/>
    <n v="104.6"/>
    <n v="6.76"/>
    <n v="0.06"/>
    <n v="29.27"/>
    <n v="19.079999999999998"/>
  </r>
  <r>
    <n v="2024"/>
    <n v="8"/>
    <x v="34"/>
    <s v="08/31/2024"/>
    <s v="08/31/2024_24:00"/>
    <n v="5220.01"/>
    <n v="1824.14"/>
    <n v="330.45"/>
    <n v="1136.8599999999999"/>
    <n v="1275.33"/>
    <n v="0"/>
    <n v="307.27"/>
    <n v="0"/>
    <n v="0"/>
    <n v="0"/>
    <n v="164.65"/>
    <n v="0"/>
    <n v="0"/>
    <n v="4197.55"/>
    <n v="0"/>
    <n v="0"/>
    <n v="1349.18"/>
    <n v="1087.47"/>
    <n v="507.28"/>
    <n v="62.04"/>
    <n v="188.61"/>
    <n v="1102.8"/>
    <n v="112.93"/>
    <n v="5.97"/>
    <n v="0.21"/>
    <n v="21.65"/>
    <n v="17.45"/>
  </r>
  <r>
    <n v="2024"/>
    <n v="9"/>
    <x v="34"/>
    <s v="09/30/2024"/>
    <s v="09/30/2024_24:00"/>
    <n v="4956.18"/>
    <n v="2539.34"/>
    <n v="520.03"/>
    <n v="949.41"/>
    <n v="1123.07"/>
    <n v="0"/>
    <n v="297.36"/>
    <n v="0"/>
    <n v="0"/>
    <n v="0"/>
    <n v="131.91"/>
    <n v="0"/>
    <n v="0"/>
    <n v="3476.93"/>
    <n v="0"/>
    <n v="0"/>
    <n v="1233.49"/>
    <n v="1002.22"/>
    <n v="461.17"/>
    <n v="47.23"/>
    <n v="178.41"/>
    <n v="939.37"/>
    <n v="81.790000000000006"/>
    <n v="9.01"/>
    <n v="0.02"/>
    <n v="5.52"/>
    <n v="14.42"/>
  </r>
  <r>
    <n v="2024"/>
    <n v="10"/>
    <x v="35"/>
    <s v="10/31/2024"/>
    <s v="10/31/2024_24:00"/>
    <n v="5408.52"/>
    <n v="1666.48"/>
    <n v="253.45"/>
    <n v="1036.8599999999999"/>
    <n v="1414.82"/>
    <n v="0"/>
    <n v="307.27"/>
    <n v="0"/>
    <n v="0"/>
    <n v="0"/>
    <n v="89.14"/>
    <n v="0"/>
    <n v="0"/>
    <n v="4606.32"/>
    <n v="0"/>
    <n v="0"/>
    <n v="1214.58"/>
    <n v="1020.96"/>
    <n v="488.88"/>
    <n v="67.67"/>
    <n v="173.95"/>
    <n v="989.26"/>
    <n v="73.86"/>
    <n v="9.0399999999999991"/>
    <n v="0"/>
    <n v="16.97"/>
    <n v="10.91"/>
  </r>
  <r>
    <n v="2024"/>
    <n v="11"/>
    <x v="35"/>
    <s v="11/30/2024"/>
    <s v="11/30/2024_24:00"/>
    <n v="3147.13"/>
    <n v="1552.74"/>
    <n v="218.7"/>
    <n v="1059.81"/>
    <n v="1646.23"/>
    <n v="0"/>
    <n v="297.36"/>
    <n v="0"/>
    <n v="0"/>
    <n v="0"/>
    <n v="55.18"/>
    <n v="0"/>
    <n v="0"/>
    <n v="2578.89"/>
    <n v="0"/>
    <n v="0"/>
    <n v="1059.6199999999999"/>
    <n v="973.28"/>
    <n v="445.52"/>
    <n v="48.56"/>
    <n v="139.12"/>
    <n v="797.33"/>
    <n v="30.98"/>
    <n v="7.18"/>
    <n v="0"/>
    <n v="14.31"/>
    <n v="7.73"/>
  </r>
  <r>
    <n v="2024"/>
    <n v="12"/>
    <x v="35"/>
    <s v="12/31/2024"/>
    <s v="12/31/2024_24:00"/>
    <n v="4000.9"/>
    <n v="1212.3699999999999"/>
    <n v="186.67"/>
    <n v="1099.74"/>
    <n v="1534.85"/>
    <n v="0"/>
    <n v="307.27"/>
    <n v="0"/>
    <n v="0"/>
    <n v="0"/>
    <n v="52.1"/>
    <n v="0"/>
    <n v="0"/>
    <n v="3609.91"/>
    <n v="0"/>
    <n v="0"/>
    <n v="1128.83"/>
    <n v="982.96"/>
    <n v="456.79"/>
    <n v="57.04"/>
    <n v="158.32"/>
    <n v="868.28"/>
    <n v="35.880000000000003"/>
    <n v="12.34"/>
    <n v="0"/>
    <n v="12.95"/>
    <n v="6.03"/>
  </r>
  <r>
    <n v="2025"/>
    <n v="1"/>
    <x v="35"/>
    <s v="01/31/2025"/>
    <s v="01/31/2025_24:00"/>
    <n v="1314.39"/>
    <n v="1852.46"/>
    <n v="151.79"/>
    <n v="1544.73"/>
    <n v="3115.41"/>
    <n v="0"/>
    <n v="307.27"/>
    <n v="0"/>
    <n v="0"/>
    <n v="0"/>
    <n v="50.48"/>
    <n v="0"/>
    <n v="0"/>
    <n v="1233.92"/>
    <n v="0"/>
    <n v="0"/>
    <n v="997.18"/>
    <n v="974.95"/>
    <n v="418.55"/>
    <n v="52.01"/>
    <n v="118.09"/>
    <n v="789.27"/>
    <n v="11.3"/>
    <n v="19.23"/>
    <n v="0"/>
    <n v="12.55"/>
    <n v="5.32"/>
  </r>
  <r>
    <n v="2025"/>
    <n v="2"/>
    <x v="35"/>
    <s v="02/28/2025"/>
    <s v="02/28/2025_24:00"/>
    <n v="2971.25"/>
    <n v="1655.14"/>
    <n v="147.16999999999999"/>
    <n v="1120"/>
    <n v="1652.45"/>
    <n v="0"/>
    <n v="277.52999999999997"/>
    <n v="0"/>
    <n v="0"/>
    <n v="0"/>
    <n v="41.95"/>
    <n v="0"/>
    <n v="0"/>
    <n v="2003.83"/>
    <n v="0"/>
    <n v="0"/>
    <n v="896"/>
    <n v="915.56"/>
    <n v="396.03"/>
    <n v="41.9"/>
    <n v="119.49"/>
    <n v="733.26"/>
    <n v="10.77"/>
    <n v="28.76"/>
    <n v="0.03"/>
    <n v="9.1999999999999993"/>
    <n v="5.03"/>
  </r>
  <r>
    <n v="2025"/>
    <n v="3"/>
    <x v="35"/>
    <s v="03/31/2025"/>
    <s v="03/31/2025_24:00"/>
    <n v="2185.94"/>
    <n v="1477.68"/>
    <n v="127.59"/>
    <n v="1314.33"/>
    <n v="1238"/>
    <n v="0"/>
    <n v="307.27"/>
    <n v="0"/>
    <n v="0"/>
    <n v="0"/>
    <n v="54.48"/>
    <n v="0"/>
    <n v="0"/>
    <n v="828.52"/>
    <n v="0"/>
    <n v="0"/>
    <n v="1018.65"/>
    <n v="974.44"/>
    <n v="408.52"/>
    <n v="39.26"/>
    <n v="95.96"/>
    <n v="783.16"/>
    <n v="8.48"/>
    <n v="13.59"/>
    <n v="0.18"/>
    <n v="8.32"/>
    <n v="5.77"/>
  </r>
  <r>
    <n v="2025"/>
    <n v="4"/>
    <x v="35"/>
    <s v="04/30/2025"/>
    <s v="04/30/2025_24:00"/>
    <n v="6713.46"/>
    <n v="2142"/>
    <n v="483.84"/>
    <n v="745.37"/>
    <n v="1428.57"/>
    <n v="0"/>
    <n v="297.36"/>
    <n v="0"/>
    <n v="0"/>
    <n v="0"/>
    <n v="70.8"/>
    <n v="0"/>
    <n v="0"/>
    <n v="5736.7"/>
    <n v="0"/>
    <n v="0"/>
    <n v="1024.07"/>
    <n v="1060.05"/>
    <n v="467.09"/>
    <n v="57.02"/>
    <n v="200.72"/>
    <n v="949.59"/>
    <n v="41.14"/>
    <n v="14.75"/>
    <n v="0.19"/>
    <n v="14.06"/>
    <n v="7.69"/>
  </r>
  <r>
    <n v="2025"/>
    <n v="5"/>
    <x v="35"/>
    <s v="05/31/2025"/>
    <s v="05/31/2025_24:00"/>
    <n v="5215.54"/>
    <n v="1230.22"/>
    <n v="190.63"/>
    <n v="1204.8599999999999"/>
    <n v="1699.8"/>
    <n v="0"/>
    <n v="307.27"/>
    <n v="0"/>
    <n v="0"/>
    <n v="0"/>
    <n v="137.94"/>
    <n v="0"/>
    <n v="0"/>
    <n v="4571.88"/>
    <n v="0"/>
    <n v="0"/>
    <n v="1061.81"/>
    <n v="1077.5899999999999"/>
    <n v="473.03"/>
    <n v="61.95"/>
    <n v="149.88999999999999"/>
    <n v="1072"/>
    <n v="32.020000000000003"/>
    <n v="8.43"/>
    <n v="0.14000000000000001"/>
    <n v="26.13"/>
    <n v="15.01"/>
  </r>
  <r>
    <n v="2025"/>
    <n v="6"/>
    <x v="35"/>
    <s v="06/30/2025"/>
    <s v="06/30/2025_24:00"/>
    <n v="9105.52"/>
    <n v="2157.64"/>
    <n v="690.73"/>
    <n v="574.76"/>
    <n v="1658.55"/>
    <n v="0"/>
    <n v="297.36"/>
    <n v="0"/>
    <n v="0"/>
    <n v="0"/>
    <n v="155"/>
    <n v="0"/>
    <n v="0"/>
    <n v="8829.5"/>
    <n v="0"/>
    <n v="0"/>
    <n v="1240.1500000000001"/>
    <n v="1119.45"/>
    <n v="514.65"/>
    <n v="75.41"/>
    <n v="266.02"/>
    <n v="1210.21"/>
    <n v="88.07"/>
    <n v="6.57"/>
    <n v="0.45"/>
    <n v="26.67"/>
    <n v="16.27"/>
  </r>
  <r>
    <n v="2025"/>
    <n v="7"/>
    <x v="35"/>
    <s v="07/31/2025"/>
    <s v="07/31/2025_24:00"/>
    <n v="8087.31"/>
    <n v="2373.0100000000002"/>
    <n v="997.98"/>
    <n v="544.54999999999995"/>
    <n v="1677.22"/>
    <n v="0"/>
    <n v="307.27"/>
    <n v="0"/>
    <n v="0"/>
    <n v="0"/>
    <n v="181.81"/>
    <n v="0"/>
    <n v="0"/>
    <n v="7952.55"/>
    <n v="0"/>
    <n v="0"/>
    <n v="1327.89"/>
    <n v="1157.04"/>
    <n v="547.51"/>
    <n v="72.510000000000005"/>
    <n v="235.78"/>
    <n v="1351.04"/>
    <n v="140.41999999999999"/>
    <n v="4.82"/>
    <n v="0.69"/>
    <n v="29.23"/>
    <n v="19.11"/>
  </r>
  <r>
    <n v="2025"/>
    <n v="8"/>
    <x v="35"/>
    <s v="08/31/2025"/>
    <s v="08/31/2025_24:00"/>
    <n v="5584.4"/>
    <n v="2289.17"/>
    <n v="878.77"/>
    <n v="527.97"/>
    <n v="1446.35"/>
    <n v="0"/>
    <n v="307.27"/>
    <n v="0"/>
    <n v="0"/>
    <n v="0"/>
    <n v="161.69999999999999"/>
    <n v="0"/>
    <n v="0"/>
    <n v="5116.49"/>
    <n v="0"/>
    <n v="0"/>
    <n v="1334.52"/>
    <n v="1129.3599999999999"/>
    <n v="535.85"/>
    <n v="51.43"/>
    <n v="181.02"/>
    <n v="1409.81"/>
    <n v="141.19999999999999"/>
    <n v="3.9"/>
    <n v="0.64"/>
    <n v="26.37"/>
    <n v="17.190000000000001"/>
  </r>
  <r>
    <n v="2025"/>
    <n v="9"/>
    <x v="35"/>
    <s v="09/30/2025"/>
    <s v="09/30/2025_24:00"/>
    <n v="4422.1099999999997"/>
    <n v="2702.73"/>
    <n v="546.54999999999995"/>
    <n v="557.09"/>
    <n v="1535.08"/>
    <n v="0"/>
    <n v="297.36"/>
    <n v="0"/>
    <n v="0"/>
    <n v="0"/>
    <n v="131.71"/>
    <n v="0"/>
    <n v="0"/>
    <n v="3240.13"/>
    <n v="0"/>
    <n v="0"/>
    <n v="1124.5999999999999"/>
    <n v="1032.24"/>
    <n v="459.12"/>
    <n v="52.53"/>
    <n v="178.42"/>
    <n v="1188.77"/>
    <n v="108.55"/>
    <n v="3.57"/>
    <n v="0"/>
    <n v="11.76"/>
    <n v="14.68"/>
  </r>
  <r>
    <n v="2025"/>
    <n v="10"/>
    <x v="36"/>
    <s v="10/31/2025"/>
    <s v="10/31/2025_24:00"/>
    <n v="4838.8999999999996"/>
    <n v="1673.73"/>
    <n v="264.63"/>
    <n v="518.47"/>
    <n v="1864.57"/>
    <n v="0"/>
    <n v="307.27"/>
    <n v="0"/>
    <n v="0"/>
    <n v="0"/>
    <n v="88.53"/>
    <n v="0"/>
    <n v="0"/>
    <n v="4565.8599999999997"/>
    <n v="0"/>
    <n v="0"/>
    <n v="1078.55"/>
    <n v="1086.24"/>
    <n v="467.37"/>
    <n v="66.12"/>
    <n v="170.82"/>
    <n v="1191.33"/>
    <n v="61.41"/>
    <n v="13.79"/>
    <n v="0"/>
    <n v="15.43"/>
    <n v="11.08"/>
  </r>
  <r>
    <n v="2025"/>
    <n v="11"/>
    <x v="36"/>
    <s v="11/30/2025"/>
    <s v="11/30/2025_24:00"/>
    <n v="1521"/>
    <n v="2393.59"/>
    <n v="398.63"/>
    <n v="723.27"/>
    <n v="3024.86"/>
    <n v="0"/>
    <n v="297.36"/>
    <n v="0"/>
    <n v="0"/>
    <n v="0"/>
    <n v="55.79"/>
    <n v="0"/>
    <n v="0"/>
    <n v="1575.72"/>
    <n v="0"/>
    <n v="0"/>
    <n v="960.46"/>
    <n v="978.76"/>
    <n v="410.44"/>
    <n v="51.91"/>
    <n v="114.34"/>
    <n v="1092"/>
    <n v="51.55"/>
    <n v="3.61"/>
    <n v="0"/>
    <n v="8.48"/>
    <n v="7.09"/>
  </r>
  <r>
    <n v="2025"/>
    <n v="12"/>
    <x v="36"/>
    <s v="12/31/2025"/>
    <s v="12/31/2025_24:00"/>
    <n v="624.80999999999995"/>
    <n v="8482.41"/>
    <n v="303.52"/>
    <n v="1504.39"/>
    <n v="10592.66"/>
    <n v="0"/>
    <n v="307.27"/>
    <n v="0"/>
    <n v="0"/>
    <n v="0"/>
    <n v="51.61"/>
    <n v="0"/>
    <n v="0"/>
    <n v="1209.8699999999999"/>
    <n v="0"/>
    <n v="0"/>
    <n v="949.6"/>
    <n v="1052.67"/>
    <n v="412.41"/>
    <n v="59.86"/>
    <n v="118.16"/>
    <n v="1060.19"/>
    <n v="29.3"/>
    <n v="4.01"/>
    <n v="0"/>
    <n v="9.61"/>
    <n v="6.34"/>
  </r>
  <r>
    <n v="2026"/>
    <n v="1"/>
    <x v="36"/>
    <s v="01/31/2026"/>
    <s v="01/31/2026_24:00"/>
    <n v="1267.3599999999999"/>
    <n v="27377.3"/>
    <n v="319.64999999999998"/>
    <n v="4745.8500000000004"/>
    <n v="32151.95"/>
    <n v="0"/>
    <n v="307.27"/>
    <n v="0"/>
    <n v="0"/>
    <n v="0"/>
    <n v="46.19"/>
    <n v="0"/>
    <n v="0"/>
    <n v="1233.1099999999999"/>
    <n v="0"/>
    <n v="0"/>
    <n v="899.5"/>
    <n v="1194.1400000000001"/>
    <n v="553.79999999999995"/>
    <n v="80.08"/>
    <n v="131.30000000000001"/>
    <n v="994.77"/>
    <n v="9.34"/>
    <n v="40.03"/>
    <n v="0"/>
    <n v="16.22"/>
    <n v="4.8499999999999996"/>
  </r>
  <r>
    <n v="2026"/>
    <n v="2"/>
    <x v="36"/>
    <s v="02/28/2026"/>
    <s v="02/28/2026_24:00"/>
    <n v="1004.25"/>
    <n v="10084.629999999999"/>
    <n v="156.44999999999999"/>
    <n v="3270.42"/>
    <n v="12580.64"/>
    <n v="0"/>
    <n v="277.52999999999997"/>
    <n v="0"/>
    <n v="0"/>
    <n v="0"/>
    <n v="40.83"/>
    <n v="0"/>
    <n v="0"/>
    <n v="138.09"/>
    <n v="0"/>
    <n v="0"/>
    <n v="851.59"/>
    <n v="1031.69"/>
    <n v="488.99"/>
    <n v="42.91"/>
    <n v="105.55"/>
    <n v="871.17"/>
    <n v="5.88"/>
    <n v="53.95"/>
    <n v="0"/>
    <n v="14.55"/>
    <n v="4.3099999999999996"/>
  </r>
  <r>
    <n v="2026"/>
    <n v="3"/>
    <x v="36"/>
    <s v="03/31/2026"/>
    <s v="03/31/2026_24:00"/>
    <n v="2541.88"/>
    <n v="15504.32"/>
    <n v="836.06"/>
    <n v="3495.34"/>
    <n v="16208.09"/>
    <n v="0"/>
    <n v="307.27"/>
    <n v="0"/>
    <n v="0"/>
    <n v="0"/>
    <n v="51.55"/>
    <n v="0"/>
    <n v="0"/>
    <n v="202.73"/>
    <n v="0"/>
    <n v="0"/>
    <n v="947.51"/>
    <n v="1197.8399999999999"/>
    <n v="525.02"/>
    <n v="61.29"/>
    <n v="101.08"/>
    <n v="1026.73"/>
    <n v="15.79"/>
    <n v="21.35"/>
    <n v="0"/>
    <n v="19.21"/>
    <n v="5.45"/>
  </r>
  <r>
    <n v="2026"/>
    <n v="4"/>
    <x v="36"/>
    <s v="04/30/2026"/>
    <s v="04/30/2026_24:00"/>
    <n v="1230.02"/>
    <n v="6326.1"/>
    <n v="182.79"/>
    <n v="3133.64"/>
    <n v="9229.06"/>
    <n v="0"/>
    <n v="297.36"/>
    <n v="0"/>
    <n v="0"/>
    <n v="0"/>
    <n v="73.88"/>
    <n v="0"/>
    <n v="0"/>
    <n v="859.19"/>
    <n v="0"/>
    <n v="0"/>
    <n v="956.87"/>
    <n v="1160.03"/>
    <n v="453.86"/>
    <n v="77.78"/>
    <n v="101.34"/>
    <n v="902.76"/>
    <n v="3.44"/>
    <n v="40.76"/>
    <n v="0.14000000000000001"/>
    <n v="19.12"/>
    <n v="9.3800000000000008"/>
  </r>
  <r>
    <n v="2026"/>
    <n v="5"/>
    <x v="36"/>
    <s v="05/31/2026"/>
    <s v="05/31/2026_24:00"/>
    <n v="7534.06"/>
    <n v="1632.72"/>
    <n v="95.39"/>
    <n v="3038.8"/>
    <n v="2902.22"/>
    <n v="0"/>
    <n v="307.27"/>
    <n v="0"/>
    <n v="0"/>
    <n v="0"/>
    <n v="133.41"/>
    <n v="0"/>
    <n v="0"/>
    <n v="5909.79"/>
    <n v="0"/>
    <n v="0"/>
    <n v="1242.3399999999999"/>
    <n v="1249.55"/>
    <n v="486.81"/>
    <n v="64.67"/>
    <n v="182.47"/>
    <n v="935.16"/>
    <n v="27.25"/>
    <n v="28.57"/>
    <n v="0"/>
    <n v="31.08"/>
    <n v="20.89"/>
  </r>
  <r>
    <n v="2026"/>
    <n v="6"/>
    <x v="36"/>
    <s v="06/30/2026"/>
    <s v="06/30/2026_24:00"/>
    <n v="9074.0300000000007"/>
    <n v="2066.3000000000002"/>
    <n v="201.6"/>
    <n v="1461.25"/>
    <n v="1464.52"/>
    <n v="0"/>
    <n v="297.36"/>
    <n v="0"/>
    <n v="0"/>
    <n v="0"/>
    <n v="155.52000000000001"/>
    <n v="0"/>
    <n v="0"/>
    <n v="7366.46"/>
    <n v="0"/>
    <n v="0"/>
    <n v="1295.6199999999999"/>
    <n v="1216.32"/>
    <n v="467.85"/>
    <n v="75.28"/>
    <n v="264.02"/>
    <n v="1038.7"/>
    <n v="71.47"/>
    <n v="13.4"/>
    <n v="0"/>
    <n v="31.23"/>
    <n v="23.05"/>
  </r>
  <r>
    <n v="2026"/>
    <n v="7"/>
    <x v="36"/>
    <s v="07/31/2026"/>
    <s v="07/31/2026_24:00"/>
    <n v="8349.07"/>
    <n v="2376.27"/>
    <n v="731.12"/>
    <n v="983.54"/>
    <n v="1526.42"/>
    <n v="0"/>
    <n v="307.27"/>
    <n v="0"/>
    <n v="0"/>
    <n v="0"/>
    <n v="181.39"/>
    <n v="0"/>
    <n v="0"/>
    <n v="7580.08"/>
    <n v="0"/>
    <n v="0"/>
    <n v="1445.02"/>
    <n v="1243.3800000000001"/>
    <n v="482.8"/>
    <n v="71.989999999999995"/>
    <n v="263.58999999999997"/>
    <n v="1096.08"/>
    <n v="130.91999999999999"/>
    <n v="6.66"/>
    <n v="0"/>
    <n v="32.299999999999997"/>
    <n v="27.31"/>
  </r>
  <r>
    <n v="2026"/>
    <n v="8"/>
    <x v="36"/>
    <s v="08/31/2026"/>
    <s v="08/31/2026_24:00"/>
    <n v="6301.71"/>
    <n v="1967.6"/>
    <n v="403.47"/>
    <n v="1133.2"/>
    <n v="1327.6"/>
    <n v="0"/>
    <n v="307.27"/>
    <n v="0"/>
    <n v="0"/>
    <n v="0"/>
    <n v="164.65"/>
    <n v="0"/>
    <n v="0"/>
    <n v="5176.74"/>
    <n v="0"/>
    <n v="0"/>
    <n v="1381.93"/>
    <n v="1246.3399999999999"/>
    <n v="471.29"/>
    <n v="55.84"/>
    <n v="201.68"/>
    <n v="1052.29"/>
    <n v="129.75"/>
    <n v="4.83"/>
    <n v="0"/>
    <n v="29.38"/>
    <n v="23.13"/>
  </r>
  <r>
    <n v="2026"/>
    <n v="9"/>
    <x v="36"/>
    <s v="09/30/2026"/>
    <s v="09/30/2026_24:00"/>
    <n v="4801.8599999999997"/>
    <n v="2076.13"/>
    <n v="290.58"/>
    <n v="1097.43"/>
    <n v="1167.07"/>
    <n v="0"/>
    <n v="297.36"/>
    <n v="0"/>
    <n v="0"/>
    <n v="0"/>
    <n v="131.91"/>
    <n v="0"/>
    <n v="0"/>
    <n v="3373.08"/>
    <n v="0"/>
    <n v="0"/>
    <n v="1227.81"/>
    <n v="1072.98"/>
    <n v="384.45"/>
    <n v="53.32"/>
    <n v="183.37"/>
    <n v="877.3"/>
    <n v="97.18"/>
    <n v="5.85"/>
    <n v="0"/>
    <n v="10.58"/>
    <n v="14.92"/>
  </r>
  <r>
    <n v="2026"/>
    <n v="10"/>
    <x v="37"/>
    <s v="10/31/2026"/>
    <s v="10/31/2026_24:00"/>
    <n v="5716.75"/>
    <n v="1697.04"/>
    <n v="259.43"/>
    <n v="1144.54"/>
    <n v="1488.88"/>
    <n v="0"/>
    <n v="307.27"/>
    <n v="0"/>
    <n v="0"/>
    <n v="0"/>
    <n v="89.14"/>
    <n v="0"/>
    <n v="0"/>
    <n v="4780.5"/>
    <n v="0"/>
    <n v="0"/>
    <n v="1307.8499999999999"/>
    <n v="1102.54"/>
    <n v="429.38"/>
    <n v="70.25"/>
    <n v="154.25"/>
    <n v="985.58"/>
    <n v="69.58"/>
    <n v="11.23"/>
    <n v="0"/>
    <n v="19.95"/>
    <n v="10.92"/>
  </r>
  <r>
    <n v="2026"/>
    <n v="11"/>
    <x v="37"/>
    <s v="11/30/2026"/>
    <s v="11/30/2026_24:00"/>
    <n v="2580.02"/>
    <n v="1795.75"/>
    <n v="199.72"/>
    <n v="1209.18"/>
    <n v="2313.9"/>
    <n v="0"/>
    <n v="297.36"/>
    <n v="0"/>
    <n v="0"/>
    <n v="0"/>
    <n v="55.18"/>
    <n v="0"/>
    <n v="0"/>
    <n v="2181.88"/>
    <n v="0"/>
    <n v="0"/>
    <n v="1057.8599999999999"/>
    <n v="1006.33"/>
    <n v="386.6"/>
    <n v="53.5"/>
    <n v="120.11"/>
    <n v="789.47"/>
    <n v="49.62"/>
    <n v="4.45"/>
    <n v="0"/>
    <n v="12.08"/>
    <n v="7.73"/>
  </r>
  <r>
    <n v="2026"/>
    <n v="12"/>
    <x v="37"/>
    <s v="12/31/2026"/>
    <s v="12/31/2026_24:00"/>
    <n v="1249.3599999999999"/>
    <n v="1578.82"/>
    <n v="150"/>
    <n v="1520.92"/>
    <n v="2829.75"/>
    <n v="0"/>
    <n v="307.27"/>
    <n v="0"/>
    <n v="0"/>
    <n v="0"/>
    <n v="52.1"/>
    <n v="0"/>
    <n v="0"/>
    <n v="1205.32"/>
    <n v="0"/>
    <n v="0"/>
    <n v="1040.31"/>
    <n v="999.31"/>
    <n v="363"/>
    <n v="57.17"/>
    <n v="108.05"/>
    <n v="735.42"/>
    <n v="20.52"/>
    <n v="6.13"/>
    <n v="0"/>
    <n v="11.26"/>
    <n v="6.03"/>
  </r>
  <r>
    <n v="2027"/>
    <n v="1"/>
    <x v="37"/>
    <s v="01/31/2027"/>
    <s v="01/31/2027_24:00"/>
    <n v="1039.47"/>
    <n v="9947.34"/>
    <n v="221.58"/>
    <n v="2952.78"/>
    <n v="12850.02"/>
    <n v="0"/>
    <n v="307.27"/>
    <n v="0"/>
    <n v="0"/>
    <n v="0"/>
    <n v="46.19"/>
    <n v="0"/>
    <n v="0"/>
    <n v="1178.9000000000001"/>
    <n v="0"/>
    <n v="0"/>
    <n v="978.84"/>
    <n v="1049.56"/>
    <n v="397.25"/>
    <n v="72.91"/>
    <n v="106.16"/>
    <n v="705.99"/>
    <n v="12.09"/>
    <n v="28.53"/>
    <n v="0"/>
    <n v="18.010000000000002"/>
    <n v="4.8499999999999996"/>
  </r>
  <r>
    <n v="2027"/>
    <n v="2"/>
    <x v="37"/>
    <s v="02/28/2027"/>
    <s v="02/28/2027_24:00"/>
    <n v="822.34"/>
    <n v="12933.75"/>
    <n v="724.2"/>
    <n v="2697.33"/>
    <n v="14314.02"/>
    <n v="0"/>
    <n v="277.52999999999997"/>
    <n v="0"/>
    <n v="0"/>
    <n v="0"/>
    <n v="40.83"/>
    <n v="0"/>
    <n v="0"/>
    <n v="175.16"/>
    <n v="0"/>
    <n v="0"/>
    <n v="875.99"/>
    <n v="976.08"/>
    <n v="387.71"/>
    <n v="50.16"/>
    <n v="85.05"/>
    <n v="649.72"/>
    <n v="8.89"/>
    <n v="33.71"/>
    <n v="0"/>
    <n v="16.329999999999998"/>
    <n v="4.3099999999999996"/>
  </r>
  <r>
    <n v="2027"/>
    <n v="3"/>
    <x v="37"/>
    <s v="03/31/2027"/>
    <s v="03/31/2027_24:00"/>
    <n v="2044.98"/>
    <n v="7172.41"/>
    <n v="151.82"/>
    <n v="3889.85"/>
    <n v="8928.19"/>
    <n v="0"/>
    <n v="307.27"/>
    <n v="0"/>
    <n v="0"/>
    <n v="0"/>
    <n v="51.55"/>
    <n v="0"/>
    <n v="0"/>
    <n v="35.18"/>
    <n v="0"/>
    <n v="0"/>
    <n v="980.02"/>
    <n v="1104.3499999999999"/>
    <n v="461.58"/>
    <n v="57.72"/>
    <n v="104.13"/>
    <n v="703.15"/>
    <n v="3.83"/>
    <n v="49.71"/>
    <n v="0"/>
    <n v="15.57"/>
    <n v="5.42"/>
  </r>
  <r>
    <n v="2027"/>
    <n v="4"/>
    <x v="37"/>
    <s v="04/30/2027"/>
    <s v="04/30/2027_24:00"/>
    <n v="4188.45"/>
    <n v="1601.73"/>
    <n v="99.28"/>
    <n v="2966.47"/>
    <n v="2213.59"/>
    <n v="0"/>
    <n v="297.36"/>
    <n v="0"/>
    <n v="0"/>
    <n v="0"/>
    <n v="73.88"/>
    <n v="0"/>
    <n v="0"/>
    <n v="1942.21"/>
    <n v="0"/>
    <n v="0"/>
    <n v="975.67"/>
    <n v="1058.55"/>
    <n v="406.44"/>
    <n v="61.98"/>
    <n v="154.16"/>
    <n v="683.5"/>
    <n v="2.78"/>
    <n v="70.099999999999994"/>
    <n v="0"/>
    <n v="18.68"/>
    <n v="8.39"/>
  </r>
  <r>
    <n v="2027"/>
    <n v="5"/>
    <x v="37"/>
    <s v="05/31/2027"/>
    <s v="05/31/2027_24:00"/>
    <n v="7357.13"/>
    <n v="1271.93"/>
    <n v="163.19"/>
    <n v="1977.06"/>
    <n v="1854.62"/>
    <n v="0"/>
    <n v="307.27"/>
    <n v="0"/>
    <n v="0"/>
    <n v="0"/>
    <n v="133.41"/>
    <n v="0"/>
    <n v="0"/>
    <n v="6324.38"/>
    <n v="0"/>
    <n v="0"/>
    <n v="1253.47"/>
    <n v="1144.4100000000001"/>
    <n v="441.03"/>
    <n v="81.069999999999993"/>
    <n v="216.04"/>
    <n v="876.64"/>
    <n v="35.119999999999997"/>
    <n v="35.159999999999997"/>
    <n v="0"/>
    <n v="31.49"/>
    <n v="19.13"/>
  </r>
  <r>
    <n v="2027"/>
    <n v="6"/>
    <x v="37"/>
    <s v="06/30/2027"/>
    <s v="06/30/2027_24:00"/>
    <n v="9236.7000000000007"/>
    <n v="2350.61"/>
    <n v="582.26"/>
    <n v="998.88"/>
    <n v="1452.79"/>
    <n v="0"/>
    <n v="297.36"/>
    <n v="0"/>
    <n v="0"/>
    <n v="0"/>
    <n v="155.52000000000001"/>
    <n v="0"/>
    <n v="0"/>
    <n v="8320.7000000000007"/>
    <n v="0"/>
    <n v="0"/>
    <n v="1340.82"/>
    <n v="1139.97"/>
    <n v="451.3"/>
    <n v="85.9"/>
    <n v="281.91000000000003"/>
    <n v="932.61"/>
    <n v="89.83"/>
    <n v="6.49"/>
    <n v="0"/>
    <n v="30.84"/>
    <n v="22.49"/>
  </r>
  <r>
    <n v="2027"/>
    <n v="7"/>
    <x v="37"/>
    <s v="07/31/2027"/>
    <s v="07/31/2027_24:00"/>
    <n v="8248.26"/>
    <n v="2368.41"/>
    <n v="667.74"/>
    <n v="934.16"/>
    <n v="1482.17"/>
    <n v="0"/>
    <n v="307.27"/>
    <n v="0"/>
    <n v="0"/>
    <n v="0"/>
    <n v="181.39"/>
    <n v="0"/>
    <n v="0"/>
    <n v="7580.81"/>
    <n v="0"/>
    <n v="0"/>
    <n v="1430.85"/>
    <n v="1160.32"/>
    <n v="474.76"/>
    <n v="78.209999999999994"/>
    <n v="253.84"/>
    <n v="987.46"/>
    <n v="126.95"/>
    <n v="5.25"/>
    <n v="0"/>
    <n v="31.26"/>
    <n v="27.34"/>
  </r>
  <r>
    <n v="2027"/>
    <n v="8"/>
    <x v="37"/>
    <s v="08/31/2027"/>
    <s v="08/31/2027_24:00"/>
    <n v="5868.16"/>
    <n v="2202.9699999999998"/>
    <n v="551.85"/>
    <n v="988.08"/>
    <n v="1426.95"/>
    <n v="0"/>
    <n v="307.27"/>
    <n v="0"/>
    <n v="0"/>
    <n v="0"/>
    <n v="164.65"/>
    <n v="0"/>
    <n v="0"/>
    <n v="5201.1000000000004"/>
    <n v="0"/>
    <n v="0"/>
    <n v="1453.66"/>
    <n v="1104.45"/>
    <n v="462.83"/>
    <n v="48.55"/>
    <n v="192.23"/>
    <n v="943.66"/>
    <n v="118.49"/>
    <n v="5.84"/>
    <n v="0"/>
    <n v="28.33"/>
    <n v="23.13"/>
  </r>
  <r>
    <n v="2027"/>
    <n v="9"/>
    <x v="37"/>
    <s v="09/30/2027"/>
    <s v="09/30/2027_24:00"/>
    <n v="5303.26"/>
    <n v="2331.0500000000002"/>
    <n v="297.89999999999998"/>
    <n v="1057.19"/>
    <n v="1117.76"/>
    <n v="0"/>
    <n v="297.36"/>
    <n v="0"/>
    <n v="0"/>
    <n v="0"/>
    <n v="131.91"/>
    <n v="0"/>
    <n v="0"/>
    <n v="3760.06"/>
    <n v="0"/>
    <n v="0"/>
    <n v="1270.52"/>
    <n v="1016.36"/>
    <n v="402.94"/>
    <n v="58.41"/>
    <n v="180.38"/>
    <n v="843.54"/>
    <n v="93.62"/>
    <n v="4.3499999999999996"/>
    <n v="0"/>
    <n v="9.73"/>
    <n v="14.96"/>
  </r>
  <r>
    <n v="2027"/>
    <n v="10"/>
    <x v="38"/>
    <s v="10/31/2027"/>
    <s v="10/31/2027_24:00"/>
    <n v="3636.28"/>
    <n v="2739.36"/>
    <n v="274.32"/>
    <n v="1392.62"/>
    <n v="2980.69"/>
    <n v="0"/>
    <n v="307.27"/>
    <n v="0"/>
    <n v="0"/>
    <n v="0"/>
    <n v="89.14"/>
    <n v="0"/>
    <n v="0"/>
    <n v="3204.05"/>
    <n v="0"/>
    <n v="0"/>
    <n v="1257.8499999999999"/>
    <n v="1022.08"/>
    <n v="395.96"/>
    <n v="63.04"/>
    <n v="154.76"/>
    <n v="911.55"/>
    <n v="270.39"/>
    <n v="4.4400000000000004"/>
    <n v="0"/>
    <n v="17.8"/>
    <n v="11.73"/>
  </r>
  <r>
    <n v="2027"/>
    <n v="11"/>
    <x v="38"/>
    <s v="11/30/2027"/>
    <s v="11/30/2027_24:00"/>
    <n v="338.88"/>
    <n v="3766.55"/>
    <n v="141.47"/>
    <n v="1980.05"/>
    <n v="6288.65"/>
    <n v="0"/>
    <n v="297.36"/>
    <n v="0"/>
    <n v="0"/>
    <n v="0"/>
    <n v="55.18"/>
    <n v="0"/>
    <n v="0"/>
    <n v="1251.51"/>
    <n v="0"/>
    <n v="0"/>
    <n v="1074.8499999999999"/>
    <n v="949.18"/>
    <n v="364.61"/>
    <n v="56.48"/>
    <n v="116.56"/>
    <n v="675.35"/>
    <n v="26.72"/>
    <n v="5.8"/>
    <n v="0"/>
    <n v="11.62"/>
    <n v="7.73"/>
  </r>
  <r>
    <n v="2027"/>
    <n v="12"/>
    <x v="38"/>
    <s v="12/31/2027"/>
    <s v="12/31/2027_24:00"/>
    <n v="1041.18"/>
    <n v="6141.48"/>
    <n v="215.88"/>
    <n v="2102.58"/>
    <n v="8117.75"/>
    <n v="0"/>
    <n v="307.27"/>
    <n v="0"/>
    <n v="0"/>
    <n v="0"/>
    <n v="52.1"/>
    <n v="0"/>
    <n v="0"/>
    <n v="1329.94"/>
    <n v="0"/>
    <n v="0"/>
    <n v="1086.1199999999999"/>
    <n v="983.88"/>
    <n v="384.32"/>
    <n v="63.83"/>
    <n v="108.57"/>
    <n v="681.47"/>
    <n v="18.09"/>
    <n v="8.36"/>
    <n v="0"/>
    <n v="13.71"/>
    <n v="6.03"/>
  </r>
  <r>
    <n v="2028"/>
    <n v="1"/>
    <x v="38"/>
    <s v="01/31/2028"/>
    <s v="01/31/2028_24:00"/>
    <n v="4017.36"/>
    <n v="24425.84"/>
    <n v="3369.67"/>
    <n v="5274.88"/>
    <n v="23487.42"/>
    <n v="0"/>
    <n v="307.27"/>
    <n v="0"/>
    <n v="0"/>
    <n v="0"/>
    <n v="46.19"/>
    <n v="0"/>
    <n v="0"/>
    <n v="1170.9000000000001"/>
    <n v="0"/>
    <n v="0"/>
    <n v="1020.75"/>
    <n v="1085.47"/>
    <n v="462.22"/>
    <n v="89.46"/>
    <n v="100.09"/>
    <n v="746.43"/>
    <n v="23.29"/>
    <n v="14.63"/>
    <n v="0"/>
    <n v="21.79"/>
    <n v="4.8499999999999996"/>
  </r>
  <r>
    <n v="2028"/>
    <n v="2"/>
    <x v="38"/>
    <s v="02/29/2028"/>
    <s v="02/29/2028_24:00"/>
    <n v="3952.5"/>
    <n v="17639.72"/>
    <n v="2331.9"/>
    <n v="4680.66"/>
    <n v="16260.11"/>
    <n v="0"/>
    <n v="287.45"/>
    <n v="0"/>
    <n v="0"/>
    <n v="0"/>
    <n v="41.53"/>
    <n v="0"/>
    <n v="0"/>
    <n v="220.36"/>
    <n v="0"/>
    <n v="0"/>
    <n v="960.71"/>
    <n v="1039.3399999999999"/>
    <n v="432.39"/>
    <n v="60.95"/>
    <n v="106.48"/>
    <n v="679.76"/>
    <n v="8.26"/>
    <n v="37.270000000000003"/>
    <n v="0"/>
    <n v="18.89"/>
    <n v="4.37"/>
  </r>
  <r>
    <n v="2028"/>
    <n v="3"/>
    <x v="38"/>
    <s v="03/31/2028"/>
    <s v="03/31/2028_24:00"/>
    <n v="4160.32"/>
    <n v="6830.46"/>
    <n v="83.78"/>
    <n v="5569.68"/>
    <n v="8410.43"/>
    <n v="0"/>
    <n v="307.27"/>
    <n v="0"/>
    <n v="0"/>
    <n v="0"/>
    <n v="51.55"/>
    <n v="0"/>
    <n v="0"/>
    <n v="320.66000000000003"/>
    <n v="0"/>
    <n v="0"/>
    <n v="1049.75"/>
    <n v="1118.54"/>
    <n v="488.58"/>
    <n v="58.78"/>
    <n v="115.4"/>
    <n v="691.39"/>
    <n v="3.44"/>
    <n v="58.53"/>
    <n v="0"/>
    <n v="17.02"/>
    <n v="5.45"/>
  </r>
  <r>
    <n v="2028"/>
    <n v="4"/>
    <x v="38"/>
    <s v="04/30/2028"/>
    <s v="04/30/2028_24:00"/>
    <n v="7154.78"/>
    <n v="1620.45"/>
    <n v="78.47"/>
    <n v="3646.33"/>
    <n v="1509.34"/>
    <n v="0"/>
    <n v="297.36"/>
    <n v="0"/>
    <n v="0"/>
    <n v="0"/>
    <n v="73.88"/>
    <n v="0"/>
    <n v="0"/>
    <n v="3608.18"/>
    <n v="0"/>
    <n v="0"/>
    <n v="1083.19"/>
    <n v="1116.68"/>
    <n v="427.12"/>
    <n v="70.08"/>
    <n v="237.56"/>
    <n v="687.99"/>
    <n v="10.59"/>
    <n v="91.84"/>
    <n v="0"/>
    <n v="21.34"/>
    <n v="9.41"/>
  </r>
  <r>
    <n v="2028"/>
    <n v="5"/>
    <x v="38"/>
    <s v="05/31/2028"/>
    <s v="05/31/2028_24:00"/>
    <n v="7899"/>
    <n v="1510.85"/>
    <n v="112.38"/>
    <n v="2362.3000000000002"/>
    <n v="1575.14"/>
    <n v="0"/>
    <n v="307.27"/>
    <n v="0"/>
    <n v="0"/>
    <n v="0"/>
    <n v="133.41"/>
    <n v="0"/>
    <n v="0"/>
    <n v="5908.97"/>
    <n v="0"/>
    <n v="0"/>
    <n v="1229.51"/>
    <n v="1192.01"/>
    <n v="446.61"/>
    <n v="66.819999999999993"/>
    <n v="225.82"/>
    <n v="838.04"/>
    <n v="34.99"/>
    <n v="31.52"/>
    <n v="0"/>
    <n v="32.64"/>
    <n v="20.97"/>
  </r>
  <r>
    <n v="2028"/>
    <n v="6"/>
    <x v="38"/>
    <s v="06/30/2028"/>
    <s v="06/30/2028_24:00"/>
    <n v="9101.9500000000007"/>
    <n v="2305.5300000000002"/>
    <n v="631.62"/>
    <n v="1260.22"/>
    <n v="1429.35"/>
    <n v="0"/>
    <n v="297.36"/>
    <n v="0"/>
    <n v="0"/>
    <n v="0"/>
    <n v="155.52000000000001"/>
    <n v="0"/>
    <n v="0"/>
    <n v="7964.95"/>
    <n v="0"/>
    <n v="0"/>
    <n v="1341.26"/>
    <n v="1153.28"/>
    <n v="438.92"/>
    <n v="77.98"/>
    <n v="283.91000000000003"/>
    <n v="951.13"/>
    <n v="95.09"/>
    <n v="8.8699999999999992"/>
    <n v="0"/>
    <n v="29.86"/>
    <n v="23.15"/>
  </r>
  <r>
    <n v="2028"/>
    <n v="7"/>
    <x v="38"/>
    <s v="07/31/2028"/>
    <s v="07/31/2028_24:00"/>
    <n v="8356.77"/>
    <n v="2344.7199999999998"/>
    <n v="382.47"/>
    <n v="1374.42"/>
    <n v="1488.64"/>
    <n v="0"/>
    <n v="307.27"/>
    <n v="0"/>
    <n v="0"/>
    <n v="0"/>
    <n v="181.39"/>
    <n v="0"/>
    <n v="0"/>
    <n v="6971.17"/>
    <n v="0"/>
    <n v="0"/>
    <n v="1395.11"/>
    <n v="1181.83"/>
    <n v="470.26"/>
    <n v="78.39"/>
    <n v="265.44"/>
    <n v="928.89"/>
    <n v="96.75"/>
    <n v="5.78"/>
    <n v="0"/>
    <n v="31.55"/>
    <n v="27.35"/>
  </r>
  <r>
    <n v="2028"/>
    <n v="8"/>
    <x v="38"/>
    <s v="08/31/2028"/>
    <s v="08/31/2028_24:00"/>
    <n v="6371.32"/>
    <n v="2056.65"/>
    <n v="279.86"/>
    <n v="1284.8"/>
    <n v="1409.45"/>
    <n v="0"/>
    <n v="307.27"/>
    <n v="0"/>
    <n v="0"/>
    <n v="0"/>
    <n v="164.65"/>
    <n v="0"/>
    <n v="0"/>
    <n v="5241.7700000000004"/>
    <n v="0"/>
    <n v="0"/>
    <n v="1444.59"/>
    <n v="1139.69"/>
    <n v="468.55"/>
    <n v="54.06"/>
    <n v="197.7"/>
    <n v="921.74"/>
    <n v="111.48"/>
    <n v="5.16"/>
    <n v="0"/>
    <n v="27.88"/>
    <n v="23.12"/>
  </r>
  <r>
    <n v="2028"/>
    <n v="9"/>
    <x v="38"/>
    <s v="09/30/2028"/>
    <s v="09/30/2028_24:00"/>
    <n v="5397.32"/>
    <n v="2043.08"/>
    <n v="202.7"/>
    <n v="1285.71"/>
    <n v="1027.45"/>
    <n v="0"/>
    <n v="297.36"/>
    <n v="0"/>
    <n v="0"/>
    <n v="0"/>
    <n v="131.91"/>
    <n v="0"/>
    <n v="0"/>
    <n v="3894.77"/>
    <n v="0"/>
    <n v="0"/>
    <n v="1340.83"/>
    <n v="1036.6199999999999"/>
    <n v="402.6"/>
    <n v="48.92"/>
    <n v="218.08"/>
    <n v="781.01"/>
    <n v="100.16"/>
    <n v="4.84"/>
    <n v="0.38"/>
    <n v="8.8699999999999992"/>
    <n v="14.97"/>
  </r>
  <r>
    <n v="2028"/>
    <n v="10"/>
    <x v="39"/>
    <s v="10/31/2028"/>
    <s v="10/31/2028_24:00"/>
    <n v="5456.98"/>
    <n v="1711.35"/>
    <n v="192.4"/>
    <n v="1261.1099999999999"/>
    <n v="1394.31"/>
    <n v="0"/>
    <n v="307.27"/>
    <n v="0"/>
    <n v="0"/>
    <n v="0"/>
    <n v="89.14"/>
    <n v="0"/>
    <n v="0"/>
    <n v="4396.68"/>
    <n v="0"/>
    <n v="0"/>
    <n v="1304.93"/>
    <n v="1065.55"/>
    <n v="423.41"/>
    <n v="70.77"/>
    <n v="172.43"/>
    <n v="856.6"/>
    <n v="62.18"/>
    <n v="11.41"/>
    <n v="0"/>
    <n v="18.649999999999999"/>
    <n v="10.93"/>
  </r>
  <r>
    <n v="2028"/>
    <n v="11"/>
    <x v="39"/>
    <s v="11/30/2028"/>
    <s v="11/30/2028_24:00"/>
    <n v="3875.12"/>
    <n v="1428.84"/>
    <n v="168.87"/>
    <n v="1159.6300000000001"/>
    <n v="1434.98"/>
    <n v="0"/>
    <n v="297.36"/>
    <n v="0"/>
    <n v="0"/>
    <n v="0"/>
    <n v="55.18"/>
    <n v="0"/>
    <n v="0"/>
    <n v="3196.08"/>
    <n v="0"/>
    <n v="0"/>
    <n v="1142.8900000000001"/>
    <n v="999.3"/>
    <n v="399.12"/>
    <n v="53.37"/>
    <n v="156.30000000000001"/>
    <n v="704.62"/>
    <n v="36.43"/>
    <n v="4.9800000000000004"/>
    <n v="0.11"/>
    <n v="11.82"/>
    <n v="7.73"/>
  </r>
  <r>
    <n v="2028"/>
    <n v="12"/>
    <x v="39"/>
    <s v="12/31/2028"/>
    <s v="12/31/2028_24:00"/>
    <n v="689.66"/>
    <n v="4879.0200000000004"/>
    <n v="212.08"/>
    <n v="2361.66"/>
    <n v="7429.42"/>
    <n v="0"/>
    <n v="307.27"/>
    <n v="0"/>
    <n v="0"/>
    <n v="0"/>
    <n v="52.1"/>
    <n v="0"/>
    <n v="0"/>
    <n v="1213.29"/>
    <n v="0"/>
    <n v="0"/>
    <n v="1040.06"/>
    <n v="1030.0899999999999"/>
    <n v="370.51"/>
    <n v="56.72"/>
    <n v="124.83"/>
    <n v="664.61"/>
    <n v="16.13"/>
    <n v="15.96"/>
    <n v="0"/>
    <n v="14.66"/>
    <n v="6.03"/>
  </r>
  <r>
    <n v="2029"/>
    <n v="1"/>
    <x v="39"/>
    <s v="01/31/2029"/>
    <s v="01/31/2029_24:00"/>
    <n v="544.95000000000005"/>
    <n v="10996.93"/>
    <n v="225.29"/>
    <n v="2688.64"/>
    <n v="14026.94"/>
    <n v="0"/>
    <n v="307.27"/>
    <n v="0"/>
    <n v="0"/>
    <n v="0"/>
    <n v="46.19"/>
    <n v="0"/>
    <n v="0"/>
    <n v="1154.1500000000001"/>
    <n v="0"/>
    <n v="0"/>
    <n v="1019.34"/>
    <n v="1050.31"/>
    <n v="380.71"/>
    <n v="73.67"/>
    <n v="114.33"/>
    <n v="653.09"/>
    <n v="8.93"/>
    <n v="34.5"/>
    <n v="0"/>
    <n v="17.82"/>
    <n v="4.8499999999999996"/>
  </r>
  <r>
    <n v="2029"/>
    <n v="2"/>
    <x v="39"/>
    <s v="02/28/2029"/>
    <s v="02/28/2029_24:00"/>
    <n v="1137.8599999999999"/>
    <n v="5827.2"/>
    <n v="93.24"/>
    <n v="2996.82"/>
    <n v="7696.96"/>
    <n v="0"/>
    <n v="277.52999999999997"/>
    <n v="0"/>
    <n v="0"/>
    <n v="0"/>
    <n v="40.83"/>
    <n v="0"/>
    <n v="0"/>
    <n v="155.34"/>
    <n v="0"/>
    <n v="0"/>
    <n v="905.11"/>
    <n v="977.86"/>
    <n v="419.31"/>
    <n v="43.04"/>
    <n v="95.83"/>
    <n v="603.22"/>
    <n v="3.26"/>
    <n v="47.24"/>
    <n v="0"/>
    <n v="14.91"/>
    <n v="4.3099999999999996"/>
  </r>
  <r>
    <n v="2029"/>
    <n v="3"/>
    <x v="39"/>
    <s v="03/31/2029"/>
    <s v="03/31/2029_24:00"/>
    <n v="575.6"/>
    <n v="8561.64"/>
    <n v="222.7"/>
    <n v="2919.84"/>
    <n v="10726.93"/>
    <n v="0"/>
    <n v="307.27"/>
    <n v="0"/>
    <n v="0"/>
    <n v="0"/>
    <n v="51.55"/>
    <n v="0"/>
    <n v="0"/>
    <n v="29.84"/>
    <n v="0"/>
    <n v="0"/>
    <n v="985.57"/>
    <n v="1099.3699999999999"/>
    <n v="426.42"/>
    <n v="54.98"/>
    <n v="101.86"/>
    <n v="665.66"/>
    <n v="1.29"/>
    <n v="47.42"/>
    <n v="0"/>
    <n v="14.91"/>
    <n v="5.54"/>
  </r>
  <r>
    <n v="2029"/>
    <n v="4"/>
    <x v="39"/>
    <s v="04/30/2029"/>
    <s v="04/30/2029_24:00"/>
    <n v="3701.47"/>
    <n v="2036.36"/>
    <n v="82.03"/>
    <n v="3066.83"/>
    <n v="2856.97"/>
    <n v="0"/>
    <n v="297.36"/>
    <n v="0"/>
    <n v="0"/>
    <n v="0"/>
    <n v="73.88"/>
    <n v="0"/>
    <n v="0"/>
    <n v="1538.87"/>
    <n v="0"/>
    <n v="0"/>
    <n v="963.85"/>
    <n v="1075.44"/>
    <n v="416.09"/>
    <n v="59.61"/>
    <n v="139.58000000000001"/>
    <n v="667.38"/>
    <n v="0.55000000000000004"/>
    <n v="60.42"/>
    <n v="0"/>
    <n v="18.64"/>
    <n v="8.2200000000000006"/>
  </r>
  <r>
    <n v="2029"/>
    <n v="5"/>
    <x v="39"/>
    <s v="05/31/2029"/>
    <s v="05/31/2029_24:00"/>
    <n v="7990.06"/>
    <n v="1510.69"/>
    <n v="190.33"/>
    <n v="1940.02"/>
    <n v="1592.34"/>
    <n v="0"/>
    <n v="307.27"/>
    <n v="0"/>
    <n v="0"/>
    <n v="0"/>
    <n v="133.41"/>
    <n v="0"/>
    <n v="0"/>
    <n v="6593.32"/>
    <n v="0"/>
    <n v="0"/>
    <n v="1271.51"/>
    <n v="1176.27"/>
    <n v="452.92"/>
    <n v="73.7"/>
    <n v="247.73"/>
    <n v="866.68"/>
    <n v="45"/>
    <n v="21.77"/>
    <n v="0"/>
    <n v="29.89"/>
    <n v="18.239999999999998"/>
  </r>
  <r>
    <n v="2029"/>
    <n v="6"/>
    <x v="39"/>
    <s v="06/30/2029"/>
    <s v="06/30/2029_24:00"/>
    <n v="9759.34"/>
    <n v="1898.17"/>
    <n v="319.22000000000003"/>
    <n v="1297.93"/>
    <n v="1446.92"/>
    <n v="0"/>
    <n v="297.36"/>
    <n v="0"/>
    <n v="0"/>
    <n v="0"/>
    <n v="155.52000000000001"/>
    <n v="0"/>
    <n v="0"/>
    <n v="8649.23"/>
    <n v="0"/>
    <n v="0"/>
    <n v="1309.7"/>
    <n v="1147.1400000000001"/>
    <n v="457.27"/>
    <n v="85.66"/>
    <n v="275.42"/>
    <n v="945.77"/>
    <n v="62.71"/>
    <n v="11.11"/>
    <n v="0"/>
    <n v="29.59"/>
    <n v="18.87"/>
  </r>
  <r>
    <n v="2029"/>
    <n v="7"/>
    <x v="39"/>
    <s v="07/31/2029"/>
    <s v="07/31/2029_24:00"/>
    <n v="8659.48"/>
    <n v="3085.37"/>
    <n v="1196.57"/>
    <n v="880.93"/>
    <n v="1541.5"/>
    <n v="0"/>
    <n v="307.27"/>
    <n v="0"/>
    <n v="0"/>
    <n v="0"/>
    <n v="181.39"/>
    <n v="0"/>
    <n v="0"/>
    <n v="7872"/>
    <n v="0"/>
    <n v="0"/>
    <n v="1463.41"/>
    <n v="1178.6500000000001"/>
    <n v="502.25"/>
    <n v="86.34"/>
    <n v="265.69"/>
    <n v="1085.0999999999999"/>
    <n v="132.26"/>
    <n v="8.83"/>
    <n v="0"/>
    <n v="32.369999999999997"/>
    <n v="20.23"/>
  </r>
  <r>
    <n v="2029"/>
    <n v="8"/>
    <x v="39"/>
    <s v="08/31/2029"/>
    <s v="08/31/2029_24:00"/>
    <n v="6445.25"/>
    <n v="1985.64"/>
    <n v="241.36"/>
    <n v="1319.26"/>
    <n v="1369.32"/>
    <n v="0"/>
    <n v="307.27"/>
    <n v="0"/>
    <n v="0"/>
    <n v="0"/>
    <n v="164.65"/>
    <n v="0"/>
    <n v="0"/>
    <n v="5080.58"/>
    <n v="0"/>
    <n v="0"/>
    <n v="1362.12"/>
    <n v="1123.05"/>
    <n v="482.78"/>
    <n v="62.79"/>
    <n v="185.95"/>
    <n v="1033.44"/>
    <n v="101.6"/>
    <n v="9.66"/>
    <n v="0"/>
    <n v="28.21"/>
    <n v="17.670000000000002"/>
  </r>
  <r>
    <n v="2029"/>
    <n v="9"/>
    <x v="39"/>
    <s v="09/30/2029"/>
    <s v="09/30/2029_24:00"/>
    <n v="5332.82"/>
    <n v="2510.73"/>
    <n v="516.53"/>
    <n v="1052.83"/>
    <n v="1286.52"/>
    <n v="0"/>
    <n v="297.36"/>
    <n v="0"/>
    <n v="0"/>
    <n v="0"/>
    <n v="131.91"/>
    <n v="0"/>
    <n v="0"/>
    <n v="3972.06"/>
    <n v="0"/>
    <n v="0"/>
    <n v="1265.21"/>
    <n v="1042.32"/>
    <n v="407.76"/>
    <n v="54.42"/>
    <n v="208.89"/>
    <n v="899.88"/>
    <n v="113.4"/>
    <n v="4.8"/>
    <n v="0.16"/>
    <n v="8.6300000000000008"/>
    <n v="14.86"/>
  </r>
  <r>
    <n v="2029"/>
    <n v="10"/>
    <x v="40"/>
    <s v="10/31/2029"/>
    <s v="10/31/2029_24:00"/>
    <n v="2027.34"/>
    <n v="2745.86"/>
    <n v="234.36"/>
    <n v="1603.84"/>
    <n v="3886.76"/>
    <n v="0"/>
    <n v="307.27"/>
    <n v="0"/>
    <n v="0"/>
    <n v="0"/>
    <n v="89.14"/>
    <n v="0"/>
    <n v="0"/>
    <n v="1915.68"/>
    <n v="0"/>
    <n v="0"/>
    <n v="1097.1300000000001"/>
    <n v="1019.52"/>
    <n v="398.36"/>
    <n v="70.14"/>
    <n v="117.77"/>
    <n v="806.34"/>
    <n v="35.94"/>
    <n v="5.5"/>
    <n v="0"/>
    <n v="16.309999999999999"/>
    <n v="10.89"/>
  </r>
  <r>
    <n v="2029"/>
    <n v="11"/>
    <x v="40"/>
    <s v="11/30/2029"/>
    <s v="11/30/2029_24:00"/>
    <n v="918.56"/>
    <n v="24007.45"/>
    <n v="1838.92"/>
    <n v="2860.37"/>
    <n v="25256.06"/>
    <n v="0"/>
    <n v="297.36"/>
    <n v="0"/>
    <n v="0"/>
    <n v="0"/>
    <n v="55.18"/>
    <n v="0"/>
    <n v="0"/>
    <n v="1170.6400000000001"/>
    <n v="0"/>
    <n v="0"/>
    <n v="1004.73"/>
    <n v="1050.02"/>
    <n v="420.26"/>
    <n v="81.569999999999993"/>
    <n v="116.15"/>
    <n v="728.96"/>
    <n v="27.87"/>
    <n v="9.15"/>
    <n v="0"/>
    <n v="19.22"/>
    <n v="7.73"/>
  </r>
  <r>
    <n v="2029"/>
    <n v="12"/>
    <x v="40"/>
    <s v="12/31/2029"/>
    <s v="12/31/2029_24:00"/>
    <n v="3121.18"/>
    <n v="18163.66"/>
    <n v="2030.4"/>
    <n v="4369.8900000000003"/>
    <n v="18451.88"/>
    <n v="0"/>
    <n v="307.27"/>
    <n v="0"/>
    <n v="0"/>
    <n v="0"/>
    <n v="52.1"/>
    <n v="0"/>
    <n v="0"/>
    <n v="1084.3699999999999"/>
    <n v="0"/>
    <n v="0"/>
    <n v="1031.28"/>
    <n v="1133.08"/>
    <n v="514.63"/>
    <n v="67.16"/>
    <n v="104.45"/>
    <n v="786"/>
    <n v="27.84"/>
    <n v="8.73"/>
    <n v="0"/>
    <n v="22.12"/>
    <n v="6.03"/>
  </r>
  <r>
    <n v="2030"/>
    <n v="1"/>
    <x v="40"/>
    <s v="01/31/2030"/>
    <s v="01/31/2030_24:00"/>
    <n v="3001.31"/>
    <n v="15652.25"/>
    <n v="284.23"/>
    <n v="6432.43"/>
    <n v="19988.64"/>
    <n v="0"/>
    <n v="307.27"/>
    <n v="0"/>
    <n v="0"/>
    <n v="0"/>
    <n v="46.19"/>
    <n v="0"/>
    <n v="0"/>
    <n v="1169.4100000000001"/>
    <n v="0"/>
    <n v="0"/>
    <n v="1044.17"/>
    <n v="1195.98"/>
    <n v="542.35"/>
    <n v="67.95"/>
    <n v="115.33"/>
    <n v="741.66"/>
    <n v="6.31"/>
    <n v="46.59"/>
    <n v="0"/>
    <n v="24.68"/>
    <n v="4.8499999999999996"/>
  </r>
  <r>
    <n v="2030"/>
    <n v="2"/>
    <x v="40"/>
    <s v="02/28/2030"/>
    <s v="02/28/2030_24:00"/>
    <n v="2902.63"/>
    <n v="9061.2900000000009"/>
    <n v="1602.83"/>
    <n v="4176.99"/>
    <n v="8976.2900000000009"/>
    <n v="0"/>
    <n v="277.52999999999997"/>
    <n v="0"/>
    <n v="0"/>
    <n v="0"/>
    <n v="40.83"/>
    <n v="0"/>
    <n v="0"/>
    <n v="167.27"/>
    <n v="0"/>
    <n v="0"/>
    <n v="948.08"/>
    <n v="1076.43"/>
    <n v="439.98"/>
    <n v="58"/>
    <n v="105.18"/>
    <n v="697.99"/>
    <n v="5"/>
    <n v="37.729999999999997"/>
    <n v="0"/>
    <n v="18.36"/>
    <n v="4.3"/>
  </r>
  <r>
    <n v="2030"/>
    <n v="3"/>
    <x v="40"/>
    <s v="03/31/2030"/>
    <s v="03/31/2030_24:00"/>
    <n v="1572.18"/>
    <n v="7392.88"/>
    <n v="153.87"/>
    <n v="4667.8500000000004"/>
    <n v="10504.9"/>
    <n v="0"/>
    <n v="307.27"/>
    <n v="0"/>
    <n v="0"/>
    <n v="0"/>
    <n v="51.55"/>
    <n v="0"/>
    <n v="0"/>
    <n v="25"/>
    <n v="0"/>
    <n v="0"/>
    <n v="1028.8599999999999"/>
    <n v="1216.97"/>
    <n v="476.3"/>
    <n v="63.4"/>
    <n v="101.28"/>
    <n v="771.19"/>
    <n v="3.66"/>
    <n v="38.700000000000003"/>
    <n v="0"/>
    <n v="18.43"/>
    <n v="5.44"/>
  </r>
  <r>
    <n v="2030"/>
    <n v="4"/>
    <x v="40"/>
    <s v="04/30/2030"/>
    <s v="04/30/2030_24:00"/>
    <n v="4401.38"/>
    <n v="16450.330000000002"/>
    <n v="1775.52"/>
    <n v="5779.92"/>
    <n v="17160.09"/>
    <n v="0"/>
    <n v="297.36"/>
    <n v="0"/>
    <n v="0"/>
    <n v="0"/>
    <n v="73.88"/>
    <n v="0"/>
    <n v="0"/>
    <n v="853.56"/>
    <n v="0"/>
    <n v="0"/>
    <n v="956.02"/>
    <n v="1266.27"/>
    <n v="479.99"/>
    <n v="78.17"/>
    <n v="118.12"/>
    <n v="761.36"/>
    <n v="1.67"/>
    <n v="40.479999999999997"/>
    <n v="0"/>
    <n v="24.59"/>
    <n v="9.36"/>
  </r>
  <r>
    <n v="2030"/>
    <n v="5"/>
    <x v="40"/>
    <s v="05/31/2030"/>
    <s v="05/31/2030_24:00"/>
    <n v="10817.03"/>
    <n v="1808.65"/>
    <n v="77.83"/>
    <n v="4066.45"/>
    <n v="1679.01"/>
    <n v="0"/>
    <n v="307.27"/>
    <n v="0"/>
    <n v="0"/>
    <n v="0"/>
    <n v="133.41"/>
    <n v="0"/>
    <n v="0"/>
    <n v="6820.5"/>
    <n v="0"/>
    <n v="0"/>
    <n v="1270.71"/>
    <n v="1353.89"/>
    <n v="507.15"/>
    <n v="70.02"/>
    <n v="272.77999999999997"/>
    <n v="885.18"/>
    <n v="34.71"/>
    <n v="39.47"/>
    <n v="0"/>
    <n v="34.86"/>
    <n v="20.9"/>
  </r>
  <r>
    <n v="2030"/>
    <n v="6"/>
    <x v="40"/>
    <s v="06/30/2030"/>
    <s v="06/30/2030_24:00"/>
    <n v="10531.58"/>
    <n v="1987.3"/>
    <n v="100.18"/>
    <n v="2778.52"/>
    <n v="1482.56"/>
    <n v="0"/>
    <n v="297.36"/>
    <n v="0"/>
    <n v="0"/>
    <n v="0"/>
    <n v="155.52000000000001"/>
    <n v="0"/>
    <n v="0"/>
    <n v="7653.39"/>
    <n v="0"/>
    <n v="0"/>
    <n v="1287.78"/>
    <n v="1281.5999999999999"/>
    <n v="475.02"/>
    <n v="84.68"/>
    <n v="299.63"/>
    <n v="849.35"/>
    <n v="68.87"/>
    <n v="10.18"/>
    <n v="0"/>
    <n v="30.27"/>
    <n v="23.23"/>
  </r>
  <r>
    <n v="2030"/>
    <n v="7"/>
    <x v="40"/>
    <s v="07/31/2030"/>
    <s v="07/31/2030_24:00"/>
    <n v="9071.35"/>
    <n v="1908.07"/>
    <n v="156.65"/>
    <n v="2186.9499999999998"/>
    <n v="1521.21"/>
    <n v="0"/>
    <n v="307.27"/>
    <n v="0"/>
    <n v="0"/>
    <n v="0"/>
    <n v="181.39"/>
    <n v="0"/>
    <n v="0"/>
    <n v="7003.37"/>
    <n v="0"/>
    <n v="0"/>
    <n v="1352.88"/>
    <n v="1257.94"/>
    <n v="484.01"/>
    <n v="79.52"/>
    <n v="275.02999999999997"/>
    <n v="916.12"/>
    <n v="71.09"/>
    <n v="9.89"/>
    <n v="0"/>
    <n v="31.7"/>
    <n v="27.33"/>
  </r>
  <r>
    <n v="2030"/>
    <n v="8"/>
    <x v="40"/>
    <s v="08/31/2030"/>
    <s v="08/31/2030_24:00"/>
    <n v="6900.3"/>
    <n v="2168.3000000000002"/>
    <n v="275.2"/>
    <n v="1552.69"/>
    <n v="1311"/>
    <n v="0"/>
    <n v="307.27"/>
    <n v="0"/>
    <n v="0"/>
    <n v="0"/>
    <n v="164.65"/>
    <n v="0"/>
    <n v="0"/>
    <n v="5195.54"/>
    <n v="0"/>
    <n v="0"/>
    <n v="1380.92"/>
    <n v="1238.73"/>
    <n v="478.04"/>
    <n v="48.16"/>
    <n v="249.97"/>
    <n v="917.19"/>
    <n v="107.17"/>
    <n v="6.31"/>
    <n v="0.14000000000000001"/>
    <n v="24.62"/>
    <n v="23.12"/>
  </r>
  <r>
    <n v="2030"/>
    <n v="9"/>
    <x v="40"/>
    <s v="09/30/2030"/>
    <s v="09/30/2030_24:00"/>
    <n v="4970.74"/>
    <n v="2401.75"/>
    <n v="157.84"/>
    <n v="1686.37"/>
    <n v="1468.14"/>
    <n v="0"/>
    <n v="297.36"/>
    <n v="0"/>
    <n v="0"/>
    <n v="0"/>
    <n v="131.91"/>
    <n v="0"/>
    <n v="0"/>
    <n v="2802.32"/>
    <n v="0"/>
    <n v="0"/>
    <n v="1181.3599999999999"/>
    <n v="1068.54"/>
    <n v="418.99"/>
    <n v="58.52"/>
    <n v="203.61"/>
    <n v="857.07"/>
    <n v="78.37"/>
    <n v="6.77"/>
    <n v="0.31"/>
    <n v="12.31"/>
    <n v="14.97"/>
  </r>
  <r>
    <n v="2030"/>
    <n v="10"/>
    <x v="41"/>
    <s v="10/31/2030"/>
    <s v="10/31/2030_24:00"/>
    <n v="3831.28"/>
    <n v="4415.21"/>
    <n v="192.81"/>
    <n v="2921.61"/>
    <n v="5929.07"/>
    <n v="0"/>
    <n v="307.27"/>
    <n v="0"/>
    <n v="0"/>
    <n v="0"/>
    <n v="89.14"/>
    <n v="0"/>
    <n v="0"/>
    <n v="2763.08"/>
    <n v="0"/>
    <n v="0"/>
    <n v="1197.3499999999999"/>
    <n v="1146.69"/>
    <n v="402.99"/>
    <n v="75.94"/>
    <n v="184.7"/>
    <n v="791.17"/>
    <n v="37.5"/>
    <n v="22.29"/>
    <n v="0"/>
    <n v="23.98"/>
    <n v="12.16"/>
  </r>
  <r>
    <n v="2030"/>
    <n v="11"/>
    <x v="41"/>
    <s v="11/30/2030"/>
    <s v="11/30/2030_24:00"/>
    <n v="540.38"/>
    <n v="12570.99"/>
    <n v="344.4"/>
    <n v="3538.87"/>
    <n v="16338.97"/>
    <n v="0"/>
    <n v="297.36"/>
    <n v="0"/>
    <n v="0"/>
    <n v="0"/>
    <n v="55.18"/>
    <n v="0"/>
    <n v="0"/>
    <n v="1182.21"/>
    <n v="0"/>
    <n v="0"/>
    <n v="1031.76"/>
    <n v="1124.03"/>
    <n v="430.62"/>
    <n v="65.23"/>
    <n v="153.24"/>
    <n v="670.1"/>
    <n v="14.45"/>
    <n v="26.33"/>
    <n v="0"/>
    <n v="20.87"/>
    <n v="7.73"/>
  </r>
  <r>
    <n v="2030"/>
    <n v="12"/>
    <x v="41"/>
    <s v="12/31/2030"/>
    <s v="12/31/2030_24:00"/>
    <n v="1937.18"/>
    <n v="15013.84"/>
    <n v="627.5"/>
    <n v="4569.6899999999996"/>
    <n v="18105.650000000001"/>
    <n v="0"/>
    <n v="307.27"/>
    <n v="0"/>
    <n v="0"/>
    <n v="0"/>
    <n v="52.1"/>
    <n v="0"/>
    <n v="0"/>
    <n v="1143.99"/>
    <n v="0"/>
    <n v="0"/>
    <n v="1061.8399999999999"/>
    <n v="1199.8399999999999"/>
    <n v="512.25"/>
    <n v="68.319999999999993"/>
    <n v="138.58000000000001"/>
    <n v="702.53"/>
    <n v="10.48"/>
    <n v="26.39"/>
    <n v="0"/>
    <n v="22.23"/>
    <n v="6.03"/>
  </r>
  <r>
    <n v="2031"/>
    <n v="1"/>
    <x v="41"/>
    <s v="01/31/2031"/>
    <s v="01/31/2031_24:00"/>
    <n v="2077.84"/>
    <n v="13830.14"/>
    <n v="877.48"/>
    <n v="4217.22"/>
    <n v="16367.19"/>
    <n v="0"/>
    <n v="307.27"/>
    <n v="0"/>
    <n v="0"/>
    <n v="0"/>
    <n v="46.19"/>
    <n v="0"/>
    <n v="0"/>
    <n v="1219.28"/>
    <n v="0"/>
    <n v="0"/>
    <n v="1055.8800000000001"/>
    <n v="1244.04"/>
    <n v="485.49"/>
    <n v="75.849999999999994"/>
    <n v="154.74"/>
    <n v="714.5"/>
    <n v="7.5"/>
    <n v="50.39"/>
    <n v="0"/>
    <n v="23.29"/>
    <n v="4.8499999999999996"/>
  </r>
  <r>
    <n v="2031"/>
    <n v="2"/>
    <x v="41"/>
    <s v="02/28/2031"/>
    <s v="02/28/2031_24:00"/>
    <n v="3274.55"/>
    <n v="17958.310000000001"/>
    <n v="860.69"/>
    <n v="6394.85"/>
    <n v="20545.12"/>
    <n v="0"/>
    <n v="277.52999999999997"/>
    <n v="0"/>
    <n v="0"/>
    <n v="0"/>
    <n v="40.83"/>
    <n v="0"/>
    <n v="0"/>
    <n v="158.63999999999999"/>
    <n v="0"/>
    <n v="0"/>
    <n v="920.55"/>
    <n v="1195.5999999999999"/>
    <n v="489.42"/>
    <n v="62.95"/>
    <n v="120.95"/>
    <n v="692.43"/>
    <n v="3.86"/>
    <n v="43.71"/>
    <n v="0"/>
    <n v="22.68"/>
    <n v="4.3099999999999996"/>
  </r>
  <r>
    <n v="2031"/>
    <n v="3"/>
    <x v="41"/>
    <s v="03/31/2031"/>
    <s v="03/31/2031_24:00"/>
    <n v="3518.01"/>
    <n v="31588.42"/>
    <n v="2098.2800000000002"/>
    <n v="9570.42"/>
    <n v="35919.97"/>
    <n v="0"/>
    <n v="307.27"/>
    <n v="0"/>
    <n v="0"/>
    <n v="0"/>
    <n v="51.55"/>
    <n v="0"/>
    <n v="0"/>
    <n v="25"/>
    <n v="0"/>
    <n v="0"/>
    <n v="1016.78"/>
    <n v="1491.55"/>
    <n v="579.54999999999995"/>
    <n v="102.06"/>
    <n v="181.38"/>
    <n v="790.34"/>
    <n v="2.04"/>
    <n v="72.17"/>
    <n v="0"/>
    <n v="29.42"/>
    <n v="5.44"/>
  </r>
  <r>
    <n v="2031"/>
    <n v="4"/>
    <x v="41"/>
    <s v="04/30/2031"/>
    <s v="04/30/2031_24:00"/>
    <n v="4598.95"/>
    <n v="5541.06"/>
    <n v="41.35"/>
    <n v="6637.28"/>
    <n v="8368.94"/>
    <n v="0"/>
    <n v="297.36"/>
    <n v="0"/>
    <n v="0"/>
    <n v="0"/>
    <n v="73.88"/>
    <n v="0"/>
    <n v="0"/>
    <n v="637.84"/>
    <n v="0"/>
    <n v="0"/>
    <n v="1089.97"/>
    <n v="1464.82"/>
    <n v="539.14"/>
    <n v="85.14"/>
    <n v="245.18"/>
    <n v="785.12"/>
    <n v="4.17"/>
    <n v="72.77"/>
    <n v="0"/>
    <n v="25.52"/>
    <n v="9.3800000000000008"/>
  </r>
  <r>
    <n v="2031"/>
    <n v="5"/>
    <x v="41"/>
    <s v="05/31/2031"/>
    <s v="05/31/2031_24:00"/>
    <n v="8603.2900000000009"/>
    <n v="3515.02"/>
    <n v="30.62"/>
    <n v="6650.97"/>
    <n v="6704.06"/>
    <n v="0"/>
    <n v="307.27"/>
    <n v="0"/>
    <n v="0"/>
    <n v="0"/>
    <n v="133.41"/>
    <n v="0"/>
    <n v="0"/>
    <n v="5220.09"/>
    <n v="0"/>
    <n v="0"/>
    <n v="1325.15"/>
    <n v="1589.1"/>
    <n v="569.54"/>
    <n v="75.97"/>
    <n v="328.8"/>
    <n v="867.58"/>
    <n v="30.71"/>
    <n v="52.49"/>
    <n v="0"/>
    <n v="40.76"/>
    <n v="20.88"/>
  </r>
  <r>
    <n v="2031"/>
    <n v="6"/>
    <x v="41"/>
    <s v="06/30/2031"/>
    <s v="06/30/2031_24:00"/>
    <n v="12640.58"/>
    <n v="2208.58"/>
    <n v="63.09"/>
    <n v="3794.7"/>
    <n v="1528.73"/>
    <n v="0"/>
    <n v="297.36"/>
    <n v="0"/>
    <n v="0"/>
    <n v="0"/>
    <n v="155.52000000000001"/>
    <n v="0"/>
    <n v="0"/>
    <n v="8369.26"/>
    <n v="0"/>
    <n v="0"/>
    <n v="1398.8"/>
    <n v="1507.69"/>
    <n v="533.08000000000004"/>
    <n v="94.94"/>
    <n v="366.43"/>
    <n v="1003.81"/>
    <n v="71.75"/>
    <n v="15.57"/>
    <n v="0"/>
    <n v="37.64"/>
    <n v="23.14"/>
  </r>
  <r>
    <n v="2031"/>
    <n v="7"/>
    <x v="41"/>
    <s v="07/31/2031"/>
    <s v="07/31/2031_24:00"/>
    <n v="12041.68"/>
    <n v="2119.77"/>
    <n v="59.71"/>
    <n v="3165.03"/>
    <n v="1477.23"/>
    <n v="0"/>
    <n v="307.27"/>
    <n v="0"/>
    <n v="0"/>
    <n v="0"/>
    <n v="181.39"/>
    <n v="0"/>
    <n v="0"/>
    <n v="8520.1299999999992"/>
    <n v="0"/>
    <n v="0"/>
    <n v="1498.13"/>
    <n v="1541"/>
    <n v="564.03"/>
    <n v="93.84"/>
    <n v="346.48"/>
    <n v="1056.49"/>
    <n v="94.85"/>
    <n v="10.11"/>
    <n v="0"/>
    <n v="37.07"/>
    <n v="27.33"/>
  </r>
  <r>
    <n v="2031"/>
    <n v="8"/>
    <x v="41"/>
    <s v="08/31/2031"/>
    <s v="08/31/2031_24:00"/>
    <n v="9132"/>
    <n v="2189.56"/>
    <n v="104.95"/>
    <n v="2661.3"/>
    <n v="1376.29"/>
    <n v="0"/>
    <n v="307.27"/>
    <n v="0"/>
    <n v="0"/>
    <n v="0"/>
    <n v="164.65"/>
    <n v="0"/>
    <n v="0"/>
    <n v="5903.73"/>
    <n v="0"/>
    <n v="0"/>
    <n v="1431.06"/>
    <n v="1492.9"/>
    <n v="554.48"/>
    <n v="64.75"/>
    <n v="268.11"/>
    <n v="1056.5"/>
    <n v="95.4"/>
    <n v="14.02"/>
    <n v="0.01"/>
    <n v="28.32"/>
    <n v="23.12"/>
  </r>
  <r>
    <n v="2031"/>
    <n v="9"/>
    <x v="41"/>
    <s v="09/30/2031"/>
    <s v="09/30/2031_24:00"/>
    <n v="7772.65"/>
    <n v="2430.98"/>
    <n v="148.61000000000001"/>
    <n v="2470.1999999999998"/>
    <n v="1143.02"/>
    <n v="0"/>
    <n v="297.36"/>
    <n v="0"/>
    <n v="0"/>
    <n v="0"/>
    <n v="131.91"/>
    <n v="0"/>
    <n v="0"/>
    <n v="4395.49"/>
    <n v="0"/>
    <n v="0"/>
    <n v="1316.95"/>
    <n v="1307.18"/>
    <n v="500.52"/>
    <n v="64.16"/>
    <n v="276.77999999999997"/>
    <n v="966.86"/>
    <n v="89.23"/>
    <n v="11.06"/>
    <n v="0.08"/>
    <n v="16.13"/>
    <n v="15.03"/>
  </r>
  <r>
    <n v="2031"/>
    <n v="10"/>
    <x v="42"/>
    <s v="10/31/2031"/>
    <s v="10/31/2031_24:00"/>
    <n v="7420.87"/>
    <n v="1648.69"/>
    <n v="101.61"/>
    <n v="3629"/>
    <n v="1652.07"/>
    <n v="0"/>
    <n v="307.27"/>
    <n v="0"/>
    <n v="0"/>
    <n v="0"/>
    <n v="89.14"/>
    <n v="0"/>
    <n v="0"/>
    <n v="4205.12"/>
    <n v="0"/>
    <n v="0"/>
    <n v="1547.35"/>
    <n v="1315.68"/>
    <n v="510.89"/>
    <n v="71.67"/>
    <n v="218.16"/>
    <n v="956.96"/>
    <n v="41.64"/>
    <n v="22.64"/>
    <n v="0"/>
    <n v="27.08"/>
    <n v="12.16"/>
  </r>
  <r>
    <n v="2031"/>
    <n v="11"/>
    <x v="42"/>
    <s v="11/30/2031"/>
    <s v="11/30/2031_24:00"/>
    <n v="1279.97"/>
    <n v="17844.060000000001"/>
    <n v="796.46"/>
    <n v="3711.73"/>
    <n v="20773.02"/>
    <n v="0"/>
    <n v="297.36"/>
    <n v="0"/>
    <n v="0"/>
    <n v="0"/>
    <n v="55.18"/>
    <n v="0"/>
    <n v="0"/>
    <n v="1116"/>
    <n v="0"/>
    <n v="0"/>
    <n v="1020.77"/>
    <n v="1294.3399999999999"/>
    <n v="497.34"/>
    <n v="72.14"/>
    <n v="166.75"/>
    <n v="833.93"/>
    <n v="32.42"/>
    <n v="16.989999999999998"/>
    <n v="0"/>
    <n v="22.34"/>
    <n v="7.73"/>
  </r>
  <r>
    <n v="2031"/>
    <n v="12"/>
    <x v="42"/>
    <s v="12/31/2031"/>
    <s v="12/31/2031_24:00"/>
    <n v="1235.5899999999999"/>
    <n v="29605.13"/>
    <n v="1527.17"/>
    <n v="5886.69"/>
    <n v="33956.51"/>
    <n v="0"/>
    <n v="307.27"/>
    <n v="0"/>
    <n v="0"/>
    <n v="0"/>
    <n v="52.1"/>
    <n v="0"/>
    <n v="0"/>
    <n v="965.29"/>
    <n v="0"/>
    <n v="0"/>
    <n v="1022.82"/>
    <n v="1430.63"/>
    <n v="602.73"/>
    <n v="89.67"/>
    <n v="170.54"/>
    <n v="849.1"/>
    <n v="13.83"/>
    <n v="28.62"/>
    <n v="0"/>
    <n v="27.37"/>
    <n v="6.04"/>
  </r>
  <r>
    <n v="2032"/>
    <n v="1"/>
    <x v="42"/>
    <s v="01/31/2032"/>
    <s v="01/31/2032_24:00"/>
    <n v="6851.17"/>
    <n v="5477.14"/>
    <n v="48.03"/>
    <n v="9456.94"/>
    <n v="9440"/>
    <n v="0"/>
    <n v="307.27"/>
    <n v="0"/>
    <n v="0"/>
    <n v="0"/>
    <n v="46.19"/>
    <n v="0"/>
    <n v="0"/>
    <n v="1258.5"/>
    <n v="0"/>
    <n v="0"/>
    <n v="1107.4100000000001"/>
    <n v="1488.88"/>
    <n v="600.58000000000004"/>
    <n v="67.52"/>
    <n v="255.88"/>
    <n v="792.98"/>
    <n v="9.19"/>
    <n v="93.9"/>
    <n v="0"/>
    <n v="25.01"/>
    <n v="4.8499999999999996"/>
  </r>
  <r>
    <n v="2032"/>
    <n v="2"/>
    <x v="42"/>
    <s v="02/29/2032"/>
    <s v="02/29/2032_24:00"/>
    <n v="3379.79"/>
    <n v="3450.04"/>
    <n v="48.9"/>
    <n v="5600.28"/>
    <n v="6169.9"/>
    <n v="0"/>
    <n v="287.45"/>
    <n v="0"/>
    <n v="0"/>
    <n v="0"/>
    <n v="41.53"/>
    <n v="0"/>
    <n v="0"/>
    <n v="348.1"/>
    <n v="0"/>
    <n v="0"/>
    <n v="1064.42"/>
    <n v="1411.55"/>
    <n v="507.12"/>
    <n v="59.27"/>
    <n v="273.36"/>
    <n v="801.74"/>
    <n v="9.07"/>
    <n v="86.25"/>
    <n v="0"/>
    <n v="19.97"/>
    <n v="4.34"/>
  </r>
  <r>
    <n v="2032"/>
    <n v="3"/>
    <x v="42"/>
    <s v="03/31/2032"/>
    <s v="03/31/2032_24:00"/>
    <n v="4819.1899999999996"/>
    <n v="1388.38"/>
    <n v="36.96"/>
    <n v="5548.45"/>
    <n v="3081.8"/>
    <n v="0"/>
    <n v="307.27"/>
    <n v="0"/>
    <n v="0"/>
    <n v="0"/>
    <n v="51.55"/>
    <n v="0"/>
    <n v="0"/>
    <n v="684.18"/>
    <n v="0"/>
    <n v="0"/>
    <n v="1085.0999999999999"/>
    <n v="1508.54"/>
    <n v="520.15"/>
    <n v="62.32"/>
    <n v="266.42"/>
    <n v="881.73"/>
    <n v="7.8"/>
    <n v="79.92"/>
    <n v="0"/>
    <n v="17.45"/>
    <n v="5.28"/>
  </r>
  <r>
    <n v="2032"/>
    <n v="4"/>
    <x v="42"/>
    <s v="04/30/2032"/>
    <s v="04/30/2032_24:00"/>
    <n v="8613.7099999999991"/>
    <n v="987.41"/>
    <n v="33.86"/>
    <n v="5268.46"/>
    <n v="1469.52"/>
    <n v="0"/>
    <n v="297.36"/>
    <n v="0"/>
    <n v="0"/>
    <n v="0"/>
    <n v="73.88"/>
    <n v="0"/>
    <n v="0"/>
    <n v="3566.58"/>
    <n v="0"/>
    <n v="0"/>
    <n v="1087.77"/>
    <n v="1514.73"/>
    <n v="504.16"/>
    <n v="62.12"/>
    <n v="348.37"/>
    <n v="916.88"/>
    <n v="13.35"/>
    <n v="93.34"/>
    <n v="0.24"/>
    <n v="23.26"/>
    <n v="9.4499999999999993"/>
  </r>
  <r>
    <n v="2032"/>
    <n v="5"/>
    <x v="42"/>
    <s v="05/31/2032"/>
    <s v="05/31/2032_24:00"/>
    <n v="10914.45"/>
    <n v="1535.5"/>
    <n v="56.88"/>
    <n v="3463.91"/>
    <n v="1473.5"/>
    <n v="0"/>
    <n v="307.27"/>
    <n v="0"/>
    <n v="0"/>
    <n v="0"/>
    <n v="133.41"/>
    <n v="0"/>
    <n v="0"/>
    <n v="7328.62"/>
    <n v="0"/>
    <n v="0"/>
    <n v="1276.68"/>
    <n v="1574.15"/>
    <n v="568.33000000000004"/>
    <n v="78.64"/>
    <n v="345.96"/>
    <n v="1036.1400000000001"/>
    <n v="40.729999999999997"/>
    <n v="40.29"/>
    <n v="0"/>
    <n v="39.090000000000003"/>
    <n v="20.86"/>
  </r>
  <r>
    <n v="2032"/>
    <n v="6"/>
    <x v="42"/>
    <s v="06/30/2032"/>
    <s v="06/30/2032_24:00"/>
    <n v="11326.1"/>
    <n v="2449.34"/>
    <n v="200"/>
    <n v="2239.5500000000002"/>
    <n v="1429.83"/>
    <n v="0"/>
    <n v="297.36"/>
    <n v="0"/>
    <n v="0"/>
    <n v="0"/>
    <n v="155.52000000000001"/>
    <n v="0"/>
    <n v="0"/>
    <n v="8307.5499999999993"/>
    <n v="0"/>
    <n v="0"/>
    <n v="1288.54"/>
    <n v="1490.9"/>
    <n v="576.51"/>
    <n v="86.8"/>
    <n v="346.63"/>
    <n v="1051.3399999999999"/>
    <n v="78.77"/>
    <n v="18.399999999999999"/>
    <n v="0"/>
    <n v="32.24"/>
    <n v="23.14"/>
  </r>
  <r>
    <n v="2032"/>
    <n v="7"/>
    <x v="42"/>
    <s v="07/31/2032"/>
    <s v="07/31/2032_24:00"/>
    <n v="10000.629999999999"/>
    <n v="2464.54"/>
    <n v="279.87"/>
    <n v="1925.53"/>
    <n v="1488.63"/>
    <n v="0"/>
    <n v="307.27"/>
    <n v="0"/>
    <n v="0"/>
    <n v="0"/>
    <n v="181.39"/>
    <n v="0"/>
    <n v="0"/>
    <n v="7464.16"/>
    <n v="0"/>
    <n v="0"/>
    <n v="1330.3"/>
    <n v="1499.42"/>
    <n v="616.15"/>
    <n v="81.96"/>
    <n v="313.02"/>
    <n v="1119.53"/>
    <n v="105.15"/>
    <n v="8.57"/>
    <n v="0"/>
    <n v="31.36"/>
    <n v="27.34"/>
  </r>
  <r>
    <n v="2032"/>
    <n v="8"/>
    <x v="42"/>
    <s v="08/31/2032"/>
    <s v="08/31/2032_24:00"/>
    <n v="7858.55"/>
    <n v="1953.92"/>
    <n v="146.09"/>
    <n v="2189.73"/>
    <n v="1387.53"/>
    <n v="0"/>
    <n v="307.27"/>
    <n v="0"/>
    <n v="0"/>
    <n v="0"/>
    <n v="164.65"/>
    <n v="0"/>
    <n v="0"/>
    <n v="5534.63"/>
    <n v="0"/>
    <n v="0"/>
    <n v="1384.08"/>
    <n v="1399.98"/>
    <n v="604.35"/>
    <n v="55.68"/>
    <n v="282.17"/>
    <n v="1054.97"/>
    <n v="109.8"/>
    <n v="7.48"/>
    <n v="0"/>
    <n v="24.97"/>
    <n v="23.11"/>
  </r>
  <r>
    <n v="2032"/>
    <n v="9"/>
    <x v="42"/>
    <s v="09/30/2032"/>
    <s v="09/30/2032_24:00"/>
    <n v="7208.68"/>
    <n v="2243.8000000000002"/>
    <n v="154.57"/>
    <n v="2250.52"/>
    <n v="1183.6400000000001"/>
    <n v="0"/>
    <n v="297.36"/>
    <n v="0"/>
    <n v="0"/>
    <n v="0"/>
    <n v="131.91"/>
    <n v="0"/>
    <n v="0"/>
    <n v="4275.2"/>
    <n v="0"/>
    <n v="0"/>
    <n v="1266.6099999999999"/>
    <n v="1328.4"/>
    <n v="550.65"/>
    <n v="61.42"/>
    <n v="255.03"/>
    <n v="925.57"/>
    <n v="71.08"/>
    <n v="7.15"/>
    <n v="0"/>
    <n v="12.5"/>
    <n v="14.97"/>
  </r>
  <r>
    <n v="2032"/>
    <n v="10"/>
    <x v="43"/>
    <s v="10/31/2032"/>
    <s v="10/31/2032_24:00"/>
    <n v="4053.11"/>
    <n v="1228.0899999999999"/>
    <n v="132.09"/>
    <n v="2936.95"/>
    <n v="2108.2399999999998"/>
    <n v="0"/>
    <n v="307.27"/>
    <n v="0"/>
    <n v="0"/>
    <n v="0"/>
    <n v="89.14"/>
    <n v="0"/>
    <n v="0"/>
    <n v="2105.25"/>
    <n v="0"/>
    <n v="0"/>
    <n v="1067.3499999999999"/>
    <n v="1250.79"/>
    <n v="542.02"/>
    <n v="63.77"/>
    <n v="185.05"/>
    <n v="871.89"/>
    <n v="24.12"/>
    <n v="17.809999999999999"/>
    <n v="0"/>
    <n v="22.94"/>
    <n v="10.92"/>
  </r>
  <r>
    <n v="2032"/>
    <n v="11"/>
    <x v="43"/>
    <s v="11/30/2032"/>
    <s v="11/30/2032_24:00"/>
    <n v="946.71"/>
    <n v="11626.5"/>
    <n v="211.17"/>
    <n v="3948.27"/>
    <n v="15564.68"/>
    <n v="0"/>
    <n v="297.36"/>
    <n v="0"/>
    <n v="0"/>
    <n v="0"/>
    <n v="55.18"/>
    <n v="0"/>
    <n v="0"/>
    <n v="1084.5999999999999"/>
    <n v="0"/>
    <n v="0"/>
    <n v="981.42"/>
    <n v="1237.7"/>
    <n v="503.61"/>
    <n v="64.31"/>
    <n v="178.45"/>
    <n v="741.26"/>
    <n v="14.95"/>
    <n v="25.21"/>
    <n v="0"/>
    <n v="17.940000000000001"/>
    <n v="7.73"/>
  </r>
  <r>
    <n v="2032"/>
    <n v="12"/>
    <x v="43"/>
    <s v="12/31/2032"/>
    <s v="12/31/2032_24:00"/>
    <n v="974.03"/>
    <n v="5764.71"/>
    <n v="70.680000000000007"/>
    <n v="4136.1499999999996"/>
    <n v="10007.61"/>
    <n v="0"/>
    <n v="307.27"/>
    <n v="0"/>
    <n v="0"/>
    <n v="0"/>
    <n v="52.1"/>
    <n v="0"/>
    <n v="0"/>
    <n v="1141.6400000000001"/>
    <n v="0"/>
    <n v="0"/>
    <n v="1028.31"/>
    <n v="1302.76"/>
    <n v="597.44000000000005"/>
    <n v="58.32"/>
    <n v="183.24"/>
    <n v="761.8"/>
    <n v="11.57"/>
    <n v="42.09"/>
    <n v="0"/>
    <n v="18.75"/>
    <n v="6.03"/>
  </r>
  <r>
    <n v="2033"/>
    <n v="1"/>
    <x v="43"/>
    <s v="01/31/2033"/>
    <s v="01/31/2033_24:00"/>
    <n v="2908.91"/>
    <n v="721.56"/>
    <n v="43.47"/>
    <n v="4188.58"/>
    <n v="3143.84"/>
    <n v="0"/>
    <n v="307.27"/>
    <n v="0"/>
    <n v="0"/>
    <n v="0"/>
    <n v="46.19"/>
    <n v="0"/>
    <n v="0"/>
    <n v="1111.54"/>
    <n v="0"/>
    <n v="0"/>
    <n v="1033.22"/>
    <n v="1313.9"/>
    <n v="541.45000000000005"/>
    <n v="60.34"/>
    <n v="225.95"/>
    <n v="767.12"/>
    <n v="8.49"/>
    <n v="73.97"/>
    <n v="0"/>
    <n v="16.940000000000001"/>
    <n v="4.8499999999999996"/>
  </r>
  <r>
    <n v="2033"/>
    <n v="2"/>
    <x v="43"/>
    <s v="02/28/2033"/>
    <s v="02/28/2033_24:00"/>
    <n v="2513.59"/>
    <n v="2415.84"/>
    <n v="95.22"/>
    <n v="3278.88"/>
    <n v="4233.37"/>
    <n v="0"/>
    <n v="277.52999999999997"/>
    <n v="0"/>
    <n v="0"/>
    <n v="0"/>
    <n v="40.83"/>
    <n v="0"/>
    <n v="0"/>
    <n v="978.28"/>
    <n v="0"/>
    <n v="0"/>
    <n v="899"/>
    <n v="1204.3399999999999"/>
    <n v="486.42"/>
    <n v="49.75"/>
    <n v="196.16"/>
    <n v="736.14"/>
    <n v="4.54"/>
    <n v="65.47"/>
    <n v="0.22"/>
    <n v="13.9"/>
    <n v="4.28"/>
  </r>
  <r>
    <n v="2033"/>
    <n v="3"/>
    <x v="43"/>
    <s v="03/31/2033"/>
    <s v="03/31/2033_24:00"/>
    <n v="3056.56"/>
    <n v="1314.05"/>
    <n v="78.290000000000006"/>
    <n v="3882.72"/>
    <n v="2757.28"/>
    <n v="0"/>
    <n v="307.27"/>
    <n v="0"/>
    <n v="0"/>
    <n v="0"/>
    <n v="51.55"/>
    <n v="0"/>
    <n v="0"/>
    <n v="526.21"/>
    <n v="0"/>
    <n v="0"/>
    <n v="965.38"/>
    <n v="1316.71"/>
    <n v="529.30999999999995"/>
    <n v="49.95"/>
    <n v="228.19"/>
    <n v="803.71"/>
    <n v="1.64"/>
    <n v="65.28"/>
    <n v="0"/>
    <n v="11.5"/>
    <n v="5.33"/>
  </r>
  <r>
    <n v="2033"/>
    <n v="4"/>
    <x v="43"/>
    <s v="04/30/2033"/>
    <s v="04/30/2033_24:00"/>
    <n v="6702.49"/>
    <n v="1253.06"/>
    <n v="71.290000000000006"/>
    <n v="2804.51"/>
    <n v="1347.1"/>
    <n v="0"/>
    <n v="297.36"/>
    <n v="0"/>
    <n v="0"/>
    <n v="0"/>
    <n v="73.88"/>
    <n v="0"/>
    <n v="0"/>
    <n v="3796.49"/>
    <n v="0"/>
    <n v="0"/>
    <n v="946.72"/>
    <n v="1347.98"/>
    <n v="526.84"/>
    <n v="65.53"/>
    <n v="275.77"/>
    <n v="886.61"/>
    <n v="5.44"/>
    <n v="64.099999999999994"/>
    <n v="0"/>
    <n v="20.23"/>
    <n v="8.3699999999999992"/>
  </r>
  <r>
    <n v="2033"/>
    <n v="5"/>
    <x v="43"/>
    <s v="05/31/2033"/>
    <s v="05/31/2033_24:00"/>
    <n v="9372.1299999999992"/>
    <n v="1896.54"/>
    <n v="254.67"/>
    <n v="1751.71"/>
    <n v="1460.11"/>
    <n v="0"/>
    <n v="307.27"/>
    <n v="0"/>
    <n v="0"/>
    <n v="0"/>
    <n v="133.41"/>
    <n v="0"/>
    <n v="0"/>
    <n v="7388.69"/>
    <n v="0"/>
    <n v="0"/>
    <n v="1147.6199999999999"/>
    <n v="1395.65"/>
    <n v="595.9"/>
    <n v="76.239999999999995"/>
    <n v="288.18"/>
    <n v="1039.3800000000001"/>
    <n v="56.8"/>
    <n v="15.74"/>
    <n v="0"/>
    <n v="33.369999999999997"/>
    <n v="18.78"/>
  </r>
  <r>
    <n v="2033"/>
    <n v="6"/>
    <x v="43"/>
    <s v="06/30/2033"/>
    <s v="06/30/2033_24:00"/>
    <n v="11598.05"/>
    <n v="2174.6999999999998"/>
    <n v="344.58"/>
    <n v="1429.96"/>
    <n v="1378.22"/>
    <n v="0"/>
    <n v="297.36"/>
    <n v="0"/>
    <n v="0"/>
    <n v="0"/>
    <n v="155.52000000000001"/>
    <n v="0"/>
    <n v="0"/>
    <n v="9700.44"/>
    <n v="0"/>
    <n v="0"/>
    <n v="1176.67"/>
    <n v="1384.97"/>
    <n v="607.64"/>
    <n v="89.43"/>
    <n v="334.03"/>
    <n v="1145.54"/>
    <n v="99.67"/>
    <n v="12.92"/>
    <n v="0"/>
    <n v="31"/>
    <n v="22.8"/>
  </r>
  <r>
    <n v="2033"/>
    <n v="7"/>
    <x v="43"/>
    <s v="07/31/2033"/>
    <s v="07/31/2033_24:00"/>
    <n v="9809.89"/>
    <n v="2443.4699999999998"/>
    <n v="510.35"/>
    <n v="1294.67"/>
    <n v="1491.17"/>
    <n v="0"/>
    <n v="307.27"/>
    <n v="0"/>
    <n v="0"/>
    <n v="0"/>
    <n v="181.39"/>
    <n v="0"/>
    <n v="0"/>
    <n v="8251.83"/>
    <n v="0"/>
    <n v="0"/>
    <n v="1246.31"/>
    <n v="1394.56"/>
    <n v="647.76"/>
    <n v="81.62"/>
    <n v="321.77999999999997"/>
    <n v="1088.74"/>
    <n v="114.45"/>
    <n v="17.059999999999999"/>
    <n v="0"/>
    <n v="31.07"/>
    <n v="27.34"/>
  </r>
  <r>
    <n v="2033"/>
    <n v="8"/>
    <x v="43"/>
    <s v="08/31/2033"/>
    <s v="08/31/2033_24:00"/>
    <n v="7229.06"/>
    <n v="2104.31"/>
    <n v="335.62"/>
    <n v="1356.09"/>
    <n v="1370.64"/>
    <n v="0"/>
    <n v="307.27"/>
    <n v="0"/>
    <n v="0"/>
    <n v="0"/>
    <n v="164.65"/>
    <n v="0"/>
    <n v="0"/>
    <n v="5594.62"/>
    <n v="0"/>
    <n v="0"/>
    <n v="1191.68"/>
    <n v="1328.86"/>
    <n v="627.59"/>
    <n v="56.59"/>
    <n v="247.67"/>
    <n v="1083.22"/>
    <n v="103.46"/>
    <n v="10.5"/>
    <n v="0.11"/>
    <n v="21.81"/>
    <n v="21.74"/>
  </r>
  <r>
    <n v="2033"/>
    <n v="9"/>
    <x v="43"/>
    <s v="09/30/2033"/>
    <s v="09/30/2033_24:00"/>
    <n v="4137.22"/>
    <n v="2611.52"/>
    <n v="193.9"/>
    <n v="1704.25"/>
    <n v="2384.4299999999998"/>
    <n v="0"/>
    <n v="297.36"/>
    <n v="0"/>
    <n v="0"/>
    <n v="0"/>
    <n v="131.91"/>
    <n v="0"/>
    <n v="0"/>
    <n v="2523.66"/>
    <n v="0"/>
    <n v="0"/>
    <n v="1043.67"/>
    <n v="1190.74"/>
    <n v="534.30999999999995"/>
    <n v="50.05"/>
    <n v="220.8"/>
    <n v="897.17"/>
    <n v="67.16"/>
    <n v="6.87"/>
    <n v="0.15"/>
    <n v="11.81"/>
    <n v="14.82"/>
  </r>
  <r>
    <n v="2033"/>
    <n v="10"/>
    <x v="44"/>
    <s v="10/31/2033"/>
    <s v="10/31/2033_24:00"/>
    <n v="5608.59"/>
    <n v="1714.06"/>
    <n v="174.3"/>
    <n v="1685.95"/>
    <n v="1864.52"/>
    <n v="0"/>
    <n v="307.27"/>
    <n v="0"/>
    <n v="0"/>
    <n v="0"/>
    <n v="89.14"/>
    <n v="0"/>
    <n v="0"/>
    <n v="4300.4799999999996"/>
    <n v="0"/>
    <n v="0"/>
    <n v="1114.44"/>
    <n v="1228.74"/>
    <n v="576.80999999999995"/>
    <n v="65.400000000000006"/>
    <n v="200.43"/>
    <n v="949.58"/>
    <n v="49.15"/>
    <n v="7.26"/>
    <n v="0"/>
    <n v="22.26"/>
    <n v="10.92"/>
  </r>
  <r>
    <n v="2033"/>
    <n v="11"/>
    <x v="44"/>
    <s v="11/30/2033"/>
    <s v="11/30/2033_24:00"/>
    <n v="2947.63"/>
    <n v="4194.08"/>
    <n v="276.93"/>
    <n v="1872.05"/>
    <n v="4919.99"/>
    <n v="0"/>
    <n v="297.36"/>
    <n v="0"/>
    <n v="0"/>
    <n v="0"/>
    <n v="55.18"/>
    <n v="0"/>
    <n v="0"/>
    <n v="2118.52"/>
    <n v="0"/>
    <n v="0"/>
    <n v="1003.24"/>
    <n v="1181.8900000000001"/>
    <n v="510.99"/>
    <n v="60.37"/>
    <n v="209.27"/>
    <n v="792.56"/>
    <n v="29.32"/>
    <n v="8.2899999999999991"/>
    <n v="0.09"/>
    <n v="14.51"/>
    <n v="7.73"/>
  </r>
  <r>
    <n v="2033"/>
    <n v="12"/>
    <x v="44"/>
    <s v="12/31/2033"/>
    <s v="12/31/2033_24:00"/>
    <n v="1043.54"/>
    <n v="7362.61"/>
    <n v="130.53"/>
    <n v="3569.61"/>
    <n v="10878.97"/>
    <n v="0"/>
    <n v="307.27"/>
    <n v="0"/>
    <n v="0"/>
    <n v="0"/>
    <n v="52.1"/>
    <n v="0"/>
    <n v="0"/>
    <n v="1069.6400000000001"/>
    <n v="0"/>
    <n v="0"/>
    <n v="938.27"/>
    <n v="1223.6099999999999"/>
    <n v="573.96"/>
    <n v="55.01"/>
    <n v="160.41999999999999"/>
    <n v="749.86"/>
    <n v="5.88"/>
    <n v="38.47"/>
    <n v="0"/>
    <n v="16.09"/>
    <n v="6.03"/>
  </r>
  <r>
    <n v="2034"/>
    <n v="1"/>
    <x v="44"/>
    <s v="01/31/2034"/>
    <s v="01/31/2034_24:00"/>
    <n v="276.3"/>
    <n v="9633.81"/>
    <n v="183.72"/>
    <n v="3674.69"/>
    <n v="14115.35"/>
    <n v="0"/>
    <n v="307.27"/>
    <n v="0"/>
    <n v="0"/>
    <n v="0"/>
    <n v="46.19"/>
    <n v="0"/>
    <n v="0"/>
    <n v="1147.2"/>
    <n v="0"/>
    <n v="0"/>
    <n v="925.19"/>
    <n v="1242.21"/>
    <n v="557.52"/>
    <n v="62.17"/>
    <n v="163.92"/>
    <n v="736.61"/>
    <n v="2.38"/>
    <n v="58.31"/>
    <n v="0"/>
    <n v="18"/>
    <n v="4.8499999999999996"/>
  </r>
  <r>
    <n v="2034"/>
    <n v="2"/>
    <x v="44"/>
    <s v="02/28/2034"/>
    <s v="02/28/2034_24:00"/>
    <n v="3152.45"/>
    <n v="39447.89"/>
    <n v="4528.6899999999996"/>
    <n v="5907.02"/>
    <n v="38242.639999999999"/>
    <n v="0"/>
    <n v="277.52999999999997"/>
    <n v="0"/>
    <n v="0"/>
    <n v="0"/>
    <n v="40.83"/>
    <n v="0"/>
    <n v="0"/>
    <n v="149.66"/>
    <n v="0"/>
    <n v="0"/>
    <n v="790.73"/>
    <n v="1305.3800000000001"/>
    <n v="600.13"/>
    <n v="115.03"/>
    <n v="139.29"/>
    <n v="774.36"/>
    <n v="1.29"/>
    <n v="45.53"/>
    <n v="0"/>
    <n v="24.4"/>
    <n v="4.3099999999999996"/>
  </r>
  <r>
    <n v="2034"/>
    <n v="3"/>
    <x v="44"/>
    <s v="03/31/2034"/>
    <s v="03/31/2034_24:00"/>
    <n v="7130.89"/>
    <n v="13262.56"/>
    <n v="1484.39"/>
    <n v="9246.85"/>
    <n v="14336.32"/>
    <n v="0"/>
    <n v="307.27"/>
    <n v="0"/>
    <n v="0"/>
    <n v="0"/>
    <n v="51.55"/>
    <n v="0"/>
    <n v="0"/>
    <n v="88.97"/>
    <n v="0"/>
    <n v="0"/>
    <n v="908.92"/>
    <n v="1438.51"/>
    <n v="637.37"/>
    <n v="81.45"/>
    <n v="158.30000000000001"/>
    <n v="813.15"/>
    <n v="0.13"/>
    <n v="58.05"/>
    <n v="0"/>
    <n v="20.149999999999999"/>
    <n v="5.45"/>
  </r>
  <r>
    <n v="2034"/>
    <n v="4"/>
    <x v="44"/>
    <s v="04/30/2034"/>
    <s v="04/30/2034_24:00"/>
    <n v="8677.57"/>
    <n v="1610.32"/>
    <n v="35.43"/>
    <n v="6047.48"/>
    <n v="1943.11"/>
    <n v="0"/>
    <n v="297.36"/>
    <n v="0"/>
    <n v="0"/>
    <n v="0"/>
    <n v="73.88"/>
    <n v="0"/>
    <n v="0"/>
    <n v="2858.83"/>
    <n v="0"/>
    <n v="0"/>
    <n v="1050.6400000000001"/>
    <n v="1467.82"/>
    <n v="579.27"/>
    <n v="73.319999999999993"/>
    <n v="331.66"/>
    <n v="794.77"/>
    <n v="7.43"/>
    <n v="111.66"/>
    <n v="0"/>
    <n v="22.67"/>
    <n v="9.49"/>
  </r>
  <r>
    <n v="2034"/>
    <n v="5"/>
    <x v="44"/>
    <s v="05/31/2034"/>
    <s v="05/31/2034_24:00"/>
    <n v="8980.51"/>
    <n v="1475.72"/>
    <n v="45.64"/>
    <n v="3997.3"/>
    <n v="2424.67"/>
    <n v="0"/>
    <n v="307.27"/>
    <n v="0"/>
    <n v="0"/>
    <n v="0"/>
    <n v="133.41"/>
    <n v="0"/>
    <n v="0"/>
    <n v="5917.96"/>
    <n v="0"/>
    <n v="0"/>
    <n v="1200.52"/>
    <n v="1523.07"/>
    <n v="587.6"/>
    <n v="75.36"/>
    <n v="331.94"/>
    <n v="929.4"/>
    <n v="23.71"/>
    <n v="60.21"/>
    <n v="0"/>
    <n v="35.85"/>
    <n v="20.399999999999999"/>
  </r>
  <r>
    <n v="2034"/>
    <n v="6"/>
    <x v="44"/>
    <s v="06/30/2034"/>
    <s v="06/30/2034_24:00"/>
    <n v="11696.4"/>
    <n v="2188.2600000000002"/>
    <n v="231.96"/>
    <n v="2382.1999999999998"/>
    <n v="1502.88"/>
    <n v="0"/>
    <n v="297.36"/>
    <n v="0"/>
    <n v="0"/>
    <n v="0"/>
    <n v="155.52000000000001"/>
    <n v="0"/>
    <n v="0"/>
    <n v="8975.8799999999992"/>
    <n v="0"/>
    <n v="0"/>
    <n v="1272.6600000000001"/>
    <n v="1444.8"/>
    <n v="599.66"/>
    <n v="88.12"/>
    <n v="342.22"/>
    <n v="1003.12"/>
    <n v="61.54"/>
    <n v="23.72"/>
    <n v="0"/>
    <n v="32.67"/>
    <n v="21.44"/>
  </r>
  <r>
    <n v="2034"/>
    <n v="7"/>
    <x v="44"/>
    <s v="07/31/2034"/>
    <s v="07/31/2034_24:00"/>
    <n v="10122.69"/>
    <n v="2399.73"/>
    <n v="348.89"/>
    <n v="1745.13"/>
    <n v="1489.8"/>
    <n v="0"/>
    <n v="307.27"/>
    <n v="0"/>
    <n v="0"/>
    <n v="0"/>
    <n v="181.39"/>
    <n v="0"/>
    <n v="0"/>
    <n v="7974.86"/>
    <n v="0"/>
    <n v="0"/>
    <n v="1314.73"/>
    <n v="1437.14"/>
    <n v="626.12"/>
    <n v="83.35"/>
    <n v="324.66000000000003"/>
    <n v="1120.76"/>
    <n v="118.77"/>
    <n v="14.17"/>
    <n v="0"/>
    <n v="31.82"/>
    <n v="27.35"/>
  </r>
  <r>
    <n v="2034"/>
    <n v="8"/>
    <x v="44"/>
    <s v="08/31/2034"/>
    <s v="08/31/2034_24:00"/>
    <n v="7502.86"/>
    <n v="2125.4499999999998"/>
    <n v="259.10000000000002"/>
    <n v="1717.5"/>
    <n v="1318.66"/>
    <n v="0"/>
    <n v="307.27"/>
    <n v="0"/>
    <n v="0"/>
    <n v="0"/>
    <n v="164.65"/>
    <n v="0"/>
    <n v="0"/>
    <n v="5377.03"/>
    <n v="0"/>
    <n v="0"/>
    <n v="1250.24"/>
    <n v="1380.98"/>
    <n v="613.12"/>
    <n v="50.03"/>
    <n v="267.14"/>
    <n v="1070.58"/>
    <n v="94.04"/>
    <n v="7.8"/>
    <n v="0.2"/>
    <n v="24.79"/>
    <n v="23.12"/>
  </r>
  <r>
    <n v="2034"/>
    <n v="9"/>
    <x v="44"/>
    <s v="09/30/2034"/>
    <s v="09/30/2034_24:00"/>
    <n v="5261.93"/>
    <n v="3196.85"/>
    <n v="307.27999999999997"/>
    <n v="1644.69"/>
    <n v="2427.35"/>
    <n v="0"/>
    <n v="297.36"/>
    <n v="0"/>
    <n v="0"/>
    <n v="0"/>
    <n v="131.91"/>
    <n v="0"/>
    <n v="0"/>
    <n v="3274.26"/>
    <n v="0"/>
    <n v="0"/>
    <n v="1096.68"/>
    <n v="1234.6099999999999"/>
    <n v="537.05999999999995"/>
    <n v="61"/>
    <n v="243.19"/>
    <n v="938.54"/>
    <n v="82.47"/>
    <n v="7.37"/>
    <n v="0.24"/>
    <n v="13.19"/>
    <n v="14.98"/>
  </r>
  <r>
    <n v="2034"/>
    <n v="10"/>
    <x v="45"/>
    <s v="10/31/2034"/>
    <s v="10/31/2034_24:00"/>
    <n v="5442.45"/>
    <n v="1408.63"/>
    <n v="100.34"/>
    <n v="2632.83"/>
    <n v="2229.5100000000002"/>
    <n v="0"/>
    <n v="307.27"/>
    <n v="0"/>
    <n v="0"/>
    <n v="0"/>
    <n v="89.14"/>
    <n v="0"/>
    <n v="0"/>
    <n v="3857.48"/>
    <n v="0"/>
    <n v="0"/>
    <n v="1163.5899999999999"/>
    <n v="1286.01"/>
    <n v="557.49"/>
    <n v="66.58"/>
    <n v="213.39"/>
    <n v="890.14"/>
    <n v="88.69"/>
    <n v="16.329999999999998"/>
    <n v="0"/>
    <n v="22.95"/>
    <n v="10.92"/>
  </r>
  <r>
    <n v="2034"/>
    <n v="11"/>
    <x v="45"/>
    <s v="11/30/2034"/>
    <s v="11/30/2034_24:00"/>
    <n v="4875.8599999999997"/>
    <n v="1123.7"/>
    <n v="117.2"/>
    <n v="2009.06"/>
    <n v="1556.87"/>
    <n v="0"/>
    <n v="297.36"/>
    <n v="0"/>
    <n v="0"/>
    <n v="0"/>
    <n v="55.18"/>
    <n v="0"/>
    <n v="0"/>
    <n v="3445.69"/>
    <n v="0"/>
    <n v="0"/>
    <n v="1057.44"/>
    <n v="1246.68"/>
    <n v="529.33000000000004"/>
    <n v="64.400000000000006"/>
    <n v="214.87"/>
    <n v="810.12"/>
    <n v="33.24"/>
    <n v="13.36"/>
    <n v="0"/>
    <n v="16.62"/>
    <n v="7.73"/>
  </r>
  <r>
    <n v="2034"/>
    <n v="12"/>
    <x v="45"/>
    <s v="12/31/2034"/>
    <s v="12/31/2034_24:00"/>
    <n v="1401.04"/>
    <n v="2505.0300000000002"/>
    <n v="115.64"/>
    <n v="2769.03"/>
    <n v="5021.96"/>
    <n v="0"/>
    <n v="307.27"/>
    <n v="0"/>
    <n v="0"/>
    <n v="0"/>
    <n v="52.1"/>
    <n v="0"/>
    <n v="0"/>
    <n v="1172.8399999999999"/>
    <n v="0"/>
    <n v="0"/>
    <n v="965.11"/>
    <n v="1240.51"/>
    <n v="507.77"/>
    <n v="58.21"/>
    <n v="166.08"/>
    <n v="757.73"/>
    <n v="9.17"/>
    <n v="20.59"/>
    <n v="0"/>
    <n v="16.16"/>
    <n v="6.03"/>
  </r>
  <r>
    <n v="2035"/>
    <n v="1"/>
    <x v="45"/>
    <s v="01/31/2035"/>
    <s v="01/31/2035_24:00"/>
    <n v="920.96"/>
    <n v="4158.34"/>
    <n v="147.75"/>
    <n v="3207.33"/>
    <n v="7754.85"/>
    <n v="0"/>
    <n v="307.27"/>
    <n v="0"/>
    <n v="0"/>
    <n v="0"/>
    <n v="46.19"/>
    <n v="0"/>
    <n v="0"/>
    <n v="1298.71"/>
    <n v="0"/>
    <n v="0"/>
    <n v="935.32"/>
    <n v="1277.42"/>
    <n v="541.04999999999995"/>
    <n v="65.03"/>
    <n v="159.01"/>
    <n v="744.82"/>
    <n v="3.99"/>
    <n v="42.02"/>
    <n v="0"/>
    <n v="17.87"/>
    <n v="4.84"/>
  </r>
  <r>
    <n v="2035"/>
    <n v="2"/>
    <x v="45"/>
    <s v="02/28/2035"/>
    <s v="02/28/2035_24:00"/>
    <n v="802.94"/>
    <n v="7565.68"/>
    <n v="151.62"/>
    <n v="3495.95"/>
    <n v="10506.63"/>
    <n v="0"/>
    <n v="277.52999999999997"/>
    <n v="0"/>
    <n v="0"/>
    <n v="0"/>
    <n v="40.83"/>
    <n v="0"/>
    <n v="0"/>
    <n v="164.88"/>
    <n v="0"/>
    <n v="0"/>
    <n v="811.96"/>
    <n v="1192.81"/>
    <n v="512.49"/>
    <n v="50.23"/>
    <n v="138.02000000000001"/>
    <n v="707.99"/>
    <n v="0.69"/>
    <n v="45.75"/>
    <n v="0"/>
    <n v="15.11"/>
    <n v="4.3"/>
  </r>
  <r>
    <n v="2035"/>
    <n v="3"/>
    <x v="45"/>
    <s v="03/31/2035"/>
    <s v="03/31/2035_24:00"/>
    <n v="728.45"/>
    <n v="7061.16"/>
    <n v="151.77000000000001"/>
    <n v="3911.53"/>
    <n v="10446.67"/>
    <n v="0"/>
    <n v="307.27"/>
    <n v="0"/>
    <n v="0"/>
    <n v="0"/>
    <n v="51.55"/>
    <n v="0"/>
    <n v="0"/>
    <n v="70.47"/>
    <n v="0"/>
    <n v="0"/>
    <n v="894.98"/>
    <n v="1348.6"/>
    <n v="562.38"/>
    <n v="58.41"/>
    <n v="169.27"/>
    <n v="775.86"/>
    <n v="0.35"/>
    <n v="66.459999999999994"/>
    <n v="0"/>
    <n v="14.75"/>
    <n v="5.44"/>
  </r>
  <r>
    <n v="2035"/>
    <n v="4"/>
    <x v="45"/>
    <s v="04/30/2035"/>
    <s v="04/30/2035_24:00"/>
    <n v="7115.48"/>
    <n v="1604.87"/>
    <n v="82.65"/>
    <n v="2649.08"/>
    <n v="1677.84"/>
    <n v="0"/>
    <n v="297.36"/>
    <n v="0"/>
    <n v="0"/>
    <n v="0"/>
    <n v="73.88"/>
    <n v="0"/>
    <n v="0"/>
    <n v="4346.12"/>
    <n v="0"/>
    <n v="0"/>
    <n v="927.37"/>
    <n v="1356.59"/>
    <n v="562.30999999999995"/>
    <n v="70.150000000000006"/>
    <n v="235.34"/>
    <n v="855.54"/>
    <n v="10.25"/>
    <n v="69.819999999999993"/>
    <n v="0"/>
    <n v="21.88"/>
    <n v="8.41"/>
  </r>
  <r>
    <n v="2035"/>
    <n v="5"/>
    <x v="45"/>
    <s v="05/31/2035"/>
    <s v="05/31/2035_24:00"/>
    <n v="9088.92"/>
    <n v="1323.38"/>
    <n v="138.99"/>
    <n v="2169.46"/>
    <n v="1426.82"/>
    <n v="0"/>
    <n v="307.27"/>
    <n v="0"/>
    <n v="0"/>
    <n v="0"/>
    <n v="133.41"/>
    <n v="0"/>
    <n v="0"/>
    <n v="7068.27"/>
    <n v="0"/>
    <n v="0"/>
    <n v="1135.81"/>
    <n v="1442.39"/>
    <n v="603.05999999999995"/>
    <n v="76.7"/>
    <n v="255.09"/>
    <n v="969.54"/>
    <n v="37.54"/>
    <n v="25.95"/>
    <n v="0"/>
    <n v="32.700000000000003"/>
    <n v="18.5"/>
  </r>
  <r>
    <n v="2035"/>
    <n v="6"/>
    <x v="45"/>
    <s v="06/30/2035"/>
    <s v="06/30/2035_24:00"/>
    <n v="10796"/>
    <n v="2386.12"/>
    <n v="401.73"/>
    <n v="1375.57"/>
    <n v="1429.61"/>
    <n v="0"/>
    <n v="297.36"/>
    <n v="0"/>
    <n v="0"/>
    <n v="0"/>
    <n v="155.52000000000001"/>
    <n v="0"/>
    <n v="0"/>
    <n v="8838.77"/>
    <n v="0"/>
    <n v="0"/>
    <n v="1191.23"/>
    <n v="1395.45"/>
    <n v="603.71"/>
    <n v="96.55"/>
    <n v="303.54000000000002"/>
    <n v="1093.7"/>
    <n v="71.17"/>
    <n v="16.649999999999999"/>
    <n v="0"/>
    <n v="29.38"/>
    <n v="17.670000000000002"/>
  </r>
  <r>
    <n v="2035"/>
    <n v="7"/>
    <x v="45"/>
    <s v="07/31/2035"/>
    <s v="07/31/2035_24:00"/>
    <n v="9087.35"/>
    <n v="2500.8200000000002"/>
    <n v="710.41"/>
    <n v="1186"/>
    <n v="1486.12"/>
    <n v="0"/>
    <n v="307.27"/>
    <n v="0"/>
    <n v="0"/>
    <n v="0"/>
    <n v="181.39"/>
    <n v="0"/>
    <n v="0"/>
    <n v="7499.82"/>
    <n v="0"/>
    <n v="0"/>
    <n v="1220.17"/>
    <n v="1411.94"/>
    <n v="631.38"/>
    <n v="99.41"/>
    <n v="265.83"/>
    <n v="1244.95"/>
    <n v="112.51"/>
    <n v="10.19"/>
    <n v="0"/>
    <n v="29.81"/>
    <n v="19.5"/>
  </r>
  <r>
    <n v="2035"/>
    <n v="8"/>
    <x v="45"/>
    <s v="08/31/2035"/>
    <s v="08/31/2035_24:00"/>
    <n v="7595.35"/>
    <n v="2124.2800000000002"/>
    <n v="462.28"/>
    <n v="1242.78"/>
    <n v="1355.34"/>
    <n v="0"/>
    <n v="307.27"/>
    <n v="0"/>
    <n v="0"/>
    <n v="0"/>
    <n v="164.65"/>
    <n v="0"/>
    <n v="0"/>
    <n v="6128.65"/>
    <n v="0"/>
    <n v="0"/>
    <n v="1264.31"/>
    <n v="1355.41"/>
    <n v="627.07000000000005"/>
    <n v="54.31"/>
    <n v="227.68"/>
    <n v="1151.8699999999999"/>
    <n v="106.37"/>
    <n v="7.21"/>
    <n v="0"/>
    <n v="22.74"/>
    <n v="23.05"/>
  </r>
  <r>
    <n v="2035"/>
    <n v="9"/>
    <x v="45"/>
    <s v="09/30/2035"/>
    <s v="09/30/2035_24:00"/>
    <n v="5952.12"/>
    <n v="2404.34"/>
    <n v="305.91000000000003"/>
    <n v="1277.5999999999999"/>
    <n v="1053.94"/>
    <n v="0"/>
    <n v="297.36"/>
    <n v="0"/>
    <n v="0"/>
    <n v="0"/>
    <n v="131.91"/>
    <n v="0"/>
    <n v="0"/>
    <n v="3735.48"/>
    <n v="0"/>
    <n v="0"/>
    <n v="1121.94"/>
    <n v="1229.42"/>
    <n v="553.67999999999995"/>
    <n v="60.62"/>
    <n v="228.62"/>
    <n v="990.68"/>
    <n v="86.4"/>
    <n v="6.7"/>
    <n v="0"/>
    <n v="12.17"/>
    <n v="14.87"/>
  </r>
  <r>
    <n v="2035"/>
    <n v="10"/>
    <x v="46"/>
    <s v="10/31/2035"/>
    <s v="10/31/2035_24:00"/>
    <n v="5617.13"/>
    <n v="1832.89"/>
    <n v="248.45"/>
    <n v="1378.77"/>
    <n v="1487.99"/>
    <n v="0"/>
    <n v="307.27"/>
    <n v="0"/>
    <n v="0"/>
    <n v="0"/>
    <n v="89.14"/>
    <n v="0"/>
    <n v="0"/>
    <n v="4020.19"/>
    <n v="0"/>
    <n v="0"/>
    <n v="1078.5999999999999"/>
    <n v="1258.6300000000001"/>
    <n v="578.63"/>
    <n v="70.89"/>
    <n v="169.82"/>
    <n v="1016.82"/>
    <n v="45.42"/>
    <n v="12.11"/>
    <n v="0"/>
    <n v="21.24"/>
    <n v="10.92"/>
  </r>
  <r>
    <n v="2035"/>
    <n v="11"/>
    <x v="46"/>
    <s v="11/30/2035"/>
    <s v="11/30/2035_24:00"/>
    <n v="1552.72"/>
    <n v="2007.67"/>
    <n v="146.53"/>
    <n v="1844.3"/>
    <n v="3516.2"/>
    <n v="0"/>
    <n v="297.36"/>
    <n v="0"/>
    <n v="0"/>
    <n v="0"/>
    <n v="55.18"/>
    <n v="0"/>
    <n v="0"/>
    <n v="1275.9000000000001"/>
    <n v="0"/>
    <n v="0"/>
    <n v="936.39"/>
    <n v="1140.6600000000001"/>
    <n v="494.09"/>
    <n v="55.09"/>
    <n v="148.69999999999999"/>
    <n v="813.81"/>
    <n v="19.61"/>
    <n v="6.87"/>
    <n v="0"/>
    <n v="14.74"/>
    <n v="7.73"/>
  </r>
  <r>
    <n v="2035"/>
    <n v="12"/>
    <x v="46"/>
    <s v="12/31/2035"/>
    <s v="12/31/2035_24:00"/>
    <n v="365.79"/>
    <n v="13322.02"/>
    <n v="247.45"/>
    <n v="3753.5"/>
    <n v="17773.169999999998"/>
    <n v="0"/>
    <n v="307.27"/>
    <n v="0"/>
    <n v="0"/>
    <n v="0"/>
    <n v="52.1"/>
    <n v="0"/>
    <n v="0"/>
    <n v="1146.2"/>
    <n v="0"/>
    <n v="0"/>
    <n v="922.22"/>
    <n v="1233.46"/>
    <n v="551.64"/>
    <n v="67.92"/>
    <n v="139.13"/>
    <n v="790.56"/>
    <n v="7.66"/>
    <n v="28.6"/>
    <n v="0"/>
    <n v="18.14"/>
    <n v="6.03"/>
  </r>
  <r>
    <n v="2036"/>
    <n v="1"/>
    <x v="46"/>
    <s v="01/31/2036"/>
    <s v="01/31/2036_24:00"/>
    <n v="786.13"/>
    <n v="13152.14"/>
    <n v="183.84"/>
    <n v="4543.46"/>
    <n v="18092.560000000001"/>
    <n v="0"/>
    <n v="307.27"/>
    <n v="0"/>
    <n v="0"/>
    <n v="0"/>
    <n v="46.19"/>
    <n v="0"/>
    <n v="0"/>
    <n v="1214.6400000000001"/>
    <n v="0"/>
    <n v="0"/>
    <n v="937.55"/>
    <n v="1282.3499999999999"/>
    <n v="619.24"/>
    <n v="69.150000000000006"/>
    <n v="159.85"/>
    <n v="779.18"/>
    <n v="2.13"/>
    <n v="68.16"/>
    <n v="0"/>
    <n v="20.84"/>
    <n v="4.8499999999999996"/>
  </r>
  <r>
    <n v="2036"/>
    <n v="2"/>
    <x v="46"/>
    <s v="02/29/2036"/>
    <s v="02/29/2036_24:00"/>
    <n v="4574.28"/>
    <n v="1916.72"/>
    <n v="87.62"/>
    <n v="2937.21"/>
    <n v="2565.9699999999998"/>
    <n v="0"/>
    <n v="287.45"/>
    <n v="0"/>
    <n v="0"/>
    <n v="0"/>
    <n v="41.53"/>
    <n v="0"/>
    <n v="0"/>
    <n v="2265.98"/>
    <n v="0"/>
    <n v="0"/>
    <n v="947.51"/>
    <n v="1205.1300000000001"/>
    <n v="549.41"/>
    <n v="54.78"/>
    <n v="188.14"/>
    <n v="782.39"/>
    <n v="8.5299999999999994"/>
    <n v="68.680000000000007"/>
    <n v="0"/>
    <n v="15.16"/>
    <n v="4.38"/>
  </r>
  <r>
    <n v="2036"/>
    <n v="3"/>
    <x v="46"/>
    <s v="03/31/2036"/>
    <s v="03/31/2036_24:00"/>
    <n v="5192.0200000000004"/>
    <n v="1917.06"/>
    <n v="357.01"/>
    <n v="2051.67"/>
    <n v="1360.86"/>
    <n v="0"/>
    <n v="307.27"/>
    <n v="0"/>
    <n v="0"/>
    <n v="0"/>
    <n v="51.55"/>
    <n v="0"/>
    <n v="0"/>
    <n v="2630.64"/>
    <n v="0"/>
    <n v="0"/>
    <n v="963.73"/>
    <n v="1342.81"/>
    <n v="544.42999999999995"/>
    <n v="49.1"/>
    <n v="165.08"/>
    <n v="893.02"/>
    <n v="13.98"/>
    <n v="53.45"/>
    <n v="0.39"/>
    <n v="13.11"/>
    <n v="5.46"/>
  </r>
  <r>
    <n v="2036"/>
    <n v="4"/>
    <x v="46"/>
    <s v="04/30/2036"/>
    <s v="04/30/2036_24:00"/>
    <n v="4628.9399999999996"/>
    <n v="1618.67"/>
    <n v="186.76"/>
    <n v="2322.08"/>
    <n v="1788.53"/>
    <n v="0"/>
    <n v="297.36"/>
    <n v="0"/>
    <n v="0"/>
    <n v="0"/>
    <n v="73.88"/>
    <n v="0"/>
    <n v="0"/>
    <n v="2196.23"/>
    <n v="0"/>
    <n v="0"/>
    <n v="813.41"/>
    <n v="1274.8499999999999"/>
    <n v="501.65"/>
    <n v="64.08"/>
    <n v="137.22"/>
    <n v="895.7"/>
    <n v="1.24"/>
    <n v="28.98"/>
    <n v="0.22"/>
    <n v="20.399999999999999"/>
    <n v="8.2200000000000006"/>
  </r>
  <r>
    <n v="2036"/>
    <n v="5"/>
    <x v="46"/>
    <s v="05/31/2036"/>
    <s v="05/31/2036_24:00"/>
    <n v="6724.14"/>
    <n v="1035.55"/>
    <n v="148.97999999999999"/>
    <n v="2183.1"/>
    <n v="1784.27"/>
    <n v="0"/>
    <n v="307.27"/>
    <n v="0"/>
    <n v="0"/>
    <n v="0"/>
    <n v="133.41"/>
    <n v="0"/>
    <n v="0"/>
    <n v="5228.72"/>
    <n v="0"/>
    <n v="0"/>
    <n v="1022.88"/>
    <n v="1341.03"/>
    <n v="533.65"/>
    <n v="70.25"/>
    <n v="192.1"/>
    <n v="934.23"/>
    <n v="25.67"/>
    <n v="31.9"/>
    <n v="0"/>
    <n v="29.87"/>
    <n v="17.73"/>
  </r>
  <r>
    <n v="2036"/>
    <n v="6"/>
    <x v="46"/>
    <s v="06/30/2036"/>
    <s v="06/30/2036_24:00"/>
    <n v="9147.92"/>
    <n v="2336.5"/>
    <n v="738.78"/>
    <n v="1342.14"/>
    <n v="1533.46"/>
    <n v="0"/>
    <n v="297.36"/>
    <n v="0"/>
    <n v="0"/>
    <n v="0"/>
    <n v="155.52000000000001"/>
    <n v="0"/>
    <n v="0"/>
    <n v="7613.15"/>
    <n v="0"/>
    <n v="0"/>
    <n v="1106.9100000000001"/>
    <n v="1310.6500000000001"/>
    <n v="547.03"/>
    <n v="95.71"/>
    <n v="263.02999999999997"/>
    <n v="1083.33"/>
    <n v="55.36"/>
    <n v="19.14"/>
    <n v="0"/>
    <n v="27.8"/>
    <n v="16.93"/>
  </r>
  <r>
    <n v="2036"/>
    <n v="7"/>
    <x v="46"/>
    <s v="07/31/2036"/>
    <s v="07/31/2036_24:00"/>
    <n v="9391.48"/>
    <n v="2328.7800000000002"/>
    <n v="745.83"/>
    <n v="1061.1300000000001"/>
    <n v="1518.43"/>
    <n v="0"/>
    <n v="307.27"/>
    <n v="0"/>
    <n v="0"/>
    <n v="0"/>
    <n v="181.39"/>
    <n v="0"/>
    <n v="0"/>
    <n v="8360.36"/>
    <n v="0"/>
    <n v="0"/>
    <n v="1274.17"/>
    <n v="1354.27"/>
    <n v="604.17999999999995"/>
    <n v="96.55"/>
    <n v="270.83"/>
    <n v="1148.3800000000001"/>
    <n v="121.07"/>
    <n v="9.4600000000000009"/>
    <n v="0"/>
    <n v="30.47"/>
    <n v="25.28"/>
  </r>
  <r>
    <n v="2036"/>
    <n v="8"/>
    <x v="46"/>
    <s v="08/31/2036"/>
    <s v="08/31/2036_24:00"/>
    <n v="6443.08"/>
    <n v="1960.44"/>
    <n v="403.52"/>
    <n v="1153.07"/>
    <n v="1311.74"/>
    <n v="0"/>
    <n v="307.27"/>
    <n v="0"/>
    <n v="0"/>
    <n v="0"/>
    <n v="164.65"/>
    <n v="0"/>
    <n v="0"/>
    <n v="5204.4399999999996"/>
    <n v="0"/>
    <n v="0"/>
    <n v="1225.6199999999999"/>
    <n v="1273.3599999999999"/>
    <n v="580.55999999999995"/>
    <n v="60.1"/>
    <n v="221.65"/>
    <n v="1065.8"/>
    <n v="110.56"/>
    <n v="6.72"/>
    <n v="0"/>
    <n v="21.58"/>
    <n v="23.13"/>
  </r>
  <r>
    <n v="2036"/>
    <n v="9"/>
    <x v="46"/>
    <s v="09/30/2036"/>
    <s v="09/30/2036_24:00"/>
    <n v="6262.32"/>
    <n v="2401.41"/>
    <n v="470.31"/>
    <n v="991.38"/>
    <n v="1093.23"/>
    <n v="0"/>
    <n v="297.36"/>
    <n v="0"/>
    <n v="0"/>
    <n v="0"/>
    <n v="131.91"/>
    <n v="0"/>
    <n v="0"/>
    <n v="4616.9399999999996"/>
    <n v="0"/>
    <n v="0"/>
    <n v="1147.26"/>
    <n v="1188.28"/>
    <n v="528.67999999999995"/>
    <n v="61.75"/>
    <n v="228.8"/>
    <n v="1004.23"/>
    <n v="134.47"/>
    <n v="6.16"/>
    <n v="0"/>
    <n v="9.8699999999999992"/>
    <n v="14.3"/>
  </r>
  <r>
    <n v="2036"/>
    <n v="10"/>
    <x v="47"/>
    <s v="10/31/2036"/>
    <s v="10/31/2036_24:00"/>
    <n v="5735.58"/>
    <n v="1749.08"/>
    <n v="255.52"/>
    <n v="1180.51"/>
    <n v="1387.69"/>
    <n v="0"/>
    <n v="307.27"/>
    <n v="0"/>
    <n v="0"/>
    <n v="0"/>
    <n v="89.14"/>
    <n v="0"/>
    <n v="0"/>
    <n v="4507.17"/>
    <n v="0"/>
    <n v="0"/>
    <n v="1167.24"/>
    <n v="1175.05"/>
    <n v="552.5"/>
    <n v="69.78"/>
    <n v="168.57"/>
    <n v="1005.76"/>
    <n v="65.84"/>
    <n v="9.52"/>
    <n v="0"/>
    <n v="21.58"/>
    <n v="10.92"/>
  </r>
  <r>
    <n v="2036"/>
    <n v="11"/>
    <x v="47"/>
    <s v="11/30/2036"/>
    <s v="11/30/2036_24:00"/>
    <n v="1754.54"/>
    <n v="6415.11"/>
    <n v="315.48"/>
    <n v="1979.82"/>
    <n v="7785.05"/>
    <n v="0"/>
    <n v="297.36"/>
    <n v="0"/>
    <n v="0"/>
    <n v="0"/>
    <n v="55.18"/>
    <n v="0"/>
    <n v="0"/>
    <n v="1460.35"/>
    <n v="0"/>
    <n v="0"/>
    <n v="983.9"/>
    <n v="1095.67"/>
    <n v="472.15"/>
    <n v="59.92"/>
    <n v="137.05000000000001"/>
    <n v="788.9"/>
    <n v="27.93"/>
    <n v="6.12"/>
    <n v="0"/>
    <n v="15.02"/>
    <n v="7.73"/>
  </r>
  <r>
    <n v="2036"/>
    <n v="12"/>
    <x v="47"/>
    <s v="12/31/2036"/>
    <s v="12/31/2036_24:00"/>
    <n v="1175.98"/>
    <n v="5409.01"/>
    <n v="174.47"/>
    <n v="2593.17"/>
    <n v="7979.13"/>
    <n v="0"/>
    <n v="307.27"/>
    <n v="0"/>
    <n v="0"/>
    <n v="0"/>
    <n v="52.1"/>
    <n v="0"/>
    <n v="0"/>
    <n v="1282.82"/>
    <n v="0"/>
    <n v="0"/>
    <n v="969.63"/>
    <n v="1150.29"/>
    <n v="512.23"/>
    <n v="60.58"/>
    <n v="125.17"/>
    <n v="767.29"/>
    <n v="9.26"/>
    <n v="20.45"/>
    <n v="0"/>
    <n v="15.61"/>
    <n v="6.03"/>
  </r>
  <r>
    <n v="2037"/>
    <n v="1"/>
    <x v="47"/>
    <s v="01/31/2037"/>
    <s v="01/31/2037_24:00"/>
    <n v="842.98"/>
    <n v="5994.4"/>
    <n v="127.8"/>
    <n v="3104.23"/>
    <n v="9449.02"/>
    <n v="0"/>
    <n v="307.27"/>
    <n v="0"/>
    <n v="0"/>
    <n v="0"/>
    <n v="46.19"/>
    <n v="0"/>
    <n v="0"/>
    <n v="1249.4100000000001"/>
    <n v="0"/>
    <n v="0"/>
    <n v="950.18"/>
    <n v="1171.81"/>
    <n v="544.67999999999995"/>
    <n v="62.54"/>
    <n v="124.02"/>
    <n v="744.14"/>
    <n v="5.07"/>
    <n v="48.92"/>
    <n v="0"/>
    <n v="16.91"/>
    <n v="4.84"/>
  </r>
  <r>
    <n v="2037"/>
    <n v="2"/>
    <x v="47"/>
    <s v="02/28/2037"/>
    <s v="02/28/2037_24:00"/>
    <n v="2075.79"/>
    <n v="1908.34"/>
    <n v="220.66"/>
    <n v="1862.68"/>
    <n v="2045.51"/>
    <n v="0"/>
    <n v="277.52999999999997"/>
    <n v="0"/>
    <n v="0"/>
    <n v="0"/>
    <n v="40.83"/>
    <n v="0"/>
    <n v="0"/>
    <n v="423.67"/>
    <n v="0"/>
    <n v="0"/>
    <n v="845.94"/>
    <n v="1051.3"/>
    <n v="453.86"/>
    <n v="45.71"/>
    <n v="97.84"/>
    <n v="722.34"/>
    <n v="2.04"/>
    <n v="29.23"/>
    <n v="0"/>
    <n v="12.43"/>
    <n v="4.3099999999999996"/>
  </r>
  <r>
    <n v="2037"/>
    <n v="3"/>
    <x v="47"/>
    <s v="03/31/2037"/>
    <s v="03/31/2037_24:00"/>
    <n v="463.95"/>
    <n v="18661"/>
    <n v="327.18"/>
    <n v="4290.8"/>
    <n v="22435.13"/>
    <n v="0"/>
    <n v="307.27"/>
    <n v="0"/>
    <n v="0"/>
    <n v="0"/>
    <n v="51.55"/>
    <n v="0"/>
    <n v="0"/>
    <n v="25"/>
    <n v="0"/>
    <n v="0"/>
    <n v="875.48"/>
    <n v="1248.43"/>
    <n v="558.16999999999996"/>
    <n v="59.83"/>
    <n v="120.93"/>
    <n v="771.04"/>
    <n v="0.27"/>
    <n v="61.5"/>
    <n v="0"/>
    <n v="16.77"/>
    <n v="5.56"/>
  </r>
  <r>
    <n v="2037"/>
    <n v="4"/>
    <x v="47"/>
    <s v="04/30/2037"/>
    <s v="04/30/2037_24:00"/>
    <n v="4999.3100000000004"/>
    <n v="2382.5"/>
    <n v="80.739999999999995"/>
    <n v="3487.17"/>
    <n v="3099.43"/>
    <n v="0"/>
    <n v="297.36"/>
    <n v="0"/>
    <n v="0"/>
    <n v="0"/>
    <n v="73.88"/>
    <n v="0"/>
    <n v="0"/>
    <n v="2165.13"/>
    <n v="0"/>
    <n v="0"/>
    <n v="888.62"/>
    <n v="1211.44"/>
    <n v="551.59"/>
    <n v="55.16"/>
    <n v="186.79"/>
    <n v="763.61"/>
    <n v="0.17"/>
    <n v="83.72"/>
    <n v="0"/>
    <n v="19.78"/>
    <n v="9.3800000000000008"/>
  </r>
  <r>
    <n v="2037"/>
    <n v="5"/>
    <x v="47"/>
    <s v="05/31/2037"/>
    <s v="05/31/2037_24:00"/>
    <n v="8787.31"/>
    <n v="1752.58"/>
    <n v="302.3"/>
    <n v="1961.35"/>
    <n v="1515.34"/>
    <n v="0"/>
    <n v="307.27"/>
    <n v="0"/>
    <n v="0"/>
    <n v="0"/>
    <n v="133.41"/>
    <n v="0"/>
    <n v="0"/>
    <n v="7026.2"/>
    <n v="0"/>
    <n v="0"/>
    <n v="1233.3699999999999"/>
    <n v="1334.76"/>
    <n v="565.87"/>
    <n v="67.8"/>
    <n v="254.05"/>
    <n v="920.62"/>
    <n v="43.66"/>
    <n v="27.07"/>
    <n v="0"/>
    <n v="31.31"/>
    <n v="20.9"/>
  </r>
  <r>
    <n v="2037"/>
    <n v="6"/>
    <x v="47"/>
    <s v="06/30/2037"/>
    <s v="06/30/2037_24:00"/>
    <n v="9912.31"/>
    <n v="2677.42"/>
    <n v="579.5"/>
    <n v="1404.35"/>
    <n v="1451.3"/>
    <n v="0"/>
    <n v="297.36"/>
    <n v="0"/>
    <n v="0"/>
    <n v="0"/>
    <n v="155.52000000000001"/>
    <n v="0"/>
    <n v="0"/>
    <n v="8028.09"/>
    <n v="0"/>
    <n v="0"/>
    <n v="1205.19"/>
    <n v="1239.9100000000001"/>
    <n v="545.49"/>
    <n v="84.36"/>
    <n v="280.73"/>
    <n v="985.32"/>
    <n v="59.12"/>
    <n v="16.53"/>
    <n v="0"/>
    <n v="28.04"/>
    <n v="22.49"/>
  </r>
  <r>
    <n v="2037"/>
    <n v="7"/>
    <x v="47"/>
    <s v="07/31/2037"/>
    <s v="07/31/2037_24:00"/>
    <n v="8975.19"/>
    <n v="2857.35"/>
    <n v="1288.75"/>
    <n v="1029.22"/>
    <n v="1474.5"/>
    <n v="0"/>
    <n v="307.27"/>
    <n v="0"/>
    <n v="0"/>
    <n v="0"/>
    <n v="181.39"/>
    <n v="0"/>
    <n v="0"/>
    <n v="8128.02"/>
    <n v="0"/>
    <n v="0"/>
    <n v="1303.1300000000001"/>
    <n v="1301.1199999999999"/>
    <n v="584.67999999999995"/>
    <n v="83.32"/>
    <n v="291.13"/>
    <n v="1067.78"/>
    <n v="129.16"/>
    <n v="10.199999999999999"/>
    <n v="0"/>
    <n v="31.5"/>
    <n v="26.67"/>
  </r>
  <r>
    <n v="2037"/>
    <n v="8"/>
    <x v="47"/>
    <s v="08/31/2037"/>
    <s v="08/31/2037_24:00"/>
    <n v="6275.19"/>
    <n v="2145.12"/>
    <n v="494.48"/>
    <n v="1318.31"/>
    <n v="1325.44"/>
    <n v="0"/>
    <n v="307.27"/>
    <n v="0"/>
    <n v="0"/>
    <n v="0"/>
    <n v="164.65"/>
    <n v="0"/>
    <n v="0"/>
    <n v="5000.53"/>
    <n v="0"/>
    <n v="0"/>
    <n v="1327.65"/>
    <n v="1254.24"/>
    <n v="559.98"/>
    <n v="55.21"/>
    <n v="229.5"/>
    <n v="972.38"/>
    <n v="116.34"/>
    <n v="8.77"/>
    <n v="0"/>
    <n v="22.8"/>
    <n v="23.13"/>
  </r>
  <r>
    <n v="2037"/>
    <n v="9"/>
    <x v="47"/>
    <s v="09/30/2037"/>
    <s v="09/30/2037_24:00"/>
    <n v="4720.42"/>
    <n v="3019.45"/>
    <n v="425.73"/>
    <n v="1373.05"/>
    <n v="2193.36"/>
    <n v="0"/>
    <n v="297.36"/>
    <n v="0"/>
    <n v="0"/>
    <n v="0"/>
    <n v="131.91"/>
    <n v="0"/>
    <n v="0"/>
    <n v="3172.19"/>
    <n v="0"/>
    <n v="0"/>
    <n v="1098.93"/>
    <n v="1126.97"/>
    <n v="484.93"/>
    <n v="51.73"/>
    <n v="200.55"/>
    <n v="849.51"/>
    <n v="68.67"/>
    <n v="6.1"/>
    <n v="0.42"/>
    <n v="8.3000000000000007"/>
    <n v="14.96"/>
  </r>
  <r>
    <n v="2037"/>
    <n v="10"/>
    <x v="48"/>
    <s v="10/31/2037"/>
    <s v="10/31/2037_24:00"/>
    <n v="2879.9"/>
    <n v="3072.02"/>
    <n v="269.45"/>
    <n v="1773.78"/>
    <n v="4232.99"/>
    <n v="0"/>
    <n v="307.27"/>
    <n v="0"/>
    <n v="0"/>
    <n v="0"/>
    <n v="89.14"/>
    <n v="0"/>
    <n v="0"/>
    <n v="2631.89"/>
    <n v="0"/>
    <n v="0"/>
    <n v="1088.56"/>
    <n v="1115.1199999999999"/>
    <n v="479.57"/>
    <n v="69.61"/>
    <n v="144.38999999999999"/>
    <n v="816.83"/>
    <n v="27.69"/>
    <n v="7.93"/>
    <n v="0"/>
    <n v="20.88"/>
    <n v="10.92"/>
  </r>
  <r>
    <n v="2037"/>
    <n v="11"/>
    <x v="48"/>
    <s v="11/30/2037"/>
    <s v="11/30/2037_24:00"/>
    <n v="2112.86"/>
    <n v="1409.51"/>
    <n v="146.56"/>
    <n v="1711.91"/>
    <n v="2740.59"/>
    <n v="0"/>
    <n v="297.36"/>
    <n v="0"/>
    <n v="0"/>
    <n v="0"/>
    <n v="55.18"/>
    <n v="0"/>
    <n v="0"/>
    <n v="2018.47"/>
    <n v="0"/>
    <n v="0"/>
    <n v="987.88"/>
    <n v="1083.5999999999999"/>
    <n v="463.33"/>
    <n v="55.95"/>
    <n v="162.58000000000001"/>
    <n v="669.97"/>
    <n v="15.68"/>
    <n v="9.92"/>
    <n v="0"/>
    <n v="14.96"/>
    <n v="7.73"/>
  </r>
  <r>
    <n v="2037"/>
    <n v="12"/>
    <x v="48"/>
    <s v="12/31/2037"/>
    <s v="12/31/2037_24:00"/>
    <n v="3373.02"/>
    <n v="1884.94"/>
    <n v="503.81"/>
    <n v="1101.82"/>
    <n v="1935.21"/>
    <n v="0"/>
    <n v="307.27"/>
    <n v="0"/>
    <n v="0"/>
    <n v="0"/>
    <n v="52.1"/>
    <n v="0"/>
    <n v="0"/>
    <n v="2893.56"/>
    <n v="0"/>
    <n v="0"/>
    <n v="1043.5"/>
    <n v="1099.02"/>
    <n v="478.8"/>
    <n v="57.16"/>
    <n v="147.82"/>
    <n v="807.45"/>
    <n v="29.73"/>
    <n v="7.72"/>
    <n v="0.09"/>
    <n v="13.66"/>
    <n v="6.03"/>
  </r>
  <r>
    <n v="2038"/>
    <n v="1"/>
    <x v="48"/>
    <s v="01/31/2038"/>
    <s v="01/31/2038_24:00"/>
    <n v="1482.76"/>
    <n v="8948.2999999999993"/>
    <n v="271.95999999999998"/>
    <n v="3466.94"/>
    <n v="11973.72"/>
    <n v="0"/>
    <n v="307.27"/>
    <n v="0"/>
    <n v="0"/>
    <n v="0"/>
    <n v="46.19"/>
    <n v="0"/>
    <n v="0"/>
    <n v="1232.26"/>
    <n v="0"/>
    <n v="0"/>
    <n v="937.9"/>
    <n v="1151.8900000000001"/>
    <n v="479.08"/>
    <n v="71.45"/>
    <n v="127.26"/>
    <n v="714.36"/>
    <n v="11.2"/>
    <n v="31.21"/>
    <n v="0"/>
    <n v="16.100000000000001"/>
    <n v="4.84"/>
  </r>
  <r>
    <n v="2038"/>
    <n v="2"/>
    <x v="48"/>
    <s v="02/28/2038"/>
    <s v="02/28/2038_24:00"/>
    <n v="548.54"/>
    <n v="4841.28"/>
    <n v="162.68"/>
    <n v="2674.65"/>
    <n v="7041.12"/>
    <n v="0"/>
    <n v="277.52999999999997"/>
    <n v="0"/>
    <n v="0"/>
    <n v="0"/>
    <n v="40.83"/>
    <n v="0"/>
    <n v="0"/>
    <n v="163.01"/>
    <n v="0"/>
    <n v="0"/>
    <n v="832.86"/>
    <n v="1038.83"/>
    <n v="455.87"/>
    <n v="44.3"/>
    <n v="107.71"/>
    <n v="639.26"/>
    <n v="0.56999999999999995"/>
    <n v="48.56"/>
    <n v="0"/>
    <n v="13.41"/>
    <n v="4.42"/>
  </r>
  <r>
    <n v="2038"/>
    <n v="3"/>
    <x v="48"/>
    <s v="03/31/2038"/>
    <s v="03/31/2038_24:00"/>
    <n v="2205.58"/>
    <n v="3151.39"/>
    <n v="238.49"/>
    <n v="2303.8200000000002"/>
    <n v="4394.4799999999996"/>
    <n v="0"/>
    <n v="307.27"/>
    <n v="0"/>
    <n v="0"/>
    <n v="0"/>
    <n v="51.55"/>
    <n v="0"/>
    <n v="0"/>
    <n v="1268.68"/>
    <n v="0"/>
    <n v="0"/>
    <n v="925.38"/>
    <n v="1159.83"/>
    <n v="494.84"/>
    <n v="51.32"/>
    <n v="123.6"/>
    <n v="727.15"/>
    <n v="0.26"/>
    <n v="61.17"/>
    <n v="0"/>
    <n v="12.65"/>
    <n v="5.44"/>
  </r>
  <r>
    <n v="2038"/>
    <n v="4"/>
    <x v="48"/>
    <s v="04/30/2038"/>
    <s v="04/30/2038_24:00"/>
    <n v="6328.76"/>
    <n v="1894.3"/>
    <n v="436.7"/>
    <n v="1500.34"/>
    <n v="1107.07"/>
    <n v="0"/>
    <n v="297.36"/>
    <n v="0"/>
    <n v="0"/>
    <n v="0"/>
    <n v="73.88"/>
    <n v="0"/>
    <n v="0"/>
    <n v="4312.63"/>
    <n v="0"/>
    <n v="0"/>
    <n v="954.93"/>
    <n v="1210.43"/>
    <n v="478.37"/>
    <n v="62.23"/>
    <n v="196.31"/>
    <n v="866.75"/>
    <n v="27.32"/>
    <n v="26.29"/>
    <n v="0.43"/>
    <n v="19.920000000000002"/>
    <n v="8.24"/>
  </r>
  <r>
    <n v="2038"/>
    <n v="5"/>
    <x v="48"/>
    <s v="05/31/2038"/>
    <s v="05/31/2038_24:00"/>
    <n v="6238.56"/>
    <n v="2264.27"/>
    <n v="330.49"/>
    <n v="1953.09"/>
    <n v="2568.5500000000002"/>
    <n v="0"/>
    <n v="307.27"/>
    <n v="0"/>
    <n v="0"/>
    <n v="0"/>
    <n v="133.41"/>
    <n v="0"/>
    <n v="0"/>
    <n v="4779.6099999999997"/>
    <n v="0"/>
    <n v="0"/>
    <n v="1029.77"/>
    <n v="1231.3399999999999"/>
    <n v="510.9"/>
    <n v="73.739999999999995"/>
    <n v="170.82"/>
    <n v="940.47"/>
    <n v="18.07"/>
    <n v="18.440000000000001"/>
    <n v="0"/>
    <n v="28.3"/>
    <n v="18.559999999999999"/>
  </r>
  <r>
    <n v="2038"/>
    <n v="6"/>
    <x v="48"/>
    <s v="06/30/2038"/>
    <s v="06/30/2038_24:00"/>
    <n v="7679.54"/>
    <n v="1792.8"/>
    <n v="169.6"/>
    <n v="1671.35"/>
    <n v="2568.48"/>
    <n v="0"/>
    <n v="297.36"/>
    <n v="0"/>
    <n v="0"/>
    <n v="0"/>
    <n v="155.52000000000001"/>
    <n v="0"/>
    <n v="0"/>
    <n v="7167.79"/>
    <n v="0"/>
    <n v="0"/>
    <n v="1119.8800000000001"/>
    <n v="1180.56"/>
    <n v="506.76"/>
    <n v="80.900000000000006"/>
    <n v="269.89999999999998"/>
    <n v="837.35"/>
    <n v="35.43"/>
    <n v="19.77"/>
    <n v="0"/>
    <n v="28.79"/>
    <n v="23.15"/>
  </r>
  <r>
    <n v="2038"/>
    <n v="7"/>
    <x v="48"/>
    <s v="07/31/2038"/>
    <s v="07/31/2038_24:00"/>
    <n v="8713.98"/>
    <n v="2358.21"/>
    <n v="808.6"/>
    <n v="938.27"/>
    <n v="1520.12"/>
    <n v="0"/>
    <n v="307.27"/>
    <n v="0"/>
    <n v="0"/>
    <n v="0"/>
    <n v="181.39"/>
    <n v="0"/>
    <n v="0"/>
    <n v="8066.73"/>
    <n v="0"/>
    <n v="0"/>
    <n v="1327.44"/>
    <n v="1279.52"/>
    <n v="557.16"/>
    <n v="88.01"/>
    <n v="286.23"/>
    <n v="1013.13"/>
    <n v="101.37"/>
    <n v="6.8"/>
    <n v="0"/>
    <n v="31.01"/>
    <n v="21.88"/>
  </r>
  <r>
    <n v="2038"/>
    <n v="8"/>
    <x v="48"/>
    <s v="08/31/2038"/>
    <s v="08/31/2038_24:00"/>
    <n v="6291.59"/>
    <n v="2407.9899999999998"/>
    <n v="878.53"/>
    <n v="1124.7"/>
    <n v="1365.85"/>
    <n v="0"/>
    <n v="307.27"/>
    <n v="0"/>
    <n v="0"/>
    <n v="0"/>
    <n v="164.65"/>
    <n v="0"/>
    <n v="0"/>
    <n v="5265.17"/>
    <n v="0"/>
    <n v="0"/>
    <n v="1283.67"/>
    <n v="1212.82"/>
    <n v="544.97"/>
    <n v="63.56"/>
    <n v="222.82"/>
    <n v="1047.67"/>
    <n v="114.51"/>
    <n v="6.56"/>
    <n v="0"/>
    <n v="24.45"/>
    <n v="20.94"/>
  </r>
  <r>
    <n v="2038"/>
    <n v="9"/>
    <x v="48"/>
    <s v="09/30/2038"/>
    <s v="09/30/2038_24:00"/>
    <n v="5797.99"/>
    <n v="2282.09"/>
    <n v="342.66"/>
    <n v="926.17"/>
    <n v="1077.1500000000001"/>
    <n v="0"/>
    <n v="297.36"/>
    <n v="0"/>
    <n v="0"/>
    <n v="0"/>
    <n v="131.91"/>
    <n v="0"/>
    <n v="0"/>
    <n v="4351.63"/>
    <n v="0"/>
    <n v="0"/>
    <n v="1186.6199999999999"/>
    <n v="1102.6500000000001"/>
    <n v="481.59"/>
    <n v="60.69"/>
    <n v="205.91"/>
    <n v="837.82"/>
    <n v="66.739999999999995"/>
    <n v="5.66"/>
    <n v="0.39"/>
    <n v="6.71"/>
    <n v="14.89"/>
  </r>
  <r>
    <n v="2038"/>
    <n v="10"/>
    <x v="49"/>
    <s v="10/31/2038"/>
    <s v="10/31/2038_24:00"/>
    <n v="5498.31"/>
    <n v="1783.68"/>
    <n v="362.32"/>
    <n v="923.2"/>
    <n v="1435.13"/>
    <n v="0"/>
    <n v="307.27"/>
    <n v="0"/>
    <n v="0"/>
    <n v="0"/>
    <n v="89.14"/>
    <n v="0"/>
    <n v="0"/>
    <n v="4709.28"/>
    <n v="0"/>
    <n v="0"/>
    <n v="1126.1300000000001"/>
    <n v="1150.8499999999999"/>
    <n v="505.18"/>
    <n v="69.98"/>
    <n v="187"/>
    <n v="899.83"/>
    <n v="65.59"/>
    <n v="9.33"/>
    <n v="0.31"/>
    <n v="19.29"/>
    <n v="10.93"/>
  </r>
  <r>
    <n v="2038"/>
    <n v="11"/>
    <x v="49"/>
    <s v="11/30/2038"/>
    <s v="11/30/2038_24:00"/>
    <n v="3014.65"/>
    <n v="1441.7"/>
    <n v="255.4"/>
    <n v="948.08"/>
    <n v="1567.5"/>
    <n v="0"/>
    <n v="297.36"/>
    <n v="0"/>
    <n v="0"/>
    <n v="0"/>
    <n v="55.18"/>
    <n v="0"/>
    <n v="0"/>
    <n v="2603.39"/>
    <n v="0"/>
    <n v="0"/>
    <n v="1040.3800000000001"/>
    <n v="1015.37"/>
    <n v="451.18"/>
    <n v="59.3"/>
    <n v="149.13999999999999"/>
    <n v="761.63"/>
    <n v="27.22"/>
    <n v="6.13"/>
    <n v="0"/>
    <n v="14.68"/>
    <n v="7.73"/>
  </r>
  <r>
    <n v="2038"/>
    <n v="12"/>
    <x v="49"/>
    <s v="12/31/2038"/>
    <s v="12/31/2038_24:00"/>
    <n v="2053.81"/>
    <n v="2504.81"/>
    <n v="700.63"/>
    <n v="1137.31"/>
    <n v="2424.7600000000002"/>
    <n v="0"/>
    <n v="307.27"/>
    <n v="0"/>
    <n v="0"/>
    <n v="0"/>
    <n v="52.1"/>
    <n v="0"/>
    <n v="0"/>
    <n v="1599.24"/>
    <n v="0"/>
    <n v="0"/>
    <n v="977.9"/>
    <n v="1039.1600000000001"/>
    <n v="443.84"/>
    <n v="54.94"/>
    <n v="119.71"/>
    <n v="749.64"/>
    <n v="30.51"/>
    <n v="5.91"/>
    <n v="0.03"/>
    <n v="13.54"/>
    <n v="6.03"/>
  </r>
  <r>
    <n v="2039"/>
    <n v="1"/>
    <x v="49"/>
    <s v="01/31/2039"/>
    <s v="01/31/2039_24:00"/>
    <n v="3073.72"/>
    <n v="1033.26"/>
    <n v="133.76"/>
    <n v="1540.22"/>
    <n v="2062.62"/>
    <n v="0"/>
    <n v="307.27"/>
    <n v="0"/>
    <n v="0"/>
    <n v="0"/>
    <n v="50.48"/>
    <n v="0"/>
    <n v="0"/>
    <n v="2707.16"/>
    <n v="0"/>
    <n v="0"/>
    <n v="971.07"/>
    <n v="1074.47"/>
    <n v="447.9"/>
    <n v="62.88"/>
    <n v="135.44"/>
    <n v="723.05"/>
    <n v="11.67"/>
    <n v="34.21"/>
    <n v="0.1"/>
    <n v="13.48"/>
    <n v="5.32"/>
  </r>
  <r>
    <n v="2039"/>
    <n v="2"/>
    <x v="49"/>
    <s v="02/28/2039"/>
    <s v="02/28/2039_24:00"/>
    <n v="1310.29"/>
    <n v="3001.25"/>
    <n v="153.58000000000001"/>
    <n v="1487.03"/>
    <n v="3700.31"/>
    <n v="0"/>
    <n v="277.52999999999997"/>
    <n v="0"/>
    <n v="0"/>
    <n v="0"/>
    <n v="41.95"/>
    <n v="0"/>
    <n v="0"/>
    <n v="585.5"/>
    <n v="0"/>
    <n v="0"/>
    <n v="825.4"/>
    <n v="960.21"/>
    <n v="395.32"/>
    <n v="42.84"/>
    <n v="88.59"/>
    <n v="669.08"/>
    <n v="0.81"/>
    <n v="33.18"/>
    <n v="0"/>
    <n v="10.27"/>
    <n v="4.43"/>
  </r>
  <r>
    <n v="2039"/>
    <n v="3"/>
    <x v="49"/>
    <s v="03/31/2039"/>
    <s v="03/31/2039_24:00"/>
    <n v="543.92999999999995"/>
    <n v="27443.94"/>
    <n v="381.31"/>
    <n v="4625.63"/>
    <n v="31275.45"/>
    <n v="0"/>
    <n v="307.27"/>
    <n v="0"/>
    <n v="0"/>
    <n v="0"/>
    <n v="54.48"/>
    <n v="0"/>
    <n v="0"/>
    <n v="25"/>
    <n v="0"/>
    <n v="0"/>
    <n v="903.41"/>
    <n v="1128.04"/>
    <n v="514.13"/>
    <n v="68.61"/>
    <n v="95.97"/>
    <n v="729.47"/>
    <n v="1.36"/>
    <n v="33.36"/>
    <n v="0"/>
    <n v="17.510000000000002"/>
    <n v="5.75"/>
  </r>
  <r>
    <n v="2039"/>
    <n v="4"/>
    <x v="49"/>
    <s v="04/30/2039"/>
    <s v="04/30/2039_24:00"/>
    <n v="4743.46"/>
    <n v="3708.88"/>
    <n v="88.34"/>
    <n v="3434.68"/>
    <n v="4423.6400000000003"/>
    <n v="0"/>
    <n v="297.36"/>
    <n v="0"/>
    <n v="0"/>
    <n v="0"/>
    <n v="70.8"/>
    <n v="0"/>
    <n v="0"/>
    <n v="2167.4"/>
    <n v="0"/>
    <n v="0"/>
    <n v="959.22"/>
    <n v="1146.1199999999999"/>
    <n v="572.89"/>
    <n v="53.69"/>
    <n v="168.51"/>
    <n v="712"/>
    <n v="0.65"/>
    <n v="77.11"/>
    <n v="0.34"/>
    <n v="17.03"/>
    <n v="8.2799999999999994"/>
  </r>
  <r>
    <n v="2039"/>
    <n v="5"/>
    <x v="49"/>
    <s v="05/31/2039"/>
    <s v="05/31/2039_24:00"/>
    <n v="7176.49"/>
    <n v="1651.1"/>
    <n v="181.06"/>
    <n v="1924.72"/>
    <n v="1880.85"/>
    <n v="0"/>
    <n v="307.27"/>
    <n v="0"/>
    <n v="0"/>
    <n v="0"/>
    <n v="137.94"/>
    <n v="0"/>
    <n v="0"/>
    <n v="5849.14"/>
    <n v="0"/>
    <n v="0"/>
    <n v="1192.02"/>
    <n v="1192.8499999999999"/>
    <n v="541.79999999999995"/>
    <n v="65.3"/>
    <n v="220.91"/>
    <n v="910.87"/>
    <n v="31.04"/>
    <n v="28.23"/>
    <n v="0"/>
    <n v="27.79"/>
    <n v="19.38"/>
  </r>
  <r>
    <n v="2039"/>
    <n v="6"/>
    <x v="49"/>
    <s v="06/30/2039"/>
    <s v="06/30/2039_24:00"/>
    <n v="9639.2800000000007"/>
    <n v="2370.16"/>
    <n v="407.67"/>
    <n v="1132.96"/>
    <n v="1701.03"/>
    <n v="0"/>
    <n v="297.36"/>
    <n v="0"/>
    <n v="0"/>
    <n v="0"/>
    <n v="155"/>
    <n v="0"/>
    <n v="0"/>
    <n v="8456.26"/>
    <n v="0"/>
    <n v="0"/>
    <n v="1222.44"/>
    <n v="1235.4000000000001"/>
    <n v="539.01"/>
    <n v="77.45"/>
    <n v="289.75"/>
    <n v="1005.09"/>
    <n v="83.4"/>
    <n v="8.9600000000000009"/>
    <n v="0.04"/>
    <n v="28.97"/>
    <n v="19.7"/>
  </r>
  <r>
    <n v="2039"/>
    <n v="7"/>
    <x v="49"/>
    <s v="07/31/2039"/>
    <s v="07/31/2039_24:00"/>
    <n v="8623.77"/>
    <n v="1925.56"/>
    <n v="425.64"/>
    <n v="1151.3599999999999"/>
    <n v="1680.89"/>
    <n v="0"/>
    <n v="307.27"/>
    <n v="0"/>
    <n v="0"/>
    <n v="0"/>
    <n v="181.81"/>
    <n v="0"/>
    <n v="0"/>
    <n v="7905.58"/>
    <n v="0"/>
    <n v="0"/>
    <n v="1293.97"/>
    <n v="1256.72"/>
    <n v="559.41999999999996"/>
    <n v="76.900000000000006"/>
    <n v="276.38"/>
    <n v="1073.19"/>
    <n v="101.28"/>
    <n v="5.97"/>
    <n v="0"/>
    <n v="30.83"/>
    <n v="24.31"/>
  </r>
  <r>
    <n v="2039"/>
    <n v="8"/>
    <x v="49"/>
    <s v="08/31/2039"/>
    <s v="08/31/2039_24:00"/>
    <n v="6352.57"/>
    <n v="1999.21"/>
    <n v="398.22"/>
    <n v="938.39"/>
    <n v="1499.82"/>
    <n v="0"/>
    <n v="307.27"/>
    <n v="0"/>
    <n v="0"/>
    <n v="0"/>
    <n v="161.69999999999999"/>
    <n v="0"/>
    <n v="0"/>
    <n v="5367.6"/>
    <n v="0"/>
    <n v="0"/>
    <n v="1258"/>
    <n v="1246.74"/>
    <n v="544.30999999999995"/>
    <n v="55.88"/>
    <n v="159.99"/>
    <n v="1114.74"/>
    <n v="97.14"/>
    <n v="6.58"/>
    <n v="0.19"/>
    <n v="27.29"/>
    <n v="22.78"/>
  </r>
  <r>
    <n v="2039"/>
    <n v="9"/>
    <x v="49"/>
    <s v="09/30/2039"/>
    <s v="09/30/2039_24:00"/>
    <n v="6245.98"/>
    <n v="2591.0300000000002"/>
    <n v="633"/>
    <n v="784.64"/>
    <n v="1300.97"/>
    <n v="0"/>
    <n v="297.36"/>
    <n v="0"/>
    <n v="0"/>
    <n v="0"/>
    <n v="131.71"/>
    <n v="0"/>
    <n v="0"/>
    <n v="4925.28"/>
    <n v="0"/>
    <n v="0"/>
    <n v="1082.6600000000001"/>
    <n v="1159.28"/>
    <n v="486.65"/>
    <n v="50.04"/>
    <n v="207.56"/>
    <n v="922.81"/>
    <n v="83.88"/>
    <n v="11.84"/>
    <n v="0.93"/>
    <n v="9.57"/>
    <n v="16.22"/>
  </r>
  <r>
    <n v="2039"/>
    <n v="10"/>
    <x v="50"/>
    <s v="10/31/2039"/>
    <s v="10/31/2039_24:00"/>
    <n v="5885.25"/>
    <n v="2185.7600000000002"/>
    <n v="532.11"/>
    <n v="877.64"/>
    <n v="2003.84"/>
    <n v="0"/>
    <n v="307.27"/>
    <n v="0"/>
    <n v="0"/>
    <n v="0"/>
    <n v="88.53"/>
    <n v="0"/>
    <n v="0"/>
    <n v="5095.6899999999996"/>
    <n v="0"/>
    <n v="0"/>
    <n v="1001.34"/>
    <n v="1243.2"/>
    <n v="499.36"/>
    <n v="62.02"/>
    <n v="169.56"/>
    <n v="1045.8399999999999"/>
    <n v="64.290000000000006"/>
    <n v="11.5"/>
    <n v="0"/>
    <n v="17.579999999999998"/>
    <n v="12.32"/>
  </r>
  <r>
    <n v="2039"/>
    <n v="11"/>
    <x v="50"/>
    <s v="11/30/2039"/>
    <s v="11/30/2039_24:00"/>
    <n v="2831.83"/>
    <n v="1301.4000000000001"/>
    <n v="244.6"/>
    <n v="908.15"/>
    <n v="1620.58"/>
    <n v="0"/>
    <n v="297.36"/>
    <n v="0"/>
    <n v="0"/>
    <n v="0"/>
    <n v="55.79"/>
    <n v="0"/>
    <n v="0"/>
    <n v="2202.71"/>
    <n v="0"/>
    <n v="0"/>
    <n v="893.15"/>
    <n v="1115.6400000000001"/>
    <n v="437.88"/>
    <n v="53"/>
    <n v="108.87"/>
    <n v="907.76"/>
    <n v="25.33"/>
    <n v="9.35"/>
    <n v="0.23"/>
    <n v="10.53"/>
    <n v="7.09"/>
  </r>
  <r>
    <n v="2039"/>
    <n v="12"/>
    <x v="50"/>
    <s v="12/31/2039"/>
    <s v="12/31/2039_24:00"/>
    <n v="2316.0100000000002"/>
    <n v="2475.94"/>
    <n v="455.84"/>
    <n v="1015.06"/>
    <n v="3172.17"/>
    <n v="0"/>
    <n v="307.27"/>
    <n v="0"/>
    <n v="0"/>
    <n v="0"/>
    <n v="51.61"/>
    <n v="0"/>
    <n v="0"/>
    <n v="2223.86"/>
    <n v="0"/>
    <n v="0"/>
    <n v="910.34"/>
    <n v="1127.46"/>
    <n v="441"/>
    <n v="53.56"/>
    <n v="134.19"/>
    <n v="895.56"/>
    <n v="25.92"/>
    <n v="5.82"/>
    <n v="0"/>
    <n v="10.77"/>
    <n v="6.34"/>
  </r>
  <r>
    <n v="2040"/>
    <n v="1"/>
    <x v="50"/>
    <s v="01/31/2040"/>
    <s v="01/31/2040_24:00"/>
    <n v="585.14"/>
    <n v="6324.95"/>
    <n v="142.52000000000001"/>
    <n v="2241.46"/>
    <n v="9350.15"/>
    <n v="0"/>
    <n v="307.27"/>
    <n v="0"/>
    <n v="0"/>
    <n v="0"/>
    <n v="50.48"/>
    <n v="0"/>
    <n v="0"/>
    <n v="1182.6199999999999"/>
    <n v="0"/>
    <n v="0"/>
    <n v="861.91"/>
    <n v="1146.69"/>
    <n v="437.7"/>
    <n v="61.76"/>
    <n v="107.09"/>
    <n v="843.8"/>
    <n v="4.4400000000000004"/>
    <n v="24.46"/>
    <n v="0"/>
    <n v="15.64"/>
    <n v="5.31"/>
  </r>
  <r>
    <n v="2040"/>
    <n v="2"/>
    <x v="50"/>
    <s v="02/29/2040"/>
    <s v="02/29/2040_24:00"/>
    <n v="890.35"/>
    <n v="19741.490000000002"/>
    <n v="282.5"/>
    <n v="3521.78"/>
    <n v="22665.79"/>
    <n v="0"/>
    <n v="287.45"/>
    <n v="0"/>
    <n v="0"/>
    <n v="0"/>
    <n v="44.48"/>
    <n v="0"/>
    <n v="0"/>
    <n v="182.92"/>
    <n v="0"/>
    <n v="0"/>
    <n v="785.36"/>
    <n v="1141.55"/>
    <n v="462.24"/>
    <n v="59.98"/>
    <n v="96.65"/>
    <n v="808.97"/>
    <n v="1.23"/>
    <n v="37.72"/>
    <n v="0"/>
    <n v="16.96"/>
    <n v="4.6900000000000004"/>
  </r>
  <r>
    <n v="2040"/>
    <n v="3"/>
    <x v="50"/>
    <s v="03/31/2040"/>
    <s v="03/31/2040_24:00"/>
    <n v="1046.67"/>
    <n v="8752.36"/>
    <n v="154.11000000000001"/>
    <n v="3741.18"/>
    <n v="11531.03"/>
    <n v="0"/>
    <n v="307.27"/>
    <n v="0"/>
    <n v="0"/>
    <n v="0"/>
    <n v="54.48"/>
    <n v="0"/>
    <n v="0"/>
    <n v="28.93"/>
    <n v="0"/>
    <n v="0"/>
    <n v="909.89"/>
    <n v="1189.3900000000001"/>
    <n v="519.6"/>
    <n v="51.62"/>
    <n v="121.09"/>
    <n v="800.95"/>
    <n v="0.34"/>
    <n v="59.18"/>
    <n v="0"/>
    <n v="15.11"/>
    <n v="5.76"/>
  </r>
  <r>
    <n v="2040"/>
    <n v="4"/>
    <x v="50"/>
    <s v="04/30/2040"/>
    <s v="04/30/2040_24:00"/>
    <n v="4257.55"/>
    <n v="2042.46"/>
    <n v="122.59"/>
    <n v="2683.93"/>
    <n v="3025.26"/>
    <n v="0"/>
    <n v="297.36"/>
    <n v="0"/>
    <n v="0"/>
    <n v="0"/>
    <n v="70.8"/>
    <n v="0"/>
    <n v="0"/>
    <n v="2525.1"/>
    <n v="0"/>
    <n v="0"/>
    <n v="951.22"/>
    <n v="1145.3900000000001"/>
    <n v="468.17"/>
    <n v="57.08"/>
    <n v="164.52"/>
    <n v="821.38"/>
    <n v="2.66"/>
    <n v="57.76"/>
    <n v="0"/>
    <n v="18.77"/>
    <n v="8.26"/>
  </r>
  <r>
    <n v="2040"/>
    <n v="5"/>
    <x v="50"/>
    <s v="05/31/2040"/>
    <s v="05/31/2040_24:00"/>
    <n v="9653.89"/>
    <n v="2195.25"/>
    <n v="305.29000000000002"/>
    <n v="1281.26"/>
    <n v="1798.72"/>
    <n v="0"/>
    <n v="307.27"/>
    <n v="0"/>
    <n v="0"/>
    <n v="0"/>
    <n v="137.94"/>
    <n v="0"/>
    <n v="0"/>
    <n v="8271.57"/>
    <n v="0"/>
    <n v="0"/>
    <n v="1221.94"/>
    <n v="1320.01"/>
    <n v="534"/>
    <n v="63.54"/>
    <n v="250.2"/>
    <n v="1058.21"/>
    <n v="54.5"/>
    <n v="21.97"/>
    <n v="0"/>
    <n v="31.3"/>
    <n v="20.64"/>
  </r>
  <r>
    <n v="2040"/>
    <n v="6"/>
    <x v="50"/>
    <s v="06/30/2040"/>
    <s v="06/30/2040_24:00"/>
    <n v="9460.57"/>
    <n v="2356.71"/>
    <n v="387.64"/>
    <n v="1152.27"/>
    <n v="1638.5"/>
    <n v="0"/>
    <n v="297.36"/>
    <n v="0"/>
    <n v="0"/>
    <n v="0"/>
    <n v="155"/>
    <n v="0"/>
    <n v="0"/>
    <n v="8001.38"/>
    <n v="0"/>
    <n v="0"/>
    <n v="1204.76"/>
    <n v="1312.23"/>
    <n v="512.54"/>
    <n v="70.209999999999994"/>
    <n v="274.83"/>
    <n v="1073.44"/>
    <n v="91.43"/>
    <n v="6.45"/>
    <n v="0"/>
    <n v="28.71"/>
    <n v="21.24"/>
  </r>
  <r>
    <n v="2040"/>
    <n v="7"/>
    <x v="50"/>
    <s v="07/31/2040"/>
    <s v="07/31/2040_24:00"/>
    <n v="8798.6"/>
    <n v="2509.25"/>
    <n v="872.4"/>
    <n v="947.09"/>
    <n v="1737.91"/>
    <n v="0"/>
    <n v="307.27"/>
    <n v="0"/>
    <n v="0"/>
    <n v="0"/>
    <n v="181.81"/>
    <n v="0"/>
    <n v="0"/>
    <n v="7803.12"/>
    <n v="0"/>
    <n v="0"/>
    <n v="1212.82"/>
    <n v="1370.05"/>
    <n v="534.69000000000005"/>
    <n v="72.94"/>
    <n v="245.74"/>
    <n v="1241.26"/>
    <n v="117.26"/>
    <n v="14.93"/>
    <n v="0"/>
    <n v="30.74"/>
    <n v="19.12"/>
  </r>
  <r>
    <n v="2040"/>
    <n v="8"/>
    <x v="50"/>
    <s v="08/31/2040"/>
    <s v="08/31/2040_24:00"/>
    <n v="7039.34"/>
    <n v="2331.6"/>
    <n v="791.69"/>
    <n v="814.38"/>
    <n v="1533.62"/>
    <n v="0"/>
    <n v="307.27"/>
    <n v="0"/>
    <n v="0"/>
    <n v="0"/>
    <n v="161.69999999999999"/>
    <n v="0"/>
    <n v="0"/>
    <n v="5990.02"/>
    <n v="0"/>
    <n v="0"/>
    <n v="1234.71"/>
    <n v="1314.04"/>
    <n v="536.63"/>
    <n v="52.95"/>
    <n v="191.67"/>
    <n v="1377.03"/>
    <n v="134.46"/>
    <n v="5.39"/>
    <n v="0"/>
    <n v="28.46"/>
    <n v="17.22"/>
  </r>
  <r>
    <n v="2040"/>
    <n v="9"/>
    <x v="50"/>
    <s v="09/30/2040"/>
    <s v="09/30/2040_24:00"/>
    <n v="6376.34"/>
    <n v="2605.04"/>
    <n v="745.74"/>
    <n v="742.43"/>
    <n v="1254.17"/>
    <n v="0"/>
    <n v="297.36"/>
    <n v="0"/>
    <n v="0"/>
    <n v="0"/>
    <n v="131.71"/>
    <n v="0"/>
    <n v="0"/>
    <n v="4868.21"/>
    <n v="0"/>
    <n v="0"/>
    <n v="1087.76"/>
    <n v="1258.3699999999999"/>
    <n v="471.96"/>
    <n v="60.28"/>
    <n v="221.59"/>
    <n v="1116.93"/>
    <n v="102.27"/>
    <n v="11.32"/>
    <n v="0"/>
    <n v="12.26"/>
    <n v="14.05"/>
  </r>
  <r>
    <n v="2040"/>
    <n v="10"/>
    <x v="51"/>
    <s v="10/31/2040"/>
    <s v="10/31/2040_24:00"/>
    <n v="5381.95"/>
    <n v="2235.71"/>
    <n v="486.73"/>
    <n v="843.45"/>
    <n v="2173.37"/>
    <n v="0"/>
    <n v="307.27"/>
    <n v="0"/>
    <n v="0"/>
    <n v="0"/>
    <n v="88.53"/>
    <n v="0"/>
    <n v="0"/>
    <n v="4484.5200000000004"/>
    <n v="0"/>
    <n v="0"/>
    <n v="961.79"/>
    <n v="1278.97"/>
    <n v="487.34"/>
    <n v="58.38"/>
    <n v="165.39"/>
    <n v="1177.82"/>
    <n v="65.69"/>
    <n v="10.39"/>
    <n v="0.02"/>
    <n v="17.739999999999998"/>
    <n v="11.09"/>
  </r>
  <r>
    <n v="2040"/>
    <n v="11"/>
    <x v="51"/>
    <s v="11/30/2040"/>
    <s v="11/30/2040_24:00"/>
    <n v="2320.23"/>
    <n v="1224.26"/>
    <n v="207.63"/>
    <n v="981.92"/>
    <n v="2000.62"/>
    <n v="0"/>
    <n v="297.36"/>
    <n v="0"/>
    <n v="0"/>
    <n v="0"/>
    <n v="55.79"/>
    <n v="0"/>
    <n v="0"/>
    <n v="1874.81"/>
    <n v="0"/>
    <n v="0"/>
    <n v="878.41"/>
    <n v="1145.2"/>
    <n v="418.31"/>
    <n v="55.04"/>
    <n v="116.56"/>
    <n v="1021.81"/>
    <n v="29.9"/>
    <n v="4.4000000000000004"/>
    <n v="0"/>
    <n v="10.3"/>
    <n v="7.09"/>
  </r>
  <r>
    <n v="2040"/>
    <n v="12"/>
    <x v="51"/>
    <s v="12/31/2040"/>
    <s v="12/31/2040_24:00"/>
    <n v="1027.0999999999999"/>
    <n v="8106.24"/>
    <n v="351.47"/>
    <n v="2040.15"/>
    <n v="10707.47"/>
    <n v="0"/>
    <n v="307.27"/>
    <n v="0"/>
    <n v="0"/>
    <n v="0"/>
    <n v="51.61"/>
    <n v="0"/>
    <n v="0"/>
    <n v="1430.24"/>
    <n v="0"/>
    <n v="0"/>
    <n v="865.3"/>
    <n v="1219.3399999999999"/>
    <n v="425.27"/>
    <n v="66.489999999999995"/>
    <n v="131.03"/>
    <n v="995.93"/>
    <n v="18.93"/>
    <n v="9.8699999999999992"/>
    <n v="0"/>
    <n v="10.85"/>
    <n v="6.34"/>
  </r>
  <r>
    <n v="2041"/>
    <n v="1"/>
    <x v="51"/>
    <s v="01/31/2041"/>
    <s v="01/31/2041_24:00"/>
    <n v="1301.68"/>
    <n v="33547.25"/>
    <n v="369.42"/>
    <n v="5924.29"/>
    <n v="39712.29"/>
    <n v="0"/>
    <n v="307.27"/>
    <n v="0"/>
    <n v="0"/>
    <n v="0"/>
    <n v="46.19"/>
    <n v="0"/>
    <n v="0"/>
    <n v="1277.6199999999999"/>
    <n v="0"/>
    <n v="0"/>
    <n v="849.24"/>
    <n v="1374.12"/>
    <n v="565.1"/>
    <n v="95.42"/>
    <n v="126.3"/>
    <n v="981.9"/>
    <n v="3.91"/>
    <n v="50.91"/>
    <n v="0"/>
    <n v="25.05"/>
    <n v="4.8499999999999996"/>
  </r>
  <r>
    <n v="2041"/>
    <n v="2"/>
    <x v="51"/>
    <s v="02/28/2041"/>
    <s v="02/28/2041_24:00"/>
    <n v="1361.8"/>
    <n v="18721.52"/>
    <n v="235.56"/>
    <n v="5013.0600000000004"/>
    <n v="22745.47"/>
    <n v="0"/>
    <n v="277.52999999999997"/>
    <n v="0"/>
    <n v="0"/>
    <n v="0"/>
    <n v="40.83"/>
    <n v="0"/>
    <n v="0"/>
    <n v="146.80000000000001"/>
    <n v="0"/>
    <n v="0"/>
    <n v="814.1"/>
    <n v="1234.4100000000001"/>
    <n v="526.64"/>
    <n v="56.02"/>
    <n v="129.76"/>
    <n v="865.48"/>
    <n v="1.19"/>
    <n v="69.52"/>
    <n v="0"/>
    <n v="21.78"/>
    <n v="4.3"/>
  </r>
  <r>
    <n v="2041"/>
    <n v="3"/>
    <x v="51"/>
    <s v="03/31/2041"/>
    <s v="03/31/2041_24:00"/>
    <n v="2978.16"/>
    <n v="9140.76"/>
    <n v="2485.4699999999998"/>
    <n v="3691.18"/>
    <n v="7937.49"/>
    <n v="0"/>
    <n v="307.27"/>
    <n v="0"/>
    <n v="0"/>
    <n v="0"/>
    <n v="51.55"/>
    <n v="0"/>
    <n v="0"/>
    <n v="47.7"/>
    <n v="0"/>
    <n v="0"/>
    <n v="922.96"/>
    <n v="1351.54"/>
    <n v="539.41999999999996"/>
    <n v="65.84"/>
    <n v="145.47"/>
    <n v="1009.08"/>
    <n v="14.3"/>
    <n v="51.5"/>
    <n v="0"/>
    <n v="19.059999999999999"/>
    <n v="5.44"/>
  </r>
  <r>
    <n v="2041"/>
    <n v="4"/>
    <x v="51"/>
    <s v="04/30/2041"/>
    <s v="04/30/2041_24:00"/>
    <n v="5208.59"/>
    <n v="3511.39"/>
    <n v="115.57"/>
    <n v="4872.16"/>
    <n v="5306.46"/>
    <n v="0"/>
    <n v="297.36"/>
    <n v="0"/>
    <n v="0"/>
    <n v="0"/>
    <n v="73.88"/>
    <n v="0"/>
    <n v="0"/>
    <n v="1710.13"/>
    <n v="0"/>
    <n v="0"/>
    <n v="911.85"/>
    <n v="1303.05"/>
    <n v="473.3"/>
    <n v="82.96"/>
    <n v="118.24"/>
    <n v="961.21"/>
    <n v="2.4900000000000002"/>
    <n v="36.42"/>
    <n v="0.11"/>
    <n v="21.15"/>
    <n v="9.3800000000000008"/>
  </r>
  <r>
    <n v="2041"/>
    <n v="5"/>
    <x v="51"/>
    <s v="05/31/2041"/>
    <s v="05/31/2041_24:00"/>
    <n v="7323.79"/>
    <n v="1809.65"/>
    <n v="193.84"/>
    <n v="2311.3000000000002"/>
    <n v="2066.2199999999998"/>
    <n v="0"/>
    <n v="307.27"/>
    <n v="0"/>
    <n v="0"/>
    <n v="0"/>
    <n v="133.41"/>
    <n v="0"/>
    <n v="0"/>
    <n v="5268.93"/>
    <n v="0"/>
    <n v="0"/>
    <n v="1165.3599999999999"/>
    <n v="1411.83"/>
    <n v="491.61"/>
    <n v="64.59"/>
    <n v="199.09"/>
    <n v="977.3"/>
    <n v="35.270000000000003"/>
    <n v="20.260000000000002"/>
    <n v="0"/>
    <n v="31.13"/>
    <n v="20.89"/>
  </r>
  <r>
    <n v="2041"/>
    <n v="6"/>
    <x v="51"/>
    <s v="06/30/2041"/>
    <s v="06/30/2041_24:00"/>
    <n v="8054.27"/>
    <n v="1913.36"/>
    <n v="201.27"/>
    <n v="2365.48"/>
    <n v="2850.59"/>
    <n v="0"/>
    <n v="297.36"/>
    <n v="0"/>
    <n v="0"/>
    <n v="0"/>
    <n v="155.52000000000001"/>
    <n v="0"/>
    <n v="0"/>
    <n v="6699.19"/>
    <n v="0"/>
    <n v="0"/>
    <n v="1181.43"/>
    <n v="1377.2"/>
    <n v="460.51"/>
    <n v="91.88"/>
    <n v="226.54"/>
    <n v="971.94"/>
    <n v="56.98"/>
    <n v="10.64"/>
    <n v="0"/>
    <n v="31.62"/>
    <n v="23.14"/>
  </r>
  <r>
    <n v="2041"/>
    <n v="7"/>
    <x v="51"/>
    <s v="07/31/2041"/>
    <s v="07/31/2041_24:00"/>
    <n v="9354.73"/>
    <n v="2608.3200000000002"/>
    <n v="1005.04"/>
    <n v="1179.5899999999999"/>
    <n v="1569.11"/>
    <n v="0"/>
    <n v="307.27"/>
    <n v="0"/>
    <n v="0"/>
    <n v="0"/>
    <n v="181.39"/>
    <n v="0"/>
    <n v="0"/>
    <n v="8193.16"/>
    <n v="0"/>
    <n v="0"/>
    <n v="1388.35"/>
    <n v="1455.98"/>
    <n v="513.28"/>
    <n v="85.53"/>
    <n v="267.14999999999998"/>
    <n v="1118.1400000000001"/>
    <n v="123.34"/>
    <n v="6.67"/>
    <n v="0"/>
    <n v="34.92"/>
    <n v="27.35"/>
  </r>
  <r>
    <n v="2041"/>
    <n v="8"/>
    <x v="51"/>
    <s v="08/31/2041"/>
    <s v="08/31/2041_24:00"/>
    <n v="6565.25"/>
    <n v="1988.6"/>
    <n v="538.03"/>
    <n v="1353.5"/>
    <n v="1374.51"/>
    <n v="0"/>
    <n v="307.27"/>
    <n v="0"/>
    <n v="0"/>
    <n v="0"/>
    <n v="164.65"/>
    <n v="0"/>
    <n v="0"/>
    <n v="5146.8"/>
    <n v="0"/>
    <n v="0"/>
    <n v="1312.38"/>
    <n v="1349.28"/>
    <n v="491.79"/>
    <n v="54.2"/>
    <n v="186.11"/>
    <n v="1116.08"/>
    <n v="129.62"/>
    <n v="8.4"/>
    <n v="0"/>
    <n v="29.63"/>
    <n v="23.11"/>
  </r>
  <r>
    <n v="2041"/>
    <n v="9"/>
    <x v="51"/>
    <s v="09/30/2041"/>
    <s v="09/30/2041_24:00"/>
    <n v="6578.44"/>
    <n v="1901.59"/>
    <n v="156.25"/>
    <n v="1896.15"/>
    <n v="1121.04"/>
    <n v="0"/>
    <n v="297.36"/>
    <n v="0"/>
    <n v="0"/>
    <n v="0"/>
    <n v="131.91"/>
    <n v="0"/>
    <n v="0"/>
    <n v="4235.3900000000003"/>
    <n v="0"/>
    <n v="0"/>
    <n v="1248.95"/>
    <n v="1221.49"/>
    <n v="431.23"/>
    <n v="62.25"/>
    <n v="205.19"/>
    <n v="925.08"/>
    <n v="101.82"/>
    <n v="5.34"/>
    <n v="0"/>
    <n v="9.92"/>
    <n v="14.97"/>
  </r>
  <r>
    <n v="2041"/>
    <n v="10"/>
    <x v="52"/>
    <s v="10/31/2041"/>
    <s v="10/31/2041_24:00"/>
    <n v="4861.95"/>
    <n v="1413.99"/>
    <n v="184.46"/>
    <n v="1582.47"/>
    <n v="1504.05"/>
    <n v="0"/>
    <n v="307.27"/>
    <n v="0"/>
    <n v="0"/>
    <n v="0"/>
    <n v="89.14"/>
    <n v="0"/>
    <n v="0"/>
    <n v="3547.86"/>
    <n v="0"/>
    <n v="0"/>
    <n v="1153.58"/>
    <n v="1175.05"/>
    <n v="441.89"/>
    <n v="69.12"/>
    <n v="157.44999999999999"/>
    <n v="930.29"/>
    <n v="59.25"/>
    <n v="9.8800000000000008"/>
    <n v="0"/>
    <n v="19.46"/>
    <n v="10.92"/>
  </r>
  <r>
    <n v="2041"/>
    <n v="11"/>
    <x v="52"/>
    <s v="11/30/2041"/>
    <s v="11/30/2041_24:00"/>
    <n v="4112.9799999999996"/>
    <n v="1465.84"/>
    <n v="232.11"/>
    <n v="1312.72"/>
    <n v="1648.66"/>
    <n v="0"/>
    <n v="297.36"/>
    <n v="0"/>
    <n v="0"/>
    <n v="0"/>
    <n v="55.18"/>
    <n v="0"/>
    <n v="0"/>
    <n v="3124.76"/>
    <n v="0"/>
    <n v="0"/>
    <n v="1052.92"/>
    <n v="1155.4100000000001"/>
    <n v="434.19"/>
    <n v="64.91"/>
    <n v="132.18"/>
    <n v="852.15"/>
    <n v="41.02"/>
    <n v="5.69"/>
    <n v="0"/>
    <n v="17.38"/>
    <n v="7.73"/>
  </r>
  <r>
    <n v="2041"/>
    <n v="12"/>
    <x v="52"/>
    <s v="12/31/2041"/>
    <s v="12/31/2041_24:00"/>
    <n v="1036.51"/>
    <n v="7482.43"/>
    <n v="563.17999999999995"/>
    <n v="2299.4899999999998"/>
    <n v="9492.2900000000009"/>
    <n v="0"/>
    <n v="307.27"/>
    <n v="0"/>
    <n v="0"/>
    <n v="0"/>
    <n v="52.1"/>
    <n v="0"/>
    <n v="0"/>
    <n v="1178.42"/>
    <n v="0"/>
    <n v="0"/>
    <n v="996.77"/>
    <n v="1134.42"/>
    <n v="411.89"/>
    <n v="64.92"/>
    <n v="114.72"/>
    <n v="828.2"/>
    <n v="42.78"/>
    <n v="5.65"/>
    <n v="0"/>
    <n v="17.95"/>
    <n v="6.03"/>
  </r>
  <r>
    <n v="2042"/>
    <n v="1"/>
    <x v="52"/>
    <s v="01/31/2042"/>
    <s v="01/31/2042_24:00"/>
    <n v="1735.86"/>
    <n v="2689.92"/>
    <n v="132.83000000000001"/>
    <n v="3028.73"/>
    <n v="5312.28"/>
    <n v="0"/>
    <n v="307.27"/>
    <n v="0"/>
    <n v="0"/>
    <n v="0"/>
    <n v="46.19"/>
    <n v="0"/>
    <n v="0"/>
    <n v="1320.74"/>
    <n v="0"/>
    <n v="0"/>
    <n v="973.35"/>
    <n v="1136.05"/>
    <n v="424.76"/>
    <n v="67.61"/>
    <n v="108.01"/>
    <n v="740.56"/>
    <n v="9.19"/>
    <n v="43.66"/>
    <n v="0"/>
    <n v="17.600000000000001"/>
    <n v="4.8600000000000003"/>
  </r>
  <r>
    <n v="2042"/>
    <n v="2"/>
    <x v="52"/>
    <s v="02/28/2042"/>
    <s v="02/28/2042_24:00"/>
    <n v="417.71"/>
    <n v="9996.82"/>
    <n v="174.71"/>
    <n v="3376.39"/>
    <n v="13153.12"/>
    <n v="0"/>
    <n v="277.52999999999997"/>
    <n v="0"/>
    <n v="0"/>
    <n v="0"/>
    <n v="40.83"/>
    <n v="0"/>
    <n v="0"/>
    <n v="147.69999999999999"/>
    <n v="0"/>
    <n v="0"/>
    <n v="841.64"/>
    <n v="1070.6500000000001"/>
    <n v="403.88"/>
    <n v="53.4"/>
    <n v="96.19"/>
    <n v="700.62"/>
    <n v="4.49"/>
    <n v="44.12"/>
    <n v="0"/>
    <n v="16.09"/>
    <n v="4.3099999999999996"/>
  </r>
  <r>
    <n v="2042"/>
    <n v="3"/>
    <x v="52"/>
    <s v="03/31/2042"/>
    <s v="03/31/2042_24:00"/>
    <n v="3277.32"/>
    <n v="2313.85"/>
    <n v="101.64"/>
    <n v="2968.19"/>
    <n v="3407.27"/>
    <n v="0"/>
    <n v="307.27"/>
    <n v="0"/>
    <n v="0"/>
    <n v="0"/>
    <n v="51.55"/>
    <n v="0"/>
    <n v="0"/>
    <n v="1302.97"/>
    <n v="0"/>
    <n v="0"/>
    <n v="955.86"/>
    <n v="1188.43"/>
    <n v="470.85"/>
    <n v="56.95"/>
    <n v="126.29"/>
    <n v="783.52"/>
    <n v="1.59"/>
    <n v="65.75"/>
    <n v="0.12"/>
    <n v="14.63"/>
    <n v="5.46"/>
  </r>
  <r>
    <n v="2042"/>
    <n v="4"/>
    <x v="52"/>
    <s v="04/30/2042"/>
    <s v="04/30/2042_24:00"/>
    <n v="5311.41"/>
    <n v="1423.4"/>
    <n v="153.41999999999999"/>
    <n v="1861.12"/>
    <n v="1158.0899999999999"/>
    <n v="0"/>
    <n v="297.36"/>
    <n v="0"/>
    <n v="0"/>
    <n v="0"/>
    <n v="73.88"/>
    <n v="0"/>
    <n v="0"/>
    <n v="3058.92"/>
    <n v="0"/>
    <n v="0"/>
    <n v="924.17"/>
    <n v="1174.0999999999999"/>
    <n v="424.19"/>
    <n v="69.36"/>
    <n v="160.22"/>
    <n v="858"/>
    <n v="11.1"/>
    <n v="40.119999999999997"/>
    <n v="0"/>
    <n v="20.56"/>
    <n v="8.25"/>
  </r>
  <r>
    <n v="2042"/>
    <n v="5"/>
    <x v="52"/>
    <s v="05/31/2042"/>
    <s v="05/31/2042_24:00"/>
    <n v="6516.26"/>
    <n v="1046.5"/>
    <n v="131.19999999999999"/>
    <n v="2013.61"/>
    <n v="1673.43"/>
    <n v="0"/>
    <n v="307.27"/>
    <n v="0"/>
    <n v="0"/>
    <n v="0"/>
    <n v="133.41"/>
    <n v="0"/>
    <n v="0"/>
    <n v="5195.88"/>
    <n v="0"/>
    <n v="0"/>
    <n v="1144.21"/>
    <n v="1228.99"/>
    <n v="454.34"/>
    <n v="74.89"/>
    <n v="181.07"/>
    <n v="942.39"/>
    <n v="28.3"/>
    <n v="21.31"/>
    <n v="0"/>
    <n v="28.45"/>
    <n v="17.48"/>
  </r>
  <r>
    <n v="2042"/>
    <n v="6"/>
    <x v="52"/>
    <s v="06/30/2042"/>
    <s v="06/30/2042_24:00"/>
    <n v="9401.0499999999993"/>
    <n v="2096.23"/>
    <n v="422.32"/>
    <n v="1088.0999999999999"/>
    <n v="1461.99"/>
    <n v="0"/>
    <n v="297.36"/>
    <n v="0"/>
    <n v="0"/>
    <n v="0"/>
    <n v="155.52000000000001"/>
    <n v="0"/>
    <n v="0"/>
    <n v="8242.24"/>
    <n v="0"/>
    <n v="0"/>
    <n v="1312.56"/>
    <n v="1235.0999999999999"/>
    <n v="484.27"/>
    <n v="91.26"/>
    <n v="261.76"/>
    <n v="1064.95"/>
    <n v="77.94"/>
    <n v="10.050000000000001"/>
    <n v="0"/>
    <n v="30.05"/>
    <n v="16.77"/>
  </r>
  <r>
    <n v="2042"/>
    <n v="7"/>
    <x v="52"/>
    <s v="07/31/2042"/>
    <s v="07/31/2042_24:00"/>
    <n v="8656.9599999999991"/>
    <n v="2349.96"/>
    <n v="791.26"/>
    <n v="1143.95"/>
    <n v="1487.75"/>
    <n v="0"/>
    <n v="307.27"/>
    <n v="0"/>
    <n v="0"/>
    <n v="0"/>
    <n v="181.39"/>
    <n v="0"/>
    <n v="0"/>
    <n v="7508.33"/>
    <n v="0"/>
    <n v="0"/>
    <n v="1350.4"/>
    <n v="1250.75"/>
    <n v="520.5"/>
    <n v="91.75"/>
    <n v="233.94"/>
    <n v="1250.31"/>
    <n v="121.84"/>
    <n v="5.88"/>
    <n v="0"/>
    <n v="31.28"/>
    <n v="19.079999999999998"/>
  </r>
  <r>
    <n v="2042"/>
    <n v="8"/>
    <x v="52"/>
    <s v="08/31/2042"/>
    <s v="08/31/2042_24:00"/>
    <n v="6332.97"/>
    <n v="2209.13"/>
    <n v="645.57000000000005"/>
    <n v="880.1"/>
    <n v="1304.51"/>
    <n v="0"/>
    <n v="307.27"/>
    <n v="0"/>
    <n v="0"/>
    <n v="0"/>
    <n v="164.65"/>
    <n v="0"/>
    <n v="0"/>
    <n v="5404.8"/>
    <n v="0"/>
    <n v="0"/>
    <n v="1447.34"/>
    <n v="1214.8399999999999"/>
    <n v="511.18"/>
    <n v="67.569999999999993"/>
    <n v="188.03"/>
    <n v="1200.53"/>
    <n v="129.61000000000001"/>
    <n v="5.24"/>
    <n v="0"/>
    <n v="28.28"/>
    <n v="20.66"/>
  </r>
  <r>
    <n v="2042"/>
    <n v="9"/>
    <x v="52"/>
    <s v="09/30/2042"/>
    <s v="09/30/2042_24:00"/>
    <n v="5792.47"/>
    <n v="2369.08"/>
    <n v="459.46"/>
    <n v="867.25"/>
    <n v="1077.21"/>
    <n v="0"/>
    <n v="297.36"/>
    <n v="0"/>
    <n v="0"/>
    <n v="0"/>
    <n v="131.91"/>
    <n v="0"/>
    <n v="0"/>
    <n v="4321.62"/>
    <n v="0"/>
    <n v="0"/>
    <n v="1277.58"/>
    <n v="1107.26"/>
    <n v="454.08"/>
    <n v="65.17"/>
    <n v="180.94"/>
    <n v="1028.46"/>
    <n v="116.15"/>
    <n v="4.5999999999999996"/>
    <n v="0.38"/>
    <n v="9.1199999999999992"/>
    <n v="14.98"/>
  </r>
  <r>
    <n v="2042"/>
    <n v="10"/>
    <x v="53"/>
    <s v="10/31/2042"/>
    <s v="10/31/2042_24:00"/>
    <n v="5054.32"/>
    <n v="1713.48"/>
    <n v="328.83"/>
    <n v="1016.82"/>
    <n v="1587.85"/>
    <n v="0"/>
    <n v="307.27"/>
    <n v="0"/>
    <n v="0"/>
    <n v="0"/>
    <n v="89.14"/>
    <n v="0"/>
    <n v="0"/>
    <n v="4272.22"/>
    <n v="0"/>
    <n v="0"/>
    <n v="1181.73"/>
    <n v="1108.76"/>
    <n v="468.37"/>
    <n v="72.92"/>
    <n v="145.02000000000001"/>
    <n v="1028.3699999999999"/>
    <n v="85.66"/>
    <n v="6.43"/>
    <n v="0.33"/>
    <n v="18.600000000000001"/>
    <n v="10.91"/>
  </r>
  <r>
    <n v="2042"/>
    <n v="11"/>
    <x v="53"/>
    <s v="11/30/2042"/>
    <s v="11/30/2042_24:00"/>
    <n v="1164.47"/>
    <n v="4997.3900000000003"/>
    <n v="268.82"/>
    <n v="1968.41"/>
    <n v="7310.7"/>
    <n v="0"/>
    <n v="297.36"/>
    <n v="0"/>
    <n v="0"/>
    <n v="0"/>
    <n v="55.18"/>
    <n v="0"/>
    <n v="0"/>
    <n v="1770.39"/>
    <n v="0"/>
    <n v="0"/>
    <n v="1046.58"/>
    <n v="1044.81"/>
    <n v="413.73"/>
    <n v="62.92"/>
    <n v="130.63"/>
    <n v="862.29"/>
    <n v="45.57"/>
    <n v="6.35"/>
    <n v="0"/>
    <n v="12.75"/>
    <n v="7.73"/>
  </r>
  <r>
    <n v="2042"/>
    <n v="12"/>
    <x v="53"/>
    <s v="12/31/2042"/>
    <s v="12/31/2042_24:00"/>
    <n v="435.35"/>
    <n v="14883.96"/>
    <n v="249.77"/>
    <n v="3765.1"/>
    <n v="19097.25"/>
    <n v="0"/>
    <n v="307.27"/>
    <n v="0"/>
    <n v="0"/>
    <n v="0"/>
    <n v="52.1"/>
    <n v="0"/>
    <n v="0"/>
    <n v="1019.46"/>
    <n v="0"/>
    <n v="0"/>
    <n v="975.44"/>
    <n v="1141.47"/>
    <n v="502.4"/>
    <n v="72.400000000000006"/>
    <n v="110.65"/>
    <n v="804.94"/>
    <n v="14.23"/>
    <n v="31.39"/>
    <n v="0"/>
    <n v="19.73"/>
    <n v="6.03"/>
  </r>
  <r>
    <n v="2043"/>
    <n v="1"/>
    <x v="53"/>
    <s v="01/31/2043"/>
    <s v="01/31/2043_24:00"/>
    <n v="951.61"/>
    <n v="40425.64"/>
    <n v="375.88"/>
    <n v="6199.95"/>
    <n v="46682.52"/>
    <n v="0"/>
    <n v="307.27"/>
    <n v="0"/>
    <n v="0"/>
    <n v="0"/>
    <n v="46.19"/>
    <n v="0"/>
    <n v="0"/>
    <n v="1125.53"/>
    <n v="0"/>
    <n v="0"/>
    <n v="1003.47"/>
    <n v="1316.43"/>
    <n v="624.48"/>
    <n v="113.44"/>
    <n v="117.23"/>
    <n v="842.71"/>
    <n v="7.91"/>
    <n v="58.85"/>
    <n v="0"/>
    <n v="29.16"/>
    <n v="4.8499999999999996"/>
  </r>
  <r>
    <n v="2043"/>
    <n v="2"/>
    <x v="53"/>
    <s v="02/28/2043"/>
    <s v="02/28/2043_24:00"/>
    <n v="3653.16"/>
    <n v="7452.95"/>
    <n v="75.98"/>
    <n v="4659.38"/>
    <n v="8675.2199999999993"/>
    <n v="0"/>
    <n v="277.52999999999997"/>
    <n v="0"/>
    <n v="0"/>
    <n v="0"/>
    <n v="40.83"/>
    <n v="0"/>
    <n v="0"/>
    <n v="189.74"/>
    <n v="0"/>
    <n v="0"/>
    <n v="970.96"/>
    <n v="1140.6099999999999"/>
    <n v="563.11"/>
    <n v="53.45"/>
    <n v="104.24"/>
    <n v="806.56"/>
    <n v="6.52"/>
    <n v="40.33"/>
    <n v="0"/>
    <n v="20.21"/>
    <n v="4.3099999999999996"/>
  </r>
  <r>
    <n v="2043"/>
    <n v="3"/>
    <x v="53"/>
    <s v="03/31/2043"/>
    <s v="03/31/2043_24:00"/>
    <n v="4652.57"/>
    <n v="32974.89"/>
    <n v="3690.25"/>
    <n v="7802.93"/>
    <n v="32921.79"/>
    <n v="0"/>
    <n v="307.27"/>
    <n v="0"/>
    <n v="0"/>
    <n v="0"/>
    <n v="51.55"/>
    <n v="0"/>
    <n v="0"/>
    <n v="25"/>
    <n v="0"/>
    <n v="0"/>
    <n v="1006.33"/>
    <n v="1402.19"/>
    <n v="558.29999999999995"/>
    <n v="112.34"/>
    <n v="126.49"/>
    <n v="927.23"/>
    <n v="6.61"/>
    <n v="43.91"/>
    <n v="0"/>
    <n v="27.23"/>
    <n v="5.44"/>
  </r>
  <r>
    <n v="2043"/>
    <n v="4"/>
    <x v="53"/>
    <s v="04/30/2043"/>
    <s v="04/30/2043_24:00"/>
    <n v="6690.31"/>
    <n v="4638.58"/>
    <n v="781.34"/>
    <n v="5985.28"/>
    <n v="4529.21"/>
    <n v="0"/>
    <n v="297.36"/>
    <n v="0"/>
    <n v="0"/>
    <n v="0"/>
    <n v="73.88"/>
    <n v="0"/>
    <n v="0"/>
    <n v="1111.8"/>
    <n v="0"/>
    <n v="0"/>
    <n v="1042.6199999999999"/>
    <n v="1355.32"/>
    <n v="539.29999999999995"/>
    <n v="74.59"/>
    <n v="157.79"/>
    <n v="855.8"/>
    <n v="5.24"/>
    <n v="61.39"/>
    <n v="0"/>
    <n v="24.89"/>
    <n v="9.4"/>
  </r>
  <r>
    <n v="2043"/>
    <n v="5"/>
    <x v="53"/>
    <s v="05/31/2043"/>
    <s v="05/31/2043_24:00"/>
    <n v="7264.78"/>
    <n v="4911.88"/>
    <n v="2121.13"/>
    <n v="6082.57"/>
    <n v="4943.97"/>
    <n v="0"/>
    <n v="307.27"/>
    <n v="0"/>
    <n v="0"/>
    <n v="0"/>
    <n v="133.41"/>
    <n v="0"/>
    <n v="0"/>
    <n v="3143.73"/>
    <n v="0"/>
    <n v="0"/>
    <n v="1180.8800000000001"/>
    <n v="1420.12"/>
    <n v="493"/>
    <n v="97.31"/>
    <n v="176.86"/>
    <n v="900.81"/>
    <n v="20.190000000000001"/>
    <n v="28.19"/>
    <n v="0"/>
    <n v="35.99"/>
    <n v="20.89"/>
  </r>
  <r>
    <n v="2043"/>
    <n v="6"/>
    <x v="53"/>
    <s v="06/30/2043"/>
    <s v="06/30/2043_24:00"/>
    <n v="9004.65"/>
    <n v="2046.09"/>
    <n v="101.37"/>
    <n v="3341.87"/>
    <n v="2606.84"/>
    <n v="0"/>
    <n v="297.36"/>
    <n v="0"/>
    <n v="0"/>
    <n v="0"/>
    <n v="155.52000000000001"/>
    <n v="0"/>
    <n v="0"/>
    <n v="6469.63"/>
    <n v="0"/>
    <n v="0"/>
    <n v="1325.43"/>
    <n v="1358.25"/>
    <n v="500.11"/>
    <n v="98.27"/>
    <n v="253.45"/>
    <n v="929.21"/>
    <n v="63.15"/>
    <n v="7.96"/>
    <n v="0"/>
    <n v="33.44"/>
    <n v="23.15"/>
  </r>
  <r>
    <n v="2043"/>
    <n v="7"/>
    <x v="53"/>
    <s v="07/31/2043"/>
    <s v="07/31/2043_24:00"/>
    <n v="11104.22"/>
    <n v="1494.28"/>
    <n v="93.97"/>
    <n v="3576.98"/>
    <n v="1650.57"/>
    <n v="0"/>
    <n v="307.27"/>
    <n v="0"/>
    <n v="0"/>
    <n v="0"/>
    <n v="181.39"/>
    <n v="0"/>
    <n v="0"/>
    <n v="8080.58"/>
    <n v="0"/>
    <n v="0"/>
    <n v="1478.15"/>
    <n v="1400.99"/>
    <n v="524.34"/>
    <n v="93.68"/>
    <n v="274.74"/>
    <n v="976.22"/>
    <n v="78.23"/>
    <n v="8.32"/>
    <n v="0"/>
    <n v="34.520000000000003"/>
    <n v="27.34"/>
  </r>
  <r>
    <n v="2043"/>
    <n v="8"/>
    <x v="53"/>
    <s v="08/31/2043"/>
    <s v="08/31/2043_24:00"/>
    <n v="7924.74"/>
    <n v="2308.2399999999998"/>
    <n v="206.67"/>
    <n v="1930.53"/>
    <n v="1380.19"/>
    <n v="0"/>
    <n v="307.27"/>
    <n v="0"/>
    <n v="0"/>
    <n v="0"/>
    <n v="164.65"/>
    <n v="0"/>
    <n v="0"/>
    <n v="5528.8"/>
    <n v="0"/>
    <n v="0"/>
    <n v="1443.79"/>
    <n v="1346.04"/>
    <n v="514.58000000000004"/>
    <n v="67.47"/>
    <n v="218.34"/>
    <n v="1020.98"/>
    <n v="100.07"/>
    <n v="7.59"/>
    <n v="0.09"/>
    <n v="27.61"/>
    <n v="23.12"/>
  </r>
  <r>
    <n v="2043"/>
    <n v="9"/>
    <x v="53"/>
    <s v="09/30/2043"/>
    <s v="09/30/2043_24:00"/>
    <n v="7079.97"/>
    <n v="2368.36"/>
    <n v="257.58"/>
    <n v="1692.4"/>
    <n v="1048.17"/>
    <n v="0"/>
    <n v="297.36"/>
    <n v="0"/>
    <n v="0"/>
    <n v="0"/>
    <n v="131.91"/>
    <n v="0"/>
    <n v="0"/>
    <n v="4577.24"/>
    <n v="0"/>
    <n v="0"/>
    <n v="1289.08"/>
    <n v="1224.3800000000001"/>
    <n v="460.95"/>
    <n v="62.08"/>
    <n v="224.71"/>
    <n v="963.27"/>
    <n v="133.93"/>
    <n v="5.83"/>
    <n v="0.3"/>
    <n v="15.41"/>
    <n v="14.97"/>
  </r>
  <r>
    <n v="2043"/>
    <n v="10"/>
    <x v="54"/>
    <s v="10/31/2043"/>
    <s v="10/31/2043_24:00"/>
    <n v="7792.49"/>
    <n v="1610.93"/>
    <n v="169.17"/>
    <n v="2781.63"/>
    <n v="1459.56"/>
    <n v="0"/>
    <n v="307.27"/>
    <n v="0"/>
    <n v="0"/>
    <n v="0"/>
    <n v="89.14"/>
    <n v="0"/>
    <n v="0"/>
    <n v="4984.0200000000004"/>
    <n v="0"/>
    <n v="0"/>
    <n v="1226.49"/>
    <n v="1275.43"/>
    <n v="494.61"/>
    <n v="85.81"/>
    <n v="184.63"/>
    <n v="987.1"/>
    <n v="55.19"/>
    <n v="17.3"/>
    <n v="0.15"/>
    <n v="25.56"/>
    <n v="10.92"/>
  </r>
  <r>
    <n v="2043"/>
    <n v="11"/>
    <x v="54"/>
    <s v="11/30/2043"/>
    <s v="11/30/2043_24:00"/>
    <n v="5169.9799999999996"/>
    <n v="1151.19"/>
    <n v="153.77000000000001"/>
    <n v="2176.38"/>
    <n v="1450.84"/>
    <n v="0"/>
    <n v="297.36"/>
    <n v="0"/>
    <n v="0"/>
    <n v="0"/>
    <n v="55.18"/>
    <n v="0"/>
    <n v="0"/>
    <n v="3499.5"/>
    <n v="0"/>
    <n v="0"/>
    <n v="1120.98"/>
    <n v="1195.52"/>
    <n v="454.68"/>
    <n v="64.77"/>
    <n v="169.13"/>
    <n v="779.24"/>
    <n v="33.1"/>
    <n v="13.27"/>
    <n v="0"/>
    <n v="17.420000000000002"/>
    <n v="7.73"/>
  </r>
  <r>
    <n v="2043"/>
    <n v="12"/>
    <x v="54"/>
    <s v="12/31/2043"/>
    <s v="12/31/2043_24:00"/>
    <n v="1867.44"/>
    <n v="7322.55"/>
    <n v="668.66"/>
    <n v="3092.62"/>
    <n v="9187.26"/>
    <n v="0"/>
    <n v="307.27"/>
    <n v="0"/>
    <n v="0"/>
    <n v="0"/>
    <n v="52.1"/>
    <n v="0"/>
    <n v="0"/>
    <n v="1168.3900000000001"/>
    <n v="0"/>
    <n v="0"/>
    <n v="1035.1099999999999"/>
    <n v="1180.06"/>
    <n v="410.71"/>
    <n v="68.510000000000005"/>
    <n v="133.51"/>
    <n v="826.22"/>
    <n v="31.17"/>
    <n v="12.55"/>
    <n v="0"/>
    <n v="16.32"/>
    <n v="6.03"/>
  </r>
  <r>
    <n v="2044"/>
    <n v="1"/>
    <x v="54"/>
    <s v="01/31/2044"/>
    <s v="01/31/2044_24:00"/>
    <n v="667.2"/>
    <n v="14196.66"/>
    <n v="434.14"/>
    <n v="3789.2"/>
    <n v="18293.810000000001"/>
    <n v="0"/>
    <n v="307.27"/>
    <n v="0"/>
    <n v="0"/>
    <n v="0"/>
    <n v="46.19"/>
    <n v="0"/>
    <n v="0"/>
    <n v="1200.73"/>
    <n v="0"/>
    <n v="0"/>
    <n v="998.33"/>
    <n v="1237.81"/>
    <n v="485.04"/>
    <n v="77.489999999999995"/>
    <n v="130.44"/>
    <n v="806.66"/>
    <n v="12.84"/>
    <n v="40.840000000000003"/>
    <n v="0"/>
    <n v="21.01"/>
    <n v="4.8499999999999996"/>
  </r>
  <r>
    <n v="2044"/>
    <n v="2"/>
    <x v="54"/>
    <s v="02/29/2044"/>
    <s v="02/29/2044_24:00"/>
    <n v="2466.33"/>
    <n v="20022.75"/>
    <n v="1659.06"/>
    <n v="4810.8100000000004"/>
    <n v="21193.82"/>
    <n v="0"/>
    <n v="287.45"/>
    <n v="0"/>
    <n v="0"/>
    <n v="0"/>
    <n v="41.53"/>
    <n v="0"/>
    <n v="0"/>
    <n v="147.69999999999999"/>
    <n v="0"/>
    <n v="0"/>
    <n v="911.19"/>
    <n v="1241.32"/>
    <n v="513.51"/>
    <n v="69.98"/>
    <n v="107.15"/>
    <n v="853.59"/>
    <n v="9.06"/>
    <n v="17.71"/>
    <n v="0"/>
    <n v="20.88"/>
    <n v="4.38"/>
  </r>
  <r>
    <n v="2044"/>
    <n v="3"/>
    <x v="54"/>
    <s v="03/31/2044"/>
    <s v="03/31/2044_24:00"/>
    <n v="3729.69"/>
    <n v="5351.82"/>
    <n v="84.63"/>
    <n v="6181.45"/>
    <n v="8193.9"/>
    <n v="0"/>
    <n v="307.27"/>
    <n v="0"/>
    <n v="0"/>
    <n v="0"/>
    <n v="51.55"/>
    <n v="0"/>
    <n v="0"/>
    <n v="263.55"/>
    <n v="0"/>
    <n v="0"/>
    <n v="1033.57"/>
    <n v="1315.93"/>
    <n v="540.22"/>
    <n v="61.1"/>
    <n v="149.4"/>
    <n v="835.12"/>
    <n v="4.32"/>
    <n v="61.45"/>
    <n v="0"/>
    <n v="18.690000000000001"/>
    <n v="5.44"/>
  </r>
  <r>
    <n v="2044"/>
    <n v="4"/>
    <x v="54"/>
    <s v="04/30/2044"/>
    <s v="04/30/2044_24:00"/>
    <n v="3826.09"/>
    <n v="2590.77"/>
    <n v="126.87"/>
    <n v="3945.69"/>
    <n v="4246.3100000000004"/>
    <n v="0"/>
    <n v="297.36"/>
    <n v="0"/>
    <n v="0"/>
    <n v="0"/>
    <n v="73.88"/>
    <n v="0"/>
    <n v="0"/>
    <n v="1430.53"/>
    <n v="0"/>
    <n v="0"/>
    <n v="998.44"/>
    <n v="1282.06"/>
    <n v="470.75"/>
    <n v="65.98"/>
    <n v="151.99"/>
    <n v="803.89"/>
    <n v="5.04"/>
    <n v="45.73"/>
    <n v="0"/>
    <n v="22.74"/>
    <n v="9.35"/>
  </r>
  <r>
    <n v="2044"/>
    <n v="5"/>
    <x v="54"/>
    <s v="05/31/2044"/>
    <s v="05/31/2044_24:00"/>
    <n v="6867.6"/>
    <n v="4760.82"/>
    <n v="1025.8599999999999"/>
    <n v="4148.5600000000004"/>
    <n v="5550.05"/>
    <n v="0"/>
    <n v="307.27"/>
    <n v="0"/>
    <n v="0"/>
    <n v="0"/>
    <n v="133.41"/>
    <n v="0"/>
    <n v="0"/>
    <n v="4502.51"/>
    <n v="0"/>
    <n v="0"/>
    <n v="1157.19"/>
    <n v="1365.63"/>
    <n v="514.92999999999995"/>
    <n v="81.239999999999995"/>
    <n v="226.35"/>
    <n v="860.7"/>
    <n v="24.3"/>
    <n v="31.15"/>
    <n v="0"/>
    <n v="35.46"/>
    <n v="20.88"/>
  </r>
  <r>
    <n v="2044"/>
    <n v="6"/>
    <x v="54"/>
    <s v="06/30/2044"/>
    <s v="06/30/2044_24:00"/>
    <n v="11129.99"/>
    <n v="1682.69"/>
    <n v="132.33000000000001"/>
    <n v="3624.19"/>
    <n v="1922.29"/>
    <n v="0"/>
    <n v="297.36"/>
    <n v="0"/>
    <n v="0"/>
    <n v="0"/>
    <n v="155.52000000000001"/>
    <n v="0"/>
    <n v="0"/>
    <n v="8131.26"/>
    <n v="0"/>
    <n v="0"/>
    <n v="1301.8399999999999"/>
    <n v="1335.91"/>
    <n v="522.63"/>
    <n v="89.27"/>
    <n v="326.64999999999998"/>
    <n v="900.07"/>
    <n v="55.64"/>
    <n v="26.32"/>
    <n v="0"/>
    <n v="31.56"/>
    <n v="22.98"/>
  </r>
  <r>
    <n v="2044"/>
    <n v="7"/>
    <x v="54"/>
    <s v="07/31/2044"/>
    <s v="07/31/2044_24:00"/>
    <n v="9707.24"/>
    <n v="2226.5300000000002"/>
    <n v="299.24"/>
    <n v="1878.78"/>
    <n v="1530.94"/>
    <n v="0"/>
    <n v="307.27"/>
    <n v="0"/>
    <n v="0"/>
    <n v="0"/>
    <n v="181.39"/>
    <n v="0"/>
    <n v="0"/>
    <n v="7710.87"/>
    <n v="0"/>
    <n v="0"/>
    <n v="1371.92"/>
    <n v="1354.23"/>
    <n v="549.80999999999995"/>
    <n v="84.84"/>
    <n v="291.11"/>
    <n v="1024.06"/>
    <n v="107.41"/>
    <n v="8.2100000000000009"/>
    <n v="0"/>
    <n v="31.47"/>
    <n v="27.34"/>
  </r>
  <r>
    <n v="2044"/>
    <n v="8"/>
    <x v="54"/>
    <s v="08/31/2044"/>
    <s v="08/31/2044_24:00"/>
    <n v="7526.1"/>
    <n v="1879.99"/>
    <n v="178.32"/>
    <n v="2022.95"/>
    <n v="1344.42"/>
    <n v="0"/>
    <n v="307.27"/>
    <n v="0"/>
    <n v="0"/>
    <n v="0"/>
    <n v="164.65"/>
    <n v="0"/>
    <n v="0"/>
    <n v="5516.97"/>
    <n v="0"/>
    <n v="0"/>
    <n v="1401.3"/>
    <n v="1285.49"/>
    <n v="536.28"/>
    <n v="52.4"/>
    <n v="244.16"/>
    <n v="999.5"/>
    <n v="108.33"/>
    <n v="6.67"/>
    <n v="0.13"/>
    <n v="23.87"/>
    <n v="23.14"/>
  </r>
  <r>
    <n v="2044"/>
    <n v="9"/>
    <x v="54"/>
    <s v="09/30/2044"/>
    <s v="09/30/2044_24:00"/>
    <n v="6424.14"/>
    <n v="1760.27"/>
    <n v="105.85"/>
    <n v="2395.4299999999998"/>
    <n v="1114.99"/>
    <n v="0"/>
    <n v="297.36"/>
    <n v="0"/>
    <n v="0"/>
    <n v="0"/>
    <n v="131.91"/>
    <n v="0"/>
    <n v="0"/>
    <n v="3831.41"/>
    <n v="0"/>
    <n v="0"/>
    <n v="1252.45"/>
    <n v="1160.6400000000001"/>
    <n v="487.48"/>
    <n v="59.9"/>
    <n v="222.98"/>
    <n v="861.63"/>
    <n v="68.78"/>
    <n v="7.43"/>
    <n v="0.27"/>
    <n v="14.53"/>
    <n v="14.96"/>
  </r>
  <r>
    <n v="2044"/>
    <n v="10"/>
    <x v="55"/>
    <s v="10/31/2044"/>
    <s v="10/31/2044_24:00"/>
    <n v="5988.3"/>
    <n v="1855.56"/>
    <n v="201.73"/>
    <n v="2193.4299999999998"/>
    <n v="1759.11"/>
    <n v="0"/>
    <n v="307.27"/>
    <n v="0"/>
    <n v="0"/>
    <n v="0"/>
    <n v="89.14"/>
    <n v="0"/>
    <n v="0"/>
    <n v="4123.37"/>
    <n v="0"/>
    <n v="0"/>
    <n v="1277.28"/>
    <n v="1180.06"/>
    <n v="505.07"/>
    <n v="72.22"/>
    <n v="199.13"/>
    <n v="905.73"/>
    <n v="53.44"/>
    <n v="16.61"/>
    <n v="0"/>
    <n v="22.55"/>
    <n v="10.94"/>
  </r>
  <r>
    <n v="2044"/>
    <n v="11"/>
    <x v="55"/>
    <s v="11/30/2044"/>
    <s v="11/30/2044_24:00"/>
    <n v="1484.5"/>
    <n v="3158.83"/>
    <n v="219.2"/>
    <n v="2895.34"/>
    <n v="5660.48"/>
    <n v="0"/>
    <n v="297.36"/>
    <n v="0"/>
    <n v="0"/>
    <n v="0"/>
    <n v="55.18"/>
    <n v="0"/>
    <n v="0"/>
    <n v="1372.13"/>
    <n v="0"/>
    <n v="0"/>
    <n v="1024.83"/>
    <n v="1099.73"/>
    <n v="430.16"/>
    <n v="59.64"/>
    <n v="155.31"/>
    <n v="705.82"/>
    <n v="16.52"/>
    <n v="27.55"/>
    <n v="0"/>
    <n v="16.739999999999998"/>
    <n v="7.73"/>
  </r>
  <r>
    <n v="2044"/>
    <n v="12"/>
    <x v="55"/>
    <s v="12/31/2044"/>
    <s v="12/31/2044_24:00"/>
    <n v="995.68"/>
    <n v="22807.41"/>
    <n v="3032.53"/>
    <n v="2769.7"/>
    <n v="22732.95"/>
    <n v="0"/>
    <n v="307.27"/>
    <n v="0"/>
    <n v="0"/>
    <n v="0"/>
    <n v="52.1"/>
    <n v="0"/>
    <n v="0"/>
    <n v="1079.49"/>
    <n v="0"/>
    <n v="0"/>
    <n v="1007.12"/>
    <n v="1191.75"/>
    <n v="484.84"/>
    <n v="80.42"/>
    <n v="144.22999999999999"/>
    <n v="813.76"/>
    <n v="28.08"/>
    <n v="15.08"/>
    <n v="0"/>
    <n v="21.16"/>
    <n v="6.03"/>
  </r>
  <r>
    <n v="2045"/>
    <n v="1"/>
    <x v="55"/>
    <s v="01/31/2045"/>
    <s v="01/31/2045_24:00"/>
    <n v="6519.76"/>
    <n v="32406.97"/>
    <n v="3185.83"/>
    <n v="9593.7900000000009"/>
    <n v="33850.51"/>
    <n v="0"/>
    <n v="307.27"/>
    <n v="0"/>
    <n v="0"/>
    <n v="0"/>
    <n v="46.19"/>
    <n v="0"/>
    <n v="0"/>
    <n v="1164.32"/>
    <n v="0"/>
    <n v="0"/>
    <n v="974.13"/>
    <n v="1391.66"/>
    <n v="585.63"/>
    <n v="149.13999999999999"/>
    <n v="138.88999999999999"/>
    <n v="835.39"/>
    <n v="6.31"/>
    <n v="41.13"/>
    <n v="0"/>
    <n v="27.28"/>
    <n v="4.8499999999999996"/>
  </r>
  <r>
    <n v="2045"/>
    <n v="2"/>
    <x v="55"/>
    <s v="02/28/2045"/>
    <s v="02/28/2045_24:00"/>
    <n v="6747.16"/>
    <n v="4486.51"/>
    <n v="222.57"/>
    <n v="6714.98"/>
    <n v="5440.01"/>
    <n v="0"/>
    <n v="277.52999999999997"/>
    <n v="0"/>
    <n v="0"/>
    <n v="0"/>
    <n v="40.83"/>
    <n v="0"/>
    <n v="0"/>
    <n v="1066.22"/>
    <n v="0"/>
    <n v="0"/>
    <n v="964.73"/>
    <n v="1233.05"/>
    <n v="520.87"/>
    <n v="67.56"/>
    <n v="173.25"/>
    <n v="723.52"/>
    <n v="4"/>
    <n v="75.430000000000007"/>
    <n v="0"/>
    <n v="19.350000000000001"/>
    <n v="4.34"/>
  </r>
  <r>
    <n v="2045"/>
    <n v="3"/>
    <x v="55"/>
    <s v="03/31/2045"/>
    <s v="03/31/2045_24:00"/>
    <n v="7494.09"/>
    <n v="1462.82"/>
    <n v="54.63"/>
    <n v="5633.99"/>
    <n v="1469.96"/>
    <n v="0"/>
    <n v="307.27"/>
    <n v="0"/>
    <n v="0"/>
    <n v="0"/>
    <n v="51.55"/>
    <n v="0"/>
    <n v="0"/>
    <n v="1804.11"/>
    <n v="0"/>
    <n v="0"/>
    <n v="1122.33"/>
    <n v="1409.85"/>
    <n v="525.54"/>
    <n v="72.760000000000005"/>
    <n v="285.08"/>
    <n v="815.9"/>
    <n v="11.98"/>
    <n v="100.48"/>
    <n v="0"/>
    <n v="16.95"/>
    <n v="5.59"/>
  </r>
  <r>
    <n v="2045"/>
    <n v="4"/>
    <x v="55"/>
    <s v="04/30/2045"/>
    <s v="04/30/2045_24:00"/>
    <n v="8578.91"/>
    <n v="1313.31"/>
    <n v="67.05"/>
    <n v="3981.51"/>
    <n v="1118.8499999999999"/>
    <n v="0"/>
    <n v="297.36"/>
    <n v="0"/>
    <n v="0"/>
    <n v="0"/>
    <n v="73.88"/>
    <n v="0"/>
    <n v="0"/>
    <n v="4191.01"/>
    <n v="0"/>
    <n v="0"/>
    <n v="1031.24"/>
    <n v="1394.19"/>
    <n v="504.82"/>
    <n v="77.489999999999995"/>
    <n v="286.8"/>
    <n v="907.68"/>
    <n v="13.11"/>
    <n v="72.33"/>
    <n v="0"/>
    <n v="25.08"/>
    <n v="9.42"/>
  </r>
  <r>
    <n v="2045"/>
    <n v="5"/>
    <x v="55"/>
    <s v="05/31/2045"/>
    <s v="05/31/2045_24:00"/>
    <n v="9711.0499999999993"/>
    <n v="1588.82"/>
    <n v="120.41"/>
    <n v="2705.48"/>
    <n v="1389.16"/>
    <n v="0"/>
    <n v="307.27"/>
    <n v="0"/>
    <n v="0"/>
    <n v="0"/>
    <n v="133.41"/>
    <n v="0"/>
    <n v="0"/>
    <n v="6821.08"/>
    <n v="0"/>
    <n v="0"/>
    <n v="1210.51"/>
    <n v="1444.99"/>
    <n v="549.83000000000004"/>
    <n v="79.16"/>
    <n v="285.33999999999997"/>
    <n v="1034.1600000000001"/>
    <n v="50.69"/>
    <n v="27.54"/>
    <n v="0"/>
    <n v="35.54"/>
    <n v="20.89"/>
  </r>
  <r>
    <n v="2045"/>
    <n v="6"/>
    <x v="55"/>
    <s v="06/30/2045"/>
    <s v="06/30/2045_24:00"/>
    <n v="10048.52"/>
    <n v="2371.69"/>
    <n v="448.5"/>
    <n v="1838.87"/>
    <n v="1536.66"/>
    <n v="0"/>
    <n v="297.36"/>
    <n v="0"/>
    <n v="0"/>
    <n v="0"/>
    <n v="155.52000000000001"/>
    <n v="0"/>
    <n v="0"/>
    <n v="7751.25"/>
    <n v="0"/>
    <n v="0"/>
    <n v="1179.25"/>
    <n v="1392.06"/>
    <n v="539.91"/>
    <n v="95.4"/>
    <n v="284.89999999999998"/>
    <n v="1050.0899999999999"/>
    <n v="70.5"/>
    <n v="12.42"/>
    <n v="0"/>
    <n v="30.47"/>
    <n v="18.86"/>
  </r>
  <r>
    <n v="2045"/>
    <n v="7"/>
    <x v="55"/>
    <s v="07/31/2045"/>
    <s v="07/31/2045_24:00"/>
    <n v="9728.2099999999991"/>
    <n v="2505.27"/>
    <n v="594.52"/>
    <n v="1368.06"/>
    <n v="1513.78"/>
    <n v="0"/>
    <n v="307.27"/>
    <n v="0"/>
    <n v="0"/>
    <n v="0"/>
    <n v="181.39"/>
    <n v="0"/>
    <n v="0"/>
    <n v="8110.95"/>
    <n v="0"/>
    <n v="0"/>
    <n v="1356.37"/>
    <n v="1391.23"/>
    <n v="586.5"/>
    <n v="83.73"/>
    <n v="283.66000000000003"/>
    <n v="1159.79"/>
    <n v="132.97"/>
    <n v="8.08"/>
    <n v="0"/>
    <n v="32.07"/>
    <n v="25.49"/>
  </r>
  <r>
    <n v="2045"/>
    <n v="8"/>
    <x v="55"/>
    <s v="08/31/2045"/>
    <s v="08/31/2045_24:00"/>
    <n v="6995.91"/>
    <n v="1924.66"/>
    <n v="217.18"/>
    <n v="1987.71"/>
    <n v="1363.8"/>
    <n v="0"/>
    <n v="307.27"/>
    <n v="0"/>
    <n v="0"/>
    <n v="0"/>
    <n v="164.65"/>
    <n v="0"/>
    <n v="0"/>
    <n v="4823.79"/>
    <n v="0"/>
    <n v="0"/>
    <n v="1304.8399999999999"/>
    <n v="1339.91"/>
    <n v="567.94000000000005"/>
    <n v="56.96"/>
    <n v="228.44"/>
    <n v="1070.27"/>
    <n v="108.39"/>
    <n v="8.3000000000000007"/>
    <n v="0"/>
    <n v="23.7"/>
    <n v="23.11"/>
  </r>
  <r>
    <n v="2045"/>
    <n v="9"/>
    <x v="55"/>
    <s v="09/30/2045"/>
    <s v="09/30/2045_24:00"/>
    <n v="6351.71"/>
    <n v="2054.3000000000002"/>
    <n v="190.1"/>
    <n v="1910.39"/>
    <n v="1150.6300000000001"/>
    <n v="0"/>
    <n v="297.36"/>
    <n v="0"/>
    <n v="0"/>
    <n v="0"/>
    <n v="131.91"/>
    <n v="0"/>
    <n v="0"/>
    <n v="3999.69"/>
    <n v="0"/>
    <n v="0"/>
    <n v="1202.67"/>
    <n v="1190.19"/>
    <n v="511.98"/>
    <n v="59.1"/>
    <n v="238.53"/>
    <n v="912.96"/>
    <n v="89.33"/>
    <n v="8.26"/>
    <n v="0"/>
    <n v="14.34"/>
    <n v="14.98"/>
  </r>
  <r>
    <n v="2045"/>
    <n v="10"/>
    <x v="56"/>
    <s v="10/31/2045"/>
    <s v="10/31/2045_24:00"/>
    <n v="4179.1499999999996"/>
    <n v="1850.27"/>
    <n v="248.3"/>
    <n v="2245.0500000000002"/>
    <n v="2559.9299999999998"/>
    <n v="0"/>
    <n v="307.27"/>
    <n v="0"/>
    <n v="0"/>
    <n v="0"/>
    <n v="89.14"/>
    <n v="0"/>
    <n v="0"/>
    <n v="2880.84"/>
    <n v="0"/>
    <n v="0"/>
    <n v="1129.83"/>
    <n v="1208.94"/>
    <n v="510.97"/>
    <n v="70.05"/>
    <n v="163.71"/>
    <n v="925.03"/>
    <n v="41"/>
    <n v="15.11"/>
    <n v="0"/>
    <n v="23.09"/>
    <n v="10.92"/>
  </r>
  <r>
    <n v="2045"/>
    <n v="11"/>
    <x v="56"/>
    <s v="11/30/2045"/>
    <s v="11/30/2045_24:00"/>
    <n v="2133.1999999999998"/>
    <n v="6764.75"/>
    <n v="216.95"/>
    <n v="2693.51"/>
    <n v="9177.91"/>
    <n v="0"/>
    <n v="297.36"/>
    <n v="0"/>
    <n v="0"/>
    <n v="0"/>
    <n v="55.18"/>
    <n v="0"/>
    <n v="0"/>
    <n v="2003.7"/>
    <n v="0"/>
    <n v="0"/>
    <n v="969.88"/>
    <n v="1185.1500000000001"/>
    <n v="477.27"/>
    <n v="60.14"/>
    <n v="176.82"/>
    <n v="780.27"/>
    <n v="23.02"/>
    <n v="15.36"/>
    <n v="0"/>
    <n v="16.96"/>
    <n v="7.73"/>
  </r>
  <r>
    <n v="2045"/>
    <n v="12"/>
    <x v="56"/>
    <s v="12/31/2045"/>
    <s v="12/31/2045_24:00"/>
    <n v="1117.1199999999999"/>
    <n v="9131.5300000000007"/>
    <n v="159.66"/>
    <n v="4406.84"/>
    <n v="13515.8"/>
    <n v="0"/>
    <n v="307.27"/>
    <n v="0"/>
    <n v="0"/>
    <n v="0"/>
    <n v="52.1"/>
    <n v="0"/>
    <n v="0"/>
    <n v="1204.4100000000001"/>
    <n v="0"/>
    <n v="0"/>
    <n v="988.56"/>
    <n v="1241.05"/>
    <n v="570.52"/>
    <n v="63.31"/>
    <n v="158.58000000000001"/>
    <n v="754.87"/>
    <n v="8.5399999999999991"/>
    <n v="50.78"/>
    <n v="0"/>
    <n v="19.350000000000001"/>
    <n v="6.03"/>
  </r>
  <r>
    <n v="2046"/>
    <n v="1"/>
    <x v="56"/>
    <s v="01/31/2046"/>
    <s v="01/31/2046_24:00"/>
    <n v="822.64"/>
    <n v="25830.84"/>
    <n v="406.57"/>
    <n v="4910.1499999999996"/>
    <n v="30815.48"/>
    <n v="0"/>
    <n v="307.27"/>
    <n v="0"/>
    <n v="0"/>
    <n v="0"/>
    <n v="46.19"/>
    <n v="0"/>
    <n v="0"/>
    <n v="1105.3900000000001"/>
    <n v="0"/>
    <n v="0"/>
    <n v="973.13"/>
    <n v="1325.13"/>
    <n v="629.32000000000005"/>
    <n v="83.22"/>
    <n v="147.75"/>
    <n v="821.82"/>
    <n v="5.54"/>
    <n v="47.03"/>
    <n v="0"/>
    <n v="25.47"/>
    <n v="4.8499999999999996"/>
  </r>
  <r>
    <n v="2046"/>
    <n v="2"/>
    <x v="56"/>
    <s v="02/28/2046"/>
    <s v="02/28/2046_24:00"/>
    <n v="1654.31"/>
    <n v="38087.949999999997"/>
    <n v="407.94"/>
    <n v="7678.69"/>
    <n v="44173.51"/>
    <n v="0"/>
    <n v="277.52999999999997"/>
    <n v="0"/>
    <n v="0"/>
    <n v="0"/>
    <n v="40.83"/>
    <n v="0"/>
    <n v="0"/>
    <n v="119.94"/>
    <n v="0"/>
    <n v="0"/>
    <n v="898.04"/>
    <n v="1376.41"/>
    <n v="663.59"/>
    <n v="81.94"/>
    <n v="128.83000000000001"/>
    <n v="812.02"/>
    <n v="1.1599999999999999"/>
    <n v="54.89"/>
    <n v="0"/>
    <n v="29.59"/>
    <n v="4.32"/>
  </r>
  <r>
    <n v="2046"/>
    <n v="3"/>
    <x v="56"/>
    <s v="03/31/2046"/>
    <s v="03/31/2046_24:00"/>
    <n v="3759.78"/>
    <n v="6320.79"/>
    <n v="547.80999999999995"/>
    <n v="6313.86"/>
    <n v="8578.18"/>
    <n v="0"/>
    <n v="307.27"/>
    <n v="0"/>
    <n v="0"/>
    <n v="0"/>
    <n v="51.55"/>
    <n v="0"/>
    <n v="0"/>
    <n v="28.61"/>
    <n v="0"/>
    <n v="0"/>
    <n v="1108.27"/>
    <n v="1540.26"/>
    <n v="657.16"/>
    <n v="72.319999999999993"/>
    <n v="238"/>
    <n v="856.32"/>
    <n v="2.93"/>
    <n v="88.98"/>
    <n v="0"/>
    <n v="24.38"/>
    <n v="5.44"/>
  </r>
  <r>
    <n v="2046"/>
    <n v="4"/>
    <x v="56"/>
    <s v="04/30/2046"/>
    <s v="04/30/2046_24:00"/>
    <n v="4371.62"/>
    <n v="5162.22"/>
    <n v="44.92"/>
    <n v="7753.69"/>
    <n v="9644.2900000000009"/>
    <n v="0"/>
    <n v="297.36"/>
    <n v="0"/>
    <n v="0"/>
    <n v="0"/>
    <n v="73.88"/>
    <n v="0"/>
    <n v="0"/>
    <n v="842.71"/>
    <n v="0"/>
    <n v="0"/>
    <n v="1069.8699999999999"/>
    <n v="1545.35"/>
    <n v="582.26"/>
    <n v="74.12"/>
    <n v="250.1"/>
    <n v="846.08"/>
    <n v="4.34"/>
    <n v="78.680000000000007"/>
    <n v="0"/>
    <n v="26.41"/>
    <n v="9.3800000000000008"/>
  </r>
  <r>
    <n v="2046"/>
    <n v="5"/>
    <x v="56"/>
    <s v="05/31/2046"/>
    <s v="05/31/2046_24:00"/>
    <n v="5683.25"/>
    <n v="2816.07"/>
    <n v="73.099999999999994"/>
    <n v="5005.12"/>
    <n v="4784.22"/>
    <n v="0"/>
    <n v="307.27"/>
    <n v="0"/>
    <n v="0"/>
    <n v="0"/>
    <n v="133.41"/>
    <n v="0"/>
    <n v="0"/>
    <n v="2633.14"/>
    <n v="0"/>
    <n v="0"/>
    <n v="1224.8499999999999"/>
    <n v="1572.19"/>
    <n v="557.79"/>
    <n v="74.11"/>
    <n v="292.12"/>
    <n v="867.94"/>
    <n v="18.91"/>
    <n v="47.8"/>
    <n v="0"/>
    <n v="37.67"/>
    <n v="20.89"/>
  </r>
  <r>
    <n v="2046"/>
    <n v="6"/>
    <x v="56"/>
    <s v="06/30/2046"/>
    <s v="06/30/2046_24:00"/>
    <n v="7916.24"/>
    <n v="1616.46"/>
    <n v="42.14"/>
    <n v="4670.8500000000004"/>
    <n v="4206.6899999999996"/>
    <n v="0"/>
    <n v="297.36"/>
    <n v="0"/>
    <n v="0"/>
    <n v="0"/>
    <n v="155.52000000000001"/>
    <n v="0"/>
    <n v="0"/>
    <n v="5918.67"/>
    <n v="0"/>
    <n v="0"/>
    <n v="1242.99"/>
    <n v="1512.75"/>
    <n v="568.94000000000005"/>
    <n v="87.31"/>
    <n v="321.07"/>
    <n v="898.26"/>
    <n v="42.33"/>
    <n v="28.5"/>
    <n v="0"/>
    <n v="37.33"/>
    <n v="23.14"/>
  </r>
  <r>
    <n v="2046"/>
    <n v="7"/>
    <x v="56"/>
    <s v="07/31/2046"/>
    <s v="07/31/2046_24:00"/>
    <n v="10957.92"/>
    <n v="1696.9"/>
    <n v="49.66"/>
    <n v="3922.24"/>
    <n v="1702.12"/>
    <n v="0"/>
    <n v="307.27"/>
    <n v="0"/>
    <n v="0"/>
    <n v="0"/>
    <n v="181.39"/>
    <n v="0"/>
    <n v="0"/>
    <n v="7301.59"/>
    <n v="0"/>
    <n v="0"/>
    <n v="1420"/>
    <n v="1531.25"/>
    <n v="606.05999999999995"/>
    <n v="86.97"/>
    <n v="317.02999999999997"/>
    <n v="990.75"/>
    <n v="64.900000000000006"/>
    <n v="13.31"/>
    <n v="0"/>
    <n v="36"/>
    <n v="27.34"/>
  </r>
  <r>
    <n v="2046"/>
    <n v="8"/>
    <x v="56"/>
    <s v="08/31/2046"/>
    <s v="08/31/2046_24:00"/>
    <n v="8684.02"/>
    <n v="1791.74"/>
    <n v="95.38"/>
    <n v="2873.52"/>
    <n v="1361.43"/>
    <n v="0"/>
    <n v="307.27"/>
    <n v="0"/>
    <n v="0"/>
    <n v="0"/>
    <n v="164.65"/>
    <n v="0"/>
    <n v="0"/>
    <n v="5764.03"/>
    <n v="0"/>
    <n v="0"/>
    <n v="1469.62"/>
    <n v="1491.49"/>
    <n v="602.09"/>
    <n v="64.97"/>
    <n v="305.2"/>
    <n v="1043.48"/>
    <n v="101.7"/>
    <n v="11.36"/>
    <n v="0"/>
    <n v="27.65"/>
    <n v="23.12"/>
  </r>
  <r>
    <n v="2046"/>
    <n v="9"/>
    <x v="56"/>
    <s v="09/30/2046"/>
    <s v="09/30/2046_24:00"/>
    <n v="7450.47"/>
    <n v="2426.15"/>
    <n v="130.27000000000001"/>
    <n v="2725.31"/>
    <n v="1163.07"/>
    <n v="0"/>
    <n v="297.36"/>
    <n v="0"/>
    <n v="0"/>
    <n v="0"/>
    <n v="131.91"/>
    <n v="0"/>
    <n v="0"/>
    <n v="3906.29"/>
    <n v="0"/>
    <n v="0"/>
    <n v="1370.77"/>
    <n v="1312.66"/>
    <n v="541.99"/>
    <n v="66.349999999999994"/>
    <n v="260.2"/>
    <n v="955.99"/>
    <n v="84.9"/>
    <n v="9.6199999999999992"/>
    <n v="0"/>
    <n v="13.58"/>
    <n v="14.98"/>
  </r>
  <r>
    <n v="2046"/>
    <n v="10"/>
    <x v="57"/>
    <s v="10/31/2046"/>
    <s v="10/31/2046_24:00"/>
    <n v="7255.51"/>
    <n v="1396.93"/>
    <n v="100.21"/>
    <n v="3620.84"/>
    <n v="1848.8"/>
    <n v="0"/>
    <n v="307.27"/>
    <n v="0"/>
    <n v="0"/>
    <n v="0"/>
    <n v="89.14"/>
    <n v="0"/>
    <n v="0"/>
    <n v="4223.8500000000004"/>
    <n v="0"/>
    <n v="0"/>
    <n v="1254.81"/>
    <n v="1361.26"/>
    <n v="567.75"/>
    <n v="76.94"/>
    <n v="225.63"/>
    <n v="951.18"/>
    <n v="45.59"/>
    <n v="25.89"/>
    <n v="0"/>
    <n v="26.92"/>
    <n v="10.92"/>
  </r>
  <r>
    <n v="2046"/>
    <n v="11"/>
    <x v="57"/>
    <s v="11/30/2046"/>
    <s v="11/30/2046_24:00"/>
    <n v="1599.39"/>
    <n v="3299.82"/>
    <n v="160.65"/>
    <n v="3884.51"/>
    <n v="6601.42"/>
    <n v="0"/>
    <n v="297.36"/>
    <n v="0"/>
    <n v="0"/>
    <n v="0"/>
    <n v="55.18"/>
    <n v="0"/>
    <n v="0"/>
    <n v="1148.71"/>
    <n v="0"/>
    <n v="0"/>
    <n v="1060.3499999999999"/>
    <n v="1269"/>
    <n v="493.8"/>
    <n v="62.59"/>
    <n v="197.07"/>
    <n v="759.54"/>
    <n v="21.23"/>
    <n v="37.81"/>
    <n v="0"/>
    <n v="16.72"/>
    <n v="7.73"/>
  </r>
  <r>
    <n v="2046"/>
    <n v="12"/>
    <x v="57"/>
    <s v="12/31/2046"/>
    <s v="12/31/2046_24:00"/>
    <n v="2252.7800000000002"/>
    <n v="10190.91"/>
    <n v="595.05999999999995"/>
    <n v="4723.3500000000004"/>
    <n v="13369.26"/>
    <n v="0"/>
    <n v="307.27"/>
    <n v="0"/>
    <n v="0"/>
    <n v="0"/>
    <n v="52.1"/>
    <n v="0"/>
    <n v="0"/>
    <n v="1183.46"/>
    <n v="0"/>
    <n v="0"/>
    <n v="1040.1300000000001"/>
    <n v="1344.34"/>
    <n v="591.96"/>
    <n v="71.52"/>
    <n v="173.45"/>
    <n v="848.43"/>
    <n v="29.22"/>
    <n v="22.88"/>
    <n v="0"/>
    <n v="20.309999999999999"/>
    <n v="6.03"/>
  </r>
  <r>
    <n v="2047"/>
    <n v="1"/>
    <x v="57"/>
    <s v="01/31/2047"/>
    <s v="01/31/2047_24:00"/>
    <n v="2630.24"/>
    <n v="5477.42"/>
    <n v="442.44"/>
    <n v="3748.36"/>
    <n v="7715.71"/>
    <n v="0"/>
    <n v="307.27"/>
    <n v="0"/>
    <n v="0"/>
    <n v="0"/>
    <n v="46.19"/>
    <n v="0"/>
    <n v="0"/>
    <n v="1418.99"/>
    <n v="0"/>
    <n v="0"/>
    <n v="1042.02"/>
    <n v="1355.85"/>
    <n v="571.9"/>
    <n v="70.63"/>
    <n v="200.71"/>
    <n v="822.74"/>
    <n v="12.81"/>
    <n v="52.03"/>
    <n v="0"/>
    <n v="18.41"/>
    <n v="4.8499999999999996"/>
  </r>
  <r>
    <n v="2047"/>
    <n v="2"/>
    <x v="57"/>
    <s v="02/28/2047"/>
    <s v="02/28/2047_24:00"/>
    <n v="1327.63"/>
    <n v="16071.9"/>
    <n v="576.72"/>
    <n v="4303.3999999999996"/>
    <n v="18916.8"/>
    <n v="0"/>
    <n v="277.52999999999997"/>
    <n v="0"/>
    <n v="0"/>
    <n v="0"/>
    <n v="40.83"/>
    <n v="0"/>
    <n v="0"/>
    <n v="146.08000000000001"/>
    <n v="0"/>
    <n v="0"/>
    <n v="860.32"/>
    <n v="1267.18"/>
    <n v="567.85"/>
    <n v="60.1"/>
    <n v="139.30000000000001"/>
    <n v="834.24"/>
    <n v="12.14"/>
    <n v="13.41"/>
    <n v="0"/>
    <n v="18.5"/>
    <n v="4.3099999999999996"/>
  </r>
  <r>
    <n v="2047"/>
    <n v="3"/>
    <x v="57"/>
    <s v="03/31/2047"/>
    <s v="03/31/2047_24:00"/>
    <n v="4085.72"/>
    <n v="3464.62"/>
    <n v="70.13"/>
    <n v="6396.4"/>
    <n v="6073.63"/>
    <n v="0"/>
    <n v="307.27"/>
    <n v="0"/>
    <n v="0"/>
    <n v="0"/>
    <n v="51.55"/>
    <n v="0"/>
    <n v="0"/>
    <n v="84.73"/>
    <n v="0"/>
    <n v="0"/>
    <n v="984.84"/>
    <n v="1458.14"/>
    <n v="616.96"/>
    <n v="63.18"/>
    <n v="220.91"/>
    <n v="856.56"/>
    <n v="3.09"/>
    <n v="68.849999999999994"/>
    <n v="0"/>
    <n v="16.190000000000001"/>
    <n v="5.42"/>
  </r>
  <r>
    <n v="2047"/>
    <n v="4"/>
    <x v="57"/>
    <s v="04/30/2047"/>
    <s v="04/30/2047_24:00"/>
    <n v="6574.35"/>
    <n v="1251.18"/>
    <n v="41.46"/>
    <n v="4462.09"/>
    <n v="2343.35"/>
    <n v="0"/>
    <n v="297.36"/>
    <n v="0"/>
    <n v="0"/>
    <n v="0"/>
    <n v="73.88"/>
    <n v="0"/>
    <n v="0"/>
    <n v="3050.43"/>
    <n v="0"/>
    <n v="0"/>
    <n v="1029.6400000000001"/>
    <n v="1461.15"/>
    <n v="574.61"/>
    <n v="65.040000000000006"/>
    <n v="316.95"/>
    <n v="857.36"/>
    <n v="10.48"/>
    <n v="84.08"/>
    <n v="0"/>
    <n v="21.46"/>
    <n v="9.2899999999999991"/>
  </r>
  <r>
    <n v="2047"/>
    <n v="5"/>
    <x v="57"/>
    <s v="05/31/2047"/>
    <s v="05/31/2047_24:00"/>
    <n v="10654.07"/>
    <n v="1247.01"/>
    <n v="51.76"/>
    <n v="3878.75"/>
    <n v="1475.51"/>
    <n v="0"/>
    <n v="307.27"/>
    <n v="0"/>
    <n v="0"/>
    <n v="0"/>
    <n v="133.41"/>
    <n v="0"/>
    <n v="0"/>
    <n v="6936.6"/>
    <n v="0"/>
    <n v="0"/>
    <n v="1210.73"/>
    <n v="1529.58"/>
    <n v="623.41999999999996"/>
    <n v="75.84"/>
    <n v="298.24"/>
    <n v="1024.19"/>
    <n v="31.53"/>
    <n v="36.24"/>
    <n v="0"/>
    <n v="36.85"/>
    <n v="20.88"/>
  </r>
  <r>
    <n v="2047"/>
    <n v="6"/>
    <x v="57"/>
    <s v="06/30/2047"/>
    <s v="06/30/2047_24:00"/>
    <n v="10652.88"/>
    <n v="2144.56"/>
    <n v="353.82"/>
    <n v="2641.94"/>
    <n v="1460.57"/>
    <n v="0"/>
    <n v="297.36"/>
    <n v="0"/>
    <n v="0"/>
    <n v="0"/>
    <n v="155.52000000000001"/>
    <n v="0"/>
    <n v="0"/>
    <n v="7876.32"/>
    <n v="0"/>
    <n v="0"/>
    <n v="1269.55"/>
    <n v="1424.9"/>
    <n v="608.23"/>
    <n v="87.82"/>
    <n v="359.46"/>
    <n v="979.81"/>
    <n v="64.33"/>
    <n v="12.44"/>
    <n v="0"/>
    <n v="30.78"/>
    <n v="23.14"/>
  </r>
  <r>
    <n v="2047"/>
    <n v="7"/>
    <x v="57"/>
    <s v="07/31/2047"/>
    <s v="07/31/2047_24:00"/>
    <n v="9616.17"/>
    <n v="2811.51"/>
    <n v="612.92999999999995"/>
    <n v="1571.86"/>
    <n v="1465.04"/>
    <n v="0"/>
    <n v="307.27"/>
    <n v="0"/>
    <n v="0"/>
    <n v="0"/>
    <n v="181.39"/>
    <n v="0"/>
    <n v="0"/>
    <n v="7550.93"/>
    <n v="0"/>
    <n v="0"/>
    <n v="1350.45"/>
    <n v="1414.93"/>
    <n v="653.79999999999995"/>
    <n v="84.6"/>
    <n v="334.32"/>
    <n v="1153.8699999999999"/>
    <n v="134.53"/>
    <n v="9.75"/>
    <n v="0"/>
    <n v="31.12"/>
    <n v="27.34"/>
  </r>
  <r>
    <n v="2047"/>
    <n v="8"/>
    <x v="57"/>
    <s v="08/31/2047"/>
    <s v="08/31/2047_24:00"/>
    <n v="7425.23"/>
    <n v="2017.36"/>
    <n v="197.62"/>
    <n v="2350.2399999999998"/>
    <n v="1344.89"/>
    <n v="0"/>
    <n v="307.27"/>
    <n v="0"/>
    <n v="0"/>
    <n v="0"/>
    <n v="164.65"/>
    <n v="0"/>
    <n v="0"/>
    <n v="4908.9399999999996"/>
    <n v="0"/>
    <n v="0"/>
    <n v="1347.05"/>
    <n v="1374.32"/>
    <n v="640.44000000000005"/>
    <n v="57.95"/>
    <n v="273.06"/>
    <n v="1026.48"/>
    <n v="94.14"/>
    <n v="13.01"/>
    <n v="0"/>
    <n v="22.93"/>
    <n v="23.12"/>
  </r>
  <r>
    <n v="2047"/>
    <n v="9"/>
    <x v="57"/>
    <s v="09/30/2047"/>
    <s v="09/30/2047_24:00"/>
    <n v="7110.29"/>
    <n v="2054.84"/>
    <n v="138.86000000000001"/>
    <n v="2302.17"/>
    <n v="1044.67"/>
    <n v="0"/>
    <n v="297.36"/>
    <n v="0"/>
    <n v="0"/>
    <n v="0"/>
    <n v="131.91"/>
    <n v="0"/>
    <n v="0"/>
    <n v="4276.8"/>
    <n v="0"/>
    <n v="0"/>
    <n v="1258.27"/>
    <n v="1239.99"/>
    <n v="590.24"/>
    <n v="63.03"/>
    <n v="257.77"/>
    <n v="942.04"/>
    <n v="82.49"/>
    <n v="7.34"/>
    <n v="0"/>
    <n v="10.67"/>
    <n v="14.98"/>
  </r>
  <r>
    <n v="2047"/>
    <n v="10"/>
    <x v="58"/>
    <s v="10/31/2047"/>
    <s v="10/31/2047_24:00"/>
    <n v="7006.03"/>
    <n v="1761.03"/>
    <n v="173.66"/>
    <n v="2197.8000000000002"/>
    <n v="1540.72"/>
    <n v="0"/>
    <n v="307.27"/>
    <n v="0"/>
    <n v="0"/>
    <n v="0"/>
    <n v="89.14"/>
    <n v="0"/>
    <n v="0"/>
    <n v="4895.09"/>
    <n v="0"/>
    <n v="0"/>
    <n v="1197.46"/>
    <n v="1296.5899999999999"/>
    <n v="618.35"/>
    <n v="70.22"/>
    <n v="243.07"/>
    <n v="968.65"/>
    <n v="61.57"/>
    <n v="12.85"/>
    <n v="0"/>
    <n v="24.11"/>
    <n v="10.92"/>
  </r>
  <r>
    <n v="2047"/>
    <n v="11"/>
    <x v="58"/>
    <s v="11/30/2047"/>
    <s v="11/30/2047_24:00"/>
    <n v="2838.64"/>
    <n v="1112.77"/>
    <n v="151.85"/>
    <n v="2439.1999999999998"/>
    <n v="1789.31"/>
    <n v="0"/>
    <n v="297.36"/>
    <n v="0"/>
    <n v="0"/>
    <n v="0"/>
    <n v="55.18"/>
    <n v="0"/>
    <n v="0"/>
    <n v="1222.48"/>
    <n v="0"/>
    <n v="0"/>
    <n v="972.2"/>
    <n v="1185.5"/>
    <n v="537.51"/>
    <n v="52.97"/>
    <n v="173.24"/>
    <n v="785.15"/>
    <n v="19.75"/>
    <n v="15.44"/>
    <n v="0"/>
    <n v="13.8"/>
    <n v="7.73"/>
  </r>
  <r>
    <n v="2047"/>
    <n v="12"/>
    <x v="58"/>
    <s v="12/31/2047"/>
    <s v="12/31/2047_24:00"/>
    <n v="3338.67"/>
    <n v="947.32"/>
    <n v="116.5"/>
    <n v="2425.34"/>
    <n v="1940.32"/>
    <n v="0"/>
    <n v="307.27"/>
    <n v="0"/>
    <n v="0"/>
    <n v="0"/>
    <n v="52.1"/>
    <n v="0"/>
    <n v="0"/>
    <n v="2021.26"/>
    <n v="0"/>
    <n v="0"/>
    <n v="997.86"/>
    <n v="1218.99"/>
    <n v="545.04999999999995"/>
    <n v="60.86"/>
    <n v="168.52"/>
    <n v="756.46"/>
    <n v="10.61"/>
    <n v="27.1"/>
    <n v="0.1"/>
    <n v="13.65"/>
    <n v="6.04"/>
  </r>
  <r>
    <n v="2048"/>
    <n v="1"/>
    <x v="58"/>
    <s v="01/31/2048"/>
    <s v="01/31/2048_24:00"/>
    <n v="2735.44"/>
    <n v="8274.8700000000008"/>
    <n v="235.2"/>
    <n v="3290.06"/>
    <n v="11003.76"/>
    <n v="0"/>
    <n v="307.27"/>
    <n v="0"/>
    <n v="0"/>
    <n v="0"/>
    <n v="46.19"/>
    <n v="0"/>
    <n v="0"/>
    <n v="2294.71"/>
    <n v="0"/>
    <n v="0"/>
    <n v="964.02"/>
    <n v="1263.9000000000001"/>
    <n v="566.24"/>
    <n v="72.2"/>
    <n v="182.53"/>
    <n v="805.08"/>
    <n v="15.27"/>
    <n v="35.22"/>
    <n v="0"/>
    <n v="15.04"/>
    <n v="4.8499999999999996"/>
  </r>
  <r>
    <n v="2048"/>
    <n v="2"/>
    <x v="58"/>
    <s v="02/29/2048"/>
    <s v="02/29/2048_24:00"/>
    <n v="393.27"/>
    <n v="27649.38"/>
    <n v="330.84"/>
    <n v="4455.1899999999996"/>
    <n v="31774.3"/>
    <n v="0"/>
    <n v="287.45"/>
    <n v="0"/>
    <n v="0"/>
    <n v="0"/>
    <n v="41.53"/>
    <n v="0"/>
    <n v="0"/>
    <n v="130.76"/>
    <n v="0"/>
    <n v="0"/>
    <n v="838.68"/>
    <n v="1289.48"/>
    <n v="641.64"/>
    <n v="65.48"/>
    <n v="138.24"/>
    <n v="789.83"/>
    <n v="1.1000000000000001"/>
    <n v="43.05"/>
    <n v="0"/>
    <n v="19.5"/>
    <n v="4.38"/>
  </r>
  <r>
    <n v="2048"/>
    <n v="3"/>
    <x v="58"/>
    <s v="03/31/2048"/>
    <s v="03/31/2048_24:00"/>
    <n v="4428.12"/>
    <n v="12781.94"/>
    <n v="51.34"/>
    <n v="7005.36"/>
    <n v="15785.09"/>
    <n v="0"/>
    <n v="307.27"/>
    <n v="0"/>
    <n v="0"/>
    <n v="0"/>
    <n v="51.55"/>
    <n v="0"/>
    <n v="0"/>
    <n v="325.91000000000003"/>
    <n v="0"/>
    <n v="0"/>
    <n v="958.55"/>
    <n v="1429.08"/>
    <n v="744.16"/>
    <n v="62.07"/>
    <n v="199.27"/>
    <n v="823.24"/>
    <n v="0.47"/>
    <n v="74.14"/>
    <n v="0"/>
    <n v="18.64"/>
    <n v="5.45"/>
  </r>
  <r>
    <n v="2048"/>
    <n v="4"/>
    <x v="58"/>
    <s v="04/30/2048"/>
    <s v="04/30/2048_24:00"/>
    <n v="6719.8"/>
    <n v="1856.52"/>
    <n v="80.42"/>
    <n v="4064.22"/>
    <n v="1959.33"/>
    <n v="0"/>
    <n v="297.36"/>
    <n v="0"/>
    <n v="0"/>
    <n v="0"/>
    <n v="73.88"/>
    <n v="0"/>
    <n v="0"/>
    <n v="2716.52"/>
    <n v="0"/>
    <n v="0"/>
    <n v="1000.25"/>
    <n v="1415.82"/>
    <n v="614.37"/>
    <n v="63.53"/>
    <n v="284.70999999999998"/>
    <n v="808.84"/>
    <n v="7.45"/>
    <n v="81.540000000000006"/>
    <n v="0"/>
    <n v="21.14"/>
    <n v="9.4499999999999993"/>
  </r>
  <r>
    <n v="2048"/>
    <n v="5"/>
    <x v="58"/>
    <s v="05/31/2048"/>
    <s v="05/31/2048_24:00"/>
    <n v="9277.4"/>
    <n v="1167.74"/>
    <n v="59.58"/>
    <n v="4223.1099999999997"/>
    <n v="1727.39"/>
    <n v="0"/>
    <n v="307.27"/>
    <n v="0"/>
    <n v="0"/>
    <n v="0"/>
    <n v="133.41"/>
    <n v="0"/>
    <n v="0"/>
    <n v="5676.16"/>
    <n v="0"/>
    <n v="0"/>
    <n v="1150.29"/>
    <n v="1452.57"/>
    <n v="616.47"/>
    <n v="67.290000000000006"/>
    <n v="304.33999999999997"/>
    <n v="908.79"/>
    <n v="26.56"/>
    <n v="49.11"/>
    <n v="0"/>
    <n v="37.06"/>
    <n v="20.88"/>
  </r>
  <r>
    <n v="2048"/>
    <n v="6"/>
    <x v="58"/>
    <s v="06/30/2048"/>
    <s v="06/30/2048_24:00"/>
    <n v="10907.07"/>
    <n v="2593.5700000000002"/>
    <n v="392.76"/>
    <n v="1938.46"/>
    <n v="1532.91"/>
    <n v="0"/>
    <n v="297.36"/>
    <n v="0"/>
    <n v="0"/>
    <n v="0"/>
    <n v="155.52000000000001"/>
    <n v="0"/>
    <n v="0"/>
    <n v="8470.98"/>
    <n v="0"/>
    <n v="0"/>
    <n v="1237.3699999999999"/>
    <n v="1425.49"/>
    <n v="625.4"/>
    <n v="85.98"/>
    <n v="356.74"/>
    <n v="986.01"/>
    <n v="72.209999999999994"/>
    <n v="20.149999999999999"/>
    <n v="0"/>
    <n v="33.590000000000003"/>
    <n v="23.13"/>
  </r>
  <r>
    <n v="2048"/>
    <n v="7"/>
    <x v="58"/>
    <s v="07/31/2048"/>
    <s v="07/31/2048_24:00"/>
    <n v="9637.41"/>
    <n v="2222.89"/>
    <n v="359.46"/>
    <n v="1688.11"/>
    <n v="1502.46"/>
    <n v="0"/>
    <n v="307.27"/>
    <n v="0"/>
    <n v="0"/>
    <n v="0"/>
    <n v="181.39"/>
    <n v="0"/>
    <n v="0"/>
    <n v="7880.27"/>
    <n v="0"/>
    <n v="0"/>
    <n v="1381.82"/>
    <n v="1429.62"/>
    <n v="655.53"/>
    <n v="79.400000000000006"/>
    <n v="310.58999999999997"/>
    <n v="1078.6600000000001"/>
    <n v="113.77"/>
    <n v="12.35"/>
    <n v="0"/>
    <n v="31.27"/>
    <n v="27.13"/>
  </r>
  <r>
    <n v="2048"/>
    <n v="8"/>
    <x v="58"/>
    <s v="08/31/2048"/>
    <s v="08/31/2048_24:00"/>
    <n v="7287.89"/>
    <n v="2061.37"/>
    <n v="223.84"/>
    <n v="1817.61"/>
    <n v="1325.72"/>
    <n v="0"/>
    <n v="307.27"/>
    <n v="0"/>
    <n v="0"/>
    <n v="0"/>
    <n v="164.65"/>
    <n v="0"/>
    <n v="0"/>
    <n v="5247.49"/>
    <n v="0"/>
    <n v="0"/>
    <n v="1316.13"/>
    <n v="1394.2"/>
    <n v="646.65"/>
    <n v="57.61"/>
    <n v="286.08"/>
    <n v="1044.96"/>
    <n v="123.76"/>
    <n v="11.05"/>
    <n v="0"/>
    <n v="24.58"/>
    <n v="23.12"/>
  </r>
  <r>
    <n v="2048"/>
    <n v="9"/>
    <x v="58"/>
    <s v="09/30/2048"/>
    <s v="09/30/2048_24:00"/>
    <n v="6923.97"/>
    <n v="1926.97"/>
    <n v="123.95"/>
    <n v="2228.48"/>
    <n v="1131.9000000000001"/>
    <n v="0"/>
    <n v="297.36"/>
    <n v="0"/>
    <n v="0"/>
    <n v="0"/>
    <n v="131.91"/>
    <n v="0"/>
    <n v="0"/>
    <n v="4366.16"/>
    <n v="0"/>
    <n v="0"/>
    <n v="1238.3599999999999"/>
    <n v="1249.18"/>
    <n v="582.59"/>
    <n v="61.2"/>
    <n v="251.27"/>
    <n v="914.74"/>
    <n v="99.34"/>
    <n v="7.27"/>
    <n v="0"/>
    <n v="11.7"/>
    <n v="14.96"/>
  </r>
  <r>
    <n v="2048"/>
    <n v="10"/>
    <x v="59"/>
    <s v="10/31/2048"/>
    <s v="10/31/2048_24:00"/>
    <n v="4548.76"/>
    <n v="1798.44"/>
    <n v="158.84"/>
    <n v="2436.17"/>
    <n v="2134.46"/>
    <n v="0"/>
    <n v="307.27"/>
    <n v="0"/>
    <n v="0"/>
    <n v="0"/>
    <n v="89.14"/>
    <n v="0"/>
    <n v="0"/>
    <n v="2795"/>
    <n v="0"/>
    <n v="0"/>
    <n v="1204.3699999999999"/>
    <n v="1240.72"/>
    <n v="573.12"/>
    <n v="62.62"/>
    <n v="202.16"/>
    <n v="878.05"/>
    <n v="38.229999999999997"/>
    <n v="12.73"/>
    <n v="0"/>
    <n v="21.7"/>
    <n v="10.92"/>
  </r>
  <r>
    <n v="2048"/>
    <n v="11"/>
    <x v="59"/>
    <s v="11/30/2048"/>
    <s v="11/30/2048_24:00"/>
    <n v="2258.5100000000002"/>
    <n v="1031.1300000000001"/>
    <n v="96.31"/>
    <n v="2706.93"/>
    <n v="2596.11"/>
    <n v="0"/>
    <n v="297.36"/>
    <n v="0"/>
    <n v="0"/>
    <n v="0"/>
    <n v="55.18"/>
    <n v="0"/>
    <n v="0"/>
    <n v="1333"/>
    <n v="0"/>
    <n v="0"/>
    <n v="1024.21"/>
    <n v="1159.53"/>
    <n v="527.21"/>
    <n v="55.08"/>
    <n v="174.43"/>
    <n v="713.38"/>
    <n v="14.12"/>
    <n v="20.67"/>
    <n v="0"/>
    <n v="15.97"/>
    <n v="7.73"/>
  </r>
  <r>
    <n v="2048"/>
    <n v="12"/>
    <x v="59"/>
    <s v="12/31/2048"/>
    <s v="12/31/2048_24:00"/>
    <n v="2541.38"/>
    <n v="644.79999999999995"/>
    <n v="112.27"/>
    <n v="2680"/>
    <n v="1897.34"/>
    <n v="0"/>
    <n v="307.27"/>
    <n v="0"/>
    <n v="0"/>
    <n v="0"/>
    <n v="52.1"/>
    <n v="0"/>
    <n v="0"/>
    <n v="1303.6400000000001"/>
    <n v="0"/>
    <n v="0"/>
    <n v="1021.81"/>
    <n v="1186.8499999999999"/>
    <n v="529.37"/>
    <n v="58"/>
    <n v="171.63"/>
    <n v="716.93"/>
    <n v="9.5"/>
    <n v="32.49"/>
    <n v="0"/>
    <n v="13.94"/>
    <n v="6.03"/>
  </r>
  <r>
    <n v="2049"/>
    <n v="1"/>
    <x v="59"/>
    <s v="01/31/2049"/>
    <s v="01/31/2049_24:00"/>
    <n v="1689.34"/>
    <n v="5055.67"/>
    <n v="145.83000000000001"/>
    <n v="3414.5"/>
    <n v="8536.5400000000009"/>
    <n v="0"/>
    <n v="307.27"/>
    <n v="0"/>
    <n v="0"/>
    <n v="0"/>
    <n v="46.19"/>
    <n v="0"/>
    <n v="0"/>
    <n v="1898.4"/>
    <n v="0"/>
    <n v="0"/>
    <n v="979.52"/>
    <n v="1213.6199999999999"/>
    <n v="547.04"/>
    <n v="64.48"/>
    <n v="168.76"/>
    <n v="716.85"/>
    <n v="5.76"/>
    <n v="42.92"/>
    <n v="0.11"/>
    <n v="15.06"/>
    <n v="4.8499999999999996"/>
  </r>
  <r>
    <n v="2049"/>
    <n v="2"/>
    <x v="59"/>
    <s v="02/28/2049"/>
    <s v="02/28/2049_24:00"/>
    <n v="411.85"/>
    <n v="11963.76"/>
    <n v="137.62"/>
    <n v="3945.77"/>
    <n v="15656.72"/>
    <n v="0"/>
    <n v="277.52999999999997"/>
    <n v="0"/>
    <n v="0"/>
    <n v="0"/>
    <n v="40.83"/>
    <n v="0"/>
    <n v="0"/>
    <n v="167.36"/>
    <n v="0"/>
    <n v="0"/>
    <n v="839.72"/>
    <n v="1152.0999999999999"/>
    <n v="524.77"/>
    <n v="50.44"/>
    <n v="154.82"/>
    <n v="693.55"/>
    <n v="1.63"/>
    <n v="52.99"/>
    <n v="0"/>
    <n v="15.21"/>
    <n v="4.3099999999999996"/>
  </r>
  <r>
    <n v="2049"/>
    <n v="3"/>
    <x v="59"/>
    <s v="03/31/2049"/>
    <s v="03/31/2049_24:00"/>
    <n v="2646.17"/>
    <n v="6856.12"/>
    <n v="76.08"/>
    <n v="4773.8100000000004"/>
    <n v="9569.1"/>
    <n v="0"/>
    <n v="307.27"/>
    <n v="0"/>
    <n v="0"/>
    <n v="0"/>
    <n v="51.55"/>
    <n v="0"/>
    <n v="0"/>
    <n v="574.16"/>
    <n v="0"/>
    <n v="0"/>
    <n v="954.74"/>
    <n v="1328.14"/>
    <n v="632.11"/>
    <n v="56.62"/>
    <n v="225.03"/>
    <n v="766.34"/>
    <n v="0.7"/>
    <n v="87.1"/>
    <n v="0"/>
    <n v="14.46"/>
    <n v="6"/>
  </r>
  <r>
    <n v="2049"/>
    <n v="4"/>
    <x v="59"/>
    <s v="04/30/2049"/>
    <s v="04/30/2049_24:00"/>
    <n v="4829.78"/>
    <n v="993.27"/>
    <n v="77.25"/>
    <n v="3599.92"/>
    <n v="1777.28"/>
    <n v="0"/>
    <n v="297.36"/>
    <n v="0"/>
    <n v="0"/>
    <n v="0"/>
    <n v="73.88"/>
    <n v="0"/>
    <n v="0"/>
    <n v="2000.66"/>
    <n v="0"/>
    <n v="0"/>
    <n v="941.66"/>
    <n v="1272.6199999999999"/>
    <n v="558.71"/>
    <n v="58.49"/>
    <n v="249.99"/>
    <n v="771.74"/>
    <n v="0.66"/>
    <n v="81.760000000000005"/>
    <n v="0"/>
    <n v="19.75"/>
    <n v="8.35"/>
  </r>
  <r>
    <n v="2049"/>
    <n v="5"/>
    <x v="59"/>
    <s v="05/31/2049"/>
    <s v="05/31/2049_24:00"/>
    <n v="10267.68"/>
    <n v="1670.82"/>
    <n v="146.16"/>
    <n v="2216.42"/>
    <n v="1506.92"/>
    <n v="0"/>
    <n v="307.27"/>
    <n v="0"/>
    <n v="0"/>
    <n v="0"/>
    <n v="133.41"/>
    <n v="0"/>
    <n v="0"/>
    <n v="8033.67"/>
    <n v="0"/>
    <n v="0"/>
    <n v="1243.0999999999999"/>
    <n v="1433.75"/>
    <n v="617.46"/>
    <n v="78.87"/>
    <n v="307.14"/>
    <n v="1053.69"/>
    <n v="42.6"/>
    <n v="31.2"/>
    <n v="0"/>
    <n v="35.700000000000003"/>
    <n v="17.61"/>
  </r>
  <r>
    <n v="2049"/>
    <n v="6"/>
    <x v="59"/>
    <s v="06/30/2049"/>
    <s v="06/30/2049_24:00"/>
    <n v="10625.55"/>
    <n v="2356.6"/>
    <n v="278.73"/>
    <n v="1647.97"/>
    <n v="1431.51"/>
    <n v="0"/>
    <n v="297.36"/>
    <n v="0"/>
    <n v="0"/>
    <n v="0"/>
    <n v="155.52000000000001"/>
    <n v="0"/>
    <n v="0"/>
    <n v="8376.94"/>
    <n v="0"/>
    <n v="0"/>
    <n v="1195.42"/>
    <n v="1402.04"/>
    <n v="616.91999999999996"/>
    <n v="97.05"/>
    <n v="329.73"/>
    <n v="1073.2"/>
    <n v="80.459999999999994"/>
    <n v="11.54"/>
    <n v="0"/>
    <n v="29.25"/>
    <n v="16.62"/>
  </r>
  <r>
    <n v="2049"/>
    <n v="7"/>
    <x v="59"/>
    <s v="07/31/2049"/>
    <s v="07/31/2049_24:00"/>
    <n v="10043.049999999999"/>
    <n v="2225.5100000000002"/>
    <n v="351.68"/>
    <n v="1419.68"/>
    <n v="1519.96"/>
    <n v="0"/>
    <n v="307.27"/>
    <n v="0"/>
    <n v="0"/>
    <n v="0"/>
    <n v="181.39"/>
    <n v="0"/>
    <n v="0"/>
    <n v="8462.98"/>
    <n v="0"/>
    <n v="0"/>
    <n v="1286.52"/>
    <n v="1369.87"/>
    <n v="658.39"/>
    <n v="86.67"/>
    <n v="299.38"/>
    <n v="1117.52"/>
    <n v="101.36"/>
    <n v="10.3"/>
    <n v="0"/>
    <n v="29.97"/>
    <n v="26.52"/>
  </r>
  <r>
    <n v="2049"/>
    <n v="8"/>
    <x v="59"/>
    <s v="08/31/2049"/>
    <s v="08/31/2049_24:00"/>
    <n v="7232.94"/>
    <n v="2204.44"/>
    <n v="391.3"/>
    <n v="1366.56"/>
    <n v="1367.58"/>
    <n v="0"/>
    <n v="307.27"/>
    <n v="0"/>
    <n v="0"/>
    <n v="0"/>
    <n v="164.65"/>
    <n v="0"/>
    <n v="0"/>
    <n v="5632.58"/>
    <n v="0"/>
    <n v="0"/>
    <n v="1252.46"/>
    <n v="1318.75"/>
    <n v="638.48"/>
    <n v="57.56"/>
    <n v="240.51"/>
    <n v="1072.1300000000001"/>
    <n v="110.44"/>
    <n v="7.11"/>
    <n v="0"/>
    <n v="23.41"/>
    <n v="23.09"/>
  </r>
  <r>
    <n v="2049"/>
    <n v="9"/>
    <x v="59"/>
    <s v="09/30/2049"/>
    <s v="09/30/2049_24:00"/>
    <n v="6194.25"/>
    <n v="2249.1999999999998"/>
    <n v="236.86"/>
    <n v="1446.66"/>
    <n v="1018.53"/>
    <n v="0"/>
    <n v="297.36"/>
    <n v="0"/>
    <n v="0"/>
    <n v="0"/>
    <n v="131.91"/>
    <n v="0"/>
    <n v="0"/>
    <n v="4082.6"/>
    <n v="0"/>
    <n v="0"/>
    <n v="1184.45"/>
    <n v="1182.78"/>
    <n v="567.42999999999995"/>
    <n v="58.87"/>
    <n v="257.19"/>
    <n v="913.44"/>
    <n v="83.97"/>
    <n v="12.08"/>
    <n v="0.2"/>
    <n v="11.56"/>
    <n v="14.96"/>
  </r>
  <r>
    <n v="2049"/>
    <n v="10"/>
    <x v="60"/>
    <s v="10/31/2049"/>
    <s v="10/31/2049_24:00"/>
    <n v="6381.52"/>
    <n v="1996.96"/>
    <n v="267.76"/>
    <n v="1433.52"/>
    <n v="1462.43"/>
    <n v="0"/>
    <n v="307.27"/>
    <n v="0"/>
    <n v="0"/>
    <n v="0"/>
    <n v="89.14"/>
    <n v="0"/>
    <n v="0"/>
    <n v="4826.3599999999997"/>
    <n v="0"/>
    <n v="0"/>
    <n v="1188.1099999999999"/>
    <n v="1263.01"/>
    <n v="605.12"/>
    <n v="69.03"/>
    <n v="198.84"/>
    <n v="1058.4000000000001"/>
    <n v="188.04"/>
    <n v="6.81"/>
    <n v="0"/>
    <n v="23.23"/>
    <n v="10.91"/>
  </r>
  <r>
    <n v="2049"/>
    <n v="11"/>
    <x v="60"/>
    <s v="11/30/2049"/>
    <s v="11/30/2049_24:00"/>
    <n v="1564.5"/>
    <n v="5781.47"/>
    <n v="216.35"/>
    <n v="2377.04"/>
    <n v="7577.66"/>
    <n v="0"/>
    <n v="297.36"/>
    <n v="0"/>
    <n v="0"/>
    <n v="0"/>
    <n v="55.18"/>
    <n v="0"/>
    <n v="0"/>
    <n v="1250.95"/>
    <n v="0"/>
    <n v="0"/>
    <n v="996.06"/>
    <n v="1124.97"/>
    <n v="503.46"/>
    <n v="60.58"/>
    <n v="159.96"/>
    <n v="776.24"/>
    <n v="30.35"/>
    <n v="8.1999999999999993"/>
    <n v="0"/>
    <n v="13.69"/>
    <n v="7.73"/>
  </r>
  <r>
    <n v="2049"/>
    <n v="12"/>
    <x v="60"/>
    <s v="12/31/2049"/>
    <s v="12/31/2049_24:00"/>
    <n v="444.28"/>
    <n v="19561.080000000002"/>
    <n v="269.83999999999997"/>
    <n v="4803.9399999999996"/>
    <n v="24691.13"/>
    <n v="0"/>
    <n v="307.27"/>
    <n v="0"/>
    <n v="0"/>
    <n v="0"/>
    <n v="52.1"/>
    <n v="0"/>
    <n v="0"/>
    <n v="1032.52"/>
    <n v="0"/>
    <n v="0"/>
    <n v="996.93"/>
    <n v="1242.75"/>
    <n v="608.05999999999995"/>
    <n v="67.36"/>
    <n v="147.55000000000001"/>
    <n v="750.78"/>
    <n v="10.050000000000001"/>
    <n v="42.48"/>
    <n v="0"/>
    <n v="20.27"/>
    <n v="6.03"/>
  </r>
  <r>
    <n v="2050"/>
    <n v="1"/>
    <x v="60"/>
    <s v="01/31/2050"/>
    <s v="01/31/2050_24:00"/>
    <n v="2068.4899999999998"/>
    <n v="13277.8"/>
    <n v="118.55"/>
    <n v="5694.56"/>
    <n v="17967.79"/>
    <n v="0"/>
    <n v="307.27"/>
    <n v="0"/>
    <n v="0"/>
    <n v="0"/>
    <n v="46.19"/>
    <n v="0"/>
    <n v="0"/>
    <n v="1207.23"/>
    <n v="0"/>
    <n v="0"/>
    <n v="1041.07"/>
    <n v="1312.01"/>
    <n v="670.97"/>
    <n v="66.400000000000006"/>
    <n v="204.41"/>
    <n v="755.13"/>
    <n v="4.93"/>
    <n v="88.89"/>
    <n v="0"/>
    <n v="22.8"/>
    <n v="4.8499999999999996"/>
  </r>
  <r>
    <n v="2050"/>
    <n v="2"/>
    <x v="60"/>
    <s v="02/28/2050"/>
    <s v="02/28/2050_24:00"/>
    <n v="2395.0300000000002"/>
    <n v="1756.34"/>
    <n v="105.15"/>
    <n v="3576.09"/>
    <n v="3109.21"/>
    <n v="0"/>
    <n v="277.52999999999997"/>
    <n v="0"/>
    <n v="0"/>
    <n v="0"/>
    <n v="40.83"/>
    <n v="0"/>
    <n v="0"/>
    <n v="220.35"/>
    <n v="0"/>
    <n v="0"/>
    <n v="943.5"/>
    <n v="1171.1500000000001"/>
    <n v="527.92999999999995"/>
    <n v="50.6"/>
    <n v="182"/>
    <n v="720.45"/>
    <n v="3.38"/>
    <n v="69.56"/>
    <n v="0"/>
    <n v="15.72"/>
    <n v="4.3099999999999996"/>
  </r>
  <r>
    <n v="2050"/>
    <n v="3"/>
    <x v="60"/>
    <s v="03/31/2050"/>
    <s v="03/31/2050_24:00"/>
    <n v="1995.31"/>
    <n v="1979.08"/>
    <n v="132.13999999999999"/>
    <n v="3742.79"/>
    <n v="3956.04"/>
    <n v="0"/>
    <n v="307.27"/>
    <n v="0"/>
    <n v="0"/>
    <n v="0"/>
    <n v="51.55"/>
    <n v="0"/>
    <n v="0"/>
    <n v="226.72"/>
    <n v="0"/>
    <n v="0"/>
    <n v="999.91"/>
    <n v="1308.54"/>
    <n v="551.69000000000005"/>
    <n v="55.58"/>
    <n v="195.26"/>
    <n v="784.65"/>
    <n v="1.22"/>
    <n v="73.34"/>
    <n v="0"/>
    <n v="14.32"/>
    <n v="5.39"/>
  </r>
  <r>
    <n v="2050"/>
    <n v="4"/>
    <x v="60"/>
    <s v="04/30/2050"/>
    <s v="04/30/2050_24:00"/>
    <n v="6417.34"/>
    <n v="1113.8599999999999"/>
    <n v="72.95"/>
    <n v="3040.97"/>
    <n v="1400.85"/>
    <n v="0"/>
    <n v="297.36"/>
    <n v="0"/>
    <n v="0"/>
    <n v="0"/>
    <n v="73.88"/>
    <n v="0"/>
    <n v="0"/>
    <n v="3615.53"/>
    <n v="0"/>
    <n v="0"/>
    <n v="990.01"/>
    <n v="1295.4100000000001"/>
    <n v="542.83000000000004"/>
    <n v="63.79"/>
    <n v="244.16"/>
    <n v="820.4"/>
    <n v="10.45"/>
    <n v="69.03"/>
    <n v="0.27"/>
    <n v="21.72"/>
    <n v="9.39"/>
  </r>
  <r>
    <n v="2050"/>
    <n v="5"/>
    <x v="60"/>
    <s v="05/31/2050"/>
    <s v="05/31/2050_24:00"/>
    <n v="7976.38"/>
    <n v="1483.84"/>
    <n v="141.04"/>
    <n v="2342.2600000000002"/>
    <n v="1685.62"/>
    <n v="0"/>
    <n v="307.27"/>
    <n v="0"/>
    <n v="0"/>
    <n v="0"/>
    <n v="133.41"/>
    <n v="0"/>
    <n v="0"/>
    <n v="6018.13"/>
    <n v="0"/>
    <n v="0"/>
    <n v="1181.49"/>
    <n v="1363.29"/>
    <n v="579.54999999999995"/>
    <n v="64.62"/>
    <n v="246.79"/>
    <n v="927.79"/>
    <n v="28.94"/>
    <n v="24.87"/>
    <n v="0"/>
    <n v="34.78"/>
    <n v="20.89"/>
  </r>
  <r>
    <n v="2050"/>
    <n v="6"/>
    <x v="60"/>
    <s v="06/30/2050"/>
    <s v="06/30/2050_24:00"/>
    <n v="10440.25"/>
    <n v="2444.38"/>
    <n v="604.23"/>
    <n v="1260.48"/>
    <n v="1454.21"/>
    <n v="0"/>
    <n v="297.36"/>
    <n v="0"/>
    <n v="0"/>
    <n v="0"/>
    <n v="155.52000000000001"/>
    <n v="0"/>
    <n v="0"/>
    <n v="8906.02"/>
    <n v="0"/>
    <n v="0"/>
    <n v="1264.4100000000001"/>
    <n v="1387.06"/>
    <n v="588.71"/>
    <n v="89.74"/>
    <n v="326.39999999999998"/>
    <n v="1058.3499999999999"/>
    <n v="85.5"/>
    <n v="17.239999999999998"/>
    <n v="0"/>
    <n v="30.18"/>
    <n v="23.15"/>
  </r>
  <r>
    <n v="2050"/>
    <n v="7"/>
    <x v="60"/>
    <s v="07/31/2050"/>
    <s v="07/31/2050_24:00"/>
    <n v="9099.0499999999993"/>
    <n v="2522.0100000000002"/>
    <n v="775.71"/>
    <n v="1147.72"/>
    <n v="1451.09"/>
    <n v="0"/>
    <n v="307.27"/>
    <n v="0"/>
    <n v="0"/>
    <n v="0"/>
    <n v="181.39"/>
    <n v="0"/>
    <n v="0"/>
    <n v="7861.34"/>
    <n v="0"/>
    <n v="0"/>
    <n v="1272.67"/>
    <n v="1369.44"/>
    <n v="623.92999999999995"/>
    <n v="79.930000000000007"/>
    <n v="306.69"/>
    <n v="1097.44"/>
    <n v="127.07"/>
    <n v="9.69"/>
    <n v="0"/>
    <n v="29.97"/>
    <n v="27.34"/>
  </r>
  <r>
    <n v="2050"/>
    <n v="8"/>
    <x v="60"/>
    <s v="08/31/2050"/>
    <s v="08/31/2050_24:00"/>
    <n v="7033.63"/>
    <n v="2249.17"/>
    <n v="522.23"/>
    <n v="1176.79"/>
    <n v="1390.55"/>
    <n v="0"/>
    <n v="307.27"/>
    <n v="0"/>
    <n v="0"/>
    <n v="0"/>
    <n v="164.65"/>
    <n v="0"/>
    <n v="0"/>
    <n v="5773.96"/>
    <n v="0"/>
    <n v="0"/>
    <n v="1298.46"/>
    <n v="1331.68"/>
    <n v="609.54999999999995"/>
    <n v="55.19"/>
    <n v="242.66"/>
    <n v="1052.02"/>
    <n v="122.03"/>
    <n v="7.03"/>
    <n v="0.03"/>
    <n v="22.09"/>
    <n v="23.12"/>
  </r>
  <r>
    <n v="2050"/>
    <n v="9"/>
    <x v="60"/>
    <s v="09/30/2050"/>
    <s v="09/30/2050_24:00"/>
    <n v="6777.91"/>
    <n v="2335.8000000000002"/>
    <n v="321.52999999999997"/>
    <n v="1253.67"/>
    <n v="1121.46"/>
    <n v="0"/>
    <n v="297.36"/>
    <n v="0"/>
    <n v="0"/>
    <n v="0"/>
    <n v="131.91"/>
    <n v="0"/>
    <n v="0"/>
    <n v="4892.8599999999997"/>
    <n v="0"/>
    <n v="0"/>
    <n v="1160.93"/>
    <n v="1243.3499999999999"/>
    <n v="559.6"/>
    <n v="59.1"/>
    <n v="253.04"/>
    <n v="934.33"/>
    <n v="129.02000000000001"/>
    <n v="6.73"/>
    <n v="0.18"/>
    <n v="12.14"/>
    <n v="14.95"/>
  </r>
  <r>
    <n v="2050"/>
    <n v="10"/>
    <x v="61"/>
    <s v="10/31/2050"/>
    <s v="10/31/2050_24:00"/>
    <n v="6107.12"/>
    <n v="1693.63"/>
    <n v="215.83"/>
    <n v="1392.44"/>
    <n v="1385.34"/>
    <n v="0"/>
    <n v="307.27"/>
    <n v="0"/>
    <n v="0"/>
    <n v="0"/>
    <n v="89.14"/>
    <n v="0"/>
    <n v="0"/>
    <n v="4660.76"/>
    <n v="0"/>
    <n v="0"/>
    <n v="1101.6199999999999"/>
    <n v="1245.76"/>
    <n v="580.32000000000005"/>
    <n v="66.819999999999993"/>
    <n v="197.1"/>
    <n v="937.65"/>
    <n v="56.65"/>
    <n v="9.61"/>
    <n v="0.21"/>
    <n v="23.03"/>
    <n v="10.92"/>
  </r>
  <r>
    <n v="2050"/>
    <n v="11"/>
    <x v="61"/>
    <s v="11/30/2050"/>
    <s v="11/30/2050_24:00"/>
    <n v="1978.97"/>
    <n v="2564.73"/>
    <n v="184.57"/>
    <n v="1891.99"/>
    <n v="3733.67"/>
    <n v="0"/>
    <n v="297.36"/>
    <n v="0"/>
    <n v="0"/>
    <n v="0"/>
    <n v="55.18"/>
    <n v="0"/>
    <n v="0"/>
    <n v="1442.19"/>
    <n v="0"/>
    <n v="0"/>
    <n v="945.12"/>
    <n v="1142.25"/>
    <n v="504.71"/>
    <n v="58.16"/>
    <n v="160.15"/>
    <n v="748.44"/>
    <n v="18.18"/>
    <n v="8.25"/>
    <n v="0"/>
    <n v="14.16"/>
    <n v="7.73"/>
  </r>
  <r>
    <n v="2050"/>
    <n v="12"/>
    <x v="61"/>
    <s v="12/31/2050"/>
    <s v="12/31/2050_24:00"/>
    <n v="1253.74"/>
    <n v="20251.830000000002"/>
    <n v="370.59"/>
    <n v="3953.96"/>
    <n v="23887.52"/>
    <n v="0"/>
    <n v="307.27"/>
    <n v="0"/>
    <n v="0"/>
    <n v="0"/>
    <n v="52.1"/>
    <n v="0"/>
    <n v="0"/>
    <n v="1178.27"/>
    <n v="0"/>
    <n v="0"/>
    <n v="951.61"/>
    <n v="1247.71"/>
    <n v="534.79999999999995"/>
    <n v="81.319999999999993"/>
    <n v="151.91"/>
    <n v="756.17"/>
    <n v="7.57"/>
    <n v="21.98"/>
    <n v="0"/>
    <n v="19.809999999999999"/>
    <n v="6.04"/>
  </r>
  <r>
    <n v="2051"/>
    <n v="1"/>
    <x v="61"/>
    <s v="01/31/2051"/>
    <s v="01/31/2051_24:00"/>
    <n v="1118.04"/>
    <n v="13336.84"/>
    <n v="126.74"/>
    <n v="5371.89"/>
    <n v="18635.34"/>
    <n v="0"/>
    <n v="307.27"/>
    <n v="0"/>
    <n v="0"/>
    <n v="0"/>
    <n v="46.19"/>
    <n v="0"/>
    <n v="0"/>
    <n v="1127.28"/>
    <n v="0"/>
    <n v="0"/>
    <n v="978.12"/>
    <n v="1312.11"/>
    <n v="656.71"/>
    <n v="60.48"/>
    <n v="165.59"/>
    <n v="725.4"/>
    <n v="1.24"/>
    <n v="74.31"/>
    <n v="0"/>
    <n v="22.08"/>
    <n v="4.8499999999999996"/>
  </r>
  <r>
    <n v="2051"/>
    <n v="2"/>
    <x v="61"/>
    <s v="02/28/2051"/>
    <s v="02/28/2051_24:00"/>
    <n v="1697.84"/>
    <n v="4399.82"/>
    <n v="360.34"/>
    <n v="2956.5"/>
    <n v="5649.38"/>
    <n v="0"/>
    <n v="277.52999999999997"/>
    <n v="0"/>
    <n v="0"/>
    <n v="0"/>
    <n v="40.83"/>
    <n v="0"/>
    <n v="0"/>
    <n v="228.67"/>
    <n v="0"/>
    <n v="0"/>
    <n v="896.91"/>
    <n v="1175.98"/>
    <n v="535.87"/>
    <n v="49.76"/>
    <n v="130.71"/>
    <n v="718.77"/>
    <n v="0.77"/>
    <n v="39.200000000000003"/>
    <n v="0"/>
    <n v="17.18"/>
    <n v="4.3099999999999996"/>
  </r>
  <r>
    <n v="2051"/>
    <n v="3"/>
    <x v="61"/>
    <s v="03/31/2051"/>
    <s v="03/31/2051_24:00"/>
    <n v="3400.61"/>
    <n v="1780.72"/>
    <n v="114.92"/>
    <n v="4194.95"/>
    <n v="3293.91"/>
    <n v="0"/>
    <n v="307.27"/>
    <n v="0"/>
    <n v="0"/>
    <n v="0"/>
    <n v="51.55"/>
    <n v="0"/>
    <n v="0"/>
    <n v="660.1"/>
    <n v="0"/>
    <n v="0"/>
    <n v="981.17"/>
    <n v="1319.61"/>
    <n v="540.69000000000005"/>
    <n v="55.77"/>
    <n v="175.66"/>
    <n v="754.5"/>
    <n v="0.47"/>
    <n v="79.92"/>
    <n v="0"/>
    <n v="15.24"/>
    <n v="5.44"/>
  </r>
  <r>
    <n v="2051"/>
    <n v="4"/>
    <x v="61"/>
    <s v="04/30/2051"/>
    <s v="04/30/2051_24:00"/>
    <n v="2316.86"/>
    <n v="3783.42"/>
    <n v="153.62"/>
    <n v="3515.73"/>
    <n v="6127.64"/>
    <n v="0"/>
    <n v="297.36"/>
    <n v="0"/>
    <n v="0"/>
    <n v="0"/>
    <n v="73.88"/>
    <n v="0"/>
    <n v="0"/>
    <n v="1088.77"/>
    <n v="0"/>
    <n v="0"/>
    <n v="920.4"/>
    <n v="1296.82"/>
    <n v="507.46"/>
    <n v="58.76"/>
    <n v="188.8"/>
    <n v="747.4"/>
    <n v="0.38"/>
    <n v="67.31"/>
    <n v="0"/>
    <n v="18.8"/>
    <n v="9.3800000000000008"/>
  </r>
  <r>
    <n v="2051"/>
    <n v="5"/>
    <x v="61"/>
    <s v="05/31/2051"/>
    <s v="05/31/2051_24:00"/>
    <n v="4566.62"/>
    <n v="4273.18"/>
    <n v="116.7"/>
    <n v="3288.17"/>
    <n v="7061.44"/>
    <n v="0"/>
    <n v="307.27"/>
    <n v="0"/>
    <n v="0"/>
    <n v="0"/>
    <n v="133.41"/>
    <n v="0"/>
    <n v="0"/>
    <n v="4164.63"/>
    <n v="0"/>
    <n v="0"/>
    <n v="1060.18"/>
    <n v="1396.5"/>
    <n v="590.12"/>
    <n v="63.17"/>
    <n v="239.39"/>
    <n v="805.31"/>
    <n v="13.49"/>
    <n v="43.77"/>
    <n v="0"/>
    <n v="33.01"/>
    <n v="20.89"/>
  </r>
  <r>
    <n v="2051"/>
    <n v="6"/>
    <x v="61"/>
    <s v="06/30/2051"/>
    <s v="06/30/2051_24:00"/>
    <n v="10546.46"/>
    <n v="2309.38"/>
    <n v="548.35"/>
    <n v="2013.08"/>
    <n v="1543.85"/>
    <n v="0"/>
    <n v="297.36"/>
    <n v="0"/>
    <n v="0"/>
    <n v="0"/>
    <n v="155.52000000000001"/>
    <n v="0"/>
    <n v="0"/>
    <n v="8640.9699999999993"/>
    <n v="0"/>
    <n v="0"/>
    <n v="1253.6600000000001"/>
    <n v="1334.59"/>
    <n v="582.16"/>
    <n v="82.19"/>
    <n v="339.4"/>
    <n v="890.5"/>
    <n v="70.790000000000006"/>
    <n v="12.01"/>
    <n v="0"/>
    <n v="31.68"/>
    <n v="23.15"/>
  </r>
  <r>
    <n v="2051"/>
    <n v="7"/>
    <x v="61"/>
    <s v="07/31/2051"/>
    <s v="07/31/2051_24:00"/>
    <n v="9533.77"/>
    <n v="2771.81"/>
    <n v="1031.42"/>
    <n v="1227.51"/>
    <n v="1504.88"/>
    <n v="0"/>
    <n v="307.27"/>
    <n v="0"/>
    <n v="0"/>
    <n v="0"/>
    <n v="181.39"/>
    <n v="0"/>
    <n v="0"/>
    <n v="8341.7900000000009"/>
    <n v="0"/>
    <n v="0"/>
    <n v="1335.82"/>
    <n v="1368.75"/>
    <n v="612.91999999999996"/>
    <n v="82.41"/>
    <n v="299.26"/>
    <n v="1084.3499999999999"/>
    <n v="136.87"/>
    <n v="8.34"/>
    <n v="0"/>
    <n v="31.29"/>
    <n v="27.35"/>
  </r>
  <r>
    <n v="2051"/>
    <n v="8"/>
    <x v="61"/>
    <s v="08/31/2051"/>
    <s v="08/31/2051_24:00"/>
    <n v="6307.31"/>
    <n v="2176.62"/>
    <n v="404.77"/>
    <n v="1557.56"/>
    <n v="1374.75"/>
    <n v="0"/>
    <n v="307.27"/>
    <n v="0"/>
    <n v="0"/>
    <n v="0"/>
    <n v="164.65"/>
    <n v="0"/>
    <n v="0"/>
    <n v="4620.87"/>
    <n v="0"/>
    <n v="0"/>
    <n v="1271.43"/>
    <n v="1299.7"/>
    <n v="575.89"/>
    <n v="57.64"/>
    <n v="238.99"/>
    <n v="986.61"/>
    <n v="107.82"/>
    <n v="7.32"/>
    <n v="0"/>
    <n v="23.46"/>
    <n v="23.11"/>
  </r>
  <r>
    <n v="2051"/>
    <n v="9"/>
    <x v="61"/>
    <s v="09/30/2051"/>
    <s v="09/30/2051_24:00"/>
    <n v="6936.78"/>
    <n v="2136.42"/>
    <n v="207.45"/>
    <n v="1789.34"/>
    <n v="1153.27"/>
    <n v="0"/>
    <n v="297.36"/>
    <n v="0"/>
    <n v="0"/>
    <n v="0"/>
    <n v="131.91"/>
    <n v="0"/>
    <n v="0"/>
    <n v="4790.09"/>
    <n v="0"/>
    <n v="0"/>
    <n v="1309.69"/>
    <n v="1238.8699999999999"/>
    <n v="530.72"/>
    <n v="60.48"/>
    <n v="250.09"/>
    <n v="880.01"/>
    <n v="112.2"/>
    <n v="7.29"/>
    <n v="0.27"/>
    <n v="12.27"/>
    <n v="14.95"/>
  </r>
  <r>
    <n v="2051"/>
    <n v="10"/>
    <x v="62"/>
    <s v="10/31/2051"/>
    <s v="10/31/2051_24:00"/>
    <n v="6330.87"/>
    <n v="1540.75"/>
    <n v="157.74"/>
    <n v="1655.83"/>
    <n v="1412.61"/>
    <n v="0"/>
    <n v="307.27"/>
    <n v="0"/>
    <n v="0"/>
    <n v="0"/>
    <n v="89.14"/>
    <n v="0"/>
    <n v="0"/>
    <n v="4847.8599999999997"/>
    <n v="0"/>
    <n v="0"/>
    <n v="1211.98"/>
    <n v="1239.69"/>
    <n v="562.04999999999995"/>
    <n v="68.150000000000006"/>
    <n v="208.16"/>
    <n v="929.87"/>
    <n v="51.12"/>
    <n v="14.21"/>
    <n v="0.19"/>
    <n v="23.84"/>
    <n v="10.92"/>
  </r>
  <r>
    <n v="2051"/>
    <n v="11"/>
    <x v="62"/>
    <s v="11/30/2051"/>
    <s v="11/30/2051_24:00"/>
    <n v="1588.94"/>
    <n v="2074.46"/>
    <n v="154.47"/>
    <n v="2074.84"/>
    <n v="3540.64"/>
    <n v="0"/>
    <n v="297.36"/>
    <n v="0"/>
    <n v="0"/>
    <n v="0"/>
    <n v="55.18"/>
    <n v="0"/>
    <n v="0"/>
    <n v="1234.56"/>
    <n v="0"/>
    <n v="0"/>
    <n v="1007.45"/>
    <n v="1121.8800000000001"/>
    <n v="483.72"/>
    <n v="51.94"/>
    <n v="156.91999999999999"/>
    <n v="724.1"/>
    <n v="26.59"/>
    <n v="7.57"/>
    <n v="0"/>
    <n v="14.18"/>
    <n v="7.73"/>
  </r>
  <r>
    <n v="2051"/>
    <n v="12"/>
    <x v="62"/>
    <s v="12/31/2051"/>
    <s v="12/31/2051_24:00"/>
    <n v="259.06"/>
    <n v="16163.27"/>
    <n v="272.19"/>
    <n v="3857.97"/>
    <n v="20503.259999999998"/>
    <n v="0"/>
    <n v="307.27"/>
    <n v="0"/>
    <n v="0"/>
    <n v="0"/>
    <n v="52.1"/>
    <n v="0"/>
    <n v="0"/>
    <n v="1027.3800000000001"/>
    <n v="0"/>
    <n v="0"/>
    <n v="999.62"/>
    <n v="1202.19"/>
    <n v="529.9"/>
    <n v="64.09"/>
    <n v="144.37"/>
    <n v="711.7"/>
    <n v="8.69"/>
    <n v="25.04"/>
    <n v="0"/>
    <n v="18.78"/>
    <n v="6.03"/>
  </r>
  <r>
    <n v="2052"/>
    <n v="1"/>
    <x v="62"/>
    <s v="01/31/2052"/>
    <s v="01/31/2052_24:00"/>
    <n v="1383.17"/>
    <n v="12744.9"/>
    <n v="130.15"/>
    <n v="5082.3999999999996"/>
    <n v="17444.169999999998"/>
    <n v="0"/>
    <n v="307.27"/>
    <n v="0"/>
    <n v="0"/>
    <n v="0"/>
    <n v="46.19"/>
    <n v="0"/>
    <n v="0"/>
    <n v="1157.03"/>
    <n v="0"/>
    <n v="0"/>
    <n v="1017.1"/>
    <n v="1283.1600000000001"/>
    <n v="629.03"/>
    <n v="64.55"/>
    <n v="172.78"/>
    <n v="701.72"/>
    <n v="3.39"/>
    <n v="72.94"/>
    <n v="0"/>
    <n v="21.69"/>
    <n v="4.8499999999999996"/>
  </r>
  <r>
    <n v="2052"/>
    <n v="2"/>
    <x v="62"/>
    <s v="02/29/2052"/>
    <s v="02/29/2052_24:00"/>
    <n v="581.95000000000005"/>
    <n v="14464.57"/>
    <n v="462.84"/>
    <n v="3620.37"/>
    <n v="17320.88"/>
    <n v="0"/>
    <n v="287.45"/>
    <n v="0"/>
    <n v="0"/>
    <n v="0"/>
    <n v="41.53"/>
    <n v="0"/>
    <n v="0"/>
    <n v="151.62"/>
    <n v="0"/>
    <n v="0"/>
    <n v="944.18"/>
    <n v="1236.22"/>
    <n v="536.79"/>
    <n v="59.46"/>
    <n v="148.84"/>
    <n v="721.29"/>
    <n v="3.11"/>
    <n v="50.57"/>
    <n v="0"/>
    <n v="19.079999999999998"/>
    <n v="4.38"/>
  </r>
  <r>
    <n v="2052"/>
    <n v="3"/>
    <x v="62"/>
    <s v="03/31/2052"/>
    <s v="03/31/2052_24:00"/>
    <n v="5316.88"/>
    <n v="5658.52"/>
    <n v="152.33000000000001"/>
    <n v="5275.62"/>
    <n v="6661.88"/>
    <n v="0"/>
    <n v="307.27"/>
    <n v="0"/>
    <n v="0"/>
    <n v="0"/>
    <n v="51.55"/>
    <n v="0"/>
    <n v="0"/>
    <n v="1060.69"/>
    <n v="0"/>
    <n v="0"/>
    <n v="1022.76"/>
    <n v="1354.87"/>
    <n v="598.33000000000004"/>
    <n v="57.75"/>
    <n v="163.98"/>
    <n v="781.42"/>
    <n v="0.99"/>
    <n v="64.36"/>
    <n v="0"/>
    <n v="17.3"/>
    <n v="5.45"/>
  </r>
  <r>
    <n v="2052"/>
    <n v="4"/>
    <x v="62"/>
    <s v="04/30/2052"/>
    <s v="04/30/2052_24:00"/>
    <n v="8474.3700000000008"/>
    <n v="1854.25"/>
    <n v="296.12"/>
    <n v="3467.9"/>
    <n v="1114.48"/>
    <n v="0"/>
    <n v="297.36"/>
    <n v="0"/>
    <n v="0"/>
    <n v="0"/>
    <n v="73.88"/>
    <n v="0"/>
    <n v="0"/>
    <n v="4387.8999999999996"/>
    <n v="0"/>
    <n v="0"/>
    <n v="1032.8499999999999"/>
    <n v="1376.81"/>
    <n v="544.04999999999995"/>
    <n v="68.5"/>
    <n v="248.81"/>
    <n v="856.99"/>
    <n v="19.29"/>
    <n v="54.55"/>
    <n v="0.23"/>
    <n v="25.48"/>
    <n v="9.06"/>
  </r>
  <r>
    <n v="2052"/>
    <n v="5"/>
    <x v="62"/>
    <s v="05/31/2052"/>
    <s v="05/31/2052_24:00"/>
    <n v="9742.7099999999991"/>
    <n v="1462.26"/>
    <n v="105.98"/>
    <n v="2548.42"/>
    <n v="1470.46"/>
    <n v="0"/>
    <n v="307.27"/>
    <n v="0"/>
    <n v="0"/>
    <n v="0"/>
    <n v="133.41"/>
    <n v="0"/>
    <n v="0"/>
    <n v="7269.41"/>
    <n v="0"/>
    <n v="0"/>
    <n v="1190.51"/>
    <n v="1425.93"/>
    <n v="589.37"/>
    <n v="71.81"/>
    <n v="248.84"/>
    <n v="956.93"/>
    <n v="33.35"/>
    <n v="30.03"/>
    <n v="0"/>
    <n v="36.22"/>
    <n v="20.89"/>
  </r>
  <r>
    <n v="2052"/>
    <n v="6"/>
    <x v="62"/>
    <s v="06/30/2052"/>
    <s v="06/30/2052_24:00"/>
    <n v="10194.26"/>
    <n v="2431.58"/>
    <n v="513.22"/>
    <n v="1463.12"/>
    <n v="1442.9"/>
    <n v="0"/>
    <n v="297.36"/>
    <n v="0"/>
    <n v="0"/>
    <n v="0"/>
    <n v="155.52000000000001"/>
    <n v="0"/>
    <n v="0"/>
    <n v="8385.39"/>
    <n v="0"/>
    <n v="0"/>
    <n v="1250.42"/>
    <n v="1401.44"/>
    <n v="575.57000000000005"/>
    <n v="83.1"/>
    <n v="323.16000000000003"/>
    <n v="1006.11"/>
    <n v="87.63"/>
    <n v="15.14"/>
    <n v="0"/>
    <n v="30.98"/>
    <n v="23.16"/>
  </r>
  <r>
    <n v="2052"/>
    <n v="7"/>
    <x v="62"/>
    <s v="07/31/2052"/>
    <s v="07/31/2052_24:00"/>
    <n v="8967.15"/>
    <n v="2626.2"/>
    <n v="811.86"/>
    <n v="1258.51"/>
    <n v="1485.13"/>
    <n v="0"/>
    <n v="307.27"/>
    <n v="0"/>
    <n v="0"/>
    <n v="0"/>
    <n v="181.39"/>
    <n v="0"/>
    <n v="0"/>
    <n v="7491.44"/>
    <n v="0"/>
    <n v="0"/>
    <n v="1267.6199999999999"/>
    <n v="1409.81"/>
    <n v="601.34"/>
    <n v="78.069999999999993"/>
    <n v="280.47000000000003"/>
    <n v="1089.8499999999999"/>
    <n v="119.16"/>
    <n v="9.76"/>
    <n v="0"/>
    <n v="30.4"/>
    <n v="27.35"/>
  </r>
  <r>
    <n v="2052"/>
    <n v="8"/>
    <x v="62"/>
    <s v="08/31/2052"/>
    <s v="08/31/2052_24:00"/>
    <n v="6726.23"/>
    <n v="2152.9699999999998"/>
    <n v="486.88"/>
    <n v="1376.84"/>
    <n v="1313.15"/>
    <n v="0"/>
    <n v="307.27"/>
    <n v="0"/>
    <n v="0"/>
    <n v="0"/>
    <n v="164.65"/>
    <n v="0"/>
    <n v="0"/>
    <n v="5298.01"/>
    <n v="0"/>
    <n v="0"/>
    <n v="1321.45"/>
    <n v="1353.7"/>
    <n v="587.33000000000004"/>
    <n v="54.06"/>
    <n v="268.73"/>
    <n v="1011.81"/>
    <n v="125.6"/>
    <n v="7.31"/>
    <n v="0.02"/>
    <n v="23.48"/>
    <n v="23.13"/>
  </r>
  <r>
    <n v="2052"/>
    <n v="9"/>
    <x v="62"/>
    <s v="09/30/2052"/>
    <s v="09/30/2052_24:00"/>
    <n v="6523.43"/>
    <n v="2128.13"/>
    <n v="203.73"/>
    <n v="1601.17"/>
    <n v="1092.92"/>
    <n v="0"/>
    <n v="297.36"/>
    <n v="0"/>
    <n v="0"/>
    <n v="0"/>
    <n v="131.91"/>
    <n v="0"/>
    <n v="0"/>
    <n v="4298.1499999999996"/>
    <n v="0"/>
    <n v="0"/>
    <n v="1145.31"/>
    <n v="1236.31"/>
    <n v="534.6"/>
    <n v="53.65"/>
    <n v="244.45"/>
    <n v="911.07"/>
    <n v="89.14"/>
    <n v="6.91"/>
    <n v="0.35"/>
    <n v="12.86"/>
    <n v="14.95"/>
  </r>
  <r>
    <n v="2052"/>
    <n v="10"/>
    <x v="63"/>
    <s v="10/31/2052"/>
    <s v="10/31/2052_24:00"/>
    <n v="4167.54"/>
    <n v="4361.03"/>
    <n v="248.43"/>
    <n v="2013.94"/>
    <n v="5309.85"/>
    <n v="0"/>
    <n v="307.27"/>
    <n v="0"/>
    <n v="0"/>
    <n v="0"/>
    <n v="89.14"/>
    <n v="0"/>
    <n v="0"/>
    <n v="3366.38"/>
    <n v="0"/>
    <n v="0"/>
    <n v="1107.47"/>
    <n v="1268.2"/>
    <n v="529.27"/>
    <n v="71.53"/>
    <n v="186.78"/>
    <n v="876.71"/>
    <n v="53.46"/>
    <n v="7.41"/>
    <n v="0"/>
    <n v="23.11"/>
    <n v="10.92"/>
  </r>
  <r>
    <n v="2052"/>
    <n v="11"/>
    <x v="63"/>
    <s v="11/30/2052"/>
    <s v="11/30/2052_24:00"/>
    <n v="736.02"/>
    <n v="3080.7"/>
    <n v="132.83000000000001"/>
    <n v="2730.74"/>
    <n v="6160.47"/>
    <n v="0"/>
    <n v="297.36"/>
    <n v="0"/>
    <n v="0"/>
    <n v="0"/>
    <n v="55.18"/>
    <n v="0"/>
    <n v="0"/>
    <n v="1247.47"/>
    <n v="0"/>
    <n v="0"/>
    <n v="970.65"/>
    <n v="1179.5999999999999"/>
    <n v="501.14"/>
    <n v="50.93"/>
    <n v="155.74"/>
    <n v="689.87"/>
    <n v="12.45"/>
    <n v="18.690000000000001"/>
    <n v="0"/>
    <n v="16.11"/>
    <n v="7.73"/>
  </r>
  <r>
    <n v="2052"/>
    <n v="12"/>
    <x v="63"/>
    <s v="12/31/2052"/>
    <s v="12/31/2052_24:00"/>
    <n v="744.87"/>
    <n v="8043.44"/>
    <n v="247.58"/>
    <n v="3417.73"/>
    <n v="11635.14"/>
    <n v="0"/>
    <n v="307.27"/>
    <n v="0"/>
    <n v="0"/>
    <n v="0"/>
    <n v="52.1"/>
    <n v="0"/>
    <n v="0"/>
    <n v="1177.8"/>
    <n v="0"/>
    <n v="0"/>
    <n v="998.66"/>
    <n v="1224"/>
    <n v="526.97"/>
    <n v="59.95"/>
    <n v="151.58000000000001"/>
    <n v="688.04"/>
    <n v="7.98"/>
    <n v="36.979999999999997"/>
    <n v="0"/>
    <n v="18.190000000000001"/>
    <n v="6.03"/>
  </r>
  <r>
    <n v="2053"/>
    <n v="1"/>
    <x v="63"/>
    <s v="01/31/2053"/>
    <s v="01/31/2053_24:00"/>
    <n v="923.28"/>
    <n v="17044.13"/>
    <n v="149.30000000000001"/>
    <n v="5477.82"/>
    <n v="22622.02"/>
    <n v="0"/>
    <n v="307.27"/>
    <n v="0"/>
    <n v="0"/>
    <n v="0"/>
    <n v="46.19"/>
    <n v="0"/>
    <n v="0"/>
    <n v="1132.24"/>
    <n v="0"/>
    <n v="0"/>
    <n v="993.37"/>
    <n v="1308.94"/>
    <n v="618.16999999999996"/>
    <n v="66.489999999999995"/>
    <n v="170.56"/>
    <n v="701.08"/>
    <n v="2.4700000000000002"/>
    <n v="74.55"/>
    <n v="0"/>
    <n v="22.56"/>
    <n v="4.8499999999999996"/>
  </r>
  <r>
    <n v="2053"/>
    <n v="2"/>
    <x v="63"/>
    <s v="02/28/2053"/>
    <s v="02/28/2053_24:00"/>
    <n v="1591.04"/>
    <n v="2699.79"/>
    <n v="84.26"/>
    <n v="3584.85"/>
    <n v="4881.45"/>
    <n v="0"/>
    <n v="277.52999999999997"/>
    <n v="0"/>
    <n v="0"/>
    <n v="0"/>
    <n v="40.83"/>
    <n v="0"/>
    <n v="0"/>
    <n v="219.95"/>
    <n v="0"/>
    <n v="0"/>
    <n v="925.67"/>
    <n v="1163.1099999999999"/>
    <n v="502.67"/>
    <n v="48.85"/>
    <n v="171.12"/>
    <n v="671.88"/>
    <n v="0.99"/>
    <n v="67.17"/>
    <n v="0"/>
    <n v="15.62"/>
    <n v="4.34"/>
  </r>
  <r>
    <n v="2053"/>
    <n v="3"/>
    <x v="63"/>
    <s v="03/31/2053"/>
    <s v="03/31/2053_24:00"/>
    <n v="1224.43"/>
    <n v="5008"/>
    <n v="125.82"/>
    <n v="4173.6000000000004"/>
    <n v="8087.57"/>
    <n v="0"/>
    <n v="307.27"/>
    <n v="0"/>
    <n v="0"/>
    <n v="0"/>
    <n v="51.55"/>
    <n v="0"/>
    <n v="0"/>
    <n v="129.66999999999999"/>
    <n v="0"/>
    <n v="0"/>
    <n v="995.02"/>
    <n v="1313.33"/>
    <n v="533.79999999999995"/>
    <n v="56.34"/>
    <n v="193.18"/>
    <n v="742.01"/>
    <n v="0.74"/>
    <n v="76.150000000000006"/>
    <n v="0"/>
    <n v="14.86"/>
    <n v="5.43"/>
  </r>
  <r>
    <n v="2053"/>
    <n v="4"/>
    <x v="63"/>
    <s v="04/30/2053"/>
    <s v="04/30/2053_24:00"/>
    <n v="3264.84"/>
    <n v="1944.82"/>
    <n v="69.55"/>
    <n v="4084.42"/>
    <n v="4363.5200000000004"/>
    <n v="0"/>
    <n v="297.36"/>
    <n v="0"/>
    <n v="0"/>
    <n v="0"/>
    <n v="73.88"/>
    <n v="0"/>
    <n v="0"/>
    <n v="1522.98"/>
    <n v="0"/>
    <n v="0"/>
    <n v="960.22"/>
    <n v="1299.3399999999999"/>
    <n v="510.24"/>
    <n v="60.16"/>
    <n v="237.71"/>
    <n v="748.66"/>
    <n v="0.55000000000000004"/>
    <n v="88.96"/>
    <n v="0"/>
    <n v="19.16"/>
    <n v="9.3699999999999992"/>
  </r>
  <r>
    <n v="2053"/>
    <n v="5"/>
    <x v="63"/>
    <s v="05/31/2053"/>
    <s v="05/31/2053_24:00"/>
    <n v="4480.8"/>
    <n v="1794.83"/>
    <n v="130.44999999999999"/>
    <n v="3241.16"/>
    <n v="4142.96"/>
    <n v="0"/>
    <n v="307.27"/>
    <n v="0"/>
    <n v="0"/>
    <n v="0"/>
    <n v="133.41"/>
    <n v="0"/>
    <n v="0"/>
    <n v="3841.3"/>
    <n v="0"/>
    <n v="0"/>
    <n v="1142.51"/>
    <n v="1333.62"/>
    <n v="533.41999999999996"/>
    <n v="65.040000000000006"/>
    <n v="280.37"/>
    <n v="786.42"/>
    <n v="17.829999999999998"/>
    <n v="51.13"/>
    <n v="0"/>
    <n v="34.64"/>
    <n v="20.88"/>
  </r>
  <r>
    <n v="2053"/>
    <n v="6"/>
    <x v="63"/>
    <s v="06/30/2053"/>
    <s v="06/30/2053_24:00"/>
    <n v="8443.06"/>
    <n v="2034.89"/>
    <n v="255.98"/>
    <n v="2423.6799999999998"/>
    <n v="2223.83"/>
    <n v="0"/>
    <n v="297.36"/>
    <n v="0"/>
    <n v="0"/>
    <n v="0"/>
    <n v="155.52000000000001"/>
    <n v="0"/>
    <n v="0"/>
    <n v="6676.8"/>
    <n v="0"/>
    <n v="0"/>
    <n v="1213.25"/>
    <n v="1310.19"/>
    <n v="540.1"/>
    <n v="84.43"/>
    <n v="281.73"/>
    <n v="848.73"/>
    <n v="37.67"/>
    <n v="15.25"/>
    <n v="0"/>
    <n v="31.39"/>
    <n v="23.14"/>
  </r>
  <r>
    <n v="2053"/>
    <n v="7"/>
    <x v="63"/>
    <s v="07/31/2053"/>
    <s v="07/31/2053_24:00"/>
    <n v="9258.61"/>
    <n v="2062.3200000000002"/>
    <n v="311.35000000000002"/>
    <n v="1748.53"/>
    <n v="1642.47"/>
    <n v="0"/>
    <n v="307.27"/>
    <n v="0"/>
    <n v="0"/>
    <n v="0"/>
    <n v="181.39"/>
    <n v="0"/>
    <n v="0"/>
    <n v="7794.73"/>
    <n v="0"/>
    <n v="0"/>
    <n v="1354.78"/>
    <n v="1335.44"/>
    <n v="585.76"/>
    <n v="79.62"/>
    <n v="311.48"/>
    <n v="943.82"/>
    <n v="80.91"/>
    <n v="11.56"/>
    <n v="0"/>
    <n v="30.67"/>
    <n v="27.35"/>
  </r>
  <r>
    <n v="2053"/>
    <n v="8"/>
    <x v="63"/>
    <s v="08/31/2053"/>
    <s v="08/31/2053_24:00"/>
    <n v="6839.36"/>
    <n v="2060.3200000000002"/>
    <n v="292.97000000000003"/>
    <n v="1481.85"/>
    <n v="1361.51"/>
    <n v="0"/>
    <n v="307.27"/>
    <n v="0"/>
    <n v="0"/>
    <n v="0"/>
    <n v="164.65"/>
    <n v="0"/>
    <n v="0"/>
    <n v="5396.25"/>
    <n v="0"/>
    <n v="0"/>
    <n v="1359.04"/>
    <n v="1290.82"/>
    <n v="577.27"/>
    <n v="49.34"/>
    <n v="275.2"/>
    <n v="939.32"/>
    <n v="94.4"/>
    <n v="7.56"/>
    <n v="0.13"/>
    <n v="23.22"/>
    <n v="23.12"/>
  </r>
  <r>
    <n v="2053"/>
    <n v="9"/>
    <x v="63"/>
    <s v="09/30/2053"/>
    <s v="09/30/2053_24:00"/>
    <n v="6356.77"/>
    <n v="2430.9699999999998"/>
    <n v="286.08"/>
    <n v="1379.38"/>
    <n v="1105.95"/>
    <n v="0"/>
    <n v="297.36"/>
    <n v="0"/>
    <n v="0"/>
    <n v="0"/>
    <n v="131.91"/>
    <n v="0"/>
    <n v="0"/>
    <n v="4296.01"/>
    <n v="0"/>
    <n v="0"/>
    <n v="1188.29"/>
    <n v="1178.77"/>
    <n v="525.6"/>
    <n v="60.89"/>
    <n v="242.82"/>
    <n v="878"/>
    <n v="122.07"/>
    <n v="7.04"/>
    <n v="0.47"/>
    <n v="11.3"/>
    <n v="14.96"/>
  </r>
  <r>
    <n v="2053"/>
    <n v="10"/>
    <x v="64"/>
    <s v="10/31/2053"/>
    <s v="10/31/2053_24:00"/>
    <n v="5641.2"/>
    <n v="1639.53"/>
    <n v="199.08"/>
    <n v="1891.68"/>
    <n v="1468.19"/>
    <n v="0"/>
    <n v="307.27"/>
    <n v="0"/>
    <n v="0"/>
    <n v="0"/>
    <n v="89.14"/>
    <n v="0"/>
    <n v="0"/>
    <n v="3890.09"/>
    <n v="0"/>
    <n v="0"/>
    <n v="1145.28"/>
    <n v="1205.51"/>
    <n v="536.41"/>
    <n v="72.52"/>
    <n v="201.27"/>
    <n v="902.55"/>
    <n v="56.85"/>
    <n v="8.7899999999999991"/>
    <n v="0"/>
    <n v="23.1"/>
    <n v="10.92"/>
  </r>
  <r>
    <n v="2053"/>
    <n v="11"/>
    <x v="64"/>
    <s v="11/30/2053"/>
    <s v="11/30/2053_24:00"/>
    <n v="1841.77"/>
    <n v="1540.74"/>
    <n v="158.38"/>
    <n v="2205.2600000000002"/>
    <n v="2918.23"/>
    <n v="0"/>
    <n v="297.36"/>
    <n v="0"/>
    <n v="0"/>
    <n v="0"/>
    <n v="55.18"/>
    <n v="0"/>
    <n v="0"/>
    <n v="1293.0999999999999"/>
    <n v="0"/>
    <n v="0"/>
    <n v="1004.63"/>
    <n v="1113.25"/>
    <n v="470.7"/>
    <n v="51.92"/>
    <n v="164.36"/>
    <n v="684.61"/>
    <n v="12.93"/>
    <n v="12.39"/>
    <n v="0"/>
    <n v="14.54"/>
    <n v="7.73"/>
  </r>
  <r>
    <n v="2053"/>
    <n v="12"/>
    <x v="64"/>
    <s v="12/31/2053"/>
    <s v="12/31/2053_24:00"/>
    <n v="418.17"/>
    <n v="28097.27"/>
    <n v="3347.41"/>
    <n v="2183.37"/>
    <n v="27716.13"/>
    <n v="0"/>
    <n v="307.27"/>
    <n v="0"/>
    <n v="0"/>
    <n v="0"/>
    <n v="52.1"/>
    <n v="0"/>
    <n v="0"/>
    <n v="1066.8499999999999"/>
    <n v="0"/>
    <n v="0"/>
    <n v="995.09"/>
    <n v="1253.5"/>
    <n v="482.46"/>
    <n v="90.52"/>
    <n v="160.33000000000001"/>
    <n v="773.09"/>
    <n v="30.65"/>
    <n v="18.97"/>
    <n v="0"/>
    <n v="20"/>
    <n v="6.03"/>
  </r>
  <r>
    <n v="2054"/>
    <n v="1"/>
    <x v="64"/>
    <s v="01/31/2054"/>
    <s v="01/31/2054_24:00"/>
    <n v="7726.18"/>
    <n v="20033.689999999999"/>
    <n v="1500.51"/>
    <n v="10587.66"/>
    <n v="22723.48"/>
    <n v="0"/>
    <n v="307.27"/>
    <n v="0"/>
    <n v="0"/>
    <n v="0"/>
    <n v="46.19"/>
    <n v="0"/>
    <n v="0"/>
    <n v="1192.8399999999999"/>
    <n v="0"/>
    <n v="0"/>
    <n v="1012.85"/>
    <n v="1378.21"/>
    <n v="638.17999999999995"/>
    <n v="76.42"/>
    <n v="164.42"/>
    <n v="782.48"/>
    <n v="26.92"/>
    <n v="67.16"/>
    <n v="0"/>
    <n v="22.71"/>
    <n v="4.8499999999999996"/>
  </r>
  <r>
    <n v="2054"/>
    <n v="2"/>
    <x v="64"/>
    <s v="02/28/2054"/>
    <s v="02/28/2054_24:00"/>
    <n v="3667.34"/>
    <n v="4925.78"/>
    <n v="632.67999999999995"/>
    <n v="4508.6499999999996"/>
    <n v="5649.33"/>
    <n v="0"/>
    <n v="277.52999999999997"/>
    <n v="0"/>
    <n v="0"/>
    <n v="0"/>
    <n v="40.83"/>
    <n v="0"/>
    <n v="0"/>
    <n v="451.6"/>
    <n v="0"/>
    <n v="0"/>
    <n v="956.75"/>
    <n v="1210.31"/>
    <n v="518.54999999999995"/>
    <n v="53.85"/>
    <n v="174.98"/>
    <n v="672.59"/>
    <n v="0.62"/>
    <n v="74.599999999999994"/>
    <n v="0"/>
    <n v="16.920000000000002"/>
    <n v="4.32"/>
  </r>
  <r>
    <n v="2054"/>
    <n v="3"/>
    <x v="64"/>
    <s v="03/31/2054"/>
    <s v="03/31/2054_24:00"/>
    <n v="2688.82"/>
    <n v="22451.51"/>
    <n v="1828.32"/>
    <n v="6952.76"/>
    <n v="25197.439999999999"/>
    <n v="0"/>
    <n v="307.27"/>
    <n v="0"/>
    <n v="0"/>
    <n v="0"/>
    <n v="51.55"/>
    <n v="0"/>
    <n v="0"/>
    <n v="25"/>
    <n v="0"/>
    <n v="0"/>
    <n v="987.17"/>
    <n v="1416.98"/>
    <n v="573.96"/>
    <n v="77.239999999999995"/>
    <n v="154.84"/>
    <n v="813.76"/>
    <n v="16.440000000000001"/>
    <n v="43.23"/>
    <n v="0"/>
    <n v="19.88"/>
    <n v="5.44"/>
  </r>
  <r>
    <n v="2054"/>
    <n v="4"/>
    <x v="64"/>
    <s v="04/30/2054"/>
    <s v="04/30/2054_24:00"/>
    <n v="3093.05"/>
    <n v="20144.97"/>
    <n v="655.56"/>
    <n v="6890.5"/>
    <n v="24083.26"/>
    <n v="0"/>
    <n v="297.36"/>
    <n v="0"/>
    <n v="0"/>
    <n v="0"/>
    <n v="73.88"/>
    <n v="0"/>
    <n v="0"/>
    <n v="526.42999999999995"/>
    <n v="0"/>
    <n v="0"/>
    <n v="971.38"/>
    <n v="1466.38"/>
    <n v="603.09"/>
    <n v="72.400000000000006"/>
    <n v="179.83"/>
    <n v="766.2"/>
    <n v="0.14000000000000001"/>
    <n v="56.01"/>
    <n v="0"/>
    <n v="25.28"/>
    <n v="9.3800000000000008"/>
  </r>
  <r>
    <n v="2054"/>
    <n v="5"/>
    <x v="64"/>
    <s v="05/31/2054"/>
    <s v="05/31/2054_24:00"/>
    <n v="11516.37"/>
    <n v="1522.49"/>
    <n v="46.03"/>
    <n v="6672.09"/>
    <n v="2024.93"/>
    <n v="0"/>
    <n v="307.27"/>
    <n v="0"/>
    <n v="0"/>
    <n v="0"/>
    <n v="133.41"/>
    <n v="0"/>
    <n v="0"/>
    <n v="5561.94"/>
    <n v="0"/>
    <n v="0"/>
    <n v="1328.38"/>
    <n v="1545.66"/>
    <n v="603.91"/>
    <n v="67.489999999999995"/>
    <n v="350.66"/>
    <n v="836.79"/>
    <n v="22.83"/>
    <n v="67.760000000000005"/>
    <n v="0"/>
    <n v="38.68"/>
    <n v="20.89"/>
  </r>
  <r>
    <n v="2054"/>
    <n v="6"/>
    <x v="64"/>
    <s v="06/30/2054"/>
    <s v="06/30/2054_24:00"/>
    <n v="12104.25"/>
    <n v="1785.64"/>
    <n v="61.19"/>
    <n v="4304.08"/>
    <n v="1467.85"/>
    <n v="0"/>
    <n v="297.36"/>
    <n v="0"/>
    <n v="0"/>
    <n v="0"/>
    <n v="155.52000000000001"/>
    <n v="0"/>
    <n v="0"/>
    <n v="7815.36"/>
    <n v="0"/>
    <n v="0"/>
    <n v="1380.74"/>
    <n v="1465.68"/>
    <n v="570.25"/>
    <n v="85.31"/>
    <n v="383.91"/>
    <n v="916.22"/>
    <n v="43.29"/>
    <n v="34.130000000000003"/>
    <n v="0"/>
    <n v="34.78"/>
    <n v="23.14"/>
  </r>
  <r>
    <n v="2054"/>
    <n v="7"/>
    <x v="64"/>
    <s v="07/31/2054"/>
    <s v="07/31/2054_24:00"/>
    <n v="10890.75"/>
    <n v="2069.09"/>
    <n v="75.02"/>
    <n v="3165.43"/>
    <n v="1490.5"/>
    <n v="0"/>
    <n v="307.27"/>
    <n v="0"/>
    <n v="0"/>
    <n v="0"/>
    <n v="181.39"/>
    <n v="0"/>
    <n v="0"/>
    <n v="7659.23"/>
    <n v="0"/>
    <n v="0"/>
    <n v="1504.36"/>
    <n v="1498.19"/>
    <n v="599.45000000000005"/>
    <n v="82.07"/>
    <n v="358.51"/>
    <n v="928.47"/>
    <n v="72.91"/>
    <n v="16.2"/>
    <n v="0"/>
    <n v="34.11"/>
    <n v="27.37"/>
  </r>
  <r>
    <n v="2054"/>
    <n v="8"/>
    <x v="64"/>
    <s v="08/31/2054"/>
    <s v="08/31/2054_24:00"/>
    <n v="7813.78"/>
    <n v="1906.42"/>
    <n v="97.86"/>
    <n v="2596.7600000000002"/>
    <n v="1342.99"/>
    <n v="0"/>
    <n v="307.27"/>
    <n v="0"/>
    <n v="0"/>
    <n v="0"/>
    <n v="164.65"/>
    <n v="0"/>
    <n v="0"/>
    <n v="5067.22"/>
    <n v="0"/>
    <n v="0"/>
    <n v="1381.39"/>
    <n v="1437.63"/>
    <n v="583.09"/>
    <n v="55.3"/>
    <n v="276.26"/>
    <n v="926.1"/>
    <n v="83.23"/>
    <n v="12.9"/>
    <n v="0.13"/>
    <n v="25.22"/>
    <n v="23.12"/>
  </r>
  <r>
    <n v="2054"/>
    <n v="9"/>
    <x v="64"/>
    <s v="09/30/2054"/>
    <s v="09/30/2054_24:00"/>
    <n v="7574.91"/>
    <n v="2019.47"/>
    <n v="111.38"/>
    <n v="2445.7800000000002"/>
    <n v="1115.74"/>
    <n v="0"/>
    <n v="297.36"/>
    <n v="0"/>
    <n v="0"/>
    <n v="0"/>
    <n v="131.91"/>
    <n v="0"/>
    <n v="0"/>
    <n v="4628.8999999999996"/>
    <n v="0"/>
    <n v="0"/>
    <n v="1245.47"/>
    <n v="1323"/>
    <n v="534.92999999999995"/>
    <n v="61.05"/>
    <n v="278.94"/>
    <n v="856.29"/>
    <n v="79.709999999999994"/>
    <n v="8.1999999999999993"/>
    <n v="0.17"/>
    <n v="12.86"/>
    <n v="14.96"/>
  </r>
  <r>
    <n v="2054"/>
    <n v="10"/>
    <x v="65"/>
    <s v="10/31/2054"/>
    <s v="10/31/2054_24:00"/>
    <n v="7179.02"/>
    <n v="1439.5"/>
    <n v="108.62"/>
    <n v="2643.05"/>
    <n v="1387.6"/>
    <n v="0"/>
    <n v="307.27"/>
    <n v="0"/>
    <n v="0"/>
    <n v="0"/>
    <n v="89.14"/>
    <n v="0"/>
    <n v="0"/>
    <n v="4648.3"/>
    <n v="0"/>
    <n v="0"/>
    <n v="1170.3800000000001"/>
    <n v="1332.58"/>
    <n v="559.58000000000004"/>
    <n v="63.68"/>
    <n v="233.83"/>
    <n v="888.78"/>
    <n v="37.479999999999997"/>
    <n v="22.34"/>
    <n v="0.2"/>
    <n v="23.97"/>
    <n v="10.92"/>
  </r>
  <r>
    <n v="2054"/>
    <n v="11"/>
    <x v="65"/>
    <s v="11/30/2054"/>
    <s v="11/30/2054_24:00"/>
    <n v="2559.2800000000002"/>
    <n v="1161.79"/>
    <n v="132.52000000000001"/>
    <n v="2866.85"/>
    <n v="2633.01"/>
    <n v="0"/>
    <n v="297.36"/>
    <n v="0"/>
    <n v="0"/>
    <n v="0"/>
    <n v="55.18"/>
    <n v="0"/>
    <n v="0"/>
    <n v="1309.5"/>
    <n v="0"/>
    <n v="0"/>
    <n v="1005.48"/>
    <n v="1219.76"/>
    <n v="491.69"/>
    <n v="56.61"/>
    <n v="179.87"/>
    <n v="705.06"/>
    <n v="13.93"/>
    <n v="24.84"/>
    <n v="0"/>
    <n v="16.170000000000002"/>
    <n v="7.73"/>
  </r>
  <r>
    <n v="2054"/>
    <n v="12"/>
    <x v="65"/>
    <s v="12/31/2054"/>
    <s v="12/31/2054_24:00"/>
    <n v="1284.05"/>
    <n v="4595.6499999999996"/>
    <n v="154.5"/>
    <n v="3816.7"/>
    <n v="8307.4699999999993"/>
    <n v="0"/>
    <n v="307.27"/>
    <n v="0"/>
    <n v="0"/>
    <n v="0"/>
    <n v="52.1"/>
    <n v="0"/>
    <n v="0"/>
    <n v="1312.97"/>
    <n v="0"/>
    <n v="0"/>
    <n v="1019.15"/>
    <n v="1264.4100000000001"/>
    <n v="503.54"/>
    <n v="57.25"/>
    <n v="184.86"/>
    <n v="711.68"/>
    <n v="9.02"/>
    <n v="40.39"/>
    <n v="0"/>
    <n v="16.89"/>
    <n v="6.03"/>
  </r>
  <r>
    <n v="2055"/>
    <n v="1"/>
    <x v="65"/>
    <s v="01/31/2055"/>
    <s v="01/31/2055_24:00"/>
    <n v="4875.6400000000003"/>
    <n v="870.15"/>
    <n v="88.96"/>
    <n v="3355.15"/>
    <n v="2738.07"/>
    <n v="0"/>
    <n v="307.27"/>
    <n v="0"/>
    <n v="0"/>
    <n v="0"/>
    <n v="46.19"/>
    <n v="0"/>
    <n v="0"/>
    <n v="3485.22"/>
    <n v="0"/>
    <n v="0"/>
    <n v="1057.6400000000001"/>
    <n v="1299.3399999999999"/>
    <n v="551.33000000000004"/>
    <n v="60.84"/>
    <n v="234.12"/>
    <n v="753.54"/>
    <n v="15.13"/>
    <n v="68.77"/>
    <n v="0"/>
    <n v="16.48"/>
    <n v="4.8499999999999996"/>
  </r>
  <r>
    <n v="2055"/>
    <n v="2"/>
    <x v="65"/>
    <s v="02/28/2055"/>
    <s v="02/28/2055_24:00"/>
    <n v="1317.89"/>
    <n v="6246.42"/>
    <n v="426.99"/>
    <n v="2719.55"/>
    <n v="7782.68"/>
    <n v="0"/>
    <n v="277.52999999999997"/>
    <n v="0"/>
    <n v="0"/>
    <n v="0"/>
    <n v="40.83"/>
    <n v="0"/>
    <n v="0"/>
    <n v="318.57"/>
    <n v="0"/>
    <n v="0"/>
    <n v="852.15"/>
    <n v="1192.77"/>
    <n v="468.57"/>
    <n v="49.65"/>
    <n v="145.9"/>
    <n v="734.76"/>
    <n v="2.64"/>
    <n v="36.74"/>
    <n v="0"/>
    <n v="12.45"/>
    <n v="4.28"/>
  </r>
  <r>
    <n v="2055"/>
    <n v="3"/>
    <x v="65"/>
    <s v="03/31/2055"/>
    <s v="03/31/2055_24:00"/>
    <n v="4485.3999999999996"/>
    <n v="3423.46"/>
    <n v="108.54"/>
    <n v="4018.67"/>
    <n v="4628.41"/>
    <n v="0"/>
    <n v="307.27"/>
    <n v="0"/>
    <n v="0"/>
    <n v="0"/>
    <n v="51.55"/>
    <n v="0"/>
    <n v="0"/>
    <n v="1569.91"/>
    <n v="0"/>
    <n v="0"/>
    <n v="951.04"/>
    <n v="1370.06"/>
    <n v="570"/>
    <n v="47.94"/>
    <n v="211.88"/>
    <n v="811.31"/>
    <n v="9.15"/>
    <n v="64.150000000000006"/>
    <n v="0"/>
    <n v="12.23"/>
    <n v="5.5"/>
  </r>
  <r>
    <n v="2055"/>
    <n v="4"/>
    <x v="65"/>
    <s v="04/30/2055"/>
    <s v="04/30/2055_24:00"/>
    <n v="5641.01"/>
    <n v="1206.97"/>
    <n v="132.41999999999999"/>
    <n v="2614.81"/>
    <n v="1271.48"/>
    <n v="0"/>
    <n v="297.36"/>
    <n v="0"/>
    <n v="0"/>
    <n v="0"/>
    <n v="73.88"/>
    <n v="0"/>
    <n v="0"/>
    <n v="2884.85"/>
    <n v="0"/>
    <n v="0"/>
    <n v="906.45"/>
    <n v="1341.82"/>
    <n v="517.66"/>
    <n v="62.98"/>
    <n v="190.94"/>
    <n v="843.56"/>
    <n v="0.83"/>
    <n v="47.75"/>
    <n v="0"/>
    <n v="20.5"/>
    <n v="8.7899999999999991"/>
  </r>
  <r>
    <n v="2055"/>
    <n v="5"/>
    <x v="65"/>
    <s v="05/31/2055"/>
    <s v="05/31/2055_24:00"/>
    <n v="8636.27"/>
    <n v="1270.8699999999999"/>
    <n v="127.21"/>
    <n v="2349.36"/>
    <n v="1579.03"/>
    <n v="0"/>
    <n v="307.27"/>
    <n v="0"/>
    <n v="0"/>
    <n v="0"/>
    <n v="133.41"/>
    <n v="0"/>
    <n v="0"/>
    <n v="6629.19"/>
    <n v="0"/>
    <n v="0"/>
    <n v="1092.67"/>
    <n v="1432.99"/>
    <n v="585.85"/>
    <n v="70.06"/>
    <n v="293.94"/>
    <n v="948.01"/>
    <n v="32.4"/>
    <n v="32.47"/>
    <n v="0"/>
    <n v="34.19"/>
    <n v="20.89"/>
  </r>
  <r>
    <n v="2055"/>
    <n v="6"/>
    <x v="65"/>
    <s v="06/30/2055"/>
    <s v="06/30/2055_24:00"/>
    <n v="10118.31"/>
    <n v="2614.19"/>
    <n v="791.06"/>
    <n v="1384.18"/>
    <n v="1432.4"/>
    <n v="0"/>
    <n v="297.36"/>
    <n v="0"/>
    <n v="0"/>
    <n v="0"/>
    <n v="155.52000000000001"/>
    <n v="0"/>
    <n v="0"/>
    <n v="8461.57"/>
    <n v="0"/>
    <n v="0"/>
    <n v="1194.76"/>
    <n v="1350.88"/>
    <n v="593.45000000000005"/>
    <n v="84.47"/>
    <n v="294.67"/>
    <n v="983.82"/>
    <n v="70.72"/>
    <n v="17.71"/>
    <n v="0"/>
    <n v="28.93"/>
    <n v="22.48"/>
  </r>
  <r>
    <n v="2055"/>
    <n v="7"/>
    <x v="65"/>
    <s v="07/31/2055"/>
    <s v="07/31/2055_24:00"/>
    <n v="8931.93"/>
    <n v="2435.7399999999998"/>
    <n v="628.6"/>
    <n v="1227.94"/>
    <n v="1485.6"/>
    <n v="0"/>
    <n v="307.27"/>
    <n v="0"/>
    <n v="0"/>
    <n v="0"/>
    <n v="181.39"/>
    <n v="0"/>
    <n v="0"/>
    <n v="7671.29"/>
    <n v="0"/>
    <n v="0"/>
    <n v="1330.05"/>
    <n v="1367.16"/>
    <n v="623.36"/>
    <n v="73.69"/>
    <n v="289.41000000000003"/>
    <n v="1056.74"/>
    <n v="121.35"/>
    <n v="10.65"/>
    <n v="0"/>
    <n v="29.04"/>
    <n v="26.7"/>
  </r>
  <r>
    <n v="2055"/>
    <n v="8"/>
    <x v="65"/>
    <s v="08/31/2055"/>
    <s v="08/31/2055_24:00"/>
    <n v="6759.76"/>
    <n v="2286.92"/>
    <n v="582.51"/>
    <n v="1156.99"/>
    <n v="1372.94"/>
    <n v="0"/>
    <n v="307.27"/>
    <n v="0"/>
    <n v="0"/>
    <n v="0"/>
    <n v="164.65"/>
    <n v="0"/>
    <n v="0"/>
    <n v="5532.34"/>
    <n v="0"/>
    <n v="0"/>
    <n v="1283.0899999999999"/>
    <n v="1317.64"/>
    <n v="623.23"/>
    <n v="54.46"/>
    <n v="251.2"/>
    <n v="1041.67"/>
    <n v="102.83"/>
    <n v="11.2"/>
    <n v="0"/>
    <n v="23.1"/>
    <n v="23.13"/>
  </r>
  <r>
    <n v="2055"/>
    <n v="9"/>
    <x v="65"/>
    <s v="09/30/2055"/>
    <s v="09/30/2055_24:00"/>
    <n v="5755.75"/>
    <n v="2392.98"/>
    <n v="330.91"/>
    <n v="1416.62"/>
    <n v="1028.6600000000001"/>
    <n v="0"/>
    <n v="297.36"/>
    <n v="0"/>
    <n v="0"/>
    <n v="0"/>
    <n v="131.91"/>
    <n v="0"/>
    <n v="0"/>
    <n v="3606.05"/>
    <n v="0"/>
    <n v="0"/>
    <n v="1164.53"/>
    <n v="1207.4000000000001"/>
    <n v="555.72"/>
    <n v="54.5"/>
    <n v="252.56"/>
    <n v="896.68"/>
    <n v="90.08"/>
    <n v="7.07"/>
    <n v="0.05"/>
    <n v="11.25"/>
    <n v="14.95"/>
  </r>
  <r>
    <n v="2055"/>
    <n v="10"/>
    <x v="66"/>
    <s v="10/31/2055"/>
    <s v="10/31/2055_24:00"/>
    <n v="3922.98"/>
    <n v="1590.64"/>
    <n v="180.63"/>
    <n v="1880.56"/>
    <n v="2110.35"/>
    <n v="0"/>
    <n v="307.27"/>
    <n v="0"/>
    <n v="0"/>
    <n v="0"/>
    <n v="89.14"/>
    <n v="0"/>
    <n v="0"/>
    <n v="2852.49"/>
    <n v="0"/>
    <n v="0"/>
    <n v="1142.52"/>
    <n v="1226.9100000000001"/>
    <n v="545.55999999999995"/>
    <n v="62.18"/>
    <n v="174.82"/>
    <n v="839.44"/>
    <n v="24.41"/>
    <n v="14.14"/>
    <n v="0.21"/>
    <n v="20.63"/>
    <n v="10.92"/>
  </r>
  <r>
    <n v="2055"/>
    <n v="11"/>
    <x v="66"/>
    <s v="11/30/2055"/>
    <s v="11/30/2055_24:00"/>
    <n v="4007"/>
    <n v="1058.77"/>
    <n v="138.9"/>
    <n v="1851.74"/>
    <n v="1886.41"/>
    <n v="0"/>
    <n v="297.36"/>
    <n v="0"/>
    <n v="0"/>
    <n v="0"/>
    <n v="55.18"/>
    <n v="0"/>
    <n v="0"/>
    <n v="3217.75"/>
    <n v="0"/>
    <n v="0"/>
    <n v="991.08"/>
    <n v="1163.21"/>
    <n v="532.6"/>
    <n v="54.09"/>
    <n v="194.23"/>
    <n v="746.81"/>
    <n v="25.54"/>
    <n v="12.72"/>
    <n v="0"/>
    <n v="15.49"/>
    <n v="7.73"/>
  </r>
  <r>
    <n v="2055"/>
    <n v="12"/>
    <x v="66"/>
    <s v="12/31/2055"/>
    <s v="12/31/2055_24:00"/>
    <n v="1954.83"/>
    <n v="4235.6099999999997"/>
    <n v="222.15"/>
    <n v="2456.7399999999998"/>
    <n v="6473.83"/>
    <n v="0"/>
    <n v="307.27"/>
    <n v="0"/>
    <n v="0"/>
    <n v="0"/>
    <n v="52.1"/>
    <n v="0"/>
    <n v="0"/>
    <n v="2020.54"/>
    <n v="0"/>
    <n v="0"/>
    <n v="1030.79"/>
    <n v="1207.04"/>
    <n v="523.41"/>
    <n v="62.07"/>
    <n v="169.34"/>
    <n v="718.32"/>
    <n v="6.69"/>
    <n v="19.73"/>
    <n v="0"/>
    <n v="14.33"/>
    <n v="6.03"/>
  </r>
  <r>
    <n v="2056"/>
    <n v="1"/>
    <x v="66"/>
    <s v="01/31/2056"/>
    <s v="01/31/2056_24:00"/>
    <n v="519.04"/>
    <n v="16826.57"/>
    <n v="201.99"/>
    <n v="4492.2299999999996"/>
    <n v="21926.61"/>
    <n v="0"/>
    <n v="307.27"/>
    <n v="0"/>
    <n v="0"/>
    <n v="0"/>
    <n v="46.19"/>
    <n v="0"/>
    <n v="0"/>
    <n v="1207.0999999999999"/>
    <n v="0"/>
    <n v="0"/>
    <n v="919.37"/>
    <n v="1264.8900000000001"/>
    <n v="567.5"/>
    <n v="68.67"/>
    <n v="151.84"/>
    <n v="698.02"/>
    <n v="0.9"/>
    <n v="60.1"/>
    <n v="0"/>
    <n v="18.29"/>
    <n v="4.8499999999999996"/>
  </r>
  <r>
    <n v="2056"/>
    <n v="2"/>
    <x v="66"/>
    <s v="02/29/2056"/>
    <s v="02/29/2056_24:00"/>
    <n v="1465.58"/>
    <n v="9186.7000000000007"/>
    <n v="143.82"/>
    <n v="4496.16"/>
    <n v="12298.58"/>
    <n v="0"/>
    <n v="287.45"/>
    <n v="0"/>
    <n v="0"/>
    <n v="0"/>
    <n v="41.53"/>
    <n v="0"/>
    <n v="0"/>
    <n v="175.56"/>
    <n v="0"/>
    <n v="0"/>
    <n v="893.52"/>
    <n v="1193.43"/>
    <n v="573"/>
    <n v="47.99"/>
    <n v="184.88"/>
    <n v="682.35"/>
    <n v="0.32"/>
    <n v="86.07"/>
    <n v="0"/>
    <n v="16.04"/>
    <n v="4.38"/>
  </r>
  <r>
    <n v="2056"/>
    <n v="3"/>
    <x v="66"/>
    <s v="03/31/2056"/>
    <s v="03/31/2056_24:00"/>
    <n v="4934.3999999999996"/>
    <n v="1742.5"/>
    <n v="73.87"/>
    <n v="3531.41"/>
    <n v="2379.09"/>
    <n v="0"/>
    <n v="307.27"/>
    <n v="0"/>
    <n v="0"/>
    <n v="0"/>
    <n v="51.55"/>
    <n v="0"/>
    <n v="0"/>
    <n v="2114.75"/>
    <n v="0"/>
    <n v="0"/>
    <n v="1026.3499999999999"/>
    <n v="1292.68"/>
    <n v="576.07000000000005"/>
    <n v="55.24"/>
    <n v="243.6"/>
    <n v="752.13"/>
    <n v="8.5"/>
    <n v="93.38"/>
    <n v="0"/>
    <n v="13.12"/>
    <n v="5.48"/>
  </r>
  <r>
    <n v="2056"/>
    <n v="4"/>
    <x v="66"/>
    <s v="04/30/2056"/>
    <s v="04/30/2056_24:00"/>
    <n v="7069.39"/>
    <n v="1578.82"/>
    <n v="134.26"/>
    <n v="2122.94"/>
    <n v="1033.5999999999999"/>
    <n v="0"/>
    <n v="297.36"/>
    <n v="0"/>
    <n v="0"/>
    <n v="0"/>
    <n v="73.88"/>
    <n v="0"/>
    <n v="0"/>
    <n v="4255.4399999999996"/>
    <n v="0"/>
    <n v="0"/>
    <n v="927.73"/>
    <n v="1334.22"/>
    <n v="543.13"/>
    <n v="59.05"/>
    <n v="217.87"/>
    <n v="864.31"/>
    <n v="10.3"/>
    <n v="60.49"/>
    <n v="0.23"/>
    <n v="23.7"/>
    <n v="8.7899999999999991"/>
  </r>
  <r>
    <n v="2056"/>
    <n v="5"/>
    <x v="66"/>
    <s v="05/31/2056"/>
    <s v="05/31/2056_24:00"/>
    <n v="9191.32"/>
    <n v="1576.14"/>
    <n v="220.11"/>
    <n v="1800.46"/>
    <n v="1437.96"/>
    <n v="0"/>
    <n v="307.27"/>
    <n v="0"/>
    <n v="0"/>
    <n v="0"/>
    <n v="133.41"/>
    <n v="0"/>
    <n v="0"/>
    <n v="7418.2"/>
    <n v="0"/>
    <n v="0"/>
    <n v="1139.24"/>
    <n v="1406.09"/>
    <n v="590.33000000000004"/>
    <n v="68.239999999999995"/>
    <n v="260.99"/>
    <n v="977.75"/>
    <n v="43.96"/>
    <n v="22.93"/>
    <n v="0"/>
    <n v="33.880000000000003"/>
    <n v="20.88"/>
  </r>
  <r>
    <n v="2056"/>
    <n v="6"/>
    <x v="66"/>
    <s v="06/30/2056"/>
    <s v="06/30/2056_24:00"/>
    <n v="9746.7000000000007"/>
    <n v="2346.33"/>
    <n v="530.04999999999995"/>
    <n v="1197.58"/>
    <n v="1401.88"/>
    <n v="0"/>
    <n v="297.36"/>
    <n v="0"/>
    <n v="0"/>
    <n v="0"/>
    <n v="155.52000000000001"/>
    <n v="0"/>
    <n v="0"/>
    <n v="8139.31"/>
    <n v="0"/>
    <n v="0"/>
    <n v="1120.43"/>
    <n v="1338.25"/>
    <n v="585.88"/>
    <n v="82.06"/>
    <n v="279.5"/>
    <n v="1019.64"/>
    <n v="72.760000000000005"/>
    <n v="15.47"/>
    <n v="0"/>
    <n v="28.94"/>
    <n v="22.48"/>
  </r>
  <r>
    <n v="2056"/>
    <n v="7"/>
    <x v="66"/>
    <s v="07/31/2056"/>
    <s v="07/31/2056_24:00"/>
    <n v="8927.74"/>
    <n v="2130.37"/>
    <n v="456.47"/>
    <n v="1181.44"/>
    <n v="1520.27"/>
    <n v="0"/>
    <n v="307.27"/>
    <n v="0"/>
    <n v="0"/>
    <n v="0"/>
    <n v="181.39"/>
    <n v="0"/>
    <n v="0"/>
    <n v="7913.7"/>
    <n v="0"/>
    <n v="0"/>
    <n v="1295.83"/>
    <n v="1348.69"/>
    <n v="607.99"/>
    <n v="70.069999999999993"/>
    <n v="316.52"/>
    <n v="1004.41"/>
    <n v="99.04"/>
    <n v="7.85"/>
    <n v="0"/>
    <n v="28.76"/>
    <n v="27.26"/>
  </r>
  <r>
    <n v="2056"/>
    <n v="8"/>
    <x v="66"/>
    <s v="08/31/2056"/>
    <s v="08/31/2056_24:00"/>
    <n v="6757.48"/>
    <n v="2301.9699999999998"/>
    <n v="540.11"/>
    <n v="1021.38"/>
    <n v="1341.7"/>
    <n v="0"/>
    <n v="307.27"/>
    <n v="0"/>
    <n v="0"/>
    <n v="0"/>
    <n v="164.65"/>
    <n v="0"/>
    <n v="0"/>
    <n v="5534.05"/>
    <n v="0"/>
    <n v="0"/>
    <n v="1224.1300000000001"/>
    <n v="1301.8699999999999"/>
    <n v="601.13"/>
    <n v="50.5"/>
    <n v="253.15"/>
    <n v="1026.48"/>
    <n v="102.28"/>
    <n v="9.99"/>
    <n v="0.21"/>
    <n v="22.85"/>
    <n v="23"/>
  </r>
  <r>
    <n v="2056"/>
    <n v="9"/>
    <x v="66"/>
    <s v="09/30/2056"/>
    <s v="09/30/2056_24:00"/>
    <n v="6079.53"/>
    <n v="2600.89"/>
    <n v="443.21"/>
    <n v="1034.4000000000001"/>
    <n v="1059.8"/>
    <n v="0"/>
    <n v="297.36"/>
    <n v="0"/>
    <n v="0"/>
    <n v="0"/>
    <n v="131.91"/>
    <n v="0"/>
    <n v="0"/>
    <n v="4304.79"/>
    <n v="0"/>
    <n v="0"/>
    <n v="1198.6600000000001"/>
    <n v="1198.95"/>
    <n v="544.07000000000005"/>
    <n v="54.4"/>
    <n v="241.28"/>
    <n v="885.36"/>
    <n v="116.84"/>
    <n v="6.62"/>
    <n v="0.39"/>
    <n v="12.67"/>
    <n v="14.97"/>
  </r>
  <r>
    <n v="2056"/>
    <n v="10"/>
    <x v="67"/>
    <s v="10/31/2056"/>
    <s v="10/31/2056_24:00"/>
    <n v="5045.57"/>
    <n v="1800.38"/>
    <n v="269.77"/>
    <n v="1297.96"/>
    <n v="1679.09"/>
    <n v="0"/>
    <n v="307.27"/>
    <n v="0"/>
    <n v="0"/>
    <n v="0"/>
    <n v="89.14"/>
    <n v="0"/>
    <n v="0"/>
    <n v="3992.53"/>
    <n v="0"/>
    <n v="0"/>
    <n v="1109.03"/>
    <n v="1191.46"/>
    <n v="550.29"/>
    <n v="62.67"/>
    <n v="189.55"/>
    <n v="915.9"/>
    <n v="61.85"/>
    <n v="7.04"/>
    <n v="0.09"/>
    <n v="22.81"/>
    <n v="10.92"/>
  </r>
  <r>
    <n v="2056"/>
    <n v="11"/>
    <x v="67"/>
    <s v="11/30/2056"/>
    <s v="11/30/2056_24:00"/>
    <n v="1620.03"/>
    <n v="2346.79"/>
    <n v="167.6"/>
    <n v="1859.69"/>
    <n v="3709.95"/>
    <n v="0"/>
    <n v="297.36"/>
    <n v="0"/>
    <n v="0"/>
    <n v="0"/>
    <n v="55.18"/>
    <n v="0"/>
    <n v="0"/>
    <n v="1334.07"/>
    <n v="0"/>
    <n v="0"/>
    <n v="947.88"/>
    <n v="1119.75"/>
    <n v="485.46"/>
    <n v="47.8"/>
    <n v="157.30000000000001"/>
    <n v="716.63"/>
    <n v="15.95"/>
    <n v="9.9600000000000009"/>
    <n v="0"/>
    <n v="14.28"/>
    <n v="7.73"/>
  </r>
  <r>
    <n v="2056"/>
    <n v="12"/>
    <x v="67"/>
    <s v="12/31/2056"/>
    <s v="12/31/2056_24:00"/>
    <n v="1773.67"/>
    <n v="2467.4899999999998"/>
    <n v="170.18"/>
    <n v="1902.41"/>
    <n v="3735.61"/>
    <n v="0"/>
    <n v="307.27"/>
    <n v="0"/>
    <n v="0"/>
    <n v="0"/>
    <n v="52.1"/>
    <n v="0"/>
    <n v="0"/>
    <n v="1359.56"/>
    <n v="0"/>
    <n v="0"/>
    <n v="978.1"/>
    <n v="1135.98"/>
    <n v="489.37"/>
    <n v="51.05"/>
    <n v="148.29"/>
    <n v="705.56"/>
    <n v="5.4"/>
    <n v="17.440000000000001"/>
    <n v="0"/>
    <n v="14.46"/>
    <n v="6.03"/>
  </r>
  <r>
    <n v="2057"/>
    <n v="1"/>
    <x v="67"/>
    <s v="01/31/2057"/>
    <s v="01/31/2057_24:00"/>
    <n v="1274.8699999999999"/>
    <n v="1540.1"/>
    <n v="120.77"/>
    <n v="2115.84"/>
    <n v="3799.98"/>
    <n v="0"/>
    <n v="307.27"/>
    <n v="0"/>
    <n v="0"/>
    <n v="0"/>
    <n v="46.19"/>
    <n v="0"/>
    <n v="0"/>
    <n v="1504.01"/>
    <n v="0"/>
    <n v="0"/>
    <n v="939.02"/>
    <n v="1155.8800000000001"/>
    <n v="499.69"/>
    <n v="57.96"/>
    <n v="132.56"/>
    <n v="687.9"/>
    <n v="1.36"/>
    <n v="39.450000000000003"/>
    <n v="0"/>
    <n v="15.72"/>
    <n v="4.8499999999999996"/>
  </r>
  <r>
    <n v="2057"/>
    <n v="2"/>
    <x v="67"/>
    <s v="02/28/2057"/>
    <s v="02/28/2057_24:00"/>
    <n v="491.78"/>
    <n v="12428.34"/>
    <n v="210.66"/>
    <n v="2765.61"/>
    <n v="14818"/>
    <n v="0"/>
    <n v="277.52999999999997"/>
    <n v="0"/>
    <n v="0"/>
    <n v="0"/>
    <n v="40.83"/>
    <n v="0"/>
    <n v="0"/>
    <n v="157.19999999999999"/>
    <n v="0"/>
    <n v="0"/>
    <n v="804.5"/>
    <n v="1093.32"/>
    <n v="466.47"/>
    <n v="49.42"/>
    <n v="111.1"/>
    <n v="669.08"/>
    <n v="7.0000000000000007E-2"/>
    <n v="38.35"/>
    <n v="0"/>
    <n v="15.3"/>
    <n v="4.3099999999999996"/>
  </r>
  <r>
    <n v="2057"/>
    <n v="3"/>
    <x v="67"/>
    <s v="03/31/2057"/>
    <s v="03/31/2057_24:00"/>
    <n v="2702.66"/>
    <n v="8953.26"/>
    <n v="152.5"/>
    <n v="3816.92"/>
    <n v="10804.35"/>
    <n v="0"/>
    <n v="307.27"/>
    <n v="0"/>
    <n v="0"/>
    <n v="0"/>
    <n v="51.55"/>
    <n v="0"/>
    <n v="0"/>
    <n v="715.65"/>
    <n v="0"/>
    <n v="0"/>
    <n v="874.44"/>
    <n v="1278.98"/>
    <n v="594.83000000000004"/>
    <n v="51.37"/>
    <n v="142.68"/>
    <n v="721.63"/>
    <n v="0"/>
    <n v="71.73"/>
    <n v="0"/>
    <n v="15.26"/>
    <n v="5.49"/>
  </r>
  <r>
    <n v="2057"/>
    <n v="4"/>
    <x v="67"/>
    <s v="04/30/2057"/>
    <s v="04/30/2057_24:00"/>
    <n v="6351.83"/>
    <n v="2070.46"/>
    <n v="299.5"/>
    <n v="1498.36"/>
    <n v="1174.82"/>
    <n v="0"/>
    <n v="297.36"/>
    <n v="0"/>
    <n v="0"/>
    <n v="0"/>
    <n v="73.88"/>
    <n v="0"/>
    <n v="0"/>
    <n v="4039.04"/>
    <n v="0"/>
    <n v="0"/>
    <n v="905.68"/>
    <n v="1278.5899999999999"/>
    <n v="539.29999999999995"/>
    <n v="61.31"/>
    <n v="203.46"/>
    <n v="833.46"/>
    <n v="17.28"/>
    <n v="51.72"/>
    <n v="0.19"/>
    <n v="21.56"/>
    <n v="8.7899999999999991"/>
  </r>
  <r>
    <n v="2057"/>
    <n v="5"/>
    <x v="67"/>
    <s v="05/31/2057"/>
    <s v="05/31/2057_24:00"/>
    <n v="6165.27"/>
    <n v="1724.56"/>
    <n v="308.16000000000003"/>
    <n v="2080.85"/>
    <n v="2673.05"/>
    <n v="0"/>
    <n v="307.27"/>
    <n v="0"/>
    <n v="0"/>
    <n v="0"/>
    <n v="133.41"/>
    <n v="0"/>
    <n v="0"/>
    <n v="5259.17"/>
    <n v="0"/>
    <n v="0"/>
    <n v="1009.83"/>
    <n v="1329"/>
    <n v="547.77"/>
    <n v="58.43"/>
    <n v="195.02"/>
    <n v="830.23"/>
    <n v="26.2"/>
    <n v="32.43"/>
    <n v="0"/>
    <n v="30.42"/>
    <n v="20.89"/>
  </r>
  <r>
    <n v="2057"/>
    <n v="6"/>
    <x v="67"/>
    <s v="06/30/2057"/>
    <s v="06/30/2057_24:00"/>
    <n v="8558.1200000000008"/>
    <n v="2356.6799999999998"/>
    <n v="726.85"/>
    <n v="1215.8499999999999"/>
    <n v="1520.21"/>
    <n v="0"/>
    <n v="297.36"/>
    <n v="0"/>
    <n v="0"/>
    <n v="0"/>
    <n v="155.52000000000001"/>
    <n v="0"/>
    <n v="0"/>
    <n v="7386.33"/>
    <n v="0"/>
    <n v="0"/>
    <n v="1126.7"/>
    <n v="1273.5899999999999"/>
    <n v="543.08000000000004"/>
    <n v="78.739999999999995"/>
    <n v="277.48"/>
    <n v="896.65"/>
    <n v="60.4"/>
    <n v="8.35"/>
    <n v="0"/>
    <n v="26.38"/>
    <n v="23.15"/>
  </r>
  <r>
    <n v="2057"/>
    <n v="7"/>
    <x v="67"/>
    <s v="07/31/2057"/>
    <s v="07/31/2057_24:00"/>
    <n v="8527.8799999999992"/>
    <n v="2699.64"/>
    <n v="1303.58"/>
    <n v="1000.08"/>
    <n v="1544.04"/>
    <n v="0"/>
    <n v="307.27"/>
    <n v="0"/>
    <n v="0"/>
    <n v="0"/>
    <n v="181.39"/>
    <n v="0"/>
    <n v="0"/>
    <n v="7958.23"/>
    <n v="0"/>
    <n v="0"/>
    <n v="1252.53"/>
    <n v="1319.26"/>
    <n v="584.69000000000005"/>
    <n v="74.709999999999994"/>
    <n v="281.97000000000003"/>
    <n v="996.94"/>
    <n v="129.91"/>
    <n v="7.69"/>
    <n v="0"/>
    <n v="29.38"/>
    <n v="27.34"/>
  </r>
  <r>
    <n v="2057"/>
    <n v="8"/>
    <x v="67"/>
    <s v="08/31/2057"/>
    <s v="08/31/2057_24:00"/>
    <n v="6260.07"/>
    <n v="1892.96"/>
    <n v="353.99"/>
    <n v="1285.52"/>
    <n v="1328.54"/>
    <n v="0"/>
    <n v="307.27"/>
    <n v="0"/>
    <n v="0"/>
    <n v="0"/>
    <n v="164.65"/>
    <n v="0"/>
    <n v="0"/>
    <n v="5029.8100000000004"/>
    <n v="0"/>
    <n v="0"/>
    <n v="1220.22"/>
    <n v="1268.9000000000001"/>
    <n v="571.53"/>
    <n v="52.54"/>
    <n v="241.55"/>
    <n v="957.55"/>
    <n v="96.04"/>
    <n v="12"/>
    <n v="0"/>
    <n v="21.44"/>
    <n v="23.14"/>
  </r>
  <r>
    <n v="2057"/>
    <n v="9"/>
    <x v="67"/>
    <s v="09/30/2057"/>
    <s v="09/30/2057_24:00"/>
    <n v="5433.28"/>
    <n v="2171.75"/>
    <n v="335.48"/>
    <n v="1051.8800000000001"/>
    <n v="1072.22"/>
    <n v="0"/>
    <n v="297.36"/>
    <n v="0"/>
    <n v="0"/>
    <n v="0"/>
    <n v="131.91"/>
    <n v="0"/>
    <n v="0"/>
    <n v="3997.29"/>
    <n v="0"/>
    <n v="0"/>
    <n v="1224.1500000000001"/>
    <n v="1196.79"/>
    <n v="506.55"/>
    <n v="49.49"/>
    <n v="234.42"/>
    <n v="813.55"/>
    <n v="80.19"/>
    <n v="8.9700000000000006"/>
    <n v="0.08"/>
    <n v="10.95"/>
    <n v="14.97"/>
  </r>
  <r>
    <n v="2057"/>
    <n v="10"/>
    <x v="68"/>
    <s v="10/31/2057"/>
    <s v="10/31/2057_24:00"/>
    <n v="3552.3"/>
    <n v="2227.58"/>
    <n v="317.14999999999998"/>
    <n v="1223.32"/>
    <n v="2534.0700000000002"/>
    <n v="0"/>
    <n v="307.27"/>
    <n v="0"/>
    <n v="0"/>
    <n v="0"/>
    <n v="89.14"/>
    <n v="0"/>
    <n v="0"/>
    <n v="3037.55"/>
    <n v="0"/>
    <n v="0"/>
    <n v="1061.81"/>
    <n v="1140.72"/>
    <n v="510.11"/>
    <n v="67.760000000000005"/>
    <n v="162.06"/>
    <n v="844.07"/>
    <n v="46.52"/>
    <n v="7.82"/>
    <n v="0"/>
    <n v="20.72"/>
    <n v="10.92"/>
  </r>
  <r>
    <n v="2057"/>
    <n v="11"/>
    <x v="68"/>
    <s v="11/30/2057"/>
    <s v="11/30/2057_24:00"/>
    <n v="2925.8"/>
    <n v="1498.4"/>
    <n v="213.58"/>
    <n v="1257.49"/>
    <n v="1852.98"/>
    <n v="0"/>
    <n v="297.36"/>
    <n v="0"/>
    <n v="0"/>
    <n v="0"/>
    <n v="55.18"/>
    <n v="0"/>
    <n v="0"/>
    <n v="2485.6999999999998"/>
    <n v="0"/>
    <n v="0"/>
    <n v="1065.48"/>
    <n v="1048.71"/>
    <n v="468.32"/>
    <n v="48.95"/>
    <n v="162.76"/>
    <n v="692.56"/>
    <n v="18.670000000000002"/>
    <n v="6.47"/>
    <n v="0.04"/>
    <n v="14.15"/>
    <n v="7.73"/>
  </r>
  <r>
    <n v="2057"/>
    <n v="12"/>
    <x v="68"/>
    <s v="12/31/2057"/>
    <s v="12/31/2057_24:00"/>
    <n v="875.03"/>
    <n v="3929.34"/>
    <n v="182.91"/>
    <n v="2047.86"/>
    <n v="6089.31"/>
    <n v="0"/>
    <n v="307.27"/>
    <n v="0"/>
    <n v="0"/>
    <n v="0"/>
    <n v="52.1"/>
    <n v="0"/>
    <n v="0"/>
    <n v="1236.04"/>
    <n v="0"/>
    <n v="0"/>
    <n v="981.48"/>
    <n v="1118.8"/>
    <n v="461.77"/>
    <n v="54.7"/>
    <n v="157.21"/>
    <n v="700.09"/>
    <n v="14.98"/>
    <n v="14.59"/>
    <n v="0"/>
    <n v="14.61"/>
    <n v="6.03"/>
  </r>
  <r>
    <n v="2058"/>
    <n v="1"/>
    <x v="68"/>
    <s v="01/31/2058"/>
    <s v="01/31/2058_24:00"/>
    <n v="551.76"/>
    <n v="19806.73"/>
    <n v="245.93"/>
    <n v="3985.21"/>
    <n v="24236.55"/>
    <n v="0"/>
    <n v="307.27"/>
    <n v="0"/>
    <n v="0"/>
    <n v="0"/>
    <n v="46.19"/>
    <n v="0"/>
    <n v="0"/>
    <n v="1131.75"/>
    <n v="0"/>
    <n v="0"/>
    <n v="936.14"/>
    <n v="1202.98"/>
    <n v="513.14"/>
    <n v="82.61"/>
    <n v="125.05"/>
    <n v="688.82"/>
    <n v="1.06"/>
    <n v="40.96"/>
    <n v="0"/>
    <n v="19.18"/>
    <n v="4.8499999999999996"/>
  </r>
  <r>
    <n v="2058"/>
    <n v="2"/>
    <x v="68"/>
    <s v="02/28/2058"/>
    <s v="02/28/2058_24:00"/>
    <n v="1032.45"/>
    <n v="7883.12"/>
    <n v="133.66"/>
    <n v="3792.16"/>
    <n v="10637.28"/>
    <n v="0"/>
    <n v="277.52999999999997"/>
    <n v="0"/>
    <n v="0"/>
    <n v="0"/>
    <n v="40.83"/>
    <n v="0"/>
    <n v="0"/>
    <n v="136.41"/>
    <n v="0"/>
    <n v="0"/>
    <n v="876.43"/>
    <n v="1090.72"/>
    <n v="524.55999999999995"/>
    <n v="45.63"/>
    <n v="130.22999999999999"/>
    <n v="615.16999999999996"/>
    <n v="0.1"/>
    <n v="69.59"/>
    <n v="0"/>
    <n v="16"/>
    <n v="4.3099999999999996"/>
  </r>
  <r>
    <n v="2058"/>
    <n v="3"/>
    <x v="68"/>
    <s v="03/31/2058"/>
    <s v="03/31/2058_24:00"/>
    <n v="1433.5"/>
    <n v="5029.6499999999996"/>
    <n v="107.57"/>
    <n v="3749.9"/>
    <n v="7370.13"/>
    <n v="0"/>
    <n v="307.27"/>
    <n v="0"/>
    <n v="0"/>
    <n v="0"/>
    <n v="51.55"/>
    <n v="0"/>
    <n v="0"/>
    <n v="100.85"/>
    <n v="0"/>
    <n v="0"/>
    <n v="975.67"/>
    <n v="1215.95"/>
    <n v="530.28"/>
    <n v="53.79"/>
    <n v="153.86000000000001"/>
    <n v="679.88"/>
    <n v="0.08"/>
    <n v="78.53"/>
    <n v="0"/>
    <n v="15.9"/>
    <n v="5.46"/>
  </r>
  <r>
    <n v="2058"/>
    <n v="4"/>
    <x v="68"/>
    <s v="04/30/2058"/>
    <s v="04/30/2058_24:00"/>
    <n v="1162.3599999999999"/>
    <n v="3945.31"/>
    <n v="190.76"/>
    <n v="3489.5"/>
    <n v="6755.35"/>
    <n v="0"/>
    <n v="297.36"/>
    <n v="0"/>
    <n v="0"/>
    <n v="0"/>
    <n v="73.88"/>
    <n v="0"/>
    <n v="0"/>
    <n v="602.63"/>
    <n v="0"/>
    <n v="0"/>
    <n v="929.85"/>
    <n v="1202.94"/>
    <n v="479.04"/>
    <n v="59.65"/>
    <n v="172.11"/>
    <n v="655.23"/>
    <n v="0.03"/>
    <n v="77.92"/>
    <n v="0"/>
    <n v="18.18"/>
    <n v="9.3699999999999992"/>
  </r>
  <r>
    <n v="2058"/>
    <n v="5"/>
    <x v="68"/>
    <s v="05/31/2058"/>
    <s v="05/31/2058_24:00"/>
    <n v="4630.16"/>
    <n v="1339.11"/>
    <n v="100.2"/>
    <n v="2990.7"/>
    <n v="3276.1"/>
    <n v="0"/>
    <n v="307.27"/>
    <n v="0"/>
    <n v="0"/>
    <n v="0"/>
    <n v="133.41"/>
    <n v="0"/>
    <n v="0"/>
    <n v="3793.47"/>
    <n v="0"/>
    <n v="0"/>
    <n v="1111.4000000000001"/>
    <n v="1266.8800000000001"/>
    <n v="520.03"/>
    <n v="63.85"/>
    <n v="228.47"/>
    <n v="748.01"/>
    <n v="8.0399999999999991"/>
    <n v="58.73"/>
    <n v="0"/>
    <n v="33.450000000000003"/>
    <n v="20.88"/>
  </r>
  <r>
    <n v="2058"/>
    <n v="6"/>
    <x v="68"/>
    <s v="06/30/2058"/>
    <s v="06/30/2058_24:00"/>
    <n v="9553.3700000000008"/>
    <n v="1820.2"/>
    <n v="182.86"/>
    <n v="1866.49"/>
    <n v="1707.29"/>
    <n v="0"/>
    <n v="297.36"/>
    <n v="0"/>
    <n v="0"/>
    <n v="0"/>
    <n v="155.52000000000001"/>
    <n v="0"/>
    <n v="0"/>
    <n v="8179.62"/>
    <n v="0"/>
    <n v="0"/>
    <n v="1294.28"/>
    <n v="1261.92"/>
    <n v="519.5"/>
    <n v="80.900000000000006"/>
    <n v="324.23"/>
    <n v="807.5"/>
    <n v="50.46"/>
    <n v="15.82"/>
    <n v="0"/>
    <n v="29.26"/>
    <n v="23.15"/>
  </r>
  <r>
    <n v="2058"/>
    <n v="7"/>
    <x v="68"/>
    <s v="07/31/2058"/>
    <s v="07/31/2058_24:00"/>
    <n v="8936.5499999999993"/>
    <n v="2728.98"/>
    <n v="896.52"/>
    <n v="1058.25"/>
    <n v="1535.04"/>
    <n v="0"/>
    <n v="307.27"/>
    <n v="0"/>
    <n v="0"/>
    <n v="0"/>
    <n v="181.39"/>
    <n v="0"/>
    <n v="0"/>
    <n v="8106.05"/>
    <n v="0"/>
    <n v="0"/>
    <n v="1402.9"/>
    <n v="1256.5999999999999"/>
    <n v="556.37"/>
    <n v="75.010000000000005"/>
    <n v="294.36"/>
    <n v="939.54"/>
    <n v="119.26"/>
    <n v="7.73"/>
    <n v="0"/>
    <n v="30.15"/>
    <n v="27.35"/>
  </r>
  <r>
    <n v="2058"/>
    <n v="8"/>
    <x v="68"/>
    <s v="08/31/2058"/>
    <s v="08/31/2058_24:00"/>
    <n v="6203.43"/>
    <n v="2397.19"/>
    <n v="727.27"/>
    <n v="1022.99"/>
    <n v="1379.42"/>
    <n v="0"/>
    <n v="307.27"/>
    <n v="0"/>
    <n v="0"/>
    <n v="0"/>
    <n v="164.65"/>
    <n v="0"/>
    <n v="0"/>
    <n v="5361.6"/>
    <n v="0"/>
    <n v="0"/>
    <n v="1376.77"/>
    <n v="1237.3"/>
    <n v="542.55999999999995"/>
    <n v="51.55"/>
    <n v="238.47"/>
    <n v="940.23"/>
    <n v="122.63"/>
    <n v="6.88"/>
    <n v="0"/>
    <n v="21.61"/>
    <n v="23.12"/>
  </r>
  <r>
    <n v="2058"/>
    <n v="9"/>
    <x v="68"/>
    <s v="09/30/2058"/>
    <s v="09/30/2058_24:00"/>
    <n v="5459.14"/>
    <n v="2403.59"/>
    <n v="423.69"/>
    <n v="1095.5"/>
    <n v="1055.1099999999999"/>
    <n v="0"/>
    <n v="297.36"/>
    <n v="0"/>
    <n v="0"/>
    <n v="0"/>
    <n v="131.91"/>
    <n v="0"/>
    <n v="0"/>
    <n v="3854.4"/>
    <n v="0"/>
    <n v="0"/>
    <n v="1190.71"/>
    <n v="1119.96"/>
    <n v="483.57"/>
    <n v="50.37"/>
    <n v="228.49"/>
    <n v="832.89"/>
    <n v="120.08"/>
    <n v="6.35"/>
    <n v="0.3"/>
    <n v="12.36"/>
    <n v="14.94"/>
  </r>
  <r>
    <n v="2058"/>
    <n v="10"/>
    <x v="69"/>
    <s v="10/31/2058"/>
    <s v="10/31/2058_24:00"/>
    <n v="4339.29"/>
    <n v="3365.88"/>
    <n v="230.25"/>
    <n v="1960.99"/>
    <n v="4005.63"/>
    <n v="0"/>
    <n v="307.27"/>
    <n v="0"/>
    <n v="0"/>
    <n v="0"/>
    <n v="89.14"/>
    <n v="0"/>
    <n v="0"/>
    <n v="3499.16"/>
    <n v="0"/>
    <n v="0"/>
    <n v="1205.1600000000001"/>
    <n v="1122.24"/>
    <n v="495.11"/>
    <n v="71.849999999999994"/>
    <n v="168.88"/>
    <n v="818.22"/>
    <n v="43.32"/>
    <n v="11.71"/>
    <n v="0"/>
    <n v="23.08"/>
    <n v="10.92"/>
  </r>
  <r>
    <n v="2058"/>
    <n v="11"/>
    <x v="69"/>
    <s v="11/30/2058"/>
    <s v="11/30/2058_24:00"/>
    <n v="498.29"/>
    <n v="5154.33"/>
    <n v="183.69"/>
    <n v="2809.9"/>
    <n v="8345.5300000000007"/>
    <n v="0"/>
    <n v="297.36"/>
    <n v="0"/>
    <n v="0"/>
    <n v="0"/>
    <n v="55.18"/>
    <n v="0"/>
    <n v="0"/>
    <n v="1279.76"/>
    <n v="0"/>
    <n v="0"/>
    <n v="1032.19"/>
    <n v="1066.6199999999999"/>
    <n v="450.41"/>
    <n v="51.99"/>
    <n v="149.56"/>
    <n v="619.08000000000004"/>
    <n v="11.07"/>
    <n v="17.48"/>
    <n v="0"/>
    <n v="16.399999999999999"/>
    <n v="7.73"/>
  </r>
  <r>
    <n v="2058"/>
    <n v="12"/>
    <x v="69"/>
    <s v="12/31/2058"/>
    <s v="12/31/2058_24:00"/>
    <n v="243.81"/>
    <n v="21603.09"/>
    <n v="295.14"/>
    <n v="4729.57"/>
    <n v="26624.41"/>
    <n v="0"/>
    <n v="307.27"/>
    <n v="0"/>
    <n v="0"/>
    <n v="0"/>
    <n v="52.1"/>
    <n v="0"/>
    <n v="0"/>
    <n v="977.93"/>
    <n v="0"/>
    <n v="0"/>
    <n v="1025.02"/>
    <n v="1152.83"/>
    <n v="527.79999999999995"/>
    <n v="62.85"/>
    <n v="137.56"/>
    <n v="617.13"/>
    <n v="4.51"/>
    <n v="48.15"/>
    <n v="0"/>
    <n v="20.04"/>
    <n v="6.03"/>
  </r>
  <r>
    <n v="2059"/>
    <n v="1"/>
    <x v="69"/>
    <s v="01/31/2059"/>
    <s v="01/31/2059_24:00"/>
    <n v="2001.37"/>
    <n v="6968.72"/>
    <n v="93.57"/>
    <n v="4885.8"/>
    <n v="10699.91"/>
    <n v="0"/>
    <n v="307.27"/>
    <n v="0"/>
    <n v="0"/>
    <n v="0"/>
    <n v="46.19"/>
    <n v="0"/>
    <n v="0"/>
    <n v="1176.8"/>
    <n v="0"/>
    <n v="0"/>
    <n v="1079.28"/>
    <n v="1185.74"/>
    <n v="579.36"/>
    <n v="53.46"/>
    <n v="200.24"/>
    <n v="618.30999999999995"/>
    <n v="0.84"/>
    <n v="93.98"/>
    <n v="0"/>
    <n v="20.36"/>
    <n v="4.8499999999999996"/>
  </r>
  <r>
    <n v="2059"/>
    <n v="2"/>
    <x v="69"/>
    <s v="02/28/2059"/>
    <s v="02/28/2059_24:00"/>
    <n v="1910.21"/>
    <n v="7233.48"/>
    <n v="176.2"/>
    <n v="3783.8"/>
    <n v="9518.36"/>
    <n v="0"/>
    <n v="277.52999999999997"/>
    <n v="0"/>
    <n v="0"/>
    <n v="0"/>
    <n v="40.83"/>
    <n v="0"/>
    <n v="0"/>
    <n v="644.23"/>
    <n v="0"/>
    <n v="0"/>
    <n v="961.14"/>
    <n v="1097.54"/>
    <n v="460.09"/>
    <n v="49.34"/>
    <n v="165.42"/>
    <n v="610.67999999999995"/>
    <n v="0.74"/>
    <n v="70.42"/>
    <n v="0"/>
    <n v="16.739999999999998"/>
    <n v="4.3"/>
  </r>
  <r>
    <n v="2059"/>
    <n v="3"/>
    <x v="69"/>
    <s v="03/31/2059"/>
    <s v="03/31/2059_24:00"/>
    <n v="1236.1099999999999"/>
    <n v="28450.66"/>
    <n v="2130.0500000000002"/>
    <n v="5093.78"/>
    <n v="30336.22"/>
    <n v="0"/>
    <n v="307.27"/>
    <n v="0"/>
    <n v="0"/>
    <n v="0"/>
    <n v="51.55"/>
    <n v="0"/>
    <n v="0"/>
    <n v="25"/>
    <n v="0"/>
    <n v="0"/>
    <n v="1015.71"/>
    <n v="1310.72"/>
    <n v="550.09"/>
    <n v="70.3"/>
    <n v="153.55000000000001"/>
    <n v="760.98"/>
    <n v="11.7"/>
    <n v="54.24"/>
    <n v="0"/>
    <n v="21.07"/>
    <n v="5.5"/>
  </r>
  <r>
    <n v="2059"/>
    <n v="4"/>
    <x v="69"/>
    <s v="04/30/2059"/>
    <s v="04/30/2059_24:00"/>
    <n v="7639.92"/>
    <n v="3141.43"/>
    <n v="77.81"/>
    <n v="6439.15"/>
    <n v="3463.7"/>
    <n v="0"/>
    <n v="297.36"/>
    <n v="0"/>
    <n v="0"/>
    <n v="0"/>
    <n v="73.88"/>
    <n v="0"/>
    <n v="0"/>
    <n v="1657.13"/>
    <n v="0"/>
    <n v="0"/>
    <n v="1057.72"/>
    <n v="1268.56"/>
    <n v="547.80999999999995"/>
    <n v="65.319999999999993"/>
    <n v="228.05"/>
    <n v="695.13"/>
    <n v="0.44"/>
    <n v="87.41"/>
    <n v="0"/>
    <n v="23.2"/>
    <n v="9.35"/>
  </r>
  <r>
    <n v="2059"/>
    <n v="5"/>
    <x v="69"/>
    <s v="05/31/2059"/>
    <s v="05/31/2059_24:00"/>
    <n v="6422.64"/>
    <n v="1454.06"/>
    <n v="74.95"/>
    <n v="3863.19"/>
    <n v="2320.12"/>
    <n v="0"/>
    <n v="307.27"/>
    <n v="0"/>
    <n v="0"/>
    <n v="0"/>
    <n v="133.41"/>
    <n v="0"/>
    <n v="0"/>
    <n v="3740.33"/>
    <n v="0"/>
    <n v="0"/>
    <n v="1247.47"/>
    <n v="1284.45"/>
    <n v="523.16"/>
    <n v="67.66"/>
    <n v="221.38"/>
    <n v="771.96"/>
    <n v="17.809999999999999"/>
    <n v="30.04"/>
    <n v="0"/>
    <n v="35.64"/>
    <n v="20.89"/>
  </r>
  <r>
    <n v="2059"/>
    <n v="6"/>
    <x v="69"/>
    <s v="06/30/2059"/>
    <s v="06/30/2059_24:00"/>
    <n v="7595.55"/>
    <n v="2163.16"/>
    <n v="188.67"/>
    <n v="3103.54"/>
    <n v="3231.21"/>
    <n v="0"/>
    <n v="297.36"/>
    <n v="0"/>
    <n v="0"/>
    <n v="0"/>
    <n v="155.52000000000001"/>
    <n v="0"/>
    <n v="0"/>
    <n v="6184.32"/>
    <n v="0"/>
    <n v="0"/>
    <n v="1324.06"/>
    <n v="1246.73"/>
    <n v="489.66"/>
    <n v="79.69"/>
    <n v="310.45999999999998"/>
    <n v="780.16"/>
    <n v="42.85"/>
    <n v="22.47"/>
    <n v="0"/>
    <n v="32.11"/>
    <n v="23.14"/>
  </r>
  <r>
    <n v="2059"/>
    <n v="7"/>
    <x v="69"/>
    <s v="07/31/2059"/>
    <s v="07/31/2059_24:00"/>
    <n v="9210.76"/>
    <n v="1293.6300000000001"/>
    <n v="77.010000000000005"/>
    <n v="3874.04"/>
    <n v="1959.44"/>
    <n v="0"/>
    <n v="307.27"/>
    <n v="0"/>
    <n v="0"/>
    <n v="0"/>
    <n v="181.39"/>
    <n v="0"/>
    <n v="0"/>
    <n v="6658.33"/>
    <n v="0"/>
    <n v="0"/>
    <n v="1447.13"/>
    <n v="1274.04"/>
    <n v="522.48"/>
    <n v="71.67"/>
    <n v="305.8"/>
    <n v="797.01"/>
    <n v="46.6"/>
    <n v="30.24"/>
    <n v="0"/>
    <n v="31.58"/>
    <n v="27.34"/>
  </r>
  <r>
    <n v="2059"/>
    <n v="8"/>
    <x v="69"/>
    <s v="08/31/2059"/>
    <s v="08/31/2059_24:00"/>
    <n v="6851.3"/>
    <n v="1935.37"/>
    <n v="182.75"/>
    <n v="2125.4699999999998"/>
    <n v="1384.73"/>
    <n v="0"/>
    <n v="307.27"/>
    <n v="0"/>
    <n v="0"/>
    <n v="0"/>
    <n v="164.65"/>
    <n v="0"/>
    <n v="0"/>
    <n v="4958.97"/>
    <n v="0"/>
    <n v="0"/>
    <n v="1460.06"/>
    <n v="1251.74"/>
    <n v="521.16"/>
    <n v="52.81"/>
    <n v="278.22000000000003"/>
    <n v="836.38"/>
    <n v="71.45"/>
    <n v="13.65"/>
    <n v="0"/>
    <n v="24.07"/>
    <n v="23.11"/>
  </r>
  <r>
    <n v="2059"/>
    <n v="9"/>
    <x v="69"/>
    <s v="09/30/2059"/>
    <s v="09/30/2059_24:00"/>
    <n v="6360.12"/>
    <n v="2367.84"/>
    <n v="277.97000000000003"/>
    <n v="1646.2"/>
    <n v="1097.1199999999999"/>
    <n v="0"/>
    <n v="297.36"/>
    <n v="0"/>
    <n v="0"/>
    <n v="0"/>
    <n v="131.91"/>
    <n v="0"/>
    <n v="0"/>
    <n v="4288.8599999999997"/>
    <n v="0"/>
    <n v="0"/>
    <n v="1373.47"/>
    <n v="1137.55"/>
    <n v="469.17"/>
    <n v="52.19"/>
    <n v="236.55"/>
    <n v="816.48"/>
    <n v="99.57"/>
    <n v="6.78"/>
    <n v="0"/>
    <n v="12.37"/>
    <n v="14.96"/>
  </r>
  <r>
    <n v="2059"/>
    <n v="10"/>
    <x v="70"/>
    <s v="10/31/2059"/>
    <s v="10/31/2059_24:00"/>
    <n v="3722.31"/>
    <n v="1787.69"/>
    <n v="162.11000000000001"/>
    <n v="3290.36"/>
    <n v="3318.58"/>
    <n v="0"/>
    <n v="307.27"/>
    <n v="0"/>
    <n v="0"/>
    <n v="0"/>
    <n v="89.14"/>
    <n v="0"/>
    <n v="0"/>
    <n v="2419.77"/>
    <n v="0"/>
    <n v="0"/>
    <n v="1190.98"/>
    <n v="1115.8399999999999"/>
    <n v="473.72"/>
    <n v="68.17"/>
    <n v="178.59"/>
    <n v="739.7"/>
    <n v="35.75"/>
    <n v="23.64"/>
    <n v="0"/>
    <n v="22.41"/>
    <n v="10.89"/>
  </r>
  <r>
    <n v="2059"/>
    <n v="11"/>
    <x v="70"/>
    <s v="11/30/2059"/>
    <s v="11/30/2059_24:00"/>
    <n v="2626.47"/>
    <n v="553.87"/>
    <n v="98.35"/>
    <n v="2773.03"/>
    <n v="1747.27"/>
    <n v="0"/>
    <n v="297.36"/>
    <n v="0"/>
    <n v="0"/>
    <n v="0"/>
    <n v="55.18"/>
    <n v="0"/>
    <n v="0"/>
    <n v="1446.53"/>
    <n v="0"/>
    <n v="0"/>
    <n v="1115.26"/>
    <n v="1073.26"/>
    <n v="432.97"/>
    <n v="49.41"/>
    <n v="177.08"/>
    <n v="609.57000000000005"/>
    <n v="13.71"/>
    <n v="34.700000000000003"/>
    <n v="0"/>
    <n v="15.55"/>
    <n v="7.73"/>
  </r>
  <r>
    <n v="2059"/>
    <n v="12"/>
    <x v="70"/>
    <s v="12/31/2059"/>
    <s v="12/31/2059_24:00"/>
    <n v="5348.69"/>
    <n v="1554.27"/>
    <n v="299.8"/>
    <n v="2285.79"/>
    <n v="1716.34"/>
    <n v="0"/>
    <n v="307.27"/>
    <n v="0"/>
    <n v="0"/>
    <n v="0"/>
    <n v="52.1"/>
    <n v="0"/>
    <n v="0"/>
    <n v="3787.67"/>
    <n v="0"/>
    <n v="0"/>
    <n v="1188.6600000000001"/>
    <n v="1144.03"/>
    <n v="474.86"/>
    <n v="59.88"/>
    <n v="184.87"/>
    <n v="727.32"/>
    <n v="32.17"/>
    <n v="24.81"/>
    <n v="7.0000000000000007E-2"/>
    <n v="15.02"/>
    <n v="6.03"/>
  </r>
  <r>
    <n v="2060"/>
    <n v="1"/>
    <x v="70"/>
    <s v="01/31/2060"/>
    <s v="01/31/2060_24:00"/>
    <n v="3906.95"/>
    <n v="4877.9799999999996"/>
    <n v="195.73"/>
    <n v="2994.74"/>
    <n v="6885.5"/>
    <n v="0"/>
    <n v="307.27"/>
    <n v="0"/>
    <n v="0"/>
    <n v="0"/>
    <n v="46.19"/>
    <n v="0"/>
    <n v="0"/>
    <n v="3242.54"/>
    <n v="0"/>
    <n v="0"/>
    <n v="1101.1500000000001"/>
    <n v="1164.18"/>
    <n v="458.8"/>
    <n v="61.16"/>
    <n v="193.96"/>
    <n v="696.45"/>
    <n v="15.75"/>
    <n v="54.76"/>
    <n v="0.02"/>
    <n v="14.65"/>
    <n v="4.8499999999999996"/>
  </r>
  <r>
    <n v="2060"/>
    <n v="2"/>
    <x v="70"/>
    <s v="02/29/2060"/>
    <s v="02/29/2060_24:00"/>
    <n v="2164.6"/>
    <n v="1600.64"/>
    <n v="90.13"/>
    <n v="2710.83"/>
    <n v="2988.47"/>
    <n v="0"/>
    <n v="287.45"/>
    <n v="0"/>
    <n v="0"/>
    <n v="0"/>
    <n v="41.53"/>
    <n v="0"/>
    <n v="0"/>
    <n v="929.81"/>
    <n v="0"/>
    <n v="0"/>
    <n v="945.16"/>
    <n v="1084.3399999999999"/>
    <n v="436.17"/>
    <n v="42.07"/>
    <n v="138.41999999999999"/>
    <n v="653.04"/>
    <n v="1.79"/>
    <n v="56.32"/>
    <n v="0"/>
    <n v="12.24"/>
    <n v="4.3899999999999997"/>
  </r>
  <r>
    <n v="2060"/>
    <n v="3"/>
    <x v="70"/>
    <s v="03/31/2060"/>
    <s v="03/31/2060_24:00"/>
    <n v="1952.96"/>
    <n v="11972.48"/>
    <n v="232.12"/>
    <n v="3880.01"/>
    <n v="14531.49"/>
    <n v="0"/>
    <n v="307.27"/>
    <n v="0"/>
    <n v="0"/>
    <n v="0"/>
    <n v="51.55"/>
    <n v="0"/>
    <n v="0"/>
    <n v="785.57"/>
    <n v="0"/>
    <n v="0"/>
    <n v="960.1"/>
    <n v="1207.44"/>
    <n v="490.4"/>
    <n v="56.52"/>
    <n v="168.91"/>
    <n v="722.86"/>
    <n v="0.52"/>
    <n v="52.29"/>
    <n v="0.21"/>
    <n v="12.93"/>
    <n v="5.44"/>
  </r>
  <r>
    <n v="2060"/>
    <n v="4"/>
    <x v="70"/>
    <s v="04/30/2060"/>
    <s v="04/30/2060_24:00"/>
    <n v="1339.67"/>
    <n v="6742"/>
    <n v="134.24"/>
    <n v="4277.07"/>
    <n v="10198"/>
    <n v="0"/>
    <n v="297.36"/>
    <n v="0"/>
    <n v="0"/>
    <n v="0"/>
    <n v="73.88"/>
    <n v="0"/>
    <n v="0"/>
    <n v="615.89"/>
    <n v="0"/>
    <n v="0"/>
    <n v="918.54"/>
    <n v="1225.74"/>
    <n v="528.35"/>
    <n v="52.01"/>
    <n v="209.37"/>
    <n v="680.42"/>
    <n v="0.25"/>
    <n v="78.69"/>
    <n v="0"/>
    <n v="18.440000000000001"/>
    <n v="9.39"/>
  </r>
  <r>
    <n v="2060"/>
    <n v="5"/>
    <x v="70"/>
    <s v="05/31/2060"/>
    <s v="05/31/2060_24:00"/>
    <n v="8516.7900000000009"/>
    <n v="1452.66"/>
    <n v="82.78"/>
    <n v="2740.85"/>
    <n v="2050.3000000000002"/>
    <n v="0"/>
    <n v="307.27"/>
    <n v="0"/>
    <n v="0"/>
    <n v="0"/>
    <n v="133.41"/>
    <n v="0"/>
    <n v="0"/>
    <n v="6736.58"/>
    <n v="0"/>
    <n v="0"/>
    <n v="1229.5999999999999"/>
    <n v="1297.93"/>
    <n v="558.16999999999996"/>
    <n v="60.47"/>
    <n v="308.62"/>
    <n v="823.76"/>
    <n v="27.5"/>
    <n v="47.46"/>
    <n v="0"/>
    <n v="33.83"/>
    <n v="20.88"/>
  </r>
  <r>
    <n v="2060"/>
    <n v="6"/>
    <x v="70"/>
    <s v="06/30/2060"/>
    <s v="06/30/2060_24:00"/>
    <n v="9889.3799999999992"/>
    <n v="3260.54"/>
    <n v="955.34"/>
    <n v="1380.42"/>
    <n v="1472.75"/>
    <n v="0"/>
    <n v="297.36"/>
    <n v="0"/>
    <n v="0"/>
    <n v="0"/>
    <n v="155.52000000000001"/>
    <n v="0"/>
    <n v="0"/>
    <n v="8165.66"/>
    <n v="0"/>
    <n v="0"/>
    <n v="1324.39"/>
    <n v="1244.3900000000001"/>
    <n v="532.30999999999995"/>
    <n v="79.28"/>
    <n v="349.28"/>
    <n v="864.98"/>
    <n v="79.72"/>
    <n v="9.1199999999999992"/>
    <n v="0"/>
    <n v="28.73"/>
    <n v="22.93"/>
  </r>
  <r>
    <n v="2060"/>
    <n v="7"/>
    <x v="70"/>
    <s v="07/31/2060"/>
    <s v="07/31/2060_24:00"/>
    <n v="9157.66"/>
    <n v="2670.51"/>
    <n v="772.18"/>
    <n v="1246.3"/>
    <n v="1477.73"/>
    <n v="0"/>
    <n v="307.27"/>
    <n v="0"/>
    <n v="0"/>
    <n v="0"/>
    <n v="181.39"/>
    <n v="0"/>
    <n v="0"/>
    <n v="8012.82"/>
    <n v="0"/>
    <n v="0"/>
    <n v="1393.44"/>
    <n v="1256.26"/>
    <n v="558.79"/>
    <n v="68.87"/>
    <n v="333.06"/>
    <n v="985.86"/>
    <n v="122.75"/>
    <n v="7.5"/>
    <n v="0"/>
    <n v="28.84"/>
    <n v="27.34"/>
  </r>
  <r>
    <n v="2060"/>
    <n v="8"/>
    <x v="70"/>
    <s v="08/31/2060"/>
    <s v="08/31/2060_24:00"/>
    <n v="6713.52"/>
    <n v="2264.4899999999998"/>
    <n v="355.34"/>
    <n v="1480.43"/>
    <n v="1348.56"/>
    <n v="0"/>
    <n v="307.27"/>
    <n v="0"/>
    <n v="0"/>
    <n v="0"/>
    <n v="164.65"/>
    <n v="0"/>
    <n v="0"/>
    <n v="5119.72"/>
    <n v="0"/>
    <n v="0"/>
    <n v="1318.57"/>
    <n v="1214.7"/>
    <n v="551.79999999999995"/>
    <n v="41.27"/>
    <n v="271.41000000000003"/>
    <n v="962.41"/>
    <n v="106.6"/>
    <n v="9.33"/>
    <n v="0"/>
    <n v="22.2"/>
    <n v="23.18"/>
  </r>
  <r>
    <n v="2060"/>
    <n v="9"/>
    <x v="70"/>
    <s v="09/30/2060"/>
    <s v="09/30/2060_24:00"/>
    <n v="5703.07"/>
    <n v="2352.81"/>
    <n v="334.98"/>
    <n v="1379.24"/>
    <n v="1024.4100000000001"/>
    <n v="0"/>
    <n v="297.36"/>
    <n v="0"/>
    <n v="0"/>
    <n v="0"/>
    <n v="131.91"/>
    <n v="0"/>
    <n v="0"/>
    <n v="3889.06"/>
    <n v="0"/>
    <n v="0"/>
    <n v="1212.78"/>
    <n v="1096.6600000000001"/>
    <n v="498.44"/>
    <n v="52.96"/>
    <n v="270.89"/>
    <n v="823.22"/>
    <n v="153.6"/>
    <n v="6.51"/>
    <n v="0"/>
    <n v="12"/>
    <n v="14.97"/>
  </r>
  <r>
    <n v="2060"/>
    <n v="10"/>
    <x v="71"/>
    <s v="10/31/2060"/>
    <s v="10/31/2060_24:00"/>
    <n v="5472.14"/>
    <n v="1976.96"/>
    <n v="364.99"/>
    <n v="1840.48"/>
    <n v="1781.27"/>
    <n v="0"/>
    <n v="307.27"/>
    <n v="0"/>
    <n v="0"/>
    <n v="0"/>
    <n v="89.14"/>
    <n v="0"/>
    <n v="0"/>
    <n v="4001.37"/>
    <n v="0"/>
    <n v="0"/>
    <n v="1120.8900000000001"/>
    <n v="1116.21"/>
    <n v="520.08000000000004"/>
    <n v="64.349999999999994"/>
    <n v="184.24"/>
    <n v="845.97"/>
    <n v="46.47"/>
    <n v="7.48"/>
    <n v="0"/>
    <n v="22.74"/>
    <n v="10.92"/>
  </r>
  <r>
    <n v="2060"/>
    <n v="11"/>
    <x v="71"/>
    <s v="11/30/2060"/>
    <s v="11/30/2060_24:00"/>
    <n v="1196.1300000000001"/>
    <n v="3927.7"/>
    <n v="311.47000000000003"/>
    <n v="1924.28"/>
    <n v="5378.35"/>
    <n v="0"/>
    <n v="297.36"/>
    <n v="0"/>
    <n v="0"/>
    <n v="0"/>
    <n v="55.18"/>
    <n v="0"/>
    <n v="0"/>
    <n v="1256.81"/>
    <n v="0"/>
    <n v="0"/>
    <n v="1011.64"/>
    <n v="1048.4000000000001"/>
    <n v="433.78"/>
    <n v="47.87"/>
    <n v="167.37"/>
    <n v="620.88"/>
    <n v="11.35"/>
    <n v="14.54"/>
    <n v="0"/>
    <n v="14.42"/>
    <n v="7.73"/>
  </r>
  <r>
    <n v="2060"/>
    <n v="12"/>
    <x v="71"/>
    <s v="12/31/2060"/>
    <s v="12/31/2060_24:00"/>
    <n v="1008.68"/>
    <n v="24813.69"/>
    <n v="365.22"/>
    <n v="5582.15"/>
    <n v="30011.89"/>
    <n v="0"/>
    <n v="307.27"/>
    <n v="0"/>
    <n v="0"/>
    <n v="0"/>
    <n v="52.1"/>
    <n v="0"/>
    <n v="0"/>
    <n v="1085.74"/>
    <n v="0"/>
    <n v="0"/>
    <n v="986.11"/>
    <n v="1213.8"/>
    <n v="566.08000000000004"/>
    <n v="73.62"/>
    <n v="171.2"/>
    <n v="619.22"/>
    <n v="4.04"/>
    <n v="56.51"/>
    <n v="0"/>
    <n v="21.85"/>
    <n v="6.03"/>
  </r>
  <r>
    <n v="2061"/>
    <n v="1"/>
    <x v="71"/>
    <s v="01/31/2061"/>
    <s v="01/31/2061_24:00"/>
    <n v="2447.04"/>
    <n v="2769.84"/>
    <n v="128.26"/>
    <n v="4090.67"/>
    <n v="5386.83"/>
    <n v="0"/>
    <n v="307.27"/>
    <n v="0"/>
    <n v="0"/>
    <n v="0"/>
    <n v="46.19"/>
    <n v="0"/>
    <n v="0"/>
    <n v="1285.4000000000001"/>
    <n v="0"/>
    <n v="0"/>
    <n v="1040.08"/>
    <n v="1193.6099999999999"/>
    <n v="550.51"/>
    <n v="49.62"/>
    <n v="217.98"/>
    <n v="625.12"/>
    <n v="1.38"/>
    <n v="87.27"/>
    <n v="0"/>
    <n v="19.170000000000002"/>
    <n v="4.8499999999999996"/>
  </r>
  <r>
    <n v="2061"/>
    <n v="2"/>
    <x v="71"/>
    <s v="02/28/2061"/>
    <s v="02/28/2061_24:00"/>
    <n v="4663.22"/>
    <n v="1495.07"/>
    <n v="115.91"/>
    <n v="2789.02"/>
    <n v="1701.64"/>
    <n v="0"/>
    <n v="277.52999999999997"/>
    <n v="0"/>
    <n v="0"/>
    <n v="0"/>
    <n v="40.83"/>
    <n v="0"/>
    <n v="0"/>
    <n v="2293.81"/>
    <n v="0"/>
    <n v="0"/>
    <n v="974.55"/>
    <n v="1105.83"/>
    <n v="466.81"/>
    <n v="47.93"/>
    <n v="215.22"/>
    <n v="645.75"/>
    <n v="10.36"/>
    <n v="70"/>
    <n v="0"/>
    <n v="14.33"/>
    <n v="4.34"/>
  </r>
  <r>
    <n v="2061"/>
    <n v="3"/>
    <x v="71"/>
    <s v="03/31/2061"/>
    <s v="03/31/2061_24:00"/>
    <n v="4495.78"/>
    <n v="1661.9"/>
    <n v="286.14"/>
    <n v="2364.37"/>
    <n v="1202.92"/>
    <n v="0"/>
    <n v="307.27"/>
    <n v="0"/>
    <n v="0"/>
    <n v="0"/>
    <n v="51.55"/>
    <n v="0"/>
    <n v="0"/>
    <n v="1882.01"/>
    <n v="0"/>
    <n v="0"/>
    <n v="984.28"/>
    <n v="1239.8"/>
    <n v="479.15"/>
    <n v="44.67"/>
    <n v="197.76"/>
    <n v="749.17"/>
    <n v="10.71"/>
    <n v="55.9"/>
    <n v="0.21"/>
    <n v="12.49"/>
    <n v="5.46"/>
  </r>
  <r>
    <n v="2061"/>
    <n v="4"/>
    <x v="71"/>
    <s v="04/30/2061"/>
    <s v="04/30/2061_24:00"/>
    <n v="6239.34"/>
    <n v="1723.82"/>
    <n v="366.45"/>
    <n v="2229.0100000000002"/>
    <n v="1385.64"/>
    <n v="0"/>
    <n v="297.36"/>
    <n v="0"/>
    <n v="0"/>
    <n v="0"/>
    <n v="73.88"/>
    <n v="0"/>
    <n v="0"/>
    <n v="3851.51"/>
    <n v="0"/>
    <n v="0"/>
    <n v="939.39"/>
    <n v="1244.8399999999999"/>
    <n v="469.78"/>
    <n v="63.29"/>
    <n v="208.68"/>
    <n v="790.95"/>
    <n v="11.71"/>
    <n v="57.57"/>
    <n v="0.26"/>
    <n v="22.71"/>
    <n v="8.7799999999999994"/>
  </r>
  <r>
    <n v="2061"/>
    <n v="5"/>
    <x v="71"/>
    <s v="05/31/2061"/>
    <s v="05/31/2061_24:00"/>
    <n v="8365.67"/>
    <n v="1531.91"/>
    <n v="203.5"/>
    <n v="1711.39"/>
    <n v="1460.16"/>
    <n v="0"/>
    <n v="307.27"/>
    <n v="0"/>
    <n v="0"/>
    <n v="0"/>
    <n v="133.41"/>
    <n v="0"/>
    <n v="0"/>
    <n v="6826.77"/>
    <n v="0"/>
    <n v="0"/>
    <n v="1170.3699999999999"/>
    <n v="1317.37"/>
    <n v="531.04"/>
    <n v="57.3"/>
    <n v="234.46"/>
    <n v="932.62"/>
    <n v="36.32"/>
    <n v="11.93"/>
    <n v="0"/>
    <n v="32.020000000000003"/>
    <n v="20.89"/>
  </r>
  <r>
    <n v="2061"/>
    <n v="6"/>
    <x v="71"/>
    <s v="06/30/2061"/>
    <s v="06/30/2061_24:00"/>
    <n v="8842.6299999999992"/>
    <n v="2566.23"/>
    <n v="700.01"/>
    <n v="1006.49"/>
    <n v="1478.57"/>
    <n v="0"/>
    <n v="297.36"/>
    <n v="0"/>
    <n v="0"/>
    <n v="0"/>
    <n v="155.52000000000001"/>
    <n v="0"/>
    <n v="0"/>
    <n v="7733.06"/>
    <n v="0"/>
    <n v="0"/>
    <n v="1213.3900000000001"/>
    <n v="1242.5"/>
    <n v="521.41999999999996"/>
    <n v="76.73"/>
    <n v="306.02"/>
    <n v="897.88"/>
    <n v="69.83"/>
    <n v="10.83"/>
    <n v="0"/>
    <n v="28.5"/>
    <n v="22.56"/>
  </r>
  <r>
    <n v="2061"/>
    <n v="7"/>
    <x v="71"/>
    <s v="07/31/2061"/>
    <s v="07/31/2061_24:00"/>
    <n v="8265.18"/>
    <n v="2510.62"/>
    <n v="954.27"/>
    <n v="711.25"/>
    <n v="1514.81"/>
    <n v="0"/>
    <n v="307.27"/>
    <n v="0"/>
    <n v="0"/>
    <n v="0"/>
    <n v="181.39"/>
    <n v="0"/>
    <n v="0"/>
    <n v="7784.89"/>
    <n v="0"/>
    <n v="0"/>
    <n v="1297.6600000000001"/>
    <n v="1299.31"/>
    <n v="552.70000000000005"/>
    <n v="72.180000000000007"/>
    <n v="298.29000000000002"/>
    <n v="1033.3399999999999"/>
    <n v="107.19"/>
    <n v="8.61"/>
    <n v="0"/>
    <n v="31.22"/>
    <n v="27.34"/>
  </r>
  <r>
    <n v="2061"/>
    <n v="8"/>
    <x v="71"/>
    <s v="08/31/2061"/>
    <s v="08/31/2061_24:00"/>
    <n v="6029.65"/>
    <n v="2256.38"/>
    <n v="823.71"/>
    <n v="1085.8399999999999"/>
    <n v="1330.93"/>
    <n v="0"/>
    <n v="307.27"/>
    <n v="0"/>
    <n v="0"/>
    <n v="0"/>
    <n v="164.65"/>
    <n v="0"/>
    <n v="0"/>
    <n v="5194.12"/>
    <n v="0"/>
    <n v="0"/>
    <n v="1278.94"/>
    <n v="1247.4100000000001"/>
    <n v="540.54999999999995"/>
    <n v="47.18"/>
    <n v="273.72000000000003"/>
    <n v="994.73"/>
    <n v="127.75"/>
    <n v="6.77"/>
    <n v="0"/>
    <n v="21.69"/>
    <n v="23.06"/>
  </r>
  <r>
    <n v="2061"/>
    <n v="9"/>
    <x v="71"/>
    <s v="09/30/2061"/>
    <s v="09/30/2061_24:00"/>
    <n v="5292.68"/>
    <n v="2269.69"/>
    <n v="260.67"/>
    <n v="1495.91"/>
    <n v="1278.71"/>
    <n v="0"/>
    <n v="297.36"/>
    <n v="0"/>
    <n v="0"/>
    <n v="0"/>
    <n v="131.91"/>
    <n v="0"/>
    <n v="0"/>
    <n v="3446.41"/>
    <n v="0"/>
    <n v="0"/>
    <n v="1192.82"/>
    <n v="1141.05"/>
    <n v="490.81"/>
    <n v="45.03"/>
    <n v="226.68"/>
    <n v="811.68"/>
    <n v="71.150000000000006"/>
    <n v="6.9"/>
    <n v="0"/>
    <n v="11.15"/>
    <n v="14.96"/>
  </r>
  <r>
    <n v="2061"/>
    <n v="10"/>
    <x v="72"/>
    <s v="10/31/2061"/>
    <s v="10/31/2061_24:00"/>
    <n v="5463.24"/>
    <n v="1642.3"/>
    <n v="210.42"/>
    <n v="1473.13"/>
    <n v="1477.5"/>
    <n v="0"/>
    <n v="307.27"/>
    <n v="0"/>
    <n v="0"/>
    <n v="0"/>
    <n v="89.14"/>
    <n v="0"/>
    <n v="0"/>
    <n v="4526.66"/>
    <n v="0"/>
    <n v="0"/>
    <n v="1287.1400000000001"/>
    <n v="1159.53"/>
    <n v="517.24"/>
    <n v="63.73"/>
    <n v="199.21"/>
    <n v="928.25"/>
    <n v="285.60000000000002"/>
    <n v="10.62"/>
    <n v="0"/>
    <n v="21.63"/>
    <n v="10.92"/>
  </r>
  <r>
    <n v="2061"/>
    <n v="11"/>
    <x v="72"/>
    <s v="11/30/2061"/>
    <s v="11/30/2061_24:00"/>
    <n v="3567.71"/>
    <n v="1425.25"/>
    <n v="219.84"/>
    <n v="1343.95"/>
    <n v="1878.98"/>
    <n v="0"/>
    <n v="297.36"/>
    <n v="0"/>
    <n v="0"/>
    <n v="0"/>
    <n v="55.18"/>
    <n v="0"/>
    <n v="0"/>
    <n v="3197.24"/>
    <n v="0"/>
    <n v="0"/>
    <n v="1129.83"/>
    <n v="1093.73"/>
    <n v="472.52"/>
    <n v="47.54"/>
    <n v="195.54"/>
    <n v="709.84"/>
    <n v="32.68"/>
    <n v="9.1300000000000008"/>
    <n v="0"/>
    <n v="15.2"/>
    <n v="7.73"/>
  </r>
  <r>
    <n v="2061"/>
    <n v="12"/>
    <x v="72"/>
    <s v="12/31/2061"/>
    <s v="12/31/2061_24:00"/>
    <n v="3741.19"/>
    <n v="1109.9000000000001"/>
    <n v="171.22"/>
    <n v="1418.73"/>
    <n v="1583.8"/>
    <n v="0"/>
    <n v="307.27"/>
    <n v="0"/>
    <n v="0"/>
    <n v="0"/>
    <n v="52.1"/>
    <n v="0"/>
    <n v="0"/>
    <n v="3063.95"/>
    <n v="0"/>
    <n v="0"/>
    <n v="1039.8900000000001"/>
    <n v="1137.73"/>
    <n v="481.1"/>
    <n v="55.95"/>
    <n v="156.82"/>
    <n v="726.96"/>
    <n v="12.92"/>
    <n v="12.99"/>
    <n v="0"/>
    <n v="14.09"/>
    <n v="6.04"/>
  </r>
  <r>
    <n v="2062"/>
    <n v="1"/>
    <x v="72"/>
    <s v="01/31/2062"/>
    <s v="01/31/2062_24:00"/>
    <n v="4622.6099999999997"/>
    <n v="1250.72"/>
    <n v="234.09"/>
    <n v="1131.08"/>
    <n v="1556.68"/>
    <n v="0"/>
    <n v="307.27"/>
    <n v="0"/>
    <n v="0"/>
    <n v="0"/>
    <n v="46.19"/>
    <n v="0"/>
    <n v="0"/>
    <n v="4148.79"/>
    <n v="0"/>
    <n v="0"/>
    <n v="1067.3499999999999"/>
    <n v="1188.48"/>
    <n v="488.85"/>
    <n v="50.25"/>
    <n v="201.5"/>
    <n v="730.76"/>
    <n v="23.46"/>
    <n v="29.09"/>
    <n v="0"/>
    <n v="13.97"/>
    <n v="4.8600000000000003"/>
  </r>
  <r>
    <n v="2062"/>
    <n v="2"/>
    <x v="72"/>
    <s v="02/28/2062"/>
    <s v="02/28/2062_24:00"/>
    <n v="1027.76"/>
    <n v="6939.63"/>
    <n v="306.19"/>
    <n v="1945.65"/>
    <n v="7945.42"/>
    <n v="0"/>
    <n v="277.52999999999997"/>
    <n v="0"/>
    <n v="0"/>
    <n v="0"/>
    <n v="40.83"/>
    <n v="0"/>
    <n v="0"/>
    <n v="223.94"/>
    <n v="0"/>
    <n v="0"/>
    <n v="780.13"/>
    <n v="1055.06"/>
    <n v="426.75"/>
    <n v="41.69"/>
    <n v="111.59"/>
    <n v="665.9"/>
    <n v="0.81"/>
    <n v="29.3"/>
    <n v="0"/>
    <n v="11.53"/>
    <n v="4.3099999999999996"/>
  </r>
  <r>
    <n v="2062"/>
    <n v="3"/>
    <x v="72"/>
    <s v="03/31/2062"/>
    <s v="03/31/2062_24:00"/>
    <n v="1194.1500000000001"/>
    <n v="9595.01"/>
    <n v="232.08"/>
    <n v="2927.66"/>
    <n v="11429.56"/>
    <n v="0"/>
    <n v="307.27"/>
    <n v="0"/>
    <n v="0"/>
    <n v="0"/>
    <n v="51.55"/>
    <n v="0"/>
    <n v="0"/>
    <n v="175.49"/>
    <n v="0"/>
    <n v="0"/>
    <n v="847.53"/>
    <n v="1206.31"/>
    <n v="529.32000000000005"/>
    <n v="45.35"/>
    <n v="123.17"/>
    <n v="688.22"/>
    <n v="0"/>
    <n v="57.2"/>
    <n v="0"/>
    <n v="13.94"/>
    <n v="5.46"/>
  </r>
  <r>
    <n v="2062"/>
    <n v="4"/>
    <x v="72"/>
    <s v="04/30/2062"/>
    <s v="04/30/2062_24:00"/>
    <n v="3909.34"/>
    <n v="2652.5"/>
    <n v="131.18"/>
    <n v="2137.79"/>
    <n v="3608.15"/>
    <n v="0"/>
    <n v="297.36"/>
    <n v="0"/>
    <n v="0"/>
    <n v="0"/>
    <n v="73.88"/>
    <n v="0"/>
    <n v="0"/>
    <n v="2792.56"/>
    <n v="0"/>
    <n v="0"/>
    <n v="885.21"/>
    <n v="1185"/>
    <n v="507.04"/>
    <n v="51.84"/>
    <n v="181.62"/>
    <n v="693.48"/>
    <n v="7.89"/>
    <n v="60.38"/>
    <n v="0"/>
    <n v="19.37"/>
    <n v="8.75"/>
  </r>
  <r>
    <n v="2062"/>
    <n v="5"/>
    <x v="72"/>
    <s v="05/31/2062"/>
    <s v="05/31/2062_24:00"/>
    <n v="7747.28"/>
    <n v="1652.34"/>
    <n v="347.61"/>
    <n v="1108"/>
    <n v="1526.2"/>
    <n v="0"/>
    <n v="307.27"/>
    <n v="0"/>
    <n v="0"/>
    <n v="0"/>
    <n v="133.41"/>
    <n v="0"/>
    <n v="0"/>
    <n v="6942.14"/>
    <n v="0"/>
    <n v="0"/>
    <n v="1095.48"/>
    <n v="1261.49"/>
    <n v="540.54"/>
    <n v="61.42"/>
    <n v="228.09"/>
    <n v="874.39"/>
    <n v="37.96"/>
    <n v="14.12"/>
    <n v="0"/>
    <n v="29.52"/>
    <n v="20.440000000000001"/>
  </r>
  <r>
    <n v="2062"/>
    <n v="6"/>
    <x v="72"/>
    <s v="06/30/2062"/>
    <s v="06/30/2062_24:00"/>
    <n v="9162.66"/>
    <n v="2578.42"/>
    <n v="998.23"/>
    <n v="726.31"/>
    <n v="1470.27"/>
    <n v="0"/>
    <n v="297.36"/>
    <n v="0"/>
    <n v="0"/>
    <n v="0"/>
    <n v="155.52000000000001"/>
    <n v="0"/>
    <n v="0"/>
    <n v="8596.2000000000007"/>
    <n v="0"/>
    <n v="0"/>
    <n v="1193.52"/>
    <n v="1225.44"/>
    <n v="538.08000000000004"/>
    <n v="77.42"/>
    <n v="325.18"/>
    <n v="964.49"/>
    <n v="89.08"/>
    <n v="9.91"/>
    <n v="0"/>
    <n v="29.22"/>
    <n v="22.48"/>
  </r>
  <r>
    <n v="2062"/>
    <n v="7"/>
    <x v="72"/>
    <s v="07/31/2062"/>
    <s v="07/31/2062_24:00"/>
    <n v="8386.49"/>
    <n v="2449.7600000000002"/>
    <n v="937.12"/>
    <n v="697.45"/>
    <n v="1474.29"/>
    <n v="0"/>
    <n v="307.27"/>
    <n v="0"/>
    <n v="0"/>
    <n v="0"/>
    <n v="181.39"/>
    <n v="0"/>
    <n v="0"/>
    <n v="8007.72"/>
    <n v="0"/>
    <n v="0"/>
    <n v="1278.55"/>
    <n v="1247.6199999999999"/>
    <n v="566.19000000000005"/>
    <n v="71.150000000000006"/>
    <n v="301.06"/>
    <n v="1009.78"/>
    <n v="117.57"/>
    <n v="8.76"/>
    <n v="0"/>
    <n v="30.51"/>
    <n v="27.2"/>
  </r>
  <r>
    <n v="2062"/>
    <n v="8"/>
    <x v="72"/>
    <s v="08/31/2062"/>
    <s v="08/31/2062_24:00"/>
    <n v="5535.66"/>
    <n v="2216.7600000000002"/>
    <n v="670.4"/>
    <n v="859.02"/>
    <n v="1291.56"/>
    <n v="0"/>
    <n v="307.27"/>
    <n v="0"/>
    <n v="0"/>
    <n v="0"/>
    <n v="164.65"/>
    <n v="0"/>
    <n v="0"/>
    <n v="4840.26"/>
    <n v="0"/>
    <n v="0"/>
    <n v="1305.52"/>
    <n v="1184.9100000000001"/>
    <n v="543.34"/>
    <n v="47.4"/>
    <n v="228.98"/>
    <n v="935.26"/>
    <n v="95.81"/>
    <n v="11.62"/>
    <n v="0"/>
    <n v="24.84"/>
    <n v="23.12"/>
  </r>
  <r>
    <n v="2062"/>
    <n v="9"/>
    <x v="72"/>
    <s v="09/30/2062"/>
    <s v="09/30/2062_24:00"/>
    <n v="5020.25"/>
    <n v="2651.06"/>
    <n v="540.65"/>
    <n v="885.16"/>
    <n v="1116.77"/>
    <n v="0"/>
    <n v="297.36"/>
    <n v="0"/>
    <n v="0"/>
    <n v="0"/>
    <n v="131.91"/>
    <n v="0"/>
    <n v="0"/>
    <n v="3631.42"/>
    <n v="0"/>
    <n v="0"/>
    <n v="1283.98"/>
    <n v="1099.96"/>
    <n v="485.05"/>
    <n v="44.59"/>
    <n v="216.69"/>
    <n v="834.98"/>
    <n v="82.56"/>
    <n v="6.42"/>
    <n v="0"/>
    <n v="6.74"/>
    <n v="14.91"/>
  </r>
  <r>
    <n v="2062"/>
    <n v="10"/>
    <x v="73"/>
    <s v="10/31/2062"/>
    <s v="10/31/2062_24:00"/>
    <n v="4327.21"/>
    <n v="1912.16"/>
    <n v="513"/>
    <n v="760.53"/>
    <n v="1475.22"/>
    <n v="0"/>
    <n v="307.27"/>
    <n v="0"/>
    <n v="0"/>
    <n v="0"/>
    <n v="89.14"/>
    <n v="0"/>
    <n v="0"/>
    <n v="3852.18"/>
    <n v="0"/>
    <n v="0"/>
    <n v="1130.8699999999999"/>
    <n v="1094.8499999999999"/>
    <n v="495.9"/>
    <n v="62.47"/>
    <n v="171.26"/>
    <n v="844.69"/>
    <n v="57.71"/>
    <n v="11.33"/>
    <n v="0"/>
    <n v="18.440000000000001"/>
    <n v="10.91"/>
  </r>
  <r>
    <n v="2062"/>
    <n v="11"/>
    <x v="73"/>
    <s v="11/30/2062"/>
    <s v="11/30/2062_24:00"/>
    <n v="1296.1600000000001"/>
    <n v="1798.38"/>
    <n v="259.55"/>
    <n v="1116.22"/>
    <n v="2454.92"/>
    <n v="0"/>
    <n v="297.36"/>
    <n v="0"/>
    <n v="0"/>
    <n v="0"/>
    <n v="55.18"/>
    <n v="0"/>
    <n v="0"/>
    <n v="1282.75"/>
    <n v="0"/>
    <n v="0"/>
    <n v="973.62"/>
    <n v="1001.76"/>
    <n v="437.08"/>
    <n v="44.58"/>
    <n v="145.02000000000001"/>
    <n v="670.2"/>
    <n v="24.51"/>
    <n v="5.87"/>
    <n v="0"/>
    <n v="15.89"/>
    <n v="7.73"/>
  </r>
  <r>
    <n v="2062"/>
    <n v="12"/>
    <x v="73"/>
    <s v="12/31/2062"/>
    <s v="12/31/2062_24:00"/>
    <n v="902.33"/>
    <n v="24767.03"/>
    <n v="335.66"/>
    <n v="4345.1499999999996"/>
    <n v="28777.279999999999"/>
    <n v="0"/>
    <n v="307.27"/>
    <n v="0"/>
    <n v="0"/>
    <n v="0"/>
    <n v="52.1"/>
    <n v="0"/>
    <n v="0"/>
    <n v="996.8"/>
    <n v="0"/>
    <n v="0"/>
    <n v="950.87"/>
    <n v="1161.82"/>
    <n v="572.79"/>
    <n v="67.39"/>
    <n v="138.47999999999999"/>
    <n v="649.11"/>
    <n v="8.81"/>
    <n v="30.02"/>
    <n v="0"/>
    <n v="22.24"/>
    <n v="6.03"/>
  </r>
  <r>
    <n v="2063"/>
    <n v="1"/>
    <x v="73"/>
    <s v="01/31/2063"/>
    <s v="01/31/2063_24:00"/>
    <n v="3481.2"/>
    <n v="1786.43"/>
    <n v="119.14"/>
    <n v="2602.54"/>
    <n v="2701.47"/>
    <n v="0"/>
    <n v="307.27"/>
    <n v="0"/>
    <n v="0"/>
    <n v="0"/>
    <n v="50.48"/>
    <n v="0"/>
    <n v="0"/>
    <n v="2060.8000000000002"/>
    <n v="0"/>
    <n v="0"/>
    <n v="995.14"/>
    <n v="1136.02"/>
    <n v="527.01"/>
    <n v="49.26"/>
    <n v="144.26"/>
    <n v="602.03"/>
    <n v="2"/>
    <n v="67.56"/>
    <n v="0"/>
    <n v="18.010000000000002"/>
    <n v="5.31"/>
  </r>
  <r>
    <n v="2063"/>
    <n v="2"/>
    <x v="73"/>
    <s v="02/28/2063"/>
    <s v="02/28/2063_24:00"/>
    <n v="1704.98"/>
    <n v="3307.45"/>
    <n v="167.15"/>
    <n v="2190.31"/>
    <n v="4318.68"/>
    <n v="0"/>
    <n v="277.52999999999997"/>
    <n v="0"/>
    <n v="0"/>
    <n v="0"/>
    <n v="41.95"/>
    <n v="0"/>
    <n v="0"/>
    <n v="728.1"/>
    <n v="0"/>
    <n v="0"/>
    <n v="865.87"/>
    <n v="1030.8"/>
    <n v="448.58"/>
    <n v="40.42"/>
    <n v="110.97"/>
    <n v="574.72"/>
    <n v="0.38"/>
    <n v="46.1"/>
    <n v="0"/>
    <n v="13.76"/>
    <n v="4.43"/>
  </r>
  <r>
    <n v="2063"/>
    <n v="3"/>
    <x v="73"/>
    <s v="03/31/2063"/>
    <s v="03/31/2063_24:00"/>
    <n v="4722.66"/>
    <n v="1510.31"/>
    <n v="129.01"/>
    <n v="1875.88"/>
    <n v="1285.51"/>
    <n v="0"/>
    <n v="307.27"/>
    <n v="0"/>
    <n v="0"/>
    <n v="0"/>
    <n v="54.48"/>
    <n v="0"/>
    <n v="0"/>
    <n v="2854.6"/>
    <n v="0"/>
    <n v="0"/>
    <n v="1049.3800000000001"/>
    <n v="1138.1500000000001"/>
    <n v="484.71"/>
    <n v="48.97"/>
    <n v="162.99"/>
    <n v="737.28"/>
    <n v="14.51"/>
    <n v="26.84"/>
    <n v="0.28000000000000003"/>
    <n v="12.96"/>
    <n v="5.79"/>
  </r>
  <r>
    <n v="2063"/>
    <n v="4"/>
    <x v="73"/>
    <s v="04/30/2063"/>
    <s v="04/30/2063_24:00"/>
    <n v="6538.63"/>
    <n v="2236.4299999999998"/>
    <n v="248.63"/>
    <n v="1251.73"/>
    <n v="1559.3"/>
    <n v="0"/>
    <n v="297.36"/>
    <n v="0"/>
    <n v="0"/>
    <n v="0"/>
    <n v="70.8"/>
    <n v="0"/>
    <n v="0"/>
    <n v="4857.7700000000004"/>
    <n v="0"/>
    <n v="0"/>
    <n v="953.57"/>
    <n v="1171.48"/>
    <n v="497.63"/>
    <n v="51.79"/>
    <n v="187.27"/>
    <n v="740.01"/>
    <n v="11.95"/>
    <n v="28.64"/>
    <n v="0.12"/>
    <n v="18.309999999999999"/>
    <n v="9.09"/>
  </r>
  <r>
    <n v="2063"/>
    <n v="5"/>
    <x v="73"/>
    <s v="05/31/2063"/>
    <s v="05/31/2063_24:00"/>
    <n v="7745.44"/>
    <n v="1866.36"/>
    <n v="604.41"/>
    <n v="941.68"/>
    <n v="1610.67"/>
    <n v="0"/>
    <n v="307.27"/>
    <n v="0"/>
    <n v="0"/>
    <n v="0"/>
    <n v="137.94"/>
    <n v="0"/>
    <n v="0"/>
    <n v="7113.76"/>
    <n v="0"/>
    <n v="0"/>
    <n v="1141.68"/>
    <n v="1276.3900000000001"/>
    <n v="542.66"/>
    <n v="59.8"/>
    <n v="213.81"/>
    <n v="1036.47"/>
    <n v="57.81"/>
    <n v="12.56"/>
    <n v="0.02"/>
    <n v="32.89"/>
    <n v="21.79"/>
  </r>
  <r>
    <n v="2063"/>
    <n v="6"/>
    <x v="73"/>
    <s v="06/30/2063"/>
    <s v="06/30/2063_24:00"/>
    <n v="9182.2800000000007"/>
    <n v="2421.4499999999998"/>
    <n v="860.08"/>
    <n v="647.41999999999996"/>
    <n v="1619.25"/>
    <n v="0"/>
    <n v="297.36"/>
    <n v="0"/>
    <n v="0"/>
    <n v="0"/>
    <n v="155"/>
    <n v="0"/>
    <n v="0"/>
    <n v="8779.35"/>
    <n v="0"/>
    <n v="0"/>
    <n v="1210.54"/>
    <n v="1248.5999999999999"/>
    <n v="543.13"/>
    <n v="73.41"/>
    <n v="291.81"/>
    <n v="1030.72"/>
    <n v="98.55"/>
    <n v="6.89"/>
    <n v="0.04"/>
    <n v="29.57"/>
    <n v="20.62"/>
  </r>
  <r>
    <n v="2063"/>
    <n v="7"/>
    <x v="73"/>
    <s v="07/31/2063"/>
    <s v="07/31/2063_24:00"/>
    <n v="7870.73"/>
    <n v="2630.9"/>
    <n v="1149.96"/>
    <n v="625.04999999999995"/>
    <n v="1693.97"/>
    <n v="0"/>
    <n v="307.27"/>
    <n v="0"/>
    <n v="0"/>
    <n v="0"/>
    <n v="181.81"/>
    <n v="0"/>
    <n v="0"/>
    <n v="7703.04"/>
    <n v="0"/>
    <n v="0"/>
    <n v="1300.9000000000001"/>
    <n v="1294.75"/>
    <n v="564.11"/>
    <n v="66.92"/>
    <n v="274.86"/>
    <n v="1096.53"/>
    <n v="134.75"/>
    <n v="5.37"/>
    <n v="0"/>
    <n v="30.53"/>
    <n v="25.27"/>
  </r>
  <r>
    <n v="2063"/>
    <n v="8"/>
    <x v="73"/>
    <s v="08/31/2063"/>
    <s v="08/31/2063_24:00"/>
    <n v="5673.34"/>
    <n v="2114.63"/>
    <n v="659.33"/>
    <n v="929.72"/>
    <n v="1515.58"/>
    <n v="0"/>
    <n v="307.27"/>
    <n v="0"/>
    <n v="0"/>
    <n v="0"/>
    <n v="161.69999999999999"/>
    <n v="0"/>
    <n v="0"/>
    <n v="4949.2299999999996"/>
    <n v="0"/>
    <n v="0"/>
    <n v="1257.99"/>
    <n v="1267.26"/>
    <n v="547.45000000000005"/>
    <n v="43.66"/>
    <n v="185.09"/>
    <n v="1082.3900000000001"/>
    <n v="130.53"/>
    <n v="4.74"/>
    <n v="0.18"/>
    <n v="24.15"/>
    <n v="22.66"/>
  </r>
  <r>
    <n v="2063"/>
    <n v="9"/>
    <x v="73"/>
    <s v="09/30/2063"/>
    <s v="09/30/2063_24:00"/>
    <n v="5537.84"/>
    <n v="2422.6"/>
    <n v="597.39"/>
    <n v="705.54"/>
    <n v="1257"/>
    <n v="0"/>
    <n v="297.36"/>
    <n v="0"/>
    <n v="0"/>
    <n v="0"/>
    <n v="131.71"/>
    <n v="0"/>
    <n v="0"/>
    <n v="4382.22"/>
    <n v="0"/>
    <n v="0"/>
    <n v="1092.54"/>
    <n v="1192.3499999999999"/>
    <n v="492.83"/>
    <n v="48.23"/>
    <n v="193.15"/>
    <n v="900.69"/>
    <n v="82.74"/>
    <n v="8.67"/>
    <n v="1.22"/>
    <n v="8.5500000000000007"/>
    <n v="14.93"/>
  </r>
  <r>
    <n v="2063"/>
    <n v="10"/>
    <x v="74"/>
    <s v="10/31/2063"/>
    <s v="10/31/2063_24:00"/>
    <n v="3887.17"/>
    <n v="1637.13"/>
    <n v="447.18"/>
    <n v="723.01"/>
    <n v="1431.93"/>
    <n v="0"/>
    <n v="307.27"/>
    <n v="0"/>
    <n v="0"/>
    <n v="0"/>
    <n v="88.53"/>
    <n v="0"/>
    <n v="0"/>
    <n v="3237.02"/>
    <n v="0"/>
    <n v="0"/>
    <n v="980.47"/>
    <n v="1161.56"/>
    <n v="478.07"/>
    <n v="57.14"/>
    <n v="143.84"/>
    <n v="956.9"/>
    <n v="47.24"/>
    <n v="10.26"/>
    <n v="0"/>
    <n v="17.579999999999998"/>
    <n v="11.09"/>
  </r>
  <r>
    <n v="2063"/>
    <n v="11"/>
    <x v="74"/>
    <s v="11/30/2063"/>
    <s v="11/30/2063_24:00"/>
    <n v="1305.23"/>
    <n v="1817.11"/>
    <n v="290.56"/>
    <n v="941.69"/>
    <n v="2745.7"/>
    <n v="0"/>
    <n v="297.36"/>
    <n v="0"/>
    <n v="0"/>
    <n v="0"/>
    <n v="55.79"/>
    <n v="0"/>
    <n v="0"/>
    <n v="1427.62"/>
    <n v="0"/>
    <n v="0"/>
    <n v="908.78"/>
    <n v="1084.69"/>
    <n v="428.01"/>
    <n v="48.42"/>
    <n v="108.9"/>
    <n v="823.86"/>
    <n v="25.93"/>
    <n v="4.7"/>
    <n v="0"/>
    <n v="11.09"/>
    <n v="7.09"/>
  </r>
  <r>
    <n v="2063"/>
    <n v="12"/>
    <x v="74"/>
    <s v="12/31/2063"/>
    <s v="12/31/2063_24:00"/>
    <n v="722.37"/>
    <n v="4454.62"/>
    <n v="327.58"/>
    <n v="1394.39"/>
    <n v="6218.04"/>
    <n v="0"/>
    <n v="307.27"/>
    <n v="0"/>
    <n v="0"/>
    <n v="0"/>
    <n v="51.61"/>
    <n v="0"/>
    <n v="0"/>
    <n v="1211.8800000000001"/>
    <n v="0"/>
    <n v="0"/>
    <n v="894.95"/>
    <n v="1131.95"/>
    <n v="434.65"/>
    <n v="47.74"/>
    <n v="105.18"/>
    <n v="799.6"/>
    <n v="8.5"/>
    <n v="11.25"/>
    <n v="0"/>
    <n v="12.38"/>
    <n v="6.34"/>
  </r>
  <r>
    <n v="2064"/>
    <n v="1"/>
    <x v="74"/>
    <s v="01/31/2064"/>
    <s v="01/31/2064_24:00"/>
    <n v="457.18"/>
    <n v="20040.330000000002"/>
    <n v="317.39999999999998"/>
    <n v="3238.99"/>
    <n v="24058.639999999999"/>
    <n v="0"/>
    <n v="307.27"/>
    <n v="0"/>
    <n v="0"/>
    <n v="0"/>
    <n v="46.19"/>
    <n v="0"/>
    <n v="0"/>
    <n v="1235.04"/>
    <n v="0"/>
    <n v="0"/>
    <n v="840.35"/>
    <n v="1238.49"/>
    <n v="532.79"/>
    <n v="66.86"/>
    <n v="102.28"/>
    <n v="786.51"/>
    <n v="2.34"/>
    <n v="31.13"/>
    <n v="0"/>
    <n v="22.24"/>
    <n v="4.8499999999999996"/>
  </r>
  <r>
    <n v="2064"/>
    <n v="2"/>
    <x v="74"/>
    <s v="02/29/2064"/>
    <s v="02/29/2064_24:00"/>
    <n v="1888.6"/>
    <n v="4226.67"/>
    <n v="124.92"/>
    <n v="2416.21"/>
    <n v="5168.3999999999996"/>
    <n v="0"/>
    <n v="287.45"/>
    <n v="0"/>
    <n v="0"/>
    <n v="0"/>
    <n v="41.53"/>
    <n v="0"/>
    <n v="0"/>
    <n v="280.45"/>
    <n v="0"/>
    <n v="0"/>
    <n v="802.4"/>
    <n v="1166.9000000000001"/>
    <n v="517.53"/>
    <n v="42.98"/>
    <n v="93.77"/>
    <n v="720.66"/>
    <n v="0.17"/>
    <n v="50.08"/>
    <n v="0"/>
    <n v="16.43"/>
    <n v="4.3899999999999997"/>
  </r>
  <r>
    <n v="2064"/>
    <n v="3"/>
    <x v="74"/>
    <s v="03/31/2064"/>
    <s v="03/31/2064_24:00"/>
    <n v="1530.9"/>
    <n v="18023.53"/>
    <n v="550.15"/>
    <n v="3483.63"/>
    <n v="19908.189999999999"/>
    <n v="0"/>
    <n v="307.27"/>
    <n v="0"/>
    <n v="0"/>
    <n v="0"/>
    <n v="51.55"/>
    <n v="0"/>
    <n v="0"/>
    <n v="105.09"/>
    <n v="0"/>
    <n v="0"/>
    <n v="811.92"/>
    <n v="1316.45"/>
    <n v="560.46"/>
    <n v="62.52"/>
    <n v="103.81"/>
    <n v="753.54"/>
    <n v="0.03"/>
    <n v="54.19"/>
    <n v="0"/>
    <n v="19.88"/>
    <n v="5.44"/>
  </r>
  <r>
    <n v="2064"/>
    <n v="4"/>
    <x v="74"/>
    <s v="04/30/2064"/>
    <s v="04/30/2064_24:00"/>
    <n v="6094.41"/>
    <n v="2242.98"/>
    <n v="133.34"/>
    <n v="2626.1"/>
    <n v="2289.25"/>
    <n v="0"/>
    <n v="297.36"/>
    <n v="0"/>
    <n v="0"/>
    <n v="0"/>
    <n v="73.88"/>
    <n v="0"/>
    <n v="0"/>
    <n v="3427.62"/>
    <n v="0"/>
    <n v="0"/>
    <n v="925.77"/>
    <n v="1278.55"/>
    <n v="504.12"/>
    <n v="68.63"/>
    <n v="169.84"/>
    <n v="751.79"/>
    <n v="5.87"/>
    <n v="68.5"/>
    <n v="0.14000000000000001"/>
    <n v="20.399999999999999"/>
    <n v="9.42"/>
  </r>
  <r>
    <n v="2064"/>
    <n v="5"/>
    <x v="74"/>
    <s v="05/31/2064"/>
    <s v="05/31/2064_24:00"/>
    <n v="7742.18"/>
    <n v="2039.86"/>
    <n v="518.69000000000005"/>
    <n v="1152.56"/>
    <n v="1572.13"/>
    <n v="0"/>
    <n v="307.27"/>
    <n v="0"/>
    <n v="0"/>
    <n v="0"/>
    <n v="133.41"/>
    <n v="0"/>
    <n v="0"/>
    <n v="6571.85"/>
    <n v="0"/>
    <n v="0"/>
    <n v="1128.75"/>
    <n v="1335.41"/>
    <n v="510.77"/>
    <n v="68.98"/>
    <n v="195.21"/>
    <n v="901.99"/>
    <n v="34.07"/>
    <n v="16.059999999999999"/>
    <n v="0"/>
    <n v="34.89"/>
    <n v="20.89"/>
  </r>
  <r>
    <n v="2064"/>
    <n v="6"/>
    <x v="74"/>
    <s v="06/30/2064"/>
    <s v="06/30/2064_24:00"/>
    <n v="8526.41"/>
    <n v="2746.21"/>
    <n v="1158.19"/>
    <n v="570.88"/>
    <n v="1465.64"/>
    <n v="0"/>
    <n v="297.36"/>
    <n v="0"/>
    <n v="0"/>
    <n v="0"/>
    <n v="155.52000000000001"/>
    <n v="0"/>
    <n v="0"/>
    <n v="7898.88"/>
    <n v="0"/>
    <n v="0"/>
    <n v="1216.26"/>
    <n v="1309.6300000000001"/>
    <n v="501.65"/>
    <n v="85.46"/>
    <n v="261.36"/>
    <n v="993.1"/>
    <n v="87.01"/>
    <n v="9.93"/>
    <n v="0"/>
    <n v="32.15"/>
    <n v="23.15"/>
  </r>
  <r>
    <n v="2064"/>
    <n v="7"/>
    <x v="74"/>
    <s v="07/31/2064"/>
    <s v="07/31/2064_24:00"/>
    <n v="7667.79"/>
    <n v="2637.38"/>
    <n v="1684.21"/>
    <n v="634.66999999999996"/>
    <n v="1482.06"/>
    <n v="0"/>
    <n v="307.27"/>
    <n v="0"/>
    <n v="0"/>
    <n v="0"/>
    <n v="181.39"/>
    <n v="0"/>
    <n v="0"/>
    <n v="7801.5"/>
    <n v="0"/>
    <n v="0"/>
    <n v="1362.56"/>
    <n v="1370.16"/>
    <n v="519.54"/>
    <n v="75.430000000000007"/>
    <n v="285.73"/>
    <n v="1060.21"/>
    <n v="154.69"/>
    <n v="6"/>
    <n v="0"/>
    <n v="32.97"/>
    <n v="26.92"/>
  </r>
  <r>
    <n v="2064"/>
    <n v="8"/>
    <x v="74"/>
    <s v="08/31/2064"/>
    <s v="08/31/2064_24:00"/>
    <n v="6296.97"/>
    <n v="2205.1999999999998"/>
    <n v="1098.02"/>
    <n v="1169.27"/>
    <n v="1354.69"/>
    <n v="0"/>
    <n v="307.27"/>
    <n v="0"/>
    <n v="0"/>
    <n v="0"/>
    <n v="164.65"/>
    <n v="0"/>
    <n v="0"/>
    <n v="5720.63"/>
    <n v="0"/>
    <n v="0"/>
    <n v="1380.6"/>
    <n v="1311.85"/>
    <n v="511.33"/>
    <n v="51.7"/>
    <n v="232.46"/>
    <n v="990.03"/>
    <n v="158.69999999999999"/>
    <n v="5.32"/>
    <n v="0"/>
    <n v="27.59"/>
    <n v="23.1"/>
  </r>
  <r>
    <n v="2064"/>
    <n v="9"/>
    <x v="74"/>
    <s v="09/30/2064"/>
    <s v="09/30/2064_24:00"/>
    <n v="5464.39"/>
    <n v="2499.17"/>
    <n v="490.21"/>
    <n v="998.76"/>
    <n v="1154.67"/>
    <n v="0"/>
    <n v="297.36"/>
    <n v="0"/>
    <n v="0"/>
    <n v="0"/>
    <n v="131.91"/>
    <n v="0"/>
    <n v="0"/>
    <n v="3848.17"/>
    <n v="0"/>
    <n v="0"/>
    <n v="1159.49"/>
    <n v="1157.18"/>
    <n v="460.53"/>
    <n v="59.21"/>
    <n v="195.84"/>
    <n v="877.03"/>
    <n v="114.21"/>
    <n v="4.95"/>
    <n v="0.46"/>
    <n v="9.61"/>
    <n v="14.97"/>
  </r>
  <r>
    <n v="2064"/>
    <n v="10"/>
    <x v="75"/>
    <s v="10/31/2064"/>
    <s v="10/31/2064_24:00"/>
    <n v="2807.7"/>
    <n v="3722.29"/>
    <n v="337.59"/>
    <n v="1405.33"/>
    <n v="4335.8900000000003"/>
    <n v="0"/>
    <n v="307.27"/>
    <n v="0"/>
    <n v="0"/>
    <n v="0"/>
    <n v="89.14"/>
    <n v="0"/>
    <n v="0"/>
    <n v="2408.46"/>
    <n v="0"/>
    <n v="0"/>
    <n v="1071.23"/>
    <n v="1117.51"/>
    <n v="440.6"/>
    <n v="61.96"/>
    <n v="130.19"/>
    <n v="830.65"/>
    <n v="61.67"/>
    <n v="5.1100000000000003"/>
    <n v="0"/>
    <n v="19.05"/>
    <n v="10.92"/>
  </r>
  <r>
    <n v="2064"/>
    <n v="11"/>
    <x v="75"/>
    <s v="11/30/2064"/>
    <s v="11/30/2064_24:00"/>
    <n v="576.28"/>
    <n v="4510.97"/>
    <n v="176.45"/>
    <n v="1961.58"/>
    <n v="6862.97"/>
    <n v="0"/>
    <n v="297.36"/>
    <n v="0"/>
    <n v="0"/>
    <n v="0"/>
    <n v="55.18"/>
    <n v="0"/>
    <n v="0"/>
    <n v="1257.3399999999999"/>
    <n v="0"/>
    <n v="0"/>
    <n v="980.05"/>
    <n v="1090.24"/>
    <n v="444.73"/>
    <n v="47.44"/>
    <n v="124.86"/>
    <n v="640.47"/>
    <n v="19.2"/>
    <n v="5.92"/>
    <n v="0"/>
    <n v="15.38"/>
    <n v="7.73"/>
  </r>
  <r>
    <n v="2064"/>
    <n v="12"/>
    <x v="75"/>
    <s v="12/31/2064"/>
    <s v="12/31/2064_24:00"/>
    <n v="720.99"/>
    <n v="13257.54"/>
    <n v="276.14999999999998"/>
    <n v="3406.08"/>
    <n v="16773.939999999999"/>
    <n v="0"/>
    <n v="307.27"/>
    <n v="0"/>
    <n v="0"/>
    <n v="0"/>
    <n v="52.1"/>
    <n v="0"/>
    <n v="0"/>
    <n v="1157.5999999999999"/>
    <n v="0"/>
    <n v="0"/>
    <n v="974.78"/>
    <n v="1168.6099999999999"/>
    <n v="509.24"/>
    <n v="61.71"/>
    <n v="108.15"/>
    <n v="621.91999999999996"/>
    <n v="7.95"/>
    <n v="28.58"/>
    <n v="0"/>
    <n v="22.49"/>
    <n v="6.03"/>
  </r>
  <r>
    <n v="2065"/>
    <n v="1"/>
    <x v="75"/>
    <s v="01/31/2065"/>
    <s v="01/31/2065_24:00"/>
    <n v="1210.0999999999999"/>
    <n v="28292.09"/>
    <n v="1465.59"/>
    <n v="3685.03"/>
    <n v="30663.56"/>
    <n v="0"/>
    <n v="307.27"/>
    <n v="0"/>
    <n v="0"/>
    <n v="0"/>
    <n v="46.19"/>
    <n v="0"/>
    <n v="0"/>
    <n v="1200.08"/>
    <n v="0"/>
    <n v="0"/>
    <n v="942.46"/>
    <n v="1303.21"/>
    <n v="571.38"/>
    <n v="80.459999999999994"/>
    <n v="104.44"/>
    <n v="694.22"/>
    <n v="6.35"/>
    <n v="29.47"/>
    <n v="0"/>
    <n v="27.93"/>
    <n v="4.8499999999999996"/>
  </r>
  <r>
    <n v="2065"/>
    <n v="2"/>
    <x v="75"/>
    <s v="02/28/2065"/>
    <s v="02/28/2065_24:00"/>
    <n v="4992.66"/>
    <n v="36775.160000000003"/>
    <n v="7965.85"/>
    <n v="5769.81"/>
    <n v="30219.599999999999"/>
    <n v="0"/>
    <n v="277.52999999999997"/>
    <n v="0"/>
    <n v="0"/>
    <n v="0"/>
    <n v="40.83"/>
    <n v="0"/>
    <n v="0"/>
    <n v="131.07"/>
    <n v="0"/>
    <n v="0"/>
    <n v="854.56"/>
    <n v="1324.72"/>
    <n v="528.12"/>
    <n v="134.62"/>
    <n v="81.459999999999994"/>
    <n v="866.15"/>
    <n v="80.14"/>
    <n v="8.2899999999999991"/>
    <n v="0"/>
    <n v="26.63"/>
    <n v="4.3099999999999996"/>
  </r>
  <r>
    <n v="2065"/>
    <n v="3"/>
    <x v="75"/>
    <s v="03/31/2065"/>
    <s v="03/31/2065_24:00"/>
    <n v="10484.49"/>
    <n v="10478.719999999999"/>
    <n v="3465.1"/>
    <n v="9121.25"/>
    <n v="6275.17"/>
    <n v="0"/>
    <n v="307.27"/>
    <n v="0"/>
    <n v="0"/>
    <n v="0"/>
    <n v="51.55"/>
    <n v="0"/>
    <n v="0"/>
    <n v="320.39999999999998"/>
    <n v="0"/>
    <n v="0"/>
    <n v="962.13"/>
    <n v="1396.93"/>
    <n v="555.02"/>
    <n v="117.34"/>
    <n v="155.91999999999999"/>
    <n v="729.88"/>
    <n v="17.22"/>
    <n v="81.209999999999994"/>
    <n v="0"/>
    <n v="22.66"/>
    <n v="5.45"/>
  </r>
  <r>
    <n v="2065"/>
    <n v="4"/>
    <x v="75"/>
    <s v="04/30/2065"/>
    <s v="04/30/2065_24:00"/>
    <n v="3246.99"/>
    <n v="9485.74"/>
    <n v="2751.19"/>
    <n v="3542.22"/>
    <n v="7988.98"/>
    <n v="0"/>
    <n v="297.36"/>
    <n v="0"/>
    <n v="0"/>
    <n v="0"/>
    <n v="73.88"/>
    <n v="0"/>
    <n v="0"/>
    <n v="555.91"/>
    <n v="0"/>
    <n v="0"/>
    <n v="891.36"/>
    <n v="1372.94"/>
    <n v="480.63"/>
    <n v="125.02"/>
    <n v="120.25"/>
    <n v="712.4"/>
    <n v="15.72"/>
    <n v="38.14"/>
    <n v="0"/>
    <n v="24.69"/>
    <n v="9.3000000000000007"/>
  </r>
  <r>
    <n v="2065"/>
    <n v="5"/>
    <x v="75"/>
    <s v="05/31/2065"/>
    <s v="05/31/2065_24:00"/>
    <n v="13658.11"/>
    <n v="3477.66"/>
    <n v="1576.58"/>
    <n v="6711.24"/>
    <n v="1806.98"/>
    <n v="0"/>
    <n v="307.27"/>
    <n v="0"/>
    <n v="0"/>
    <n v="0"/>
    <n v="133.41"/>
    <n v="0"/>
    <n v="0"/>
    <n v="6736.2"/>
    <n v="0"/>
    <n v="0"/>
    <n v="1159.18"/>
    <n v="1456.05"/>
    <n v="505.35"/>
    <n v="118.21"/>
    <n v="246.75"/>
    <n v="847.05"/>
    <n v="38.450000000000003"/>
    <n v="27.79"/>
    <n v="0"/>
    <n v="36.97"/>
    <n v="20.9"/>
  </r>
  <r>
    <n v="2065"/>
    <n v="6"/>
    <x v="75"/>
    <s v="06/30/2065"/>
    <s v="06/30/2065_24:00"/>
    <n v="12112.13"/>
    <n v="1759.28"/>
    <n v="246.94"/>
    <n v="4315.22"/>
    <n v="1525.64"/>
    <n v="0"/>
    <n v="297.36"/>
    <n v="0"/>
    <n v="0"/>
    <n v="0"/>
    <n v="155.52000000000001"/>
    <n v="0"/>
    <n v="0"/>
    <n v="7971.78"/>
    <n v="0"/>
    <n v="0"/>
    <n v="1263.1400000000001"/>
    <n v="1413.76"/>
    <n v="493.53"/>
    <n v="113.75"/>
    <n v="318.87"/>
    <n v="809.91"/>
    <n v="54.92"/>
    <n v="27.01"/>
    <n v="0"/>
    <n v="34.18"/>
    <n v="23.15"/>
  </r>
  <r>
    <n v="2065"/>
    <n v="7"/>
    <x v="75"/>
    <s v="07/31/2065"/>
    <s v="07/31/2065_24:00"/>
    <n v="10860.43"/>
    <n v="2717.39"/>
    <n v="582.55999999999995"/>
    <n v="2049.98"/>
    <n v="1504.69"/>
    <n v="0"/>
    <n v="307.27"/>
    <n v="0"/>
    <n v="0"/>
    <n v="0"/>
    <n v="181.39"/>
    <n v="0"/>
    <n v="0"/>
    <n v="8454.2000000000007"/>
    <n v="0"/>
    <n v="0"/>
    <n v="1374.88"/>
    <n v="1428.32"/>
    <n v="541.48"/>
    <n v="97.91"/>
    <n v="301.72000000000003"/>
    <n v="908.63"/>
    <n v="87.47"/>
    <n v="21.84"/>
    <n v="0"/>
    <n v="36.28"/>
    <n v="27.34"/>
  </r>
  <r>
    <n v="2065"/>
    <n v="8"/>
    <x v="75"/>
    <s v="08/31/2065"/>
    <s v="08/31/2065_24:00"/>
    <n v="6996.97"/>
    <n v="2409.21"/>
    <n v="499.95"/>
    <n v="1544.26"/>
    <n v="1356.89"/>
    <n v="0"/>
    <n v="307.27"/>
    <n v="0"/>
    <n v="0"/>
    <n v="0"/>
    <n v="164.65"/>
    <n v="0"/>
    <n v="0"/>
    <n v="5126.4799999999996"/>
    <n v="0"/>
    <n v="0"/>
    <n v="1298.48"/>
    <n v="1367.08"/>
    <n v="521.77"/>
    <n v="54.53"/>
    <n v="242.96"/>
    <n v="938.83"/>
    <n v="109.62"/>
    <n v="9.9700000000000006"/>
    <n v="0"/>
    <n v="25.08"/>
    <n v="23.12"/>
  </r>
  <r>
    <n v="2065"/>
    <n v="9"/>
    <x v="75"/>
    <s v="09/30/2065"/>
    <s v="09/30/2065_24:00"/>
    <n v="6042.57"/>
    <n v="2500.79"/>
    <n v="334.41"/>
    <n v="1416.88"/>
    <n v="1106.78"/>
    <n v="0"/>
    <n v="297.36"/>
    <n v="0"/>
    <n v="0"/>
    <n v="0"/>
    <n v="131.91"/>
    <n v="0"/>
    <n v="0"/>
    <n v="3762.68"/>
    <n v="0"/>
    <n v="0"/>
    <n v="1157.05"/>
    <n v="1222.9000000000001"/>
    <n v="475.01"/>
    <n v="59.79"/>
    <n v="211.23"/>
    <n v="853.7"/>
    <n v="93.64"/>
    <n v="6.15"/>
    <n v="0.24"/>
    <n v="12.33"/>
    <n v="14.97"/>
  </r>
  <r>
    <n v="2065"/>
    <n v="10"/>
    <x v="76"/>
    <s v="10/31/2065"/>
    <s v="10/31/2065_24:00"/>
    <n v="6052.82"/>
    <n v="1174.9100000000001"/>
    <n v="144.04"/>
    <n v="2601.2600000000002"/>
    <n v="1335.57"/>
    <n v="0"/>
    <n v="307.27"/>
    <n v="0"/>
    <n v="0"/>
    <n v="0"/>
    <n v="89.14"/>
    <n v="0"/>
    <n v="0"/>
    <n v="3790.07"/>
    <n v="0"/>
    <n v="0"/>
    <n v="1114.67"/>
    <n v="1256.53"/>
    <n v="491.34"/>
    <n v="77.78"/>
    <n v="170.34"/>
    <n v="786.62"/>
    <n v="38.770000000000003"/>
    <n v="19.91"/>
    <n v="0.08"/>
    <n v="26.03"/>
    <n v="10.92"/>
  </r>
  <r>
    <n v="2065"/>
    <n v="11"/>
    <x v="76"/>
    <s v="11/30/2065"/>
    <s v="11/30/2065_24:00"/>
    <n v="971.66"/>
    <n v="3784.38"/>
    <n v="239.43"/>
    <n v="2679.58"/>
    <n v="6411.9"/>
    <n v="0"/>
    <n v="297.36"/>
    <n v="0"/>
    <n v="0"/>
    <n v="0"/>
    <n v="55.18"/>
    <n v="0"/>
    <n v="0"/>
    <n v="1204.95"/>
    <n v="0"/>
    <n v="0"/>
    <n v="991.15"/>
    <n v="1151.74"/>
    <n v="427.69"/>
    <n v="52.53"/>
    <n v="142.03"/>
    <n v="626.09"/>
    <n v="11.6"/>
    <n v="20.77"/>
    <n v="0"/>
    <n v="20.239999999999998"/>
    <n v="7.73"/>
  </r>
  <r>
    <n v="2065"/>
    <n v="12"/>
    <x v="76"/>
    <s v="12/31/2065"/>
    <s v="12/31/2065_24:00"/>
    <n v="3054.19"/>
    <n v="948.31"/>
    <n v="117.82"/>
    <n v="2718.17"/>
    <n v="2707.5"/>
    <n v="0"/>
    <n v="307.27"/>
    <n v="0"/>
    <n v="0"/>
    <n v="0"/>
    <n v="52.1"/>
    <n v="0"/>
    <n v="0"/>
    <n v="2294.52"/>
    <n v="0"/>
    <n v="0"/>
    <n v="1029.25"/>
    <n v="1189.8599999999999"/>
    <n v="474.71"/>
    <n v="60.63"/>
    <n v="140.04"/>
    <n v="622.26"/>
    <n v="7.98"/>
    <n v="32.47"/>
    <n v="0"/>
    <n v="18.600000000000001"/>
    <n v="6.03"/>
  </r>
  <r>
    <n v="2066"/>
    <n v="1"/>
    <x v="76"/>
    <s v="01/31/2066"/>
    <s v="01/31/2066_24:00"/>
    <n v="1059.1400000000001"/>
    <n v="6035.18"/>
    <n v="207.42"/>
    <n v="3214.87"/>
    <n v="9499.83"/>
    <n v="0"/>
    <n v="307.27"/>
    <n v="0"/>
    <n v="0"/>
    <n v="0"/>
    <n v="46.19"/>
    <n v="0"/>
    <n v="0"/>
    <n v="1493.37"/>
    <n v="0"/>
    <n v="0"/>
    <n v="970.9"/>
    <n v="1210.8699999999999"/>
    <n v="484.76"/>
    <n v="61.19"/>
    <n v="134.75"/>
    <n v="632.53"/>
    <n v="4.93"/>
    <n v="43.61"/>
    <n v="0"/>
    <n v="18.739999999999998"/>
    <n v="4.8499999999999996"/>
  </r>
  <r>
    <n v="2066"/>
    <n v="2"/>
    <x v="76"/>
    <s v="02/28/2066"/>
    <s v="02/28/2066_24:00"/>
    <n v="3939.28"/>
    <n v="1616.16"/>
    <n v="119.43"/>
    <n v="2252.4299999999998"/>
    <n v="2141.94"/>
    <n v="0"/>
    <n v="277.52999999999997"/>
    <n v="0"/>
    <n v="0"/>
    <n v="0"/>
    <n v="40.83"/>
    <n v="0"/>
    <n v="0"/>
    <n v="2275.87"/>
    <n v="0"/>
    <n v="0"/>
    <n v="895.37"/>
    <n v="1134.6500000000001"/>
    <n v="461.55"/>
    <n v="44.19"/>
    <n v="167.91"/>
    <n v="657.26"/>
    <n v="9.83"/>
    <n v="53.98"/>
    <n v="0.09"/>
    <n v="14.94"/>
    <n v="4.29"/>
  </r>
  <r>
    <n v="2066"/>
    <n v="3"/>
    <x v="76"/>
    <s v="03/31/2066"/>
    <s v="03/31/2066_24:00"/>
    <n v="578.04"/>
    <n v="9934.01"/>
    <n v="277.05"/>
    <n v="3350.65"/>
    <n v="12681.73"/>
    <n v="0"/>
    <n v="307.27"/>
    <n v="0"/>
    <n v="0"/>
    <n v="0"/>
    <n v="51.55"/>
    <n v="0"/>
    <n v="0"/>
    <n v="25"/>
    <n v="0"/>
    <n v="0"/>
    <n v="857.07"/>
    <n v="1269.78"/>
    <n v="508.57"/>
    <n v="58.45"/>
    <n v="128.01"/>
    <n v="674.9"/>
    <n v="0.44"/>
    <n v="55.73"/>
    <n v="0"/>
    <n v="15.73"/>
    <n v="5.49"/>
  </r>
  <r>
    <n v="2066"/>
    <n v="4"/>
    <x v="76"/>
    <s v="04/30/2066"/>
    <s v="04/30/2066_24:00"/>
    <n v="3971.67"/>
    <n v="6262.3"/>
    <n v="956.62"/>
    <n v="3917.82"/>
    <n v="6971.67"/>
    <n v="0"/>
    <n v="297.36"/>
    <n v="0"/>
    <n v="0"/>
    <n v="0"/>
    <n v="73.88"/>
    <n v="0"/>
    <n v="0"/>
    <n v="1455.4"/>
    <n v="0"/>
    <n v="0"/>
    <n v="823.66"/>
    <n v="1281.19"/>
    <n v="505.02"/>
    <n v="60.87"/>
    <n v="154.38999999999999"/>
    <n v="693.85"/>
    <n v="1.72"/>
    <n v="54.29"/>
    <n v="0"/>
    <n v="20.88"/>
    <n v="9.4"/>
  </r>
  <r>
    <n v="2066"/>
    <n v="5"/>
    <x v="76"/>
    <s v="05/31/2066"/>
    <s v="05/31/2066_24:00"/>
    <n v="8083.05"/>
    <n v="1452.92"/>
    <n v="133.19"/>
    <n v="2313.59"/>
    <n v="1567.48"/>
    <n v="0"/>
    <n v="307.27"/>
    <n v="0"/>
    <n v="0"/>
    <n v="0"/>
    <n v="133.41"/>
    <n v="0"/>
    <n v="0"/>
    <n v="6102.15"/>
    <n v="0"/>
    <n v="0"/>
    <n v="1115.3499999999999"/>
    <n v="1363.12"/>
    <n v="546.73"/>
    <n v="65.25"/>
    <n v="277.11"/>
    <n v="790.25"/>
    <n v="24.52"/>
    <n v="47.2"/>
    <n v="0"/>
    <n v="32.729999999999997"/>
    <n v="20.89"/>
  </r>
  <r>
    <n v="2066"/>
    <n v="6"/>
    <x v="76"/>
    <s v="06/30/2066"/>
    <s v="06/30/2066_24:00"/>
    <n v="10369.41"/>
    <n v="2269.9699999999998"/>
    <n v="486.12"/>
    <n v="1396.02"/>
    <n v="1441.27"/>
    <n v="0"/>
    <n v="297.36"/>
    <n v="0"/>
    <n v="0"/>
    <n v="0"/>
    <n v="155.52000000000001"/>
    <n v="0"/>
    <n v="0"/>
    <n v="8885.77"/>
    <n v="0"/>
    <n v="0"/>
    <n v="1219.6099999999999"/>
    <n v="1327.38"/>
    <n v="540.82000000000005"/>
    <n v="81.86"/>
    <n v="341.2"/>
    <n v="880.79"/>
    <n v="64.099999999999994"/>
    <n v="20.059999999999999"/>
    <n v="0"/>
    <n v="30.39"/>
    <n v="23.15"/>
  </r>
  <r>
    <n v="2066"/>
    <n v="7"/>
    <x v="76"/>
    <s v="07/31/2066"/>
    <s v="07/31/2066_24:00"/>
    <n v="9098.7199999999993"/>
    <n v="2730.04"/>
    <n v="869.55"/>
    <n v="1066.8399999999999"/>
    <n v="1528.84"/>
    <n v="0"/>
    <n v="307.27"/>
    <n v="0"/>
    <n v="0"/>
    <n v="0"/>
    <n v="181.39"/>
    <n v="0"/>
    <n v="0"/>
    <n v="8049.94"/>
    <n v="0"/>
    <n v="0"/>
    <n v="1284.6099999999999"/>
    <n v="1326.59"/>
    <n v="575.11"/>
    <n v="75.66"/>
    <n v="326.35000000000002"/>
    <n v="965.31"/>
    <n v="109.13"/>
    <n v="7.08"/>
    <n v="0"/>
    <n v="32.159999999999997"/>
    <n v="27.35"/>
  </r>
  <r>
    <n v="2066"/>
    <n v="8"/>
    <x v="76"/>
    <s v="08/31/2066"/>
    <s v="08/31/2066_24:00"/>
    <n v="5931.29"/>
    <n v="2668.68"/>
    <n v="970.65"/>
    <n v="1037.3499999999999"/>
    <n v="1383.53"/>
    <n v="0"/>
    <n v="307.27"/>
    <n v="0"/>
    <n v="0"/>
    <n v="0"/>
    <n v="164.65"/>
    <n v="0"/>
    <n v="0"/>
    <n v="4838.25"/>
    <n v="0"/>
    <n v="0"/>
    <n v="1174.49"/>
    <n v="1262.42"/>
    <n v="547.87"/>
    <n v="47.23"/>
    <n v="253.85"/>
    <n v="942.23"/>
    <n v="113.79"/>
    <n v="6.56"/>
    <n v="0"/>
    <n v="21.65"/>
    <n v="23.02"/>
  </r>
  <r>
    <n v="2066"/>
    <n v="9"/>
    <x v="76"/>
    <s v="09/30/2066"/>
    <s v="09/30/2066_24:00"/>
    <n v="5996.23"/>
    <n v="2619.56"/>
    <n v="633.14"/>
    <n v="1000.54"/>
    <n v="1134.27"/>
    <n v="0"/>
    <n v="297.36"/>
    <n v="0"/>
    <n v="0"/>
    <n v="0"/>
    <n v="131.91"/>
    <n v="0"/>
    <n v="0"/>
    <n v="4471.62"/>
    <n v="0"/>
    <n v="0"/>
    <n v="1128.94"/>
    <n v="1177.77"/>
    <n v="498.15"/>
    <n v="46.18"/>
    <n v="257.58999999999997"/>
    <n v="849.02"/>
    <n v="117.78"/>
    <n v="6.34"/>
    <n v="0.3"/>
    <n v="9.68"/>
    <n v="14.97"/>
  </r>
  <r>
    <n v="2066"/>
    <n v="10"/>
    <x v="77"/>
    <s v="10/31/2066"/>
    <s v="10/31/2066_24:00"/>
    <n v="6439.65"/>
    <n v="1635.22"/>
    <n v="205.96"/>
    <n v="1590.14"/>
    <n v="1452.23"/>
    <n v="0"/>
    <n v="307.27"/>
    <n v="0"/>
    <n v="0"/>
    <n v="0"/>
    <n v="89.14"/>
    <n v="0"/>
    <n v="0"/>
    <n v="4917.99"/>
    <n v="0"/>
    <n v="0"/>
    <n v="1058.99"/>
    <n v="1200.3399999999999"/>
    <n v="529.02"/>
    <n v="69.62"/>
    <n v="204.43"/>
    <n v="880.83"/>
    <n v="52.36"/>
    <n v="11.74"/>
    <n v="0.15"/>
    <n v="22.41"/>
    <n v="10.92"/>
  </r>
  <r>
    <n v="2066"/>
    <n v="11"/>
    <x v="77"/>
    <s v="11/30/2066"/>
    <s v="11/30/2066_24:00"/>
    <n v="1431.49"/>
    <n v="2260.4899999999998"/>
    <n v="174.11"/>
    <n v="1678.39"/>
    <n v="3516.55"/>
    <n v="0"/>
    <n v="297.36"/>
    <n v="0"/>
    <n v="0"/>
    <n v="0"/>
    <n v="55.18"/>
    <n v="0"/>
    <n v="0"/>
    <n v="1234.57"/>
    <n v="0"/>
    <n v="0"/>
    <n v="908.95"/>
    <n v="1102.95"/>
    <n v="453.72"/>
    <n v="46.87"/>
    <n v="157.49"/>
    <n v="661.04"/>
    <n v="19.829999999999998"/>
    <n v="7.01"/>
    <n v="0"/>
    <n v="15.62"/>
    <n v="7.73"/>
  </r>
  <r>
    <n v="2066"/>
    <n v="12"/>
    <x v="77"/>
    <s v="12/31/2066"/>
    <s v="12/31/2066_24:00"/>
    <n v="254.3"/>
    <n v="16475.189999999999"/>
    <n v="278.22000000000003"/>
    <n v="3460.63"/>
    <n v="20453.599999999999"/>
    <n v="0"/>
    <n v="307.27"/>
    <n v="0"/>
    <n v="0"/>
    <n v="0"/>
    <n v="52.1"/>
    <n v="0"/>
    <n v="0"/>
    <n v="1037.05"/>
    <n v="0"/>
    <n v="0"/>
    <n v="915.13"/>
    <n v="1175.3800000000001"/>
    <n v="497.41"/>
    <n v="61.54"/>
    <n v="143.93"/>
    <n v="649.6"/>
    <n v="4.78"/>
    <n v="22.19"/>
    <n v="0"/>
    <n v="19.14"/>
    <n v="6.03"/>
  </r>
  <r>
    <n v="2067"/>
    <n v="1"/>
    <x v="77"/>
    <s v="01/31/2067"/>
    <s v="01/31/2067_24:00"/>
    <n v="1358.43"/>
    <n v="13130.88"/>
    <n v="141.12"/>
    <n v="4673.91"/>
    <n v="17442.669999999998"/>
    <n v="0"/>
    <n v="307.27"/>
    <n v="0"/>
    <n v="0"/>
    <n v="0"/>
    <n v="46.19"/>
    <n v="0"/>
    <n v="0"/>
    <n v="1157.03"/>
    <n v="0"/>
    <n v="0"/>
    <n v="942.3"/>
    <n v="1246.57"/>
    <n v="602.33000000000004"/>
    <n v="62.19"/>
    <n v="158.13999999999999"/>
    <n v="630.51"/>
    <n v="0.68"/>
    <n v="71.23"/>
    <n v="0"/>
    <n v="21.95"/>
    <n v="4.8499999999999996"/>
  </r>
  <r>
    <n v="2067"/>
    <n v="2"/>
    <x v="77"/>
    <s v="02/28/2067"/>
    <s v="02/28/2067_24:00"/>
    <n v="562.15"/>
    <n v="14239.19"/>
    <n v="521.42999999999995"/>
    <n v="3199.45"/>
    <n v="16624.3"/>
    <n v="0"/>
    <n v="277.52999999999997"/>
    <n v="0"/>
    <n v="0"/>
    <n v="0"/>
    <n v="40.83"/>
    <n v="0"/>
    <n v="0"/>
    <n v="151.94999999999999"/>
    <n v="0"/>
    <n v="0"/>
    <n v="853.2"/>
    <n v="1159.4000000000001"/>
    <n v="497.02"/>
    <n v="56.57"/>
    <n v="135.59"/>
    <n v="632.44000000000005"/>
    <n v="1.56"/>
    <n v="50.83"/>
    <n v="0"/>
    <n v="19.46"/>
    <n v="4.3099999999999996"/>
  </r>
  <r>
    <n v="2067"/>
    <n v="3"/>
    <x v="77"/>
    <s v="03/31/2067"/>
    <s v="03/31/2067_24:00"/>
    <n v="5023.66"/>
    <n v="6530.65"/>
    <n v="186.83"/>
    <n v="4817.58"/>
    <n v="7316.56"/>
    <n v="0"/>
    <n v="307.27"/>
    <n v="0"/>
    <n v="0"/>
    <n v="0"/>
    <n v="51.55"/>
    <n v="0"/>
    <n v="0"/>
    <n v="1062.3499999999999"/>
    <n v="0"/>
    <n v="0"/>
    <n v="960.72"/>
    <n v="1312.48"/>
    <n v="580.91"/>
    <n v="56.45"/>
    <n v="154.02000000000001"/>
    <n v="712.92"/>
    <n v="0.77"/>
    <n v="64.400000000000006"/>
    <n v="0"/>
    <n v="19.170000000000002"/>
    <n v="6.3"/>
  </r>
  <r>
    <n v="2067"/>
    <n v="4"/>
    <x v="77"/>
    <s v="04/30/2067"/>
    <s v="04/30/2067_24:00"/>
    <n v="7972.81"/>
    <n v="1916.46"/>
    <n v="350.95"/>
    <n v="3230.59"/>
    <n v="1109.6300000000001"/>
    <n v="0"/>
    <n v="297.36"/>
    <n v="0"/>
    <n v="0"/>
    <n v="0"/>
    <n v="73.88"/>
    <n v="0"/>
    <n v="0"/>
    <n v="4067.87"/>
    <n v="0"/>
    <n v="0"/>
    <n v="960.45"/>
    <n v="1343.98"/>
    <n v="521.21"/>
    <n v="67.28"/>
    <n v="211.72"/>
    <n v="790.23"/>
    <n v="10.24"/>
    <n v="57.28"/>
    <n v="0.14000000000000001"/>
    <n v="25.66"/>
    <n v="9.0399999999999991"/>
  </r>
  <r>
    <n v="2067"/>
    <n v="5"/>
    <x v="77"/>
    <s v="05/31/2067"/>
    <s v="05/31/2067_24:00"/>
    <n v="9472.17"/>
    <n v="1476.37"/>
    <n v="118.73"/>
    <n v="2283.67"/>
    <n v="1463.2"/>
    <n v="0"/>
    <n v="307.27"/>
    <n v="0"/>
    <n v="0"/>
    <n v="0"/>
    <n v="133.41"/>
    <n v="0"/>
    <n v="0"/>
    <n v="7365.43"/>
    <n v="0"/>
    <n v="0"/>
    <n v="1191.3900000000001"/>
    <n v="1404.82"/>
    <n v="559.26"/>
    <n v="68.849999999999994"/>
    <n v="277.02999999999997"/>
    <n v="874.62"/>
    <n v="36.43"/>
    <n v="29.66"/>
    <n v="0"/>
    <n v="34.590000000000003"/>
    <n v="20.88"/>
  </r>
  <r>
    <n v="2067"/>
    <n v="6"/>
    <x v="77"/>
    <s v="06/30/2067"/>
    <s v="06/30/2067_24:00"/>
    <n v="10096.200000000001"/>
    <n v="2392.44"/>
    <n v="552.22"/>
    <n v="1300.6600000000001"/>
    <n v="1451.25"/>
    <n v="0"/>
    <n v="297.36"/>
    <n v="0"/>
    <n v="0"/>
    <n v="0"/>
    <n v="155.52000000000001"/>
    <n v="0"/>
    <n v="0"/>
    <n v="8499.41"/>
    <n v="0"/>
    <n v="0"/>
    <n v="1178.3499999999999"/>
    <n v="1365.79"/>
    <n v="547.13"/>
    <n v="80.08"/>
    <n v="312.70999999999998"/>
    <n v="972.53"/>
    <n v="87.31"/>
    <n v="11.93"/>
    <n v="0"/>
    <n v="32.11"/>
    <n v="23.11"/>
  </r>
  <r>
    <n v="2067"/>
    <n v="7"/>
    <x v="77"/>
    <s v="07/31/2067"/>
    <s v="07/31/2067_24:00"/>
    <n v="8670.74"/>
    <n v="2724.36"/>
    <n v="1037.6099999999999"/>
    <n v="1130.43"/>
    <n v="1498.57"/>
    <n v="0"/>
    <n v="307.27"/>
    <n v="0"/>
    <n v="0"/>
    <n v="0"/>
    <n v="181.39"/>
    <n v="0"/>
    <n v="0"/>
    <n v="7457.08"/>
    <n v="0"/>
    <n v="0"/>
    <n v="1192.08"/>
    <n v="1375.9"/>
    <n v="572.54999999999995"/>
    <n v="73.16"/>
    <n v="282.57"/>
    <n v="1025.8699999999999"/>
    <n v="113.38"/>
    <n v="8.7100000000000009"/>
    <n v="0"/>
    <n v="33.32"/>
    <n v="27.34"/>
  </r>
  <r>
    <n v="2067"/>
    <n v="8"/>
    <x v="77"/>
    <s v="08/31/2067"/>
    <s v="08/31/2067_24:00"/>
    <n v="6555.07"/>
    <n v="2229.88"/>
    <n v="625.07000000000005"/>
    <n v="1195.25"/>
    <n v="1319.44"/>
    <n v="0"/>
    <n v="307.27"/>
    <n v="0"/>
    <n v="0"/>
    <n v="0"/>
    <n v="164.65"/>
    <n v="0"/>
    <n v="0"/>
    <n v="5331.41"/>
    <n v="0"/>
    <n v="0"/>
    <n v="1249.3"/>
    <n v="1337.47"/>
    <n v="560.1"/>
    <n v="51.09"/>
    <n v="248.58"/>
    <n v="947.2"/>
    <n v="118.74"/>
    <n v="6.85"/>
    <n v="0.06"/>
    <n v="25.99"/>
    <n v="23.13"/>
  </r>
  <r>
    <n v="2067"/>
    <n v="9"/>
    <x v="77"/>
    <s v="09/30/2067"/>
    <s v="09/30/2067_24:00"/>
    <n v="6249.51"/>
    <n v="2172.48"/>
    <n v="265.18"/>
    <n v="1383.62"/>
    <n v="1058.23"/>
    <n v="0"/>
    <n v="297.36"/>
    <n v="0"/>
    <n v="0"/>
    <n v="0"/>
    <n v="131.91"/>
    <n v="0"/>
    <n v="0"/>
    <n v="4252.04"/>
    <n v="0"/>
    <n v="0"/>
    <n v="1126.9100000000001"/>
    <n v="1223.7"/>
    <n v="500.77"/>
    <n v="48.36"/>
    <n v="231.93"/>
    <n v="825.93"/>
    <n v="78.849999999999994"/>
    <n v="10.1"/>
    <n v="0.4"/>
    <n v="9.8699999999999992"/>
    <n v="14.96"/>
  </r>
  <r>
    <n v="2067"/>
    <n v="10"/>
    <x v="78"/>
    <s v="10/31/2067"/>
    <s v="10/31/2067_24:00"/>
    <n v="4164.92"/>
    <n v="4326.46"/>
    <n v="284.89999999999998"/>
    <n v="1730.78"/>
    <n v="5048.83"/>
    <n v="0"/>
    <n v="307.27"/>
    <n v="0"/>
    <n v="0"/>
    <n v="0"/>
    <n v="89.14"/>
    <n v="0"/>
    <n v="0"/>
    <n v="3454.28"/>
    <n v="0"/>
    <n v="0"/>
    <n v="1083.96"/>
    <n v="1244.33"/>
    <n v="503.38"/>
    <n v="70.239999999999995"/>
    <n v="182.66"/>
    <n v="838.71"/>
    <n v="46.19"/>
    <n v="12.34"/>
    <n v="0"/>
    <n v="23.2"/>
    <n v="10.91"/>
  </r>
  <r>
    <n v="2067"/>
    <n v="11"/>
    <x v="78"/>
    <s v="11/30/2067"/>
    <s v="11/30/2067_24:00"/>
    <n v="677.93"/>
    <n v="3330.52"/>
    <n v="133.62"/>
    <n v="2518.38"/>
    <n v="6249.34"/>
    <n v="0"/>
    <n v="297.36"/>
    <n v="0"/>
    <n v="0"/>
    <n v="0"/>
    <n v="55.18"/>
    <n v="0"/>
    <n v="0"/>
    <n v="1256.75"/>
    <n v="0"/>
    <n v="0"/>
    <n v="950.49"/>
    <n v="1153.43"/>
    <n v="476.89"/>
    <n v="48.62"/>
    <n v="153.47"/>
    <n v="649.69000000000005"/>
    <n v="7.65"/>
    <n v="18.07"/>
    <n v="0"/>
    <n v="18.75"/>
    <n v="7.73"/>
  </r>
  <r>
    <n v="2067"/>
    <n v="12"/>
    <x v="78"/>
    <s v="12/31/2067"/>
    <s v="12/31/2067_24:00"/>
    <n v="700.65"/>
    <n v="7106.05"/>
    <n v="227.51"/>
    <n v="3123.34"/>
    <n v="10462.42"/>
    <n v="0"/>
    <n v="307.27"/>
    <n v="0"/>
    <n v="0"/>
    <n v="0"/>
    <n v="52.1"/>
    <n v="0"/>
    <n v="0"/>
    <n v="1189.44"/>
    <n v="0"/>
    <n v="0"/>
    <n v="973.02"/>
    <n v="1195.02"/>
    <n v="504.16"/>
    <n v="57.5"/>
    <n v="144.41"/>
    <n v="642.62"/>
    <n v="3.99"/>
    <n v="36.549999999999997"/>
    <n v="0"/>
    <n v="18.989999999999998"/>
    <n v="6.03"/>
  </r>
  <r>
    <n v="2068"/>
    <n v="1"/>
    <x v="78"/>
    <s v="01/31/2068"/>
    <s v="01/31/2068_24:00"/>
    <n v="939.57"/>
    <n v="18441.66"/>
    <n v="178.29"/>
    <n v="5223.12"/>
    <n v="23718.85"/>
    <n v="0"/>
    <n v="307.27"/>
    <n v="0"/>
    <n v="0"/>
    <n v="0"/>
    <n v="46.19"/>
    <n v="0"/>
    <n v="0"/>
    <n v="1130.97"/>
    <n v="0"/>
    <n v="0"/>
    <n v="956.8"/>
    <n v="1281.22"/>
    <n v="595.91"/>
    <n v="66.72"/>
    <n v="159.25"/>
    <n v="656.07"/>
    <n v="0.71"/>
    <n v="74.400000000000006"/>
    <n v="0"/>
    <n v="23.82"/>
    <n v="4.8499999999999996"/>
  </r>
  <r>
    <n v="2068"/>
    <n v="2"/>
    <x v="78"/>
    <s v="02/29/2068"/>
    <s v="02/29/2068_24:00"/>
    <n v="1557.97"/>
    <n v="3066.63"/>
    <n v="89.23"/>
    <n v="3492.64"/>
    <n v="5182.68"/>
    <n v="0"/>
    <n v="287.45"/>
    <n v="0"/>
    <n v="0"/>
    <n v="0"/>
    <n v="41.53"/>
    <n v="0"/>
    <n v="0"/>
    <n v="220.9"/>
    <n v="0"/>
    <n v="0"/>
    <n v="922.69"/>
    <n v="1175.83"/>
    <n v="505.15"/>
    <n v="49.99"/>
    <n v="167.61"/>
    <n v="654.95000000000005"/>
    <n v="0.51"/>
    <n v="71.67"/>
    <n v="0"/>
    <n v="17.809999999999999"/>
    <n v="4.38"/>
  </r>
  <r>
    <n v="2068"/>
    <n v="3"/>
    <x v="78"/>
    <s v="03/31/2068"/>
    <s v="03/31/2068_24:00"/>
    <n v="1185.83"/>
    <n v="5223.4399999999996"/>
    <n v="129.44999999999999"/>
    <n v="3924.04"/>
    <n v="8085.55"/>
    <n v="0"/>
    <n v="307.27"/>
    <n v="0"/>
    <n v="0"/>
    <n v="0"/>
    <n v="51.55"/>
    <n v="0"/>
    <n v="0"/>
    <n v="129.63"/>
    <n v="0"/>
    <n v="0"/>
    <n v="953.15"/>
    <n v="1280.98"/>
    <n v="516.87"/>
    <n v="56.43"/>
    <n v="185.09"/>
    <n v="699.74"/>
    <n v="0.37"/>
    <n v="78.28"/>
    <n v="0"/>
    <n v="17.149999999999999"/>
    <n v="5.43"/>
  </r>
  <r>
    <n v="2068"/>
    <n v="4"/>
    <x v="78"/>
    <s v="04/30/2068"/>
    <s v="04/30/2068_24:00"/>
    <n v="3165.49"/>
    <n v="2087.27"/>
    <n v="75.73"/>
    <n v="3844.68"/>
    <n v="4361.71"/>
    <n v="0"/>
    <n v="297.36"/>
    <n v="0"/>
    <n v="0"/>
    <n v="0"/>
    <n v="73.88"/>
    <n v="0"/>
    <n v="0"/>
    <n v="1522.98"/>
    <n v="0"/>
    <n v="0"/>
    <n v="918.28"/>
    <n v="1268.44"/>
    <n v="494.72"/>
    <n v="61.14"/>
    <n v="229.74"/>
    <n v="711.11"/>
    <n v="0.21"/>
    <n v="90.78"/>
    <n v="0"/>
    <n v="21.35"/>
    <n v="9.36"/>
  </r>
  <r>
    <n v="2068"/>
    <n v="5"/>
    <x v="78"/>
    <s v="05/31/2068"/>
    <s v="05/31/2068_24:00"/>
    <n v="4337.3900000000003"/>
    <n v="1882.65"/>
    <n v="137.62"/>
    <n v="3012.56"/>
    <n v="4142.8900000000003"/>
    <n v="0"/>
    <n v="307.27"/>
    <n v="0"/>
    <n v="0"/>
    <n v="0"/>
    <n v="133.41"/>
    <n v="0"/>
    <n v="0"/>
    <n v="3841.29"/>
    <n v="0"/>
    <n v="0"/>
    <n v="1103.5899999999999"/>
    <n v="1307.28"/>
    <n v="513.9"/>
    <n v="64.599999999999994"/>
    <n v="273.24"/>
    <n v="750.17"/>
    <n v="17.29"/>
    <n v="52.77"/>
    <n v="0"/>
    <n v="34.4"/>
    <n v="20.89"/>
  </r>
  <r>
    <n v="2068"/>
    <n v="6"/>
    <x v="78"/>
    <s v="06/30/2068"/>
    <s v="06/30/2068_24:00"/>
    <n v="8296.83"/>
    <n v="2049.91"/>
    <n v="286.39"/>
    <n v="2239.86"/>
    <n v="2211.64"/>
    <n v="0"/>
    <n v="297.36"/>
    <n v="0"/>
    <n v="0"/>
    <n v="0"/>
    <n v="155.52000000000001"/>
    <n v="0"/>
    <n v="0"/>
    <n v="6704.79"/>
    <n v="0"/>
    <n v="0"/>
    <n v="1178.28"/>
    <n v="1290.8599999999999"/>
    <n v="516.55999999999995"/>
    <n v="83.37"/>
    <n v="279.32"/>
    <n v="819.34"/>
    <n v="35.17"/>
    <n v="15.1"/>
    <n v="0"/>
    <n v="30.69"/>
    <n v="23.15"/>
  </r>
  <r>
    <n v="2068"/>
    <n v="7"/>
    <x v="78"/>
    <s v="07/31/2068"/>
    <s v="07/31/2068_24:00"/>
    <n v="9119.9699999999993"/>
    <n v="2096.94"/>
    <n v="354.35"/>
    <n v="1582.63"/>
    <n v="1645.42"/>
    <n v="0"/>
    <n v="307.27"/>
    <n v="0"/>
    <n v="0"/>
    <n v="0"/>
    <n v="181.39"/>
    <n v="0"/>
    <n v="0"/>
    <n v="7818.59"/>
    <n v="0"/>
    <n v="0"/>
    <n v="1317.93"/>
    <n v="1318.35"/>
    <n v="561.88"/>
    <n v="77.91"/>
    <n v="310.3"/>
    <n v="912.51"/>
    <n v="79.88"/>
    <n v="12.11"/>
    <n v="0"/>
    <n v="32.020000000000003"/>
    <n v="27.35"/>
  </r>
  <r>
    <n v="2068"/>
    <n v="8"/>
    <x v="78"/>
    <s v="08/31/2068"/>
    <s v="08/31/2068_24:00"/>
    <n v="6655.71"/>
    <n v="2077.16"/>
    <n v="340.96"/>
    <n v="1328.62"/>
    <n v="1365.14"/>
    <n v="0"/>
    <n v="307.27"/>
    <n v="0"/>
    <n v="0"/>
    <n v="0"/>
    <n v="164.65"/>
    <n v="0"/>
    <n v="0"/>
    <n v="5396.23"/>
    <n v="0"/>
    <n v="0"/>
    <n v="1330.07"/>
    <n v="1272.72"/>
    <n v="554.05999999999995"/>
    <n v="47.06"/>
    <n v="272.64"/>
    <n v="905.92"/>
    <n v="93.94"/>
    <n v="9.34"/>
    <n v="0.21"/>
    <n v="24.46"/>
    <n v="23.13"/>
  </r>
  <r>
    <n v="2068"/>
    <n v="9"/>
    <x v="78"/>
    <s v="09/30/2068"/>
    <s v="09/30/2068_24:00"/>
    <n v="6156.99"/>
    <n v="2434.48"/>
    <n v="331.89"/>
    <n v="1231.98"/>
    <n v="1105.96"/>
    <n v="0"/>
    <n v="297.36"/>
    <n v="0"/>
    <n v="0"/>
    <n v="0"/>
    <n v="131.91"/>
    <n v="0"/>
    <n v="0"/>
    <n v="4270.8100000000004"/>
    <n v="0"/>
    <n v="0"/>
    <n v="1168.47"/>
    <n v="1161.6500000000001"/>
    <n v="503.64"/>
    <n v="58.03"/>
    <n v="239.07"/>
    <n v="840.54"/>
    <n v="97.19"/>
    <n v="6.93"/>
    <n v="0.22"/>
    <n v="13.33"/>
    <n v="14.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D705A-46AE-45EC-A501-B4CA0A297AB5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H4:AM84" firstHeaderRow="0" firstDataRow="1" firstDataCol="1"/>
  <pivotFields count="26"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axis="axisRow" showAll="0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showAll="0"/>
    <pivotField showAll="0"/>
  </pivotFields>
  <rowFields count="1">
    <field x="23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ETAW" fld="15" baseField="0" baseItem="0"/>
    <dataField name="Sum of ETPR" fld="16" baseField="0" baseItem="0"/>
    <dataField name="Sum of SW" fld="17" baseField="0" baseItem="0"/>
    <dataField name="Sum of GW" fld="18" baseField="0" baseItem="0"/>
    <dataField name="Sum of Chg_Stor" fld="1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F1732-9D48-4C5F-A081-8E21DAF4F377}" name="PivotTable12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I7:AT72" firstHeaderRow="0" firstDataRow="1" firstDataCol="1" rowPageCount="1" colPageCount="1"/>
  <pivotFields count="15">
    <pivotField axis="axisPage" numFmtId="1" showAll="0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axis="axisRow" numFmtId="1" showAll="0">
      <items count="13">
        <item x="3"/>
        <item x="4"/>
        <item x="5"/>
        <item x="6"/>
        <item x="7"/>
        <item x="8"/>
        <item x="9"/>
        <item x="10"/>
        <item x="11"/>
        <item x="0"/>
        <item x="1"/>
        <item x="2"/>
        <item t="default"/>
      </items>
    </pivotField>
    <pivotField numFmtId="1" showAll="0"/>
    <pivotField axis="axisRow" showAll="0">
      <items count="6">
        <item x="1"/>
        <item x="4"/>
        <item x="0"/>
        <item x="3"/>
        <item x="2"/>
        <item t="default"/>
      </items>
    </pivotField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</pivotFields>
  <rowFields count="2">
    <field x="3"/>
    <field x="1"/>
  </rowFields>
  <rowItems count="6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1">
    <pageField fld="0" hier="-1"/>
  </pageFields>
  <dataFields count="11">
    <dataField name="Average of Angel Slough" fld="4" subtotal="average" baseField="0" baseItem="0"/>
    <dataField name="Average of Big Chico Creek" fld="5" subtotal="average" baseField="0" baseItem="0"/>
    <dataField name="Average of Butte Creek" fld="6" subtotal="average" baseField="0" baseItem="0"/>
    <dataField name="Average of Dry Creek" fld="7" subtotal="average" baseField="0" baseItem="0"/>
    <dataField name="Average of Little Chico Creek" fld="8" subtotal="average" baseField="0" baseItem="0"/>
    <dataField name="Average of Little Dry Creek" fld="9" subtotal="average" baseField="0" baseItem="0"/>
    <dataField name="Average of Mud Creek" fld="10" subtotal="average" baseField="0" baseItem="0"/>
    <dataField name="Average of Pine Creek" fld="11" subtotal="average" baseField="0" baseItem="0"/>
    <dataField name="Average of Rock Creek" fld="12" subtotal="average" baseField="0" baseItem="0"/>
    <dataField name="Average of Sac River" fld="13" subtotal="average" baseField="0" baseItem="0"/>
    <dataField name="Average of Singer Creek" fld="14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7AD02-C693-4043-BFDD-BC4A78D8C44D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AB84" firstHeaderRow="0" firstDataRow="1" firstDataCol="1"/>
  <pivotFields count="32">
    <pivotField showAll="0"/>
    <pivotField showAll="0"/>
    <pivotField axis="axisRow" showAll="0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dataFields count="27">
    <dataField name="Sum of GWStor_in" fld="5" baseField="0" baseItem="0"/>
    <dataField name="Sum of GWStor_out" fld="6" baseField="0" baseItem="0"/>
    <dataField name="Sum of Streams_in" fld="7" baseField="0" baseItem="0"/>
    <dataField name="Sum of Streams_out" fld="8" baseField="0" baseItem="0"/>
    <dataField name="Sum of DeepPerc_in" fld="9" baseField="0" baseItem="0"/>
    <dataField name="Sum of DeepPerc_out" fld="10" baseField="0" baseItem="0"/>
    <dataField name="Sum of SpecFlowBC_in" fld="11" baseField="0" baseItem="0"/>
    <dataField name="Sum of SpecFlowBC_out" fld="12" baseField="0" baseItem="0"/>
    <dataField name="Sum of SpecHeadBC_in" fld="13" baseField="0" baseItem="0"/>
    <dataField name="Sum of SpecHeadBC_out" fld="14" baseField="0" baseItem="0"/>
    <dataField name="Sum of DivRecLoss_in" fld="15" baseField="0" baseItem="0"/>
    <dataField name="Sum of DivRecLoss_out" fld="16" baseField="0" baseItem="0"/>
    <dataField name="Sum of PumpbyWell_in" fld="17" baseField="0" baseItem="0"/>
    <dataField name="Sum of PumpbyWell_out" fld="18" baseField="0" baseItem="0"/>
    <dataField name="Sum of RootWU_in" fld="19" baseField="0" baseItem="0"/>
    <dataField name="Sum of RootWU_out" fld="20" baseField="0" baseItem="0"/>
    <dataField name="Sum of Zones8and1_in" fld="21" baseField="0" baseItem="0"/>
    <dataField name="Sum of Zones8and1_out" fld="22" baseField="0" baseItem="0"/>
    <dataField name="Sum of Zones8and3_in" fld="23" baseField="0" baseItem="0"/>
    <dataField name="Sum of Zones8and3_out" fld="24" baseField="0" baseItem="0"/>
    <dataField name="Sum of Zones8and5_in" fld="25" baseField="0" baseItem="0"/>
    <dataField name="Sum of Zones8and5_out" fld="26" baseField="0" baseItem="0"/>
    <dataField name="Sum of Zones8and6_in" fld="27" baseField="0" baseItem="0"/>
    <dataField name="Sum of Zones8and6_out" fld="28" baseField="0" baseItem="0"/>
    <dataField name="Sum of Zones8and7_in" fld="29" baseField="0" baseItem="0"/>
    <dataField name="Sum of Zones8and7_out" fld="30" baseField="0" baseItem="0"/>
    <dataField name="Sum of Discrepancy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CED3-0852-4834-8CDA-1B97C11D8D81}">
  <dimension ref="A4:B102"/>
  <sheetViews>
    <sheetView workbookViewId="0">
      <selection activeCell="B101" sqref="B101:B102"/>
    </sheetView>
  </sheetViews>
  <sheetFormatPr defaultRowHeight="14.4" x14ac:dyDescent="0.3"/>
  <cols>
    <col min="1" max="1" width="5.33203125" customWidth="1"/>
  </cols>
  <sheetData>
    <row r="4" spans="1:2" x14ac:dyDescent="0.3">
      <c r="A4" t="s">
        <v>1510</v>
      </c>
      <c r="B4" t="s">
        <v>1512</v>
      </c>
    </row>
    <row r="5" spans="1:2" x14ac:dyDescent="0.3">
      <c r="A5">
        <v>1971</v>
      </c>
      <c r="B5" t="s">
        <v>880</v>
      </c>
    </row>
    <row r="6" spans="1:2" x14ac:dyDescent="0.3">
      <c r="A6">
        <v>1972</v>
      </c>
      <c r="B6" t="s">
        <v>879</v>
      </c>
    </row>
    <row r="7" spans="1:2" x14ac:dyDescent="0.3">
      <c r="A7">
        <v>1973</v>
      </c>
      <c r="B7" t="s">
        <v>877</v>
      </c>
    </row>
    <row r="8" spans="1:2" x14ac:dyDescent="0.3">
      <c r="A8">
        <v>1974</v>
      </c>
      <c r="B8" t="s">
        <v>880</v>
      </c>
    </row>
    <row r="9" spans="1:2" x14ac:dyDescent="0.3">
      <c r="A9">
        <v>1975</v>
      </c>
      <c r="B9" t="s">
        <v>880</v>
      </c>
    </row>
    <row r="10" spans="1:2" x14ac:dyDescent="0.3">
      <c r="A10">
        <v>1976</v>
      </c>
      <c r="B10" t="s">
        <v>881</v>
      </c>
    </row>
    <row r="11" spans="1:2" x14ac:dyDescent="0.3">
      <c r="A11">
        <v>1977</v>
      </c>
      <c r="B11" t="s">
        <v>881</v>
      </c>
    </row>
    <row r="12" spans="1:2" x14ac:dyDescent="0.3">
      <c r="A12">
        <v>1978</v>
      </c>
      <c r="B12" t="s">
        <v>877</v>
      </c>
    </row>
    <row r="13" spans="1:2" x14ac:dyDescent="0.3">
      <c r="A13">
        <v>1979</v>
      </c>
      <c r="B13" t="s">
        <v>879</v>
      </c>
    </row>
    <row r="14" spans="1:2" x14ac:dyDescent="0.3">
      <c r="A14">
        <v>1980</v>
      </c>
      <c r="B14" t="s">
        <v>877</v>
      </c>
    </row>
    <row r="15" spans="1:2" x14ac:dyDescent="0.3">
      <c r="A15">
        <v>1981</v>
      </c>
      <c r="B15" t="s">
        <v>878</v>
      </c>
    </row>
    <row r="16" spans="1:2" x14ac:dyDescent="0.3">
      <c r="A16">
        <v>1982</v>
      </c>
      <c r="B16" t="s">
        <v>880</v>
      </c>
    </row>
    <row r="17" spans="1:2" x14ac:dyDescent="0.3">
      <c r="A17">
        <v>1983</v>
      </c>
      <c r="B17" t="s">
        <v>880</v>
      </c>
    </row>
    <row r="18" spans="1:2" x14ac:dyDescent="0.3">
      <c r="A18">
        <v>1984</v>
      </c>
      <c r="B18" t="s">
        <v>880</v>
      </c>
    </row>
    <row r="19" spans="1:2" x14ac:dyDescent="0.3">
      <c r="A19">
        <v>1985</v>
      </c>
      <c r="B19" t="s">
        <v>878</v>
      </c>
    </row>
    <row r="20" spans="1:2" x14ac:dyDescent="0.3">
      <c r="A20">
        <v>1986</v>
      </c>
      <c r="B20" t="s">
        <v>880</v>
      </c>
    </row>
    <row r="21" spans="1:2" x14ac:dyDescent="0.3">
      <c r="A21">
        <v>1987</v>
      </c>
      <c r="B21" t="s">
        <v>878</v>
      </c>
    </row>
    <row r="22" spans="1:2" x14ac:dyDescent="0.3">
      <c r="A22">
        <v>1988</v>
      </c>
      <c r="B22" t="s">
        <v>881</v>
      </c>
    </row>
    <row r="23" spans="1:2" x14ac:dyDescent="0.3">
      <c r="A23">
        <v>1989</v>
      </c>
      <c r="B23" t="s">
        <v>878</v>
      </c>
    </row>
    <row r="24" spans="1:2" x14ac:dyDescent="0.3">
      <c r="A24">
        <v>1990</v>
      </c>
      <c r="B24" t="s">
        <v>881</v>
      </c>
    </row>
    <row r="25" spans="1:2" x14ac:dyDescent="0.3">
      <c r="A25">
        <v>1991</v>
      </c>
      <c r="B25" t="s">
        <v>881</v>
      </c>
    </row>
    <row r="26" spans="1:2" x14ac:dyDescent="0.3">
      <c r="A26">
        <v>1992</v>
      </c>
      <c r="B26" t="s">
        <v>881</v>
      </c>
    </row>
    <row r="27" spans="1:2" x14ac:dyDescent="0.3">
      <c r="A27">
        <v>1993</v>
      </c>
      <c r="B27" t="s">
        <v>877</v>
      </c>
    </row>
    <row r="28" spans="1:2" x14ac:dyDescent="0.3">
      <c r="A28">
        <v>1994</v>
      </c>
      <c r="B28" t="s">
        <v>881</v>
      </c>
    </row>
    <row r="29" spans="1:2" x14ac:dyDescent="0.3">
      <c r="A29">
        <v>1995</v>
      </c>
      <c r="B29" t="s">
        <v>880</v>
      </c>
    </row>
    <row r="30" spans="1:2" x14ac:dyDescent="0.3">
      <c r="A30">
        <v>1996</v>
      </c>
      <c r="B30" t="s">
        <v>880</v>
      </c>
    </row>
    <row r="31" spans="1:2" x14ac:dyDescent="0.3">
      <c r="A31">
        <v>1997</v>
      </c>
      <c r="B31" t="s">
        <v>880</v>
      </c>
    </row>
    <row r="32" spans="1:2" x14ac:dyDescent="0.3">
      <c r="A32">
        <v>1998</v>
      </c>
      <c r="B32" t="s">
        <v>880</v>
      </c>
    </row>
    <row r="33" spans="1:2" x14ac:dyDescent="0.3">
      <c r="A33">
        <v>1999</v>
      </c>
      <c r="B33" t="s">
        <v>880</v>
      </c>
    </row>
    <row r="34" spans="1:2" x14ac:dyDescent="0.3">
      <c r="A34">
        <v>2000</v>
      </c>
      <c r="B34" t="s">
        <v>877</v>
      </c>
    </row>
    <row r="35" spans="1:2" x14ac:dyDescent="0.3">
      <c r="A35">
        <v>2001</v>
      </c>
      <c r="B35" t="s">
        <v>878</v>
      </c>
    </row>
    <row r="36" spans="1:2" x14ac:dyDescent="0.3">
      <c r="A36">
        <v>2002</v>
      </c>
      <c r="B36" t="s">
        <v>878</v>
      </c>
    </row>
    <row r="37" spans="1:2" x14ac:dyDescent="0.3">
      <c r="A37">
        <v>2003</v>
      </c>
      <c r="B37" t="s">
        <v>877</v>
      </c>
    </row>
    <row r="38" spans="1:2" x14ac:dyDescent="0.3">
      <c r="A38">
        <v>2004</v>
      </c>
      <c r="B38" t="s">
        <v>879</v>
      </c>
    </row>
    <row r="39" spans="1:2" x14ac:dyDescent="0.3">
      <c r="A39">
        <v>2005</v>
      </c>
      <c r="B39" t="s">
        <v>877</v>
      </c>
    </row>
    <row r="40" spans="1:2" x14ac:dyDescent="0.3">
      <c r="A40">
        <v>2006</v>
      </c>
      <c r="B40" t="s">
        <v>880</v>
      </c>
    </row>
    <row r="41" spans="1:2" x14ac:dyDescent="0.3">
      <c r="A41">
        <v>2007</v>
      </c>
      <c r="B41" t="s">
        <v>878</v>
      </c>
    </row>
    <row r="42" spans="1:2" x14ac:dyDescent="0.3">
      <c r="A42">
        <v>2008</v>
      </c>
      <c r="B42" t="s">
        <v>881</v>
      </c>
    </row>
    <row r="43" spans="1:2" x14ac:dyDescent="0.3">
      <c r="A43">
        <v>2009</v>
      </c>
      <c r="B43" t="s">
        <v>878</v>
      </c>
    </row>
    <row r="44" spans="1:2" x14ac:dyDescent="0.3">
      <c r="A44">
        <v>2010</v>
      </c>
      <c r="B44" t="s">
        <v>879</v>
      </c>
    </row>
    <row r="45" spans="1:2" x14ac:dyDescent="0.3">
      <c r="A45">
        <v>2011</v>
      </c>
      <c r="B45" t="s">
        <v>880</v>
      </c>
    </row>
    <row r="46" spans="1:2" x14ac:dyDescent="0.3">
      <c r="A46">
        <v>2012</v>
      </c>
      <c r="B46" t="s">
        <v>879</v>
      </c>
    </row>
    <row r="47" spans="1:2" x14ac:dyDescent="0.3">
      <c r="A47">
        <v>2013</v>
      </c>
      <c r="B47" t="s">
        <v>878</v>
      </c>
    </row>
    <row r="48" spans="1:2" x14ac:dyDescent="0.3">
      <c r="A48">
        <v>2014</v>
      </c>
      <c r="B48" t="s">
        <v>881</v>
      </c>
    </row>
    <row r="49" spans="1:2" x14ac:dyDescent="0.3">
      <c r="A49">
        <v>2015</v>
      </c>
      <c r="B49" t="s">
        <v>881</v>
      </c>
    </row>
    <row r="50" spans="1:2" x14ac:dyDescent="0.3">
      <c r="A50">
        <v>2016</v>
      </c>
      <c r="B50" t="s">
        <v>879</v>
      </c>
    </row>
    <row r="51" spans="1:2" x14ac:dyDescent="0.3">
      <c r="A51">
        <v>2017</v>
      </c>
      <c r="B51" t="s">
        <v>880</v>
      </c>
    </row>
    <row r="52" spans="1:2" x14ac:dyDescent="0.3">
      <c r="A52">
        <v>2018</v>
      </c>
      <c r="B52" t="s">
        <v>879</v>
      </c>
    </row>
    <row r="53" spans="1:2" x14ac:dyDescent="0.3">
      <c r="A53">
        <v>2019</v>
      </c>
      <c r="B53" t="s">
        <v>880</v>
      </c>
    </row>
    <row r="54" spans="1:2" x14ac:dyDescent="0.3">
      <c r="A54">
        <v>2020</v>
      </c>
      <c r="B54" t="s">
        <v>879</v>
      </c>
    </row>
    <row r="55" spans="1:2" x14ac:dyDescent="0.3">
      <c r="A55">
        <v>2021</v>
      </c>
      <c r="B55" t="s">
        <v>877</v>
      </c>
    </row>
    <row r="56" spans="1:2" x14ac:dyDescent="0.3">
      <c r="A56">
        <v>2022</v>
      </c>
      <c r="B56" t="s">
        <v>880</v>
      </c>
    </row>
    <row r="57" spans="1:2" x14ac:dyDescent="0.3">
      <c r="A57">
        <v>2023</v>
      </c>
      <c r="B57" t="s">
        <v>880</v>
      </c>
    </row>
    <row r="58" spans="1:2" x14ac:dyDescent="0.3">
      <c r="A58">
        <v>2024</v>
      </c>
      <c r="B58" t="s">
        <v>881</v>
      </c>
    </row>
    <row r="59" spans="1:2" x14ac:dyDescent="0.3">
      <c r="A59">
        <v>2025</v>
      </c>
      <c r="B59" t="s">
        <v>881</v>
      </c>
    </row>
    <row r="60" spans="1:2" x14ac:dyDescent="0.3">
      <c r="A60">
        <v>2026</v>
      </c>
      <c r="B60" t="s">
        <v>877</v>
      </c>
    </row>
    <row r="61" spans="1:2" x14ac:dyDescent="0.3">
      <c r="A61">
        <v>2027</v>
      </c>
      <c r="B61" t="s">
        <v>879</v>
      </c>
    </row>
    <row r="62" spans="1:2" x14ac:dyDescent="0.3">
      <c r="A62">
        <v>2028</v>
      </c>
      <c r="B62" t="s">
        <v>877</v>
      </c>
    </row>
    <row r="63" spans="1:2" x14ac:dyDescent="0.3">
      <c r="A63">
        <v>2029</v>
      </c>
      <c r="B63" t="s">
        <v>878</v>
      </c>
    </row>
    <row r="64" spans="1:2" x14ac:dyDescent="0.3">
      <c r="A64">
        <v>2030</v>
      </c>
      <c r="B64" t="s">
        <v>880</v>
      </c>
    </row>
    <row r="65" spans="1:2" x14ac:dyDescent="0.3">
      <c r="A65">
        <v>2031</v>
      </c>
      <c r="B65" t="s">
        <v>880</v>
      </c>
    </row>
    <row r="66" spans="1:2" x14ac:dyDescent="0.3">
      <c r="A66">
        <v>2032</v>
      </c>
      <c r="B66" t="s">
        <v>880</v>
      </c>
    </row>
    <row r="67" spans="1:2" x14ac:dyDescent="0.3">
      <c r="A67">
        <v>2033</v>
      </c>
      <c r="B67" t="s">
        <v>878</v>
      </c>
    </row>
    <row r="68" spans="1:2" x14ac:dyDescent="0.3">
      <c r="A68">
        <v>2034</v>
      </c>
      <c r="B68" t="s">
        <v>880</v>
      </c>
    </row>
    <row r="69" spans="1:2" x14ac:dyDescent="0.3">
      <c r="A69">
        <v>2035</v>
      </c>
      <c r="B69" t="s">
        <v>878</v>
      </c>
    </row>
    <row r="70" spans="1:2" x14ac:dyDescent="0.3">
      <c r="A70">
        <v>2036</v>
      </c>
      <c r="B70" t="s">
        <v>881</v>
      </c>
    </row>
    <row r="71" spans="1:2" x14ac:dyDescent="0.3">
      <c r="A71">
        <v>2037</v>
      </c>
      <c r="B71" t="s">
        <v>878</v>
      </c>
    </row>
    <row r="72" spans="1:2" x14ac:dyDescent="0.3">
      <c r="A72">
        <v>2038</v>
      </c>
      <c r="B72" t="s">
        <v>881</v>
      </c>
    </row>
    <row r="73" spans="1:2" x14ac:dyDescent="0.3">
      <c r="A73">
        <v>2039</v>
      </c>
      <c r="B73" t="s">
        <v>881</v>
      </c>
    </row>
    <row r="74" spans="1:2" x14ac:dyDescent="0.3">
      <c r="A74">
        <v>2040</v>
      </c>
      <c r="B74" t="s">
        <v>881</v>
      </c>
    </row>
    <row r="75" spans="1:2" x14ac:dyDescent="0.3">
      <c r="A75">
        <v>2041</v>
      </c>
      <c r="B75" t="s">
        <v>877</v>
      </c>
    </row>
    <row r="76" spans="1:2" x14ac:dyDescent="0.3">
      <c r="A76">
        <v>2042</v>
      </c>
      <c r="B76" t="s">
        <v>881</v>
      </c>
    </row>
    <row r="77" spans="1:2" x14ac:dyDescent="0.3">
      <c r="A77">
        <v>2043</v>
      </c>
      <c r="B77" t="s">
        <v>880</v>
      </c>
    </row>
    <row r="78" spans="1:2" x14ac:dyDescent="0.3">
      <c r="A78">
        <v>2044</v>
      </c>
      <c r="B78" t="s">
        <v>880</v>
      </c>
    </row>
    <row r="79" spans="1:2" x14ac:dyDescent="0.3">
      <c r="A79">
        <v>2045</v>
      </c>
      <c r="B79" t="s">
        <v>880</v>
      </c>
    </row>
    <row r="80" spans="1:2" x14ac:dyDescent="0.3">
      <c r="A80">
        <v>2046</v>
      </c>
      <c r="B80" t="s">
        <v>880</v>
      </c>
    </row>
    <row r="81" spans="1:2" x14ac:dyDescent="0.3">
      <c r="A81">
        <v>2047</v>
      </c>
      <c r="B81" t="s">
        <v>880</v>
      </c>
    </row>
    <row r="82" spans="1:2" x14ac:dyDescent="0.3">
      <c r="A82">
        <v>2048</v>
      </c>
      <c r="B82" t="s">
        <v>877</v>
      </c>
    </row>
    <row r="83" spans="1:2" x14ac:dyDescent="0.3">
      <c r="A83">
        <v>2049</v>
      </c>
      <c r="B83" t="s">
        <v>878</v>
      </c>
    </row>
    <row r="84" spans="1:2" x14ac:dyDescent="0.3">
      <c r="A84">
        <v>2050</v>
      </c>
      <c r="B84" t="s">
        <v>878</v>
      </c>
    </row>
    <row r="85" spans="1:2" x14ac:dyDescent="0.3">
      <c r="A85">
        <v>2051</v>
      </c>
      <c r="B85" t="s">
        <v>877</v>
      </c>
    </row>
    <row r="86" spans="1:2" x14ac:dyDescent="0.3">
      <c r="A86">
        <v>2052</v>
      </c>
      <c r="B86" t="s">
        <v>879</v>
      </c>
    </row>
    <row r="87" spans="1:2" x14ac:dyDescent="0.3">
      <c r="A87">
        <v>2053</v>
      </c>
      <c r="B87" t="s">
        <v>877</v>
      </c>
    </row>
    <row r="88" spans="1:2" x14ac:dyDescent="0.3">
      <c r="A88">
        <v>2054</v>
      </c>
      <c r="B88" t="s">
        <v>880</v>
      </c>
    </row>
    <row r="89" spans="1:2" x14ac:dyDescent="0.3">
      <c r="A89">
        <v>2055</v>
      </c>
      <c r="B89" t="s">
        <v>878</v>
      </c>
    </row>
    <row r="90" spans="1:2" x14ac:dyDescent="0.3">
      <c r="A90">
        <v>2056</v>
      </c>
      <c r="B90" t="s">
        <v>881</v>
      </c>
    </row>
    <row r="91" spans="1:2" x14ac:dyDescent="0.3">
      <c r="A91">
        <v>2057</v>
      </c>
      <c r="B91" t="s">
        <v>878</v>
      </c>
    </row>
    <row r="92" spans="1:2" x14ac:dyDescent="0.3">
      <c r="A92">
        <v>2058</v>
      </c>
      <c r="B92" t="s">
        <v>879</v>
      </c>
    </row>
    <row r="93" spans="1:2" x14ac:dyDescent="0.3">
      <c r="A93">
        <v>2059</v>
      </c>
      <c r="B93" t="s">
        <v>880</v>
      </c>
    </row>
    <row r="94" spans="1:2" x14ac:dyDescent="0.3">
      <c r="A94">
        <v>2060</v>
      </c>
      <c r="B94" t="s">
        <v>879</v>
      </c>
    </row>
    <row r="95" spans="1:2" x14ac:dyDescent="0.3">
      <c r="A95">
        <v>2061</v>
      </c>
      <c r="B95" t="s">
        <v>878</v>
      </c>
    </row>
    <row r="96" spans="1:2" x14ac:dyDescent="0.3">
      <c r="A96">
        <v>2062</v>
      </c>
      <c r="B96" t="s">
        <v>881</v>
      </c>
    </row>
    <row r="97" spans="1:2" x14ac:dyDescent="0.3">
      <c r="A97">
        <v>2063</v>
      </c>
      <c r="B97" t="s">
        <v>881</v>
      </c>
    </row>
    <row r="98" spans="1:2" x14ac:dyDescent="0.3">
      <c r="A98">
        <v>2064</v>
      </c>
      <c r="B98" t="s">
        <v>879</v>
      </c>
    </row>
    <row r="99" spans="1:2" x14ac:dyDescent="0.3">
      <c r="A99">
        <v>2065</v>
      </c>
      <c r="B99" t="s">
        <v>880</v>
      </c>
    </row>
    <row r="100" spans="1:2" x14ac:dyDescent="0.3">
      <c r="A100">
        <v>2066</v>
      </c>
      <c r="B100" t="s">
        <v>879</v>
      </c>
    </row>
    <row r="101" spans="1:2" x14ac:dyDescent="0.3">
      <c r="A101">
        <v>2067</v>
      </c>
      <c r="B101" t="s">
        <v>879</v>
      </c>
    </row>
    <row r="102" spans="1:2" x14ac:dyDescent="0.3">
      <c r="A102">
        <v>2068</v>
      </c>
      <c r="B102" t="s">
        <v>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63F9-B554-43AF-99F5-BD908DCDC646}">
  <dimension ref="A1:BV952"/>
  <sheetViews>
    <sheetView topLeftCell="AZ76" workbookViewId="0">
      <selection activeCell="AX4" sqref="AX4:BV83"/>
    </sheetView>
  </sheetViews>
  <sheetFormatPr defaultRowHeight="14.4" x14ac:dyDescent="0.3"/>
  <cols>
    <col min="1" max="1" width="15.33203125" bestFit="1" customWidth="1"/>
    <col min="2" max="2" width="10.33203125" customWidth="1"/>
    <col min="3" max="3" width="8.33203125" bestFit="1" customWidth="1"/>
    <col min="4" max="4" width="7.33203125" bestFit="1" customWidth="1"/>
    <col min="5" max="5" width="6.88671875" bestFit="1" customWidth="1"/>
    <col min="6" max="6" width="10.88671875" bestFit="1" customWidth="1"/>
    <col min="7" max="7" width="7.33203125" customWidth="1"/>
    <col min="8" max="8" width="8.33203125" bestFit="1" customWidth="1"/>
    <col min="9" max="9" width="8.33203125" customWidth="1"/>
    <col min="10" max="10" width="6.33203125" bestFit="1" customWidth="1"/>
    <col min="11" max="11" width="11.21875" bestFit="1" customWidth="1"/>
    <col min="12" max="12" width="12.21875" bestFit="1" customWidth="1"/>
    <col min="13" max="13" width="16.21875" bestFit="1" customWidth="1"/>
    <col min="14" max="14" width="9.109375" bestFit="1" customWidth="1"/>
    <col min="15" max="15" width="14.88671875" bestFit="1" customWidth="1"/>
    <col min="16" max="19" width="9.109375" customWidth="1"/>
    <col min="20" max="20" width="8.21875" bestFit="1" customWidth="1"/>
    <col min="21" max="21" width="10.109375" bestFit="1" customWidth="1"/>
    <col min="22" max="22" width="11.33203125" bestFit="1" customWidth="1"/>
    <col min="23" max="23" width="8.88671875" bestFit="1" customWidth="1"/>
    <col min="24" max="24" width="4.77734375" bestFit="1" customWidth="1"/>
    <col min="25" max="26" width="4.77734375" customWidth="1"/>
    <col min="27" max="29" width="7.5546875" bestFit="1" customWidth="1"/>
    <col min="30" max="30" width="9.5546875" bestFit="1" customWidth="1"/>
    <col min="31" max="31" width="7.5546875" bestFit="1" customWidth="1"/>
    <col min="34" max="34" width="12.5546875" bestFit="1" customWidth="1"/>
    <col min="35" max="35" width="12.44140625" bestFit="1" customWidth="1"/>
    <col min="36" max="36" width="11.6640625" bestFit="1" customWidth="1"/>
    <col min="37" max="37" width="10.21875" bestFit="1" customWidth="1"/>
    <col min="38" max="38" width="10.44140625" bestFit="1" customWidth="1"/>
    <col min="39" max="39" width="15.21875" bestFit="1" customWidth="1"/>
  </cols>
  <sheetData>
    <row r="1" spans="1:74" x14ac:dyDescent="0.3">
      <c r="A1" t="s">
        <v>6</v>
      </c>
      <c r="B1" t="s">
        <v>7</v>
      </c>
    </row>
    <row r="2" spans="1:74" x14ac:dyDescent="0.3">
      <c r="A2" t="s">
        <v>16</v>
      </c>
      <c r="B2" t="s">
        <v>58</v>
      </c>
    </row>
    <row r="3" spans="1:74" x14ac:dyDescent="0.3">
      <c r="AI3" t="s">
        <v>115</v>
      </c>
      <c r="AJ3" t="s">
        <v>116</v>
      </c>
      <c r="AK3" t="s">
        <v>117</v>
      </c>
      <c r="AL3" t="s">
        <v>118</v>
      </c>
      <c r="AM3" t="s">
        <v>138</v>
      </c>
    </row>
    <row r="4" spans="1:74" x14ac:dyDescent="0.3">
      <c r="A4" s="121" t="s">
        <v>11</v>
      </c>
      <c r="B4" s="121" t="s">
        <v>12</v>
      </c>
      <c r="C4" s="121" t="s">
        <v>13</v>
      </c>
      <c r="D4" s="121" t="s">
        <v>92</v>
      </c>
      <c r="E4" s="121" t="s">
        <v>93</v>
      </c>
      <c r="F4" s="121" t="s">
        <v>94</v>
      </c>
      <c r="G4" s="121" t="s">
        <v>95</v>
      </c>
      <c r="H4" s="121" t="s">
        <v>14</v>
      </c>
      <c r="I4" s="121" t="s">
        <v>15</v>
      </c>
      <c r="J4" s="121" t="s">
        <v>131</v>
      </c>
      <c r="K4" s="121" t="s">
        <v>96</v>
      </c>
      <c r="L4" s="121" t="s">
        <v>97</v>
      </c>
      <c r="M4" s="121" t="s">
        <v>98</v>
      </c>
      <c r="N4" s="121" t="s">
        <v>57</v>
      </c>
      <c r="O4" s="121" t="s">
        <v>1613</v>
      </c>
      <c r="P4" s="121" t="s">
        <v>110</v>
      </c>
      <c r="Q4" s="121" t="s">
        <v>111</v>
      </c>
      <c r="R4" s="121" t="s">
        <v>112</v>
      </c>
      <c r="S4" s="121" t="s">
        <v>113</v>
      </c>
      <c r="T4" s="121" t="s">
        <v>129</v>
      </c>
      <c r="U4" s="121" t="s">
        <v>132</v>
      </c>
      <c r="V4" s="121" t="s">
        <v>133</v>
      </c>
      <c r="W4" s="121" t="s">
        <v>134</v>
      </c>
      <c r="X4" s="121" t="s">
        <v>17</v>
      </c>
      <c r="Y4" s="121" t="s">
        <v>1</v>
      </c>
      <c r="Z4" s="121" t="s">
        <v>2</v>
      </c>
      <c r="AA4" s="121" t="s">
        <v>1583</v>
      </c>
      <c r="AB4" s="121" t="s">
        <v>1584</v>
      </c>
      <c r="AC4" s="121" t="s">
        <v>1585</v>
      </c>
      <c r="AD4" s="121" t="s">
        <v>1586</v>
      </c>
      <c r="AE4" s="121" t="s">
        <v>1587</v>
      </c>
      <c r="AH4" s="47" t="s">
        <v>114</v>
      </c>
      <c r="AI4" t="s">
        <v>115</v>
      </c>
      <c r="AJ4" t="s">
        <v>116</v>
      </c>
      <c r="AK4" t="s">
        <v>117</v>
      </c>
      <c r="AL4" t="s">
        <v>118</v>
      </c>
      <c r="AM4" t="s">
        <v>138</v>
      </c>
      <c r="AX4" s="162" t="s">
        <v>157</v>
      </c>
      <c r="AY4" s="162" t="s">
        <v>1510</v>
      </c>
      <c r="AZ4" s="162" t="s">
        <v>1666</v>
      </c>
      <c r="BA4" s="162" t="s">
        <v>1667</v>
      </c>
      <c r="BB4" s="162" t="s">
        <v>1668</v>
      </c>
      <c r="BC4" s="162" t="s">
        <v>1669</v>
      </c>
      <c r="BD4" s="162" t="s">
        <v>1670</v>
      </c>
      <c r="BE4" s="162" t="s">
        <v>1671</v>
      </c>
      <c r="BF4" s="162" t="s">
        <v>1672</v>
      </c>
      <c r="BG4" s="162" t="s">
        <v>1673</v>
      </c>
      <c r="BH4" s="162" t="s">
        <v>1674</v>
      </c>
      <c r="BI4" s="162" t="s">
        <v>1675</v>
      </c>
      <c r="BJ4" s="162" t="s">
        <v>1676</v>
      </c>
      <c r="BK4" s="162" t="s">
        <v>1677</v>
      </c>
      <c r="BL4" s="162" t="s">
        <v>1678</v>
      </c>
      <c r="BM4" s="162" t="s">
        <v>1679</v>
      </c>
      <c r="BN4" s="162" t="s">
        <v>1680</v>
      </c>
      <c r="BO4" s="162" t="s">
        <v>1681</v>
      </c>
      <c r="BP4" s="162" t="s">
        <v>1682</v>
      </c>
      <c r="BQ4" s="162" t="s">
        <v>1683</v>
      </c>
      <c r="BR4" s="162" t="s">
        <v>1684</v>
      </c>
      <c r="BS4" s="162" t="s">
        <v>1685</v>
      </c>
      <c r="BT4" s="162" t="s">
        <v>1686</v>
      </c>
      <c r="BU4" s="162" t="s">
        <v>1687</v>
      </c>
      <c r="BV4" s="162" t="s">
        <v>1688</v>
      </c>
    </row>
    <row r="5" spans="1:74" x14ac:dyDescent="0.3">
      <c r="A5" s="122" t="s">
        <v>903</v>
      </c>
      <c r="B5" s="123">
        <v>32812</v>
      </c>
      <c r="C5" s="124">
        <v>13218.3</v>
      </c>
      <c r="D5" s="124">
        <v>2329</v>
      </c>
      <c r="E5" s="124">
        <v>455.1</v>
      </c>
      <c r="F5" s="124">
        <v>134.30000000000001</v>
      </c>
      <c r="G5" s="124">
        <v>3472.9</v>
      </c>
      <c r="H5" s="124">
        <v>4066.5</v>
      </c>
      <c r="I5" s="124">
        <v>1322.8</v>
      </c>
      <c r="J5" s="124">
        <v>360.6</v>
      </c>
      <c r="K5" s="124">
        <v>348</v>
      </c>
      <c r="L5" s="124">
        <v>4.5999999999999996</v>
      </c>
      <c r="M5" s="124">
        <v>286.60000000000002</v>
      </c>
      <c r="N5" s="124">
        <v>193.25</v>
      </c>
      <c r="O5" s="124">
        <v>307.27</v>
      </c>
      <c r="P5" s="124">
        <v>1398.5000000000002</v>
      </c>
      <c r="Q5" s="124">
        <v>1064.8000000000002</v>
      </c>
      <c r="R5" s="124">
        <v>902.2</v>
      </c>
      <c r="S5" s="124">
        <v>639.20000000000005</v>
      </c>
      <c r="T5" s="124">
        <v>2618.3999999999978</v>
      </c>
      <c r="U5" s="124">
        <v>146.31</v>
      </c>
      <c r="V5" s="124">
        <v>3733.26</v>
      </c>
      <c r="W5" s="124">
        <v>902.2</v>
      </c>
      <c r="X5" s="124">
        <v>1990</v>
      </c>
      <c r="Y5" s="124">
        <v>1989</v>
      </c>
      <c r="Z5" s="124">
        <v>10</v>
      </c>
      <c r="AA5" s="124">
        <v>289.60000000000002</v>
      </c>
      <c r="AB5" s="124">
        <v>348</v>
      </c>
      <c r="AC5" s="124">
        <v>1473.4</v>
      </c>
      <c r="AD5" s="124">
        <v>1994.5</v>
      </c>
      <c r="AE5" s="124">
        <v>598.6</v>
      </c>
      <c r="AH5" s="48">
        <v>1990</v>
      </c>
      <c r="AI5" s="1">
        <v>27476.1</v>
      </c>
      <c r="AJ5" s="1">
        <v>18965.900000000001</v>
      </c>
      <c r="AK5" s="1">
        <v>15927.7</v>
      </c>
      <c r="AL5" s="1">
        <v>36233.4</v>
      </c>
      <c r="AM5" s="1">
        <v>-7102.1999999999916</v>
      </c>
      <c r="AX5" s="163">
        <v>8</v>
      </c>
      <c r="AY5" s="163">
        <v>1990</v>
      </c>
      <c r="AZ5" s="163">
        <v>7578.7</v>
      </c>
      <c r="BA5" s="163">
        <v>6054.6999999999989</v>
      </c>
      <c r="BB5" s="163">
        <v>2783.7000000000003</v>
      </c>
      <c r="BC5" s="163">
        <v>2541.2999999999997</v>
      </c>
      <c r="BD5" s="163">
        <v>7852.7000000000007</v>
      </c>
      <c r="BE5" s="163">
        <v>2588.6</v>
      </c>
      <c r="BF5" s="163">
        <v>36503.9</v>
      </c>
      <c r="BG5" s="163">
        <v>19533.400000000001</v>
      </c>
      <c r="BH5" s="163">
        <v>19528.2</v>
      </c>
      <c r="BI5" s="163">
        <v>6379.2000000000007</v>
      </c>
      <c r="BJ5" s="163">
        <v>25487.700000000004</v>
      </c>
      <c r="BK5" s="163">
        <v>22.7</v>
      </c>
      <c r="BL5" s="163">
        <v>2359.6999999999998</v>
      </c>
      <c r="BM5" s="163">
        <v>1888</v>
      </c>
      <c r="BN5" s="163">
        <v>1333.6999999999996</v>
      </c>
      <c r="BO5" s="163">
        <v>1425.1</v>
      </c>
      <c r="BP5" s="163">
        <v>2384.1999999999998</v>
      </c>
      <c r="BQ5" s="163">
        <v>692.7</v>
      </c>
      <c r="BR5" s="163">
        <v>6238.1000000000013</v>
      </c>
      <c r="BS5" s="163">
        <v>3110.4</v>
      </c>
      <c r="BT5" s="163">
        <v>5582.0999999999995</v>
      </c>
      <c r="BU5" s="163">
        <v>508.8</v>
      </c>
      <c r="BV5" s="163">
        <v>3106.7000000000003</v>
      </c>
    </row>
    <row r="6" spans="1:74" x14ac:dyDescent="0.3">
      <c r="A6" s="122" t="s">
        <v>903</v>
      </c>
      <c r="B6" s="123">
        <v>32842</v>
      </c>
      <c r="C6" s="124">
        <v>6527.5</v>
      </c>
      <c r="D6" s="124">
        <v>2130</v>
      </c>
      <c r="E6" s="124">
        <v>432.2</v>
      </c>
      <c r="F6" s="124">
        <v>98.9</v>
      </c>
      <c r="G6" s="124">
        <v>3640.7</v>
      </c>
      <c r="H6" s="124">
        <v>2587.8000000000002</v>
      </c>
      <c r="I6" s="124">
        <v>829.30000000000007</v>
      </c>
      <c r="J6" s="124">
        <v>300.60000000000002</v>
      </c>
      <c r="K6" s="124">
        <v>621.79999999999995</v>
      </c>
      <c r="L6" s="124">
        <v>4.5999999999999996</v>
      </c>
      <c r="M6" s="124">
        <v>264.89999999999998</v>
      </c>
      <c r="N6" s="124">
        <v>153.74</v>
      </c>
      <c r="O6" s="124">
        <v>297.36</v>
      </c>
      <c r="P6" s="124">
        <v>1042.5</v>
      </c>
      <c r="Q6" s="124">
        <v>1186.4999999999998</v>
      </c>
      <c r="R6" s="124">
        <v>877.90000000000009</v>
      </c>
      <c r="S6" s="124">
        <v>891.3</v>
      </c>
      <c r="T6" s="124">
        <v>-1722.7999999999956</v>
      </c>
      <c r="U6" s="124">
        <v>120.71</v>
      </c>
      <c r="V6" s="124">
        <v>3493.04</v>
      </c>
      <c r="W6" s="124">
        <v>877.90000000000009</v>
      </c>
      <c r="X6" s="124">
        <v>1990</v>
      </c>
      <c r="Y6" s="124">
        <v>1989</v>
      </c>
      <c r="Z6" s="124">
        <v>11</v>
      </c>
      <c r="AA6" s="124">
        <v>346.7</v>
      </c>
      <c r="AB6" s="124">
        <v>621.79999999999995</v>
      </c>
      <c r="AC6" s="124">
        <v>1106.8</v>
      </c>
      <c r="AD6" s="124">
        <v>1300.0999999999999</v>
      </c>
      <c r="AE6" s="124">
        <v>180.9</v>
      </c>
      <c r="AH6" s="48">
        <v>1991</v>
      </c>
      <c r="AI6" s="1">
        <v>28250.5</v>
      </c>
      <c r="AJ6" s="1">
        <v>17068.699999999997</v>
      </c>
      <c r="AK6" s="1">
        <v>16125.800000000001</v>
      </c>
      <c r="AL6" s="1">
        <v>38010.699999999997</v>
      </c>
      <c r="AM6" s="1">
        <v>-166.70000000002437</v>
      </c>
      <c r="AX6" s="163">
        <v>8</v>
      </c>
      <c r="AY6" s="163">
        <v>1991</v>
      </c>
      <c r="AZ6" s="163">
        <v>6477.6</v>
      </c>
      <c r="BA6" s="163">
        <v>5091.4000000000005</v>
      </c>
      <c r="BB6" s="163">
        <v>2210.6999999999998</v>
      </c>
      <c r="BC6" s="163">
        <v>1736.5</v>
      </c>
      <c r="BD6" s="163">
        <v>6887.1</v>
      </c>
      <c r="BE6" s="163">
        <v>2102.6</v>
      </c>
      <c r="BF6" s="163">
        <v>36437.300000000003</v>
      </c>
      <c r="BG6" s="163">
        <v>21260.399999999998</v>
      </c>
      <c r="BH6" s="163">
        <v>23889.299999999996</v>
      </c>
      <c r="BI6" s="163">
        <v>7202</v>
      </c>
      <c r="BJ6" s="163">
        <v>27988.400000000001</v>
      </c>
      <c r="BK6" s="163">
        <v>162.60000000000002</v>
      </c>
      <c r="BL6" s="163">
        <v>2404.2999999999997</v>
      </c>
      <c r="BM6" s="163">
        <v>1898.6999999999998</v>
      </c>
      <c r="BN6" s="163">
        <v>1526.6000000000001</v>
      </c>
      <c r="BO6" s="163">
        <v>1296.0000000000002</v>
      </c>
      <c r="BP6" s="163">
        <v>2636.9</v>
      </c>
      <c r="BQ6" s="163">
        <v>612.79999999999995</v>
      </c>
      <c r="BR6" s="163">
        <v>6274.0000000000009</v>
      </c>
      <c r="BS6" s="163">
        <v>3728.6</v>
      </c>
      <c r="BT6" s="163">
        <v>5891.3</v>
      </c>
      <c r="BU6" s="163">
        <v>498.29999999999995</v>
      </c>
      <c r="BV6" s="163">
        <v>3365.4</v>
      </c>
    </row>
    <row r="7" spans="1:74" x14ac:dyDescent="0.3">
      <c r="A7" s="122" t="s">
        <v>903</v>
      </c>
      <c r="B7" s="123">
        <v>32873</v>
      </c>
      <c r="C7" s="124">
        <v>0</v>
      </c>
      <c r="D7" s="124">
        <v>1720.3</v>
      </c>
      <c r="E7" s="124">
        <v>326.7</v>
      </c>
      <c r="F7" s="124">
        <v>82.1</v>
      </c>
      <c r="G7" s="124">
        <v>2812.9</v>
      </c>
      <c r="H7" s="124">
        <v>2034.1000000000001</v>
      </c>
      <c r="I7" s="124">
        <v>0</v>
      </c>
      <c r="J7" s="124">
        <v>284.3</v>
      </c>
      <c r="K7" s="124">
        <v>2440.8000000000002</v>
      </c>
      <c r="L7" s="124">
        <v>2.6</v>
      </c>
      <c r="M7" s="124">
        <v>398.7</v>
      </c>
      <c r="N7" s="124">
        <v>134.97999999999999</v>
      </c>
      <c r="O7" s="124">
        <v>307.27</v>
      </c>
      <c r="P7" s="124">
        <v>874.00000000000011</v>
      </c>
      <c r="Q7" s="124">
        <v>928.19999999999993</v>
      </c>
      <c r="R7" s="124">
        <v>682.8</v>
      </c>
      <c r="S7" s="124">
        <v>2842.1</v>
      </c>
      <c r="T7" s="124">
        <v>-3735.4000000000015</v>
      </c>
      <c r="U7" s="124">
        <v>138.57</v>
      </c>
      <c r="V7" s="124">
        <v>2342.73</v>
      </c>
      <c r="W7" s="124">
        <v>682.8</v>
      </c>
      <c r="X7" s="124">
        <v>1990</v>
      </c>
      <c r="Y7" s="124">
        <v>1989</v>
      </c>
      <c r="Z7" s="124">
        <v>12</v>
      </c>
      <c r="AA7" s="124">
        <v>324.60000000000002</v>
      </c>
      <c r="AB7" s="124">
        <v>2440.8000000000002</v>
      </c>
      <c r="AC7" s="124">
        <v>1255.2</v>
      </c>
      <c r="AD7" s="124">
        <v>710.9</v>
      </c>
      <c r="AE7" s="124">
        <v>68</v>
      </c>
      <c r="AH7" s="48">
        <v>1992</v>
      </c>
      <c r="AI7" s="1">
        <v>30585.600000000002</v>
      </c>
      <c r="AJ7" s="1">
        <v>18262.7</v>
      </c>
      <c r="AK7" s="1">
        <v>16065.2</v>
      </c>
      <c r="AL7" s="1">
        <v>40975.699999999997</v>
      </c>
      <c r="AM7" s="1">
        <v>388.40000000000146</v>
      </c>
      <c r="AX7" s="163">
        <v>8</v>
      </c>
      <c r="AY7" s="163">
        <v>1992</v>
      </c>
      <c r="AZ7" s="163">
        <v>7223.0999999999995</v>
      </c>
      <c r="BA7" s="163">
        <v>5638.9000000000005</v>
      </c>
      <c r="BB7" s="163">
        <v>2404</v>
      </c>
      <c r="BC7" s="163">
        <v>1837.4</v>
      </c>
      <c r="BD7" s="163">
        <v>7925.3</v>
      </c>
      <c r="BE7" s="163">
        <v>2237.7999999999997</v>
      </c>
      <c r="BF7" s="163">
        <v>38951.800000000003</v>
      </c>
      <c r="BG7" s="163">
        <v>22837.100000000002</v>
      </c>
      <c r="BH7" s="163">
        <v>24526.3</v>
      </c>
      <c r="BI7" s="163">
        <v>6786.7</v>
      </c>
      <c r="BJ7" s="163">
        <v>29471.7</v>
      </c>
      <c r="BK7" s="163">
        <v>0</v>
      </c>
      <c r="BL7" s="163">
        <v>2673.4999999999995</v>
      </c>
      <c r="BM7" s="163">
        <v>2109.6000000000004</v>
      </c>
      <c r="BN7" s="163">
        <v>1624.5999999999997</v>
      </c>
      <c r="BO7" s="163">
        <v>1495.8</v>
      </c>
      <c r="BP7" s="163">
        <v>2664.9</v>
      </c>
      <c r="BQ7" s="163">
        <v>570.59999999999991</v>
      </c>
      <c r="BR7" s="163">
        <v>6881.4000000000005</v>
      </c>
      <c r="BS7" s="163">
        <v>4177.3</v>
      </c>
      <c r="BT7" s="163">
        <v>5945.3</v>
      </c>
      <c r="BU7" s="163">
        <v>913.8</v>
      </c>
      <c r="BV7" s="163">
        <v>3534.8</v>
      </c>
    </row>
    <row r="8" spans="1:74" x14ac:dyDescent="0.3">
      <c r="A8" s="122" t="s">
        <v>903</v>
      </c>
      <c r="B8" s="123">
        <v>32904</v>
      </c>
      <c r="C8" s="124">
        <v>30715.800000000003</v>
      </c>
      <c r="D8" s="124">
        <v>2111.1999999999998</v>
      </c>
      <c r="E8" s="124">
        <v>442.4</v>
      </c>
      <c r="F8" s="124">
        <v>90.4</v>
      </c>
      <c r="G8" s="124">
        <v>3560.8</v>
      </c>
      <c r="H8" s="124">
        <v>12724.099999999999</v>
      </c>
      <c r="I8" s="124">
        <v>5793.4</v>
      </c>
      <c r="J8" s="124">
        <v>575.90000000000009</v>
      </c>
      <c r="K8" s="124">
        <v>83.3</v>
      </c>
      <c r="L8" s="124">
        <v>8.8000000000000007</v>
      </c>
      <c r="M8" s="124">
        <v>291.89999999999998</v>
      </c>
      <c r="N8" s="124">
        <v>107.32</v>
      </c>
      <c r="O8" s="124">
        <v>307.27</v>
      </c>
      <c r="P8" s="124">
        <v>835.69999999999993</v>
      </c>
      <c r="Q8" s="124">
        <v>1365.9</v>
      </c>
      <c r="R8" s="124">
        <v>527.59999999999991</v>
      </c>
      <c r="S8" s="124">
        <v>384</v>
      </c>
      <c r="T8" s="124">
        <v>6329</v>
      </c>
      <c r="U8" s="124">
        <v>198.27</v>
      </c>
      <c r="V8" s="124">
        <v>5061.2</v>
      </c>
      <c r="W8" s="124">
        <v>527.59999999999991</v>
      </c>
      <c r="X8" s="124">
        <v>1990</v>
      </c>
      <c r="Y8" s="124">
        <v>1990</v>
      </c>
      <c r="Z8" s="124">
        <v>1</v>
      </c>
      <c r="AA8" s="124">
        <v>55.1</v>
      </c>
      <c r="AB8" s="124">
        <v>83.3</v>
      </c>
      <c r="AC8" s="124">
        <v>4016.3</v>
      </c>
      <c r="AD8" s="124">
        <v>7805.4</v>
      </c>
      <c r="AE8" s="124">
        <v>902.4</v>
      </c>
      <c r="AH8" s="48">
        <v>1993</v>
      </c>
      <c r="AI8" s="1">
        <v>24019.600000000002</v>
      </c>
      <c r="AJ8" s="1">
        <v>22670.799999999999</v>
      </c>
      <c r="AK8" s="1">
        <v>15414.8</v>
      </c>
      <c r="AL8" s="1">
        <v>32410.400000000005</v>
      </c>
      <c r="AM8" s="1">
        <v>574.50000000002547</v>
      </c>
      <c r="AX8" s="163">
        <v>8</v>
      </c>
      <c r="AY8" s="163">
        <v>1993</v>
      </c>
      <c r="AZ8" s="163">
        <v>6803.9999999999991</v>
      </c>
      <c r="BA8" s="163">
        <v>5139.8999999999996</v>
      </c>
      <c r="BB8" s="163">
        <v>2947.4999999999995</v>
      </c>
      <c r="BC8" s="163">
        <v>2491.1000000000004</v>
      </c>
      <c r="BD8" s="163">
        <v>7146.7999999999993</v>
      </c>
      <c r="BE8" s="163">
        <v>2258.9000000000005</v>
      </c>
      <c r="BF8" s="163">
        <v>37263.600000000006</v>
      </c>
      <c r="BG8" s="163">
        <v>16938.199999999997</v>
      </c>
      <c r="BH8" s="163">
        <v>32402.799999999999</v>
      </c>
      <c r="BI8" s="163">
        <v>5740.4</v>
      </c>
      <c r="BJ8" s="163">
        <v>21639.4</v>
      </c>
      <c r="BK8" s="163">
        <v>21.9</v>
      </c>
      <c r="BL8" s="163">
        <v>2623</v>
      </c>
      <c r="BM8" s="163">
        <v>1941.4999999999998</v>
      </c>
      <c r="BN8" s="163">
        <v>1692.3999999999999</v>
      </c>
      <c r="BO8" s="163">
        <v>1490.4</v>
      </c>
      <c r="BP8" s="163">
        <v>2554.5000000000005</v>
      </c>
      <c r="BQ8" s="163">
        <v>668.7</v>
      </c>
      <c r="BR8" s="163">
        <v>7504.7000000000007</v>
      </c>
      <c r="BS8" s="163">
        <v>7269</v>
      </c>
      <c r="BT8" s="163">
        <v>5692.9</v>
      </c>
      <c r="BU8" s="163">
        <v>1069.7</v>
      </c>
      <c r="BV8" s="163">
        <v>3533.7000000000003</v>
      </c>
    </row>
    <row r="9" spans="1:74" x14ac:dyDescent="0.3">
      <c r="A9" s="122" t="s">
        <v>903</v>
      </c>
      <c r="B9" s="123">
        <v>32932</v>
      </c>
      <c r="C9" s="124">
        <v>15247.900000000001</v>
      </c>
      <c r="D9" s="124">
        <v>2880.1</v>
      </c>
      <c r="E9" s="124">
        <v>590.4</v>
      </c>
      <c r="F9" s="124">
        <v>126</v>
      </c>
      <c r="G9" s="124">
        <v>4893.3</v>
      </c>
      <c r="H9" s="124">
        <v>7175.1</v>
      </c>
      <c r="I9" s="124">
        <v>1654.5</v>
      </c>
      <c r="J9" s="124">
        <v>397.5</v>
      </c>
      <c r="K9" s="124">
        <v>1.8</v>
      </c>
      <c r="L9" s="124">
        <v>0.6</v>
      </c>
      <c r="M9" s="124">
        <v>0</v>
      </c>
      <c r="N9" s="124">
        <v>92.44</v>
      </c>
      <c r="O9" s="124">
        <v>277.52999999999997</v>
      </c>
      <c r="P9" s="124">
        <v>875.6</v>
      </c>
      <c r="Q9" s="124">
        <v>2130.6999999999998</v>
      </c>
      <c r="R9" s="124">
        <v>401.4</v>
      </c>
      <c r="S9" s="124">
        <v>2.4</v>
      </c>
      <c r="T9" s="124">
        <v>-2065</v>
      </c>
      <c r="U9" s="124">
        <v>105.72</v>
      </c>
      <c r="V9" s="124">
        <v>4127.96</v>
      </c>
      <c r="W9" s="124">
        <v>401.4</v>
      </c>
      <c r="X9" s="124">
        <v>1990</v>
      </c>
      <c r="Y9" s="124">
        <v>1990</v>
      </c>
      <c r="Z9" s="124">
        <v>2</v>
      </c>
      <c r="AA9" s="124">
        <v>153</v>
      </c>
      <c r="AB9" s="124">
        <v>1.8</v>
      </c>
      <c r="AC9" s="124">
        <v>2050</v>
      </c>
      <c r="AD9" s="124">
        <v>4658.1000000000004</v>
      </c>
      <c r="AE9" s="124">
        <v>467</v>
      </c>
      <c r="AH9" s="48">
        <v>1994</v>
      </c>
      <c r="AI9" s="1">
        <v>30098.100000000002</v>
      </c>
      <c r="AJ9" s="1">
        <v>16813.599999999999</v>
      </c>
      <c r="AK9" s="1">
        <v>10486.100000000002</v>
      </c>
      <c r="AL9" s="1">
        <v>41289.1</v>
      </c>
      <c r="AM9" s="1">
        <v>-1273.3999999999796</v>
      </c>
      <c r="AX9" s="163">
        <v>8</v>
      </c>
      <c r="AY9" s="163">
        <v>1994</v>
      </c>
      <c r="AZ9" s="163">
        <v>8362.6</v>
      </c>
      <c r="BA9" s="163">
        <v>6872.2000000000007</v>
      </c>
      <c r="BB9" s="163">
        <v>3065.5</v>
      </c>
      <c r="BC9" s="163">
        <v>2482.7000000000003</v>
      </c>
      <c r="BD9" s="163">
        <v>8862.9</v>
      </c>
      <c r="BE9" s="163">
        <v>2578.6000000000004</v>
      </c>
      <c r="BF9" s="163">
        <v>36078.1</v>
      </c>
      <c r="BG9" s="163">
        <v>21216.5</v>
      </c>
      <c r="BH9" s="163">
        <v>20004.2</v>
      </c>
      <c r="BI9" s="163">
        <v>6639.2</v>
      </c>
      <c r="BJ9" s="163">
        <v>27937.899999999998</v>
      </c>
      <c r="BK9" s="163">
        <v>0.4</v>
      </c>
      <c r="BL9" s="163">
        <v>2471</v>
      </c>
      <c r="BM9" s="163">
        <v>2009.4</v>
      </c>
      <c r="BN9" s="163">
        <v>1348.1999999999998</v>
      </c>
      <c r="BO9" s="163">
        <v>967</v>
      </c>
      <c r="BP9" s="163">
        <v>2814.9000000000005</v>
      </c>
      <c r="BQ9" s="163">
        <v>432</v>
      </c>
      <c r="BR9" s="163">
        <v>4886.6000000000013</v>
      </c>
      <c r="BS9" s="163">
        <v>2767.5000000000005</v>
      </c>
      <c r="BT9" s="163">
        <v>397.2</v>
      </c>
      <c r="BU9" s="163">
        <v>1673.3999999999999</v>
      </c>
      <c r="BV9" s="163">
        <v>1071.9000000000001</v>
      </c>
    </row>
    <row r="10" spans="1:74" x14ac:dyDescent="0.3">
      <c r="A10" s="122" t="s">
        <v>903</v>
      </c>
      <c r="B10" s="123">
        <v>32963</v>
      </c>
      <c r="C10" s="124">
        <v>9947</v>
      </c>
      <c r="D10" s="124">
        <v>3840.7</v>
      </c>
      <c r="E10" s="124">
        <v>684.7</v>
      </c>
      <c r="F10" s="124">
        <v>264.5</v>
      </c>
      <c r="G10" s="124">
        <v>6489.8</v>
      </c>
      <c r="H10" s="124">
        <v>4376.6000000000004</v>
      </c>
      <c r="I10" s="124">
        <v>901</v>
      </c>
      <c r="J10" s="124">
        <v>181.6</v>
      </c>
      <c r="K10" s="124">
        <v>1906.4</v>
      </c>
      <c r="L10" s="124">
        <v>9.9</v>
      </c>
      <c r="M10" s="124">
        <v>0</v>
      </c>
      <c r="N10" s="124">
        <v>104.84</v>
      </c>
      <c r="O10" s="124">
        <v>307.27</v>
      </c>
      <c r="P10" s="124">
        <v>1115.0999999999999</v>
      </c>
      <c r="Q10" s="124">
        <v>2990.0000000000005</v>
      </c>
      <c r="R10" s="124">
        <v>498.59999999999997</v>
      </c>
      <c r="S10" s="124">
        <v>1916.3000000000002</v>
      </c>
      <c r="T10" s="124">
        <v>-4377</v>
      </c>
      <c r="U10" s="124">
        <v>106.56</v>
      </c>
      <c r="V10" s="124">
        <v>3768.53</v>
      </c>
      <c r="W10" s="124">
        <v>498.59999999999997</v>
      </c>
      <c r="X10" s="124">
        <v>1990</v>
      </c>
      <c r="Y10" s="124">
        <v>1990</v>
      </c>
      <c r="Z10" s="124">
        <v>3</v>
      </c>
      <c r="AA10" s="124">
        <v>205.7</v>
      </c>
      <c r="AB10" s="124">
        <v>1906.4</v>
      </c>
      <c r="AC10" s="124">
        <v>1498.8999999999999</v>
      </c>
      <c r="AD10" s="124">
        <v>2603.1</v>
      </c>
      <c r="AE10" s="124">
        <v>274.60000000000002</v>
      </c>
      <c r="AH10" s="48">
        <v>1995</v>
      </c>
      <c r="AI10" s="1">
        <v>21877.8</v>
      </c>
      <c r="AJ10" s="1">
        <v>21336.000000000004</v>
      </c>
      <c r="AK10" s="1">
        <v>10769.899999999998</v>
      </c>
      <c r="AL10" s="1">
        <v>30888.5</v>
      </c>
      <c r="AM10" s="1">
        <v>390.90000000000327</v>
      </c>
      <c r="AX10" s="163">
        <v>8</v>
      </c>
      <c r="AY10" s="163">
        <v>1995</v>
      </c>
      <c r="AZ10" s="163">
        <v>7345.8</v>
      </c>
      <c r="BA10" s="163">
        <v>5588.9999999999991</v>
      </c>
      <c r="BB10" s="163">
        <v>3880.8</v>
      </c>
      <c r="BC10" s="163">
        <v>3305.2999999999997</v>
      </c>
      <c r="BD10" s="163">
        <v>7722.9999999999991</v>
      </c>
      <c r="BE10" s="163">
        <v>2485.1</v>
      </c>
      <c r="BF10" s="163">
        <v>33287.800000000003</v>
      </c>
      <c r="BG10" s="163">
        <v>14487.300000000001</v>
      </c>
      <c r="BH10" s="163">
        <v>41179.30000000001</v>
      </c>
      <c r="BI10" s="163">
        <v>6665.4000000000005</v>
      </c>
      <c r="BJ10" s="163">
        <v>19087.2</v>
      </c>
      <c r="BK10" s="163">
        <v>9</v>
      </c>
      <c r="BL10" s="163">
        <v>2580.1999999999998</v>
      </c>
      <c r="BM10" s="163">
        <v>1801.5000000000002</v>
      </c>
      <c r="BN10" s="163">
        <v>1670.1999999999998</v>
      </c>
      <c r="BO10" s="163">
        <v>799.2</v>
      </c>
      <c r="BP10" s="163">
        <v>2995.5</v>
      </c>
      <c r="BQ10" s="163">
        <v>544.19999999999993</v>
      </c>
      <c r="BR10" s="163">
        <v>5302.5</v>
      </c>
      <c r="BS10" s="163">
        <v>10296.000000000002</v>
      </c>
      <c r="BT10" s="163">
        <v>0</v>
      </c>
      <c r="BU10" s="163">
        <v>1082.8</v>
      </c>
      <c r="BV10" s="163">
        <v>691.69999999999993</v>
      </c>
    </row>
    <row r="11" spans="1:74" x14ac:dyDescent="0.3">
      <c r="A11" s="122" t="s">
        <v>903</v>
      </c>
      <c r="B11" s="123">
        <v>32993</v>
      </c>
      <c r="C11" s="124">
        <v>1967</v>
      </c>
      <c r="D11" s="124">
        <v>4288.6000000000004</v>
      </c>
      <c r="E11" s="124">
        <v>507.8</v>
      </c>
      <c r="F11" s="124">
        <v>356.8</v>
      </c>
      <c r="G11" s="124">
        <v>3002</v>
      </c>
      <c r="H11" s="124">
        <v>1658.4999999999998</v>
      </c>
      <c r="I11" s="124">
        <v>106.1</v>
      </c>
      <c r="J11" s="124">
        <v>286.60000000000002</v>
      </c>
      <c r="K11" s="124">
        <v>4774</v>
      </c>
      <c r="L11" s="124">
        <v>0.1</v>
      </c>
      <c r="M11" s="124">
        <v>0</v>
      </c>
      <c r="N11" s="124">
        <v>260.64</v>
      </c>
      <c r="O11" s="124">
        <v>297.36</v>
      </c>
      <c r="P11" s="124">
        <v>2248.3000000000002</v>
      </c>
      <c r="Q11" s="124">
        <v>2397.1</v>
      </c>
      <c r="R11" s="124">
        <v>1269.8</v>
      </c>
      <c r="S11" s="124">
        <v>4774.1000000000004</v>
      </c>
      <c r="T11" s="124">
        <v>-2195.8000000000011</v>
      </c>
      <c r="U11" s="124">
        <v>141.51</v>
      </c>
      <c r="V11" s="124">
        <v>2881.97</v>
      </c>
      <c r="W11" s="124">
        <v>1269.8</v>
      </c>
      <c r="X11" s="124">
        <v>1990</v>
      </c>
      <c r="Y11" s="124">
        <v>1990</v>
      </c>
      <c r="Z11" s="124">
        <v>4</v>
      </c>
      <c r="AA11" s="124">
        <v>829.59999999999991</v>
      </c>
      <c r="AB11" s="124">
        <v>4774</v>
      </c>
      <c r="AC11" s="124">
        <v>1509.3</v>
      </c>
      <c r="AD11" s="124">
        <v>105.69999999999999</v>
      </c>
      <c r="AE11" s="124">
        <v>43.5</v>
      </c>
      <c r="AH11" s="48">
        <v>1996</v>
      </c>
      <c r="AI11" s="1">
        <v>28619.7</v>
      </c>
      <c r="AJ11" s="1">
        <v>19524.599999999999</v>
      </c>
      <c r="AK11" s="1">
        <v>11340.7</v>
      </c>
      <c r="AL11" s="1">
        <v>40575.9</v>
      </c>
      <c r="AM11" s="1">
        <v>1039.099999999984</v>
      </c>
      <c r="AX11" s="163">
        <v>8</v>
      </c>
      <c r="AY11" s="163">
        <v>1996</v>
      </c>
      <c r="AZ11" s="163">
        <v>9463.8000000000011</v>
      </c>
      <c r="BA11" s="163">
        <v>7557.4</v>
      </c>
      <c r="BB11" s="163">
        <v>4004.8999999999996</v>
      </c>
      <c r="BC11" s="163">
        <v>3335.2000000000003</v>
      </c>
      <c r="BD11" s="163">
        <v>10455</v>
      </c>
      <c r="BE11" s="163">
        <v>3116.4000000000005</v>
      </c>
      <c r="BF11" s="163">
        <v>35491.599999999999</v>
      </c>
      <c r="BG11" s="163">
        <v>18871.2</v>
      </c>
      <c r="BH11" s="163">
        <v>27514.400000000001</v>
      </c>
      <c r="BI11" s="163">
        <v>7120.0999999999995</v>
      </c>
      <c r="BJ11" s="163">
        <v>25989.000000000004</v>
      </c>
      <c r="BK11" s="163">
        <v>253.39999999999998</v>
      </c>
      <c r="BL11" s="163">
        <v>3188.5</v>
      </c>
      <c r="BM11" s="163">
        <v>2191.1000000000004</v>
      </c>
      <c r="BN11" s="163">
        <v>1666</v>
      </c>
      <c r="BO11" s="163">
        <v>885.40000000000009</v>
      </c>
      <c r="BP11" s="163">
        <v>3330.9</v>
      </c>
      <c r="BQ11" s="163">
        <v>478.4</v>
      </c>
      <c r="BR11" s="163">
        <v>4939.8</v>
      </c>
      <c r="BS11" s="163">
        <v>5469.2</v>
      </c>
      <c r="BT11" s="163">
        <v>0</v>
      </c>
      <c r="BU11" s="163">
        <v>801</v>
      </c>
      <c r="BV11" s="163">
        <v>434.3</v>
      </c>
    </row>
    <row r="12" spans="1:74" x14ac:dyDescent="0.3">
      <c r="A12" s="122" t="s">
        <v>903</v>
      </c>
      <c r="B12" s="123">
        <v>33024</v>
      </c>
      <c r="C12" s="124">
        <v>17555</v>
      </c>
      <c r="D12" s="124">
        <v>4859.5</v>
      </c>
      <c r="E12" s="124">
        <v>513.79999999999995</v>
      </c>
      <c r="F12" s="124">
        <v>149.5</v>
      </c>
      <c r="G12" s="124">
        <v>1914.4</v>
      </c>
      <c r="H12" s="124">
        <v>3191.8999999999996</v>
      </c>
      <c r="I12" s="124">
        <v>1989.0000000000002</v>
      </c>
      <c r="J12" s="124">
        <v>539.5</v>
      </c>
      <c r="K12" s="124">
        <v>4439.3999999999996</v>
      </c>
      <c r="L12" s="124">
        <v>23.8</v>
      </c>
      <c r="M12" s="124">
        <v>0</v>
      </c>
      <c r="N12" s="124">
        <v>316.52</v>
      </c>
      <c r="O12" s="124">
        <v>307.27</v>
      </c>
      <c r="P12" s="124">
        <v>3103.0999999999995</v>
      </c>
      <c r="Q12" s="124">
        <v>1905.8000000000002</v>
      </c>
      <c r="R12" s="124">
        <v>1701</v>
      </c>
      <c r="S12" s="124">
        <v>4463.2</v>
      </c>
      <c r="T12" s="124">
        <v>10561.500000000005</v>
      </c>
      <c r="U12" s="124">
        <v>164.71</v>
      </c>
      <c r="V12" s="124">
        <v>3727.88</v>
      </c>
      <c r="W12" s="124">
        <v>1701</v>
      </c>
      <c r="X12" s="124">
        <v>1990</v>
      </c>
      <c r="Y12" s="124">
        <v>1990</v>
      </c>
      <c r="Z12" s="124">
        <v>5</v>
      </c>
      <c r="AA12" s="124">
        <v>1146.0999999999999</v>
      </c>
      <c r="AB12" s="124">
        <v>4439.3999999999996</v>
      </c>
      <c r="AC12" s="124">
        <v>2222.1999999999998</v>
      </c>
      <c r="AD12" s="124">
        <v>695.2</v>
      </c>
      <c r="AE12" s="124">
        <v>274.5</v>
      </c>
      <c r="AH12" s="48">
        <v>1997</v>
      </c>
      <c r="AI12" s="1">
        <v>34539.4</v>
      </c>
      <c r="AJ12" s="1">
        <v>15539.400000000001</v>
      </c>
      <c r="AK12" s="1">
        <v>11683.3</v>
      </c>
      <c r="AL12" s="1">
        <v>44959</v>
      </c>
      <c r="AM12" s="1">
        <v>-368.99999999999818</v>
      </c>
      <c r="AX12" s="163">
        <v>8</v>
      </c>
      <c r="AY12" s="163">
        <v>1997</v>
      </c>
      <c r="AZ12" s="163">
        <v>10567.500000000002</v>
      </c>
      <c r="BA12" s="163">
        <v>8970</v>
      </c>
      <c r="BB12" s="163">
        <v>4089</v>
      </c>
      <c r="BC12" s="163">
        <v>3355.6000000000004</v>
      </c>
      <c r="BD12" s="163">
        <v>11489.8</v>
      </c>
      <c r="BE12" s="163">
        <v>3115.7000000000003</v>
      </c>
      <c r="BF12" s="163">
        <v>36729.5</v>
      </c>
      <c r="BG12" s="163">
        <v>23203.7</v>
      </c>
      <c r="BH12" s="163">
        <v>28800</v>
      </c>
      <c r="BI12" s="163">
        <v>7465.9</v>
      </c>
      <c r="BJ12" s="163">
        <v>29040.9</v>
      </c>
      <c r="BK12" s="163">
        <v>1.2</v>
      </c>
      <c r="BL12" s="163">
        <v>2782.2000000000003</v>
      </c>
      <c r="BM12" s="163">
        <v>2365.7000000000003</v>
      </c>
      <c r="BN12" s="163">
        <v>1532.8000000000004</v>
      </c>
      <c r="BO12" s="163">
        <v>861.8</v>
      </c>
      <c r="BP12" s="163">
        <v>3468.6999999999994</v>
      </c>
      <c r="BQ12" s="163">
        <v>555.5</v>
      </c>
      <c r="BR12" s="163">
        <v>4545.6000000000004</v>
      </c>
      <c r="BS12" s="163">
        <v>5773.7999999999993</v>
      </c>
      <c r="BT12" s="163">
        <v>0</v>
      </c>
      <c r="BU12" s="163">
        <v>959.59999999999991</v>
      </c>
      <c r="BV12" s="163">
        <v>542.5</v>
      </c>
    </row>
    <row r="13" spans="1:74" x14ac:dyDescent="0.3">
      <c r="A13" s="122" t="s">
        <v>903</v>
      </c>
      <c r="B13" s="123">
        <v>33054</v>
      </c>
      <c r="C13" s="124">
        <v>1.7</v>
      </c>
      <c r="D13" s="124">
        <v>6637.2</v>
      </c>
      <c r="E13" s="124">
        <v>852</v>
      </c>
      <c r="F13" s="124">
        <v>269.89999999999998</v>
      </c>
      <c r="G13" s="124">
        <v>4777.2</v>
      </c>
      <c r="H13" s="124">
        <v>3104</v>
      </c>
      <c r="I13" s="124">
        <v>0</v>
      </c>
      <c r="J13" s="124">
        <v>955</v>
      </c>
      <c r="K13" s="124">
        <v>5826.5</v>
      </c>
      <c r="L13" s="124">
        <v>19.2</v>
      </c>
      <c r="M13" s="124">
        <v>393.3</v>
      </c>
      <c r="N13" s="124">
        <v>338.82</v>
      </c>
      <c r="O13" s="124">
        <v>297.36</v>
      </c>
      <c r="P13" s="124">
        <v>4094.2999999999997</v>
      </c>
      <c r="Q13" s="124">
        <v>2812.7</v>
      </c>
      <c r="R13" s="124">
        <v>1923.6</v>
      </c>
      <c r="S13" s="124">
        <v>6239</v>
      </c>
      <c r="T13" s="124">
        <v>-8430.6999999999989</v>
      </c>
      <c r="U13" s="124">
        <v>84.11</v>
      </c>
      <c r="V13" s="124">
        <v>3442.12</v>
      </c>
      <c r="W13" s="124">
        <v>1923.6</v>
      </c>
      <c r="X13" s="124">
        <v>1990</v>
      </c>
      <c r="Y13" s="124">
        <v>1990</v>
      </c>
      <c r="Z13" s="124">
        <v>6</v>
      </c>
      <c r="AA13" s="124">
        <v>1214.5999999999999</v>
      </c>
      <c r="AB13" s="124">
        <v>5826.5</v>
      </c>
      <c r="AC13" s="124">
        <v>1907.1</v>
      </c>
      <c r="AD13" s="124">
        <v>1029</v>
      </c>
      <c r="AE13" s="124">
        <v>167.9</v>
      </c>
      <c r="AH13" s="48">
        <v>1998</v>
      </c>
      <c r="AI13" s="1">
        <v>21407.9</v>
      </c>
      <c r="AJ13" s="1">
        <v>21242.899999999998</v>
      </c>
      <c r="AK13" s="1">
        <v>8364.6</v>
      </c>
      <c r="AL13" s="1">
        <v>32731.500000000004</v>
      </c>
      <c r="AM13" s="1">
        <v>1014.3000000000211</v>
      </c>
      <c r="AX13" s="163">
        <v>8</v>
      </c>
      <c r="AY13" s="163">
        <v>1998</v>
      </c>
      <c r="AZ13" s="163">
        <v>8532.4</v>
      </c>
      <c r="BA13" s="163">
        <v>6397.3</v>
      </c>
      <c r="BB13" s="163">
        <v>4703.1000000000004</v>
      </c>
      <c r="BC13" s="163">
        <v>2639.1</v>
      </c>
      <c r="BD13" s="163">
        <v>10162.699999999999</v>
      </c>
      <c r="BE13" s="163">
        <v>2949.7</v>
      </c>
      <c r="BF13" s="163">
        <v>30903.3</v>
      </c>
      <c r="BG13" s="163">
        <v>12961.5</v>
      </c>
      <c r="BH13" s="163">
        <v>37596.400000000001</v>
      </c>
      <c r="BI13" s="163">
        <v>4988.4000000000005</v>
      </c>
      <c r="BJ13" s="163">
        <v>17954.699999999997</v>
      </c>
      <c r="BK13" s="163">
        <v>0.4</v>
      </c>
      <c r="BL13" s="163">
        <v>3214.1</v>
      </c>
      <c r="BM13" s="163">
        <v>2049.1</v>
      </c>
      <c r="BN13" s="163">
        <v>2019.3999999999999</v>
      </c>
      <c r="BO13" s="163">
        <v>737.1</v>
      </c>
      <c r="BP13" s="163">
        <v>3624.3</v>
      </c>
      <c r="BQ13" s="163">
        <v>501.9</v>
      </c>
      <c r="BR13" s="163">
        <v>5980</v>
      </c>
      <c r="BS13" s="163">
        <v>11820.699999999999</v>
      </c>
      <c r="BT13" s="163">
        <v>0</v>
      </c>
      <c r="BU13" s="163">
        <v>989.79999999999984</v>
      </c>
      <c r="BV13" s="163">
        <v>559.50000000000011</v>
      </c>
    </row>
    <row r="14" spans="1:74" x14ac:dyDescent="0.3">
      <c r="A14" s="122" t="s">
        <v>903</v>
      </c>
      <c r="B14" s="123">
        <v>33085</v>
      </c>
      <c r="C14" s="124">
        <v>0</v>
      </c>
      <c r="D14" s="124">
        <v>5742.3</v>
      </c>
      <c r="E14" s="124">
        <v>525.29999999999995</v>
      </c>
      <c r="F14" s="124">
        <v>339.1</v>
      </c>
      <c r="G14" s="124">
        <v>1372.7</v>
      </c>
      <c r="H14" s="124">
        <v>1997</v>
      </c>
      <c r="I14" s="124">
        <v>0</v>
      </c>
      <c r="J14" s="124">
        <v>950.3</v>
      </c>
      <c r="K14" s="124">
        <v>6261.9</v>
      </c>
      <c r="L14" s="124">
        <v>130.6</v>
      </c>
      <c r="M14" s="124">
        <v>312.89999999999998</v>
      </c>
      <c r="N14" s="124">
        <v>425.73</v>
      </c>
      <c r="O14" s="124">
        <v>307.27</v>
      </c>
      <c r="P14" s="124">
        <v>4821</v>
      </c>
      <c r="Q14" s="124">
        <v>1260.3000000000002</v>
      </c>
      <c r="R14" s="124">
        <v>2458.1000000000004</v>
      </c>
      <c r="S14" s="124">
        <v>6705.4</v>
      </c>
      <c r="T14" s="124">
        <v>-1763.0999999999985</v>
      </c>
      <c r="U14" s="124">
        <v>165.84</v>
      </c>
      <c r="V14" s="124">
        <v>2416.8200000000002</v>
      </c>
      <c r="W14" s="124">
        <v>2458.1000000000004</v>
      </c>
      <c r="X14" s="124">
        <v>1990</v>
      </c>
      <c r="Y14" s="124">
        <v>1990</v>
      </c>
      <c r="Z14" s="124">
        <v>7</v>
      </c>
      <c r="AA14" s="124">
        <v>1558.8000000000002</v>
      </c>
      <c r="AB14" s="124">
        <v>6261.9</v>
      </c>
      <c r="AC14" s="124">
        <v>1873.7</v>
      </c>
      <c r="AD14" s="124">
        <v>98.3</v>
      </c>
      <c r="AE14" s="124">
        <v>25</v>
      </c>
      <c r="AH14" s="48">
        <v>1999</v>
      </c>
      <c r="AI14" s="1">
        <v>31959.599999999999</v>
      </c>
      <c r="AJ14" s="1">
        <v>15546.7</v>
      </c>
      <c r="AK14" s="1">
        <v>9649.7000000000007</v>
      </c>
      <c r="AL14" s="1">
        <v>44771.499999999993</v>
      </c>
      <c r="AM14" s="1">
        <v>-2513.4000000000142</v>
      </c>
      <c r="AX14" s="163">
        <v>8</v>
      </c>
      <c r="AY14" s="163">
        <v>1999</v>
      </c>
      <c r="AZ14" s="163">
        <v>10030.200000000001</v>
      </c>
      <c r="BA14" s="163">
        <v>8353.2999999999993</v>
      </c>
      <c r="BB14" s="163">
        <v>4576.1000000000004</v>
      </c>
      <c r="BC14" s="163">
        <v>2901.8999999999996</v>
      </c>
      <c r="BD14" s="163">
        <v>12301.400000000001</v>
      </c>
      <c r="BE14" s="163">
        <v>3336</v>
      </c>
      <c r="BF14" s="163">
        <v>33868.800000000003</v>
      </c>
      <c r="BG14" s="163">
        <v>20752.7</v>
      </c>
      <c r="BH14" s="163">
        <v>21487.599999999999</v>
      </c>
      <c r="BI14" s="163">
        <v>5770.9</v>
      </c>
      <c r="BJ14" s="163">
        <v>26854.899999999998</v>
      </c>
      <c r="BK14" s="163">
        <v>1.3</v>
      </c>
      <c r="BL14" s="163">
        <v>3607.3999999999996</v>
      </c>
      <c r="BM14" s="163">
        <v>2853.6</v>
      </c>
      <c r="BN14" s="163">
        <v>2215.1</v>
      </c>
      <c r="BO14" s="163">
        <v>976.9</v>
      </c>
      <c r="BP14" s="163">
        <v>4592.3</v>
      </c>
      <c r="BQ14" s="163">
        <v>617.70000000000005</v>
      </c>
      <c r="BR14" s="163">
        <v>4718.3000000000011</v>
      </c>
      <c r="BS14" s="163">
        <v>5689.6</v>
      </c>
      <c r="BT14" s="163">
        <v>0</v>
      </c>
      <c r="BU14" s="163">
        <v>1022.8999999999997</v>
      </c>
      <c r="BV14" s="163">
        <v>578.1</v>
      </c>
    </row>
    <row r="15" spans="1:74" x14ac:dyDescent="0.3">
      <c r="A15" s="122" t="s">
        <v>903</v>
      </c>
      <c r="B15" s="123">
        <v>33116</v>
      </c>
      <c r="C15" s="124">
        <v>144.80000000000001</v>
      </c>
      <c r="D15" s="124">
        <v>4469.1000000000004</v>
      </c>
      <c r="E15" s="124">
        <v>508.1</v>
      </c>
      <c r="F15" s="124">
        <v>264.2</v>
      </c>
      <c r="G15" s="124">
        <v>670.2</v>
      </c>
      <c r="H15" s="124">
        <v>2087.2999999999997</v>
      </c>
      <c r="I15" s="124">
        <v>11.700000000000001</v>
      </c>
      <c r="J15" s="124">
        <v>1054.5999999999999</v>
      </c>
      <c r="K15" s="124">
        <v>4076.5</v>
      </c>
      <c r="L15" s="124">
        <v>172</v>
      </c>
      <c r="M15" s="124">
        <v>0</v>
      </c>
      <c r="N15" s="124">
        <v>439.77</v>
      </c>
      <c r="O15" s="124">
        <v>307.27</v>
      </c>
      <c r="P15" s="124">
        <v>4135.3</v>
      </c>
      <c r="Q15" s="124">
        <v>597.9</v>
      </c>
      <c r="R15" s="124">
        <v>2550.4</v>
      </c>
      <c r="S15" s="124">
        <v>4248.5</v>
      </c>
      <c r="T15" s="124">
        <v>-2121.2999999999993</v>
      </c>
      <c r="U15" s="124">
        <v>214.24</v>
      </c>
      <c r="V15" s="124">
        <v>2605.34</v>
      </c>
      <c r="W15" s="124">
        <v>2550.4</v>
      </c>
      <c r="X15" s="124">
        <v>1990</v>
      </c>
      <c r="Y15" s="124">
        <v>1990</v>
      </c>
      <c r="Z15" s="124">
        <v>8</v>
      </c>
      <c r="AA15" s="124">
        <v>1741.8000000000002</v>
      </c>
      <c r="AB15" s="124">
        <v>4076.5</v>
      </c>
      <c r="AC15" s="124">
        <v>2010.7</v>
      </c>
      <c r="AD15" s="124">
        <v>33.5</v>
      </c>
      <c r="AE15" s="124">
        <v>43.1</v>
      </c>
      <c r="AH15" s="48">
        <v>2000</v>
      </c>
      <c r="AI15" s="1">
        <v>34327.799999999996</v>
      </c>
      <c r="AJ15" s="1">
        <v>15276.1</v>
      </c>
      <c r="AK15" s="1">
        <v>12904.400000000001</v>
      </c>
      <c r="AL15" s="1">
        <v>49730.799999999996</v>
      </c>
      <c r="AM15" s="1">
        <v>768.79999999999563</v>
      </c>
      <c r="AX15" s="163">
        <v>8</v>
      </c>
      <c r="AY15" s="163">
        <v>2000</v>
      </c>
      <c r="AZ15" s="163">
        <v>10386.199999999999</v>
      </c>
      <c r="BA15" s="163">
        <v>8753.6999999999989</v>
      </c>
      <c r="BB15" s="163">
        <v>4502.0000000000009</v>
      </c>
      <c r="BC15" s="163">
        <v>2368.1</v>
      </c>
      <c r="BD15" s="163">
        <v>13471.6</v>
      </c>
      <c r="BE15" s="163">
        <v>3450.7</v>
      </c>
      <c r="BF15" s="163">
        <v>34879.699999999997</v>
      </c>
      <c r="BG15" s="163">
        <v>22265.499999999996</v>
      </c>
      <c r="BH15" s="163">
        <v>25638.499999999996</v>
      </c>
      <c r="BI15" s="163">
        <v>4520</v>
      </c>
      <c r="BJ15" s="163">
        <v>30594.5</v>
      </c>
      <c r="BK15" s="163">
        <v>5.0999999999999996</v>
      </c>
      <c r="BL15" s="163">
        <v>4337.6000000000004</v>
      </c>
      <c r="BM15" s="163">
        <v>3308.6</v>
      </c>
      <c r="BN15" s="163">
        <v>2287.5</v>
      </c>
      <c r="BO15" s="163">
        <v>836.5</v>
      </c>
      <c r="BP15" s="163">
        <v>5460.8</v>
      </c>
      <c r="BQ15" s="163">
        <v>676.7</v>
      </c>
      <c r="BR15" s="163">
        <v>6950.4</v>
      </c>
      <c r="BS15" s="163">
        <v>6819.5999999999995</v>
      </c>
      <c r="BT15" s="163">
        <v>5179.8</v>
      </c>
      <c r="BU15" s="163">
        <v>203.9</v>
      </c>
      <c r="BV15" s="163">
        <v>2766.0999999999995</v>
      </c>
    </row>
    <row r="16" spans="1:74" x14ac:dyDescent="0.3">
      <c r="A16" s="122" t="s">
        <v>903</v>
      </c>
      <c r="B16" s="123">
        <v>33146</v>
      </c>
      <c r="C16" s="124">
        <v>768.5</v>
      </c>
      <c r="D16" s="124">
        <v>3074.6000000000004</v>
      </c>
      <c r="E16" s="124">
        <v>399.6</v>
      </c>
      <c r="F16" s="124">
        <v>184</v>
      </c>
      <c r="G16" s="124">
        <v>422.9</v>
      </c>
      <c r="H16" s="124">
        <v>1578.9</v>
      </c>
      <c r="I16" s="124">
        <v>46.6</v>
      </c>
      <c r="J16" s="124">
        <v>524.20000000000005</v>
      </c>
      <c r="K16" s="124">
        <v>2560</v>
      </c>
      <c r="L16" s="124">
        <v>132</v>
      </c>
      <c r="M16" s="124">
        <v>435.9</v>
      </c>
      <c r="N16" s="124">
        <v>400.31</v>
      </c>
      <c r="O16" s="124">
        <v>297.36</v>
      </c>
      <c r="P16" s="124">
        <v>2932.7000000000003</v>
      </c>
      <c r="Q16" s="124">
        <v>326</v>
      </c>
      <c r="R16" s="124">
        <v>2134.3000000000002</v>
      </c>
      <c r="S16" s="124">
        <v>3127.9</v>
      </c>
      <c r="T16" s="124">
        <v>-200</v>
      </c>
      <c r="U16" s="124">
        <v>96.98</v>
      </c>
      <c r="V16" s="124">
        <v>2702.5</v>
      </c>
      <c r="W16" s="124">
        <v>2134.3000000000002</v>
      </c>
      <c r="X16" s="124">
        <v>1990</v>
      </c>
      <c r="Y16" s="124">
        <v>1990</v>
      </c>
      <c r="Z16" s="124">
        <v>9</v>
      </c>
      <c r="AA16" s="124">
        <v>1054.9000000000001</v>
      </c>
      <c r="AB16" s="124">
        <v>2560</v>
      </c>
      <c r="AC16" s="124">
        <v>1388.3</v>
      </c>
      <c r="AD16" s="124">
        <v>125.69999999999999</v>
      </c>
      <c r="AE16" s="124">
        <v>64.900000000000006</v>
      </c>
      <c r="AH16" s="48">
        <v>2001</v>
      </c>
      <c r="AI16" s="1">
        <v>34991.599999999999</v>
      </c>
      <c r="AJ16" s="1">
        <v>15024.500000000002</v>
      </c>
      <c r="AK16" s="1">
        <v>13239.8</v>
      </c>
      <c r="AL16" s="1">
        <v>47980.299999999996</v>
      </c>
      <c r="AM16" s="1">
        <v>18.100000000004002</v>
      </c>
      <c r="AX16" s="163">
        <v>8</v>
      </c>
      <c r="AY16" s="163">
        <v>2001</v>
      </c>
      <c r="AZ16" s="163">
        <v>9017.7000000000007</v>
      </c>
      <c r="BA16" s="163">
        <v>7667.5000000000009</v>
      </c>
      <c r="BB16" s="163">
        <v>4022.8</v>
      </c>
      <c r="BC16" s="163">
        <v>2199.1</v>
      </c>
      <c r="BD16" s="163">
        <v>11819.4</v>
      </c>
      <c r="BE16" s="163">
        <v>3134</v>
      </c>
      <c r="BF16" s="163">
        <v>36359.700000000004</v>
      </c>
      <c r="BG16" s="163">
        <v>23664.600000000002</v>
      </c>
      <c r="BH16" s="163">
        <v>19358.8</v>
      </c>
      <c r="BI16" s="163">
        <v>4720.7000000000007</v>
      </c>
      <c r="BJ16" s="163">
        <v>30080.5</v>
      </c>
      <c r="BK16" s="163">
        <v>0</v>
      </c>
      <c r="BL16" s="163">
        <v>4639.2</v>
      </c>
      <c r="BM16" s="163">
        <v>3659.4999999999995</v>
      </c>
      <c r="BN16" s="163">
        <v>2699.8</v>
      </c>
      <c r="BO16" s="163">
        <v>1136.2</v>
      </c>
      <c r="BP16" s="163">
        <v>5960.9</v>
      </c>
      <c r="BQ16" s="163">
        <v>827</v>
      </c>
      <c r="BR16" s="163">
        <v>7097.8</v>
      </c>
      <c r="BS16" s="163">
        <v>4861.5999999999995</v>
      </c>
      <c r="BT16" s="163">
        <v>5183.8</v>
      </c>
      <c r="BU16" s="163">
        <v>119.49999999999999</v>
      </c>
      <c r="BV16" s="163">
        <v>2720</v>
      </c>
    </row>
    <row r="17" spans="1:74" x14ac:dyDescent="0.3">
      <c r="A17" s="122" t="s">
        <v>903</v>
      </c>
      <c r="B17" s="123">
        <v>33177</v>
      </c>
      <c r="C17" s="124">
        <v>5271.5</v>
      </c>
      <c r="D17" s="124">
        <v>2429.9</v>
      </c>
      <c r="E17" s="124">
        <v>505.5</v>
      </c>
      <c r="F17" s="124">
        <v>180.9</v>
      </c>
      <c r="G17" s="124">
        <v>869.5</v>
      </c>
      <c r="H17" s="124">
        <v>1603.6999999999996</v>
      </c>
      <c r="I17" s="124">
        <v>477.20000000000005</v>
      </c>
      <c r="J17" s="124">
        <v>473.2</v>
      </c>
      <c r="K17" s="124">
        <v>2489.5</v>
      </c>
      <c r="L17" s="124">
        <v>38.9</v>
      </c>
      <c r="M17" s="124">
        <v>342.6</v>
      </c>
      <c r="N17" s="124">
        <v>346.25</v>
      </c>
      <c r="O17" s="124">
        <v>307.27</v>
      </c>
      <c r="P17" s="124">
        <v>2260</v>
      </c>
      <c r="Q17" s="124">
        <v>351.1</v>
      </c>
      <c r="R17" s="124">
        <v>1737.4</v>
      </c>
      <c r="S17" s="124">
        <v>2871</v>
      </c>
      <c r="T17" s="124">
        <v>3340</v>
      </c>
      <c r="U17" s="124">
        <v>109.87</v>
      </c>
      <c r="V17" s="124">
        <v>2790.2</v>
      </c>
      <c r="W17" s="124">
        <v>1737.4</v>
      </c>
      <c r="X17" s="124">
        <v>1991</v>
      </c>
      <c r="Y17" s="124">
        <v>1990</v>
      </c>
      <c r="Z17" s="124">
        <v>10</v>
      </c>
      <c r="AA17" s="124">
        <v>923.3</v>
      </c>
      <c r="AB17" s="124">
        <v>2489.5</v>
      </c>
      <c r="AC17" s="124">
        <v>1289.6999999999998</v>
      </c>
      <c r="AD17" s="124">
        <v>244.39999999999998</v>
      </c>
      <c r="AE17" s="124">
        <v>69.599999999999994</v>
      </c>
      <c r="AH17" s="48">
        <v>2002</v>
      </c>
      <c r="AI17" s="1">
        <v>34477.299999999996</v>
      </c>
      <c r="AJ17" s="1">
        <v>16618.599999999999</v>
      </c>
      <c r="AK17" s="1">
        <v>13169.2</v>
      </c>
      <c r="AL17" s="1">
        <v>49951.4</v>
      </c>
      <c r="AM17" s="1">
        <v>-625.10000000000036</v>
      </c>
      <c r="AX17" s="163">
        <v>8</v>
      </c>
      <c r="AY17" s="163">
        <v>2002</v>
      </c>
      <c r="AZ17" s="163">
        <v>8434.5</v>
      </c>
      <c r="BA17" s="163">
        <v>7253.3</v>
      </c>
      <c r="BB17" s="163">
        <v>3727.1</v>
      </c>
      <c r="BC17" s="163">
        <v>1913</v>
      </c>
      <c r="BD17" s="163">
        <v>10991.099999999999</v>
      </c>
      <c r="BE17" s="163">
        <v>2795.2</v>
      </c>
      <c r="BF17" s="163">
        <v>37477.599999999999</v>
      </c>
      <c r="BG17" s="163">
        <v>23159.899999999998</v>
      </c>
      <c r="BH17" s="163">
        <v>25646.6</v>
      </c>
      <c r="BI17" s="163">
        <v>5011.7999999999993</v>
      </c>
      <c r="BJ17" s="163">
        <v>31879.100000000002</v>
      </c>
      <c r="BK17" s="163">
        <v>42.6</v>
      </c>
      <c r="BL17" s="163">
        <v>5183.5999999999995</v>
      </c>
      <c r="BM17" s="163">
        <v>4064.1000000000004</v>
      </c>
      <c r="BN17" s="163">
        <v>2958.6000000000004</v>
      </c>
      <c r="BO17" s="163">
        <v>1091.3</v>
      </c>
      <c r="BP17" s="163">
        <v>6637.2000000000007</v>
      </c>
      <c r="BQ17" s="163">
        <v>884.5</v>
      </c>
      <c r="BR17" s="163">
        <v>7077.2</v>
      </c>
      <c r="BS17" s="163">
        <v>6352.1</v>
      </c>
      <c r="BT17" s="163">
        <v>5153.1000000000004</v>
      </c>
      <c r="BU17" s="163">
        <v>444</v>
      </c>
      <c r="BV17" s="163">
        <v>2883.4999999999995</v>
      </c>
    </row>
    <row r="18" spans="1:74" x14ac:dyDescent="0.3">
      <c r="A18" s="122" t="s">
        <v>903</v>
      </c>
      <c r="B18" s="123">
        <v>33207</v>
      </c>
      <c r="C18" s="124">
        <v>4779.3999999999996</v>
      </c>
      <c r="D18" s="124">
        <v>1919.1</v>
      </c>
      <c r="E18" s="124">
        <v>472.4</v>
      </c>
      <c r="F18" s="124">
        <v>108.2</v>
      </c>
      <c r="G18" s="124">
        <v>2073.5</v>
      </c>
      <c r="H18" s="124">
        <v>1646.0000000000002</v>
      </c>
      <c r="I18" s="124">
        <v>370.4</v>
      </c>
      <c r="J18" s="124">
        <v>350.5</v>
      </c>
      <c r="K18" s="124">
        <v>888.1</v>
      </c>
      <c r="L18" s="124">
        <v>1</v>
      </c>
      <c r="M18" s="124">
        <v>299.3</v>
      </c>
      <c r="N18" s="124">
        <v>180.62</v>
      </c>
      <c r="O18" s="124">
        <v>297.36</v>
      </c>
      <c r="P18" s="124">
        <v>1460.3</v>
      </c>
      <c r="Q18" s="124">
        <v>566.90000000000009</v>
      </c>
      <c r="R18" s="124">
        <v>1005.5</v>
      </c>
      <c r="S18" s="124">
        <v>1188.4000000000001</v>
      </c>
      <c r="T18" s="124">
        <v>33.19999999999709</v>
      </c>
      <c r="U18" s="124">
        <v>114.81</v>
      </c>
      <c r="V18" s="124">
        <v>2631.33</v>
      </c>
      <c r="W18" s="124">
        <v>1005.5</v>
      </c>
      <c r="X18" s="124">
        <v>1991</v>
      </c>
      <c r="Y18" s="124">
        <v>1990</v>
      </c>
      <c r="Z18" s="124">
        <v>11</v>
      </c>
      <c r="AA18" s="124">
        <v>460</v>
      </c>
      <c r="AB18" s="124">
        <v>888.1</v>
      </c>
      <c r="AC18" s="124">
        <v>1226.6000000000001</v>
      </c>
      <c r="AD18" s="124">
        <v>338.5</v>
      </c>
      <c r="AE18" s="124">
        <v>80.900000000000006</v>
      </c>
      <c r="AH18" s="48">
        <v>2003</v>
      </c>
      <c r="AI18" s="1">
        <v>31309</v>
      </c>
      <c r="AJ18" s="1">
        <v>19750</v>
      </c>
      <c r="AK18" s="1">
        <v>12561.799999999997</v>
      </c>
      <c r="AL18" s="1">
        <v>45530.5</v>
      </c>
      <c r="AM18" s="1">
        <v>1323.4000000000106</v>
      </c>
      <c r="AX18" s="163">
        <v>8</v>
      </c>
      <c r="AY18" s="163">
        <v>2003</v>
      </c>
      <c r="AZ18" s="163">
        <v>7884.7999999999993</v>
      </c>
      <c r="BA18" s="163">
        <v>6425.4</v>
      </c>
      <c r="BB18" s="163">
        <v>3573.8999999999996</v>
      </c>
      <c r="BC18" s="163">
        <v>1793</v>
      </c>
      <c r="BD18" s="163">
        <v>10581.1</v>
      </c>
      <c r="BE18" s="163">
        <v>2686.5999999999995</v>
      </c>
      <c r="BF18" s="163">
        <v>36753.1</v>
      </c>
      <c r="BG18" s="163">
        <v>20255.2</v>
      </c>
      <c r="BH18" s="163">
        <v>26502.800000000003</v>
      </c>
      <c r="BI18" s="163">
        <v>4445.3</v>
      </c>
      <c r="BJ18" s="163">
        <v>27301.1</v>
      </c>
      <c r="BK18" s="163">
        <v>0.5</v>
      </c>
      <c r="BL18" s="163">
        <v>6421.2999999999993</v>
      </c>
      <c r="BM18" s="163">
        <v>4628.3999999999996</v>
      </c>
      <c r="BN18" s="163">
        <v>3362.8</v>
      </c>
      <c r="BO18" s="163">
        <v>1212.6000000000001</v>
      </c>
      <c r="BP18" s="163">
        <v>7475.6</v>
      </c>
      <c r="BQ18" s="163">
        <v>956.90000000000009</v>
      </c>
      <c r="BR18" s="163">
        <v>8028.7999999999993</v>
      </c>
      <c r="BS18" s="163">
        <v>8147.1</v>
      </c>
      <c r="BT18" s="163">
        <v>5110.8999999999996</v>
      </c>
      <c r="BU18" s="163">
        <v>172.7</v>
      </c>
      <c r="BV18" s="163">
        <v>2738.9</v>
      </c>
    </row>
    <row r="19" spans="1:74" x14ac:dyDescent="0.3">
      <c r="A19" s="122" t="s">
        <v>903</v>
      </c>
      <c r="B19" s="123">
        <v>33238</v>
      </c>
      <c r="C19" s="124">
        <v>8040.5999999999995</v>
      </c>
      <c r="D19" s="124">
        <v>1681.8</v>
      </c>
      <c r="E19" s="124">
        <v>380.1</v>
      </c>
      <c r="F19" s="124">
        <v>79.7</v>
      </c>
      <c r="G19" s="124">
        <v>2587.1</v>
      </c>
      <c r="H19" s="124">
        <v>2295.1999999999998</v>
      </c>
      <c r="I19" s="124">
        <v>979.6</v>
      </c>
      <c r="J19" s="124">
        <v>405.20000000000005</v>
      </c>
      <c r="K19" s="124">
        <v>395.90000000000003</v>
      </c>
      <c r="L19" s="124">
        <v>19.600000000000001</v>
      </c>
      <c r="M19" s="124">
        <v>267.10000000000002</v>
      </c>
      <c r="N19" s="124">
        <v>132.86000000000001</v>
      </c>
      <c r="O19" s="124">
        <v>307.27</v>
      </c>
      <c r="P19" s="124">
        <v>1009.3</v>
      </c>
      <c r="Q19" s="124">
        <v>752.1</v>
      </c>
      <c r="R19" s="124">
        <v>718.2</v>
      </c>
      <c r="S19" s="124">
        <v>682.6</v>
      </c>
      <c r="T19" s="124">
        <v>1032.8999999999978</v>
      </c>
      <c r="U19" s="124">
        <v>253.79</v>
      </c>
      <c r="V19" s="124">
        <v>2445.65</v>
      </c>
      <c r="W19" s="124">
        <v>718.2</v>
      </c>
      <c r="X19" s="124">
        <v>1991</v>
      </c>
      <c r="Y19" s="124">
        <v>1990</v>
      </c>
      <c r="Z19" s="124">
        <v>12</v>
      </c>
      <c r="AA19" s="124">
        <v>155.80000000000001</v>
      </c>
      <c r="AB19" s="124">
        <v>395.90000000000003</v>
      </c>
      <c r="AC19" s="124">
        <v>1202.4000000000001</v>
      </c>
      <c r="AD19" s="124">
        <v>870.4</v>
      </c>
      <c r="AE19" s="124">
        <v>222.4</v>
      </c>
      <c r="AH19" s="48">
        <v>2004</v>
      </c>
      <c r="AI19" s="1">
        <v>35666.199999999997</v>
      </c>
      <c r="AJ19" s="1">
        <v>14513.2</v>
      </c>
      <c r="AK19" s="1">
        <v>14401.6</v>
      </c>
      <c r="AL19" s="1">
        <v>49211.399999999994</v>
      </c>
      <c r="AM19" s="1">
        <v>-924.59999999997854</v>
      </c>
      <c r="AX19" s="163">
        <v>8</v>
      </c>
      <c r="AY19" s="163">
        <v>2004</v>
      </c>
      <c r="AZ19" s="163">
        <v>7792.1</v>
      </c>
      <c r="BA19" s="163">
        <v>6803.4</v>
      </c>
      <c r="BB19" s="163">
        <v>3431.9000000000005</v>
      </c>
      <c r="BC19" s="163">
        <v>1842.1</v>
      </c>
      <c r="BD19" s="163">
        <v>9876.5</v>
      </c>
      <c r="BE19" s="163">
        <v>2672.5</v>
      </c>
      <c r="BF19" s="163">
        <v>36179</v>
      </c>
      <c r="BG19" s="163">
        <v>23789.200000000001</v>
      </c>
      <c r="BH19" s="163">
        <v>26887.199999999997</v>
      </c>
      <c r="BI19" s="163">
        <v>5928.4000000000005</v>
      </c>
      <c r="BJ19" s="163">
        <v>30994.5</v>
      </c>
      <c r="BK19" s="163">
        <v>0</v>
      </c>
      <c r="BL19" s="163">
        <v>6208.2999999999993</v>
      </c>
      <c r="BM19" s="163">
        <v>5073.6000000000004</v>
      </c>
      <c r="BN19" s="163">
        <v>3559.6000000000004</v>
      </c>
      <c r="BO19" s="163">
        <v>1446</v>
      </c>
      <c r="BP19" s="163">
        <v>8125.0999999999995</v>
      </c>
      <c r="BQ19" s="163">
        <v>1019.3</v>
      </c>
      <c r="BR19" s="163">
        <v>6755.9999999999991</v>
      </c>
      <c r="BS19" s="163">
        <v>8076.8</v>
      </c>
      <c r="BT19" s="163">
        <v>5185.0999999999995</v>
      </c>
      <c r="BU19" s="163">
        <v>215.3</v>
      </c>
      <c r="BV19" s="163">
        <v>2768.5</v>
      </c>
    </row>
    <row r="20" spans="1:74" x14ac:dyDescent="0.3">
      <c r="A20" s="122" t="s">
        <v>903</v>
      </c>
      <c r="B20" s="123">
        <v>33269</v>
      </c>
      <c r="C20" s="124">
        <v>5105.5</v>
      </c>
      <c r="D20" s="124">
        <v>2267.3000000000002</v>
      </c>
      <c r="E20" s="124">
        <v>441.2</v>
      </c>
      <c r="F20" s="124">
        <v>103.1</v>
      </c>
      <c r="G20" s="124">
        <v>3489.6</v>
      </c>
      <c r="H20" s="124">
        <v>1879.5</v>
      </c>
      <c r="I20" s="124">
        <v>409.70000000000005</v>
      </c>
      <c r="J20" s="124">
        <v>579.20000000000005</v>
      </c>
      <c r="K20" s="124">
        <v>1761.6999999999998</v>
      </c>
      <c r="L20" s="124">
        <v>1.9</v>
      </c>
      <c r="M20" s="124">
        <v>414.1</v>
      </c>
      <c r="N20" s="124">
        <v>126.65</v>
      </c>
      <c r="O20" s="124">
        <v>307.27</v>
      </c>
      <c r="P20" s="124">
        <v>1203.1000000000001</v>
      </c>
      <c r="Q20" s="124">
        <v>1167.3000000000002</v>
      </c>
      <c r="R20" s="124">
        <v>697.8</v>
      </c>
      <c r="S20" s="124">
        <v>2177.6999999999998</v>
      </c>
      <c r="T20" s="124">
        <v>-1188.9000000000015</v>
      </c>
      <c r="U20" s="124">
        <v>109.37</v>
      </c>
      <c r="V20" s="124">
        <v>3121.35</v>
      </c>
      <c r="W20" s="124">
        <v>697.8</v>
      </c>
      <c r="X20" s="124">
        <v>1991</v>
      </c>
      <c r="Y20" s="124">
        <v>1991</v>
      </c>
      <c r="Z20" s="124">
        <v>1</v>
      </c>
      <c r="AA20" s="124">
        <v>287.3</v>
      </c>
      <c r="AB20" s="124">
        <v>1761.6999999999998</v>
      </c>
      <c r="AC20" s="124">
        <v>990.5</v>
      </c>
      <c r="AD20" s="124">
        <v>762.2</v>
      </c>
      <c r="AE20" s="124">
        <v>126.8</v>
      </c>
      <c r="AH20" s="48">
        <v>2005</v>
      </c>
      <c r="AI20" s="1">
        <v>26618.999999999996</v>
      </c>
      <c r="AJ20" s="1">
        <v>21167.899999999998</v>
      </c>
      <c r="AK20" s="1">
        <v>11920.7</v>
      </c>
      <c r="AL20" s="1">
        <v>40418.200000000004</v>
      </c>
      <c r="AM20" s="1">
        <v>362.30000000001746</v>
      </c>
      <c r="AX20" s="163">
        <v>8</v>
      </c>
      <c r="AY20" s="163">
        <v>2005</v>
      </c>
      <c r="AZ20" s="163">
        <v>7314.7999999999993</v>
      </c>
      <c r="BA20" s="163">
        <v>5916.1</v>
      </c>
      <c r="BB20" s="163">
        <v>3753.1000000000004</v>
      </c>
      <c r="BC20" s="163">
        <v>1928.5</v>
      </c>
      <c r="BD20" s="163">
        <v>10035.300000000001</v>
      </c>
      <c r="BE20" s="163">
        <v>2719.2999999999997</v>
      </c>
      <c r="BF20" s="163">
        <v>33608.199999999997</v>
      </c>
      <c r="BG20" s="163">
        <v>15853.6</v>
      </c>
      <c r="BH20" s="163">
        <v>24640.5</v>
      </c>
      <c r="BI20" s="163">
        <v>3773.3999999999996</v>
      </c>
      <c r="BJ20" s="163">
        <v>21414.700000000004</v>
      </c>
      <c r="BK20" s="163">
        <v>0</v>
      </c>
      <c r="BL20" s="163">
        <v>6864.0999999999995</v>
      </c>
      <c r="BM20" s="163">
        <v>4849.2999999999993</v>
      </c>
      <c r="BN20" s="163">
        <v>4384.2</v>
      </c>
      <c r="BO20" s="163">
        <v>1190.9000000000001</v>
      </c>
      <c r="BP20" s="163">
        <v>8462.2999999999993</v>
      </c>
      <c r="BQ20" s="163">
        <v>1126.2</v>
      </c>
      <c r="BR20" s="163">
        <v>9709.0000000000018</v>
      </c>
      <c r="BS20" s="163">
        <v>8546.3000000000011</v>
      </c>
      <c r="BT20" s="163">
        <v>5027.8999999999996</v>
      </c>
      <c r="BU20" s="163">
        <v>505.9</v>
      </c>
      <c r="BV20" s="163">
        <v>2812.9999999999995</v>
      </c>
    </row>
    <row r="21" spans="1:74" x14ac:dyDescent="0.3">
      <c r="A21" s="122" t="s">
        <v>903</v>
      </c>
      <c r="B21" s="123">
        <v>33297</v>
      </c>
      <c r="C21" s="124">
        <v>14224</v>
      </c>
      <c r="D21" s="124">
        <v>2905.1</v>
      </c>
      <c r="E21" s="124">
        <v>549.6</v>
      </c>
      <c r="F21" s="124">
        <v>135.5</v>
      </c>
      <c r="G21" s="124">
        <v>4806.8</v>
      </c>
      <c r="H21" s="124">
        <v>4190.5</v>
      </c>
      <c r="I21" s="124">
        <v>1730.1</v>
      </c>
      <c r="J21" s="124">
        <v>424.5</v>
      </c>
      <c r="K21" s="124">
        <v>1164.0999999999999</v>
      </c>
      <c r="L21" s="124">
        <v>0</v>
      </c>
      <c r="M21" s="124">
        <v>0</v>
      </c>
      <c r="N21" s="124">
        <v>118.51</v>
      </c>
      <c r="O21" s="124">
        <v>277.52999999999997</v>
      </c>
      <c r="P21" s="124">
        <v>1388.6000000000001</v>
      </c>
      <c r="Q21" s="124">
        <v>1651.9</v>
      </c>
      <c r="R21" s="124">
        <v>707.9</v>
      </c>
      <c r="S21" s="124">
        <v>1164.0999999999999</v>
      </c>
      <c r="T21" s="124">
        <v>1353.9999999999964</v>
      </c>
      <c r="U21" s="124">
        <v>125.31</v>
      </c>
      <c r="V21" s="124">
        <v>2851.92</v>
      </c>
      <c r="W21" s="124">
        <v>707.9</v>
      </c>
      <c r="X21" s="124">
        <v>1991</v>
      </c>
      <c r="Y21" s="124">
        <v>1991</v>
      </c>
      <c r="Z21" s="124">
        <v>2</v>
      </c>
      <c r="AA21" s="124">
        <v>399.7</v>
      </c>
      <c r="AB21" s="124">
        <v>1164.0999999999999</v>
      </c>
      <c r="AC21" s="124">
        <v>2205.6000000000004</v>
      </c>
      <c r="AD21" s="124">
        <v>1734.9</v>
      </c>
      <c r="AE21" s="124">
        <v>250</v>
      </c>
      <c r="AH21" s="48">
        <v>2006</v>
      </c>
      <c r="AI21" s="1">
        <v>28088</v>
      </c>
      <c r="AJ21" s="1">
        <v>20224.999999999996</v>
      </c>
      <c r="AK21" s="1">
        <v>12730.2</v>
      </c>
      <c r="AL21" s="1">
        <v>43783.799999999996</v>
      </c>
      <c r="AM21" s="1">
        <v>-772.80000000000473</v>
      </c>
      <c r="AX21" s="163">
        <v>8</v>
      </c>
      <c r="AY21" s="163">
        <v>2006</v>
      </c>
      <c r="AZ21" s="163">
        <v>7969.7</v>
      </c>
      <c r="BA21" s="163">
        <v>6476.9000000000005</v>
      </c>
      <c r="BB21" s="163">
        <v>4173.0999999999995</v>
      </c>
      <c r="BC21" s="163">
        <v>2213.5000000000005</v>
      </c>
      <c r="BD21" s="163">
        <v>10477.400000000001</v>
      </c>
      <c r="BE21" s="163">
        <v>2862.2</v>
      </c>
      <c r="BF21" s="163">
        <v>33895.9</v>
      </c>
      <c r="BG21" s="163">
        <v>16940.399999999998</v>
      </c>
      <c r="BH21" s="163">
        <v>36963.800000000003</v>
      </c>
      <c r="BI21" s="163">
        <v>4334.5999999999995</v>
      </c>
      <c r="BJ21" s="163">
        <v>23887.7</v>
      </c>
      <c r="BK21" s="163">
        <v>91.6</v>
      </c>
      <c r="BL21" s="163">
        <v>6447.4</v>
      </c>
      <c r="BM21" s="163">
        <v>4670.7000000000007</v>
      </c>
      <c r="BN21" s="163">
        <v>4656.2999999999993</v>
      </c>
      <c r="BO21" s="163">
        <v>1456.9</v>
      </c>
      <c r="BP21" s="163">
        <v>8185.6999999999989</v>
      </c>
      <c r="BQ21" s="163">
        <v>1124</v>
      </c>
      <c r="BR21" s="163">
        <v>8380.2000000000007</v>
      </c>
      <c r="BS21" s="163">
        <v>13437.1</v>
      </c>
      <c r="BT21" s="163">
        <v>4725.1999999999989</v>
      </c>
      <c r="BU21" s="163">
        <v>1233</v>
      </c>
      <c r="BV21" s="163">
        <v>3045.3</v>
      </c>
    </row>
    <row r="22" spans="1:74" x14ac:dyDescent="0.3">
      <c r="A22" s="122" t="s">
        <v>903</v>
      </c>
      <c r="B22" s="123">
        <v>33328</v>
      </c>
      <c r="C22" s="124">
        <v>65715.600000000006</v>
      </c>
      <c r="D22" s="124">
        <v>2615.9</v>
      </c>
      <c r="E22" s="124">
        <v>497.8</v>
      </c>
      <c r="F22" s="124">
        <v>166.6</v>
      </c>
      <c r="G22" s="124">
        <v>4488</v>
      </c>
      <c r="H22" s="124">
        <v>33048.5</v>
      </c>
      <c r="I22" s="124">
        <v>14784.4</v>
      </c>
      <c r="J22" s="124">
        <v>194.20000000000002</v>
      </c>
      <c r="K22" s="124">
        <v>0</v>
      </c>
      <c r="L22" s="124">
        <v>12.2</v>
      </c>
      <c r="M22" s="124">
        <v>0</v>
      </c>
      <c r="N22" s="124">
        <v>91.88</v>
      </c>
      <c r="O22" s="124">
        <v>307.27</v>
      </c>
      <c r="P22" s="124">
        <v>789.69999999999993</v>
      </c>
      <c r="Q22" s="124">
        <v>1992.7</v>
      </c>
      <c r="R22" s="124">
        <v>437.6</v>
      </c>
      <c r="S22" s="124">
        <v>12.2</v>
      </c>
      <c r="T22" s="124">
        <v>10369.899999999998</v>
      </c>
      <c r="U22" s="124">
        <v>297.94</v>
      </c>
      <c r="V22" s="124">
        <v>6148.33</v>
      </c>
      <c r="W22" s="124">
        <v>437.6</v>
      </c>
      <c r="X22" s="124">
        <v>1991</v>
      </c>
      <c r="Y22" s="124">
        <v>1991</v>
      </c>
      <c r="Z22" s="124">
        <v>3</v>
      </c>
      <c r="AA22" s="124">
        <v>122.6</v>
      </c>
      <c r="AB22" s="124">
        <v>0</v>
      </c>
      <c r="AC22" s="124">
        <v>8499.6999999999989</v>
      </c>
      <c r="AD22" s="124">
        <v>21999.8</v>
      </c>
      <c r="AE22" s="124">
        <v>2549</v>
      </c>
      <c r="AH22" s="48">
        <v>2007</v>
      </c>
      <c r="AI22" s="1">
        <v>39391.599999999999</v>
      </c>
      <c r="AJ22" s="1">
        <v>15435.2</v>
      </c>
      <c r="AK22" s="1">
        <v>13424.5</v>
      </c>
      <c r="AL22" s="1">
        <v>53193.2</v>
      </c>
      <c r="AM22" s="1">
        <v>911.30000000001201</v>
      </c>
      <c r="AX22" s="163">
        <v>8</v>
      </c>
      <c r="AY22" s="163">
        <v>2007</v>
      </c>
      <c r="AZ22" s="163">
        <v>9619.4</v>
      </c>
      <c r="BA22" s="163">
        <v>8387</v>
      </c>
      <c r="BB22" s="163">
        <v>3829.6999999999994</v>
      </c>
      <c r="BC22" s="163">
        <v>2292.6</v>
      </c>
      <c r="BD22" s="163">
        <v>12526.6</v>
      </c>
      <c r="BE22" s="163">
        <v>3106.8999999999996</v>
      </c>
      <c r="BF22" s="163">
        <v>38383.9</v>
      </c>
      <c r="BG22" s="163">
        <v>25556.5</v>
      </c>
      <c r="BH22" s="163">
        <v>17218.2</v>
      </c>
      <c r="BI22" s="163">
        <v>5140.2999999999993</v>
      </c>
      <c r="BJ22" s="163">
        <v>31128.300000000003</v>
      </c>
      <c r="BK22" s="163">
        <v>0.5</v>
      </c>
      <c r="BL22" s="163">
        <v>6823.2</v>
      </c>
      <c r="BM22" s="163">
        <v>5448.1</v>
      </c>
      <c r="BN22" s="163">
        <v>3656.5000000000005</v>
      </c>
      <c r="BO22" s="163">
        <v>1499.6000000000004</v>
      </c>
      <c r="BP22" s="163">
        <v>8400.4</v>
      </c>
      <c r="BQ22" s="163">
        <v>1147.3000000000002</v>
      </c>
      <c r="BR22" s="163">
        <v>9409.7000000000007</v>
      </c>
      <c r="BS22" s="163">
        <v>3799</v>
      </c>
      <c r="BT22" s="163">
        <v>4492</v>
      </c>
      <c r="BU22" s="163">
        <v>1137.9000000000001</v>
      </c>
      <c r="BV22" s="163">
        <v>2860.8999999999996</v>
      </c>
    </row>
    <row r="23" spans="1:74" x14ac:dyDescent="0.3">
      <c r="A23" s="122" t="s">
        <v>903</v>
      </c>
      <c r="B23" s="123">
        <v>33358</v>
      </c>
      <c r="C23" s="124">
        <v>2635.1000000000004</v>
      </c>
      <c r="D23" s="124">
        <v>3979.6</v>
      </c>
      <c r="E23" s="124">
        <v>760.8</v>
      </c>
      <c r="F23" s="124">
        <v>333.2</v>
      </c>
      <c r="G23" s="124">
        <v>5678.1</v>
      </c>
      <c r="H23" s="124">
        <v>4323.8</v>
      </c>
      <c r="I23" s="124">
        <v>129.4</v>
      </c>
      <c r="J23" s="124">
        <v>178.4</v>
      </c>
      <c r="K23" s="124">
        <v>2076.8000000000002</v>
      </c>
      <c r="L23" s="124">
        <v>2.6</v>
      </c>
      <c r="M23" s="124">
        <v>0</v>
      </c>
      <c r="N23" s="124">
        <v>124.35</v>
      </c>
      <c r="O23" s="124">
        <v>297.36</v>
      </c>
      <c r="P23" s="124">
        <v>1154.6000000000001</v>
      </c>
      <c r="Q23" s="124">
        <v>3158.2</v>
      </c>
      <c r="R23" s="124">
        <v>651.6</v>
      </c>
      <c r="S23" s="124">
        <v>2079.4</v>
      </c>
      <c r="T23" s="124">
        <v>-10017</v>
      </c>
      <c r="U23" s="124">
        <v>50.59</v>
      </c>
      <c r="V23" s="124">
        <v>4772.1099999999997</v>
      </c>
      <c r="W23" s="124">
        <v>651.6</v>
      </c>
      <c r="X23" s="124">
        <v>1991</v>
      </c>
      <c r="Y23" s="124">
        <v>1991</v>
      </c>
      <c r="Z23" s="124">
        <v>4</v>
      </c>
      <c r="AA23" s="124">
        <v>299.3</v>
      </c>
      <c r="AB23" s="124">
        <v>2076.8000000000002</v>
      </c>
      <c r="AC23" s="124">
        <v>1715.6</v>
      </c>
      <c r="AD23" s="124">
        <v>2338.4</v>
      </c>
      <c r="AE23" s="124">
        <v>269.8</v>
      </c>
      <c r="AH23" s="48">
        <v>2008</v>
      </c>
      <c r="AI23" s="1">
        <v>40212.200000000004</v>
      </c>
      <c r="AJ23" s="1">
        <v>14652.1</v>
      </c>
      <c r="AK23" s="1">
        <v>14106.099999999999</v>
      </c>
      <c r="AL23" s="1">
        <v>57308.100000000006</v>
      </c>
      <c r="AM23" s="1">
        <v>-1739.7000000000044</v>
      </c>
      <c r="AX23" s="163">
        <v>8</v>
      </c>
      <c r="AY23" s="163">
        <v>2008</v>
      </c>
      <c r="AZ23" s="163">
        <v>11630.599999999999</v>
      </c>
      <c r="BA23" s="163">
        <v>10238.200000000001</v>
      </c>
      <c r="BB23" s="163">
        <v>4710.3999999999996</v>
      </c>
      <c r="BC23" s="163">
        <v>2694.5</v>
      </c>
      <c r="BD23" s="163">
        <v>15415.3</v>
      </c>
      <c r="BE23" s="163">
        <v>3751.1</v>
      </c>
      <c r="BF23" s="163">
        <v>37718.9</v>
      </c>
      <c r="BG23" s="163">
        <v>25080.400000000001</v>
      </c>
      <c r="BH23" s="163">
        <v>22633.200000000001</v>
      </c>
      <c r="BI23" s="163">
        <v>5308.2000000000007</v>
      </c>
      <c r="BJ23" s="163">
        <v>32684.5</v>
      </c>
      <c r="BK23" s="163">
        <v>3.4</v>
      </c>
      <c r="BL23" s="163">
        <v>5514.7</v>
      </c>
      <c r="BM23" s="163">
        <v>4893.6000000000004</v>
      </c>
      <c r="BN23" s="163">
        <v>3443.7999999999993</v>
      </c>
      <c r="BO23" s="163">
        <v>1306.9000000000001</v>
      </c>
      <c r="BP23" s="163">
        <v>7822.7999999999993</v>
      </c>
      <c r="BQ23" s="163">
        <v>1060.0999999999999</v>
      </c>
      <c r="BR23" s="163">
        <v>8552</v>
      </c>
      <c r="BS23" s="163">
        <v>5885.4000000000005</v>
      </c>
      <c r="BT23" s="163">
        <v>4796.5</v>
      </c>
      <c r="BU23" s="163">
        <v>1385.5</v>
      </c>
      <c r="BV23" s="163">
        <v>3211.1</v>
      </c>
    </row>
    <row r="24" spans="1:74" x14ac:dyDescent="0.3">
      <c r="A24" s="122" t="s">
        <v>903</v>
      </c>
      <c r="B24" s="123">
        <v>33389</v>
      </c>
      <c r="C24" s="124">
        <v>4965.3999999999996</v>
      </c>
      <c r="D24" s="124">
        <v>5125</v>
      </c>
      <c r="E24" s="124">
        <v>719.2</v>
      </c>
      <c r="F24" s="124">
        <v>260.8</v>
      </c>
      <c r="G24" s="124">
        <v>3717.1</v>
      </c>
      <c r="H24" s="124">
        <v>2241</v>
      </c>
      <c r="I24" s="124">
        <v>365.9</v>
      </c>
      <c r="J24" s="124">
        <v>644.5</v>
      </c>
      <c r="K24" s="124">
        <v>5786.8</v>
      </c>
      <c r="L24" s="124">
        <v>4.5999999999999996</v>
      </c>
      <c r="M24" s="124">
        <v>0</v>
      </c>
      <c r="N24" s="124">
        <v>300.12</v>
      </c>
      <c r="O24" s="124">
        <v>307.27</v>
      </c>
      <c r="P24" s="124">
        <v>2467.5</v>
      </c>
      <c r="Q24" s="124">
        <v>2918.2999999999997</v>
      </c>
      <c r="R24" s="124">
        <v>1528.3</v>
      </c>
      <c r="S24" s="124">
        <v>5791.4000000000005</v>
      </c>
      <c r="T24" s="124">
        <v>-788.70000000000073</v>
      </c>
      <c r="U24" s="124">
        <v>76.13</v>
      </c>
      <c r="V24" s="124">
        <v>3222.98</v>
      </c>
      <c r="W24" s="124">
        <v>1528.3</v>
      </c>
      <c r="X24" s="124">
        <v>1991</v>
      </c>
      <c r="Y24" s="124">
        <v>1991</v>
      </c>
      <c r="Z24" s="124">
        <v>5</v>
      </c>
      <c r="AA24" s="124">
        <v>1048.0999999999999</v>
      </c>
      <c r="AB24" s="124">
        <v>5786.8</v>
      </c>
      <c r="AC24" s="124">
        <v>1906.3</v>
      </c>
      <c r="AD24" s="124">
        <v>285.7</v>
      </c>
      <c r="AE24" s="124">
        <v>49</v>
      </c>
      <c r="AH24" s="48">
        <v>2009</v>
      </c>
      <c r="AI24" s="1">
        <v>35567.9</v>
      </c>
      <c r="AJ24" s="1">
        <v>16941.5</v>
      </c>
      <c r="AK24" s="1">
        <v>13570.5</v>
      </c>
      <c r="AL24" s="1">
        <v>48852.299999999996</v>
      </c>
      <c r="AM24" s="1">
        <v>640.89999999999782</v>
      </c>
      <c r="AX24" s="163">
        <v>8</v>
      </c>
      <c r="AY24" s="163">
        <v>2009</v>
      </c>
      <c r="AZ24" s="163">
        <v>10778.500000000002</v>
      </c>
      <c r="BA24" s="163">
        <v>9261.1</v>
      </c>
      <c r="BB24" s="163">
        <v>4811.9000000000005</v>
      </c>
      <c r="BC24" s="163">
        <v>2778</v>
      </c>
      <c r="BD24" s="163">
        <v>14188.600000000002</v>
      </c>
      <c r="BE24" s="163">
        <v>3613.1</v>
      </c>
      <c r="BF24" s="163">
        <v>35844.1</v>
      </c>
      <c r="BG24" s="163">
        <v>21673.1</v>
      </c>
      <c r="BH24" s="163">
        <v>19598.499999999996</v>
      </c>
      <c r="BI24" s="163">
        <v>4827.8999999999996</v>
      </c>
      <c r="BJ24" s="163">
        <v>26392.2</v>
      </c>
      <c r="BK24" s="163">
        <v>0</v>
      </c>
      <c r="BL24" s="163">
        <v>5887.2</v>
      </c>
      <c r="BM24" s="163">
        <v>4633.7</v>
      </c>
      <c r="BN24" s="163">
        <v>3277.2</v>
      </c>
      <c r="BO24" s="163">
        <v>1280.5999999999999</v>
      </c>
      <c r="BP24" s="163">
        <v>7289.4000000000005</v>
      </c>
      <c r="BQ24" s="163">
        <v>936.9</v>
      </c>
      <c r="BR24" s="163">
        <v>9788.9999999999982</v>
      </c>
      <c r="BS24" s="163">
        <v>5929.4000000000005</v>
      </c>
      <c r="BT24" s="163">
        <v>4684</v>
      </c>
      <c r="BU24" s="163">
        <v>982.0999999999998</v>
      </c>
      <c r="BV24" s="163">
        <v>2960.6</v>
      </c>
    </row>
    <row r="25" spans="1:74" x14ac:dyDescent="0.3">
      <c r="A25" s="122" t="s">
        <v>903</v>
      </c>
      <c r="B25" s="123">
        <v>33419</v>
      </c>
      <c r="C25" s="124">
        <v>3034.8</v>
      </c>
      <c r="D25" s="124">
        <v>6085.2</v>
      </c>
      <c r="E25" s="124">
        <v>501.6</v>
      </c>
      <c r="F25" s="124">
        <v>140.6</v>
      </c>
      <c r="G25" s="124">
        <v>2104.4</v>
      </c>
      <c r="H25" s="124">
        <v>1993.6000000000001</v>
      </c>
      <c r="I25" s="124">
        <v>312.7</v>
      </c>
      <c r="J25" s="124">
        <v>799.90000000000009</v>
      </c>
      <c r="K25" s="124">
        <v>6428.4</v>
      </c>
      <c r="L25" s="124">
        <v>54.9</v>
      </c>
      <c r="M25" s="124">
        <v>466.8</v>
      </c>
      <c r="N25" s="124">
        <v>375.69</v>
      </c>
      <c r="O25" s="124">
        <v>297.36</v>
      </c>
      <c r="P25" s="124">
        <v>4175.5999999999995</v>
      </c>
      <c r="Q25" s="124">
        <v>2050.3000000000002</v>
      </c>
      <c r="R25" s="124">
        <v>2008.5</v>
      </c>
      <c r="S25" s="124">
        <v>6950.0999999999995</v>
      </c>
      <c r="T25" s="124">
        <v>55.299999999995634</v>
      </c>
      <c r="U25" s="124">
        <v>127.24</v>
      </c>
      <c r="V25" s="124">
        <v>2482.34</v>
      </c>
      <c r="W25" s="124">
        <v>2008.5</v>
      </c>
      <c r="X25" s="124">
        <v>1991</v>
      </c>
      <c r="Y25" s="124">
        <v>1991</v>
      </c>
      <c r="Z25" s="124">
        <v>6</v>
      </c>
      <c r="AA25" s="124">
        <v>1226</v>
      </c>
      <c r="AB25" s="124">
        <v>6428.4</v>
      </c>
      <c r="AC25" s="124">
        <v>1874.3</v>
      </c>
      <c r="AD25" s="124">
        <v>103.4</v>
      </c>
      <c r="AE25" s="124">
        <v>15.9</v>
      </c>
      <c r="AH25" s="48">
        <v>2010</v>
      </c>
      <c r="AI25" s="1">
        <v>29436.3</v>
      </c>
      <c r="AJ25" s="1">
        <v>20007.199999999997</v>
      </c>
      <c r="AK25" s="1">
        <v>12438.3</v>
      </c>
      <c r="AL25" s="1">
        <v>44583.500000000007</v>
      </c>
      <c r="AM25" s="1">
        <v>109.1999999999789</v>
      </c>
      <c r="AX25" s="163">
        <v>8</v>
      </c>
      <c r="AY25" s="163">
        <v>2010</v>
      </c>
      <c r="AZ25" s="163">
        <v>10428.200000000001</v>
      </c>
      <c r="BA25" s="163">
        <v>8347.9</v>
      </c>
      <c r="BB25" s="163">
        <v>5238.4000000000005</v>
      </c>
      <c r="BC25" s="163">
        <v>2631.5</v>
      </c>
      <c r="BD25" s="163">
        <v>13944.1</v>
      </c>
      <c r="BE25" s="163">
        <v>3696.2000000000003</v>
      </c>
      <c r="BF25" s="163">
        <v>33354.1</v>
      </c>
      <c r="BG25" s="163">
        <v>16959.400000000001</v>
      </c>
      <c r="BH25" s="163">
        <v>23354.500000000004</v>
      </c>
      <c r="BI25" s="163">
        <v>4166.3</v>
      </c>
      <c r="BJ25" s="163">
        <v>22762.300000000003</v>
      </c>
      <c r="BK25" s="163">
        <v>31.1</v>
      </c>
      <c r="BL25" s="163">
        <v>5660.8000000000011</v>
      </c>
      <c r="BM25" s="163">
        <v>4128.9999999999991</v>
      </c>
      <c r="BN25" s="163">
        <v>3772.3</v>
      </c>
      <c r="BO25" s="163">
        <v>1113</v>
      </c>
      <c r="BP25" s="163">
        <v>7217.8</v>
      </c>
      <c r="BQ25" s="163">
        <v>937.5</v>
      </c>
      <c r="BR25" s="163">
        <v>9924.5000000000018</v>
      </c>
      <c r="BS25" s="163">
        <v>8735.9</v>
      </c>
      <c r="BT25" s="163">
        <v>4527.5</v>
      </c>
      <c r="BU25" s="163">
        <v>659.3</v>
      </c>
      <c r="BV25" s="163">
        <v>2697.5</v>
      </c>
    </row>
    <row r="26" spans="1:74" x14ac:dyDescent="0.3">
      <c r="A26" s="122" t="s">
        <v>903</v>
      </c>
      <c r="B26" s="123">
        <v>33450</v>
      </c>
      <c r="C26" s="124">
        <v>0</v>
      </c>
      <c r="D26" s="124">
        <v>6012.2000000000007</v>
      </c>
      <c r="E26" s="124">
        <v>572.4</v>
      </c>
      <c r="F26" s="124">
        <v>394.9</v>
      </c>
      <c r="G26" s="124">
        <v>1401.3</v>
      </c>
      <c r="H26" s="124">
        <v>1976.8</v>
      </c>
      <c r="I26" s="124">
        <v>0</v>
      </c>
      <c r="J26" s="124">
        <v>801.09999999999991</v>
      </c>
      <c r="K26" s="124">
        <v>6371.7</v>
      </c>
      <c r="L26" s="124">
        <v>82.5</v>
      </c>
      <c r="M26" s="124">
        <v>301.60000000000002</v>
      </c>
      <c r="N26" s="124">
        <v>422.12</v>
      </c>
      <c r="O26" s="124">
        <v>307.27</v>
      </c>
      <c r="P26" s="124">
        <v>4977.5999999999995</v>
      </c>
      <c r="Q26" s="124">
        <v>1429.6</v>
      </c>
      <c r="R26" s="124">
        <v>2239</v>
      </c>
      <c r="S26" s="124">
        <v>6755.8</v>
      </c>
      <c r="T26" s="124">
        <v>-2163.8000000000065</v>
      </c>
      <c r="U26" s="124">
        <v>123.43</v>
      </c>
      <c r="V26" s="124">
        <v>2454.9899999999998</v>
      </c>
      <c r="W26" s="124">
        <v>2239</v>
      </c>
      <c r="X26" s="124">
        <v>1991</v>
      </c>
      <c r="Y26" s="124">
        <v>1991</v>
      </c>
      <c r="Z26" s="124">
        <v>7</v>
      </c>
      <c r="AA26" s="124">
        <v>1369.3</v>
      </c>
      <c r="AB26" s="124">
        <v>6371.7</v>
      </c>
      <c r="AC26" s="124">
        <v>1848.1</v>
      </c>
      <c r="AD26" s="124">
        <v>103.19999999999999</v>
      </c>
      <c r="AE26" s="124">
        <v>25.5</v>
      </c>
      <c r="AH26" s="48">
        <v>2011</v>
      </c>
      <c r="AI26" s="1">
        <v>24483.199999999997</v>
      </c>
      <c r="AJ26" s="1">
        <v>22342.199999999997</v>
      </c>
      <c r="AK26" s="1">
        <v>11720.099999999999</v>
      </c>
      <c r="AL26" s="1">
        <v>38878</v>
      </c>
      <c r="AM26" s="1">
        <v>-32.900000000005093</v>
      </c>
      <c r="AX26" s="163">
        <v>8</v>
      </c>
      <c r="AY26" s="163">
        <v>2011</v>
      </c>
      <c r="AZ26" s="163">
        <v>8488.1</v>
      </c>
      <c r="BA26" s="163">
        <v>6774.5000000000009</v>
      </c>
      <c r="BB26" s="163">
        <v>5195.4999999999991</v>
      </c>
      <c r="BC26" s="163">
        <v>2143.1</v>
      </c>
      <c r="BD26" s="163">
        <v>11030.699999999999</v>
      </c>
      <c r="BE26" s="163">
        <v>3023.8999999999996</v>
      </c>
      <c r="BF26" s="163">
        <v>32958.299999999996</v>
      </c>
      <c r="BG26" s="163">
        <v>14003.6</v>
      </c>
      <c r="BH26" s="163">
        <v>34096.799999999996</v>
      </c>
      <c r="BI26" s="163">
        <v>3933.6000000000004</v>
      </c>
      <c r="BJ26" s="163">
        <v>20372.099999999999</v>
      </c>
      <c r="BK26" s="163">
        <v>0</v>
      </c>
      <c r="BL26" s="163">
        <v>5379.4000000000005</v>
      </c>
      <c r="BM26" s="163">
        <v>3705.1</v>
      </c>
      <c r="BN26" s="163">
        <v>3609.7999999999997</v>
      </c>
      <c r="BO26" s="163">
        <v>1150.1000000000001</v>
      </c>
      <c r="BP26" s="163">
        <v>6416.5</v>
      </c>
      <c r="BQ26" s="163">
        <v>873</v>
      </c>
      <c r="BR26" s="163">
        <v>11208.999999999998</v>
      </c>
      <c r="BS26" s="163">
        <v>13421.299999999997</v>
      </c>
      <c r="BT26" s="163">
        <v>4493.3</v>
      </c>
      <c r="BU26" s="163">
        <v>1058.7</v>
      </c>
      <c r="BV26" s="163">
        <v>2953.5</v>
      </c>
    </row>
    <row r="27" spans="1:74" x14ac:dyDescent="0.3">
      <c r="A27" s="122" t="s">
        <v>903</v>
      </c>
      <c r="B27" s="123">
        <v>33481</v>
      </c>
      <c r="C27" s="124">
        <v>282</v>
      </c>
      <c r="D27" s="124">
        <v>4658.7</v>
      </c>
      <c r="E27" s="124">
        <v>486.8</v>
      </c>
      <c r="F27" s="124">
        <v>298.10000000000002</v>
      </c>
      <c r="G27" s="124">
        <v>662.2</v>
      </c>
      <c r="H27" s="124">
        <v>1854.0000000000002</v>
      </c>
      <c r="I27" s="124">
        <v>20.5</v>
      </c>
      <c r="J27" s="124">
        <v>889.2</v>
      </c>
      <c r="K27" s="124">
        <v>4874.7</v>
      </c>
      <c r="L27" s="124">
        <v>139.6</v>
      </c>
      <c r="M27" s="124">
        <v>0</v>
      </c>
      <c r="N27" s="124">
        <v>415.37</v>
      </c>
      <c r="O27" s="124">
        <v>307.27</v>
      </c>
      <c r="P27" s="124">
        <v>4283.1000000000004</v>
      </c>
      <c r="Q27" s="124">
        <v>673.69999999999993</v>
      </c>
      <c r="R27" s="124">
        <v>2131.4</v>
      </c>
      <c r="S27" s="124">
        <v>5014.3</v>
      </c>
      <c r="T27" s="124">
        <v>-1442.1000000000004</v>
      </c>
      <c r="U27" s="124">
        <v>122.86</v>
      </c>
      <c r="V27" s="124">
        <v>2199.9899999999998</v>
      </c>
      <c r="W27" s="124">
        <v>2131.4</v>
      </c>
      <c r="X27" s="124">
        <v>1991</v>
      </c>
      <c r="Y27" s="124">
        <v>1991</v>
      </c>
      <c r="Z27" s="124">
        <v>8</v>
      </c>
      <c r="AA27" s="124">
        <v>1416.9</v>
      </c>
      <c r="AB27" s="124">
        <v>4874.7</v>
      </c>
      <c r="AC27" s="124">
        <v>1791.9</v>
      </c>
      <c r="AD27" s="124">
        <v>33.4</v>
      </c>
      <c r="AE27" s="124">
        <v>28.7</v>
      </c>
      <c r="AH27" s="48">
        <v>2012</v>
      </c>
      <c r="AI27" s="1">
        <v>35435.4</v>
      </c>
      <c r="AJ27" s="1">
        <v>17413.800000000003</v>
      </c>
      <c r="AK27" s="1">
        <v>14060.7</v>
      </c>
      <c r="AL27" s="1">
        <v>52732.4</v>
      </c>
      <c r="AM27" s="1">
        <v>-852.19999999999163</v>
      </c>
      <c r="AX27" s="163">
        <v>8</v>
      </c>
      <c r="AY27" s="163">
        <v>2012</v>
      </c>
      <c r="AZ27" s="163">
        <v>11361</v>
      </c>
      <c r="BA27" s="163">
        <v>9287.2000000000007</v>
      </c>
      <c r="BB27" s="163">
        <v>4887.2</v>
      </c>
      <c r="BC27" s="163">
        <v>2747</v>
      </c>
      <c r="BD27" s="163">
        <v>14490.6</v>
      </c>
      <c r="BE27" s="163">
        <v>3845</v>
      </c>
      <c r="BF27" s="163">
        <v>36252</v>
      </c>
      <c r="BG27" s="163">
        <v>22193.600000000002</v>
      </c>
      <c r="BH27" s="163">
        <v>21979.200000000001</v>
      </c>
      <c r="BI27" s="163">
        <v>5339.1</v>
      </c>
      <c r="BJ27" s="163">
        <v>30071.4</v>
      </c>
      <c r="BK27" s="163">
        <v>7.4</v>
      </c>
      <c r="BL27" s="163">
        <v>5236.6000000000004</v>
      </c>
      <c r="BM27" s="163">
        <v>3954.6</v>
      </c>
      <c r="BN27" s="163">
        <v>3802.2</v>
      </c>
      <c r="BO27" s="163">
        <v>1293.2</v>
      </c>
      <c r="BP27" s="163">
        <v>6931.7999999999993</v>
      </c>
      <c r="BQ27" s="163">
        <v>973.6</v>
      </c>
      <c r="BR27" s="163">
        <v>9833.7999999999993</v>
      </c>
      <c r="BS27" s="163">
        <v>5693.7000000000007</v>
      </c>
      <c r="BT27" s="163">
        <v>4681.3999999999996</v>
      </c>
      <c r="BU27" s="163">
        <v>1238.5999999999999</v>
      </c>
      <c r="BV27" s="163">
        <v>3110.8</v>
      </c>
    </row>
    <row r="28" spans="1:74" x14ac:dyDescent="0.3">
      <c r="A28" s="122" t="s">
        <v>903</v>
      </c>
      <c r="B28" s="123">
        <v>33511</v>
      </c>
      <c r="C28" s="124">
        <v>41.099999999999994</v>
      </c>
      <c r="D28" s="124">
        <v>3235.1</v>
      </c>
      <c r="E28" s="124">
        <v>386.6</v>
      </c>
      <c r="F28" s="124">
        <v>202.7</v>
      </c>
      <c r="G28" s="124">
        <v>324.60000000000002</v>
      </c>
      <c r="H28" s="124">
        <v>1724.7</v>
      </c>
      <c r="I28" s="124">
        <v>1.7</v>
      </c>
      <c r="J28" s="124">
        <v>503.5</v>
      </c>
      <c r="K28" s="124">
        <v>2637.8</v>
      </c>
      <c r="L28" s="124">
        <v>140.5</v>
      </c>
      <c r="M28" s="124">
        <v>545.4</v>
      </c>
      <c r="N28" s="124">
        <v>395.7</v>
      </c>
      <c r="O28" s="124">
        <v>297.36</v>
      </c>
      <c r="P28" s="124">
        <v>3081.1000000000004</v>
      </c>
      <c r="Q28" s="124">
        <v>356.6</v>
      </c>
      <c r="R28" s="124">
        <v>2262.6000000000004</v>
      </c>
      <c r="S28" s="124">
        <v>3323.7000000000003</v>
      </c>
      <c r="T28" s="124">
        <v>-751.5</v>
      </c>
      <c r="U28" s="124">
        <v>178.02</v>
      </c>
      <c r="V28" s="124">
        <v>1863.55</v>
      </c>
      <c r="W28" s="124">
        <v>2262.6000000000004</v>
      </c>
      <c r="X28" s="124">
        <v>1991</v>
      </c>
      <c r="Y28" s="124">
        <v>1991</v>
      </c>
      <c r="Z28" s="124">
        <v>9</v>
      </c>
      <c r="AA28" s="124">
        <v>1230.2</v>
      </c>
      <c r="AB28" s="124">
        <v>2637.8</v>
      </c>
      <c r="AC28" s="124">
        <v>1549.3</v>
      </c>
      <c r="AD28" s="124">
        <v>134.4</v>
      </c>
      <c r="AE28" s="124">
        <v>41</v>
      </c>
      <c r="AH28" s="48">
        <v>2013</v>
      </c>
      <c r="AI28" s="1">
        <v>36802.500000000007</v>
      </c>
      <c r="AJ28" s="1">
        <v>14964.699999999999</v>
      </c>
      <c r="AK28" s="1">
        <v>13080.3</v>
      </c>
      <c r="AL28" s="1">
        <v>51570.700000000012</v>
      </c>
      <c r="AM28" s="1">
        <v>2170.4000000000015</v>
      </c>
      <c r="AX28" s="163">
        <v>8</v>
      </c>
      <c r="AY28" s="163">
        <v>2013</v>
      </c>
      <c r="AZ28" s="163">
        <v>10217.300000000001</v>
      </c>
      <c r="BA28" s="163">
        <v>8801.9000000000015</v>
      </c>
      <c r="BB28" s="163">
        <v>4489.0999999999995</v>
      </c>
      <c r="BC28" s="163">
        <v>2270.7000000000003</v>
      </c>
      <c r="BD28" s="163">
        <v>13107.799999999997</v>
      </c>
      <c r="BE28" s="163">
        <v>3234</v>
      </c>
      <c r="BF28" s="163">
        <v>36613.599999999999</v>
      </c>
      <c r="BG28" s="163">
        <v>23874.899999999998</v>
      </c>
      <c r="BH28" s="163">
        <v>22366.2</v>
      </c>
      <c r="BI28" s="163">
        <v>4546.2999999999993</v>
      </c>
      <c r="BJ28" s="163">
        <v>30903.600000000002</v>
      </c>
      <c r="BK28" s="163">
        <v>0</v>
      </c>
      <c r="BL28" s="163">
        <v>4936.2000000000007</v>
      </c>
      <c r="BM28" s="163">
        <v>4125.7</v>
      </c>
      <c r="BN28" s="163">
        <v>2891.0000000000005</v>
      </c>
      <c r="BO28" s="163">
        <v>1323.1</v>
      </c>
      <c r="BP28" s="163">
        <v>6442.5</v>
      </c>
      <c r="BQ28" s="163">
        <v>878.7</v>
      </c>
      <c r="BR28" s="163">
        <v>9266.2999999999993</v>
      </c>
      <c r="BS28" s="163">
        <v>6375.5000000000009</v>
      </c>
      <c r="BT28" s="163">
        <v>4940.2</v>
      </c>
      <c r="BU28" s="163">
        <v>1116.8000000000002</v>
      </c>
      <c r="BV28" s="163">
        <v>3163.2000000000003</v>
      </c>
    </row>
    <row r="29" spans="1:74" x14ac:dyDescent="0.3">
      <c r="A29" s="122" t="s">
        <v>903</v>
      </c>
      <c r="B29" s="123">
        <v>33542</v>
      </c>
      <c r="C29" s="124">
        <v>8027.1</v>
      </c>
      <c r="D29" s="124">
        <v>2789.8</v>
      </c>
      <c r="E29" s="124">
        <v>502.4</v>
      </c>
      <c r="F29" s="124">
        <v>215.9</v>
      </c>
      <c r="G29" s="124">
        <v>1098.2</v>
      </c>
      <c r="H29" s="124">
        <v>2182.1</v>
      </c>
      <c r="I29" s="124">
        <v>1122.2</v>
      </c>
      <c r="J29" s="124">
        <v>435.09999999999997</v>
      </c>
      <c r="K29" s="124">
        <v>3074.4</v>
      </c>
      <c r="L29" s="124">
        <v>69.5</v>
      </c>
      <c r="M29" s="124">
        <v>406.2</v>
      </c>
      <c r="N29" s="124">
        <v>310.92</v>
      </c>
      <c r="O29" s="124">
        <v>307.27</v>
      </c>
      <c r="P29" s="124">
        <v>2605.8000000000002</v>
      </c>
      <c r="Q29" s="124">
        <v>399.9</v>
      </c>
      <c r="R29" s="124">
        <v>1522.5</v>
      </c>
      <c r="S29" s="124">
        <v>3550.1</v>
      </c>
      <c r="T29" s="124">
        <v>4754.2999999999993</v>
      </c>
      <c r="U29" s="124">
        <v>163.21</v>
      </c>
      <c r="V29" s="124">
        <v>2122.27</v>
      </c>
      <c r="W29" s="124">
        <v>1522.5</v>
      </c>
      <c r="X29" s="124">
        <v>1992</v>
      </c>
      <c r="Y29" s="124">
        <v>1991</v>
      </c>
      <c r="Z29" s="124">
        <v>10</v>
      </c>
      <c r="AA29" s="124">
        <v>754.6</v>
      </c>
      <c r="AB29" s="124">
        <v>3074.4</v>
      </c>
      <c r="AC29" s="124">
        <v>1760.5</v>
      </c>
      <c r="AD29" s="124">
        <v>322.20000000000005</v>
      </c>
      <c r="AE29" s="124">
        <v>99.4</v>
      </c>
      <c r="AH29" s="48">
        <v>2014</v>
      </c>
      <c r="AI29" s="1">
        <v>38052.5</v>
      </c>
      <c r="AJ29" s="1">
        <v>12510.800000000001</v>
      </c>
      <c r="AK29" s="1">
        <v>8260.9</v>
      </c>
      <c r="AL29" s="1">
        <v>56943.6</v>
      </c>
      <c r="AM29" s="1">
        <v>-1507.7000000000025</v>
      </c>
      <c r="AX29" s="163">
        <v>8</v>
      </c>
      <c r="AY29" s="163">
        <v>2014</v>
      </c>
      <c r="AZ29" s="163">
        <v>9673.1</v>
      </c>
      <c r="BA29" s="163">
        <v>8391.8000000000011</v>
      </c>
      <c r="BB29" s="163">
        <v>4038.9</v>
      </c>
      <c r="BC29" s="163">
        <v>854.8</v>
      </c>
      <c r="BD29" s="163">
        <v>13932.599999999999</v>
      </c>
      <c r="BE29" s="163">
        <v>3089.5</v>
      </c>
      <c r="BF29" s="163">
        <v>35322.400000000009</v>
      </c>
      <c r="BG29" s="163">
        <v>25071.999999999996</v>
      </c>
      <c r="BH29" s="163">
        <v>16631.5</v>
      </c>
      <c r="BI29" s="163">
        <v>1769</v>
      </c>
      <c r="BJ29" s="163">
        <v>34044</v>
      </c>
      <c r="BK29" s="163">
        <v>0</v>
      </c>
      <c r="BL29" s="163">
        <v>5567.8</v>
      </c>
      <c r="BM29" s="163">
        <v>4588.7</v>
      </c>
      <c r="BN29" s="163">
        <v>3623.0000000000005</v>
      </c>
      <c r="BO29" s="163">
        <v>643.29999999999995</v>
      </c>
      <c r="BP29" s="163">
        <v>8152.0000000000009</v>
      </c>
      <c r="BQ29" s="163">
        <v>929.3</v>
      </c>
      <c r="BR29" s="163">
        <v>9189.6</v>
      </c>
      <c r="BS29" s="163">
        <v>4250.7</v>
      </c>
      <c r="BT29" s="163">
        <v>4993.8</v>
      </c>
      <c r="BU29" s="163">
        <v>815.00000000000011</v>
      </c>
      <c r="BV29" s="163">
        <v>3018.5</v>
      </c>
    </row>
    <row r="30" spans="1:74" x14ac:dyDescent="0.3">
      <c r="A30" s="122" t="s">
        <v>903</v>
      </c>
      <c r="B30" s="123">
        <v>33572</v>
      </c>
      <c r="C30" s="124">
        <v>4127</v>
      </c>
      <c r="D30" s="124">
        <v>2456.4</v>
      </c>
      <c r="E30" s="124">
        <v>588.20000000000005</v>
      </c>
      <c r="F30" s="124">
        <v>145.4</v>
      </c>
      <c r="G30" s="124">
        <v>2944.4</v>
      </c>
      <c r="H30" s="124">
        <v>1439.8999999999999</v>
      </c>
      <c r="I30" s="124">
        <v>258.39999999999998</v>
      </c>
      <c r="J30" s="124">
        <v>340.7</v>
      </c>
      <c r="K30" s="124">
        <v>447.40000000000003</v>
      </c>
      <c r="L30" s="124">
        <v>12.7</v>
      </c>
      <c r="M30" s="124">
        <v>258.3</v>
      </c>
      <c r="N30" s="124">
        <v>157.58000000000001</v>
      </c>
      <c r="O30" s="124">
        <v>297.36</v>
      </c>
      <c r="P30" s="124">
        <v>1823.1000000000001</v>
      </c>
      <c r="Q30" s="124">
        <v>778.80000000000007</v>
      </c>
      <c r="R30" s="124">
        <v>947.60000000000014</v>
      </c>
      <c r="S30" s="124">
        <v>718.40000000000009</v>
      </c>
      <c r="T30" s="124">
        <v>-2380.2999999999938</v>
      </c>
      <c r="U30" s="124">
        <v>113.51</v>
      </c>
      <c r="V30" s="124">
        <v>2134.17</v>
      </c>
      <c r="W30" s="124">
        <v>947.60000000000014</v>
      </c>
      <c r="X30" s="124">
        <v>1992</v>
      </c>
      <c r="Y30" s="124">
        <v>1991</v>
      </c>
      <c r="Z30" s="124">
        <v>11</v>
      </c>
      <c r="AA30" s="124">
        <v>328.20000000000005</v>
      </c>
      <c r="AB30" s="124">
        <v>447.40000000000003</v>
      </c>
      <c r="AC30" s="124">
        <v>957.3</v>
      </c>
      <c r="AD30" s="124">
        <v>395.5</v>
      </c>
      <c r="AE30" s="124">
        <v>87.1</v>
      </c>
      <c r="AH30" s="48">
        <v>2015</v>
      </c>
      <c r="AI30" s="1">
        <v>32135.9</v>
      </c>
      <c r="AJ30" s="1">
        <v>11982.8</v>
      </c>
      <c r="AK30" s="1">
        <v>7200</v>
      </c>
      <c r="AL30" s="1">
        <v>50880.100000000006</v>
      </c>
      <c r="AM30" s="1">
        <v>21.099999999991269</v>
      </c>
      <c r="AX30" s="163">
        <v>8</v>
      </c>
      <c r="AY30" s="163">
        <v>2015</v>
      </c>
      <c r="AZ30" s="163">
        <v>7383.5</v>
      </c>
      <c r="BA30" s="163">
        <v>6240.4</v>
      </c>
      <c r="BB30" s="163">
        <v>3328.9</v>
      </c>
      <c r="BC30" s="163">
        <v>536.5</v>
      </c>
      <c r="BD30" s="163">
        <v>10215.800000000001</v>
      </c>
      <c r="BE30" s="163">
        <v>1382</v>
      </c>
      <c r="BF30" s="163">
        <v>32223.7</v>
      </c>
      <c r="BG30" s="163">
        <v>22167.5</v>
      </c>
      <c r="BH30" s="163">
        <v>18561.099999999999</v>
      </c>
      <c r="BI30" s="163">
        <v>1612.8</v>
      </c>
      <c r="BJ30" s="163">
        <v>33045.5</v>
      </c>
      <c r="BK30" s="163">
        <v>4.9000000000000004</v>
      </c>
      <c r="BL30" s="163">
        <v>4512.0999999999995</v>
      </c>
      <c r="BM30" s="163">
        <v>3727.9999999999995</v>
      </c>
      <c r="BN30" s="163">
        <v>3039.5000000000005</v>
      </c>
      <c r="BO30" s="163">
        <v>450.79999999999995</v>
      </c>
      <c r="BP30" s="163">
        <v>7180.5</v>
      </c>
      <c r="BQ30" s="163">
        <v>926.40000000000009</v>
      </c>
      <c r="BR30" s="163">
        <v>8043.8000000000011</v>
      </c>
      <c r="BS30" s="163">
        <v>6750.5</v>
      </c>
      <c r="BT30" s="163">
        <v>4599.8999999999996</v>
      </c>
      <c r="BU30" s="163">
        <v>438.29999999999995</v>
      </c>
      <c r="BV30" s="163">
        <v>2605.6999999999998</v>
      </c>
    </row>
    <row r="31" spans="1:74" x14ac:dyDescent="0.3">
      <c r="A31" s="122" t="s">
        <v>903</v>
      </c>
      <c r="B31" s="123">
        <v>33603</v>
      </c>
      <c r="C31" s="124">
        <v>16939.099999999999</v>
      </c>
      <c r="D31" s="124">
        <v>1549.8000000000002</v>
      </c>
      <c r="E31" s="124">
        <v>360.4</v>
      </c>
      <c r="F31" s="124">
        <v>82.8</v>
      </c>
      <c r="G31" s="124">
        <v>2537.3000000000002</v>
      </c>
      <c r="H31" s="124">
        <v>3174.2</v>
      </c>
      <c r="I31" s="124">
        <v>2218</v>
      </c>
      <c r="J31" s="124">
        <v>384.5</v>
      </c>
      <c r="K31" s="124">
        <v>1238.0999999999999</v>
      </c>
      <c r="L31" s="124">
        <v>33.9</v>
      </c>
      <c r="M31" s="124">
        <v>393.3</v>
      </c>
      <c r="N31" s="124">
        <v>118.89</v>
      </c>
      <c r="O31" s="124">
        <v>307.27</v>
      </c>
      <c r="P31" s="124">
        <v>966.6</v>
      </c>
      <c r="Q31" s="124">
        <v>665.99999999999989</v>
      </c>
      <c r="R31" s="124">
        <v>627.1</v>
      </c>
      <c r="S31" s="124">
        <v>1665.3</v>
      </c>
      <c r="T31" s="124">
        <v>8924.4000000000015</v>
      </c>
      <c r="U31" s="124">
        <v>194.46</v>
      </c>
      <c r="V31" s="124">
        <v>2036.77</v>
      </c>
      <c r="W31" s="124">
        <v>627.1</v>
      </c>
      <c r="X31" s="124">
        <v>1992</v>
      </c>
      <c r="Y31" s="124">
        <v>1991</v>
      </c>
      <c r="Z31" s="124">
        <v>12</v>
      </c>
      <c r="AA31" s="124">
        <v>264.5</v>
      </c>
      <c r="AB31" s="124">
        <v>1238.0999999999999</v>
      </c>
      <c r="AC31" s="124">
        <v>1710.3</v>
      </c>
      <c r="AD31" s="124">
        <v>1210.5999999999999</v>
      </c>
      <c r="AE31" s="124">
        <v>253.3</v>
      </c>
      <c r="AH31" s="48">
        <v>2016</v>
      </c>
      <c r="AI31" s="1">
        <v>28515.899999999998</v>
      </c>
      <c r="AJ31" s="1">
        <v>15745.5</v>
      </c>
      <c r="AK31" s="1">
        <v>7148.4999999999991</v>
      </c>
      <c r="AL31" s="1">
        <v>42964.1</v>
      </c>
      <c r="AM31" s="1">
        <v>-437.79999999999745</v>
      </c>
      <c r="AX31" s="163">
        <v>8</v>
      </c>
      <c r="AY31" s="163">
        <v>2016</v>
      </c>
      <c r="AZ31" s="163">
        <v>7704.8</v>
      </c>
      <c r="BA31" s="163">
        <v>6523.5</v>
      </c>
      <c r="BB31" s="163">
        <v>3464.4999999999995</v>
      </c>
      <c r="BC31" s="163">
        <v>618.9</v>
      </c>
      <c r="BD31" s="163">
        <v>10761.9</v>
      </c>
      <c r="BE31" s="163">
        <v>1951.4000000000003</v>
      </c>
      <c r="BF31" s="163">
        <v>32227.8</v>
      </c>
      <c r="BG31" s="163">
        <v>18545</v>
      </c>
      <c r="BH31" s="163">
        <v>19410.5</v>
      </c>
      <c r="BI31" s="163">
        <v>1451.8</v>
      </c>
      <c r="BJ31" s="163">
        <v>25334.400000000001</v>
      </c>
      <c r="BK31" s="163">
        <v>1.4</v>
      </c>
      <c r="BL31" s="163">
        <v>4329</v>
      </c>
      <c r="BM31" s="163">
        <v>3447.3999999999996</v>
      </c>
      <c r="BN31" s="163">
        <v>2898.2999999999997</v>
      </c>
      <c r="BO31" s="163">
        <v>408.1</v>
      </c>
      <c r="BP31" s="163">
        <v>6435.4000000000005</v>
      </c>
      <c r="BQ31" s="163">
        <v>826.00000000000011</v>
      </c>
      <c r="BR31" s="163">
        <v>7803.9000000000005</v>
      </c>
      <c r="BS31" s="163">
        <v>8406.1</v>
      </c>
      <c r="BT31" s="163">
        <v>4669.7</v>
      </c>
      <c r="BU31" s="163">
        <v>432.4</v>
      </c>
      <c r="BV31" s="163">
        <v>2621.9999999999995</v>
      </c>
    </row>
    <row r="32" spans="1:74" x14ac:dyDescent="0.3">
      <c r="A32" s="122" t="s">
        <v>903</v>
      </c>
      <c r="B32" s="123">
        <v>33634</v>
      </c>
      <c r="C32" s="124">
        <v>13522.5</v>
      </c>
      <c r="D32" s="124">
        <v>1408.8</v>
      </c>
      <c r="E32" s="124">
        <v>320.5</v>
      </c>
      <c r="F32" s="124">
        <v>67</v>
      </c>
      <c r="G32" s="124">
        <v>2435.5</v>
      </c>
      <c r="H32" s="124">
        <v>9177.4</v>
      </c>
      <c r="I32" s="124">
        <v>1513.4</v>
      </c>
      <c r="J32" s="124">
        <v>464.2</v>
      </c>
      <c r="K32" s="124">
        <v>0</v>
      </c>
      <c r="L32" s="124">
        <v>15.5</v>
      </c>
      <c r="M32" s="124">
        <v>236.4</v>
      </c>
      <c r="N32" s="124">
        <v>101.11</v>
      </c>
      <c r="O32" s="124">
        <v>307.27</v>
      </c>
      <c r="P32" s="124">
        <v>594.9</v>
      </c>
      <c r="Q32" s="124">
        <v>880.8</v>
      </c>
      <c r="R32" s="124">
        <v>500</v>
      </c>
      <c r="S32" s="124">
        <v>251.9</v>
      </c>
      <c r="T32" s="124">
        <v>-1112.2000000000007</v>
      </c>
      <c r="U32" s="124">
        <v>132.77000000000001</v>
      </c>
      <c r="V32" s="124">
        <v>3477.32</v>
      </c>
      <c r="W32" s="124">
        <v>500</v>
      </c>
      <c r="X32" s="124">
        <v>1992</v>
      </c>
      <c r="Y32" s="124">
        <v>1992</v>
      </c>
      <c r="Z32" s="124">
        <v>1</v>
      </c>
      <c r="AA32" s="124">
        <v>0</v>
      </c>
      <c r="AB32" s="124">
        <v>0</v>
      </c>
      <c r="AC32" s="124">
        <v>2715.8</v>
      </c>
      <c r="AD32" s="124">
        <v>5701</v>
      </c>
      <c r="AE32" s="124">
        <v>760.6</v>
      </c>
      <c r="AH32" s="48">
        <v>2017</v>
      </c>
      <c r="AI32" s="1">
        <v>21532.400000000001</v>
      </c>
      <c r="AJ32" s="1">
        <v>21279.199999999997</v>
      </c>
      <c r="AK32" s="1">
        <v>7149.3</v>
      </c>
      <c r="AL32" s="1">
        <v>33332.9</v>
      </c>
      <c r="AM32" s="1">
        <v>-109.39999999999782</v>
      </c>
      <c r="AX32" s="163">
        <v>8</v>
      </c>
      <c r="AY32" s="163">
        <v>2017</v>
      </c>
      <c r="AZ32" s="163">
        <v>3777.8999999999996</v>
      </c>
      <c r="BA32" s="163">
        <v>2939.7999999999997</v>
      </c>
      <c r="BB32" s="163">
        <v>2238.9</v>
      </c>
      <c r="BC32" s="163">
        <v>484.3</v>
      </c>
      <c r="BD32" s="163">
        <v>4935.5</v>
      </c>
      <c r="BE32" s="163">
        <v>1020.8</v>
      </c>
      <c r="BF32" s="163">
        <v>34631.899999999994</v>
      </c>
      <c r="BG32" s="163">
        <v>15289.5</v>
      </c>
      <c r="BH32" s="163">
        <v>30775.000000000004</v>
      </c>
      <c r="BI32" s="163">
        <v>1554</v>
      </c>
      <c r="BJ32" s="163">
        <v>21882</v>
      </c>
      <c r="BK32" s="163">
        <v>21.2</v>
      </c>
      <c r="BL32" s="163">
        <v>4401.6000000000004</v>
      </c>
      <c r="BM32" s="163">
        <v>3303.1000000000004</v>
      </c>
      <c r="BN32" s="163">
        <v>2835</v>
      </c>
      <c r="BO32" s="163">
        <v>435.29999999999995</v>
      </c>
      <c r="BP32" s="163">
        <v>6075.0000000000009</v>
      </c>
      <c r="BQ32" s="163">
        <v>775.90000000000009</v>
      </c>
      <c r="BR32" s="163">
        <v>7936.0999999999995</v>
      </c>
      <c r="BS32" s="163">
        <v>13275.300000000001</v>
      </c>
      <c r="BT32" s="163">
        <v>4675.7</v>
      </c>
      <c r="BU32" s="163">
        <v>440.4</v>
      </c>
      <c r="BV32" s="163">
        <v>2631.4</v>
      </c>
    </row>
    <row r="33" spans="1:74" x14ac:dyDescent="0.3">
      <c r="A33" s="122" t="s">
        <v>903</v>
      </c>
      <c r="B33" s="123">
        <v>33663</v>
      </c>
      <c r="C33" s="124">
        <v>41663.5</v>
      </c>
      <c r="D33" s="124">
        <v>2830.6</v>
      </c>
      <c r="E33" s="124">
        <v>629.1</v>
      </c>
      <c r="F33" s="124">
        <v>140.6</v>
      </c>
      <c r="G33" s="124">
        <v>4881.8</v>
      </c>
      <c r="H33" s="124">
        <v>22837.599999999999</v>
      </c>
      <c r="I33" s="124">
        <v>8231.5</v>
      </c>
      <c r="J33" s="124">
        <v>330.3</v>
      </c>
      <c r="K33" s="124">
        <v>2.2000000000000002</v>
      </c>
      <c r="L33" s="124">
        <v>85.5</v>
      </c>
      <c r="M33" s="124">
        <v>0</v>
      </c>
      <c r="N33" s="124">
        <v>86.57</v>
      </c>
      <c r="O33" s="124">
        <v>287.45</v>
      </c>
      <c r="P33" s="124">
        <v>906.8</v>
      </c>
      <c r="Q33" s="124">
        <v>2064.3999999999996</v>
      </c>
      <c r="R33" s="124">
        <v>413.70000000000005</v>
      </c>
      <c r="S33" s="124">
        <v>87.7</v>
      </c>
      <c r="T33" s="124">
        <v>2283.5</v>
      </c>
      <c r="U33" s="124">
        <v>243.81</v>
      </c>
      <c r="V33" s="124">
        <v>4614.5</v>
      </c>
      <c r="W33" s="124">
        <v>413.70000000000005</v>
      </c>
      <c r="X33" s="124">
        <v>1992</v>
      </c>
      <c r="Y33" s="124">
        <v>1992</v>
      </c>
      <c r="Z33" s="124">
        <v>2</v>
      </c>
      <c r="AA33" s="124">
        <v>161.20000000000002</v>
      </c>
      <c r="AB33" s="124">
        <v>2.2000000000000002</v>
      </c>
      <c r="AC33" s="124">
        <v>5856.7</v>
      </c>
      <c r="AD33" s="124">
        <v>15324.7</v>
      </c>
      <c r="AE33" s="124">
        <v>1656.2</v>
      </c>
      <c r="AH33" s="48">
        <v>2018</v>
      </c>
      <c r="AI33" s="1">
        <v>25131.3</v>
      </c>
      <c r="AJ33" s="1">
        <v>17631.899999999998</v>
      </c>
      <c r="AK33" s="1">
        <v>7222.1</v>
      </c>
      <c r="AL33" s="1">
        <v>37622.399999999994</v>
      </c>
      <c r="AM33" s="1">
        <v>200.70000000001164</v>
      </c>
      <c r="AX33" s="163">
        <v>8</v>
      </c>
      <c r="AY33" s="163">
        <v>2018</v>
      </c>
      <c r="AZ33" s="163">
        <v>2618.0999999999995</v>
      </c>
      <c r="BA33" s="163">
        <v>2229.6</v>
      </c>
      <c r="BB33" s="163">
        <v>1132.6999999999998</v>
      </c>
      <c r="BC33" s="163">
        <v>302.39999999999998</v>
      </c>
      <c r="BD33" s="163">
        <v>3595.4</v>
      </c>
      <c r="BE33" s="163">
        <v>722.9</v>
      </c>
      <c r="BF33" s="163">
        <v>35602.700000000004</v>
      </c>
      <c r="BG33" s="163">
        <v>19384.899999999998</v>
      </c>
      <c r="BH33" s="163">
        <v>17083.599999999999</v>
      </c>
      <c r="BI33" s="163">
        <v>1806.7</v>
      </c>
      <c r="BJ33" s="163">
        <v>27257.599999999999</v>
      </c>
      <c r="BK33" s="163">
        <v>4.8</v>
      </c>
      <c r="BL33" s="163">
        <v>4542.3999999999996</v>
      </c>
      <c r="BM33" s="163">
        <v>3516.8</v>
      </c>
      <c r="BN33" s="163">
        <v>2767.6</v>
      </c>
      <c r="BO33" s="163">
        <v>438.9</v>
      </c>
      <c r="BP33" s="163">
        <v>6326.4</v>
      </c>
      <c r="BQ33" s="163">
        <v>780.2</v>
      </c>
      <c r="BR33" s="163">
        <v>7557.3</v>
      </c>
      <c r="BS33" s="163">
        <v>5558.2999999999993</v>
      </c>
      <c r="BT33" s="163">
        <v>4674.0999999999995</v>
      </c>
      <c r="BU33" s="163">
        <v>442.99999999999994</v>
      </c>
      <c r="BV33" s="163">
        <v>2630.3999999999996</v>
      </c>
    </row>
    <row r="34" spans="1:74" x14ac:dyDescent="0.3">
      <c r="A34" s="122" t="s">
        <v>903</v>
      </c>
      <c r="B34" s="123">
        <v>33694</v>
      </c>
      <c r="C34" s="124">
        <v>20760.900000000001</v>
      </c>
      <c r="D34" s="124">
        <v>3392.5</v>
      </c>
      <c r="E34" s="124">
        <v>698.1</v>
      </c>
      <c r="F34" s="124">
        <v>249.7</v>
      </c>
      <c r="G34" s="124">
        <v>6042.2</v>
      </c>
      <c r="H34" s="124">
        <v>11451.400000000001</v>
      </c>
      <c r="I34" s="124">
        <v>2903.3</v>
      </c>
      <c r="J34" s="124">
        <v>259.7</v>
      </c>
      <c r="K34" s="124">
        <v>2.2000000000000002</v>
      </c>
      <c r="L34" s="124">
        <v>137.9</v>
      </c>
      <c r="M34" s="124">
        <v>0</v>
      </c>
      <c r="N34" s="124">
        <v>90.43</v>
      </c>
      <c r="O34" s="124">
        <v>307.27</v>
      </c>
      <c r="P34" s="124">
        <v>799.2</v>
      </c>
      <c r="Q34" s="124">
        <v>2843</v>
      </c>
      <c r="R34" s="124">
        <v>444.29999999999995</v>
      </c>
      <c r="S34" s="124">
        <v>140.1</v>
      </c>
      <c r="T34" s="124">
        <v>-3651.5000000000036</v>
      </c>
      <c r="U34" s="124">
        <v>109.36</v>
      </c>
      <c r="V34" s="124">
        <v>4853.4399999999996</v>
      </c>
      <c r="W34" s="124">
        <v>444.29999999999995</v>
      </c>
      <c r="X34" s="124">
        <v>1992</v>
      </c>
      <c r="Y34" s="124">
        <v>1992</v>
      </c>
      <c r="Z34" s="124">
        <v>3</v>
      </c>
      <c r="AA34" s="124">
        <v>142.6</v>
      </c>
      <c r="AB34" s="124">
        <v>2.2000000000000002</v>
      </c>
      <c r="AC34" s="124">
        <v>3300.5</v>
      </c>
      <c r="AD34" s="124">
        <v>7309.4000000000005</v>
      </c>
      <c r="AE34" s="124">
        <v>841.5</v>
      </c>
      <c r="AH34" s="48">
        <v>2019</v>
      </c>
      <c r="AI34" s="1">
        <v>28106.600000000002</v>
      </c>
      <c r="AJ34" s="1">
        <v>16240.2</v>
      </c>
      <c r="AK34" s="1">
        <v>7166.3</v>
      </c>
      <c r="AL34" s="1">
        <v>42246.3</v>
      </c>
      <c r="AM34" s="1">
        <v>414.89999999999418</v>
      </c>
      <c r="AX34" s="163">
        <v>8</v>
      </c>
      <c r="AY34" s="163">
        <v>2019</v>
      </c>
      <c r="AZ34" s="163">
        <v>6937.2999999999993</v>
      </c>
      <c r="BA34" s="163">
        <v>5908</v>
      </c>
      <c r="BB34" s="163">
        <v>2465</v>
      </c>
      <c r="BC34" s="163">
        <v>582.19999999999993</v>
      </c>
      <c r="BD34" s="163">
        <v>9574.7999999999993</v>
      </c>
      <c r="BE34" s="163">
        <v>1634.3999999999999</v>
      </c>
      <c r="BF34" s="163">
        <v>33098.199999999997</v>
      </c>
      <c r="BG34" s="163">
        <v>18697.2</v>
      </c>
      <c r="BH34" s="163">
        <v>19656.100000000002</v>
      </c>
      <c r="BI34" s="163">
        <v>1421.1000000000001</v>
      </c>
      <c r="BJ34" s="163">
        <v>26100.1</v>
      </c>
      <c r="BK34" s="163">
        <v>0</v>
      </c>
      <c r="BL34" s="163">
        <v>4311.1000000000004</v>
      </c>
      <c r="BM34" s="163">
        <v>3501.3999999999996</v>
      </c>
      <c r="BN34" s="163">
        <v>2520.9</v>
      </c>
      <c r="BO34" s="163">
        <v>468.09999999999991</v>
      </c>
      <c r="BP34" s="163">
        <v>6099.3</v>
      </c>
      <c r="BQ34" s="163">
        <v>789.60000000000014</v>
      </c>
      <c r="BR34" s="163">
        <v>7591.4999999999991</v>
      </c>
      <c r="BS34" s="163">
        <v>6714.5999999999995</v>
      </c>
      <c r="BT34" s="163">
        <v>4694.9000000000005</v>
      </c>
      <c r="BU34" s="163">
        <v>472.1</v>
      </c>
      <c r="BV34" s="163">
        <v>2657.4</v>
      </c>
    </row>
    <row r="35" spans="1:74" x14ac:dyDescent="0.3">
      <c r="A35" s="122" t="s">
        <v>903</v>
      </c>
      <c r="B35" s="123">
        <v>33724</v>
      </c>
      <c r="C35" s="124">
        <v>9515.7000000000007</v>
      </c>
      <c r="D35" s="124">
        <v>4398.6000000000004</v>
      </c>
      <c r="E35" s="124">
        <v>947.8</v>
      </c>
      <c r="F35" s="124">
        <v>396.7</v>
      </c>
      <c r="G35" s="124">
        <v>6319.4</v>
      </c>
      <c r="H35" s="124">
        <v>3220.5999999999995</v>
      </c>
      <c r="I35" s="124">
        <v>972.1</v>
      </c>
      <c r="J35" s="124">
        <v>235.5</v>
      </c>
      <c r="K35" s="124">
        <v>2512.9</v>
      </c>
      <c r="L35" s="124">
        <v>99.2</v>
      </c>
      <c r="M35" s="124">
        <v>0</v>
      </c>
      <c r="N35" s="124">
        <v>137.56</v>
      </c>
      <c r="O35" s="124">
        <v>297.36</v>
      </c>
      <c r="P35" s="124">
        <v>1299.5</v>
      </c>
      <c r="Q35" s="124">
        <v>3496</v>
      </c>
      <c r="R35" s="124">
        <v>699.6</v>
      </c>
      <c r="S35" s="124">
        <v>2612.1</v>
      </c>
      <c r="T35" s="124">
        <v>-3663.2000000000044</v>
      </c>
      <c r="U35" s="124">
        <v>77.540000000000006</v>
      </c>
      <c r="V35" s="124">
        <v>3661.27</v>
      </c>
      <c r="W35" s="124">
        <v>699.6</v>
      </c>
      <c r="X35" s="124">
        <v>1992</v>
      </c>
      <c r="Y35" s="124">
        <v>1992</v>
      </c>
      <c r="Z35" s="124">
        <v>4</v>
      </c>
      <c r="AA35" s="124">
        <v>328.8</v>
      </c>
      <c r="AB35" s="124">
        <v>2512.9</v>
      </c>
      <c r="AC35" s="124">
        <v>1527.6</v>
      </c>
      <c r="AD35" s="124">
        <v>1360.8999999999999</v>
      </c>
      <c r="AE35" s="124">
        <v>332.1</v>
      </c>
      <c r="AH35" s="48">
        <v>2020</v>
      </c>
      <c r="AI35" s="1">
        <v>32178.1</v>
      </c>
      <c r="AJ35" s="1">
        <v>13274.6</v>
      </c>
      <c r="AK35" s="1">
        <v>7103.9000000000005</v>
      </c>
      <c r="AL35" s="1">
        <v>45823.700000000004</v>
      </c>
      <c r="AM35" s="1">
        <v>604.10000000000946</v>
      </c>
      <c r="AX35" s="163">
        <v>8</v>
      </c>
      <c r="AY35" s="163">
        <v>2020</v>
      </c>
      <c r="AZ35" s="163">
        <v>8119</v>
      </c>
      <c r="BA35" s="163">
        <v>7189.4999999999991</v>
      </c>
      <c r="BB35" s="163">
        <v>3125.5000000000005</v>
      </c>
      <c r="BC35" s="163">
        <v>662.3</v>
      </c>
      <c r="BD35" s="163">
        <v>11375.5</v>
      </c>
      <c r="BE35" s="163">
        <v>1983.6000000000001</v>
      </c>
      <c r="BF35" s="163">
        <v>33052.899999999994</v>
      </c>
      <c r="BG35" s="163">
        <v>21338.7</v>
      </c>
      <c r="BH35" s="163">
        <v>12349.200000000003</v>
      </c>
      <c r="BI35" s="163">
        <v>1384.8000000000002</v>
      </c>
      <c r="BJ35" s="163">
        <v>27655.200000000001</v>
      </c>
      <c r="BK35" s="163">
        <v>1.4</v>
      </c>
      <c r="BL35" s="163">
        <v>4280.8</v>
      </c>
      <c r="BM35" s="163">
        <v>3649.8999999999996</v>
      </c>
      <c r="BN35" s="163">
        <v>2428.3000000000002</v>
      </c>
      <c r="BO35" s="163">
        <v>346.79999999999995</v>
      </c>
      <c r="BP35" s="163">
        <v>6337.3</v>
      </c>
      <c r="BQ35" s="163">
        <v>774.69999999999993</v>
      </c>
      <c r="BR35" s="163">
        <v>7859.7000000000007</v>
      </c>
      <c r="BS35" s="163">
        <v>3029.9</v>
      </c>
      <c r="BT35" s="163">
        <v>4710</v>
      </c>
      <c r="BU35" s="163">
        <v>455.7</v>
      </c>
      <c r="BV35" s="163">
        <v>2658.2000000000003</v>
      </c>
    </row>
    <row r="36" spans="1:74" x14ac:dyDescent="0.3">
      <c r="A36" s="122" t="s">
        <v>903</v>
      </c>
      <c r="B36" s="123">
        <v>33755</v>
      </c>
      <c r="C36" s="124">
        <v>53.800000000000004</v>
      </c>
      <c r="D36" s="124">
        <v>6484.7</v>
      </c>
      <c r="E36" s="124">
        <v>657.6</v>
      </c>
      <c r="F36" s="124">
        <v>255.6</v>
      </c>
      <c r="G36" s="124">
        <v>3288.4</v>
      </c>
      <c r="H36" s="124">
        <v>2177.6</v>
      </c>
      <c r="I36" s="124">
        <v>5.0999999999999996</v>
      </c>
      <c r="J36" s="124">
        <v>640.20000000000005</v>
      </c>
      <c r="K36" s="124">
        <v>8491.2999999999993</v>
      </c>
      <c r="L36" s="124">
        <v>3.8</v>
      </c>
      <c r="M36" s="124">
        <v>0</v>
      </c>
      <c r="N36" s="124">
        <v>384.67</v>
      </c>
      <c r="O36" s="124">
        <v>307.27</v>
      </c>
      <c r="P36" s="124">
        <v>3557.8</v>
      </c>
      <c r="Q36" s="124">
        <v>3182.5</v>
      </c>
      <c r="R36" s="124">
        <v>2047.8</v>
      </c>
      <c r="S36" s="124">
        <v>8495.0999999999985</v>
      </c>
      <c r="T36" s="124">
        <v>-2912.2999999999956</v>
      </c>
      <c r="U36" s="124">
        <v>111.14</v>
      </c>
      <c r="V36" s="124">
        <v>2262.1999999999998</v>
      </c>
      <c r="W36" s="124">
        <v>2047.8</v>
      </c>
      <c r="X36" s="124">
        <v>1992</v>
      </c>
      <c r="Y36" s="124">
        <v>1992</v>
      </c>
      <c r="Z36" s="124">
        <v>5</v>
      </c>
      <c r="AA36" s="124">
        <v>1368.1</v>
      </c>
      <c r="AB36" s="124">
        <v>8491.2999999999993</v>
      </c>
      <c r="AC36" s="124">
        <v>2026.7</v>
      </c>
      <c r="AD36" s="124">
        <v>131.29999999999998</v>
      </c>
      <c r="AE36" s="124">
        <v>19.600000000000001</v>
      </c>
      <c r="AH36" s="48">
        <v>2021</v>
      </c>
      <c r="AI36" s="1">
        <v>27621.9</v>
      </c>
      <c r="AJ36" s="1">
        <v>17451.999999999996</v>
      </c>
      <c r="AK36" s="1">
        <v>7086.5999999999995</v>
      </c>
      <c r="AL36" s="1">
        <v>42560</v>
      </c>
      <c r="AM36" s="1">
        <v>-643.29999999998836</v>
      </c>
      <c r="AX36" s="163">
        <v>8</v>
      </c>
      <c r="AY36" s="163">
        <v>2021</v>
      </c>
      <c r="AZ36" s="163">
        <v>7995.6</v>
      </c>
      <c r="BA36" s="163">
        <v>6774.8</v>
      </c>
      <c r="BB36" s="163">
        <v>3731.0000000000005</v>
      </c>
      <c r="BC36" s="163">
        <v>694.3</v>
      </c>
      <c r="BD36" s="163">
        <v>10908.9</v>
      </c>
      <c r="BE36" s="163">
        <v>1983.8999999999999</v>
      </c>
      <c r="BF36" s="163">
        <v>32807.1</v>
      </c>
      <c r="BG36" s="163">
        <v>17372.800000000003</v>
      </c>
      <c r="BH36" s="163">
        <v>29135.100000000002</v>
      </c>
      <c r="BI36" s="163">
        <v>1264.1999999999998</v>
      </c>
      <c r="BJ36" s="163">
        <v>24998.6</v>
      </c>
      <c r="BK36" s="163">
        <v>4</v>
      </c>
      <c r="BL36" s="163">
        <v>4271.3</v>
      </c>
      <c r="BM36" s="163">
        <v>3474.3</v>
      </c>
      <c r="BN36" s="163">
        <v>2681.7000000000003</v>
      </c>
      <c r="BO36" s="163">
        <v>422.40000000000003</v>
      </c>
      <c r="BP36" s="163">
        <v>6193.2000000000007</v>
      </c>
      <c r="BQ36" s="163">
        <v>785.9</v>
      </c>
      <c r="BR36" s="163">
        <v>7772.9999999999991</v>
      </c>
      <c r="BS36" s="163">
        <v>12694.7</v>
      </c>
      <c r="BT36" s="163">
        <v>4705.7</v>
      </c>
      <c r="BU36" s="163">
        <v>459.29999999999995</v>
      </c>
      <c r="BV36" s="163">
        <v>2655.9</v>
      </c>
    </row>
    <row r="37" spans="1:74" x14ac:dyDescent="0.3">
      <c r="A37" s="122" t="s">
        <v>903</v>
      </c>
      <c r="B37" s="123">
        <v>33785</v>
      </c>
      <c r="C37" s="124">
        <v>4923.7</v>
      </c>
      <c r="D37" s="124">
        <v>6051.2</v>
      </c>
      <c r="E37" s="124">
        <v>534.79999999999995</v>
      </c>
      <c r="F37" s="124">
        <v>199.2</v>
      </c>
      <c r="G37" s="124">
        <v>1309</v>
      </c>
      <c r="H37" s="124">
        <v>1930.4999999999995</v>
      </c>
      <c r="I37" s="124">
        <v>381.8</v>
      </c>
      <c r="J37" s="124">
        <v>744.1</v>
      </c>
      <c r="K37" s="124">
        <v>6035.5</v>
      </c>
      <c r="L37" s="124">
        <v>31</v>
      </c>
      <c r="M37" s="124">
        <v>439.7</v>
      </c>
      <c r="N37" s="124">
        <v>401.04</v>
      </c>
      <c r="O37" s="124">
        <v>297.36</v>
      </c>
      <c r="P37" s="124">
        <v>4603.7</v>
      </c>
      <c r="Q37" s="124">
        <v>1646.6</v>
      </c>
      <c r="R37" s="124">
        <v>2096.6000000000004</v>
      </c>
      <c r="S37" s="124">
        <v>6506.2</v>
      </c>
      <c r="T37" s="124">
        <v>2376.0000000000018</v>
      </c>
      <c r="U37" s="124">
        <v>126.02</v>
      </c>
      <c r="V37" s="124">
        <v>2275.33</v>
      </c>
      <c r="W37" s="124">
        <v>2096.6000000000004</v>
      </c>
      <c r="X37" s="124">
        <v>1992</v>
      </c>
      <c r="Y37" s="124">
        <v>1992</v>
      </c>
      <c r="Z37" s="124">
        <v>6</v>
      </c>
      <c r="AA37" s="124">
        <v>1203.2</v>
      </c>
      <c r="AB37" s="124">
        <v>6035.5</v>
      </c>
      <c r="AC37" s="124">
        <v>1833.1999999999998</v>
      </c>
      <c r="AD37" s="124">
        <v>75.2</v>
      </c>
      <c r="AE37" s="124">
        <v>22.1</v>
      </c>
      <c r="AH37" s="48">
        <v>2022</v>
      </c>
      <c r="AI37" s="1">
        <v>23817.200000000004</v>
      </c>
      <c r="AJ37" s="1">
        <v>20042.5</v>
      </c>
      <c r="AK37" s="1">
        <v>7077.7000000000007</v>
      </c>
      <c r="AL37" s="1">
        <v>37956.200000000004</v>
      </c>
      <c r="AM37" s="1">
        <v>-693.59999999999491</v>
      </c>
      <c r="AX37" s="163">
        <v>8</v>
      </c>
      <c r="AY37" s="163">
        <v>2022</v>
      </c>
      <c r="AZ37" s="163">
        <v>7342.7</v>
      </c>
      <c r="BA37" s="163">
        <v>6120.6</v>
      </c>
      <c r="BB37" s="163">
        <v>3838.3000000000006</v>
      </c>
      <c r="BC37" s="163">
        <v>795.2</v>
      </c>
      <c r="BD37" s="163">
        <v>10125.1</v>
      </c>
      <c r="BE37" s="163">
        <v>1983.8999999999999</v>
      </c>
      <c r="BF37" s="163">
        <v>32129</v>
      </c>
      <c r="BG37" s="163">
        <v>14273.9</v>
      </c>
      <c r="BH37" s="163">
        <v>27537.399999999998</v>
      </c>
      <c r="BI37" s="163">
        <v>1153.0999999999999</v>
      </c>
      <c r="BJ37" s="163">
        <v>21169.500000000004</v>
      </c>
      <c r="BK37" s="163">
        <v>4.2</v>
      </c>
      <c r="BL37" s="163">
        <v>4388.2</v>
      </c>
      <c r="BM37" s="163">
        <v>3422.7000000000003</v>
      </c>
      <c r="BN37" s="163">
        <v>2785.0000000000005</v>
      </c>
      <c r="BO37" s="163">
        <v>423.7</v>
      </c>
      <c r="BP37" s="163">
        <v>6199.6</v>
      </c>
      <c r="BQ37" s="163">
        <v>802</v>
      </c>
      <c r="BR37" s="163">
        <v>9250.9</v>
      </c>
      <c r="BS37" s="163">
        <v>12478.6</v>
      </c>
      <c r="BT37" s="163">
        <v>4705.7</v>
      </c>
      <c r="BU37" s="163">
        <v>461.99999999999994</v>
      </c>
      <c r="BV37" s="163">
        <v>2658</v>
      </c>
    </row>
    <row r="38" spans="1:74" x14ac:dyDescent="0.3">
      <c r="A38" s="122" t="s">
        <v>903</v>
      </c>
      <c r="B38" s="123">
        <v>33816</v>
      </c>
      <c r="C38" s="124">
        <v>0</v>
      </c>
      <c r="D38" s="124">
        <v>6150.1</v>
      </c>
      <c r="E38" s="124">
        <v>704.5</v>
      </c>
      <c r="F38" s="124">
        <v>405.7</v>
      </c>
      <c r="G38" s="124">
        <v>1480.9</v>
      </c>
      <c r="H38" s="124">
        <v>2088.2999999999997</v>
      </c>
      <c r="I38" s="124">
        <v>0</v>
      </c>
      <c r="J38" s="124">
        <v>1007.3999999999999</v>
      </c>
      <c r="K38" s="124">
        <v>6455.5</v>
      </c>
      <c r="L38" s="124">
        <v>129</v>
      </c>
      <c r="M38" s="124">
        <v>304.3</v>
      </c>
      <c r="N38" s="124">
        <v>440</v>
      </c>
      <c r="O38" s="124">
        <v>307.27</v>
      </c>
      <c r="P38" s="124">
        <v>5229.4000000000005</v>
      </c>
      <c r="Q38" s="124">
        <v>1326.2</v>
      </c>
      <c r="R38" s="124">
        <v>2358.6999999999998</v>
      </c>
      <c r="S38" s="124">
        <v>6888.8</v>
      </c>
      <c r="T38" s="124">
        <v>-2589.4999999999982</v>
      </c>
      <c r="U38" s="124">
        <v>281.89</v>
      </c>
      <c r="V38" s="124">
        <v>1737.75</v>
      </c>
      <c r="W38" s="124">
        <v>2358.6999999999998</v>
      </c>
      <c r="X38" s="124">
        <v>1992</v>
      </c>
      <c r="Y38" s="124">
        <v>1992</v>
      </c>
      <c r="Z38" s="124">
        <v>7</v>
      </c>
      <c r="AA38" s="124">
        <v>1476.2</v>
      </c>
      <c r="AB38" s="124">
        <v>6455.5</v>
      </c>
      <c r="AC38" s="124">
        <v>1924.3999999999999</v>
      </c>
      <c r="AD38" s="124">
        <v>121.2</v>
      </c>
      <c r="AE38" s="124">
        <v>42.7</v>
      </c>
      <c r="AH38" s="48">
        <v>2023</v>
      </c>
      <c r="AI38" s="1">
        <v>26112</v>
      </c>
      <c r="AJ38" s="1">
        <v>16757.300000000003</v>
      </c>
      <c r="AK38" s="1">
        <v>7092.9000000000005</v>
      </c>
      <c r="AL38" s="1">
        <v>40127.9</v>
      </c>
      <c r="AM38" s="1">
        <v>-298.79999999999745</v>
      </c>
      <c r="AX38" s="163">
        <v>8</v>
      </c>
      <c r="AY38" s="163">
        <v>2023</v>
      </c>
      <c r="AZ38" s="163">
        <v>7263.2000000000007</v>
      </c>
      <c r="BA38" s="163">
        <v>6166.7000000000007</v>
      </c>
      <c r="BB38" s="163">
        <v>3511.7000000000003</v>
      </c>
      <c r="BC38" s="163">
        <v>698.8</v>
      </c>
      <c r="BD38" s="163">
        <v>10388.200000000001</v>
      </c>
      <c r="BE38" s="163">
        <v>1983.8999999999999</v>
      </c>
      <c r="BF38" s="163">
        <v>31401.800000000003</v>
      </c>
      <c r="BG38" s="163">
        <v>16564.500000000004</v>
      </c>
      <c r="BH38" s="163">
        <v>19408.7</v>
      </c>
      <c r="BI38" s="163">
        <v>1327.8999999999999</v>
      </c>
      <c r="BJ38" s="163">
        <v>23023.8</v>
      </c>
      <c r="BK38" s="163">
        <v>0</v>
      </c>
      <c r="BL38" s="163">
        <v>4203.9999999999991</v>
      </c>
      <c r="BM38" s="163">
        <v>3380.8</v>
      </c>
      <c r="BN38" s="163">
        <v>2794.6000000000004</v>
      </c>
      <c r="BO38" s="163">
        <v>360.5</v>
      </c>
      <c r="BP38" s="163">
        <v>6257.5000000000009</v>
      </c>
      <c r="BQ38" s="163">
        <v>778.8</v>
      </c>
      <c r="BR38" s="163">
        <v>8267.4</v>
      </c>
      <c r="BS38" s="163">
        <v>7445.4999999999991</v>
      </c>
      <c r="BT38" s="163">
        <v>4705.7</v>
      </c>
      <c r="BU38" s="163">
        <v>458.4</v>
      </c>
      <c r="BV38" s="163">
        <v>2655.4</v>
      </c>
    </row>
    <row r="39" spans="1:74" x14ac:dyDescent="0.3">
      <c r="A39" s="122" t="s">
        <v>903</v>
      </c>
      <c r="B39" s="123">
        <v>33847</v>
      </c>
      <c r="C39" s="124">
        <v>0</v>
      </c>
      <c r="D39" s="124">
        <v>5202.3999999999996</v>
      </c>
      <c r="E39" s="124">
        <v>558.79999999999995</v>
      </c>
      <c r="F39" s="124">
        <v>307.7</v>
      </c>
      <c r="G39" s="124">
        <v>667.1</v>
      </c>
      <c r="H39" s="124">
        <v>1940.2</v>
      </c>
      <c r="I39" s="124">
        <v>0</v>
      </c>
      <c r="J39" s="124">
        <v>1094.5999999999999</v>
      </c>
      <c r="K39" s="124">
        <v>5489.4</v>
      </c>
      <c r="L39" s="124">
        <v>204.5</v>
      </c>
      <c r="M39" s="124">
        <v>0</v>
      </c>
      <c r="N39" s="124">
        <v>449.66</v>
      </c>
      <c r="O39" s="124">
        <v>307.27</v>
      </c>
      <c r="P39" s="124">
        <v>4847.4999999999991</v>
      </c>
      <c r="Q39" s="124">
        <v>662.5</v>
      </c>
      <c r="R39" s="124">
        <v>2369.4</v>
      </c>
      <c r="S39" s="124">
        <v>5693.9</v>
      </c>
      <c r="T39" s="124">
        <v>-1707.3000000000029</v>
      </c>
      <c r="U39" s="124">
        <v>202.66</v>
      </c>
      <c r="V39" s="124">
        <v>1647.63</v>
      </c>
      <c r="W39" s="124">
        <v>2369.4</v>
      </c>
      <c r="X39" s="124">
        <v>1992</v>
      </c>
      <c r="Y39" s="124">
        <v>1992</v>
      </c>
      <c r="Z39" s="124">
        <v>8</v>
      </c>
      <c r="AA39" s="124">
        <v>1536.4</v>
      </c>
      <c r="AB39" s="124">
        <v>5489.4</v>
      </c>
      <c r="AC39" s="124">
        <v>1877.5</v>
      </c>
      <c r="AD39" s="124">
        <v>31.4</v>
      </c>
      <c r="AE39" s="124">
        <v>31.3</v>
      </c>
      <c r="AH39" s="48">
        <v>2024</v>
      </c>
      <c r="AI39" s="1">
        <v>30451.4</v>
      </c>
      <c r="AJ39" s="1">
        <v>13014.300000000001</v>
      </c>
      <c r="AK39" s="1">
        <v>7090.2999999999993</v>
      </c>
      <c r="AL39" s="1">
        <v>44142.7</v>
      </c>
      <c r="AM39" s="1">
        <v>1423.9999999999982</v>
      </c>
      <c r="AX39" s="163">
        <v>8</v>
      </c>
      <c r="AY39" s="163">
        <v>2024</v>
      </c>
      <c r="AZ39" s="163">
        <v>7566.7000000000007</v>
      </c>
      <c r="BA39" s="163">
        <v>6527.2</v>
      </c>
      <c r="BB39" s="163">
        <v>3109.9</v>
      </c>
      <c r="BC39" s="163">
        <v>718.2</v>
      </c>
      <c r="BD39" s="163">
        <v>10612</v>
      </c>
      <c r="BE39" s="163">
        <v>2120.3000000000002</v>
      </c>
      <c r="BF39" s="163">
        <v>31675.200000000001</v>
      </c>
      <c r="BG39" s="163">
        <v>20373</v>
      </c>
      <c r="BH39" s="163">
        <v>11194.9</v>
      </c>
      <c r="BI39" s="163">
        <v>1254.5999999999999</v>
      </c>
      <c r="BJ39" s="163">
        <v>26767.999999999996</v>
      </c>
      <c r="BK39" s="163">
        <v>0</v>
      </c>
      <c r="BL39" s="163">
        <v>4223.8</v>
      </c>
      <c r="BM39" s="163">
        <v>3551.2</v>
      </c>
      <c r="BN39" s="163">
        <v>2593.6</v>
      </c>
      <c r="BO39" s="163">
        <v>407.5</v>
      </c>
      <c r="BP39" s="163">
        <v>6301.6</v>
      </c>
      <c r="BQ39" s="163">
        <v>807.00000000000011</v>
      </c>
      <c r="BR39" s="163">
        <v>8024.5999999999995</v>
      </c>
      <c r="BS39" s="163">
        <v>2320.8000000000002</v>
      </c>
      <c r="BT39" s="163">
        <v>4710</v>
      </c>
      <c r="BU39" s="163">
        <v>461.09999999999997</v>
      </c>
      <c r="BV39" s="163">
        <v>2661.6000000000004</v>
      </c>
    </row>
    <row r="40" spans="1:74" x14ac:dyDescent="0.3">
      <c r="A40" s="122" t="s">
        <v>903</v>
      </c>
      <c r="B40" s="123">
        <v>33877</v>
      </c>
      <c r="C40" s="124">
        <v>0</v>
      </c>
      <c r="D40" s="124">
        <v>3460</v>
      </c>
      <c r="E40" s="124">
        <v>379.2</v>
      </c>
      <c r="F40" s="124">
        <v>207.2</v>
      </c>
      <c r="G40" s="124">
        <v>274.2</v>
      </c>
      <c r="H40" s="124">
        <v>1610.0000000000002</v>
      </c>
      <c r="I40" s="124">
        <v>0</v>
      </c>
      <c r="J40" s="124">
        <v>406.9</v>
      </c>
      <c r="K40" s="124">
        <v>3648.1000000000004</v>
      </c>
      <c r="L40" s="124">
        <v>91.3</v>
      </c>
      <c r="M40" s="124">
        <v>626.70000000000005</v>
      </c>
      <c r="N40" s="124">
        <v>384.12</v>
      </c>
      <c r="O40" s="124">
        <v>297.36</v>
      </c>
      <c r="P40" s="124">
        <v>3351.2999999999997</v>
      </c>
      <c r="Q40" s="124">
        <v>316</v>
      </c>
      <c r="R40" s="124">
        <v>2037.9</v>
      </c>
      <c r="S40" s="124">
        <v>4366.1000000000004</v>
      </c>
      <c r="T40" s="124">
        <v>66.499999999998181</v>
      </c>
      <c r="U40" s="124">
        <v>201.1</v>
      </c>
      <c r="V40" s="124">
        <v>1520.31</v>
      </c>
      <c r="W40" s="124">
        <v>2037.9</v>
      </c>
      <c r="X40" s="124">
        <v>1992</v>
      </c>
      <c r="Y40" s="124">
        <v>1992</v>
      </c>
      <c r="Z40" s="124">
        <v>9</v>
      </c>
      <c r="AA40" s="124">
        <v>1060.3</v>
      </c>
      <c r="AB40" s="124">
        <v>3648.1000000000004</v>
      </c>
      <c r="AC40" s="124">
        <v>1439.8000000000002</v>
      </c>
      <c r="AD40" s="124">
        <v>138.80000000000001</v>
      </c>
      <c r="AE40" s="124">
        <v>31.4</v>
      </c>
      <c r="AH40" s="48">
        <v>2025</v>
      </c>
      <c r="AI40" s="1">
        <v>34061.300000000003</v>
      </c>
      <c r="AJ40" s="1">
        <v>9439.6</v>
      </c>
      <c r="AK40" s="1">
        <v>7078.9</v>
      </c>
      <c r="AL40" s="1">
        <v>50246.400000000001</v>
      </c>
      <c r="AM40" s="1">
        <v>4402.1000000000076</v>
      </c>
      <c r="AX40" s="163">
        <v>8</v>
      </c>
      <c r="AY40" s="163">
        <v>2025</v>
      </c>
      <c r="AZ40" s="163">
        <v>7491</v>
      </c>
      <c r="BA40" s="163">
        <v>6769.4999999999991</v>
      </c>
      <c r="BB40" s="163">
        <v>3045.9</v>
      </c>
      <c r="BC40" s="163">
        <v>659.8</v>
      </c>
      <c r="BD40" s="163">
        <v>11082.300000000001</v>
      </c>
      <c r="BE40" s="163">
        <v>2100.4</v>
      </c>
      <c r="BF40" s="163">
        <v>31538.099999999995</v>
      </c>
      <c r="BG40" s="163">
        <v>23441.1</v>
      </c>
      <c r="BH40" s="163">
        <v>11958</v>
      </c>
      <c r="BI40" s="163">
        <v>1341.7</v>
      </c>
      <c r="BJ40" s="163">
        <v>32027.5</v>
      </c>
      <c r="BK40" s="163">
        <v>1.6</v>
      </c>
      <c r="BL40" s="163">
        <v>4472</v>
      </c>
      <c r="BM40" s="163">
        <v>3850.7</v>
      </c>
      <c r="BN40" s="163">
        <v>2472.3000000000002</v>
      </c>
      <c r="BO40" s="163">
        <v>472.1</v>
      </c>
      <c r="BP40" s="163">
        <v>6685.6</v>
      </c>
      <c r="BQ40" s="163">
        <v>789.30000000000007</v>
      </c>
      <c r="BR40" s="163">
        <v>6760.1</v>
      </c>
      <c r="BS40" s="163">
        <v>882.5</v>
      </c>
      <c r="BT40" s="163">
        <v>4605.3</v>
      </c>
      <c r="BU40" s="163">
        <v>451.00000000000006</v>
      </c>
      <c r="BV40" s="163">
        <v>2611.4999999999995</v>
      </c>
    </row>
    <row r="41" spans="1:74" x14ac:dyDescent="0.3">
      <c r="A41" s="122" t="s">
        <v>903</v>
      </c>
      <c r="B41" s="123">
        <v>33908</v>
      </c>
      <c r="C41" s="124">
        <v>11881</v>
      </c>
      <c r="D41" s="124">
        <v>2317.1</v>
      </c>
      <c r="E41" s="124">
        <v>478.8</v>
      </c>
      <c r="F41" s="124">
        <v>189.1</v>
      </c>
      <c r="G41" s="124">
        <v>1017.3</v>
      </c>
      <c r="H41" s="124">
        <v>2223.6999999999998</v>
      </c>
      <c r="I41" s="124">
        <v>1349.1</v>
      </c>
      <c r="J41" s="124">
        <v>509.5</v>
      </c>
      <c r="K41" s="124">
        <v>1782.8000000000002</v>
      </c>
      <c r="L41" s="124">
        <v>32.5</v>
      </c>
      <c r="M41" s="124">
        <v>338.6</v>
      </c>
      <c r="N41" s="124">
        <v>298.70999999999998</v>
      </c>
      <c r="O41" s="124">
        <v>307.27</v>
      </c>
      <c r="P41" s="124">
        <v>2190.9</v>
      </c>
      <c r="Q41" s="124">
        <v>315.2</v>
      </c>
      <c r="R41" s="124">
        <v>1423.4</v>
      </c>
      <c r="S41" s="124">
        <v>2153.9</v>
      </c>
      <c r="T41" s="124">
        <v>7373.8000000000011</v>
      </c>
      <c r="U41" s="124">
        <v>169.66</v>
      </c>
      <c r="V41" s="124">
        <v>1943.59</v>
      </c>
      <c r="W41" s="124">
        <v>1423.4</v>
      </c>
      <c r="X41" s="124">
        <v>1993</v>
      </c>
      <c r="Y41" s="124">
        <v>1992</v>
      </c>
      <c r="Z41" s="124">
        <v>10</v>
      </c>
      <c r="AA41" s="124">
        <v>575.6</v>
      </c>
      <c r="AB41" s="124">
        <v>1782.8000000000002</v>
      </c>
      <c r="AC41" s="124">
        <v>1669.3</v>
      </c>
      <c r="AD41" s="124">
        <v>400.6</v>
      </c>
      <c r="AE41" s="124">
        <v>153.80000000000001</v>
      </c>
      <c r="AH41" s="48">
        <v>2026</v>
      </c>
      <c r="AI41" s="1">
        <v>24719.9</v>
      </c>
      <c r="AJ41" s="1">
        <v>19193.400000000001</v>
      </c>
      <c r="AK41" s="1">
        <v>7060.1</v>
      </c>
      <c r="AL41" s="1">
        <v>39133.300000000003</v>
      </c>
      <c r="AM41" s="1">
        <v>-3216.7999999999975</v>
      </c>
      <c r="AX41" s="163">
        <v>8</v>
      </c>
      <c r="AY41" s="163">
        <v>2026</v>
      </c>
      <c r="AZ41" s="163">
        <v>7287.3</v>
      </c>
      <c r="BA41" s="163">
        <v>5949.1</v>
      </c>
      <c r="BB41" s="163">
        <v>3668.7000000000007</v>
      </c>
      <c r="BC41" s="163">
        <v>711.19999999999993</v>
      </c>
      <c r="BD41" s="163">
        <v>10097.700000000001</v>
      </c>
      <c r="BE41" s="163">
        <v>1972.0000000000002</v>
      </c>
      <c r="BF41" s="163">
        <v>31961.899999999998</v>
      </c>
      <c r="BG41" s="163">
        <v>15259.3</v>
      </c>
      <c r="BH41" s="163">
        <v>25718.2</v>
      </c>
      <c r="BI41" s="163">
        <v>1205.4000000000001</v>
      </c>
      <c r="BJ41" s="163">
        <v>22158.400000000001</v>
      </c>
      <c r="BK41" s="163">
        <v>0.4</v>
      </c>
      <c r="BL41" s="163">
        <v>4664.3</v>
      </c>
      <c r="BM41" s="163">
        <v>3511.5</v>
      </c>
      <c r="BN41" s="163">
        <v>3079.7000000000003</v>
      </c>
      <c r="BO41" s="163">
        <v>450.70000000000005</v>
      </c>
      <c r="BP41" s="163">
        <v>6421.5</v>
      </c>
      <c r="BQ41" s="163">
        <v>839.00000000000011</v>
      </c>
      <c r="BR41" s="163">
        <v>8782.9</v>
      </c>
      <c r="BS41" s="163">
        <v>10260.300000000003</v>
      </c>
      <c r="BT41" s="163">
        <v>4692.8</v>
      </c>
      <c r="BU41" s="163">
        <v>455.69999999999993</v>
      </c>
      <c r="BV41" s="163">
        <v>2642.3</v>
      </c>
    </row>
    <row r="42" spans="1:74" x14ac:dyDescent="0.3">
      <c r="A42" s="122" t="s">
        <v>903</v>
      </c>
      <c r="B42" s="123">
        <v>33938</v>
      </c>
      <c r="C42" s="124">
        <v>2233.8000000000002</v>
      </c>
      <c r="D42" s="124">
        <v>2344.3000000000002</v>
      </c>
      <c r="E42" s="124">
        <v>576.1</v>
      </c>
      <c r="F42" s="124">
        <v>137.80000000000001</v>
      </c>
      <c r="G42" s="124">
        <v>3487.4</v>
      </c>
      <c r="H42" s="124">
        <v>1769.2</v>
      </c>
      <c r="I42" s="124">
        <v>143.69999999999999</v>
      </c>
      <c r="J42" s="124">
        <v>384.2</v>
      </c>
      <c r="K42" s="124">
        <v>726.5</v>
      </c>
      <c r="L42" s="124">
        <v>2.2000000000000002</v>
      </c>
      <c r="M42" s="124">
        <v>376.4</v>
      </c>
      <c r="N42" s="124">
        <v>157.87</v>
      </c>
      <c r="O42" s="124">
        <v>297.36</v>
      </c>
      <c r="P42" s="124">
        <v>1615.7</v>
      </c>
      <c r="Q42" s="124">
        <v>866.4</v>
      </c>
      <c r="R42" s="124">
        <v>871.09999999999991</v>
      </c>
      <c r="S42" s="124">
        <v>1105.1000000000001</v>
      </c>
      <c r="T42" s="124">
        <v>-4632.8999999999942</v>
      </c>
      <c r="U42" s="124">
        <v>103.16</v>
      </c>
      <c r="V42" s="124">
        <v>2042.05</v>
      </c>
      <c r="W42" s="124">
        <v>871.09999999999991</v>
      </c>
      <c r="X42" s="124">
        <v>1993</v>
      </c>
      <c r="Y42" s="124">
        <v>1992</v>
      </c>
      <c r="Z42" s="124">
        <v>11</v>
      </c>
      <c r="AA42" s="124">
        <v>298.39999999999998</v>
      </c>
      <c r="AB42" s="124">
        <v>726.5</v>
      </c>
      <c r="AC42" s="124">
        <v>978</v>
      </c>
      <c r="AD42" s="124">
        <v>626</v>
      </c>
      <c r="AE42" s="124">
        <v>165.2</v>
      </c>
      <c r="AH42" s="48">
        <v>2027</v>
      </c>
      <c r="AI42" s="1">
        <v>28170.700000000004</v>
      </c>
      <c r="AJ42" s="1">
        <v>17245.399999999994</v>
      </c>
      <c r="AK42" s="1">
        <v>7074.0000000000009</v>
      </c>
      <c r="AL42" s="1">
        <v>42634.400000000001</v>
      </c>
      <c r="AM42" s="1">
        <v>-1563.600000000004</v>
      </c>
      <c r="AX42" s="163">
        <v>8</v>
      </c>
      <c r="AY42" s="163">
        <v>2027</v>
      </c>
      <c r="AZ42" s="163">
        <v>7879.7999999999993</v>
      </c>
      <c r="BA42" s="163">
        <v>6683.7</v>
      </c>
      <c r="BB42" s="163">
        <v>3440.6000000000004</v>
      </c>
      <c r="BC42" s="163">
        <v>721.69999999999993</v>
      </c>
      <c r="BD42" s="163">
        <v>10696</v>
      </c>
      <c r="BE42" s="163">
        <v>1983.8999999999999</v>
      </c>
      <c r="BF42" s="163">
        <v>32951.4</v>
      </c>
      <c r="BG42" s="163">
        <v>17878.5</v>
      </c>
      <c r="BH42" s="163">
        <v>17688.399999999998</v>
      </c>
      <c r="BI42" s="163">
        <v>1259.2999999999997</v>
      </c>
      <c r="BJ42" s="163">
        <v>25004.7</v>
      </c>
      <c r="BK42" s="163">
        <v>0</v>
      </c>
      <c r="BL42" s="163">
        <v>4585.2</v>
      </c>
      <c r="BM42" s="163">
        <v>3608.5</v>
      </c>
      <c r="BN42" s="163">
        <v>2705.7999999999997</v>
      </c>
      <c r="BO42" s="163">
        <v>387.3</v>
      </c>
      <c r="BP42" s="163">
        <v>6472.5999999999995</v>
      </c>
      <c r="BQ42" s="163">
        <v>787.7</v>
      </c>
      <c r="BR42" s="163">
        <v>8794.5000000000018</v>
      </c>
      <c r="BS42" s="163">
        <v>6007.9</v>
      </c>
      <c r="BT42" s="163">
        <v>4705.7</v>
      </c>
      <c r="BU42" s="163">
        <v>461.09999999999997</v>
      </c>
      <c r="BV42" s="163">
        <v>2657.2000000000003</v>
      </c>
    </row>
    <row r="43" spans="1:74" x14ac:dyDescent="0.3">
      <c r="A43" s="122" t="s">
        <v>903</v>
      </c>
      <c r="B43" s="123">
        <v>33969</v>
      </c>
      <c r="C43" s="124">
        <v>32268.5</v>
      </c>
      <c r="D43" s="124">
        <v>1848.1000000000001</v>
      </c>
      <c r="E43" s="124">
        <v>447.6</v>
      </c>
      <c r="F43" s="124">
        <v>97.4</v>
      </c>
      <c r="G43" s="124">
        <v>3122</v>
      </c>
      <c r="H43" s="124">
        <v>10817.2</v>
      </c>
      <c r="I43" s="124">
        <v>5158.5</v>
      </c>
      <c r="J43" s="124">
        <v>352.7</v>
      </c>
      <c r="K43" s="124">
        <v>207.3</v>
      </c>
      <c r="L43" s="124">
        <v>9.6999999999999993</v>
      </c>
      <c r="M43" s="124">
        <v>323.39999999999998</v>
      </c>
      <c r="N43" s="124">
        <v>113.8</v>
      </c>
      <c r="O43" s="124">
        <v>307.27</v>
      </c>
      <c r="P43" s="124">
        <v>905.4</v>
      </c>
      <c r="Q43" s="124">
        <v>1040.0999999999999</v>
      </c>
      <c r="R43" s="124">
        <v>598.90000000000009</v>
      </c>
      <c r="S43" s="124">
        <v>540.40000000000009</v>
      </c>
      <c r="T43" s="124">
        <v>11564.200000000004</v>
      </c>
      <c r="U43" s="124">
        <v>269.54000000000002</v>
      </c>
      <c r="V43" s="124">
        <v>3112.57</v>
      </c>
      <c r="W43" s="124">
        <v>598.90000000000009</v>
      </c>
      <c r="X43" s="124">
        <v>1993</v>
      </c>
      <c r="Y43" s="124">
        <v>1992</v>
      </c>
      <c r="Z43" s="124">
        <v>12</v>
      </c>
      <c r="AA43" s="124">
        <v>112.3</v>
      </c>
      <c r="AB43" s="124">
        <v>207.3</v>
      </c>
      <c r="AC43" s="124">
        <v>3440.9</v>
      </c>
      <c r="AD43" s="124">
        <v>6459.2</v>
      </c>
      <c r="AE43" s="124">
        <v>917.1</v>
      </c>
      <c r="AH43" s="48">
        <v>2028</v>
      </c>
      <c r="AI43" s="1">
        <v>26360.3</v>
      </c>
      <c r="AJ43" s="1">
        <v>17407.199999999997</v>
      </c>
      <c r="AK43" s="1">
        <v>7087.3</v>
      </c>
      <c r="AL43" s="1">
        <v>41035.399999999994</v>
      </c>
      <c r="AM43" s="1">
        <v>-1085.8999999999924</v>
      </c>
      <c r="AX43" s="163">
        <v>8</v>
      </c>
      <c r="AY43" s="163">
        <v>2028</v>
      </c>
      <c r="AZ43" s="163">
        <v>7568.4999999999991</v>
      </c>
      <c r="BA43" s="163">
        <v>6443.5</v>
      </c>
      <c r="BB43" s="163">
        <v>3526.7999999999997</v>
      </c>
      <c r="BC43" s="163">
        <v>746.59999999999991</v>
      </c>
      <c r="BD43" s="163">
        <v>10575.6</v>
      </c>
      <c r="BE43" s="163">
        <v>1983.6000000000001</v>
      </c>
      <c r="BF43" s="163">
        <v>32040</v>
      </c>
      <c r="BG43" s="163">
        <v>16580.3</v>
      </c>
      <c r="BH43" s="163">
        <v>22725.000000000004</v>
      </c>
      <c r="BI43" s="163">
        <v>1251.3999999999999</v>
      </c>
      <c r="BJ43" s="163">
        <v>23870.600000000002</v>
      </c>
      <c r="BK43" s="163">
        <v>6.6</v>
      </c>
      <c r="BL43" s="163">
        <v>4159.5</v>
      </c>
      <c r="BM43" s="163">
        <v>3336.5</v>
      </c>
      <c r="BN43" s="163">
        <v>2671.1</v>
      </c>
      <c r="BO43" s="163">
        <v>379.29999999999995</v>
      </c>
      <c r="BP43" s="163">
        <v>6128.1</v>
      </c>
      <c r="BQ43" s="163">
        <v>788.50000000000011</v>
      </c>
      <c r="BR43" s="163">
        <v>8471.1000000000022</v>
      </c>
      <c r="BS43" s="163">
        <v>8987.1</v>
      </c>
      <c r="BT43" s="163">
        <v>4710</v>
      </c>
      <c r="BU43" s="163">
        <v>461.09999999999997</v>
      </c>
      <c r="BV43" s="163">
        <v>2661.6000000000004</v>
      </c>
    </row>
    <row r="44" spans="1:74" x14ac:dyDescent="0.3">
      <c r="A44" s="122" t="s">
        <v>903</v>
      </c>
      <c r="B44" s="123">
        <v>34000</v>
      </c>
      <c r="C44" s="124">
        <v>61709.2</v>
      </c>
      <c r="D44" s="124">
        <v>1909.9</v>
      </c>
      <c r="E44" s="124">
        <v>456.5</v>
      </c>
      <c r="F44" s="124">
        <v>96</v>
      </c>
      <c r="G44" s="124">
        <v>3340.9</v>
      </c>
      <c r="H44" s="124">
        <v>40226.800000000003</v>
      </c>
      <c r="I44" s="124">
        <v>18111</v>
      </c>
      <c r="J44" s="124">
        <v>596.1</v>
      </c>
      <c r="K44" s="124">
        <v>96.2</v>
      </c>
      <c r="L44" s="124">
        <v>17.899999999999999</v>
      </c>
      <c r="M44" s="124">
        <v>350</v>
      </c>
      <c r="N44" s="124">
        <v>116.1</v>
      </c>
      <c r="O44" s="124">
        <v>307.27</v>
      </c>
      <c r="P44" s="124">
        <v>542.9</v>
      </c>
      <c r="Q44" s="124">
        <v>1463</v>
      </c>
      <c r="R44" s="124">
        <v>538.79999999999995</v>
      </c>
      <c r="S44" s="124">
        <v>464.09999999999997</v>
      </c>
      <c r="T44" s="124">
        <v>-2025.2000000000007</v>
      </c>
      <c r="U44" s="124">
        <v>324.77999999999997</v>
      </c>
      <c r="V44" s="124">
        <v>6976.78</v>
      </c>
      <c r="W44" s="124">
        <v>538.79999999999995</v>
      </c>
      <c r="X44" s="124">
        <v>1993</v>
      </c>
      <c r="Y44" s="124">
        <v>1993</v>
      </c>
      <c r="Z44" s="124">
        <v>1</v>
      </c>
      <c r="AA44" s="124">
        <v>55.4</v>
      </c>
      <c r="AB44" s="124">
        <v>96.2</v>
      </c>
      <c r="AC44" s="124">
        <v>10173.6</v>
      </c>
      <c r="AD44" s="124">
        <v>27208.2</v>
      </c>
      <c r="AE44" s="124">
        <v>2845</v>
      </c>
      <c r="AH44" s="48">
        <v>2029</v>
      </c>
      <c r="AI44" s="1">
        <v>29008</v>
      </c>
      <c r="AJ44" s="1">
        <v>16112.3</v>
      </c>
      <c r="AK44" s="1">
        <v>7095.7000000000007</v>
      </c>
      <c r="AL44" s="1">
        <v>43799.5</v>
      </c>
      <c r="AM44" s="1">
        <v>3537.2000000000007</v>
      </c>
      <c r="AX44" s="163">
        <v>8</v>
      </c>
      <c r="AY44" s="163">
        <v>2029</v>
      </c>
      <c r="AZ44" s="163">
        <v>7763.1</v>
      </c>
      <c r="BA44" s="163">
        <v>6630.5000000000009</v>
      </c>
      <c r="BB44" s="163">
        <v>3422.4000000000005</v>
      </c>
      <c r="BC44" s="163">
        <v>683.9</v>
      </c>
      <c r="BD44" s="163">
        <v>10702.6</v>
      </c>
      <c r="BE44" s="163">
        <v>1983.8999999999999</v>
      </c>
      <c r="BF44" s="163">
        <v>32997</v>
      </c>
      <c r="BG44" s="163">
        <v>18888.900000000001</v>
      </c>
      <c r="BH44" s="163">
        <v>17647.000000000004</v>
      </c>
      <c r="BI44" s="163">
        <v>1337.4</v>
      </c>
      <c r="BJ44" s="163">
        <v>26287.399999999998</v>
      </c>
      <c r="BK44" s="163">
        <v>0.8</v>
      </c>
      <c r="BL44" s="163">
        <v>4359.9000000000005</v>
      </c>
      <c r="BM44" s="163">
        <v>3488.6</v>
      </c>
      <c r="BN44" s="163">
        <v>2690.0000000000005</v>
      </c>
      <c r="BO44" s="163">
        <v>368.7</v>
      </c>
      <c r="BP44" s="163">
        <v>6348.4000000000005</v>
      </c>
      <c r="BQ44" s="163">
        <v>775.6</v>
      </c>
      <c r="BR44" s="163">
        <v>8143.4999999999991</v>
      </c>
      <c r="BS44" s="163">
        <v>5844.1000000000013</v>
      </c>
      <c r="BT44" s="163">
        <v>4705.7</v>
      </c>
      <c r="BU44" s="163">
        <v>461.09999999999997</v>
      </c>
      <c r="BV44" s="163">
        <v>2657.2000000000003</v>
      </c>
    </row>
    <row r="45" spans="1:74" x14ac:dyDescent="0.3">
      <c r="A45" s="122" t="s">
        <v>903</v>
      </c>
      <c r="B45" s="123">
        <v>34028</v>
      </c>
      <c r="C45" s="124">
        <v>42296.9</v>
      </c>
      <c r="D45" s="124">
        <v>2285.6</v>
      </c>
      <c r="E45" s="124">
        <v>537.5</v>
      </c>
      <c r="F45" s="124">
        <v>120.9</v>
      </c>
      <c r="G45" s="124">
        <v>4006.7</v>
      </c>
      <c r="H45" s="124">
        <v>22954.9</v>
      </c>
      <c r="I45" s="124">
        <v>9722.4</v>
      </c>
      <c r="J45" s="124">
        <v>436.9</v>
      </c>
      <c r="K45" s="124">
        <v>0</v>
      </c>
      <c r="L45" s="124">
        <v>51.2</v>
      </c>
      <c r="M45" s="124">
        <v>0</v>
      </c>
      <c r="N45" s="124">
        <v>94.46</v>
      </c>
      <c r="O45" s="124">
        <v>277.52999999999997</v>
      </c>
      <c r="P45" s="124">
        <v>487.4</v>
      </c>
      <c r="Q45" s="124">
        <v>1919.1000000000001</v>
      </c>
      <c r="R45" s="124">
        <v>421.1</v>
      </c>
      <c r="S45" s="124">
        <v>51.2</v>
      </c>
      <c r="T45" s="124">
        <v>2704.5000000000073</v>
      </c>
      <c r="U45" s="124">
        <v>162.99</v>
      </c>
      <c r="V45" s="124">
        <v>6019.43</v>
      </c>
      <c r="W45" s="124">
        <v>421.1</v>
      </c>
      <c r="X45" s="124">
        <v>1993</v>
      </c>
      <c r="Y45" s="124">
        <v>1993</v>
      </c>
      <c r="Z45" s="124">
        <v>2</v>
      </c>
      <c r="AA45" s="124">
        <v>138.9</v>
      </c>
      <c r="AB45" s="124">
        <v>0</v>
      </c>
      <c r="AC45" s="124">
        <v>5812.1</v>
      </c>
      <c r="AD45" s="124">
        <v>15495.300000000001</v>
      </c>
      <c r="AE45" s="124">
        <v>1647.5</v>
      </c>
      <c r="AH45" s="48">
        <v>2030</v>
      </c>
      <c r="AI45" s="1">
        <v>22797.8</v>
      </c>
      <c r="AJ45" s="1">
        <v>20539.2</v>
      </c>
      <c r="AK45" s="1">
        <v>7046.4</v>
      </c>
      <c r="AL45" s="1">
        <v>35808.999999999993</v>
      </c>
      <c r="AM45" s="1">
        <v>1135.2999999999993</v>
      </c>
      <c r="AX45" s="163">
        <v>8</v>
      </c>
      <c r="AY45" s="163">
        <v>2030</v>
      </c>
      <c r="AZ45" s="163">
        <v>7202.6</v>
      </c>
      <c r="BA45" s="163">
        <v>5833.7000000000007</v>
      </c>
      <c r="BB45" s="163">
        <v>3917.2000000000007</v>
      </c>
      <c r="BC45" s="163">
        <v>750.3</v>
      </c>
      <c r="BD45" s="163">
        <v>9940.6</v>
      </c>
      <c r="BE45" s="163">
        <v>1983.8999999999999</v>
      </c>
      <c r="BF45" s="163">
        <v>31901.600000000002</v>
      </c>
      <c r="BG45" s="163">
        <v>13705.199999999999</v>
      </c>
      <c r="BH45" s="163">
        <v>31104.400000000005</v>
      </c>
      <c r="BI45" s="163">
        <v>1093.3</v>
      </c>
      <c r="BJ45" s="163">
        <v>19431.200000000004</v>
      </c>
      <c r="BK45" s="163">
        <v>0</v>
      </c>
      <c r="BL45" s="163">
        <v>4232.8</v>
      </c>
      <c r="BM45" s="163">
        <v>3258.9</v>
      </c>
      <c r="BN45" s="163">
        <v>2829.3</v>
      </c>
      <c r="BO45" s="163">
        <v>497.09999999999997</v>
      </c>
      <c r="BP45" s="163">
        <v>5976.1</v>
      </c>
      <c r="BQ45" s="163">
        <v>812.3</v>
      </c>
      <c r="BR45" s="163">
        <v>9119.4999999999982</v>
      </c>
      <c r="BS45" s="163">
        <v>14606.400000000001</v>
      </c>
      <c r="BT45" s="163">
        <v>4705.7</v>
      </c>
      <c r="BU45" s="163">
        <v>461.09999999999997</v>
      </c>
      <c r="BV45" s="163">
        <v>2657.2000000000003</v>
      </c>
    </row>
    <row r="46" spans="1:74" x14ac:dyDescent="0.3">
      <c r="A46" s="122" t="s">
        <v>903</v>
      </c>
      <c r="B46" s="123">
        <v>34059</v>
      </c>
      <c r="C46" s="124">
        <v>15914.1</v>
      </c>
      <c r="D46" s="124">
        <v>3194.9</v>
      </c>
      <c r="E46" s="124">
        <v>682.4</v>
      </c>
      <c r="F46" s="124">
        <v>249.1</v>
      </c>
      <c r="G46" s="124">
        <v>5790.8</v>
      </c>
      <c r="H46" s="124">
        <v>7989.2</v>
      </c>
      <c r="I46" s="124">
        <v>2238.1999999999998</v>
      </c>
      <c r="J46" s="124">
        <v>243.29999999999998</v>
      </c>
      <c r="K46" s="124">
        <v>11.4</v>
      </c>
      <c r="L46" s="124">
        <v>122.9</v>
      </c>
      <c r="M46" s="124">
        <v>0</v>
      </c>
      <c r="N46" s="124">
        <v>85.74</v>
      </c>
      <c r="O46" s="124">
        <v>307.27</v>
      </c>
      <c r="P46" s="124">
        <v>600.9</v>
      </c>
      <c r="Q46" s="124">
        <v>2843</v>
      </c>
      <c r="R46" s="124">
        <v>433.79999999999995</v>
      </c>
      <c r="S46" s="124">
        <v>134.30000000000001</v>
      </c>
      <c r="T46" s="124">
        <v>-3905.6000000000022</v>
      </c>
      <c r="U46" s="124">
        <v>2151.5300000000002</v>
      </c>
      <c r="V46" s="124">
        <v>4626.84</v>
      </c>
      <c r="W46" s="124">
        <v>433.79999999999995</v>
      </c>
      <c r="X46" s="124">
        <v>1993</v>
      </c>
      <c r="Y46" s="124">
        <v>1993</v>
      </c>
      <c r="Z46" s="124">
        <v>3</v>
      </c>
      <c r="AA46" s="124">
        <v>144.4</v>
      </c>
      <c r="AB46" s="124">
        <v>11.4</v>
      </c>
      <c r="AC46" s="124">
        <v>2455.1</v>
      </c>
      <c r="AD46" s="124">
        <v>4913.7999999999993</v>
      </c>
      <c r="AE46" s="124">
        <v>620.29999999999995</v>
      </c>
      <c r="AH46" s="48">
        <v>2031</v>
      </c>
      <c r="AI46" s="1">
        <v>25161.599999999999</v>
      </c>
      <c r="AJ46" s="1">
        <v>24740</v>
      </c>
      <c r="AK46" s="1">
        <v>7042.9999999999991</v>
      </c>
      <c r="AL46" s="1">
        <v>39486.9</v>
      </c>
      <c r="AM46" s="1">
        <v>-641.49999999999091</v>
      </c>
      <c r="AX46" s="163">
        <v>8</v>
      </c>
      <c r="AY46" s="163">
        <v>2031</v>
      </c>
      <c r="AZ46" s="163">
        <v>8225.6999999999989</v>
      </c>
      <c r="BA46" s="163">
        <v>6586.5</v>
      </c>
      <c r="BB46" s="163">
        <v>3920.7000000000007</v>
      </c>
      <c r="BC46" s="163">
        <v>775.69999999999993</v>
      </c>
      <c r="BD46" s="163">
        <v>10346</v>
      </c>
      <c r="BE46" s="163">
        <v>1983.8999999999999</v>
      </c>
      <c r="BF46" s="163">
        <v>36734.700000000004</v>
      </c>
      <c r="BG46" s="163">
        <v>14960.3</v>
      </c>
      <c r="BH46" s="163">
        <v>36043.1</v>
      </c>
      <c r="BI46" s="163">
        <v>1135.7</v>
      </c>
      <c r="BJ46" s="163">
        <v>22343.699999999997</v>
      </c>
      <c r="BK46" s="163">
        <v>0</v>
      </c>
      <c r="BL46" s="163">
        <v>4941.3999999999996</v>
      </c>
      <c r="BM46" s="163">
        <v>3614.8</v>
      </c>
      <c r="BN46" s="163">
        <v>2808.4</v>
      </c>
      <c r="BO46" s="163">
        <v>425.9</v>
      </c>
      <c r="BP46" s="163">
        <v>6336.1</v>
      </c>
      <c r="BQ46" s="163">
        <v>784</v>
      </c>
      <c r="BR46" s="163">
        <v>10326.6</v>
      </c>
      <c r="BS46" s="163">
        <v>17735.399999999998</v>
      </c>
      <c r="BT46" s="163">
        <v>4705.7</v>
      </c>
      <c r="BU46" s="163">
        <v>461.09999999999997</v>
      </c>
      <c r="BV46" s="163">
        <v>2657.2000000000003</v>
      </c>
    </row>
    <row r="47" spans="1:74" x14ac:dyDescent="0.3">
      <c r="A47" s="122" t="s">
        <v>903</v>
      </c>
      <c r="B47" s="123">
        <v>34089</v>
      </c>
      <c r="C47" s="124">
        <v>10573</v>
      </c>
      <c r="D47" s="124">
        <v>4296.5999999999995</v>
      </c>
      <c r="E47" s="124">
        <v>902.7</v>
      </c>
      <c r="F47" s="124">
        <v>320.8</v>
      </c>
      <c r="G47" s="124">
        <v>5993.8</v>
      </c>
      <c r="H47" s="124">
        <v>4676.5</v>
      </c>
      <c r="I47" s="124">
        <v>1351.8</v>
      </c>
      <c r="J47" s="124">
        <v>202.4</v>
      </c>
      <c r="K47" s="124">
        <v>1442.9</v>
      </c>
      <c r="L47" s="124">
        <v>140.80000000000001</v>
      </c>
      <c r="M47" s="124">
        <v>0</v>
      </c>
      <c r="N47" s="124">
        <v>108.19</v>
      </c>
      <c r="O47" s="124">
        <v>297.36</v>
      </c>
      <c r="P47" s="124">
        <v>784.8</v>
      </c>
      <c r="Q47" s="124">
        <v>3832.7</v>
      </c>
      <c r="R47" s="124">
        <v>515.29999999999995</v>
      </c>
      <c r="S47" s="124">
        <v>1583.7</v>
      </c>
      <c r="T47" s="124">
        <v>-5072.6999999999971</v>
      </c>
      <c r="U47" s="124">
        <v>61.54</v>
      </c>
      <c r="V47" s="124">
        <v>5949.8</v>
      </c>
      <c r="W47" s="124">
        <v>515.29999999999995</v>
      </c>
      <c r="X47" s="124">
        <v>1993</v>
      </c>
      <c r="Y47" s="124">
        <v>1993</v>
      </c>
      <c r="Z47" s="124">
        <v>4</v>
      </c>
      <c r="AA47" s="124">
        <v>251.3</v>
      </c>
      <c r="AB47" s="124">
        <v>1442.9</v>
      </c>
      <c r="AC47" s="124">
        <v>1693.1</v>
      </c>
      <c r="AD47" s="124">
        <v>2529.6999999999998</v>
      </c>
      <c r="AE47" s="124">
        <v>453.7</v>
      </c>
      <c r="AH47" s="48">
        <v>2032</v>
      </c>
      <c r="AI47" s="1">
        <v>28804.3</v>
      </c>
      <c r="AJ47" s="1">
        <v>17563.5</v>
      </c>
      <c r="AK47" s="1">
        <v>7089.5</v>
      </c>
      <c r="AL47" s="1">
        <v>45002.1</v>
      </c>
      <c r="AM47" s="1">
        <v>-2909.1999999999989</v>
      </c>
      <c r="AX47" s="163">
        <v>8</v>
      </c>
      <c r="AY47" s="163">
        <v>2032</v>
      </c>
      <c r="AZ47" s="163">
        <v>8120.7999999999993</v>
      </c>
      <c r="BA47" s="163">
        <v>6851.2</v>
      </c>
      <c r="BB47" s="163">
        <v>3536.3</v>
      </c>
      <c r="BC47" s="163">
        <v>668.9</v>
      </c>
      <c r="BD47" s="163">
        <v>11057.2</v>
      </c>
      <c r="BE47" s="163">
        <v>1983.6000000000001</v>
      </c>
      <c r="BF47" s="163">
        <v>33778.800000000003</v>
      </c>
      <c r="BG47" s="163">
        <v>18359.5</v>
      </c>
      <c r="BH47" s="163">
        <v>26246.899999999998</v>
      </c>
      <c r="BI47" s="163">
        <v>1315.3000000000002</v>
      </c>
      <c r="BJ47" s="163">
        <v>27271.3</v>
      </c>
      <c r="BK47" s="163">
        <v>0</v>
      </c>
      <c r="BL47" s="163">
        <v>4468.3</v>
      </c>
      <c r="BM47" s="163">
        <v>3593.6</v>
      </c>
      <c r="BN47" s="163">
        <v>2592.9999999999995</v>
      </c>
      <c r="BO47" s="163">
        <v>395.30000000000007</v>
      </c>
      <c r="BP47" s="163">
        <v>6212.5</v>
      </c>
      <c r="BQ47" s="163">
        <v>787.2</v>
      </c>
      <c r="BR47" s="163">
        <v>8580.7999999999993</v>
      </c>
      <c r="BS47" s="163">
        <v>10325.900000000003</v>
      </c>
      <c r="BT47" s="163">
        <v>4710</v>
      </c>
      <c r="BU47" s="163">
        <v>461.09999999999997</v>
      </c>
      <c r="BV47" s="163">
        <v>2661.6000000000004</v>
      </c>
    </row>
    <row r="48" spans="1:74" x14ac:dyDescent="0.3">
      <c r="A48" s="122" t="s">
        <v>903</v>
      </c>
      <c r="B48" s="123">
        <v>34120</v>
      </c>
      <c r="C48" s="124">
        <v>11669.2</v>
      </c>
      <c r="D48" s="124">
        <v>5196.2999999999993</v>
      </c>
      <c r="E48" s="124">
        <v>786.3</v>
      </c>
      <c r="F48" s="124">
        <v>295.60000000000002</v>
      </c>
      <c r="G48" s="124">
        <v>4196.8</v>
      </c>
      <c r="H48" s="124">
        <v>2608.7000000000003</v>
      </c>
      <c r="I48" s="124">
        <v>1471.2</v>
      </c>
      <c r="J48" s="124">
        <v>452.6</v>
      </c>
      <c r="K48" s="124">
        <v>5765.6</v>
      </c>
      <c r="L48" s="124">
        <v>97.1</v>
      </c>
      <c r="M48" s="124">
        <v>0</v>
      </c>
      <c r="N48" s="124">
        <v>257.36</v>
      </c>
      <c r="O48" s="124">
        <v>307.27</v>
      </c>
      <c r="P48" s="124">
        <v>2000.3</v>
      </c>
      <c r="Q48" s="124">
        <v>3491.7</v>
      </c>
      <c r="R48" s="124">
        <v>1364.5</v>
      </c>
      <c r="S48" s="124">
        <v>5862.7000000000007</v>
      </c>
      <c r="T48" s="124">
        <v>3888.8000000000065</v>
      </c>
      <c r="U48" s="124">
        <v>90.81</v>
      </c>
      <c r="V48" s="124">
        <v>3337.98</v>
      </c>
      <c r="W48" s="124">
        <v>1364.5</v>
      </c>
      <c r="X48" s="124">
        <v>1993</v>
      </c>
      <c r="Y48" s="124">
        <v>1993</v>
      </c>
      <c r="Z48" s="124">
        <v>5</v>
      </c>
      <c r="AA48" s="124">
        <v>910.09999999999991</v>
      </c>
      <c r="AB48" s="124">
        <v>5765.6</v>
      </c>
      <c r="AC48" s="124">
        <v>2026.8</v>
      </c>
      <c r="AD48" s="124">
        <v>503.9</v>
      </c>
      <c r="AE48" s="124">
        <v>78</v>
      </c>
      <c r="AH48" s="48">
        <v>2033</v>
      </c>
      <c r="AI48" s="1">
        <v>31137.300000000003</v>
      </c>
      <c r="AJ48" s="1">
        <v>15354.199999999999</v>
      </c>
      <c r="AK48" s="1">
        <v>7115.5</v>
      </c>
      <c r="AL48" s="1">
        <v>44151.100000000006</v>
      </c>
      <c r="AM48" s="1">
        <v>2728.6000000000095</v>
      </c>
      <c r="AX48" s="163">
        <v>8</v>
      </c>
      <c r="AY48" s="163">
        <v>2033</v>
      </c>
      <c r="AZ48" s="163">
        <v>8322.5</v>
      </c>
      <c r="BA48" s="163">
        <v>7092.9</v>
      </c>
      <c r="BB48" s="163">
        <v>3366.3000000000006</v>
      </c>
      <c r="BC48" s="163">
        <v>707.50000000000011</v>
      </c>
      <c r="BD48" s="163">
        <v>11259.699999999999</v>
      </c>
      <c r="BE48" s="163">
        <v>1983.8999999999999</v>
      </c>
      <c r="BF48" s="163">
        <v>34031.1</v>
      </c>
      <c r="BG48" s="163">
        <v>20596.899999999998</v>
      </c>
      <c r="BH48" s="163">
        <v>16108.8</v>
      </c>
      <c r="BI48" s="163">
        <v>1252.8</v>
      </c>
      <c r="BJ48" s="163">
        <v>26464.999999999996</v>
      </c>
      <c r="BK48" s="163">
        <v>0.9</v>
      </c>
      <c r="BL48" s="163">
        <v>4138.2</v>
      </c>
      <c r="BM48" s="163">
        <v>3447.5000000000005</v>
      </c>
      <c r="BN48" s="163">
        <v>2539.5</v>
      </c>
      <c r="BO48" s="163">
        <v>449.5</v>
      </c>
      <c r="BP48" s="163">
        <v>5965.3</v>
      </c>
      <c r="BQ48" s="163">
        <v>788.59999999999991</v>
      </c>
      <c r="BR48" s="163">
        <v>7672.5</v>
      </c>
      <c r="BS48" s="163">
        <v>5905.4000000000015</v>
      </c>
      <c r="BT48" s="163">
        <v>4705.7</v>
      </c>
      <c r="BU48" s="163">
        <v>461.09999999999997</v>
      </c>
      <c r="BV48" s="163">
        <v>2657.2000000000003</v>
      </c>
    </row>
    <row r="49" spans="1:74" x14ac:dyDescent="0.3">
      <c r="A49" s="122" t="s">
        <v>903</v>
      </c>
      <c r="B49" s="123">
        <v>34150</v>
      </c>
      <c r="C49" s="124">
        <v>4142</v>
      </c>
      <c r="D49" s="124">
        <v>6539.5</v>
      </c>
      <c r="E49" s="124">
        <v>933.1</v>
      </c>
      <c r="F49" s="124">
        <v>342.9</v>
      </c>
      <c r="G49" s="124">
        <v>4840</v>
      </c>
      <c r="H49" s="124">
        <v>3455.8</v>
      </c>
      <c r="I49" s="124">
        <v>352.5</v>
      </c>
      <c r="J49" s="124">
        <v>884.90000000000009</v>
      </c>
      <c r="K49" s="124">
        <v>4606.5</v>
      </c>
      <c r="L49" s="124">
        <v>82.5</v>
      </c>
      <c r="M49" s="124">
        <v>355.9</v>
      </c>
      <c r="N49" s="124">
        <v>358.33</v>
      </c>
      <c r="O49" s="124">
        <v>297.36</v>
      </c>
      <c r="P49" s="124">
        <v>3348.7</v>
      </c>
      <c r="Q49" s="124">
        <v>3533.6</v>
      </c>
      <c r="R49" s="124">
        <v>2052.1999999999998</v>
      </c>
      <c r="S49" s="124">
        <v>5044.8999999999996</v>
      </c>
      <c r="T49" s="124">
        <v>-6109.5</v>
      </c>
      <c r="U49" s="124">
        <v>107.89</v>
      </c>
      <c r="V49" s="124">
        <v>3499.92</v>
      </c>
      <c r="W49" s="124">
        <v>2052.1999999999998</v>
      </c>
      <c r="X49" s="124">
        <v>1993</v>
      </c>
      <c r="Y49" s="124">
        <v>1993</v>
      </c>
      <c r="Z49" s="124">
        <v>6</v>
      </c>
      <c r="AA49" s="124">
        <v>1279.2</v>
      </c>
      <c r="AB49" s="124">
        <v>4606.5</v>
      </c>
      <c r="AC49" s="124">
        <v>1947.6</v>
      </c>
      <c r="AD49" s="124">
        <v>1336.1000000000001</v>
      </c>
      <c r="AE49" s="124">
        <v>172.1</v>
      </c>
      <c r="AH49" s="48">
        <v>2034</v>
      </c>
      <c r="AI49" s="1">
        <v>27959.800000000003</v>
      </c>
      <c r="AJ49" s="1">
        <v>18168.700000000004</v>
      </c>
      <c r="AK49" s="1">
        <v>7117.6</v>
      </c>
      <c r="AL49" s="1">
        <v>43201.5</v>
      </c>
      <c r="AM49" s="1">
        <v>4332</v>
      </c>
      <c r="AX49" s="163">
        <v>8</v>
      </c>
      <c r="AY49" s="163">
        <v>2034</v>
      </c>
      <c r="AZ49" s="163">
        <v>8010.1999999999989</v>
      </c>
      <c r="BA49" s="163">
        <v>6721.7</v>
      </c>
      <c r="BB49" s="163">
        <v>3617.9000000000005</v>
      </c>
      <c r="BC49" s="163">
        <v>654</v>
      </c>
      <c r="BD49" s="163">
        <v>10779.9</v>
      </c>
      <c r="BE49" s="163">
        <v>1983.8999999999999</v>
      </c>
      <c r="BF49" s="163">
        <v>33800.800000000003</v>
      </c>
      <c r="BG49" s="163">
        <v>17786.900000000001</v>
      </c>
      <c r="BH49" s="163">
        <v>28405.200000000001</v>
      </c>
      <c r="BI49" s="163">
        <v>1336</v>
      </c>
      <c r="BJ49" s="163">
        <v>25709.800000000003</v>
      </c>
      <c r="BK49" s="163">
        <v>0</v>
      </c>
      <c r="BL49" s="163">
        <v>4317.2</v>
      </c>
      <c r="BM49" s="163">
        <v>3451.2</v>
      </c>
      <c r="BN49" s="163">
        <v>2675.7000000000007</v>
      </c>
      <c r="BO49" s="163">
        <v>421.90000000000003</v>
      </c>
      <c r="BP49" s="163">
        <v>6250.7</v>
      </c>
      <c r="BQ49" s="163">
        <v>783.9</v>
      </c>
      <c r="BR49" s="163">
        <v>9240.8000000000011</v>
      </c>
      <c r="BS49" s="163">
        <v>12155.5</v>
      </c>
      <c r="BT49" s="163">
        <v>4705.7</v>
      </c>
      <c r="BU49" s="163">
        <v>461.09999999999997</v>
      </c>
      <c r="BV49" s="163">
        <v>2657.2000000000003</v>
      </c>
    </row>
    <row r="50" spans="1:74" x14ac:dyDescent="0.3">
      <c r="A50" s="122" t="s">
        <v>903</v>
      </c>
      <c r="B50" s="123">
        <v>34181</v>
      </c>
      <c r="C50" s="124">
        <v>0</v>
      </c>
      <c r="D50" s="124">
        <v>6057</v>
      </c>
      <c r="E50" s="124">
        <v>606.5</v>
      </c>
      <c r="F50" s="124">
        <v>345.8</v>
      </c>
      <c r="G50" s="124">
        <v>1696</v>
      </c>
      <c r="H50" s="124">
        <v>2044.8000000000002</v>
      </c>
      <c r="I50" s="124">
        <v>0</v>
      </c>
      <c r="J50" s="124">
        <v>919.40000000000009</v>
      </c>
      <c r="K50" s="124">
        <v>6346.5</v>
      </c>
      <c r="L50" s="124">
        <v>176.5</v>
      </c>
      <c r="M50" s="124">
        <v>329.8</v>
      </c>
      <c r="N50" s="124">
        <v>489.76</v>
      </c>
      <c r="O50" s="124">
        <v>307.27</v>
      </c>
      <c r="P50" s="124">
        <v>4603.4000000000005</v>
      </c>
      <c r="Q50" s="124">
        <v>1799.3</v>
      </c>
      <c r="R50" s="124">
        <v>2701.8999999999996</v>
      </c>
      <c r="S50" s="124">
        <v>6852.8</v>
      </c>
      <c r="T50" s="124">
        <v>-2114.4000000000033</v>
      </c>
      <c r="U50" s="124">
        <v>352.83</v>
      </c>
      <c r="V50" s="124">
        <v>1903.11</v>
      </c>
      <c r="W50" s="124">
        <v>2701.8999999999996</v>
      </c>
      <c r="X50" s="124">
        <v>1993</v>
      </c>
      <c r="Y50" s="124">
        <v>1993</v>
      </c>
      <c r="Z50" s="124">
        <v>7</v>
      </c>
      <c r="AA50" s="124">
        <v>1738.1</v>
      </c>
      <c r="AB50" s="124">
        <v>6346.5</v>
      </c>
      <c r="AC50" s="124">
        <v>1893.6000000000001</v>
      </c>
      <c r="AD50" s="124">
        <v>120.80000000000001</v>
      </c>
      <c r="AE50" s="124">
        <v>30.4</v>
      </c>
      <c r="AH50" s="48">
        <v>2035</v>
      </c>
      <c r="AI50" s="1">
        <v>32555.1</v>
      </c>
      <c r="AJ50" s="1">
        <v>16321.700000000003</v>
      </c>
      <c r="AK50" s="1">
        <v>7080.6</v>
      </c>
      <c r="AL50" s="1">
        <v>47575.4</v>
      </c>
      <c r="AM50" s="1">
        <v>-8591.9999999999891</v>
      </c>
      <c r="AX50" s="163">
        <v>8</v>
      </c>
      <c r="AY50" s="163">
        <v>2035</v>
      </c>
      <c r="AZ50" s="163">
        <v>8404.7999999999993</v>
      </c>
      <c r="BA50" s="163">
        <v>7093.8</v>
      </c>
      <c r="BB50" s="163">
        <v>3245.9</v>
      </c>
      <c r="BC50" s="163">
        <v>665.6</v>
      </c>
      <c r="BD50" s="163">
        <v>11210.900000000001</v>
      </c>
      <c r="BE50" s="163">
        <v>2120.6</v>
      </c>
      <c r="BF50" s="163">
        <v>35956.5</v>
      </c>
      <c r="BG50" s="163">
        <v>21653.8</v>
      </c>
      <c r="BH50" s="163">
        <v>15176.5</v>
      </c>
      <c r="BI50" s="163">
        <v>1380.6</v>
      </c>
      <c r="BJ50" s="163">
        <v>29236.9</v>
      </c>
      <c r="BK50" s="163">
        <v>0.3</v>
      </c>
      <c r="BL50" s="163">
        <v>4516</v>
      </c>
      <c r="BM50" s="163">
        <v>3807.5000000000009</v>
      </c>
      <c r="BN50" s="163">
        <v>2640.2000000000003</v>
      </c>
      <c r="BO50" s="163">
        <v>328.70000000000005</v>
      </c>
      <c r="BP50" s="163">
        <v>6666.5</v>
      </c>
      <c r="BQ50" s="163">
        <v>774.80000000000007</v>
      </c>
      <c r="BR50" s="163">
        <v>8502.2000000000007</v>
      </c>
      <c r="BS50" s="163">
        <v>6084.1000000000013</v>
      </c>
      <c r="BT50" s="163">
        <v>4705.7</v>
      </c>
      <c r="BU50" s="163">
        <v>461.09999999999997</v>
      </c>
      <c r="BV50" s="163">
        <v>2657.2000000000003</v>
      </c>
    </row>
    <row r="51" spans="1:74" x14ac:dyDescent="0.3">
      <c r="A51" s="122" t="s">
        <v>903</v>
      </c>
      <c r="B51" s="123">
        <v>34212</v>
      </c>
      <c r="C51" s="124">
        <v>3714.9</v>
      </c>
      <c r="D51" s="124">
        <v>4916.1000000000004</v>
      </c>
      <c r="E51" s="124">
        <v>652.29999999999995</v>
      </c>
      <c r="F51" s="124">
        <v>267.2</v>
      </c>
      <c r="G51" s="124">
        <v>1592.7</v>
      </c>
      <c r="H51" s="124">
        <v>1852.4</v>
      </c>
      <c r="I51" s="124">
        <v>511.49999999999994</v>
      </c>
      <c r="J51" s="124">
        <v>940.30000000000007</v>
      </c>
      <c r="K51" s="124">
        <v>4614.2000000000007</v>
      </c>
      <c r="L51" s="124">
        <v>197.4</v>
      </c>
      <c r="M51" s="124">
        <v>0</v>
      </c>
      <c r="N51" s="124">
        <v>470.7</v>
      </c>
      <c r="O51" s="124">
        <v>307.27</v>
      </c>
      <c r="P51" s="124">
        <v>4160.3999999999996</v>
      </c>
      <c r="Q51" s="124">
        <v>1022.9</v>
      </c>
      <c r="R51" s="124">
        <v>2416.7000000000003</v>
      </c>
      <c r="S51" s="124">
        <v>4811.6000000000004</v>
      </c>
      <c r="T51" s="124">
        <v>210.70000000000255</v>
      </c>
      <c r="U51" s="124">
        <v>199.32</v>
      </c>
      <c r="V51" s="124">
        <v>2454.41</v>
      </c>
      <c r="W51" s="124">
        <v>2416.7000000000003</v>
      </c>
      <c r="X51" s="124">
        <v>1993</v>
      </c>
      <c r="Y51" s="124">
        <v>1993</v>
      </c>
      <c r="Z51" s="124">
        <v>8</v>
      </c>
      <c r="AA51" s="124">
        <v>1651.3000000000002</v>
      </c>
      <c r="AB51" s="124">
        <v>4614.2000000000007</v>
      </c>
      <c r="AC51" s="124">
        <v>1642.9</v>
      </c>
      <c r="AD51" s="124">
        <v>103.3</v>
      </c>
      <c r="AE51" s="124">
        <v>106.2</v>
      </c>
      <c r="AH51" s="48">
        <v>2036</v>
      </c>
      <c r="AI51" s="1">
        <v>30906.9</v>
      </c>
      <c r="AJ51" s="1">
        <v>16535.900000000001</v>
      </c>
      <c r="AK51" s="1">
        <v>7089.2</v>
      </c>
      <c r="AL51" s="1">
        <v>45721.3</v>
      </c>
      <c r="AM51" s="1">
        <v>169.89999999999054</v>
      </c>
      <c r="AX51" s="163">
        <v>8</v>
      </c>
      <c r="AY51" s="163">
        <v>2036</v>
      </c>
      <c r="AZ51" s="163">
        <v>8029.5999999999995</v>
      </c>
      <c r="BA51" s="163">
        <v>6796.6</v>
      </c>
      <c r="BB51" s="163">
        <v>3248.9</v>
      </c>
      <c r="BC51" s="163">
        <v>726.6</v>
      </c>
      <c r="BD51" s="163">
        <v>10807.1</v>
      </c>
      <c r="BE51" s="163">
        <v>2120.3000000000002</v>
      </c>
      <c r="BF51" s="163">
        <v>34763.899999999994</v>
      </c>
      <c r="BG51" s="163">
        <v>20260.600000000002</v>
      </c>
      <c r="BH51" s="163">
        <v>18901.799999999996</v>
      </c>
      <c r="BI51" s="163">
        <v>1272.1000000000001</v>
      </c>
      <c r="BJ51" s="163">
        <v>28062.3</v>
      </c>
      <c r="BK51" s="163">
        <v>0</v>
      </c>
      <c r="BL51" s="163">
        <v>4649.2</v>
      </c>
      <c r="BM51" s="163">
        <v>3849.7000000000003</v>
      </c>
      <c r="BN51" s="163">
        <v>2339.1</v>
      </c>
      <c r="BO51" s="163">
        <v>380.49999999999994</v>
      </c>
      <c r="BP51" s="163">
        <v>6390.8000000000011</v>
      </c>
      <c r="BQ51" s="163">
        <v>782.30000000000007</v>
      </c>
      <c r="BR51" s="163">
        <v>8417.9</v>
      </c>
      <c r="BS51" s="163">
        <v>6549.1</v>
      </c>
      <c r="BT51" s="163">
        <v>4710</v>
      </c>
      <c r="BU51" s="163">
        <v>461.09999999999997</v>
      </c>
      <c r="BV51" s="163">
        <v>2661.6000000000004</v>
      </c>
    </row>
    <row r="52" spans="1:74" x14ac:dyDescent="0.3">
      <c r="A52" s="122" t="s">
        <v>903</v>
      </c>
      <c r="B52" s="123">
        <v>34242</v>
      </c>
      <c r="C52" s="124">
        <v>0</v>
      </c>
      <c r="D52" s="124">
        <v>3162.2</v>
      </c>
      <c r="E52" s="124">
        <v>444.9</v>
      </c>
      <c r="F52" s="124">
        <v>160.4</v>
      </c>
      <c r="G52" s="124">
        <v>1013.8</v>
      </c>
      <c r="H52" s="124">
        <v>1848.1</v>
      </c>
      <c r="I52" s="124">
        <v>0</v>
      </c>
      <c r="J52" s="124">
        <v>560.9</v>
      </c>
      <c r="K52" s="124">
        <v>3186.3</v>
      </c>
      <c r="L52" s="124">
        <v>139</v>
      </c>
      <c r="M52" s="124">
        <v>480.4</v>
      </c>
      <c r="N52" s="124">
        <v>408.95</v>
      </c>
      <c r="O52" s="124">
        <v>297.36</v>
      </c>
      <c r="P52" s="124">
        <v>2778.7999999999997</v>
      </c>
      <c r="Q52" s="124">
        <v>543.79999999999995</v>
      </c>
      <c r="R52" s="124">
        <v>2077.1</v>
      </c>
      <c r="S52" s="124">
        <v>3805.7000000000003</v>
      </c>
      <c r="T52" s="124">
        <v>-1307.1999999999989</v>
      </c>
      <c r="U52" s="124">
        <v>97.15</v>
      </c>
      <c r="V52" s="124">
        <v>3153.98</v>
      </c>
      <c r="W52" s="124">
        <v>2077.1</v>
      </c>
      <c r="X52" s="124">
        <v>1993</v>
      </c>
      <c r="Y52" s="124">
        <v>1993</v>
      </c>
      <c r="Z52" s="124">
        <v>9</v>
      </c>
      <c r="AA52" s="124">
        <v>1076.5</v>
      </c>
      <c r="AB52" s="124">
        <v>3186.3</v>
      </c>
      <c r="AC52" s="124">
        <v>1617.3</v>
      </c>
      <c r="AD52" s="124">
        <v>151.1</v>
      </c>
      <c r="AE52" s="124">
        <v>79.7</v>
      </c>
      <c r="AH52" s="48">
        <v>2037</v>
      </c>
      <c r="AI52" s="1">
        <v>28286.799999999999</v>
      </c>
      <c r="AJ52" s="1">
        <v>17130.099999999999</v>
      </c>
      <c r="AK52" s="1">
        <v>7090.9999999999991</v>
      </c>
      <c r="AL52" s="1">
        <v>42416.7</v>
      </c>
      <c r="AM52" s="1">
        <v>7539.2000000000153</v>
      </c>
      <c r="AX52" s="163">
        <v>8</v>
      </c>
      <c r="AY52" s="163">
        <v>2037</v>
      </c>
      <c r="AZ52" s="163">
        <v>7652.8</v>
      </c>
      <c r="BA52" s="163">
        <v>6470.2999999999993</v>
      </c>
      <c r="BB52" s="163">
        <v>3572.4000000000005</v>
      </c>
      <c r="BC52" s="163">
        <v>677.80000000000007</v>
      </c>
      <c r="BD52" s="163">
        <v>10855.7</v>
      </c>
      <c r="BE52" s="163">
        <v>1983.8999999999999</v>
      </c>
      <c r="BF52" s="163">
        <v>33326.100000000006</v>
      </c>
      <c r="BG52" s="163">
        <v>18280.699999999997</v>
      </c>
      <c r="BH52" s="163">
        <v>20144.8</v>
      </c>
      <c r="BI52" s="163">
        <v>1259.3</v>
      </c>
      <c r="BJ52" s="163">
        <v>24841.899999999998</v>
      </c>
      <c r="BK52" s="163">
        <v>0</v>
      </c>
      <c r="BL52" s="163">
        <v>4438.5000000000009</v>
      </c>
      <c r="BM52" s="163">
        <v>3535.8</v>
      </c>
      <c r="BN52" s="163">
        <v>2705.4</v>
      </c>
      <c r="BO52" s="163">
        <v>448.19999999999993</v>
      </c>
      <c r="BP52" s="163">
        <v>6258</v>
      </c>
      <c r="BQ52" s="163">
        <v>785.5</v>
      </c>
      <c r="BR52" s="163">
        <v>7996.4000000000005</v>
      </c>
      <c r="BS52" s="163">
        <v>7715.0999999999985</v>
      </c>
      <c r="BT52" s="163">
        <v>4705.7</v>
      </c>
      <c r="BU52" s="163">
        <v>461.09999999999997</v>
      </c>
      <c r="BV52" s="163">
        <v>2657.2000000000003</v>
      </c>
    </row>
    <row r="53" spans="1:74" x14ac:dyDescent="0.3">
      <c r="A53" s="122" t="s">
        <v>903</v>
      </c>
      <c r="B53" s="123">
        <v>34273</v>
      </c>
      <c r="C53" s="124">
        <v>5183.5</v>
      </c>
      <c r="D53" s="124">
        <v>2360.4</v>
      </c>
      <c r="E53" s="124">
        <v>521.9</v>
      </c>
      <c r="F53" s="124">
        <v>147.6</v>
      </c>
      <c r="G53" s="124">
        <v>1784</v>
      </c>
      <c r="H53" s="124">
        <v>1631.3</v>
      </c>
      <c r="I53" s="124">
        <v>358.9</v>
      </c>
      <c r="J53" s="124">
        <v>341.9</v>
      </c>
      <c r="K53" s="124">
        <v>1470.8</v>
      </c>
      <c r="L53" s="124">
        <v>5</v>
      </c>
      <c r="M53" s="124">
        <v>277.3</v>
      </c>
      <c r="N53" s="124">
        <v>278.74</v>
      </c>
      <c r="O53" s="124">
        <v>307.27</v>
      </c>
      <c r="P53" s="124">
        <v>1840.6</v>
      </c>
      <c r="Q53" s="124">
        <v>667.4</v>
      </c>
      <c r="R53" s="124">
        <v>1443.6000000000001</v>
      </c>
      <c r="S53" s="124">
        <v>1753.1</v>
      </c>
      <c r="T53" s="124">
        <v>1234.1000000000022</v>
      </c>
      <c r="U53" s="124">
        <v>111.54</v>
      </c>
      <c r="V53" s="124">
        <v>2754.4</v>
      </c>
      <c r="W53" s="124">
        <v>1443.6000000000001</v>
      </c>
      <c r="X53" s="124">
        <v>1994</v>
      </c>
      <c r="Y53" s="124">
        <v>1993</v>
      </c>
      <c r="Z53" s="124">
        <v>10</v>
      </c>
      <c r="AA53" s="124">
        <v>810.4</v>
      </c>
      <c r="AB53" s="124">
        <v>1470.8</v>
      </c>
      <c r="AC53" s="124">
        <v>1220.3</v>
      </c>
      <c r="AD53" s="124">
        <v>302.5</v>
      </c>
      <c r="AE53" s="124">
        <v>108.5</v>
      </c>
      <c r="AH53" s="48">
        <v>2038</v>
      </c>
      <c r="AI53" s="1">
        <v>29433.800000000003</v>
      </c>
      <c r="AJ53" s="1">
        <v>18176</v>
      </c>
      <c r="AK53" s="1">
        <v>7039.9000000000005</v>
      </c>
      <c r="AL53" s="1">
        <v>44099.500000000007</v>
      </c>
      <c r="AM53" s="1">
        <v>-6845.2000000000025</v>
      </c>
      <c r="AX53" s="163">
        <v>8</v>
      </c>
      <c r="AY53" s="163">
        <v>2038</v>
      </c>
      <c r="AZ53" s="163">
        <v>8053.4</v>
      </c>
      <c r="BA53" s="163">
        <v>6917.5</v>
      </c>
      <c r="BB53" s="163">
        <v>3316.8000000000006</v>
      </c>
      <c r="BC53" s="163">
        <v>723.60000000000014</v>
      </c>
      <c r="BD53" s="163">
        <v>10915.1</v>
      </c>
      <c r="BE53" s="163">
        <v>1983.8999999999999</v>
      </c>
      <c r="BF53" s="163">
        <v>34825.599999999999</v>
      </c>
      <c r="BG53" s="163">
        <v>18723.899999999998</v>
      </c>
      <c r="BH53" s="163">
        <v>15123.100000000002</v>
      </c>
      <c r="BI53" s="163">
        <v>1231.7</v>
      </c>
      <c r="BJ53" s="163">
        <v>26176.599999999995</v>
      </c>
      <c r="BK53" s="163">
        <v>26</v>
      </c>
      <c r="BL53" s="163">
        <v>4730.5999999999995</v>
      </c>
      <c r="BM53" s="163">
        <v>3792.3999999999996</v>
      </c>
      <c r="BN53" s="163">
        <v>2546.4000000000005</v>
      </c>
      <c r="BO53" s="163">
        <v>378.89999999999986</v>
      </c>
      <c r="BP53" s="163">
        <v>6546.7</v>
      </c>
      <c r="BQ53" s="163">
        <v>797.9</v>
      </c>
      <c r="BR53" s="163">
        <v>9454.4000000000015</v>
      </c>
      <c r="BS53" s="163">
        <v>5209.7000000000007</v>
      </c>
      <c r="BT53" s="163">
        <v>4705.7</v>
      </c>
      <c r="BU53" s="163">
        <v>461.09999999999997</v>
      </c>
      <c r="BV53" s="163">
        <v>2657.2000000000003</v>
      </c>
    </row>
    <row r="54" spans="1:74" x14ac:dyDescent="0.3">
      <c r="A54" s="122" t="s">
        <v>903</v>
      </c>
      <c r="B54" s="123">
        <v>34303</v>
      </c>
      <c r="C54" s="124">
        <v>11308.5</v>
      </c>
      <c r="D54" s="124">
        <v>2341.5</v>
      </c>
      <c r="E54" s="124">
        <v>393.1</v>
      </c>
      <c r="F54" s="124">
        <v>128.6</v>
      </c>
      <c r="G54" s="124">
        <v>1772.9</v>
      </c>
      <c r="H54" s="124">
        <v>1880.6</v>
      </c>
      <c r="I54" s="124">
        <v>1646.8999999999999</v>
      </c>
      <c r="J54" s="124">
        <v>146.1</v>
      </c>
      <c r="K54" s="124">
        <v>2097.3000000000002</v>
      </c>
      <c r="L54" s="124">
        <v>24.5</v>
      </c>
      <c r="M54" s="124">
        <v>418.9</v>
      </c>
      <c r="N54" s="124">
        <v>116.29</v>
      </c>
      <c r="O54" s="124">
        <v>297.36</v>
      </c>
      <c r="P54" s="124">
        <v>1770.3000000000002</v>
      </c>
      <c r="Q54" s="124">
        <v>699.80000000000007</v>
      </c>
      <c r="R54" s="124">
        <v>420.1</v>
      </c>
      <c r="S54" s="124">
        <v>2540.7000000000003</v>
      </c>
      <c r="T54" s="124">
        <v>5959.6000000000022</v>
      </c>
      <c r="U54" s="124">
        <v>152.13999999999999</v>
      </c>
      <c r="V54" s="124">
        <v>2373.35</v>
      </c>
      <c r="W54" s="124">
        <v>420.1</v>
      </c>
      <c r="X54" s="124">
        <v>1994</v>
      </c>
      <c r="Y54" s="124">
        <v>1993</v>
      </c>
      <c r="Z54" s="124">
        <v>11</v>
      </c>
      <c r="AA54" s="124">
        <v>312.2</v>
      </c>
      <c r="AB54" s="124">
        <v>2097.3000000000002</v>
      </c>
      <c r="AC54" s="124">
        <v>1543</v>
      </c>
      <c r="AD54" s="124">
        <v>302.7</v>
      </c>
      <c r="AE54" s="124">
        <v>34.9</v>
      </c>
      <c r="AH54" s="48">
        <v>2039</v>
      </c>
      <c r="AI54" s="1">
        <v>30410.300000000003</v>
      </c>
      <c r="AJ54" s="1">
        <v>15620.500000000002</v>
      </c>
      <c r="AK54" s="1">
        <v>7139.5</v>
      </c>
      <c r="AL54" s="1">
        <v>46839.000000000007</v>
      </c>
      <c r="AM54" s="1">
        <v>425.60000000000946</v>
      </c>
      <c r="AX54" s="163">
        <v>8</v>
      </c>
      <c r="AY54" s="163">
        <v>2039</v>
      </c>
      <c r="AZ54" s="163">
        <v>7677.7999999999993</v>
      </c>
      <c r="BA54" s="163">
        <v>6592.2000000000007</v>
      </c>
      <c r="BB54" s="163">
        <v>3387.7</v>
      </c>
      <c r="BC54" s="163">
        <v>684.2</v>
      </c>
      <c r="BD54" s="163">
        <v>10625.9</v>
      </c>
      <c r="BE54" s="163">
        <v>1960.4</v>
      </c>
      <c r="BF54" s="163">
        <v>33572.099999999991</v>
      </c>
      <c r="BG54" s="163">
        <v>20015.399999999998</v>
      </c>
      <c r="BH54" s="163">
        <v>19625.5</v>
      </c>
      <c r="BI54" s="163">
        <v>1514.1</v>
      </c>
      <c r="BJ54" s="163">
        <v>28861.799999999996</v>
      </c>
      <c r="BK54" s="163">
        <v>0</v>
      </c>
      <c r="BL54" s="163">
        <v>4781.2999999999993</v>
      </c>
      <c r="BM54" s="163">
        <v>3802.7</v>
      </c>
      <c r="BN54" s="163">
        <v>2865.7000000000003</v>
      </c>
      <c r="BO54" s="163">
        <v>335.90000000000003</v>
      </c>
      <c r="BP54" s="163">
        <v>6900.3</v>
      </c>
      <c r="BQ54" s="163">
        <v>792.4</v>
      </c>
      <c r="BR54" s="163">
        <v>8495.4000000000015</v>
      </c>
      <c r="BS54" s="163">
        <v>6061.1999999999989</v>
      </c>
      <c r="BT54" s="163">
        <v>4605.3</v>
      </c>
      <c r="BU54" s="163">
        <v>451.00000000000006</v>
      </c>
      <c r="BV54" s="163">
        <v>2611.4999999999995</v>
      </c>
    </row>
    <row r="55" spans="1:74" x14ac:dyDescent="0.3">
      <c r="A55" s="122" t="s">
        <v>903</v>
      </c>
      <c r="B55" s="123">
        <v>34334</v>
      </c>
      <c r="C55" s="124">
        <v>18834</v>
      </c>
      <c r="D55" s="124">
        <v>1680</v>
      </c>
      <c r="E55" s="124">
        <v>394.7</v>
      </c>
      <c r="F55" s="124">
        <v>72.400000000000006</v>
      </c>
      <c r="G55" s="124">
        <v>2806.4</v>
      </c>
      <c r="H55" s="124">
        <v>9773</v>
      </c>
      <c r="I55" s="124">
        <v>3104.8999999999996</v>
      </c>
      <c r="J55" s="124">
        <v>173.4</v>
      </c>
      <c r="K55" s="124">
        <v>119</v>
      </c>
      <c r="L55" s="124">
        <v>113.1</v>
      </c>
      <c r="M55" s="124">
        <v>333.6</v>
      </c>
      <c r="N55" s="124">
        <v>41.51</v>
      </c>
      <c r="O55" s="124">
        <v>307.27</v>
      </c>
      <c r="P55" s="124">
        <v>785.4</v>
      </c>
      <c r="Q55" s="124">
        <v>966.8</v>
      </c>
      <c r="R55" s="124">
        <v>144.19999999999999</v>
      </c>
      <c r="S55" s="124">
        <v>565.70000000000005</v>
      </c>
      <c r="T55" s="124">
        <v>1539.4000000000015</v>
      </c>
      <c r="U55" s="124">
        <v>368.95</v>
      </c>
      <c r="V55" s="124">
        <v>3216.23</v>
      </c>
      <c r="W55" s="124">
        <v>144.19999999999999</v>
      </c>
      <c r="X55" s="124">
        <v>1994</v>
      </c>
      <c r="Y55" s="124">
        <v>1993</v>
      </c>
      <c r="Z55" s="124">
        <v>12</v>
      </c>
      <c r="AA55" s="124">
        <v>41.9</v>
      </c>
      <c r="AB55" s="124">
        <v>119</v>
      </c>
      <c r="AC55" s="124">
        <v>3258.7</v>
      </c>
      <c r="AD55" s="124">
        <v>5622.6</v>
      </c>
      <c r="AE55" s="124">
        <v>891.7</v>
      </c>
      <c r="AH55" s="48">
        <v>2040</v>
      </c>
      <c r="AI55" s="1">
        <v>32067.199999999997</v>
      </c>
      <c r="AJ55" s="1">
        <v>15982.4</v>
      </c>
      <c r="AK55" s="1">
        <v>7143.1</v>
      </c>
      <c r="AL55" s="1">
        <v>48308.7</v>
      </c>
      <c r="AM55" s="1">
        <v>-190.8999999999869</v>
      </c>
      <c r="AX55" s="163">
        <v>8</v>
      </c>
      <c r="AY55" s="163">
        <v>2040</v>
      </c>
      <c r="AZ55" s="163">
        <v>7943.4999999999991</v>
      </c>
      <c r="BA55" s="163">
        <v>6765.2999999999993</v>
      </c>
      <c r="BB55" s="163">
        <v>3444.3999999999996</v>
      </c>
      <c r="BC55" s="163">
        <v>703.6</v>
      </c>
      <c r="BD55" s="163">
        <v>10839.2</v>
      </c>
      <c r="BE55" s="163">
        <v>1960.5</v>
      </c>
      <c r="BF55" s="163">
        <v>35059.9</v>
      </c>
      <c r="BG55" s="163">
        <v>21259.9</v>
      </c>
      <c r="BH55" s="163">
        <v>20351.3</v>
      </c>
      <c r="BI55" s="163">
        <v>1477.4</v>
      </c>
      <c r="BJ55" s="163">
        <v>29853.500000000004</v>
      </c>
      <c r="BK55" s="163">
        <v>1.5</v>
      </c>
      <c r="BL55" s="163">
        <v>5045.4999999999991</v>
      </c>
      <c r="BM55" s="163">
        <v>4042</v>
      </c>
      <c r="BN55" s="163">
        <v>2974.8</v>
      </c>
      <c r="BO55" s="163">
        <v>363.1</v>
      </c>
      <c r="BP55" s="163">
        <v>7170.4000000000005</v>
      </c>
      <c r="BQ55" s="163">
        <v>838.09999999999991</v>
      </c>
      <c r="BR55" s="163">
        <v>7903.2999999999993</v>
      </c>
      <c r="BS55" s="163">
        <v>5318.8</v>
      </c>
      <c r="BT55" s="163">
        <v>4599</v>
      </c>
      <c r="BU55" s="163">
        <v>445.59999999999997</v>
      </c>
      <c r="BV55" s="163">
        <v>2603.1</v>
      </c>
    </row>
    <row r="56" spans="1:74" x14ac:dyDescent="0.3">
      <c r="A56" s="122" t="s">
        <v>903</v>
      </c>
      <c r="B56" s="123">
        <v>34365</v>
      </c>
      <c r="C56" s="124">
        <v>14412.8</v>
      </c>
      <c r="D56" s="124">
        <v>2217</v>
      </c>
      <c r="E56" s="124">
        <v>491.2</v>
      </c>
      <c r="F56" s="124">
        <v>92.1</v>
      </c>
      <c r="G56" s="124">
        <v>3586.6</v>
      </c>
      <c r="H56" s="124">
        <v>5226</v>
      </c>
      <c r="I56" s="124">
        <v>1620.7</v>
      </c>
      <c r="J56" s="124">
        <v>342.09999999999997</v>
      </c>
      <c r="K56" s="124">
        <v>218.2</v>
      </c>
      <c r="L56" s="124">
        <v>80.7</v>
      </c>
      <c r="M56" s="124">
        <v>403</v>
      </c>
      <c r="N56" s="124">
        <v>29.38</v>
      </c>
      <c r="O56" s="124">
        <v>307.27</v>
      </c>
      <c r="P56" s="124">
        <v>842.80000000000007</v>
      </c>
      <c r="Q56" s="124">
        <v>1466.4</v>
      </c>
      <c r="R56" s="124">
        <v>103.1</v>
      </c>
      <c r="S56" s="124">
        <v>701.90000000000009</v>
      </c>
      <c r="T56" s="124">
        <v>1642.1000000000095</v>
      </c>
      <c r="U56" s="124">
        <v>109.39</v>
      </c>
      <c r="V56" s="124">
        <v>4066.23</v>
      </c>
      <c r="W56" s="124">
        <v>103.1</v>
      </c>
      <c r="X56" s="124">
        <v>1994</v>
      </c>
      <c r="Y56" s="124">
        <v>1994</v>
      </c>
      <c r="Z56" s="124">
        <v>1</v>
      </c>
      <c r="AA56" s="124">
        <v>34.5</v>
      </c>
      <c r="AB56" s="124">
        <v>218.2</v>
      </c>
      <c r="AC56" s="124">
        <v>1684.1</v>
      </c>
      <c r="AD56" s="124">
        <v>3181.7999999999997</v>
      </c>
      <c r="AE56" s="124">
        <v>360.1</v>
      </c>
      <c r="AH56" s="48">
        <v>2041</v>
      </c>
      <c r="AI56" s="1">
        <v>25969.3</v>
      </c>
      <c r="AJ56" s="1">
        <v>20963.500000000004</v>
      </c>
      <c r="AK56" s="1">
        <v>7043.6</v>
      </c>
      <c r="AL56" s="1">
        <v>40457.800000000003</v>
      </c>
      <c r="AM56" s="1">
        <v>36.600000000011278</v>
      </c>
      <c r="AX56" s="163">
        <v>8</v>
      </c>
      <c r="AY56" s="163">
        <v>2041</v>
      </c>
      <c r="AZ56" s="163">
        <v>7587.7</v>
      </c>
      <c r="BA56" s="163">
        <v>6307.2</v>
      </c>
      <c r="BB56" s="163">
        <v>3605.2000000000003</v>
      </c>
      <c r="BC56" s="163">
        <v>793.7</v>
      </c>
      <c r="BD56" s="163">
        <v>10286.5</v>
      </c>
      <c r="BE56" s="163">
        <v>1972.0000000000002</v>
      </c>
      <c r="BF56" s="163">
        <v>34286.1</v>
      </c>
      <c r="BG56" s="163">
        <v>15921.199999999999</v>
      </c>
      <c r="BH56" s="163">
        <v>27641.200000000001</v>
      </c>
      <c r="BI56" s="163">
        <v>1196.3</v>
      </c>
      <c r="BJ56" s="163">
        <v>22922.7</v>
      </c>
      <c r="BK56" s="163">
        <v>4</v>
      </c>
      <c r="BL56" s="163">
        <v>5058.8</v>
      </c>
      <c r="BM56" s="163">
        <v>3740.8999999999996</v>
      </c>
      <c r="BN56" s="163">
        <v>3050.4</v>
      </c>
      <c r="BO56" s="163">
        <v>360.8</v>
      </c>
      <c r="BP56" s="163">
        <v>6792.9000000000005</v>
      </c>
      <c r="BQ56" s="163">
        <v>834.10000000000014</v>
      </c>
      <c r="BR56" s="163">
        <v>10012.200000000001</v>
      </c>
      <c r="BS56" s="163">
        <v>10052.700000000001</v>
      </c>
      <c r="BT56" s="163">
        <v>4692.8</v>
      </c>
      <c r="BU56" s="163">
        <v>455.69999999999993</v>
      </c>
      <c r="BV56" s="163">
        <v>2642.3</v>
      </c>
    </row>
    <row r="57" spans="1:74" x14ac:dyDescent="0.3">
      <c r="A57" s="122" t="s">
        <v>903</v>
      </c>
      <c r="B57" s="123">
        <v>34393</v>
      </c>
      <c r="C57" s="124">
        <v>27374.199999999997</v>
      </c>
      <c r="D57" s="124">
        <v>2464.6999999999998</v>
      </c>
      <c r="E57" s="124">
        <v>554.6</v>
      </c>
      <c r="F57" s="124">
        <v>106.8</v>
      </c>
      <c r="G57" s="124">
        <v>4011.6</v>
      </c>
      <c r="H57" s="124">
        <v>13537.699999999999</v>
      </c>
      <c r="I57" s="124">
        <v>5475.7000000000007</v>
      </c>
      <c r="J57" s="124">
        <v>128.1</v>
      </c>
      <c r="K57" s="124">
        <v>0</v>
      </c>
      <c r="L57" s="124">
        <v>103.6</v>
      </c>
      <c r="M57" s="124">
        <v>0</v>
      </c>
      <c r="N57" s="124">
        <v>22.71</v>
      </c>
      <c r="O57" s="124">
        <v>277.52999999999997</v>
      </c>
      <c r="P57" s="124">
        <v>704.9</v>
      </c>
      <c r="Q57" s="124">
        <v>1866.7000000000003</v>
      </c>
      <c r="R57" s="124">
        <v>67.900000000000006</v>
      </c>
      <c r="S57" s="124">
        <v>103.6</v>
      </c>
      <c r="T57" s="124">
        <v>1266.2000000000007</v>
      </c>
      <c r="U57" s="124">
        <v>139.78</v>
      </c>
      <c r="V57" s="124">
        <v>4322.3100000000004</v>
      </c>
      <c r="W57" s="124">
        <v>67.900000000000006</v>
      </c>
      <c r="X57" s="124">
        <v>1994</v>
      </c>
      <c r="Y57" s="124">
        <v>1994</v>
      </c>
      <c r="Z57" s="124">
        <v>2</v>
      </c>
      <c r="AA57" s="124">
        <v>67.900000000000006</v>
      </c>
      <c r="AB57" s="124">
        <v>0</v>
      </c>
      <c r="AC57" s="124">
        <v>3375.1</v>
      </c>
      <c r="AD57" s="124">
        <v>9101.0999999999985</v>
      </c>
      <c r="AE57" s="124">
        <v>1061.5</v>
      </c>
      <c r="AH57" s="48">
        <v>2042</v>
      </c>
      <c r="AI57" s="1">
        <v>29537.799999999996</v>
      </c>
      <c r="AJ57" s="1">
        <v>15899.4</v>
      </c>
      <c r="AK57" s="1">
        <v>7110.5999999999995</v>
      </c>
      <c r="AL57" s="1">
        <v>44302.2</v>
      </c>
      <c r="AM57" s="1">
        <v>-746.40000000000873</v>
      </c>
      <c r="AX57" s="163">
        <v>8</v>
      </c>
      <c r="AY57" s="163">
        <v>2042</v>
      </c>
      <c r="AZ57" s="163">
        <v>7762.0999999999995</v>
      </c>
      <c r="BA57" s="163">
        <v>6628.1</v>
      </c>
      <c r="BB57" s="163">
        <v>3241.3000000000006</v>
      </c>
      <c r="BC57" s="163">
        <v>682.8</v>
      </c>
      <c r="BD57" s="163">
        <v>10848.199999999999</v>
      </c>
      <c r="BE57" s="163">
        <v>2120.6</v>
      </c>
      <c r="BF57" s="163">
        <v>33106.600000000006</v>
      </c>
      <c r="BG57" s="163">
        <v>19095.599999999999</v>
      </c>
      <c r="BH57" s="163">
        <v>15499.300000000001</v>
      </c>
      <c r="BI57" s="163">
        <v>1366.6</v>
      </c>
      <c r="BJ57" s="163">
        <v>26372.799999999999</v>
      </c>
      <c r="BK57" s="163">
        <v>0</v>
      </c>
      <c r="BL57" s="163">
        <v>4568.2999999999993</v>
      </c>
      <c r="BM57" s="163">
        <v>3814.0999999999995</v>
      </c>
      <c r="BN57" s="163">
        <v>2549.2000000000003</v>
      </c>
      <c r="BO57" s="163">
        <v>355.5</v>
      </c>
      <c r="BP57" s="163">
        <v>6620.1</v>
      </c>
      <c r="BQ57" s="163">
        <v>774.09999999999991</v>
      </c>
      <c r="BR57" s="163">
        <v>8482</v>
      </c>
      <c r="BS57" s="163">
        <v>4541.5</v>
      </c>
      <c r="BT57" s="163">
        <v>4705.7</v>
      </c>
      <c r="BU57" s="163">
        <v>461.09999999999997</v>
      </c>
      <c r="BV57" s="163">
        <v>2657.2000000000003</v>
      </c>
    </row>
    <row r="58" spans="1:74" x14ac:dyDescent="0.3">
      <c r="A58" s="122" t="s">
        <v>903</v>
      </c>
      <c r="B58" s="123">
        <v>34424</v>
      </c>
      <c r="C58" s="124">
        <v>3142.8999999999996</v>
      </c>
      <c r="D58" s="124">
        <v>3849.5</v>
      </c>
      <c r="E58" s="124">
        <v>689.3</v>
      </c>
      <c r="F58" s="124">
        <v>257</v>
      </c>
      <c r="G58" s="124">
        <v>6039</v>
      </c>
      <c r="H58" s="124">
        <v>3476.8999999999996</v>
      </c>
      <c r="I58" s="124">
        <v>193.6</v>
      </c>
      <c r="J58" s="124">
        <v>86</v>
      </c>
      <c r="K58" s="124">
        <v>1792.8</v>
      </c>
      <c r="L58" s="124">
        <v>142.9</v>
      </c>
      <c r="M58" s="124">
        <v>0</v>
      </c>
      <c r="N58" s="124">
        <v>108.93</v>
      </c>
      <c r="O58" s="124">
        <v>307.27</v>
      </c>
      <c r="P58" s="124">
        <v>1114.3</v>
      </c>
      <c r="Q58" s="124">
        <v>2992.4</v>
      </c>
      <c r="R58" s="124">
        <v>406.4</v>
      </c>
      <c r="S58" s="124">
        <v>1935.7</v>
      </c>
      <c r="T58" s="124">
        <v>-9106.7999999999956</v>
      </c>
      <c r="U58" s="124">
        <v>69.63</v>
      </c>
      <c r="V58" s="124">
        <v>3968.1</v>
      </c>
      <c r="W58" s="124">
        <v>406.4</v>
      </c>
      <c r="X58" s="124">
        <v>1994</v>
      </c>
      <c r="Y58" s="124">
        <v>1994</v>
      </c>
      <c r="Z58" s="124">
        <v>3</v>
      </c>
      <c r="AA58" s="124">
        <v>404</v>
      </c>
      <c r="AB58" s="124">
        <v>1792.8</v>
      </c>
      <c r="AC58" s="124">
        <v>1509.4</v>
      </c>
      <c r="AD58" s="124">
        <v>1798.8999999999999</v>
      </c>
      <c r="AE58" s="124">
        <v>168.6</v>
      </c>
      <c r="AH58" s="48">
        <v>2043</v>
      </c>
      <c r="AI58" s="1">
        <v>22148.899999999998</v>
      </c>
      <c r="AJ58" s="1">
        <v>21769.899999999998</v>
      </c>
      <c r="AK58" s="1">
        <v>7025</v>
      </c>
      <c r="AL58" s="1">
        <v>37262.1</v>
      </c>
      <c r="AM58" s="1">
        <v>407.100000000004</v>
      </c>
      <c r="AX58" s="163">
        <v>8</v>
      </c>
      <c r="AY58" s="163">
        <v>2043</v>
      </c>
      <c r="AZ58" s="163">
        <v>7213.6999999999989</v>
      </c>
      <c r="BA58" s="163">
        <v>5879.6</v>
      </c>
      <c r="BB58" s="163">
        <v>3811.7000000000003</v>
      </c>
      <c r="BC58" s="163">
        <v>819.6</v>
      </c>
      <c r="BD58" s="163">
        <v>9740.3000000000011</v>
      </c>
      <c r="BE58" s="163">
        <v>1983.8999999999999</v>
      </c>
      <c r="BF58" s="163">
        <v>32166.399999999998</v>
      </c>
      <c r="BG58" s="163">
        <v>12911.5</v>
      </c>
      <c r="BH58" s="163">
        <v>38332.400000000001</v>
      </c>
      <c r="BI58" s="163">
        <v>1098.4000000000001</v>
      </c>
      <c r="BJ58" s="163">
        <v>20864.100000000002</v>
      </c>
      <c r="BK58" s="163">
        <v>0</v>
      </c>
      <c r="BL58" s="163">
        <v>4538.9000000000005</v>
      </c>
      <c r="BM58" s="163">
        <v>3357.7999999999997</v>
      </c>
      <c r="BN58" s="163">
        <v>2827.1999999999994</v>
      </c>
      <c r="BO58" s="163">
        <v>401.30000000000007</v>
      </c>
      <c r="BP58" s="163">
        <v>6196.6</v>
      </c>
      <c r="BQ58" s="163">
        <v>804.30000000000007</v>
      </c>
      <c r="BR58" s="163">
        <v>9787.4</v>
      </c>
      <c r="BS58" s="163">
        <v>16562.399999999998</v>
      </c>
      <c r="BT58" s="163">
        <v>4705.7</v>
      </c>
      <c r="BU58" s="163">
        <v>461.09999999999997</v>
      </c>
      <c r="BV58" s="163">
        <v>2657.2000000000003</v>
      </c>
    </row>
    <row r="59" spans="1:74" x14ac:dyDescent="0.3">
      <c r="A59" s="122" t="s">
        <v>903</v>
      </c>
      <c r="B59" s="123">
        <v>34454</v>
      </c>
      <c r="C59" s="124">
        <v>6040</v>
      </c>
      <c r="D59" s="124">
        <v>3743.4</v>
      </c>
      <c r="E59" s="124">
        <v>554.5</v>
      </c>
      <c r="F59" s="124">
        <v>357.2</v>
      </c>
      <c r="G59" s="124">
        <v>3415.1</v>
      </c>
      <c r="H59" s="124">
        <v>1852.7</v>
      </c>
      <c r="I59" s="124">
        <v>403.3</v>
      </c>
      <c r="J59" s="124">
        <v>73</v>
      </c>
      <c r="K59" s="124">
        <v>3848.7</v>
      </c>
      <c r="L59" s="124">
        <v>105.5</v>
      </c>
      <c r="M59" s="124">
        <v>0</v>
      </c>
      <c r="N59" s="124">
        <v>187.06</v>
      </c>
      <c r="O59" s="124">
        <v>297.36</v>
      </c>
      <c r="P59" s="124">
        <v>1861.6</v>
      </c>
      <c r="Q59" s="124">
        <v>2239</v>
      </c>
      <c r="R59" s="124">
        <v>817.3</v>
      </c>
      <c r="S59" s="124">
        <v>3954.2</v>
      </c>
      <c r="T59" s="124">
        <v>412.29999999999563</v>
      </c>
      <c r="U59" s="124">
        <v>98.44</v>
      </c>
      <c r="V59" s="124">
        <v>2888.26</v>
      </c>
      <c r="W59" s="124">
        <v>817.3</v>
      </c>
      <c r="X59" s="124">
        <v>1994</v>
      </c>
      <c r="Y59" s="124">
        <v>1994</v>
      </c>
      <c r="Z59" s="124">
        <v>4</v>
      </c>
      <c r="AA59" s="124">
        <v>817.3</v>
      </c>
      <c r="AB59" s="124">
        <v>3848.7</v>
      </c>
      <c r="AC59" s="124">
        <v>1612.9</v>
      </c>
      <c r="AD59" s="124">
        <v>167.3</v>
      </c>
      <c r="AE59" s="124">
        <v>72.5</v>
      </c>
      <c r="AH59" s="48">
        <v>2044</v>
      </c>
      <c r="AI59" s="1">
        <v>26575.399999999998</v>
      </c>
      <c r="AJ59" s="1">
        <v>20251</v>
      </c>
      <c r="AK59" s="1">
        <v>7089.4000000000005</v>
      </c>
      <c r="AL59" s="1">
        <v>42335.5</v>
      </c>
      <c r="AM59" s="1">
        <v>318.39999999999418</v>
      </c>
      <c r="AX59" s="163">
        <v>8</v>
      </c>
      <c r="AY59" s="163">
        <v>2044</v>
      </c>
      <c r="AZ59" s="163">
        <v>7589.1000000000013</v>
      </c>
      <c r="BA59" s="163">
        <v>6397.9</v>
      </c>
      <c r="BB59" s="163">
        <v>3545.7000000000007</v>
      </c>
      <c r="BC59" s="163">
        <v>735.69999999999993</v>
      </c>
      <c r="BD59" s="163">
        <v>10538.7</v>
      </c>
      <c r="BE59" s="163">
        <v>1983.6000000000001</v>
      </c>
      <c r="BF59" s="163">
        <v>34204.1</v>
      </c>
      <c r="BG59" s="163">
        <v>16589.099999999999</v>
      </c>
      <c r="BH59" s="163">
        <v>23931</v>
      </c>
      <c r="BI59" s="163">
        <v>1268</v>
      </c>
      <c r="BJ59" s="163">
        <v>24897.899999999998</v>
      </c>
      <c r="BK59" s="163">
        <v>0</v>
      </c>
      <c r="BL59" s="163">
        <v>5033.3</v>
      </c>
      <c r="BM59" s="163">
        <v>3588.4</v>
      </c>
      <c r="BN59" s="163">
        <v>2791.8999999999996</v>
      </c>
      <c r="BO59" s="163">
        <v>375.7</v>
      </c>
      <c r="BP59" s="163">
        <v>6437.7999999999993</v>
      </c>
      <c r="BQ59" s="163">
        <v>796.2</v>
      </c>
      <c r="BR59" s="163">
        <v>9260.9</v>
      </c>
      <c r="BS59" s="163">
        <v>8554.7999999999993</v>
      </c>
      <c r="BT59" s="163">
        <v>4710</v>
      </c>
      <c r="BU59" s="163">
        <v>461.09999999999997</v>
      </c>
      <c r="BV59" s="163">
        <v>2661.6000000000004</v>
      </c>
    </row>
    <row r="60" spans="1:74" x14ac:dyDescent="0.3">
      <c r="A60" s="122" t="s">
        <v>903</v>
      </c>
      <c r="B60" s="123">
        <v>34485</v>
      </c>
      <c r="C60" s="124">
        <v>5867.5</v>
      </c>
      <c r="D60" s="124">
        <v>5250.2</v>
      </c>
      <c r="E60" s="124">
        <v>647</v>
      </c>
      <c r="F60" s="124">
        <v>253.1</v>
      </c>
      <c r="G60" s="124">
        <v>3521.1</v>
      </c>
      <c r="H60" s="124">
        <v>2172.1999999999998</v>
      </c>
      <c r="I60" s="124">
        <v>430.9</v>
      </c>
      <c r="J60" s="124">
        <v>725.00000000000011</v>
      </c>
      <c r="K60" s="124">
        <v>6193.5</v>
      </c>
      <c r="L60" s="124">
        <v>24.6</v>
      </c>
      <c r="M60" s="124">
        <v>0</v>
      </c>
      <c r="N60" s="124">
        <v>245.31</v>
      </c>
      <c r="O60" s="124">
        <v>307.27</v>
      </c>
      <c r="P60" s="124">
        <v>2947.3</v>
      </c>
      <c r="Q60" s="124">
        <v>2556</v>
      </c>
      <c r="R60" s="124">
        <v>1120.0999999999999</v>
      </c>
      <c r="S60" s="124">
        <v>6218.1</v>
      </c>
      <c r="T60" s="124">
        <v>206.40000000000146</v>
      </c>
      <c r="U60" s="124">
        <v>94.81</v>
      </c>
      <c r="V60" s="124">
        <v>3085.19</v>
      </c>
      <c r="W60" s="124">
        <v>1120.0999999999999</v>
      </c>
      <c r="X60" s="124">
        <v>1994</v>
      </c>
      <c r="Y60" s="124">
        <v>1994</v>
      </c>
      <c r="Z60" s="124">
        <v>5</v>
      </c>
      <c r="AA60" s="124">
        <v>1120.0999999999999</v>
      </c>
      <c r="AB60" s="124">
        <v>6193.5</v>
      </c>
      <c r="AC60" s="124">
        <v>1831.8999999999999</v>
      </c>
      <c r="AD60" s="124">
        <v>293</v>
      </c>
      <c r="AE60" s="124">
        <v>47.3</v>
      </c>
      <c r="AH60" s="48">
        <v>2045</v>
      </c>
      <c r="AI60" s="1">
        <v>30781.899999999998</v>
      </c>
      <c r="AJ60" s="1">
        <v>16364.2</v>
      </c>
      <c r="AK60" s="1">
        <v>7097.7</v>
      </c>
      <c r="AL60" s="1">
        <v>46255.6</v>
      </c>
      <c r="AM60" s="1">
        <v>437.30000000000837</v>
      </c>
      <c r="AX60" s="163">
        <v>8</v>
      </c>
      <c r="AY60" s="163">
        <v>2045</v>
      </c>
      <c r="AZ60" s="163">
        <v>8210.4</v>
      </c>
      <c r="BA60" s="163">
        <v>7140.8</v>
      </c>
      <c r="BB60" s="163">
        <v>3303.4</v>
      </c>
      <c r="BC60" s="163">
        <v>686.6</v>
      </c>
      <c r="BD60" s="163">
        <v>11317.8</v>
      </c>
      <c r="BE60" s="163">
        <v>2120.6</v>
      </c>
      <c r="BF60" s="163">
        <v>34619.800000000003</v>
      </c>
      <c r="BG60" s="163">
        <v>19936.2</v>
      </c>
      <c r="BH60" s="163">
        <v>25210.3</v>
      </c>
      <c r="BI60" s="163">
        <v>1337.5</v>
      </c>
      <c r="BJ60" s="163">
        <v>28207.1</v>
      </c>
      <c r="BK60" s="163">
        <v>1.6</v>
      </c>
      <c r="BL60" s="163">
        <v>4315.7</v>
      </c>
      <c r="BM60" s="163">
        <v>3704.9</v>
      </c>
      <c r="BN60" s="163">
        <v>2358.1</v>
      </c>
      <c r="BO60" s="163">
        <v>367.89999999999992</v>
      </c>
      <c r="BP60" s="163">
        <v>6269.5999999999985</v>
      </c>
      <c r="BQ60" s="163">
        <v>781.9</v>
      </c>
      <c r="BR60" s="163">
        <v>8452.6</v>
      </c>
      <c r="BS60" s="163">
        <v>8914.0999999999985</v>
      </c>
      <c r="BT60" s="163">
        <v>4705.7</v>
      </c>
      <c r="BU60" s="163">
        <v>461.09999999999997</v>
      </c>
      <c r="BV60" s="163">
        <v>2657.2000000000003</v>
      </c>
    </row>
    <row r="61" spans="1:74" x14ac:dyDescent="0.3">
      <c r="A61" s="122" t="s">
        <v>903</v>
      </c>
      <c r="B61" s="123">
        <v>34515</v>
      </c>
      <c r="C61" s="124">
        <v>0</v>
      </c>
      <c r="D61" s="124">
        <v>6518.8</v>
      </c>
      <c r="E61" s="124">
        <v>211.8</v>
      </c>
      <c r="F61" s="124">
        <v>226.3</v>
      </c>
      <c r="G61" s="124">
        <v>1659.9</v>
      </c>
      <c r="H61" s="124">
        <v>1992.8</v>
      </c>
      <c r="I61" s="124">
        <v>0</v>
      </c>
      <c r="J61" s="124">
        <v>650.5</v>
      </c>
      <c r="K61" s="124">
        <v>6566.5</v>
      </c>
      <c r="L61" s="124">
        <v>273.8</v>
      </c>
      <c r="M61" s="124">
        <v>467.5</v>
      </c>
      <c r="N61" s="124">
        <v>392.68</v>
      </c>
      <c r="O61" s="124">
        <v>297.36</v>
      </c>
      <c r="P61" s="124">
        <v>4982.7000000000007</v>
      </c>
      <c r="Q61" s="124">
        <v>1762.3999999999999</v>
      </c>
      <c r="R61" s="124">
        <v>1679.6</v>
      </c>
      <c r="S61" s="124">
        <v>7307.8</v>
      </c>
      <c r="T61" s="124">
        <v>-2272.6000000000022</v>
      </c>
      <c r="U61" s="124">
        <v>149.78</v>
      </c>
      <c r="V61" s="124">
        <v>1988.34</v>
      </c>
      <c r="W61" s="124">
        <v>1679.6</v>
      </c>
      <c r="X61" s="124">
        <v>1994</v>
      </c>
      <c r="Y61" s="124">
        <v>1994</v>
      </c>
      <c r="Z61" s="124">
        <v>6</v>
      </c>
      <c r="AA61" s="124">
        <v>1576.8</v>
      </c>
      <c r="AB61" s="124">
        <v>6566.5</v>
      </c>
      <c r="AC61" s="124">
        <v>1905</v>
      </c>
      <c r="AD61" s="124">
        <v>82.8</v>
      </c>
      <c r="AE61" s="124">
        <v>5</v>
      </c>
      <c r="AH61" s="48">
        <v>2046</v>
      </c>
      <c r="AI61" s="1">
        <v>19867.7</v>
      </c>
      <c r="AJ61" s="1">
        <v>22276.7</v>
      </c>
      <c r="AK61" s="1">
        <v>7036.2000000000007</v>
      </c>
      <c r="AL61" s="1">
        <v>33657.300000000003</v>
      </c>
      <c r="AM61" s="1">
        <v>651.79999999999382</v>
      </c>
      <c r="AX61" s="163">
        <v>8</v>
      </c>
      <c r="AY61" s="163">
        <v>2046</v>
      </c>
      <c r="AZ61" s="163">
        <v>6879.1</v>
      </c>
      <c r="BA61" s="163">
        <v>5558</v>
      </c>
      <c r="BB61" s="163">
        <v>3856.2000000000003</v>
      </c>
      <c r="BC61" s="163">
        <v>837.80000000000007</v>
      </c>
      <c r="BD61" s="163">
        <v>9408.1</v>
      </c>
      <c r="BE61" s="163">
        <v>1983.8999999999999</v>
      </c>
      <c r="BF61" s="163">
        <v>30729.399999999998</v>
      </c>
      <c r="BG61" s="163">
        <v>11112.699999999999</v>
      </c>
      <c r="BH61" s="163">
        <v>36461</v>
      </c>
      <c r="BI61" s="163">
        <v>1084.2</v>
      </c>
      <c r="BJ61" s="163">
        <v>17760.3</v>
      </c>
      <c r="BK61" s="163">
        <v>4.4000000000000004</v>
      </c>
      <c r="BL61" s="163">
        <v>4535.7</v>
      </c>
      <c r="BM61" s="163">
        <v>3197</v>
      </c>
      <c r="BN61" s="163">
        <v>2852</v>
      </c>
      <c r="BO61" s="163">
        <v>408.5</v>
      </c>
      <c r="BP61" s="163">
        <v>6027.8000000000011</v>
      </c>
      <c r="BQ61" s="163">
        <v>805.7</v>
      </c>
      <c r="BR61" s="163">
        <v>9963.2999999999975</v>
      </c>
      <c r="BS61" s="163">
        <v>17877.399999999998</v>
      </c>
      <c r="BT61" s="163">
        <v>4705.7</v>
      </c>
      <c r="BU61" s="163">
        <v>461.09999999999997</v>
      </c>
      <c r="BV61" s="163">
        <v>2657.2000000000003</v>
      </c>
    </row>
    <row r="62" spans="1:74" x14ac:dyDescent="0.3">
      <c r="A62" s="122" t="s">
        <v>903</v>
      </c>
      <c r="B62" s="123">
        <v>34546</v>
      </c>
      <c r="C62" s="124">
        <v>0</v>
      </c>
      <c r="D62" s="124">
        <v>5999.9000000000005</v>
      </c>
      <c r="E62" s="124">
        <v>149.1</v>
      </c>
      <c r="F62" s="124">
        <v>363.7</v>
      </c>
      <c r="G62" s="124">
        <v>444.2</v>
      </c>
      <c r="H62" s="124">
        <v>2056.4</v>
      </c>
      <c r="I62" s="124">
        <v>0</v>
      </c>
      <c r="J62" s="124">
        <v>628.40000000000009</v>
      </c>
      <c r="K62" s="124">
        <v>6817.1</v>
      </c>
      <c r="L62" s="124">
        <v>267.5</v>
      </c>
      <c r="M62" s="124">
        <v>293.89999999999998</v>
      </c>
      <c r="N62" s="124">
        <v>391.72</v>
      </c>
      <c r="O62" s="124">
        <v>307.27</v>
      </c>
      <c r="P62" s="124">
        <v>5447.4</v>
      </c>
      <c r="Q62" s="124">
        <v>916.3</v>
      </c>
      <c r="R62" s="124">
        <v>1589.3</v>
      </c>
      <c r="S62" s="124">
        <v>7378.5</v>
      </c>
      <c r="T62" s="124">
        <v>-673.99999999999636</v>
      </c>
      <c r="U62" s="124">
        <v>363.86</v>
      </c>
      <c r="V62" s="124">
        <v>1926.33</v>
      </c>
      <c r="W62" s="124">
        <v>1589.3</v>
      </c>
      <c r="X62" s="124">
        <v>1994</v>
      </c>
      <c r="Y62" s="124">
        <v>1994</v>
      </c>
      <c r="Z62" s="124">
        <v>7</v>
      </c>
      <c r="AA62" s="124">
        <v>1457.5</v>
      </c>
      <c r="AB62" s="124">
        <v>6817.1</v>
      </c>
      <c r="AC62" s="124">
        <v>1988</v>
      </c>
      <c r="AD62" s="124">
        <v>63.5</v>
      </c>
      <c r="AE62" s="124">
        <v>4.9000000000000004</v>
      </c>
      <c r="AH62" s="48">
        <v>2047</v>
      </c>
      <c r="AI62" s="1">
        <v>27583.599999999999</v>
      </c>
      <c r="AJ62" s="1">
        <v>17234.8</v>
      </c>
      <c r="AK62" s="1">
        <v>7057.9000000000005</v>
      </c>
      <c r="AL62" s="1">
        <v>42753.999999999993</v>
      </c>
      <c r="AM62" s="1">
        <v>-2146.4999999999982</v>
      </c>
      <c r="AX62" s="163">
        <v>8</v>
      </c>
      <c r="AY62" s="163">
        <v>2047</v>
      </c>
      <c r="AZ62" s="163">
        <v>7610.7999999999993</v>
      </c>
      <c r="BA62" s="163">
        <v>6437.9</v>
      </c>
      <c r="BB62" s="163">
        <v>3536.9000000000005</v>
      </c>
      <c r="BC62" s="163">
        <v>708.80000000000007</v>
      </c>
      <c r="BD62" s="163">
        <v>10572.799999999997</v>
      </c>
      <c r="BE62" s="163">
        <v>1983.8999999999999</v>
      </c>
      <c r="BF62" s="163">
        <v>32814.5</v>
      </c>
      <c r="BG62" s="163">
        <v>17596.400000000001</v>
      </c>
      <c r="BH62" s="163">
        <v>19890.900000000001</v>
      </c>
      <c r="BI62" s="163">
        <v>1266.8000000000002</v>
      </c>
      <c r="BJ62" s="163">
        <v>25327.200000000001</v>
      </c>
      <c r="BK62" s="163">
        <v>2.4</v>
      </c>
      <c r="BL62" s="163">
        <v>4393.2</v>
      </c>
      <c r="BM62" s="163">
        <v>3549.2999999999997</v>
      </c>
      <c r="BN62" s="163">
        <v>2712.6</v>
      </c>
      <c r="BO62" s="163">
        <v>376.6</v>
      </c>
      <c r="BP62" s="163">
        <v>6392.9</v>
      </c>
      <c r="BQ62" s="163">
        <v>784.80000000000007</v>
      </c>
      <c r="BR62" s="163">
        <v>8190.5999999999985</v>
      </c>
      <c r="BS62" s="163">
        <v>8185.4000000000015</v>
      </c>
      <c r="BT62" s="163">
        <v>4705.7</v>
      </c>
      <c r="BU62" s="163">
        <v>461.09999999999997</v>
      </c>
      <c r="BV62" s="163">
        <v>2657.2000000000003</v>
      </c>
    </row>
    <row r="63" spans="1:74" x14ac:dyDescent="0.3">
      <c r="A63" s="122" t="s">
        <v>903</v>
      </c>
      <c r="B63" s="123">
        <v>34577</v>
      </c>
      <c r="C63" s="124">
        <v>0</v>
      </c>
      <c r="D63" s="124">
        <v>4887.2999999999993</v>
      </c>
      <c r="E63" s="124">
        <v>157.1</v>
      </c>
      <c r="F63" s="124">
        <v>276</v>
      </c>
      <c r="G63" s="124">
        <v>226</v>
      </c>
      <c r="H63" s="124">
        <v>1778.9</v>
      </c>
      <c r="I63" s="124">
        <v>0</v>
      </c>
      <c r="J63" s="124">
        <v>651.5</v>
      </c>
      <c r="K63" s="124">
        <v>4657.8</v>
      </c>
      <c r="L63" s="124">
        <v>326.89999999999998</v>
      </c>
      <c r="M63" s="124">
        <v>0</v>
      </c>
      <c r="N63" s="124">
        <v>372.22</v>
      </c>
      <c r="O63" s="124">
        <v>307.27</v>
      </c>
      <c r="P63" s="124">
        <v>4705.4999999999991</v>
      </c>
      <c r="Q63" s="124">
        <v>457.59999999999997</v>
      </c>
      <c r="R63" s="124">
        <v>1475.8999999999999</v>
      </c>
      <c r="S63" s="124">
        <v>4984.7</v>
      </c>
      <c r="T63" s="124">
        <v>-1516.0999999999985</v>
      </c>
      <c r="U63" s="124">
        <v>177.1</v>
      </c>
      <c r="V63" s="124">
        <v>1574.37</v>
      </c>
      <c r="W63" s="124">
        <v>1475.8999999999999</v>
      </c>
      <c r="X63" s="124">
        <v>1994</v>
      </c>
      <c r="Y63" s="124">
        <v>1994</v>
      </c>
      <c r="Z63" s="124">
        <v>8</v>
      </c>
      <c r="AA63" s="124">
        <v>1475.8</v>
      </c>
      <c r="AB63" s="124">
        <v>4657.8</v>
      </c>
      <c r="AC63" s="124">
        <v>1751.8999999999999</v>
      </c>
      <c r="AD63" s="124">
        <v>21.099999999999998</v>
      </c>
      <c r="AE63" s="124">
        <v>5.9</v>
      </c>
      <c r="AH63" s="48">
        <v>2048</v>
      </c>
      <c r="AI63" s="1">
        <v>29189.500000000004</v>
      </c>
      <c r="AJ63" s="1">
        <v>17040.100000000002</v>
      </c>
      <c r="AK63" s="1">
        <v>7084.9000000000005</v>
      </c>
      <c r="AL63" s="1">
        <v>45196.099999999991</v>
      </c>
      <c r="AM63" s="1">
        <v>883.10000000002947</v>
      </c>
      <c r="AX63" s="163">
        <v>8</v>
      </c>
      <c r="AY63" s="163">
        <v>2048</v>
      </c>
      <c r="AZ63" s="163">
        <v>7917.3</v>
      </c>
      <c r="BA63" s="163">
        <v>6767.7</v>
      </c>
      <c r="BB63" s="163">
        <v>3446.2000000000003</v>
      </c>
      <c r="BC63" s="163">
        <v>684.9</v>
      </c>
      <c r="BD63" s="163">
        <v>11001.900000000001</v>
      </c>
      <c r="BE63" s="163">
        <v>1983.6000000000001</v>
      </c>
      <c r="BF63" s="163">
        <v>33635.5</v>
      </c>
      <c r="BG63" s="163">
        <v>18662.899999999998</v>
      </c>
      <c r="BH63" s="163">
        <v>23845.4</v>
      </c>
      <c r="BI63" s="163">
        <v>1274.1999999999998</v>
      </c>
      <c r="BJ63" s="163">
        <v>27261.3</v>
      </c>
      <c r="BK63" s="163">
        <v>0</v>
      </c>
      <c r="BL63" s="163">
        <v>4677.1999999999989</v>
      </c>
      <c r="BM63" s="163">
        <v>3758.9000000000005</v>
      </c>
      <c r="BN63" s="163">
        <v>2602.6000000000004</v>
      </c>
      <c r="BO63" s="163">
        <v>415.8</v>
      </c>
      <c r="BP63" s="163">
        <v>6471.8</v>
      </c>
      <c r="BQ63" s="163">
        <v>794.80000000000007</v>
      </c>
      <c r="BR63" s="163">
        <v>8621.5</v>
      </c>
      <c r="BS63" s="163">
        <v>9131.0999999999967</v>
      </c>
      <c r="BT63" s="163">
        <v>4710</v>
      </c>
      <c r="BU63" s="163">
        <v>461.09999999999997</v>
      </c>
      <c r="BV63" s="163">
        <v>2661.6000000000004</v>
      </c>
    </row>
    <row r="64" spans="1:74" x14ac:dyDescent="0.3">
      <c r="A64" s="122" t="s">
        <v>903</v>
      </c>
      <c r="B64" s="123">
        <v>34607</v>
      </c>
      <c r="C64" s="124">
        <v>192.1</v>
      </c>
      <c r="D64" s="124">
        <v>3128</v>
      </c>
      <c r="E64" s="124">
        <v>122.3</v>
      </c>
      <c r="F64" s="124">
        <v>190.2</v>
      </c>
      <c r="G64" s="124">
        <v>107.5</v>
      </c>
      <c r="H64" s="124">
        <v>1526.3</v>
      </c>
      <c r="I64" s="124">
        <v>8.6999999999999993</v>
      </c>
      <c r="J64" s="124">
        <v>136.9</v>
      </c>
      <c r="K64" s="124">
        <v>3019.1</v>
      </c>
      <c r="L64" s="124">
        <v>205.3</v>
      </c>
      <c r="M64" s="124">
        <v>620.70000000000005</v>
      </c>
      <c r="N64" s="124">
        <v>322.18</v>
      </c>
      <c r="O64" s="124">
        <v>297.36</v>
      </c>
      <c r="P64" s="124">
        <v>3095.2999999999997</v>
      </c>
      <c r="Q64" s="124">
        <v>222.8</v>
      </c>
      <c r="R64" s="124">
        <v>1218.5999999999999</v>
      </c>
      <c r="S64" s="124">
        <v>3845.1000000000004</v>
      </c>
      <c r="T64" s="124">
        <v>36</v>
      </c>
      <c r="U64" s="124">
        <v>150.19</v>
      </c>
      <c r="V64" s="124">
        <v>1557.21</v>
      </c>
      <c r="W64" s="124">
        <v>1218.5999999999999</v>
      </c>
      <c r="X64" s="124">
        <v>1994</v>
      </c>
      <c r="Y64" s="124">
        <v>1994</v>
      </c>
      <c r="Z64" s="124">
        <v>9</v>
      </c>
      <c r="AA64" s="124">
        <v>1003.5</v>
      </c>
      <c r="AB64" s="124">
        <v>3019.1</v>
      </c>
      <c r="AC64" s="124">
        <v>1389.4</v>
      </c>
      <c r="AD64" s="124">
        <v>130.29999999999998</v>
      </c>
      <c r="AE64" s="124">
        <v>6.6</v>
      </c>
      <c r="AH64" s="48">
        <v>2049</v>
      </c>
      <c r="AI64" s="1">
        <v>30436.799999999999</v>
      </c>
      <c r="AJ64" s="1">
        <v>16913.2</v>
      </c>
      <c r="AK64" s="1">
        <v>7061.9000000000005</v>
      </c>
      <c r="AL64" s="1">
        <v>44608.799999999996</v>
      </c>
      <c r="AM64" s="1">
        <v>65.500000000005457</v>
      </c>
      <c r="AX64" s="163">
        <v>8</v>
      </c>
      <c r="AY64" s="163">
        <v>2049</v>
      </c>
      <c r="AZ64" s="163">
        <v>8203</v>
      </c>
      <c r="BA64" s="163">
        <v>6935.6</v>
      </c>
      <c r="BB64" s="163">
        <v>3323.5</v>
      </c>
      <c r="BC64" s="163">
        <v>693</v>
      </c>
      <c r="BD64" s="163">
        <v>10996.599999999999</v>
      </c>
      <c r="BE64" s="163">
        <v>2120.6</v>
      </c>
      <c r="BF64" s="163">
        <v>34722.300000000003</v>
      </c>
      <c r="BG64" s="163">
        <v>19912.900000000001</v>
      </c>
      <c r="BH64" s="163">
        <v>16718.2</v>
      </c>
      <c r="BI64" s="163">
        <v>1267.8999999999999</v>
      </c>
      <c r="BJ64" s="163">
        <v>26798.500000000004</v>
      </c>
      <c r="BK64" s="163">
        <v>0</v>
      </c>
      <c r="BL64" s="163">
        <v>4425</v>
      </c>
      <c r="BM64" s="163">
        <v>3588.2999999999997</v>
      </c>
      <c r="BN64" s="163">
        <v>2619.9</v>
      </c>
      <c r="BO64" s="163">
        <v>395.29999999999995</v>
      </c>
      <c r="BP64" s="163">
        <v>6352.5999999999995</v>
      </c>
      <c r="BQ64" s="163">
        <v>783.9</v>
      </c>
      <c r="BR64" s="163">
        <v>8528.3000000000011</v>
      </c>
      <c r="BS64" s="163">
        <v>6159.2</v>
      </c>
      <c r="BT64" s="163">
        <v>4705.7</v>
      </c>
      <c r="BU64" s="163">
        <v>461.09999999999997</v>
      </c>
      <c r="BV64" s="163">
        <v>2657.2000000000003</v>
      </c>
    </row>
    <row r="65" spans="1:74" x14ac:dyDescent="0.3">
      <c r="A65" s="122" t="s">
        <v>903</v>
      </c>
      <c r="B65" s="123">
        <v>34638</v>
      </c>
      <c r="C65" s="124">
        <v>4771.3</v>
      </c>
      <c r="D65" s="124">
        <v>2529.8000000000002</v>
      </c>
      <c r="E65" s="124">
        <v>326.39999999999998</v>
      </c>
      <c r="F65" s="124">
        <v>185.1</v>
      </c>
      <c r="G65" s="124">
        <v>1584.2</v>
      </c>
      <c r="H65" s="124">
        <v>1710.3</v>
      </c>
      <c r="I65" s="124">
        <v>401.90000000000003</v>
      </c>
      <c r="J65" s="124">
        <v>234.5</v>
      </c>
      <c r="K65" s="124">
        <v>2571.1000000000004</v>
      </c>
      <c r="L65" s="124">
        <v>15.1</v>
      </c>
      <c r="M65" s="124">
        <v>452.2</v>
      </c>
      <c r="N65" s="124">
        <v>193.43</v>
      </c>
      <c r="O65" s="124">
        <v>307.27</v>
      </c>
      <c r="P65" s="124">
        <v>2236.6000000000004</v>
      </c>
      <c r="Q65" s="124">
        <v>478.3</v>
      </c>
      <c r="R65" s="124">
        <v>748.8</v>
      </c>
      <c r="S65" s="124">
        <v>3038.4</v>
      </c>
      <c r="T65" s="124">
        <v>1586.3999999999978</v>
      </c>
      <c r="U65" s="124">
        <v>132.83000000000001</v>
      </c>
      <c r="V65" s="124">
        <v>1942.84</v>
      </c>
      <c r="W65" s="124">
        <v>748.8</v>
      </c>
      <c r="X65" s="124">
        <v>1995</v>
      </c>
      <c r="Y65" s="124">
        <v>1994</v>
      </c>
      <c r="Z65" s="124">
        <v>10</v>
      </c>
      <c r="AA65" s="124">
        <v>559.29999999999995</v>
      </c>
      <c r="AB65" s="124">
        <v>2571.1000000000004</v>
      </c>
      <c r="AC65" s="124">
        <v>1377.2</v>
      </c>
      <c r="AD65" s="124">
        <v>304.10000000000002</v>
      </c>
      <c r="AE65" s="124">
        <v>29</v>
      </c>
      <c r="AH65" s="48">
        <v>2050</v>
      </c>
      <c r="AI65" s="1">
        <v>29760.100000000002</v>
      </c>
      <c r="AJ65" s="1">
        <v>17426.199999999997</v>
      </c>
      <c r="AK65" s="1">
        <v>7135.9000000000015</v>
      </c>
      <c r="AL65" s="1">
        <v>45779.8</v>
      </c>
      <c r="AM65" s="1">
        <v>-363.90000000000509</v>
      </c>
      <c r="AX65" s="163">
        <v>8</v>
      </c>
      <c r="AY65" s="163">
        <v>2050</v>
      </c>
      <c r="AZ65" s="163">
        <v>8224.2999999999993</v>
      </c>
      <c r="BA65" s="163">
        <v>7055.8</v>
      </c>
      <c r="BB65" s="163">
        <v>3495.1000000000004</v>
      </c>
      <c r="BC65" s="163">
        <v>689</v>
      </c>
      <c r="BD65" s="163">
        <v>11220.5</v>
      </c>
      <c r="BE65" s="163">
        <v>1983.8999999999999</v>
      </c>
      <c r="BF65" s="163">
        <v>34393.699999999997</v>
      </c>
      <c r="BG65" s="163">
        <v>19054.2</v>
      </c>
      <c r="BH65" s="163">
        <v>22263</v>
      </c>
      <c r="BI65" s="163">
        <v>1383.7000000000003</v>
      </c>
      <c r="BJ65" s="163">
        <v>27737.1</v>
      </c>
      <c r="BK65" s="163">
        <v>28.599999999999998</v>
      </c>
      <c r="BL65" s="163">
        <v>4568.3</v>
      </c>
      <c r="BM65" s="163">
        <v>3650.1</v>
      </c>
      <c r="BN65" s="163">
        <v>2583.1999999999998</v>
      </c>
      <c r="BO65" s="163">
        <v>357.5</v>
      </c>
      <c r="BP65" s="163">
        <v>6361.1</v>
      </c>
      <c r="BQ65" s="163">
        <v>774.59999999999991</v>
      </c>
      <c r="BR65" s="163">
        <v>8276.2999999999993</v>
      </c>
      <c r="BS65" s="163">
        <v>7999.0000000000009</v>
      </c>
      <c r="BT65" s="163">
        <v>4705.7</v>
      </c>
      <c r="BU65" s="163">
        <v>461.09999999999997</v>
      </c>
      <c r="BV65" s="163">
        <v>2657.2000000000003</v>
      </c>
    </row>
    <row r="66" spans="1:74" x14ac:dyDescent="0.3">
      <c r="A66" s="122" t="s">
        <v>903</v>
      </c>
      <c r="B66" s="123">
        <v>34668</v>
      </c>
      <c r="C66" s="124">
        <v>25097</v>
      </c>
      <c r="D66" s="124">
        <v>1944.7</v>
      </c>
      <c r="E66" s="124">
        <v>453.6</v>
      </c>
      <c r="F66" s="124">
        <v>106</v>
      </c>
      <c r="G66" s="124">
        <v>3068.2</v>
      </c>
      <c r="H66" s="124">
        <v>7563.2000000000007</v>
      </c>
      <c r="I66" s="124">
        <v>3609.1</v>
      </c>
      <c r="J66" s="124">
        <v>138.70000000000002</v>
      </c>
      <c r="K66" s="124">
        <v>705.1</v>
      </c>
      <c r="L66" s="124">
        <v>0</v>
      </c>
      <c r="M66" s="124">
        <v>500.6</v>
      </c>
      <c r="N66" s="124">
        <v>0</v>
      </c>
      <c r="O66" s="124">
        <v>297.36</v>
      </c>
      <c r="P66" s="124">
        <v>1228.6000000000001</v>
      </c>
      <c r="Q66" s="124">
        <v>822.09999999999991</v>
      </c>
      <c r="R66" s="124">
        <v>0</v>
      </c>
      <c r="S66" s="124">
        <v>1205.7</v>
      </c>
      <c r="T66" s="124">
        <v>9419.100000000004</v>
      </c>
      <c r="U66" s="124">
        <v>212.51</v>
      </c>
      <c r="V66" s="124">
        <v>2856.27</v>
      </c>
      <c r="W66" s="124">
        <v>0</v>
      </c>
      <c r="X66" s="124">
        <v>1995</v>
      </c>
      <c r="Y66" s="124">
        <v>1994</v>
      </c>
      <c r="Z66" s="124">
        <v>11</v>
      </c>
      <c r="AA66" s="124">
        <v>0</v>
      </c>
      <c r="AB66" s="124">
        <v>705.1</v>
      </c>
      <c r="AC66" s="124">
        <v>3220.4</v>
      </c>
      <c r="AD66" s="124">
        <v>3659.7000000000003</v>
      </c>
      <c r="AE66" s="124">
        <v>683.1</v>
      </c>
      <c r="AH66" s="48">
        <v>2051</v>
      </c>
      <c r="AI66" s="1">
        <v>26905</v>
      </c>
      <c r="AJ66" s="1">
        <v>19953.7</v>
      </c>
      <c r="AK66" s="1">
        <v>7090.2999999999993</v>
      </c>
      <c r="AL66" s="1">
        <v>40892.5</v>
      </c>
      <c r="AM66" s="1">
        <v>558.30000000000109</v>
      </c>
      <c r="AX66" s="163">
        <v>8</v>
      </c>
      <c r="AY66" s="163">
        <v>2051</v>
      </c>
      <c r="AZ66" s="163">
        <v>7627.7000000000007</v>
      </c>
      <c r="BA66" s="163">
        <v>6290.2</v>
      </c>
      <c r="BB66" s="163">
        <v>3484.8</v>
      </c>
      <c r="BC66" s="163">
        <v>756.9</v>
      </c>
      <c r="BD66" s="163">
        <v>10219.800000000001</v>
      </c>
      <c r="BE66" s="163">
        <v>1983.8999999999999</v>
      </c>
      <c r="BF66" s="163">
        <v>34280.699999999997</v>
      </c>
      <c r="BG66" s="163">
        <v>16904.900000000001</v>
      </c>
      <c r="BH66" s="163">
        <v>22569.399999999998</v>
      </c>
      <c r="BI66" s="163">
        <v>1276.3000000000002</v>
      </c>
      <c r="BJ66" s="163">
        <v>23729.4</v>
      </c>
      <c r="BK66" s="163">
        <v>1.1000000000000001</v>
      </c>
      <c r="BL66" s="163">
        <v>4950.2</v>
      </c>
      <c r="BM66" s="163">
        <v>3709.9</v>
      </c>
      <c r="BN66" s="163">
        <v>2711.9000000000005</v>
      </c>
      <c r="BO66" s="163">
        <v>351.4</v>
      </c>
      <c r="BP66" s="163">
        <v>6482.2</v>
      </c>
      <c r="BQ66" s="163">
        <v>776.2</v>
      </c>
      <c r="BR66" s="163">
        <v>9442.2999999999993</v>
      </c>
      <c r="BS66" s="163">
        <v>9824.9</v>
      </c>
      <c r="BT66" s="163">
        <v>4705.7</v>
      </c>
      <c r="BU66" s="163">
        <v>461.09999999999997</v>
      </c>
      <c r="BV66" s="163">
        <v>2657.2000000000003</v>
      </c>
    </row>
    <row r="67" spans="1:74" x14ac:dyDescent="0.3">
      <c r="A67" s="122" t="s">
        <v>903</v>
      </c>
      <c r="B67" s="123">
        <v>34699</v>
      </c>
      <c r="C67" s="124">
        <v>32707.899999999998</v>
      </c>
      <c r="D67" s="124">
        <v>1069.5</v>
      </c>
      <c r="E67" s="124">
        <v>276.7</v>
      </c>
      <c r="F67" s="124">
        <v>54.1</v>
      </c>
      <c r="G67" s="124">
        <v>1925.1</v>
      </c>
      <c r="H67" s="124">
        <v>19961.900000000001</v>
      </c>
      <c r="I67" s="124">
        <v>7268.7</v>
      </c>
      <c r="J67" s="124">
        <v>103.7</v>
      </c>
      <c r="K67" s="124">
        <v>208.3</v>
      </c>
      <c r="L67" s="124">
        <v>4.2</v>
      </c>
      <c r="M67" s="124">
        <v>407.5</v>
      </c>
      <c r="N67" s="124">
        <v>0</v>
      </c>
      <c r="O67" s="124">
        <v>307.27</v>
      </c>
      <c r="P67" s="124">
        <v>438.8</v>
      </c>
      <c r="Q67" s="124">
        <v>684.9</v>
      </c>
      <c r="R67" s="124">
        <v>0</v>
      </c>
      <c r="S67" s="124">
        <v>620</v>
      </c>
      <c r="T67" s="124">
        <v>2668.2000000000007</v>
      </c>
      <c r="U67" s="124">
        <v>230.83</v>
      </c>
      <c r="V67" s="124">
        <v>4700.7700000000004</v>
      </c>
      <c r="W67" s="124">
        <v>0</v>
      </c>
      <c r="X67" s="124">
        <v>1995</v>
      </c>
      <c r="Y67" s="124">
        <v>1994</v>
      </c>
      <c r="Z67" s="124">
        <v>12</v>
      </c>
      <c r="AA67" s="124">
        <v>0</v>
      </c>
      <c r="AB67" s="124">
        <v>208.3</v>
      </c>
      <c r="AC67" s="124">
        <v>5411.9000000000005</v>
      </c>
      <c r="AD67" s="124">
        <v>12986.4</v>
      </c>
      <c r="AE67" s="124">
        <v>1563.6</v>
      </c>
      <c r="AH67" s="48">
        <v>2052</v>
      </c>
      <c r="AI67" s="1">
        <v>30627.4</v>
      </c>
      <c r="AJ67" s="1">
        <v>15342.599999999999</v>
      </c>
      <c r="AK67" s="1">
        <v>7119.1999999999989</v>
      </c>
      <c r="AL67" s="1">
        <v>46557.599999999999</v>
      </c>
      <c r="AM67" s="1">
        <v>-125.59999999999309</v>
      </c>
      <c r="AX67" s="163">
        <v>8</v>
      </c>
      <c r="AY67" s="163">
        <v>2052</v>
      </c>
      <c r="AZ67" s="163">
        <v>8077.3000000000011</v>
      </c>
      <c r="BA67" s="163">
        <v>7024.7</v>
      </c>
      <c r="BB67" s="163">
        <v>3485.9000000000005</v>
      </c>
      <c r="BC67" s="163">
        <v>672.5</v>
      </c>
      <c r="BD67" s="163">
        <v>11288.3</v>
      </c>
      <c r="BE67" s="163">
        <v>1983.6000000000001</v>
      </c>
      <c r="BF67" s="163">
        <v>33563.100000000006</v>
      </c>
      <c r="BG67" s="163">
        <v>19983.699999999997</v>
      </c>
      <c r="BH67" s="163">
        <v>23285.899999999998</v>
      </c>
      <c r="BI67" s="163">
        <v>1356.6999999999998</v>
      </c>
      <c r="BJ67" s="163">
        <v>28456.3</v>
      </c>
      <c r="BK67" s="163">
        <v>0</v>
      </c>
      <c r="BL67" s="163">
        <v>4329.6000000000004</v>
      </c>
      <c r="BM67" s="163">
        <v>3618.9999999999995</v>
      </c>
      <c r="BN67" s="163">
        <v>2550.7999999999993</v>
      </c>
      <c r="BO67" s="163">
        <v>379.99999999999994</v>
      </c>
      <c r="BP67" s="163">
        <v>6351.9000000000005</v>
      </c>
      <c r="BQ67" s="163">
        <v>781.7</v>
      </c>
      <c r="BR67" s="163">
        <v>7160.0000000000009</v>
      </c>
      <c r="BS67" s="163">
        <v>9615.3999999999978</v>
      </c>
      <c r="BT67" s="163">
        <v>4710</v>
      </c>
      <c r="BU67" s="163">
        <v>461.09999999999997</v>
      </c>
      <c r="BV67" s="163">
        <v>2661.6000000000004</v>
      </c>
    </row>
    <row r="68" spans="1:74" x14ac:dyDescent="0.3">
      <c r="A68" s="122" t="s">
        <v>903</v>
      </c>
      <c r="B68" s="123">
        <v>34730</v>
      </c>
      <c r="C68" s="124">
        <v>83412.299999999988</v>
      </c>
      <c r="D68" s="124">
        <v>1317.6</v>
      </c>
      <c r="E68" s="124">
        <v>340.6</v>
      </c>
      <c r="F68" s="124">
        <v>65.900000000000006</v>
      </c>
      <c r="G68" s="124">
        <v>2362.6999999999998</v>
      </c>
      <c r="H68" s="124">
        <v>49338.7</v>
      </c>
      <c r="I68" s="124">
        <v>24965.9</v>
      </c>
      <c r="J68" s="124">
        <v>427</v>
      </c>
      <c r="K68" s="124">
        <v>235</v>
      </c>
      <c r="L68" s="124">
        <v>136.9</v>
      </c>
      <c r="M68" s="124">
        <v>469.4</v>
      </c>
      <c r="N68" s="124">
        <v>0</v>
      </c>
      <c r="O68" s="124">
        <v>307.27</v>
      </c>
      <c r="P68" s="124">
        <v>368.3</v>
      </c>
      <c r="Q68" s="124">
        <v>1015.1999999999999</v>
      </c>
      <c r="R68" s="124">
        <v>0</v>
      </c>
      <c r="S68" s="124">
        <v>841.3</v>
      </c>
      <c r="T68" s="124">
        <v>5435.1000000000058</v>
      </c>
      <c r="U68" s="124">
        <v>284.47000000000003</v>
      </c>
      <c r="V68" s="124">
        <v>7261.3</v>
      </c>
      <c r="W68" s="124">
        <v>0</v>
      </c>
      <c r="X68" s="124">
        <v>1995</v>
      </c>
      <c r="Y68" s="124">
        <v>1995</v>
      </c>
      <c r="Z68" s="124">
        <v>1</v>
      </c>
      <c r="AA68" s="124">
        <v>0</v>
      </c>
      <c r="AB68" s="124">
        <v>235</v>
      </c>
      <c r="AC68" s="124">
        <v>12292.4</v>
      </c>
      <c r="AD68" s="124">
        <v>33198.400000000001</v>
      </c>
      <c r="AE68" s="124">
        <v>3847.9</v>
      </c>
      <c r="AH68" s="48">
        <v>2053</v>
      </c>
      <c r="AI68" s="1">
        <v>23493.9</v>
      </c>
      <c r="AJ68" s="1">
        <v>22441.7</v>
      </c>
      <c r="AK68" s="1">
        <v>7091.5</v>
      </c>
      <c r="AL68" s="1">
        <v>36749.600000000006</v>
      </c>
      <c r="AM68" s="1">
        <v>-42.400000000014188</v>
      </c>
      <c r="AX68" s="163">
        <v>8</v>
      </c>
      <c r="AY68" s="163">
        <v>2053</v>
      </c>
      <c r="AZ68" s="163">
        <v>7538.4</v>
      </c>
      <c r="BA68" s="163">
        <v>6215.6</v>
      </c>
      <c r="BB68" s="163">
        <v>3665.9000000000005</v>
      </c>
      <c r="BC68" s="163">
        <v>775.4</v>
      </c>
      <c r="BD68" s="163">
        <v>10227</v>
      </c>
      <c r="BE68" s="163">
        <v>1983.8999999999999</v>
      </c>
      <c r="BF68" s="163">
        <v>33627.199999999997</v>
      </c>
      <c r="BG68" s="163">
        <v>13881.5</v>
      </c>
      <c r="BH68" s="163">
        <v>22234.600000000002</v>
      </c>
      <c r="BI68" s="163">
        <v>1227.3999999999999</v>
      </c>
      <c r="BJ68" s="163">
        <v>19952.100000000002</v>
      </c>
      <c r="BK68" s="163">
        <v>0.1</v>
      </c>
      <c r="BL68" s="163">
        <v>4769.8</v>
      </c>
      <c r="BM68" s="163">
        <v>3396.8</v>
      </c>
      <c r="BN68" s="163">
        <v>2740.6000000000004</v>
      </c>
      <c r="BO68" s="163">
        <v>383</v>
      </c>
      <c r="BP68" s="163">
        <v>6109.4000000000005</v>
      </c>
      <c r="BQ68" s="163">
        <v>774.40000000000009</v>
      </c>
      <c r="BR68" s="163">
        <v>10576.4</v>
      </c>
      <c r="BS68" s="163">
        <v>9373.2999999999993</v>
      </c>
      <c r="BT68" s="163">
        <v>4705.7</v>
      </c>
      <c r="BU68" s="163">
        <v>461.09999999999997</v>
      </c>
      <c r="BV68" s="163">
        <v>2657.2000000000003</v>
      </c>
    </row>
    <row r="69" spans="1:74" x14ac:dyDescent="0.3">
      <c r="A69" s="122" t="s">
        <v>903</v>
      </c>
      <c r="B69" s="123">
        <v>34758</v>
      </c>
      <c r="C69" s="124">
        <v>3390.5</v>
      </c>
      <c r="D69" s="124">
        <v>1819.9</v>
      </c>
      <c r="E69" s="124">
        <v>456.3</v>
      </c>
      <c r="F69" s="124">
        <v>94.5</v>
      </c>
      <c r="G69" s="124">
        <v>3247.5</v>
      </c>
      <c r="H69" s="124">
        <v>8971.2999999999993</v>
      </c>
      <c r="I69" s="124">
        <v>256.89999999999998</v>
      </c>
      <c r="J69" s="124">
        <v>281.60000000000002</v>
      </c>
      <c r="K69" s="124">
        <v>11.7</v>
      </c>
      <c r="L69" s="124">
        <v>191.4</v>
      </c>
      <c r="M69" s="124">
        <v>0</v>
      </c>
      <c r="N69" s="124">
        <v>25.58</v>
      </c>
      <c r="O69" s="124">
        <v>277.52999999999997</v>
      </c>
      <c r="P69" s="124">
        <v>398.79999999999995</v>
      </c>
      <c r="Q69" s="124">
        <v>1515.6</v>
      </c>
      <c r="R69" s="124">
        <v>166.6</v>
      </c>
      <c r="S69" s="124">
        <v>203.1</v>
      </c>
      <c r="T69" s="124">
        <v>-11367.700000000006</v>
      </c>
      <c r="U69" s="124">
        <v>46.41</v>
      </c>
      <c r="V69" s="124">
        <v>5716.28</v>
      </c>
      <c r="W69" s="124">
        <v>166.6</v>
      </c>
      <c r="X69" s="124">
        <v>1995</v>
      </c>
      <c r="Y69" s="124">
        <v>1995</v>
      </c>
      <c r="Z69" s="124">
        <v>2</v>
      </c>
      <c r="AA69" s="124">
        <v>165.5</v>
      </c>
      <c r="AB69" s="124">
        <v>11.7</v>
      </c>
      <c r="AC69" s="124">
        <v>2907.9</v>
      </c>
      <c r="AD69" s="124">
        <v>5489.4000000000005</v>
      </c>
      <c r="AE69" s="124">
        <v>574</v>
      </c>
      <c r="AH69" s="48">
        <v>2054</v>
      </c>
      <c r="AI69" s="1">
        <v>24027</v>
      </c>
      <c r="AJ69" s="1">
        <v>20221.699999999993</v>
      </c>
      <c r="AK69" s="1">
        <v>7070.5</v>
      </c>
      <c r="AL69" s="1">
        <v>39126.600000000006</v>
      </c>
      <c r="AM69" s="1">
        <v>-628.99999999998727</v>
      </c>
      <c r="AX69" s="163">
        <v>8</v>
      </c>
      <c r="AY69" s="163">
        <v>2054</v>
      </c>
      <c r="AZ69" s="163">
        <v>7215.2</v>
      </c>
      <c r="BA69" s="163">
        <v>5939.4</v>
      </c>
      <c r="BB69" s="163">
        <v>3897.1000000000004</v>
      </c>
      <c r="BC69" s="163">
        <v>716.5</v>
      </c>
      <c r="BD69" s="163">
        <v>10083.1</v>
      </c>
      <c r="BE69" s="163">
        <v>1983.8999999999999</v>
      </c>
      <c r="BF69" s="163">
        <v>32502.5</v>
      </c>
      <c r="BG69" s="163">
        <v>14597.399999999998</v>
      </c>
      <c r="BH69" s="163">
        <v>34094.6</v>
      </c>
      <c r="BI69" s="163">
        <v>1265.9999999999998</v>
      </c>
      <c r="BJ69" s="163">
        <v>22227</v>
      </c>
      <c r="BK69" s="163">
        <v>0</v>
      </c>
      <c r="BL69" s="163">
        <v>4531</v>
      </c>
      <c r="BM69" s="163">
        <v>3490.2</v>
      </c>
      <c r="BN69" s="163">
        <v>2875.3</v>
      </c>
      <c r="BO69" s="163">
        <v>382.3</v>
      </c>
      <c r="BP69" s="163">
        <v>6355.4</v>
      </c>
      <c r="BQ69" s="163">
        <v>781.59999999999991</v>
      </c>
      <c r="BR69" s="163">
        <v>8843.5</v>
      </c>
      <c r="BS69" s="163">
        <v>14484.2</v>
      </c>
      <c r="BT69" s="163">
        <v>4705.7</v>
      </c>
      <c r="BU69" s="163">
        <v>461.09999999999997</v>
      </c>
      <c r="BV69" s="163">
        <v>2657.2000000000003</v>
      </c>
    </row>
    <row r="70" spans="1:74" x14ac:dyDescent="0.3">
      <c r="A70" s="122" t="s">
        <v>903</v>
      </c>
      <c r="B70" s="123">
        <v>34789</v>
      </c>
      <c r="C70" s="124">
        <v>63274.3</v>
      </c>
      <c r="D70" s="124">
        <v>2439.3000000000002</v>
      </c>
      <c r="E70" s="124">
        <v>576</v>
      </c>
      <c r="F70" s="124">
        <v>192</v>
      </c>
      <c r="G70" s="124">
        <v>4584.8</v>
      </c>
      <c r="H70" s="124">
        <v>34640.199999999997</v>
      </c>
      <c r="I70" s="124">
        <v>15589.5</v>
      </c>
      <c r="J70" s="124">
        <v>125.9</v>
      </c>
      <c r="K70" s="124">
        <v>57.9</v>
      </c>
      <c r="L70" s="124">
        <v>208.7</v>
      </c>
      <c r="M70" s="124">
        <v>0</v>
      </c>
      <c r="N70" s="124">
        <v>0</v>
      </c>
      <c r="O70" s="124">
        <v>307.27</v>
      </c>
      <c r="P70" s="124">
        <v>436.09999999999997</v>
      </c>
      <c r="Q70" s="124">
        <v>2195.2000000000003</v>
      </c>
      <c r="R70" s="124">
        <v>0</v>
      </c>
      <c r="S70" s="124">
        <v>266.59999999999997</v>
      </c>
      <c r="T70" s="124">
        <v>5392.9999999999964</v>
      </c>
      <c r="U70" s="124">
        <v>3381.45</v>
      </c>
      <c r="V70" s="124">
        <v>8825.7199999999993</v>
      </c>
      <c r="W70" s="124">
        <v>0</v>
      </c>
      <c r="X70" s="124">
        <v>1995</v>
      </c>
      <c r="Y70" s="124">
        <v>1995</v>
      </c>
      <c r="Z70" s="124">
        <v>3</v>
      </c>
      <c r="AA70" s="124">
        <v>0</v>
      </c>
      <c r="AB70" s="124">
        <v>57.9</v>
      </c>
      <c r="AC70" s="124">
        <v>8610.9</v>
      </c>
      <c r="AD70" s="124">
        <v>23216.799999999999</v>
      </c>
      <c r="AE70" s="124">
        <v>2812.5</v>
      </c>
      <c r="AH70" s="48">
        <v>2055</v>
      </c>
      <c r="AI70" s="1">
        <v>33399.700000000004</v>
      </c>
      <c r="AJ70" s="1">
        <v>17152</v>
      </c>
      <c r="AK70" s="1">
        <v>7149</v>
      </c>
      <c r="AL70" s="1">
        <v>47377.9</v>
      </c>
      <c r="AM70" s="1">
        <v>1121.4000000000015</v>
      </c>
      <c r="AX70" s="163">
        <v>8</v>
      </c>
      <c r="AY70" s="163">
        <v>2055</v>
      </c>
      <c r="AZ70" s="163">
        <v>8583.9</v>
      </c>
      <c r="BA70" s="163">
        <v>7200.4</v>
      </c>
      <c r="BB70" s="163">
        <v>3099</v>
      </c>
      <c r="BC70" s="163">
        <v>664.1</v>
      </c>
      <c r="BD70" s="163">
        <v>11277.300000000001</v>
      </c>
      <c r="BE70" s="163">
        <v>2120.6</v>
      </c>
      <c r="BF70" s="163">
        <v>37036.799999999996</v>
      </c>
      <c r="BG70" s="163">
        <v>22223.800000000003</v>
      </c>
      <c r="BH70" s="163">
        <v>14100.599999999999</v>
      </c>
      <c r="BI70" s="163">
        <v>1381.4</v>
      </c>
      <c r="BJ70" s="163">
        <v>29005.500000000004</v>
      </c>
      <c r="BK70" s="163">
        <v>12.2</v>
      </c>
      <c r="BL70" s="163">
        <v>4931.0999999999995</v>
      </c>
      <c r="BM70" s="163">
        <v>3975.4999999999995</v>
      </c>
      <c r="BN70" s="163">
        <v>2508.3999999999996</v>
      </c>
      <c r="BO70" s="163">
        <v>397.8</v>
      </c>
      <c r="BP70" s="163">
        <v>6634</v>
      </c>
      <c r="BQ70" s="163">
        <v>793.6</v>
      </c>
      <c r="BR70" s="163">
        <v>9369.8000000000011</v>
      </c>
      <c r="BS70" s="163">
        <v>4057.9000000000005</v>
      </c>
      <c r="BT70" s="163">
        <v>4705.7</v>
      </c>
      <c r="BU70" s="163">
        <v>461.09999999999997</v>
      </c>
      <c r="BV70" s="163">
        <v>2657.2000000000003</v>
      </c>
    </row>
    <row r="71" spans="1:74" x14ac:dyDescent="0.3">
      <c r="A71" s="122" t="s">
        <v>903</v>
      </c>
      <c r="B71" s="123">
        <v>34819</v>
      </c>
      <c r="C71" s="124">
        <v>11340.900000000001</v>
      </c>
      <c r="D71" s="124">
        <v>3640.8</v>
      </c>
      <c r="E71" s="124">
        <v>931</v>
      </c>
      <c r="F71" s="124">
        <v>341.2</v>
      </c>
      <c r="G71" s="124">
        <v>6064.5</v>
      </c>
      <c r="H71" s="124">
        <v>4877.3999999999996</v>
      </c>
      <c r="I71" s="124">
        <v>869.1</v>
      </c>
      <c r="J71" s="124">
        <v>78.3</v>
      </c>
      <c r="K71" s="124">
        <v>871.2</v>
      </c>
      <c r="L71" s="124">
        <v>156.69999999999999</v>
      </c>
      <c r="M71" s="124">
        <v>0</v>
      </c>
      <c r="N71" s="124">
        <v>142.82</v>
      </c>
      <c r="O71" s="124">
        <v>297.36</v>
      </c>
      <c r="P71" s="124">
        <v>575.70000000000005</v>
      </c>
      <c r="Q71" s="124">
        <v>3406.2</v>
      </c>
      <c r="R71" s="124">
        <v>520.90000000000009</v>
      </c>
      <c r="S71" s="124">
        <v>1027.9000000000001</v>
      </c>
      <c r="T71" s="124">
        <v>-3912.4999999999964</v>
      </c>
      <c r="U71" s="124">
        <v>628.91</v>
      </c>
      <c r="V71" s="124">
        <v>7115.19</v>
      </c>
      <c r="W71" s="124">
        <v>520.90000000000009</v>
      </c>
      <c r="X71" s="124">
        <v>1995</v>
      </c>
      <c r="Y71" s="124">
        <v>1995</v>
      </c>
      <c r="Z71" s="124">
        <v>4</v>
      </c>
      <c r="AA71" s="124">
        <v>520.80000000000007</v>
      </c>
      <c r="AB71" s="124">
        <v>871.2</v>
      </c>
      <c r="AC71" s="124">
        <v>1680</v>
      </c>
      <c r="AD71" s="124">
        <v>2791.7</v>
      </c>
      <c r="AE71" s="124">
        <v>405.7</v>
      </c>
      <c r="AH71" s="48">
        <v>2056</v>
      </c>
      <c r="AI71" s="1">
        <v>32737.3</v>
      </c>
      <c r="AJ71" s="1">
        <v>15654.6</v>
      </c>
      <c r="AK71" s="1">
        <v>7078.6</v>
      </c>
      <c r="AL71" s="1">
        <v>49101.499999999993</v>
      </c>
      <c r="AM71" s="1">
        <v>-1293.5999999999913</v>
      </c>
      <c r="AX71" s="163">
        <v>8</v>
      </c>
      <c r="AY71" s="163">
        <v>2056</v>
      </c>
      <c r="AZ71" s="163">
        <v>8446.2000000000007</v>
      </c>
      <c r="BA71" s="163">
        <v>7235.7</v>
      </c>
      <c r="BB71" s="163">
        <v>3272.8999999999996</v>
      </c>
      <c r="BC71" s="163">
        <v>714.5</v>
      </c>
      <c r="BD71" s="163">
        <v>11395.6</v>
      </c>
      <c r="BE71" s="163">
        <v>2120.3000000000002</v>
      </c>
      <c r="BF71" s="163">
        <v>35747.699999999997</v>
      </c>
      <c r="BG71" s="163">
        <v>21775.9</v>
      </c>
      <c r="BH71" s="163">
        <v>19781.7</v>
      </c>
      <c r="BI71" s="163">
        <v>1291.8</v>
      </c>
      <c r="BJ71" s="163">
        <v>30771.200000000001</v>
      </c>
      <c r="BK71" s="163">
        <v>0</v>
      </c>
      <c r="BL71" s="163">
        <v>4197.6000000000004</v>
      </c>
      <c r="BM71" s="163">
        <v>3725.7</v>
      </c>
      <c r="BN71" s="163">
        <v>2466.8999999999996</v>
      </c>
      <c r="BO71" s="163">
        <v>362.29999999999995</v>
      </c>
      <c r="BP71" s="163">
        <v>6473.5999999999995</v>
      </c>
      <c r="BQ71" s="163">
        <v>782.3</v>
      </c>
      <c r="BR71" s="163">
        <v>8200.6999999999989</v>
      </c>
      <c r="BS71" s="163">
        <v>6040.7</v>
      </c>
      <c r="BT71" s="163">
        <v>4710</v>
      </c>
      <c r="BU71" s="163">
        <v>461.09999999999997</v>
      </c>
      <c r="BV71" s="163">
        <v>2661.6000000000004</v>
      </c>
    </row>
    <row r="72" spans="1:74" x14ac:dyDescent="0.3">
      <c r="A72" s="122" t="s">
        <v>903</v>
      </c>
      <c r="B72" s="123">
        <v>34850</v>
      </c>
      <c r="C72" s="124">
        <v>11249.8</v>
      </c>
      <c r="D72" s="124">
        <v>4744.8999999999996</v>
      </c>
      <c r="E72" s="124">
        <v>901</v>
      </c>
      <c r="F72" s="124">
        <v>397</v>
      </c>
      <c r="G72" s="124">
        <v>4681.8</v>
      </c>
      <c r="H72" s="124">
        <v>5500.6</v>
      </c>
      <c r="I72" s="124">
        <v>1195.3</v>
      </c>
      <c r="J72" s="124">
        <v>158.9</v>
      </c>
      <c r="K72" s="124">
        <v>2868.1</v>
      </c>
      <c r="L72" s="124">
        <v>17.899999999999999</v>
      </c>
      <c r="M72" s="124">
        <v>0</v>
      </c>
      <c r="N72" s="124">
        <v>199.13</v>
      </c>
      <c r="O72" s="124">
        <v>307.27</v>
      </c>
      <c r="P72" s="124">
        <v>1173.1999999999998</v>
      </c>
      <c r="Q72" s="124">
        <v>3968.7</v>
      </c>
      <c r="R72" s="124">
        <v>1085.8</v>
      </c>
      <c r="S72" s="124">
        <v>2886</v>
      </c>
      <c r="T72" s="124">
        <v>-2358</v>
      </c>
      <c r="U72" s="124">
        <v>1958.91</v>
      </c>
      <c r="V72" s="124">
        <v>7148.38</v>
      </c>
      <c r="W72" s="124">
        <v>1085.8</v>
      </c>
      <c r="X72" s="124">
        <v>1995</v>
      </c>
      <c r="Y72" s="124">
        <v>1995</v>
      </c>
      <c r="Z72" s="124">
        <v>5</v>
      </c>
      <c r="AA72" s="124">
        <v>1085.8</v>
      </c>
      <c r="AB72" s="124">
        <v>2868.1</v>
      </c>
      <c r="AC72" s="124">
        <v>1973.2</v>
      </c>
      <c r="AD72" s="124">
        <v>3223.5</v>
      </c>
      <c r="AE72" s="124">
        <v>303.89999999999998</v>
      </c>
      <c r="AH72" s="48">
        <v>2057</v>
      </c>
      <c r="AI72" s="1">
        <v>29419.900000000005</v>
      </c>
      <c r="AJ72" s="1">
        <v>17534.5</v>
      </c>
      <c r="AK72" s="1">
        <v>7079.6</v>
      </c>
      <c r="AL72" s="1">
        <v>42681.1</v>
      </c>
      <c r="AM72" s="1">
        <v>1063.100000000004</v>
      </c>
      <c r="AX72" s="163">
        <v>8</v>
      </c>
      <c r="AY72" s="163">
        <v>2057</v>
      </c>
      <c r="AZ72" s="163">
        <v>7932.7999999999993</v>
      </c>
      <c r="BA72" s="163">
        <v>6581.0000000000009</v>
      </c>
      <c r="BB72" s="163">
        <v>3276.1000000000004</v>
      </c>
      <c r="BC72" s="163">
        <v>692.3</v>
      </c>
      <c r="BD72" s="163">
        <v>10643</v>
      </c>
      <c r="BE72" s="163">
        <v>1983.8999999999999</v>
      </c>
      <c r="BF72" s="163">
        <v>34344.199999999997</v>
      </c>
      <c r="BG72" s="163">
        <v>19094.900000000001</v>
      </c>
      <c r="BH72" s="163">
        <v>16110.799999999997</v>
      </c>
      <c r="BI72" s="163">
        <v>1274.0999999999999</v>
      </c>
      <c r="BJ72" s="163">
        <v>25170.300000000003</v>
      </c>
      <c r="BK72" s="163">
        <v>0</v>
      </c>
      <c r="BL72" s="163">
        <v>4678.4999999999991</v>
      </c>
      <c r="BM72" s="163">
        <v>3744.0000000000005</v>
      </c>
      <c r="BN72" s="163">
        <v>2574.4999999999995</v>
      </c>
      <c r="BO72" s="163">
        <v>407.5</v>
      </c>
      <c r="BP72" s="163">
        <v>6406.7</v>
      </c>
      <c r="BQ72" s="163">
        <v>793.8</v>
      </c>
      <c r="BR72" s="163">
        <v>9499.9</v>
      </c>
      <c r="BS72" s="163">
        <v>6243.5999999999995</v>
      </c>
      <c r="BT72" s="163">
        <v>4705.7</v>
      </c>
      <c r="BU72" s="163">
        <v>461.09999999999997</v>
      </c>
      <c r="BV72" s="163">
        <v>2657.2000000000003</v>
      </c>
    </row>
    <row r="73" spans="1:74" x14ac:dyDescent="0.3">
      <c r="A73" s="122" t="s">
        <v>903</v>
      </c>
      <c r="B73" s="123">
        <v>34880</v>
      </c>
      <c r="C73" s="124">
        <v>8946</v>
      </c>
      <c r="D73" s="124">
        <v>6292.7</v>
      </c>
      <c r="E73" s="124">
        <v>671.2</v>
      </c>
      <c r="F73" s="124">
        <v>319</v>
      </c>
      <c r="G73" s="124">
        <v>4744</v>
      </c>
      <c r="H73" s="124">
        <v>3168.1</v>
      </c>
      <c r="I73" s="124">
        <v>1140.4000000000001</v>
      </c>
      <c r="J73" s="124">
        <v>636.5</v>
      </c>
      <c r="K73" s="124">
        <v>5184.8999999999996</v>
      </c>
      <c r="L73" s="124">
        <v>70.5</v>
      </c>
      <c r="M73" s="124">
        <v>317.39999999999998</v>
      </c>
      <c r="N73" s="124">
        <v>330.51</v>
      </c>
      <c r="O73" s="124">
        <v>297.36</v>
      </c>
      <c r="P73" s="124">
        <v>3143.4</v>
      </c>
      <c r="Q73" s="124">
        <v>3468.4</v>
      </c>
      <c r="R73" s="124">
        <v>1797.7</v>
      </c>
      <c r="S73" s="124">
        <v>5572.7999999999993</v>
      </c>
      <c r="T73" s="124">
        <v>-655.59999999999491</v>
      </c>
      <c r="U73" s="124">
        <v>53.38</v>
      </c>
      <c r="V73" s="124">
        <v>4520.1000000000004</v>
      </c>
      <c r="W73" s="124">
        <v>1797.7</v>
      </c>
      <c r="X73" s="124">
        <v>1995</v>
      </c>
      <c r="Y73" s="124">
        <v>1995</v>
      </c>
      <c r="Z73" s="124">
        <v>6</v>
      </c>
      <c r="AA73" s="124">
        <v>1695.4</v>
      </c>
      <c r="AB73" s="124">
        <v>5184.8999999999996</v>
      </c>
      <c r="AC73" s="124">
        <v>2192.1</v>
      </c>
      <c r="AD73" s="124">
        <v>914.4</v>
      </c>
      <c r="AE73" s="124">
        <v>61.6</v>
      </c>
      <c r="AH73" s="48">
        <v>2058</v>
      </c>
      <c r="AI73" s="1">
        <v>24481.599999999999</v>
      </c>
      <c r="AJ73" s="1">
        <v>20123.5</v>
      </c>
      <c r="AK73" s="1">
        <v>7076.8</v>
      </c>
      <c r="AL73" s="1">
        <v>37974.100000000006</v>
      </c>
      <c r="AM73" s="1">
        <v>-586.20000000000437</v>
      </c>
      <c r="AX73" s="163">
        <v>8</v>
      </c>
      <c r="AY73" s="163">
        <v>2058</v>
      </c>
      <c r="AZ73" s="163">
        <v>7369.0999999999995</v>
      </c>
      <c r="BA73" s="163">
        <v>6066.8</v>
      </c>
      <c r="BB73" s="163">
        <v>3512.8000000000006</v>
      </c>
      <c r="BC73" s="163">
        <v>805.8</v>
      </c>
      <c r="BD73" s="163">
        <v>9958</v>
      </c>
      <c r="BE73" s="163">
        <v>1983.8999999999999</v>
      </c>
      <c r="BF73" s="163">
        <v>32594.399999999998</v>
      </c>
      <c r="BG73" s="163">
        <v>14984.599999999999</v>
      </c>
      <c r="BH73" s="163">
        <v>20943.3</v>
      </c>
      <c r="BI73" s="163">
        <v>1166.1000000000001</v>
      </c>
      <c r="BJ73" s="163">
        <v>21272</v>
      </c>
      <c r="BK73" s="163">
        <v>0.8</v>
      </c>
      <c r="BL73" s="163">
        <v>4641.5</v>
      </c>
      <c r="BM73" s="163">
        <v>3430.2000000000003</v>
      </c>
      <c r="BN73" s="163">
        <v>2811.8</v>
      </c>
      <c r="BO73" s="163">
        <v>399.20000000000005</v>
      </c>
      <c r="BP73" s="163">
        <v>6283</v>
      </c>
      <c r="BQ73" s="163">
        <v>802.4</v>
      </c>
      <c r="BR73" s="163">
        <v>9748.0999999999985</v>
      </c>
      <c r="BS73" s="163">
        <v>8630.4999999999982</v>
      </c>
      <c r="BT73" s="163">
        <v>4705.7</v>
      </c>
      <c r="BU73" s="163">
        <v>461.09999999999997</v>
      </c>
      <c r="BV73" s="163">
        <v>2657.2000000000003</v>
      </c>
    </row>
    <row r="74" spans="1:74" x14ac:dyDescent="0.3">
      <c r="A74" s="122" t="s">
        <v>903</v>
      </c>
      <c r="B74" s="123">
        <v>34911</v>
      </c>
      <c r="C74" s="124">
        <v>175.6</v>
      </c>
      <c r="D74" s="124">
        <v>6258.9000000000005</v>
      </c>
      <c r="E74" s="124">
        <v>226.2</v>
      </c>
      <c r="F74" s="124">
        <v>380.4</v>
      </c>
      <c r="G74" s="124">
        <v>2473.4</v>
      </c>
      <c r="H74" s="124">
        <v>2150.6</v>
      </c>
      <c r="I74" s="124">
        <v>16.3</v>
      </c>
      <c r="J74" s="124">
        <v>535.1</v>
      </c>
      <c r="K74" s="124">
        <v>6069.1</v>
      </c>
      <c r="L74" s="124">
        <v>31.1</v>
      </c>
      <c r="M74" s="124">
        <v>354</v>
      </c>
      <c r="N74" s="124">
        <v>470.9</v>
      </c>
      <c r="O74" s="124">
        <v>307.27</v>
      </c>
      <c r="P74" s="124">
        <v>4443.5999999999995</v>
      </c>
      <c r="Q74" s="124">
        <v>2195.6999999999998</v>
      </c>
      <c r="R74" s="124">
        <v>2468.1</v>
      </c>
      <c r="S74" s="124">
        <v>6454.2000000000007</v>
      </c>
      <c r="T74" s="124">
        <v>-2943.1000000000022</v>
      </c>
      <c r="U74" s="124">
        <v>44.01</v>
      </c>
      <c r="V74" s="124">
        <v>4808.9799999999996</v>
      </c>
      <c r="W74" s="124">
        <v>2468.1</v>
      </c>
      <c r="X74" s="124">
        <v>1995</v>
      </c>
      <c r="Y74" s="124">
        <v>1995</v>
      </c>
      <c r="Z74" s="124">
        <v>7</v>
      </c>
      <c r="AA74" s="124">
        <v>2391.5</v>
      </c>
      <c r="AB74" s="124">
        <v>6069.1</v>
      </c>
      <c r="AC74" s="124">
        <v>1908</v>
      </c>
      <c r="AD74" s="124">
        <v>236.10000000000002</v>
      </c>
      <c r="AE74" s="124">
        <v>6.5</v>
      </c>
      <c r="AH74" s="48">
        <v>2059</v>
      </c>
      <c r="AI74" s="1">
        <v>20953.199999999997</v>
      </c>
      <c r="AJ74" s="1">
        <v>23093.999999999996</v>
      </c>
      <c r="AK74" s="1">
        <v>7038.9000000000005</v>
      </c>
      <c r="AL74" s="1">
        <v>35038.699999999997</v>
      </c>
      <c r="AM74" s="1">
        <v>424.40000000001783</v>
      </c>
      <c r="AX74" s="163">
        <v>8</v>
      </c>
      <c r="AY74" s="163">
        <v>2059</v>
      </c>
      <c r="AZ74" s="163">
        <v>7056.4</v>
      </c>
      <c r="BA74" s="163">
        <v>5844.7</v>
      </c>
      <c r="BB74" s="163">
        <v>3814.6000000000008</v>
      </c>
      <c r="BC74" s="163">
        <v>776.90000000000009</v>
      </c>
      <c r="BD74" s="163">
        <v>9964.7999999999993</v>
      </c>
      <c r="BE74" s="163">
        <v>1983.8999999999999</v>
      </c>
      <c r="BF74" s="163">
        <v>32365.200000000001</v>
      </c>
      <c r="BG74" s="163">
        <v>11860.199999999999</v>
      </c>
      <c r="BH74" s="163">
        <v>31120.500000000004</v>
      </c>
      <c r="BI74" s="163">
        <v>1206.9000000000001</v>
      </c>
      <c r="BJ74" s="163">
        <v>18693.599999999999</v>
      </c>
      <c r="BK74" s="163">
        <v>0</v>
      </c>
      <c r="BL74" s="163">
        <v>4625.4999999999991</v>
      </c>
      <c r="BM74" s="163">
        <v>3248.3</v>
      </c>
      <c r="BN74" s="163">
        <v>2736.7000000000003</v>
      </c>
      <c r="BO74" s="163">
        <v>349.4</v>
      </c>
      <c r="BP74" s="163">
        <v>5919.2000000000007</v>
      </c>
      <c r="BQ74" s="163">
        <v>773.6</v>
      </c>
      <c r="BR74" s="163">
        <v>10450.800000000001</v>
      </c>
      <c r="BS74" s="163">
        <v>12686.3</v>
      </c>
      <c r="BT74" s="163">
        <v>4705.7</v>
      </c>
      <c r="BU74" s="163">
        <v>461.09999999999997</v>
      </c>
      <c r="BV74" s="163">
        <v>2657.2000000000003</v>
      </c>
    </row>
    <row r="75" spans="1:74" x14ac:dyDescent="0.3">
      <c r="A75" s="122" t="s">
        <v>903</v>
      </c>
      <c r="B75" s="123">
        <v>34942</v>
      </c>
      <c r="C75" s="124">
        <v>0</v>
      </c>
      <c r="D75" s="124">
        <v>5373.9</v>
      </c>
      <c r="E75" s="124">
        <v>89.7</v>
      </c>
      <c r="F75" s="124">
        <v>277.39999999999998</v>
      </c>
      <c r="G75" s="124">
        <v>1264</v>
      </c>
      <c r="H75" s="124">
        <v>1958.6</v>
      </c>
      <c r="I75" s="124">
        <v>0</v>
      </c>
      <c r="J75" s="124">
        <v>642.09999999999991</v>
      </c>
      <c r="K75" s="124">
        <v>5349.7</v>
      </c>
      <c r="L75" s="124">
        <v>166.9</v>
      </c>
      <c r="M75" s="124">
        <v>0</v>
      </c>
      <c r="N75" s="124">
        <v>421.92</v>
      </c>
      <c r="O75" s="124">
        <v>307.27</v>
      </c>
      <c r="P75" s="124">
        <v>4533.3999999999996</v>
      </c>
      <c r="Q75" s="124">
        <v>1117.8</v>
      </c>
      <c r="R75" s="124">
        <v>2228.6999999999998</v>
      </c>
      <c r="S75" s="124">
        <v>5516.5999999999995</v>
      </c>
      <c r="T75" s="124">
        <v>-1860.5000000000036</v>
      </c>
      <c r="U75" s="124">
        <v>56.88</v>
      </c>
      <c r="V75" s="124">
        <v>3101.4</v>
      </c>
      <c r="W75" s="124">
        <v>2228.6999999999998</v>
      </c>
      <c r="X75" s="124">
        <v>1995</v>
      </c>
      <c r="Y75" s="124">
        <v>1995</v>
      </c>
      <c r="Z75" s="124">
        <v>8</v>
      </c>
      <c r="AA75" s="124">
        <v>2228.6999999999998</v>
      </c>
      <c r="AB75" s="124">
        <v>5349.7</v>
      </c>
      <c r="AC75" s="124">
        <v>1903.4</v>
      </c>
      <c r="AD75" s="124">
        <v>51.099999999999994</v>
      </c>
      <c r="AE75" s="124">
        <v>4.0999999999999996</v>
      </c>
      <c r="AH75" s="48">
        <v>2060</v>
      </c>
      <c r="AI75" s="1">
        <v>29240.3</v>
      </c>
      <c r="AJ75" s="1">
        <v>18048.100000000002</v>
      </c>
      <c r="AK75" s="1">
        <v>7069.1</v>
      </c>
      <c r="AL75" s="1">
        <v>45099.9</v>
      </c>
      <c r="AM75" s="1">
        <v>-959.79999999999382</v>
      </c>
      <c r="AX75" s="163">
        <v>8</v>
      </c>
      <c r="AY75" s="163">
        <v>2060</v>
      </c>
      <c r="AZ75" s="163">
        <v>7868.8</v>
      </c>
      <c r="BA75" s="163">
        <v>6458.3</v>
      </c>
      <c r="BB75" s="163">
        <v>3367.4000000000005</v>
      </c>
      <c r="BC75" s="163">
        <v>720.30000000000007</v>
      </c>
      <c r="BD75" s="163">
        <v>10319.400000000001</v>
      </c>
      <c r="BE75" s="163">
        <v>1983.6000000000001</v>
      </c>
      <c r="BF75" s="163">
        <v>34705.9</v>
      </c>
      <c r="BG75" s="163">
        <v>19139.5</v>
      </c>
      <c r="BH75" s="163">
        <v>17586</v>
      </c>
      <c r="BI75" s="163">
        <v>1200.5999999999999</v>
      </c>
      <c r="BJ75" s="163">
        <v>27777.800000000003</v>
      </c>
      <c r="BK75" s="163">
        <v>0</v>
      </c>
      <c r="BL75" s="163">
        <v>4713.5999999999995</v>
      </c>
      <c r="BM75" s="163">
        <v>3642.4999999999991</v>
      </c>
      <c r="BN75" s="163">
        <v>2818.5</v>
      </c>
      <c r="BO75" s="163">
        <v>438.20000000000005</v>
      </c>
      <c r="BP75" s="163">
        <v>6541.6</v>
      </c>
      <c r="BQ75" s="163">
        <v>806.19999999999993</v>
      </c>
      <c r="BR75" s="163">
        <v>9067.1999999999989</v>
      </c>
      <c r="BS75" s="163">
        <v>5403.5999999999995</v>
      </c>
      <c r="BT75" s="163">
        <v>4710</v>
      </c>
      <c r="BU75" s="163">
        <v>461.09999999999997</v>
      </c>
      <c r="BV75" s="163">
        <v>2661.6000000000004</v>
      </c>
    </row>
    <row r="76" spans="1:74" x14ac:dyDescent="0.3">
      <c r="A76" s="122" t="s">
        <v>903</v>
      </c>
      <c r="B76" s="123">
        <v>34972</v>
      </c>
      <c r="C76" s="124">
        <v>0</v>
      </c>
      <c r="D76" s="124">
        <v>3201.6000000000004</v>
      </c>
      <c r="E76" s="124">
        <v>53.8</v>
      </c>
      <c r="F76" s="124">
        <v>167.6</v>
      </c>
      <c r="G76" s="124">
        <v>505.1</v>
      </c>
      <c r="H76" s="124">
        <v>1727</v>
      </c>
      <c r="I76" s="124">
        <v>0</v>
      </c>
      <c r="J76" s="124">
        <v>367.69999999999993</v>
      </c>
      <c r="K76" s="124">
        <v>2678.1</v>
      </c>
      <c r="L76" s="124">
        <v>83.4</v>
      </c>
      <c r="M76" s="124">
        <v>494.4</v>
      </c>
      <c r="N76" s="124">
        <v>306.55</v>
      </c>
      <c r="O76" s="124">
        <v>297.36</v>
      </c>
      <c r="P76" s="124">
        <v>2901.3</v>
      </c>
      <c r="Q76" s="124">
        <v>467.9</v>
      </c>
      <c r="R76" s="124">
        <v>1753.3000000000002</v>
      </c>
      <c r="S76" s="124">
        <v>3255.9</v>
      </c>
      <c r="T76" s="124">
        <v>-1013.5</v>
      </c>
      <c r="U76" s="124">
        <v>68.680000000000007</v>
      </c>
      <c r="V76" s="124">
        <v>2750.3</v>
      </c>
      <c r="W76" s="124">
        <v>1753.3000000000002</v>
      </c>
      <c r="X76" s="124">
        <v>1995</v>
      </c>
      <c r="Y76" s="124">
        <v>1995</v>
      </c>
      <c r="Z76" s="124">
        <v>9</v>
      </c>
      <c r="AA76" s="124">
        <v>1323.7</v>
      </c>
      <c r="AB76" s="124">
        <v>2678.1</v>
      </c>
      <c r="AC76" s="124">
        <v>1582.7</v>
      </c>
      <c r="AD76" s="124">
        <v>140.19999999999999</v>
      </c>
      <c r="AE76" s="124">
        <v>4.0999999999999996</v>
      </c>
      <c r="AH76" s="48">
        <v>2061</v>
      </c>
      <c r="AI76" s="1">
        <v>31543.399999999998</v>
      </c>
      <c r="AJ76" s="1">
        <v>15385.3</v>
      </c>
      <c r="AK76" s="1">
        <v>7084.4000000000005</v>
      </c>
      <c r="AL76" s="1">
        <v>46590.100000000006</v>
      </c>
      <c r="AM76" s="1">
        <v>2862.5000000000164</v>
      </c>
      <c r="AX76" s="163">
        <v>8</v>
      </c>
      <c r="AY76" s="163">
        <v>2061</v>
      </c>
      <c r="AZ76" s="163">
        <v>8131.7999999999993</v>
      </c>
      <c r="BA76" s="163">
        <v>7026.2</v>
      </c>
      <c r="BB76" s="163">
        <v>3277.2000000000003</v>
      </c>
      <c r="BC76" s="163">
        <v>659.3</v>
      </c>
      <c r="BD76" s="163">
        <v>11256.199999999999</v>
      </c>
      <c r="BE76" s="163">
        <v>1983.8999999999999</v>
      </c>
      <c r="BF76" s="163">
        <v>34521</v>
      </c>
      <c r="BG76" s="163">
        <v>20911.7</v>
      </c>
      <c r="BH76" s="163">
        <v>18938.2</v>
      </c>
      <c r="BI76" s="163">
        <v>1305.8</v>
      </c>
      <c r="BJ76" s="163">
        <v>28686.399999999998</v>
      </c>
      <c r="BK76" s="163">
        <v>0.6</v>
      </c>
      <c r="BL76" s="163">
        <v>4275.8999999999996</v>
      </c>
      <c r="BM76" s="163">
        <v>3605.5</v>
      </c>
      <c r="BN76" s="163">
        <v>2381.3000000000002</v>
      </c>
      <c r="BO76" s="163">
        <v>413.6</v>
      </c>
      <c r="BP76" s="163">
        <v>6186.4</v>
      </c>
      <c r="BQ76" s="163">
        <v>794.10000000000014</v>
      </c>
      <c r="BR76" s="163">
        <v>8391.7000000000007</v>
      </c>
      <c r="BS76" s="163">
        <v>6050.5999999999985</v>
      </c>
      <c r="BT76" s="163">
        <v>4705.7</v>
      </c>
      <c r="BU76" s="163">
        <v>461.09999999999997</v>
      </c>
      <c r="BV76" s="163">
        <v>2657.2000000000003</v>
      </c>
    </row>
    <row r="77" spans="1:74" x14ac:dyDescent="0.3">
      <c r="A77" s="122" t="s">
        <v>903</v>
      </c>
      <c r="B77" s="123">
        <v>35003</v>
      </c>
      <c r="C77" s="124">
        <v>0</v>
      </c>
      <c r="D77" s="124">
        <v>2820.7999999999997</v>
      </c>
      <c r="E77" s="124">
        <v>35.5</v>
      </c>
      <c r="F77" s="124">
        <v>218.3</v>
      </c>
      <c r="G77" s="124">
        <v>325.7</v>
      </c>
      <c r="H77" s="124">
        <v>1651.5</v>
      </c>
      <c r="I77" s="124">
        <v>0</v>
      </c>
      <c r="J77" s="124">
        <v>192.7</v>
      </c>
      <c r="K77" s="124">
        <v>3223.1</v>
      </c>
      <c r="L77" s="124">
        <v>1.6</v>
      </c>
      <c r="M77" s="124">
        <v>427.1</v>
      </c>
      <c r="N77" s="124">
        <v>265.79000000000002</v>
      </c>
      <c r="O77" s="124">
        <v>307.27</v>
      </c>
      <c r="P77" s="124">
        <v>2695.1</v>
      </c>
      <c r="Q77" s="124">
        <v>344</v>
      </c>
      <c r="R77" s="124">
        <v>1154.5</v>
      </c>
      <c r="S77" s="124">
        <v>3651.7999999999997</v>
      </c>
      <c r="T77" s="124">
        <v>-438.29999999999745</v>
      </c>
      <c r="U77" s="124">
        <v>124.97</v>
      </c>
      <c r="V77" s="124">
        <v>4079.92</v>
      </c>
      <c r="W77" s="124">
        <v>1154.5</v>
      </c>
      <c r="X77" s="124">
        <v>1996</v>
      </c>
      <c r="Y77" s="124">
        <v>1995</v>
      </c>
      <c r="Z77" s="124">
        <v>10</v>
      </c>
      <c r="AA77" s="124">
        <v>915.7</v>
      </c>
      <c r="AB77" s="124">
        <v>3223.1</v>
      </c>
      <c r="AC77" s="124">
        <v>1405.8999999999999</v>
      </c>
      <c r="AD77" s="124">
        <v>242.4</v>
      </c>
      <c r="AE77" s="124">
        <v>3.2</v>
      </c>
      <c r="AH77" s="48">
        <v>2062</v>
      </c>
      <c r="AI77" s="1">
        <v>34485.699999999997</v>
      </c>
      <c r="AJ77" s="1">
        <v>13700.500000000002</v>
      </c>
      <c r="AK77" s="1">
        <v>7103.4000000000005</v>
      </c>
      <c r="AL77" s="1">
        <v>50094.499999999993</v>
      </c>
      <c r="AM77" s="1">
        <v>-957.59999999999854</v>
      </c>
      <c r="AX77" s="163">
        <v>8</v>
      </c>
      <c r="AY77" s="163">
        <v>2062</v>
      </c>
      <c r="AZ77" s="163">
        <v>8125.1</v>
      </c>
      <c r="BA77" s="163">
        <v>6993.6</v>
      </c>
      <c r="BB77" s="163">
        <v>3191.6000000000004</v>
      </c>
      <c r="BC77" s="163">
        <v>680.2</v>
      </c>
      <c r="BD77" s="163">
        <v>11060.1</v>
      </c>
      <c r="BE77" s="163">
        <v>2120.6</v>
      </c>
      <c r="BF77" s="163">
        <v>35296.199999999997</v>
      </c>
      <c r="BG77" s="163">
        <v>23546.7</v>
      </c>
      <c r="BH77" s="163">
        <v>14453</v>
      </c>
      <c r="BI77" s="163">
        <v>1414.3</v>
      </c>
      <c r="BJ77" s="163">
        <v>31689.699999999997</v>
      </c>
      <c r="BK77" s="163">
        <v>0</v>
      </c>
      <c r="BL77" s="163">
        <v>4764.6000000000004</v>
      </c>
      <c r="BM77" s="163">
        <v>3945.4</v>
      </c>
      <c r="BN77" s="163">
        <v>2690.2000000000003</v>
      </c>
      <c r="BO77" s="163">
        <v>303.2</v>
      </c>
      <c r="BP77" s="163">
        <v>6883.6</v>
      </c>
      <c r="BQ77" s="163">
        <v>775.90000000000009</v>
      </c>
      <c r="BR77" s="163">
        <v>8312.7000000000025</v>
      </c>
      <c r="BS77" s="163">
        <v>4067.5</v>
      </c>
      <c r="BT77" s="163">
        <v>4705.7</v>
      </c>
      <c r="BU77" s="163">
        <v>461.09999999999997</v>
      </c>
      <c r="BV77" s="163">
        <v>2657.2000000000003</v>
      </c>
    </row>
    <row r="78" spans="1:74" x14ac:dyDescent="0.3">
      <c r="A78" s="122" t="s">
        <v>903</v>
      </c>
      <c r="B78" s="123">
        <v>35033</v>
      </c>
      <c r="C78" s="124">
        <v>565.70000000000005</v>
      </c>
      <c r="D78" s="124">
        <v>1683.5</v>
      </c>
      <c r="E78" s="124">
        <v>28.4</v>
      </c>
      <c r="F78" s="124">
        <v>115.1</v>
      </c>
      <c r="G78" s="124">
        <v>165</v>
      </c>
      <c r="H78" s="124">
        <v>1655</v>
      </c>
      <c r="I78" s="124">
        <v>44.3</v>
      </c>
      <c r="J78" s="124">
        <v>191.6</v>
      </c>
      <c r="K78" s="124">
        <v>3038.2000000000003</v>
      </c>
      <c r="L78" s="124">
        <v>30.1</v>
      </c>
      <c r="M78" s="124">
        <v>492.7</v>
      </c>
      <c r="N78" s="124">
        <v>63.28</v>
      </c>
      <c r="O78" s="124">
        <v>297.36</v>
      </c>
      <c r="P78" s="124">
        <v>1625.3</v>
      </c>
      <c r="Q78" s="124">
        <v>173.5</v>
      </c>
      <c r="R78" s="124">
        <v>285.89999999999998</v>
      </c>
      <c r="S78" s="124">
        <v>3561</v>
      </c>
      <c r="T78" s="124">
        <v>530.09999999999673</v>
      </c>
      <c r="U78" s="124">
        <v>109.12</v>
      </c>
      <c r="V78" s="124">
        <v>3213.74</v>
      </c>
      <c r="W78" s="124">
        <v>285.89999999999998</v>
      </c>
      <c r="X78" s="124">
        <v>1996</v>
      </c>
      <c r="Y78" s="124">
        <v>1995</v>
      </c>
      <c r="Z78" s="124">
        <v>11</v>
      </c>
      <c r="AA78" s="124">
        <v>204.1</v>
      </c>
      <c r="AB78" s="124">
        <v>3038.2000000000003</v>
      </c>
      <c r="AC78" s="124">
        <v>1417.8</v>
      </c>
      <c r="AD78" s="124">
        <v>234</v>
      </c>
      <c r="AE78" s="124">
        <v>3.2</v>
      </c>
      <c r="AH78" s="48">
        <v>2063</v>
      </c>
      <c r="AI78" s="1">
        <v>32033.1</v>
      </c>
      <c r="AJ78" s="1">
        <v>12766.699999999999</v>
      </c>
      <c r="AK78" s="1">
        <v>7152.8000000000011</v>
      </c>
      <c r="AL78" s="1">
        <v>49498.600000000006</v>
      </c>
      <c r="AM78" s="1">
        <v>-388.90000000001783</v>
      </c>
      <c r="AX78" s="163">
        <v>8</v>
      </c>
      <c r="AY78" s="163">
        <v>2063</v>
      </c>
      <c r="AZ78" s="163">
        <v>7215.2</v>
      </c>
      <c r="BA78" s="163">
        <v>6295.6</v>
      </c>
      <c r="BB78" s="163">
        <v>3249.4999999999995</v>
      </c>
      <c r="BC78" s="163">
        <v>562.80000000000007</v>
      </c>
      <c r="BD78" s="163">
        <v>10902</v>
      </c>
      <c r="BE78" s="163">
        <v>2086</v>
      </c>
      <c r="BF78" s="163">
        <v>33219.099999999991</v>
      </c>
      <c r="BG78" s="163">
        <v>21986.3</v>
      </c>
      <c r="BH78" s="163">
        <v>18184.899999999998</v>
      </c>
      <c r="BI78" s="163">
        <v>1632.6000000000001</v>
      </c>
      <c r="BJ78" s="163">
        <v>31612.799999999999</v>
      </c>
      <c r="BK78" s="163">
        <v>0</v>
      </c>
      <c r="BL78" s="163">
        <v>4365.6000000000004</v>
      </c>
      <c r="BM78" s="163">
        <v>3751.2</v>
      </c>
      <c r="BN78" s="163">
        <v>2427.7000000000003</v>
      </c>
      <c r="BO78" s="163">
        <v>352.1</v>
      </c>
      <c r="BP78" s="163">
        <v>6532.7999999999993</v>
      </c>
      <c r="BQ78" s="163">
        <v>781.3</v>
      </c>
      <c r="BR78" s="163">
        <v>7256.3</v>
      </c>
      <c r="BS78" s="163">
        <v>6223.3999999999987</v>
      </c>
      <c r="BT78" s="163">
        <v>4605.3</v>
      </c>
      <c r="BU78" s="163">
        <v>451.00000000000006</v>
      </c>
      <c r="BV78" s="163">
        <v>2611.4999999999995</v>
      </c>
    </row>
    <row r="79" spans="1:74" x14ac:dyDescent="0.3">
      <c r="A79" s="122" t="s">
        <v>903</v>
      </c>
      <c r="B79" s="123">
        <v>35064</v>
      </c>
      <c r="C79" s="124">
        <v>35065.199999999997</v>
      </c>
      <c r="D79" s="124">
        <v>1216.5999999999999</v>
      </c>
      <c r="E79" s="124">
        <v>286.60000000000002</v>
      </c>
      <c r="F79" s="124">
        <v>69.3</v>
      </c>
      <c r="G79" s="124">
        <v>1839.3</v>
      </c>
      <c r="H79" s="124">
        <v>9621.1</v>
      </c>
      <c r="I79" s="124">
        <v>6673.7000000000007</v>
      </c>
      <c r="J79" s="124">
        <v>139.30000000000001</v>
      </c>
      <c r="K79" s="124">
        <v>287.3</v>
      </c>
      <c r="L79" s="124">
        <v>14.2</v>
      </c>
      <c r="M79" s="124">
        <v>431.8</v>
      </c>
      <c r="N79" s="124">
        <v>0</v>
      </c>
      <c r="O79" s="124">
        <v>307.27</v>
      </c>
      <c r="P79" s="124">
        <v>810.5</v>
      </c>
      <c r="Q79" s="124">
        <v>475.50000000000006</v>
      </c>
      <c r="R79" s="124">
        <v>0</v>
      </c>
      <c r="S79" s="124">
        <v>733.30000000000007</v>
      </c>
      <c r="T79" s="124">
        <v>15952.300000000007</v>
      </c>
      <c r="U79" s="124">
        <v>481.86</v>
      </c>
      <c r="V79" s="124">
        <v>3979.55</v>
      </c>
      <c r="W79" s="124">
        <v>0</v>
      </c>
      <c r="X79" s="124">
        <v>1996</v>
      </c>
      <c r="Y79" s="124">
        <v>1995</v>
      </c>
      <c r="Z79" s="124">
        <v>12</v>
      </c>
      <c r="AA79" s="124">
        <v>0</v>
      </c>
      <c r="AB79" s="124">
        <v>287.3</v>
      </c>
      <c r="AC79" s="124">
        <v>3334.3999999999996</v>
      </c>
      <c r="AD79" s="124">
        <v>5406</v>
      </c>
      <c r="AE79" s="124">
        <v>880.7</v>
      </c>
      <c r="AH79" s="48">
        <v>2064</v>
      </c>
      <c r="AI79" s="1">
        <v>28494.799999999996</v>
      </c>
      <c r="AJ79" s="1">
        <v>16132.2</v>
      </c>
      <c r="AK79" s="1">
        <v>7141.3999999999987</v>
      </c>
      <c r="AL79" s="1">
        <v>42708.299999999996</v>
      </c>
      <c r="AM79" s="1">
        <v>-1265.1999999999898</v>
      </c>
      <c r="AX79" s="163">
        <v>8</v>
      </c>
      <c r="AY79" s="163">
        <v>2064</v>
      </c>
      <c r="AZ79" s="163">
        <v>7786.3000000000011</v>
      </c>
      <c r="BA79" s="163">
        <v>6591.8000000000011</v>
      </c>
      <c r="BB79" s="163">
        <v>3497.2000000000007</v>
      </c>
      <c r="BC79" s="163">
        <v>662.30000000000007</v>
      </c>
      <c r="BD79" s="163">
        <v>10828.6</v>
      </c>
      <c r="BE79" s="163">
        <v>1971.7</v>
      </c>
      <c r="BF79" s="163">
        <v>32437.300000000003</v>
      </c>
      <c r="BG79" s="163">
        <v>18379.899999999998</v>
      </c>
      <c r="BH79" s="163">
        <v>19298.400000000001</v>
      </c>
      <c r="BI79" s="163">
        <v>1444.8000000000002</v>
      </c>
      <c r="BJ79" s="163">
        <v>24863.9</v>
      </c>
      <c r="BK79" s="163">
        <v>7.3</v>
      </c>
      <c r="BL79" s="163">
        <v>4403.5</v>
      </c>
      <c r="BM79" s="163">
        <v>3523.1</v>
      </c>
      <c r="BN79" s="163">
        <v>2896.4999999999995</v>
      </c>
      <c r="BO79" s="163">
        <v>337.3</v>
      </c>
      <c r="BP79" s="163">
        <v>6560.0999999999995</v>
      </c>
      <c r="BQ79" s="163">
        <v>833.90000000000009</v>
      </c>
      <c r="BR79" s="163">
        <v>7891.7999999999993</v>
      </c>
      <c r="BS79" s="163">
        <v>7933.7000000000007</v>
      </c>
      <c r="BT79" s="163">
        <v>4697</v>
      </c>
      <c r="BU79" s="163">
        <v>455.69999999999993</v>
      </c>
      <c r="BV79" s="163">
        <v>2646.5</v>
      </c>
    </row>
    <row r="80" spans="1:74" x14ac:dyDescent="0.3">
      <c r="A80" s="122" t="s">
        <v>903</v>
      </c>
      <c r="B80" s="123">
        <v>35095</v>
      </c>
      <c r="C80" s="124">
        <v>29745.599999999999</v>
      </c>
      <c r="D80" s="124">
        <v>1749.7</v>
      </c>
      <c r="E80" s="124">
        <v>493.6</v>
      </c>
      <c r="F80" s="124">
        <v>92.1</v>
      </c>
      <c r="G80" s="124">
        <v>3328.7</v>
      </c>
      <c r="H80" s="124">
        <v>19315.8</v>
      </c>
      <c r="I80" s="124">
        <v>4627.8999999999996</v>
      </c>
      <c r="J80" s="124">
        <v>353.1</v>
      </c>
      <c r="K80" s="124">
        <v>267.3</v>
      </c>
      <c r="L80" s="124">
        <v>56</v>
      </c>
      <c r="M80" s="124">
        <v>499.8</v>
      </c>
      <c r="N80" s="124">
        <v>0</v>
      </c>
      <c r="O80" s="124">
        <v>307.27</v>
      </c>
      <c r="P80" s="124">
        <v>793.7</v>
      </c>
      <c r="Q80" s="124">
        <v>1048</v>
      </c>
      <c r="R80" s="124">
        <v>0</v>
      </c>
      <c r="S80" s="124">
        <v>823.1</v>
      </c>
      <c r="T80" s="124">
        <v>607.79999999999563</v>
      </c>
      <c r="U80" s="124">
        <v>215.49</v>
      </c>
      <c r="V80" s="124">
        <v>4780.6899999999996</v>
      </c>
      <c r="W80" s="124">
        <v>0</v>
      </c>
      <c r="X80" s="124">
        <v>1996</v>
      </c>
      <c r="Y80" s="124">
        <v>1996</v>
      </c>
      <c r="Z80" s="124">
        <v>1</v>
      </c>
      <c r="AA80" s="124">
        <v>0</v>
      </c>
      <c r="AB80" s="124">
        <v>267.3</v>
      </c>
      <c r="AC80" s="124">
        <v>4708.8999999999996</v>
      </c>
      <c r="AD80" s="124">
        <v>12918.199999999999</v>
      </c>
      <c r="AE80" s="124">
        <v>1688.7</v>
      </c>
      <c r="AH80" s="48">
        <v>2065</v>
      </c>
      <c r="AI80" s="1">
        <v>24542.6</v>
      </c>
      <c r="AJ80" s="1">
        <v>21220.000000000004</v>
      </c>
      <c r="AK80" s="1">
        <v>7067.8</v>
      </c>
      <c r="AL80" s="1">
        <v>39030.399999999994</v>
      </c>
      <c r="AM80" s="1">
        <v>35.700000000000728</v>
      </c>
      <c r="AX80" s="163">
        <v>8</v>
      </c>
      <c r="AY80" s="163">
        <v>2065</v>
      </c>
      <c r="AZ80" s="163">
        <v>7431.6</v>
      </c>
      <c r="BA80" s="163">
        <v>6084.0999999999995</v>
      </c>
      <c r="BB80" s="163">
        <v>3732.5000000000005</v>
      </c>
      <c r="BC80" s="163">
        <v>749.1</v>
      </c>
      <c r="BD80" s="163">
        <v>10157.4</v>
      </c>
      <c r="BE80" s="163">
        <v>1983.8999999999999</v>
      </c>
      <c r="BF80" s="163">
        <v>33916.1</v>
      </c>
      <c r="BG80" s="163">
        <v>15121.800000000001</v>
      </c>
      <c r="BH80" s="163">
        <v>30199.7</v>
      </c>
      <c r="BI80" s="163">
        <v>1227.2</v>
      </c>
      <c r="BJ80" s="163">
        <v>22280.3</v>
      </c>
      <c r="BK80" s="163">
        <v>0.7</v>
      </c>
      <c r="BL80" s="163">
        <v>4415.1000000000004</v>
      </c>
      <c r="BM80" s="163">
        <v>3336.7000000000003</v>
      </c>
      <c r="BN80" s="163">
        <v>2799.8000000000006</v>
      </c>
      <c r="BO80" s="163">
        <v>385.80000000000007</v>
      </c>
      <c r="BP80" s="163">
        <v>6131.6</v>
      </c>
      <c r="BQ80" s="163">
        <v>774.3</v>
      </c>
      <c r="BR80" s="163">
        <v>9077.1</v>
      </c>
      <c r="BS80" s="163">
        <v>15589.2</v>
      </c>
      <c r="BT80" s="163">
        <v>4705.7</v>
      </c>
      <c r="BU80" s="163">
        <v>461.09999999999997</v>
      </c>
      <c r="BV80" s="163">
        <v>2657.2000000000003</v>
      </c>
    </row>
    <row r="81" spans="1:74" x14ac:dyDescent="0.3">
      <c r="A81" s="122" t="s">
        <v>903</v>
      </c>
      <c r="B81" s="123">
        <v>35124</v>
      </c>
      <c r="C81" s="124">
        <v>37232</v>
      </c>
      <c r="D81" s="124">
        <v>2111.4</v>
      </c>
      <c r="E81" s="124">
        <v>589</v>
      </c>
      <c r="F81" s="124">
        <v>116.2</v>
      </c>
      <c r="G81" s="124">
        <v>4026</v>
      </c>
      <c r="H81" s="124">
        <v>22427.8</v>
      </c>
      <c r="I81" s="124">
        <v>9657.1999999999989</v>
      </c>
      <c r="J81" s="124">
        <v>89.6</v>
      </c>
      <c r="K81" s="124">
        <v>107.5</v>
      </c>
      <c r="L81" s="124">
        <v>42.6</v>
      </c>
      <c r="M81" s="124">
        <v>0</v>
      </c>
      <c r="N81" s="124">
        <v>0</v>
      </c>
      <c r="O81" s="124">
        <v>287.45</v>
      </c>
      <c r="P81" s="124">
        <v>662.4</v>
      </c>
      <c r="Q81" s="124">
        <v>1565.1999999999998</v>
      </c>
      <c r="R81" s="124">
        <v>0</v>
      </c>
      <c r="S81" s="124">
        <v>150.1</v>
      </c>
      <c r="T81" s="124">
        <v>-1635.0999999999985</v>
      </c>
      <c r="U81" s="124">
        <v>1434.87</v>
      </c>
      <c r="V81" s="124">
        <v>5917.85</v>
      </c>
      <c r="W81" s="124">
        <v>0</v>
      </c>
      <c r="X81" s="124">
        <v>1996</v>
      </c>
      <c r="Y81" s="124">
        <v>1996</v>
      </c>
      <c r="Z81" s="124">
        <v>2</v>
      </c>
      <c r="AA81" s="124">
        <v>0</v>
      </c>
      <c r="AB81" s="124">
        <v>107.5</v>
      </c>
      <c r="AC81" s="124">
        <v>5816.3</v>
      </c>
      <c r="AD81" s="124">
        <v>15044.9</v>
      </c>
      <c r="AE81" s="124">
        <v>1566.6</v>
      </c>
      <c r="AH81" s="48">
        <v>2066</v>
      </c>
      <c r="AI81" s="1">
        <v>29085.599999999999</v>
      </c>
      <c r="AJ81" s="1">
        <v>17127.100000000002</v>
      </c>
      <c r="AK81" s="1">
        <v>7141.1</v>
      </c>
      <c r="AL81" s="1">
        <v>44834.999999999993</v>
      </c>
      <c r="AM81" s="1">
        <v>297.30000000000837</v>
      </c>
      <c r="AX81" s="163">
        <v>8</v>
      </c>
      <c r="AY81" s="163">
        <v>2066</v>
      </c>
      <c r="AZ81" s="163">
        <v>7401.7999999999993</v>
      </c>
      <c r="BA81" s="163">
        <v>6281.9999999999991</v>
      </c>
      <c r="BB81" s="163">
        <v>3525.5</v>
      </c>
      <c r="BC81" s="163">
        <v>670.69999999999993</v>
      </c>
      <c r="BD81" s="163">
        <v>10576.9</v>
      </c>
      <c r="BE81" s="163">
        <v>1983.8999999999999</v>
      </c>
      <c r="BF81" s="163">
        <v>34203.699999999997</v>
      </c>
      <c r="BG81" s="163">
        <v>19220.2</v>
      </c>
      <c r="BH81" s="163">
        <v>16434.900000000001</v>
      </c>
      <c r="BI81" s="163">
        <v>1406.6000000000001</v>
      </c>
      <c r="BJ81" s="163">
        <v>27337.4</v>
      </c>
      <c r="BK81" s="163">
        <v>2.6</v>
      </c>
      <c r="BL81" s="163">
        <v>4607.2</v>
      </c>
      <c r="BM81" s="163">
        <v>3583.4000000000005</v>
      </c>
      <c r="BN81" s="163">
        <v>2750</v>
      </c>
      <c r="BO81" s="163">
        <v>358.1</v>
      </c>
      <c r="BP81" s="163">
        <v>6459.6</v>
      </c>
      <c r="BQ81" s="163">
        <v>776</v>
      </c>
      <c r="BR81" s="163">
        <v>8600.2000000000007</v>
      </c>
      <c r="BS81" s="163">
        <v>6475.0000000000009</v>
      </c>
      <c r="BT81" s="163">
        <v>4705.7</v>
      </c>
      <c r="BU81" s="163">
        <v>461.09999999999997</v>
      </c>
      <c r="BV81" s="163">
        <v>2657.2000000000003</v>
      </c>
    </row>
    <row r="82" spans="1:74" x14ac:dyDescent="0.3">
      <c r="A82" s="122" t="s">
        <v>903</v>
      </c>
      <c r="B82" s="123">
        <v>35155</v>
      </c>
      <c r="C82" s="124">
        <v>11464.5</v>
      </c>
      <c r="D82" s="124">
        <v>3540</v>
      </c>
      <c r="E82" s="124">
        <v>879.9</v>
      </c>
      <c r="F82" s="124">
        <v>295.89999999999998</v>
      </c>
      <c r="G82" s="124">
        <v>6978.6</v>
      </c>
      <c r="H82" s="124">
        <v>8460.3000000000011</v>
      </c>
      <c r="I82" s="124">
        <v>1321.6000000000001</v>
      </c>
      <c r="J82" s="124">
        <v>54.300000000000004</v>
      </c>
      <c r="K82" s="124">
        <v>35.299999999999997</v>
      </c>
      <c r="L82" s="124">
        <v>88.4</v>
      </c>
      <c r="M82" s="124">
        <v>0</v>
      </c>
      <c r="N82" s="124">
        <v>102.85</v>
      </c>
      <c r="O82" s="124">
        <v>307.27</v>
      </c>
      <c r="P82" s="124">
        <v>915.3</v>
      </c>
      <c r="Q82" s="124">
        <v>2920.6000000000004</v>
      </c>
      <c r="R82" s="124">
        <v>388.9</v>
      </c>
      <c r="S82" s="124">
        <v>123.7</v>
      </c>
      <c r="T82" s="124">
        <v>-9553.7000000000007</v>
      </c>
      <c r="U82" s="124">
        <v>44.42</v>
      </c>
      <c r="V82" s="124">
        <v>7478.3</v>
      </c>
      <c r="W82" s="124">
        <v>388.9</v>
      </c>
      <c r="X82" s="124">
        <v>1996</v>
      </c>
      <c r="Y82" s="124">
        <v>1996</v>
      </c>
      <c r="Z82" s="124">
        <v>3</v>
      </c>
      <c r="AA82" s="124">
        <v>388.9</v>
      </c>
      <c r="AB82" s="124">
        <v>35.299999999999997</v>
      </c>
      <c r="AC82" s="124">
        <v>2708.2000000000003</v>
      </c>
      <c r="AD82" s="124">
        <v>5134</v>
      </c>
      <c r="AE82" s="124">
        <v>618.1</v>
      </c>
      <c r="AH82" s="48">
        <v>2067</v>
      </c>
      <c r="AI82" s="1">
        <v>31033.7</v>
      </c>
      <c r="AJ82" s="1">
        <v>14792.3</v>
      </c>
      <c r="AK82" s="1">
        <v>7076.6</v>
      </c>
      <c r="AL82" s="1">
        <v>46482.2</v>
      </c>
      <c r="AM82" s="1">
        <v>347.39999999999782</v>
      </c>
      <c r="AX82" s="163">
        <v>8</v>
      </c>
      <c r="AY82" s="163">
        <v>2067</v>
      </c>
      <c r="AZ82" s="163">
        <v>8163.7999999999993</v>
      </c>
      <c r="BA82" s="163">
        <v>7216.0000000000009</v>
      </c>
      <c r="BB82" s="163">
        <v>3550.5000000000005</v>
      </c>
      <c r="BC82" s="163">
        <v>694.4</v>
      </c>
      <c r="BD82" s="163">
        <v>11205.7</v>
      </c>
      <c r="BE82" s="163">
        <v>1983.8999999999999</v>
      </c>
      <c r="BF82" s="163">
        <v>33435.699999999997</v>
      </c>
      <c r="BG82" s="163">
        <v>20254.3</v>
      </c>
      <c r="BH82" s="163">
        <v>23323.499999999996</v>
      </c>
      <c r="BI82" s="163">
        <v>1306.4999999999998</v>
      </c>
      <c r="BJ82" s="163">
        <v>28535.800000000003</v>
      </c>
      <c r="BK82" s="163">
        <v>0</v>
      </c>
      <c r="BL82" s="163">
        <v>4226.8</v>
      </c>
      <c r="BM82" s="163">
        <v>3563.3999999999996</v>
      </c>
      <c r="BN82" s="163">
        <v>2561.6</v>
      </c>
      <c r="BO82" s="163">
        <v>369.99999999999994</v>
      </c>
      <c r="BP82" s="163">
        <v>6279.5999999999995</v>
      </c>
      <c r="BQ82" s="163">
        <v>776.50000000000011</v>
      </c>
      <c r="BR82" s="163">
        <v>7120.4999999999991</v>
      </c>
      <c r="BS82" s="163">
        <v>9608.9</v>
      </c>
      <c r="BT82" s="163">
        <v>4705.7</v>
      </c>
      <c r="BU82" s="163">
        <v>461.09999999999997</v>
      </c>
      <c r="BV82" s="163">
        <v>2657.2000000000003</v>
      </c>
    </row>
    <row r="83" spans="1:74" x14ac:dyDescent="0.3">
      <c r="A83" s="122" t="s">
        <v>903</v>
      </c>
      <c r="B83" s="123">
        <v>35185</v>
      </c>
      <c r="C83" s="124">
        <v>18121.399999999998</v>
      </c>
      <c r="D83" s="124">
        <v>4075.7000000000003</v>
      </c>
      <c r="E83" s="124">
        <v>1032.2</v>
      </c>
      <c r="F83" s="124">
        <v>434.2</v>
      </c>
      <c r="G83" s="124">
        <v>6632.5</v>
      </c>
      <c r="H83" s="124">
        <v>4651.2</v>
      </c>
      <c r="I83" s="124">
        <v>3143.6</v>
      </c>
      <c r="J83" s="124">
        <v>97.8</v>
      </c>
      <c r="K83" s="124">
        <v>1707.9</v>
      </c>
      <c r="L83" s="124">
        <v>193.2</v>
      </c>
      <c r="M83" s="124">
        <v>0</v>
      </c>
      <c r="N83" s="124">
        <v>137.84</v>
      </c>
      <c r="O83" s="124">
        <v>297.36</v>
      </c>
      <c r="P83" s="124">
        <v>1091</v>
      </c>
      <c r="Q83" s="124">
        <v>3418.8</v>
      </c>
      <c r="R83" s="124">
        <v>487.79999999999995</v>
      </c>
      <c r="S83" s="124">
        <v>1901.1000000000001</v>
      </c>
      <c r="T83" s="124">
        <v>443.09999999999854</v>
      </c>
      <c r="U83" s="124">
        <v>70.91</v>
      </c>
      <c r="V83" s="124">
        <v>5093.2700000000004</v>
      </c>
      <c r="W83" s="124">
        <v>487.79999999999995</v>
      </c>
      <c r="X83" s="124">
        <v>1996</v>
      </c>
      <c r="Y83" s="124">
        <v>1996</v>
      </c>
      <c r="Z83" s="124">
        <v>4</v>
      </c>
      <c r="AA83" s="124">
        <v>487.79999999999995</v>
      </c>
      <c r="AB83" s="124">
        <v>1707.9</v>
      </c>
      <c r="AC83" s="124">
        <v>1745.1000000000001</v>
      </c>
      <c r="AD83" s="124">
        <v>2581.1999999999998</v>
      </c>
      <c r="AE83" s="124">
        <v>324.89999999999998</v>
      </c>
      <c r="AH83" s="48">
        <v>2068</v>
      </c>
      <c r="AI83" s="1">
        <v>23579.100000000002</v>
      </c>
      <c r="AJ83" s="1">
        <v>22462.200000000004</v>
      </c>
      <c r="AK83" s="1">
        <v>7100.1</v>
      </c>
      <c r="AL83" s="1">
        <v>36884.700000000004</v>
      </c>
      <c r="AM83" s="1">
        <v>-71.499999999994543</v>
      </c>
      <c r="AX83" s="163">
        <v>8</v>
      </c>
      <c r="AY83" s="163">
        <v>2068</v>
      </c>
      <c r="AZ83" s="163">
        <v>7544.2999999999993</v>
      </c>
      <c r="BA83" s="163">
        <v>6217.3</v>
      </c>
      <c r="BB83" s="163">
        <v>3668.6000000000004</v>
      </c>
      <c r="BC83" s="163">
        <v>780.80000000000007</v>
      </c>
      <c r="BD83" s="163">
        <v>10242.1</v>
      </c>
      <c r="BE83" s="163">
        <v>1983.6000000000001</v>
      </c>
      <c r="BF83" s="163">
        <v>33677.4</v>
      </c>
      <c r="BG83" s="163">
        <v>13938.9</v>
      </c>
      <c r="BH83" s="163">
        <v>22281.000000000004</v>
      </c>
      <c r="BI83" s="163">
        <v>1233.0999999999999</v>
      </c>
      <c r="BJ83" s="163">
        <v>20015.8</v>
      </c>
      <c r="BK83" s="163">
        <v>0.1</v>
      </c>
      <c r="BL83" s="163">
        <v>4820</v>
      </c>
      <c r="BM83" s="163">
        <v>3422.9000000000005</v>
      </c>
      <c r="BN83" s="163">
        <v>2742.8</v>
      </c>
      <c r="BO83" s="163">
        <v>376.19999999999993</v>
      </c>
      <c r="BP83" s="163">
        <v>6165.7000000000007</v>
      </c>
      <c r="BQ83" s="163">
        <v>779.7</v>
      </c>
      <c r="BR83" s="163">
        <v>10588.8</v>
      </c>
      <c r="BS83" s="163">
        <v>9364.4999999999982</v>
      </c>
      <c r="BT83" s="163">
        <v>4710</v>
      </c>
      <c r="BU83" s="163">
        <v>461.09999999999997</v>
      </c>
      <c r="BV83" s="163">
        <v>2661.6000000000004</v>
      </c>
    </row>
    <row r="84" spans="1:74" x14ac:dyDescent="0.3">
      <c r="A84" s="122" t="s">
        <v>903</v>
      </c>
      <c r="B84" s="123">
        <v>35216</v>
      </c>
      <c r="C84" s="124">
        <v>20008.5</v>
      </c>
      <c r="D84" s="124">
        <v>5615.6</v>
      </c>
      <c r="E84" s="124">
        <v>813.5</v>
      </c>
      <c r="F84" s="124">
        <v>524.79999999999995</v>
      </c>
      <c r="G84" s="124">
        <v>4879.3</v>
      </c>
      <c r="H84" s="124">
        <v>6620.5</v>
      </c>
      <c r="I84" s="124">
        <v>3939.9</v>
      </c>
      <c r="J84" s="124">
        <v>533.20000000000005</v>
      </c>
      <c r="K84" s="124">
        <v>5109.1000000000004</v>
      </c>
      <c r="L84" s="124">
        <v>54.5</v>
      </c>
      <c r="M84" s="124">
        <v>0</v>
      </c>
      <c r="N84" s="124">
        <v>203.67</v>
      </c>
      <c r="O84" s="124">
        <v>307.27</v>
      </c>
      <c r="P84" s="124">
        <v>2410.8000000000002</v>
      </c>
      <c r="Q84" s="124">
        <v>3729.7</v>
      </c>
      <c r="R84" s="124">
        <v>1226.2</v>
      </c>
      <c r="S84" s="124">
        <v>5163.6000000000004</v>
      </c>
      <c r="T84" s="124">
        <v>3471.5999999999985</v>
      </c>
      <c r="U84" s="124">
        <v>816.8</v>
      </c>
      <c r="V84" s="124">
        <v>5156.78</v>
      </c>
      <c r="W84" s="124">
        <v>1226.2</v>
      </c>
      <c r="X84" s="124">
        <v>1996</v>
      </c>
      <c r="Y84" s="124">
        <v>1996</v>
      </c>
      <c r="Z84" s="124">
        <v>5</v>
      </c>
      <c r="AA84" s="124">
        <v>1226.2</v>
      </c>
      <c r="AB84" s="124">
        <v>5109.1000000000004</v>
      </c>
      <c r="AC84" s="124">
        <v>3014.2</v>
      </c>
      <c r="AD84" s="124">
        <v>3256.5</v>
      </c>
      <c r="AE84" s="124">
        <v>349.8</v>
      </c>
      <c r="AH84" s="48" t="s">
        <v>905</v>
      </c>
      <c r="AI84" s="1">
        <v>2303072.9000000008</v>
      </c>
      <c r="AJ84" s="1">
        <v>1392056.2000000002</v>
      </c>
      <c r="AK84" s="1">
        <v>700620</v>
      </c>
      <c r="AL84" s="1">
        <v>3429962.9000000004</v>
      </c>
      <c r="AM84" s="1">
        <v>-8528.0999999997457</v>
      </c>
    </row>
    <row r="85" spans="1:74" x14ac:dyDescent="0.3">
      <c r="A85" s="122" t="s">
        <v>903</v>
      </c>
      <c r="B85" s="123">
        <v>35246</v>
      </c>
      <c r="C85" s="124">
        <v>370.4</v>
      </c>
      <c r="D85" s="124">
        <v>6967.5</v>
      </c>
      <c r="E85" s="124">
        <v>501.2</v>
      </c>
      <c r="F85" s="124">
        <v>417.9</v>
      </c>
      <c r="G85" s="124">
        <v>4444.6000000000004</v>
      </c>
      <c r="H85" s="124">
        <v>2549.2999999999997</v>
      </c>
      <c r="I85" s="124">
        <v>36</v>
      </c>
      <c r="J85" s="124">
        <v>688.5</v>
      </c>
      <c r="K85" s="124">
        <v>6757.9</v>
      </c>
      <c r="L85" s="124">
        <v>0.3</v>
      </c>
      <c r="M85" s="124">
        <v>486.6</v>
      </c>
      <c r="N85" s="124">
        <v>379.12</v>
      </c>
      <c r="O85" s="124">
        <v>297.36</v>
      </c>
      <c r="P85" s="124">
        <v>4276.2000000000007</v>
      </c>
      <c r="Q85" s="124">
        <v>3109.3</v>
      </c>
      <c r="R85" s="124">
        <v>2193.7999999999997</v>
      </c>
      <c r="S85" s="124">
        <v>7244.8</v>
      </c>
      <c r="T85" s="124">
        <v>-5795.9000000000069</v>
      </c>
      <c r="U85" s="124">
        <v>49.27</v>
      </c>
      <c r="V85" s="124">
        <v>4807.51</v>
      </c>
      <c r="W85" s="124">
        <v>2193.7999999999997</v>
      </c>
      <c r="X85" s="124">
        <v>1996</v>
      </c>
      <c r="Y85" s="124">
        <v>1996</v>
      </c>
      <c r="Z85" s="124">
        <v>6</v>
      </c>
      <c r="AA85" s="124">
        <v>2053.1999999999998</v>
      </c>
      <c r="AB85" s="124">
        <v>6757.9</v>
      </c>
      <c r="AC85" s="124">
        <v>1922.6</v>
      </c>
      <c r="AD85" s="124">
        <v>609.4</v>
      </c>
      <c r="AE85" s="124">
        <v>17.3</v>
      </c>
    </row>
    <row r="86" spans="1:74" x14ac:dyDescent="0.3">
      <c r="A86" s="122" t="s">
        <v>903</v>
      </c>
      <c r="B86" s="123">
        <v>35277</v>
      </c>
      <c r="C86" s="124">
        <v>7.6</v>
      </c>
      <c r="D86" s="124">
        <v>6656.2</v>
      </c>
      <c r="E86" s="124">
        <v>87.8</v>
      </c>
      <c r="F86" s="124">
        <v>431.4</v>
      </c>
      <c r="G86" s="124">
        <v>1415.6</v>
      </c>
      <c r="H86" s="124">
        <v>2106</v>
      </c>
      <c r="I86" s="124">
        <v>0.30000000000000004</v>
      </c>
      <c r="J86" s="124">
        <v>717</v>
      </c>
      <c r="K86" s="124">
        <v>7151.2999999999993</v>
      </c>
      <c r="L86" s="124">
        <v>71.8</v>
      </c>
      <c r="M86" s="124">
        <v>379.5</v>
      </c>
      <c r="N86" s="124">
        <v>353.56</v>
      </c>
      <c r="O86" s="124">
        <v>307.27</v>
      </c>
      <c r="P86" s="124">
        <v>5480.2999999999993</v>
      </c>
      <c r="Q86" s="124">
        <v>1607.3000000000002</v>
      </c>
      <c r="R86" s="124">
        <v>2009.8</v>
      </c>
      <c r="S86" s="124">
        <v>7602.5999999999995</v>
      </c>
      <c r="T86" s="124">
        <v>-1794.5000000000018</v>
      </c>
      <c r="U86" s="124">
        <v>101.06</v>
      </c>
      <c r="V86" s="124">
        <v>2931.78</v>
      </c>
      <c r="W86" s="124">
        <v>2009.8</v>
      </c>
      <c r="X86" s="124">
        <v>1996</v>
      </c>
      <c r="Y86" s="124">
        <v>1996</v>
      </c>
      <c r="Z86" s="124">
        <v>7</v>
      </c>
      <c r="AA86" s="124">
        <v>1903.2</v>
      </c>
      <c r="AB86" s="124">
        <v>7151.2999999999993</v>
      </c>
      <c r="AC86" s="124">
        <v>1993.7</v>
      </c>
      <c r="AD86" s="124">
        <v>108.60000000000001</v>
      </c>
      <c r="AE86" s="124">
        <v>3.7</v>
      </c>
    </row>
    <row r="87" spans="1:74" x14ac:dyDescent="0.3">
      <c r="A87" s="122" t="s">
        <v>903</v>
      </c>
      <c r="B87" s="123">
        <v>35308</v>
      </c>
      <c r="C87" s="124">
        <v>0</v>
      </c>
      <c r="D87" s="124">
        <v>5215.8</v>
      </c>
      <c r="E87" s="124">
        <v>66.599999999999994</v>
      </c>
      <c r="F87" s="124">
        <v>283.89999999999998</v>
      </c>
      <c r="G87" s="124">
        <v>676.5</v>
      </c>
      <c r="H87" s="124">
        <v>1980.2</v>
      </c>
      <c r="I87" s="124">
        <v>0</v>
      </c>
      <c r="J87" s="124">
        <v>793.3</v>
      </c>
      <c r="K87" s="124">
        <v>5279.1</v>
      </c>
      <c r="L87" s="124">
        <v>157.4</v>
      </c>
      <c r="M87" s="124">
        <v>0</v>
      </c>
      <c r="N87" s="124">
        <v>336.85</v>
      </c>
      <c r="O87" s="124">
        <v>307.27</v>
      </c>
      <c r="P87" s="124">
        <v>4754.8999999999996</v>
      </c>
      <c r="Q87" s="124">
        <v>744.80000000000007</v>
      </c>
      <c r="R87" s="124">
        <v>1906.2</v>
      </c>
      <c r="S87" s="124">
        <v>5436.5</v>
      </c>
      <c r="T87" s="124">
        <v>-1673.4000000000033</v>
      </c>
      <c r="U87" s="124">
        <v>61.07</v>
      </c>
      <c r="V87" s="124">
        <v>3194.66</v>
      </c>
      <c r="W87" s="124">
        <v>1906.2</v>
      </c>
      <c r="X87" s="124">
        <v>1996</v>
      </c>
      <c r="Y87" s="124">
        <v>1996</v>
      </c>
      <c r="Z87" s="124">
        <v>8</v>
      </c>
      <c r="AA87" s="124">
        <v>1906.2</v>
      </c>
      <c r="AB87" s="124">
        <v>5279.1</v>
      </c>
      <c r="AC87" s="124">
        <v>1945</v>
      </c>
      <c r="AD87" s="124">
        <v>31.3</v>
      </c>
      <c r="AE87" s="124">
        <v>3.9</v>
      </c>
    </row>
    <row r="88" spans="1:74" x14ac:dyDescent="0.3">
      <c r="A88" s="122" t="s">
        <v>903</v>
      </c>
      <c r="B88" s="123">
        <v>35338</v>
      </c>
      <c r="C88" s="124">
        <v>1505.1</v>
      </c>
      <c r="D88" s="124">
        <v>3302.6</v>
      </c>
      <c r="E88" s="124">
        <v>125.5</v>
      </c>
      <c r="F88" s="124">
        <v>189.4</v>
      </c>
      <c r="G88" s="124">
        <v>616.79999999999995</v>
      </c>
      <c r="H88" s="124">
        <v>1678.1000000000001</v>
      </c>
      <c r="I88" s="124">
        <v>107.3</v>
      </c>
      <c r="J88" s="124">
        <v>432.09999999999997</v>
      </c>
      <c r="K88" s="124">
        <v>3480</v>
      </c>
      <c r="L88" s="124">
        <v>90.9</v>
      </c>
      <c r="M88" s="124">
        <v>613.4</v>
      </c>
      <c r="N88" s="124">
        <v>262.94</v>
      </c>
      <c r="O88" s="124">
        <v>297.36</v>
      </c>
      <c r="P88" s="124">
        <v>3104.2</v>
      </c>
      <c r="Q88" s="124">
        <v>387.9</v>
      </c>
      <c r="R88" s="124">
        <v>1687.6</v>
      </c>
      <c r="S88" s="124">
        <v>4184.3</v>
      </c>
      <c r="T88" s="124">
        <v>925.09999999999673</v>
      </c>
      <c r="U88" s="124">
        <v>60.36</v>
      </c>
      <c r="V88" s="124">
        <v>3347.73</v>
      </c>
      <c r="W88" s="124">
        <v>1687.6</v>
      </c>
      <c r="X88" s="124">
        <v>1996</v>
      </c>
      <c r="Y88" s="124">
        <v>1996</v>
      </c>
      <c r="Z88" s="124">
        <v>9</v>
      </c>
      <c r="AA88" s="124">
        <v>1370</v>
      </c>
      <c r="AB88" s="124">
        <v>3480</v>
      </c>
      <c r="AC88" s="124">
        <v>1507.2</v>
      </c>
      <c r="AD88" s="124">
        <v>161.80000000000001</v>
      </c>
      <c r="AE88" s="124">
        <v>9.1</v>
      </c>
    </row>
    <row r="89" spans="1:74" x14ac:dyDescent="0.3">
      <c r="A89" s="122" t="s">
        <v>903</v>
      </c>
      <c r="B89" s="123">
        <v>35369</v>
      </c>
      <c r="C89" s="124">
        <v>12055</v>
      </c>
      <c r="D89" s="124">
        <v>2567.6999999999998</v>
      </c>
      <c r="E89" s="124">
        <v>177.4</v>
      </c>
      <c r="F89" s="124">
        <v>206.6</v>
      </c>
      <c r="G89" s="124">
        <v>940.8</v>
      </c>
      <c r="H89" s="124">
        <v>2042.2000000000003</v>
      </c>
      <c r="I89" s="124">
        <v>2094.1</v>
      </c>
      <c r="J89" s="124">
        <v>229.70000000000002</v>
      </c>
      <c r="K89" s="124">
        <v>2735.4</v>
      </c>
      <c r="L89" s="124">
        <v>10.6</v>
      </c>
      <c r="M89" s="124">
        <v>522.9</v>
      </c>
      <c r="N89" s="124">
        <v>114.2</v>
      </c>
      <c r="O89" s="124">
        <v>307.27</v>
      </c>
      <c r="P89" s="124">
        <v>2421.6</v>
      </c>
      <c r="Q89" s="124">
        <v>352.7</v>
      </c>
      <c r="R89" s="124">
        <v>495.4</v>
      </c>
      <c r="S89" s="124">
        <v>3268.9</v>
      </c>
      <c r="T89" s="124">
        <v>7560.7000000000007</v>
      </c>
      <c r="U89" s="124">
        <v>132.01</v>
      </c>
      <c r="V89" s="124">
        <v>3130.69</v>
      </c>
      <c r="W89" s="124">
        <v>495.4</v>
      </c>
      <c r="X89" s="124">
        <v>1997</v>
      </c>
      <c r="Y89" s="124">
        <v>1996</v>
      </c>
      <c r="Z89" s="124">
        <v>10</v>
      </c>
      <c r="AA89" s="124">
        <v>374.5</v>
      </c>
      <c r="AB89" s="124">
        <v>2735.4</v>
      </c>
      <c r="AC89" s="124">
        <v>1561.9</v>
      </c>
      <c r="AD89" s="124">
        <v>433.4</v>
      </c>
      <c r="AE89" s="124">
        <v>46.9</v>
      </c>
    </row>
    <row r="90" spans="1:74" x14ac:dyDescent="0.3">
      <c r="A90" s="122" t="s">
        <v>903</v>
      </c>
      <c r="B90" s="123">
        <v>35399</v>
      </c>
      <c r="C90" s="124">
        <v>14743.2</v>
      </c>
      <c r="D90" s="124">
        <v>1811</v>
      </c>
      <c r="E90" s="124">
        <v>516.20000000000005</v>
      </c>
      <c r="F90" s="124">
        <v>113.9</v>
      </c>
      <c r="G90" s="124">
        <v>3359</v>
      </c>
      <c r="H90" s="124">
        <v>5846.7999999999993</v>
      </c>
      <c r="I90" s="124">
        <v>1721</v>
      </c>
      <c r="J90" s="124">
        <v>277.89999999999998</v>
      </c>
      <c r="K90" s="124">
        <v>346</v>
      </c>
      <c r="L90" s="124">
        <v>128.30000000000001</v>
      </c>
      <c r="M90" s="124">
        <v>540.6</v>
      </c>
      <c r="N90" s="124">
        <v>21.33</v>
      </c>
      <c r="O90" s="124">
        <v>297.36</v>
      </c>
      <c r="P90" s="124">
        <v>1199.0999999999999</v>
      </c>
      <c r="Q90" s="124">
        <v>725.69999999999993</v>
      </c>
      <c r="R90" s="124">
        <v>73.400000000000006</v>
      </c>
      <c r="S90" s="124">
        <v>1014.9000000000001</v>
      </c>
      <c r="T90" s="124">
        <v>2185.9000000000015</v>
      </c>
      <c r="U90" s="124">
        <v>157.1</v>
      </c>
      <c r="V90" s="124">
        <v>3761.32</v>
      </c>
      <c r="W90" s="124">
        <v>73.400000000000006</v>
      </c>
      <c r="X90" s="124">
        <v>1997</v>
      </c>
      <c r="Y90" s="124">
        <v>1996</v>
      </c>
      <c r="Z90" s="124">
        <v>11</v>
      </c>
      <c r="AA90" s="124">
        <v>30.3</v>
      </c>
      <c r="AB90" s="124">
        <v>346</v>
      </c>
      <c r="AC90" s="124">
        <v>2228</v>
      </c>
      <c r="AD90" s="124">
        <v>3032.7999999999997</v>
      </c>
      <c r="AE90" s="124">
        <v>586</v>
      </c>
    </row>
    <row r="91" spans="1:74" x14ac:dyDescent="0.3">
      <c r="A91" s="122" t="s">
        <v>903</v>
      </c>
      <c r="B91" s="123">
        <v>35430</v>
      </c>
      <c r="C91" s="124">
        <v>52066.5</v>
      </c>
      <c r="D91" s="124">
        <v>1589.6000000000001</v>
      </c>
      <c r="E91" s="124">
        <v>458.6</v>
      </c>
      <c r="F91" s="124">
        <v>95.2</v>
      </c>
      <c r="G91" s="124">
        <v>3035.8</v>
      </c>
      <c r="H91" s="124">
        <v>24128.199999999997</v>
      </c>
      <c r="I91" s="124">
        <v>12864.199999999999</v>
      </c>
      <c r="J91" s="124">
        <v>193</v>
      </c>
      <c r="K91" s="124">
        <v>339.8</v>
      </c>
      <c r="L91" s="124">
        <v>43.4</v>
      </c>
      <c r="M91" s="124">
        <v>487.8</v>
      </c>
      <c r="N91" s="124">
        <v>0</v>
      </c>
      <c r="O91" s="124">
        <v>307.27</v>
      </c>
      <c r="P91" s="124">
        <v>739.2</v>
      </c>
      <c r="Q91" s="124">
        <v>945.7</v>
      </c>
      <c r="R91" s="124">
        <v>0</v>
      </c>
      <c r="S91" s="124">
        <v>871</v>
      </c>
      <c r="T91" s="124">
        <v>10572.700000000008</v>
      </c>
      <c r="U91" s="124">
        <v>2638.73</v>
      </c>
      <c r="V91" s="124">
        <v>3462.51</v>
      </c>
      <c r="W91" s="124">
        <v>0</v>
      </c>
      <c r="X91" s="124">
        <v>1997</v>
      </c>
      <c r="Y91" s="124">
        <v>1996</v>
      </c>
      <c r="Z91" s="124">
        <v>12</v>
      </c>
      <c r="AA91" s="124">
        <v>0</v>
      </c>
      <c r="AB91" s="124">
        <v>339.8</v>
      </c>
      <c r="AC91" s="124">
        <v>5807</v>
      </c>
      <c r="AD91" s="124">
        <v>16199</v>
      </c>
      <c r="AE91" s="124">
        <v>2122.1999999999998</v>
      </c>
    </row>
    <row r="92" spans="1:74" x14ac:dyDescent="0.3">
      <c r="A92" s="122" t="s">
        <v>903</v>
      </c>
      <c r="B92" s="123">
        <v>35461</v>
      </c>
      <c r="C92" s="124">
        <v>56498</v>
      </c>
      <c r="D92" s="124">
        <v>1503.5</v>
      </c>
      <c r="E92" s="124">
        <v>432.3</v>
      </c>
      <c r="F92" s="124">
        <v>89.7</v>
      </c>
      <c r="G92" s="124">
        <v>2858.7</v>
      </c>
      <c r="H92" s="124">
        <v>36105.199999999997</v>
      </c>
      <c r="I92" s="124">
        <v>21040.1</v>
      </c>
      <c r="J92" s="124">
        <v>403.2</v>
      </c>
      <c r="K92" s="124">
        <v>341</v>
      </c>
      <c r="L92" s="124">
        <v>57.7</v>
      </c>
      <c r="M92" s="124">
        <v>537.4</v>
      </c>
      <c r="N92" s="124">
        <v>0</v>
      </c>
      <c r="O92" s="124">
        <v>307.27</v>
      </c>
      <c r="P92" s="124">
        <v>475.1</v>
      </c>
      <c r="Q92" s="124">
        <v>1117.9000000000001</v>
      </c>
      <c r="R92" s="124">
        <v>0</v>
      </c>
      <c r="S92" s="124">
        <v>936.1</v>
      </c>
      <c r="T92" s="124">
        <v>-4998.7000000000007</v>
      </c>
      <c r="U92" s="124">
        <v>2943.31</v>
      </c>
      <c r="V92" s="124">
        <v>10711.76</v>
      </c>
      <c r="W92" s="124">
        <v>0</v>
      </c>
      <c r="X92" s="124">
        <v>1997</v>
      </c>
      <c r="Y92" s="124">
        <v>1997</v>
      </c>
      <c r="Z92" s="124">
        <v>1</v>
      </c>
      <c r="AA92" s="124">
        <v>0</v>
      </c>
      <c r="AB92" s="124">
        <v>341</v>
      </c>
      <c r="AC92" s="124">
        <v>8741.2999999999993</v>
      </c>
      <c r="AD92" s="124">
        <v>24749.200000000001</v>
      </c>
      <c r="AE92" s="124">
        <v>2614.6999999999998</v>
      </c>
    </row>
    <row r="93" spans="1:74" x14ac:dyDescent="0.3">
      <c r="A93" s="122" t="s">
        <v>903</v>
      </c>
      <c r="B93" s="123">
        <v>35489</v>
      </c>
      <c r="C93" s="124">
        <v>1432.8000000000002</v>
      </c>
      <c r="D93" s="124">
        <v>2942.5</v>
      </c>
      <c r="E93" s="124">
        <v>663</v>
      </c>
      <c r="F93" s="124">
        <v>188.8</v>
      </c>
      <c r="G93" s="124">
        <v>5301.4</v>
      </c>
      <c r="H93" s="124">
        <v>5711.6</v>
      </c>
      <c r="I93" s="124">
        <v>89.3</v>
      </c>
      <c r="J93" s="124">
        <v>102.9</v>
      </c>
      <c r="K93" s="124">
        <v>1029.4000000000001</v>
      </c>
      <c r="L93" s="124">
        <v>43.9</v>
      </c>
      <c r="M93" s="124">
        <v>0</v>
      </c>
      <c r="N93" s="124">
        <v>68.55</v>
      </c>
      <c r="O93" s="124">
        <v>277.52999999999997</v>
      </c>
      <c r="P93" s="124">
        <v>839.3</v>
      </c>
      <c r="Q93" s="124">
        <v>2291.9</v>
      </c>
      <c r="R93" s="124">
        <v>480.70000000000005</v>
      </c>
      <c r="S93" s="124">
        <v>1073.3000000000002</v>
      </c>
      <c r="T93" s="124">
        <v>-12012.800000000003</v>
      </c>
      <c r="U93" s="124">
        <v>212.06</v>
      </c>
      <c r="V93" s="124">
        <v>7801.43</v>
      </c>
      <c r="W93" s="124">
        <v>480.70000000000005</v>
      </c>
      <c r="X93" s="124">
        <v>1997</v>
      </c>
      <c r="Y93" s="124">
        <v>1997</v>
      </c>
      <c r="Z93" s="124">
        <v>2</v>
      </c>
      <c r="AA93" s="124">
        <v>480.70000000000005</v>
      </c>
      <c r="AB93" s="124">
        <v>1029.4000000000001</v>
      </c>
      <c r="AC93" s="124">
        <v>2142.5</v>
      </c>
      <c r="AD93" s="124">
        <v>3298.7999999999997</v>
      </c>
      <c r="AE93" s="124">
        <v>270.3</v>
      </c>
    </row>
    <row r="94" spans="1:74" x14ac:dyDescent="0.3">
      <c r="A94" s="122" t="s">
        <v>903</v>
      </c>
      <c r="B94" s="123">
        <v>35520</v>
      </c>
      <c r="C94" s="124">
        <v>6862.9</v>
      </c>
      <c r="D94" s="124">
        <v>3685</v>
      </c>
      <c r="E94" s="124">
        <v>558.6</v>
      </c>
      <c r="F94" s="124">
        <v>372.1</v>
      </c>
      <c r="G94" s="124">
        <v>5135.2</v>
      </c>
      <c r="H94" s="124">
        <v>1936</v>
      </c>
      <c r="I94" s="124">
        <v>658.80000000000007</v>
      </c>
      <c r="J94" s="124">
        <v>54.7</v>
      </c>
      <c r="K94" s="124">
        <v>2706.6</v>
      </c>
      <c r="L94" s="124">
        <v>91.2</v>
      </c>
      <c r="M94" s="124">
        <v>0</v>
      </c>
      <c r="N94" s="124">
        <v>89.25</v>
      </c>
      <c r="O94" s="124">
        <v>307.27</v>
      </c>
      <c r="P94" s="124">
        <v>1614.9999999999998</v>
      </c>
      <c r="Q94" s="124">
        <v>2442.1000000000004</v>
      </c>
      <c r="R94" s="124">
        <v>331.2</v>
      </c>
      <c r="S94" s="124">
        <v>2797.7999999999997</v>
      </c>
      <c r="T94" s="124">
        <v>-2408.6000000000022</v>
      </c>
      <c r="U94" s="124">
        <v>43.16</v>
      </c>
      <c r="V94" s="124">
        <v>6802.23</v>
      </c>
      <c r="W94" s="124">
        <v>331.2</v>
      </c>
      <c r="X94" s="124">
        <v>1997</v>
      </c>
      <c r="Y94" s="124">
        <v>1997</v>
      </c>
      <c r="Z94" s="124">
        <v>3</v>
      </c>
      <c r="AA94" s="124">
        <v>331</v>
      </c>
      <c r="AB94" s="124">
        <v>2706.6</v>
      </c>
      <c r="AC94" s="124">
        <v>1550.5</v>
      </c>
      <c r="AD94" s="124">
        <v>349.9</v>
      </c>
      <c r="AE94" s="124">
        <v>35.6</v>
      </c>
    </row>
    <row r="95" spans="1:74" x14ac:dyDescent="0.3">
      <c r="A95" s="122" t="s">
        <v>903</v>
      </c>
      <c r="B95" s="123">
        <v>35550</v>
      </c>
      <c r="C95" s="124">
        <v>3970.9</v>
      </c>
      <c r="D95" s="124">
        <v>4148.3999999999996</v>
      </c>
      <c r="E95" s="124">
        <v>465.7</v>
      </c>
      <c r="F95" s="124">
        <v>360.9</v>
      </c>
      <c r="G95" s="124">
        <v>2452.9</v>
      </c>
      <c r="H95" s="124">
        <v>1714.7999999999997</v>
      </c>
      <c r="I95" s="124">
        <v>281.7</v>
      </c>
      <c r="J95" s="124">
        <v>163.9</v>
      </c>
      <c r="K95" s="124">
        <v>5332.4</v>
      </c>
      <c r="L95" s="124">
        <v>198.8</v>
      </c>
      <c r="M95" s="124">
        <v>0</v>
      </c>
      <c r="N95" s="124">
        <v>190.59</v>
      </c>
      <c r="O95" s="124">
        <v>297.36</v>
      </c>
      <c r="P95" s="124">
        <v>2377</v>
      </c>
      <c r="Q95" s="124">
        <v>2132.2999999999997</v>
      </c>
      <c r="R95" s="124">
        <v>707.90000000000009</v>
      </c>
      <c r="S95" s="124">
        <v>5531.2</v>
      </c>
      <c r="T95" s="124">
        <v>621.80000000000291</v>
      </c>
      <c r="U95" s="124">
        <v>44.9</v>
      </c>
      <c r="V95" s="124">
        <v>5097.3</v>
      </c>
      <c r="W95" s="124">
        <v>707.90000000000009</v>
      </c>
      <c r="X95" s="124">
        <v>1997</v>
      </c>
      <c r="Y95" s="124">
        <v>1997</v>
      </c>
      <c r="Z95" s="124">
        <v>4</v>
      </c>
      <c r="AA95" s="124">
        <v>707.90000000000009</v>
      </c>
      <c r="AB95" s="124">
        <v>5332.4</v>
      </c>
      <c r="AC95" s="124">
        <v>1610.1999999999998</v>
      </c>
      <c r="AD95" s="124">
        <v>68</v>
      </c>
      <c r="AE95" s="124">
        <v>36.6</v>
      </c>
    </row>
    <row r="96" spans="1:74" x14ac:dyDescent="0.3">
      <c r="A96" s="122" t="s">
        <v>903</v>
      </c>
      <c r="B96" s="123">
        <v>35581</v>
      </c>
      <c r="C96" s="124">
        <v>2070.6999999999998</v>
      </c>
      <c r="D96" s="124">
        <v>6223.7999999999993</v>
      </c>
      <c r="E96" s="124">
        <v>339.4</v>
      </c>
      <c r="F96" s="124">
        <v>76.2</v>
      </c>
      <c r="G96" s="124">
        <v>1661.2</v>
      </c>
      <c r="H96" s="124">
        <v>2040.9</v>
      </c>
      <c r="I96" s="124">
        <v>149.5</v>
      </c>
      <c r="J96" s="124">
        <v>488.7</v>
      </c>
      <c r="K96" s="124">
        <v>7105.4000000000005</v>
      </c>
      <c r="L96" s="124">
        <v>56.1</v>
      </c>
      <c r="M96" s="124">
        <v>0</v>
      </c>
      <c r="N96" s="124">
        <v>308.04000000000002</v>
      </c>
      <c r="O96" s="124">
        <v>307.27</v>
      </c>
      <c r="P96" s="124">
        <v>4285.4000000000005</v>
      </c>
      <c r="Q96" s="124">
        <v>2014.5</v>
      </c>
      <c r="R96" s="124">
        <v>1773.1999999999998</v>
      </c>
      <c r="S96" s="124">
        <v>7161.5000000000009</v>
      </c>
      <c r="T96" s="124">
        <v>25.399999999995998</v>
      </c>
      <c r="U96" s="124">
        <v>56.59</v>
      </c>
      <c r="V96" s="124">
        <v>3809.09</v>
      </c>
      <c r="W96" s="124">
        <v>1773.1999999999998</v>
      </c>
      <c r="X96" s="124">
        <v>1997</v>
      </c>
      <c r="Y96" s="124">
        <v>1997</v>
      </c>
      <c r="Z96" s="124">
        <v>5</v>
      </c>
      <c r="AA96" s="124">
        <v>1773.1999999999998</v>
      </c>
      <c r="AB96" s="124">
        <v>7105.4000000000005</v>
      </c>
      <c r="AC96" s="124">
        <v>1978.8</v>
      </c>
      <c r="AD96" s="124">
        <v>52.9</v>
      </c>
      <c r="AE96" s="124">
        <v>9.1999999999999993</v>
      </c>
    </row>
    <row r="97" spans="1:31" x14ac:dyDescent="0.3">
      <c r="A97" s="122" t="s">
        <v>903</v>
      </c>
      <c r="B97" s="123">
        <v>35611</v>
      </c>
      <c r="C97" s="124">
        <v>3442</v>
      </c>
      <c r="D97" s="124">
        <v>6955.2999999999993</v>
      </c>
      <c r="E97" s="124">
        <v>396.1</v>
      </c>
      <c r="F97" s="124">
        <v>364.8</v>
      </c>
      <c r="G97" s="124">
        <v>2122.8000000000002</v>
      </c>
      <c r="H97" s="124">
        <v>2153.2000000000003</v>
      </c>
      <c r="I97" s="124">
        <v>408.8</v>
      </c>
      <c r="J97" s="124">
        <v>772.6</v>
      </c>
      <c r="K97" s="124">
        <v>6731.7000000000007</v>
      </c>
      <c r="L97" s="124">
        <v>0.3</v>
      </c>
      <c r="M97" s="124">
        <v>472.2</v>
      </c>
      <c r="N97" s="124">
        <v>356.33</v>
      </c>
      <c r="O97" s="124">
        <v>297.36</v>
      </c>
      <c r="P97" s="124">
        <v>5695.8</v>
      </c>
      <c r="Q97" s="124">
        <v>1624.2</v>
      </c>
      <c r="R97" s="124">
        <v>2097.1999999999998</v>
      </c>
      <c r="S97" s="124">
        <v>7204.2000000000007</v>
      </c>
      <c r="T97" s="124">
        <v>-429.90000000000509</v>
      </c>
      <c r="U97" s="124">
        <v>156.93</v>
      </c>
      <c r="V97" s="124">
        <v>2773.24</v>
      </c>
      <c r="W97" s="124">
        <v>2097.1999999999998</v>
      </c>
      <c r="X97" s="124">
        <v>1997</v>
      </c>
      <c r="Y97" s="124">
        <v>1997</v>
      </c>
      <c r="Z97" s="124">
        <v>6</v>
      </c>
      <c r="AA97" s="124">
        <v>1966.6</v>
      </c>
      <c r="AB97" s="124">
        <v>6731.7000000000007</v>
      </c>
      <c r="AC97" s="124">
        <v>2018.6000000000001</v>
      </c>
      <c r="AD97" s="124">
        <v>120.6</v>
      </c>
      <c r="AE97" s="124">
        <v>14</v>
      </c>
    </row>
    <row r="98" spans="1:31" x14ac:dyDescent="0.3">
      <c r="A98" s="122" t="s">
        <v>903</v>
      </c>
      <c r="B98" s="123">
        <v>35642</v>
      </c>
      <c r="C98" s="124">
        <v>13.5</v>
      </c>
      <c r="D98" s="124">
        <v>6912.3</v>
      </c>
      <c r="E98" s="124">
        <v>62.8</v>
      </c>
      <c r="F98" s="124">
        <v>416.8</v>
      </c>
      <c r="G98" s="124">
        <v>599.5</v>
      </c>
      <c r="H98" s="124">
        <v>2105.5</v>
      </c>
      <c r="I98" s="124">
        <v>0.4</v>
      </c>
      <c r="J98" s="124">
        <v>741.5</v>
      </c>
      <c r="K98" s="124">
        <v>7060.4</v>
      </c>
      <c r="L98" s="124">
        <v>73.900000000000006</v>
      </c>
      <c r="M98" s="124">
        <v>376.7</v>
      </c>
      <c r="N98" s="124">
        <v>404.73</v>
      </c>
      <c r="O98" s="124">
        <v>307.27</v>
      </c>
      <c r="P98" s="124">
        <v>6420.5999999999995</v>
      </c>
      <c r="Q98" s="124">
        <v>908.7</v>
      </c>
      <c r="R98" s="124">
        <v>2344.9</v>
      </c>
      <c r="S98" s="124">
        <v>7510.9999999999991</v>
      </c>
      <c r="T98" s="124">
        <v>-969.79999999999563</v>
      </c>
      <c r="U98" s="124">
        <v>178.78</v>
      </c>
      <c r="V98" s="124">
        <v>2190.7800000000002</v>
      </c>
      <c r="W98" s="124">
        <v>2344.9</v>
      </c>
      <c r="X98" s="124">
        <v>1997</v>
      </c>
      <c r="Y98" s="124">
        <v>1997</v>
      </c>
      <c r="Z98" s="124">
        <v>7</v>
      </c>
      <c r="AA98" s="124">
        <v>2224.8000000000002</v>
      </c>
      <c r="AB98" s="124">
        <v>7060.4</v>
      </c>
      <c r="AC98" s="124">
        <v>2034.6000000000001</v>
      </c>
      <c r="AD98" s="124">
        <v>67.5</v>
      </c>
      <c r="AE98" s="124">
        <v>3.4</v>
      </c>
    </row>
    <row r="99" spans="1:31" x14ac:dyDescent="0.3">
      <c r="A99" s="122" t="s">
        <v>903</v>
      </c>
      <c r="B99" s="123">
        <v>35673</v>
      </c>
      <c r="C99" s="124">
        <v>3237.2</v>
      </c>
      <c r="D99" s="124">
        <v>5250.7000000000007</v>
      </c>
      <c r="E99" s="124">
        <v>201.9</v>
      </c>
      <c r="F99" s="124">
        <v>278.60000000000002</v>
      </c>
      <c r="G99" s="124">
        <v>751.8</v>
      </c>
      <c r="H99" s="124">
        <v>1952.9</v>
      </c>
      <c r="I99" s="124">
        <v>345.4</v>
      </c>
      <c r="J99" s="124">
        <v>609.89999999999986</v>
      </c>
      <c r="K99" s="124">
        <v>4343.7</v>
      </c>
      <c r="L99" s="124">
        <v>161.9</v>
      </c>
      <c r="M99" s="124">
        <v>0</v>
      </c>
      <c r="N99" s="124">
        <v>294.88</v>
      </c>
      <c r="O99" s="124">
        <v>307.27</v>
      </c>
      <c r="P99" s="124">
        <v>5019.7000000000007</v>
      </c>
      <c r="Q99" s="124">
        <v>509.49999999999994</v>
      </c>
      <c r="R99" s="124">
        <v>1759.3999999999999</v>
      </c>
      <c r="S99" s="124">
        <v>4505.5999999999995</v>
      </c>
      <c r="T99" s="124">
        <v>111.29999999999745</v>
      </c>
      <c r="U99" s="124">
        <v>124.35</v>
      </c>
      <c r="V99" s="124">
        <v>3128.9</v>
      </c>
      <c r="W99" s="124">
        <v>1759.3999999999999</v>
      </c>
      <c r="X99" s="124">
        <v>1997</v>
      </c>
      <c r="Y99" s="124">
        <v>1997</v>
      </c>
      <c r="Z99" s="124">
        <v>8</v>
      </c>
      <c r="AA99" s="124">
        <v>1759.3</v>
      </c>
      <c r="AB99" s="124">
        <v>4343.7</v>
      </c>
      <c r="AC99" s="124">
        <v>1885.5</v>
      </c>
      <c r="AD99" s="124">
        <v>50.699999999999996</v>
      </c>
      <c r="AE99" s="124">
        <v>16.7</v>
      </c>
    </row>
    <row r="100" spans="1:31" x14ac:dyDescent="0.3">
      <c r="A100" s="122" t="s">
        <v>903</v>
      </c>
      <c r="B100" s="123">
        <v>35703</v>
      </c>
      <c r="C100" s="124">
        <v>2015.4</v>
      </c>
      <c r="D100" s="124">
        <v>3707.2</v>
      </c>
      <c r="E100" s="124">
        <v>273.60000000000002</v>
      </c>
      <c r="F100" s="124">
        <v>218.6</v>
      </c>
      <c r="G100" s="124">
        <v>1309.7</v>
      </c>
      <c r="H100" s="124">
        <v>1537.4000000000003</v>
      </c>
      <c r="I100" s="124">
        <v>122.5</v>
      </c>
      <c r="J100" s="124">
        <v>176.9</v>
      </c>
      <c r="K100" s="124">
        <v>2458.9</v>
      </c>
      <c r="L100" s="124">
        <v>93.5</v>
      </c>
      <c r="M100" s="124">
        <v>531.1</v>
      </c>
      <c r="N100" s="124">
        <v>247.96</v>
      </c>
      <c r="O100" s="124">
        <v>297.36</v>
      </c>
      <c r="P100" s="124">
        <v>3451.6000000000004</v>
      </c>
      <c r="Q100" s="124">
        <v>474.2</v>
      </c>
      <c r="R100" s="124">
        <v>1620</v>
      </c>
      <c r="S100" s="124">
        <v>3083.5</v>
      </c>
      <c r="T100" s="124">
        <v>-626.99999999999818</v>
      </c>
      <c r="U100" s="124">
        <v>96.46</v>
      </c>
      <c r="V100" s="124">
        <v>3030.53</v>
      </c>
      <c r="W100" s="124">
        <v>1620</v>
      </c>
      <c r="X100" s="124">
        <v>1997</v>
      </c>
      <c r="Y100" s="124">
        <v>1997</v>
      </c>
      <c r="Z100" s="124">
        <v>9</v>
      </c>
      <c r="AA100" s="124">
        <v>1173.2</v>
      </c>
      <c r="AB100" s="124">
        <v>2458.9</v>
      </c>
      <c r="AC100" s="124">
        <v>1330.1000000000001</v>
      </c>
      <c r="AD100" s="124">
        <v>189.10000000000002</v>
      </c>
      <c r="AE100" s="124">
        <v>18.2</v>
      </c>
    </row>
    <row r="101" spans="1:31" x14ac:dyDescent="0.3">
      <c r="A101" s="122" t="s">
        <v>903</v>
      </c>
      <c r="B101" s="123">
        <v>35734</v>
      </c>
      <c r="C101" s="124">
        <v>11285</v>
      </c>
      <c r="D101" s="124">
        <v>2620.3000000000002</v>
      </c>
      <c r="E101" s="124">
        <v>575.79999999999995</v>
      </c>
      <c r="F101" s="124">
        <v>190.1</v>
      </c>
      <c r="G101" s="124">
        <v>3414</v>
      </c>
      <c r="H101" s="124">
        <v>2545</v>
      </c>
      <c r="I101" s="124">
        <v>1469.1</v>
      </c>
      <c r="J101" s="124">
        <v>172.5</v>
      </c>
      <c r="K101" s="124">
        <v>1591.3</v>
      </c>
      <c r="L101" s="124">
        <v>10.8</v>
      </c>
      <c r="M101" s="124">
        <v>492.1</v>
      </c>
      <c r="N101" s="124">
        <v>132.57</v>
      </c>
      <c r="O101" s="124">
        <v>307.27</v>
      </c>
      <c r="P101" s="124">
        <v>2046.2</v>
      </c>
      <c r="Q101" s="124">
        <v>764.3</v>
      </c>
      <c r="R101" s="124">
        <v>573.29999999999995</v>
      </c>
      <c r="S101" s="124">
        <v>2094.2000000000003</v>
      </c>
      <c r="T101" s="124">
        <v>2965.7000000000007</v>
      </c>
      <c r="U101" s="124">
        <v>114.37</v>
      </c>
      <c r="V101" s="124">
        <v>3386.9</v>
      </c>
      <c r="W101" s="124">
        <v>573.29999999999995</v>
      </c>
      <c r="X101" s="124">
        <v>1998</v>
      </c>
      <c r="Y101" s="124">
        <v>1997</v>
      </c>
      <c r="Z101" s="124">
        <v>10</v>
      </c>
      <c r="AA101" s="124">
        <v>428.7</v>
      </c>
      <c r="AB101" s="124">
        <v>1591.3</v>
      </c>
      <c r="AC101" s="124">
        <v>1393.9</v>
      </c>
      <c r="AD101" s="124">
        <v>938.2</v>
      </c>
      <c r="AE101" s="124">
        <v>212.9</v>
      </c>
    </row>
    <row r="102" spans="1:31" x14ac:dyDescent="0.3">
      <c r="A102" s="122" t="s">
        <v>903</v>
      </c>
      <c r="B102" s="123">
        <v>35764</v>
      </c>
      <c r="C102" s="124">
        <v>31153.599999999999</v>
      </c>
      <c r="D102" s="124">
        <v>1492.5</v>
      </c>
      <c r="E102" s="124">
        <v>369.8</v>
      </c>
      <c r="F102" s="124">
        <v>90.9</v>
      </c>
      <c r="G102" s="124">
        <v>2333.9</v>
      </c>
      <c r="H102" s="124">
        <v>9603.6</v>
      </c>
      <c r="I102" s="124">
        <v>4679.2</v>
      </c>
      <c r="J102" s="124">
        <v>275</v>
      </c>
      <c r="K102" s="124">
        <v>1355.7</v>
      </c>
      <c r="L102" s="124">
        <v>132</v>
      </c>
      <c r="M102" s="124">
        <v>481.6</v>
      </c>
      <c r="N102" s="124">
        <v>0</v>
      </c>
      <c r="O102" s="124">
        <v>297.36</v>
      </c>
      <c r="P102" s="124">
        <v>996.1</v>
      </c>
      <c r="Q102" s="124">
        <v>587.4</v>
      </c>
      <c r="R102" s="124">
        <v>0</v>
      </c>
      <c r="S102" s="124">
        <v>1969.3000000000002</v>
      </c>
      <c r="T102" s="124">
        <v>14277.800000000007</v>
      </c>
      <c r="U102" s="124">
        <v>156.69</v>
      </c>
      <c r="V102" s="124">
        <v>3668.97</v>
      </c>
      <c r="W102" s="124">
        <v>0</v>
      </c>
      <c r="X102" s="124">
        <v>1998</v>
      </c>
      <c r="Y102" s="124">
        <v>1997</v>
      </c>
      <c r="Z102" s="124">
        <v>11</v>
      </c>
      <c r="AA102" s="124">
        <v>0</v>
      </c>
      <c r="AB102" s="124">
        <v>1355.7</v>
      </c>
      <c r="AC102" s="124">
        <v>3071.1</v>
      </c>
      <c r="AD102" s="124">
        <v>5384.9000000000005</v>
      </c>
      <c r="AE102" s="124">
        <v>1147.5999999999999</v>
      </c>
    </row>
    <row r="103" spans="1:31" x14ac:dyDescent="0.3">
      <c r="A103" s="122" t="s">
        <v>903</v>
      </c>
      <c r="B103" s="123">
        <v>35795</v>
      </c>
      <c r="C103" s="124">
        <v>11925.099999999999</v>
      </c>
      <c r="D103" s="124">
        <v>1817.6999999999998</v>
      </c>
      <c r="E103" s="124">
        <v>509.2</v>
      </c>
      <c r="F103" s="124">
        <v>102.6</v>
      </c>
      <c r="G103" s="124">
        <v>3321.3</v>
      </c>
      <c r="H103" s="124">
        <v>14225.7</v>
      </c>
      <c r="I103" s="124">
        <v>1663.8999999999999</v>
      </c>
      <c r="J103" s="124">
        <v>235.39999999999998</v>
      </c>
      <c r="K103" s="124">
        <v>394.40000000000003</v>
      </c>
      <c r="L103" s="124">
        <v>44.6</v>
      </c>
      <c r="M103" s="124">
        <v>528.79999999999995</v>
      </c>
      <c r="N103" s="124">
        <v>3.2</v>
      </c>
      <c r="O103" s="124">
        <v>307.27</v>
      </c>
      <c r="P103" s="124">
        <v>790.4</v>
      </c>
      <c r="Q103" s="124">
        <v>1130</v>
      </c>
      <c r="R103" s="124">
        <v>10.9</v>
      </c>
      <c r="S103" s="124">
        <v>967.80000000000007</v>
      </c>
      <c r="T103" s="124">
        <v>-8971.7999999999993</v>
      </c>
      <c r="U103" s="124">
        <v>86.64</v>
      </c>
      <c r="V103" s="124">
        <v>5638.19</v>
      </c>
      <c r="W103" s="124">
        <v>10.9</v>
      </c>
      <c r="X103" s="124">
        <v>1998</v>
      </c>
      <c r="Y103" s="124">
        <v>1997</v>
      </c>
      <c r="Z103" s="124">
        <v>12</v>
      </c>
      <c r="AA103" s="124">
        <v>4.9000000000000004</v>
      </c>
      <c r="AB103" s="124">
        <v>394.40000000000003</v>
      </c>
      <c r="AC103" s="124">
        <v>4155.6000000000004</v>
      </c>
      <c r="AD103" s="124">
        <v>8985.5</v>
      </c>
      <c r="AE103" s="124">
        <v>1084.5999999999999</v>
      </c>
    </row>
    <row r="104" spans="1:31" x14ac:dyDescent="0.3">
      <c r="A104" s="122" t="s">
        <v>903</v>
      </c>
      <c r="B104" s="123">
        <v>35826</v>
      </c>
      <c r="C104" s="124">
        <v>55596.800000000003</v>
      </c>
      <c r="D104" s="124">
        <v>1123.3</v>
      </c>
      <c r="E104" s="124">
        <v>316.8</v>
      </c>
      <c r="F104" s="124">
        <v>62.6</v>
      </c>
      <c r="G104" s="124">
        <v>2047.3</v>
      </c>
      <c r="H104" s="124">
        <v>32472.7</v>
      </c>
      <c r="I104" s="124">
        <v>12236</v>
      </c>
      <c r="J104" s="124">
        <v>429.5</v>
      </c>
      <c r="K104" s="124">
        <v>371.5</v>
      </c>
      <c r="L104" s="124">
        <v>59.4</v>
      </c>
      <c r="M104" s="124">
        <v>501.5</v>
      </c>
      <c r="N104" s="124">
        <v>0</v>
      </c>
      <c r="O104" s="124">
        <v>307.27</v>
      </c>
      <c r="P104" s="124">
        <v>368.1</v>
      </c>
      <c r="Q104" s="124">
        <v>817.80000000000007</v>
      </c>
      <c r="R104" s="124">
        <v>0</v>
      </c>
      <c r="S104" s="124">
        <v>932.4</v>
      </c>
      <c r="T104" s="124">
        <v>7841</v>
      </c>
      <c r="U104" s="124">
        <v>204.3</v>
      </c>
      <c r="V104" s="124">
        <v>6117.29</v>
      </c>
      <c r="W104" s="124">
        <v>0</v>
      </c>
      <c r="X104" s="124">
        <v>1998</v>
      </c>
      <c r="Y104" s="124">
        <v>1998</v>
      </c>
      <c r="Z104" s="124">
        <v>1</v>
      </c>
      <c r="AA104" s="124">
        <v>0</v>
      </c>
      <c r="AB104" s="124">
        <v>371.5</v>
      </c>
      <c r="AC104" s="124">
        <v>7903.6</v>
      </c>
      <c r="AD104" s="124">
        <v>21676.2</v>
      </c>
      <c r="AE104" s="124">
        <v>2892.9</v>
      </c>
    </row>
    <row r="105" spans="1:31" x14ac:dyDescent="0.3">
      <c r="A105" s="122" t="s">
        <v>903</v>
      </c>
      <c r="B105" s="123">
        <v>35854</v>
      </c>
      <c r="C105" s="124">
        <v>68917.7</v>
      </c>
      <c r="D105" s="124">
        <v>1535.7</v>
      </c>
      <c r="E105" s="124">
        <v>429.9</v>
      </c>
      <c r="F105" s="124">
        <v>91.2</v>
      </c>
      <c r="G105" s="124">
        <v>2818.2</v>
      </c>
      <c r="H105" s="124">
        <v>46605.3</v>
      </c>
      <c r="I105" s="124">
        <v>18982.199999999997</v>
      </c>
      <c r="J105" s="124">
        <v>111.2</v>
      </c>
      <c r="K105" s="124">
        <v>137.4</v>
      </c>
      <c r="L105" s="124">
        <v>45.2</v>
      </c>
      <c r="M105" s="124">
        <v>0</v>
      </c>
      <c r="N105" s="124">
        <v>0</v>
      </c>
      <c r="O105" s="124">
        <v>277.52999999999997</v>
      </c>
      <c r="P105" s="124">
        <v>335.9</v>
      </c>
      <c r="Q105" s="124">
        <v>1290.9999999999998</v>
      </c>
      <c r="R105" s="124">
        <v>0</v>
      </c>
      <c r="S105" s="124">
        <v>182.60000000000002</v>
      </c>
      <c r="T105" s="124">
        <v>-1473.200000000008</v>
      </c>
      <c r="U105" s="124">
        <v>306.32</v>
      </c>
      <c r="V105" s="124">
        <v>8919.9</v>
      </c>
      <c r="W105" s="124">
        <v>0</v>
      </c>
      <c r="X105" s="124">
        <v>1998</v>
      </c>
      <c r="Y105" s="124">
        <v>1998</v>
      </c>
      <c r="Z105" s="124">
        <v>2</v>
      </c>
      <c r="AA105" s="124">
        <v>0</v>
      </c>
      <c r="AB105" s="124">
        <v>137.4</v>
      </c>
      <c r="AC105" s="124">
        <v>11707.199999999999</v>
      </c>
      <c r="AD105" s="124">
        <v>31039.4</v>
      </c>
      <c r="AE105" s="124">
        <v>3858.7</v>
      </c>
    </row>
    <row r="106" spans="1:31" x14ac:dyDescent="0.3">
      <c r="A106" s="122" t="s">
        <v>903</v>
      </c>
      <c r="B106" s="123">
        <v>35885</v>
      </c>
      <c r="C106" s="124">
        <v>17425</v>
      </c>
      <c r="D106" s="124">
        <v>2932.2999999999997</v>
      </c>
      <c r="E106" s="124">
        <v>768.8</v>
      </c>
      <c r="F106" s="124">
        <v>258.3</v>
      </c>
      <c r="G106" s="124">
        <v>5685.9</v>
      </c>
      <c r="H106" s="124">
        <v>8728</v>
      </c>
      <c r="I106" s="124">
        <v>1563.7</v>
      </c>
      <c r="J106" s="124">
        <v>56.3</v>
      </c>
      <c r="K106" s="124">
        <v>0.8</v>
      </c>
      <c r="L106" s="124">
        <v>93.8</v>
      </c>
      <c r="M106" s="124">
        <v>0</v>
      </c>
      <c r="N106" s="124">
        <v>5.35</v>
      </c>
      <c r="O106" s="124">
        <v>307.27</v>
      </c>
      <c r="P106" s="124">
        <v>567.6</v>
      </c>
      <c r="Q106" s="124">
        <v>2623</v>
      </c>
      <c r="R106" s="124">
        <v>20.2</v>
      </c>
      <c r="S106" s="124">
        <v>94.6</v>
      </c>
      <c r="T106" s="124">
        <v>-2453.6999999999898</v>
      </c>
      <c r="U106" s="124">
        <v>483.38</v>
      </c>
      <c r="V106" s="124">
        <v>7517.62</v>
      </c>
      <c r="W106" s="124">
        <v>20.2</v>
      </c>
      <c r="X106" s="124">
        <v>1998</v>
      </c>
      <c r="Y106" s="124">
        <v>1998</v>
      </c>
      <c r="Z106" s="124">
        <v>3</v>
      </c>
      <c r="AA106" s="124">
        <v>20.2</v>
      </c>
      <c r="AB106" s="124">
        <v>0.8</v>
      </c>
      <c r="AC106" s="124">
        <v>2636.3</v>
      </c>
      <c r="AD106" s="124">
        <v>5304.4000000000005</v>
      </c>
      <c r="AE106" s="124">
        <v>787.3</v>
      </c>
    </row>
    <row r="107" spans="1:31" x14ac:dyDescent="0.3">
      <c r="A107" s="122" t="s">
        <v>903</v>
      </c>
      <c r="B107" s="123">
        <v>35915</v>
      </c>
      <c r="C107" s="124">
        <v>13659.199999999999</v>
      </c>
      <c r="D107" s="124">
        <v>2978.3</v>
      </c>
      <c r="E107" s="124">
        <v>904.4</v>
      </c>
      <c r="F107" s="124">
        <v>407.5</v>
      </c>
      <c r="G107" s="124">
        <v>5398.1</v>
      </c>
      <c r="H107" s="124">
        <v>10415.200000000001</v>
      </c>
      <c r="I107" s="124">
        <v>1130</v>
      </c>
      <c r="J107" s="124">
        <v>102.8</v>
      </c>
      <c r="K107" s="124">
        <v>126.2</v>
      </c>
      <c r="L107" s="124">
        <v>205.5</v>
      </c>
      <c r="M107" s="124">
        <v>0</v>
      </c>
      <c r="N107" s="124">
        <v>93.42</v>
      </c>
      <c r="O107" s="124">
        <v>297.36</v>
      </c>
      <c r="P107" s="124">
        <v>486.4</v>
      </c>
      <c r="Q107" s="124">
        <v>2899.6</v>
      </c>
      <c r="R107" s="124">
        <v>329.9</v>
      </c>
      <c r="S107" s="124">
        <v>331.7</v>
      </c>
      <c r="T107" s="124">
        <v>-7015.5000000000036</v>
      </c>
      <c r="U107" s="124">
        <v>44.08</v>
      </c>
      <c r="V107" s="124">
        <v>8874.51</v>
      </c>
      <c r="W107" s="124">
        <v>329.9</v>
      </c>
      <c r="X107" s="124">
        <v>1998</v>
      </c>
      <c r="Y107" s="124">
        <v>1998</v>
      </c>
      <c r="Z107" s="124">
        <v>4</v>
      </c>
      <c r="AA107" s="124">
        <v>329.9</v>
      </c>
      <c r="AB107" s="124">
        <v>126.2</v>
      </c>
      <c r="AC107" s="124">
        <v>2374.9</v>
      </c>
      <c r="AD107" s="124">
        <v>6736.4000000000005</v>
      </c>
      <c r="AE107" s="124">
        <v>1303.9000000000001</v>
      </c>
    </row>
    <row r="108" spans="1:31" x14ac:dyDescent="0.3">
      <c r="A108" s="122" t="s">
        <v>903</v>
      </c>
      <c r="B108" s="123">
        <v>35946</v>
      </c>
      <c r="C108" s="124">
        <v>21320.300000000003</v>
      </c>
      <c r="D108" s="124">
        <v>3595.3</v>
      </c>
      <c r="E108" s="124">
        <v>822.1</v>
      </c>
      <c r="F108" s="124">
        <v>429.2</v>
      </c>
      <c r="G108" s="124">
        <v>3772.2</v>
      </c>
      <c r="H108" s="124">
        <v>5390.9</v>
      </c>
      <c r="I108" s="124">
        <v>2920.5</v>
      </c>
      <c r="J108" s="124">
        <v>216.5</v>
      </c>
      <c r="K108" s="124">
        <v>3663.3</v>
      </c>
      <c r="L108" s="124">
        <v>57.9</v>
      </c>
      <c r="M108" s="124">
        <v>0</v>
      </c>
      <c r="N108" s="124">
        <v>50.01</v>
      </c>
      <c r="O108" s="124">
        <v>307.27</v>
      </c>
      <c r="P108" s="124">
        <v>951.50000000000011</v>
      </c>
      <c r="Q108" s="124">
        <v>3073.1</v>
      </c>
      <c r="R108" s="124">
        <v>351.4</v>
      </c>
      <c r="S108" s="124">
        <v>3721.2000000000003</v>
      </c>
      <c r="T108" s="124">
        <v>8246.2000000000044</v>
      </c>
      <c r="U108" s="124">
        <v>56.1</v>
      </c>
      <c r="V108" s="124">
        <v>6005.32</v>
      </c>
      <c r="W108" s="124">
        <v>351.4</v>
      </c>
      <c r="X108" s="124">
        <v>1998</v>
      </c>
      <c r="Y108" s="124">
        <v>1998</v>
      </c>
      <c r="Z108" s="124">
        <v>5</v>
      </c>
      <c r="AA108" s="124">
        <v>351.4</v>
      </c>
      <c r="AB108" s="124">
        <v>3663.3</v>
      </c>
      <c r="AC108" s="124">
        <v>1949.6999999999998</v>
      </c>
      <c r="AD108" s="124">
        <v>3115.9</v>
      </c>
      <c r="AE108" s="124">
        <v>325.3</v>
      </c>
    </row>
    <row r="109" spans="1:31" x14ac:dyDescent="0.3">
      <c r="A109" s="122" t="s">
        <v>903</v>
      </c>
      <c r="B109" s="123">
        <v>35976</v>
      </c>
      <c r="C109" s="124">
        <v>2827.4</v>
      </c>
      <c r="D109" s="124">
        <v>5928.2</v>
      </c>
      <c r="E109" s="124">
        <v>918.8</v>
      </c>
      <c r="F109" s="124">
        <v>567.4</v>
      </c>
      <c r="G109" s="124">
        <v>4794</v>
      </c>
      <c r="H109" s="124">
        <v>4812.6000000000004</v>
      </c>
      <c r="I109" s="124">
        <v>258.89999999999998</v>
      </c>
      <c r="J109" s="124">
        <v>677.9</v>
      </c>
      <c r="K109" s="124">
        <v>4772.3</v>
      </c>
      <c r="L109" s="124">
        <v>0.3</v>
      </c>
      <c r="M109" s="124">
        <v>358.6</v>
      </c>
      <c r="N109" s="124">
        <v>316.35000000000002</v>
      </c>
      <c r="O109" s="124">
        <v>297.36</v>
      </c>
      <c r="P109" s="124">
        <v>2611.1999999999998</v>
      </c>
      <c r="Q109" s="124">
        <v>3884.3999999999996</v>
      </c>
      <c r="R109" s="124">
        <v>1694.9</v>
      </c>
      <c r="S109" s="124">
        <v>5131.2000000000007</v>
      </c>
      <c r="T109" s="124">
        <v>-8304.4999999999964</v>
      </c>
      <c r="U109" s="124">
        <v>39.340000000000003</v>
      </c>
      <c r="V109" s="124">
        <v>5607.7</v>
      </c>
      <c r="W109" s="124">
        <v>1694.9</v>
      </c>
      <c r="X109" s="124">
        <v>1998</v>
      </c>
      <c r="Y109" s="124">
        <v>1998</v>
      </c>
      <c r="Z109" s="124">
        <v>6</v>
      </c>
      <c r="AA109" s="124">
        <v>1578.9</v>
      </c>
      <c r="AB109" s="124">
        <v>4772.3</v>
      </c>
      <c r="AC109" s="124">
        <v>1789.9</v>
      </c>
      <c r="AD109" s="124">
        <v>2831.1</v>
      </c>
      <c r="AE109" s="124">
        <v>191.6</v>
      </c>
    </row>
    <row r="110" spans="1:31" x14ac:dyDescent="0.3">
      <c r="A110" s="122" t="s">
        <v>903</v>
      </c>
      <c r="B110" s="123">
        <v>36007</v>
      </c>
      <c r="C110" s="124">
        <v>0</v>
      </c>
      <c r="D110" s="124">
        <v>6349.2</v>
      </c>
      <c r="E110" s="124">
        <v>201.9</v>
      </c>
      <c r="F110" s="124">
        <v>481.9</v>
      </c>
      <c r="G110" s="124">
        <v>2303.3000000000002</v>
      </c>
      <c r="H110" s="124">
        <v>2196.1</v>
      </c>
      <c r="I110" s="124">
        <v>0</v>
      </c>
      <c r="J110" s="124">
        <v>691.2</v>
      </c>
      <c r="K110" s="124">
        <v>6687.2000000000007</v>
      </c>
      <c r="L110" s="124">
        <v>76.3</v>
      </c>
      <c r="M110" s="124">
        <v>448</v>
      </c>
      <c r="N110" s="124">
        <v>393.83</v>
      </c>
      <c r="O110" s="124">
        <v>307.27</v>
      </c>
      <c r="P110" s="124">
        <v>4448</v>
      </c>
      <c r="Q110" s="124">
        <v>2383.3000000000002</v>
      </c>
      <c r="R110" s="124">
        <v>2088.2000000000003</v>
      </c>
      <c r="S110" s="124">
        <v>7211.5000000000009</v>
      </c>
      <c r="T110" s="124">
        <v>-2924.0999999999949</v>
      </c>
      <c r="U110" s="124">
        <v>39.799999999999997</v>
      </c>
      <c r="V110" s="124">
        <v>5041.51</v>
      </c>
      <c r="W110" s="124">
        <v>2088.2000000000003</v>
      </c>
      <c r="X110" s="124">
        <v>1998</v>
      </c>
      <c r="Y110" s="124">
        <v>1998</v>
      </c>
      <c r="Z110" s="124">
        <v>7</v>
      </c>
      <c r="AA110" s="124">
        <v>1953.8000000000002</v>
      </c>
      <c r="AB110" s="124">
        <v>6687.2000000000007</v>
      </c>
      <c r="AC110" s="124">
        <v>1939.9</v>
      </c>
      <c r="AD110" s="124">
        <v>250.1</v>
      </c>
      <c r="AE110" s="124">
        <v>6.1</v>
      </c>
    </row>
    <row r="111" spans="1:31" x14ac:dyDescent="0.3">
      <c r="A111" s="122" t="s">
        <v>903</v>
      </c>
      <c r="B111" s="123">
        <v>36038</v>
      </c>
      <c r="C111" s="124">
        <v>0</v>
      </c>
      <c r="D111" s="124">
        <v>5720.9</v>
      </c>
      <c r="E111" s="124">
        <v>92.1</v>
      </c>
      <c r="F111" s="124">
        <v>333.2</v>
      </c>
      <c r="G111" s="124">
        <v>1252.3</v>
      </c>
      <c r="H111" s="124">
        <v>1917.2</v>
      </c>
      <c r="I111" s="124">
        <v>0</v>
      </c>
      <c r="J111" s="124">
        <v>804.7</v>
      </c>
      <c r="K111" s="124">
        <v>6059.3</v>
      </c>
      <c r="L111" s="124">
        <v>167.4</v>
      </c>
      <c r="M111" s="124">
        <v>0</v>
      </c>
      <c r="N111" s="124">
        <v>350.68</v>
      </c>
      <c r="O111" s="124">
        <v>307.27</v>
      </c>
      <c r="P111" s="124">
        <v>4791.5999999999995</v>
      </c>
      <c r="Q111" s="124">
        <v>1262.5999999999999</v>
      </c>
      <c r="R111" s="124">
        <v>1860.5</v>
      </c>
      <c r="S111" s="124">
        <v>6226.7</v>
      </c>
      <c r="T111" s="124">
        <v>-2033.2000000000007</v>
      </c>
      <c r="U111" s="124">
        <v>44.22</v>
      </c>
      <c r="V111" s="124">
        <v>3934.05</v>
      </c>
      <c r="W111" s="124">
        <v>1860.5</v>
      </c>
      <c r="X111" s="124">
        <v>1998</v>
      </c>
      <c r="Y111" s="124">
        <v>1998</v>
      </c>
      <c r="Z111" s="124">
        <v>8</v>
      </c>
      <c r="AA111" s="124">
        <v>1860.5</v>
      </c>
      <c r="AB111" s="124">
        <v>6059.3</v>
      </c>
      <c r="AC111" s="124">
        <v>1860.9</v>
      </c>
      <c r="AD111" s="124">
        <v>52</v>
      </c>
      <c r="AE111" s="124">
        <v>4.3</v>
      </c>
    </row>
    <row r="112" spans="1:31" x14ac:dyDescent="0.3">
      <c r="A112" s="122" t="s">
        <v>903</v>
      </c>
      <c r="B112" s="123">
        <v>36068</v>
      </c>
      <c r="C112" s="124">
        <v>1833.7</v>
      </c>
      <c r="D112" s="124">
        <v>3342</v>
      </c>
      <c r="E112" s="124">
        <v>70.400000000000006</v>
      </c>
      <c r="F112" s="124">
        <v>199.2</v>
      </c>
      <c r="G112" s="124">
        <v>595.70000000000005</v>
      </c>
      <c r="H112" s="124">
        <v>1706.6</v>
      </c>
      <c r="I112" s="124">
        <v>125</v>
      </c>
      <c r="J112" s="124">
        <v>238.49999999999997</v>
      </c>
      <c r="K112" s="124">
        <v>2958</v>
      </c>
      <c r="L112" s="124">
        <v>96.6</v>
      </c>
      <c r="M112" s="124">
        <v>813.7</v>
      </c>
      <c r="N112" s="124">
        <v>254.67</v>
      </c>
      <c r="O112" s="124">
        <v>297.36</v>
      </c>
      <c r="P112" s="124">
        <v>3014.9</v>
      </c>
      <c r="Q112" s="124">
        <v>526.4</v>
      </c>
      <c r="R112" s="124">
        <v>1435.3000000000002</v>
      </c>
      <c r="S112" s="124">
        <v>3868.2999999999997</v>
      </c>
      <c r="T112" s="124">
        <v>859.60000000000218</v>
      </c>
      <c r="U112" s="124">
        <v>57.47</v>
      </c>
      <c r="V112" s="124">
        <v>3561.85</v>
      </c>
      <c r="W112" s="124">
        <v>1435.3000000000002</v>
      </c>
      <c r="X112" s="124">
        <v>1998</v>
      </c>
      <c r="Y112" s="124">
        <v>1998</v>
      </c>
      <c r="Z112" s="124">
        <v>9</v>
      </c>
      <c r="AA112" s="124">
        <v>1099.2</v>
      </c>
      <c r="AB112" s="124">
        <v>2958</v>
      </c>
      <c r="AC112" s="124">
        <v>1516.5</v>
      </c>
      <c r="AD112" s="124">
        <v>184.6</v>
      </c>
      <c r="AE112" s="124">
        <v>5.5</v>
      </c>
    </row>
    <row r="113" spans="1:31" x14ac:dyDescent="0.3">
      <c r="A113" s="122" t="s">
        <v>903</v>
      </c>
      <c r="B113" s="123">
        <v>36099</v>
      </c>
      <c r="C113" s="124">
        <v>8344.5</v>
      </c>
      <c r="D113" s="124">
        <v>2727.4</v>
      </c>
      <c r="E113" s="124">
        <v>277.89999999999998</v>
      </c>
      <c r="F113" s="124">
        <v>260.2</v>
      </c>
      <c r="G113" s="124">
        <v>1681.5</v>
      </c>
      <c r="H113" s="124">
        <v>2168.1</v>
      </c>
      <c r="I113" s="124">
        <v>1438.6999999999998</v>
      </c>
      <c r="J113" s="124">
        <v>234.79999999999998</v>
      </c>
      <c r="K113" s="124">
        <v>2902.2</v>
      </c>
      <c r="L113" s="124">
        <v>11.2</v>
      </c>
      <c r="M113" s="124">
        <v>573.20000000000005</v>
      </c>
      <c r="N113" s="124">
        <v>214.15</v>
      </c>
      <c r="O113" s="124">
        <v>307.27</v>
      </c>
      <c r="P113" s="124">
        <v>2452.9</v>
      </c>
      <c r="Q113" s="124">
        <v>534.6</v>
      </c>
      <c r="R113" s="124">
        <v>921.4</v>
      </c>
      <c r="S113" s="124">
        <v>3486.5999999999995</v>
      </c>
      <c r="T113" s="124">
        <v>3964.0999999999967</v>
      </c>
      <c r="U113" s="124">
        <v>55.29</v>
      </c>
      <c r="V113" s="124">
        <v>4556.0600000000004</v>
      </c>
      <c r="W113" s="124">
        <v>921.4</v>
      </c>
      <c r="X113" s="124">
        <v>1999</v>
      </c>
      <c r="Y113" s="124">
        <v>1998</v>
      </c>
      <c r="Z113" s="124">
        <v>10</v>
      </c>
      <c r="AA113" s="124">
        <v>675.3</v>
      </c>
      <c r="AB113" s="124">
        <v>2902.2</v>
      </c>
      <c r="AC113" s="124">
        <v>1590</v>
      </c>
      <c r="AD113" s="124">
        <v>527.70000000000005</v>
      </c>
      <c r="AE113" s="124">
        <v>50.4</v>
      </c>
    </row>
    <row r="114" spans="1:31" x14ac:dyDescent="0.3">
      <c r="A114" s="122" t="s">
        <v>903</v>
      </c>
      <c r="B114" s="123">
        <v>36129</v>
      </c>
      <c r="C114" s="124">
        <v>27799.300000000003</v>
      </c>
      <c r="D114" s="124">
        <v>1343.1000000000001</v>
      </c>
      <c r="E114" s="124">
        <v>450.5</v>
      </c>
      <c r="F114" s="124">
        <v>108.5</v>
      </c>
      <c r="G114" s="124">
        <v>2756.8</v>
      </c>
      <c r="H114" s="124">
        <v>7133.9</v>
      </c>
      <c r="I114" s="124">
        <v>5205.1000000000004</v>
      </c>
      <c r="J114" s="124">
        <v>298.3</v>
      </c>
      <c r="K114" s="124">
        <v>405.2</v>
      </c>
      <c r="L114" s="124">
        <v>136.5</v>
      </c>
      <c r="M114" s="124">
        <v>606</v>
      </c>
      <c r="N114" s="124">
        <v>0</v>
      </c>
      <c r="O114" s="124">
        <v>297.36</v>
      </c>
      <c r="P114" s="124">
        <v>942.40000000000009</v>
      </c>
      <c r="Q114" s="124">
        <v>509.2</v>
      </c>
      <c r="R114" s="124">
        <v>0</v>
      </c>
      <c r="S114" s="124">
        <v>1147.7</v>
      </c>
      <c r="T114" s="124">
        <v>11650.799999999996</v>
      </c>
      <c r="U114" s="124">
        <v>88.66</v>
      </c>
      <c r="V114" s="124">
        <v>4743.54</v>
      </c>
      <c r="W114" s="124">
        <v>0</v>
      </c>
      <c r="X114" s="124">
        <v>1999</v>
      </c>
      <c r="Y114" s="124">
        <v>1998</v>
      </c>
      <c r="Z114" s="124">
        <v>11</v>
      </c>
      <c r="AA114" s="124">
        <v>0</v>
      </c>
      <c r="AB114" s="124">
        <v>405.2</v>
      </c>
      <c r="AC114" s="124">
        <v>2247.4</v>
      </c>
      <c r="AD114" s="124">
        <v>4058.1</v>
      </c>
      <c r="AE114" s="124">
        <v>828.4</v>
      </c>
    </row>
    <row r="115" spans="1:31" x14ac:dyDescent="0.3">
      <c r="A115" s="122" t="s">
        <v>903</v>
      </c>
      <c r="B115" s="123">
        <v>36160</v>
      </c>
      <c r="C115" s="124">
        <v>11577.6</v>
      </c>
      <c r="D115" s="124">
        <v>1454.6000000000001</v>
      </c>
      <c r="E115" s="124">
        <v>489.6</v>
      </c>
      <c r="F115" s="124">
        <v>114.3</v>
      </c>
      <c r="G115" s="124">
        <v>3108.4</v>
      </c>
      <c r="H115" s="124">
        <v>14362.3</v>
      </c>
      <c r="I115" s="124">
        <v>1664.4</v>
      </c>
      <c r="J115" s="124">
        <v>238.1</v>
      </c>
      <c r="K115" s="124">
        <v>415.4</v>
      </c>
      <c r="L115" s="124">
        <v>46.2</v>
      </c>
      <c r="M115" s="124">
        <v>651.6</v>
      </c>
      <c r="N115" s="124">
        <v>2.27</v>
      </c>
      <c r="O115" s="124">
        <v>307.27</v>
      </c>
      <c r="P115" s="124">
        <v>742.8</v>
      </c>
      <c r="Q115" s="124">
        <v>826.1</v>
      </c>
      <c r="R115" s="124">
        <v>7.8</v>
      </c>
      <c r="S115" s="124">
        <v>1113.2</v>
      </c>
      <c r="T115" s="124">
        <v>-8733.1000000000022</v>
      </c>
      <c r="U115" s="124">
        <v>462.2</v>
      </c>
      <c r="V115" s="124">
        <v>5628.12</v>
      </c>
      <c r="W115" s="124">
        <v>7.8</v>
      </c>
      <c r="X115" s="124">
        <v>1999</v>
      </c>
      <c r="Y115" s="124">
        <v>1998</v>
      </c>
      <c r="Z115" s="124">
        <v>12</v>
      </c>
      <c r="AA115" s="124">
        <v>3.2</v>
      </c>
      <c r="AB115" s="124">
        <v>415.4</v>
      </c>
      <c r="AC115" s="124">
        <v>3630.1</v>
      </c>
      <c r="AD115" s="124">
        <v>9474.4</v>
      </c>
      <c r="AE115" s="124">
        <v>1257.8</v>
      </c>
    </row>
    <row r="116" spans="1:31" x14ac:dyDescent="0.3">
      <c r="A116" s="122" t="s">
        <v>903</v>
      </c>
      <c r="B116" s="123">
        <v>36191</v>
      </c>
      <c r="C116" s="124">
        <v>19407.2</v>
      </c>
      <c r="D116" s="124">
        <v>1399.5</v>
      </c>
      <c r="E116" s="124">
        <v>440.8</v>
      </c>
      <c r="F116" s="124">
        <v>108.9</v>
      </c>
      <c r="G116" s="124">
        <v>2917.7</v>
      </c>
      <c r="H116" s="124">
        <v>8096.6</v>
      </c>
      <c r="I116" s="124">
        <v>2554.6</v>
      </c>
      <c r="J116" s="124">
        <v>490.79999999999995</v>
      </c>
      <c r="K116" s="124">
        <v>690.5</v>
      </c>
      <c r="L116" s="124">
        <v>61.4</v>
      </c>
      <c r="M116" s="124">
        <v>623.1</v>
      </c>
      <c r="N116" s="124">
        <v>5.57</v>
      </c>
      <c r="O116" s="124">
        <v>307.27</v>
      </c>
      <c r="P116" s="124">
        <v>660.5</v>
      </c>
      <c r="Q116" s="124">
        <v>847.9</v>
      </c>
      <c r="R116" s="124">
        <v>68.599999999999994</v>
      </c>
      <c r="S116" s="124">
        <v>1375</v>
      </c>
      <c r="T116" s="124">
        <v>4841.7999999999993</v>
      </c>
      <c r="U116" s="124">
        <v>317.47000000000003</v>
      </c>
      <c r="V116" s="124">
        <v>4538.78</v>
      </c>
      <c r="W116" s="124">
        <v>68.599999999999994</v>
      </c>
      <c r="X116" s="124">
        <v>1999</v>
      </c>
      <c r="Y116" s="124">
        <v>1999</v>
      </c>
      <c r="Z116" s="124">
        <v>1</v>
      </c>
      <c r="AA116" s="124">
        <v>35.299999999999997</v>
      </c>
      <c r="AB116" s="124">
        <v>690.5</v>
      </c>
      <c r="AC116" s="124">
        <v>2116.1999999999998</v>
      </c>
      <c r="AD116" s="124">
        <v>5114.2000000000007</v>
      </c>
      <c r="AE116" s="124">
        <v>866.2</v>
      </c>
    </row>
    <row r="117" spans="1:31" x14ac:dyDescent="0.3">
      <c r="A117" s="122" t="s">
        <v>903</v>
      </c>
      <c r="B117" s="123">
        <v>36219</v>
      </c>
      <c r="C117" s="124">
        <v>33742.400000000001</v>
      </c>
      <c r="D117" s="124">
        <v>1717.8999999999999</v>
      </c>
      <c r="E117" s="124">
        <v>577.70000000000005</v>
      </c>
      <c r="F117" s="124">
        <v>139.19999999999999</v>
      </c>
      <c r="G117" s="124">
        <v>3672.7</v>
      </c>
      <c r="H117" s="124">
        <v>20104.900000000001</v>
      </c>
      <c r="I117" s="124">
        <v>6141.2999999999993</v>
      </c>
      <c r="J117" s="124">
        <v>130.5</v>
      </c>
      <c r="K117" s="124">
        <v>176.7</v>
      </c>
      <c r="L117" s="124">
        <v>46.9</v>
      </c>
      <c r="M117" s="124">
        <v>0</v>
      </c>
      <c r="N117" s="124">
        <v>0</v>
      </c>
      <c r="O117" s="124">
        <v>277.52999999999997</v>
      </c>
      <c r="P117" s="124">
        <v>626.90000000000009</v>
      </c>
      <c r="Q117" s="124">
        <v>1230.3</v>
      </c>
      <c r="R117" s="124">
        <v>0</v>
      </c>
      <c r="S117" s="124">
        <v>223.6</v>
      </c>
      <c r="T117" s="124">
        <v>1481.8000000000029</v>
      </c>
      <c r="U117" s="124">
        <v>446.81</v>
      </c>
      <c r="V117" s="124">
        <v>5014.01</v>
      </c>
      <c r="W117" s="124">
        <v>0</v>
      </c>
      <c r="X117" s="124">
        <v>1999</v>
      </c>
      <c r="Y117" s="124">
        <v>1999</v>
      </c>
      <c r="Z117" s="124">
        <v>2</v>
      </c>
      <c r="AA117" s="124">
        <v>0</v>
      </c>
      <c r="AB117" s="124">
        <v>176.7</v>
      </c>
      <c r="AC117" s="124">
        <v>4332.2</v>
      </c>
      <c r="AD117" s="124">
        <v>13853.7</v>
      </c>
      <c r="AE117" s="124">
        <v>1919</v>
      </c>
    </row>
    <row r="118" spans="1:31" x14ac:dyDescent="0.3">
      <c r="A118" s="122" t="s">
        <v>903</v>
      </c>
      <c r="B118" s="123">
        <v>36250</v>
      </c>
      <c r="C118" s="124">
        <v>9291.9</v>
      </c>
      <c r="D118" s="124">
        <v>2559.7000000000003</v>
      </c>
      <c r="E118" s="124">
        <v>794.9</v>
      </c>
      <c r="F118" s="124">
        <v>315.2</v>
      </c>
      <c r="G118" s="124">
        <v>5774.5</v>
      </c>
      <c r="H118" s="124">
        <v>6280.9</v>
      </c>
      <c r="I118" s="124">
        <v>644.5</v>
      </c>
      <c r="J118" s="124">
        <v>58.2</v>
      </c>
      <c r="K118" s="124">
        <v>62.4</v>
      </c>
      <c r="L118" s="124">
        <v>97</v>
      </c>
      <c r="M118" s="124">
        <v>0</v>
      </c>
      <c r="N118" s="124">
        <v>34.270000000000003</v>
      </c>
      <c r="O118" s="124">
        <v>307.27</v>
      </c>
      <c r="P118" s="124">
        <v>813.9</v>
      </c>
      <c r="Q118" s="124">
        <v>2061.1</v>
      </c>
      <c r="R118" s="124">
        <v>130.4</v>
      </c>
      <c r="S118" s="124">
        <v>159.4</v>
      </c>
      <c r="T118" s="124">
        <v>-6846.3000000000065</v>
      </c>
      <c r="U118" s="124">
        <v>65.92</v>
      </c>
      <c r="V118" s="124">
        <v>7266.01</v>
      </c>
      <c r="W118" s="124">
        <v>130.4</v>
      </c>
      <c r="X118" s="124">
        <v>1999</v>
      </c>
      <c r="Y118" s="124">
        <v>1999</v>
      </c>
      <c r="Z118" s="124">
        <v>3</v>
      </c>
      <c r="AA118" s="124">
        <v>129.70000000000002</v>
      </c>
      <c r="AB118" s="124">
        <v>62.4</v>
      </c>
      <c r="AC118" s="124">
        <v>1915.1</v>
      </c>
      <c r="AD118" s="124">
        <v>3874.2999999999997</v>
      </c>
      <c r="AE118" s="124">
        <v>491.5</v>
      </c>
    </row>
    <row r="119" spans="1:31" x14ac:dyDescent="0.3">
      <c r="A119" s="122" t="s">
        <v>903</v>
      </c>
      <c r="B119" s="123">
        <v>36280</v>
      </c>
      <c r="C119" s="124">
        <v>5880.1</v>
      </c>
      <c r="D119" s="124">
        <v>4147</v>
      </c>
      <c r="E119" s="124">
        <v>1032.5</v>
      </c>
      <c r="F119" s="124">
        <v>623.4</v>
      </c>
      <c r="G119" s="124">
        <v>6357.3</v>
      </c>
      <c r="H119" s="124">
        <v>2715.8999999999996</v>
      </c>
      <c r="I119" s="124">
        <v>389.7</v>
      </c>
      <c r="J119" s="124">
        <v>130.1</v>
      </c>
      <c r="K119" s="124">
        <v>3615.8999999999996</v>
      </c>
      <c r="L119" s="124">
        <v>212.1</v>
      </c>
      <c r="M119" s="124">
        <v>0</v>
      </c>
      <c r="N119" s="124">
        <v>190.11</v>
      </c>
      <c r="O119" s="124">
        <v>297.36</v>
      </c>
      <c r="P119" s="124">
        <v>1542.4</v>
      </c>
      <c r="Q119" s="124">
        <v>3227.8</v>
      </c>
      <c r="R119" s="124">
        <v>702</v>
      </c>
      <c r="S119" s="124">
        <v>3827.9999999999995</v>
      </c>
      <c r="T119" s="124">
        <v>-4985.8000000000065</v>
      </c>
      <c r="U119" s="124">
        <v>39.119999999999997</v>
      </c>
      <c r="V119" s="124">
        <v>5305.37</v>
      </c>
      <c r="W119" s="124">
        <v>702</v>
      </c>
      <c r="X119" s="124">
        <v>1999</v>
      </c>
      <c r="Y119" s="124">
        <v>1999</v>
      </c>
      <c r="Z119" s="124">
        <v>4</v>
      </c>
      <c r="AA119" s="124">
        <v>702</v>
      </c>
      <c r="AB119" s="124">
        <v>3615.8999999999996</v>
      </c>
      <c r="AC119" s="124">
        <v>1328.7</v>
      </c>
      <c r="AD119" s="124">
        <v>1136.0999999999999</v>
      </c>
      <c r="AE119" s="124">
        <v>251.1</v>
      </c>
    </row>
    <row r="120" spans="1:31" x14ac:dyDescent="0.3">
      <c r="A120" s="122" t="s">
        <v>903</v>
      </c>
      <c r="B120" s="123">
        <v>36311</v>
      </c>
      <c r="C120" s="124">
        <v>881.09999999999991</v>
      </c>
      <c r="D120" s="124">
        <v>6181.7</v>
      </c>
      <c r="E120" s="124">
        <v>295.2</v>
      </c>
      <c r="F120" s="124">
        <v>259.3</v>
      </c>
      <c r="G120" s="124">
        <v>2200.3000000000002</v>
      </c>
      <c r="H120" s="124">
        <v>2006.1999999999998</v>
      </c>
      <c r="I120" s="124">
        <v>65.399999999999991</v>
      </c>
      <c r="J120" s="124">
        <v>410</v>
      </c>
      <c r="K120" s="124">
        <v>7278.8</v>
      </c>
      <c r="L120" s="124">
        <v>59.8</v>
      </c>
      <c r="M120" s="124">
        <v>0</v>
      </c>
      <c r="N120" s="124">
        <v>316.75</v>
      </c>
      <c r="O120" s="124">
        <v>307.27</v>
      </c>
      <c r="P120" s="124">
        <v>3666.5</v>
      </c>
      <c r="Q120" s="124">
        <v>2774.5</v>
      </c>
      <c r="R120" s="124">
        <v>1895.4</v>
      </c>
      <c r="S120" s="124">
        <v>7338.6</v>
      </c>
      <c r="T120" s="124">
        <v>-1303.1999999999953</v>
      </c>
      <c r="U120" s="124">
        <v>40.53</v>
      </c>
      <c r="V120" s="124">
        <v>4860.37</v>
      </c>
      <c r="W120" s="124">
        <v>1895.4</v>
      </c>
      <c r="X120" s="124">
        <v>1999</v>
      </c>
      <c r="Y120" s="124">
        <v>1999</v>
      </c>
      <c r="Z120" s="124">
        <v>5</v>
      </c>
      <c r="AA120" s="124">
        <v>1895.4</v>
      </c>
      <c r="AB120" s="124">
        <v>7278.8</v>
      </c>
      <c r="AC120" s="124">
        <v>1926.8</v>
      </c>
      <c r="AD120" s="124">
        <v>72.199999999999989</v>
      </c>
      <c r="AE120" s="124">
        <v>7.2</v>
      </c>
    </row>
    <row r="121" spans="1:31" x14ac:dyDescent="0.3">
      <c r="A121" s="122" t="s">
        <v>903</v>
      </c>
      <c r="B121" s="123">
        <v>36341</v>
      </c>
      <c r="C121" s="124">
        <v>1747.5</v>
      </c>
      <c r="D121" s="124">
        <v>6644.7</v>
      </c>
      <c r="E121" s="124">
        <v>182</v>
      </c>
      <c r="F121" s="124">
        <v>510.6</v>
      </c>
      <c r="G121" s="124">
        <v>1289.5999999999999</v>
      </c>
      <c r="H121" s="124">
        <v>1983.6999999999998</v>
      </c>
      <c r="I121" s="124">
        <v>119.3</v>
      </c>
      <c r="J121" s="124">
        <v>837.00000000000011</v>
      </c>
      <c r="K121" s="124">
        <v>7672.9</v>
      </c>
      <c r="L121" s="124">
        <v>0.3</v>
      </c>
      <c r="M121" s="124">
        <v>723</v>
      </c>
      <c r="N121" s="124">
        <v>234.24</v>
      </c>
      <c r="O121" s="124">
        <v>297.36</v>
      </c>
      <c r="P121" s="124">
        <v>5389.5999999999995</v>
      </c>
      <c r="Q121" s="124">
        <v>1765.8000000000002</v>
      </c>
      <c r="R121" s="124">
        <v>1458.6000000000001</v>
      </c>
      <c r="S121" s="124">
        <v>8396.1999999999989</v>
      </c>
      <c r="T121" s="124">
        <v>35.399999999999636</v>
      </c>
      <c r="U121" s="124">
        <v>276.16000000000003</v>
      </c>
      <c r="V121" s="124">
        <v>3459.16</v>
      </c>
      <c r="W121" s="124">
        <v>1458.6000000000001</v>
      </c>
      <c r="X121" s="124">
        <v>1999</v>
      </c>
      <c r="Y121" s="124">
        <v>1999</v>
      </c>
      <c r="Z121" s="124">
        <v>6</v>
      </c>
      <c r="AA121" s="124">
        <v>1340.9</v>
      </c>
      <c r="AB121" s="124">
        <v>7672.9</v>
      </c>
      <c r="AC121" s="124">
        <v>1889.2</v>
      </c>
      <c r="AD121" s="124">
        <v>88.7</v>
      </c>
      <c r="AE121" s="124">
        <v>5.8</v>
      </c>
    </row>
    <row r="122" spans="1:31" x14ac:dyDescent="0.3">
      <c r="A122" s="122" t="s">
        <v>903</v>
      </c>
      <c r="B122" s="123">
        <v>36372</v>
      </c>
      <c r="C122" s="124">
        <v>0</v>
      </c>
      <c r="D122" s="124">
        <v>6755</v>
      </c>
      <c r="E122" s="124">
        <v>43.3</v>
      </c>
      <c r="F122" s="124">
        <v>537</v>
      </c>
      <c r="G122" s="124">
        <v>386.2</v>
      </c>
      <c r="H122" s="124">
        <v>1984.8</v>
      </c>
      <c r="I122" s="124">
        <v>0</v>
      </c>
      <c r="J122" s="124">
        <v>663.2</v>
      </c>
      <c r="K122" s="124">
        <v>7239.7</v>
      </c>
      <c r="L122" s="124">
        <v>78.8</v>
      </c>
      <c r="M122" s="124">
        <v>572.20000000000005</v>
      </c>
      <c r="N122" s="124">
        <v>282.83999999999997</v>
      </c>
      <c r="O122" s="124">
        <v>307.27</v>
      </c>
      <c r="P122" s="124">
        <v>6261.4000000000005</v>
      </c>
      <c r="Q122" s="124">
        <v>1030.6000000000001</v>
      </c>
      <c r="R122" s="124">
        <v>1701.4</v>
      </c>
      <c r="S122" s="124">
        <v>7890.7</v>
      </c>
      <c r="T122" s="124">
        <v>-777.29999999999745</v>
      </c>
      <c r="U122" s="124">
        <v>311.33</v>
      </c>
      <c r="V122" s="124">
        <v>2070.73</v>
      </c>
      <c r="W122" s="124">
        <v>1701.4</v>
      </c>
      <c r="X122" s="124">
        <v>1999</v>
      </c>
      <c r="Y122" s="124">
        <v>1999</v>
      </c>
      <c r="Z122" s="124">
        <v>7</v>
      </c>
      <c r="AA122" s="124">
        <v>1588.9</v>
      </c>
      <c r="AB122" s="124">
        <v>7239.7</v>
      </c>
      <c r="AC122" s="124">
        <v>1903.1</v>
      </c>
      <c r="AD122" s="124">
        <v>78.300000000000011</v>
      </c>
      <c r="AE122" s="124">
        <v>3.4</v>
      </c>
    </row>
    <row r="123" spans="1:31" x14ac:dyDescent="0.3">
      <c r="A123" s="122" t="s">
        <v>903</v>
      </c>
      <c r="B123" s="123">
        <v>36403</v>
      </c>
      <c r="C123" s="124">
        <v>61.600000000000009</v>
      </c>
      <c r="D123" s="124">
        <v>5216.8</v>
      </c>
      <c r="E123" s="124">
        <v>70.3</v>
      </c>
      <c r="F123" s="124">
        <v>347.1</v>
      </c>
      <c r="G123" s="124">
        <v>195.5</v>
      </c>
      <c r="H123" s="124">
        <v>1927.8999999999999</v>
      </c>
      <c r="I123" s="124">
        <v>6.4</v>
      </c>
      <c r="J123" s="124">
        <v>852.60000000000014</v>
      </c>
      <c r="K123" s="124">
        <v>5873</v>
      </c>
      <c r="L123" s="124">
        <v>172.9</v>
      </c>
      <c r="M123" s="124">
        <v>0</v>
      </c>
      <c r="N123" s="124">
        <v>231.99</v>
      </c>
      <c r="O123" s="124">
        <v>307.27</v>
      </c>
      <c r="P123" s="124">
        <v>5077.7000000000007</v>
      </c>
      <c r="Q123" s="124">
        <v>486.1</v>
      </c>
      <c r="R123" s="124">
        <v>1396</v>
      </c>
      <c r="S123" s="124">
        <v>6045.9</v>
      </c>
      <c r="T123" s="124">
        <v>-1113</v>
      </c>
      <c r="U123" s="124">
        <v>110.89</v>
      </c>
      <c r="V123" s="124">
        <v>2936.48</v>
      </c>
      <c r="W123" s="124">
        <v>1396</v>
      </c>
      <c r="X123" s="124">
        <v>1999</v>
      </c>
      <c r="Y123" s="124">
        <v>1999</v>
      </c>
      <c r="Z123" s="124">
        <v>8</v>
      </c>
      <c r="AA123" s="124">
        <v>1396</v>
      </c>
      <c r="AB123" s="124">
        <v>5873</v>
      </c>
      <c r="AC123" s="124">
        <v>1903.3999999999999</v>
      </c>
      <c r="AD123" s="124">
        <v>20.2</v>
      </c>
      <c r="AE123" s="124">
        <v>4.3</v>
      </c>
    </row>
    <row r="124" spans="1:31" x14ac:dyDescent="0.3">
      <c r="A124" s="122" t="s">
        <v>903</v>
      </c>
      <c r="B124" s="123">
        <v>36433</v>
      </c>
      <c r="C124" s="124">
        <v>0.6</v>
      </c>
      <c r="D124" s="124">
        <v>3751.6000000000004</v>
      </c>
      <c r="E124" s="124">
        <v>63.6</v>
      </c>
      <c r="F124" s="124">
        <v>283.7</v>
      </c>
      <c r="G124" s="124">
        <v>103.2</v>
      </c>
      <c r="H124" s="124">
        <v>1471.9</v>
      </c>
      <c r="I124" s="124">
        <v>0</v>
      </c>
      <c r="J124" s="124">
        <v>189.5</v>
      </c>
      <c r="K124" s="124">
        <v>2823.6</v>
      </c>
      <c r="L124" s="124">
        <v>99.8</v>
      </c>
      <c r="M124" s="124">
        <v>843.2</v>
      </c>
      <c r="N124" s="124">
        <v>206.98</v>
      </c>
      <c r="O124" s="124">
        <v>297.36</v>
      </c>
      <c r="P124" s="124">
        <v>3782.6</v>
      </c>
      <c r="Q124" s="124">
        <v>252.70000000000002</v>
      </c>
      <c r="R124" s="124">
        <v>1368.1</v>
      </c>
      <c r="S124" s="124">
        <v>3766.6000000000004</v>
      </c>
      <c r="T124" s="124">
        <v>-728.60000000000036</v>
      </c>
      <c r="U124" s="124">
        <v>74.75</v>
      </c>
      <c r="V124" s="124">
        <v>2953.6</v>
      </c>
      <c r="W124" s="124">
        <v>1368.1</v>
      </c>
      <c r="X124" s="124">
        <v>1999</v>
      </c>
      <c r="Y124" s="124">
        <v>1999</v>
      </c>
      <c r="Z124" s="124">
        <v>9</v>
      </c>
      <c r="AA124" s="124">
        <v>906.1</v>
      </c>
      <c r="AB124" s="124">
        <v>2823.6</v>
      </c>
      <c r="AC124" s="124">
        <v>1281.5</v>
      </c>
      <c r="AD124" s="124">
        <v>185.9</v>
      </c>
      <c r="AE124" s="124">
        <v>4.5</v>
      </c>
    </row>
    <row r="125" spans="1:31" x14ac:dyDescent="0.3">
      <c r="A125" s="122" t="s">
        <v>903</v>
      </c>
      <c r="B125" s="123">
        <v>36464</v>
      </c>
      <c r="C125" s="124">
        <v>4749.3</v>
      </c>
      <c r="D125" s="124">
        <v>2696.3</v>
      </c>
      <c r="E125" s="124">
        <v>245.9</v>
      </c>
      <c r="F125" s="124">
        <v>283.8</v>
      </c>
      <c r="G125" s="124">
        <v>453.3</v>
      </c>
      <c r="H125" s="124">
        <v>1846.4999999999998</v>
      </c>
      <c r="I125" s="124">
        <v>646.69999999999993</v>
      </c>
      <c r="J125" s="124">
        <v>515.90000000000009</v>
      </c>
      <c r="K125" s="124">
        <v>3998.7</v>
      </c>
      <c r="L125" s="124">
        <v>5.2</v>
      </c>
      <c r="M125" s="124">
        <v>752</v>
      </c>
      <c r="N125" s="124">
        <v>228.34</v>
      </c>
      <c r="O125" s="124">
        <v>307.27</v>
      </c>
      <c r="P125" s="124">
        <v>2794.6</v>
      </c>
      <c r="Q125" s="124">
        <v>185.6</v>
      </c>
      <c r="R125" s="124">
        <v>1142.7</v>
      </c>
      <c r="S125" s="124">
        <v>4755.8999999999996</v>
      </c>
      <c r="T125" s="124">
        <v>3959.4999999999982</v>
      </c>
      <c r="U125" s="124">
        <v>123.61</v>
      </c>
      <c r="V125" s="124">
        <v>2981.76</v>
      </c>
      <c r="W125" s="124">
        <v>1142.7</v>
      </c>
      <c r="X125" s="124">
        <v>2000</v>
      </c>
      <c r="Y125" s="124">
        <v>1999</v>
      </c>
      <c r="Z125" s="124">
        <v>10</v>
      </c>
      <c r="AA125" s="124">
        <v>542.20000000000005</v>
      </c>
      <c r="AB125" s="124">
        <v>3998.7</v>
      </c>
      <c r="AC125" s="124">
        <v>1457.3999999999999</v>
      </c>
      <c r="AD125" s="124">
        <v>367</v>
      </c>
      <c r="AE125" s="124">
        <v>22.1</v>
      </c>
    </row>
    <row r="126" spans="1:31" x14ac:dyDescent="0.3">
      <c r="A126" s="122" t="s">
        <v>903</v>
      </c>
      <c r="B126" s="123">
        <v>36494</v>
      </c>
      <c r="C126" s="124">
        <v>10000.9</v>
      </c>
      <c r="D126" s="124">
        <v>1452.1</v>
      </c>
      <c r="E126" s="124">
        <v>426.5</v>
      </c>
      <c r="F126" s="124">
        <v>131.30000000000001</v>
      </c>
      <c r="G126" s="124">
        <v>1936.9</v>
      </c>
      <c r="H126" s="124">
        <v>2003.9</v>
      </c>
      <c r="I126" s="124">
        <v>1004.5999999999999</v>
      </c>
      <c r="J126" s="124">
        <v>332</v>
      </c>
      <c r="K126" s="124">
        <v>704.7</v>
      </c>
      <c r="L126" s="124">
        <v>0</v>
      </c>
      <c r="M126" s="124">
        <v>637.4</v>
      </c>
      <c r="N126" s="124">
        <v>71.53</v>
      </c>
      <c r="O126" s="124">
        <v>297.36</v>
      </c>
      <c r="P126" s="124">
        <v>1285.3999999999999</v>
      </c>
      <c r="Q126" s="124">
        <v>298.10000000000002</v>
      </c>
      <c r="R126" s="124">
        <v>425.79999999999995</v>
      </c>
      <c r="S126" s="124">
        <v>1342.1</v>
      </c>
      <c r="T126" s="124">
        <v>4481.3999999999942</v>
      </c>
      <c r="U126" s="124">
        <v>100.01</v>
      </c>
      <c r="V126" s="124">
        <v>3137.82</v>
      </c>
      <c r="W126" s="124">
        <v>425.79999999999995</v>
      </c>
      <c r="X126" s="124">
        <v>2000</v>
      </c>
      <c r="Y126" s="124">
        <v>1999</v>
      </c>
      <c r="Z126" s="124">
        <v>11</v>
      </c>
      <c r="AA126" s="124">
        <v>70.3</v>
      </c>
      <c r="AB126" s="124">
        <v>704.7</v>
      </c>
      <c r="AC126" s="124">
        <v>1189.2</v>
      </c>
      <c r="AD126" s="124">
        <v>667.2</v>
      </c>
      <c r="AE126" s="124">
        <v>147.5</v>
      </c>
    </row>
    <row r="127" spans="1:31" x14ac:dyDescent="0.3">
      <c r="A127" s="122" t="s">
        <v>903</v>
      </c>
      <c r="B127" s="123">
        <v>36525</v>
      </c>
      <c r="C127" s="124">
        <v>1977.1999999999998</v>
      </c>
      <c r="D127" s="124">
        <v>1777</v>
      </c>
      <c r="E127" s="124">
        <v>531.4</v>
      </c>
      <c r="F127" s="124">
        <v>155.4</v>
      </c>
      <c r="G127" s="124">
        <v>3140.2</v>
      </c>
      <c r="H127" s="124">
        <v>2129.1999999999998</v>
      </c>
      <c r="I127" s="124">
        <v>164.29999999999998</v>
      </c>
      <c r="J127" s="124">
        <v>332.7</v>
      </c>
      <c r="K127" s="124">
        <v>1410.2</v>
      </c>
      <c r="L127" s="124">
        <v>1.7</v>
      </c>
      <c r="M127" s="124">
        <v>696.7</v>
      </c>
      <c r="N127" s="124">
        <v>102.93</v>
      </c>
      <c r="O127" s="124">
        <v>307.27</v>
      </c>
      <c r="P127" s="124">
        <v>1356.7</v>
      </c>
      <c r="Q127" s="124">
        <v>575.70000000000005</v>
      </c>
      <c r="R127" s="124">
        <v>537.20000000000005</v>
      </c>
      <c r="S127" s="124">
        <v>2108.6</v>
      </c>
      <c r="T127" s="124">
        <v>-3607.2000000000044</v>
      </c>
      <c r="U127" s="124">
        <v>60.95</v>
      </c>
      <c r="V127" s="124">
        <v>3191.41</v>
      </c>
      <c r="W127" s="124">
        <v>537.20000000000005</v>
      </c>
      <c r="X127" s="124">
        <v>2000</v>
      </c>
      <c r="Y127" s="124">
        <v>1999</v>
      </c>
      <c r="Z127" s="124">
        <v>12</v>
      </c>
      <c r="AA127" s="124">
        <v>190.5</v>
      </c>
      <c r="AB127" s="124">
        <v>1410.2</v>
      </c>
      <c r="AC127" s="124">
        <v>1139.3</v>
      </c>
      <c r="AD127" s="124">
        <v>827.7</v>
      </c>
      <c r="AE127" s="124">
        <v>162.19999999999999</v>
      </c>
    </row>
    <row r="128" spans="1:31" x14ac:dyDescent="0.3">
      <c r="A128" s="122" t="s">
        <v>903</v>
      </c>
      <c r="B128" s="123">
        <v>36556</v>
      </c>
      <c r="C128" s="124">
        <v>32461.1</v>
      </c>
      <c r="D128" s="124">
        <v>1349.3999999999999</v>
      </c>
      <c r="E128" s="124">
        <v>383.9</v>
      </c>
      <c r="F128" s="124">
        <v>117.8</v>
      </c>
      <c r="G128" s="124">
        <v>2270.5</v>
      </c>
      <c r="H128" s="124">
        <v>11863.8</v>
      </c>
      <c r="I128" s="124">
        <v>5291.0999999999995</v>
      </c>
      <c r="J128" s="124">
        <v>887.5</v>
      </c>
      <c r="K128" s="124">
        <v>1630.9</v>
      </c>
      <c r="L128" s="124">
        <v>7.9</v>
      </c>
      <c r="M128" s="124">
        <v>644.70000000000005</v>
      </c>
      <c r="N128" s="124">
        <v>75.540000000000006</v>
      </c>
      <c r="O128" s="124">
        <v>307.27</v>
      </c>
      <c r="P128" s="124">
        <v>964.7</v>
      </c>
      <c r="Q128" s="124">
        <v>502.3</v>
      </c>
      <c r="R128" s="124">
        <v>415.8</v>
      </c>
      <c r="S128" s="124">
        <v>2283.5000000000005</v>
      </c>
      <c r="T128" s="124">
        <v>12996.500000000004</v>
      </c>
      <c r="U128" s="124">
        <v>147.07</v>
      </c>
      <c r="V128" s="124">
        <v>4109.37</v>
      </c>
      <c r="W128" s="124">
        <v>415.8</v>
      </c>
      <c r="X128" s="124">
        <v>2000</v>
      </c>
      <c r="Y128" s="124">
        <v>2000</v>
      </c>
      <c r="Z128" s="124">
        <v>1</v>
      </c>
      <c r="AA128" s="124">
        <v>126.10000000000001</v>
      </c>
      <c r="AB128" s="124">
        <v>1630.9</v>
      </c>
      <c r="AC128" s="124">
        <v>3718</v>
      </c>
      <c r="AD128" s="124">
        <v>6720.6</v>
      </c>
      <c r="AE128" s="124">
        <v>1425.2</v>
      </c>
    </row>
    <row r="129" spans="1:31" x14ac:dyDescent="0.3">
      <c r="A129" s="122" t="s">
        <v>903</v>
      </c>
      <c r="B129" s="123">
        <v>36585</v>
      </c>
      <c r="C129" s="124">
        <v>54369</v>
      </c>
      <c r="D129" s="124">
        <v>1630.1</v>
      </c>
      <c r="E129" s="124">
        <v>566.79999999999995</v>
      </c>
      <c r="F129" s="124">
        <v>147.1</v>
      </c>
      <c r="G129" s="124">
        <v>3450.4</v>
      </c>
      <c r="H129" s="124">
        <v>33805.300000000003</v>
      </c>
      <c r="I129" s="124">
        <v>12699.300000000001</v>
      </c>
      <c r="J129" s="124">
        <v>379.2</v>
      </c>
      <c r="K129" s="124">
        <v>104.6</v>
      </c>
      <c r="L129" s="124">
        <v>4.4000000000000004</v>
      </c>
      <c r="M129" s="124">
        <v>0</v>
      </c>
      <c r="N129" s="124">
        <v>48.49</v>
      </c>
      <c r="O129" s="124">
        <v>287.45</v>
      </c>
      <c r="P129" s="124">
        <v>752.5</v>
      </c>
      <c r="Q129" s="124">
        <v>1024.8000000000002</v>
      </c>
      <c r="R129" s="124">
        <v>292</v>
      </c>
      <c r="S129" s="124">
        <v>109</v>
      </c>
      <c r="T129" s="124">
        <v>2091.5</v>
      </c>
      <c r="U129" s="124">
        <v>166.6</v>
      </c>
      <c r="V129" s="124">
        <v>5365.66</v>
      </c>
      <c r="W129" s="124">
        <v>292</v>
      </c>
      <c r="X129" s="124">
        <v>2000</v>
      </c>
      <c r="Y129" s="124">
        <v>2000</v>
      </c>
      <c r="Z129" s="124">
        <v>2</v>
      </c>
      <c r="AA129" s="124">
        <v>82.6</v>
      </c>
      <c r="AB129" s="124">
        <v>104.6</v>
      </c>
      <c r="AC129" s="124">
        <v>7635.3</v>
      </c>
      <c r="AD129" s="124">
        <v>22973.699999999997</v>
      </c>
      <c r="AE129" s="124">
        <v>3196.3</v>
      </c>
    </row>
    <row r="130" spans="1:31" x14ac:dyDescent="0.3">
      <c r="A130" s="122" t="s">
        <v>903</v>
      </c>
      <c r="B130" s="123">
        <v>36616</v>
      </c>
      <c r="C130" s="124">
        <v>15009.8</v>
      </c>
      <c r="D130" s="124">
        <v>3184.8</v>
      </c>
      <c r="E130" s="124">
        <v>961.1</v>
      </c>
      <c r="F130" s="124">
        <v>449.7</v>
      </c>
      <c r="G130" s="124">
        <v>6955.2</v>
      </c>
      <c r="H130" s="124">
        <v>16395.7</v>
      </c>
      <c r="I130" s="124">
        <v>2395.6999999999998</v>
      </c>
      <c r="J130" s="124">
        <v>167.1</v>
      </c>
      <c r="K130" s="124">
        <v>147</v>
      </c>
      <c r="L130" s="124">
        <v>9.6</v>
      </c>
      <c r="M130" s="124">
        <v>0</v>
      </c>
      <c r="N130" s="124">
        <v>84.96</v>
      </c>
      <c r="O130" s="124">
        <v>307.27</v>
      </c>
      <c r="P130" s="124">
        <v>1146.3</v>
      </c>
      <c r="Q130" s="124">
        <v>2488.1999999999998</v>
      </c>
      <c r="R130" s="124">
        <v>494.8</v>
      </c>
      <c r="S130" s="124">
        <v>156.6</v>
      </c>
      <c r="T130" s="124">
        <v>-14848.099999999999</v>
      </c>
      <c r="U130" s="124">
        <v>46.3</v>
      </c>
      <c r="V130" s="124">
        <v>8083.09</v>
      </c>
      <c r="W130" s="124">
        <v>494.8</v>
      </c>
      <c r="X130" s="124">
        <v>2000</v>
      </c>
      <c r="Y130" s="124">
        <v>2000</v>
      </c>
      <c r="Z130" s="124">
        <v>3</v>
      </c>
      <c r="AA130" s="124">
        <v>226.7</v>
      </c>
      <c r="AB130" s="124">
        <v>147</v>
      </c>
      <c r="AC130" s="124">
        <v>4295.3</v>
      </c>
      <c r="AD130" s="124">
        <v>10632.7</v>
      </c>
      <c r="AE130" s="124">
        <v>1467.7</v>
      </c>
    </row>
    <row r="131" spans="1:31" x14ac:dyDescent="0.3">
      <c r="A131" s="122" t="s">
        <v>903</v>
      </c>
      <c r="B131" s="123">
        <v>36646</v>
      </c>
      <c r="C131" s="124">
        <v>9317</v>
      </c>
      <c r="D131" s="124">
        <v>3610.7</v>
      </c>
      <c r="E131" s="124">
        <v>962</v>
      </c>
      <c r="F131" s="124">
        <v>634.20000000000005</v>
      </c>
      <c r="G131" s="124">
        <v>4845.5</v>
      </c>
      <c r="H131" s="124">
        <v>2608.6</v>
      </c>
      <c r="I131" s="124">
        <v>676.8</v>
      </c>
      <c r="J131" s="124">
        <v>224</v>
      </c>
      <c r="K131" s="124">
        <v>3187.7999999999997</v>
      </c>
      <c r="L131" s="124">
        <v>40.1</v>
      </c>
      <c r="M131" s="124">
        <v>0</v>
      </c>
      <c r="N131" s="124">
        <v>240.81</v>
      </c>
      <c r="O131" s="124">
        <v>297.36</v>
      </c>
      <c r="P131" s="124">
        <v>1695</v>
      </c>
      <c r="Q131" s="124">
        <v>2550</v>
      </c>
      <c r="R131" s="124">
        <v>1148</v>
      </c>
      <c r="S131" s="124">
        <v>3227.8999999999996</v>
      </c>
      <c r="T131" s="124">
        <v>131.20000000000073</v>
      </c>
      <c r="U131" s="124">
        <v>55.66</v>
      </c>
      <c r="V131" s="124">
        <v>5023.6499999999996</v>
      </c>
      <c r="W131" s="124">
        <v>1148</v>
      </c>
      <c r="X131" s="124">
        <v>2000</v>
      </c>
      <c r="Y131" s="124">
        <v>2000</v>
      </c>
      <c r="Z131" s="124">
        <v>4</v>
      </c>
      <c r="AA131" s="124">
        <v>784</v>
      </c>
      <c r="AB131" s="124">
        <v>3187.7999999999997</v>
      </c>
      <c r="AC131" s="124">
        <v>1830.1999999999998</v>
      </c>
      <c r="AD131" s="124">
        <v>532.79999999999995</v>
      </c>
      <c r="AE131" s="124">
        <v>245.6</v>
      </c>
    </row>
    <row r="132" spans="1:31" x14ac:dyDescent="0.3">
      <c r="A132" s="122" t="s">
        <v>903</v>
      </c>
      <c r="B132" s="123">
        <v>36677</v>
      </c>
      <c r="C132" s="124">
        <v>5997.7</v>
      </c>
      <c r="D132" s="124">
        <v>5585.6</v>
      </c>
      <c r="E132" s="124">
        <v>1025.4000000000001</v>
      </c>
      <c r="F132" s="124">
        <v>536.79999999999995</v>
      </c>
      <c r="G132" s="124">
        <v>4147.6000000000004</v>
      </c>
      <c r="H132" s="124">
        <v>2349.8000000000002</v>
      </c>
      <c r="I132" s="124">
        <v>519.70000000000005</v>
      </c>
      <c r="J132" s="124">
        <v>641.9</v>
      </c>
      <c r="K132" s="124">
        <v>6892.6</v>
      </c>
      <c r="L132" s="124">
        <v>38.299999999999997</v>
      </c>
      <c r="M132" s="124">
        <v>0</v>
      </c>
      <c r="N132" s="124">
        <v>262.86</v>
      </c>
      <c r="O132" s="124">
        <v>307.27</v>
      </c>
      <c r="P132" s="124">
        <v>3018.3999999999996</v>
      </c>
      <c r="Q132" s="124">
        <v>3104.1000000000004</v>
      </c>
      <c r="R132" s="124">
        <v>1286.9000000000001</v>
      </c>
      <c r="S132" s="124">
        <v>6930.9000000000005</v>
      </c>
      <c r="T132" s="124">
        <v>-591.30000000000655</v>
      </c>
      <c r="U132" s="124">
        <v>43.9</v>
      </c>
      <c r="V132" s="124">
        <v>5202.08</v>
      </c>
      <c r="W132" s="124">
        <v>1286.9000000000001</v>
      </c>
      <c r="X132" s="124">
        <v>2000</v>
      </c>
      <c r="Y132" s="124">
        <v>2000</v>
      </c>
      <c r="Z132" s="124">
        <v>5</v>
      </c>
      <c r="AA132" s="124">
        <v>769.4</v>
      </c>
      <c r="AB132" s="124">
        <v>6892.6</v>
      </c>
      <c r="AC132" s="124">
        <v>1912.1000000000001</v>
      </c>
      <c r="AD132" s="124">
        <v>360.8</v>
      </c>
      <c r="AE132" s="124">
        <v>76.900000000000006</v>
      </c>
    </row>
    <row r="133" spans="1:31" x14ac:dyDescent="0.3">
      <c r="A133" s="122" t="s">
        <v>903</v>
      </c>
      <c r="B133" s="123">
        <v>36707</v>
      </c>
      <c r="C133" s="124">
        <v>2186.6</v>
      </c>
      <c r="D133" s="124">
        <v>7898.1</v>
      </c>
      <c r="E133" s="124">
        <v>727.8</v>
      </c>
      <c r="F133" s="124">
        <v>305.5</v>
      </c>
      <c r="G133" s="124">
        <v>2709.1</v>
      </c>
      <c r="H133" s="124">
        <v>2085.5</v>
      </c>
      <c r="I133" s="124">
        <v>239.7</v>
      </c>
      <c r="J133" s="124">
        <v>1068.4000000000001</v>
      </c>
      <c r="K133" s="124">
        <v>9220.9</v>
      </c>
      <c r="L133" s="124">
        <v>20</v>
      </c>
      <c r="M133" s="124">
        <v>886.4</v>
      </c>
      <c r="N133" s="124">
        <v>386.95</v>
      </c>
      <c r="O133" s="124">
        <v>297.36</v>
      </c>
      <c r="P133" s="124">
        <v>5816</v>
      </c>
      <c r="Q133" s="124">
        <v>2387.6</v>
      </c>
      <c r="R133" s="124">
        <v>1845.8000000000002</v>
      </c>
      <c r="S133" s="124">
        <v>10127.299999999999</v>
      </c>
      <c r="T133" s="124">
        <v>-874.29999999999745</v>
      </c>
      <c r="U133" s="124">
        <v>219.85</v>
      </c>
      <c r="V133" s="124">
        <v>2624.24</v>
      </c>
      <c r="W133" s="124">
        <v>1845.8000000000002</v>
      </c>
      <c r="X133" s="124">
        <v>2000</v>
      </c>
      <c r="Y133" s="124">
        <v>2000</v>
      </c>
      <c r="Z133" s="124">
        <v>6</v>
      </c>
      <c r="AA133" s="124">
        <v>1103.4000000000001</v>
      </c>
      <c r="AB133" s="124">
        <v>9220.9</v>
      </c>
      <c r="AC133" s="124">
        <v>1922.6999999999998</v>
      </c>
      <c r="AD133" s="124">
        <v>140.60000000000002</v>
      </c>
      <c r="AE133" s="124">
        <v>22.2</v>
      </c>
    </row>
    <row r="134" spans="1:31" x14ac:dyDescent="0.3">
      <c r="A134" s="122" t="s">
        <v>903</v>
      </c>
      <c r="B134" s="123">
        <v>36738</v>
      </c>
      <c r="C134" s="124">
        <v>0</v>
      </c>
      <c r="D134" s="124">
        <v>6864.1</v>
      </c>
      <c r="E134" s="124">
        <v>407.2</v>
      </c>
      <c r="F134" s="124">
        <v>663.9</v>
      </c>
      <c r="G134" s="124">
        <v>678.1</v>
      </c>
      <c r="H134" s="124">
        <v>2005.9</v>
      </c>
      <c r="I134" s="124">
        <v>0</v>
      </c>
      <c r="J134" s="124">
        <v>984.8</v>
      </c>
      <c r="K134" s="124">
        <v>7420.4</v>
      </c>
      <c r="L134" s="124">
        <v>21.8</v>
      </c>
      <c r="M134" s="124">
        <v>626.6</v>
      </c>
      <c r="N134" s="124">
        <v>416.68</v>
      </c>
      <c r="O134" s="124">
        <v>307.27</v>
      </c>
      <c r="P134" s="124">
        <v>6322.5999999999995</v>
      </c>
      <c r="Q134" s="124">
        <v>1205.4000000000001</v>
      </c>
      <c r="R134" s="124">
        <v>2007.3</v>
      </c>
      <c r="S134" s="124">
        <v>8068.8</v>
      </c>
      <c r="T134" s="124">
        <v>-1528.0999999999949</v>
      </c>
      <c r="U134" s="124">
        <v>174.64</v>
      </c>
      <c r="V134" s="124">
        <v>2329.84</v>
      </c>
      <c r="W134" s="124">
        <v>2007.3</v>
      </c>
      <c r="X134" s="124">
        <v>2000</v>
      </c>
      <c r="Y134" s="124">
        <v>2000</v>
      </c>
      <c r="Z134" s="124">
        <v>7</v>
      </c>
      <c r="AA134" s="124">
        <v>1196.5999999999999</v>
      </c>
      <c r="AB134" s="124">
        <v>7420.4</v>
      </c>
      <c r="AC134" s="124">
        <v>1893.5</v>
      </c>
      <c r="AD134" s="124">
        <v>100</v>
      </c>
      <c r="AE134" s="124">
        <v>12.4</v>
      </c>
    </row>
    <row r="135" spans="1:31" x14ac:dyDescent="0.3">
      <c r="A135" s="122" t="s">
        <v>903</v>
      </c>
      <c r="B135" s="123">
        <v>36769</v>
      </c>
      <c r="C135" s="124">
        <v>0</v>
      </c>
      <c r="D135" s="124">
        <v>5714</v>
      </c>
      <c r="E135" s="124">
        <v>389.2</v>
      </c>
      <c r="F135" s="124">
        <v>543.1</v>
      </c>
      <c r="G135" s="124">
        <v>337.9</v>
      </c>
      <c r="H135" s="124">
        <v>1936.8999999999999</v>
      </c>
      <c r="I135" s="124">
        <v>0</v>
      </c>
      <c r="J135" s="124">
        <v>1015.4</v>
      </c>
      <c r="K135" s="124">
        <v>6551.3</v>
      </c>
      <c r="L135" s="124">
        <v>52.3</v>
      </c>
      <c r="M135" s="124">
        <v>0</v>
      </c>
      <c r="N135" s="124">
        <v>397.88</v>
      </c>
      <c r="O135" s="124">
        <v>307.27</v>
      </c>
      <c r="P135" s="124">
        <v>5657</v>
      </c>
      <c r="Q135" s="124">
        <v>600.1</v>
      </c>
      <c r="R135" s="124">
        <v>1901.8</v>
      </c>
      <c r="S135" s="124">
        <v>6603.6</v>
      </c>
      <c r="T135" s="124">
        <v>-1431.2000000000007</v>
      </c>
      <c r="U135" s="124">
        <v>121.18</v>
      </c>
      <c r="V135" s="124">
        <v>2551.06</v>
      </c>
      <c r="W135" s="124">
        <v>1901.8</v>
      </c>
      <c r="X135" s="124">
        <v>2000</v>
      </c>
      <c r="Y135" s="124">
        <v>2000</v>
      </c>
      <c r="Z135" s="124">
        <v>8</v>
      </c>
      <c r="AA135" s="124">
        <v>1220.0999999999999</v>
      </c>
      <c r="AB135" s="124">
        <v>6551.3</v>
      </c>
      <c r="AC135" s="124">
        <v>1892.6999999999998</v>
      </c>
      <c r="AD135" s="124">
        <v>28.9</v>
      </c>
      <c r="AE135" s="124">
        <v>15.3</v>
      </c>
    </row>
    <row r="136" spans="1:31" x14ac:dyDescent="0.3">
      <c r="A136" s="122" t="s">
        <v>903</v>
      </c>
      <c r="B136" s="123">
        <v>36799</v>
      </c>
      <c r="C136" s="124">
        <v>1116.8000000000002</v>
      </c>
      <c r="D136" s="124">
        <v>3503.7</v>
      </c>
      <c r="E136" s="124">
        <v>323.2</v>
      </c>
      <c r="F136" s="124">
        <v>369</v>
      </c>
      <c r="G136" s="124">
        <v>440.4</v>
      </c>
      <c r="H136" s="124">
        <v>1505.5</v>
      </c>
      <c r="I136" s="124">
        <v>59.4</v>
      </c>
      <c r="J136" s="124">
        <v>349.7</v>
      </c>
      <c r="K136" s="124">
        <v>2797</v>
      </c>
      <c r="L136" s="124">
        <v>2.6</v>
      </c>
      <c r="M136" s="124">
        <v>1217</v>
      </c>
      <c r="N136" s="124">
        <v>262.10000000000002</v>
      </c>
      <c r="O136" s="124">
        <v>297.36</v>
      </c>
      <c r="P136" s="124">
        <v>3518.5999999999995</v>
      </c>
      <c r="Q136" s="124">
        <v>354.2</v>
      </c>
      <c r="R136" s="124">
        <v>1406.3000000000002</v>
      </c>
      <c r="S136" s="124">
        <v>4016.6</v>
      </c>
      <c r="T136" s="124">
        <v>-11.099999999996726</v>
      </c>
      <c r="U136" s="124">
        <v>104.24</v>
      </c>
      <c r="V136" s="124">
        <v>2932.33</v>
      </c>
      <c r="W136" s="124">
        <v>1406.3000000000002</v>
      </c>
      <c r="X136" s="124">
        <v>2000</v>
      </c>
      <c r="Y136" s="124">
        <v>2000</v>
      </c>
      <c r="Z136" s="124">
        <v>9</v>
      </c>
      <c r="AA136" s="124">
        <v>576.20000000000005</v>
      </c>
      <c r="AB136" s="124">
        <v>2797</v>
      </c>
      <c r="AC136" s="124">
        <v>1254.8</v>
      </c>
      <c r="AD136" s="124">
        <v>224.5</v>
      </c>
      <c r="AE136" s="124">
        <v>26.2</v>
      </c>
    </row>
    <row r="137" spans="1:31" x14ac:dyDescent="0.3">
      <c r="A137" s="122" t="s">
        <v>903</v>
      </c>
      <c r="B137" s="123">
        <v>36830</v>
      </c>
      <c r="C137" s="124">
        <v>15395.5</v>
      </c>
      <c r="D137" s="124">
        <v>2132.4</v>
      </c>
      <c r="E137" s="124">
        <v>530.1</v>
      </c>
      <c r="F137" s="124">
        <v>255.9</v>
      </c>
      <c r="G137" s="124">
        <v>1474.9</v>
      </c>
      <c r="H137" s="124">
        <v>2758.3999999999996</v>
      </c>
      <c r="I137" s="124">
        <v>1845.9</v>
      </c>
      <c r="J137" s="124">
        <v>574.90000000000009</v>
      </c>
      <c r="K137" s="124">
        <v>2797.3</v>
      </c>
      <c r="L137" s="124">
        <v>1.7</v>
      </c>
      <c r="M137" s="124">
        <v>763</v>
      </c>
      <c r="N137" s="124">
        <v>208.14</v>
      </c>
      <c r="O137" s="124">
        <v>307.27</v>
      </c>
      <c r="P137" s="124">
        <v>2050.6999999999998</v>
      </c>
      <c r="Q137" s="124">
        <v>337.70000000000005</v>
      </c>
      <c r="R137" s="124">
        <v>1041</v>
      </c>
      <c r="S137" s="124">
        <v>3562</v>
      </c>
      <c r="T137" s="124">
        <v>10426.000000000002</v>
      </c>
      <c r="U137" s="124">
        <v>151.86000000000001</v>
      </c>
      <c r="V137" s="124">
        <v>3002.42</v>
      </c>
      <c r="W137" s="124">
        <v>1041</v>
      </c>
      <c r="X137" s="124">
        <v>2001</v>
      </c>
      <c r="Y137" s="124">
        <v>2000</v>
      </c>
      <c r="Z137" s="124">
        <v>10</v>
      </c>
      <c r="AA137" s="124">
        <v>441.2</v>
      </c>
      <c r="AB137" s="124">
        <v>2797.3</v>
      </c>
      <c r="AC137" s="124">
        <v>1692.1999999999998</v>
      </c>
      <c r="AD137" s="124">
        <v>732.4</v>
      </c>
      <c r="AE137" s="124">
        <v>333.8</v>
      </c>
    </row>
    <row r="138" spans="1:31" x14ac:dyDescent="0.3">
      <c r="A138" s="122" t="s">
        <v>903</v>
      </c>
      <c r="B138" s="123">
        <v>36860</v>
      </c>
      <c r="C138" s="124">
        <v>2974</v>
      </c>
      <c r="D138" s="124">
        <v>1457.1</v>
      </c>
      <c r="E138" s="124">
        <v>505</v>
      </c>
      <c r="F138" s="124">
        <v>149.80000000000001</v>
      </c>
      <c r="G138" s="124">
        <v>2821.2</v>
      </c>
      <c r="H138" s="124">
        <v>2873</v>
      </c>
      <c r="I138" s="124">
        <v>269.5</v>
      </c>
      <c r="J138" s="124">
        <v>351.4</v>
      </c>
      <c r="K138" s="124">
        <v>444.4</v>
      </c>
      <c r="L138" s="124">
        <v>0.9</v>
      </c>
      <c r="M138" s="124">
        <v>787.3</v>
      </c>
      <c r="N138" s="124">
        <v>71.180000000000007</v>
      </c>
      <c r="O138" s="124">
        <v>297.36</v>
      </c>
      <c r="P138" s="124">
        <v>1117</v>
      </c>
      <c r="Q138" s="124">
        <v>489.8</v>
      </c>
      <c r="R138" s="124">
        <v>424.2</v>
      </c>
      <c r="S138" s="124">
        <v>1232.5999999999999</v>
      </c>
      <c r="T138" s="124">
        <v>-3796.3999999999978</v>
      </c>
      <c r="U138" s="124">
        <v>79.540000000000006</v>
      </c>
      <c r="V138" s="124">
        <v>3321.14</v>
      </c>
      <c r="W138" s="124">
        <v>424.2</v>
      </c>
      <c r="X138" s="124">
        <v>2001</v>
      </c>
      <c r="Y138" s="124">
        <v>2000</v>
      </c>
      <c r="Z138" s="124">
        <v>11</v>
      </c>
      <c r="AA138" s="124">
        <v>58.3</v>
      </c>
      <c r="AB138" s="124">
        <v>444.4</v>
      </c>
      <c r="AC138" s="124">
        <v>1307.3</v>
      </c>
      <c r="AD138" s="124">
        <v>1227.5999999999999</v>
      </c>
      <c r="AE138" s="124">
        <v>338.1</v>
      </c>
    </row>
    <row r="139" spans="1:31" x14ac:dyDescent="0.3">
      <c r="A139" s="122" t="s">
        <v>903</v>
      </c>
      <c r="B139" s="123">
        <v>36891</v>
      </c>
      <c r="C139" s="124">
        <v>4384.1000000000004</v>
      </c>
      <c r="D139" s="124">
        <v>1337.6000000000001</v>
      </c>
      <c r="E139" s="124">
        <v>467.4</v>
      </c>
      <c r="F139" s="124">
        <v>135.6</v>
      </c>
      <c r="G139" s="124">
        <v>2562.5</v>
      </c>
      <c r="H139" s="124">
        <v>2094.3000000000002</v>
      </c>
      <c r="I139" s="124">
        <v>436.29999999999995</v>
      </c>
      <c r="J139" s="124">
        <v>348.5</v>
      </c>
      <c r="K139" s="124">
        <v>543.40000000000009</v>
      </c>
      <c r="L139" s="124">
        <v>0.9</v>
      </c>
      <c r="M139" s="124">
        <v>634.29999999999995</v>
      </c>
      <c r="N139" s="124">
        <v>128.33000000000001</v>
      </c>
      <c r="O139" s="124">
        <v>307.27</v>
      </c>
      <c r="P139" s="124">
        <v>942.9</v>
      </c>
      <c r="Q139" s="124">
        <v>530.20000000000005</v>
      </c>
      <c r="R139" s="124">
        <v>640.4</v>
      </c>
      <c r="S139" s="124">
        <v>1178.6000000000001</v>
      </c>
      <c r="T139" s="124">
        <v>-1179.1000000000022</v>
      </c>
      <c r="U139" s="124">
        <v>82.46</v>
      </c>
      <c r="V139" s="124">
        <v>3317.27</v>
      </c>
      <c r="W139" s="124">
        <v>640.4</v>
      </c>
      <c r="X139" s="124">
        <v>2001</v>
      </c>
      <c r="Y139" s="124">
        <v>2000</v>
      </c>
      <c r="Z139" s="124">
        <v>12</v>
      </c>
      <c r="AA139" s="124">
        <v>160.6</v>
      </c>
      <c r="AB139" s="124">
        <v>543.40000000000009</v>
      </c>
      <c r="AC139" s="124">
        <v>931</v>
      </c>
      <c r="AD139" s="124">
        <v>965.90000000000009</v>
      </c>
      <c r="AE139" s="124">
        <v>197.4</v>
      </c>
    </row>
    <row r="140" spans="1:31" x14ac:dyDescent="0.3">
      <c r="A140" s="122" t="s">
        <v>903</v>
      </c>
      <c r="B140" s="123">
        <v>36922</v>
      </c>
      <c r="C140" s="124">
        <v>25263</v>
      </c>
      <c r="D140" s="124">
        <v>1842.1</v>
      </c>
      <c r="E140" s="124">
        <v>637.9</v>
      </c>
      <c r="F140" s="124">
        <v>184.5</v>
      </c>
      <c r="G140" s="124">
        <v>3557.6</v>
      </c>
      <c r="H140" s="124">
        <v>9263.7000000000007</v>
      </c>
      <c r="I140" s="124">
        <v>3680</v>
      </c>
      <c r="J140" s="124">
        <v>978.40000000000009</v>
      </c>
      <c r="K140" s="124">
        <v>1361.4</v>
      </c>
      <c r="L140" s="124">
        <v>1.7</v>
      </c>
      <c r="M140" s="124">
        <v>825.1</v>
      </c>
      <c r="N140" s="124">
        <v>80.27</v>
      </c>
      <c r="O140" s="124">
        <v>307.27</v>
      </c>
      <c r="P140" s="124">
        <v>1119.7</v>
      </c>
      <c r="Q140" s="124">
        <v>906.90000000000009</v>
      </c>
      <c r="R140" s="124">
        <v>436.2</v>
      </c>
      <c r="S140" s="124">
        <v>2188.1999999999998</v>
      </c>
      <c r="T140" s="124">
        <v>7743.5</v>
      </c>
      <c r="U140" s="124">
        <v>113.06</v>
      </c>
      <c r="V140" s="124">
        <v>4091.35</v>
      </c>
      <c r="W140" s="124">
        <v>436.2</v>
      </c>
      <c r="X140" s="124">
        <v>2001</v>
      </c>
      <c r="Y140" s="124">
        <v>2001</v>
      </c>
      <c r="Z140" s="124">
        <v>1</v>
      </c>
      <c r="AA140" s="124">
        <v>134.19999999999999</v>
      </c>
      <c r="AB140" s="124">
        <v>1361.4</v>
      </c>
      <c r="AC140" s="124">
        <v>2874.3</v>
      </c>
      <c r="AD140" s="124">
        <v>5324.3</v>
      </c>
      <c r="AE140" s="124">
        <v>1065.0999999999999</v>
      </c>
    </row>
    <row r="141" spans="1:31" x14ac:dyDescent="0.3">
      <c r="A141" s="122" t="s">
        <v>903</v>
      </c>
      <c r="B141" s="123">
        <v>36950</v>
      </c>
      <c r="C141" s="124">
        <v>30875</v>
      </c>
      <c r="D141" s="124">
        <v>2219.3000000000002</v>
      </c>
      <c r="E141" s="124">
        <v>781.8</v>
      </c>
      <c r="F141" s="124">
        <v>232.6</v>
      </c>
      <c r="G141" s="124">
        <v>4500.6000000000004</v>
      </c>
      <c r="H141" s="124">
        <v>16658.5</v>
      </c>
      <c r="I141" s="124">
        <v>4460.2</v>
      </c>
      <c r="J141" s="124">
        <v>366.1</v>
      </c>
      <c r="K141" s="124">
        <v>164.7</v>
      </c>
      <c r="L141" s="124">
        <v>0.9</v>
      </c>
      <c r="M141" s="124">
        <v>0</v>
      </c>
      <c r="N141" s="124">
        <v>45.54</v>
      </c>
      <c r="O141" s="124">
        <v>277.52999999999997</v>
      </c>
      <c r="P141" s="124">
        <v>1052.5</v>
      </c>
      <c r="Q141" s="124">
        <v>1399.3</v>
      </c>
      <c r="R141" s="124">
        <v>281.2</v>
      </c>
      <c r="S141" s="124">
        <v>165.6</v>
      </c>
      <c r="T141" s="124">
        <v>2102.6999999999935</v>
      </c>
      <c r="U141" s="124">
        <v>87.73</v>
      </c>
      <c r="V141" s="124">
        <v>4636.5</v>
      </c>
      <c r="W141" s="124">
        <v>281.2</v>
      </c>
      <c r="X141" s="124">
        <v>2001</v>
      </c>
      <c r="Y141" s="124">
        <v>2001</v>
      </c>
      <c r="Z141" s="124">
        <v>2</v>
      </c>
      <c r="AA141" s="124">
        <v>73.100000000000009</v>
      </c>
      <c r="AB141" s="124">
        <v>164.7</v>
      </c>
      <c r="AC141" s="124">
        <v>3685.4</v>
      </c>
      <c r="AD141" s="124">
        <v>11194.300000000001</v>
      </c>
      <c r="AE141" s="124">
        <v>1778.8</v>
      </c>
    </row>
    <row r="142" spans="1:31" x14ac:dyDescent="0.3">
      <c r="A142" s="122" t="s">
        <v>903</v>
      </c>
      <c r="B142" s="123">
        <v>36981</v>
      </c>
      <c r="C142" s="124">
        <v>10617.8</v>
      </c>
      <c r="D142" s="124">
        <v>3241.7</v>
      </c>
      <c r="E142" s="124">
        <v>983.4</v>
      </c>
      <c r="F142" s="124">
        <v>532.79999999999995</v>
      </c>
      <c r="G142" s="124">
        <v>6736.3</v>
      </c>
      <c r="H142" s="124">
        <v>9901.6</v>
      </c>
      <c r="I142" s="124">
        <v>1324.3</v>
      </c>
      <c r="J142" s="124">
        <v>166</v>
      </c>
      <c r="K142" s="124">
        <v>743.9</v>
      </c>
      <c r="L142" s="124">
        <v>9.6</v>
      </c>
      <c r="M142" s="124">
        <v>0</v>
      </c>
      <c r="N142" s="124">
        <v>110.28</v>
      </c>
      <c r="O142" s="124">
        <v>307.27</v>
      </c>
      <c r="P142" s="124">
        <v>1294.4000000000001</v>
      </c>
      <c r="Q142" s="124">
        <v>2480.0999999999995</v>
      </c>
      <c r="R142" s="124">
        <v>587.79999999999995</v>
      </c>
      <c r="S142" s="124">
        <v>753.5</v>
      </c>
      <c r="T142" s="124">
        <v>-10926.799999999997</v>
      </c>
      <c r="U142" s="124">
        <v>45.08</v>
      </c>
      <c r="V142" s="124">
        <v>5646.66</v>
      </c>
      <c r="W142" s="124">
        <v>587.79999999999995</v>
      </c>
      <c r="X142" s="124">
        <v>2001</v>
      </c>
      <c r="Y142" s="124">
        <v>2001</v>
      </c>
      <c r="Z142" s="124">
        <v>3</v>
      </c>
      <c r="AA142" s="124">
        <v>320.2</v>
      </c>
      <c r="AB142" s="124">
        <v>743.9</v>
      </c>
      <c r="AC142" s="124">
        <v>2881.2</v>
      </c>
      <c r="AD142" s="124">
        <v>6177.8</v>
      </c>
      <c r="AE142" s="124">
        <v>842.6</v>
      </c>
    </row>
    <row r="143" spans="1:31" x14ac:dyDescent="0.3">
      <c r="A143" s="122" t="s">
        <v>903</v>
      </c>
      <c r="B143" s="123">
        <v>37011</v>
      </c>
      <c r="C143" s="124">
        <v>10455.299999999999</v>
      </c>
      <c r="D143" s="124">
        <v>3497.5</v>
      </c>
      <c r="E143" s="124">
        <v>1053.4000000000001</v>
      </c>
      <c r="F143" s="124">
        <v>665.9</v>
      </c>
      <c r="G143" s="124">
        <v>5029.6000000000004</v>
      </c>
      <c r="H143" s="124">
        <v>2341.6999999999998</v>
      </c>
      <c r="I143" s="124">
        <v>781.99999999999989</v>
      </c>
      <c r="J143" s="124">
        <v>219</v>
      </c>
      <c r="K143" s="124">
        <v>1871.1999999999998</v>
      </c>
      <c r="L143" s="124">
        <v>1.8</v>
      </c>
      <c r="M143" s="124">
        <v>0</v>
      </c>
      <c r="N143" s="124">
        <v>215.15</v>
      </c>
      <c r="O143" s="124">
        <v>297.36</v>
      </c>
      <c r="P143" s="124">
        <v>1590.9</v>
      </c>
      <c r="Q143" s="124">
        <v>2572.3999999999996</v>
      </c>
      <c r="R143" s="124">
        <v>1040.1999999999998</v>
      </c>
      <c r="S143" s="124">
        <v>1872.9999999999998</v>
      </c>
      <c r="T143" s="124">
        <v>-220.80000000000291</v>
      </c>
      <c r="U143" s="124">
        <v>48.6</v>
      </c>
      <c r="V143" s="124">
        <v>4458.95</v>
      </c>
      <c r="W143" s="124">
        <v>1040.1999999999998</v>
      </c>
      <c r="X143" s="124">
        <v>2001</v>
      </c>
      <c r="Y143" s="124">
        <v>2001</v>
      </c>
      <c r="Z143" s="124">
        <v>4</v>
      </c>
      <c r="AA143" s="124">
        <v>674.9</v>
      </c>
      <c r="AB143" s="124">
        <v>1871.1999999999998</v>
      </c>
      <c r="AC143" s="124">
        <v>1574</v>
      </c>
      <c r="AD143" s="124">
        <v>534.6</v>
      </c>
      <c r="AE143" s="124">
        <v>233.1</v>
      </c>
    </row>
    <row r="144" spans="1:31" x14ac:dyDescent="0.3">
      <c r="A144" s="122" t="s">
        <v>903</v>
      </c>
      <c r="B144" s="123">
        <v>37042</v>
      </c>
      <c r="C144" s="124">
        <v>0</v>
      </c>
      <c r="D144" s="124">
        <v>7119.5</v>
      </c>
      <c r="E144" s="124">
        <v>705.5</v>
      </c>
      <c r="F144" s="124">
        <v>521.5</v>
      </c>
      <c r="G144" s="124">
        <v>3022.1</v>
      </c>
      <c r="H144" s="124">
        <v>1953.7</v>
      </c>
      <c r="I144" s="124">
        <v>0</v>
      </c>
      <c r="J144" s="124">
        <v>631.29999999999995</v>
      </c>
      <c r="K144" s="124">
        <v>8846.1</v>
      </c>
      <c r="L144" s="124">
        <v>0.9</v>
      </c>
      <c r="M144" s="124">
        <v>0</v>
      </c>
      <c r="N144" s="124">
        <v>374.1</v>
      </c>
      <c r="O144" s="124">
        <v>307.27</v>
      </c>
      <c r="P144" s="124">
        <v>4405.8999999999996</v>
      </c>
      <c r="Q144" s="124">
        <v>3235.1</v>
      </c>
      <c r="R144" s="124">
        <v>1728.9</v>
      </c>
      <c r="S144" s="124">
        <v>8847</v>
      </c>
      <c r="T144" s="124">
        <v>-3377.5999999999967</v>
      </c>
      <c r="U144" s="124">
        <v>71.38</v>
      </c>
      <c r="V144" s="124">
        <v>3046.86</v>
      </c>
      <c r="W144" s="124">
        <v>1728.9</v>
      </c>
      <c r="X144" s="124">
        <v>2001</v>
      </c>
      <c r="Y144" s="124">
        <v>2001</v>
      </c>
      <c r="Z144" s="124">
        <v>5</v>
      </c>
      <c r="AA144" s="124">
        <v>1210.3</v>
      </c>
      <c r="AB144" s="124">
        <v>8846.1</v>
      </c>
      <c r="AC144" s="124">
        <v>1841.3</v>
      </c>
      <c r="AD144" s="124">
        <v>96</v>
      </c>
      <c r="AE144" s="124">
        <v>16.399999999999999</v>
      </c>
    </row>
    <row r="145" spans="1:31" x14ac:dyDescent="0.3">
      <c r="A145" s="122" t="s">
        <v>903</v>
      </c>
      <c r="B145" s="123">
        <v>37072</v>
      </c>
      <c r="C145" s="124">
        <v>360.5</v>
      </c>
      <c r="D145" s="124">
        <v>6970.7999999999993</v>
      </c>
      <c r="E145" s="124">
        <v>356.3</v>
      </c>
      <c r="F145" s="124">
        <v>239.6</v>
      </c>
      <c r="G145" s="124">
        <v>719.5</v>
      </c>
      <c r="H145" s="124">
        <v>1818.3000000000002</v>
      </c>
      <c r="I145" s="124">
        <v>29.2</v>
      </c>
      <c r="J145" s="124">
        <v>891.4</v>
      </c>
      <c r="K145" s="124">
        <v>7744.6</v>
      </c>
      <c r="L145" s="124">
        <v>63.3</v>
      </c>
      <c r="M145" s="124">
        <v>995.3</v>
      </c>
      <c r="N145" s="124">
        <v>374.29</v>
      </c>
      <c r="O145" s="124">
        <v>297.36</v>
      </c>
      <c r="P145" s="124">
        <v>5710.2</v>
      </c>
      <c r="Q145" s="124">
        <v>1500.2</v>
      </c>
      <c r="R145" s="124">
        <v>1792.3</v>
      </c>
      <c r="S145" s="124">
        <v>8803.1999999999989</v>
      </c>
      <c r="T145" s="124">
        <v>-69.19999999999709</v>
      </c>
      <c r="U145" s="124">
        <v>126.58</v>
      </c>
      <c r="V145" s="124">
        <v>2371.5</v>
      </c>
      <c r="W145" s="124">
        <v>1792.3</v>
      </c>
      <c r="X145" s="124">
        <v>2001</v>
      </c>
      <c r="Y145" s="124">
        <v>2001</v>
      </c>
      <c r="Z145" s="124">
        <v>6</v>
      </c>
      <c r="AA145" s="124">
        <v>1043.0999999999999</v>
      </c>
      <c r="AB145" s="124">
        <v>7744.6</v>
      </c>
      <c r="AC145" s="124">
        <v>1724.9</v>
      </c>
      <c r="AD145" s="124">
        <v>85</v>
      </c>
      <c r="AE145" s="124">
        <v>8.4</v>
      </c>
    </row>
    <row r="146" spans="1:31" x14ac:dyDescent="0.3">
      <c r="A146" s="122" t="s">
        <v>903</v>
      </c>
      <c r="B146" s="123">
        <v>37103</v>
      </c>
      <c r="C146" s="124">
        <v>0</v>
      </c>
      <c r="D146" s="124">
        <v>6708.6</v>
      </c>
      <c r="E146" s="124">
        <v>421.1</v>
      </c>
      <c r="F146" s="124">
        <v>765</v>
      </c>
      <c r="G146" s="124">
        <v>276.7</v>
      </c>
      <c r="H146" s="124">
        <v>1960.6999999999998</v>
      </c>
      <c r="I146" s="124">
        <v>0</v>
      </c>
      <c r="J146" s="124">
        <v>828.5</v>
      </c>
      <c r="K146" s="124">
        <v>8192.2999999999993</v>
      </c>
      <c r="L146" s="124">
        <v>29</v>
      </c>
      <c r="M146" s="124">
        <v>658.2</v>
      </c>
      <c r="N146" s="124">
        <v>426.03</v>
      </c>
      <c r="O146" s="124">
        <v>307.27</v>
      </c>
      <c r="P146" s="124">
        <v>6556.7</v>
      </c>
      <c r="Q146" s="124">
        <v>916.7</v>
      </c>
      <c r="R146" s="124">
        <v>2048</v>
      </c>
      <c r="S146" s="124">
        <v>8879.5</v>
      </c>
      <c r="T146" s="124">
        <v>-32.999999999996362</v>
      </c>
      <c r="U146" s="124">
        <v>172.66</v>
      </c>
      <c r="V146" s="124">
        <v>2097.9699999999998</v>
      </c>
      <c r="W146" s="124">
        <v>2048</v>
      </c>
      <c r="X146" s="124">
        <v>2001</v>
      </c>
      <c r="Y146" s="124">
        <v>2001</v>
      </c>
      <c r="Z146" s="124">
        <v>7</v>
      </c>
      <c r="AA146" s="124">
        <v>1212.8</v>
      </c>
      <c r="AB146" s="124">
        <v>8192.2999999999993</v>
      </c>
      <c r="AC146" s="124">
        <v>1850.5</v>
      </c>
      <c r="AD146" s="124">
        <v>97.399999999999991</v>
      </c>
      <c r="AE146" s="124">
        <v>12.8</v>
      </c>
    </row>
    <row r="147" spans="1:31" x14ac:dyDescent="0.3">
      <c r="A147" s="122" t="s">
        <v>903</v>
      </c>
      <c r="B147" s="123">
        <v>37134</v>
      </c>
      <c r="C147" s="124">
        <v>0</v>
      </c>
      <c r="D147" s="124">
        <v>5565.2999999999993</v>
      </c>
      <c r="E147" s="124">
        <v>374.7</v>
      </c>
      <c r="F147" s="124">
        <v>606.9</v>
      </c>
      <c r="G147" s="124">
        <v>129.9</v>
      </c>
      <c r="H147" s="124">
        <v>1868</v>
      </c>
      <c r="I147" s="124">
        <v>0</v>
      </c>
      <c r="J147" s="124">
        <v>933.2</v>
      </c>
      <c r="K147" s="124">
        <v>6557.9</v>
      </c>
      <c r="L147" s="124">
        <v>8.8000000000000007</v>
      </c>
      <c r="M147" s="124">
        <v>0</v>
      </c>
      <c r="N147" s="124">
        <v>369.06</v>
      </c>
      <c r="O147" s="124">
        <v>307.27</v>
      </c>
      <c r="P147" s="124">
        <v>5721.5999999999995</v>
      </c>
      <c r="Q147" s="124">
        <v>450.6</v>
      </c>
      <c r="R147" s="124">
        <v>1814.3</v>
      </c>
      <c r="S147" s="124">
        <v>6566.7</v>
      </c>
      <c r="T147" s="124">
        <v>-1097.1999999999989</v>
      </c>
      <c r="U147" s="124">
        <v>192.4</v>
      </c>
      <c r="V147" s="124">
        <v>2012.7</v>
      </c>
      <c r="W147" s="124">
        <v>1814.3</v>
      </c>
      <c r="X147" s="124">
        <v>2001</v>
      </c>
      <c r="Y147" s="124">
        <v>2001</v>
      </c>
      <c r="Z147" s="124">
        <v>8</v>
      </c>
      <c r="AA147" s="124">
        <v>1130</v>
      </c>
      <c r="AB147" s="124">
        <v>6557.9</v>
      </c>
      <c r="AC147" s="124">
        <v>1830.6</v>
      </c>
      <c r="AD147" s="124">
        <v>24.2</v>
      </c>
      <c r="AE147" s="124">
        <v>13.2</v>
      </c>
    </row>
    <row r="148" spans="1:31" x14ac:dyDescent="0.3">
      <c r="A148" s="122" t="s">
        <v>903</v>
      </c>
      <c r="B148" s="123">
        <v>37164</v>
      </c>
      <c r="C148" s="124">
        <v>1085.0999999999999</v>
      </c>
      <c r="D148" s="124">
        <v>3285.5</v>
      </c>
      <c r="E148" s="124">
        <v>281.2</v>
      </c>
      <c r="F148" s="124">
        <v>349.1</v>
      </c>
      <c r="G148" s="124">
        <v>137.6</v>
      </c>
      <c r="H148" s="124">
        <v>1448.0000000000002</v>
      </c>
      <c r="I148" s="124">
        <v>81.2</v>
      </c>
      <c r="J148" s="124">
        <v>392.3</v>
      </c>
      <c r="K148" s="124">
        <v>2632.7</v>
      </c>
      <c r="L148" s="124">
        <v>0</v>
      </c>
      <c r="M148" s="124">
        <v>1297.7</v>
      </c>
      <c r="N148" s="124">
        <v>258.57</v>
      </c>
      <c r="O148" s="124">
        <v>297.36</v>
      </c>
      <c r="P148" s="124">
        <v>3429.0999999999995</v>
      </c>
      <c r="Q148" s="124">
        <v>205.5</v>
      </c>
      <c r="R148" s="124">
        <v>1405.3000000000002</v>
      </c>
      <c r="S148" s="124">
        <v>3930.3999999999996</v>
      </c>
      <c r="T148" s="124">
        <v>445.99999999999818</v>
      </c>
      <c r="U148" s="124">
        <v>132.86000000000001</v>
      </c>
      <c r="V148" s="124">
        <v>2062.4699999999998</v>
      </c>
      <c r="W148" s="124">
        <v>1405.3000000000002</v>
      </c>
      <c r="X148" s="124">
        <v>2001</v>
      </c>
      <c r="Y148" s="124">
        <v>2001</v>
      </c>
      <c r="Z148" s="124">
        <v>9</v>
      </c>
      <c r="AA148" s="124">
        <v>461.1</v>
      </c>
      <c r="AB148" s="124">
        <v>2632.7</v>
      </c>
      <c r="AC148" s="124">
        <v>1188.9000000000001</v>
      </c>
      <c r="AD148" s="124">
        <v>237.20000000000002</v>
      </c>
      <c r="AE148" s="124">
        <v>21.9</v>
      </c>
    </row>
    <row r="149" spans="1:31" x14ac:dyDescent="0.3">
      <c r="A149" s="122" t="s">
        <v>903</v>
      </c>
      <c r="B149" s="123">
        <v>37195</v>
      </c>
      <c r="C149" s="124">
        <v>3686.6</v>
      </c>
      <c r="D149" s="124">
        <v>2654.2</v>
      </c>
      <c r="E149" s="124">
        <v>368.8</v>
      </c>
      <c r="F149" s="124">
        <v>377.8</v>
      </c>
      <c r="G149" s="124">
        <v>360.6</v>
      </c>
      <c r="H149" s="124">
        <v>1923.7</v>
      </c>
      <c r="I149" s="124">
        <v>455.2</v>
      </c>
      <c r="J149" s="124">
        <v>576.29999999999995</v>
      </c>
      <c r="K149" s="124">
        <v>4254.6000000000004</v>
      </c>
      <c r="L149" s="124">
        <v>2.6</v>
      </c>
      <c r="M149" s="124">
        <v>1012.1</v>
      </c>
      <c r="N149" s="124">
        <v>220.39</v>
      </c>
      <c r="O149" s="124">
        <v>307.27</v>
      </c>
      <c r="P149" s="124">
        <v>2826.7999999999997</v>
      </c>
      <c r="Q149" s="124">
        <v>205.2</v>
      </c>
      <c r="R149" s="124">
        <v>1120.0999999999999</v>
      </c>
      <c r="S149" s="124">
        <v>5269.3000000000011</v>
      </c>
      <c r="T149" s="124">
        <v>3359.5999999999967</v>
      </c>
      <c r="U149" s="124">
        <v>154.1</v>
      </c>
      <c r="V149" s="124">
        <v>2111.2399999999998</v>
      </c>
      <c r="W149" s="124">
        <v>1120.0999999999999</v>
      </c>
      <c r="X149" s="124">
        <v>2002</v>
      </c>
      <c r="Y149" s="124">
        <v>2001</v>
      </c>
      <c r="Z149" s="124">
        <v>10</v>
      </c>
      <c r="AA149" s="124">
        <v>513.9</v>
      </c>
      <c r="AB149" s="124">
        <v>4254.6000000000004</v>
      </c>
      <c r="AC149" s="124">
        <v>1455.5</v>
      </c>
      <c r="AD149" s="124">
        <v>449.3</v>
      </c>
      <c r="AE149" s="124">
        <v>18.899999999999999</v>
      </c>
    </row>
    <row r="150" spans="1:31" x14ac:dyDescent="0.3">
      <c r="A150" s="122" t="s">
        <v>903</v>
      </c>
      <c r="B150" s="123">
        <v>37225</v>
      </c>
      <c r="C150" s="124">
        <v>26187.699999999997</v>
      </c>
      <c r="D150" s="124">
        <v>1500.5</v>
      </c>
      <c r="E150" s="124">
        <v>427</v>
      </c>
      <c r="F150" s="124">
        <v>172.8</v>
      </c>
      <c r="G150" s="124">
        <v>2127.3000000000002</v>
      </c>
      <c r="H150" s="124">
        <v>8123.6</v>
      </c>
      <c r="I150" s="124">
        <v>3794.2000000000003</v>
      </c>
      <c r="J150" s="124">
        <v>448.1</v>
      </c>
      <c r="K150" s="124">
        <v>458.90000000000003</v>
      </c>
      <c r="L150" s="124">
        <v>0.9</v>
      </c>
      <c r="M150" s="124">
        <v>812.9</v>
      </c>
      <c r="N150" s="124">
        <v>71.180000000000007</v>
      </c>
      <c r="O150" s="124">
        <v>297.36</v>
      </c>
      <c r="P150" s="124">
        <v>1213</v>
      </c>
      <c r="Q150" s="124">
        <v>460.40000000000003</v>
      </c>
      <c r="R150" s="124">
        <v>425.90000000000003</v>
      </c>
      <c r="S150" s="124">
        <v>1272.7</v>
      </c>
      <c r="T150" s="124">
        <v>11292.900000000007</v>
      </c>
      <c r="U150" s="124">
        <v>201.63</v>
      </c>
      <c r="V150" s="124">
        <v>3059.85</v>
      </c>
      <c r="W150" s="124">
        <v>425.90000000000003</v>
      </c>
      <c r="X150" s="124">
        <v>2002</v>
      </c>
      <c r="Y150" s="124">
        <v>2001</v>
      </c>
      <c r="Z150" s="124">
        <v>11</v>
      </c>
      <c r="AA150" s="124">
        <v>56.5</v>
      </c>
      <c r="AB150" s="124">
        <v>458.90000000000003</v>
      </c>
      <c r="AC150" s="124">
        <v>3040</v>
      </c>
      <c r="AD150" s="124">
        <v>4058.1</v>
      </c>
      <c r="AE150" s="124">
        <v>1025.5</v>
      </c>
    </row>
    <row r="151" spans="1:31" x14ac:dyDescent="0.3">
      <c r="A151" s="122" t="s">
        <v>903</v>
      </c>
      <c r="B151" s="123">
        <v>37256</v>
      </c>
      <c r="C151" s="124">
        <v>42387.1</v>
      </c>
      <c r="D151" s="124">
        <v>1360.5</v>
      </c>
      <c r="E151" s="124">
        <v>483.6</v>
      </c>
      <c r="F151" s="124">
        <v>148.6</v>
      </c>
      <c r="G151" s="124">
        <v>2647.7</v>
      </c>
      <c r="H151" s="124">
        <v>25969.7</v>
      </c>
      <c r="I151" s="124">
        <v>8150.9999999999991</v>
      </c>
      <c r="J151" s="124">
        <v>425.8</v>
      </c>
      <c r="K151" s="124">
        <v>368</v>
      </c>
      <c r="L151" s="124">
        <v>0.9</v>
      </c>
      <c r="M151" s="124">
        <v>696.9</v>
      </c>
      <c r="N151" s="124">
        <v>68.22</v>
      </c>
      <c r="O151" s="124">
        <v>307.27</v>
      </c>
      <c r="P151" s="124">
        <v>726.09999999999991</v>
      </c>
      <c r="Q151" s="124">
        <v>783.09999999999991</v>
      </c>
      <c r="R151" s="124">
        <v>395.20000000000005</v>
      </c>
      <c r="S151" s="124">
        <v>1065.8000000000002</v>
      </c>
      <c r="T151" s="124">
        <v>4661.3999999999978</v>
      </c>
      <c r="U151" s="124">
        <v>250.89</v>
      </c>
      <c r="V151" s="124">
        <v>5549.41</v>
      </c>
      <c r="W151" s="124">
        <v>395.20000000000005</v>
      </c>
      <c r="X151" s="124">
        <v>2002</v>
      </c>
      <c r="Y151" s="124">
        <v>2001</v>
      </c>
      <c r="Z151" s="124">
        <v>12</v>
      </c>
      <c r="AA151" s="124">
        <v>51.5</v>
      </c>
      <c r="AB151" s="124">
        <v>368</v>
      </c>
      <c r="AC151" s="124">
        <v>6472</v>
      </c>
      <c r="AD151" s="124">
        <v>16711.099999999999</v>
      </c>
      <c r="AE151" s="124">
        <v>2786.6</v>
      </c>
    </row>
    <row r="152" spans="1:31" x14ac:dyDescent="0.3">
      <c r="A152" s="122" t="s">
        <v>903</v>
      </c>
      <c r="B152" s="123">
        <v>37287</v>
      </c>
      <c r="C152" s="124">
        <v>19375.8</v>
      </c>
      <c r="D152" s="124">
        <v>1639.3000000000002</v>
      </c>
      <c r="E152" s="124">
        <v>576.79999999999995</v>
      </c>
      <c r="F152" s="124">
        <v>176.1</v>
      </c>
      <c r="G152" s="124">
        <v>3178.6</v>
      </c>
      <c r="H152" s="124">
        <v>18797.3</v>
      </c>
      <c r="I152" s="124">
        <v>4177.3</v>
      </c>
      <c r="J152" s="124">
        <v>779.19999999999993</v>
      </c>
      <c r="K152" s="124">
        <v>418</v>
      </c>
      <c r="L152" s="124">
        <v>9.6999999999999993</v>
      </c>
      <c r="M152" s="124">
        <v>857.2</v>
      </c>
      <c r="N152" s="124">
        <v>63.25</v>
      </c>
      <c r="O152" s="124">
        <v>307.27</v>
      </c>
      <c r="P152" s="124">
        <v>644.70000000000005</v>
      </c>
      <c r="Q152" s="124">
        <v>1170.5999999999999</v>
      </c>
      <c r="R152" s="124">
        <v>367.8</v>
      </c>
      <c r="S152" s="124">
        <v>1284.9000000000001</v>
      </c>
      <c r="T152" s="124">
        <v>-8296</v>
      </c>
      <c r="U152" s="124">
        <v>96.24</v>
      </c>
      <c r="V152" s="124">
        <v>6523.63</v>
      </c>
      <c r="W152" s="124">
        <v>367.8</v>
      </c>
      <c r="X152" s="124">
        <v>2002</v>
      </c>
      <c r="Y152" s="124">
        <v>2002</v>
      </c>
      <c r="Z152" s="124">
        <v>1</v>
      </c>
      <c r="AA152" s="124">
        <v>50.6</v>
      </c>
      <c r="AB152" s="124">
        <v>418</v>
      </c>
      <c r="AC152" s="124">
        <v>5127.5</v>
      </c>
      <c r="AD152" s="124">
        <v>12044.6</v>
      </c>
      <c r="AE152" s="124">
        <v>1625.2</v>
      </c>
    </row>
    <row r="153" spans="1:31" x14ac:dyDescent="0.3">
      <c r="A153" s="122" t="s">
        <v>903</v>
      </c>
      <c r="B153" s="123">
        <v>37315</v>
      </c>
      <c r="C153" s="124">
        <v>7592.0999999999995</v>
      </c>
      <c r="D153" s="124">
        <v>2553.5</v>
      </c>
      <c r="E153" s="124">
        <v>852.5</v>
      </c>
      <c r="F153" s="124">
        <v>294.89999999999998</v>
      </c>
      <c r="G153" s="124">
        <v>4928.6000000000004</v>
      </c>
      <c r="H153" s="124">
        <v>3302.9</v>
      </c>
      <c r="I153" s="124">
        <v>627.20000000000005</v>
      </c>
      <c r="J153" s="124">
        <v>282.3</v>
      </c>
      <c r="K153" s="124">
        <v>144.19999999999999</v>
      </c>
      <c r="L153" s="124">
        <v>0.9</v>
      </c>
      <c r="M153" s="124">
        <v>0</v>
      </c>
      <c r="N153" s="124">
        <v>82.07</v>
      </c>
      <c r="O153" s="124">
        <v>277.52999999999997</v>
      </c>
      <c r="P153" s="124">
        <v>945.4</v>
      </c>
      <c r="Q153" s="124">
        <v>1903.1000000000001</v>
      </c>
      <c r="R153" s="124">
        <v>415.6</v>
      </c>
      <c r="S153" s="124">
        <v>145.1</v>
      </c>
      <c r="T153" s="124">
        <v>-4689.0999999999985</v>
      </c>
      <c r="U153" s="124">
        <v>86.72</v>
      </c>
      <c r="V153" s="124">
        <v>4259.43</v>
      </c>
      <c r="W153" s="124">
        <v>415.6</v>
      </c>
      <c r="X153" s="124">
        <v>2002</v>
      </c>
      <c r="Y153" s="124">
        <v>2002</v>
      </c>
      <c r="Z153" s="124">
        <v>2</v>
      </c>
      <c r="AA153" s="124">
        <v>207.20000000000002</v>
      </c>
      <c r="AB153" s="124">
        <v>144.19999999999999</v>
      </c>
      <c r="AC153" s="124">
        <v>1173.2</v>
      </c>
      <c r="AD153" s="124">
        <v>1939.2</v>
      </c>
      <c r="AE153" s="124">
        <v>190.5</v>
      </c>
    </row>
    <row r="154" spans="1:31" x14ac:dyDescent="0.3">
      <c r="A154" s="122" t="s">
        <v>903</v>
      </c>
      <c r="B154" s="123">
        <v>37346</v>
      </c>
      <c r="C154" s="124">
        <v>16168.7</v>
      </c>
      <c r="D154" s="124">
        <v>3087.3</v>
      </c>
      <c r="E154" s="124">
        <v>995.9</v>
      </c>
      <c r="F154" s="124">
        <v>539.6</v>
      </c>
      <c r="G154" s="124">
        <v>6340.7</v>
      </c>
      <c r="H154" s="124">
        <v>4179.3999999999996</v>
      </c>
      <c r="I154" s="124">
        <v>1520.8</v>
      </c>
      <c r="J154" s="124">
        <v>265.90000000000003</v>
      </c>
      <c r="K154" s="124">
        <v>184.7</v>
      </c>
      <c r="L154" s="124">
        <v>106.4</v>
      </c>
      <c r="M154" s="124">
        <v>0</v>
      </c>
      <c r="N154" s="124">
        <v>79.150000000000006</v>
      </c>
      <c r="O154" s="124">
        <v>307.27</v>
      </c>
      <c r="P154" s="124">
        <v>1086.7</v>
      </c>
      <c r="Q154" s="124">
        <v>2540.3000000000002</v>
      </c>
      <c r="R154" s="124">
        <v>477.9</v>
      </c>
      <c r="S154" s="124">
        <v>291.10000000000002</v>
      </c>
      <c r="T154" s="124">
        <v>8.1999999999934516</v>
      </c>
      <c r="U154" s="124">
        <v>104.99</v>
      </c>
      <c r="V154" s="124">
        <v>4465.21</v>
      </c>
      <c r="W154" s="124">
        <v>477.9</v>
      </c>
      <c r="X154" s="124">
        <v>2002</v>
      </c>
      <c r="Y154" s="124">
        <v>2002</v>
      </c>
      <c r="Z154" s="124">
        <v>3</v>
      </c>
      <c r="AA154" s="124">
        <v>210.4</v>
      </c>
      <c r="AB154" s="124">
        <v>184.7</v>
      </c>
      <c r="AC154" s="124">
        <v>1404.3000000000002</v>
      </c>
      <c r="AD154" s="124">
        <v>2307.7000000000003</v>
      </c>
      <c r="AE154" s="124">
        <v>467.4</v>
      </c>
    </row>
    <row r="155" spans="1:31" x14ac:dyDescent="0.3">
      <c r="A155" s="122" t="s">
        <v>903</v>
      </c>
      <c r="B155" s="123">
        <v>37376</v>
      </c>
      <c r="C155" s="124">
        <v>1762.3</v>
      </c>
      <c r="D155" s="124">
        <v>3690</v>
      </c>
      <c r="E155" s="124">
        <v>891.1</v>
      </c>
      <c r="F155" s="124">
        <v>739.6</v>
      </c>
      <c r="G155" s="124">
        <v>3988.9</v>
      </c>
      <c r="H155" s="124">
        <v>2135.5</v>
      </c>
      <c r="I155" s="124">
        <v>128.79999999999998</v>
      </c>
      <c r="J155" s="124">
        <v>353.5</v>
      </c>
      <c r="K155" s="124">
        <v>4695.3</v>
      </c>
      <c r="L155" s="124">
        <v>200.2</v>
      </c>
      <c r="M155" s="124">
        <v>0</v>
      </c>
      <c r="N155" s="124">
        <v>277.87</v>
      </c>
      <c r="O155" s="124">
        <v>297.36</v>
      </c>
      <c r="P155" s="124">
        <v>1720.9</v>
      </c>
      <c r="Q155" s="124">
        <v>2708.6</v>
      </c>
      <c r="R155" s="124">
        <v>1287.2</v>
      </c>
      <c r="S155" s="124">
        <v>4895.5</v>
      </c>
      <c r="T155" s="124">
        <v>-3982.2999999999956</v>
      </c>
      <c r="U155" s="124">
        <v>52.91</v>
      </c>
      <c r="V155" s="124">
        <v>3781.05</v>
      </c>
      <c r="W155" s="124">
        <v>1287.2</v>
      </c>
      <c r="X155" s="124">
        <v>2002</v>
      </c>
      <c r="Y155" s="124">
        <v>2002</v>
      </c>
      <c r="Z155" s="124">
        <v>4</v>
      </c>
      <c r="AA155" s="124">
        <v>925.6</v>
      </c>
      <c r="AB155" s="124">
        <v>4695.3</v>
      </c>
      <c r="AC155" s="124">
        <v>1650.5</v>
      </c>
      <c r="AD155" s="124">
        <v>358.4</v>
      </c>
      <c r="AE155" s="124">
        <v>126.6</v>
      </c>
    </row>
    <row r="156" spans="1:31" x14ac:dyDescent="0.3">
      <c r="A156" s="122" t="s">
        <v>903</v>
      </c>
      <c r="B156" s="123">
        <v>37407</v>
      </c>
      <c r="C156" s="124">
        <v>6410.4</v>
      </c>
      <c r="D156" s="124">
        <v>6043.5</v>
      </c>
      <c r="E156" s="124">
        <v>833.2</v>
      </c>
      <c r="F156" s="124">
        <v>476.7</v>
      </c>
      <c r="G156" s="124">
        <v>2612.9</v>
      </c>
      <c r="H156" s="124">
        <v>2299.2999999999997</v>
      </c>
      <c r="I156" s="124">
        <v>664.80000000000007</v>
      </c>
      <c r="J156" s="124">
        <v>640.79999999999995</v>
      </c>
      <c r="K156" s="124">
        <v>6860.2000000000007</v>
      </c>
      <c r="L156" s="124">
        <v>30.6</v>
      </c>
      <c r="M156" s="124">
        <v>0</v>
      </c>
      <c r="N156" s="124">
        <v>268.33999999999997</v>
      </c>
      <c r="O156" s="124">
        <v>307.27</v>
      </c>
      <c r="P156" s="124">
        <v>3663.8</v>
      </c>
      <c r="Q156" s="124">
        <v>2856.4</v>
      </c>
      <c r="R156" s="124">
        <v>1303.7</v>
      </c>
      <c r="S156" s="124">
        <v>6890.8000000000011</v>
      </c>
      <c r="T156" s="124">
        <v>1033.6000000000004</v>
      </c>
      <c r="U156" s="124">
        <v>97</v>
      </c>
      <c r="V156" s="124">
        <v>3188.25</v>
      </c>
      <c r="W156" s="124">
        <v>1303.7</v>
      </c>
      <c r="X156" s="124">
        <v>2002</v>
      </c>
      <c r="Y156" s="124">
        <v>2002</v>
      </c>
      <c r="Z156" s="124">
        <v>5</v>
      </c>
      <c r="AA156" s="124">
        <v>790.30000000000007</v>
      </c>
      <c r="AB156" s="124">
        <v>6860.2000000000007</v>
      </c>
      <c r="AC156" s="124">
        <v>2109.3000000000002</v>
      </c>
      <c r="AD156" s="124">
        <v>138.79999999999998</v>
      </c>
      <c r="AE156" s="124">
        <v>51.2</v>
      </c>
    </row>
    <row r="157" spans="1:31" x14ac:dyDescent="0.3">
      <c r="A157" s="122" t="s">
        <v>903</v>
      </c>
      <c r="B157" s="123">
        <v>37437</v>
      </c>
      <c r="C157" s="124">
        <v>0</v>
      </c>
      <c r="D157" s="124">
        <v>7683.5</v>
      </c>
      <c r="E157" s="124">
        <v>586.1</v>
      </c>
      <c r="F157" s="124">
        <v>382.9</v>
      </c>
      <c r="G157" s="124">
        <v>1899.5</v>
      </c>
      <c r="H157" s="124">
        <v>1956.8999999999999</v>
      </c>
      <c r="I157" s="124">
        <v>0</v>
      </c>
      <c r="J157" s="124">
        <v>890.2</v>
      </c>
      <c r="K157" s="124">
        <v>8044.1</v>
      </c>
      <c r="L157" s="124">
        <v>14.9</v>
      </c>
      <c r="M157" s="124">
        <v>1062.3</v>
      </c>
      <c r="N157" s="124">
        <v>422.23</v>
      </c>
      <c r="O157" s="124">
        <v>297.36</v>
      </c>
      <c r="P157" s="124">
        <v>5911.5999999999995</v>
      </c>
      <c r="Q157" s="124">
        <v>2154.8999999999996</v>
      </c>
      <c r="R157" s="124">
        <v>1978.1</v>
      </c>
      <c r="S157" s="124">
        <v>9121.2999999999993</v>
      </c>
      <c r="T157" s="124">
        <v>-2299.7999999999975</v>
      </c>
      <c r="U157" s="124">
        <v>236.04</v>
      </c>
      <c r="V157" s="124">
        <v>1886.45</v>
      </c>
      <c r="W157" s="124">
        <v>1978.1</v>
      </c>
      <c r="X157" s="124">
        <v>2002</v>
      </c>
      <c r="Y157" s="124">
        <v>2002</v>
      </c>
      <c r="Z157" s="124">
        <v>6</v>
      </c>
      <c r="AA157" s="124">
        <v>1219.9000000000001</v>
      </c>
      <c r="AB157" s="124">
        <v>8044.1</v>
      </c>
      <c r="AC157" s="124">
        <v>1829.8</v>
      </c>
      <c r="AD157" s="124">
        <v>114.1</v>
      </c>
      <c r="AE157" s="124">
        <v>13</v>
      </c>
    </row>
    <row r="158" spans="1:31" x14ac:dyDescent="0.3">
      <c r="A158" s="122" t="s">
        <v>903</v>
      </c>
      <c r="B158" s="123">
        <v>37468</v>
      </c>
      <c r="C158" s="124">
        <v>0</v>
      </c>
      <c r="D158" s="124">
        <v>6675.4</v>
      </c>
      <c r="E158" s="124">
        <v>373.8</v>
      </c>
      <c r="F158" s="124">
        <v>813.9</v>
      </c>
      <c r="G158" s="124">
        <v>411.8</v>
      </c>
      <c r="H158" s="124">
        <v>2044.8999999999999</v>
      </c>
      <c r="I158" s="124">
        <v>0</v>
      </c>
      <c r="J158" s="124">
        <v>899.3</v>
      </c>
      <c r="K158" s="124">
        <v>8043.5</v>
      </c>
      <c r="L158" s="124">
        <v>14.9</v>
      </c>
      <c r="M158" s="124">
        <v>796.6</v>
      </c>
      <c r="N158" s="124">
        <v>418.58</v>
      </c>
      <c r="O158" s="124">
        <v>307.27</v>
      </c>
      <c r="P158" s="124">
        <v>6417.5999999999995</v>
      </c>
      <c r="Q158" s="124">
        <v>1071.7</v>
      </c>
      <c r="R158" s="124">
        <v>2014.3999999999999</v>
      </c>
      <c r="S158" s="124">
        <v>8855</v>
      </c>
      <c r="T158" s="124">
        <v>-349.40000000000146</v>
      </c>
      <c r="U158" s="124">
        <v>351.72</v>
      </c>
      <c r="V158" s="124">
        <v>1674.68</v>
      </c>
      <c r="W158" s="124">
        <v>2014.3999999999999</v>
      </c>
      <c r="X158" s="124">
        <v>2002</v>
      </c>
      <c r="Y158" s="124">
        <v>2002</v>
      </c>
      <c r="Z158" s="124">
        <v>7</v>
      </c>
      <c r="AA158" s="124">
        <v>1194.0999999999999</v>
      </c>
      <c r="AB158" s="124">
        <v>8043.5</v>
      </c>
      <c r="AC158" s="124">
        <v>1931.1999999999998</v>
      </c>
      <c r="AD158" s="124">
        <v>102.9</v>
      </c>
      <c r="AE158" s="124">
        <v>10.8</v>
      </c>
    </row>
    <row r="159" spans="1:31" x14ac:dyDescent="0.3">
      <c r="A159" s="122" t="s">
        <v>903</v>
      </c>
      <c r="B159" s="123">
        <v>37499</v>
      </c>
      <c r="C159" s="124">
        <v>0</v>
      </c>
      <c r="D159" s="124">
        <v>5312.2</v>
      </c>
      <c r="E159" s="124">
        <v>374</v>
      </c>
      <c r="F159" s="124">
        <v>629.5</v>
      </c>
      <c r="G159" s="124">
        <v>197.8</v>
      </c>
      <c r="H159" s="124">
        <v>1867.8999999999999</v>
      </c>
      <c r="I159" s="124">
        <v>0</v>
      </c>
      <c r="J159" s="124">
        <v>644.79999999999995</v>
      </c>
      <c r="K159" s="124">
        <v>6054.2000000000007</v>
      </c>
      <c r="L159" s="124">
        <v>53.3</v>
      </c>
      <c r="M159" s="124">
        <v>0</v>
      </c>
      <c r="N159" s="124">
        <v>355.01</v>
      </c>
      <c r="O159" s="124">
        <v>307.27</v>
      </c>
      <c r="P159" s="124">
        <v>5429.7</v>
      </c>
      <c r="Q159" s="124">
        <v>511.99999999999994</v>
      </c>
      <c r="R159" s="124">
        <v>1749.7</v>
      </c>
      <c r="S159" s="124">
        <v>6107.5000000000009</v>
      </c>
      <c r="T159" s="124">
        <v>-1169.0000000000036</v>
      </c>
      <c r="U159" s="124">
        <v>192.82</v>
      </c>
      <c r="V159" s="124">
        <v>1921.98</v>
      </c>
      <c r="W159" s="124">
        <v>1749.7</v>
      </c>
      <c r="X159" s="124">
        <v>2002</v>
      </c>
      <c r="Y159" s="124">
        <v>2002</v>
      </c>
      <c r="Z159" s="124">
        <v>8</v>
      </c>
      <c r="AA159" s="124">
        <v>1072.4000000000001</v>
      </c>
      <c r="AB159" s="124">
        <v>6054.2000000000007</v>
      </c>
      <c r="AC159" s="124">
        <v>1826.6</v>
      </c>
      <c r="AD159" s="124">
        <v>26.5</v>
      </c>
      <c r="AE159" s="124">
        <v>14.8</v>
      </c>
    </row>
    <row r="160" spans="1:31" x14ac:dyDescent="0.3">
      <c r="A160" s="122" t="s">
        <v>903</v>
      </c>
      <c r="B160" s="123">
        <v>37529</v>
      </c>
      <c r="C160" s="124">
        <v>0</v>
      </c>
      <c r="D160" s="124">
        <v>3712.2</v>
      </c>
      <c r="E160" s="124">
        <v>314.39999999999998</v>
      </c>
      <c r="F160" s="124">
        <v>431.2</v>
      </c>
      <c r="G160" s="124">
        <v>95.1</v>
      </c>
      <c r="H160" s="124">
        <v>1628.8999999999999</v>
      </c>
      <c r="I160" s="124">
        <v>0</v>
      </c>
      <c r="J160" s="124">
        <v>399.6</v>
      </c>
      <c r="K160" s="124">
        <v>3344.5</v>
      </c>
      <c r="L160" s="124">
        <v>8.6999999999999993</v>
      </c>
      <c r="M160" s="124">
        <v>1399.2</v>
      </c>
      <c r="N160" s="124">
        <v>307.12</v>
      </c>
      <c r="O160" s="124">
        <v>297.36</v>
      </c>
      <c r="P160" s="124">
        <v>3891</v>
      </c>
      <c r="Q160" s="124">
        <v>252.3</v>
      </c>
      <c r="R160" s="124">
        <v>1633.6</v>
      </c>
      <c r="S160" s="124">
        <v>4752.3999999999996</v>
      </c>
      <c r="T160" s="124">
        <v>-195.19999999999891</v>
      </c>
      <c r="U160" s="124">
        <v>122.02</v>
      </c>
      <c r="V160" s="124">
        <v>2083.3000000000002</v>
      </c>
      <c r="W160" s="124">
        <v>1633.6</v>
      </c>
      <c r="X160" s="124">
        <v>2002</v>
      </c>
      <c r="Y160" s="124">
        <v>2002</v>
      </c>
      <c r="Z160" s="124">
        <v>9</v>
      </c>
      <c r="AA160" s="124">
        <v>632.4</v>
      </c>
      <c r="AB160" s="124">
        <v>3344.5</v>
      </c>
      <c r="AC160" s="124">
        <v>1353.8</v>
      </c>
      <c r="AD160" s="124">
        <v>253.5</v>
      </c>
      <c r="AE160" s="124">
        <v>21.6</v>
      </c>
    </row>
    <row r="161" spans="1:31" x14ac:dyDescent="0.3">
      <c r="A161" s="122" t="s">
        <v>903</v>
      </c>
      <c r="B161" s="123">
        <v>37560</v>
      </c>
      <c r="C161" s="124">
        <v>0</v>
      </c>
      <c r="D161" s="124">
        <v>2295</v>
      </c>
      <c r="E161" s="124">
        <v>294.60000000000002</v>
      </c>
      <c r="F161" s="124">
        <v>379</v>
      </c>
      <c r="G161" s="124">
        <v>44.9</v>
      </c>
      <c r="H161" s="124">
        <v>1828.2000000000003</v>
      </c>
      <c r="I161" s="124">
        <v>0</v>
      </c>
      <c r="J161" s="124">
        <v>451.20000000000005</v>
      </c>
      <c r="K161" s="124">
        <v>4268.3999999999996</v>
      </c>
      <c r="L161" s="124">
        <v>0.9</v>
      </c>
      <c r="M161" s="124">
        <v>1104.4000000000001</v>
      </c>
      <c r="N161" s="124">
        <v>177.61</v>
      </c>
      <c r="O161" s="124">
        <v>307.27</v>
      </c>
      <c r="P161" s="124">
        <v>2540.7000000000003</v>
      </c>
      <c r="Q161" s="124">
        <v>133.4</v>
      </c>
      <c r="R161" s="124">
        <v>942.2</v>
      </c>
      <c r="S161" s="124">
        <v>5373.6999999999989</v>
      </c>
      <c r="T161" s="124">
        <v>1022.7000000000007</v>
      </c>
      <c r="U161" s="124">
        <v>113.38</v>
      </c>
      <c r="V161" s="124">
        <v>2367.61</v>
      </c>
      <c r="W161" s="124">
        <v>942.2</v>
      </c>
      <c r="X161" s="124">
        <v>2003</v>
      </c>
      <c r="Y161" s="124">
        <v>2002</v>
      </c>
      <c r="Z161" s="124">
        <v>10</v>
      </c>
      <c r="AA161" s="124">
        <v>340.3</v>
      </c>
      <c r="AB161" s="124">
        <v>4268.3999999999996</v>
      </c>
      <c r="AC161" s="124">
        <v>1336.6000000000001</v>
      </c>
      <c r="AD161" s="124">
        <v>476.8</v>
      </c>
      <c r="AE161" s="124">
        <v>14.8</v>
      </c>
    </row>
    <row r="162" spans="1:31" x14ac:dyDescent="0.3">
      <c r="A162" s="122" t="s">
        <v>903</v>
      </c>
      <c r="B162" s="123">
        <v>37590</v>
      </c>
      <c r="C162" s="124">
        <v>15985</v>
      </c>
      <c r="D162" s="124">
        <v>1997.1</v>
      </c>
      <c r="E162" s="124">
        <v>586.70000000000005</v>
      </c>
      <c r="F162" s="124">
        <v>238.7</v>
      </c>
      <c r="G162" s="124">
        <v>2666.4</v>
      </c>
      <c r="H162" s="124">
        <v>4147.1000000000004</v>
      </c>
      <c r="I162" s="124">
        <v>3068.6</v>
      </c>
      <c r="J162" s="124">
        <v>467.9</v>
      </c>
      <c r="K162" s="124">
        <v>620.4</v>
      </c>
      <c r="L162" s="124">
        <v>2.6</v>
      </c>
      <c r="M162" s="124">
        <v>924.7</v>
      </c>
      <c r="N162" s="124">
        <v>116.26</v>
      </c>
      <c r="O162" s="124">
        <v>297.36</v>
      </c>
      <c r="P162" s="124">
        <v>1681.6000000000001</v>
      </c>
      <c r="Q162" s="124">
        <v>554.19999999999993</v>
      </c>
      <c r="R162" s="124">
        <v>611.20000000000005</v>
      </c>
      <c r="S162" s="124">
        <v>1547.6999999999998</v>
      </c>
      <c r="T162" s="124">
        <v>4971.6000000000058</v>
      </c>
      <c r="U162" s="124">
        <v>165.85</v>
      </c>
      <c r="V162" s="124">
        <v>2825.77</v>
      </c>
      <c r="W162" s="124">
        <v>611.20000000000005</v>
      </c>
      <c r="X162" s="124">
        <v>2003</v>
      </c>
      <c r="Y162" s="124">
        <v>2002</v>
      </c>
      <c r="Z162" s="124">
        <v>11</v>
      </c>
      <c r="AA162" s="124">
        <v>153.80000000000001</v>
      </c>
      <c r="AB162" s="124">
        <v>620.4</v>
      </c>
      <c r="AC162" s="124">
        <v>2122.9</v>
      </c>
      <c r="AD162" s="124">
        <v>1568.7</v>
      </c>
      <c r="AE162" s="124">
        <v>455.5</v>
      </c>
    </row>
    <row r="163" spans="1:31" x14ac:dyDescent="0.3">
      <c r="A163" s="122" t="s">
        <v>903</v>
      </c>
      <c r="B163" s="123">
        <v>37621</v>
      </c>
      <c r="C163" s="124">
        <v>57051.5</v>
      </c>
      <c r="D163" s="124">
        <v>1575.8999999999999</v>
      </c>
      <c r="E163" s="124">
        <v>511.7</v>
      </c>
      <c r="F163" s="124">
        <v>176.2</v>
      </c>
      <c r="G163" s="124">
        <v>2598.5</v>
      </c>
      <c r="H163" s="124">
        <v>25222.400000000001</v>
      </c>
      <c r="I163" s="124">
        <v>13939.8</v>
      </c>
      <c r="J163" s="124">
        <v>449.6</v>
      </c>
      <c r="K163" s="124">
        <v>445.09999999999997</v>
      </c>
      <c r="L163" s="124">
        <v>12.2</v>
      </c>
      <c r="M163" s="124">
        <v>755</v>
      </c>
      <c r="N163" s="124">
        <v>94.9</v>
      </c>
      <c r="O163" s="124">
        <v>307.27</v>
      </c>
      <c r="P163" s="124">
        <v>963.8</v>
      </c>
      <c r="Q163" s="124">
        <v>788.3</v>
      </c>
      <c r="R163" s="124">
        <v>495.1</v>
      </c>
      <c r="S163" s="124">
        <v>1212.3</v>
      </c>
      <c r="T163" s="124">
        <v>14284.8</v>
      </c>
      <c r="U163" s="124">
        <v>350.97</v>
      </c>
      <c r="V163" s="124">
        <v>4843.58</v>
      </c>
      <c r="W163" s="124">
        <v>495.1</v>
      </c>
      <c r="X163" s="124">
        <v>2003</v>
      </c>
      <c r="Y163" s="124">
        <v>2002</v>
      </c>
      <c r="Z163" s="124">
        <v>12</v>
      </c>
      <c r="AA163" s="124">
        <v>89.2</v>
      </c>
      <c r="AB163" s="124">
        <v>445.09999999999997</v>
      </c>
      <c r="AC163" s="124">
        <v>6403.2</v>
      </c>
      <c r="AD163" s="124">
        <v>16018.6</v>
      </c>
      <c r="AE163" s="124">
        <v>2800.6</v>
      </c>
    </row>
    <row r="164" spans="1:31" x14ac:dyDescent="0.3">
      <c r="A164" s="122" t="s">
        <v>903</v>
      </c>
      <c r="B164" s="123">
        <v>37652</v>
      </c>
      <c r="C164" s="124">
        <v>18970.8</v>
      </c>
      <c r="D164" s="124">
        <v>1286.0999999999999</v>
      </c>
      <c r="E164" s="124">
        <v>431.3</v>
      </c>
      <c r="F164" s="124">
        <v>140.5</v>
      </c>
      <c r="G164" s="124">
        <v>2207.3000000000002</v>
      </c>
      <c r="H164" s="124">
        <v>19428.8</v>
      </c>
      <c r="I164" s="124">
        <v>3349.9999999999995</v>
      </c>
      <c r="J164" s="124">
        <v>842.3</v>
      </c>
      <c r="K164" s="124">
        <v>372.2</v>
      </c>
      <c r="L164" s="124">
        <v>44.6</v>
      </c>
      <c r="M164" s="124">
        <v>898.2</v>
      </c>
      <c r="N164" s="124">
        <v>64.52</v>
      </c>
      <c r="O164" s="124">
        <v>307.27</v>
      </c>
      <c r="P164" s="124">
        <v>538.70000000000005</v>
      </c>
      <c r="Q164" s="124">
        <v>887.90000000000009</v>
      </c>
      <c r="R164" s="124">
        <v>370.5</v>
      </c>
      <c r="S164" s="124">
        <v>1315</v>
      </c>
      <c r="T164" s="124">
        <v>-7030.0999999999985</v>
      </c>
      <c r="U164" s="124">
        <v>99.94</v>
      </c>
      <c r="V164" s="124">
        <v>6300.54</v>
      </c>
      <c r="W164" s="124">
        <v>370.5</v>
      </c>
      <c r="X164" s="124">
        <v>2003</v>
      </c>
      <c r="Y164" s="124">
        <v>2003</v>
      </c>
      <c r="Z164" s="124">
        <v>1</v>
      </c>
      <c r="AA164" s="124">
        <v>47.2</v>
      </c>
      <c r="AB164" s="124">
        <v>372.2</v>
      </c>
      <c r="AC164" s="124">
        <v>5474.0999999999995</v>
      </c>
      <c r="AD164" s="124">
        <v>12036</v>
      </c>
      <c r="AE164" s="124">
        <v>1918.7</v>
      </c>
    </row>
    <row r="165" spans="1:31" x14ac:dyDescent="0.3">
      <c r="A165" s="122" t="s">
        <v>903</v>
      </c>
      <c r="B165" s="123">
        <v>37680</v>
      </c>
      <c r="C165" s="124">
        <v>11610.8</v>
      </c>
      <c r="D165" s="124">
        <v>2571.3000000000002</v>
      </c>
      <c r="E165" s="124">
        <v>840.2</v>
      </c>
      <c r="F165" s="124">
        <v>291.60000000000002</v>
      </c>
      <c r="G165" s="124">
        <v>4430.6000000000004</v>
      </c>
      <c r="H165" s="124">
        <v>5942.1</v>
      </c>
      <c r="I165" s="124">
        <v>1601.9</v>
      </c>
      <c r="J165" s="124">
        <v>303</v>
      </c>
      <c r="K165" s="124">
        <v>213.60000000000002</v>
      </c>
      <c r="L165" s="124">
        <v>2.6</v>
      </c>
      <c r="M165" s="124">
        <v>0</v>
      </c>
      <c r="N165" s="124">
        <v>48.36</v>
      </c>
      <c r="O165" s="124">
        <v>277.52999999999997</v>
      </c>
      <c r="P165" s="124">
        <v>959.7</v>
      </c>
      <c r="Q165" s="124">
        <v>1903.1</v>
      </c>
      <c r="R165" s="124">
        <v>288.7</v>
      </c>
      <c r="S165" s="124">
        <v>216.20000000000002</v>
      </c>
      <c r="T165" s="124">
        <v>-3864.8999999999978</v>
      </c>
      <c r="U165" s="124">
        <v>246.81</v>
      </c>
      <c r="V165" s="124">
        <v>3663.89</v>
      </c>
      <c r="W165" s="124">
        <v>288.7</v>
      </c>
      <c r="X165" s="124">
        <v>2003</v>
      </c>
      <c r="Y165" s="124">
        <v>2003</v>
      </c>
      <c r="Z165" s="124">
        <v>2</v>
      </c>
      <c r="AA165" s="124">
        <v>82.199999999999989</v>
      </c>
      <c r="AB165" s="124">
        <v>213.60000000000002</v>
      </c>
      <c r="AC165" s="124">
        <v>1792.5</v>
      </c>
      <c r="AD165" s="124">
        <v>3664.2000000000003</v>
      </c>
      <c r="AE165" s="124">
        <v>485.4</v>
      </c>
    </row>
    <row r="166" spans="1:31" x14ac:dyDescent="0.3">
      <c r="A166" s="122" t="s">
        <v>903</v>
      </c>
      <c r="B166" s="123">
        <v>37711</v>
      </c>
      <c r="C166" s="124">
        <v>11974.1</v>
      </c>
      <c r="D166" s="124">
        <v>3461.4</v>
      </c>
      <c r="E166" s="124">
        <v>1025.5999999999999</v>
      </c>
      <c r="F166" s="124">
        <v>609.9</v>
      </c>
      <c r="G166" s="124">
        <v>6275</v>
      </c>
      <c r="H166" s="124">
        <v>3726.8</v>
      </c>
      <c r="I166" s="124">
        <v>1168.6000000000001</v>
      </c>
      <c r="J166" s="124">
        <v>163.6</v>
      </c>
      <c r="K166" s="124">
        <v>797.9</v>
      </c>
      <c r="L166" s="124">
        <v>7.9</v>
      </c>
      <c r="M166" s="124">
        <v>0</v>
      </c>
      <c r="N166" s="124">
        <v>97.67</v>
      </c>
      <c r="O166" s="124">
        <v>307.27</v>
      </c>
      <c r="P166" s="124">
        <v>1369.1</v>
      </c>
      <c r="Q166" s="124">
        <v>2702</v>
      </c>
      <c r="R166" s="124">
        <v>541.20000000000005</v>
      </c>
      <c r="S166" s="124">
        <v>805.8</v>
      </c>
      <c r="T166" s="124">
        <v>-3109.5000000000036</v>
      </c>
      <c r="U166" s="124">
        <v>93.29</v>
      </c>
      <c r="V166" s="124">
        <v>5037.1499999999996</v>
      </c>
      <c r="W166" s="124">
        <v>541.20000000000005</v>
      </c>
      <c r="X166" s="124">
        <v>2003</v>
      </c>
      <c r="Y166" s="124">
        <v>2003</v>
      </c>
      <c r="Z166" s="124">
        <v>3</v>
      </c>
      <c r="AA166" s="124">
        <v>276.5</v>
      </c>
      <c r="AB166" s="124">
        <v>797.9</v>
      </c>
      <c r="AC166" s="124">
        <v>1570.6</v>
      </c>
      <c r="AD166" s="124">
        <v>1862.2</v>
      </c>
      <c r="AE166" s="124">
        <v>294</v>
      </c>
    </row>
    <row r="167" spans="1:31" x14ac:dyDescent="0.3">
      <c r="A167" s="122" t="s">
        <v>903</v>
      </c>
      <c r="B167" s="123">
        <v>37741</v>
      </c>
      <c r="C167" s="124">
        <v>25966.199999999997</v>
      </c>
      <c r="D167" s="124">
        <v>2951.1000000000004</v>
      </c>
      <c r="E167" s="124">
        <v>1050.2</v>
      </c>
      <c r="F167" s="124">
        <v>684.6</v>
      </c>
      <c r="G167" s="124">
        <v>4656.1000000000004</v>
      </c>
      <c r="H167" s="124">
        <v>6998.8000000000011</v>
      </c>
      <c r="I167" s="124">
        <v>3267.2</v>
      </c>
      <c r="J167" s="124">
        <v>182.4</v>
      </c>
      <c r="K167" s="124">
        <v>779.9</v>
      </c>
      <c r="L167" s="124">
        <v>5.2</v>
      </c>
      <c r="M167" s="124">
        <v>0</v>
      </c>
      <c r="N167" s="124">
        <v>178.39</v>
      </c>
      <c r="O167" s="124">
        <v>297.36</v>
      </c>
      <c r="P167" s="124">
        <v>1151.0999999999999</v>
      </c>
      <c r="Q167" s="124">
        <v>2484.6000000000004</v>
      </c>
      <c r="R167" s="124">
        <v>912.9</v>
      </c>
      <c r="S167" s="124">
        <v>785.1</v>
      </c>
      <c r="T167" s="124">
        <v>7873.7000000000044</v>
      </c>
      <c r="U167" s="124">
        <v>115.67</v>
      </c>
      <c r="V167" s="124">
        <v>4272.7299999999996</v>
      </c>
      <c r="W167" s="124">
        <v>912.9</v>
      </c>
      <c r="X167" s="124">
        <v>2003</v>
      </c>
      <c r="Y167" s="124">
        <v>2003</v>
      </c>
      <c r="Z167" s="124">
        <v>4</v>
      </c>
      <c r="AA167" s="124">
        <v>554.09999999999991</v>
      </c>
      <c r="AB167" s="124">
        <v>779.9</v>
      </c>
      <c r="AC167" s="124">
        <v>2193.7000000000003</v>
      </c>
      <c r="AD167" s="124">
        <v>3416.3</v>
      </c>
      <c r="AE167" s="124">
        <v>1388.8</v>
      </c>
    </row>
    <row r="168" spans="1:31" x14ac:dyDescent="0.3">
      <c r="A168" s="122" t="s">
        <v>903</v>
      </c>
      <c r="B168" s="123">
        <v>37772</v>
      </c>
      <c r="C168" s="124">
        <v>5589.1</v>
      </c>
      <c r="D168" s="124">
        <v>5330.5</v>
      </c>
      <c r="E168" s="124">
        <v>1240.7</v>
      </c>
      <c r="F168" s="124">
        <v>1049.5999999999999</v>
      </c>
      <c r="G168" s="124">
        <v>4808.3999999999996</v>
      </c>
      <c r="H168" s="124">
        <v>7357</v>
      </c>
      <c r="I168" s="124">
        <v>706</v>
      </c>
      <c r="J168" s="124">
        <v>337.1</v>
      </c>
      <c r="K168" s="124">
        <v>4221.3</v>
      </c>
      <c r="L168" s="124">
        <v>0.9</v>
      </c>
      <c r="M168" s="124">
        <v>0</v>
      </c>
      <c r="N168" s="124">
        <v>241.95</v>
      </c>
      <c r="O168" s="124">
        <v>307.27</v>
      </c>
      <c r="P168" s="124">
        <v>1980.1999999999998</v>
      </c>
      <c r="Q168" s="124">
        <v>4399.7</v>
      </c>
      <c r="R168" s="124">
        <v>1200.9000000000001</v>
      </c>
      <c r="S168" s="124">
        <v>4222.2</v>
      </c>
      <c r="T168" s="124">
        <v>-9816.9999999999945</v>
      </c>
      <c r="U168" s="124">
        <v>65.16</v>
      </c>
      <c r="V168" s="124">
        <v>4047.15</v>
      </c>
      <c r="W168" s="124">
        <v>1200.9000000000001</v>
      </c>
      <c r="X168" s="124">
        <v>2003</v>
      </c>
      <c r="Y168" s="124">
        <v>2003</v>
      </c>
      <c r="Z168" s="124">
        <v>5</v>
      </c>
      <c r="AA168" s="124">
        <v>691.1</v>
      </c>
      <c r="AB168" s="124">
        <v>4221.3</v>
      </c>
      <c r="AC168" s="124">
        <v>2394.1</v>
      </c>
      <c r="AD168" s="124">
        <v>4271.7</v>
      </c>
      <c r="AE168" s="124">
        <v>691.2</v>
      </c>
    </row>
    <row r="169" spans="1:31" x14ac:dyDescent="0.3">
      <c r="A169" s="122" t="s">
        <v>903</v>
      </c>
      <c r="B169" s="123">
        <v>37802</v>
      </c>
      <c r="C169" s="124">
        <v>0</v>
      </c>
      <c r="D169" s="124">
        <v>7211.7999999999993</v>
      </c>
      <c r="E169" s="124">
        <v>538.70000000000005</v>
      </c>
      <c r="F169" s="124">
        <v>648.6</v>
      </c>
      <c r="G169" s="124">
        <v>2609.6</v>
      </c>
      <c r="H169" s="124">
        <v>1988.8</v>
      </c>
      <c r="I169" s="124">
        <v>0</v>
      </c>
      <c r="J169" s="124">
        <v>877.90000000000009</v>
      </c>
      <c r="K169" s="124">
        <v>8889.6</v>
      </c>
      <c r="L169" s="124">
        <v>9.6</v>
      </c>
      <c r="M169" s="124">
        <v>1203.2</v>
      </c>
      <c r="N169" s="124">
        <v>413.44</v>
      </c>
      <c r="O169" s="124">
        <v>297.36</v>
      </c>
      <c r="P169" s="124">
        <v>4966</v>
      </c>
      <c r="Q169" s="124">
        <v>2894.5</v>
      </c>
      <c r="R169" s="124">
        <v>1931.5</v>
      </c>
      <c r="S169" s="124">
        <v>10102.400000000001</v>
      </c>
      <c r="T169" s="124">
        <v>-1841.5000000000073</v>
      </c>
      <c r="U169" s="124">
        <v>402.95</v>
      </c>
      <c r="V169" s="124">
        <v>2717.79</v>
      </c>
      <c r="W169" s="124">
        <v>1931.5</v>
      </c>
      <c r="X169" s="124">
        <v>2003</v>
      </c>
      <c r="Y169" s="124">
        <v>2003</v>
      </c>
      <c r="Z169" s="124">
        <v>6</v>
      </c>
      <c r="AA169" s="124">
        <v>1172</v>
      </c>
      <c r="AB169" s="124">
        <v>8889.6</v>
      </c>
      <c r="AC169" s="124">
        <v>1799.9</v>
      </c>
      <c r="AD169" s="124">
        <v>177.3</v>
      </c>
      <c r="AE169" s="124">
        <v>11.6</v>
      </c>
    </row>
    <row r="170" spans="1:31" x14ac:dyDescent="0.3">
      <c r="A170" s="122" t="s">
        <v>903</v>
      </c>
      <c r="B170" s="123">
        <v>37833</v>
      </c>
      <c r="C170" s="124">
        <v>0</v>
      </c>
      <c r="D170" s="124">
        <v>7067.1</v>
      </c>
      <c r="E170" s="124">
        <v>407.2</v>
      </c>
      <c r="F170" s="124">
        <v>959.2</v>
      </c>
      <c r="G170" s="124">
        <v>693.2</v>
      </c>
      <c r="H170" s="124">
        <v>1963.3000000000002</v>
      </c>
      <c r="I170" s="124">
        <v>0</v>
      </c>
      <c r="J170" s="124">
        <v>895.3</v>
      </c>
      <c r="K170" s="124">
        <v>7538.1</v>
      </c>
      <c r="L170" s="124">
        <v>29.6</v>
      </c>
      <c r="M170" s="124">
        <v>935</v>
      </c>
      <c r="N170" s="124">
        <v>460.47</v>
      </c>
      <c r="O170" s="124">
        <v>307.27</v>
      </c>
      <c r="P170" s="124">
        <v>6486</v>
      </c>
      <c r="Q170" s="124">
        <v>1540.3</v>
      </c>
      <c r="R170" s="124">
        <v>2168</v>
      </c>
      <c r="S170" s="124">
        <v>8502.7000000000007</v>
      </c>
      <c r="T170" s="124">
        <v>-1314.4999999999982</v>
      </c>
      <c r="U170" s="124">
        <v>505.62</v>
      </c>
      <c r="V170" s="124">
        <v>1693.36</v>
      </c>
      <c r="W170" s="124">
        <v>2168</v>
      </c>
      <c r="X170" s="124">
        <v>2003</v>
      </c>
      <c r="Y170" s="124">
        <v>2003</v>
      </c>
      <c r="Z170" s="124">
        <v>7</v>
      </c>
      <c r="AA170" s="124">
        <v>1303.8</v>
      </c>
      <c r="AB170" s="124">
        <v>7538.1</v>
      </c>
      <c r="AC170" s="124">
        <v>1836.8000000000002</v>
      </c>
      <c r="AD170" s="124">
        <v>115.5</v>
      </c>
      <c r="AE170" s="124">
        <v>11</v>
      </c>
    </row>
    <row r="171" spans="1:31" x14ac:dyDescent="0.3">
      <c r="A171" s="122" t="s">
        <v>903</v>
      </c>
      <c r="B171" s="123">
        <v>37864</v>
      </c>
      <c r="C171" s="124">
        <v>4380.8</v>
      </c>
      <c r="D171" s="124">
        <v>5211.6000000000004</v>
      </c>
      <c r="E171" s="124">
        <v>675.7</v>
      </c>
      <c r="F171" s="124">
        <v>725.2</v>
      </c>
      <c r="G171" s="124">
        <v>1209.5999999999999</v>
      </c>
      <c r="H171" s="124">
        <v>1813.8000000000002</v>
      </c>
      <c r="I171" s="124">
        <v>465.4</v>
      </c>
      <c r="J171" s="124">
        <v>874.8</v>
      </c>
      <c r="K171" s="124">
        <v>5480.1</v>
      </c>
      <c r="L171" s="124">
        <v>54</v>
      </c>
      <c r="M171" s="124">
        <v>0</v>
      </c>
      <c r="N171" s="124">
        <v>313.17</v>
      </c>
      <c r="O171" s="124">
        <v>307.27</v>
      </c>
      <c r="P171" s="124">
        <v>5004.3</v>
      </c>
      <c r="Q171" s="124">
        <v>932.5</v>
      </c>
      <c r="R171" s="124">
        <v>1567.6999999999998</v>
      </c>
      <c r="S171" s="124">
        <v>5534.1</v>
      </c>
      <c r="T171" s="124">
        <v>506.40000000000146</v>
      </c>
      <c r="U171" s="124">
        <v>198.19</v>
      </c>
      <c r="V171" s="124">
        <v>2279.9499999999998</v>
      </c>
      <c r="W171" s="124">
        <v>1567.6999999999998</v>
      </c>
      <c r="X171" s="124">
        <v>2003</v>
      </c>
      <c r="Y171" s="124">
        <v>2003</v>
      </c>
      <c r="Z171" s="124">
        <v>8</v>
      </c>
      <c r="AA171" s="124">
        <v>895.4</v>
      </c>
      <c r="AB171" s="124">
        <v>5480.1</v>
      </c>
      <c r="AC171" s="124">
        <v>1702.4</v>
      </c>
      <c r="AD171" s="124">
        <v>67.3</v>
      </c>
      <c r="AE171" s="124">
        <v>44.1</v>
      </c>
    </row>
    <row r="172" spans="1:31" x14ac:dyDescent="0.3">
      <c r="A172" s="122" t="s">
        <v>903</v>
      </c>
      <c r="B172" s="123">
        <v>37894</v>
      </c>
      <c r="C172" s="124">
        <v>0</v>
      </c>
      <c r="D172" s="124">
        <v>3679</v>
      </c>
      <c r="E172" s="124">
        <v>426.2</v>
      </c>
      <c r="F172" s="124">
        <v>518.20000000000005</v>
      </c>
      <c r="G172" s="124">
        <v>855.4</v>
      </c>
      <c r="H172" s="124">
        <v>1786.9</v>
      </c>
      <c r="I172" s="124">
        <v>0</v>
      </c>
      <c r="J172" s="124">
        <v>537.79999999999995</v>
      </c>
      <c r="K172" s="124">
        <v>4255.5999999999995</v>
      </c>
      <c r="L172" s="124">
        <v>2.6</v>
      </c>
      <c r="M172" s="124">
        <v>1655.1</v>
      </c>
      <c r="N172" s="124">
        <v>301.10000000000002</v>
      </c>
      <c r="O172" s="124">
        <v>297.36</v>
      </c>
      <c r="P172" s="124">
        <v>3667.7999999999997</v>
      </c>
      <c r="Q172" s="124">
        <v>529.5</v>
      </c>
      <c r="R172" s="124">
        <v>1531.9</v>
      </c>
      <c r="S172" s="124">
        <v>5913.2999999999993</v>
      </c>
      <c r="T172" s="124">
        <v>-358.30000000000109</v>
      </c>
      <c r="U172" s="124">
        <v>115.82</v>
      </c>
      <c r="V172" s="124">
        <v>2572.58</v>
      </c>
      <c r="W172" s="124">
        <v>1531.9</v>
      </c>
      <c r="X172" s="124">
        <v>2003</v>
      </c>
      <c r="Y172" s="124">
        <v>2003</v>
      </c>
      <c r="Z172" s="124">
        <v>9</v>
      </c>
      <c r="AA172" s="124">
        <v>632.69999999999993</v>
      </c>
      <c r="AB172" s="124">
        <v>4255.5999999999995</v>
      </c>
      <c r="AC172" s="124">
        <v>1449.9</v>
      </c>
      <c r="AD172" s="124">
        <v>305.60000000000002</v>
      </c>
      <c r="AE172" s="124">
        <v>31.4</v>
      </c>
    </row>
    <row r="173" spans="1:31" x14ac:dyDescent="0.3">
      <c r="A173" s="122" t="s">
        <v>903</v>
      </c>
      <c r="B173" s="123">
        <v>37925</v>
      </c>
      <c r="C173" s="124">
        <v>744.80000000000007</v>
      </c>
      <c r="D173" s="124">
        <v>2816.2</v>
      </c>
      <c r="E173" s="124">
        <v>357.2</v>
      </c>
      <c r="F173" s="124">
        <v>477.1</v>
      </c>
      <c r="G173" s="124">
        <v>453.3</v>
      </c>
      <c r="H173" s="124">
        <v>1905.5</v>
      </c>
      <c r="I173" s="124">
        <v>70.7</v>
      </c>
      <c r="J173" s="124">
        <v>532.20000000000005</v>
      </c>
      <c r="K173" s="124">
        <v>3861.1</v>
      </c>
      <c r="L173" s="124">
        <v>0.9</v>
      </c>
      <c r="M173" s="124">
        <v>1240.5999999999999</v>
      </c>
      <c r="N173" s="124">
        <v>250.34</v>
      </c>
      <c r="O173" s="124">
        <v>307.27</v>
      </c>
      <c r="P173" s="124">
        <v>2990.6000000000004</v>
      </c>
      <c r="Q173" s="124">
        <v>302.8</v>
      </c>
      <c r="R173" s="124">
        <v>1243.1000000000001</v>
      </c>
      <c r="S173" s="124">
        <v>5102.5999999999995</v>
      </c>
      <c r="T173" s="124">
        <v>478.20000000000073</v>
      </c>
      <c r="U173" s="124">
        <v>110.59</v>
      </c>
      <c r="V173" s="124">
        <v>2420.7800000000002</v>
      </c>
      <c r="W173" s="124">
        <v>1243.1000000000001</v>
      </c>
      <c r="X173" s="124">
        <v>2004</v>
      </c>
      <c r="Y173" s="124">
        <v>2003</v>
      </c>
      <c r="Z173" s="124">
        <v>10</v>
      </c>
      <c r="AA173" s="124">
        <v>567.6</v>
      </c>
      <c r="AB173" s="124">
        <v>3861.1</v>
      </c>
      <c r="AC173" s="124">
        <v>1346.5</v>
      </c>
      <c r="AD173" s="124">
        <v>543.5</v>
      </c>
      <c r="AE173" s="124">
        <v>15.5</v>
      </c>
    </row>
    <row r="174" spans="1:31" x14ac:dyDescent="0.3">
      <c r="A174" s="122" t="s">
        <v>903</v>
      </c>
      <c r="B174" s="123">
        <v>37955</v>
      </c>
      <c r="C174" s="124">
        <v>16106.9</v>
      </c>
      <c r="D174" s="124">
        <v>1672.2</v>
      </c>
      <c r="E174" s="124">
        <v>612.6</v>
      </c>
      <c r="F174" s="124">
        <v>224.9</v>
      </c>
      <c r="G174" s="124">
        <v>2631.2</v>
      </c>
      <c r="H174" s="124">
        <v>4252.3999999999996</v>
      </c>
      <c r="I174" s="124">
        <v>2543.8000000000002</v>
      </c>
      <c r="J174" s="124">
        <v>492</v>
      </c>
      <c r="K174" s="124">
        <v>470.3</v>
      </c>
      <c r="L174" s="124">
        <v>0.9</v>
      </c>
      <c r="M174" s="124">
        <v>1032.5999999999999</v>
      </c>
      <c r="N174" s="124">
        <v>79.86</v>
      </c>
      <c r="O174" s="124">
        <v>297.36</v>
      </c>
      <c r="P174" s="124">
        <v>1318.8999999999999</v>
      </c>
      <c r="Q174" s="124">
        <v>578.19999999999993</v>
      </c>
      <c r="R174" s="124">
        <v>454.20000000000005</v>
      </c>
      <c r="S174" s="124">
        <v>1503.8</v>
      </c>
      <c r="T174" s="124">
        <v>5635.4999999999982</v>
      </c>
      <c r="U174" s="124">
        <v>144.91999999999999</v>
      </c>
      <c r="V174" s="124">
        <v>2835.84</v>
      </c>
      <c r="W174" s="124">
        <v>454.20000000000005</v>
      </c>
      <c r="X174" s="124">
        <v>2004</v>
      </c>
      <c r="Y174" s="124">
        <v>2003</v>
      </c>
      <c r="Z174" s="124">
        <v>11</v>
      </c>
      <c r="AA174" s="124">
        <v>61.9</v>
      </c>
      <c r="AB174" s="124">
        <v>470.3</v>
      </c>
      <c r="AC174" s="124">
        <v>2134.3000000000002</v>
      </c>
      <c r="AD174" s="124">
        <v>1577.7</v>
      </c>
      <c r="AE174" s="124">
        <v>540.4</v>
      </c>
    </row>
    <row r="175" spans="1:31" x14ac:dyDescent="0.3">
      <c r="A175" s="122" t="s">
        <v>903</v>
      </c>
      <c r="B175" s="123">
        <v>37986</v>
      </c>
      <c r="C175" s="124">
        <v>42263.9</v>
      </c>
      <c r="D175" s="124">
        <v>1250.6999999999998</v>
      </c>
      <c r="E175" s="124">
        <v>475.5</v>
      </c>
      <c r="F175" s="124">
        <v>161.9</v>
      </c>
      <c r="G175" s="124">
        <v>2245.3000000000002</v>
      </c>
      <c r="H175" s="124">
        <v>21575.5</v>
      </c>
      <c r="I175" s="124">
        <v>7396</v>
      </c>
      <c r="J175" s="124">
        <v>446.6</v>
      </c>
      <c r="K175" s="124">
        <v>367.2</v>
      </c>
      <c r="L175" s="124">
        <v>15.7</v>
      </c>
      <c r="M175" s="124">
        <v>840.7</v>
      </c>
      <c r="N175" s="124">
        <v>71.989999999999995</v>
      </c>
      <c r="O175" s="124">
        <v>307.27</v>
      </c>
      <c r="P175" s="124">
        <v>723</v>
      </c>
      <c r="Q175" s="124">
        <v>689.49999999999989</v>
      </c>
      <c r="R175" s="124">
        <v>407.6</v>
      </c>
      <c r="S175" s="124">
        <v>1223.6000000000001</v>
      </c>
      <c r="T175" s="124">
        <v>10343.800000000007</v>
      </c>
      <c r="U175" s="124">
        <v>253.47</v>
      </c>
      <c r="V175" s="124">
        <v>4661.3100000000004</v>
      </c>
      <c r="W175" s="124">
        <v>407.6</v>
      </c>
      <c r="X175" s="124">
        <v>2004</v>
      </c>
      <c r="Y175" s="124">
        <v>2003</v>
      </c>
      <c r="Z175" s="124">
        <v>12</v>
      </c>
      <c r="AA175" s="124">
        <v>50.4</v>
      </c>
      <c r="AB175" s="124">
        <v>367.2</v>
      </c>
      <c r="AC175" s="124">
        <v>5601.9000000000005</v>
      </c>
      <c r="AD175" s="124">
        <v>13033.2</v>
      </c>
      <c r="AE175" s="124">
        <v>2940.4</v>
      </c>
    </row>
    <row r="176" spans="1:31" x14ac:dyDescent="0.3">
      <c r="A176" s="122" t="s">
        <v>903</v>
      </c>
      <c r="B176" s="123">
        <v>38017</v>
      </c>
      <c r="C176" s="124">
        <v>20835.800000000003</v>
      </c>
      <c r="D176" s="124">
        <v>1420.3</v>
      </c>
      <c r="E176" s="124">
        <v>539.70000000000005</v>
      </c>
      <c r="F176" s="124">
        <v>181.4</v>
      </c>
      <c r="G176" s="124">
        <v>2541.9</v>
      </c>
      <c r="H176" s="124">
        <v>18084.400000000001</v>
      </c>
      <c r="I176" s="124">
        <v>4334.1000000000004</v>
      </c>
      <c r="J176" s="124">
        <v>820.7</v>
      </c>
      <c r="K176" s="124">
        <v>396.4</v>
      </c>
      <c r="L176" s="124">
        <v>2.6</v>
      </c>
      <c r="M176" s="124">
        <v>987.4</v>
      </c>
      <c r="N176" s="124">
        <v>71.39</v>
      </c>
      <c r="O176" s="124">
        <v>307.27</v>
      </c>
      <c r="P176" s="124">
        <v>613.20000000000005</v>
      </c>
      <c r="Q176" s="124">
        <v>988.6</v>
      </c>
      <c r="R176" s="124">
        <v>401</v>
      </c>
      <c r="S176" s="124">
        <v>1386.3999999999999</v>
      </c>
      <c r="T176" s="124">
        <v>-5299.299999999992</v>
      </c>
      <c r="U176" s="124">
        <v>109.94</v>
      </c>
      <c r="V176" s="124">
        <v>5923.63</v>
      </c>
      <c r="W176" s="124">
        <v>401</v>
      </c>
      <c r="X176" s="124">
        <v>2004</v>
      </c>
      <c r="Y176" s="124">
        <v>2004</v>
      </c>
      <c r="Z176" s="124">
        <v>1</v>
      </c>
      <c r="AA176" s="124">
        <v>54.4</v>
      </c>
      <c r="AB176" s="124">
        <v>396.4</v>
      </c>
      <c r="AC176" s="124">
        <v>4951.6000000000004</v>
      </c>
      <c r="AD176" s="124">
        <v>11279.1</v>
      </c>
      <c r="AE176" s="124">
        <v>1853.7</v>
      </c>
    </row>
    <row r="177" spans="1:31" x14ac:dyDescent="0.3">
      <c r="A177" s="122" t="s">
        <v>903</v>
      </c>
      <c r="B177" s="123">
        <v>38046</v>
      </c>
      <c r="C177" s="124">
        <v>36132.699999999997</v>
      </c>
      <c r="D177" s="124">
        <v>2093.9</v>
      </c>
      <c r="E177" s="124">
        <v>787.1</v>
      </c>
      <c r="F177" s="124">
        <v>281.5</v>
      </c>
      <c r="G177" s="124">
        <v>3768.6</v>
      </c>
      <c r="H177" s="124">
        <v>17988.5</v>
      </c>
      <c r="I177" s="124">
        <v>7612.9</v>
      </c>
      <c r="J177" s="124">
        <v>313.3</v>
      </c>
      <c r="K177" s="124">
        <v>105.6</v>
      </c>
      <c r="L177" s="124">
        <v>2.6</v>
      </c>
      <c r="M177" s="124">
        <v>0</v>
      </c>
      <c r="N177" s="124">
        <v>52.33</v>
      </c>
      <c r="O177" s="124">
        <v>287.45</v>
      </c>
      <c r="P177" s="124">
        <v>767</v>
      </c>
      <c r="Q177" s="124">
        <v>1608.5</v>
      </c>
      <c r="R177" s="124">
        <v>303.79999999999995</v>
      </c>
      <c r="S177" s="124">
        <v>108.19999999999999</v>
      </c>
      <c r="T177" s="124">
        <v>3698.7000000000044</v>
      </c>
      <c r="U177" s="124">
        <v>332.15</v>
      </c>
      <c r="V177" s="124">
        <v>4285.05</v>
      </c>
      <c r="W177" s="124">
        <v>303.79999999999995</v>
      </c>
      <c r="X177" s="124">
        <v>2004</v>
      </c>
      <c r="Y177" s="124">
        <v>2004</v>
      </c>
      <c r="Z177" s="124">
        <v>2</v>
      </c>
      <c r="AA177" s="124">
        <v>93.1</v>
      </c>
      <c r="AB177" s="124">
        <v>105.6</v>
      </c>
      <c r="AC177" s="124">
        <v>4404</v>
      </c>
      <c r="AD177" s="124">
        <v>11579.9</v>
      </c>
      <c r="AE177" s="124">
        <v>2004.6</v>
      </c>
    </row>
    <row r="178" spans="1:31" x14ac:dyDescent="0.3">
      <c r="A178" s="122" t="s">
        <v>903</v>
      </c>
      <c r="B178" s="123">
        <v>38077</v>
      </c>
      <c r="C178" s="124">
        <v>7123.8</v>
      </c>
      <c r="D178" s="124">
        <v>3818.3</v>
      </c>
      <c r="E178" s="124">
        <v>1187.3</v>
      </c>
      <c r="F178" s="124">
        <v>799.2</v>
      </c>
      <c r="G178" s="124">
        <v>6946.9</v>
      </c>
      <c r="H178" s="124">
        <v>7005.5</v>
      </c>
      <c r="I178" s="124">
        <v>995.59999999999991</v>
      </c>
      <c r="J178" s="124">
        <v>167.9</v>
      </c>
      <c r="K178" s="124">
        <v>1379.9</v>
      </c>
      <c r="L178" s="124">
        <v>9.6</v>
      </c>
      <c r="M178" s="124">
        <v>0</v>
      </c>
      <c r="N178" s="124">
        <v>122.15</v>
      </c>
      <c r="O178" s="124">
        <v>307.27</v>
      </c>
      <c r="P178" s="124">
        <v>1429.8000000000002</v>
      </c>
      <c r="Q178" s="124">
        <v>3187.7000000000003</v>
      </c>
      <c r="R178" s="124">
        <v>649.70000000000005</v>
      </c>
      <c r="S178" s="124">
        <v>1389.5</v>
      </c>
      <c r="T178" s="124">
        <v>-11757.899999999998</v>
      </c>
      <c r="U178" s="124">
        <v>99.66</v>
      </c>
      <c r="V178" s="124">
        <v>6063.47</v>
      </c>
      <c r="W178" s="124">
        <v>649.70000000000005</v>
      </c>
      <c r="X178" s="124">
        <v>2004</v>
      </c>
      <c r="Y178" s="124">
        <v>2004</v>
      </c>
      <c r="Z178" s="124">
        <v>3</v>
      </c>
      <c r="AA178" s="124">
        <v>379.4</v>
      </c>
      <c r="AB178" s="124">
        <v>1379.9</v>
      </c>
      <c r="AC178" s="124">
        <v>2484.6999999999998</v>
      </c>
      <c r="AD178" s="124">
        <v>3961.8</v>
      </c>
      <c r="AE178" s="124">
        <v>559</v>
      </c>
    </row>
    <row r="179" spans="1:31" x14ac:dyDescent="0.3">
      <c r="A179" s="122" t="s">
        <v>903</v>
      </c>
      <c r="B179" s="123">
        <v>38107</v>
      </c>
      <c r="C179" s="124">
        <v>1075.3</v>
      </c>
      <c r="D179" s="124">
        <v>3970.7999999999997</v>
      </c>
      <c r="E179" s="124">
        <v>861.9</v>
      </c>
      <c r="F179" s="124">
        <v>1078.5</v>
      </c>
      <c r="G179" s="124">
        <v>3105.4</v>
      </c>
      <c r="H179" s="124">
        <v>1694.5</v>
      </c>
      <c r="I179" s="124">
        <v>69.3</v>
      </c>
      <c r="J179" s="124">
        <v>313.39999999999998</v>
      </c>
      <c r="K179" s="124">
        <v>4848.3999999999996</v>
      </c>
      <c r="L179" s="124">
        <v>7.8</v>
      </c>
      <c r="M179" s="124">
        <v>0</v>
      </c>
      <c r="N179" s="124">
        <v>333.72</v>
      </c>
      <c r="O179" s="124">
        <v>297.36</v>
      </c>
      <c r="P179" s="124">
        <v>2454.6</v>
      </c>
      <c r="Q179" s="124">
        <v>2594.5</v>
      </c>
      <c r="R179" s="124">
        <v>1496.1999999999998</v>
      </c>
      <c r="S179" s="124">
        <v>4856.2</v>
      </c>
      <c r="T179" s="124">
        <v>-3665.9999999999982</v>
      </c>
      <c r="U179" s="124">
        <v>219.8</v>
      </c>
      <c r="V179" s="124">
        <v>4159.55</v>
      </c>
      <c r="W179" s="124">
        <v>1496.1999999999998</v>
      </c>
      <c r="X179" s="124">
        <v>2004</v>
      </c>
      <c r="Y179" s="124">
        <v>2004</v>
      </c>
      <c r="Z179" s="124">
        <v>4</v>
      </c>
      <c r="AA179" s="124">
        <v>1130.5999999999999</v>
      </c>
      <c r="AB179" s="124">
        <v>4848.3999999999996</v>
      </c>
      <c r="AC179" s="124">
        <v>1493.2</v>
      </c>
      <c r="AD179" s="124">
        <v>116.5</v>
      </c>
      <c r="AE179" s="124">
        <v>84.8</v>
      </c>
    </row>
    <row r="180" spans="1:31" x14ac:dyDescent="0.3">
      <c r="A180" s="122" t="s">
        <v>903</v>
      </c>
      <c r="B180" s="123">
        <v>38138</v>
      </c>
      <c r="C180" s="124">
        <v>669.7</v>
      </c>
      <c r="D180" s="124">
        <v>5795.6</v>
      </c>
      <c r="E180" s="124">
        <v>405.7</v>
      </c>
      <c r="F180" s="124">
        <v>249</v>
      </c>
      <c r="G180" s="124">
        <v>982.9</v>
      </c>
      <c r="H180" s="124">
        <v>1836.1999999999998</v>
      </c>
      <c r="I180" s="124">
        <v>49.900000000000006</v>
      </c>
      <c r="J180" s="124">
        <v>700.40000000000009</v>
      </c>
      <c r="K180" s="124">
        <v>7568.9</v>
      </c>
      <c r="L180" s="124">
        <v>16.5</v>
      </c>
      <c r="M180" s="124">
        <v>0</v>
      </c>
      <c r="N180" s="124">
        <v>372.15</v>
      </c>
      <c r="O180" s="124">
        <v>307.27</v>
      </c>
      <c r="P180" s="124">
        <v>4058.2</v>
      </c>
      <c r="Q180" s="124">
        <v>1986.4</v>
      </c>
      <c r="R180" s="124">
        <v>1718.8999999999999</v>
      </c>
      <c r="S180" s="124">
        <v>7585.4</v>
      </c>
      <c r="T180" s="124">
        <v>-45.900000000003274</v>
      </c>
      <c r="U180" s="124">
        <v>64.8</v>
      </c>
      <c r="V180" s="124">
        <v>3414.78</v>
      </c>
      <c r="W180" s="124">
        <v>1718.8999999999999</v>
      </c>
      <c r="X180" s="124">
        <v>2004</v>
      </c>
      <c r="Y180" s="124">
        <v>2004</v>
      </c>
      <c r="Z180" s="124">
        <v>5</v>
      </c>
      <c r="AA180" s="124">
        <v>1199.0999999999999</v>
      </c>
      <c r="AB180" s="124">
        <v>7568.9</v>
      </c>
      <c r="AC180" s="124">
        <v>1799.3999999999999</v>
      </c>
      <c r="AD180" s="124">
        <v>28</v>
      </c>
      <c r="AE180" s="124">
        <v>8.8000000000000007</v>
      </c>
    </row>
    <row r="181" spans="1:31" x14ac:dyDescent="0.3">
      <c r="A181" s="122" t="s">
        <v>903</v>
      </c>
      <c r="B181" s="123">
        <v>38168</v>
      </c>
      <c r="C181" s="124">
        <v>0</v>
      </c>
      <c r="D181" s="124">
        <v>6696.5</v>
      </c>
      <c r="E181" s="124">
        <v>364.5</v>
      </c>
      <c r="F181" s="124">
        <v>528.5</v>
      </c>
      <c r="G181" s="124">
        <v>397.4</v>
      </c>
      <c r="H181" s="124">
        <v>1855</v>
      </c>
      <c r="I181" s="124">
        <v>0</v>
      </c>
      <c r="J181" s="124">
        <v>842.69999999999993</v>
      </c>
      <c r="K181" s="124">
        <v>7360.2000000000007</v>
      </c>
      <c r="L181" s="124">
        <v>11.3</v>
      </c>
      <c r="M181" s="124">
        <v>1359.3</v>
      </c>
      <c r="N181" s="124">
        <v>387.45</v>
      </c>
      <c r="O181" s="124">
        <v>297.36</v>
      </c>
      <c r="P181" s="124">
        <v>5966.5</v>
      </c>
      <c r="Q181" s="124">
        <v>1258.4000000000001</v>
      </c>
      <c r="R181" s="124">
        <v>1853</v>
      </c>
      <c r="S181" s="124">
        <v>8730.7999999999993</v>
      </c>
      <c r="T181" s="124">
        <v>-100.90000000000146</v>
      </c>
      <c r="U181" s="124">
        <v>241.33</v>
      </c>
      <c r="V181" s="124">
        <v>1938.69</v>
      </c>
      <c r="W181" s="124">
        <v>1853</v>
      </c>
      <c r="X181" s="124">
        <v>2004</v>
      </c>
      <c r="Y181" s="124">
        <v>2004</v>
      </c>
      <c r="Z181" s="124">
        <v>6</v>
      </c>
      <c r="AA181" s="124">
        <v>1046.4000000000001</v>
      </c>
      <c r="AB181" s="124">
        <v>7360.2000000000007</v>
      </c>
      <c r="AC181" s="124">
        <v>1746.6</v>
      </c>
      <c r="AD181" s="124">
        <v>100</v>
      </c>
      <c r="AE181" s="124">
        <v>8.4</v>
      </c>
    </row>
    <row r="182" spans="1:31" x14ac:dyDescent="0.3">
      <c r="A182" s="122" t="s">
        <v>903</v>
      </c>
      <c r="B182" s="123">
        <v>38199</v>
      </c>
      <c r="C182" s="124">
        <v>0</v>
      </c>
      <c r="D182" s="124">
        <v>6309.7999999999993</v>
      </c>
      <c r="E182" s="124">
        <v>392.1</v>
      </c>
      <c r="F182" s="124">
        <v>996.7</v>
      </c>
      <c r="G182" s="124">
        <v>103.9</v>
      </c>
      <c r="H182" s="124">
        <v>1941.8</v>
      </c>
      <c r="I182" s="124">
        <v>0</v>
      </c>
      <c r="J182" s="124">
        <v>923.99999999999989</v>
      </c>
      <c r="K182" s="124">
        <v>7699.2000000000007</v>
      </c>
      <c r="L182" s="124">
        <v>55.5</v>
      </c>
      <c r="M182" s="124">
        <v>910.2</v>
      </c>
      <c r="N182" s="124">
        <v>459.44</v>
      </c>
      <c r="O182" s="124">
        <v>307.27</v>
      </c>
      <c r="P182" s="124">
        <v>6571.6</v>
      </c>
      <c r="Q182" s="124">
        <v>734.80000000000007</v>
      </c>
      <c r="R182" s="124">
        <v>2188.6999999999998</v>
      </c>
      <c r="S182" s="124">
        <v>8664.9000000000015</v>
      </c>
      <c r="T182" s="124">
        <v>185.80000000000291</v>
      </c>
      <c r="U182" s="124">
        <v>461.52</v>
      </c>
      <c r="V182" s="124">
        <v>1620.36</v>
      </c>
      <c r="W182" s="124">
        <v>2188.6999999999998</v>
      </c>
      <c r="X182" s="124">
        <v>2004</v>
      </c>
      <c r="Y182" s="124">
        <v>2004</v>
      </c>
      <c r="Z182" s="124">
        <v>7</v>
      </c>
      <c r="AA182" s="124">
        <v>1278.9000000000001</v>
      </c>
      <c r="AB182" s="124">
        <v>7699.2000000000007</v>
      </c>
      <c r="AC182" s="124">
        <v>1813.3</v>
      </c>
      <c r="AD182" s="124">
        <v>116.5</v>
      </c>
      <c r="AE182" s="124">
        <v>12</v>
      </c>
    </row>
    <row r="183" spans="1:31" x14ac:dyDescent="0.3">
      <c r="A183" s="122" t="s">
        <v>903</v>
      </c>
      <c r="B183" s="123">
        <v>38230</v>
      </c>
      <c r="C183" s="124">
        <v>0</v>
      </c>
      <c r="D183" s="124">
        <v>5027.8</v>
      </c>
      <c r="E183" s="124">
        <v>382.9</v>
      </c>
      <c r="F183" s="124">
        <v>741.4</v>
      </c>
      <c r="G183" s="124">
        <v>51.3</v>
      </c>
      <c r="H183" s="124">
        <v>1323</v>
      </c>
      <c r="I183" s="124">
        <v>0</v>
      </c>
      <c r="J183" s="124">
        <v>505.1</v>
      </c>
      <c r="K183" s="124">
        <v>3809.4</v>
      </c>
      <c r="L183" s="124">
        <v>73.7</v>
      </c>
      <c r="M183" s="124">
        <v>0</v>
      </c>
      <c r="N183" s="124">
        <v>376.29</v>
      </c>
      <c r="O183" s="124">
        <v>307.27</v>
      </c>
      <c r="P183" s="124">
        <v>5397.6999999999989</v>
      </c>
      <c r="Q183" s="124">
        <v>371.59999999999997</v>
      </c>
      <c r="R183" s="124">
        <v>1896.7999999999997</v>
      </c>
      <c r="S183" s="124">
        <v>3883.1</v>
      </c>
      <c r="T183" s="124">
        <v>-2251.5000000000018</v>
      </c>
      <c r="U183" s="124">
        <v>228.6</v>
      </c>
      <c r="V183" s="124">
        <v>1944.75</v>
      </c>
      <c r="W183" s="124">
        <v>1896.7999999999997</v>
      </c>
      <c r="X183" s="124">
        <v>2004</v>
      </c>
      <c r="Y183" s="124">
        <v>2004</v>
      </c>
      <c r="Z183" s="124">
        <v>8</v>
      </c>
      <c r="AA183" s="124">
        <v>1211.3999999999999</v>
      </c>
      <c r="AB183" s="124">
        <v>3809.4</v>
      </c>
      <c r="AC183" s="124">
        <v>1287.3</v>
      </c>
      <c r="AD183" s="124">
        <v>20.5</v>
      </c>
      <c r="AE183" s="124">
        <v>15.2</v>
      </c>
    </row>
    <row r="184" spans="1:31" x14ac:dyDescent="0.3">
      <c r="A184" s="122" t="s">
        <v>903</v>
      </c>
      <c r="B184" s="123">
        <v>38260</v>
      </c>
      <c r="C184" s="124">
        <v>1729.1</v>
      </c>
      <c r="D184" s="124">
        <v>3099</v>
      </c>
      <c r="E184" s="124">
        <v>389.5</v>
      </c>
      <c r="F184" s="124">
        <v>488.2</v>
      </c>
      <c r="G184" s="124">
        <v>241.7</v>
      </c>
      <c r="H184" s="124">
        <v>1616.1999999999998</v>
      </c>
      <c r="I184" s="124">
        <v>203.2</v>
      </c>
      <c r="J184" s="124">
        <v>402</v>
      </c>
      <c r="K184" s="124">
        <v>3004.4</v>
      </c>
      <c r="L184" s="124">
        <v>18.2</v>
      </c>
      <c r="M184" s="124">
        <v>1754.3</v>
      </c>
      <c r="N184" s="124">
        <v>335.5</v>
      </c>
      <c r="O184" s="124">
        <v>297.36</v>
      </c>
      <c r="P184" s="124">
        <v>3375.1</v>
      </c>
      <c r="Q184" s="124">
        <v>212.2</v>
      </c>
      <c r="R184" s="124">
        <v>1788.6</v>
      </c>
      <c r="S184" s="124">
        <v>4776.8999999999996</v>
      </c>
      <c r="T184" s="124">
        <v>1854.9000000000015</v>
      </c>
      <c r="U184" s="124">
        <v>132.1</v>
      </c>
      <c r="V184" s="124">
        <v>2312.1999999999998</v>
      </c>
      <c r="W184" s="124">
        <v>1788.6</v>
      </c>
      <c r="X184" s="124">
        <v>2004</v>
      </c>
      <c r="Y184" s="124">
        <v>2004</v>
      </c>
      <c r="Z184" s="124">
        <v>9</v>
      </c>
      <c r="AA184" s="124">
        <v>697.3</v>
      </c>
      <c r="AB184" s="124">
        <v>3004.4</v>
      </c>
      <c r="AC184" s="124">
        <v>1256.3</v>
      </c>
      <c r="AD184" s="124">
        <v>325.90000000000003</v>
      </c>
      <c r="AE184" s="124">
        <v>34</v>
      </c>
    </row>
    <row r="185" spans="1:31" x14ac:dyDescent="0.3">
      <c r="A185" s="122" t="s">
        <v>903</v>
      </c>
      <c r="B185" s="123">
        <v>38291</v>
      </c>
      <c r="C185" s="124">
        <v>21583.9</v>
      </c>
      <c r="D185" s="124">
        <v>2162.4</v>
      </c>
      <c r="E185" s="124">
        <v>569.5</v>
      </c>
      <c r="F185" s="124">
        <v>430.5</v>
      </c>
      <c r="G185" s="124">
        <v>1464.6</v>
      </c>
      <c r="H185" s="124">
        <v>6195.1</v>
      </c>
      <c r="I185" s="124">
        <v>3453.5</v>
      </c>
      <c r="J185" s="124">
        <v>615.6</v>
      </c>
      <c r="K185" s="124">
        <v>2878.3</v>
      </c>
      <c r="L185" s="124">
        <v>7.8</v>
      </c>
      <c r="M185" s="124">
        <v>1183.8</v>
      </c>
      <c r="N185" s="124">
        <v>235.57</v>
      </c>
      <c r="O185" s="124">
        <v>307.27</v>
      </c>
      <c r="P185" s="124">
        <v>2232.6</v>
      </c>
      <c r="Q185" s="124">
        <v>360.3</v>
      </c>
      <c r="R185" s="124">
        <v>1152.0999999999999</v>
      </c>
      <c r="S185" s="124">
        <v>4069.9000000000005</v>
      </c>
      <c r="T185" s="124">
        <v>11914.599999999999</v>
      </c>
      <c r="U185" s="124">
        <v>197.31</v>
      </c>
      <c r="V185" s="124">
        <v>2742.89</v>
      </c>
      <c r="W185" s="124">
        <v>1152.0999999999999</v>
      </c>
      <c r="X185" s="124">
        <v>2005</v>
      </c>
      <c r="Y185" s="124">
        <v>2004</v>
      </c>
      <c r="Z185" s="124">
        <v>10</v>
      </c>
      <c r="AA185" s="124">
        <v>491.1</v>
      </c>
      <c r="AB185" s="124">
        <v>2878.3</v>
      </c>
      <c r="AC185" s="124">
        <v>2849.2000000000003</v>
      </c>
      <c r="AD185" s="124">
        <v>2431.5</v>
      </c>
      <c r="AE185" s="124">
        <v>914.4</v>
      </c>
    </row>
    <row r="186" spans="1:31" x14ac:dyDescent="0.3">
      <c r="A186" s="122" t="s">
        <v>903</v>
      </c>
      <c r="B186" s="123">
        <v>38321</v>
      </c>
      <c r="C186" s="124">
        <v>11932.2</v>
      </c>
      <c r="D186" s="124">
        <v>1671.7</v>
      </c>
      <c r="E186" s="124">
        <v>700.5</v>
      </c>
      <c r="F186" s="124">
        <v>265.2</v>
      </c>
      <c r="G186" s="124">
        <v>3154.4</v>
      </c>
      <c r="H186" s="124">
        <v>6708.6</v>
      </c>
      <c r="I186" s="124">
        <v>1587.8000000000002</v>
      </c>
      <c r="J186" s="124">
        <v>417.79999999999995</v>
      </c>
      <c r="K186" s="124">
        <v>411.5</v>
      </c>
      <c r="L186" s="124">
        <v>3.5</v>
      </c>
      <c r="M186" s="124">
        <v>1178.5</v>
      </c>
      <c r="N186" s="124">
        <v>82.87</v>
      </c>
      <c r="O186" s="124">
        <v>297.36</v>
      </c>
      <c r="P186" s="124">
        <v>1179.4000000000001</v>
      </c>
      <c r="Q186" s="124">
        <v>757.40000000000009</v>
      </c>
      <c r="R186" s="124">
        <v>473.8</v>
      </c>
      <c r="S186" s="124">
        <v>1593.5</v>
      </c>
      <c r="T186" s="124">
        <v>-506.49999999999636</v>
      </c>
      <c r="U186" s="124">
        <v>128.63</v>
      </c>
      <c r="V186" s="124">
        <v>3423.58</v>
      </c>
      <c r="W186" s="124">
        <v>473.8</v>
      </c>
      <c r="X186" s="124">
        <v>2005</v>
      </c>
      <c r="Y186" s="124">
        <v>2004</v>
      </c>
      <c r="Z186" s="124">
        <v>11</v>
      </c>
      <c r="AA186" s="124">
        <v>55.2</v>
      </c>
      <c r="AB186" s="124">
        <v>411.5</v>
      </c>
      <c r="AC186" s="124">
        <v>2220.4</v>
      </c>
      <c r="AD186" s="124">
        <v>3683.8999999999996</v>
      </c>
      <c r="AE186" s="124">
        <v>804.3</v>
      </c>
    </row>
    <row r="187" spans="1:31" x14ac:dyDescent="0.3">
      <c r="A187" s="122" t="s">
        <v>903</v>
      </c>
      <c r="B187" s="123">
        <v>38352</v>
      </c>
      <c r="C187" s="124">
        <v>29238.3</v>
      </c>
      <c r="D187" s="124">
        <v>1447.2</v>
      </c>
      <c r="E187" s="124">
        <v>618.70000000000005</v>
      </c>
      <c r="F187" s="124">
        <v>226.1</v>
      </c>
      <c r="G187" s="124">
        <v>2785.8</v>
      </c>
      <c r="H187" s="124">
        <v>12341.6</v>
      </c>
      <c r="I187" s="124">
        <v>6325.9</v>
      </c>
      <c r="J187" s="124">
        <v>393.1</v>
      </c>
      <c r="K187" s="124">
        <v>377.59999999999997</v>
      </c>
      <c r="L187" s="124">
        <v>0.9</v>
      </c>
      <c r="M187" s="124">
        <v>1177.4000000000001</v>
      </c>
      <c r="N187" s="124">
        <v>79.45</v>
      </c>
      <c r="O187" s="124">
        <v>307.27</v>
      </c>
      <c r="P187" s="124">
        <v>851.90000000000009</v>
      </c>
      <c r="Q187" s="124">
        <v>821.5</v>
      </c>
      <c r="R187" s="124">
        <v>444.1</v>
      </c>
      <c r="S187" s="124">
        <v>1555.9</v>
      </c>
      <c r="T187" s="124">
        <v>7099.7999999999993</v>
      </c>
      <c r="U187" s="124">
        <v>223.07</v>
      </c>
      <c r="V187" s="124">
        <v>4076.06</v>
      </c>
      <c r="W187" s="124">
        <v>444.1</v>
      </c>
      <c r="X187" s="124">
        <v>2005</v>
      </c>
      <c r="Y187" s="124">
        <v>2004</v>
      </c>
      <c r="Z187" s="124">
        <v>12</v>
      </c>
      <c r="AA187" s="124">
        <v>48.6</v>
      </c>
      <c r="AB187" s="124">
        <v>377.59999999999997</v>
      </c>
      <c r="AC187" s="124">
        <v>3032.2000000000003</v>
      </c>
      <c r="AD187" s="124">
        <v>7760.2</v>
      </c>
      <c r="AE187" s="124">
        <v>1549.2</v>
      </c>
    </row>
    <row r="188" spans="1:31" x14ac:dyDescent="0.3">
      <c r="A188" s="122" t="s">
        <v>903</v>
      </c>
      <c r="B188" s="123">
        <v>38383</v>
      </c>
      <c r="C188" s="124">
        <v>26509.7</v>
      </c>
      <c r="D188" s="124">
        <v>1180.8</v>
      </c>
      <c r="E188" s="124">
        <v>507.1</v>
      </c>
      <c r="F188" s="124">
        <v>183.4</v>
      </c>
      <c r="G188" s="124">
        <v>2265.3000000000002</v>
      </c>
      <c r="H188" s="124">
        <v>23522</v>
      </c>
      <c r="I188" s="124">
        <v>5578.5000000000009</v>
      </c>
      <c r="J188" s="124">
        <v>986.4</v>
      </c>
      <c r="K188" s="124">
        <v>400.9</v>
      </c>
      <c r="L188" s="124">
        <v>8.6999999999999993</v>
      </c>
      <c r="M188" s="124">
        <v>1108.3</v>
      </c>
      <c r="N188" s="124">
        <v>72.25</v>
      </c>
      <c r="O188" s="124">
        <v>307.27</v>
      </c>
      <c r="P188" s="124">
        <v>519.29999999999995</v>
      </c>
      <c r="Q188" s="124">
        <v>844.90000000000009</v>
      </c>
      <c r="R188" s="124">
        <v>394.3</v>
      </c>
      <c r="S188" s="124">
        <v>1517.8999999999999</v>
      </c>
      <c r="T188" s="124">
        <v>-5801.8999999999978</v>
      </c>
      <c r="U188" s="124">
        <v>117.22</v>
      </c>
      <c r="V188" s="124">
        <v>6231.24</v>
      </c>
      <c r="W188" s="124">
        <v>394.3</v>
      </c>
      <c r="X188" s="124">
        <v>2005</v>
      </c>
      <c r="Y188" s="124">
        <v>2005</v>
      </c>
      <c r="Z188" s="124">
        <v>1</v>
      </c>
      <c r="AA188" s="124">
        <v>51.7</v>
      </c>
      <c r="AB188" s="124">
        <v>400.9</v>
      </c>
      <c r="AC188" s="124">
        <v>6170.2999999999993</v>
      </c>
      <c r="AD188" s="124">
        <v>14757.699999999999</v>
      </c>
      <c r="AE188" s="124">
        <v>2594</v>
      </c>
    </row>
    <row r="189" spans="1:31" x14ac:dyDescent="0.3">
      <c r="A189" s="122" t="s">
        <v>903</v>
      </c>
      <c r="B189" s="123">
        <v>38411</v>
      </c>
      <c r="C189" s="124">
        <v>13288.6</v>
      </c>
      <c r="D189" s="124">
        <v>1974.5</v>
      </c>
      <c r="E189" s="124">
        <v>830.8</v>
      </c>
      <c r="F189" s="124">
        <v>320.60000000000002</v>
      </c>
      <c r="G189" s="124">
        <v>3811.5</v>
      </c>
      <c r="H189" s="124">
        <v>5141.6000000000004</v>
      </c>
      <c r="I189" s="124">
        <v>1214.1999999999998</v>
      </c>
      <c r="J189" s="124">
        <v>391.5</v>
      </c>
      <c r="K189" s="124">
        <v>215.5</v>
      </c>
      <c r="L189" s="124">
        <v>4.3</v>
      </c>
      <c r="M189" s="124">
        <v>0</v>
      </c>
      <c r="N189" s="124">
        <v>46.97</v>
      </c>
      <c r="O189" s="124">
        <v>277.52999999999997</v>
      </c>
      <c r="P189" s="124">
        <v>806.9</v>
      </c>
      <c r="Q189" s="124">
        <v>1488.1000000000001</v>
      </c>
      <c r="R189" s="124">
        <v>279</v>
      </c>
      <c r="S189" s="124">
        <v>219.8</v>
      </c>
      <c r="T189" s="124">
        <v>102.69999999999709</v>
      </c>
      <c r="U189" s="124">
        <v>58.68</v>
      </c>
      <c r="V189" s="124">
        <v>4222.92</v>
      </c>
      <c r="W189" s="124">
        <v>279</v>
      </c>
      <c r="X189" s="124">
        <v>2005</v>
      </c>
      <c r="Y189" s="124">
        <v>2005</v>
      </c>
      <c r="Z189" s="124">
        <v>2</v>
      </c>
      <c r="AA189" s="124">
        <v>78.2</v>
      </c>
      <c r="AB189" s="124">
        <v>215.5</v>
      </c>
      <c r="AC189" s="124">
        <v>1590.3</v>
      </c>
      <c r="AD189" s="124">
        <v>3081.1</v>
      </c>
      <c r="AE189" s="124">
        <v>470.2</v>
      </c>
    </row>
    <row r="190" spans="1:31" x14ac:dyDescent="0.3">
      <c r="A190" s="122" t="s">
        <v>903</v>
      </c>
      <c r="B190" s="123">
        <v>38442</v>
      </c>
      <c r="C190" s="124">
        <v>20070.3</v>
      </c>
      <c r="D190" s="124">
        <v>2990.3</v>
      </c>
      <c r="E190" s="124">
        <v>1188.8</v>
      </c>
      <c r="F190" s="124">
        <v>743.9</v>
      </c>
      <c r="G190" s="124">
        <v>6255.4</v>
      </c>
      <c r="H190" s="124">
        <v>8497.7999999999993</v>
      </c>
      <c r="I190" s="124">
        <v>2213.3000000000002</v>
      </c>
      <c r="J190" s="124">
        <v>158.30000000000001</v>
      </c>
      <c r="K190" s="124">
        <v>7.7</v>
      </c>
      <c r="L190" s="124">
        <v>6.9</v>
      </c>
      <c r="M190" s="124">
        <v>0</v>
      </c>
      <c r="N190" s="124">
        <v>96.7</v>
      </c>
      <c r="O190" s="124">
        <v>307.27</v>
      </c>
      <c r="P190" s="124">
        <v>1154.5999999999999</v>
      </c>
      <c r="Q190" s="124">
        <v>2579.6</v>
      </c>
      <c r="R190" s="124">
        <v>525.4</v>
      </c>
      <c r="S190" s="124">
        <v>14.600000000000001</v>
      </c>
      <c r="T190" s="124">
        <v>-1437.5</v>
      </c>
      <c r="U190" s="124">
        <v>82.58</v>
      </c>
      <c r="V190" s="124">
        <v>4888.66</v>
      </c>
      <c r="W190" s="124">
        <v>525.4</v>
      </c>
      <c r="X190" s="124">
        <v>2005</v>
      </c>
      <c r="Y190" s="124">
        <v>2005</v>
      </c>
      <c r="Z190" s="124">
        <v>3</v>
      </c>
      <c r="AA190" s="124">
        <v>259.7</v>
      </c>
      <c r="AB190" s="124">
        <v>7.7</v>
      </c>
      <c r="AC190" s="124">
        <v>2494.2999999999997</v>
      </c>
      <c r="AD190" s="124">
        <v>4976.3</v>
      </c>
      <c r="AE190" s="124">
        <v>1027.2</v>
      </c>
    </row>
    <row r="191" spans="1:31" x14ac:dyDescent="0.3">
      <c r="A191" s="122" t="s">
        <v>903</v>
      </c>
      <c r="B191" s="123">
        <v>38472</v>
      </c>
      <c r="C191" s="124">
        <v>7047.2000000000007</v>
      </c>
      <c r="D191" s="124">
        <v>3442.1</v>
      </c>
      <c r="E191" s="124">
        <v>1245.0999999999999</v>
      </c>
      <c r="F191" s="124">
        <v>850.6</v>
      </c>
      <c r="G191" s="124">
        <v>5364.4</v>
      </c>
      <c r="H191" s="124">
        <v>5054.1000000000004</v>
      </c>
      <c r="I191" s="124">
        <v>625.69999999999993</v>
      </c>
      <c r="J191" s="124">
        <v>221.8</v>
      </c>
      <c r="K191" s="124">
        <v>1276</v>
      </c>
      <c r="L191" s="124">
        <v>62.9</v>
      </c>
      <c r="M191" s="124">
        <v>0</v>
      </c>
      <c r="N191" s="124">
        <v>200.31</v>
      </c>
      <c r="O191" s="124">
        <v>297.36</v>
      </c>
      <c r="P191" s="124">
        <v>1112.0999999999999</v>
      </c>
      <c r="Q191" s="124">
        <v>3180.6000000000004</v>
      </c>
      <c r="R191" s="124">
        <v>959.3</v>
      </c>
      <c r="S191" s="124">
        <v>1338.9</v>
      </c>
      <c r="T191" s="124">
        <v>-7458.4999999999964</v>
      </c>
      <c r="U191" s="124">
        <v>48.5</v>
      </c>
      <c r="V191" s="124">
        <v>4807.4799999999996</v>
      </c>
      <c r="W191" s="124">
        <v>959.3</v>
      </c>
      <c r="X191" s="124">
        <v>2005</v>
      </c>
      <c r="Y191" s="124">
        <v>2005</v>
      </c>
      <c r="Z191" s="124">
        <v>4</v>
      </c>
      <c r="AA191" s="124">
        <v>608.29999999999995</v>
      </c>
      <c r="AB191" s="124">
        <v>1276</v>
      </c>
      <c r="AC191" s="124">
        <v>1915.2</v>
      </c>
      <c r="AD191" s="124">
        <v>2520.3000000000002</v>
      </c>
      <c r="AE191" s="124">
        <v>618.6</v>
      </c>
    </row>
    <row r="192" spans="1:31" x14ac:dyDescent="0.3">
      <c r="A192" s="122" t="s">
        <v>903</v>
      </c>
      <c r="B192" s="123">
        <v>38503</v>
      </c>
      <c r="C192" s="124">
        <v>16639.099999999999</v>
      </c>
      <c r="D192" s="124">
        <v>5031.1000000000004</v>
      </c>
      <c r="E192" s="124">
        <v>1339.7</v>
      </c>
      <c r="F192" s="124">
        <v>1013.7</v>
      </c>
      <c r="G192" s="124">
        <v>4378.1000000000004</v>
      </c>
      <c r="H192" s="124">
        <v>4471.2</v>
      </c>
      <c r="I192" s="124">
        <v>2519.6000000000004</v>
      </c>
      <c r="J192" s="124">
        <v>448.8</v>
      </c>
      <c r="K192" s="124">
        <v>3343.6000000000004</v>
      </c>
      <c r="L192" s="124">
        <v>14.9</v>
      </c>
      <c r="M192" s="124">
        <v>0</v>
      </c>
      <c r="N192" s="124">
        <v>234.47</v>
      </c>
      <c r="O192" s="124">
        <v>307.27</v>
      </c>
      <c r="P192" s="124">
        <v>1932.3</v>
      </c>
      <c r="Q192" s="124">
        <v>4112.5</v>
      </c>
      <c r="R192" s="124">
        <v>1138</v>
      </c>
      <c r="S192" s="124">
        <v>3358.5000000000005</v>
      </c>
      <c r="T192" s="124">
        <v>1933.5000000000036</v>
      </c>
      <c r="U192" s="124">
        <v>94.61</v>
      </c>
      <c r="V192" s="124">
        <v>3925.46</v>
      </c>
      <c r="W192" s="124">
        <v>1138</v>
      </c>
      <c r="X192" s="124">
        <v>2005</v>
      </c>
      <c r="Y192" s="124">
        <v>2005</v>
      </c>
      <c r="Z192" s="124">
        <v>5</v>
      </c>
      <c r="AA192" s="124">
        <v>638.90000000000009</v>
      </c>
      <c r="AB192" s="124">
        <v>3343.6000000000004</v>
      </c>
      <c r="AC192" s="124">
        <v>1928.5</v>
      </c>
      <c r="AD192" s="124">
        <v>2136.6999999999998</v>
      </c>
      <c r="AE192" s="124">
        <v>406</v>
      </c>
    </row>
    <row r="193" spans="1:31" x14ac:dyDescent="0.3">
      <c r="A193" s="122" t="s">
        <v>903</v>
      </c>
      <c r="B193" s="123">
        <v>38533</v>
      </c>
      <c r="C193" s="124">
        <v>6663.8</v>
      </c>
      <c r="D193" s="124">
        <v>6293.8</v>
      </c>
      <c r="E193" s="124">
        <v>1292.2</v>
      </c>
      <c r="F193" s="124">
        <v>772</v>
      </c>
      <c r="G193" s="124">
        <v>4387.6000000000004</v>
      </c>
      <c r="H193" s="124">
        <v>2528.1999999999998</v>
      </c>
      <c r="I193" s="124">
        <v>791.50000000000011</v>
      </c>
      <c r="J193" s="124">
        <v>784.1</v>
      </c>
      <c r="K193" s="124">
        <v>6609</v>
      </c>
      <c r="L193" s="124">
        <v>21</v>
      </c>
      <c r="M193" s="124">
        <v>1139</v>
      </c>
      <c r="N193" s="124">
        <v>288.95999999999998</v>
      </c>
      <c r="O193" s="124">
        <v>297.36</v>
      </c>
      <c r="P193" s="124">
        <v>3560.2</v>
      </c>
      <c r="Q193" s="124">
        <v>3505.5</v>
      </c>
      <c r="R193" s="124">
        <v>1434.4</v>
      </c>
      <c r="S193" s="124">
        <v>7769</v>
      </c>
      <c r="T193" s="124">
        <v>-982.10000000000218</v>
      </c>
      <c r="U193" s="124">
        <v>168.35</v>
      </c>
      <c r="V193" s="124">
        <v>3032.64</v>
      </c>
      <c r="W193" s="124">
        <v>1434.4</v>
      </c>
      <c r="X193" s="124">
        <v>2005</v>
      </c>
      <c r="Y193" s="124">
        <v>2005</v>
      </c>
      <c r="Z193" s="124">
        <v>6</v>
      </c>
      <c r="AA193" s="124">
        <v>732.09999999999991</v>
      </c>
      <c r="AB193" s="124">
        <v>6609</v>
      </c>
      <c r="AC193" s="124">
        <v>1590.5</v>
      </c>
      <c r="AD193" s="124">
        <v>837.9</v>
      </c>
      <c r="AE193" s="124">
        <v>99.8</v>
      </c>
    </row>
    <row r="194" spans="1:31" x14ac:dyDescent="0.3">
      <c r="A194" s="122" t="s">
        <v>903</v>
      </c>
      <c r="B194" s="123">
        <v>38564</v>
      </c>
      <c r="C194" s="124">
        <v>0</v>
      </c>
      <c r="D194" s="124">
        <v>6371.4</v>
      </c>
      <c r="E194" s="124">
        <v>631.70000000000005</v>
      </c>
      <c r="F194" s="124">
        <v>960.4</v>
      </c>
      <c r="G194" s="124">
        <v>1941.6</v>
      </c>
      <c r="H194" s="124">
        <v>2001.8</v>
      </c>
      <c r="I194" s="124">
        <v>0</v>
      </c>
      <c r="J194" s="124">
        <v>914.2</v>
      </c>
      <c r="K194" s="124">
        <v>6859.9000000000005</v>
      </c>
      <c r="L194" s="124">
        <v>107.5</v>
      </c>
      <c r="M194" s="124">
        <v>889</v>
      </c>
      <c r="N194" s="124">
        <v>433.42</v>
      </c>
      <c r="O194" s="124">
        <v>307.27</v>
      </c>
      <c r="P194" s="124">
        <v>5237.5</v>
      </c>
      <c r="Q194" s="124">
        <v>2094.3000000000002</v>
      </c>
      <c r="R194" s="124">
        <v>2048.2999999999997</v>
      </c>
      <c r="S194" s="124">
        <v>7856.4000000000005</v>
      </c>
      <c r="T194" s="124">
        <v>-2916.5999999999949</v>
      </c>
      <c r="U194" s="124">
        <v>184.31</v>
      </c>
      <c r="V194" s="124">
        <v>2275.59</v>
      </c>
      <c r="W194" s="124">
        <v>2048.2999999999997</v>
      </c>
      <c r="X194" s="124">
        <v>2005</v>
      </c>
      <c r="Y194" s="124">
        <v>2005</v>
      </c>
      <c r="Z194" s="124">
        <v>7</v>
      </c>
      <c r="AA194" s="124">
        <v>1202.0999999999999</v>
      </c>
      <c r="AB194" s="124">
        <v>6859.9000000000005</v>
      </c>
      <c r="AC194" s="124">
        <v>1753.1999999999998</v>
      </c>
      <c r="AD194" s="124">
        <v>227.9</v>
      </c>
      <c r="AE194" s="124">
        <v>20.7</v>
      </c>
    </row>
    <row r="195" spans="1:31" x14ac:dyDescent="0.3">
      <c r="A195" s="122" t="s">
        <v>903</v>
      </c>
      <c r="B195" s="123">
        <v>38595</v>
      </c>
      <c r="C195" s="124">
        <v>0</v>
      </c>
      <c r="D195" s="124">
        <v>5293.7999999999993</v>
      </c>
      <c r="E195" s="124">
        <v>456.2</v>
      </c>
      <c r="F195" s="124">
        <v>692.4</v>
      </c>
      <c r="G195" s="124">
        <v>952.9</v>
      </c>
      <c r="H195" s="124">
        <v>1676.2000000000003</v>
      </c>
      <c r="I195" s="124">
        <v>0</v>
      </c>
      <c r="J195" s="124">
        <v>895.4</v>
      </c>
      <c r="K195" s="124">
        <v>5568.1</v>
      </c>
      <c r="L195" s="124">
        <v>155.6</v>
      </c>
      <c r="M195" s="124">
        <v>0</v>
      </c>
      <c r="N195" s="124">
        <v>363.69</v>
      </c>
      <c r="O195" s="124">
        <v>307.27</v>
      </c>
      <c r="P195" s="124">
        <v>4969.0999999999995</v>
      </c>
      <c r="Q195" s="124">
        <v>1017.0999999999999</v>
      </c>
      <c r="R195" s="124">
        <v>1747.8000000000002</v>
      </c>
      <c r="S195" s="124">
        <v>5723.7000000000007</v>
      </c>
      <c r="T195" s="124">
        <v>-2495.399999999996</v>
      </c>
      <c r="U195" s="124">
        <v>171.39</v>
      </c>
      <c r="V195" s="124">
        <v>2041.51</v>
      </c>
      <c r="W195" s="124">
        <v>1747.8000000000002</v>
      </c>
      <c r="X195" s="124">
        <v>2005</v>
      </c>
      <c r="Y195" s="124">
        <v>2005</v>
      </c>
      <c r="Z195" s="124">
        <v>8</v>
      </c>
      <c r="AA195" s="124">
        <v>1089.8000000000002</v>
      </c>
      <c r="AB195" s="124">
        <v>5568.1</v>
      </c>
      <c r="AC195" s="124">
        <v>1617.4</v>
      </c>
      <c r="AD195" s="124">
        <v>42.1</v>
      </c>
      <c r="AE195" s="124">
        <v>16.7</v>
      </c>
    </row>
    <row r="196" spans="1:31" x14ac:dyDescent="0.3">
      <c r="A196" s="122" t="s">
        <v>903</v>
      </c>
      <c r="B196" s="123">
        <v>38625</v>
      </c>
      <c r="C196" s="124">
        <v>438.5</v>
      </c>
      <c r="D196" s="124">
        <v>3063.9</v>
      </c>
      <c r="E196" s="124">
        <v>328.7</v>
      </c>
      <c r="F196" s="124">
        <v>405.3</v>
      </c>
      <c r="G196" s="124">
        <v>411.8</v>
      </c>
      <c r="H196" s="124">
        <v>1564.4</v>
      </c>
      <c r="I196" s="124">
        <v>47</v>
      </c>
      <c r="J196" s="124">
        <v>431.5</v>
      </c>
      <c r="K196" s="124">
        <v>3501.9</v>
      </c>
      <c r="L196" s="124">
        <v>111.9</v>
      </c>
      <c r="M196" s="124">
        <v>1786.3</v>
      </c>
      <c r="N196" s="124">
        <v>243.63</v>
      </c>
      <c r="O196" s="124">
        <v>297.36</v>
      </c>
      <c r="P196" s="124">
        <v>3063.1</v>
      </c>
      <c r="Q196" s="124">
        <v>406.09999999999997</v>
      </c>
      <c r="R196" s="124">
        <v>1324.1999999999998</v>
      </c>
      <c r="S196" s="124">
        <v>5400.0999999999995</v>
      </c>
      <c r="T196" s="124">
        <v>910.20000000000255</v>
      </c>
      <c r="U196" s="124">
        <v>179.68</v>
      </c>
      <c r="V196" s="124">
        <v>1850</v>
      </c>
      <c r="W196" s="124">
        <v>1324.1999999999998</v>
      </c>
      <c r="X196" s="124">
        <v>2005</v>
      </c>
      <c r="Y196" s="124">
        <v>2005</v>
      </c>
      <c r="Z196" s="124">
        <v>9</v>
      </c>
      <c r="AA196" s="124">
        <v>446.2</v>
      </c>
      <c r="AB196" s="124">
        <v>3501.9</v>
      </c>
      <c r="AC196" s="124">
        <v>1232.1000000000001</v>
      </c>
      <c r="AD196" s="124">
        <v>307.10000000000002</v>
      </c>
      <c r="AE196" s="124">
        <v>25.2</v>
      </c>
    </row>
    <row r="197" spans="1:31" x14ac:dyDescent="0.3">
      <c r="A197" s="122" t="s">
        <v>903</v>
      </c>
      <c r="B197" s="123">
        <v>38656</v>
      </c>
      <c r="C197" s="124">
        <v>6215.7</v>
      </c>
      <c r="D197" s="124">
        <v>2247.4</v>
      </c>
      <c r="E197" s="124">
        <v>459.8</v>
      </c>
      <c r="F197" s="124">
        <v>418.1</v>
      </c>
      <c r="G197" s="124">
        <v>718.7</v>
      </c>
      <c r="H197" s="124">
        <v>1896.9</v>
      </c>
      <c r="I197" s="124">
        <v>683.1</v>
      </c>
      <c r="J197" s="124">
        <v>487.9</v>
      </c>
      <c r="K197" s="124">
        <v>2417.4</v>
      </c>
      <c r="L197" s="124">
        <v>11.4</v>
      </c>
      <c r="M197" s="124">
        <v>1120.0999999999999</v>
      </c>
      <c r="N197" s="124">
        <v>231.94</v>
      </c>
      <c r="O197" s="124">
        <v>307.27</v>
      </c>
      <c r="P197" s="124">
        <v>2313.1999999999998</v>
      </c>
      <c r="Q197" s="124">
        <v>352.3</v>
      </c>
      <c r="R197" s="124">
        <v>1150.2</v>
      </c>
      <c r="S197" s="124">
        <v>3548.9</v>
      </c>
      <c r="T197" s="124">
        <v>4002.9000000000015</v>
      </c>
      <c r="U197" s="124">
        <v>131.21</v>
      </c>
      <c r="V197" s="124">
        <v>2461.2600000000002</v>
      </c>
      <c r="W197" s="124">
        <v>1150.2</v>
      </c>
      <c r="X197" s="124">
        <v>2006</v>
      </c>
      <c r="Y197" s="124">
        <v>2005</v>
      </c>
      <c r="Z197" s="124">
        <v>10</v>
      </c>
      <c r="AA197" s="124">
        <v>447.5</v>
      </c>
      <c r="AB197" s="124">
        <v>2417.4</v>
      </c>
      <c r="AC197" s="124">
        <v>1216.0999999999999</v>
      </c>
      <c r="AD197" s="124">
        <v>609.6</v>
      </c>
      <c r="AE197" s="124">
        <v>71.2</v>
      </c>
    </row>
    <row r="198" spans="1:31" x14ac:dyDescent="0.3">
      <c r="A198" s="122" t="s">
        <v>903</v>
      </c>
      <c r="B198" s="123">
        <v>38686</v>
      </c>
      <c r="C198" s="124">
        <v>15696.400000000001</v>
      </c>
      <c r="D198" s="124">
        <v>1968.1000000000001</v>
      </c>
      <c r="E198" s="124">
        <v>778.5</v>
      </c>
      <c r="F198" s="124">
        <v>276.89999999999998</v>
      </c>
      <c r="G198" s="124">
        <v>3054.8</v>
      </c>
      <c r="H198" s="124">
        <v>3371.6</v>
      </c>
      <c r="I198" s="124">
        <v>2595.1</v>
      </c>
      <c r="J198" s="124">
        <v>452</v>
      </c>
      <c r="K198" s="124">
        <v>564.5</v>
      </c>
      <c r="L198" s="124">
        <v>9.6</v>
      </c>
      <c r="M198" s="124">
        <v>1124.4000000000001</v>
      </c>
      <c r="N198" s="124">
        <v>100.84</v>
      </c>
      <c r="O198" s="124">
        <v>297.36</v>
      </c>
      <c r="P198" s="124">
        <v>1439.1</v>
      </c>
      <c r="Q198" s="124">
        <v>805.8</v>
      </c>
      <c r="R198" s="124">
        <v>526.4</v>
      </c>
      <c r="S198" s="124">
        <v>1698.5</v>
      </c>
      <c r="T198" s="124">
        <v>5424.399999999996</v>
      </c>
      <c r="U198" s="124">
        <v>153.53</v>
      </c>
      <c r="V198" s="124">
        <v>2777.21</v>
      </c>
      <c r="W198" s="124">
        <v>526.4</v>
      </c>
      <c r="X198" s="124">
        <v>2006</v>
      </c>
      <c r="Y198" s="124">
        <v>2005</v>
      </c>
      <c r="Z198" s="124">
        <v>11</v>
      </c>
      <c r="AA198" s="124">
        <v>94.6</v>
      </c>
      <c r="AB198" s="124">
        <v>564.5</v>
      </c>
      <c r="AC198" s="124">
        <v>1517.8</v>
      </c>
      <c r="AD198" s="124">
        <v>1388.6999999999998</v>
      </c>
      <c r="AE198" s="124">
        <v>465.1</v>
      </c>
    </row>
    <row r="199" spans="1:31" x14ac:dyDescent="0.3">
      <c r="A199" s="122" t="s">
        <v>903</v>
      </c>
      <c r="B199" s="123">
        <v>38717</v>
      </c>
      <c r="C199" s="124">
        <v>65811</v>
      </c>
      <c r="D199" s="124">
        <v>1406.4</v>
      </c>
      <c r="E199" s="124">
        <v>551.4</v>
      </c>
      <c r="F199" s="124">
        <v>189.1</v>
      </c>
      <c r="G199" s="124">
        <v>2404</v>
      </c>
      <c r="H199" s="124">
        <v>28717.5</v>
      </c>
      <c r="I199" s="124">
        <v>21818</v>
      </c>
      <c r="J199" s="124">
        <v>375.9</v>
      </c>
      <c r="K199" s="124">
        <v>335.7</v>
      </c>
      <c r="L199" s="124">
        <v>7</v>
      </c>
      <c r="M199" s="124">
        <v>972.9</v>
      </c>
      <c r="N199" s="124">
        <v>72.52</v>
      </c>
      <c r="O199" s="124">
        <v>307.27</v>
      </c>
      <c r="P199" s="124">
        <v>743.80000000000007</v>
      </c>
      <c r="Q199" s="124">
        <v>851.80000000000007</v>
      </c>
      <c r="R199" s="124">
        <v>406.7</v>
      </c>
      <c r="S199" s="124">
        <v>1315.6</v>
      </c>
      <c r="T199" s="124">
        <v>12071.099999999995</v>
      </c>
      <c r="U199" s="124">
        <v>3145.16</v>
      </c>
      <c r="V199" s="124">
        <v>2593.56</v>
      </c>
      <c r="W199" s="124">
        <v>406.7</v>
      </c>
      <c r="X199" s="124">
        <v>2006</v>
      </c>
      <c r="Y199" s="124">
        <v>2005</v>
      </c>
      <c r="Z199" s="124">
        <v>12</v>
      </c>
      <c r="AA199" s="124">
        <v>44.4</v>
      </c>
      <c r="AB199" s="124">
        <v>335.7</v>
      </c>
      <c r="AC199" s="124">
        <v>7489.8</v>
      </c>
      <c r="AD199" s="124">
        <v>17755.2</v>
      </c>
      <c r="AE199" s="124">
        <v>3472.5</v>
      </c>
    </row>
    <row r="200" spans="1:31" x14ac:dyDescent="0.3">
      <c r="A200" s="122" t="s">
        <v>903</v>
      </c>
      <c r="B200" s="123">
        <v>38748</v>
      </c>
      <c r="C200" s="124">
        <v>24522.199999999997</v>
      </c>
      <c r="D200" s="124">
        <v>1667.1</v>
      </c>
      <c r="E200" s="124">
        <v>656.2</v>
      </c>
      <c r="F200" s="124">
        <v>221.3</v>
      </c>
      <c r="G200" s="124">
        <v>2840.6</v>
      </c>
      <c r="H200" s="124">
        <v>23193.7</v>
      </c>
      <c r="I200" s="124">
        <v>4981.4000000000005</v>
      </c>
      <c r="J200" s="124">
        <v>982.90000000000009</v>
      </c>
      <c r="K200" s="124">
        <v>396.6</v>
      </c>
      <c r="L200" s="124">
        <v>47.2</v>
      </c>
      <c r="M200" s="124">
        <v>1101.8</v>
      </c>
      <c r="N200" s="124">
        <v>69.680000000000007</v>
      </c>
      <c r="O200" s="124">
        <v>307.27</v>
      </c>
      <c r="P200" s="124">
        <v>595.70000000000005</v>
      </c>
      <c r="Q200" s="124">
        <v>1292.7</v>
      </c>
      <c r="R200" s="124">
        <v>372.8</v>
      </c>
      <c r="S200" s="124">
        <v>1545.6000000000001</v>
      </c>
      <c r="T200" s="124">
        <v>-8102.5</v>
      </c>
      <c r="U200" s="124">
        <v>1417.03</v>
      </c>
      <c r="V200" s="124">
        <v>11217.46</v>
      </c>
      <c r="W200" s="124">
        <v>372.8</v>
      </c>
      <c r="X200" s="124">
        <v>2006</v>
      </c>
      <c r="Y200" s="124">
        <v>2006</v>
      </c>
      <c r="Z200" s="124">
        <v>1</v>
      </c>
      <c r="AA200" s="124">
        <v>49.4</v>
      </c>
      <c r="AB200" s="124">
        <v>396.6</v>
      </c>
      <c r="AC200" s="124">
        <v>6978.3</v>
      </c>
      <c r="AD200" s="124">
        <v>13954.2</v>
      </c>
      <c r="AE200" s="124">
        <v>2261.1999999999998</v>
      </c>
    </row>
    <row r="201" spans="1:31" x14ac:dyDescent="0.3">
      <c r="A201" s="122" t="s">
        <v>903</v>
      </c>
      <c r="B201" s="123">
        <v>38776</v>
      </c>
      <c r="C201" s="124">
        <v>18428.5</v>
      </c>
      <c r="D201" s="124">
        <v>2636.1</v>
      </c>
      <c r="E201" s="124">
        <v>957.7</v>
      </c>
      <c r="F201" s="124">
        <v>370.3</v>
      </c>
      <c r="G201" s="124">
        <v>4481.3999999999996</v>
      </c>
      <c r="H201" s="124">
        <v>5972.4</v>
      </c>
      <c r="I201" s="124">
        <v>3818.6</v>
      </c>
      <c r="J201" s="124">
        <v>424</v>
      </c>
      <c r="K201" s="124">
        <v>394.9</v>
      </c>
      <c r="L201" s="124">
        <v>36.700000000000003</v>
      </c>
      <c r="M201" s="124">
        <v>0</v>
      </c>
      <c r="N201" s="124">
        <v>110.47</v>
      </c>
      <c r="O201" s="124">
        <v>277.52999999999997</v>
      </c>
      <c r="P201" s="124">
        <v>902.5</v>
      </c>
      <c r="Q201" s="124">
        <v>2103.9</v>
      </c>
      <c r="R201" s="124">
        <v>517.1</v>
      </c>
      <c r="S201" s="124">
        <v>431.59999999999997</v>
      </c>
      <c r="T201" s="124">
        <v>716.79999999999927</v>
      </c>
      <c r="U201" s="124">
        <v>588.77</v>
      </c>
      <c r="V201" s="124">
        <v>5039.78</v>
      </c>
      <c r="W201" s="124">
        <v>517.1</v>
      </c>
      <c r="X201" s="124">
        <v>2006</v>
      </c>
      <c r="Y201" s="124">
        <v>2006</v>
      </c>
      <c r="Z201" s="124">
        <v>2</v>
      </c>
      <c r="AA201" s="124">
        <v>329.4</v>
      </c>
      <c r="AB201" s="124">
        <v>394.9</v>
      </c>
      <c r="AC201" s="124">
        <v>1961.3</v>
      </c>
      <c r="AD201" s="124">
        <v>3484.8</v>
      </c>
      <c r="AE201" s="124">
        <v>526.29999999999995</v>
      </c>
    </row>
    <row r="202" spans="1:31" x14ac:dyDescent="0.3">
      <c r="A202" s="122" t="s">
        <v>903</v>
      </c>
      <c r="B202" s="123">
        <v>38807</v>
      </c>
      <c r="C202" s="124">
        <v>44454.600000000006</v>
      </c>
      <c r="D202" s="124">
        <v>2398.8000000000002</v>
      </c>
      <c r="E202" s="124">
        <v>884.6</v>
      </c>
      <c r="F202" s="124">
        <v>510.5</v>
      </c>
      <c r="G202" s="124">
        <v>4507.6000000000004</v>
      </c>
      <c r="H202" s="124">
        <v>25907.7</v>
      </c>
      <c r="I202" s="124">
        <v>9579.2999999999993</v>
      </c>
      <c r="J202" s="124">
        <v>209.4</v>
      </c>
      <c r="K202" s="124">
        <v>0</v>
      </c>
      <c r="L202" s="124">
        <v>108.4</v>
      </c>
      <c r="M202" s="124">
        <v>0</v>
      </c>
      <c r="N202" s="124">
        <v>60.7</v>
      </c>
      <c r="O202" s="124">
        <v>307.27</v>
      </c>
      <c r="P202" s="124">
        <v>699.5</v>
      </c>
      <c r="Q202" s="124">
        <v>2209.6999999999998</v>
      </c>
      <c r="R202" s="124">
        <v>372</v>
      </c>
      <c r="S202" s="124">
        <v>108.4</v>
      </c>
      <c r="T202" s="124">
        <v>937.19999999999345</v>
      </c>
      <c r="U202" s="124">
        <v>1730.05</v>
      </c>
      <c r="V202" s="124">
        <v>7506.35</v>
      </c>
      <c r="W202" s="124">
        <v>372</v>
      </c>
      <c r="X202" s="124">
        <v>2006</v>
      </c>
      <c r="Y202" s="124">
        <v>2006</v>
      </c>
      <c r="Z202" s="124">
        <v>3</v>
      </c>
      <c r="AA202" s="124">
        <v>115.9</v>
      </c>
      <c r="AB202" s="124">
        <v>0</v>
      </c>
      <c r="AC202" s="124">
        <v>7108</v>
      </c>
      <c r="AD202" s="124">
        <v>15663.400000000001</v>
      </c>
      <c r="AE202" s="124">
        <v>3136.3</v>
      </c>
    </row>
    <row r="203" spans="1:31" x14ac:dyDescent="0.3">
      <c r="A203" s="122" t="s">
        <v>903</v>
      </c>
      <c r="B203" s="123">
        <v>38837</v>
      </c>
      <c r="C203" s="124">
        <v>32832.699999999997</v>
      </c>
      <c r="D203" s="124">
        <v>2817.2000000000003</v>
      </c>
      <c r="E203" s="124">
        <v>1157.4000000000001</v>
      </c>
      <c r="F203" s="124">
        <v>698.8</v>
      </c>
      <c r="G203" s="124">
        <v>4592.5</v>
      </c>
      <c r="H203" s="124">
        <v>25378.3</v>
      </c>
      <c r="I203" s="124">
        <v>6694.5</v>
      </c>
      <c r="J203" s="124">
        <v>368</v>
      </c>
      <c r="K203" s="124">
        <v>0</v>
      </c>
      <c r="L203" s="124">
        <v>288.89999999999998</v>
      </c>
      <c r="M203" s="124">
        <v>0</v>
      </c>
      <c r="N203" s="124">
        <v>149.34</v>
      </c>
      <c r="O203" s="124">
        <v>297.36</v>
      </c>
      <c r="P203" s="124">
        <v>573.4</v>
      </c>
      <c r="Q203" s="124">
        <v>2942.6</v>
      </c>
      <c r="R203" s="124">
        <v>764</v>
      </c>
      <c r="S203" s="124">
        <v>288.89999999999998</v>
      </c>
      <c r="T203" s="124">
        <v>-7821.1999999999971</v>
      </c>
      <c r="U203" s="124">
        <v>593.28</v>
      </c>
      <c r="V203" s="124">
        <v>7495.18</v>
      </c>
      <c r="W203" s="124">
        <v>764</v>
      </c>
      <c r="X203" s="124">
        <v>2006</v>
      </c>
      <c r="Y203" s="124">
        <v>2006</v>
      </c>
      <c r="Z203" s="124">
        <v>4</v>
      </c>
      <c r="AA203" s="124">
        <v>436.1</v>
      </c>
      <c r="AB203" s="124">
        <v>0</v>
      </c>
      <c r="AC203" s="124">
        <v>6675.1</v>
      </c>
      <c r="AD203" s="124">
        <v>15324</v>
      </c>
      <c r="AE203" s="124">
        <v>3379.2</v>
      </c>
    </row>
    <row r="204" spans="1:31" x14ac:dyDescent="0.3">
      <c r="A204" s="122" t="s">
        <v>903</v>
      </c>
      <c r="B204" s="123">
        <v>38868</v>
      </c>
      <c r="C204" s="124">
        <v>2865.7000000000003</v>
      </c>
      <c r="D204" s="124">
        <v>5407.5</v>
      </c>
      <c r="E204" s="124">
        <v>1148.8</v>
      </c>
      <c r="F204" s="124">
        <v>1007.1</v>
      </c>
      <c r="G204" s="124">
        <v>4348.8</v>
      </c>
      <c r="H204" s="124">
        <v>2239.3000000000002</v>
      </c>
      <c r="I204" s="124">
        <v>232.4</v>
      </c>
      <c r="J204" s="124">
        <v>488</v>
      </c>
      <c r="K204" s="124">
        <v>6428.3</v>
      </c>
      <c r="L204" s="124">
        <v>101.5</v>
      </c>
      <c r="M204" s="124">
        <v>0</v>
      </c>
      <c r="N204" s="124">
        <v>326.64999999999998</v>
      </c>
      <c r="O204" s="124">
        <v>307.27</v>
      </c>
      <c r="P204" s="124">
        <v>2041.1</v>
      </c>
      <c r="Q204" s="124">
        <v>4373.6000000000004</v>
      </c>
      <c r="R204" s="124">
        <v>1495.3</v>
      </c>
      <c r="S204" s="124">
        <v>6529.8</v>
      </c>
      <c r="T204" s="124">
        <v>-3981.5</v>
      </c>
      <c r="U204" s="124">
        <v>44.65</v>
      </c>
      <c r="V204" s="124">
        <v>7291.49</v>
      </c>
      <c r="W204" s="124">
        <v>1495.3</v>
      </c>
      <c r="X204" s="124">
        <v>2006</v>
      </c>
      <c r="Y204" s="124">
        <v>2006</v>
      </c>
      <c r="Z204" s="124">
        <v>5</v>
      </c>
      <c r="AA204" s="124">
        <v>1028.5999999999999</v>
      </c>
      <c r="AB204" s="124">
        <v>6428.3</v>
      </c>
      <c r="AC204" s="124">
        <v>1642.8000000000002</v>
      </c>
      <c r="AD204" s="124">
        <v>538.29999999999995</v>
      </c>
      <c r="AE204" s="124">
        <v>58.2</v>
      </c>
    </row>
    <row r="205" spans="1:31" x14ac:dyDescent="0.3">
      <c r="A205" s="122" t="s">
        <v>903</v>
      </c>
      <c r="B205" s="123">
        <v>38898</v>
      </c>
      <c r="C205" s="124">
        <v>1.7000000000000002</v>
      </c>
      <c r="D205" s="124">
        <v>6464.4</v>
      </c>
      <c r="E205" s="124">
        <v>592.5</v>
      </c>
      <c r="F205" s="124">
        <v>710.6</v>
      </c>
      <c r="G205" s="124">
        <v>2029.3</v>
      </c>
      <c r="H205" s="124">
        <v>1859</v>
      </c>
      <c r="I205" s="124">
        <v>0.1</v>
      </c>
      <c r="J205" s="124">
        <v>994.19999999999993</v>
      </c>
      <c r="K205" s="124">
        <v>7467.6</v>
      </c>
      <c r="L205" s="124">
        <v>105.9</v>
      </c>
      <c r="M205" s="124">
        <v>1253.7</v>
      </c>
      <c r="N205" s="124">
        <v>356.63</v>
      </c>
      <c r="O205" s="124">
        <v>297.36</v>
      </c>
      <c r="P205" s="124">
        <v>4472.8</v>
      </c>
      <c r="Q205" s="124">
        <v>2702.2</v>
      </c>
      <c r="R205" s="124">
        <v>1665.8</v>
      </c>
      <c r="S205" s="124">
        <v>8827.2000000000007</v>
      </c>
      <c r="T205" s="124">
        <v>-2155.3999999999978</v>
      </c>
      <c r="U205" s="124">
        <v>53.27</v>
      </c>
      <c r="V205" s="124">
        <v>4711.7</v>
      </c>
      <c r="W205" s="124">
        <v>1665.8</v>
      </c>
      <c r="X205" s="124">
        <v>2006</v>
      </c>
      <c r="Y205" s="124">
        <v>2006</v>
      </c>
      <c r="Z205" s="124">
        <v>6</v>
      </c>
      <c r="AA205" s="124">
        <v>936.1</v>
      </c>
      <c r="AB205" s="124">
        <v>7467.6</v>
      </c>
      <c r="AC205" s="124">
        <v>1691.5</v>
      </c>
      <c r="AD205" s="124">
        <v>152.80000000000001</v>
      </c>
      <c r="AE205" s="124">
        <v>14.7</v>
      </c>
    </row>
    <row r="206" spans="1:31" x14ac:dyDescent="0.3">
      <c r="A206" s="122" t="s">
        <v>903</v>
      </c>
      <c r="B206" s="123">
        <v>38929</v>
      </c>
      <c r="C206" s="124">
        <v>0</v>
      </c>
      <c r="D206" s="124">
        <v>6472.7999999999993</v>
      </c>
      <c r="E206" s="124">
        <v>434.2</v>
      </c>
      <c r="F206" s="124">
        <v>925.4</v>
      </c>
      <c r="G206" s="124">
        <v>590.1</v>
      </c>
      <c r="H206" s="124">
        <v>1892.3000000000002</v>
      </c>
      <c r="I206" s="124">
        <v>0</v>
      </c>
      <c r="J206" s="124">
        <v>877.5</v>
      </c>
      <c r="K206" s="124">
        <v>7256.7999999999993</v>
      </c>
      <c r="L206" s="124">
        <v>155.80000000000001</v>
      </c>
      <c r="M206" s="124">
        <v>945.9</v>
      </c>
      <c r="N206" s="124">
        <v>469.37</v>
      </c>
      <c r="O206" s="124">
        <v>307.27</v>
      </c>
      <c r="P206" s="124">
        <v>5861.5</v>
      </c>
      <c r="Q206" s="124">
        <v>1536.7</v>
      </c>
      <c r="R206" s="124">
        <v>2130.8000000000002</v>
      </c>
      <c r="S206" s="124">
        <v>8358.4999999999982</v>
      </c>
      <c r="T206" s="124">
        <v>-702.79999999999745</v>
      </c>
      <c r="U206" s="124">
        <v>71.88</v>
      </c>
      <c r="V206" s="124">
        <v>3639.21</v>
      </c>
      <c r="W206" s="124">
        <v>2130.8000000000002</v>
      </c>
      <c r="X206" s="124">
        <v>2006</v>
      </c>
      <c r="Y206" s="124">
        <v>2006</v>
      </c>
      <c r="Z206" s="124">
        <v>7</v>
      </c>
      <c r="AA206" s="124">
        <v>1338.6999999999998</v>
      </c>
      <c r="AB206" s="124">
        <v>7256.7999999999993</v>
      </c>
      <c r="AC206" s="124">
        <v>1758</v>
      </c>
      <c r="AD206" s="124">
        <v>121.9</v>
      </c>
      <c r="AE206" s="124">
        <v>12.4</v>
      </c>
    </row>
    <row r="207" spans="1:31" x14ac:dyDescent="0.3">
      <c r="A207" s="122" t="s">
        <v>903</v>
      </c>
      <c r="B207" s="123">
        <v>38960</v>
      </c>
      <c r="C207" s="124">
        <v>0</v>
      </c>
      <c r="D207" s="124">
        <v>4990.2</v>
      </c>
      <c r="E207" s="124">
        <v>402.1</v>
      </c>
      <c r="F207" s="124">
        <v>650.29999999999995</v>
      </c>
      <c r="G207" s="124">
        <v>290.3</v>
      </c>
      <c r="H207" s="124">
        <v>1810.3</v>
      </c>
      <c r="I207" s="124">
        <v>0</v>
      </c>
      <c r="J207" s="124">
        <v>928.5</v>
      </c>
      <c r="K207" s="124">
        <v>5723.9</v>
      </c>
      <c r="L207" s="124">
        <v>190.8</v>
      </c>
      <c r="M207" s="124">
        <v>0</v>
      </c>
      <c r="N207" s="124">
        <v>398.63</v>
      </c>
      <c r="O207" s="124">
        <v>307.27</v>
      </c>
      <c r="P207" s="124">
        <v>4925.4000000000005</v>
      </c>
      <c r="Q207" s="124">
        <v>715.1</v>
      </c>
      <c r="R207" s="124">
        <v>1824.5</v>
      </c>
      <c r="S207" s="124">
        <v>5914.7</v>
      </c>
      <c r="T207" s="124">
        <v>-1332.3000000000029</v>
      </c>
      <c r="U207" s="124">
        <v>89.17</v>
      </c>
      <c r="V207" s="124">
        <v>3047.77</v>
      </c>
      <c r="W207" s="124">
        <v>1824.5</v>
      </c>
      <c r="X207" s="124">
        <v>2006</v>
      </c>
      <c r="Y207" s="124">
        <v>2006</v>
      </c>
      <c r="Z207" s="124">
        <v>8</v>
      </c>
      <c r="AA207" s="124">
        <v>1210.5999999999999</v>
      </c>
      <c r="AB207" s="124">
        <v>5723.9</v>
      </c>
      <c r="AC207" s="124">
        <v>1771.8</v>
      </c>
      <c r="AD207" s="124">
        <v>22.9</v>
      </c>
      <c r="AE207" s="124">
        <v>15.6</v>
      </c>
    </row>
    <row r="208" spans="1:31" x14ac:dyDescent="0.3">
      <c r="A208" s="122" t="s">
        <v>903</v>
      </c>
      <c r="B208" s="123">
        <v>38990</v>
      </c>
      <c r="C208" s="124">
        <v>0.5</v>
      </c>
      <c r="D208" s="124">
        <v>3389.6</v>
      </c>
      <c r="E208" s="124">
        <v>357</v>
      </c>
      <c r="F208" s="124">
        <v>469</v>
      </c>
      <c r="G208" s="124">
        <v>146.80000000000001</v>
      </c>
      <c r="H208" s="124">
        <v>1653.8000000000002</v>
      </c>
      <c r="I208" s="124">
        <v>0</v>
      </c>
      <c r="J208" s="124">
        <v>534.79999999999995</v>
      </c>
      <c r="K208" s="124">
        <v>3379.4</v>
      </c>
      <c r="L208" s="124">
        <v>169.8</v>
      </c>
      <c r="M208" s="124">
        <v>1666.9</v>
      </c>
      <c r="N208" s="124">
        <v>299.60000000000002</v>
      </c>
      <c r="O208" s="124">
        <v>297.36</v>
      </c>
      <c r="P208" s="124">
        <v>3519.9999999999995</v>
      </c>
      <c r="Q208" s="124">
        <v>338.6</v>
      </c>
      <c r="R208" s="124">
        <v>1504.6</v>
      </c>
      <c r="S208" s="124">
        <v>5216.1000000000004</v>
      </c>
      <c r="T208" s="124">
        <v>170.50000000000364</v>
      </c>
      <c r="U208" s="124">
        <v>95.5</v>
      </c>
      <c r="V208" s="124">
        <v>2966.13</v>
      </c>
      <c r="W208" s="124">
        <v>1504.6</v>
      </c>
      <c r="X208" s="124">
        <v>2006</v>
      </c>
      <c r="Y208" s="124">
        <v>2006</v>
      </c>
      <c r="Z208" s="124">
        <v>9</v>
      </c>
      <c r="AA208" s="124">
        <v>516.79999999999995</v>
      </c>
      <c r="AB208" s="124">
        <v>3379.4</v>
      </c>
      <c r="AC208" s="124">
        <v>1326.4</v>
      </c>
      <c r="AD208" s="124">
        <v>303</v>
      </c>
      <c r="AE208" s="124">
        <v>24.4</v>
      </c>
    </row>
    <row r="209" spans="1:31" x14ac:dyDescent="0.3">
      <c r="A209" s="122" t="s">
        <v>903</v>
      </c>
      <c r="B209" s="123">
        <v>39021</v>
      </c>
      <c r="C209" s="124">
        <v>411.70000000000005</v>
      </c>
      <c r="D209" s="124">
        <v>2548.9</v>
      </c>
      <c r="E209" s="124">
        <v>390.3</v>
      </c>
      <c r="F209" s="124">
        <v>453.8</v>
      </c>
      <c r="G209" s="124">
        <v>199</v>
      </c>
      <c r="H209" s="124">
        <v>1804.8000000000002</v>
      </c>
      <c r="I209" s="124">
        <v>42.900000000000006</v>
      </c>
      <c r="J209" s="124">
        <v>560.20000000000005</v>
      </c>
      <c r="K209" s="124">
        <v>3774.7000000000003</v>
      </c>
      <c r="L209" s="124">
        <v>61.3</v>
      </c>
      <c r="M209" s="124">
        <v>1181.5999999999999</v>
      </c>
      <c r="N209" s="124">
        <v>247.15</v>
      </c>
      <c r="O209" s="124">
        <v>307.27</v>
      </c>
      <c r="P209" s="124">
        <v>2770.4</v>
      </c>
      <c r="Q209" s="124">
        <v>232.5</v>
      </c>
      <c r="R209" s="124">
        <v>1206.0999999999999</v>
      </c>
      <c r="S209" s="124">
        <v>5017.6000000000004</v>
      </c>
      <c r="T209" s="124">
        <v>635.49999999999818</v>
      </c>
      <c r="U209" s="124">
        <v>100.03</v>
      </c>
      <c r="V209" s="124">
        <v>3135.73</v>
      </c>
      <c r="W209" s="124">
        <v>1206.0999999999999</v>
      </c>
      <c r="X209" s="124">
        <v>2007</v>
      </c>
      <c r="Y209" s="124">
        <v>2006</v>
      </c>
      <c r="Z209" s="124">
        <v>10</v>
      </c>
      <c r="AA209" s="124">
        <v>443.5</v>
      </c>
      <c r="AB209" s="124">
        <v>3774.7000000000003</v>
      </c>
      <c r="AC209" s="124">
        <v>1211.9000000000001</v>
      </c>
      <c r="AD209" s="124">
        <v>574</v>
      </c>
      <c r="AE209" s="124">
        <v>18.899999999999999</v>
      </c>
    </row>
    <row r="210" spans="1:31" x14ac:dyDescent="0.3">
      <c r="A210" s="122" t="s">
        <v>903</v>
      </c>
      <c r="B210" s="123">
        <v>39051</v>
      </c>
      <c r="C210" s="124">
        <v>15500</v>
      </c>
      <c r="D210" s="124">
        <v>1870</v>
      </c>
      <c r="E210" s="124">
        <v>794.2</v>
      </c>
      <c r="F210" s="124">
        <v>270.5</v>
      </c>
      <c r="G210" s="124">
        <v>2688.3</v>
      </c>
      <c r="H210" s="124">
        <v>3042.8</v>
      </c>
      <c r="I210" s="124">
        <v>2088</v>
      </c>
      <c r="J210" s="124">
        <v>518.5</v>
      </c>
      <c r="K210" s="124">
        <v>501</v>
      </c>
      <c r="L210" s="124">
        <v>41.1</v>
      </c>
      <c r="M210" s="124">
        <v>1090.3</v>
      </c>
      <c r="N210" s="124">
        <v>81.31</v>
      </c>
      <c r="O210" s="124">
        <v>297.36</v>
      </c>
      <c r="P210" s="124">
        <v>1557.5</v>
      </c>
      <c r="Q210" s="124">
        <v>583.1</v>
      </c>
      <c r="R210" s="124">
        <v>439.1</v>
      </c>
      <c r="S210" s="124">
        <v>1632.3999999999999</v>
      </c>
      <c r="T210" s="124">
        <v>6299.0000000000036</v>
      </c>
      <c r="U210" s="124">
        <v>125.86</v>
      </c>
      <c r="V210" s="124">
        <v>3314.51</v>
      </c>
      <c r="W210" s="124">
        <v>439.1</v>
      </c>
      <c r="X210" s="124">
        <v>2007</v>
      </c>
      <c r="Y210" s="124">
        <v>2006</v>
      </c>
      <c r="Z210" s="124">
        <v>11</v>
      </c>
      <c r="AA210" s="124">
        <v>66.100000000000009</v>
      </c>
      <c r="AB210" s="124">
        <v>501</v>
      </c>
      <c r="AC210" s="124">
        <v>1513</v>
      </c>
      <c r="AD210" s="124">
        <v>1074.8</v>
      </c>
      <c r="AE210" s="124">
        <v>455</v>
      </c>
    </row>
    <row r="211" spans="1:31" x14ac:dyDescent="0.3">
      <c r="A211" s="122" t="s">
        <v>903</v>
      </c>
      <c r="B211" s="123">
        <v>39082</v>
      </c>
      <c r="C211" s="124">
        <v>22788.300000000003</v>
      </c>
      <c r="D211" s="124">
        <v>1995.9</v>
      </c>
      <c r="E211" s="124">
        <v>875.8</v>
      </c>
      <c r="F211" s="124">
        <v>282.60000000000002</v>
      </c>
      <c r="G211" s="124">
        <v>3433.2</v>
      </c>
      <c r="H211" s="124">
        <v>8826.8000000000011</v>
      </c>
      <c r="I211" s="124">
        <v>3861</v>
      </c>
      <c r="J211" s="124">
        <v>492.5</v>
      </c>
      <c r="K211" s="124">
        <v>529.9</v>
      </c>
      <c r="L211" s="124">
        <v>38.5</v>
      </c>
      <c r="M211" s="124">
        <v>1046.5999999999999</v>
      </c>
      <c r="N211" s="124">
        <v>102.87</v>
      </c>
      <c r="O211" s="124">
        <v>307.27</v>
      </c>
      <c r="P211" s="124">
        <v>1339.3000000000002</v>
      </c>
      <c r="Q211" s="124">
        <v>939.19999999999993</v>
      </c>
      <c r="R211" s="124">
        <v>508.5</v>
      </c>
      <c r="S211" s="124">
        <v>1615</v>
      </c>
      <c r="T211" s="124">
        <v>5144.1000000000022</v>
      </c>
      <c r="U211" s="124">
        <v>153.19</v>
      </c>
      <c r="V211" s="124">
        <v>4262.6000000000004</v>
      </c>
      <c r="W211" s="124">
        <v>508.5</v>
      </c>
      <c r="X211" s="124">
        <v>2007</v>
      </c>
      <c r="Y211" s="124">
        <v>2006</v>
      </c>
      <c r="Z211" s="124">
        <v>12</v>
      </c>
      <c r="AA211" s="124">
        <v>99</v>
      </c>
      <c r="AB211" s="124">
        <v>529.9</v>
      </c>
      <c r="AC211" s="124">
        <v>2615.6000000000004</v>
      </c>
      <c r="AD211" s="124">
        <v>4764.3</v>
      </c>
      <c r="AE211" s="124">
        <v>1446.9</v>
      </c>
    </row>
    <row r="212" spans="1:31" x14ac:dyDescent="0.3">
      <c r="A212" s="122" t="s">
        <v>903</v>
      </c>
      <c r="B212" s="123">
        <v>39113</v>
      </c>
      <c r="C212" s="124">
        <v>440.1</v>
      </c>
      <c r="D212" s="124">
        <v>2803.2999999999997</v>
      </c>
      <c r="E212" s="124">
        <v>904.9</v>
      </c>
      <c r="F212" s="124">
        <v>409.3</v>
      </c>
      <c r="G212" s="124">
        <v>4561.3</v>
      </c>
      <c r="H212" s="124">
        <v>3189.3</v>
      </c>
      <c r="I212" s="124">
        <v>54.8</v>
      </c>
      <c r="J212" s="124">
        <v>944.3</v>
      </c>
      <c r="K212" s="124">
        <v>3072.6000000000004</v>
      </c>
      <c r="L212" s="124">
        <v>30.6</v>
      </c>
      <c r="M212" s="124">
        <v>1344.8</v>
      </c>
      <c r="N212" s="124">
        <v>117.35</v>
      </c>
      <c r="O212" s="124">
        <v>307.27</v>
      </c>
      <c r="P212" s="124">
        <v>1783.4</v>
      </c>
      <c r="Q212" s="124">
        <v>1429.3999999999999</v>
      </c>
      <c r="R212" s="124">
        <v>561</v>
      </c>
      <c r="S212" s="124">
        <v>4448.0000000000009</v>
      </c>
      <c r="T212" s="124">
        <v>-7418.3000000000047</v>
      </c>
      <c r="U212" s="124">
        <v>78.39</v>
      </c>
      <c r="V212" s="124">
        <v>3787.33</v>
      </c>
      <c r="W212" s="124">
        <v>561</v>
      </c>
      <c r="X212" s="124">
        <v>2007</v>
      </c>
      <c r="Y212" s="124">
        <v>2007</v>
      </c>
      <c r="Z212" s="124">
        <v>1</v>
      </c>
      <c r="AA212" s="124">
        <v>252.3</v>
      </c>
      <c r="AB212" s="124">
        <v>3072.6000000000004</v>
      </c>
      <c r="AC212" s="124">
        <v>1505.8</v>
      </c>
      <c r="AD212" s="124">
        <v>1532.5</v>
      </c>
      <c r="AE212" s="124">
        <v>151</v>
      </c>
    </row>
    <row r="213" spans="1:31" x14ac:dyDescent="0.3">
      <c r="A213" s="122" t="s">
        <v>903</v>
      </c>
      <c r="B213" s="123">
        <v>39141</v>
      </c>
      <c r="C213" s="124">
        <v>33526</v>
      </c>
      <c r="D213" s="124">
        <v>2616.4</v>
      </c>
      <c r="E213" s="124">
        <v>983.4</v>
      </c>
      <c r="F213" s="124">
        <v>390.5</v>
      </c>
      <c r="G213" s="124">
        <v>4348.8</v>
      </c>
      <c r="H213" s="124">
        <v>8510.7000000000007</v>
      </c>
      <c r="I213" s="124">
        <v>5154.5000000000009</v>
      </c>
      <c r="J213" s="124">
        <v>329.6</v>
      </c>
      <c r="K213" s="124">
        <v>352.7</v>
      </c>
      <c r="L213" s="124">
        <v>33.299999999999997</v>
      </c>
      <c r="M213" s="124">
        <v>0</v>
      </c>
      <c r="N213" s="124">
        <v>68.150000000000006</v>
      </c>
      <c r="O213" s="124">
        <v>277.52999999999997</v>
      </c>
      <c r="P213" s="124">
        <v>1546</v>
      </c>
      <c r="Q213" s="124">
        <v>1460.9</v>
      </c>
      <c r="R213" s="124">
        <v>341.70000000000005</v>
      </c>
      <c r="S213" s="124">
        <v>386</v>
      </c>
      <c r="T213" s="124">
        <v>11919.700000000006</v>
      </c>
      <c r="U213" s="124">
        <v>375.93</v>
      </c>
      <c r="V213" s="124">
        <v>3107.04</v>
      </c>
      <c r="W213" s="124">
        <v>341.70000000000005</v>
      </c>
      <c r="X213" s="124">
        <v>2007</v>
      </c>
      <c r="Y213" s="124">
        <v>2007</v>
      </c>
      <c r="Z213" s="124">
        <v>2</v>
      </c>
      <c r="AA213" s="124">
        <v>162.4</v>
      </c>
      <c r="AB213" s="124">
        <v>352.7</v>
      </c>
      <c r="AC213" s="124">
        <v>2933.2</v>
      </c>
      <c r="AD213" s="124">
        <v>4543.8999999999996</v>
      </c>
      <c r="AE213" s="124">
        <v>1033.5999999999999</v>
      </c>
    </row>
    <row r="214" spans="1:31" x14ac:dyDescent="0.3">
      <c r="A214" s="122" t="s">
        <v>903</v>
      </c>
      <c r="B214" s="123">
        <v>39172</v>
      </c>
      <c r="C214" s="124">
        <v>1419.7</v>
      </c>
      <c r="D214" s="124">
        <v>3784.8</v>
      </c>
      <c r="E214" s="124">
        <v>1288.4000000000001</v>
      </c>
      <c r="F214" s="124">
        <v>886.7</v>
      </c>
      <c r="G214" s="124">
        <v>6616.8</v>
      </c>
      <c r="H214" s="124">
        <v>5033.8</v>
      </c>
      <c r="I214" s="124">
        <v>134</v>
      </c>
      <c r="J214" s="124">
        <v>158.1</v>
      </c>
      <c r="K214" s="124">
        <v>1763.6</v>
      </c>
      <c r="L214" s="124">
        <v>33.299999999999997</v>
      </c>
      <c r="M214" s="124">
        <v>0</v>
      </c>
      <c r="N214" s="124">
        <v>190.31</v>
      </c>
      <c r="O214" s="124">
        <v>307.27</v>
      </c>
      <c r="P214" s="124">
        <v>2145.9</v>
      </c>
      <c r="Q214" s="124">
        <v>2525.6</v>
      </c>
      <c r="R214" s="124">
        <v>916.69999999999993</v>
      </c>
      <c r="S214" s="124">
        <v>1796.8999999999999</v>
      </c>
      <c r="T214" s="124">
        <v>-13769.3</v>
      </c>
      <c r="U214" s="124">
        <v>81.59</v>
      </c>
      <c r="V214" s="124">
        <v>4482.41</v>
      </c>
      <c r="W214" s="124">
        <v>916.69999999999993</v>
      </c>
      <c r="X214" s="124">
        <v>2007</v>
      </c>
      <c r="Y214" s="124">
        <v>2007</v>
      </c>
      <c r="Z214" s="124">
        <v>3</v>
      </c>
      <c r="AA214" s="124">
        <v>685.9</v>
      </c>
      <c r="AB214" s="124">
        <v>1763.6</v>
      </c>
      <c r="AC214" s="124">
        <v>1819.8</v>
      </c>
      <c r="AD214" s="124">
        <v>2765</v>
      </c>
      <c r="AE214" s="124">
        <v>449</v>
      </c>
    </row>
    <row r="215" spans="1:31" x14ac:dyDescent="0.3">
      <c r="A215" s="122" t="s">
        <v>903</v>
      </c>
      <c r="B215" s="123">
        <v>39202</v>
      </c>
      <c r="C215" s="124">
        <v>9499.5</v>
      </c>
      <c r="D215" s="124">
        <v>3935</v>
      </c>
      <c r="E215" s="124">
        <v>1214.4000000000001</v>
      </c>
      <c r="F215" s="124">
        <v>980.6</v>
      </c>
      <c r="G215" s="124">
        <v>3972.9</v>
      </c>
      <c r="H215" s="124">
        <v>1710.2</v>
      </c>
      <c r="I215" s="124">
        <v>1092.4000000000001</v>
      </c>
      <c r="J215" s="124">
        <v>275.10000000000002</v>
      </c>
      <c r="K215" s="124">
        <v>3017.3999999999996</v>
      </c>
      <c r="L215" s="124">
        <v>61.3</v>
      </c>
      <c r="M215" s="124">
        <v>0</v>
      </c>
      <c r="N215" s="124">
        <v>210.28</v>
      </c>
      <c r="O215" s="124">
        <v>297.36</v>
      </c>
      <c r="P215" s="124">
        <v>2584.3999999999996</v>
      </c>
      <c r="Q215" s="124">
        <v>2331.1</v>
      </c>
      <c r="R215" s="124">
        <v>961.2</v>
      </c>
      <c r="S215" s="124">
        <v>3078.7</v>
      </c>
      <c r="T215" s="124">
        <v>358.90000000000146</v>
      </c>
      <c r="U215" s="124">
        <v>105.24</v>
      </c>
      <c r="V215" s="124">
        <v>3175.11</v>
      </c>
      <c r="W215" s="124">
        <v>961.2</v>
      </c>
      <c r="X215" s="124">
        <v>2007</v>
      </c>
      <c r="Y215" s="124">
        <v>2007</v>
      </c>
      <c r="Z215" s="124">
        <v>4</v>
      </c>
      <c r="AA215" s="124">
        <v>648.5</v>
      </c>
      <c r="AB215" s="124">
        <v>3017.3999999999996</v>
      </c>
      <c r="AC215" s="124">
        <v>1382.2</v>
      </c>
      <c r="AD215" s="124">
        <v>212.70000000000002</v>
      </c>
      <c r="AE215" s="124">
        <v>115.3</v>
      </c>
    </row>
    <row r="216" spans="1:31" x14ac:dyDescent="0.3">
      <c r="A216" s="122" t="s">
        <v>903</v>
      </c>
      <c r="B216" s="123">
        <v>39233</v>
      </c>
      <c r="C216" s="124">
        <v>3787.5</v>
      </c>
      <c r="D216" s="124">
        <v>6560</v>
      </c>
      <c r="E216" s="124">
        <v>1115.2</v>
      </c>
      <c r="F216" s="124">
        <v>558.9</v>
      </c>
      <c r="G216" s="124">
        <v>3438</v>
      </c>
      <c r="H216" s="124">
        <v>1947.4</v>
      </c>
      <c r="I216" s="124">
        <v>406.6</v>
      </c>
      <c r="J216" s="124">
        <v>548.6</v>
      </c>
      <c r="K216" s="124">
        <v>7106.0999999999995</v>
      </c>
      <c r="L216" s="124">
        <v>66.5</v>
      </c>
      <c r="M216" s="124">
        <v>0</v>
      </c>
      <c r="N216" s="124">
        <v>370.25</v>
      </c>
      <c r="O216" s="124">
        <v>307.27</v>
      </c>
      <c r="P216" s="124">
        <v>4291.3</v>
      </c>
      <c r="Q216" s="124">
        <v>2827.6000000000004</v>
      </c>
      <c r="R216" s="124">
        <v>1640.8999999999999</v>
      </c>
      <c r="S216" s="124">
        <v>7172.5999999999995</v>
      </c>
      <c r="T216" s="124">
        <v>-1973.9000000000015</v>
      </c>
      <c r="U216" s="124">
        <v>93.56</v>
      </c>
      <c r="V216" s="124">
        <v>2962.16</v>
      </c>
      <c r="W216" s="124">
        <v>1640.8999999999999</v>
      </c>
      <c r="X216" s="124">
        <v>2007</v>
      </c>
      <c r="Y216" s="124">
        <v>2007</v>
      </c>
      <c r="Z216" s="124">
        <v>5</v>
      </c>
      <c r="AA216" s="124">
        <v>1196.0999999999999</v>
      </c>
      <c r="AB216" s="124">
        <v>7106.0999999999995</v>
      </c>
      <c r="AC216" s="124">
        <v>1722</v>
      </c>
      <c r="AD216" s="124">
        <v>178.20000000000002</v>
      </c>
      <c r="AE216" s="124">
        <v>47.2</v>
      </c>
    </row>
    <row r="217" spans="1:31" x14ac:dyDescent="0.3">
      <c r="A217" s="122" t="s">
        <v>903</v>
      </c>
      <c r="B217" s="123">
        <v>39263</v>
      </c>
      <c r="C217" s="124">
        <v>838.5</v>
      </c>
      <c r="D217" s="124">
        <v>6759.2</v>
      </c>
      <c r="E217" s="124">
        <v>482.2</v>
      </c>
      <c r="F217" s="124">
        <v>666.4</v>
      </c>
      <c r="G217" s="124">
        <v>1176.5999999999999</v>
      </c>
      <c r="H217" s="124">
        <v>1796.1000000000001</v>
      </c>
      <c r="I217" s="124">
        <v>75.599999999999994</v>
      </c>
      <c r="J217" s="124">
        <v>971.39999999999986</v>
      </c>
      <c r="K217" s="124">
        <v>8019</v>
      </c>
      <c r="L217" s="124">
        <v>85.8</v>
      </c>
      <c r="M217" s="124">
        <v>1193.3</v>
      </c>
      <c r="N217" s="124">
        <v>393.35</v>
      </c>
      <c r="O217" s="124">
        <v>297.36</v>
      </c>
      <c r="P217" s="124">
        <v>5925.8</v>
      </c>
      <c r="Q217" s="124">
        <v>1499.8999999999999</v>
      </c>
      <c r="R217" s="124">
        <v>1786.6000000000001</v>
      </c>
      <c r="S217" s="124">
        <v>9298.0999999999985</v>
      </c>
      <c r="T217" s="124">
        <v>-4.5999999999985448</v>
      </c>
      <c r="U217" s="124">
        <v>610.33000000000004</v>
      </c>
      <c r="V217" s="124">
        <v>1735.61</v>
      </c>
      <c r="W217" s="124">
        <v>1786.6000000000001</v>
      </c>
      <c r="X217" s="124">
        <v>2007</v>
      </c>
      <c r="Y217" s="124">
        <v>2007</v>
      </c>
      <c r="Z217" s="124">
        <v>6</v>
      </c>
      <c r="AA217" s="124">
        <v>1056.8000000000002</v>
      </c>
      <c r="AB217" s="124">
        <v>8019</v>
      </c>
      <c r="AC217" s="124">
        <v>1679.9</v>
      </c>
      <c r="AD217" s="124">
        <v>105.7</v>
      </c>
      <c r="AE217" s="124">
        <v>10.5</v>
      </c>
    </row>
    <row r="218" spans="1:31" x14ac:dyDescent="0.3">
      <c r="A218" s="122" t="s">
        <v>903</v>
      </c>
      <c r="B218" s="123">
        <v>39294</v>
      </c>
      <c r="C218" s="124">
        <v>893</v>
      </c>
      <c r="D218" s="124">
        <v>6446.7</v>
      </c>
      <c r="E218" s="124">
        <v>465.7</v>
      </c>
      <c r="F218" s="124">
        <v>906.6</v>
      </c>
      <c r="G218" s="124">
        <v>463.6</v>
      </c>
      <c r="H218" s="124">
        <v>1848.8000000000002</v>
      </c>
      <c r="I218" s="124">
        <v>98.5</v>
      </c>
      <c r="J218" s="124">
        <v>875.2</v>
      </c>
      <c r="K218" s="124">
        <v>6362.6</v>
      </c>
      <c r="L218" s="124">
        <v>117.3</v>
      </c>
      <c r="M218" s="124">
        <v>878.7</v>
      </c>
      <c r="N218" s="124">
        <v>438.8</v>
      </c>
      <c r="O218" s="124">
        <v>307.27</v>
      </c>
      <c r="P218" s="124">
        <v>6465.8</v>
      </c>
      <c r="Q218" s="124">
        <v>887.3</v>
      </c>
      <c r="R218" s="124">
        <v>1998.9</v>
      </c>
      <c r="S218" s="124">
        <v>7358.6</v>
      </c>
      <c r="T218" s="124">
        <v>-854.5</v>
      </c>
      <c r="U218" s="124">
        <v>374.31</v>
      </c>
      <c r="V218" s="124">
        <v>1572.28</v>
      </c>
      <c r="W218" s="124">
        <v>1998.9</v>
      </c>
      <c r="X218" s="124">
        <v>2007</v>
      </c>
      <c r="Y218" s="124">
        <v>2007</v>
      </c>
      <c r="Z218" s="124">
        <v>7</v>
      </c>
      <c r="AA218" s="124">
        <v>1193.5999999999999</v>
      </c>
      <c r="AB218" s="124">
        <v>6362.6</v>
      </c>
      <c r="AC218" s="124">
        <v>1714.9</v>
      </c>
      <c r="AD218" s="124">
        <v>120.4</v>
      </c>
      <c r="AE218" s="124">
        <v>13.5</v>
      </c>
    </row>
    <row r="219" spans="1:31" x14ac:dyDescent="0.3">
      <c r="A219" s="122" t="s">
        <v>903</v>
      </c>
      <c r="B219" s="123">
        <v>39325</v>
      </c>
      <c r="C219" s="124">
        <v>0</v>
      </c>
      <c r="D219" s="124">
        <v>5438.4</v>
      </c>
      <c r="E219" s="124">
        <v>479.6</v>
      </c>
      <c r="F219" s="124">
        <v>651.5</v>
      </c>
      <c r="G219" s="124">
        <v>339.5</v>
      </c>
      <c r="H219" s="124">
        <v>1833.2</v>
      </c>
      <c r="I219" s="124">
        <v>0</v>
      </c>
      <c r="J219" s="124">
        <v>979.59999999999991</v>
      </c>
      <c r="K219" s="124">
        <v>6819.2</v>
      </c>
      <c r="L219" s="124">
        <v>314.2</v>
      </c>
      <c r="M219" s="124">
        <v>0</v>
      </c>
      <c r="N219" s="124">
        <v>381.25</v>
      </c>
      <c r="O219" s="124">
        <v>307.27</v>
      </c>
      <c r="P219" s="124">
        <v>5612.8</v>
      </c>
      <c r="Q219" s="124">
        <v>477.1</v>
      </c>
      <c r="R219" s="124">
        <v>1759.1</v>
      </c>
      <c r="S219" s="124">
        <v>7133.4</v>
      </c>
      <c r="T219" s="124">
        <v>-829.09999999999854</v>
      </c>
      <c r="U219" s="124">
        <v>342.33</v>
      </c>
      <c r="V219" s="124">
        <v>1447.51</v>
      </c>
      <c r="W219" s="124">
        <v>1759.1</v>
      </c>
      <c r="X219" s="124">
        <v>2007</v>
      </c>
      <c r="Y219" s="124">
        <v>2007</v>
      </c>
      <c r="Z219" s="124">
        <v>8</v>
      </c>
      <c r="AA219" s="124">
        <v>1174</v>
      </c>
      <c r="AB219" s="124">
        <v>6819.2</v>
      </c>
      <c r="AC219" s="124">
        <v>1793.5</v>
      </c>
      <c r="AD219" s="124">
        <v>22.8</v>
      </c>
      <c r="AE219" s="124">
        <v>16.899999999999999</v>
      </c>
    </row>
    <row r="220" spans="1:31" x14ac:dyDescent="0.3">
      <c r="A220" s="122" t="s">
        <v>903</v>
      </c>
      <c r="B220" s="123">
        <v>39355</v>
      </c>
      <c r="C220" s="124">
        <v>2455.3000000000002</v>
      </c>
      <c r="D220" s="124">
        <v>3244.7</v>
      </c>
      <c r="E220" s="124">
        <v>415.6</v>
      </c>
      <c r="F220" s="124">
        <v>365.8</v>
      </c>
      <c r="G220" s="124">
        <v>340.1</v>
      </c>
      <c r="H220" s="124">
        <v>1501.4</v>
      </c>
      <c r="I220" s="124">
        <v>281.89999999999998</v>
      </c>
      <c r="J220" s="124">
        <v>462.5</v>
      </c>
      <c r="K220" s="124">
        <v>2336.1</v>
      </c>
      <c r="L220" s="124">
        <v>254.7</v>
      </c>
      <c r="M220" s="124">
        <v>1665.1</v>
      </c>
      <c r="N220" s="124">
        <v>253.64</v>
      </c>
      <c r="O220" s="124">
        <v>297.36</v>
      </c>
      <c r="P220" s="124">
        <v>3369</v>
      </c>
      <c r="Q220" s="124">
        <v>241.5</v>
      </c>
      <c r="R220" s="124">
        <v>1304.6999999999998</v>
      </c>
      <c r="S220" s="124">
        <v>4255.8999999999996</v>
      </c>
      <c r="T220" s="124">
        <v>1403.8000000000011</v>
      </c>
      <c r="U220" s="124">
        <v>202.83</v>
      </c>
      <c r="V220" s="124">
        <v>1727.35</v>
      </c>
      <c r="W220" s="124">
        <v>1304.6999999999998</v>
      </c>
      <c r="X220" s="124">
        <v>2007</v>
      </c>
      <c r="Y220" s="124">
        <v>2007</v>
      </c>
      <c r="Z220" s="124">
        <v>9</v>
      </c>
      <c r="AA220" s="124">
        <v>454.7</v>
      </c>
      <c r="AB220" s="124">
        <v>2336.1</v>
      </c>
      <c r="AC220" s="124">
        <v>1156.1000000000001</v>
      </c>
      <c r="AD220" s="124">
        <v>304.10000000000002</v>
      </c>
      <c r="AE220" s="124">
        <v>41.2</v>
      </c>
    </row>
    <row r="221" spans="1:31" x14ac:dyDescent="0.3">
      <c r="A221" s="122" t="s">
        <v>903</v>
      </c>
      <c r="B221" s="123">
        <v>39386</v>
      </c>
      <c r="C221" s="124">
        <v>10124</v>
      </c>
      <c r="D221" s="124">
        <v>2454.3999999999996</v>
      </c>
      <c r="E221" s="124">
        <v>863.2</v>
      </c>
      <c r="F221" s="124">
        <v>399.8</v>
      </c>
      <c r="G221" s="124">
        <v>2496.9</v>
      </c>
      <c r="H221" s="124">
        <v>2260.1999999999998</v>
      </c>
      <c r="I221" s="124">
        <v>1311</v>
      </c>
      <c r="J221" s="124">
        <v>485.50000000000006</v>
      </c>
      <c r="K221" s="124">
        <v>1265.3</v>
      </c>
      <c r="L221" s="124">
        <v>59.5</v>
      </c>
      <c r="M221" s="124">
        <v>1037.3</v>
      </c>
      <c r="N221" s="124">
        <v>221.58</v>
      </c>
      <c r="O221" s="124">
        <v>307.27</v>
      </c>
      <c r="P221" s="124">
        <v>2217.3000000000002</v>
      </c>
      <c r="Q221" s="124">
        <v>636.90000000000009</v>
      </c>
      <c r="R221" s="124">
        <v>1054.9000000000001</v>
      </c>
      <c r="S221" s="124">
        <v>2362.1</v>
      </c>
      <c r="T221" s="124">
        <v>3270.2000000000007</v>
      </c>
      <c r="U221" s="124">
        <v>130.83000000000001</v>
      </c>
      <c r="V221" s="124">
        <v>2439.89</v>
      </c>
      <c r="W221" s="124">
        <v>1054.9000000000001</v>
      </c>
      <c r="X221" s="124">
        <v>2008</v>
      </c>
      <c r="Y221" s="124">
        <v>2007</v>
      </c>
      <c r="Z221" s="124">
        <v>10</v>
      </c>
      <c r="AA221" s="124">
        <v>363.4</v>
      </c>
      <c r="AB221" s="124">
        <v>1265.3</v>
      </c>
      <c r="AC221" s="124">
        <v>1125.3999999999999</v>
      </c>
      <c r="AD221" s="124">
        <v>833.59999999999991</v>
      </c>
      <c r="AE221" s="124">
        <v>301.2</v>
      </c>
    </row>
    <row r="222" spans="1:31" x14ac:dyDescent="0.3">
      <c r="A222" s="122" t="s">
        <v>903</v>
      </c>
      <c r="B222" s="123">
        <v>39416</v>
      </c>
      <c r="C222" s="124">
        <v>5675.5</v>
      </c>
      <c r="D222" s="124">
        <v>2500</v>
      </c>
      <c r="E222" s="124">
        <v>964.8</v>
      </c>
      <c r="F222" s="124">
        <v>364.8</v>
      </c>
      <c r="G222" s="124">
        <v>3251.7</v>
      </c>
      <c r="H222" s="124">
        <v>2511.2000000000003</v>
      </c>
      <c r="I222" s="124">
        <v>1095.3999999999999</v>
      </c>
      <c r="J222" s="124">
        <v>534.79999999999995</v>
      </c>
      <c r="K222" s="124">
        <v>3014</v>
      </c>
      <c r="L222" s="124">
        <v>43.8</v>
      </c>
      <c r="M222" s="124">
        <v>1320.6</v>
      </c>
      <c r="N222" s="124">
        <v>134.69</v>
      </c>
      <c r="O222" s="124">
        <v>297.36</v>
      </c>
      <c r="P222" s="124">
        <v>2047.3000000000002</v>
      </c>
      <c r="Q222" s="124">
        <v>817.5</v>
      </c>
      <c r="R222" s="124">
        <v>646</v>
      </c>
      <c r="S222" s="124">
        <v>4378.4000000000005</v>
      </c>
      <c r="T222" s="124">
        <v>-522.80000000000109</v>
      </c>
      <c r="U222" s="124">
        <v>131.08000000000001</v>
      </c>
      <c r="V222" s="124">
        <v>2252.5500000000002</v>
      </c>
      <c r="W222" s="124">
        <v>646</v>
      </c>
      <c r="X222" s="124">
        <v>2008</v>
      </c>
      <c r="Y222" s="124">
        <v>2007</v>
      </c>
      <c r="Z222" s="124">
        <v>11</v>
      </c>
      <c r="AA222" s="124">
        <v>280.5</v>
      </c>
      <c r="AB222" s="124">
        <v>3014</v>
      </c>
      <c r="AC222" s="124">
        <v>1591.3000000000002</v>
      </c>
      <c r="AD222" s="124">
        <v>791.5</v>
      </c>
      <c r="AE222" s="124">
        <v>128.4</v>
      </c>
    </row>
    <row r="223" spans="1:31" x14ac:dyDescent="0.3">
      <c r="A223" s="122" t="s">
        <v>903</v>
      </c>
      <c r="B223" s="123">
        <v>39447</v>
      </c>
      <c r="C223" s="124">
        <v>24649.300000000003</v>
      </c>
      <c r="D223" s="124">
        <v>2189.4</v>
      </c>
      <c r="E223" s="124">
        <v>943.6</v>
      </c>
      <c r="F223" s="124">
        <v>305.2</v>
      </c>
      <c r="G223" s="124">
        <v>3650.8</v>
      </c>
      <c r="H223" s="124">
        <v>6878.2999999999993</v>
      </c>
      <c r="I223" s="124">
        <v>4145.1000000000004</v>
      </c>
      <c r="J223" s="124">
        <v>519.20000000000005</v>
      </c>
      <c r="K223" s="124">
        <v>863.3</v>
      </c>
      <c r="L223" s="124">
        <v>60.4</v>
      </c>
      <c r="M223" s="124">
        <v>1128</v>
      </c>
      <c r="N223" s="124">
        <v>82.7</v>
      </c>
      <c r="O223" s="124">
        <v>307.27</v>
      </c>
      <c r="P223" s="124">
        <v>1504</v>
      </c>
      <c r="Q223" s="124">
        <v>990.6</v>
      </c>
      <c r="R223" s="124">
        <v>426.6</v>
      </c>
      <c r="S223" s="124">
        <v>2051.6999999999998</v>
      </c>
      <c r="T223" s="124">
        <v>8495.9000000000015</v>
      </c>
      <c r="U223" s="124">
        <v>204.48</v>
      </c>
      <c r="V223" s="124">
        <v>3013.16</v>
      </c>
      <c r="W223" s="124">
        <v>426.6</v>
      </c>
      <c r="X223" s="124">
        <v>2008</v>
      </c>
      <c r="Y223" s="124">
        <v>2007</v>
      </c>
      <c r="Z223" s="124">
        <v>12</v>
      </c>
      <c r="AA223" s="124">
        <v>91.6</v>
      </c>
      <c r="AB223" s="124">
        <v>863.3</v>
      </c>
      <c r="AC223" s="124">
        <v>2800.7</v>
      </c>
      <c r="AD223" s="124">
        <v>3127.3</v>
      </c>
      <c r="AE223" s="124">
        <v>950.3</v>
      </c>
    </row>
    <row r="224" spans="1:31" x14ac:dyDescent="0.3">
      <c r="A224" s="122" t="s">
        <v>903</v>
      </c>
      <c r="B224" s="123">
        <v>39478</v>
      </c>
      <c r="C224" s="124">
        <v>41222.300000000003</v>
      </c>
      <c r="D224" s="124">
        <v>1666.3999999999999</v>
      </c>
      <c r="E224" s="124">
        <v>763</v>
      </c>
      <c r="F224" s="124">
        <v>226.7</v>
      </c>
      <c r="G224" s="124">
        <v>2972.8</v>
      </c>
      <c r="H224" s="124">
        <v>22617.200000000001</v>
      </c>
      <c r="I224" s="124">
        <v>9480.4</v>
      </c>
      <c r="J224" s="124">
        <v>991</v>
      </c>
      <c r="K224" s="124">
        <v>451.2</v>
      </c>
      <c r="L224" s="124">
        <v>126</v>
      </c>
      <c r="M224" s="124">
        <v>1120</v>
      </c>
      <c r="N224" s="124">
        <v>66.599999999999994</v>
      </c>
      <c r="O224" s="124">
        <v>307.27</v>
      </c>
      <c r="P224" s="124">
        <v>819.2</v>
      </c>
      <c r="Q224" s="124">
        <v>1073.8</v>
      </c>
      <c r="R224" s="124">
        <v>373.2</v>
      </c>
      <c r="S224" s="124">
        <v>1697.2</v>
      </c>
      <c r="T224" s="124">
        <v>4575.1999999999971</v>
      </c>
      <c r="U224" s="124">
        <v>189.94</v>
      </c>
      <c r="V224" s="124">
        <v>4983.9799999999996</v>
      </c>
      <c r="W224" s="124">
        <v>373.2</v>
      </c>
      <c r="X224" s="124">
        <v>2008</v>
      </c>
      <c r="Y224" s="124">
        <v>2008</v>
      </c>
      <c r="Z224" s="124">
        <v>1</v>
      </c>
      <c r="AA224" s="124">
        <v>51.5</v>
      </c>
      <c r="AB224" s="124">
        <v>451.2</v>
      </c>
      <c r="AC224" s="124">
        <v>6165.6</v>
      </c>
      <c r="AD224" s="124">
        <v>13610.4</v>
      </c>
      <c r="AE224" s="124">
        <v>2841.2</v>
      </c>
    </row>
    <row r="225" spans="1:31" x14ac:dyDescent="0.3">
      <c r="A225" s="122" t="s">
        <v>903</v>
      </c>
      <c r="B225" s="123">
        <v>39507</v>
      </c>
      <c r="C225" s="124">
        <v>19068.8</v>
      </c>
      <c r="D225" s="124">
        <v>2465.6000000000004</v>
      </c>
      <c r="E225" s="124">
        <v>1103</v>
      </c>
      <c r="F225" s="124">
        <v>351.5</v>
      </c>
      <c r="G225" s="124">
        <v>4435.8999999999996</v>
      </c>
      <c r="H225" s="124">
        <v>12577</v>
      </c>
      <c r="I225" s="124">
        <v>2795.7999999999997</v>
      </c>
      <c r="J225" s="124">
        <v>369.9</v>
      </c>
      <c r="K225" s="124">
        <v>152.89999999999998</v>
      </c>
      <c r="L225" s="124">
        <v>74.400000000000006</v>
      </c>
      <c r="M225" s="124">
        <v>0</v>
      </c>
      <c r="N225" s="124">
        <v>48.28</v>
      </c>
      <c r="O225" s="124">
        <v>287.45</v>
      </c>
      <c r="P225" s="124">
        <v>973.80000000000007</v>
      </c>
      <c r="Q225" s="124">
        <v>1843.2000000000003</v>
      </c>
      <c r="R225" s="124">
        <v>282.10000000000002</v>
      </c>
      <c r="S225" s="124">
        <v>227.29999999999998</v>
      </c>
      <c r="T225" s="124">
        <v>-4520.700000000008</v>
      </c>
      <c r="U225" s="124">
        <v>137.77000000000001</v>
      </c>
      <c r="V225" s="124">
        <v>4958.66</v>
      </c>
      <c r="W225" s="124">
        <v>282.10000000000002</v>
      </c>
      <c r="X225" s="124">
        <v>2008</v>
      </c>
      <c r="Y225" s="124">
        <v>2008</v>
      </c>
      <c r="Z225" s="124">
        <v>2</v>
      </c>
      <c r="AA225" s="124">
        <v>85.7</v>
      </c>
      <c r="AB225" s="124">
        <v>152.89999999999998</v>
      </c>
      <c r="AC225" s="124">
        <v>3611.3999999999996</v>
      </c>
      <c r="AD225" s="124">
        <v>7524.1</v>
      </c>
      <c r="AE225" s="124">
        <v>1441.5</v>
      </c>
    </row>
    <row r="226" spans="1:31" x14ac:dyDescent="0.3">
      <c r="A226" s="122" t="s">
        <v>903</v>
      </c>
      <c r="B226" s="123">
        <v>39538</v>
      </c>
      <c r="C226" s="124">
        <v>1281</v>
      </c>
      <c r="D226" s="124">
        <v>3708.5</v>
      </c>
      <c r="E226" s="124">
        <v>1170</v>
      </c>
      <c r="F226" s="124">
        <v>845.5</v>
      </c>
      <c r="G226" s="124">
        <v>6005</v>
      </c>
      <c r="H226" s="124">
        <v>2656.8999999999996</v>
      </c>
      <c r="I226" s="124">
        <v>88.2</v>
      </c>
      <c r="J226" s="124">
        <v>190.70000000000002</v>
      </c>
      <c r="K226" s="124">
        <v>2124.6999999999998</v>
      </c>
      <c r="L226" s="124">
        <v>60.4</v>
      </c>
      <c r="M226" s="124">
        <v>0</v>
      </c>
      <c r="N226" s="124">
        <v>208.78</v>
      </c>
      <c r="O226" s="124">
        <v>307.27</v>
      </c>
      <c r="P226" s="124">
        <v>1789.4</v>
      </c>
      <c r="Q226" s="124">
        <v>2764.5000000000005</v>
      </c>
      <c r="R226" s="124">
        <v>1014.8</v>
      </c>
      <c r="S226" s="124">
        <v>2185.1</v>
      </c>
      <c r="T226" s="124">
        <v>-10183.599999999995</v>
      </c>
      <c r="U226" s="124">
        <v>70.180000000000007</v>
      </c>
      <c r="V226" s="124">
        <v>3997.13</v>
      </c>
      <c r="W226" s="124">
        <v>1014.8</v>
      </c>
      <c r="X226" s="124">
        <v>2008</v>
      </c>
      <c r="Y226" s="124">
        <v>2008</v>
      </c>
      <c r="Z226" s="124">
        <v>3</v>
      </c>
      <c r="AA226" s="124">
        <v>761.5</v>
      </c>
      <c r="AB226" s="124">
        <v>2124.6999999999998</v>
      </c>
      <c r="AC226" s="124">
        <v>1319.6</v>
      </c>
      <c r="AD226" s="124">
        <v>1213.5</v>
      </c>
      <c r="AE226" s="124">
        <v>123.8</v>
      </c>
    </row>
    <row r="227" spans="1:31" x14ac:dyDescent="0.3">
      <c r="A227" s="122" t="s">
        <v>903</v>
      </c>
      <c r="B227" s="123">
        <v>39568</v>
      </c>
      <c r="C227" s="124">
        <v>1807.2</v>
      </c>
      <c r="D227" s="124">
        <v>4246.8999999999996</v>
      </c>
      <c r="E227" s="124">
        <v>649.29999999999995</v>
      </c>
      <c r="F227" s="124">
        <v>730.3</v>
      </c>
      <c r="G227" s="124">
        <v>1876.8</v>
      </c>
      <c r="H227" s="124">
        <v>1626.6999999999998</v>
      </c>
      <c r="I227" s="124">
        <v>225</v>
      </c>
      <c r="J227" s="124">
        <v>382.70000000000005</v>
      </c>
      <c r="K227" s="124">
        <v>5233.3999999999996</v>
      </c>
      <c r="L227" s="124">
        <v>160.19999999999999</v>
      </c>
      <c r="M227" s="124">
        <v>0</v>
      </c>
      <c r="N227" s="124">
        <v>311.92</v>
      </c>
      <c r="O227" s="124">
        <v>297.36</v>
      </c>
      <c r="P227" s="124">
        <v>2685</v>
      </c>
      <c r="Q227" s="124">
        <v>2292.1</v>
      </c>
      <c r="R227" s="124">
        <v>1394.1</v>
      </c>
      <c r="S227" s="124">
        <v>5393.5999999999995</v>
      </c>
      <c r="T227" s="124">
        <v>-1142.8999999999996</v>
      </c>
      <c r="U227" s="124">
        <v>89.54</v>
      </c>
      <c r="V227" s="124">
        <v>2709.35</v>
      </c>
      <c r="W227" s="124">
        <v>1394.1</v>
      </c>
      <c r="X227" s="124">
        <v>2008</v>
      </c>
      <c r="Y227" s="124">
        <v>2008</v>
      </c>
      <c r="Z227" s="124">
        <v>4</v>
      </c>
      <c r="AA227" s="124">
        <v>1051.5</v>
      </c>
      <c r="AB227" s="124">
        <v>5233.3999999999996</v>
      </c>
      <c r="AC227" s="124">
        <v>1553.3</v>
      </c>
      <c r="AD227" s="124">
        <v>49.4</v>
      </c>
      <c r="AE227" s="124">
        <v>24</v>
      </c>
    </row>
    <row r="228" spans="1:31" x14ac:dyDescent="0.3">
      <c r="A228" s="122" t="s">
        <v>903</v>
      </c>
      <c r="B228" s="123">
        <v>39599</v>
      </c>
      <c r="C228" s="124">
        <v>303.5</v>
      </c>
      <c r="D228" s="124">
        <v>6438.4</v>
      </c>
      <c r="E228" s="124">
        <v>468.8</v>
      </c>
      <c r="F228" s="124">
        <v>106.7</v>
      </c>
      <c r="G228" s="124">
        <v>762</v>
      </c>
      <c r="H228" s="124">
        <v>2032.3</v>
      </c>
      <c r="I228" s="124">
        <v>17.8</v>
      </c>
      <c r="J228" s="124">
        <v>825</v>
      </c>
      <c r="K228" s="124">
        <v>8208.4</v>
      </c>
      <c r="L228" s="124">
        <v>92.4</v>
      </c>
      <c r="M228" s="124">
        <v>0</v>
      </c>
      <c r="N228" s="124">
        <v>352.82</v>
      </c>
      <c r="O228" s="124">
        <v>307.27</v>
      </c>
      <c r="P228" s="124">
        <v>4636.9000000000005</v>
      </c>
      <c r="Q228" s="124">
        <v>1908.3</v>
      </c>
      <c r="R228" s="124">
        <v>1623.5</v>
      </c>
      <c r="S228" s="124">
        <v>8300.7999999999993</v>
      </c>
      <c r="T228" s="124">
        <v>-423.10000000000036</v>
      </c>
      <c r="U228" s="124">
        <v>131.44999999999999</v>
      </c>
      <c r="V228" s="124">
        <v>2461.2800000000002</v>
      </c>
      <c r="W228" s="124">
        <v>1623.5</v>
      </c>
      <c r="X228" s="124">
        <v>2008</v>
      </c>
      <c r="Y228" s="124">
        <v>2008</v>
      </c>
      <c r="Z228" s="124">
        <v>5</v>
      </c>
      <c r="AA228" s="124">
        <v>1136.5999999999999</v>
      </c>
      <c r="AB228" s="124">
        <v>8208.4</v>
      </c>
      <c r="AC228" s="124">
        <v>1999.3</v>
      </c>
      <c r="AD228" s="124">
        <v>23.2</v>
      </c>
      <c r="AE228" s="124">
        <v>9.8000000000000007</v>
      </c>
    </row>
    <row r="229" spans="1:31" x14ac:dyDescent="0.3">
      <c r="A229" s="122" t="s">
        <v>903</v>
      </c>
      <c r="B229" s="123">
        <v>39629</v>
      </c>
      <c r="C229" s="124">
        <v>0</v>
      </c>
      <c r="D229" s="124">
        <v>7638.7000000000007</v>
      </c>
      <c r="E229" s="124">
        <v>397.9</v>
      </c>
      <c r="F229" s="124">
        <v>576.1</v>
      </c>
      <c r="G229" s="124">
        <v>282.60000000000002</v>
      </c>
      <c r="H229" s="124">
        <v>2048.5</v>
      </c>
      <c r="I229" s="124">
        <v>0</v>
      </c>
      <c r="J229" s="124">
        <v>1116.5999999999999</v>
      </c>
      <c r="K229" s="124">
        <v>9153.7000000000007</v>
      </c>
      <c r="L229" s="124">
        <v>125.8</v>
      </c>
      <c r="M229" s="124">
        <v>1069.2</v>
      </c>
      <c r="N229" s="124">
        <v>366.57</v>
      </c>
      <c r="O229" s="124">
        <v>297.36</v>
      </c>
      <c r="P229" s="124">
        <v>6982.7999999999993</v>
      </c>
      <c r="Q229" s="124">
        <v>1232.2</v>
      </c>
      <c r="R229" s="124">
        <v>1759.1000000000004</v>
      </c>
      <c r="S229" s="124">
        <v>10348.700000000001</v>
      </c>
      <c r="T229" s="124">
        <v>47.599999999994907</v>
      </c>
      <c r="U229" s="124">
        <v>312.31</v>
      </c>
      <c r="V229" s="124">
        <v>1566.6</v>
      </c>
      <c r="W229" s="124">
        <v>1759.1000000000004</v>
      </c>
      <c r="X229" s="124">
        <v>2008</v>
      </c>
      <c r="Y229" s="124">
        <v>2008</v>
      </c>
      <c r="Z229" s="124">
        <v>6</v>
      </c>
      <c r="AA229" s="124">
        <v>1027.3000000000002</v>
      </c>
      <c r="AB229" s="124">
        <v>9153.7000000000007</v>
      </c>
      <c r="AC229" s="124">
        <v>1960.2</v>
      </c>
      <c r="AD229" s="124">
        <v>79.7</v>
      </c>
      <c r="AE229" s="124">
        <v>8.6</v>
      </c>
    </row>
    <row r="230" spans="1:31" x14ac:dyDescent="0.3">
      <c r="A230" s="122" t="s">
        <v>903</v>
      </c>
      <c r="B230" s="123">
        <v>39660</v>
      </c>
      <c r="C230" s="124">
        <v>0</v>
      </c>
      <c r="D230" s="124">
        <v>6537.5999999999995</v>
      </c>
      <c r="E230" s="124">
        <v>427.6</v>
      </c>
      <c r="F230" s="124">
        <v>740.9</v>
      </c>
      <c r="G230" s="124">
        <v>64.599999999999994</v>
      </c>
      <c r="H230" s="124">
        <v>2150.6</v>
      </c>
      <c r="I230" s="124">
        <v>0</v>
      </c>
      <c r="J230" s="124">
        <v>1054.3</v>
      </c>
      <c r="K230" s="124">
        <v>7849.1</v>
      </c>
      <c r="L230" s="124">
        <v>191</v>
      </c>
      <c r="M230" s="124">
        <v>759.1</v>
      </c>
      <c r="N230" s="124">
        <v>442.64</v>
      </c>
      <c r="O230" s="124">
        <v>307.27</v>
      </c>
      <c r="P230" s="124">
        <v>6668.4</v>
      </c>
      <c r="Q230" s="124">
        <v>610.20000000000005</v>
      </c>
      <c r="R230" s="124">
        <v>2098</v>
      </c>
      <c r="S230" s="124">
        <v>8799.2000000000007</v>
      </c>
      <c r="T230" s="124">
        <v>-78.199999999998909</v>
      </c>
      <c r="U230" s="124">
        <v>216.03</v>
      </c>
      <c r="V230" s="124">
        <v>1639.97</v>
      </c>
      <c r="W230" s="124">
        <v>2098</v>
      </c>
      <c r="X230" s="124">
        <v>2008</v>
      </c>
      <c r="Y230" s="124">
        <v>2008</v>
      </c>
      <c r="Z230" s="124">
        <v>7</v>
      </c>
      <c r="AA230" s="124">
        <v>1297.4000000000001</v>
      </c>
      <c r="AB230" s="124">
        <v>7849.1</v>
      </c>
      <c r="AC230" s="124">
        <v>2037</v>
      </c>
      <c r="AD230" s="124">
        <v>99.600000000000009</v>
      </c>
      <c r="AE230" s="124">
        <v>14</v>
      </c>
    </row>
    <row r="231" spans="1:31" x14ac:dyDescent="0.3">
      <c r="A231" s="122" t="s">
        <v>903</v>
      </c>
      <c r="B231" s="123">
        <v>39691</v>
      </c>
      <c r="C231" s="124">
        <v>27.299999999999997</v>
      </c>
      <c r="D231" s="124">
        <v>5872.2</v>
      </c>
      <c r="E231" s="124">
        <v>458.9</v>
      </c>
      <c r="F231" s="124">
        <v>541.79999999999995</v>
      </c>
      <c r="G231" s="124">
        <v>38.799999999999997</v>
      </c>
      <c r="H231" s="124">
        <v>2041.0000000000002</v>
      </c>
      <c r="I231" s="124">
        <v>2.5</v>
      </c>
      <c r="J231" s="124">
        <v>1151.7</v>
      </c>
      <c r="K231" s="124">
        <v>7073.2</v>
      </c>
      <c r="L231" s="124">
        <v>221.8</v>
      </c>
      <c r="M231" s="124">
        <v>0</v>
      </c>
      <c r="N231" s="124">
        <v>398.23</v>
      </c>
      <c r="O231" s="124">
        <v>307.27</v>
      </c>
      <c r="P231" s="124">
        <v>6078.2000000000007</v>
      </c>
      <c r="Q231" s="124">
        <v>335.9</v>
      </c>
      <c r="R231" s="124">
        <v>1899.9</v>
      </c>
      <c r="S231" s="124">
        <v>7295</v>
      </c>
      <c r="T231" s="124">
        <v>-884.99999999999636</v>
      </c>
      <c r="U231" s="124">
        <v>319.45</v>
      </c>
      <c r="V231" s="124">
        <v>1374.53</v>
      </c>
      <c r="W231" s="124">
        <v>1899.9</v>
      </c>
      <c r="X231" s="124">
        <v>2008</v>
      </c>
      <c r="Y231" s="124">
        <v>2008</v>
      </c>
      <c r="Z231" s="124">
        <v>8</v>
      </c>
      <c r="AA231" s="124">
        <v>1257.3</v>
      </c>
      <c r="AB231" s="124">
        <v>7073.2</v>
      </c>
      <c r="AC231" s="124">
        <v>2009.3000000000002</v>
      </c>
      <c r="AD231" s="124">
        <v>15</v>
      </c>
      <c r="AE231" s="124">
        <v>16.7</v>
      </c>
    </row>
    <row r="232" spans="1:31" x14ac:dyDescent="0.3">
      <c r="A232" s="122" t="s">
        <v>903</v>
      </c>
      <c r="B232" s="123">
        <v>39721</v>
      </c>
      <c r="C232" s="124">
        <v>0</v>
      </c>
      <c r="D232" s="124">
        <v>3631.4</v>
      </c>
      <c r="E232" s="124">
        <v>341.9</v>
      </c>
      <c r="F232" s="124">
        <v>325.39999999999998</v>
      </c>
      <c r="G232" s="124">
        <v>14.2</v>
      </c>
      <c r="H232" s="124">
        <v>1458.1000000000001</v>
      </c>
      <c r="I232" s="124">
        <v>0</v>
      </c>
      <c r="J232" s="124">
        <v>404.3</v>
      </c>
      <c r="K232" s="124">
        <v>2710.6</v>
      </c>
      <c r="L232" s="124">
        <v>169.8</v>
      </c>
      <c r="M232" s="124">
        <v>1388.6</v>
      </c>
      <c r="N232" s="124">
        <v>299.3</v>
      </c>
      <c r="O232" s="124">
        <v>297.36</v>
      </c>
      <c r="P232" s="124">
        <v>3809.9</v>
      </c>
      <c r="Q232" s="124">
        <v>146.9</v>
      </c>
      <c r="R232" s="124">
        <v>1533.9</v>
      </c>
      <c r="S232" s="124">
        <v>4269</v>
      </c>
      <c r="T232" s="124">
        <v>-372.29999999999927</v>
      </c>
      <c r="U232" s="124">
        <v>230.56</v>
      </c>
      <c r="V232" s="124">
        <v>1418.07</v>
      </c>
      <c r="W232" s="124">
        <v>1533.9</v>
      </c>
      <c r="X232" s="124">
        <v>2008</v>
      </c>
      <c r="Y232" s="124">
        <v>2008</v>
      </c>
      <c r="Z232" s="124">
        <v>9</v>
      </c>
      <c r="AA232" s="124">
        <v>598.4</v>
      </c>
      <c r="AB232" s="124">
        <v>2710.6</v>
      </c>
      <c r="AC232" s="124">
        <v>1170.5</v>
      </c>
      <c r="AD232" s="124">
        <v>261.7</v>
      </c>
      <c r="AE232" s="124">
        <v>25.9</v>
      </c>
    </row>
    <row r="233" spans="1:31" x14ac:dyDescent="0.3">
      <c r="A233" s="122" t="s">
        <v>903</v>
      </c>
      <c r="B233" s="123">
        <v>39752</v>
      </c>
      <c r="C233" s="124">
        <v>8035.9000000000005</v>
      </c>
      <c r="D233" s="124">
        <v>2726.4</v>
      </c>
      <c r="E233" s="124">
        <v>760.5</v>
      </c>
      <c r="F233" s="124">
        <v>372.3</v>
      </c>
      <c r="G233" s="124">
        <v>1575.1</v>
      </c>
      <c r="H233" s="124">
        <v>2097.8000000000002</v>
      </c>
      <c r="I233" s="124">
        <v>1362.7</v>
      </c>
      <c r="J233" s="124">
        <v>552.79999999999995</v>
      </c>
      <c r="K233" s="124">
        <v>3593.5</v>
      </c>
      <c r="L233" s="124">
        <v>49.3</v>
      </c>
      <c r="M233" s="124">
        <v>1100</v>
      </c>
      <c r="N233" s="124">
        <v>196.74</v>
      </c>
      <c r="O233" s="124">
        <v>307.27</v>
      </c>
      <c r="P233" s="124">
        <v>2637.5</v>
      </c>
      <c r="Q233" s="124">
        <v>461.20000000000005</v>
      </c>
      <c r="R233" s="124">
        <v>1009.5999999999999</v>
      </c>
      <c r="S233" s="124">
        <v>4742.8</v>
      </c>
      <c r="T233" s="124">
        <v>4340.6000000000004</v>
      </c>
      <c r="U233" s="124">
        <v>181.74</v>
      </c>
      <c r="V233" s="124">
        <v>1753.32</v>
      </c>
      <c r="W233" s="124">
        <v>1009.5999999999999</v>
      </c>
      <c r="X233" s="124">
        <v>2009</v>
      </c>
      <c r="Y233" s="124">
        <v>2008</v>
      </c>
      <c r="Z233" s="124">
        <v>10</v>
      </c>
      <c r="AA233" s="124">
        <v>429.29999999999995</v>
      </c>
      <c r="AB233" s="124">
        <v>3593.5</v>
      </c>
      <c r="AC233" s="124">
        <v>1361.6</v>
      </c>
      <c r="AD233" s="124">
        <v>601.5</v>
      </c>
      <c r="AE233" s="124">
        <v>134.69999999999999</v>
      </c>
    </row>
    <row r="234" spans="1:31" x14ac:dyDescent="0.3">
      <c r="A234" s="122" t="s">
        <v>903</v>
      </c>
      <c r="B234" s="123">
        <v>39782</v>
      </c>
      <c r="C234" s="124">
        <v>11458.400000000001</v>
      </c>
      <c r="D234" s="124">
        <v>1871.5</v>
      </c>
      <c r="E234" s="124">
        <v>715</v>
      </c>
      <c r="F234" s="124">
        <v>202.1</v>
      </c>
      <c r="G234" s="124">
        <v>2629.7</v>
      </c>
      <c r="H234" s="124">
        <v>4157.9000000000005</v>
      </c>
      <c r="I234" s="124">
        <v>2254.1999999999998</v>
      </c>
      <c r="J234" s="124">
        <v>541.6</v>
      </c>
      <c r="K234" s="124">
        <v>722.4</v>
      </c>
      <c r="L234" s="124">
        <v>19.399999999999999</v>
      </c>
      <c r="M234" s="124">
        <v>1007.4</v>
      </c>
      <c r="N234" s="124">
        <v>79.010000000000005</v>
      </c>
      <c r="O234" s="124">
        <v>297.36</v>
      </c>
      <c r="P234" s="124">
        <v>1388.8999999999999</v>
      </c>
      <c r="Q234" s="124">
        <v>684.5</v>
      </c>
      <c r="R234" s="124">
        <v>448.4</v>
      </c>
      <c r="S234" s="124">
        <v>1749.2</v>
      </c>
      <c r="T234" s="124">
        <v>1283.8999999999924</v>
      </c>
      <c r="U234" s="124">
        <v>157.26</v>
      </c>
      <c r="V234" s="124">
        <v>2338.86</v>
      </c>
      <c r="W234" s="124">
        <v>448.4</v>
      </c>
      <c r="X234" s="124">
        <v>2009</v>
      </c>
      <c r="Y234" s="124">
        <v>2008</v>
      </c>
      <c r="Z234" s="124">
        <v>11</v>
      </c>
      <c r="AA234" s="124">
        <v>84.399999999999991</v>
      </c>
      <c r="AB234" s="124">
        <v>722.4</v>
      </c>
      <c r="AC234" s="124">
        <v>2100.3000000000002</v>
      </c>
      <c r="AD234" s="124">
        <v>1474.8</v>
      </c>
      <c r="AE234" s="124">
        <v>582.79999999999995</v>
      </c>
    </row>
    <row r="235" spans="1:31" x14ac:dyDescent="0.3">
      <c r="A235" s="122" t="s">
        <v>903</v>
      </c>
      <c r="B235" s="123">
        <v>39813</v>
      </c>
      <c r="C235" s="124">
        <v>15101.9</v>
      </c>
      <c r="D235" s="124">
        <v>1397.6</v>
      </c>
      <c r="E235" s="124">
        <v>503.1</v>
      </c>
      <c r="F235" s="124">
        <v>150.69999999999999</v>
      </c>
      <c r="G235" s="124">
        <v>1828.1</v>
      </c>
      <c r="H235" s="124">
        <v>4280.7</v>
      </c>
      <c r="I235" s="124">
        <v>2744.9</v>
      </c>
      <c r="J235" s="124">
        <v>484</v>
      </c>
      <c r="K235" s="124">
        <v>948.9</v>
      </c>
      <c r="L235" s="124">
        <v>22</v>
      </c>
      <c r="M235" s="124">
        <v>808.4</v>
      </c>
      <c r="N235" s="124">
        <v>118.57</v>
      </c>
      <c r="O235" s="124">
        <v>307.27</v>
      </c>
      <c r="P235" s="124">
        <v>986.6</v>
      </c>
      <c r="Q235" s="124">
        <v>561.70000000000005</v>
      </c>
      <c r="R235" s="124">
        <v>579.79999999999995</v>
      </c>
      <c r="S235" s="124">
        <v>1779.3</v>
      </c>
      <c r="T235" s="124">
        <v>6072</v>
      </c>
      <c r="U235" s="124">
        <v>162.1</v>
      </c>
      <c r="V235" s="124">
        <v>2348.71</v>
      </c>
      <c r="W235" s="124">
        <v>579.79999999999995</v>
      </c>
      <c r="X235" s="124">
        <v>2009</v>
      </c>
      <c r="Y235" s="124">
        <v>2008</v>
      </c>
      <c r="Z235" s="124">
        <v>12</v>
      </c>
      <c r="AA235" s="124">
        <v>175</v>
      </c>
      <c r="AB235" s="124">
        <v>948.9</v>
      </c>
      <c r="AC235" s="124">
        <v>1788.1999999999998</v>
      </c>
      <c r="AD235" s="124">
        <v>1891.9</v>
      </c>
      <c r="AE235" s="124">
        <v>600.6</v>
      </c>
    </row>
    <row r="236" spans="1:31" x14ac:dyDescent="0.3">
      <c r="A236" s="122" t="s">
        <v>903</v>
      </c>
      <c r="B236" s="123">
        <v>39844</v>
      </c>
      <c r="C236" s="124">
        <v>9382.9000000000015</v>
      </c>
      <c r="D236" s="124">
        <v>2669.5</v>
      </c>
      <c r="E236" s="124">
        <v>993.6</v>
      </c>
      <c r="F236" s="124">
        <v>276.60000000000002</v>
      </c>
      <c r="G236" s="124">
        <v>3863.8</v>
      </c>
      <c r="H236" s="124">
        <v>4215.7</v>
      </c>
      <c r="I236" s="124">
        <v>1358.8</v>
      </c>
      <c r="J236" s="124">
        <v>906.40000000000009</v>
      </c>
      <c r="K236" s="124">
        <v>916.3</v>
      </c>
      <c r="L236" s="124">
        <v>47.5</v>
      </c>
      <c r="M236" s="124">
        <v>996.1</v>
      </c>
      <c r="N236" s="124">
        <v>110</v>
      </c>
      <c r="O236" s="124">
        <v>307.27</v>
      </c>
      <c r="P236" s="124">
        <v>1564.9</v>
      </c>
      <c r="Q236" s="124">
        <v>1381</v>
      </c>
      <c r="R236" s="124">
        <v>530.59999999999991</v>
      </c>
      <c r="S236" s="124">
        <v>1959.9</v>
      </c>
      <c r="T236" s="124">
        <v>-2411.5000000000073</v>
      </c>
      <c r="U236" s="124">
        <v>118.92</v>
      </c>
      <c r="V236" s="124">
        <v>2554.33</v>
      </c>
      <c r="W236" s="124">
        <v>530.59999999999991</v>
      </c>
      <c r="X236" s="124">
        <v>2009</v>
      </c>
      <c r="Y236" s="124">
        <v>2009</v>
      </c>
      <c r="Z236" s="124">
        <v>1</v>
      </c>
      <c r="AA236" s="124">
        <v>169.5</v>
      </c>
      <c r="AB236" s="124">
        <v>916.3</v>
      </c>
      <c r="AC236" s="124">
        <v>1592.6</v>
      </c>
      <c r="AD236" s="124">
        <v>2101.1999999999998</v>
      </c>
      <c r="AE236" s="124">
        <v>521.9</v>
      </c>
    </row>
    <row r="237" spans="1:31" x14ac:dyDescent="0.3">
      <c r="A237" s="122" t="s">
        <v>903</v>
      </c>
      <c r="B237" s="123">
        <v>39872</v>
      </c>
      <c r="C237" s="124">
        <v>35589.9</v>
      </c>
      <c r="D237" s="124">
        <v>2376.9</v>
      </c>
      <c r="E237" s="124">
        <v>918.2</v>
      </c>
      <c r="F237" s="124">
        <v>255.7</v>
      </c>
      <c r="G237" s="124">
        <v>3477.6</v>
      </c>
      <c r="H237" s="124">
        <v>15143.900000000001</v>
      </c>
      <c r="I237" s="124">
        <v>7503.4</v>
      </c>
      <c r="J237" s="124">
        <v>425.1</v>
      </c>
      <c r="K237" s="124">
        <v>172.10000000000002</v>
      </c>
      <c r="L237" s="124">
        <v>88</v>
      </c>
      <c r="M237" s="124">
        <v>0</v>
      </c>
      <c r="N237" s="124">
        <v>55.67</v>
      </c>
      <c r="O237" s="124">
        <v>277.52999999999997</v>
      </c>
      <c r="P237" s="124">
        <v>1124.2</v>
      </c>
      <c r="Q237" s="124">
        <v>1508.5</v>
      </c>
      <c r="R237" s="124">
        <v>302.3</v>
      </c>
      <c r="S237" s="124">
        <v>260.10000000000002</v>
      </c>
      <c r="T237" s="124">
        <v>6051.5000000000073</v>
      </c>
      <c r="U237" s="124">
        <v>208.39</v>
      </c>
      <c r="V237" s="124">
        <v>3185.73</v>
      </c>
      <c r="W237" s="124">
        <v>302.3</v>
      </c>
      <c r="X237" s="124">
        <v>2009</v>
      </c>
      <c r="Y237" s="124">
        <v>2009</v>
      </c>
      <c r="Z237" s="124">
        <v>2</v>
      </c>
      <c r="AA237" s="124">
        <v>115</v>
      </c>
      <c r="AB237" s="124">
        <v>172.10000000000002</v>
      </c>
      <c r="AC237" s="124">
        <v>3752.5</v>
      </c>
      <c r="AD237" s="124">
        <v>9070.3000000000011</v>
      </c>
      <c r="AE237" s="124">
        <v>2321.1</v>
      </c>
    </row>
    <row r="238" spans="1:31" x14ac:dyDescent="0.3">
      <c r="A238" s="122" t="s">
        <v>903</v>
      </c>
      <c r="B238" s="123">
        <v>39903</v>
      </c>
      <c r="C238" s="124">
        <v>13434.2</v>
      </c>
      <c r="D238" s="124">
        <v>3875.5</v>
      </c>
      <c r="E238" s="124">
        <v>1345.4</v>
      </c>
      <c r="F238" s="124">
        <v>668</v>
      </c>
      <c r="G238" s="124">
        <v>5995.9</v>
      </c>
      <c r="H238" s="124">
        <v>10875.599999999999</v>
      </c>
      <c r="I238" s="124">
        <v>2534.9</v>
      </c>
      <c r="J238" s="124">
        <v>240</v>
      </c>
      <c r="K238" s="124">
        <v>855.6</v>
      </c>
      <c r="L238" s="124">
        <v>160.19999999999999</v>
      </c>
      <c r="M238" s="124">
        <v>0</v>
      </c>
      <c r="N238" s="124">
        <v>122.93</v>
      </c>
      <c r="O238" s="124">
        <v>307.27</v>
      </c>
      <c r="P238" s="124">
        <v>1520.1</v>
      </c>
      <c r="Q238" s="124">
        <v>3023.5</v>
      </c>
      <c r="R238" s="124">
        <v>607.1</v>
      </c>
      <c r="S238" s="124">
        <v>1015.8</v>
      </c>
      <c r="T238" s="124">
        <v>-10478.599999999999</v>
      </c>
      <c r="U238" s="124">
        <v>147.93</v>
      </c>
      <c r="V238" s="124">
        <v>4246.12</v>
      </c>
      <c r="W238" s="124">
        <v>607.1</v>
      </c>
      <c r="X238" s="124">
        <v>2009</v>
      </c>
      <c r="Y238" s="124">
        <v>2009</v>
      </c>
      <c r="Z238" s="124">
        <v>3</v>
      </c>
      <c r="AA238" s="124">
        <v>366.7</v>
      </c>
      <c r="AB238" s="124">
        <v>855.6</v>
      </c>
      <c r="AC238" s="124">
        <v>3424.1</v>
      </c>
      <c r="AD238" s="124">
        <v>6197</v>
      </c>
      <c r="AE238" s="124">
        <v>1254.5</v>
      </c>
    </row>
    <row r="239" spans="1:31" x14ac:dyDescent="0.3">
      <c r="A239" s="122" t="s">
        <v>903</v>
      </c>
      <c r="B239" s="123">
        <v>39933</v>
      </c>
      <c r="C239" s="124">
        <v>2107.6000000000004</v>
      </c>
      <c r="D239" s="124">
        <v>3973.7000000000003</v>
      </c>
      <c r="E239" s="124">
        <v>1073.4000000000001</v>
      </c>
      <c r="F239" s="124">
        <v>900.2</v>
      </c>
      <c r="G239" s="124">
        <v>3277.9</v>
      </c>
      <c r="H239" s="124">
        <v>1739.9</v>
      </c>
      <c r="I239" s="124">
        <v>172.8</v>
      </c>
      <c r="J239" s="124">
        <v>304.70000000000005</v>
      </c>
      <c r="K239" s="124">
        <v>4710.8999999999996</v>
      </c>
      <c r="L239" s="124">
        <v>122.5</v>
      </c>
      <c r="M239" s="124">
        <v>0</v>
      </c>
      <c r="N239" s="124">
        <v>312.94</v>
      </c>
      <c r="O239" s="124">
        <v>297.36</v>
      </c>
      <c r="P239" s="124">
        <v>2404</v>
      </c>
      <c r="Q239" s="124">
        <v>2469.9</v>
      </c>
      <c r="R239" s="124">
        <v>1409.4</v>
      </c>
      <c r="S239" s="124">
        <v>4833.3999999999996</v>
      </c>
      <c r="T239" s="124">
        <v>-3091.9999999999982</v>
      </c>
      <c r="U239" s="124">
        <v>180.21</v>
      </c>
      <c r="V239" s="124">
        <v>1842.4</v>
      </c>
      <c r="W239" s="124">
        <v>1409.4</v>
      </c>
      <c r="X239" s="124">
        <v>2009</v>
      </c>
      <c r="Y239" s="124">
        <v>2009</v>
      </c>
      <c r="Z239" s="124">
        <v>4</v>
      </c>
      <c r="AA239" s="124">
        <v>1083.2</v>
      </c>
      <c r="AB239" s="124">
        <v>4710.8999999999996</v>
      </c>
      <c r="AC239" s="124">
        <v>1461</v>
      </c>
      <c r="AD239" s="124">
        <v>145.6</v>
      </c>
      <c r="AE239" s="124">
        <v>133.30000000000001</v>
      </c>
    </row>
    <row r="240" spans="1:31" x14ac:dyDescent="0.3">
      <c r="A240" s="122" t="s">
        <v>903</v>
      </c>
      <c r="B240" s="123">
        <v>39964</v>
      </c>
      <c r="C240" s="124">
        <v>11902.8</v>
      </c>
      <c r="D240" s="124">
        <v>6065.7999999999993</v>
      </c>
      <c r="E240" s="124">
        <v>1474.9</v>
      </c>
      <c r="F240" s="124">
        <v>613.79999999999995</v>
      </c>
      <c r="G240" s="124">
        <v>4063.6</v>
      </c>
      <c r="H240" s="124">
        <v>3192</v>
      </c>
      <c r="I240" s="124">
        <v>1756.5</v>
      </c>
      <c r="J240" s="124">
        <v>644.9</v>
      </c>
      <c r="K240" s="124">
        <v>5756.9</v>
      </c>
      <c r="L240" s="124">
        <v>116.3</v>
      </c>
      <c r="M240" s="124">
        <v>0</v>
      </c>
      <c r="N240" s="124">
        <v>348.01</v>
      </c>
      <c r="O240" s="124">
        <v>307.27</v>
      </c>
      <c r="P240" s="124">
        <v>3635.3999999999996</v>
      </c>
      <c r="Q240" s="124">
        <v>3044.2</v>
      </c>
      <c r="R240" s="124">
        <v>1558.6999999999998</v>
      </c>
      <c r="S240" s="124">
        <v>5873.2</v>
      </c>
      <c r="T240" s="124">
        <v>1523.4000000000033</v>
      </c>
      <c r="U240" s="124">
        <v>233.37</v>
      </c>
      <c r="V240" s="124">
        <v>2606.1</v>
      </c>
      <c r="W240" s="124">
        <v>1558.6999999999998</v>
      </c>
      <c r="X240" s="124">
        <v>2009</v>
      </c>
      <c r="Y240" s="124">
        <v>2009</v>
      </c>
      <c r="Z240" s="124">
        <v>5</v>
      </c>
      <c r="AA240" s="124">
        <v>1095.0999999999999</v>
      </c>
      <c r="AB240" s="124">
        <v>5756.9</v>
      </c>
      <c r="AC240" s="124">
        <v>2310</v>
      </c>
      <c r="AD240" s="124">
        <v>593.5</v>
      </c>
      <c r="AE240" s="124">
        <v>288.5</v>
      </c>
    </row>
    <row r="241" spans="1:31" x14ac:dyDescent="0.3">
      <c r="A241" s="122" t="s">
        <v>903</v>
      </c>
      <c r="B241" s="123">
        <v>39994</v>
      </c>
      <c r="C241" s="124">
        <v>2165.6</v>
      </c>
      <c r="D241" s="124">
        <v>6262.2999999999993</v>
      </c>
      <c r="E241" s="124">
        <v>724.8</v>
      </c>
      <c r="F241" s="124">
        <v>717.1</v>
      </c>
      <c r="G241" s="124">
        <v>1950</v>
      </c>
      <c r="H241" s="124">
        <v>2039</v>
      </c>
      <c r="I241" s="124">
        <v>227.4</v>
      </c>
      <c r="J241" s="124">
        <v>1067.4000000000001</v>
      </c>
      <c r="K241" s="124">
        <v>7332.9</v>
      </c>
      <c r="L241" s="124">
        <v>60.8</v>
      </c>
      <c r="M241" s="124">
        <v>1085.9000000000001</v>
      </c>
      <c r="N241" s="124">
        <v>359.88</v>
      </c>
      <c r="O241" s="124">
        <v>297.36</v>
      </c>
      <c r="P241" s="124">
        <v>5154.4000000000005</v>
      </c>
      <c r="Q241" s="124">
        <v>1825</v>
      </c>
      <c r="R241" s="124">
        <v>1695.5</v>
      </c>
      <c r="S241" s="124">
        <v>8479.5999999999985</v>
      </c>
      <c r="T241" s="124">
        <v>-647.39999999999782</v>
      </c>
      <c r="U241" s="124">
        <v>550.04</v>
      </c>
      <c r="V241" s="124">
        <v>1531.25</v>
      </c>
      <c r="W241" s="124">
        <v>1695.5</v>
      </c>
      <c r="X241" s="124">
        <v>2009</v>
      </c>
      <c r="Y241" s="124">
        <v>2009</v>
      </c>
      <c r="Z241" s="124">
        <v>6</v>
      </c>
      <c r="AA241" s="124">
        <v>989.7</v>
      </c>
      <c r="AB241" s="124">
        <v>7332.9</v>
      </c>
      <c r="AC241" s="124">
        <v>1861.1999999999998</v>
      </c>
      <c r="AD241" s="124">
        <v>156.10000000000002</v>
      </c>
      <c r="AE241" s="124">
        <v>21.7</v>
      </c>
    </row>
    <row r="242" spans="1:31" x14ac:dyDescent="0.3">
      <c r="A242" s="122" t="s">
        <v>903</v>
      </c>
      <c r="B242" s="123">
        <v>40025</v>
      </c>
      <c r="C242" s="124">
        <v>0</v>
      </c>
      <c r="D242" s="124">
        <v>6632.7999999999993</v>
      </c>
      <c r="E242" s="124">
        <v>433.2</v>
      </c>
      <c r="F242" s="124">
        <v>830.7</v>
      </c>
      <c r="G242" s="124">
        <v>632.1</v>
      </c>
      <c r="H242" s="124">
        <v>2024.1</v>
      </c>
      <c r="I242" s="124">
        <v>0</v>
      </c>
      <c r="J242" s="124">
        <v>1047.2</v>
      </c>
      <c r="K242" s="124">
        <v>7450.8</v>
      </c>
      <c r="L242" s="124">
        <v>97.8</v>
      </c>
      <c r="M242" s="124">
        <v>848.3</v>
      </c>
      <c r="N242" s="124">
        <v>477.45</v>
      </c>
      <c r="O242" s="124">
        <v>307.27</v>
      </c>
      <c r="P242" s="124">
        <v>6363.2999999999993</v>
      </c>
      <c r="Q242" s="124">
        <v>1100</v>
      </c>
      <c r="R242" s="124">
        <v>2188.7999999999997</v>
      </c>
      <c r="S242" s="124">
        <v>8396.9</v>
      </c>
      <c r="T242" s="124">
        <v>-1014.1000000000022</v>
      </c>
      <c r="U242" s="124">
        <v>818.03</v>
      </c>
      <c r="V242" s="124">
        <v>1140.48</v>
      </c>
      <c r="W242" s="124">
        <v>2188.7999999999997</v>
      </c>
      <c r="X242" s="124">
        <v>2009</v>
      </c>
      <c r="Y242" s="124">
        <v>2009</v>
      </c>
      <c r="Z242" s="124">
        <v>7</v>
      </c>
      <c r="AA242" s="124">
        <v>1411.3</v>
      </c>
      <c r="AB242" s="124">
        <v>7450.8</v>
      </c>
      <c r="AC242" s="124">
        <v>1902</v>
      </c>
      <c r="AD242" s="124">
        <v>110.6</v>
      </c>
      <c r="AE242" s="124">
        <v>11.5</v>
      </c>
    </row>
    <row r="243" spans="1:31" x14ac:dyDescent="0.3">
      <c r="A243" s="122" t="s">
        <v>903</v>
      </c>
      <c r="B243" s="123">
        <v>40056</v>
      </c>
      <c r="C243" s="124">
        <v>2.8</v>
      </c>
      <c r="D243" s="124">
        <v>5255.2</v>
      </c>
      <c r="E243" s="124">
        <v>389</v>
      </c>
      <c r="F243" s="124">
        <v>512.9</v>
      </c>
      <c r="G243" s="124">
        <v>311</v>
      </c>
      <c r="H243" s="124">
        <v>1819.6</v>
      </c>
      <c r="I243" s="124">
        <v>0.2</v>
      </c>
      <c r="J243" s="124">
        <v>936</v>
      </c>
      <c r="K243" s="124">
        <v>6001.2</v>
      </c>
      <c r="L243" s="124">
        <v>115.5</v>
      </c>
      <c r="M243" s="124">
        <v>0</v>
      </c>
      <c r="N243" s="124">
        <v>352.5</v>
      </c>
      <c r="O243" s="124">
        <v>307.27</v>
      </c>
      <c r="P243" s="124">
        <v>5247.2</v>
      </c>
      <c r="Q243" s="124">
        <v>521</v>
      </c>
      <c r="R243" s="124">
        <v>1693.7</v>
      </c>
      <c r="S243" s="124">
        <v>6116.7</v>
      </c>
      <c r="T243" s="124">
        <v>-1410.7000000000007</v>
      </c>
      <c r="U243" s="124">
        <v>239.26</v>
      </c>
      <c r="V243" s="124">
        <v>1736.9</v>
      </c>
      <c r="W243" s="124">
        <v>1693.7</v>
      </c>
      <c r="X243" s="124">
        <v>2009</v>
      </c>
      <c r="Y243" s="124">
        <v>2009</v>
      </c>
      <c r="Z243" s="124">
        <v>8</v>
      </c>
      <c r="AA243" s="124">
        <v>1083</v>
      </c>
      <c r="AB243" s="124">
        <v>6001.2</v>
      </c>
      <c r="AC243" s="124">
        <v>1786.3</v>
      </c>
      <c r="AD243" s="124">
        <v>19.7</v>
      </c>
      <c r="AE243" s="124">
        <v>13.6</v>
      </c>
    </row>
    <row r="244" spans="1:31" x14ac:dyDescent="0.3">
      <c r="A244" s="122" t="s">
        <v>903</v>
      </c>
      <c r="B244" s="123">
        <v>40086</v>
      </c>
      <c r="C244" s="124">
        <v>2093.1</v>
      </c>
      <c r="D244" s="124">
        <v>3515.3999999999996</v>
      </c>
      <c r="E244" s="124">
        <v>457.9</v>
      </c>
      <c r="F244" s="124">
        <v>387.1</v>
      </c>
      <c r="G244" s="124">
        <v>527.6</v>
      </c>
      <c r="H244" s="124">
        <v>1408.1</v>
      </c>
      <c r="I244" s="124">
        <v>204.5</v>
      </c>
      <c r="J244" s="124">
        <v>360.5</v>
      </c>
      <c r="K244" s="124">
        <v>2119.3000000000002</v>
      </c>
      <c r="L244" s="124">
        <v>82.8</v>
      </c>
      <c r="M244" s="124">
        <v>1443.3</v>
      </c>
      <c r="N244" s="124">
        <v>298.32</v>
      </c>
      <c r="O244" s="124">
        <v>297.36</v>
      </c>
      <c r="P244" s="124">
        <v>3541.3999999999996</v>
      </c>
      <c r="Q244" s="124">
        <v>361.00000000000006</v>
      </c>
      <c r="R244" s="124">
        <v>1546.6</v>
      </c>
      <c r="S244" s="124">
        <v>3645.4000000000005</v>
      </c>
      <c r="T244" s="124">
        <v>423.79999999999927</v>
      </c>
      <c r="U244" s="124">
        <v>180.53</v>
      </c>
      <c r="V244" s="124">
        <v>1525.84</v>
      </c>
      <c r="W244" s="124">
        <v>1546.6</v>
      </c>
      <c r="X244" s="124">
        <v>2009</v>
      </c>
      <c r="Y244" s="124">
        <v>2009</v>
      </c>
      <c r="Z244" s="124">
        <v>9</v>
      </c>
      <c r="AA244" s="124">
        <v>603.70000000000005</v>
      </c>
      <c r="AB244" s="124">
        <v>2119.3000000000002</v>
      </c>
      <c r="AC244" s="124">
        <v>1070.5999999999999</v>
      </c>
      <c r="AD244" s="124">
        <v>292.3</v>
      </c>
      <c r="AE244" s="124">
        <v>45.2</v>
      </c>
    </row>
    <row r="245" spans="1:31" x14ac:dyDescent="0.3">
      <c r="A245" s="122" t="s">
        <v>903</v>
      </c>
      <c r="B245" s="123">
        <v>40117</v>
      </c>
      <c r="C245" s="124">
        <v>11040.599999999999</v>
      </c>
      <c r="D245" s="124">
        <v>2477.4</v>
      </c>
      <c r="E245" s="124">
        <v>795.3</v>
      </c>
      <c r="F245" s="124">
        <v>371.4</v>
      </c>
      <c r="G245" s="124">
        <v>2199.9</v>
      </c>
      <c r="H245" s="124">
        <v>3083.8999999999996</v>
      </c>
      <c r="I245" s="124">
        <v>1939.5000000000002</v>
      </c>
      <c r="J245" s="124">
        <v>462.9</v>
      </c>
      <c r="K245" s="124">
        <v>2620.3000000000002</v>
      </c>
      <c r="L245" s="124">
        <v>30</v>
      </c>
      <c r="M245" s="124">
        <v>1061.0999999999999</v>
      </c>
      <c r="N245" s="124">
        <v>190.15</v>
      </c>
      <c r="O245" s="124">
        <v>307.27</v>
      </c>
      <c r="P245" s="124">
        <v>2260.3000000000002</v>
      </c>
      <c r="Q245" s="124">
        <v>588.6</v>
      </c>
      <c r="R245" s="124">
        <v>974</v>
      </c>
      <c r="S245" s="124">
        <v>3711.4</v>
      </c>
      <c r="T245" s="124">
        <v>4395.399999999996</v>
      </c>
      <c r="U245" s="124">
        <v>221.56</v>
      </c>
      <c r="V245" s="124">
        <v>1634.43</v>
      </c>
      <c r="W245" s="124">
        <v>974</v>
      </c>
      <c r="X245" s="124">
        <v>2010</v>
      </c>
      <c r="Y245" s="124">
        <v>2009</v>
      </c>
      <c r="Z245" s="124">
        <v>10</v>
      </c>
      <c r="AA245" s="124">
        <v>395.1</v>
      </c>
      <c r="AB245" s="124">
        <v>2620.3000000000002</v>
      </c>
      <c r="AC245" s="124">
        <v>1808.8</v>
      </c>
      <c r="AD245" s="124">
        <v>949</v>
      </c>
      <c r="AE245" s="124">
        <v>326.10000000000002</v>
      </c>
    </row>
    <row r="246" spans="1:31" x14ac:dyDescent="0.3">
      <c r="A246" s="122" t="s">
        <v>903</v>
      </c>
      <c r="B246" s="123">
        <v>40147</v>
      </c>
      <c r="C246" s="124">
        <v>9735</v>
      </c>
      <c r="D246" s="124">
        <v>2279</v>
      </c>
      <c r="E246" s="124">
        <v>920.4</v>
      </c>
      <c r="F246" s="124">
        <v>291.60000000000002</v>
      </c>
      <c r="G246" s="124">
        <v>2791.1</v>
      </c>
      <c r="H246" s="124">
        <v>2193.7999999999997</v>
      </c>
      <c r="I246" s="124">
        <v>1652.6</v>
      </c>
      <c r="J246" s="124">
        <v>545.6</v>
      </c>
      <c r="K246" s="124">
        <v>1460.7</v>
      </c>
      <c r="L246" s="124">
        <v>16.7</v>
      </c>
      <c r="M246" s="124">
        <v>1040.9000000000001</v>
      </c>
      <c r="N246" s="124">
        <v>148.59</v>
      </c>
      <c r="O246" s="124">
        <v>297.36</v>
      </c>
      <c r="P246" s="124">
        <v>1811.1</v>
      </c>
      <c r="Q246" s="124">
        <v>759.5</v>
      </c>
      <c r="R246" s="124">
        <v>705.8</v>
      </c>
      <c r="S246" s="124">
        <v>2518.3000000000002</v>
      </c>
      <c r="T246" s="124">
        <v>2284.899999999996</v>
      </c>
      <c r="U246" s="124">
        <v>165.79</v>
      </c>
      <c r="V246" s="124">
        <v>1760.37</v>
      </c>
      <c r="W246" s="124">
        <v>705.8</v>
      </c>
      <c r="X246" s="124">
        <v>2010</v>
      </c>
      <c r="Y246" s="124">
        <v>2009</v>
      </c>
      <c r="Z246" s="124">
        <v>11</v>
      </c>
      <c r="AA246" s="124">
        <v>251.9</v>
      </c>
      <c r="AB246" s="124">
        <v>1460.7</v>
      </c>
      <c r="AC246" s="124">
        <v>1233.6999999999998</v>
      </c>
      <c r="AD246" s="124">
        <v>784.5</v>
      </c>
      <c r="AE246" s="124">
        <v>175.6</v>
      </c>
    </row>
    <row r="247" spans="1:31" x14ac:dyDescent="0.3">
      <c r="A247" s="122" t="s">
        <v>903</v>
      </c>
      <c r="B247" s="123">
        <v>40178</v>
      </c>
      <c r="C247" s="124">
        <v>16464.199999999997</v>
      </c>
      <c r="D247" s="124">
        <v>1368.1000000000001</v>
      </c>
      <c r="E247" s="124">
        <v>621.9</v>
      </c>
      <c r="F247" s="124">
        <v>166</v>
      </c>
      <c r="G247" s="124">
        <v>2153.1999999999998</v>
      </c>
      <c r="H247" s="124">
        <v>6311.7</v>
      </c>
      <c r="I247" s="124">
        <v>2521.0999999999995</v>
      </c>
      <c r="J247" s="124">
        <v>486.1</v>
      </c>
      <c r="K247" s="124">
        <v>537.6</v>
      </c>
      <c r="L247" s="124">
        <v>29.1</v>
      </c>
      <c r="M247" s="124">
        <v>890.5</v>
      </c>
      <c r="N247" s="124">
        <v>76.56</v>
      </c>
      <c r="O247" s="124">
        <v>307.27</v>
      </c>
      <c r="P247" s="124">
        <v>886.2</v>
      </c>
      <c r="Q247" s="124">
        <v>647.90000000000009</v>
      </c>
      <c r="R247" s="124">
        <v>411.6</v>
      </c>
      <c r="S247" s="124">
        <v>1457.1999999999998</v>
      </c>
      <c r="T247" s="124">
        <v>4704.9999999999964</v>
      </c>
      <c r="U247" s="124">
        <v>167.36</v>
      </c>
      <c r="V247" s="124">
        <v>2549.59</v>
      </c>
      <c r="W247" s="124">
        <v>411.6</v>
      </c>
      <c r="X247" s="124">
        <v>2010</v>
      </c>
      <c r="Y247" s="124">
        <v>2009</v>
      </c>
      <c r="Z247" s="124">
        <v>12</v>
      </c>
      <c r="AA247" s="124">
        <v>76.5</v>
      </c>
      <c r="AB247" s="124">
        <v>537.6</v>
      </c>
      <c r="AC247" s="124">
        <v>2002.7</v>
      </c>
      <c r="AD247" s="124">
        <v>3250.2000000000003</v>
      </c>
      <c r="AE247" s="124">
        <v>1058.8</v>
      </c>
    </row>
    <row r="248" spans="1:31" x14ac:dyDescent="0.3">
      <c r="A248" s="122" t="s">
        <v>903</v>
      </c>
      <c r="B248" s="123">
        <v>40209</v>
      </c>
      <c r="C248" s="124">
        <v>43449.3</v>
      </c>
      <c r="D248" s="124">
        <v>1282.0999999999999</v>
      </c>
      <c r="E248" s="124">
        <v>583.70000000000005</v>
      </c>
      <c r="F248" s="124">
        <v>150.69999999999999</v>
      </c>
      <c r="G248" s="124">
        <v>2097</v>
      </c>
      <c r="H248" s="124">
        <v>24628.799999999999</v>
      </c>
      <c r="I248" s="124">
        <v>12014.800000000001</v>
      </c>
      <c r="J248" s="124">
        <v>844.4</v>
      </c>
      <c r="K248" s="124">
        <v>502.5</v>
      </c>
      <c r="L248" s="124">
        <v>23.8</v>
      </c>
      <c r="M248" s="124">
        <v>961.5</v>
      </c>
      <c r="N248" s="124">
        <v>66.900000000000006</v>
      </c>
      <c r="O248" s="124">
        <v>307.27</v>
      </c>
      <c r="P248" s="124">
        <v>624.4</v>
      </c>
      <c r="Q248" s="124">
        <v>808.5</v>
      </c>
      <c r="R248" s="124">
        <v>360.7</v>
      </c>
      <c r="S248" s="124">
        <v>1487.8</v>
      </c>
      <c r="T248" s="124">
        <v>3696.0999999999985</v>
      </c>
      <c r="U248" s="124">
        <v>243.27</v>
      </c>
      <c r="V248" s="124">
        <v>4449.6000000000004</v>
      </c>
      <c r="W248" s="124">
        <v>360.7</v>
      </c>
      <c r="X248" s="124">
        <v>2010</v>
      </c>
      <c r="Y248" s="124">
        <v>2010</v>
      </c>
      <c r="Z248" s="124">
        <v>1</v>
      </c>
      <c r="AA248" s="124">
        <v>63.8</v>
      </c>
      <c r="AB248" s="124">
        <v>502.5</v>
      </c>
      <c r="AC248" s="124">
        <v>6365.9</v>
      </c>
      <c r="AD248" s="124">
        <v>14961.3</v>
      </c>
      <c r="AE248" s="124">
        <v>3301.6</v>
      </c>
    </row>
    <row r="249" spans="1:31" x14ac:dyDescent="0.3">
      <c r="A249" s="122" t="s">
        <v>903</v>
      </c>
      <c r="B249" s="123">
        <v>40237</v>
      </c>
      <c r="C249" s="124">
        <v>16859.3</v>
      </c>
      <c r="D249" s="124">
        <v>1831.1999999999998</v>
      </c>
      <c r="E249" s="124">
        <v>826.1</v>
      </c>
      <c r="F249" s="124">
        <v>228.7</v>
      </c>
      <c r="G249" s="124">
        <v>3033.2</v>
      </c>
      <c r="H249" s="124">
        <v>10747.9</v>
      </c>
      <c r="I249" s="124">
        <v>2302.2000000000003</v>
      </c>
      <c r="J249" s="124">
        <v>387.2</v>
      </c>
      <c r="K249" s="124">
        <v>142.1</v>
      </c>
      <c r="L249" s="124">
        <v>74.900000000000006</v>
      </c>
      <c r="M249" s="124">
        <v>0</v>
      </c>
      <c r="N249" s="124">
        <v>47.1</v>
      </c>
      <c r="O249" s="124">
        <v>277.52999999999997</v>
      </c>
      <c r="P249" s="124">
        <v>709.3</v>
      </c>
      <c r="Q249" s="124">
        <v>1350.7</v>
      </c>
      <c r="R249" s="124">
        <v>265.8</v>
      </c>
      <c r="S249" s="124">
        <v>217</v>
      </c>
      <c r="T249" s="124">
        <v>-2014.1000000000022</v>
      </c>
      <c r="U249" s="124">
        <v>133.4</v>
      </c>
      <c r="V249" s="124">
        <v>4196.3900000000003</v>
      </c>
      <c r="W249" s="124">
        <v>265.8</v>
      </c>
      <c r="X249" s="124">
        <v>2010</v>
      </c>
      <c r="Y249" s="124">
        <v>2010</v>
      </c>
      <c r="Z249" s="124">
        <v>2</v>
      </c>
      <c r="AA249" s="124">
        <v>84.5</v>
      </c>
      <c r="AB249" s="124">
        <v>142.1</v>
      </c>
      <c r="AC249" s="124">
        <v>3260.5</v>
      </c>
      <c r="AD249" s="124">
        <v>6164.2</v>
      </c>
      <c r="AE249" s="124">
        <v>1323.2</v>
      </c>
    </row>
    <row r="250" spans="1:31" x14ac:dyDescent="0.3">
      <c r="A250" s="122" t="s">
        <v>903</v>
      </c>
      <c r="B250" s="123">
        <v>40268</v>
      </c>
      <c r="C250" s="124">
        <v>11323.6</v>
      </c>
      <c r="D250" s="124">
        <v>2859.5</v>
      </c>
      <c r="E250" s="124">
        <v>1212.2</v>
      </c>
      <c r="F250" s="124">
        <v>553</v>
      </c>
      <c r="G250" s="124">
        <v>5119.8999999999996</v>
      </c>
      <c r="H250" s="124">
        <v>7541.2000000000007</v>
      </c>
      <c r="I250" s="124">
        <v>1553.2</v>
      </c>
      <c r="J250" s="124">
        <v>212.2</v>
      </c>
      <c r="K250" s="124">
        <v>122</v>
      </c>
      <c r="L250" s="124">
        <v>69.599999999999994</v>
      </c>
      <c r="M250" s="124">
        <v>0</v>
      </c>
      <c r="N250" s="124">
        <v>99.06</v>
      </c>
      <c r="O250" s="124">
        <v>307.27</v>
      </c>
      <c r="P250" s="124">
        <v>1025.4000000000001</v>
      </c>
      <c r="Q250" s="124">
        <v>2387.2999999999997</v>
      </c>
      <c r="R250" s="124">
        <v>551.4</v>
      </c>
      <c r="S250" s="124">
        <v>191.6</v>
      </c>
      <c r="T250" s="124">
        <v>-6984.5</v>
      </c>
      <c r="U250" s="124">
        <v>107.37</v>
      </c>
      <c r="V250" s="124">
        <v>4155.34</v>
      </c>
      <c r="W250" s="124">
        <v>551.4</v>
      </c>
      <c r="X250" s="124">
        <v>2010</v>
      </c>
      <c r="Y250" s="124">
        <v>2010</v>
      </c>
      <c r="Z250" s="124">
        <v>3</v>
      </c>
      <c r="AA250" s="124">
        <v>318</v>
      </c>
      <c r="AB250" s="124">
        <v>122</v>
      </c>
      <c r="AC250" s="124">
        <v>2430.6</v>
      </c>
      <c r="AD250" s="124">
        <v>4187.6000000000004</v>
      </c>
      <c r="AE250" s="124">
        <v>923</v>
      </c>
    </row>
    <row r="251" spans="1:31" x14ac:dyDescent="0.3">
      <c r="A251" s="122" t="s">
        <v>903</v>
      </c>
      <c r="B251" s="123">
        <v>40298</v>
      </c>
      <c r="C251" s="124">
        <v>24728.800000000003</v>
      </c>
      <c r="D251" s="124">
        <v>3108.4</v>
      </c>
      <c r="E251" s="124">
        <v>1335.9</v>
      </c>
      <c r="F251" s="124">
        <v>607.9</v>
      </c>
      <c r="G251" s="124">
        <v>4473.5</v>
      </c>
      <c r="H251" s="124">
        <v>7378.4</v>
      </c>
      <c r="I251" s="124">
        <v>3375.2000000000003</v>
      </c>
      <c r="J251" s="124">
        <v>188.7</v>
      </c>
      <c r="K251" s="124">
        <v>90.7</v>
      </c>
      <c r="L251" s="124">
        <v>61</v>
      </c>
      <c r="M251" s="124">
        <v>0</v>
      </c>
      <c r="N251" s="124">
        <v>136.38</v>
      </c>
      <c r="O251" s="124">
        <v>297.36</v>
      </c>
      <c r="P251" s="124">
        <v>912.4</v>
      </c>
      <c r="Q251" s="124">
        <v>2803.8</v>
      </c>
      <c r="R251" s="124">
        <v>745.3</v>
      </c>
      <c r="S251" s="124">
        <v>151.69999999999999</v>
      </c>
      <c r="T251" s="124">
        <v>5157.9000000000015</v>
      </c>
      <c r="U251" s="124">
        <v>186.8</v>
      </c>
      <c r="V251" s="124">
        <v>3918.34</v>
      </c>
      <c r="W251" s="124">
        <v>745.3</v>
      </c>
      <c r="X251" s="124">
        <v>2010</v>
      </c>
      <c r="Y251" s="124">
        <v>2010</v>
      </c>
      <c r="Z251" s="124">
        <v>4</v>
      </c>
      <c r="AA251" s="124">
        <v>428.7</v>
      </c>
      <c r="AB251" s="124">
        <v>90.7</v>
      </c>
      <c r="AC251" s="124">
        <v>2425.6999999999998</v>
      </c>
      <c r="AD251" s="124">
        <v>3632.5</v>
      </c>
      <c r="AE251" s="124">
        <v>1320.2</v>
      </c>
    </row>
    <row r="252" spans="1:31" x14ac:dyDescent="0.3">
      <c r="A252" s="122" t="s">
        <v>903</v>
      </c>
      <c r="B252" s="123">
        <v>40329</v>
      </c>
      <c r="C252" s="124">
        <v>6005</v>
      </c>
      <c r="D252" s="124">
        <v>5477</v>
      </c>
      <c r="E252" s="124">
        <v>1674.6</v>
      </c>
      <c r="F252" s="124">
        <v>915.4</v>
      </c>
      <c r="G252" s="124">
        <v>4375.5</v>
      </c>
      <c r="H252" s="124">
        <v>3550.7</v>
      </c>
      <c r="I252" s="124">
        <v>573.1</v>
      </c>
      <c r="J252" s="124">
        <v>534</v>
      </c>
      <c r="K252" s="124">
        <v>4485</v>
      </c>
      <c r="L252" s="124">
        <v>21.2</v>
      </c>
      <c r="M252" s="124">
        <v>0</v>
      </c>
      <c r="N252" s="124">
        <v>328.34</v>
      </c>
      <c r="O252" s="124">
        <v>307.27</v>
      </c>
      <c r="P252" s="124">
        <v>1943.9</v>
      </c>
      <c r="Q252" s="124">
        <v>4448.3999999999996</v>
      </c>
      <c r="R252" s="124">
        <v>1466.6000000000001</v>
      </c>
      <c r="S252" s="124">
        <v>4506.2</v>
      </c>
      <c r="T252" s="124">
        <v>-5122.6000000000095</v>
      </c>
      <c r="U252" s="124">
        <v>95.75</v>
      </c>
      <c r="V252" s="124">
        <v>3428.81</v>
      </c>
      <c r="W252" s="124">
        <v>1466.6000000000001</v>
      </c>
      <c r="X252" s="124">
        <v>2010</v>
      </c>
      <c r="Y252" s="124">
        <v>2010</v>
      </c>
      <c r="Z252" s="124">
        <v>5</v>
      </c>
      <c r="AA252" s="124">
        <v>1016.4000000000001</v>
      </c>
      <c r="AB252" s="124">
        <v>4485</v>
      </c>
      <c r="AC252" s="124">
        <v>1776.9</v>
      </c>
      <c r="AD252" s="124">
        <v>1538.5</v>
      </c>
      <c r="AE252" s="124">
        <v>235.3</v>
      </c>
    </row>
    <row r="253" spans="1:31" x14ac:dyDescent="0.3">
      <c r="A253" s="122" t="s">
        <v>903</v>
      </c>
      <c r="B253" s="123">
        <v>40359</v>
      </c>
      <c r="C253" s="124">
        <v>154.30000000000001</v>
      </c>
      <c r="D253" s="124">
        <v>7170</v>
      </c>
      <c r="E253" s="124">
        <v>867.6</v>
      </c>
      <c r="F253" s="124">
        <v>844.5</v>
      </c>
      <c r="G253" s="124">
        <v>3032.6</v>
      </c>
      <c r="H253" s="124">
        <v>2275.9</v>
      </c>
      <c r="I253" s="124">
        <v>22.8</v>
      </c>
      <c r="J253" s="124">
        <v>1120.1000000000001</v>
      </c>
      <c r="K253" s="124">
        <v>8570.5</v>
      </c>
      <c r="L253" s="124">
        <v>24.7</v>
      </c>
      <c r="M253" s="124">
        <v>1018.2</v>
      </c>
      <c r="N253" s="124">
        <v>380.42</v>
      </c>
      <c r="O253" s="124">
        <v>297.36</v>
      </c>
      <c r="P253" s="124">
        <v>4699</v>
      </c>
      <c r="Q253" s="124">
        <v>3315.5</v>
      </c>
      <c r="R253" s="124">
        <v>1750.8</v>
      </c>
      <c r="S253" s="124">
        <v>9613.4000000000015</v>
      </c>
      <c r="T253" s="124">
        <v>-3815.0999999999949</v>
      </c>
      <c r="U253" s="124">
        <v>141.74</v>
      </c>
      <c r="V253" s="124">
        <v>2246.7600000000002</v>
      </c>
      <c r="W253" s="124">
        <v>1750.8</v>
      </c>
      <c r="X253" s="124">
        <v>2010</v>
      </c>
      <c r="Y253" s="124">
        <v>2010</v>
      </c>
      <c r="Z253" s="124">
        <v>6</v>
      </c>
      <c r="AA253" s="124">
        <v>1100.5999999999999</v>
      </c>
      <c r="AB253" s="124">
        <v>8570.5</v>
      </c>
      <c r="AC253" s="124">
        <v>1930.3000000000002</v>
      </c>
      <c r="AD253" s="124">
        <v>317.90000000000003</v>
      </c>
      <c r="AE253" s="124">
        <v>27.7</v>
      </c>
    </row>
    <row r="254" spans="1:31" x14ac:dyDescent="0.3">
      <c r="A254" s="122" t="s">
        <v>903</v>
      </c>
      <c r="B254" s="123">
        <v>40390</v>
      </c>
      <c r="C254" s="124">
        <v>0</v>
      </c>
      <c r="D254" s="124">
        <v>7119.5</v>
      </c>
      <c r="E254" s="124">
        <v>408.1</v>
      </c>
      <c r="F254" s="124">
        <v>776.6</v>
      </c>
      <c r="G254" s="124">
        <v>885.7</v>
      </c>
      <c r="H254" s="124">
        <v>2147.6999999999998</v>
      </c>
      <c r="I254" s="124">
        <v>0</v>
      </c>
      <c r="J254" s="124">
        <v>958.2</v>
      </c>
      <c r="K254" s="124">
        <v>8444</v>
      </c>
      <c r="L254" s="124">
        <v>45.9</v>
      </c>
      <c r="M254" s="124">
        <v>822.6</v>
      </c>
      <c r="N254" s="124">
        <v>439.45</v>
      </c>
      <c r="O254" s="124">
        <v>307.27</v>
      </c>
      <c r="P254" s="124">
        <v>6148</v>
      </c>
      <c r="Q254" s="124">
        <v>1748.2000000000003</v>
      </c>
      <c r="R254" s="124">
        <v>2034.1999999999998</v>
      </c>
      <c r="S254" s="124">
        <v>9312.5</v>
      </c>
      <c r="T254" s="124">
        <v>-949</v>
      </c>
      <c r="U254" s="124">
        <v>601.49</v>
      </c>
      <c r="V254" s="124">
        <v>1219.3900000000001</v>
      </c>
      <c r="W254" s="124">
        <v>2034.1999999999998</v>
      </c>
      <c r="X254" s="124">
        <v>2010</v>
      </c>
      <c r="Y254" s="124">
        <v>2010</v>
      </c>
      <c r="Z254" s="124">
        <v>7</v>
      </c>
      <c r="AA254" s="124">
        <v>1290.8</v>
      </c>
      <c r="AB254" s="124">
        <v>8444</v>
      </c>
      <c r="AC254" s="124">
        <v>2021.6</v>
      </c>
      <c r="AD254" s="124">
        <v>115.6</v>
      </c>
      <c r="AE254" s="124">
        <v>10.5</v>
      </c>
    </row>
    <row r="255" spans="1:31" x14ac:dyDescent="0.3">
      <c r="A255" s="122" t="s">
        <v>903</v>
      </c>
      <c r="B255" s="123">
        <v>40421</v>
      </c>
      <c r="C255" s="124">
        <v>6.8000000000000007</v>
      </c>
      <c r="D255" s="124">
        <v>5512.3</v>
      </c>
      <c r="E255" s="124">
        <v>361.5</v>
      </c>
      <c r="F255" s="124">
        <v>462.4</v>
      </c>
      <c r="G255" s="124">
        <v>430.1</v>
      </c>
      <c r="H255" s="124">
        <v>2017.8</v>
      </c>
      <c r="I255" s="124">
        <v>0.8</v>
      </c>
      <c r="J255" s="124">
        <v>1009.6999999999999</v>
      </c>
      <c r="K255" s="124">
        <v>6553.2</v>
      </c>
      <c r="L255" s="124">
        <v>143.1</v>
      </c>
      <c r="M255" s="124">
        <v>0</v>
      </c>
      <c r="N255" s="124">
        <v>410.03</v>
      </c>
      <c r="O255" s="124">
        <v>307.27</v>
      </c>
      <c r="P255" s="124">
        <v>5178.6000000000004</v>
      </c>
      <c r="Q255" s="124">
        <v>796.1</v>
      </c>
      <c r="R255" s="124">
        <v>1888.4</v>
      </c>
      <c r="S255" s="124">
        <v>6696.3</v>
      </c>
      <c r="T255" s="124">
        <v>-1203.2999999999993</v>
      </c>
      <c r="U255" s="124">
        <v>472.27</v>
      </c>
      <c r="V255" s="124">
        <v>1210.5999999999999</v>
      </c>
      <c r="W255" s="124">
        <v>1888.4</v>
      </c>
      <c r="X255" s="124">
        <v>2010</v>
      </c>
      <c r="Y255" s="124">
        <v>2010</v>
      </c>
      <c r="Z255" s="124">
        <v>8</v>
      </c>
      <c r="AA255" s="124">
        <v>1295.4000000000001</v>
      </c>
      <c r="AB255" s="124">
        <v>6553.2</v>
      </c>
      <c r="AC255" s="124">
        <v>1983.8</v>
      </c>
      <c r="AD255" s="124">
        <v>22</v>
      </c>
      <c r="AE255" s="124">
        <v>12</v>
      </c>
    </row>
    <row r="256" spans="1:31" x14ac:dyDescent="0.3">
      <c r="A256" s="122" t="s">
        <v>903</v>
      </c>
      <c r="B256" s="123">
        <v>40451</v>
      </c>
      <c r="C256" s="124">
        <v>401.9</v>
      </c>
      <c r="D256" s="124">
        <v>3297.8</v>
      </c>
      <c r="E256" s="124">
        <v>317.2</v>
      </c>
      <c r="F256" s="124">
        <v>292.60000000000002</v>
      </c>
      <c r="G256" s="124">
        <v>240.9</v>
      </c>
      <c r="H256" s="124">
        <v>1639.9</v>
      </c>
      <c r="I256" s="124">
        <v>45.9</v>
      </c>
      <c r="J256" s="124">
        <v>613.20000000000005</v>
      </c>
      <c r="K256" s="124">
        <v>3177.8</v>
      </c>
      <c r="L256" s="124">
        <v>119.3</v>
      </c>
      <c r="M256" s="124">
        <v>1423</v>
      </c>
      <c r="N256" s="124">
        <v>247.28</v>
      </c>
      <c r="O256" s="124">
        <v>297.36</v>
      </c>
      <c r="P256" s="124">
        <v>3237.7000000000003</v>
      </c>
      <c r="Q256" s="124">
        <v>352.7</v>
      </c>
      <c r="R256" s="124">
        <v>1283.6999999999998</v>
      </c>
      <c r="S256" s="124">
        <v>4720.1000000000004</v>
      </c>
      <c r="T256" s="124">
        <v>-41.500000000003638</v>
      </c>
      <c r="U256" s="124">
        <v>289.91000000000003</v>
      </c>
      <c r="V256" s="124">
        <v>1340.48</v>
      </c>
      <c r="W256" s="124">
        <v>1283.6999999999998</v>
      </c>
      <c r="X256" s="124">
        <v>2010</v>
      </c>
      <c r="Y256" s="124">
        <v>2010</v>
      </c>
      <c r="Z256" s="124">
        <v>9</v>
      </c>
      <c r="AA256" s="124">
        <v>476.09999999999997</v>
      </c>
      <c r="AB256" s="124">
        <v>3177.8</v>
      </c>
      <c r="AC256" s="124">
        <v>1352.4</v>
      </c>
      <c r="AD256" s="124">
        <v>265.60000000000002</v>
      </c>
      <c r="AE256" s="124">
        <v>21.9</v>
      </c>
    </row>
    <row r="257" spans="1:31" x14ac:dyDescent="0.3">
      <c r="A257" s="122" t="s">
        <v>903</v>
      </c>
      <c r="B257" s="123">
        <v>40482</v>
      </c>
      <c r="C257" s="124">
        <v>19775.7</v>
      </c>
      <c r="D257" s="124">
        <v>2207.6</v>
      </c>
      <c r="E257" s="124">
        <v>507.6</v>
      </c>
      <c r="F257" s="124">
        <v>303.2</v>
      </c>
      <c r="G257" s="124">
        <v>972.1</v>
      </c>
      <c r="H257" s="124">
        <v>4454.7</v>
      </c>
      <c r="I257" s="124">
        <v>4569.6000000000004</v>
      </c>
      <c r="J257" s="124">
        <v>382.4</v>
      </c>
      <c r="K257" s="124">
        <v>1861.4</v>
      </c>
      <c r="L257" s="124">
        <v>30</v>
      </c>
      <c r="M257" s="124">
        <v>802.7</v>
      </c>
      <c r="N257" s="124">
        <v>223.04</v>
      </c>
      <c r="O257" s="124">
        <v>307.27</v>
      </c>
      <c r="P257" s="124">
        <v>2110.8999999999996</v>
      </c>
      <c r="Q257" s="124">
        <v>399.90000000000003</v>
      </c>
      <c r="R257" s="124">
        <v>1119.5999999999999</v>
      </c>
      <c r="S257" s="124">
        <v>2694.1000000000004</v>
      </c>
      <c r="T257" s="124">
        <v>10191.999999999998</v>
      </c>
      <c r="U257" s="124">
        <v>211.15</v>
      </c>
      <c r="V257" s="124">
        <v>2365.2800000000002</v>
      </c>
      <c r="W257" s="124">
        <v>1119.5999999999999</v>
      </c>
      <c r="X257" s="124">
        <v>2011</v>
      </c>
      <c r="Y257" s="124">
        <v>2010</v>
      </c>
      <c r="Z257" s="124">
        <v>10</v>
      </c>
      <c r="AA257" s="124">
        <v>436.5</v>
      </c>
      <c r="AB257" s="124">
        <v>1861.4</v>
      </c>
      <c r="AC257" s="124">
        <v>2164.7999999999997</v>
      </c>
      <c r="AD257" s="124">
        <v>1694.4</v>
      </c>
      <c r="AE257" s="124">
        <v>595.5</v>
      </c>
    </row>
    <row r="258" spans="1:31" x14ac:dyDescent="0.3">
      <c r="A258" s="122" t="s">
        <v>903</v>
      </c>
      <c r="B258" s="123">
        <v>40512</v>
      </c>
      <c r="C258" s="124">
        <v>18821.7</v>
      </c>
      <c r="D258" s="124">
        <v>2126.9</v>
      </c>
      <c r="E258" s="124">
        <v>920.1</v>
      </c>
      <c r="F258" s="124">
        <v>228.8</v>
      </c>
      <c r="G258" s="124">
        <v>3184.2</v>
      </c>
      <c r="H258" s="124">
        <v>8849.4000000000015</v>
      </c>
      <c r="I258" s="124">
        <v>3565.7</v>
      </c>
      <c r="J258" s="124">
        <v>614.79999999999995</v>
      </c>
      <c r="K258" s="124">
        <v>962.3</v>
      </c>
      <c r="L258" s="124">
        <v>151.1</v>
      </c>
      <c r="M258" s="124">
        <v>960.3</v>
      </c>
      <c r="N258" s="124">
        <v>89.4</v>
      </c>
      <c r="O258" s="124">
        <v>297.36</v>
      </c>
      <c r="P258" s="124">
        <v>1336.3</v>
      </c>
      <c r="Q258" s="124">
        <v>1019.3</v>
      </c>
      <c r="R258" s="124">
        <v>463.29999999999995</v>
      </c>
      <c r="S258" s="124">
        <v>2073.6999999999998</v>
      </c>
      <c r="T258" s="124">
        <v>1868.8000000000065</v>
      </c>
      <c r="U258" s="124">
        <v>182.05</v>
      </c>
      <c r="V258" s="124">
        <v>3182.05</v>
      </c>
      <c r="W258" s="124">
        <v>463.29999999999995</v>
      </c>
      <c r="X258" s="124">
        <v>2011</v>
      </c>
      <c r="Y258" s="124">
        <v>2010</v>
      </c>
      <c r="Z258" s="124">
        <v>11</v>
      </c>
      <c r="AA258" s="124">
        <v>124.1</v>
      </c>
      <c r="AB258" s="124">
        <v>962.3</v>
      </c>
      <c r="AC258" s="124">
        <v>2960.9</v>
      </c>
      <c r="AD258" s="124">
        <v>4592.6000000000004</v>
      </c>
      <c r="AE258" s="124">
        <v>1295.9000000000001</v>
      </c>
    </row>
    <row r="259" spans="1:31" x14ac:dyDescent="0.3">
      <c r="A259" s="122" t="s">
        <v>903</v>
      </c>
      <c r="B259" s="123">
        <v>40543</v>
      </c>
      <c r="C259" s="124">
        <v>44977.8</v>
      </c>
      <c r="D259" s="124">
        <v>1305</v>
      </c>
      <c r="E259" s="124">
        <v>574</v>
      </c>
      <c r="F259" s="124">
        <v>138.30000000000001</v>
      </c>
      <c r="G259" s="124">
        <v>1980.9</v>
      </c>
      <c r="H259" s="124">
        <v>26868.6</v>
      </c>
      <c r="I259" s="124">
        <v>11206.900000000001</v>
      </c>
      <c r="J259" s="124">
        <v>585.09999999999991</v>
      </c>
      <c r="K259" s="124">
        <v>495.4</v>
      </c>
      <c r="L259" s="124">
        <v>83.9</v>
      </c>
      <c r="M259" s="124">
        <v>720.2</v>
      </c>
      <c r="N259" s="124">
        <v>74.180000000000007</v>
      </c>
      <c r="O259" s="124">
        <v>307.27</v>
      </c>
      <c r="P259" s="124">
        <v>599.69999999999993</v>
      </c>
      <c r="Q259" s="124">
        <v>843.6</v>
      </c>
      <c r="R259" s="124">
        <v>395.6</v>
      </c>
      <c r="S259" s="124">
        <v>1299.5</v>
      </c>
      <c r="T259" s="124">
        <v>4014.0999999999913</v>
      </c>
      <c r="U259" s="124">
        <v>288.18</v>
      </c>
      <c r="V259" s="124">
        <v>5105.54</v>
      </c>
      <c r="W259" s="124">
        <v>395.6</v>
      </c>
      <c r="X259" s="124">
        <v>2011</v>
      </c>
      <c r="Y259" s="124">
        <v>2010</v>
      </c>
      <c r="Z259" s="124">
        <v>12</v>
      </c>
      <c r="AA259" s="124">
        <v>78.400000000000006</v>
      </c>
      <c r="AB259" s="124">
        <v>495.4</v>
      </c>
      <c r="AC259" s="124">
        <v>7661.3</v>
      </c>
      <c r="AD259" s="124">
        <v>15483.6</v>
      </c>
      <c r="AE259" s="124">
        <v>3723.7</v>
      </c>
    </row>
    <row r="260" spans="1:31" x14ac:dyDescent="0.3">
      <c r="A260" s="122" t="s">
        <v>903</v>
      </c>
      <c r="B260" s="123">
        <v>40574</v>
      </c>
      <c r="C260" s="124">
        <v>10050.799999999999</v>
      </c>
      <c r="D260" s="124">
        <v>1583.5</v>
      </c>
      <c r="E260" s="124">
        <v>691.3</v>
      </c>
      <c r="F260" s="124">
        <v>165.9</v>
      </c>
      <c r="G260" s="124">
        <v>2393.3000000000002</v>
      </c>
      <c r="H260" s="124">
        <v>10798</v>
      </c>
      <c r="I260" s="124">
        <v>1625.3</v>
      </c>
      <c r="J260" s="124">
        <v>882.2</v>
      </c>
      <c r="K260" s="124">
        <v>577.19999999999993</v>
      </c>
      <c r="L260" s="124">
        <v>89.2</v>
      </c>
      <c r="M260" s="124">
        <v>924</v>
      </c>
      <c r="N260" s="124">
        <v>67.349999999999994</v>
      </c>
      <c r="O260" s="124">
        <v>307.27</v>
      </c>
      <c r="P260" s="124">
        <v>586.80000000000007</v>
      </c>
      <c r="Q260" s="124">
        <v>1162.5000000000002</v>
      </c>
      <c r="R260" s="124">
        <v>358.9</v>
      </c>
      <c r="S260" s="124">
        <v>1590.3999999999999</v>
      </c>
      <c r="T260" s="124">
        <v>-6139.1999999999971</v>
      </c>
      <c r="U260" s="124">
        <v>89.73</v>
      </c>
      <c r="V260" s="124">
        <v>5232.1400000000003</v>
      </c>
      <c r="W260" s="124">
        <v>358.9</v>
      </c>
      <c r="X260" s="124">
        <v>2011</v>
      </c>
      <c r="Y260" s="124">
        <v>2011</v>
      </c>
      <c r="Z260" s="124">
        <v>1</v>
      </c>
      <c r="AA260" s="124">
        <v>71</v>
      </c>
      <c r="AB260" s="124">
        <v>577.19999999999993</v>
      </c>
      <c r="AC260" s="124">
        <v>3676.2</v>
      </c>
      <c r="AD260" s="124">
        <v>5932.1</v>
      </c>
      <c r="AE260" s="124">
        <v>1189.7</v>
      </c>
    </row>
    <row r="261" spans="1:31" x14ac:dyDescent="0.3">
      <c r="A261" s="122" t="s">
        <v>903</v>
      </c>
      <c r="B261" s="123">
        <v>40602</v>
      </c>
      <c r="C261" s="124">
        <v>27904.2</v>
      </c>
      <c r="D261" s="124">
        <v>2781.6</v>
      </c>
      <c r="E261" s="124">
        <v>1101.5</v>
      </c>
      <c r="F261" s="124">
        <v>306.7</v>
      </c>
      <c r="G261" s="124">
        <v>4165.3</v>
      </c>
      <c r="H261" s="124">
        <v>9924.5999999999985</v>
      </c>
      <c r="I261" s="124">
        <v>5848.8</v>
      </c>
      <c r="J261" s="124">
        <v>398.4</v>
      </c>
      <c r="K261" s="124">
        <v>785.8</v>
      </c>
      <c r="L261" s="124">
        <v>62.7</v>
      </c>
      <c r="M261" s="124">
        <v>0</v>
      </c>
      <c r="N261" s="124">
        <v>109.04</v>
      </c>
      <c r="O261" s="124">
        <v>277.52999999999997</v>
      </c>
      <c r="P261" s="124">
        <v>1026.5</v>
      </c>
      <c r="Q261" s="124">
        <v>2061.6</v>
      </c>
      <c r="R261" s="124">
        <v>507.50000000000006</v>
      </c>
      <c r="S261" s="124">
        <v>848.5</v>
      </c>
      <c r="T261" s="124">
        <v>4733.1999999999935</v>
      </c>
      <c r="U261" s="124">
        <v>168.31</v>
      </c>
      <c r="V261" s="124">
        <v>4095.88</v>
      </c>
      <c r="W261" s="124">
        <v>507.50000000000006</v>
      </c>
      <c r="X261" s="124">
        <v>2011</v>
      </c>
      <c r="Y261" s="124">
        <v>2011</v>
      </c>
      <c r="Z261" s="124">
        <v>2</v>
      </c>
      <c r="AA261" s="124">
        <v>326.20000000000005</v>
      </c>
      <c r="AB261" s="124">
        <v>785.8</v>
      </c>
      <c r="AC261" s="124">
        <v>3403.7999999999997</v>
      </c>
      <c r="AD261" s="124">
        <v>5345.7999999999993</v>
      </c>
      <c r="AE261" s="124">
        <v>1175</v>
      </c>
    </row>
    <row r="262" spans="1:31" x14ac:dyDescent="0.3">
      <c r="A262" s="122" t="s">
        <v>903</v>
      </c>
      <c r="B262" s="123">
        <v>40633</v>
      </c>
      <c r="C262" s="124">
        <v>48918.899999999994</v>
      </c>
      <c r="D262" s="124">
        <v>2508.2999999999997</v>
      </c>
      <c r="E262" s="124">
        <v>1049.9000000000001</v>
      </c>
      <c r="F262" s="124">
        <v>427.1</v>
      </c>
      <c r="G262" s="124">
        <v>4213.3999999999996</v>
      </c>
      <c r="H262" s="124">
        <v>30406.699999999997</v>
      </c>
      <c r="I262" s="124">
        <v>11876.400000000001</v>
      </c>
      <c r="J262" s="124">
        <v>231.4</v>
      </c>
      <c r="K262" s="124">
        <v>0</v>
      </c>
      <c r="L262" s="124">
        <v>152</v>
      </c>
      <c r="M262" s="124">
        <v>0</v>
      </c>
      <c r="N262" s="124">
        <v>60.33</v>
      </c>
      <c r="O262" s="124">
        <v>307.27</v>
      </c>
      <c r="P262" s="124">
        <v>711.9</v>
      </c>
      <c r="Q262" s="124">
        <v>2223.4</v>
      </c>
      <c r="R262" s="124">
        <v>366.20000000000005</v>
      </c>
      <c r="S262" s="124">
        <v>152</v>
      </c>
      <c r="T262" s="124">
        <v>-1276.2000000000007</v>
      </c>
      <c r="U262" s="124">
        <v>2040.02</v>
      </c>
      <c r="V262" s="124">
        <v>5357.6</v>
      </c>
      <c r="W262" s="124">
        <v>366.20000000000005</v>
      </c>
      <c r="X262" s="124">
        <v>2011</v>
      </c>
      <c r="Y262" s="124">
        <v>2011</v>
      </c>
      <c r="Z262" s="124">
        <v>3</v>
      </c>
      <c r="AA262" s="124">
        <v>121.2</v>
      </c>
      <c r="AB262" s="124">
        <v>0</v>
      </c>
      <c r="AC262" s="124">
        <v>9201.4</v>
      </c>
      <c r="AD262" s="124">
        <v>17038.3</v>
      </c>
      <c r="AE262" s="124">
        <v>4167</v>
      </c>
    </row>
    <row r="263" spans="1:31" x14ac:dyDescent="0.3">
      <c r="A263" s="122" t="s">
        <v>903</v>
      </c>
      <c r="B263" s="123">
        <v>40663</v>
      </c>
      <c r="C263" s="124">
        <v>3369.1000000000004</v>
      </c>
      <c r="D263" s="124">
        <v>3743.7000000000003</v>
      </c>
      <c r="E263" s="124">
        <v>1635</v>
      </c>
      <c r="F263" s="124">
        <v>791.6</v>
      </c>
      <c r="G263" s="124">
        <v>5464.3</v>
      </c>
      <c r="H263" s="124">
        <v>3929.4000000000005</v>
      </c>
      <c r="I263" s="124">
        <v>294.3</v>
      </c>
      <c r="J263" s="124">
        <v>216.7</v>
      </c>
      <c r="K263" s="124">
        <v>1414.6</v>
      </c>
      <c r="L263" s="124">
        <v>105.7</v>
      </c>
      <c r="M263" s="124">
        <v>0</v>
      </c>
      <c r="N263" s="124">
        <v>199.66</v>
      </c>
      <c r="O263" s="124">
        <v>297.36</v>
      </c>
      <c r="P263" s="124">
        <v>1071.3</v>
      </c>
      <c r="Q263" s="124">
        <v>3464.0000000000005</v>
      </c>
      <c r="R263" s="124">
        <v>927.2</v>
      </c>
      <c r="S263" s="124">
        <v>1520.3</v>
      </c>
      <c r="T263" s="124">
        <v>-10258.299999999996</v>
      </c>
      <c r="U263" s="124">
        <v>74.88</v>
      </c>
      <c r="V263" s="124">
        <v>6713.77</v>
      </c>
      <c r="W263" s="124">
        <v>927.2</v>
      </c>
      <c r="X263" s="124">
        <v>2011</v>
      </c>
      <c r="Y263" s="124">
        <v>2011</v>
      </c>
      <c r="Z263" s="124">
        <v>4</v>
      </c>
      <c r="AA263" s="124">
        <v>612</v>
      </c>
      <c r="AB263" s="124">
        <v>1414.6</v>
      </c>
      <c r="AC263" s="124">
        <v>1570.4</v>
      </c>
      <c r="AD263" s="124">
        <v>1782.8</v>
      </c>
      <c r="AE263" s="124">
        <v>576.20000000000005</v>
      </c>
    </row>
    <row r="264" spans="1:31" x14ac:dyDescent="0.3">
      <c r="A264" s="122" t="s">
        <v>903</v>
      </c>
      <c r="B264" s="123">
        <v>40694</v>
      </c>
      <c r="C264" s="124">
        <v>12773.5</v>
      </c>
      <c r="D264" s="124">
        <v>4804.8999999999996</v>
      </c>
      <c r="E264" s="124">
        <v>1360.1</v>
      </c>
      <c r="F264" s="124">
        <v>643.29999999999995</v>
      </c>
      <c r="G264" s="124">
        <v>3417.4</v>
      </c>
      <c r="H264" s="124">
        <v>2709</v>
      </c>
      <c r="I264" s="124">
        <v>1513.3999999999999</v>
      </c>
      <c r="J264" s="124">
        <v>487.4</v>
      </c>
      <c r="K264" s="124">
        <v>4156.1000000000004</v>
      </c>
      <c r="L264" s="124">
        <v>36.1</v>
      </c>
      <c r="M264" s="124">
        <v>0</v>
      </c>
      <c r="N264" s="124">
        <v>222.94</v>
      </c>
      <c r="O264" s="124">
        <v>307.27</v>
      </c>
      <c r="P264" s="124">
        <v>1974.7999999999997</v>
      </c>
      <c r="Q264" s="124">
        <v>3473.4</v>
      </c>
      <c r="R264" s="124">
        <v>1063.7</v>
      </c>
      <c r="S264" s="124">
        <v>4192.2000000000007</v>
      </c>
      <c r="T264" s="124">
        <v>3093.9000000000033</v>
      </c>
      <c r="U264" s="124">
        <v>68.430000000000007</v>
      </c>
      <c r="V264" s="124">
        <v>4220.16</v>
      </c>
      <c r="W264" s="124">
        <v>1063.7</v>
      </c>
      <c r="X264" s="124">
        <v>2011</v>
      </c>
      <c r="Y264" s="124">
        <v>2011</v>
      </c>
      <c r="Z264" s="124">
        <v>5</v>
      </c>
      <c r="AA264" s="124">
        <v>614.90000000000009</v>
      </c>
      <c r="AB264" s="124">
        <v>4156.1000000000004</v>
      </c>
      <c r="AC264" s="124">
        <v>1908</v>
      </c>
      <c r="AD264" s="124">
        <v>588.69999999999993</v>
      </c>
      <c r="AE264" s="124">
        <v>212.3</v>
      </c>
    </row>
    <row r="265" spans="1:31" x14ac:dyDescent="0.3">
      <c r="A265" s="122" t="s">
        <v>903</v>
      </c>
      <c r="B265" s="123">
        <v>40724</v>
      </c>
      <c r="C265" s="124">
        <v>10959.6</v>
      </c>
      <c r="D265" s="124">
        <v>5982.9</v>
      </c>
      <c r="E265" s="124">
        <v>1531.4</v>
      </c>
      <c r="F265" s="124">
        <v>838.4</v>
      </c>
      <c r="G265" s="124">
        <v>3871.2</v>
      </c>
      <c r="H265" s="124">
        <v>3538.5</v>
      </c>
      <c r="I265" s="124">
        <v>1661.4</v>
      </c>
      <c r="J265" s="124">
        <v>870</v>
      </c>
      <c r="K265" s="124">
        <v>5733.9</v>
      </c>
      <c r="L265" s="124">
        <v>37.9</v>
      </c>
      <c r="M265" s="124">
        <v>871.6</v>
      </c>
      <c r="N265" s="124">
        <v>333.88</v>
      </c>
      <c r="O265" s="124">
        <v>297.36</v>
      </c>
      <c r="P265" s="124">
        <v>3254.7999999999997</v>
      </c>
      <c r="Q265" s="124">
        <v>3566.5</v>
      </c>
      <c r="R265" s="124">
        <v>1561.2</v>
      </c>
      <c r="S265" s="124">
        <v>6643.4</v>
      </c>
      <c r="T265" s="124">
        <v>870.20000000000073</v>
      </c>
      <c r="U265" s="124">
        <v>150.36000000000001</v>
      </c>
      <c r="V265" s="124">
        <v>3348.71</v>
      </c>
      <c r="W265" s="124">
        <v>1561.2</v>
      </c>
      <c r="X265" s="124">
        <v>2011</v>
      </c>
      <c r="Y265" s="124">
        <v>2011</v>
      </c>
      <c r="Z265" s="124">
        <v>6</v>
      </c>
      <c r="AA265" s="124">
        <v>898.9</v>
      </c>
      <c r="AB265" s="124">
        <v>5733.9</v>
      </c>
      <c r="AC265" s="124">
        <v>1848</v>
      </c>
      <c r="AD265" s="124">
        <v>1302.7</v>
      </c>
      <c r="AE265" s="124">
        <v>387.8</v>
      </c>
    </row>
    <row r="266" spans="1:31" x14ac:dyDescent="0.3">
      <c r="A266" s="122" t="s">
        <v>903</v>
      </c>
      <c r="B266" s="123">
        <v>40755</v>
      </c>
      <c r="C266" s="124">
        <v>0</v>
      </c>
      <c r="D266" s="124">
        <v>6123.1</v>
      </c>
      <c r="E266" s="124">
        <v>1040.5</v>
      </c>
      <c r="F266" s="124">
        <v>726.7</v>
      </c>
      <c r="G266" s="124">
        <v>2430.8000000000002</v>
      </c>
      <c r="H266" s="124">
        <v>2381.3000000000002</v>
      </c>
      <c r="I266" s="124">
        <v>0</v>
      </c>
      <c r="J266" s="124">
        <v>813.4</v>
      </c>
      <c r="K266" s="124">
        <v>6607.6</v>
      </c>
      <c r="L266" s="124">
        <v>75.8</v>
      </c>
      <c r="M266" s="124">
        <v>706.3</v>
      </c>
      <c r="N266" s="124">
        <v>381.84</v>
      </c>
      <c r="O266" s="124">
        <v>307.27</v>
      </c>
      <c r="P266" s="124">
        <v>4434.8999999999996</v>
      </c>
      <c r="Q266" s="124">
        <v>2414.8999999999996</v>
      </c>
      <c r="R266" s="124">
        <v>1784.6</v>
      </c>
      <c r="S266" s="124">
        <v>7389.7000000000007</v>
      </c>
      <c r="T266" s="124">
        <v>-4341.6000000000022</v>
      </c>
      <c r="U266" s="124">
        <v>73.069999999999993</v>
      </c>
      <c r="V266" s="124">
        <v>4151.38</v>
      </c>
      <c r="W266" s="124">
        <v>1784.6</v>
      </c>
      <c r="X266" s="124">
        <v>2011</v>
      </c>
      <c r="Y266" s="124">
        <v>2011</v>
      </c>
      <c r="Z266" s="124">
        <v>7</v>
      </c>
      <c r="AA266" s="124">
        <v>1063.3</v>
      </c>
      <c r="AB266" s="124">
        <v>6607.6</v>
      </c>
      <c r="AC266" s="124">
        <v>1859.3</v>
      </c>
      <c r="AD266" s="124">
        <v>457.5</v>
      </c>
      <c r="AE266" s="124">
        <v>64.5</v>
      </c>
    </row>
    <row r="267" spans="1:31" x14ac:dyDescent="0.3">
      <c r="A267" s="122" t="s">
        <v>903</v>
      </c>
      <c r="B267" s="123">
        <v>40786</v>
      </c>
      <c r="C267" s="124">
        <v>0</v>
      </c>
      <c r="D267" s="124">
        <v>5028.8</v>
      </c>
      <c r="E267" s="124">
        <v>480.3</v>
      </c>
      <c r="F267" s="124">
        <v>487.6</v>
      </c>
      <c r="G267" s="124">
        <v>1231.5</v>
      </c>
      <c r="H267" s="124">
        <v>1844</v>
      </c>
      <c r="I267" s="124">
        <v>0</v>
      </c>
      <c r="J267" s="124">
        <v>907.3</v>
      </c>
      <c r="K267" s="124">
        <v>5733.5</v>
      </c>
      <c r="L267" s="124">
        <v>121.6</v>
      </c>
      <c r="M267" s="124">
        <v>0</v>
      </c>
      <c r="N267" s="124">
        <v>369.15</v>
      </c>
      <c r="O267" s="124">
        <v>307.27</v>
      </c>
      <c r="P267" s="124">
        <v>4330.3</v>
      </c>
      <c r="Q267" s="124">
        <v>1186.3</v>
      </c>
      <c r="R267" s="124">
        <v>1712.9</v>
      </c>
      <c r="S267" s="124">
        <v>5855.1</v>
      </c>
      <c r="T267" s="124">
        <v>-2411.5</v>
      </c>
      <c r="U267" s="124">
        <v>131.26</v>
      </c>
      <c r="V267" s="124">
        <v>2415.7399999999998</v>
      </c>
      <c r="W267" s="124">
        <v>1712.9</v>
      </c>
      <c r="X267" s="124">
        <v>2011</v>
      </c>
      <c r="Y267" s="124">
        <v>2011</v>
      </c>
      <c r="Z267" s="124">
        <v>8</v>
      </c>
      <c r="AA267" s="124">
        <v>1122.5</v>
      </c>
      <c r="AB267" s="124">
        <v>5733.5</v>
      </c>
      <c r="AC267" s="124">
        <v>1761.4</v>
      </c>
      <c r="AD267" s="124">
        <v>66.3</v>
      </c>
      <c r="AE267" s="124">
        <v>16.3</v>
      </c>
    </row>
    <row r="268" spans="1:31" x14ac:dyDescent="0.3">
      <c r="A268" s="122" t="s">
        <v>903</v>
      </c>
      <c r="B268" s="123">
        <v>40816</v>
      </c>
      <c r="C268" s="124">
        <v>54.899999999999991</v>
      </c>
      <c r="D268" s="124">
        <v>3250.1</v>
      </c>
      <c r="E268" s="124">
        <v>317.3</v>
      </c>
      <c r="F268" s="124">
        <v>321.8</v>
      </c>
      <c r="G268" s="124">
        <v>582.29999999999995</v>
      </c>
      <c r="H268" s="124">
        <v>1576.3000000000004</v>
      </c>
      <c r="I268" s="124">
        <v>2.4</v>
      </c>
      <c r="J268" s="124">
        <v>461.29999999999995</v>
      </c>
      <c r="K268" s="124">
        <v>3075</v>
      </c>
      <c r="L268" s="124">
        <v>112.7</v>
      </c>
      <c r="M268" s="124">
        <v>1431.4</v>
      </c>
      <c r="N268" s="124">
        <v>293.64</v>
      </c>
      <c r="O268" s="124">
        <v>297.36</v>
      </c>
      <c r="P268" s="124">
        <v>3045</v>
      </c>
      <c r="Q268" s="124">
        <v>526.79999999999995</v>
      </c>
      <c r="R268" s="124">
        <v>1459.4</v>
      </c>
      <c r="S268" s="124">
        <v>4619.0999999999995</v>
      </c>
      <c r="T268" s="124">
        <v>-378.30000000000291</v>
      </c>
      <c r="U268" s="124">
        <v>206.43</v>
      </c>
      <c r="V268" s="124">
        <v>1847.8</v>
      </c>
      <c r="W268" s="124">
        <v>1459.4</v>
      </c>
      <c r="X268" s="124">
        <v>2011</v>
      </c>
      <c r="Y268" s="124">
        <v>2011</v>
      </c>
      <c r="Z268" s="124">
        <v>9</v>
      </c>
      <c r="AA268" s="124">
        <v>607.69999999999993</v>
      </c>
      <c r="AB268" s="124">
        <v>3075</v>
      </c>
      <c r="AC268" s="124">
        <v>1276.8000000000002</v>
      </c>
      <c r="AD268" s="124">
        <v>282.09999999999997</v>
      </c>
      <c r="AE268" s="124">
        <v>17.399999999999999</v>
      </c>
    </row>
    <row r="269" spans="1:31" x14ac:dyDescent="0.3">
      <c r="A269" s="122" t="s">
        <v>903</v>
      </c>
      <c r="B269" s="123">
        <v>40847</v>
      </c>
      <c r="C269" s="124">
        <v>13348</v>
      </c>
      <c r="D269" s="124">
        <v>2244.4</v>
      </c>
      <c r="E269" s="124">
        <v>888.5</v>
      </c>
      <c r="F269" s="124">
        <v>306.5</v>
      </c>
      <c r="G269" s="124">
        <v>2780</v>
      </c>
      <c r="H269" s="124">
        <v>3718.2</v>
      </c>
      <c r="I269" s="124">
        <v>2329.7000000000003</v>
      </c>
      <c r="J269" s="124">
        <v>422.6</v>
      </c>
      <c r="K269" s="124">
        <v>1116.4000000000001</v>
      </c>
      <c r="L269" s="124">
        <v>89.8</v>
      </c>
      <c r="M269" s="124">
        <v>1018</v>
      </c>
      <c r="N269" s="124">
        <v>147.83000000000001</v>
      </c>
      <c r="O269" s="124">
        <v>307.27</v>
      </c>
      <c r="P269" s="124">
        <v>1766.7</v>
      </c>
      <c r="Q269" s="124">
        <v>784.2</v>
      </c>
      <c r="R269" s="124">
        <v>776</v>
      </c>
      <c r="S269" s="124">
        <v>2224.2000000000003</v>
      </c>
      <c r="T269" s="124">
        <v>3658.3000000000011</v>
      </c>
      <c r="U269" s="124">
        <v>141.53</v>
      </c>
      <c r="V269" s="124">
        <v>3500.82</v>
      </c>
      <c r="W269" s="124">
        <v>776</v>
      </c>
      <c r="X269" s="124">
        <v>2012</v>
      </c>
      <c r="Y269" s="124">
        <v>2011</v>
      </c>
      <c r="Z269" s="124">
        <v>10</v>
      </c>
      <c r="AA269" s="124">
        <v>188.4</v>
      </c>
      <c r="AB269" s="124">
        <v>1116.4000000000001</v>
      </c>
      <c r="AC269" s="124">
        <v>2004.6000000000001</v>
      </c>
      <c r="AD269" s="124">
        <v>1204.1999999999998</v>
      </c>
      <c r="AE269" s="124">
        <v>509.4</v>
      </c>
    </row>
    <row r="270" spans="1:31" x14ac:dyDescent="0.3">
      <c r="A270" s="122" t="s">
        <v>903</v>
      </c>
      <c r="B270" s="123">
        <v>40877</v>
      </c>
      <c r="C270" s="124">
        <v>7313.6</v>
      </c>
      <c r="D270" s="124">
        <v>1646.1</v>
      </c>
      <c r="E270" s="124">
        <v>784.7</v>
      </c>
      <c r="F270" s="124">
        <v>200.5</v>
      </c>
      <c r="G270" s="124">
        <v>2356</v>
      </c>
      <c r="H270" s="124">
        <v>2131.2000000000003</v>
      </c>
      <c r="I270" s="124">
        <v>976.40000000000009</v>
      </c>
      <c r="J270" s="124">
        <v>502</v>
      </c>
      <c r="K270" s="124">
        <v>899.2</v>
      </c>
      <c r="L270" s="124">
        <v>154.1</v>
      </c>
      <c r="M270" s="124">
        <v>867.9</v>
      </c>
      <c r="N270" s="124">
        <v>141.29</v>
      </c>
      <c r="O270" s="124">
        <v>297.36</v>
      </c>
      <c r="P270" s="124">
        <v>1177.9000000000001</v>
      </c>
      <c r="Q270" s="124">
        <v>668.6</v>
      </c>
      <c r="R270" s="124">
        <v>670.3</v>
      </c>
      <c r="S270" s="124">
        <v>1921.1999999999998</v>
      </c>
      <c r="T270" s="124">
        <v>1308.5000000000036</v>
      </c>
      <c r="U270" s="124">
        <v>88.53</v>
      </c>
      <c r="V270" s="124">
        <v>3055.4</v>
      </c>
      <c r="W270" s="124">
        <v>670.3</v>
      </c>
      <c r="X270" s="124">
        <v>2012</v>
      </c>
      <c r="Y270" s="124">
        <v>2011</v>
      </c>
      <c r="Z270" s="124">
        <v>11</v>
      </c>
      <c r="AA270" s="124">
        <v>226.10000000000002</v>
      </c>
      <c r="AB270" s="124">
        <v>899.2</v>
      </c>
      <c r="AC270" s="124">
        <v>1049.9000000000001</v>
      </c>
      <c r="AD270" s="124">
        <v>854.3</v>
      </c>
      <c r="AE270" s="124">
        <v>227</v>
      </c>
    </row>
    <row r="271" spans="1:31" x14ac:dyDescent="0.3">
      <c r="A271" s="122" t="s">
        <v>903</v>
      </c>
      <c r="B271" s="123">
        <v>40908</v>
      </c>
      <c r="C271" s="124">
        <v>1101.5999999999999</v>
      </c>
      <c r="D271" s="124">
        <v>2363.6</v>
      </c>
      <c r="E271" s="124">
        <v>814.7</v>
      </c>
      <c r="F271" s="124">
        <v>295</v>
      </c>
      <c r="G271" s="124">
        <v>2507.5</v>
      </c>
      <c r="H271" s="124">
        <v>2234.5</v>
      </c>
      <c r="I271" s="124">
        <v>142.5</v>
      </c>
      <c r="J271" s="124">
        <v>484.9</v>
      </c>
      <c r="K271" s="124">
        <v>3231.3</v>
      </c>
      <c r="L271" s="124">
        <v>143.6</v>
      </c>
      <c r="M271" s="124">
        <v>1147.8</v>
      </c>
      <c r="N271" s="124">
        <v>151.30000000000001</v>
      </c>
      <c r="O271" s="124">
        <v>307.27</v>
      </c>
      <c r="P271" s="124">
        <v>1769.4</v>
      </c>
      <c r="Q271" s="124">
        <v>889.19999999999993</v>
      </c>
      <c r="R271" s="124">
        <v>707.30000000000007</v>
      </c>
      <c r="S271" s="124">
        <v>4522.7000000000007</v>
      </c>
      <c r="T271" s="124">
        <v>-2510.9999999999982</v>
      </c>
      <c r="U271" s="124">
        <v>226.27</v>
      </c>
      <c r="V271" s="124">
        <v>2553.5100000000002</v>
      </c>
      <c r="W271" s="124">
        <v>707.30000000000007</v>
      </c>
      <c r="X271" s="124">
        <v>2012</v>
      </c>
      <c r="Y271" s="124">
        <v>2011</v>
      </c>
      <c r="Z271" s="124">
        <v>12</v>
      </c>
      <c r="AA271" s="124">
        <v>363.70000000000005</v>
      </c>
      <c r="AB271" s="124">
        <v>3231.3</v>
      </c>
      <c r="AC271" s="124">
        <v>1578.5</v>
      </c>
      <c r="AD271" s="124">
        <v>612.79999999999995</v>
      </c>
      <c r="AE271" s="124">
        <v>43.2</v>
      </c>
    </row>
    <row r="272" spans="1:31" x14ac:dyDescent="0.3">
      <c r="A272" s="122" t="s">
        <v>903</v>
      </c>
      <c r="B272" s="123">
        <v>40939</v>
      </c>
      <c r="C272" s="124">
        <v>24391.599999999999</v>
      </c>
      <c r="D272" s="124">
        <v>2030.2</v>
      </c>
      <c r="E272" s="124">
        <v>554.6</v>
      </c>
      <c r="F272" s="124">
        <v>251.8</v>
      </c>
      <c r="G272" s="124">
        <v>1931.3</v>
      </c>
      <c r="H272" s="124">
        <v>7669.2</v>
      </c>
      <c r="I272" s="124">
        <v>7046.2999999999993</v>
      </c>
      <c r="J272" s="124">
        <v>1014.1999999999999</v>
      </c>
      <c r="K272" s="124">
        <v>2741.5</v>
      </c>
      <c r="L272" s="124">
        <v>45.8</v>
      </c>
      <c r="M272" s="124">
        <v>1007</v>
      </c>
      <c r="N272" s="124">
        <v>159.13999999999999</v>
      </c>
      <c r="O272" s="124">
        <v>307.27</v>
      </c>
      <c r="P272" s="124">
        <v>1536.7</v>
      </c>
      <c r="Q272" s="124">
        <v>745.3</v>
      </c>
      <c r="R272" s="124">
        <v>755.1</v>
      </c>
      <c r="S272" s="124">
        <v>3794.3</v>
      </c>
      <c r="T272" s="124">
        <v>8443.5999999999985</v>
      </c>
      <c r="U272" s="124">
        <v>168.51</v>
      </c>
      <c r="V272" s="124">
        <v>3366.85</v>
      </c>
      <c r="W272" s="124">
        <v>755.1</v>
      </c>
      <c r="X272" s="124">
        <v>2012</v>
      </c>
      <c r="Y272" s="124">
        <v>2012</v>
      </c>
      <c r="Z272" s="124">
        <v>1</v>
      </c>
      <c r="AA272" s="124">
        <v>396.1</v>
      </c>
      <c r="AB272" s="124">
        <v>2741.5</v>
      </c>
      <c r="AC272" s="124">
        <v>3432.5</v>
      </c>
      <c r="AD272" s="124">
        <v>3426.4</v>
      </c>
      <c r="AE272" s="124">
        <v>810.3</v>
      </c>
    </row>
    <row r="273" spans="1:31" x14ac:dyDescent="0.3">
      <c r="A273" s="122" t="s">
        <v>903</v>
      </c>
      <c r="B273" s="123">
        <v>40968</v>
      </c>
      <c r="C273" s="124">
        <v>6575.2000000000007</v>
      </c>
      <c r="D273" s="124">
        <v>3002.5</v>
      </c>
      <c r="E273" s="124">
        <v>1378.8</v>
      </c>
      <c r="F273" s="124">
        <v>377.5</v>
      </c>
      <c r="G273" s="124">
        <v>4943.3</v>
      </c>
      <c r="H273" s="124">
        <v>3301.7000000000003</v>
      </c>
      <c r="I273" s="124">
        <v>810.19999999999993</v>
      </c>
      <c r="J273" s="124">
        <v>435.1</v>
      </c>
      <c r="K273" s="124">
        <v>979.19999999999993</v>
      </c>
      <c r="L273" s="124">
        <v>35.200000000000003</v>
      </c>
      <c r="M273" s="124">
        <v>0</v>
      </c>
      <c r="N273" s="124">
        <v>94.26</v>
      </c>
      <c r="O273" s="124">
        <v>287.45</v>
      </c>
      <c r="P273" s="124">
        <v>1862.2</v>
      </c>
      <c r="Q273" s="124">
        <v>1517.8000000000002</v>
      </c>
      <c r="R273" s="124">
        <v>468.2</v>
      </c>
      <c r="S273" s="124">
        <v>1014.4</v>
      </c>
      <c r="T273" s="124">
        <v>-6191.399999999996</v>
      </c>
      <c r="U273" s="124">
        <v>79.34</v>
      </c>
      <c r="V273" s="124">
        <v>3089.6</v>
      </c>
      <c r="W273" s="124">
        <v>468.2</v>
      </c>
      <c r="X273" s="124">
        <v>2012</v>
      </c>
      <c r="Y273" s="124">
        <v>2012</v>
      </c>
      <c r="Z273" s="124">
        <v>2</v>
      </c>
      <c r="AA273" s="124">
        <v>278.39999999999998</v>
      </c>
      <c r="AB273" s="124">
        <v>979.19999999999993</v>
      </c>
      <c r="AC273" s="124">
        <v>1334.4</v>
      </c>
      <c r="AD273" s="124">
        <v>1701.3000000000002</v>
      </c>
      <c r="AE273" s="124">
        <v>266</v>
      </c>
    </row>
    <row r="274" spans="1:31" x14ac:dyDescent="0.3">
      <c r="A274" s="122" t="s">
        <v>903</v>
      </c>
      <c r="B274" s="123">
        <v>40999</v>
      </c>
      <c r="C274" s="124">
        <v>40717.5</v>
      </c>
      <c r="D274" s="124">
        <v>2637.5</v>
      </c>
      <c r="E274" s="124">
        <v>1066.5</v>
      </c>
      <c r="F274" s="124">
        <v>494</v>
      </c>
      <c r="G274" s="124">
        <v>4332.8</v>
      </c>
      <c r="H274" s="124">
        <v>15400.7</v>
      </c>
      <c r="I274" s="124">
        <v>8889.5</v>
      </c>
      <c r="J274" s="124">
        <v>233.5</v>
      </c>
      <c r="K274" s="124">
        <v>696.6</v>
      </c>
      <c r="L274" s="124">
        <v>146.19999999999999</v>
      </c>
      <c r="M274" s="124">
        <v>0</v>
      </c>
      <c r="N274" s="124">
        <v>153.28</v>
      </c>
      <c r="O274" s="124">
        <v>307.27</v>
      </c>
      <c r="P274" s="124">
        <v>1550.5</v>
      </c>
      <c r="Q274" s="124">
        <v>1580.9</v>
      </c>
      <c r="R274" s="124">
        <v>829.1</v>
      </c>
      <c r="S274" s="124">
        <v>842.8</v>
      </c>
      <c r="T274" s="124">
        <v>9334.9000000000015</v>
      </c>
      <c r="U274" s="124">
        <v>206.4</v>
      </c>
      <c r="V274" s="124">
        <v>4329.99</v>
      </c>
      <c r="W274" s="124">
        <v>829.1</v>
      </c>
      <c r="X274" s="124">
        <v>2012</v>
      </c>
      <c r="Y274" s="124">
        <v>2012</v>
      </c>
      <c r="Z274" s="124">
        <v>3</v>
      </c>
      <c r="AA274" s="124">
        <v>586.20000000000005</v>
      </c>
      <c r="AB274" s="124">
        <v>696.6</v>
      </c>
      <c r="AC274" s="124">
        <v>4766.8</v>
      </c>
      <c r="AD274" s="124">
        <v>8371.7999999999993</v>
      </c>
      <c r="AE274" s="124">
        <v>2262.1</v>
      </c>
    </row>
    <row r="275" spans="1:31" x14ac:dyDescent="0.3">
      <c r="A275" s="122" t="s">
        <v>903</v>
      </c>
      <c r="B275" s="123">
        <v>41029</v>
      </c>
      <c r="C275" s="124">
        <v>16759.5</v>
      </c>
      <c r="D275" s="124">
        <v>3772.7</v>
      </c>
      <c r="E275" s="124">
        <v>1555.4</v>
      </c>
      <c r="F275" s="124">
        <v>658</v>
      </c>
      <c r="G275" s="124">
        <v>5037.1000000000004</v>
      </c>
      <c r="H275" s="124">
        <v>10569.9</v>
      </c>
      <c r="I275" s="124">
        <v>2506.5</v>
      </c>
      <c r="J275" s="124">
        <v>263.7</v>
      </c>
      <c r="K275" s="124">
        <v>15.5</v>
      </c>
      <c r="L275" s="124">
        <v>180.4</v>
      </c>
      <c r="M275" s="124">
        <v>0</v>
      </c>
      <c r="N275" s="124">
        <v>131.38</v>
      </c>
      <c r="O275" s="124">
        <v>297.36</v>
      </c>
      <c r="P275" s="124">
        <v>1285.2</v>
      </c>
      <c r="Q275" s="124">
        <v>3145.4999999999995</v>
      </c>
      <c r="R275" s="124">
        <v>715</v>
      </c>
      <c r="S275" s="124">
        <v>195.9</v>
      </c>
      <c r="T275" s="124">
        <v>-6692.6999999999989</v>
      </c>
      <c r="U275" s="124">
        <v>116.71</v>
      </c>
      <c r="V275" s="124">
        <v>4748.18</v>
      </c>
      <c r="W275" s="124">
        <v>715</v>
      </c>
      <c r="X275" s="124">
        <v>2012</v>
      </c>
      <c r="Y275" s="124">
        <v>2012</v>
      </c>
      <c r="Z275" s="124">
        <v>4</v>
      </c>
      <c r="AA275" s="124">
        <v>382.6</v>
      </c>
      <c r="AB275" s="124">
        <v>15.5</v>
      </c>
      <c r="AC275" s="124">
        <v>3333</v>
      </c>
      <c r="AD275" s="124">
        <v>5780.8</v>
      </c>
      <c r="AE275" s="124">
        <v>1456.1</v>
      </c>
    </row>
    <row r="276" spans="1:31" x14ac:dyDescent="0.3">
      <c r="A276" s="122" t="s">
        <v>903</v>
      </c>
      <c r="B276" s="123">
        <v>41060</v>
      </c>
      <c r="C276" s="124">
        <v>123.69999999999999</v>
      </c>
      <c r="D276" s="124">
        <v>6416.7000000000007</v>
      </c>
      <c r="E276" s="124">
        <v>1166.8</v>
      </c>
      <c r="F276" s="124">
        <v>685.1</v>
      </c>
      <c r="G276" s="124">
        <v>3713</v>
      </c>
      <c r="H276" s="124">
        <v>2569.7000000000003</v>
      </c>
      <c r="I276" s="124">
        <v>8.5</v>
      </c>
      <c r="J276" s="124">
        <v>642.6</v>
      </c>
      <c r="K276" s="124">
        <v>8567.1</v>
      </c>
      <c r="L276" s="124">
        <v>48</v>
      </c>
      <c r="M276" s="124">
        <v>0</v>
      </c>
      <c r="N276" s="124">
        <v>401.75</v>
      </c>
      <c r="O276" s="124">
        <v>307.27</v>
      </c>
      <c r="P276" s="124">
        <v>3215.1000000000004</v>
      </c>
      <c r="Q276" s="124">
        <v>3886.6</v>
      </c>
      <c r="R276" s="124">
        <v>1793.5</v>
      </c>
      <c r="S276" s="124">
        <v>8615.1</v>
      </c>
      <c r="T276" s="124">
        <v>-4670.2000000000007</v>
      </c>
      <c r="U276" s="124">
        <v>66.31</v>
      </c>
      <c r="V276" s="124">
        <v>3179.04</v>
      </c>
      <c r="W276" s="124">
        <v>1793.5</v>
      </c>
      <c r="X276" s="124">
        <v>2012</v>
      </c>
      <c r="Y276" s="124">
        <v>2012</v>
      </c>
      <c r="Z276" s="124">
        <v>5</v>
      </c>
      <c r="AA276" s="124">
        <v>1320.9</v>
      </c>
      <c r="AB276" s="124">
        <v>8567.1</v>
      </c>
      <c r="AC276" s="124">
        <v>2006.4</v>
      </c>
      <c r="AD276" s="124">
        <v>497</v>
      </c>
      <c r="AE276" s="124">
        <v>66.3</v>
      </c>
    </row>
    <row r="277" spans="1:31" x14ac:dyDescent="0.3">
      <c r="A277" s="122" t="s">
        <v>903</v>
      </c>
      <c r="B277" s="123">
        <v>41090</v>
      </c>
      <c r="C277" s="124">
        <v>757.5</v>
      </c>
      <c r="D277" s="124">
        <v>7521</v>
      </c>
      <c r="E277" s="124">
        <v>511.8</v>
      </c>
      <c r="F277" s="124">
        <v>297.2</v>
      </c>
      <c r="G277" s="124">
        <v>1499.8</v>
      </c>
      <c r="H277" s="124">
        <v>2125.2000000000003</v>
      </c>
      <c r="I277" s="124">
        <v>106</v>
      </c>
      <c r="J277" s="124">
        <v>1274.0999999999999</v>
      </c>
      <c r="K277" s="124">
        <v>8782.7000000000007</v>
      </c>
      <c r="L277" s="124">
        <v>68.400000000000006</v>
      </c>
      <c r="M277" s="124">
        <v>990.9</v>
      </c>
      <c r="N277" s="124">
        <v>392.72</v>
      </c>
      <c r="O277" s="124">
        <v>297.36</v>
      </c>
      <c r="P277" s="124">
        <v>5633.2</v>
      </c>
      <c r="Q277" s="124">
        <v>2185</v>
      </c>
      <c r="R277" s="124">
        <v>1808.2</v>
      </c>
      <c r="S277" s="124">
        <v>9842</v>
      </c>
      <c r="T277" s="124">
        <v>-927.20000000000073</v>
      </c>
      <c r="U277" s="124">
        <v>808.03</v>
      </c>
      <c r="V277" s="124">
        <v>1531.32</v>
      </c>
      <c r="W277" s="124">
        <v>1808.2</v>
      </c>
      <c r="X277" s="124">
        <v>2012</v>
      </c>
      <c r="Y277" s="124">
        <v>2012</v>
      </c>
      <c r="Z277" s="124">
        <v>6</v>
      </c>
      <c r="AA277" s="124">
        <v>1126.9000000000001</v>
      </c>
      <c r="AB277" s="124">
        <v>8782.7000000000007</v>
      </c>
      <c r="AC277" s="124">
        <v>2010.6</v>
      </c>
      <c r="AD277" s="124">
        <v>104.1</v>
      </c>
      <c r="AE277" s="124">
        <v>10.5</v>
      </c>
    </row>
    <row r="278" spans="1:31" x14ac:dyDescent="0.3">
      <c r="A278" s="122" t="s">
        <v>903</v>
      </c>
      <c r="B278" s="123">
        <v>41121</v>
      </c>
      <c r="C278" s="124">
        <v>0</v>
      </c>
      <c r="D278" s="124">
        <v>6925</v>
      </c>
      <c r="E278" s="124">
        <v>398.1</v>
      </c>
      <c r="F278" s="124">
        <v>724.9</v>
      </c>
      <c r="G278" s="124">
        <v>404.7</v>
      </c>
      <c r="H278" s="124">
        <v>2156.7999999999997</v>
      </c>
      <c r="I278" s="124">
        <v>0</v>
      </c>
      <c r="J278" s="124">
        <v>1080</v>
      </c>
      <c r="K278" s="124">
        <v>8304.6</v>
      </c>
      <c r="L278" s="124">
        <v>70.2</v>
      </c>
      <c r="M278" s="124">
        <v>673.2</v>
      </c>
      <c r="N278" s="124">
        <v>468.83</v>
      </c>
      <c r="O278" s="124">
        <v>307.27</v>
      </c>
      <c r="P278" s="124">
        <v>6461.7000000000007</v>
      </c>
      <c r="Q278" s="124">
        <v>1188.1000000000001</v>
      </c>
      <c r="R278" s="124">
        <v>2155.5</v>
      </c>
      <c r="S278" s="124">
        <v>9048.0000000000018</v>
      </c>
      <c r="T278" s="124">
        <v>-486.00000000000182</v>
      </c>
      <c r="U278" s="124">
        <v>597.41999999999996</v>
      </c>
      <c r="V278" s="124">
        <v>1342.43</v>
      </c>
      <c r="W278" s="124">
        <v>2155.5</v>
      </c>
      <c r="X278" s="124">
        <v>2012</v>
      </c>
      <c r="Y278" s="124">
        <v>2012</v>
      </c>
      <c r="Z278" s="124">
        <v>7</v>
      </c>
      <c r="AA278" s="124">
        <v>1381.1</v>
      </c>
      <c r="AB278" s="124">
        <v>8304.6</v>
      </c>
      <c r="AC278" s="124">
        <v>2045.1999999999998</v>
      </c>
      <c r="AD278" s="124">
        <v>100.80000000000001</v>
      </c>
      <c r="AE278" s="124">
        <v>10.8</v>
      </c>
    </row>
    <row r="279" spans="1:31" x14ac:dyDescent="0.3">
      <c r="A279" s="122" t="s">
        <v>903</v>
      </c>
      <c r="B279" s="123">
        <v>41152</v>
      </c>
      <c r="C279" s="124">
        <v>0</v>
      </c>
      <c r="D279" s="124">
        <v>5631.1</v>
      </c>
      <c r="E279" s="124">
        <v>398.8</v>
      </c>
      <c r="F279" s="124">
        <v>588.1</v>
      </c>
      <c r="G279" s="124">
        <v>209.5</v>
      </c>
      <c r="H279" s="124">
        <v>2063.6000000000004</v>
      </c>
      <c r="I279" s="124">
        <v>0</v>
      </c>
      <c r="J279" s="124">
        <v>1145.2</v>
      </c>
      <c r="K279" s="124">
        <v>6475.7</v>
      </c>
      <c r="L279" s="124">
        <v>151.1</v>
      </c>
      <c r="M279" s="124">
        <v>0</v>
      </c>
      <c r="N279" s="124">
        <v>385.91</v>
      </c>
      <c r="O279" s="124">
        <v>307.27</v>
      </c>
      <c r="P279" s="124">
        <v>5642</v>
      </c>
      <c r="Q279" s="124">
        <v>577.20000000000005</v>
      </c>
      <c r="R279" s="124">
        <v>1802.4</v>
      </c>
      <c r="S279" s="124">
        <v>6626.8</v>
      </c>
      <c r="T279" s="124">
        <v>-1606.8999999999996</v>
      </c>
      <c r="U279" s="124">
        <v>255.53</v>
      </c>
      <c r="V279" s="124">
        <v>1637.46</v>
      </c>
      <c r="W279" s="124">
        <v>1802.4</v>
      </c>
      <c r="X279" s="124">
        <v>2012</v>
      </c>
      <c r="Y279" s="124">
        <v>2012</v>
      </c>
      <c r="Z279" s="124">
        <v>8</v>
      </c>
      <c r="AA279" s="124">
        <v>1180.2</v>
      </c>
      <c r="AB279" s="124">
        <v>6475.7</v>
      </c>
      <c r="AC279" s="124">
        <v>2025.3000000000002</v>
      </c>
      <c r="AD279" s="124">
        <v>25.3</v>
      </c>
      <c r="AE279" s="124">
        <v>13</v>
      </c>
    </row>
    <row r="280" spans="1:31" x14ac:dyDescent="0.3">
      <c r="A280" s="122" t="s">
        <v>903</v>
      </c>
      <c r="B280" s="123">
        <v>41182</v>
      </c>
      <c r="C280" s="124">
        <v>0</v>
      </c>
      <c r="D280" s="124">
        <v>3422.2</v>
      </c>
      <c r="E280" s="124">
        <v>315.10000000000002</v>
      </c>
      <c r="F280" s="124">
        <v>358</v>
      </c>
      <c r="G280" s="124">
        <v>93.6</v>
      </c>
      <c r="H280" s="124">
        <v>1549.2</v>
      </c>
      <c r="I280" s="124">
        <v>0</v>
      </c>
      <c r="J280" s="124">
        <v>438.9</v>
      </c>
      <c r="K280" s="124">
        <v>2752.2000000000003</v>
      </c>
      <c r="L280" s="124">
        <v>105.8</v>
      </c>
      <c r="M280" s="124">
        <v>1227</v>
      </c>
      <c r="N280" s="124">
        <v>304.74</v>
      </c>
      <c r="O280" s="124">
        <v>297.36</v>
      </c>
      <c r="P280" s="124">
        <v>3534.8</v>
      </c>
      <c r="Q280" s="124">
        <v>245.4</v>
      </c>
      <c r="R280" s="124">
        <v>1580.1</v>
      </c>
      <c r="S280" s="124">
        <v>4085.0000000000005</v>
      </c>
      <c r="T280" s="124">
        <v>-512.10000000000036</v>
      </c>
      <c r="U280" s="124">
        <v>266.49</v>
      </c>
      <c r="V280" s="124">
        <v>1474.36</v>
      </c>
      <c r="W280" s="124">
        <v>1580.1</v>
      </c>
      <c r="X280" s="124">
        <v>2012</v>
      </c>
      <c r="Y280" s="124">
        <v>2012</v>
      </c>
      <c r="Z280" s="124">
        <v>9</v>
      </c>
      <c r="AA280" s="124">
        <v>655.5</v>
      </c>
      <c r="AB280" s="124">
        <v>2752.2000000000003</v>
      </c>
      <c r="AC280" s="124">
        <v>1279.2</v>
      </c>
      <c r="AD280" s="124">
        <v>251</v>
      </c>
      <c r="AE280" s="124">
        <v>19</v>
      </c>
    </row>
    <row r="281" spans="1:31" x14ac:dyDescent="0.3">
      <c r="A281" s="122" t="s">
        <v>903</v>
      </c>
      <c r="B281" s="123">
        <v>41213</v>
      </c>
      <c r="C281" s="124">
        <v>7109.9</v>
      </c>
      <c r="D281" s="124">
        <v>2370.8000000000002</v>
      </c>
      <c r="E281" s="124">
        <v>527</v>
      </c>
      <c r="F281" s="124">
        <v>305.39999999999998</v>
      </c>
      <c r="G281" s="124">
        <v>685.5</v>
      </c>
      <c r="H281" s="124">
        <v>2141.2999999999997</v>
      </c>
      <c r="I281" s="124">
        <v>930.3</v>
      </c>
      <c r="J281" s="124">
        <v>446.8</v>
      </c>
      <c r="K281" s="124">
        <v>2903.6000000000004</v>
      </c>
      <c r="L281" s="124">
        <v>118.2</v>
      </c>
      <c r="M281" s="124">
        <v>941.7</v>
      </c>
      <c r="N281" s="124">
        <v>189.74</v>
      </c>
      <c r="O281" s="124">
        <v>307.27</v>
      </c>
      <c r="P281" s="124">
        <v>2375.9</v>
      </c>
      <c r="Q281" s="124">
        <v>300.40000000000003</v>
      </c>
      <c r="R281" s="124">
        <v>985.19999999999993</v>
      </c>
      <c r="S281" s="124">
        <v>3963.5</v>
      </c>
      <c r="T281" s="124">
        <v>4651.4000000000033</v>
      </c>
      <c r="U281" s="124">
        <v>299.52</v>
      </c>
      <c r="V281" s="124">
        <v>2030.63</v>
      </c>
      <c r="W281" s="124">
        <v>985.19999999999993</v>
      </c>
      <c r="X281" s="124">
        <v>2013</v>
      </c>
      <c r="Y281" s="124">
        <v>2012</v>
      </c>
      <c r="Z281" s="124">
        <v>10</v>
      </c>
      <c r="AA281" s="124">
        <v>394.1</v>
      </c>
      <c r="AB281" s="124">
        <v>2903.6000000000004</v>
      </c>
      <c r="AC281" s="124">
        <v>1499.7</v>
      </c>
      <c r="AD281" s="124">
        <v>542.4</v>
      </c>
      <c r="AE281" s="124">
        <v>99.2</v>
      </c>
    </row>
    <row r="282" spans="1:31" x14ac:dyDescent="0.3">
      <c r="A282" s="122" t="s">
        <v>903</v>
      </c>
      <c r="B282" s="123">
        <v>41243</v>
      </c>
      <c r="C282" s="124">
        <v>27844.5</v>
      </c>
      <c r="D282" s="124">
        <v>1971.8000000000002</v>
      </c>
      <c r="E282" s="124">
        <v>842.8</v>
      </c>
      <c r="F282" s="124">
        <v>195.8</v>
      </c>
      <c r="G282" s="124">
        <v>2509.1999999999998</v>
      </c>
      <c r="H282" s="124">
        <v>5928.1</v>
      </c>
      <c r="I282" s="124">
        <v>6304.3</v>
      </c>
      <c r="J282" s="124">
        <v>670.8</v>
      </c>
      <c r="K282" s="124">
        <v>952</v>
      </c>
      <c r="L282" s="124">
        <v>147.5</v>
      </c>
      <c r="M282" s="124">
        <v>855.1</v>
      </c>
      <c r="N282" s="124">
        <v>127.97</v>
      </c>
      <c r="O282" s="124">
        <v>297.36</v>
      </c>
      <c r="P282" s="124">
        <v>1396.9</v>
      </c>
      <c r="Q282" s="124">
        <v>770.69999999999993</v>
      </c>
      <c r="R282" s="124">
        <v>617.70000000000005</v>
      </c>
      <c r="S282" s="124">
        <v>1954.6</v>
      </c>
      <c r="T282" s="124">
        <v>11994.099999999995</v>
      </c>
      <c r="U282" s="124">
        <v>304.86</v>
      </c>
      <c r="V282" s="124">
        <v>2175.62</v>
      </c>
      <c r="W282" s="124">
        <v>617.70000000000005</v>
      </c>
      <c r="X282" s="124">
        <v>2013</v>
      </c>
      <c r="Y282" s="124">
        <v>2012</v>
      </c>
      <c r="Z282" s="124">
        <v>11</v>
      </c>
      <c r="AA282" s="124">
        <v>211.3</v>
      </c>
      <c r="AB282" s="124">
        <v>952</v>
      </c>
      <c r="AC282" s="124">
        <v>2357</v>
      </c>
      <c r="AD282" s="124">
        <v>2464.4</v>
      </c>
      <c r="AE282" s="124">
        <v>1106.7</v>
      </c>
    </row>
    <row r="283" spans="1:31" x14ac:dyDescent="0.3">
      <c r="A283" s="122" t="s">
        <v>903</v>
      </c>
      <c r="B283" s="123">
        <v>41274</v>
      </c>
      <c r="C283" s="124">
        <v>44304.299999999996</v>
      </c>
      <c r="D283" s="124">
        <v>1648.3</v>
      </c>
      <c r="E283" s="124">
        <v>706.4</v>
      </c>
      <c r="F283" s="124">
        <v>158</v>
      </c>
      <c r="G283" s="124">
        <v>2319.9</v>
      </c>
      <c r="H283" s="124">
        <v>30025</v>
      </c>
      <c r="I283" s="124">
        <v>12704</v>
      </c>
      <c r="J283" s="124">
        <v>563.90000000000009</v>
      </c>
      <c r="K283" s="124">
        <v>520.70000000000005</v>
      </c>
      <c r="L283" s="124">
        <v>62.2</v>
      </c>
      <c r="M283" s="124">
        <v>740.7</v>
      </c>
      <c r="N283" s="124">
        <v>102.19</v>
      </c>
      <c r="O283" s="124">
        <v>307.27</v>
      </c>
      <c r="P283" s="124">
        <v>770.7</v>
      </c>
      <c r="Q283" s="124">
        <v>1035.5999999999999</v>
      </c>
      <c r="R283" s="124">
        <v>505.2</v>
      </c>
      <c r="S283" s="124">
        <v>1323.6000000000001</v>
      </c>
      <c r="T283" s="124">
        <v>-1992.2999999999993</v>
      </c>
      <c r="U283" s="124">
        <v>351.82</v>
      </c>
      <c r="V283" s="124">
        <v>5873.92</v>
      </c>
      <c r="W283" s="124">
        <v>505.2</v>
      </c>
      <c r="X283" s="124">
        <v>2013</v>
      </c>
      <c r="Y283" s="124">
        <v>2012</v>
      </c>
      <c r="Z283" s="124">
        <v>12</v>
      </c>
      <c r="AA283" s="124">
        <v>126.3</v>
      </c>
      <c r="AB283" s="124">
        <v>520.70000000000005</v>
      </c>
      <c r="AC283" s="124">
        <v>8605.7999999999993</v>
      </c>
      <c r="AD283" s="124">
        <v>17163.600000000002</v>
      </c>
      <c r="AE283" s="124">
        <v>4255.6000000000004</v>
      </c>
    </row>
    <row r="284" spans="1:31" x14ac:dyDescent="0.3">
      <c r="A284" s="122" t="s">
        <v>903</v>
      </c>
      <c r="B284" s="123">
        <v>41305</v>
      </c>
      <c r="C284" s="124">
        <v>4179.5</v>
      </c>
      <c r="D284" s="124">
        <v>2021.4</v>
      </c>
      <c r="E284" s="124">
        <v>854</v>
      </c>
      <c r="F284" s="124">
        <v>192.8</v>
      </c>
      <c r="G284" s="124">
        <v>2818.9</v>
      </c>
      <c r="H284" s="124">
        <v>5578.3</v>
      </c>
      <c r="I284" s="124">
        <v>601.79999999999995</v>
      </c>
      <c r="J284" s="124">
        <v>842</v>
      </c>
      <c r="K284" s="124">
        <v>737.59999999999991</v>
      </c>
      <c r="L284" s="124">
        <v>37.299999999999997</v>
      </c>
      <c r="M284" s="124">
        <v>859.3</v>
      </c>
      <c r="N284" s="124">
        <v>99.42</v>
      </c>
      <c r="O284" s="124">
        <v>307.27</v>
      </c>
      <c r="P284" s="124">
        <v>826.1</v>
      </c>
      <c r="Q284" s="124">
        <v>1388.2</v>
      </c>
      <c r="R284" s="124">
        <v>501.4</v>
      </c>
      <c r="S284" s="124">
        <v>1634.1999999999998</v>
      </c>
      <c r="T284" s="124">
        <v>-6593.9999999999927</v>
      </c>
      <c r="U284" s="124">
        <v>127.43</v>
      </c>
      <c r="V284" s="124">
        <v>4356.41</v>
      </c>
      <c r="W284" s="124">
        <v>501.4</v>
      </c>
      <c r="X284" s="124">
        <v>2013</v>
      </c>
      <c r="Y284" s="124">
        <v>2013</v>
      </c>
      <c r="Z284" s="124">
        <v>1</v>
      </c>
      <c r="AA284" s="124">
        <v>142.19999999999999</v>
      </c>
      <c r="AB284" s="124">
        <v>737.59999999999991</v>
      </c>
      <c r="AC284" s="124">
        <v>2245.6</v>
      </c>
      <c r="AD284" s="124">
        <v>2871.4</v>
      </c>
      <c r="AE284" s="124">
        <v>461.3</v>
      </c>
    </row>
    <row r="285" spans="1:31" x14ac:dyDescent="0.3">
      <c r="A285" s="122" t="s">
        <v>903</v>
      </c>
      <c r="B285" s="123">
        <v>41333</v>
      </c>
      <c r="C285" s="124">
        <v>2998.7</v>
      </c>
      <c r="D285" s="124">
        <v>3102.3</v>
      </c>
      <c r="E285" s="124">
        <v>914.7</v>
      </c>
      <c r="F285" s="124">
        <v>330.4</v>
      </c>
      <c r="G285" s="124">
        <v>3738.5</v>
      </c>
      <c r="H285" s="124">
        <v>2126.4</v>
      </c>
      <c r="I285" s="124">
        <v>309.5</v>
      </c>
      <c r="J285" s="124">
        <v>417.29999999999995</v>
      </c>
      <c r="K285" s="124">
        <v>2945.2</v>
      </c>
      <c r="L285" s="124">
        <v>43.6</v>
      </c>
      <c r="M285" s="124">
        <v>0</v>
      </c>
      <c r="N285" s="124">
        <v>85.17</v>
      </c>
      <c r="O285" s="124">
        <v>277.52999999999997</v>
      </c>
      <c r="P285" s="124">
        <v>1508.3000000000002</v>
      </c>
      <c r="Q285" s="124">
        <v>1924.3999999999999</v>
      </c>
      <c r="R285" s="124">
        <v>446.5</v>
      </c>
      <c r="S285" s="124">
        <v>2988.7999999999997</v>
      </c>
      <c r="T285" s="124">
        <v>-4505.2999999999993</v>
      </c>
      <c r="U285" s="124">
        <v>108.49</v>
      </c>
      <c r="V285" s="124">
        <v>3029.66</v>
      </c>
      <c r="W285" s="124">
        <v>446.5</v>
      </c>
      <c r="X285" s="124">
        <v>2013</v>
      </c>
      <c r="Y285" s="124">
        <v>2013</v>
      </c>
      <c r="Z285" s="124">
        <v>2</v>
      </c>
      <c r="AA285" s="124">
        <v>244.9</v>
      </c>
      <c r="AB285" s="124">
        <v>2945.2</v>
      </c>
      <c r="AC285" s="124">
        <v>1349.7</v>
      </c>
      <c r="AD285" s="124">
        <v>725.90000000000009</v>
      </c>
      <c r="AE285" s="124">
        <v>50.8</v>
      </c>
    </row>
    <row r="286" spans="1:31" x14ac:dyDescent="0.3">
      <c r="A286" s="122" t="s">
        <v>903</v>
      </c>
      <c r="B286" s="123">
        <v>41364</v>
      </c>
      <c r="C286" s="124">
        <v>9844.2999999999993</v>
      </c>
      <c r="D286" s="124">
        <v>3773.1000000000004</v>
      </c>
      <c r="E286" s="124">
        <v>1021.1</v>
      </c>
      <c r="F286" s="124">
        <v>632.9</v>
      </c>
      <c r="G286" s="124">
        <v>3421.4</v>
      </c>
      <c r="H286" s="124">
        <v>1549.0000000000002</v>
      </c>
      <c r="I286" s="124">
        <v>994.9</v>
      </c>
      <c r="J286" s="124">
        <v>255.2</v>
      </c>
      <c r="K286" s="124">
        <v>2190.3000000000002</v>
      </c>
      <c r="L286" s="124">
        <v>167.1</v>
      </c>
      <c r="M286" s="124">
        <v>0</v>
      </c>
      <c r="N286" s="124">
        <v>106.34</v>
      </c>
      <c r="O286" s="124">
        <v>307.27</v>
      </c>
      <c r="P286" s="124">
        <v>2270.8000000000002</v>
      </c>
      <c r="Q286" s="124">
        <v>2135.1</v>
      </c>
      <c r="R286" s="124">
        <v>579.90000000000009</v>
      </c>
      <c r="S286" s="124">
        <v>2357.4</v>
      </c>
      <c r="T286" s="124">
        <v>1134.2000000000007</v>
      </c>
      <c r="U286" s="124">
        <v>241.07</v>
      </c>
      <c r="V286" s="124">
        <v>2612.8000000000002</v>
      </c>
      <c r="W286" s="124">
        <v>579.90000000000009</v>
      </c>
      <c r="X286" s="124">
        <v>2013</v>
      </c>
      <c r="Y286" s="124">
        <v>2013</v>
      </c>
      <c r="Z286" s="124">
        <v>3</v>
      </c>
      <c r="AA286" s="124">
        <v>321.3</v>
      </c>
      <c r="AB286" s="124">
        <v>2190.3000000000002</v>
      </c>
      <c r="AC286" s="124">
        <v>1194.4000000000001</v>
      </c>
      <c r="AD286" s="124">
        <v>305.60000000000002</v>
      </c>
      <c r="AE286" s="124">
        <v>49</v>
      </c>
    </row>
    <row r="287" spans="1:31" x14ac:dyDescent="0.3">
      <c r="A287" s="122" t="s">
        <v>903</v>
      </c>
      <c r="B287" s="123">
        <v>41394</v>
      </c>
      <c r="C287" s="124">
        <v>4246</v>
      </c>
      <c r="D287" s="124">
        <v>4541.6000000000004</v>
      </c>
      <c r="E287" s="124">
        <v>1541.8</v>
      </c>
      <c r="F287" s="124">
        <v>834.8</v>
      </c>
      <c r="G287" s="124">
        <v>4012.3</v>
      </c>
      <c r="H287" s="124">
        <v>1843.6</v>
      </c>
      <c r="I287" s="124">
        <v>376.90000000000003</v>
      </c>
      <c r="J287" s="124">
        <v>253.60000000000002</v>
      </c>
      <c r="K287" s="124">
        <v>4742.3999999999996</v>
      </c>
      <c r="L287" s="124">
        <v>121.3</v>
      </c>
      <c r="M287" s="124">
        <v>0</v>
      </c>
      <c r="N287" s="124">
        <v>158.68</v>
      </c>
      <c r="O287" s="124">
        <v>297.36</v>
      </c>
      <c r="P287" s="124">
        <v>2813.8999999999996</v>
      </c>
      <c r="Q287" s="124">
        <v>2562.5</v>
      </c>
      <c r="R287" s="124">
        <v>796.8</v>
      </c>
      <c r="S287" s="124">
        <v>4863.7</v>
      </c>
      <c r="T287" s="124">
        <v>-3498.0999999999985</v>
      </c>
      <c r="U287" s="124">
        <v>297.14</v>
      </c>
      <c r="V287" s="124">
        <v>2407.3200000000002</v>
      </c>
      <c r="W287" s="124">
        <v>796.8</v>
      </c>
      <c r="X287" s="124">
        <v>2013</v>
      </c>
      <c r="Y287" s="124">
        <v>2013</v>
      </c>
      <c r="Z287" s="124">
        <v>4</v>
      </c>
      <c r="AA287" s="124">
        <v>446.4</v>
      </c>
      <c r="AB287" s="124">
        <v>4742.3999999999996</v>
      </c>
      <c r="AC287" s="124">
        <v>1462</v>
      </c>
      <c r="AD287" s="124">
        <v>179.10000000000002</v>
      </c>
      <c r="AE287" s="124">
        <v>202.5</v>
      </c>
    </row>
    <row r="288" spans="1:31" x14ac:dyDescent="0.3">
      <c r="A288" s="122" t="s">
        <v>903</v>
      </c>
      <c r="B288" s="123">
        <v>41425</v>
      </c>
      <c r="C288" s="124">
        <v>2046.2000000000003</v>
      </c>
      <c r="D288" s="124">
        <v>5784.2999999999993</v>
      </c>
      <c r="E288" s="124">
        <v>609.70000000000005</v>
      </c>
      <c r="F288" s="124">
        <v>152.1</v>
      </c>
      <c r="G288" s="124">
        <v>1209.3</v>
      </c>
      <c r="H288" s="124">
        <v>1845.1</v>
      </c>
      <c r="I288" s="124">
        <v>230.5</v>
      </c>
      <c r="J288" s="124">
        <v>590.9</v>
      </c>
      <c r="K288" s="124">
        <v>7114.8</v>
      </c>
      <c r="L288" s="124">
        <v>60.2</v>
      </c>
      <c r="M288" s="124">
        <v>0</v>
      </c>
      <c r="N288" s="124">
        <v>321.86</v>
      </c>
      <c r="O288" s="124">
        <v>307.27</v>
      </c>
      <c r="P288" s="124">
        <v>4120.7000000000007</v>
      </c>
      <c r="Q288" s="124">
        <v>1815.7</v>
      </c>
      <c r="R288" s="124">
        <v>1491.6</v>
      </c>
      <c r="S288" s="124">
        <v>7175</v>
      </c>
      <c r="T288" s="124">
        <v>291</v>
      </c>
      <c r="U288" s="124">
        <v>150.12</v>
      </c>
      <c r="V288" s="124">
        <v>1931.12</v>
      </c>
      <c r="W288" s="124">
        <v>1491.6</v>
      </c>
      <c r="X288" s="124">
        <v>2013</v>
      </c>
      <c r="Y288" s="124">
        <v>2013</v>
      </c>
      <c r="Z288" s="124">
        <v>5</v>
      </c>
      <c r="AA288" s="124">
        <v>993</v>
      </c>
      <c r="AB288" s="124">
        <v>7114.8</v>
      </c>
      <c r="AC288" s="124">
        <v>1797.8</v>
      </c>
      <c r="AD288" s="124">
        <v>34.200000000000003</v>
      </c>
      <c r="AE288" s="124">
        <v>13.1</v>
      </c>
    </row>
    <row r="289" spans="1:31" x14ac:dyDescent="0.3">
      <c r="A289" s="122" t="s">
        <v>903</v>
      </c>
      <c r="B289" s="123">
        <v>41455</v>
      </c>
      <c r="C289" s="124">
        <v>3644.4</v>
      </c>
      <c r="D289" s="124">
        <v>6856.5</v>
      </c>
      <c r="E289" s="124">
        <v>654.1</v>
      </c>
      <c r="F289" s="124">
        <v>331.3</v>
      </c>
      <c r="G289" s="124">
        <v>921.9</v>
      </c>
      <c r="H289" s="124">
        <v>1852.1000000000001</v>
      </c>
      <c r="I289" s="124">
        <v>510.20000000000005</v>
      </c>
      <c r="J289" s="124">
        <v>961.49999999999989</v>
      </c>
      <c r="K289" s="124">
        <v>7168.8</v>
      </c>
      <c r="L289" s="124">
        <v>34.5</v>
      </c>
      <c r="M289" s="124">
        <v>1027.7</v>
      </c>
      <c r="N289" s="124">
        <v>373.9</v>
      </c>
      <c r="O289" s="124">
        <v>297.36</v>
      </c>
      <c r="P289" s="124">
        <v>5881.3</v>
      </c>
      <c r="Q289" s="124">
        <v>1306.4000000000001</v>
      </c>
      <c r="R289" s="124">
        <v>1754.9</v>
      </c>
      <c r="S289" s="124">
        <v>8231</v>
      </c>
      <c r="T289" s="124">
        <v>1542.5999999999985</v>
      </c>
      <c r="U289" s="124">
        <v>521.65</v>
      </c>
      <c r="V289" s="124">
        <v>1145.78</v>
      </c>
      <c r="W289" s="124">
        <v>1754.9</v>
      </c>
      <c r="X289" s="124">
        <v>2013</v>
      </c>
      <c r="Y289" s="124">
        <v>2013</v>
      </c>
      <c r="Z289" s="124">
        <v>6</v>
      </c>
      <c r="AA289" s="124">
        <v>978</v>
      </c>
      <c r="AB289" s="124">
        <v>7168.8</v>
      </c>
      <c r="AC289" s="124">
        <v>1721.5</v>
      </c>
      <c r="AD289" s="124">
        <v>110.69999999999999</v>
      </c>
      <c r="AE289" s="124">
        <v>19.899999999999999</v>
      </c>
    </row>
    <row r="290" spans="1:31" x14ac:dyDescent="0.3">
      <c r="A290" s="122" t="s">
        <v>903</v>
      </c>
      <c r="B290" s="123">
        <v>41486</v>
      </c>
      <c r="C290" s="124">
        <v>0</v>
      </c>
      <c r="D290" s="124">
        <v>6671</v>
      </c>
      <c r="E290" s="124">
        <v>675.5</v>
      </c>
      <c r="F290" s="124">
        <v>813.5</v>
      </c>
      <c r="G290" s="124">
        <v>833</v>
      </c>
      <c r="H290" s="124">
        <v>1926.3</v>
      </c>
      <c r="I290" s="124">
        <v>0</v>
      </c>
      <c r="J290" s="124">
        <v>950.4</v>
      </c>
      <c r="K290" s="124">
        <v>7529</v>
      </c>
      <c r="L290" s="124">
        <v>94.7</v>
      </c>
      <c r="M290" s="124">
        <v>732.6</v>
      </c>
      <c r="N290" s="124">
        <v>436</v>
      </c>
      <c r="O290" s="124">
        <v>307.27</v>
      </c>
      <c r="P290" s="124">
        <v>6499.5</v>
      </c>
      <c r="Q290" s="124">
        <v>985</v>
      </c>
      <c r="R290" s="124">
        <v>2046.6000000000001</v>
      </c>
      <c r="S290" s="124">
        <v>8356.3000000000011</v>
      </c>
      <c r="T290" s="124">
        <v>-1466.8000000000047</v>
      </c>
      <c r="U290" s="124">
        <v>707.48</v>
      </c>
      <c r="V290" s="124">
        <v>778.07</v>
      </c>
      <c r="W290" s="124">
        <v>2046.6000000000001</v>
      </c>
      <c r="X290" s="124">
        <v>2013</v>
      </c>
      <c r="Y290" s="124">
        <v>2013</v>
      </c>
      <c r="Z290" s="124">
        <v>7</v>
      </c>
      <c r="AA290" s="124">
        <v>1248.9000000000001</v>
      </c>
      <c r="AB290" s="124">
        <v>7529</v>
      </c>
      <c r="AC290" s="124">
        <v>1782</v>
      </c>
      <c r="AD290" s="124">
        <v>125.5</v>
      </c>
      <c r="AE290" s="124">
        <v>18.8</v>
      </c>
    </row>
    <row r="291" spans="1:31" x14ac:dyDescent="0.3">
      <c r="A291" s="122" t="s">
        <v>903</v>
      </c>
      <c r="B291" s="123">
        <v>41517</v>
      </c>
      <c r="C291" s="124">
        <v>14.8</v>
      </c>
      <c r="D291" s="124">
        <v>4913.7</v>
      </c>
      <c r="E291" s="124">
        <v>446.9</v>
      </c>
      <c r="F291" s="124">
        <v>602.20000000000005</v>
      </c>
      <c r="G291" s="124">
        <v>340.4</v>
      </c>
      <c r="H291" s="124">
        <v>1679.9</v>
      </c>
      <c r="I291" s="124">
        <v>2.1</v>
      </c>
      <c r="J291" s="124">
        <v>950.3</v>
      </c>
      <c r="K291" s="124">
        <v>5235</v>
      </c>
      <c r="L291" s="124">
        <v>140.80000000000001</v>
      </c>
      <c r="M291" s="124">
        <v>0</v>
      </c>
      <c r="N291" s="124">
        <v>393.69</v>
      </c>
      <c r="O291" s="124">
        <v>307.27</v>
      </c>
      <c r="P291" s="124">
        <v>5087.0999999999995</v>
      </c>
      <c r="Q291" s="124">
        <v>428.8</v>
      </c>
      <c r="R291" s="124">
        <v>1858.4</v>
      </c>
      <c r="S291" s="124">
        <v>5375.8</v>
      </c>
      <c r="T291" s="124">
        <v>-1686.7000000000007</v>
      </c>
      <c r="U291" s="124">
        <v>546.67999999999995</v>
      </c>
      <c r="V291" s="124">
        <v>1181.92</v>
      </c>
      <c r="W291" s="124">
        <v>1858.4</v>
      </c>
      <c r="X291" s="124">
        <v>2013</v>
      </c>
      <c r="Y291" s="124">
        <v>2013</v>
      </c>
      <c r="Z291" s="124">
        <v>8</v>
      </c>
      <c r="AA291" s="124">
        <v>1201.7</v>
      </c>
      <c r="AB291" s="124">
        <v>5235</v>
      </c>
      <c r="AC291" s="124">
        <v>1634.2</v>
      </c>
      <c r="AD291" s="124">
        <v>29.7</v>
      </c>
      <c r="AE291" s="124">
        <v>16</v>
      </c>
    </row>
    <row r="292" spans="1:31" x14ac:dyDescent="0.3">
      <c r="A292" s="122" t="s">
        <v>903</v>
      </c>
      <c r="B292" s="123">
        <v>41547</v>
      </c>
      <c r="C292" s="124">
        <v>4697.5999999999995</v>
      </c>
      <c r="D292" s="124">
        <v>3176.1</v>
      </c>
      <c r="E292" s="124">
        <v>472.3</v>
      </c>
      <c r="F292" s="124">
        <v>387</v>
      </c>
      <c r="G292" s="124">
        <v>597</v>
      </c>
      <c r="H292" s="124">
        <v>1590.2999999999997</v>
      </c>
      <c r="I292" s="124">
        <v>644.30000000000007</v>
      </c>
      <c r="J292" s="124">
        <v>373.20000000000005</v>
      </c>
      <c r="K292" s="124">
        <v>1972</v>
      </c>
      <c r="L292" s="124">
        <v>89.4</v>
      </c>
      <c r="M292" s="124">
        <v>1285.4000000000001</v>
      </c>
      <c r="N292" s="124">
        <v>286.83999999999997</v>
      </c>
      <c r="O292" s="124">
        <v>297.36</v>
      </c>
      <c r="P292" s="124">
        <v>3251.3</v>
      </c>
      <c r="Q292" s="124">
        <v>311.90000000000003</v>
      </c>
      <c r="R292" s="124">
        <v>1496.1</v>
      </c>
      <c r="S292" s="124">
        <v>3346.8</v>
      </c>
      <c r="T292" s="124">
        <v>2300.2999999999975</v>
      </c>
      <c r="U292" s="124">
        <v>207.75</v>
      </c>
      <c r="V292" s="124">
        <v>1727.23</v>
      </c>
      <c r="W292" s="124">
        <v>1496.1</v>
      </c>
      <c r="X292" s="124">
        <v>2013</v>
      </c>
      <c r="Y292" s="124">
        <v>2013</v>
      </c>
      <c r="Z292" s="124">
        <v>9</v>
      </c>
      <c r="AA292" s="124">
        <v>508.9</v>
      </c>
      <c r="AB292" s="124">
        <v>1972</v>
      </c>
      <c r="AC292" s="124">
        <v>1205.5999999999999</v>
      </c>
      <c r="AD292" s="124">
        <v>302.10000000000002</v>
      </c>
      <c r="AE292" s="124">
        <v>82.6</v>
      </c>
    </row>
    <row r="293" spans="1:31" x14ac:dyDescent="0.3">
      <c r="A293" s="122" t="s">
        <v>903</v>
      </c>
      <c r="B293" s="123">
        <v>41578</v>
      </c>
      <c r="C293" s="124">
        <v>694.2</v>
      </c>
      <c r="D293" s="124">
        <v>2571.7999999999997</v>
      </c>
      <c r="E293" s="124">
        <v>698.3</v>
      </c>
      <c r="F293" s="124">
        <v>389</v>
      </c>
      <c r="G293" s="124">
        <v>1130.3</v>
      </c>
      <c r="H293" s="124">
        <v>1847.5</v>
      </c>
      <c r="I293" s="124">
        <v>78.099999999999994</v>
      </c>
      <c r="J293" s="124">
        <v>476.2</v>
      </c>
      <c r="K293" s="124">
        <v>3845</v>
      </c>
      <c r="L293" s="124">
        <v>24.8</v>
      </c>
      <c r="M293" s="124">
        <v>1136.2</v>
      </c>
      <c r="N293" s="124">
        <v>190.68</v>
      </c>
      <c r="O293" s="124">
        <v>307.27</v>
      </c>
      <c r="P293" s="124">
        <v>2554.7000000000003</v>
      </c>
      <c r="Q293" s="124">
        <v>406.1</v>
      </c>
      <c r="R293" s="124">
        <v>979.5</v>
      </c>
      <c r="S293" s="124">
        <v>5006</v>
      </c>
      <c r="T293" s="124">
        <v>-511.30000000000291</v>
      </c>
      <c r="U293" s="124">
        <v>181.83</v>
      </c>
      <c r="V293" s="124">
        <v>1470.15</v>
      </c>
      <c r="W293" s="124">
        <v>979.5</v>
      </c>
      <c r="X293" s="124">
        <v>2014</v>
      </c>
      <c r="Y293" s="124">
        <v>2013</v>
      </c>
      <c r="Z293" s="124">
        <v>10</v>
      </c>
      <c r="AA293" s="124">
        <v>403</v>
      </c>
      <c r="AB293" s="124">
        <v>3845</v>
      </c>
      <c r="AC293" s="124">
        <v>1258</v>
      </c>
      <c r="AD293" s="124">
        <v>539.9</v>
      </c>
      <c r="AE293" s="124">
        <v>49.6</v>
      </c>
    </row>
    <row r="294" spans="1:31" x14ac:dyDescent="0.3">
      <c r="A294" s="122" t="s">
        <v>903</v>
      </c>
      <c r="B294" s="123">
        <v>41608</v>
      </c>
      <c r="C294" s="124">
        <v>8091.4000000000005</v>
      </c>
      <c r="D294" s="124">
        <v>2280</v>
      </c>
      <c r="E294" s="124">
        <v>730.7</v>
      </c>
      <c r="F294" s="124">
        <v>302</v>
      </c>
      <c r="G294" s="124">
        <v>1631.1</v>
      </c>
      <c r="H294" s="124">
        <v>2378.8000000000002</v>
      </c>
      <c r="I294" s="124">
        <v>1459.5</v>
      </c>
      <c r="J294" s="124">
        <v>535.6</v>
      </c>
      <c r="K294" s="124">
        <v>2629.1</v>
      </c>
      <c r="L294" s="124">
        <v>10.6</v>
      </c>
      <c r="M294" s="124">
        <v>1132.9000000000001</v>
      </c>
      <c r="N294" s="124">
        <v>121.59</v>
      </c>
      <c r="O294" s="124">
        <v>297.36</v>
      </c>
      <c r="P294" s="124">
        <v>2141.1999999999998</v>
      </c>
      <c r="Q294" s="124">
        <v>440.8</v>
      </c>
      <c r="R294" s="124">
        <v>617</v>
      </c>
      <c r="S294" s="124">
        <v>3772.6</v>
      </c>
      <c r="T294" s="124">
        <v>3163.3999999999996</v>
      </c>
      <c r="U294" s="124">
        <v>188.81</v>
      </c>
      <c r="V294" s="124">
        <v>1552.77</v>
      </c>
      <c r="W294" s="124">
        <v>617</v>
      </c>
      <c r="X294" s="124">
        <v>2014</v>
      </c>
      <c r="Y294" s="124">
        <v>2013</v>
      </c>
      <c r="Z294" s="124">
        <v>11</v>
      </c>
      <c r="AA294" s="124">
        <v>237.9</v>
      </c>
      <c r="AB294" s="124">
        <v>2629.1</v>
      </c>
      <c r="AC294" s="124">
        <v>1583.6</v>
      </c>
      <c r="AD294" s="124">
        <v>639.79999999999995</v>
      </c>
      <c r="AE294" s="124">
        <v>155.4</v>
      </c>
    </row>
    <row r="295" spans="1:31" x14ac:dyDescent="0.3">
      <c r="A295" s="122" t="s">
        <v>903</v>
      </c>
      <c r="B295" s="123">
        <v>41639</v>
      </c>
      <c r="C295" s="124">
        <v>1665.6</v>
      </c>
      <c r="D295" s="124">
        <v>1934.8000000000002</v>
      </c>
      <c r="E295" s="124">
        <v>726.8</v>
      </c>
      <c r="F295" s="124">
        <v>248.4</v>
      </c>
      <c r="G295" s="124">
        <v>1887</v>
      </c>
      <c r="H295" s="124">
        <v>1921.5</v>
      </c>
      <c r="I295" s="124">
        <v>227</v>
      </c>
      <c r="J295" s="124">
        <v>488.3</v>
      </c>
      <c r="K295" s="124">
        <v>2411.6999999999998</v>
      </c>
      <c r="L295" s="124">
        <v>10.6</v>
      </c>
      <c r="M295" s="124">
        <v>1103.9000000000001</v>
      </c>
      <c r="N295" s="124">
        <v>111.25</v>
      </c>
      <c r="O295" s="124">
        <v>307.27</v>
      </c>
      <c r="P295" s="124">
        <v>1663.9</v>
      </c>
      <c r="Q295" s="124">
        <v>519.4</v>
      </c>
      <c r="R295" s="124">
        <v>562</v>
      </c>
      <c r="S295" s="124">
        <v>3526.2</v>
      </c>
      <c r="T295" s="124">
        <v>-1679.9000000000015</v>
      </c>
      <c r="U295" s="124">
        <v>158.47</v>
      </c>
      <c r="V295" s="124">
        <v>1675.92</v>
      </c>
      <c r="W295" s="124">
        <v>562</v>
      </c>
      <c r="X295" s="124">
        <v>2014</v>
      </c>
      <c r="Y295" s="124">
        <v>2013</v>
      </c>
      <c r="Z295" s="124">
        <v>12</v>
      </c>
      <c r="AA295" s="124">
        <v>222</v>
      </c>
      <c r="AB295" s="124">
        <v>2411.6999999999998</v>
      </c>
      <c r="AC295" s="124">
        <v>1221.8</v>
      </c>
      <c r="AD295" s="124">
        <v>627.1</v>
      </c>
      <c r="AE295" s="124">
        <v>72.599999999999994</v>
      </c>
    </row>
    <row r="296" spans="1:31" x14ac:dyDescent="0.3">
      <c r="A296" s="122" t="s">
        <v>903</v>
      </c>
      <c r="B296" s="123">
        <v>41670</v>
      </c>
      <c r="C296" s="124">
        <v>2031.4</v>
      </c>
      <c r="D296" s="124">
        <v>2472.2999999999997</v>
      </c>
      <c r="E296" s="124">
        <v>336.7</v>
      </c>
      <c r="F296" s="124">
        <v>344.2</v>
      </c>
      <c r="G296" s="124">
        <v>1147.5</v>
      </c>
      <c r="H296" s="124">
        <v>1985.6000000000001</v>
      </c>
      <c r="I296" s="124">
        <v>302</v>
      </c>
      <c r="J296" s="124">
        <v>816.8</v>
      </c>
      <c r="K296" s="124">
        <v>3650.4</v>
      </c>
      <c r="L296" s="124">
        <v>18.600000000000001</v>
      </c>
      <c r="M296" s="124">
        <v>1190.4000000000001</v>
      </c>
      <c r="N296" s="124">
        <v>49.3</v>
      </c>
      <c r="O296" s="124">
        <v>307.27</v>
      </c>
      <c r="P296" s="124">
        <v>2373.6999999999998</v>
      </c>
      <c r="Q296" s="124">
        <v>442.90000000000003</v>
      </c>
      <c r="R296" s="124">
        <v>312.89999999999998</v>
      </c>
      <c r="S296" s="124">
        <v>4859.4000000000005</v>
      </c>
      <c r="T296" s="124">
        <v>-201.39999999999782</v>
      </c>
      <c r="U296" s="124">
        <v>180.88</v>
      </c>
      <c r="V296" s="124">
        <v>1466.43</v>
      </c>
      <c r="W296" s="124">
        <v>312.89999999999998</v>
      </c>
      <c r="X296" s="124">
        <v>2014</v>
      </c>
      <c r="Y296" s="124">
        <v>2014</v>
      </c>
      <c r="Z296" s="124">
        <v>1</v>
      </c>
      <c r="AA296" s="124">
        <v>74.400000000000006</v>
      </c>
      <c r="AB296" s="124">
        <v>3650.4</v>
      </c>
      <c r="AC296" s="124">
        <v>1446.5</v>
      </c>
      <c r="AD296" s="124">
        <v>528.1</v>
      </c>
      <c r="AE296" s="124">
        <v>11</v>
      </c>
    </row>
    <row r="297" spans="1:31" x14ac:dyDescent="0.3">
      <c r="A297" s="122" t="s">
        <v>903</v>
      </c>
      <c r="B297" s="123">
        <v>41698</v>
      </c>
      <c r="C297" s="124">
        <v>30841.3</v>
      </c>
      <c r="D297" s="124">
        <v>1990.5</v>
      </c>
      <c r="E297" s="124">
        <v>890.7</v>
      </c>
      <c r="F297" s="124">
        <v>248.6</v>
      </c>
      <c r="G297" s="124">
        <v>2918</v>
      </c>
      <c r="H297" s="124">
        <v>8305.2000000000007</v>
      </c>
      <c r="I297" s="124">
        <v>7297.9999999999991</v>
      </c>
      <c r="J297" s="124">
        <v>396.2</v>
      </c>
      <c r="K297" s="124">
        <v>290.39999999999998</v>
      </c>
      <c r="L297" s="124">
        <v>86.8</v>
      </c>
      <c r="M297" s="124">
        <v>0</v>
      </c>
      <c r="N297" s="124">
        <v>45.68</v>
      </c>
      <c r="O297" s="124">
        <v>277.52999999999997</v>
      </c>
      <c r="P297" s="124">
        <v>1400.2</v>
      </c>
      <c r="Q297" s="124">
        <v>838.80000000000007</v>
      </c>
      <c r="R297" s="124">
        <v>273.5</v>
      </c>
      <c r="S297" s="124">
        <v>377.2</v>
      </c>
      <c r="T297" s="124">
        <v>9444.9000000000015</v>
      </c>
      <c r="U297" s="124">
        <v>288.61</v>
      </c>
      <c r="V297" s="124">
        <v>2286.14</v>
      </c>
      <c r="W297" s="124">
        <v>273.5</v>
      </c>
      <c r="X297" s="124">
        <v>2014</v>
      </c>
      <c r="Y297" s="124">
        <v>2014</v>
      </c>
      <c r="Z297" s="124">
        <v>2</v>
      </c>
      <c r="AA297" s="124">
        <v>72.400000000000006</v>
      </c>
      <c r="AB297" s="124">
        <v>290.39999999999998</v>
      </c>
      <c r="AC297" s="124">
        <v>2914.8</v>
      </c>
      <c r="AD297" s="124">
        <v>4172.3</v>
      </c>
      <c r="AE297" s="124">
        <v>1218.0999999999999</v>
      </c>
    </row>
    <row r="298" spans="1:31" x14ac:dyDescent="0.3">
      <c r="A298" s="122" t="s">
        <v>903</v>
      </c>
      <c r="B298" s="123">
        <v>41729</v>
      </c>
      <c r="C298" s="124">
        <v>25698.300000000003</v>
      </c>
      <c r="D298" s="124">
        <v>3252.2</v>
      </c>
      <c r="E298" s="124">
        <v>1512.9</v>
      </c>
      <c r="F298" s="124">
        <v>604.29999999999995</v>
      </c>
      <c r="G298" s="124">
        <v>5761.8</v>
      </c>
      <c r="H298" s="124">
        <v>11630.5</v>
      </c>
      <c r="I298" s="124">
        <v>4167.0999999999995</v>
      </c>
      <c r="J298" s="124">
        <v>238.39999999999998</v>
      </c>
      <c r="K298" s="124">
        <v>178.9</v>
      </c>
      <c r="L298" s="124">
        <v>139</v>
      </c>
      <c r="M298" s="124">
        <v>0</v>
      </c>
      <c r="N298" s="124">
        <v>53.33</v>
      </c>
      <c r="O298" s="124">
        <v>307.27</v>
      </c>
      <c r="P298" s="124">
        <v>1738.1</v>
      </c>
      <c r="Q298" s="124">
        <v>2118.4</v>
      </c>
      <c r="R298" s="124">
        <v>352</v>
      </c>
      <c r="S298" s="124">
        <v>317.89999999999998</v>
      </c>
      <c r="T298" s="124">
        <v>-798.90000000000146</v>
      </c>
      <c r="U298" s="124">
        <v>226.88</v>
      </c>
      <c r="V298" s="124">
        <v>3291.85</v>
      </c>
      <c r="W298" s="124">
        <v>352</v>
      </c>
      <c r="X298" s="124">
        <v>2014</v>
      </c>
      <c r="Y298" s="124">
        <v>2014</v>
      </c>
      <c r="Z298" s="124">
        <v>3</v>
      </c>
      <c r="AA298" s="124">
        <v>94.9</v>
      </c>
      <c r="AB298" s="124">
        <v>178.9</v>
      </c>
      <c r="AC298" s="124">
        <v>3156</v>
      </c>
      <c r="AD298" s="124">
        <v>6477.9000000000005</v>
      </c>
      <c r="AE298" s="124">
        <v>1996.6</v>
      </c>
    </row>
    <row r="299" spans="1:31" x14ac:dyDescent="0.3">
      <c r="A299" s="122" t="s">
        <v>903</v>
      </c>
      <c r="B299" s="123">
        <v>41759</v>
      </c>
      <c r="C299" s="124">
        <v>4281.3</v>
      </c>
      <c r="D299" s="124">
        <v>3713.2</v>
      </c>
      <c r="E299" s="124">
        <v>1596.8</v>
      </c>
      <c r="F299" s="124">
        <v>826.8</v>
      </c>
      <c r="G299" s="124">
        <v>5240.5</v>
      </c>
      <c r="H299" s="124">
        <v>4111.3999999999996</v>
      </c>
      <c r="I299" s="124">
        <v>456.4</v>
      </c>
      <c r="J299" s="124">
        <v>272.10000000000002</v>
      </c>
      <c r="K299" s="124">
        <v>2897.8999999999996</v>
      </c>
      <c r="L299" s="124">
        <v>170.1</v>
      </c>
      <c r="M299" s="124">
        <v>0</v>
      </c>
      <c r="N299" s="124">
        <v>78.72</v>
      </c>
      <c r="O299" s="124">
        <v>297.36</v>
      </c>
      <c r="P299" s="124">
        <v>1965.5000000000002</v>
      </c>
      <c r="Q299" s="124">
        <v>2574.4</v>
      </c>
      <c r="R299" s="124">
        <v>484</v>
      </c>
      <c r="S299" s="124">
        <v>3067.9999999999995</v>
      </c>
      <c r="T299" s="124">
        <v>-8383.7000000000007</v>
      </c>
      <c r="U299" s="124">
        <v>114.55</v>
      </c>
      <c r="V299" s="124">
        <v>2439.92</v>
      </c>
      <c r="W299" s="124">
        <v>484</v>
      </c>
      <c r="X299" s="124">
        <v>2014</v>
      </c>
      <c r="Y299" s="124">
        <v>2014</v>
      </c>
      <c r="Z299" s="124">
        <v>4</v>
      </c>
      <c r="AA299" s="124">
        <v>133</v>
      </c>
      <c r="AB299" s="124">
        <v>2897.8999999999996</v>
      </c>
      <c r="AC299" s="124">
        <v>1643.5</v>
      </c>
      <c r="AD299" s="124">
        <v>1824.6</v>
      </c>
      <c r="AE299" s="124">
        <v>643.29999999999995</v>
      </c>
    </row>
    <row r="300" spans="1:31" x14ac:dyDescent="0.3">
      <c r="A300" s="122" t="s">
        <v>903</v>
      </c>
      <c r="B300" s="123">
        <v>41790</v>
      </c>
      <c r="C300" s="124">
        <v>1833.2</v>
      </c>
      <c r="D300" s="124">
        <v>5746.5</v>
      </c>
      <c r="E300" s="124">
        <v>939.9</v>
      </c>
      <c r="F300" s="124">
        <v>414.6</v>
      </c>
      <c r="G300" s="124">
        <v>2497.5</v>
      </c>
      <c r="H300" s="124">
        <v>1822.3</v>
      </c>
      <c r="I300" s="124">
        <v>214</v>
      </c>
      <c r="J300" s="124">
        <v>605.20000000000005</v>
      </c>
      <c r="K300" s="124">
        <v>7727.3</v>
      </c>
      <c r="L300" s="124">
        <v>76.2</v>
      </c>
      <c r="M300" s="124">
        <v>0</v>
      </c>
      <c r="N300" s="124">
        <v>135.72999999999999</v>
      </c>
      <c r="O300" s="124">
        <v>307.27</v>
      </c>
      <c r="P300" s="124">
        <v>3773.7</v>
      </c>
      <c r="Q300" s="124">
        <v>2387.4</v>
      </c>
      <c r="R300" s="124">
        <v>778.2</v>
      </c>
      <c r="S300" s="124">
        <v>7803.5</v>
      </c>
      <c r="T300" s="124">
        <v>-1825.1999999999989</v>
      </c>
      <c r="U300" s="124">
        <v>237.84</v>
      </c>
      <c r="V300" s="124">
        <v>1365.96</v>
      </c>
      <c r="W300" s="124">
        <v>778.2</v>
      </c>
      <c r="X300" s="124">
        <v>2014</v>
      </c>
      <c r="Y300" s="124">
        <v>2014</v>
      </c>
      <c r="Z300" s="124">
        <v>5</v>
      </c>
      <c r="AA300" s="124">
        <v>278.39999999999998</v>
      </c>
      <c r="AB300" s="124">
        <v>7727.3</v>
      </c>
      <c r="AC300" s="124">
        <v>1704.1</v>
      </c>
      <c r="AD300" s="124">
        <v>94.4</v>
      </c>
      <c r="AE300" s="124">
        <v>23.8</v>
      </c>
    </row>
    <row r="301" spans="1:31" x14ac:dyDescent="0.3">
      <c r="A301" s="122" t="s">
        <v>903</v>
      </c>
      <c r="B301" s="123">
        <v>41820</v>
      </c>
      <c r="C301" s="124">
        <v>0</v>
      </c>
      <c r="D301" s="124">
        <v>6755</v>
      </c>
      <c r="E301" s="124">
        <v>422.7</v>
      </c>
      <c r="F301" s="124">
        <v>386.9</v>
      </c>
      <c r="G301" s="124">
        <v>833.6</v>
      </c>
      <c r="H301" s="124">
        <v>1740.2000000000003</v>
      </c>
      <c r="I301" s="124">
        <v>0</v>
      </c>
      <c r="J301" s="124">
        <v>952.5</v>
      </c>
      <c r="K301" s="124">
        <v>8551.7999999999993</v>
      </c>
      <c r="L301" s="124">
        <v>59.4</v>
      </c>
      <c r="M301" s="124">
        <v>1180.9000000000001</v>
      </c>
      <c r="N301" s="124">
        <v>159.63</v>
      </c>
      <c r="O301" s="124">
        <v>297.36</v>
      </c>
      <c r="P301" s="124">
        <v>5777</v>
      </c>
      <c r="Q301" s="124">
        <v>1365</v>
      </c>
      <c r="R301" s="124">
        <v>922.7</v>
      </c>
      <c r="S301" s="124">
        <v>9792.0999999999985</v>
      </c>
      <c r="T301" s="124">
        <v>-375.99999999999636</v>
      </c>
      <c r="U301" s="124">
        <v>756.96</v>
      </c>
      <c r="V301" s="124">
        <v>773.37</v>
      </c>
      <c r="W301" s="124">
        <v>922.7</v>
      </c>
      <c r="X301" s="124">
        <v>2014</v>
      </c>
      <c r="Y301" s="124">
        <v>2014</v>
      </c>
      <c r="Z301" s="124">
        <v>6</v>
      </c>
      <c r="AA301" s="124">
        <v>286.89999999999998</v>
      </c>
      <c r="AB301" s="124">
        <v>8551.7999999999993</v>
      </c>
      <c r="AC301" s="124">
        <v>1643.8000000000002</v>
      </c>
      <c r="AD301" s="124">
        <v>87.8</v>
      </c>
      <c r="AE301" s="124">
        <v>8.6</v>
      </c>
    </row>
    <row r="302" spans="1:31" x14ac:dyDescent="0.3">
      <c r="A302" s="122" t="s">
        <v>903</v>
      </c>
      <c r="B302" s="123">
        <v>41851</v>
      </c>
      <c r="C302" s="124">
        <v>58.599999999999994</v>
      </c>
      <c r="D302" s="124">
        <v>6262.2000000000007</v>
      </c>
      <c r="E302" s="124">
        <v>410</v>
      </c>
      <c r="F302" s="124">
        <v>803.8</v>
      </c>
      <c r="G302" s="124">
        <v>225</v>
      </c>
      <c r="H302" s="124">
        <v>1765.4</v>
      </c>
      <c r="I302" s="124">
        <v>6.1</v>
      </c>
      <c r="J302" s="124">
        <v>1007.8</v>
      </c>
      <c r="K302" s="124">
        <v>8061.5</v>
      </c>
      <c r="L302" s="124">
        <v>93.1</v>
      </c>
      <c r="M302" s="124">
        <v>866.9</v>
      </c>
      <c r="N302" s="124">
        <v>186.29</v>
      </c>
      <c r="O302" s="124">
        <v>307.27</v>
      </c>
      <c r="P302" s="124">
        <v>6309.2999999999993</v>
      </c>
      <c r="Q302" s="124">
        <v>756.6</v>
      </c>
      <c r="R302" s="124">
        <v>1085</v>
      </c>
      <c r="S302" s="124">
        <v>9021.5</v>
      </c>
      <c r="T302" s="124">
        <v>-315.40000000000146</v>
      </c>
      <c r="U302" s="124">
        <v>710.01</v>
      </c>
      <c r="V302" s="124">
        <v>738.46</v>
      </c>
      <c r="W302" s="124">
        <v>1085</v>
      </c>
      <c r="X302" s="124">
        <v>2014</v>
      </c>
      <c r="Y302" s="124">
        <v>2014</v>
      </c>
      <c r="Z302" s="124">
        <v>7</v>
      </c>
      <c r="AA302" s="124">
        <v>355.3</v>
      </c>
      <c r="AB302" s="124">
        <v>8061.5</v>
      </c>
      <c r="AC302" s="124">
        <v>1651.2</v>
      </c>
      <c r="AD302" s="124">
        <v>103.2</v>
      </c>
      <c r="AE302" s="124">
        <v>11</v>
      </c>
    </row>
    <row r="303" spans="1:31" x14ac:dyDescent="0.3">
      <c r="A303" s="122" t="s">
        <v>903</v>
      </c>
      <c r="B303" s="123">
        <v>41882</v>
      </c>
      <c r="C303" s="124">
        <v>901.3</v>
      </c>
      <c r="D303" s="124">
        <v>4781.3</v>
      </c>
      <c r="E303" s="124">
        <v>516.6</v>
      </c>
      <c r="F303" s="124">
        <v>601</v>
      </c>
      <c r="G303" s="124">
        <v>310.3</v>
      </c>
      <c r="H303" s="124">
        <v>1528.7</v>
      </c>
      <c r="I303" s="124">
        <v>127.10000000000001</v>
      </c>
      <c r="J303" s="124">
        <v>891.3</v>
      </c>
      <c r="K303" s="124">
        <v>5278.5</v>
      </c>
      <c r="L303" s="124">
        <v>80.599999999999994</v>
      </c>
      <c r="M303" s="124">
        <v>0</v>
      </c>
      <c r="N303" s="124">
        <v>168.84</v>
      </c>
      <c r="O303" s="124">
        <v>307.27</v>
      </c>
      <c r="P303" s="124">
        <v>4963.7</v>
      </c>
      <c r="Q303" s="124">
        <v>418.70000000000005</v>
      </c>
      <c r="R303" s="124">
        <v>985.09999999999991</v>
      </c>
      <c r="S303" s="124">
        <v>5359.1</v>
      </c>
      <c r="T303" s="124">
        <v>-1510.7000000000025</v>
      </c>
      <c r="U303" s="124">
        <v>530.17999999999995</v>
      </c>
      <c r="V303" s="124">
        <v>944.02</v>
      </c>
      <c r="W303" s="124">
        <v>985.09999999999991</v>
      </c>
      <c r="X303" s="124">
        <v>2014</v>
      </c>
      <c r="Y303" s="124">
        <v>2014</v>
      </c>
      <c r="Z303" s="124">
        <v>8</v>
      </c>
      <c r="AA303" s="124">
        <v>327.60000000000002</v>
      </c>
      <c r="AB303" s="124">
        <v>5278.5</v>
      </c>
      <c r="AC303" s="124">
        <v>1480.9</v>
      </c>
      <c r="AD303" s="124">
        <v>27.900000000000002</v>
      </c>
      <c r="AE303" s="124">
        <v>19.899999999999999</v>
      </c>
    </row>
    <row r="304" spans="1:31" x14ac:dyDescent="0.3">
      <c r="A304" s="122" t="s">
        <v>903</v>
      </c>
      <c r="B304" s="123">
        <v>41912</v>
      </c>
      <c r="C304" s="124">
        <v>2918</v>
      </c>
      <c r="D304" s="124">
        <v>3235.7</v>
      </c>
      <c r="E304" s="124">
        <v>407.5</v>
      </c>
      <c r="F304" s="124">
        <v>398.2</v>
      </c>
      <c r="G304" s="124">
        <v>304.2</v>
      </c>
      <c r="H304" s="124">
        <v>1287.9000000000001</v>
      </c>
      <c r="I304" s="124">
        <v>390</v>
      </c>
      <c r="J304" s="124">
        <v>356.9</v>
      </c>
      <c r="K304" s="124">
        <v>2454.1</v>
      </c>
      <c r="L304" s="124">
        <v>45.2</v>
      </c>
      <c r="M304" s="124">
        <v>1540.8</v>
      </c>
      <c r="N304" s="124">
        <v>139.22</v>
      </c>
      <c r="O304" s="124">
        <v>297.36</v>
      </c>
      <c r="P304" s="124">
        <v>3391.5</v>
      </c>
      <c r="Q304" s="124">
        <v>242.29999999999998</v>
      </c>
      <c r="R304" s="124">
        <v>909</v>
      </c>
      <c r="S304" s="124">
        <v>4040.0999999999995</v>
      </c>
      <c r="T304" s="124">
        <v>1486.5</v>
      </c>
      <c r="U304" s="124">
        <v>406.39</v>
      </c>
      <c r="V304" s="124">
        <v>897.04</v>
      </c>
      <c r="W304" s="124">
        <v>909</v>
      </c>
      <c r="X304" s="124">
        <v>2014</v>
      </c>
      <c r="Y304" s="124">
        <v>2014</v>
      </c>
      <c r="Z304" s="124">
        <v>9</v>
      </c>
      <c r="AA304" s="124">
        <v>138</v>
      </c>
      <c r="AB304" s="124">
        <v>2454.1</v>
      </c>
      <c r="AC304" s="124">
        <v>966.2</v>
      </c>
      <c r="AD304" s="124">
        <v>280.89999999999998</v>
      </c>
      <c r="AE304" s="124">
        <v>40.799999999999997</v>
      </c>
    </row>
    <row r="305" spans="1:31" x14ac:dyDescent="0.3">
      <c r="A305" s="122" t="s">
        <v>903</v>
      </c>
      <c r="B305" s="123">
        <v>41943</v>
      </c>
      <c r="C305" s="124">
        <v>4691.3999999999996</v>
      </c>
      <c r="D305" s="124">
        <v>2276.5</v>
      </c>
      <c r="E305" s="124">
        <v>810.9</v>
      </c>
      <c r="F305" s="124">
        <v>378.1</v>
      </c>
      <c r="G305" s="124">
        <v>1180.2</v>
      </c>
      <c r="H305" s="124">
        <v>1719.8000000000002</v>
      </c>
      <c r="I305" s="124">
        <v>617.29999999999995</v>
      </c>
      <c r="J305" s="124">
        <v>456.7</v>
      </c>
      <c r="K305" s="124">
        <v>3004</v>
      </c>
      <c r="L305" s="124">
        <v>42.5</v>
      </c>
      <c r="M305" s="124">
        <v>1176.9000000000001</v>
      </c>
      <c r="N305" s="124">
        <v>84.25</v>
      </c>
      <c r="O305" s="124">
        <v>307.27</v>
      </c>
      <c r="P305" s="124">
        <v>2277.5</v>
      </c>
      <c r="Q305" s="124">
        <v>377.09999999999997</v>
      </c>
      <c r="R305" s="124">
        <v>560.29999999999995</v>
      </c>
      <c r="S305" s="124">
        <v>4223.3999999999996</v>
      </c>
      <c r="T305" s="124">
        <v>2035.8999999999996</v>
      </c>
      <c r="U305" s="124">
        <v>368.95</v>
      </c>
      <c r="V305" s="124">
        <v>898.18</v>
      </c>
      <c r="W305" s="124">
        <v>560.29999999999995</v>
      </c>
      <c r="X305" s="124">
        <v>2015</v>
      </c>
      <c r="Y305" s="124">
        <v>2014</v>
      </c>
      <c r="Z305" s="124">
        <v>10</v>
      </c>
      <c r="AA305" s="124">
        <v>95.9</v>
      </c>
      <c r="AB305" s="124">
        <v>3004</v>
      </c>
      <c r="AC305" s="124">
        <v>1071.2</v>
      </c>
      <c r="AD305" s="124">
        <v>560.20000000000005</v>
      </c>
      <c r="AE305" s="124">
        <v>88.4</v>
      </c>
    </row>
    <row r="306" spans="1:31" x14ac:dyDescent="0.3">
      <c r="A306" s="122" t="s">
        <v>903</v>
      </c>
      <c r="B306" s="123">
        <v>41973</v>
      </c>
      <c r="C306" s="124">
        <v>14028.5</v>
      </c>
      <c r="D306" s="124">
        <v>1479.4</v>
      </c>
      <c r="E306" s="124">
        <v>775.7</v>
      </c>
      <c r="F306" s="124">
        <v>187.1</v>
      </c>
      <c r="G306" s="124">
        <v>2067</v>
      </c>
      <c r="H306" s="124">
        <v>2597.1000000000004</v>
      </c>
      <c r="I306" s="124">
        <v>1945.7</v>
      </c>
      <c r="J306" s="124">
        <v>490.20000000000005</v>
      </c>
      <c r="K306" s="124">
        <v>471.40000000000003</v>
      </c>
      <c r="L306" s="124">
        <v>23.9</v>
      </c>
      <c r="M306" s="124">
        <v>984.1</v>
      </c>
      <c r="N306" s="124">
        <v>55.96</v>
      </c>
      <c r="O306" s="124">
        <v>297.36</v>
      </c>
      <c r="P306" s="124">
        <v>1133.2</v>
      </c>
      <c r="Q306" s="124">
        <v>533.4</v>
      </c>
      <c r="R306" s="124">
        <v>361.7</v>
      </c>
      <c r="S306" s="124">
        <v>1479.4</v>
      </c>
      <c r="T306" s="124">
        <v>6327.6000000000058</v>
      </c>
      <c r="U306" s="124">
        <v>216.28</v>
      </c>
      <c r="V306" s="124">
        <v>1327.96</v>
      </c>
      <c r="W306" s="124">
        <v>361.7</v>
      </c>
      <c r="X306" s="124">
        <v>2015</v>
      </c>
      <c r="Y306" s="124">
        <v>2014</v>
      </c>
      <c r="Z306" s="124">
        <v>11</v>
      </c>
      <c r="AA306" s="124">
        <v>38.299999999999997</v>
      </c>
      <c r="AB306" s="124">
        <v>471.40000000000003</v>
      </c>
      <c r="AC306" s="124">
        <v>965.1</v>
      </c>
      <c r="AD306" s="124">
        <v>1008.3</v>
      </c>
      <c r="AE306" s="124">
        <v>623.70000000000005</v>
      </c>
    </row>
    <row r="307" spans="1:31" x14ac:dyDescent="0.3">
      <c r="A307" s="122" t="s">
        <v>903</v>
      </c>
      <c r="B307" s="123">
        <v>42004</v>
      </c>
      <c r="C307" s="124">
        <v>47850.3</v>
      </c>
      <c r="D307" s="124">
        <v>1081.4000000000001</v>
      </c>
      <c r="E307" s="124">
        <v>557</v>
      </c>
      <c r="F307" s="124">
        <v>127</v>
      </c>
      <c r="G307" s="124">
        <v>1795.7</v>
      </c>
      <c r="H307" s="124">
        <v>28815.1</v>
      </c>
      <c r="I307" s="124">
        <v>14470.099999999999</v>
      </c>
      <c r="J307" s="124">
        <v>479.4</v>
      </c>
      <c r="K307" s="124">
        <v>319.3</v>
      </c>
      <c r="L307" s="124">
        <v>22.2</v>
      </c>
      <c r="M307" s="124">
        <v>824.5</v>
      </c>
      <c r="N307" s="124">
        <v>53.4</v>
      </c>
      <c r="O307" s="124">
        <v>307.27</v>
      </c>
      <c r="P307" s="124">
        <v>507.6</v>
      </c>
      <c r="Q307" s="124">
        <v>700.69999999999993</v>
      </c>
      <c r="R307" s="124">
        <v>329.8</v>
      </c>
      <c r="S307" s="124">
        <v>1166</v>
      </c>
      <c r="T307" s="124">
        <v>2020.299999999992</v>
      </c>
      <c r="U307" s="124">
        <v>329.24</v>
      </c>
      <c r="V307" s="124">
        <v>4594.4799999999996</v>
      </c>
      <c r="W307" s="124">
        <v>329.8</v>
      </c>
      <c r="X307" s="124">
        <v>2015</v>
      </c>
      <c r="Y307" s="124">
        <v>2014</v>
      </c>
      <c r="Z307" s="124">
        <v>12</v>
      </c>
      <c r="AA307" s="124">
        <v>30.8</v>
      </c>
      <c r="AB307" s="124">
        <v>319.3</v>
      </c>
      <c r="AC307" s="124">
        <v>7239.9000000000005</v>
      </c>
      <c r="AD307" s="124">
        <v>16624.400000000001</v>
      </c>
      <c r="AE307" s="124">
        <v>4950.8</v>
      </c>
    </row>
    <row r="308" spans="1:31" x14ac:dyDescent="0.3">
      <c r="A308" s="122" t="s">
        <v>903</v>
      </c>
      <c r="B308" s="123">
        <v>42035</v>
      </c>
      <c r="C308" s="124">
        <v>518.20000000000005</v>
      </c>
      <c r="D308" s="124">
        <v>1885.8000000000002</v>
      </c>
      <c r="E308" s="124">
        <v>789.7</v>
      </c>
      <c r="F308" s="124">
        <v>226.5</v>
      </c>
      <c r="G308" s="124">
        <v>2984.8</v>
      </c>
      <c r="H308" s="124">
        <v>2823.2</v>
      </c>
      <c r="I308" s="124">
        <v>71.900000000000006</v>
      </c>
      <c r="J308" s="124">
        <v>770.4</v>
      </c>
      <c r="K308" s="124">
        <v>1446.6</v>
      </c>
      <c r="L308" s="124">
        <v>21.3</v>
      </c>
      <c r="M308" s="124">
        <v>1048</v>
      </c>
      <c r="N308" s="124">
        <v>50.48</v>
      </c>
      <c r="O308" s="124">
        <v>307.27</v>
      </c>
      <c r="P308" s="124">
        <v>876.7</v>
      </c>
      <c r="Q308" s="124">
        <v>1235.5999999999999</v>
      </c>
      <c r="R308" s="124">
        <v>315.3</v>
      </c>
      <c r="S308" s="124">
        <v>2515.9</v>
      </c>
      <c r="T308" s="124">
        <v>-6203.2000000000025</v>
      </c>
      <c r="U308" s="124">
        <v>115.06</v>
      </c>
      <c r="V308" s="124">
        <v>2784.45</v>
      </c>
      <c r="W308" s="124">
        <v>315.3</v>
      </c>
      <c r="X308" s="124">
        <v>2015</v>
      </c>
      <c r="Y308" s="124">
        <v>2015</v>
      </c>
      <c r="Z308" s="124">
        <v>1</v>
      </c>
      <c r="AA308" s="124">
        <v>58</v>
      </c>
      <c r="AB308" s="124">
        <v>1446.6</v>
      </c>
      <c r="AC308" s="124">
        <v>1209</v>
      </c>
      <c r="AD308" s="124">
        <v>1471.7</v>
      </c>
      <c r="AE308" s="124">
        <v>142.5</v>
      </c>
    </row>
    <row r="309" spans="1:31" x14ac:dyDescent="0.3">
      <c r="A309" s="122" t="s">
        <v>903</v>
      </c>
      <c r="B309" s="123">
        <v>42063</v>
      </c>
      <c r="C309" s="124">
        <v>14929.8</v>
      </c>
      <c r="D309" s="124">
        <v>2387.7999999999997</v>
      </c>
      <c r="E309" s="124">
        <v>1086.8</v>
      </c>
      <c r="F309" s="124">
        <v>297.8</v>
      </c>
      <c r="G309" s="124">
        <v>3838.1</v>
      </c>
      <c r="H309" s="124">
        <v>4553.1000000000004</v>
      </c>
      <c r="I309" s="124">
        <v>3051.5</v>
      </c>
      <c r="J309" s="124">
        <v>247.39999999999998</v>
      </c>
      <c r="K309" s="124">
        <v>704.1</v>
      </c>
      <c r="L309" s="124">
        <v>18.600000000000001</v>
      </c>
      <c r="M309" s="124">
        <v>0</v>
      </c>
      <c r="N309" s="124">
        <v>41.95</v>
      </c>
      <c r="O309" s="124">
        <v>277.52999999999997</v>
      </c>
      <c r="P309" s="124">
        <v>1079.5</v>
      </c>
      <c r="Q309" s="124">
        <v>1606</v>
      </c>
      <c r="R309" s="124">
        <v>269.10000000000002</v>
      </c>
      <c r="S309" s="124">
        <v>722.7</v>
      </c>
      <c r="T309" s="124">
        <v>459.39999999999964</v>
      </c>
      <c r="U309" s="124">
        <v>163.41999999999999</v>
      </c>
      <c r="V309" s="124">
        <v>2355.5300000000002</v>
      </c>
      <c r="W309" s="124">
        <v>269.10000000000002</v>
      </c>
      <c r="X309" s="124">
        <v>2015</v>
      </c>
      <c r="Y309" s="124">
        <v>2015</v>
      </c>
      <c r="Z309" s="124">
        <v>2</v>
      </c>
      <c r="AA309" s="124">
        <v>80</v>
      </c>
      <c r="AB309" s="124">
        <v>704.1</v>
      </c>
      <c r="AC309" s="124">
        <v>1815.5</v>
      </c>
      <c r="AD309" s="124">
        <v>2205.6</v>
      </c>
      <c r="AE309" s="124">
        <v>532</v>
      </c>
    </row>
    <row r="310" spans="1:31" x14ac:dyDescent="0.3">
      <c r="A310" s="122" t="s">
        <v>903</v>
      </c>
      <c r="B310" s="123">
        <v>42094</v>
      </c>
      <c r="C310" s="124">
        <v>1615.1</v>
      </c>
      <c r="D310" s="124">
        <v>3161.4</v>
      </c>
      <c r="E310" s="124">
        <v>856.4</v>
      </c>
      <c r="F310" s="124">
        <v>705.9</v>
      </c>
      <c r="G310" s="124">
        <v>3817</v>
      </c>
      <c r="H310" s="124">
        <v>1453.3</v>
      </c>
      <c r="I310" s="124">
        <v>142.6</v>
      </c>
      <c r="J310" s="124">
        <v>160.69999999999999</v>
      </c>
      <c r="K310" s="124">
        <v>2914.2</v>
      </c>
      <c r="L310" s="124">
        <v>25.7</v>
      </c>
      <c r="M310" s="124">
        <v>0</v>
      </c>
      <c r="N310" s="124">
        <v>54.48</v>
      </c>
      <c r="O310" s="124">
        <v>307.27</v>
      </c>
      <c r="P310" s="124">
        <v>2030.3</v>
      </c>
      <c r="Q310" s="124">
        <v>1836.9</v>
      </c>
      <c r="R310" s="124">
        <v>362</v>
      </c>
      <c r="S310" s="124">
        <v>2939.8999999999996</v>
      </c>
      <c r="T310" s="124">
        <v>-5380.1000000000022</v>
      </c>
      <c r="U310" s="124">
        <v>118.02</v>
      </c>
      <c r="V310" s="124">
        <v>2025.01</v>
      </c>
      <c r="W310" s="124">
        <v>362</v>
      </c>
      <c r="X310" s="124">
        <v>2015</v>
      </c>
      <c r="Y310" s="124">
        <v>2015</v>
      </c>
      <c r="Z310" s="124">
        <v>3</v>
      </c>
      <c r="AA310" s="124">
        <v>119.7</v>
      </c>
      <c r="AB310" s="124">
        <v>2914.2</v>
      </c>
      <c r="AC310" s="124">
        <v>1000.9</v>
      </c>
      <c r="AD310" s="124">
        <v>422.70000000000005</v>
      </c>
      <c r="AE310" s="124">
        <v>29.7</v>
      </c>
    </row>
    <row r="311" spans="1:31" x14ac:dyDescent="0.3">
      <c r="A311" s="122" t="s">
        <v>903</v>
      </c>
      <c r="B311" s="123">
        <v>42124</v>
      </c>
      <c r="C311" s="124">
        <v>8278</v>
      </c>
      <c r="D311" s="124">
        <v>3934</v>
      </c>
      <c r="E311" s="124">
        <v>1168.5</v>
      </c>
      <c r="F311" s="124">
        <v>615.1</v>
      </c>
      <c r="G311" s="124">
        <v>3326.2</v>
      </c>
      <c r="H311" s="124">
        <v>1930.5000000000002</v>
      </c>
      <c r="I311" s="124">
        <v>801.8</v>
      </c>
      <c r="J311" s="124">
        <v>174.5</v>
      </c>
      <c r="K311" s="124">
        <v>5914.8</v>
      </c>
      <c r="L311" s="124">
        <v>28.5</v>
      </c>
      <c r="M311" s="124">
        <v>0</v>
      </c>
      <c r="N311" s="124">
        <v>70.8</v>
      </c>
      <c r="O311" s="124">
        <v>297.36</v>
      </c>
      <c r="P311" s="124">
        <v>2475.6999999999998</v>
      </c>
      <c r="Q311" s="124">
        <v>2073.4</v>
      </c>
      <c r="R311" s="124">
        <v>446.6</v>
      </c>
      <c r="S311" s="124">
        <v>5943.3</v>
      </c>
      <c r="T311" s="124">
        <v>2717.3999999999978</v>
      </c>
      <c r="U311" s="124">
        <v>226.45</v>
      </c>
      <c r="V311" s="124">
        <v>1335.76</v>
      </c>
      <c r="W311" s="124">
        <v>446.6</v>
      </c>
      <c r="X311" s="124">
        <v>2015</v>
      </c>
      <c r="Y311" s="124">
        <v>2015</v>
      </c>
      <c r="Z311" s="124">
        <v>4</v>
      </c>
      <c r="AA311" s="124">
        <v>126.1</v>
      </c>
      <c r="AB311" s="124">
        <v>5914.8</v>
      </c>
      <c r="AC311" s="124">
        <v>1447.7</v>
      </c>
      <c r="AD311" s="124">
        <v>169.2</v>
      </c>
      <c r="AE311" s="124">
        <v>313.60000000000002</v>
      </c>
    </row>
    <row r="312" spans="1:31" x14ac:dyDescent="0.3">
      <c r="A312" s="122" t="s">
        <v>903</v>
      </c>
      <c r="B312" s="123">
        <v>42155</v>
      </c>
      <c r="C312" s="124">
        <v>1.4</v>
      </c>
      <c r="D312" s="124">
        <v>5305.1</v>
      </c>
      <c r="E312" s="124">
        <v>585.79999999999995</v>
      </c>
      <c r="F312" s="124">
        <v>103.4</v>
      </c>
      <c r="G312" s="124">
        <v>1432.6</v>
      </c>
      <c r="H312" s="124">
        <v>1596.1</v>
      </c>
      <c r="I312" s="124">
        <v>0.3</v>
      </c>
      <c r="J312" s="124">
        <v>363.79999999999995</v>
      </c>
      <c r="K312" s="124">
        <v>6931</v>
      </c>
      <c r="L312" s="124">
        <v>35.4</v>
      </c>
      <c r="M312" s="124">
        <v>0</v>
      </c>
      <c r="N312" s="124">
        <v>137.94</v>
      </c>
      <c r="O312" s="124">
        <v>307.27</v>
      </c>
      <c r="P312" s="124">
        <v>3861.5</v>
      </c>
      <c r="Q312" s="124">
        <v>1547</v>
      </c>
      <c r="R312" s="124">
        <v>776.9</v>
      </c>
      <c r="S312" s="124">
        <v>6966.4</v>
      </c>
      <c r="T312" s="124">
        <v>-1642.7000000000007</v>
      </c>
      <c r="U312" s="124">
        <v>525.91999999999996</v>
      </c>
      <c r="V312" s="124">
        <v>959.56</v>
      </c>
      <c r="W312" s="124">
        <v>776.9</v>
      </c>
      <c r="X312" s="124">
        <v>2015</v>
      </c>
      <c r="Y312" s="124">
        <v>2015</v>
      </c>
      <c r="Z312" s="124">
        <v>5</v>
      </c>
      <c r="AA312" s="124">
        <v>320.89999999999998</v>
      </c>
      <c r="AB312" s="124">
        <v>6931</v>
      </c>
      <c r="AC312" s="124">
        <v>1536.5</v>
      </c>
      <c r="AD312" s="124">
        <v>44.8</v>
      </c>
      <c r="AE312" s="124">
        <v>14.8</v>
      </c>
    </row>
    <row r="313" spans="1:31" x14ac:dyDescent="0.3">
      <c r="A313" s="122" t="s">
        <v>903</v>
      </c>
      <c r="B313" s="123">
        <v>42185</v>
      </c>
      <c r="C313" s="124">
        <v>255.9</v>
      </c>
      <c r="D313" s="124">
        <v>6086.1</v>
      </c>
      <c r="E313" s="124">
        <v>373.8</v>
      </c>
      <c r="F313" s="124">
        <v>367.1</v>
      </c>
      <c r="G313" s="124">
        <v>537.29999999999995</v>
      </c>
      <c r="H313" s="124">
        <v>1621.7</v>
      </c>
      <c r="I313" s="124">
        <v>29.2</v>
      </c>
      <c r="J313" s="124">
        <v>267.60000000000002</v>
      </c>
      <c r="K313" s="124">
        <v>7482.4</v>
      </c>
      <c r="L313" s="124">
        <v>39.700000000000003</v>
      </c>
      <c r="M313" s="124">
        <v>1032.8</v>
      </c>
      <c r="N313" s="124">
        <v>155</v>
      </c>
      <c r="O313" s="124">
        <v>297.36</v>
      </c>
      <c r="P313" s="124">
        <v>5437.9999999999991</v>
      </c>
      <c r="Q313" s="124">
        <v>1015.1</v>
      </c>
      <c r="R313" s="124">
        <v>888.90000000000009</v>
      </c>
      <c r="S313" s="124">
        <v>8554.9</v>
      </c>
      <c r="T313" s="124">
        <v>416.99999999999818</v>
      </c>
      <c r="U313" s="124">
        <v>711.15</v>
      </c>
      <c r="V313" s="124">
        <v>644.35</v>
      </c>
      <c r="W313" s="124">
        <v>888.90000000000009</v>
      </c>
      <c r="X313" s="124">
        <v>2015</v>
      </c>
      <c r="Y313" s="124">
        <v>2015</v>
      </c>
      <c r="Z313" s="124">
        <v>6</v>
      </c>
      <c r="AA313" s="124">
        <v>302.8</v>
      </c>
      <c r="AB313" s="124">
        <v>7482.4</v>
      </c>
      <c r="AC313" s="124">
        <v>1540.7</v>
      </c>
      <c r="AD313" s="124">
        <v>73</v>
      </c>
      <c r="AE313" s="124">
        <v>8</v>
      </c>
    </row>
    <row r="314" spans="1:31" x14ac:dyDescent="0.3">
      <c r="A314" s="122" t="s">
        <v>903</v>
      </c>
      <c r="B314" s="123">
        <v>42216</v>
      </c>
      <c r="C314" s="124">
        <v>218.8</v>
      </c>
      <c r="D314" s="124">
        <v>5382.3</v>
      </c>
      <c r="E314" s="124">
        <v>377.5</v>
      </c>
      <c r="F314" s="124">
        <v>685.7</v>
      </c>
      <c r="G314" s="124">
        <v>193.1</v>
      </c>
      <c r="H314" s="124">
        <v>1672.3000000000002</v>
      </c>
      <c r="I314" s="124">
        <v>26.5</v>
      </c>
      <c r="J314" s="124">
        <v>490.5</v>
      </c>
      <c r="K314" s="124">
        <v>6555.2000000000007</v>
      </c>
      <c r="L314" s="124">
        <v>57.9</v>
      </c>
      <c r="M314" s="124">
        <v>738.7</v>
      </c>
      <c r="N314" s="124">
        <v>181.81</v>
      </c>
      <c r="O314" s="124">
        <v>307.27</v>
      </c>
      <c r="P314" s="124">
        <v>5472.6</v>
      </c>
      <c r="Q314" s="124">
        <v>595.4</v>
      </c>
      <c r="R314" s="124">
        <v>1061.9000000000001</v>
      </c>
      <c r="S314" s="124">
        <v>7351.8</v>
      </c>
      <c r="T314" s="124">
        <v>-195.69999999999891</v>
      </c>
      <c r="U314" s="124">
        <v>960.41</v>
      </c>
      <c r="V314" s="124">
        <v>606.51</v>
      </c>
      <c r="W314" s="124">
        <v>1061.9000000000001</v>
      </c>
      <c r="X314" s="124">
        <v>2015</v>
      </c>
      <c r="Y314" s="124">
        <v>2015</v>
      </c>
      <c r="Z314" s="124">
        <v>7</v>
      </c>
      <c r="AA314" s="124">
        <v>387.7</v>
      </c>
      <c r="AB314" s="124">
        <v>6555.2000000000007</v>
      </c>
      <c r="AC314" s="124">
        <v>1574.9</v>
      </c>
      <c r="AD314" s="124">
        <v>86.699999999999989</v>
      </c>
      <c r="AE314" s="124">
        <v>10.7</v>
      </c>
    </row>
    <row r="315" spans="1:31" x14ac:dyDescent="0.3">
      <c r="A315" s="122" t="s">
        <v>903</v>
      </c>
      <c r="B315" s="123">
        <v>42247</v>
      </c>
      <c r="C315" s="124">
        <v>87.7</v>
      </c>
      <c r="D315" s="124">
        <v>4030.4</v>
      </c>
      <c r="E315" s="124">
        <v>378.6</v>
      </c>
      <c r="F315" s="124">
        <v>528.9</v>
      </c>
      <c r="G315" s="124">
        <v>100.9</v>
      </c>
      <c r="H315" s="124">
        <v>1488.3</v>
      </c>
      <c r="I315" s="124">
        <v>10.3</v>
      </c>
      <c r="J315" s="124">
        <v>682.2</v>
      </c>
      <c r="K315" s="124">
        <v>4699.8999999999996</v>
      </c>
      <c r="L315" s="124">
        <v>68.2</v>
      </c>
      <c r="M315" s="124">
        <v>0</v>
      </c>
      <c r="N315" s="124">
        <v>161.69999999999999</v>
      </c>
      <c r="O315" s="124">
        <v>307.27</v>
      </c>
      <c r="P315" s="124">
        <v>4262.8999999999996</v>
      </c>
      <c r="Q315" s="124">
        <v>296.2</v>
      </c>
      <c r="R315" s="124">
        <v>961.1</v>
      </c>
      <c r="S315" s="124">
        <v>4768.0999999999995</v>
      </c>
      <c r="T315" s="124">
        <v>-1402.5</v>
      </c>
      <c r="U315" s="124">
        <v>524.32000000000005</v>
      </c>
      <c r="V315" s="124">
        <v>966.74</v>
      </c>
      <c r="W315" s="124">
        <v>961.1</v>
      </c>
      <c r="X315" s="124">
        <v>2015</v>
      </c>
      <c r="Y315" s="124">
        <v>2015</v>
      </c>
      <c r="Z315" s="124">
        <v>8</v>
      </c>
      <c r="AA315" s="124">
        <v>360.6</v>
      </c>
      <c r="AB315" s="124">
        <v>4699.8999999999996</v>
      </c>
      <c r="AC315" s="124">
        <v>1454.1</v>
      </c>
      <c r="AD315" s="124">
        <v>20.8</v>
      </c>
      <c r="AE315" s="124">
        <v>13.4</v>
      </c>
    </row>
    <row r="316" spans="1:31" x14ac:dyDescent="0.3">
      <c r="A316" s="122" t="s">
        <v>903</v>
      </c>
      <c r="B316" s="123">
        <v>42277</v>
      </c>
      <c r="C316" s="124">
        <v>794.8</v>
      </c>
      <c r="D316" s="124">
        <v>2597</v>
      </c>
      <c r="E316" s="124">
        <v>283.10000000000002</v>
      </c>
      <c r="F316" s="124">
        <v>289.5</v>
      </c>
      <c r="G316" s="124">
        <v>161.80000000000001</v>
      </c>
      <c r="H316" s="124">
        <v>1288.9000000000001</v>
      </c>
      <c r="I316" s="124">
        <v>85.699999999999989</v>
      </c>
      <c r="J316" s="124">
        <v>335.6</v>
      </c>
      <c r="K316" s="124">
        <v>2818.4</v>
      </c>
      <c r="L316" s="124">
        <v>54.4</v>
      </c>
      <c r="M316" s="124">
        <v>1375.5</v>
      </c>
      <c r="N316" s="124">
        <v>131.71</v>
      </c>
      <c r="O316" s="124">
        <v>297.36</v>
      </c>
      <c r="P316" s="124">
        <v>2720.3999999999996</v>
      </c>
      <c r="Q316" s="124">
        <v>166</v>
      </c>
      <c r="R316" s="124">
        <v>866.4</v>
      </c>
      <c r="S316" s="124">
        <v>4248.2999999999993</v>
      </c>
      <c r="T316" s="124">
        <v>867.70000000000255</v>
      </c>
      <c r="U316" s="124">
        <v>466.47</v>
      </c>
      <c r="V316" s="124">
        <v>732.06</v>
      </c>
      <c r="W316" s="124">
        <v>866.4</v>
      </c>
      <c r="X316" s="124">
        <v>2015</v>
      </c>
      <c r="Y316" s="124">
        <v>2015</v>
      </c>
      <c r="Z316" s="124">
        <v>9</v>
      </c>
      <c r="AA316" s="124">
        <v>228.5</v>
      </c>
      <c r="AB316" s="124">
        <v>2818.4</v>
      </c>
      <c r="AC316" s="124">
        <v>1034.5</v>
      </c>
      <c r="AD316" s="124">
        <v>231.5</v>
      </c>
      <c r="AE316" s="124">
        <v>22.9</v>
      </c>
    </row>
    <row r="317" spans="1:31" x14ac:dyDescent="0.3">
      <c r="A317" s="122" t="s">
        <v>903</v>
      </c>
      <c r="B317" s="123">
        <v>42308</v>
      </c>
      <c r="C317" s="124">
        <v>1643.1999999999998</v>
      </c>
      <c r="D317" s="124">
        <v>1646.5</v>
      </c>
      <c r="E317" s="124">
        <v>377.9</v>
      </c>
      <c r="F317" s="124">
        <v>179.2</v>
      </c>
      <c r="G317" s="124">
        <v>386.6</v>
      </c>
      <c r="H317" s="124">
        <v>1339.7000000000003</v>
      </c>
      <c r="I317" s="124">
        <v>153.69999999999999</v>
      </c>
      <c r="J317" s="124">
        <v>451.1</v>
      </c>
      <c r="K317" s="124">
        <v>2245.4</v>
      </c>
      <c r="L317" s="124">
        <v>35.4</v>
      </c>
      <c r="M317" s="124">
        <v>881.3</v>
      </c>
      <c r="N317" s="124">
        <v>88.53</v>
      </c>
      <c r="O317" s="124">
        <v>307.27</v>
      </c>
      <c r="P317" s="124">
        <v>1665.2</v>
      </c>
      <c r="Q317" s="124">
        <v>160.4</v>
      </c>
      <c r="R317" s="124">
        <v>555.9</v>
      </c>
      <c r="S317" s="124">
        <v>3162.1</v>
      </c>
      <c r="T317" s="124">
        <v>826.19999999999891</v>
      </c>
      <c r="U317" s="124">
        <v>323.64</v>
      </c>
      <c r="V317" s="124">
        <v>766.42</v>
      </c>
      <c r="W317" s="124">
        <v>555.9</v>
      </c>
      <c r="X317" s="124">
        <v>2016</v>
      </c>
      <c r="Y317" s="124">
        <v>2015</v>
      </c>
      <c r="Z317" s="124">
        <v>10</v>
      </c>
      <c r="AA317" s="124">
        <v>95.1</v>
      </c>
      <c r="AB317" s="124">
        <v>2245.4</v>
      </c>
      <c r="AC317" s="124">
        <v>851.2</v>
      </c>
      <c r="AD317" s="124">
        <v>443.1</v>
      </c>
      <c r="AE317" s="124">
        <v>45.4</v>
      </c>
    </row>
    <row r="318" spans="1:31" x14ac:dyDescent="0.3">
      <c r="A318" s="122" t="s">
        <v>903</v>
      </c>
      <c r="B318" s="123">
        <v>42338</v>
      </c>
      <c r="C318" s="124">
        <v>13014.1</v>
      </c>
      <c r="D318" s="124">
        <v>1842.1</v>
      </c>
      <c r="E318" s="124">
        <v>707</v>
      </c>
      <c r="F318" s="124">
        <v>182.1</v>
      </c>
      <c r="G318" s="124">
        <v>2904.9</v>
      </c>
      <c r="H318" s="124">
        <v>2788.7</v>
      </c>
      <c r="I318" s="124">
        <v>1668.1999999999998</v>
      </c>
      <c r="J318" s="124">
        <v>479.20000000000005</v>
      </c>
      <c r="K318" s="124">
        <v>526.20000000000005</v>
      </c>
      <c r="L318" s="124">
        <v>22.5</v>
      </c>
      <c r="M318" s="124">
        <v>903.9</v>
      </c>
      <c r="N318" s="124">
        <v>55.79</v>
      </c>
      <c r="O318" s="124">
        <v>297.36</v>
      </c>
      <c r="P318" s="124">
        <v>1349.5</v>
      </c>
      <c r="Q318" s="124">
        <v>674.7</v>
      </c>
      <c r="R318" s="124">
        <v>341.8</v>
      </c>
      <c r="S318" s="124">
        <v>1452.6</v>
      </c>
      <c r="T318" s="124">
        <v>4236.4000000000033</v>
      </c>
      <c r="U318" s="124">
        <v>261.02</v>
      </c>
      <c r="V318" s="124">
        <v>1035.94</v>
      </c>
      <c r="W318" s="124">
        <v>341.8</v>
      </c>
      <c r="X318" s="124">
        <v>2016</v>
      </c>
      <c r="Y318" s="124">
        <v>2015</v>
      </c>
      <c r="Z318" s="124">
        <v>11</v>
      </c>
      <c r="AA318" s="124">
        <v>38</v>
      </c>
      <c r="AB318" s="124">
        <v>526.20000000000005</v>
      </c>
      <c r="AC318" s="124">
        <v>1321.3</v>
      </c>
      <c r="AD318" s="124">
        <v>1009</v>
      </c>
      <c r="AE318" s="124">
        <v>458.4</v>
      </c>
    </row>
    <row r="319" spans="1:31" x14ac:dyDescent="0.3">
      <c r="A319" s="122" t="s">
        <v>903</v>
      </c>
      <c r="B319" s="123">
        <v>42369</v>
      </c>
      <c r="C319" s="124">
        <v>16790.400000000001</v>
      </c>
      <c r="D319" s="124">
        <v>1302.5999999999999</v>
      </c>
      <c r="E319" s="124">
        <v>519.4</v>
      </c>
      <c r="F319" s="124">
        <v>133.69999999999999</v>
      </c>
      <c r="G319" s="124">
        <v>2399</v>
      </c>
      <c r="H319" s="124">
        <v>6214</v>
      </c>
      <c r="I319" s="124">
        <v>2248.6</v>
      </c>
      <c r="J319" s="124">
        <v>430.59999999999997</v>
      </c>
      <c r="K319" s="124">
        <v>382.1</v>
      </c>
      <c r="L319" s="124">
        <v>20.7</v>
      </c>
      <c r="M319" s="124">
        <v>793.5</v>
      </c>
      <c r="N319" s="124">
        <v>51.61</v>
      </c>
      <c r="O319" s="124">
        <v>307.27</v>
      </c>
      <c r="P319" s="124">
        <v>799.9</v>
      </c>
      <c r="Q319" s="124">
        <v>636.40000000000009</v>
      </c>
      <c r="R319" s="124">
        <v>310.5</v>
      </c>
      <c r="S319" s="124">
        <v>1196.3</v>
      </c>
      <c r="T319" s="124">
        <v>5049.5000000000036</v>
      </c>
      <c r="U319" s="124">
        <v>287.45</v>
      </c>
      <c r="V319" s="124">
        <v>1519.52</v>
      </c>
      <c r="W319" s="124">
        <v>310.5</v>
      </c>
      <c r="X319" s="124">
        <v>2016</v>
      </c>
      <c r="Y319" s="124">
        <v>2015</v>
      </c>
      <c r="Z319" s="124">
        <v>12</v>
      </c>
      <c r="AA319" s="124">
        <v>28.200000000000003</v>
      </c>
      <c r="AB319" s="124">
        <v>382.1</v>
      </c>
      <c r="AC319" s="124">
        <v>1622.6</v>
      </c>
      <c r="AD319" s="124">
        <v>3408.2999999999997</v>
      </c>
      <c r="AE319" s="124">
        <v>1183.0999999999999</v>
      </c>
    </row>
    <row r="320" spans="1:31" x14ac:dyDescent="0.3">
      <c r="A320" s="122" t="s">
        <v>903</v>
      </c>
      <c r="B320" s="123">
        <v>42400</v>
      </c>
      <c r="C320" s="124">
        <v>42222.799999999996</v>
      </c>
      <c r="D320" s="124">
        <v>1428.9</v>
      </c>
      <c r="E320" s="124">
        <v>575.5</v>
      </c>
      <c r="F320" s="124">
        <v>145.30000000000001</v>
      </c>
      <c r="G320" s="124">
        <v>2702.9</v>
      </c>
      <c r="H320" s="124">
        <v>23909.7</v>
      </c>
      <c r="I320" s="124">
        <v>8636.1</v>
      </c>
      <c r="J320" s="124">
        <v>667.6</v>
      </c>
      <c r="K320" s="124">
        <v>361.9</v>
      </c>
      <c r="L320" s="124">
        <v>18.100000000000001</v>
      </c>
      <c r="M320" s="124">
        <v>840.2</v>
      </c>
      <c r="N320" s="124">
        <v>46.19</v>
      </c>
      <c r="O320" s="124">
        <v>307.27</v>
      </c>
      <c r="P320" s="124">
        <v>655.4</v>
      </c>
      <c r="Q320" s="124">
        <v>918.80000000000007</v>
      </c>
      <c r="R320" s="124">
        <v>276.29999999999995</v>
      </c>
      <c r="S320" s="124">
        <v>1220.1999999999998</v>
      </c>
      <c r="T320" s="124">
        <v>5653.2999999999993</v>
      </c>
      <c r="U320" s="124">
        <v>309.68</v>
      </c>
      <c r="V320" s="124">
        <v>3376.54</v>
      </c>
      <c r="W320" s="124">
        <v>276.29999999999995</v>
      </c>
      <c r="X320" s="124">
        <v>2016</v>
      </c>
      <c r="Y320" s="124">
        <v>2016</v>
      </c>
      <c r="Z320" s="124">
        <v>1</v>
      </c>
      <c r="AA320" s="124">
        <v>25.4</v>
      </c>
      <c r="AB320" s="124">
        <v>361.9</v>
      </c>
      <c r="AC320" s="124">
        <v>5234.3</v>
      </c>
      <c r="AD320" s="124">
        <v>15472.7</v>
      </c>
      <c r="AE320" s="124">
        <v>3202.7</v>
      </c>
    </row>
    <row r="321" spans="1:31" x14ac:dyDescent="0.3">
      <c r="A321" s="122" t="s">
        <v>903</v>
      </c>
      <c r="B321" s="123">
        <v>42429</v>
      </c>
      <c r="C321" s="124">
        <v>5083.1000000000004</v>
      </c>
      <c r="D321" s="124">
        <v>2788.3</v>
      </c>
      <c r="E321" s="124">
        <v>1071.8</v>
      </c>
      <c r="F321" s="124">
        <v>297.89999999999998</v>
      </c>
      <c r="G321" s="124">
        <v>5224.5</v>
      </c>
      <c r="H321" s="124">
        <v>5123.2000000000007</v>
      </c>
      <c r="I321" s="124">
        <v>469.1</v>
      </c>
      <c r="J321" s="124">
        <v>244.6</v>
      </c>
      <c r="K321" s="124">
        <v>255.8</v>
      </c>
      <c r="L321" s="124">
        <v>19</v>
      </c>
      <c r="M321" s="124">
        <v>0</v>
      </c>
      <c r="N321" s="124">
        <v>41.53</v>
      </c>
      <c r="O321" s="124">
        <v>287.45</v>
      </c>
      <c r="P321" s="124">
        <v>1095</v>
      </c>
      <c r="Q321" s="124">
        <v>1991.2</v>
      </c>
      <c r="R321" s="124">
        <v>251.89999999999998</v>
      </c>
      <c r="S321" s="124">
        <v>274.8</v>
      </c>
      <c r="T321" s="124">
        <v>-9609.6</v>
      </c>
      <c r="U321" s="124">
        <v>124.16</v>
      </c>
      <c r="V321" s="124">
        <v>2545.75</v>
      </c>
      <c r="W321" s="124">
        <v>251.89999999999998</v>
      </c>
      <c r="X321" s="124">
        <v>2016</v>
      </c>
      <c r="Y321" s="124">
        <v>2016</v>
      </c>
      <c r="Z321" s="124">
        <v>2</v>
      </c>
      <c r="AA321" s="124">
        <v>66.3</v>
      </c>
      <c r="AB321" s="124">
        <v>255.8</v>
      </c>
      <c r="AC321" s="124">
        <v>1536.2</v>
      </c>
      <c r="AD321" s="124">
        <v>3185</v>
      </c>
      <c r="AE321" s="124">
        <v>402</v>
      </c>
    </row>
    <row r="322" spans="1:31" x14ac:dyDescent="0.3">
      <c r="A322" s="122" t="s">
        <v>903</v>
      </c>
      <c r="B322" s="123">
        <v>42460</v>
      </c>
      <c r="C322" s="124">
        <v>39916</v>
      </c>
      <c r="D322" s="124">
        <v>2674.2000000000003</v>
      </c>
      <c r="E322" s="124">
        <v>973.1</v>
      </c>
      <c r="F322" s="124">
        <v>450.4</v>
      </c>
      <c r="G322" s="124">
        <v>5410.8</v>
      </c>
      <c r="H322" s="124">
        <v>19767.100000000002</v>
      </c>
      <c r="I322" s="124">
        <v>8997.6</v>
      </c>
      <c r="J322" s="124">
        <v>160.9</v>
      </c>
      <c r="K322" s="124">
        <v>78.5</v>
      </c>
      <c r="L322" s="124">
        <v>20.7</v>
      </c>
      <c r="M322" s="124">
        <v>0</v>
      </c>
      <c r="N322" s="124">
        <v>51.55</v>
      </c>
      <c r="O322" s="124">
        <v>307.27</v>
      </c>
      <c r="P322" s="124">
        <v>844.7</v>
      </c>
      <c r="Q322" s="124">
        <v>2279.9</v>
      </c>
      <c r="R322" s="124">
        <v>373</v>
      </c>
      <c r="S322" s="124">
        <v>99.2</v>
      </c>
      <c r="T322" s="124">
        <v>1953.8999999999978</v>
      </c>
      <c r="U322" s="124">
        <v>517.96</v>
      </c>
      <c r="V322" s="124">
        <v>3576.35</v>
      </c>
      <c r="W322" s="124">
        <v>373</v>
      </c>
      <c r="X322" s="124">
        <v>2016</v>
      </c>
      <c r="Y322" s="124">
        <v>2016</v>
      </c>
      <c r="Z322" s="124">
        <v>3</v>
      </c>
      <c r="AA322" s="124">
        <v>135.69999999999999</v>
      </c>
      <c r="AB322" s="124">
        <v>78.5</v>
      </c>
      <c r="AC322" s="124">
        <v>4446.7000000000007</v>
      </c>
      <c r="AD322" s="124">
        <v>12889.300000000001</v>
      </c>
      <c r="AE322" s="124">
        <v>2431.1</v>
      </c>
    </row>
    <row r="323" spans="1:31" x14ac:dyDescent="0.3">
      <c r="A323" s="122" t="s">
        <v>903</v>
      </c>
      <c r="B323" s="123">
        <v>42490</v>
      </c>
      <c r="C323" s="124">
        <v>3857.5</v>
      </c>
      <c r="D323" s="124">
        <v>3742.5</v>
      </c>
      <c r="E323" s="124">
        <v>1247.5999999999999</v>
      </c>
      <c r="F323" s="124">
        <v>702.1</v>
      </c>
      <c r="G323" s="124">
        <v>4614.2</v>
      </c>
      <c r="H323" s="124">
        <v>2287.6999999999998</v>
      </c>
      <c r="I323" s="124">
        <v>333.1</v>
      </c>
      <c r="J323" s="124">
        <v>183.1</v>
      </c>
      <c r="K323" s="124">
        <v>3668.4</v>
      </c>
      <c r="L323" s="124">
        <v>25.8</v>
      </c>
      <c r="M323" s="124">
        <v>0</v>
      </c>
      <c r="N323" s="124">
        <v>73.88</v>
      </c>
      <c r="O323" s="124">
        <v>297.36</v>
      </c>
      <c r="P323" s="124">
        <v>1599.2</v>
      </c>
      <c r="Q323" s="124">
        <v>2845.4</v>
      </c>
      <c r="R323" s="124">
        <v>462.9</v>
      </c>
      <c r="S323" s="124">
        <v>3694.2000000000003</v>
      </c>
      <c r="T323" s="124">
        <v>-5095.5999999999931</v>
      </c>
      <c r="U323" s="124">
        <v>122.18</v>
      </c>
      <c r="V323" s="124">
        <v>2810.89</v>
      </c>
      <c r="W323" s="124">
        <v>462.9</v>
      </c>
      <c r="X323" s="124">
        <v>2016</v>
      </c>
      <c r="Y323" s="124">
        <v>2016</v>
      </c>
      <c r="Z323" s="124">
        <v>4</v>
      </c>
      <c r="AA323" s="124">
        <v>133.5</v>
      </c>
      <c r="AB323" s="124">
        <v>3668.4</v>
      </c>
      <c r="AC323" s="124">
        <v>1235.7</v>
      </c>
      <c r="AD323" s="124">
        <v>449.1</v>
      </c>
      <c r="AE323" s="124">
        <v>602.9</v>
      </c>
    </row>
    <row r="324" spans="1:31" x14ac:dyDescent="0.3">
      <c r="A324" s="122" t="s">
        <v>903</v>
      </c>
      <c r="B324" s="123">
        <v>42521</v>
      </c>
      <c r="C324" s="124">
        <v>3264.9</v>
      </c>
      <c r="D324" s="124">
        <v>5268.7</v>
      </c>
      <c r="E324" s="124">
        <v>757.6</v>
      </c>
      <c r="F324" s="124">
        <v>373.5</v>
      </c>
      <c r="G324" s="124">
        <v>2429.4</v>
      </c>
      <c r="H324" s="124">
        <v>1607.6</v>
      </c>
      <c r="I324" s="124">
        <v>283</v>
      </c>
      <c r="J324" s="124">
        <v>581.70000000000005</v>
      </c>
      <c r="K324" s="124">
        <v>6573.5</v>
      </c>
      <c r="L324" s="124">
        <v>34.799999999999997</v>
      </c>
      <c r="M324" s="124">
        <v>0</v>
      </c>
      <c r="N324" s="124">
        <v>133.41</v>
      </c>
      <c r="O324" s="124">
        <v>307.27</v>
      </c>
      <c r="P324" s="124">
        <v>3001.1</v>
      </c>
      <c r="Q324" s="124">
        <v>2640.9000000000005</v>
      </c>
      <c r="R324" s="124">
        <v>761.2</v>
      </c>
      <c r="S324" s="124">
        <v>6608.3</v>
      </c>
      <c r="T324" s="124">
        <v>-667.100000000004</v>
      </c>
      <c r="U324" s="124">
        <v>439.67</v>
      </c>
      <c r="V324" s="124">
        <v>1256.4000000000001</v>
      </c>
      <c r="W324" s="124">
        <v>761.2</v>
      </c>
      <c r="X324" s="124">
        <v>2016</v>
      </c>
      <c r="Y324" s="124">
        <v>2016</v>
      </c>
      <c r="Z324" s="124">
        <v>5</v>
      </c>
      <c r="AA324" s="124">
        <v>292.5</v>
      </c>
      <c r="AB324" s="124">
        <v>6573.5</v>
      </c>
      <c r="AC324" s="124">
        <v>1479</v>
      </c>
      <c r="AD324" s="124">
        <v>101.5</v>
      </c>
      <c r="AE324" s="124">
        <v>27.1</v>
      </c>
    </row>
    <row r="325" spans="1:31" x14ac:dyDescent="0.3">
      <c r="A325" s="122" t="s">
        <v>903</v>
      </c>
      <c r="B325" s="123">
        <v>42551</v>
      </c>
      <c r="C325" s="124">
        <v>786.1</v>
      </c>
      <c r="D325" s="124">
        <v>5996.2999999999993</v>
      </c>
      <c r="E325" s="124">
        <v>495.9</v>
      </c>
      <c r="F325" s="124">
        <v>401</v>
      </c>
      <c r="G325" s="124">
        <v>1294.3</v>
      </c>
      <c r="H325" s="124">
        <v>1480.8999999999999</v>
      </c>
      <c r="I325" s="124">
        <v>96.7</v>
      </c>
      <c r="J325" s="124">
        <v>480.6</v>
      </c>
      <c r="K325" s="124">
        <v>6774.9000000000005</v>
      </c>
      <c r="L325" s="124">
        <v>43.7</v>
      </c>
      <c r="M325" s="124">
        <v>947.1</v>
      </c>
      <c r="N325" s="124">
        <v>155.52000000000001</v>
      </c>
      <c r="O325" s="124">
        <v>297.36</v>
      </c>
      <c r="P325" s="124">
        <v>4611</v>
      </c>
      <c r="Q325" s="124">
        <v>1786.3</v>
      </c>
      <c r="R325" s="124">
        <v>896.7</v>
      </c>
      <c r="S325" s="124">
        <v>7765.7000000000007</v>
      </c>
      <c r="T325" s="124">
        <v>-797.40000000000327</v>
      </c>
      <c r="U325" s="124">
        <v>952.58</v>
      </c>
      <c r="V325" s="124">
        <v>575.29</v>
      </c>
      <c r="W325" s="124">
        <v>896.7</v>
      </c>
      <c r="X325" s="124">
        <v>2016</v>
      </c>
      <c r="Y325" s="124">
        <v>2016</v>
      </c>
      <c r="Z325" s="124">
        <v>6</v>
      </c>
      <c r="AA325" s="124">
        <v>294</v>
      </c>
      <c r="AB325" s="124">
        <v>6774.9000000000005</v>
      </c>
      <c r="AC325" s="124">
        <v>1381.6</v>
      </c>
      <c r="AD325" s="124">
        <v>87.1</v>
      </c>
      <c r="AE325" s="124">
        <v>12.2</v>
      </c>
    </row>
    <row r="326" spans="1:31" x14ac:dyDescent="0.3">
      <c r="A326" s="122" t="s">
        <v>903</v>
      </c>
      <c r="B326" s="123">
        <v>42582</v>
      </c>
      <c r="C326" s="124">
        <v>0</v>
      </c>
      <c r="D326" s="124">
        <v>5912.3</v>
      </c>
      <c r="E326" s="124">
        <v>420.9</v>
      </c>
      <c r="F326" s="124">
        <v>676.8</v>
      </c>
      <c r="G326" s="124">
        <v>453.4</v>
      </c>
      <c r="H326" s="124">
        <v>1514.7</v>
      </c>
      <c r="I326" s="124">
        <v>0</v>
      </c>
      <c r="J326" s="124">
        <v>680.9</v>
      </c>
      <c r="K326" s="124">
        <v>7059.7000000000007</v>
      </c>
      <c r="L326" s="124">
        <v>63.3</v>
      </c>
      <c r="M326" s="124">
        <v>734.6</v>
      </c>
      <c r="N326" s="124">
        <v>181.39</v>
      </c>
      <c r="O326" s="124">
        <v>307.27</v>
      </c>
      <c r="P326" s="124">
        <v>5519.3</v>
      </c>
      <c r="Q326" s="124">
        <v>1069.9000000000001</v>
      </c>
      <c r="R326" s="124">
        <v>1047.7</v>
      </c>
      <c r="S326" s="124">
        <v>7857.6000000000013</v>
      </c>
      <c r="T326" s="124">
        <v>-753.99999999999818</v>
      </c>
      <c r="U326" s="124">
        <v>1424.86</v>
      </c>
      <c r="V326" s="124">
        <v>601.59</v>
      </c>
      <c r="W326" s="124">
        <v>1047.7</v>
      </c>
      <c r="X326" s="124">
        <v>2016</v>
      </c>
      <c r="Y326" s="124">
        <v>2016</v>
      </c>
      <c r="Z326" s="124">
        <v>7</v>
      </c>
      <c r="AA326" s="124">
        <v>359.8</v>
      </c>
      <c r="AB326" s="124">
        <v>7059.7000000000007</v>
      </c>
      <c r="AC326" s="124">
        <v>1416.7</v>
      </c>
      <c r="AD326" s="124">
        <v>86.5</v>
      </c>
      <c r="AE326" s="124">
        <v>11.5</v>
      </c>
    </row>
    <row r="327" spans="1:31" x14ac:dyDescent="0.3">
      <c r="A327" s="122" t="s">
        <v>903</v>
      </c>
      <c r="B327" s="123">
        <v>42613</v>
      </c>
      <c r="C327" s="124">
        <v>0</v>
      </c>
      <c r="D327" s="124">
        <v>4458.5</v>
      </c>
      <c r="E327" s="124">
        <v>385.7</v>
      </c>
      <c r="F327" s="124">
        <v>497.2</v>
      </c>
      <c r="G327" s="124">
        <v>217</v>
      </c>
      <c r="H327" s="124">
        <v>1387.1</v>
      </c>
      <c r="I327" s="124">
        <v>0</v>
      </c>
      <c r="J327" s="124">
        <v>710.09999999999991</v>
      </c>
      <c r="K327" s="124">
        <v>5602</v>
      </c>
      <c r="L327" s="124">
        <v>74.900000000000006</v>
      </c>
      <c r="M327" s="124">
        <v>0</v>
      </c>
      <c r="N327" s="124">
        <v>164.65</v>
      </c>
      <c r="O327" s="124">
        <v>307.27</v>
      </c>
      <c r="P327" s="124">
        <v>4440.0999999999995</v>
      </c>
      <c r="Q327" s="124">
        <v>515.6</v>
      </c>
      <c r="R327" s="124">
        <v>972.69999999999993</v>
      </c>
      <c r="S327" s="124">
        <v>5676.9</v>
      </c>
      <c r="T327" s="124">
        <v>-1006.0000000000036</v>
      </c>
      <c r="U327" s="124">
        <v>881.67</v>
      </c>
      <c r="V327" s="124">
        <v>1177.08</v>
      </c>
      <c r="W327" s="124">
        <v>972.69999999999993</v>
      </c>
      <c r="X327" s="124">
        <v>2016</v>
      </c>
      <c r="Y327" s="124">
        <v>2016</v>
      </c>
      <c r="Z327" s="124">
        <v>8</v>
      </c>
      <c r="AA327" s="124">
        <v>355.4</v>
      </c>
      <c r="AB327" s="124">
        <v>5602</v>
      </c>
      <c r="AC327" s="124">
        <v>1354.2</v>
      </c>
      <c r="AD327" s="124">
        <v>19.8</v>
      </c>
      <c r="AE327" s="124">
        <v>13.1</v>
      </c>
    </row>
    <row r="328" spans="1:31" x14ac:dyDescent="0.3">
      <c r="A328" s="122" t="s">
        <v>903</v>
      </c>
      <c r="B328" s="123">
        <v>42643</v>
      </c>
      <c r="C328" s="124">
        <v>0</v>
      </c>
      <c r="D328" s="124">
        <v>2871.7</v>
      </c>
      <c r="E328" s="124">
        <v>271.5</v>
      </c>
      <c r="F328" s="124">
        <v>289.8</v>
      </c>
      <c r="G328" s="124">
        <v>93.1</v>
      </c>
      <c r="H328" s="124">
        <v>1224.9999999999998</v>
      </c>
      <c r="I328" s="124">
        <v>0</v>
      </c>
      <c r="J328" s="124">
        <v>330.4</v>
      </c>
      <c r="K328" s="124">
        <v>2567.9</v>
      </c>
      <c r="L328" s="124">
        <v>53.5</v>
      </c>
      <c r="M328" s="124">
        <v>1334.8</v>
      </c>
      <c r="N328" s="124">
        <v>131.91</v>
      </c>
      <c r="O328" s="124">
        <v>297.36</v>
      </c>
      <c r="P328" s="124">
        <v>2935.5</v>
      </c>
      <c r="Q328" s="124">
        <v>226</v>
      </c>
      <c r="R328" s="124">
        <v>897.9</v>
      </c>
      <c r="S328" s="124">
        <v>3956.2</v>
      </c>
      <c r="T328" s="124">
        <v>-227.39999999999782</v>
      </c>
      <c r="U328" s="124">
        <v>373.81</v>
      </c>
      <c r="V328" s="124">
        <v>1073.17</v>
      </c>
      <c r="W328" s="124">
        <v>897.9</v>
      </c>
      <c r="X328" s="124">
        <v>2016</v>
      </c>
      <c r="Y328" s="124">
        <v>2016</v>
      </c>
      <c r="Z328" s="124">
        <v>9</v>
      </c>
      <c r="AA328" s="124">
        <v>246.8</v>
      </c>
      <c r="AB328" s="124">
        <v>2567.9</v>
      </c>
      <c r="AC328" s="124">
        <v>995.5</v>
      </c>
      <c r="AD328" s="124">
        <v>212.9</v>
      </c>
      <c r="AE328" s="124">
        <v>16.600000000000001</v>
      </c>
    </row>
    <row r="329" spans="1:31" x14ac:dyDescent="0.3">
      <c r="A329" s="122" t="s">
        <v>903</v>
      </c>
      <c r="B329" s="123">
        <v>42674</v>
      </c>
      <c r="C329" s="124">
        <v>21788.7</v>
      </c>
      <c r="D329" s="124">
        <v>1497.6999999999998</v>
      </c>
      <c r="E329" s="124">
        <v>351</v>
      </c>
      <c r="F329" s="124">
        <v>126.1</v>
      </c>
      <c r="G329" s="124">
        <v>860.8</v>
      </c>
      <c r="H329" s="124">
        <v>4245.5</v>
      </c>
      <c r="I329" s="124">
        <v>2933.2999999999997</v>
      </c>
      <c r="J329" s="124">
        <v>427.1</v>
      </c>
      <c r="K329" s="124">
        <v>1480.1</v>
      </c>
      <c r="L329" s="124">
        <v>32.1</v>
      </c>
      <c r="M329" s="124">
        <v>702.3</v>
      </c>
      <c r="N329" s="124">
        <v>89.14</v>
      </c>
      <c r="O329" s="124">
        <v>307.27</v>
      </c>
      <c r="P329" s="124">
        <v>1206.4000000000001</v>
      </c>
      <c r="Q329" s="124">
        <v>417.4</v>
      </c>
      <c r="R329" s="124">
        <v>548.79999999999995</v>
      </c>
      <c r="S329" s="124">
        <v>2214.4999999999995</v>
      </c>
      <c r="T329" s="124">
        <v>14110.799999999996</v>
      </c>
      <c r="U329" s="124">
        <v>277.12</v>
      </c>
      <c r="V329" s="124">
        <v>1570.34</v>
      </c>
      <c r="W329" s="124">
        <v>548.79999999999995</v>
      </c>
      <c r="X329" s="124">
        <v>2017</v>
      </c>
      <c r="Y329" s="124">
        <v>2016</v>
      </c>
      <c r="Z329" s="124">
        <v>10</v>
      </c>
      <c r="AA329" s="124">
        <v>89.2</v>
      </c>
      <c r="AB329" s="124">
        <v>1480.1</v>
      </c>
      <c r="AC329" s="124">
        <v>1547.6000000000001</v>
      </c>
      <c r="AD329" s="124">
        <v>1557.6</v>
      </c>
      <c r="AE329" s="124">
        <v>1140.3</v>
      </c>
    </row>
    <row r="330" spans="1:31" x14ac:dyDescent="0.3">
      <c r="A330" s="122" t="s">
        <v>903</v>
      </c>
      <c r="B330" s="123">
        <v>42704</v>
      </c>
      <c r="C330" s="124">
        <v>11345.599999999999</v>
      </c>
      <c r="D330" s="124">
        <v>1941.6000000000001</v>
      </c>
      <c r="E330" s="124">
        <v>581</v>
      </c>
      <c r="F330" s="124">
        <v>142.9</v>
      </c>
      <c r="G330" s="124">
        <v>2697.9</v>
      </c>
      <c r="H330" s="124">
        <v>6930.5</v>
      </c>
      <c r="I330" s="124">
        <v>1541.8999999999999</v>
      </c>
      <c r="J330" s="124">
        <v>478.1</v>
      </c>
      <c r="K330" s="124">
        <v>423.3</v>
      </c>
      <c r="L330" s="124">
        <v>20.5</v>
      </c>
      <c r="M330" s="124">
        <v>801.6</v>
      </c>
      <c r="N330" s="124">
        <v>55.18</v>
      </c>
      <c r="O330" s="124">
        <v>297.36</v>
      </c>
      <c r="P330" s="124">
        <v>990.8</v>
      </c>
      <c r="Q330" s="124">
        <v>1093.8</v>
      </c>
      <c r="R330" s="124">
        <v>336.8</v>
      </c>
      <c r="S330" s="124">
        <v>1245.4000000000001</v>
      </c>
      <c r="T330" s="124">
        <v>-1386.2000000000007</v>
      </c>
      <c r="U330" s="124">
        <v>170.74</v>
      </c>
      <c r="V330" s="124">
        <v>2103.29</v>
      </c>
      <c r="W330" s="124">
        <v>336.8</v>
      </c>
      <c r="X330" s="124">
        <v>2017</v>
      </c>
      <c r="Y330" s="124">
        <v>2016</v>
      </c>
      <c r="Z330" s="124">
        <v>11</v>
      </c>
      <c r="AA330" s="124">
        <v>34.6</v>
      </c>
      <c r="AB330" s="124">
        <v>423.3</v>
      </c>
      <c r="AC330" s="124">
        <v>1995.8</v>
      </c>
      <c r="AD330" s="124">
        <v>3887.3</v>
      </c>
      <c r="AE330" s="124">
        <v>1047.4000000000001</v>
      </c>
    </row>
    <row r="331" spans="1:31" x14ac:dyDescent="0.3">
      <c r="A331" s="122" t="s">
        <v>903</v>
      </c>
      <c r="B331" s="123">
        <v>42735</v>
      </c>
      <c r="C331" s="124">
        <v>28917.9</v>
      </c>
      <c r="D331" s="124">
        <v>1741.3</v>
      </c>
      <c r="E331" s="124">
        <v>582.4</v>
      </c>
      <c r="F331" s="124">
        <v>144.9</v>
      </c>
      <c r="G331" s="124">
        <v>2696.4</v>
      </c>
      <c r="H331" s="124">
        <v>17137.5</v>
      </c>
      <c r="I331" s="124">
        <v>8074.8000000000011</v>
      </c>
      <c r="J331" s="124">
        <v>433.7</v>
      </c>
      <c r="K331" s="124">
        <v>354.2</v>
      </c>
      <c r="L331" s="124">
        <v>20.5</v>
      </c>
      <c r="M331" s="124">
        <v>776.9</v>
      </c>
      <c r="N331" s="124">
        <v>52.1</v>
      </c>
      <c r="O331" s="124">
        <v>307.27</v>
      </c>
      <c r="P331" s="124">
        <v>718.1</v>
      </c>
      <c r="Q331" s="124">
        <v>1168.0999999999999</v>
      </c>
      <c r="R331" s="124">
        <v>309.7</v>
      </c>
      <c r="S331" s="124">
        <v>1151.5999999999999</v>
      </c>
      <c r="T331" s="124">
        <v>-431.89999999999418</v>
      </c>
      <c r="U331" s="124">
        <v>270.17</v>
      </c>
      <c r="V331" s="124">
        <v>3557.76</v>
      </c>
      <c r="W331" s="124">
        <v>309.7</v>
      </c>
      <c r="X331" s="124">
        <v>2017</v>
      </c>
      <c r="Y331" s="124">
        <v>2016</v>
      </c>
      <c r="Z331" s="124">
        <v>12</v>
      </c>
      <c r="AA331" s="124">
        <v>27.3</v>
      </c>
      <c r="AB331" s="124">
        <v>354.2</v>
      </c>
      <c r="AC331" s="124">
        <v>4049.9</v>
      </c>
      <c r="AD331" s="124">
        <v>10823.3</v>
      </c>
      <c r="AE331" s="124">
        <v>2264.3000000000002</v>
      </c>
    </row>
    <row r="332" spans="1:31" x14ac:dyDescent="0.3">
      <c r="A332" s="122" t="s">
        <v>903</v>
      </c>
      <c r="B332" s="123">
        <v>42766</v>
      </c>
      <c r="C332" s="124">
        <v>52897.5</v>
      </c>
      <c r="D332" s="124">
        <v>1869.8</v>
      </c>
      <c r="E332" s="124">
        <v>646</v>
      </c>
      <c r="F332" s="124">
        <v>157.19999999999999</v>
      </c>
      <c r="G332" s="124">
        <v>2978.6</v>
      </c>
      <c r="H332" s="124">
        <v>31352.6</v>
      </c>
      <c r="I332" s="124">
        <v>15622.2</v>
      </c>
      <c r="J332" s="124">
        <v>653.59999999999991</v>
      </c>
      <c r="K332" s="124">
        <v>374.4</v>
      </c>
      <c r="L332" s="124">
        <v>18.7</v>
      </c>
      <c r="M332" s="124">
        <v>803.9</v>
      </c>
      <c r="N332" s="124">
        <v>46.24</v>
      </c>
      <c r="O332" s="124">
        <v>307.27</v>
      </c>
      <c r="P332" s="124">
        <v>561.79999999999995</v>
      </c>
      <c r="Q332" s="124">
        <v>1465.2</v>
      </c>
      <c r="R332" s="124">
        <v>280.39999999999998</v>
      </c>
      <c r="S332" s="124">
        <v>1197</v>
      </c>
      <c r="T332" s="124">
        <v>1094.9000000000015</v>
      </c>
      <c r="U332" s="124">
        <v>1411.93</v>
      </c>
      <c r="V332" s="124">
        <v>3820.13</v>
      </c>
      <c r="W332" s="124">
        <v>280.39999999999998</v>
      </c>
      <c r="X332" s="124">
        <v>2017</v>
      </c>
      <c r="Y332" s="124">
        <v>2017</v>
      </c>
      <c r="Z332" s="124">
        <v>1</v>
      </c>
      <c r="AA332" s="124">
        <v>26.9</v>
      </c>
      <c r="AB332" s="124">
        <v>374.4</v>
      </c>
      <c r="AC332" s="124">
        <v>8027.8</v>
      </c>
      <c r="AD332" s="124">
        <v>19812.899999999998</v>
      </c>
      <c r="AE332" s="124">
        <v>3511.9</v>
      </c>
    </row>
    <row r="333" spans="1:31" x14ac:dyDescent="0.3">
      <c r="A333" s="122" t="s">
        <v>903</v>
      </c>
      <c r="B333" s="123">
        <v>42794</v>
      </c>
      <c r="C333" s="124">
        <v>52385.9</v>
      </c>
      <c r="D333" s="124">
        <v>2066.4</v>
      </c>
      <c r="E333" s="124">
        <v>664.4</v>
      </c>
      <c r="F333" s="124">
        <v>175.9</v>
      </c>
      <c r="G333" s="124">
        <v>3133.6</v>
      </c>
      <c r="H333" s="124">
        <v>30897.5</v>
      </c>
      <c r="I333" s="124">
        <v>15020.3</v>
      </c>
      <c r="J333" s="124">
        <v>249.1</v>
      </c>
      <c r="K333" s="124">
        <v>93.1</v>
      </c>
      <c r="L333" s="124">
        <v>18.7</v>
      </c>
      <c r="M333" s="124">
        <v>0</v>
      </c>
      <c r="N333" s="124">
        <v>41.5</v>
      </c>
      <c r="O333" s="124">
        <v>277.52999999999997</v>
      </c>
      <c r="P333" s="124">
        <v>457.9</v>
      </c>
      <c r="Q333" s="124">
        <v>1784.5</v>
      </c>
      <c r="R333" s="124">
        <v>248.10000000000002</v>
      </c>
      <c r="S333" s="124">
        <v>111.8</v>
      </c>
      <c r="T333" s="124">
        <v>538.79999999999927</v>
      </c>
      <c r="U333" s="124">
        <v>7872.66</v>
      </c>
      <c r="V333" s="124">
        <v>5862</v>
      </c>
      <c r="W333" s="124">
        <v>248.10000000000002</v>
      </c>
      <c r="X333" s="124">
        <v>2017</v>
      </c>
      <c r="Y333" s="124">
        <v>2017</v>
      </c>
      <c r="Z333" s="124">
        <v>2</v>
      </c>
      <c r="AA333" s="124">
        <v>58.8</v>
      </c>
      <c r="AB333" s="124">
        <v>93.1</v>
      </c>
      <c r="AC333" s="124">
        <v>7886.4000000000005</v>
      </c>
      <c r="AD333" s="124">
        <v>19586.599999999999</v>
      </c>
      <c r="AE333" s="124">
        <v>3424.5</v>
      </c>
    </row>
    <row r="334" spans="1:31" x14ac:dyDescent="0.3">
      <c r="A334" s="122" t="s">
        <v>903</v>
      </c>
      <c r="B334" s="123">
        <v>42825</v>
      </c>
      <c r="C334" s="124">
        <v>16262.4</v>
      </c>
      <c r="D334" s="124">
        <v>3307.5</v>
      </c>
      <c r="E334" s="124">
        <v>1041.7</v>
      </c>
      <c r="F334" s="124">
        <v>464.8</v>
      </c>
      <c r="G334" s="124">
        <v>5824.5</v>
      </c>
      <c r="H334" s="124">
        <v>6365.4</v>
      </c>
      <c r="I334" s="124">
        <v>2199.9</v>
      </c>
      <c r="J334" s="124">
        <v>160.4</v>
      </c>
      <c r="K334" s="124">
        <v>228.8</v>
      </c>
      <c r="L334" s="124">
        <v>25</v>
      </c>
      <c r="M334" s="124">
        <v>0</v>
      </c>
      <c r="N334" s="124">
        <v>51.51</v>
      </c>
      <c r="O334" s="124">
        <v>307.27</v>
      </c>
      <c r="P334" s="124">
        <v>795.4</v>
      </c>
      <c r="Q334" s="124">
        <v>2977</v>
      </c>
      <c r="R334" s="124">
        <v>369.3</v>
      </c>
      <c r="S334" s="124">
        <v>253.8</v>
      </c>
      <c r="T334" s="124">
        <v>-2478.7000000000044</v>
      </c>
      <c r="U334" s="124">
        <v>3419.5</v>
      </c>
      <c r="V334" s="124">
        <v>9250.0400000000009</v>
      </c>
      <c r="W334" s="124">
        <v>369.3</v>
      </c>
      <c r="X334" s="124">
        <v>2017</v>
      </c>
      <c r="Y334" s="124">
        <v>2017</v>
      </c>
      <c r="Z334" s="124">
        <v>3</v>
      </c>
      <c r="AA334" s="124">
        <v>126.6</v>
      </c>
      <c r="AB334" s="124">
        <v>228.8</v>
      </c>
      <c r="AC334" s="124">
        <v>2054.1999999999998</v>
      </c>
      <c r="AD334" s="124">
        <v>3596.6</v>
      </c>
      <c r="AE334" s="124">
        <v>714.6</v>
      </c>
    </row>
    <row r="335" spans="1:31" x14ac:dyDescent="0.3">
      <c r="A335" s="122" t="s">
        <v>903</v>
      </c>
      <c r="B335" s="123">
        <v>42855</v>
      </c>
      <c r="C335" s="124">
        <v>17668</v>
      </c>
      <c r="D335" s="124">
        <v>3587</v>
      </c>
      <c r="E335" s="124">
        <v>1212.2</v>
      </c>
      <c r="F335" s="124">
        <v>573.5</v>
      </c>
      <c r="G335" s="124">
        <v>5532.8</v>
      </c>
      <c r="H335" s="124">
        <v>8075.7</v>
      </c>
      <c r="I335" s="124">
        <v>2312</v>
      </c>
      <c r="J335" s="124">
        <v>178.3</v>
      </c>
      <c r="K335" s="124">
        <v>31.1</v>
      </c>
      <c r="L335" s="124">
        <v>23.2</v>
      </c>
      <c r="M335" s="124">
        <v>0</v>
      </c>
      <c r="N335" s="124">
        <v>73.87</v>
      </c>
      <c r="O335" s="124">
        <v>297.36</v>
      </c>
      <c r="P335" s="124">
        <v>715.6</v>
      </c>
      <c r="Q335" s="124">
        <v>3445</v>
      </c>
      <c r="R335" s="124">
        <v>454.2</v>
      </c>
      <c r="S335" s="124">
        <v>54.3</v>
      </c>
      <c r="T335" s="124">
        <v>-3295.0999999999985</v>
      </c>
      <c r="U335" s="124">
        <v>2692.96</v>
      </c>
      <c r="V335" s="124">
        <v>3662.41</v>
      </c>
      <c r="W335" s="124">
        <v>454.2</v>
      </c>
      <c r="X335" s="124">
        <v>2017</v>
      </c>
      <c r="Y335" s="124">
        <v>2017</v>
      </c>
      <c r="Z335" s="124">
        <v>4</v>
      </c>
      <c r="AA335" s="124">
        <v>124.69999999999999</v>
      </c>
      <c r="AB335" s="124">
        <v>31.1</v>
      </c>
      <c r="AC335" s="124">
        <v>2140.9</v>
      </c>
      <c r="AD335" s="124">
        <v>4872.5</v>
      </c>
      <c r="AE335" s="124">
        <v>1062.3</v>
      </c>
    </row>
    <row r="336" spans="1:31" x14ac:dyDescent="0.3">
      <c r="A336" s="122" t="s">
        <v>903</v>
      </c>
      <c r="B336" s="123">
        <v>42886</v>
      </c>
      <c r="C336" s="124">
        <v>841.5</v>
      </c>
      <c r="D336" s="124">
        <v>5315.8</v>
      </c>
      <c r="E336" s="124">
        <v>932.6</v>
      </c>
      <c r="F336" s="124">
        <v>660.4</v>
      </c>
      <c r="G336" s="124">
        <v>4031.4</v>
      </c>
      <c r="H336" s="124">
        <v>1559.6</v>
      </c>
      <c r="I336" s="124">
        <v>78</v>
      </c>
      <c r="J336" s="124">
        <v>321.89999999999998</v>
      </c>
      <c r="K336" s="124">
        <v>5435.9</v>
      </c>
      <c r="L336" s="124">
        <v>35.700000000000003</v>
      </c>
      <c r="M336" s="124">
        <v>0</v>
      </c>
      <c r="N336" s="124">
        <v>133.38999999999999</v>
      </c>
      <c r="O336" s="124">
        <v>307.27</v>
      </c>
      <c r="P336" s="124">
        <v>1998.6999999999998</v>
      </c>
      <c r="Q336" s="124">
        <v>3977.3</v>
      </c>
      <c r="R336" s="124">
        <v>776.90000000000009</v>
      </c>
      <c r="S336" s="124">
        <v>5471.5999999999995</v>
      </c>
      <c r="T336" s="124">
        <v>-5809.5000000000018</v>
      </c>
      <c r="U336" s="124">
        <v>1535.68</v>
      </c>
      <c r="V336" s="124">
        <v>6917.4</v>
      </c>
      <c r="W336" s="124">
        <v>776.90000000000009</v>
      </c>
      <c r="X336" s="124">
        <v>2017</v>
      </c>
      <c r="Y336" s="124">
        <v>2017</v>
      </c>
      <c r="Z336" s="124">
        <v>5</v>
      </c>
      <c r="AA336" s="124">
        <v>308.3</v>
      </c>
      <c r="AB336" s="124">
        <v>5435.9</v>
      </c>
      <c r="AC336" s="124">
        <v>1154.0999999999999</v>
      </c>
      <c r="AD336" s="124">
        <v>369.3</v>
      </c>
      <c r="AE336" s="124">
        <v>36.200000000000003</v>
      </c>
    </row>
    <row r="337" spans="1:31" x14ac:dyDescent="0.3">
      <c r="A337" s="122" t="s">
        <v>903</v>
      </c>
      <c r="B337" s="123">
        <v>42916</v>
      </c>
      <c r="C337" s="124">
        <v>3296.3999999999996</v>
      </c>
      <c r="D337" s="124">
        <v>5484.4000000000005</v>
      </c>
      <c r="E337" s="124">
        <v>816.9</v>
      </c>
      <c r="F337" s="124">
        <v>466.8</v>
      </c>
      <c r="G337" s="124">
        <v>2527</v>
      </c>
      <c r="H337" s="124">
        <v>1239.3</v>
      </c>
      <c r="I337" s="124">
        <v>316.5</v>
      </c>
      <c r="J337" s="124">
        <v>351.29999999999995</v>
      </c>
      <c r="K337" s="124">
        <v>5556.9</v>
      </c>
      <c r="L337" s="124">
        <v>43.7</v>
      </c>
      <c r="M337" s="124">
        <v>935.7</v>
      </c>
      <c r="N337" s="124">
        <v>155.58000000000001</v>
      </c>
      <c r="O337" s="124">
        <v>297.36</v>
      </c>
      <c r="P337" s="124">
        <v>3401.4</v>
      </c>
      <c r="Q337" s="124">
        <v>2549.8000000000002</v>
      </c>
      <c r="R337" s="124">
        <v>910</v>
      </c>
      <c r="S337" s="124">
        <v>6536.2999999999993</v>
      </c>
      <c r="T337" s="124">
        <v>-459.5</v>
      </c>
      <c r="U337" s="124">
        <v>224.59</v>
      </c>
      <c r="V337" s="124">
        <v>4623.04</v>
      </c>
      <c r="W337" s="124">
        <v>910</v>
      </c>
      <c r="X337" s="124">
        <v>2017</v>
      </c>
      <c r="Y337" s="124">
        <v>2017</v>
      </c>
      <c r="Z337" s="124">
        <v>6</v>
      </c>
      <c r="AA337" s="124">
        <v>297.7</v>
      </c>
      <c r="AB337" s="124">
        <v>5556.9</v>
      </c>
      <c r="AC337" s="124">
        <v>1071.7</v>
      </c>
      <c r="AD337" s="124">
        <v>139.5</v>
      </c>
      <c r="AE337" s="124">
        <v>28.1</v>
      </c>
    </row>
    <row r="338" spans="1:31" x14ac:dyDescent="0.3">
      <c r="A338" s="122" t="s">
        <v>903</v>
      </c>
      <c r="B338" s="123">
        <v>42947</v>
      </c>
      <c r="C338" s="124">
        <v>0</v>
      </c>
      <c r="D338" s="124">
        <v>5222.5</v>
      </c>
      <c r="E338" s="124">
        <v>429</v>
      </c>
      <c r="F338" s="124">
        <v>700.8</v>
      </c>
      <c r="G338" s="124">
        <v>766</v>
      </c>
      <c r="H338" s="124">
        <v>1223.2</v>
      </c>
      <c r="I338" s="124">
        <v>0</v>
      </c>
      <c r="J338" s="124">
        <v>394.09999999999997</v>
      </c>
      <c r="K338" s="124">
        <v>6096</v>
      </c>
      <c r="L338" s="124">
        <v>61.5</v>
      </c>
      <c r="M338" s="124">
        <v>742.1</v>
      </c>
      <c r="N338" s="124">
        <v>181.34</v>
      </c>
      <c r="O338" s="124">
        <v>307.27</v>
      </c>
      <c r="P338" s="124">
        <v>4494.5999999999995</v>
      </c>
      <c r="Q338" s="124">
        <v>1428.6</v>
      </c>
      <c r="R338" s="124">
        <v>1059.9000000000001</v>
      </c>
      <c r="S338" s="124">
        <v>6899.6</v>
      </c>
      <c r="T338" s="124">
        <v>-776</v>
      </c>
      <c r="U338" s="124">
        <v>390.86</v>
      </c>
      <c r="V338" s="124">
        <v>2263.7199999999998</v>
      </c>
      <c r="W338" s="124">
        <v>1059.9000000000001</v>
      </c>
      <c r="X338" s="124">
        <v>2017</v>
      </c>
      <c r="Y338" s="124">
        <v>2017</v>
      </c>
      <c r="Z338" s="124">
        <v>7</v>
      </c>
      <c r="AA338" s="124">
        <v>359</v>
      </c>
      <c r="AB338" s="124">
        <v>6096</v>
      </c>
      <c r="AC338" s="124">
        <v>1118.5</v>
      </c>
      <c r="AD338" s="124">
        <v>93.5</v>
      </c>
      <c r="AE338" s="124">
        <v>11.2</v>
      </c>
    </row>
    <row r="339" spans="1:31" x14ac:dyDescent="0.3">
      <c r="A339" s="122" t="s">
        <v>903</v>
      </c>
      <c r="B339" s="123">
        <v>42978</v>
      </c>
      <c r="C339" s="124">
        <v>0</v>
      </c>
      <c r="D339" s="124">
        <v>3980.9</v>
      </c>
      <c r="E339" s="124">
        <v>384.7</v>
      </c>
      <c r="F339" s="124">
        <v>507.6</v>
      </c>
      <c r="G339" s="124">
        <v>349.8</v>
      </c>
      <c r="H339" s="124">
        <v>1108.5</v>
      </c>
      <c r="I339" s="124">
        <v>0</v>
      </c>
      <c r="J339" s="124">
        <v>448.59999999999997</v>
      </c>
      <c r="K339" s="124">
        <v>4354.8</v>
      </c>
      <c r="L339" s="124">
        <v>77.5</v>
      </c>
      <c r="M339" s="124">
        <v>0</v>
      </c>
      <c r="N339" s="124">
        <v>164.63</v>
      </c>
      <c r="O339" s="124">
        <v>307.27</v>
      </c>
      <c r="P339" s="124">
        <v>3812.2</v>
      </c>
      <c r="Q339" s="124">
        <v>676.4</v>
      </c>
      <c r="R339" s="124">
        <v>992.40000000000009</v>
      </c>
      <c r="S339" s="124">
        <v>4432.3</v>
      </c>
      <c r="T339" s="124">
        <v>-1355.2999999999938</v>
      </c>
      <c r="U339" s="124">
        <v>318.22000000000003</v>
      </c>
      <c r="V339" s="124">
        <v>1731.21</v>
      </c>
      <c r="W339" s="124">
        <v>992.40000000000009</v>
      </c>
      <c r="X339" s="124">
        <v>2017</v>
      </c>
      <c r="Y339" s="124">
        <v>2017</v>
      </c>
      <c r="Z339" s="124">
        <v>8</v>
      </c>
      <c r="AA339" s="124">
        <v>375.2</v>
      </c>
      <c r="AB339" s="124">
        <v>4354.8</v>
      </c>
      <c r="AC339" s="124">
        <v>1072.2</v>
      </c>
      <c r="AD339" s="124">
        <v>23.1</v>
      </c>
      <c r="AE339" s="124">
        <v>13.2</v>
      </c>
    </row>
    <row r="340" spans="1:31" x14ac:dyDescent="0.3">
      <c r="A340" s="122" t="s">
        <v>903</v>
      </c>
      <c r="B340" s="123">
        <v>43008</v>
      </c>
      <c r="C340" s="124">
        <v>157.39999999999998</v>
      </c>
      <c r="D340" s="124">
        <v>2394.9</v>
      </c>
      <c r="E340" s="124">
        <v>294.2</v>
      </c>
      <c r="F340" s="124">
        <v>280.7</v>
      </c>
      <c r="G340" s="124">
        <v>178.3</v>
      </c>
      <c r="H340" s="124">
        <v>1131</v>
      </c>
      <c r="I340" s="124">
        <v>14.4</v>
      </c>
      <c r="J340" s="124">
        <v>353.1</v>
      </c>
      <c r="K340" s="124">
        <v>2388.9</v>
      </c>
      <c r="L340" s="124">
        <v>63.3</v>
      </c>
      <c r="M340" s="124">
        <v>1312.5</v>
      </c>
      <c r="N340" s="124">
        <v>131.88</v>
      </c>
      <c r="O340" s="124">
        <v>297.36</v>
      </c>
      <c r="P340" s="124">
        <v>2379.5</v>
      </c>
      <c r="Q340" s="124">
        <v>296.09999999999997</v>
      </c>
      <c r="R340" s="124">
        <v>862.80000000000007</v>
      </c>
      <c r="S340" s="124">
        <v>3764.7000000000003</v>
      </c>
      <c r="T340" s="124">
        <v>138.29999999999927</v>
      </c>
      <c r="U340" s="124">
        <v>212.1</v>
      </c>
      <c r="V340" s="124">
        <v>1652.81</v>
      </c>
      <c r="W340" s="124">
        <v>862.80000000000007</v>
      </c>
      <c r="X340" s="124">
        <v>2017</v>
      </c>
      <c r="Y340" s="124">
        <v>2017</v>
      </c>
      <c r="Z340" s="124">
        <v>9</v>
      </c>
      <c r="AA340" s="124">
        <v>210</v>
      </c>
      <c r="AB340" s="124">
        <v>2388.9</v>
      </c>
      <c r="AC340" s="124">
        <v>894.80000000000007</v>
      </c>
      <c r="AD340" s="124">
        <v>214.9</v>
      </c>
      <c r="AE340" s="124">
        <v>21.3</v>
      </c>
    </row>
    <row r="341" spans="1:31" x14ac:dyDescent="0.3">
      <c r="A341" s="122" t="s">
        <v>903</v>
      </c>
      <c r="B341" s="123">
        <v>43039</v>
      </c>
      <c r="C341" s="124">
        <v>1874.1</v>
      </c>
      <c r="D341" s="124">
        <v>1531.1</v>
      </c>
      <c r="E341" s="124">
        <v>364.6</v>
      </c>
      <c r="F341" s="124">
        <v>199.2</v>
      </c>
      <c r="G341" s="124">
        <v>324.7</v>
      </c>
      <c r="H341" s="124">
        <v>1243.5</v>
      </c>
      <c r="I341" s="124">
        <v>201.1</v>
      </c>
      <c r="J341" s="124">
        <v>387.4</v>
      </c>
      <c r="K341" s="124">
        <v>2059.6</v>
      </c>
      <c r="L341" s="124">
        <v>42.8</v>
      </c>
      <c r="M341" s="124">
        <v>861.6</v>
      </c>
      <c r="N341" s="124">
        <v>89.09</v>
      </c>
      <c r="O341" s="124">
        <v>307.27</v>
      </c>
      <c r="P341" s="124">
        <v>1481.3000000000002</v>
      </c>
      <c r="Q341" s="124">
        <v>249.10000000000002</v>
      </c>
      <c r="R341" s="124">
        <v>563.70000000000005</v>
      </c>
      <c r="S341" s="124">
        <v>2964</v>
      </c>
      <c r="T341" s="124">
        <v>1150.100000000004</v>
      </c>
      <c r="U341" s="124">
        <v>131.16999999999999</v>
      </c>
      <c r="V341" s="124">
        <v>3094.41</v>
      </c>
      <c r="W341" s="124">
        <v>563.70000000000005</v>
      </c>
      <c r="X341" s="124">
        <v>2018</v>
      </c>
      <c r="Y341" s="124">
        <v>2017</v>
      </c>
      <c r="Z341" s="124">
        <v>10</v>
      </c>
      <c r="AA341" s="124">
        <v>103.5</v>
      </c>
      <c r="AB341" s="124">
        <v>2059.6</v>
      </c>
      <c r="AC341" s="124">
        <v>801.5</v>
      </c>
      <c r="AD341" s="124">
        <v>408.8</v>
      </c>
      <c r="AE341" s="124">
        <v>33.200000000000003</v>
      </c>
    </row>
    <row r="342" spans="1:31" x14ac:dyDescent="0.3">
      <c r="A342" s="122" t="s">
        <v>903</v>
      </c>
      <c r="B342" s="123">
        <v>43069</v>
      </c>
      <c r="C342" s="124">
        <v>23881.300000000003</v>
      </c>
      <c r="D342" s="124">
        <v>1402.6</v>
      </c>
      <c r="E342" s="124">
        <v>467.3</v>
      </c>
      <c r="F342" s="124">
        <v>119.1</v>
      </c>
      <c r="G342" s="124">
        <v>1953.2</v>
      </c>
      <c r="H342" s="124">
        <v>6317.4</v>
      </c>
      <c r="I342" s="124">
        <v>3758.3</v>
      </c>
      <c r="J342" s="124">
        <v>370</v>
      </c>
      <c r="K342" s="124">
        <v>174.4</v>
      </c>
      <c r="L342" s="124">
        <v>19.600000000000001</v>
      </c>
      <c r="M342" s="124">
        <v>737.3</v>
      </c>
      <c r="N342" s="124">
        <v>55.19</v>
      </c>
      <c r="O342" s="124">
        <v>297.36</v>
      </c>
      <c r="P342" s="124">
        <v>758.80000000000007</v>
      </c>
      <c r="Q342" s="124">
        <v>763</v>
      </c>
      <c r="R342" s="124">
        <v>344</v>
      </c>
      <c r="S342" s="124">
        <v>931.3</v>
      </c>
      <c r="T342" s="124">
        <v>10768.800000000003</v>
      </c>
      <c r="U342" s="124">
        <v>226.24</v>
      </c>
      <c r="V342" s="124">
        <v>3037.56</v>
      </c>
      <c r="W342" s="124">
        <v>344</v>
      </c>
      <c r="X342" s="124">
        <v>2018</v>
      </c>
      <c r="Y342" s="124">
        <v>2017</v>
      </c>
      <c r="Z342" s="124">
        <v>11</v>
      </c>
      <c r="AA342" s="124">
        <v>25.4</v>
      </c>
      <c r="AB342" s="124">
        <v>174.4</v>
      </c>
      <c r="AC342" s="124">
        <v>1938.7</v>
      </c>
      <c r="AD342" s="124">
        <v>2952.3</v>
      </c>
      <c r="AE342" s="124">
        <v>1426.4</v>
      </c>
    </row>
    <row r="343" spans="1:31" x14ac:dyDescent="0.3">
      <c r="A343" s="122" t="s">
        <v>903</v>
      </c>
      <c r="B343" s="123">
        <v>43100</v>
      </c>
      <c r="C343" s="124">
        <v>677.7</v>
      </c>
      <c r="D343" s="124">
        <v>2222.6000000000004</v>
      </c>
      <c r="E343" s="124">
        <v>734.8</v>
      </c>
      <c r="F343" s="124">
        <v>214.3</v>
      </c>
      <c r="G343" s="124">
        <v>3716.9</v>
      </c>
      <c r="H343" s="124">
        <v>2615.3999999999996</v>
      </c>
      <c r="I343" s="124">
        <v>51.1</v>
      </c>
      <c r="J343" s="124">
        <v>345.29999999999995</v>
      </c>
      <c r="K343" s="124">
        <v>1085.2</v>
      </c>
      <c r="L343" s="124">
        <v>19.600000000000001</v>
      </c>
      <c r="M343" s="124">
        <v>926.5</v>
      </c>
      <c r="N343" s="124">
        <v>52.06</v>
      </c>
      <c r="O343" s="124">
        <v>307.27</v>
      </c>
      <c r="P343" s="124">
        <v>1171.8999999999999</v>
      </c>
      <c r="Q343" s="124">
        <v>1264.9000000000001</v>
      </c>
      <c r="R343" s="124">
        <v>317.60000000000002</v>
      </c>
      <c r="S343" s="124">
        <v>2031.3</v>
      </c>
      <c r="T343" s="124">
        <v>-6873.8000000000029</v>
      </c>
      <c r="U343" s="124">
        <v>93.72</v>
      </c>
      <c r="V343" s="124">
        <v>3036.44</v>
      </c>
      <c r="W343" s="124">
        <v>317.60000000000002</v>
      </c>
      <c r="X343" s="124">
        <v>2018</v>
      </c>
      <c r="Y343" s="124">
        <v>2017</v>
      </c>
      <c r="Z343" s="124">
        <v>12</v>
      </c>
      <c r="AA343" s="124">
        <v>40.700000000000003</v>
      </c>
      <c r="AB343" s="124">
        <v>1085.2</v>
      </c>
      <c r="AC343" s="124">
        <v>929.3</v>
      </c>
      <c r="AD343" s="124">
        <v>1467.5</v>
      </c>
      <c r="AE343" s="124">
        <v>218.6</v>
      </c>
    </row>
    <row r="344" spans="1:31" x14ac:dyDescent="0.3">
      <c r="A344" s="122" t="s">
        <v>903</v>
      </c>
      <c r="B344" s="123">
        <v>43131</v>
      </c>
      <c r="C344" s="124">
        <v>26092.7</v>
      </c>
      <c r="D344" s="124">
        <v>1604.2</v>
      </c>
      <c r="E344" s="124">
        <v>543.70000000000005</v>
      </c>
      <c r="F344" s="124">
        <v>142.6</v>
      </c>
      <c r="G344" s="124">
        <v>2564.8000000000002</v>
      </c>
      <c r="H344" s="124">
        <v>9547.2000000000007</v>
      </c>
      <c r="I344" s="124">
        <v>5646.3</v>
      </c>
      <c r="J344" s="124">
        <v>576.9</v>
      </c>
      <c r="K344" s="124">
        <v>447.4</v>
      </c>
      <c r="L344" s="124">
        <v>18.7</v>
      </c>
      <c r="M344" s="124">
        <v>792</v>
      </c>
      <c r="N344" s="124">
        <v>46.17</v>
      </c>
      <c r="O344" s="124">
        <v>307.27</v>
      </c>
      <c r="P344" s="124">
        <v>704.5</v>
      </c>
      <c r="Q344" s="124">
        <v>1042.2</v>
      </c>
      <c r="R344" s="124">
        <v>290.60000000000002</v>
      </c>
      <c r="S344" s="124">
        <v>1258.1000000000001</v>
      </c>
      <c r="T344" s="124">
        <v>7015.8000000000029</v>
      </c>
      <c r="U344" s="124">
        <v>177.91</v>
      </c>
      <c r="V344" s="124">
        <v>3547.47</v>
      </c>
      <c r="W344" s="124">
        <v>290.60000000000002</v>
      </c>
      <c r="X344" s="124">
        <v>2018</v>
      </c>
      <c r="Y344" s="124">
        <v>2018</v>
      </c>
      <c r="Z344" s="124">
        <v>1</v>
      </c>
      <c r="AA344" s="124">
        <v>39.6</v>
      </c>
      <c r="AB344" s="124">
        <v>447.4</v>
      </c>
      <c r="AC344" s="124">
        <v>2722.5</v>
      </c>
      <c r="AD344" s="124">
        <v>5560.5</v>
      </c>
      <c r="AE344" s="124">
        <v>1264.2</v>
      </c>
    </row>
    <row r="345" spans="1:31" x14ac:dyDescent="0.3">
      <c r="A345" s="122" t="s">
        <v>903</v>
      </c>
      <c r="B345" s="123">
        <v>43159</v>
      </c>
      <c r="C345" s="124">
        <v>2185.6000000000004</v>
      </c>
      <c r="D345" s="124">
        <v>3117.3</v>
      </c>
      <c r="E345" s="124">
        <v>829.5</v>
      </c>
      <c r="F345" s="124">
        <v>309.89999999999998</v>
      </c>
      <c r="G345" s="124">
        <v>4859.6000000000004</v>
      </c>
      <c r="H345" s="124">
        <v>2094.1999999999998</v>
      </c>
      <c r="I345" s="124">
        <v>152.19999999999999</v>
      </c>
      <c r="J345" s="124">
        <v>221.79999999999998</v>
      </c>
      <c r="K345" s="124">
        <v>2147</v>
      </c>
      <c r="L345" s="124">
        <v>17.8</v>
      </c>
      <c r="M345" s="124">
        <v>0</v>
      </c>
      <c r="N345" s="124">
        <v>41.49</v>
      </c>
      <c r="O345" s="124">
        <v>277.52999999999997</v>
      </c>
      <c r="P345" s="124">
        <v>1398.1999999999998</v>
      </c>
      <c r="Q345" s="124">
        <v>2029</v>
      </c>
      <c r="R345" s="124">
        <v>272.5</v>
      </c>
      <c r="S345" s="124">
        <v>2164.8000000000002</v>
      </c>
      <c r="T345" s="124">
        <v>-6961.3999999999978</v>
      </c>
      <c r="U345" s="124">
        <v>87.72</v>
      </c>
      <c r="V345" s="124">
        <v>2534.96</v>
      </c>
      <c r="W345" s="124">
        <v>272.5</v>
      </c>
      <c r="X345" s="124">
        <v>2018</v>
      </c>
      <c r="Y345" s="124">
        <v>2018</v>
      </c>
      <c r="Z345" s="124">
        <v>2</v>
      </c>
      <c r="AA345" s="124">
        <v>83.300000000000011</v>
      </c>
      <c r="AB345" s="124">
        <v>2147</v>
      </c>
      <c r="AC345" s="124">
        <v>965.30000000000007</v>
      </c>
      <c r="AD345" s="124">
        <v>1048.0999999999999</v>
      </c>
      <c r="AE345" s="124">
        <v>80.8</v>
      </c>
    </row>
    <row r="346" spans="1:31" x14ac:dyDescent="0.3">
      <c r="A346" s="122" t="s">
        <v>903</v>
      </c>
      <c r="B346" s="123">
        <v>43190</v>
      </c>
      <c r="C346" s="124">
        <v>34311.300000000003</v>
      </c>
      <c r="D346" s="124">
        <v>3272.4</v>
      </c>
      <c r="E346" s="124">
        <v>1060.0999999999999</v>
      </c>
      <c r="F346" s="124">
        <v>451.2</v>
      </c>
      <c r="G346" s="124">
        <v>5723</v>
      </c>
      <c r="H346" s="124">
        <v>12762.3</v>
      </c>
      <c r="I346" s="124">
        <v>5713.0999999999995</v>
      </c>
      <c r="J346" s="124">
        <v>158.79999999999998</v>
      </c>
      <c r="K346" s="124">
        <v>0</v>
      </c>
      <c r="L346" s="124">
        <v>21.4</v>
      </c>
      <c r="M346" s="124">
        <v>0</v>
      </c>
      <c r="N346" s="124">
        <v>51.33</v>
      </c>
      <c r="O346" s="124">
        <v>307.27</v>
      </c>
      <c r="P346" s="124">
        <v>1150.4000000000001</v>
      </c>
      <c r="Q346" s="124">
        <v>2573.1</v>
      </c>
      <c r="R346" s="124">
        <v>345</v>
      </c>
      <c r="S346" s="124">
        <v>21.4</v>
      </c>
      <c r="T346" s="124">
        <v>5536.7999999999993</v>
      </c>
      <c r="U346" s="124">
        <v>237.91</v>
      </c>
      <c r="V346" s="124">
        <v>3655.6</v>
      </c>
      <c r="W346" s="124">
        <v>345</v>
      </c>
      <c r="X346" s="124">
        <v>2018</v>
      </c>
      <c r="Y346" s="124">
        <v>2018</v>
      </c>
      <c r="Z346" s="124">
        <v>3</v>
      </c>
      <c r="AA346" s="124">
        <v>95.699999999999989</v>
      </c>
      <c r="AB346" s="124">
        <v>0</v>
      </c>
      <c r="AC346" s="124">
        <v>3677.3</v>
      </c>
      <c r="AD346" s="124">
        <v>7336.9</v>
      </c>
      <c r="AE346" s="124">
        <v>1748.1</v>
      </c>
    </row>
    <row r="347" spans="1:31" x14ac:dyDescent="0.3">
      <c r="A347" s="122" t="s">
        <v>903</v>
      </c>
      <c r="B347" s="123">
        <v>43220</v>
      </c>
      <c r="C347" s="124">
        <v>18141.8</v>
      </c>
      <c r="D347" s="124">
        <v>3908.5</v>
      </c>
      <c r="E347" s="124">
        <v>1319.8</v>
      </c>
      <c r="F347" s="124">
        <v>638.70000000000005</v>
      </c>
      <c r="G347" s="124">
        <v>6035.2</v>
      </c>
      <c r="H347" s="124">
        <v>6988.2</v>
      </c>
      <c r="I347" s="124">
        <v>5074.8999999999996</v>
      </c>
      <c r="J347" s="124">
        <v>176.6</v>
      </c>
      <c r="K347" s="124">
        <v>859.1</v>
      </c>
      <c r="L347" s="124">
        <v>20.5</v>
      </c>
      <c r="M347" s="124">
        <v>0</v>
      </c>
      <c r="N347" s="124">
        <v>73.849999999999994</v>
      </c>
      <c r="O347" s="124">
        <v>297.36</v>
      </c>
      <c r="P347" s="124">
        <v>1188.4000000000001</v>
      </c>
      <c r="Q347" s="124">
        <v>3358.9</v>
      </c>
      <c r="R347" s="124">
        <v>464</v>
      </c>
      <c r="S347" s="124">
        <v>879.6</v>
      </c>
      <c r="T347" s="124">
        <v>-4656.6999999999989</v>
      </c>
      <c r="U347" s="124">
        <v>895.84</v>
      </c>
      <c r="V347" s="124">
        <v>4173.88</v>
      </c>
      <c r="W347" s="124">
        <v>464</v>
      </c>
      <c r="X347" s="124">
        <v>2018</v>
      </c>
      <c r="Y347" s="124">
        <v>2018</v>
      </c>
      <c r="Z347" s="124">
        <v>4</v>
      </c>
      <c r="AA347" s="124">
        <v>134.69999999999999</v>
      </c>
      <c r="AB347" s="124">
        <v>859.1</v>
      </c>
      <c r="AC347" s="124">
        <v>1872</v>
      </c>
      <c r="AD347" s="124">
        <v>4405.0999999999995</v>
      </c>
      <c r="AE347" s="124">
        <v>711.1</v>
      </c>
    </row>
    <row r="348" spans="1:31" x14ac:dyDescent="0.3">
      <c r="A348" s="122" t="s">
        <v>903</v>
      </c>
      <c r="B348" s="123">
        <v>43251</v>
      </c>
      <c r="C348" s="124">
        <v>1622.1</v>
      </c>
      <c r="D348" s="124">
        <v>4780.5</v>
      </c>
      <c r="E348" s="124">
        <v>760.5</v>
      </c>
      <c r="F348" s="124">
        <v>590.5</v>
      </c>
      <c r="G348" s="124">
        <v>3301.2</v>
      </c>
      <c r="H348" s="124">
        <v>1296.8000000000002</v>
      </c>
      <c r="I348" s="124">
        <v>138.1</v>
      </c>
      <c r="J348" s="124">
        <v>351.6</v>
      </c>
      <c r="K348" s="124">
        <v>4732.3999999999996</v>
      </c>
      <c r="L348" s="124">
        <v>33.9</v>
      </c>
      <c r="M348" s="124">
        <v>0</v>
      </c>
      <c r="N348" s="124">
        <v>133.35</v>
      </c>
      <c r="O348" s="124">
        <v>307.27</v>
      </c>
      <c r="P348" s="124">
        <v>2469.1999999999998</v>
      </c>
      <c r="Q348" s="124">
        <v>2901.9</v>
      </c>
      <c r="R348" s="124">
        <v>774</v>
      </c>
      <c r="S348" s="124">
        <v>4766.2999999999993</v>
      </c>
      <c r="T348" s="124">
        <v>-4056.8000000000029</v>
      </c>
      <c r="U348" s="124">
        <v>88.96</v>
      </c>
      <c r="V348" s="124">
        <v>2649.23</v>
      </c>
      <c r="W348" s="124">
        <v>774</v>
      </c>
      <c r="X348" s="124">
        <v>2018</v>
      </c>
      <c r="Y348" s="124">
        <v>2018</v>
      </c>
      <c r="Z348" s="124">
        <v>5</v>
      </c>
      <c r="AA348" s="124">
        <v>305.39999999999998</v>
      </c>
      <c r="AB348" s="124">
        <v>4732.3999999999996</v>
      </c>
      <c r="AC348" s="124">
        <v>1074.9000000000001</v>
      </c>
      <c r="AD348" s="124">
        <v>199</v>
      </c>
      <c r="AE348" s="124">
        <v>22.9</v>
      </c>
    </row>
    <row r="349" spans="1:31" x14ac:dyDescent="0.3">
      <c r="A349" s="122" t="s">
        <v>903</v>
      </c>
      <c r="B349" s="123">
        <v>43281</v>
      </c>
      <c r="C349" s="124">
        <v>0</v>
      </c>
      <c r="D349" s="124">
        <v>5513.5</v>
      </c>
      <c r="E349" s="124">
        <v>469.6</v>
      </c>
      <c r="F349" s="124">
        <v>417.1</v>
      </c>
      <c r="G349" s="124">
        <v>1546.6</v>
      </c>
      <c r="H349" s="124">
        <v>1161.6000000000001</v>
      </c>
      <c r="I349" s="124">
        <v>0</v>
      </c>
      <c r="J349" s="124">
        <v>325.2</v>
      </c>
      <c r="K349" s="124">
        <v>6377.5999999999995</v>
      </c>
      <c r="L349" s="124">
        <v>43.7</v>
      </c>
      <c r="M349" s="124">
        <v>958.5</v>
      </c>
      <c r="N349" s="124">
        <v>155.6</v>
      </c>
      <c r="O349" s="124">
        <v>297.36</v>
      </c>
      <c r="P349" s="124">
        <v>4094.4</v>
      </c>
      <c r="Q349" s="124">
        <v>1836.3</v>
      </c>
      <c r="R349" s="124">
        <v>909.2</v>
      </c>
      <c r="S349" s="124">
        <v>7379.7999999999993</v>
      </c>
      <c r="T349" s="124">
        <v>-1144.5</v>
      </c>
      <c r="U349" s="124">
        <v>369.63</v>
      </c>
      <c r="V349" s="124">
        <v>1656.12</v>
      </c>
      <c r="W349" s="124">
        <v>909.2</v>
      </c>
      <c r="X349" s="124">
        <v>2018</v>
      </c>
      <c r="Y349" s="124">
        <v>2018</v>
      </c>
      <c r="Z349" s="124">
        <v>6</v>
      </c>
      <c r="AA349" s="124">
        <v>301</v>
      </c>
      <c r="AB349" s="124">
        <v>6377.5999999999995</v>
      </c>
      <c r="AC349" s="124">
        <v>1061.0999999999999</v>
      </c>
      <c r="AD349" s="124">
        <v>90.6</v>
      </c>
      <c r="AE349" s="124">
        <v>9.9</v>
      </c>
    </row>
    <row r="350" spans="1:31" x14ac:dyDescent="0.3">
      <c r="A350" s="122" t="s">
        <v>903</v>
      </c>
      <c r="B350" s="123">
        <v>43312</v>
      </c>
      <c r="C350" s="124">
        <v>0</v>
      </c>
      <c r="D350" s="124">
        <v>4907.5</v>
      </c>
      <c r="E350" s="124">
        <v>359.9</v>
      </c>
      <c r="F350" s="124">
        <v>672.8</v>
      </c>
      <c r="G350" s="124">
        <v>384.6</v>
      </c>
      <c r="H350" s="124">
        <v>1246.5999999999999</v>
      </c>
      <c r="I350" s="124">
        <v>0</v>
      </c>
      <c r="J350" s="124">
        <v>445.6</v>
      </c>
      <c r="K350" s="124">
        <v>5767.2</v>
      </c>
      <c r="L350" s="124">
        <v>62.4</v>
      </c>
      <c r="M350" s="124">
        <v>722.6</v>
      </c>
      <c r="N350" s="124">
        <v>181.38</v>
      </c>
      <c r="O350" s="124">
        <v>307.27</v>
      </c>
      <c r="P350" s="124">
        <v>4626.7</v>
      </c>
      <c r="Q350" s="124">
        <v>953.5</v>
      </c>
      <c r="R350" s="124">
        <v>1078.7</v>
      </c>
      <c r="S350" s="124">
        <v>6552.2</v>
      </c>
      <c r="T350" s="124">
        <v>-386.10000000000036</v>
      </c>
      <c r="U350" s="124">
        <v>560.04999999999995</v>
      </c>
      <c r="V350" s="124">
        <v>1181.3699999999999</v>
      </c>
      <c r="W350" s="124">
        <v>1078.7</v>
      </c>
      <c r="X350" s="124">
        <v>2018</v>
      </c>
      <c r="Y350" s="124">
        <v>2018</v>
      </c>
      <c r="Z350" s="124">
        <v>7</v>
      </c>
      <c r="AA350" s="124">
        <v>373.6</v>
      </c>
      <c r="AB350" s="124">
        <v>5767.2</v>
      </c>
      <c r="AC350" s="124">
        <v>1154.5999999999999</v>
      </c>
      <c r="AD350" s="124">
        <v>82.1</v>
      </c>
      <c r="AE350" s="124">
        <v>9.9</v>
      </c>
    </row>
    <row r="351" spans="1:31" x14ac:dyDescent="0.3">
      <c r="A351" s="122" t="s">
        <v>903</v>
      </c>
      <c r="B351" s="123">
        <v>43343</v>
      </c>
      <c r="C351" s="124">
        <v>0</v>
      </c>
      <c r="D351" s="124">
        <v>3550.2999999999997</v>
      </c>
      <c r="E351" s="124">
        <v>358</v>
      </c>
      <c r="F351" s="124">
        <v>477.6</v>
      </c>
      <c r="G351" s="124">
        <v>179.2</v>
      </c>
      <c r="H351" s="124">
        <v>1122.6000000000001</v>
      </c>
      <c r="I351" s="124">
        <v>0</v>
      </c>
      <c r="J351" s="124">
        <v>440.29999999999995</v>
      </c>
      <c r="K351" s="124">
        <v>4097.5</v>
      </c>
      <c r="L351" s="124">
        <v>78.400000000000006</v>
      </c>
      <c r="M351" s="124">
        <v>0</v>
      </c>
      <c r="N351" s="124">
        <v>164.6</v>
      </c>
      <c r="O351" s="124">
        <v>307.27</v>
      </c>
      <c r="P351" s="124">
        <v>3583</v>
      </c>
      <c r="Q351" s="124">
        <v>444.9</v>
      </c>
      <c r="R351" s="124">
        <v>990.90000000000009</v>
      </c>
      <c r="S351" s="124">
        <v>4175.8999999999996</v>
      </c>
      <c r="T351" s="124">
        <v>-961.19999999999891</v>
      </c>
      <c r="U351" s="124">
        <v>614.39</v>
      </c>
      <c r="V351" s="124">
        <v>1112.8599999999999</v>
      </c>
      <c r="W351" s="124">
        <v>990.90000000000009</v>
      </c>
      <c r="X351" s="124">
        <v>2018</v>
      </c>
      <c r="Y351" s="124">
        <v>2018</v>
      </c>
      <c r="Z351" s="124">
        <v>8</v>
      </c>
      <c r="AA351" s="124">
        <v>373.90000000000003</v>
      </c>
      <c r="AB351" s="124">
        <v>4097.5</v>
      </c>
      <c r="AC351" s="124">
        <v>1087.7</v>
      </c>
      <c r="AD351" s="124">
        <v>21.099999999999998</v>
      </c>
      <c r="AE351" s="124">
        <v>13.8</v>
      </c>
    </row>
    <row r="352" spans="1:31" x14ac:dyDescent="0.3">
      <c r="A352" s="122" t="s">
        <v>903</v>
      </c>
      <c r="B352" s="123">
        <v>43373</v>
      </c>
      <c r="C352" s="124">
        <v>0</v>
      </c>
      <c r="D352" s="124">
        <v>2410.3000000000002</v>
      </c>
      <c r="E352" s="124">
        <v>289.5</v>
      </c>
      <c r="F352" s="124">
        <v>309.39999999999998</v>
      </c>
      <c r="G352" s="124">
        <v>88.5</v>
      </c>
      <c r="H352" s="124">
        <v>1163.5</v>
      </c>
      <c r="I352" s="124">
        <v>0</v>
      </c>
      <c r="J352" s="124">
        <v>338.8</v>
      </c>
      <c r="K352" s="124">
        <v>3105.6</v>
      </c>
      <c r="L352" s="124">
        <v>64.2</v>
      </c>
      <c r="M352" s="124">
        <v>1327.9</v>
      </c>
      <c r="N352" s="124">
        <v>131.87</v>
      </c>
      <c r="O352" s="124">
        <v>297.36</v>
      </c>
      <c r="P352" s="124">
        <v>2504.5</v>
      </c>
      <c r="Q352" s="124">
        <v>215.1</v>
      </c>
      <c r="R352" s="124">
        <v>871.9</v>
      </c>
      <c r="S352" s="124">
        <v>4497.7</v>
      </c>
      <c r="T352" s="124">
        <v>769.70000000000437</v>
      </c>
      <c r="U352" s="124">
        <v>353.4</v>
      </c>
      <c r="V352" s="124">
        <v>1158.8499999999999</v>
      </c>
      <c r="W352" s="124">
        <v>871.9</v>
      </c>
      <c r="X352" s="124">
        <v>2018</v>
      </c>
      <c r="Y352" s="124">
        <v>2018</v>
      </c>
      <c r="Z352" s="124">
        <v>9</v>
      </c>
      <c r="AA352" s="124">
        <v>232.3</v>
      </c>
      <c r="AB352" s="124">
        <v>3105.6</v>
      </c>
      <c r="AC352" s="124">
        <v>931.4</v>
      </c>
      <c r="AD352" s="124">
        <v>212.7</v>
      </c>
      <c r="AE352" s="124">
        <v>19.399999999999999</v>
      </c>
    </row>
    <row r="353" spans="1:31" x14ac:dyDescent="0.3">
      <c r="A353" s="122" t="s">
        <v>903</v>
      </c>
      <c r="B353" s="123">
        <v>43404</v>
      </c>
      <c r="C353" s="124">
        <v>7616.2000000000007</v>
      </c>
      <c r="D353" s="124">
        <v>1864.2</v>
      </c>
      <c r="E353" s="124">
        <v>460.8</v>
      </c>
      <c r="F353" s="124">
        <v>280.60000000000002</v>
      </c>
      <c r="G353" s="124">
        <v>847.1</v>
      </c>
      <c r="H353" s="124">
        <v>1688.1</v>
      </c>
      <c r="I353" s="124">
        <v>809.30000000000007</v>
      </c>
      <c r="J353" s="124">
        <v>411.5</v>
      </c>
      <c r="K353" s="124">
        <v>1653.4</v>
      </c>
      <c r="L353" s="124">
        <v>48.1</v>
      </c>
      <c r="M353" s="124">
        <v>868.8</v>
      </c>
      <c r="N353" s="124">
        <v>89.14</v>
      </c>
      <c r="O353" s="124">
        <v>307.27</v>
      </c>
      <c r="P353" s="124">
        <v>1812.1</v>
      </c>
      <c r="Q353" s="124">
        <v>332.7</v>
      </c>
      <c r="R353" s="124">
        <v>569.70000000000005</v>
      </c>
      <c r="S353" s="124">
        <v>2570.2999999999997</v>
      </c>
      <c r="T353" s="124">
        <v>4394.6999999999971</v>
      </c>
      <c r="U353" s="124">
        <v>125.44</v>
      </c>
      <c r="V353" s="124">
        <v>2168.4</v>
      </c>
      <c r="W353" s="124">
        <v>569.70000000000005</v>
      </c>
      <c r="X353" s="124">
        <v>2019</v>
      </c>
      <c r="Y353" s="124">
        <v>2018</v>
      </c>
      <c r="Z353" s="124">
        <v>10</v>
      </c>
      <c r="AA353" s="124">
        <v>64.8</v>
      </c>
      <c r="AB353" s="124">
        <v>1653.4</v>
      </c>
      <c r="AC353" s="124">
        <v>1037.8</v>
      </c>
      <c r="AD353" s="124">
        <v>498.1</v>
      </c>
      <c r="AE353" s="124">
        <v>152.19999999999999</v>
      </c>
    </row>
    <row r="354" spans="1:31" x14ac:dyDescent="0.3">
      <c r="A354" s="122" t="s">
        <v>903</v>
      </c>
      <c r="B354" s="123">
        <v>43434</v>
      </c>
      <c r="C354" s="124">
        <v>36490.400000000001</v>
      </c>
      <c r="D354" s="124">
        <v>1571.6000000000001</v>
      </c>
      <c r="E354" s="124">
        <v>586.6</v>
      </c>
      <c r="F354" s="124">
        <v>151.6</v>
      </c>
      <c r="G354" s="124">
        <v>2549.9</v>
      </c>
      <c r="H354" s="124">
        <v>8845</v>
      </c>
      <c r="I354" s="124">
        <v>10124.200000000001</v>
      </c>
      <c r="J354" s="124">
        <v>376.3</v>
      </c>
      <c r="K354" s="124">
        <v>125.4</v>
      </c>
      <c r="L354" s="124">
        <v>34.799999999999997</v>
      </c>
      <c r="M354" s="124">
        <v>738.3</v>
      </c>
      <c r="N354" s="124">
        <v>55.18</v>
      </c>
      <c r="O354" s="124">
        <v>297.36</v>
      </c>
      <c r="P354" s="124">
        <v>861.69999999999993</v>
      </c>
      <c r="Q354" s="124">
        <v>861.5</v>
      </c>
      <c r="R354" s="124">
        <v>341.4</v>
      </c>
      <c r="S354" s="124">
        <v>898.49999999999989</v>
      </c>
      <c r="T354" s="124">
        <v>13525.099999999995</v>
      </c>
      <c r="U354" s="124">
        <v>252.41</v>
      </c>
      <c r="V354" s="124">
        <v>2626.97</v>
      </c>
      <c r="W354" s="124">
        <v>341.4</v>
      </c>
      <c r="X354" s="124">
        <v>2019</v>
      </c>
      <c r="Y354" s="124">
        <v>2018</v>
      </c>
      <c r="Z354" s="124">
        <v>11</v>
      </c>
      <c r="AA354" s="124">
        <v>15.4</v>
      </c>
      <c r="AB354" s="124">
        <v>125.4</v>
      </c>
      <c r="AC354" s="124">
        <v>2450.3999999999996</v>
      </c>
      <c r="AD354" s="124">
        <v>4985.5</v>
      </c>
      <c r="AE354" s="124">
        <v>1409.1</v>
      </c>
    </row>
    <row r="355" spans="1:31" x14ac:dyDescent="0.3">
      <c r="A355" s="122" t="s">
        <v>903</v>
      </c>
      <c r="B355" s="123">
        <v>43465</v>
      </c>
      <c r="C355" s="124">
        <v>27991</v>
      </c>
      <c r="D355" s="124">
        <v>1135.7</v>
      </c>
      <c r="E355" s="124">
        <v>414.1</v>
      </c>
      <c r="F355" s="124">
        <v>103.7</v>
      </c>
      <c r="G355" s="124">
        <v>1916.8</v>
      </c>
      <c r="H355" s="124">
        <v>22780.5</v>
      </c>
      <c r="I355" s="124">
        <v>5683.3</v>
      </c>
      <c r="J355" s="124">
        <v>342.70000000000005</v>
      </c>
      <c r="K355" s="124">
        <v>102</v>
      </c>
      <c r="L355" s="124">
        <v>25.8</v>
      </c>
      <c r="M355" s="124">
        <v>641.20000000000005</v>
      </c>
      <c r="N355" s="124">
        <v>52.1</v>
      </c>
      <c r="O355" s="124">
        <v>307.27</v>
      </c>
      <c r="P355" s="124">
        <v>397.5</v>
      </c>
      <c r="Q355" s="124">
        <v>842</v>
      </c>
      <c r="R355" s="124">
        <v>313.89999999999998</v>
      </c>
      <c r="S355" s="124">
        <v>769</v>
      </c>
      <c r="T355" s="124">
        <v>-3303.3000000000029</v>
      </c>
      <c r="U355" s="124">
        <v>151.12</v>
      </c>
      <c r="V355" s="124">
        <v>4415.24</v>
      </c>
      <c r="W355" s="124">
        <v>313.89999999999998</v>
      </c>
      <c r="X355" s="124">
        <v>2019</v>
      </c>
      <c r="Y355" s="124">
        <v>2018</v>
      </c>
      <c r="Z355" s="124">
        <v>12</v>
      </c>
      <c r="AA355" s="124">
        <v>13.1</v>
      </c>
      <c r="AB355" s="124">
        <v>102</v>
      </c>
      <c r="AC355" s="124">
        <v>6277.5</v>
      </c>
      <c r="AD355" s="124">
        <v>13979.4</v>
      </c>
      <c r="AE355" s="124">
        <v>2523.6</v>
      </c>
    </row>
    <row r="356" spans="1:31" x14ac:dyDescent="0.3">
      <c r="A356" s="122" t="s">
        <v>903</v>
      </c>
      <c r="B356" s="123">
        <v>43496</v>
      </c>
      <c r="C356" s="124">
        <v>9863.2999999999993</v>
      </c>
      <c r="D356" s="124">
        <v>1668.6</v>
      </c>
      <c r="E356" s="124">
        <v>607.1</v>
      </c>
      <c r="F356" s="124">
        <v>150.5</v>
      </c>
      <c r="G356" s="124">
        <v>2809.7</v>
      </c>
      <c r="H356" s="124">
        <v>8852.2000000000007</v>
      </c>
      <c r="I356" s="124">
        <v>1232.6999999999998</v>
      </c>
      <c r="J356" s="124">
        <v>577</v>
      </c>
      <c r="K356" s="124">
        <v>125.6</v>
      </c>
      <c r="L356" s="124">
        <v>18.7</v>
      </c>
      <c r="M356" s="124">
        <v>778.3</v>
      </c>
      <c r="N356" s="124">
        <v>46.19</v>
      </c>
      <c r="O356" s="124">
        <v>307.27</v>
      </c>
      <c r="P356" s="124">
        <v>494.70000000000005</v>
      </c>
      <c r="Q356" s="124">
        <v>1324.4999999999998</v>
      </c>
      <c r="R356" s="124">
        <v>285.70000000000005</v>
      </c>
      <c r="S356" s="124">
        <v>922.6</v>
      </c>
      <c r="T356" s="124">
        <v>-4826.2999999999956</v>
      </c>
      <c r="U356" s="124">
        <v>168.18</v>
      </c>
      <c r="V356" s="124">
        <v>3834.57</v>
      </c>
      <c r="W356" s="124">
        <v>285.70000000000005</v>
      </c>
      <c r="X356" s="124">
        <v>2019</v>
      </c>
      <c r="Y356" s="124">
        <v>2019</v>
      </c>
      <c r="Z356" s="124">
        <v>1</v>
      </c>
      <c r="AA356" s="124">
        <v>13</v>
      </c>
      <c r="AB356" s="124">
        <v>125.6</v>
      </c>
      <c r="AC356" s="124">
        <v>2662.6000000000004</v>
      </c>
      <c r="AD356" s="124">
        <v>5236.7</v>
      </c>
      <c r="AE356" s="124">
        <v>952.9</v>
      </c>
    </row>
    <row r="357" spans="1:31" x14ac:dyDescent="0.3">
      <c r="A357" s="122" t="s">
        <v>903</v>
      </c>
      <c r="B357" s="123">
        <v>43524</v>
      </c>
      <c r="C357" s="124">
        <v>1074.0999999999999</v>
      </c>
      <c r="D357" s="124">
        <v>2342.3999999999996</v>
      </c>
      <c r="E357" s="124">
        <v>555.4</v>
      </c>
      <c r="F357" s="124">
        <v>239.3</v>
      </c>
      <c r="G357" s="124">
        <v>3501.8</v>
      </c>
      <c r="H357" s="124">
        <v>1822.6999999999998</v>
      </c>
      <c r="I357" s="124">
        <v>75.2</v>
      </c>
      <c r="J357" s="124">
        <v>218.29999999999998</v>
      </c>
      <c r="K357" s="124">
        <v>2119.2999999999997</v>
      </c>
      <c r="L357" s="124">
        <v>18.7</v>
      </c>
      <c r="M357" s="124">
        <v>0</v>
      </c>
      <c r="N357" s="124">
        <v>40.83</v>
      </c>
      <c r="O357" s="124">
        <v>277.52999999999997</v>
      </c>
      <c r="P357" s="124">
        <v>834.6</v>
      </c>
      <c r="Q357" s="124">
        <v>1747.1000000000001</v>
      </c>
      <c r="R357" s="124">
        <v>258.39999999999998</v>
      </c>
      <c r="S357" s="124">
        <v>2137.9999999999995</v>
      </c>
      <c r="T357" s="124">
        <v>-5284.3000000000011</v>
      </c>
      <c r="U357" s="124">
        <v>47.94</v>
      </c>
      <c r="V357" s="124">
        <v>3730.2</v>
      </c>
      <c r="W357" s="124">
        <v>258.39999999999998</v>
      </c>
      <c r="X357" s="124">
        <v>2019</v>
      </c>
      <c r="Y357" s="124">
        <v>2019</v>
      </c>
      <c r="Z357" s="124">
        <v>2</v>
      </c>
      <c r="AA357" s="124">
        <v>73.5</v>
      </c>
      <c r="AB357" s="124">
        <v>2119.2999999999997</v>
      </c>
      <c r="AC357" s="124">
        <v>959.4</v>
      </c>
      <c r="AD357" s="124">
        <v>814.7</v>
      </c>
      <c r="AE357" s="124">
        <v>48.6</v>
      </c>
    </row>
    <row r="358" spans="1:31" x14ac:dyDescent="0.3">
      <c r="A358" s="122" t="s">
        <v>903</v>
      </c>
      <c r="B358" s="123">
        <v>43555</v>
      </c>
      <c r="C358" s="124">
        <v>18058.900000000001</v>
      </c>
      <c r="D358" s="124">
        <v>2798.2999999999997</v>
      </c>
      <c r="E358" s="124">
        <v>813.7</v>
      </c>
      <c r="F358" s="124">
        <v>447.6</v>
      </c>
      <c r="G358" s="124">
        <v>4373.1000000000004</v>
      </c>
      <c r="H358" s="124">
        <v>3101.9</v>
      </c>
      <c r="I358" s="124">
        <v>2035.3</v>
      </c>
      <c r="J358" s="124">
        <v>158.69999999999999</v>
      </c>
      <c r="K358" s="124">
        <v>338.5</v>
      </c>
      <c r="L358" s="124">
        <v>22.3</v>
      </c>
      <c r="M358" s="124">
        <v>0</v>
      </c>
      <c r="N358" s="124">
        <v>51.55</v>
      </c>
      <c r="O358" s="124">
        <v>307.27</v>
      </c>
      <c r="P358" s="124">
        <v>1198.5</v>
      </c>
      <c r="Q358" s="124">
        <v>2047.3</v>
      </c>
      <c r="R358" s="124">
        <v>349.5</v>
      </c>
      <c r="S358" s="124">
        <v>360.8</v>
      </c>
      <c r="T358" s="124">
        <v>5040.5999999999985</v>
      </c>
      <c r="U358" s="124">
        <v>1283.5999999999999</v>
      </c>
      <c r="V358" s="124">
        <v>1652.5</v>
      </c>
      <c r="W358" s="124">
        <v>349.5</v>
      </c>
      <c r="X358" s="124">
        <v>2019</v>
      </c>
      <c r="Y358" s="124">
        <v>2019</v>
      </c>
      <c r="Z358" s="124">
        <v>3</v>
      </c>
      <c r="AA358" s="124">
        <v>104.89999999999999</v>
      </c>
      <c r="AB358" s="124">
        <v>338.5</v>
      </c>
      <c r="AC358" s="124">
        <v>1382.9</v>
      </c>
      <c r="AD358" s="124">
        <v>1312.6999999999998</v>
      </c>
      <c r="AE358" s="124">
        <v>406.3</v>
      </c>
    </row>
    <row r="359" spans="1:31" x14ac:dyDescent="0.3">
      <c r="A359" s="122" t="s">
        <v>903</v>
      </c>
      <c r="B359" s="123">
        <v>43585</v>
      </c>
      <c r="C359" s="124">
        <v>2830.8</v>
      </c>
      <c r="D359" s="124">
        <v>3522.9</v>
      </c>
      <c r="E359" s="124">
        <v>1392.1</v>
      </c>
      <c r="F359" s="124">
        <v>640</v>
      </c>
      <c r="G359" s="124">
        <v>4697.3</v>
      </c>
      <c r="H359" s="124">
        <v>2587.7999999999997</v>
      </c>
      <c r="I359" s="124">
        <v>234</v>
      </c>
      <c r="J359" s="124">
        <v>183.1</v>
      </c>
      <c r="K359" s="124">
        <v>3330.4</v>
      </c>
      <c r="L359" s="124">
        <v>23.4</v>
      </c>
      <c r="M359" s="124">
        <v>0</v>
      </c>
      <c r="N359" s="124">
        <v>73.88</v>
      </c>
      <c r="O359" s="124">
        <v>297.36</v>
      </c>
      <c r="P359" s="124">
        <v>1506.3</v>
      </c>
      <c r="Q359" s="124">
        <v>2656.6</v>
      </c>
      <c r="R359" s="124">
        <v>460.20000000000005</v>
      </c>
      <c r="S359" s="124">
        <v>3353.8</v>
      </c>
      <c r="T359" s="124">
        <v>-6612.2999999999956</v>
      </c>
      <c r="U359" s="124">
        <v>62.96</v>
      </c>
      <c r="V359" s="124">
        <v>3315.59</v>
      </c>
      <c r="W359" s="124">
        <v>460.20000000000005</v>
      </c>
      <c r="X359" s="124">
        <v>2019</v>
      </c>
      <c r="Y359" s="124">
        <v>2019</v>
      </c>
      <c r="Z359" s="124">
        <v>4</v>
      </c>
      <c r="AA359" s="124">
        <v>125.5</v>
      </c>
      <c r="AB359" s="124">
        <v>3330.4</v>
      </c>
      <c r="AC359" s="124">
        <v>963.2</v>
      </c>
      <c r="AD359" s="124">
        <v>501.8</v>
      </c>
      <c r="AE359" s="124">
        <v>1122.8</v>
      </c>
    </row>
    <row r="360" spans="1:31" x14ac:dyDescent="0.3">
      <c r="A360" s="122" t="s">
        <v>903</v>
      </c>
      <c r="B360" s="123">
        <v>43616</v>
      </c>
      <c r="C360" s="124">
        <v>5401.6</v>
      </c>
      <c r="D360" s="124">
        <v>4817.2</v>
      </c>
      <c r="E360" s="124">
        <v>776.1</v>
      </c>
      <c r="F360" s="124">
        <v>344.4</v>
      </c>
      <c r="G360" s="124">
        <v>2062.9</v>
      </c>
      <c r="H360" s="124">
        <v>1575.6</v>
      </c>
      <c r="I360" s="124">
        <v>593.5</v>
      </c>
      <c r="J360" s="124">
        <v>587.5</v>
      </c>
      <c r="K360" s="124">
        <v>5713.2</v>
      </c>
      <c r="L360" s="124">
        <v>35</v>
      </c>
      <c r="M360" s="124">
        <v>0</v>
      </c>
      <c r="N360" s="124">
        <v>133.41</v>
      </c>
      <c r="O360" s="124">
        <v>307.27</v>
      </c>
      <c r="P360" s="124">
        <v>2825</v>
      </c>
      <c r="Q360" s="124">
        <v>2336.6</v>
      </c>
      <c r="R360" s="124">
        <v>751.5</v>
      </c>
      <c r="S360" s="124">
        <v>5748.2</v>
      </c>
      <c r="T360" s="124">
        <v>1143.7999999999975</v>
      </c>
      <c r="U360" s="124">
        <v>298.33</v>
      </c>
      <c r="V360" s="124">
        <v>2072.61</v>
      </c>
      <c r="W360" s="124">
        <v>751.5</v>
      </c>
      <c r="X360" s="124">
        <v>2019</v>
      </c>
      <c r="Y360" s="124">
        <v>2019</v>
      </c>
      <c r="Z360" s="124">
        <v>5</v>
      </c>
      <c r="AA360" s="124">
        <v>279.39999999999998</v>
      </c>
      <c r="AB360" s="124">
        <v>5713.2</v>
      </c>
      <c r="AC360" s="124">
        <v>1454.8</v>
      </c>
      <c r="AD360" s="124">
        <v>89.8</v>
      </c>
      <c r="AE360" s="124">
        <v>31</v>
      </c>
    </row>
    <row r="361" spans="1:31" x14ac:dyDescent="0.3">
      <c r="A361" s="122" t="s">
        <v>903</v>
      </c>
      <c r="B361" s="123">
        <v>43646</v>
      </c>
      <c r="C361" s="124">
        <v>939.1</v>
      </c>
      <c r="D361" s="124">
        <v>6236.1</v>
      </c>
      <c r="E361" s="124">
        <v>828.8</v>
      </c>
      <c r="F361" s="124">
        <v>598.20000000000005</v>
      </c>
      <c r="G361" s="124">
        <v>1983.3</v>
      </c>
      <c r="H361" s="124">
        <v>1479.6000000000001</v>
      </c>
      <c r="I361" s="124">
        <v>105.5</v>
      </c>
      <c r="J361" s="124">
        <v>485.3</v>
      </c>
      <c r="K361" s="124">
        <v>6533.1</v>
      </c>
      <c r="L361" s="124">
        <v>44</v>
      </c>
      <c r="M361" s="124">
        <v>972.7</v>
      </c>
      <c r="N361" s="124">
        <v>155.52000000000001</v>
      </c>
      <c r="O361" s="124">
        <v>297.36</v>
      </c>
      <c r="P361" s="124">
        <v>4744.7999999999993</v>
      </c>
      <c r="Q361" s="124">
        <v>2089.6</v>
      </c>
      <c r="R361" s="124">
        <v>903.7</v>
      </c>
      <c r="S361" s="124">
        <v>7549.8</v>
      </c>
      <c r="T361" s="124">
        <v>-2324.399999999996</v>
      </c>
      <c r="U361" s="124">
        <v>230.91</v>
      </c>
      <c r="V361" s="124">
        <v>1761.34</v>
      </c>
      <c r="W361" s="124">
        <v>903.7</v>
      </c>
      <c r="X361" s="124">
        <v>2019</v>
      </c>
      <c r="Y361" s="124">
        <v>2019</v>
      </c>
      <c r="Z361" s="124">
        <v>6</v>
      </c>
      <c r="AA361" s="124">
        <v>332.3</v>
      </c>
      <c r="AB361" s="124">
        <v>6533.1</v>
      </c>
      <c r="AC361" s="124">
        <v>1335.1</v>
      </c>
      <c r="AD361" s="124">
        <v>118.30000000000001</v>
      </c>
      <c r="AE361" s="124">
        <v>26.2</v>
      </c>
    </row>
    <row r="362" spans="1:31" x14ac:dyDescent="0.3">
      <c r="A362" s="122" t="s">
        <v>903</v>
      </c>
      <c r="B362" s="123">
        <v>43677</v>
      </c>
      <c r="C362" s="124">
        <v>0</v>
      </c>
      <c r="D362" s="124">
        <v>6124</v>
      </c>
      <c r="E362" s="124">
        <v>482.9</v>
      </c>
      <c r="F362" s="124">
        <v>674.2</v>
      </c>
      <c r="G362" s="124">
        <v>675.6</v>
      </c>
      <c r="H362" s="124">
        <v>1494.5</v>
      </c>
      <c r="I362" s="124">
        <v>0</v>
      </c>
      <c r="J362" s="124">
        <v>687.3</v>
      </c>
      <c r="K362" s="124">
        <v>7356.5</v>
      </c>
      <c r="L362" s="124">
        <v>62.9</v>
      </c>
      <c r="M362" s="124">
        <v>754</v>
      </c>
      <c r="N362" s="124">
        <v>181.39</v>
      </c>
      <c r="O362" s="124">
        <v>307.27</v>
      </c>
      <c r="P362" s="124">
        <v>5616</v>
      </c>
      <c r="Q362" s="124">
        <v>1182.0999999999999</v>
      </c>
      <c r="R362" s="124">
        <v>1046.5</v>
      </c>
      <c r="S362" s="124">
        <v>8173.4</v>
      </c>
      <c r="T362" s="124">
        <v>-918.30000000000109</v>
      </c>
      <c r="U362" s="124">
        <v>301.18</v>
      </c>
      <c r="V362" s="124">
        <v>1330.17</v>
      </c>
      <c r="W362" s="124">
        <v>1046.5</v>
      </c>
      <c r="X362" s="124">
        <v>2019</v>
      </c>
      <c r="Y362" s="124">
        <v>2019</v>
      </c>
      <c r="Z362" s="124">
        <v>7</v>
      </c>
      <c r="AA362" s="124">
        <v>372.7</v>
      </c>
      <c r="AB362" s="124">
        <v>7356.5</v>
      </c>
      <c r="AC362" s="124">
        <v>1393.5</v>
      </c>
      <c r="AD362" s="124">
        <v>88.1</v>
      </c>
      <c r="AE362" s="124">
        <v>12.9</v>
      </c>
    </row>
    <row r="363" spans="1:31" x14ac:dyDescent="0.3">
      <c r="A363" s="122" t="s">
        <v>903</v>
      </c>
      <c r="B363" s="123">
        <v>43708</v>
      </c>
      <c r="C363" s="124">
        <v>0</v>
      </c>
      <c r="D363" s="124">
        <v>4964.5</v>
      </c>
      <c r="E363" s="124">
        <v>390.7</v>
      </c>
      <c r="F363" s="124">
        <v>419.7</v>
      </c>
      <c r="G363" s="124">
        <v>312.3</v>
      </c>
      <c r="H363" s="124">
        <v>1348.1</v>
      </c>
      <c r="I363" s="124">
        <v>0</v>
      </c>
      <c r="J363" s="124">
        <v>717.9</v>
      </c>
      <c r="K363" s="124">
        <v>5412.9000000000005</v>
      </c>
      <c r="L363" s="124">
        <v>77.3</v>
      </c>
      <c r="M363" s="124">
        <v>0</v>
      </c>
      <c r="N363" s="124">
        <v>164.65</v>
      </c>
      <c r="O363" s="124">
        <v>307.27</v>
      </c>
      <c r="P363" s="124">
        <v>4812.5</v>
      </c>
      <c r="Q363" s="124">
        <v>571.79999999999995</v>
      </c>
      <c r="R363" s="124">
        <v>981</v>
      </c>
      <c r="S363" s="124">
        <v>5490.2000000000007</v>
      </c>
      <c r="T363" s="124">
        <v>-1682.2000000000007</v>
      </c>
      <c r="U363" s="124">
        <v>860.01</v>
      </c>
      <c r="V363" s="124">
        <v>1026.3</v>
      </c>
      <c r="W363" s="124">
        <v>981</v>
      </c>
      <c r="X363" s="124">
        <v>2019</v>
      </c>
      <c r="Y363" s="124">
        <v>2019</v>
      </c>
      <c r="Z363" s="124">
        <v>8</v>
      </c>
      <c r="AA363" s="124">
        <v>359.29999999999995</v>
      </c>
      <c r="AB363" s="124">
        <v>5412.9000000000005</v>
      </c>
      <c r="AC363" s="124">
        <v>1317</v>
      </c>
      <c r="AD363" s="124">
        <v>18.600000000000001</v>
      </c>
      <c r="AE363" s="124">
        <v>12.5</v>
      </c>
    </row>
    <row r="364" spans="1:31" x14ac:dyDescent="0.3">
      <c r="A364" s="122" t="s">
        <v>903</v>
      </c>
      <c r="B364" s="123">
        <v>43738</v>
      </c>
      <c r="C364" s="124">
        <v>1370.4</v>
      </c>
      <c r="D364" s="124">
        <v>2990</v>
      </c>
      <c r="E364" s="124">
        <v>283.2</v>
      </c>
      <c r="F364" s="124">
        <v>261.3</v>
      </c>
      <c r="G364" s="124">
        <v>144.9</v>
      </c>
      <c r="H364" s="124">
        <v>1115.7</v>
      </c>
      <c r="I364" s="124">
        <v>154.1</v>
      </c>
      <c r="J364" s="124">
        <v>335.8</v>
      </c>
      <c r="K364" s="124">
        <v>2864.6</v>
      </c>
      <c r="L364" s="124">
        <v>61.1</v>
      </c>
      <c r="M364" s="124">
        <v>1346</v>
      </c>
      <c r="N364" s="124">
        <v>131.91</v>
      </c>
      <c r="O364" s="124">
        <v>297.36</v>
      </c>
      <c r="P364" s="124">
        <v>3002.9</v>
      </c>
      <c r="Q364" s="124">
        <v>248.40000000000003</v>
      </c>
      <c r="R364" s="124">
        <v>904.80000000000007</v>
      </c>
      <c r="S364" s="124">
        <v>4271.7000000000007</v>
      </c>
      <c r="T364" s="124">
        <v>1261.7999999999993</v>
      </c>
      <c r="U364" s="124">
        <v>469.62</v>
      </c>
      <c r="V364" s="124">
        <v>1273.45</v>
      </c>
      <c r="W364" s="124">
        <v>904.80000000000007</v>
      </c>
      <c r="X364" s="124">
        <v>2019</v>
      </c>
      <c r="Y364" s="124">
        <v>2019</v>
      </c>
      <c r="Z364" s="124">
        <v>9</v>
      </c>
      <c r="AA364" s="124">
        <v>249.4</v>
      </c>
      <c r="AB364" s="124">
        <v>2864.6</v>
      </c>
      <c r="AC364" s="124">
        <v>886.9</v>
      </c>
      <c r="AD364" s="124">
        <v>212.3</v>
      </c>
      <c r="AE364" s="124">
        <v>16.5</v>
      </c>
    </row>
    <row r="365" spans="1:31" x14ac:dyDescent="0.3">
      <c r="A365" s="122" t="s">
        <v>903</v>
      </c>
      <c r="B365" s="123">
        <v>43769</v>
      </c>
      <c r="C365" s="124">
        <v>838.7</v>
      </c>
      <c r="D365" s="124">
        <v>1978</v>
      </c>
      <c r="E365" s="124">
        <v>449.2</v>
      </c>
      <c r="F365" s="124">
        <v>282.8</v>
      </c>
      <c r="G365" s="124">
        <v>511.6</v>
      </c>
      <c r="H365" s="124">
        <v>1464.3</v>
      </c>
      <c r="I365" s="124">
        <v>70</v>
      </c>
      <c r="J365" s="124">
        <v>447</v>
      </c>
      <c r="K365" s="124">
        <v>3243.6</v>
      </c>
      <c r="L365" s="124">
        <v>41.3</v>
      </c>
      <c r="M365" s="124">
        <v>939.4</v>
      </c>
      <c r="N365" s="124">
        <v>89.14</v>
      </c>
      <c r="O365" s="124">
        <v>307.27</v>
      </c>
      <c r="P365" s="124">
        <v>1998.1999999999998</v>
      </c>
      <c r="Q365" s="124">
        <v>262.60000000000002</v>
      </c>
      <c r="R365" s="124">
        <v>567.5</v>
      </c>
      <c r="S365" s="124">
        <v>4224.3</v>
      </c>
      <c r="T365" s="124">
        <v>427.30000000000291</v>
      </c>
      <c r="U365" s="124">
        <v>146.54</v>
      </c>
      <c r="V365" s="124">
        <v>1656.52</v>
      </c>
      <c r="W365" s="124">
        <v>567.5</v>
      </c>
      <c r="X365" s="124">
        <v>2020</v>
      </c>
      <c r="Y365" s="124">
        <v>2019</v>
      </c>
      <c r="Z365" s="124">
        <v>10</v>
      </c>
      <c r="AA365" s="124">
        <v>113.19999999999999</v>
      </c>
      <c r="AB365" s="124">
        <v>3243.6</v>
      </c>
      <c r="AC365" s="124">
        <v>1027.8</v>
      </c>
      <c r="AD365" s="124">
        <v>408</v>
      </c>
      <c r="AE365" s="124">
        <v>28.5</v>
      </c>
    </row>
    <row r="366" spans="1:31" x14ac:dyDescent="0.3">
      <c r="A366" s="122" t="s">
        <v>903</v>
      </c>
      <c r="B366" s="123">
        <v>43799</v>
      </c>
      <c r="C366" s="124">
        <v>9088.4</v>
      </c>
      <c r="D366" s="124">
        <v>1588.6999999999998</v>
      </c>
      <c r="E366" s="124">
        <v>587.9</v>
      </c>
      <c r="F366" s="124">
        <v>180.1</v>
      </c>
      <c r="G366" s="124">
        <v>1366.2</v>
      </c>
      <c r="H366" s="124">
        <v>1629.2</v>
      </c>
      <c r="I366" s="124">
        <v>1179.3</v>
      </c>
      <c r="J366" s="124">
        <v>477.1</v>
      </c>
      <c r="K366" s="124">
        <v>843.1</v>
      </c>
      <c r="L366" s="124">
        <v>25.2</v>
      </c>
      <c r="M366" s="124">
        <v>859.9</v>
      </c>
      <c r="N366" s="124">
        <v>55.18</v>
      </c>
      <c r="O366" s="124">
        <v>297.36</v>
      </c>
      <c r="P366" s="124">
        <v>1331.7</v>
      </c>
      <c r="Q366" s="124">
        <v>437.09999999999997</v>
      </c>
      <c r="R366" s="124">
        <v>342.1</v>
      </c>
      <c r="S366" s="124">
        <v>1728.2</v>
      </c>
      <c r="T366" s="124">
        <v>4150.0999999999985</v>
      </c>
      <c r="U366" s="124">
        <v>243.23</v>
      </c>
      <c r="V366" s="124">
        <v>1274.27</v>
      </c>
      <c r="W366" s="124">
        <v>342.1</v>
      </c>
      <c r="X366" s="124">
        <v>2020</v>
      </c>
      <c r="Y366" s="124">
        <v>2019</v>
      </c>
      <c r="Z366" s="124">
        <v>11</v>
      </c>
      <c r="AA366" s="124">
        <v>46.5</v>
      </c>
      <c r="AB366" s="124">
        <v>843.1</v>
      </c>
      <c r="AC366" s="124">
        <v>950.7</v>
      </c>
      <c r="AD366" s="124">
        <v>535.29999999999995</v>
      </c>
      <c r="AE366" s="124">
        <v>143.19999999999999</v>
      </c>
    </row>
    <row r="367" spans="1:31" x14ac:dyDescent="0.3">
      <c r="A367" s="122" t="s">
        <v>903</v>
      </c>
      <c r="B367" s="123">
        <v>43830</v>
      </c>
      <c r="C367" s="124">
        <v>23510.1</v>
      </c>
      <c r="D367" s="124">
        <v>1290.9000000000001</v>
      </c>
      <c r="E367" s="124">
        <v>570.6</v>
      </c>
      <c r="F367" s="124">
        <v>119.2</v>
      </c>
      <c r="G367" s="124">
        <v>2028.1</v>
      </c>
      <c r="H367" s="124">
        <v>7709.2999999999993</v>
      </c>
      <c r="I367" s="124">
        <v>3670.1</v>
      </c>
      <c r="J367" s="124">
        <v>429.20000000000005</v>
      </c>
      <c r="K367" s="124">
        <v>351.9</v>
      </c>
      <c r="L367" s="124">
        <v>22.5</v>
      </c>
      <c r="M367" s="124">
        <v>695.4</v>
      </c>
      <c r="N367" s="124">
        <v>52.1</v>
      </c>
      <c r="O367" s="124">
        <v>307.27</v>
      </c>
      <c r="P367" s="124">
        <v>739.3</v>
      </c>
      <c r="Q367" s="124">
        <v>670.8</v>
      </c>
      <c r="R367" s="124">
        <v>310.5</v>
      </c>
      <c r="S367" s="124">
        <v>1069.8</v>
      </c>
      <c r="T367" s="124">
        <v>9073.4000000000033</v>
      </c>
      <c r="U367" s="124">
        <v>177.89</v>
      </c>
      <c r="V367" s="124">
        <v>2073.98</v>
      </c>
      <c r="W367" s="124">
        <v>310.5</v>
      </c>
      <c r="X367" s="124">
        <v>2020</v>
      </c>
      <c r="Y367" s="124">
        <v>2019</v>
      </c>
      <c r="Z367" s="124">
        <v>12</v>
      </c>
      <c r="AA367" s="124">
        <v>29.4</v>
      </c>
      <c r="AB367" s="124">
        <v>351.9</v>
      </c>
      <c r="AC367" s="124">
        <v>2328.2999999999997</v>
      </c>
      <c r="AD367" s="124">
        <v>3791.2999999999997</v>
      </c>
      <c r="AE367" s="124">
        <v>1589.7</v>
      </c>
    </row>
    <row r="368" spans="1:31" x14ac:dyDescent="0.3">
      <c r="A368" s="122" t="s">
        <v>903</v>
      </c>
      <c r="B368" s="123">
        <v>43861</v>
      </c>
      <c r="C368" s="124">
        <v>7472.1</v>
      </c>
      <c r="D368" s="124">
        <v>1465.3</v>
      </c>
      <c r="E368" s="124">
        <v>629.9</v>
      </c>
      <c r="F368" s="124">
        <v>132.19999999999999</v>
      </c>
      <c r="G368" s="124">
        <v>2317.9</v>
      </c>
      <c r="H368" s="124">
        <v>5471.3</v>
      </c>
      <c r="I368" s="124">
        <v>1341.1999999999998</v>
      </c>
      <c r="J368" s="124">
        <v>655.29999999999995</v>
      </c>
      <c r="K368" s="124">
        <v>363</v>
      </c>
      <c r="L368" s="124">
        <v>18.899999999999999</v>
      </c>
      <c r="M368" s="124">
        <v>775.7</v>
      </c>
      <c r="N368" s="124">
        <v>46.19</v>
      </c>
      <c r="O368" s="124">
        <v>307.27</v>
      </c>
      <c r="P368" s="124">
        <v>682.19999999999993</v>
      </c>
      <c r="Q368" s="124">
        <v>915.4</v>
      </c>
      <c r="R368" s="124">
        <v>282</v>
      </c>
      <c r="S368" s="124">
        <v>1157.6000000000001</v>
      </c>
      <c r="T368" s="124">
        <v>-3101.4000000000015</v>
      </c>
      <c r="U368" s="124">
        <v>119.23</v>
      </c>
      <c r="V368" s="124">
        <v>2933.15</v>
      </c>
      <c r="W368" s="124">
        <v>282</v>
      </c>
      <c r="X368" s="124">
        <v>2020</v>
      </c>
      <c r="Y368" s="124">
        <v>2020</v>
      </c>
      <c r="Z368" s="124">
        <v>1</v>
      </c>
      <c r="AA368" s="124">
        <v>27.4</v>
      </c>
      <c r="AB368" s="124">
        <v>363</v>
      </c>
      <c r="AC368" s="124">
        <v>1790.6</v>
      </c>
      <c r="AD368" s="124">
        <v>3070.5</v>
      </c>
      <c r="AE368" s="124">
        <v>610.20000000000005</v>
      </c>
    </row>
    <row r="369" spans="1:31" x14ac:dyDescent="0.3">
      <c r="A369" s="122" t="s">
        <v>903</v>
      </c>
      <c r="B369" s="123">
        <v>43890</v>
      </c>
      <c r="C369" s="124">
        <v>8834.7000000000007</v>
      </c>
      <c r="D369" s="124">
        <v>2303.1999999999998</v>
      </c>
      <c r="E369" s="124">
        <v>981</v>
      </c>
      <c r="F369" s="124">
        <v>219.7</v>
      </c>
      <c r="G369" s="124">
        <v>3672.2</v>
      </c>
      <c r="H369" s="124">
        <v>3929.3</v>
      </c>
      <c r="I369" s="124">
        <v>947.2</v>
      </c>
      <c r="J369" s="124">
        <v>250.8</v>
      </c>
      <c r="K369" s="124">
        <v>194.89999999999998</v>
      </c>
      <c r="L369" s="124">
        <v>18.899999999999999</v>
      </c>
      <c r="M369" s="124">
        <v>0</v>
      </c>
      <c r="N369" s="124">
        <v>41.53</v>
      </c>
      <c r="O369" s="124">
        <v>287.45</v>
      </c>
      <c r="P369" s="124">
        <v>961.59999999999991</v>
      </c>
      <c r="Q369" s="124">
        <v>1561.3</v>
      </c>
      <c r="R369" s="124">
        <v>254.2</v>
      </c>
      <c r="S369" s="124">
        <v>213.79999999999998</v>
      </c>
      <c r="T369" s="124">
        <v>-3000.4999999999964</v>
      </c>
      <c r="U369" s="124">
        <v>545.1</v>
      </c>
      <c r="V369" s="124">
        <v>2429.9299999999998</v>
      </c>
      <c r="W369" s="124">
        <v>254.2</v>
      </c>
      <c r="X369" s="124">
        <v>2020</v>
      </c>
      <c r="Y369" s="124">
        <v>2020</v>
      </c>
      <c r="Z369" s="124">
        <v>2</v>
      </c>
      <c r="AA369" s="124">
        <v>63.4</v>
      </c>
      <c r="AB369" s="124">
        <v>194.89999999999998</v>
      </c>
      <c r="AC369" s="124">
        <v>1248</v>
      </c>
      <c r="AD369" s="124">
        <v>2250.6999999999998</v>
      </c>
      <c r="AE369" s="124">
        <v>430.6</v>
      </c>
    </row>
    <row r="370" spans="1:31" x14ac:dyDescent="0.3">
      <c r="A370" s="122" t="s">
        <v>903</v>
      </c>
      <c r="B370" s="123">
        <v>43921</v>
      </c>
      <c r="C370" s="124">
        <v>3007</v>
      </c>
      <c r="D370" s="124">
        <v>3258.1</v>
      </c>
      <c r="E370" s="124">
        <v>1034.8</v>
      </c>
      <c r="F370" s="124">
        <v>530.29999999999995</v>
      </c>
      <c r="G370" s="124">
        <v>4696.3</v>
      </c>
      <c r="H370" s="124">
        <v>1594.6</v>
      </c>
      <c r="I370" s="124">
        <v>270.2</v>
      </c>
      <c r="J370" s="124">
        <v>160.4</v>
      </c>
      <c r="K370" s="124">
        <v>2178</v>
      </c>
      <c r="L370" s="124">
        <v>23.4</v>
      </c>
      <c r="M370" s="124">
        <v>0</v>
      </c>
      <c r="N370" s="124">
        <v>51.55</v>
      </c>
      <c r="O370" s="124">
        <v>307.27</v>
      </c>
      <c r="P370" s="124">
        <v>1679.1</v>
      </c>
      <c r="Q370" s="124">
        <v>2109.3000000000002</v>
      </c>
      <c r="R370" s="124">
        <v>346.2</v>
      </c>
      <c r="S370" s="124">
        <v>2201.4</v>
      </c>
      <c r="T370" s="124">
        <v>-5990</v>
      </c>
      <c r="U370" s="124">
        <v>103.69</v>
      </c>
      <c r="V370" s="124">
        <v>2584.63</v>
      </c>
      <c r="W370" s="124">
        <v>346.2</v>
      </c>
      <c r="X370" s="124">
        <v>2020</v>
      </c>
      <c r="Y370" s="124">
        <v>2020</v>
      </c>
      <c r="Z370" s="124">
        <v>3</v>
      </c>
      <c r="AA370" s="124">
        <v>94.5</v>
      </c>
      <c r="AB370" s="124">
        <v>2178</v>
      </c>
      <c r="AC370" s="124">
        <v>926</v>
      </c>
      <c r="AD370" s="124">
        <v>583.79999999999995</v>
      </c>
      <c r="AE370" s="124">
        <v>84.8</v>
      </c>
    </row>
    <row r="371" spans="1:31" x14ac:dyDescent="0.3">
      <c r="A371" s="122" t="s">
        <v>903</v>
      </c>
      <c r="B371" s="123">
        <v>43951</v>
      </c>
      <c r="C371" s="124">
        <v>6983.2999999999993</v>
      </c>
      <c r="D371" s="124">
        <v>3382.7</v>
      </c>
      <c r="E371" s="124">
        <v>1030.5</v>
      </c>
      <c r="F371" s="124">
        <v>631.1</v>
      </c>
      <c r="G371" s="124">
        <v>3271</v>
      </c>
      <c r="H371" s="124">
        <v>1096.3</v>
      </c>
      <c r="I371" s="124">
        <v>632.29999999999995</v>
      </c>
      <c r="J371" s="124">
        <v>184</v>
      </c>
      <c r="K371" s="124">
        <v>3002.3999999999996</v>
      </c>
      <c r="L371" s="124">
        <v>22.5</v>
      </c>
      <c r="M371" s="124">
        <v>0</v>
      </c>
      <c r="N371" s="124">
        <v>73.88</v>
      </c>
      <c r="O371" s="124">
        <v>297.36</v>
      </c>
      <c r="P371" s="124">
        <v>1967.4</v>
      </c>
      <c r="Q371" s="124">
        <v>2046.5</v>
      </c>
      <c r="R371" s="124">
        <v>464.9</v>
      </c>
      <c r="S371" s="124">
        <v>3024.8999999999996</v>
      </c>
      <c r="T371" s="124">
        <v>245.30000000000109</v>
      </c>
      <c r="U371" s="124">
        <v>199.35</v>
      </c>
      <c r="V371" s="124">
        <v>2024.01</v>
      </c>
      <c r="W371" s="124">
        <v>464.9</v>
      </c>
      <c r="X371" s="124">
        <v>2020</v>
      </c>
      <c r="Y371" s="124">
        <v>2020</v>
      </c>
      <c r="Z371" s="124">
        <v>4</v>
      </c>
      <c r="AA371" s="124">
        <v>131.5</v>
      </c>
      <c r="AB371" s="124">
        <v>3002.3999999999996</v>
      </c>
      <c r="AC371" s="124">
        <v>896.3</v>
      </c>
      <c r="AD371" s="124">
        <v>146</v>
      </c>
      <c r="AE371" s="124">
        <v>54</v>
      </c>
    </row>
    <row r="372" spans="1:31" x14ac:dyDescent="0.3">
      <c r="A372" s="122" t="s">
        <v>903</v>
      </c>
      <c r="B372" s="123">
        <v>43982</v>
      </c>
      <c r="C372" s="124">
        <v>3091.4</v>
      </c>
      <c r="D372" s="124">
        <v>5681.5</v>
      </c>
      <c r="E372" s="124">
        <v>758.5</v>
      </c>
      <c r="F372" s="124">
        <v>272.10000000000002</v>
      </c>
      <c r="G372" s="124">
        <v>1967.9</v>
      </c>
      <c r="H372" s="124">
        <v>1466.6</v>
      </c>
      <c r="I372" s="124">
        <v>387.1</v>
      </c>
      <c r="J372" s="124">
        <v>587.5</v>
      </c>
      <c r="K372" s="124">
        <v>6988.1</v>
      </c>
      <c r="L372" s="124">
        <v>35</v>
      </c>
      <c r="M372" s="124">
        <v>0</v>
      </c>
      <c r="N372" s="124">
        <v>133.41</v>
      </c>
      <c r="O372" s="124">
        <v>307.27</v>
      </c>
      <c r="P372" s="124">
        <v>3814.7999999999997</v>
      </c>
      <c r="Q372" s="124">
        <v>2138.7999999999997</v>
      </c>
      <c r="R372" s="124">
        <v>762.3</v>
      </c>
      <c r="S372" s="124">
        <v>7023.1</v>
      </c>
      <c r="T372" s="124">
        <v>-244.59999999999491</v>
      </c>
      <c r="U372" s="124">
        <v>230.49</v>
      </c>
      <c r="V372" s="124">
        <v>1407.69</v>
      </c>
      <c r="W372" s="124">
        <v>762.3</v>
      </c>
      <c r="X372" s="124">
        <v>2020</v>
      </c>
      <c r="Y372" s="124">
        <v>2020</v>
      </c>
      <c r="Z372" s="124">
        <v>5</v>
      </c>
      <c r="AA372" s="124">
        <v>290.2</v>
      </c>
      <c r="AB372" s="124">
        <v>6988.1</v>
      </c>
      <c r="AC372" s="124">
        <v>1385.3</v>
      </c>
      <c r="AD372" s="124">
        <v>60.6</v>
      </c>
      <c r="AE372" s="124">
        <v>20.7</v>
      </c>
    </row>
    <row r="373" spans="1:31" x14ac:dyDescent="0.3">
      <c r="A373" s="122" t="s">
        <v>903</v>
      </c>
      <c r="B373" s="123">
        <v>44012</v>
      </c>
      <c r="C373" s="124">
        <v>1990.9</v>
      </c>
      <c r="D373" s="124">
        <v>6612.1</v>
      </c>
      <c r="E373" s="124">
        <v>698.3</v>
      </c>
      <c r="F373" s="124">
        <v>630.6</v>
      </c>
      <c r="G373" s="124">
        <v>1564</v>
      </c>
      <c r="H373" s="124">
        <v>1470.3999999999999</v>
      </c>
      <c r="I373" s="124">
        <v>241.90000000000003</v>
      </c>
      <c r="J373" s="124">
        <v>485.3</v>
      </c>
      <c r="K373" s="124">
        <v>7139.5</v>
      </c>
      <c r="L373" s="124">
        <v>44</v>
      </c>
      <c r="M373" s="124">
        <v>949.1</v>
      </c>
      <c r="N373" s="124">
        <v>155.52000000000001</v>
      </c>
      <c r="O373" s="124">
        <v>297.36</v>
      </c>
      <c r="P373" s="124">
        <v>5583</v>
      </c>
      <c r="Q373" s="124">
        <v>1659.6999999999998</v>
      </c>
      <c r="R373" s="124">
        <v>897.5</v>
      </c>
      <c r="S373" s="124">
        <v>8132.6</v>
      </c>
      <c r="T373" s="124">
        <v>-681.5</v>
      </c>
      <c r="U373" s="124">
        <v>745.87</v>
      </c>
      <c r="V373" s="124">
        <v>767.19</v>
      </c>
      <c r="W373" s="124">
        <v>897.5</v>
      </c>
      <c r="X373" s="124">
        <v>2020</v>
      </c>
      <c r="Y373" s="124">
        <v>2020</v>
      </c>
      <c r="Z373" s="124">
        <v>6</v>
      </c>
      <c r="AA373" s="124">
        <v>326.89999999999998</v>
      </c>
      <c r="AB373" s="124">
        <v>7139.5</v>
      </c>
      <c r="AC373" s="124">
        <v>1362.7</v>
      </c>
      <c r="AD373" s="124">
        <v>91.1</v>
      </c>
      <c r="AE373" s="124">
        <v>16.600000000000001</v>
      </c>
    </row>
    <row r="374" spans="1:31" x14ac:dyDescent="0.3">
      <c r="A374" s="122" t="s">
        <v>903</v>
      </c>
      <c r="B374" s="123">
        <v>44043</v>
      </c>
      <c r="C374" s="124">
        <v>0</v>
      </c>
      <c r="D374" s="124">
        <v>6119</v>
      </c>
      <c r="E374" s="124">
        <v>416.1</v>
      </c>
      <c r="F374" s="124">
        <v>663.9</v>
      </c>
      <c r="G374" s="124">
        <v>452.1</v>
      </c>
      <c r="H374" s="124">
        <v>1499.1999999999998</v>
      </c>
      <c r="I374" s="124">
        <v>0</v>
      </c>
      <c r="J374" s="124">
        <v>687.3</v>
      </c>
      <c r="K374" s="124">
        <v>7210.3</v>
      </c>
      <c r="L374" s="124">
        <v>62.9</v>
      </c>
      <c r="M374" s="124">
        <v>810.1</v>
      </c>
      <c r="N374" s="124">
        <v>181.39</v>
      </c>
      <c r="O374" s="124">
        <v>307.27</v>
      </c>
      <c r="P374" s="124">
        <v>5929</v>
      </c>
      <c r="Q374" s="124">
        <v>853.80000000000007</v>
      </c>
      <c r="R374" s="124">
        <v>1049.9000000000001</v>
      </c>
      <c r="S374" s="124">
        <v>8083.3</v>
      </c>
      <c r="T374" s="124">
        <v>-704.60000000000218</v>
      </c>
      <c r="U374" s="124">
        <v>649.64</v>
      </c>
      <c r="V374" s="124">
        <v>822.59</v>
      </c>
      <c r="W374" s="124">
        <v>1049.9000000000001</v>
      </c>
      <c r="X374" s="124">
        <v>2020</v>
      </c>
      <c r="Y374" s="124">
        <v>2020</v>
      </c>
      <c r="Z374" s="124">
        <v>7</v>
      </c>
      <c r="AA374" s="124">
        <v>386.4</v>
      </c>
      <c r="AB374" s="124">
        <v>7210.3</v>
      </c>
      <c r="AC374" s="124">
        <v>1409.6</v>
      </c>
      <c r="AD374" s="124">
        <v>78.599999999999994</v>
      </c>
      <c r="AE374" s="124">
        <v>11</v>
      </c>
    </row>
    <row r="375" spans="1:31" x14ac:dyDescent="0.3">
      <c r="A375" s="122" t="s">
        <v>903</v>
      </c>
      <c r="B375" s="123">
        <v>44074</v>
      </c>
      <c r="C375" s="124">
        <v>0</v>
      </c>
      <c r="D375" s="124">
        <v>4778</v>
      </c>
      <c r="E375" s="124">
        <v>384.8</v>
      </c>
      <c r="F375" s="124">
        <v>384.4</v>
      </c>
      <c r="G375" s="124">
        <v>206.8</v>
      </c>
      <c r="H375" s="124">
        <v>1358.3000000000002</v>
      </c>
      <c r="I375" s="124">
        <v>0</v>
      </c>
      <c r="J375" s="124">
        <v>718.3</v>
      </c>
      <c r="K375" s="124">
        <v>5632.0999999999995</v>
      </c>
      <c r="L375" s="124">
        <v>78.2</v>
      </c>
      <c r="M375" s="124">
        <v>0</v>
      </c>
      <c r="N375" s="124">
        <v>164.65</v>
      </c>
      <c r="O375" s="124">
        <v>307.27</v>
      </c>
      <c r="P375" s="124">
        <v>4759.7</v>
      </c>
      <c r="Q375" s="124">
        <v>402.59999999999997</v>
      </c>
      <c r="R375" s="124">
        <v>974</v>
      </c>
      <c r="S375" s="124">
        <v>5710.2999999999993</v>
      </c>
      <c r="T375" s="124">
        <v>-1146.1999999999989</v>
      </c>
      <c r="U375" s="124">
        <v>886.22</v>
      </c>
      <c r="V375" s="124">
        <v>717.7</v>
      </c>
      <c r="W375" s="124">
        <v>974</v>
      </c>
      <c r="X375" s="124">
        <v>2020</v>
      </c>
      <c r="Y375" s="124">
        <v>2020</v>
      </c>
      <c r="Z375" s="124">
        <v>8</v>
      </c>
      <c r="AA375" s="124">
        <v>352.3</v>
      </c>
      <c r="AB375" s="124">
        <v>5632.0999999999995</v>
      </c>
      <c r="AC375" s="124">
        <v>1328.8000000000002</v>
      </c>
      <c r="AD375" s="124">
        <v>16.399999999999999</v>
      </c>
      <c r="AE375" s="124">
        <v>13.1</v>
      </c>
    </row>
    <row r="376" spans="1:31" x14ac:dyDescent="0.3">
      <c r="A376" s="122" t="s">
        <v>903</v>
      </c>
      <c r="B376" s="123">
        <v>44104</v>
      </c>
      <c r="C376" s="124">
        <v>2648.1</v>
      </c>
      <c r="D376" s="124">
        <v>2714.3999999999996</v>
      </c>
      <c r="E376" s="124">
        <v>318.10000000000002</v>
      </c>
      <c r="F376" s="124">
        <v>234.4</v>
      </c>
      <c r="G376" s="124">
        <v>234.9</v>
      </c>
      <c r="H376" s="124">
        <v>1065.0999999999999</v>
      </c>
      <c r="I376" s="124">
        <v>275.8</v>
      </c>
      <c r="J376" s="124">
        <v>335.70000000000005</v>
      </c>
      <c r="K376" s="124">
        <v>1883.8</v>
      </c>
      <c r="L376" s="124">
        <v>62.9</v>
      </c>
      <c r="M376" s="124">
        <v>1307.7</v>
      </c>
      <c r="N376" s="124">
        <v>131.91</v>
      </c>
      <c r="O376" s="124">
        <v>297.36</v>
      </c>
      <c r="P376" s="124">
        <v>2732.1</v>
      </c>
      <c r="Q376" s="124">
        <v>216.7</v>
      </c>
      <c r="R376" s="124">
        <v>852.80000000000007</v>
      </c>
      <c r="S376" s="124">
        <v>3254.4</v>
      </c>
      <c r="T376" s="124">
        <v>1576.7999999999975</v>
      </c>
      <c r="U376" s="124">
        <v>470.88</v>
      </c>
      <c r="V376" s="124">
        <v>783.28</v>
      </c>
      <c r="W376" s="124">
        <v>852.80000000000007</v>
      </c>
      <c r="X376" s="124">
        <v>2020</v>
      </c>
      <c r="Y376" s="124">
        <v>2020</v>
      </c>
      <c r="Z376" s="124">
        <v>9</v>
      </c>
      <c r="AA376" s="124">
        <v>185.4</v>
      </c>
      <c r="AB376" s="124">
        <v>1883.8</v>
      </c>
      <c r="AC376" s="124">
        <v>820.6</v>
      </c>
      <c r="AD376" s="124">
        <v>217</v>
      </c>
      <c r="AE376" s="124">
        <v>27.5</v>
      </c>
    </row>
    <row r="377" spans="1:31" x14ac:dyDescent="0.3">
      <c r="A377" s="122" t="s">
        <v>903</v>
      </c>
      <c r="B377" s="123">
        <v>44135</v>
      </c>
      <c r="C377" s="124">
        <v>10718.1</v>
      </c>
      <c r="D377" s="124">
        <v>2087.4</v>
      </c>
      <c r="E377" s="124">
        <v>729.7</v>
      </c>
      <c r="F377" s="124">
        <v>250.1</v>
      </c>
      <c r="G377" s="124">
        <v>2165.4</v>
      </c>
      <c r="H377" s="124">
        <v>2778.7000000000003</v>
      </c>
      <c r="I377" s="124">
        <v>1214.7</v>
      </c>
      <c r="J377" s="124">
        <v>455.9</v>
      </c>
      <c r="K377" s="124">
        <v>1489.9</v>
      </c>
      <c r="L377" s="124">
        <v>44</v>
      </c>
      <c r="M377" s="124">
        <v>849.6</v>
      </c>
      <c r="N377" s="124">
        <v>89.14</v>
      </c>
      <c r="O377" s="124">
        <v>307.27</v>
      </c>
      <c r="P377" s="124">
        <v>1636.8000000000002</v>
      </c>
      <c r="Q377" s="124">
        <v>700.6</v>
      </c>
      <c r="R377" s="124">
        <v>565.29999999999995</v>
      </c>
      <c r="S377" s="124">
        <v>2383.5</v>
      </c>
      <c r="T377" s="124">
        <v>3985.2000000000025</v>
      </c>
      <c r="U377" s="124">
        <v>221.57</v>
      </c>
      <c r="V377" s="124">
        <v>1282.8800000000001</v>
      </c>
      <c r="W377" s="124">
        <v>565.29999999999995</v>
      </c>
      <c r="X377" s="124">
        <v>2021</v>
      </c>
      <c r="Y377" s="124">
        <v>2020</v>
      </c>
      <c r="Z377" s="124">
        <v>10</v>
      </c>
      <c r="AA377" s="124">
        <v>70.7</v>
      </c>
      <c r="AB377" s="124">
        <v>1489.9</v>
      </c>
      <c r="AC377" s="124">
        <v>1330.7</v>
      </c>
      <c r="AD377" s="124">
        <v>850.59999999999991</v>
      </c>
      <c r="AE377" s="124">
        <v>597.4</v>
      </c>
    </row>
    <row r="378" spans="1:31" x14ac:dyDescent="0.3">
      <c r="A378" s="122" t="s">
        <v>903</v>
      </c>
      <c r="B378" s="123">
        <v>44165</v>
      </c>
      <c r="C378" s="124">
        <v>26891.599999999999</v>
      </c>
      <c r="D378" s="124">
        <v>1397.1000000000001</v>
      </c>
      <c r="E378" s="124">
        <v>603</v>
      </c>
      <c r="F378" s="124">
        <v>131.19999999999999</v>
      </c>
      <c r="G378" s="124">
        <v>2153.1</v>
      </c>
      <c r="H378" s="124">
        <v>12932.3</v>
      </c>
      <c r="I378" s="124">
        <v>4792.8</v>
      </c>
      <c r="J378" s="124">
        <v>478.29999999999995</v>
      </c>
      <c r="K378" s="124">
        <v>373</v>
      </c>
      <c r="L378" s="124">
        <v>27</v>
      </c>
      <c r="M378" s="124">
        <v>742.7</v>
      </c>
      <c r="N378" s="124">
        <v>55.18</v>
      </c>
      <c r="O378" s="124">
        <v>297.36</v>
      </c>
      <c r="P378" s="124">
        <v>732.80000000000007</v>
      </c>
      <c r="Q378" s="124">
        <v>795.4</v>
      </c>
      <c r="R378" s="124">
        <v>337.2</v>
      </c>
      <c r="S378" s="124">
        <v>1142.7</v>
      </c>
      <c r="T378" s="124">
        <v>5883.7000000000007</v>
      </c>
      <c r="U378" s="124">
        <v>196.46</v>
      </c>
      <c r="V378" s="124">
        <v>2712.48</v>
      </c>
      <c r="W378" s="124">
        <v>337.2</v>
      </c>
      <c r="X378" s="124">
        <v>2021</v>
      </c>
      <c r="Y378" s="124">
        <v>2020</v>
      </c>
      <c r="Z378" s="124">
        <v>11</v>
      </c>
      <c r="AA378" s="124">
        <v>33.5</v>
      </c>
      <c r="AB378" s="124">
        <v>373</v>
      </c>
      <c r="AC378" s="124">
        <v>3663.9</v>
      </c>
      <c r="AD378" s="124">
        <v>6952.1</v>
      </c>
      <c r="AE378" s="124">
        <v>2316.3000000000002</v>
      </c>
    </row>
    <row r="379" spans="1:31" x14ac:dyDescent="0.3">
      <c r="A379" s="122" t="s">
        <v>903</v>
      </c>
      <c r="B379" s="123">
        <v>44196</v>
      </c>
      <c r="C379" s="124">
        <v>17591.800000000003</v>
      </c>
      <c r="D379" s="124">
        <v>1163.7</v>
      </c>
      <c r="E379" s="124">
        <v>505.8</v>
      </c>
      <c r="F379" s="124">
        <v>105.6</v>
      </c>
      <c r="G379" s="124">
        <v>1847.1</v>
      </c>
      <c r="H379" s="124">
        <v>10462.799999999999</v>
      </c>
      <c r="I379" s="124">
        <v>3093.5</v>
      </c>
      <c r="J379" s="124">
        <v>429.20000000000005</v>
      </c>
      <c r="K379" s="124">
        <v>319.7</v>
      </c>
      <c r="L379" s="124">
        <v>22.5</v>
      </c>
      <c r="M379" s="124">
        <v>701.9</v>
      </c>
      <c r="N379" s="124">
        <v>52.1</v>
      </c>
      <c r="O379" s="124">
        <v>307.27</v>
      </c>
      <c r="P379" s="124">
        <v>473.70000000000005</v>
      </c>
      <c r="Q379" s="124">
        <v>795.69999999999993</v>
      </c>
      <c r="R379" s="124">
        <v>310.39999999999998</v>
      </c>
      <c r="S379" s="124">
        <v>1044.0999999999999</v>
      </c>
      <c r="T379" s="124">
        <v>1338.4000000000051</v>
      </c>
      <c r="U379" s="124">
        <v>143.88999999999999</v>
      </c>
      <c r="V379" s="124">
        <v>2627.63</v>
      </c>
      <c r="W379" s="124">
        <v>310.39999999999998</v>
      </c>
      <c r="X379" s="124">
        <v>2021</v>
      </c>
      <c r="Y379" s="124">
        <v>2020</v>
      </c>
      <c r="Z379" s="124">
        <v>12</v>
      </c>
      <c r="AA379" s="124">
        <v>27.7</v>
      </c>
      <c r="AB379" s="124">
        <v>319.7</v>
      </c>
      <c r="AC379" s="124">
        <v>3015</v>
      </c>
      <c r="AD379" s="124">
        <v>5978.5</v>
      </c>
      <c r="AE379" s="124">
        <v>1469.3</v>
      </c>
    </row>
    <row r="380" spans="1:31" x14ac:dyDescent="0.3">
      <c r="A380" s="122" t="s">
        <v>903</v>
      </c>
      <c r="B380" s="123">
        <v>44227</v>
      </c>
      <c r="C380" s="124">
        <v>57272.100000000006</v>
      </c>
      <c r="D380" s="124">
        <v>1450.1</v>
      </c>
      <c r="E380" s="124">
        <v>631.20000000000005</v>
      </c>
      <c r="F380" s="124">
        <v>130.6</v>
      </c>
      <c r="G380" s="124">
        <v>2299.6999999999998</v>
      </c>
      <c r="H380" s="124">
        <v>30370.600000000002</v>
      </c>
      <c r="I380" s="124">
        <v>19058.8</v>
      </c>
      <c r="J380" s="124">
        <v>655.29999999999995</v>
      </c>
      <c r="K380" s="124">
        <v>357.2</v>
      </c>
      <c r="L380" s="124">
        <v>18.899999999999999</v>
      </c>
      <c r="M380" s="124">
        <v>773.9</v>
      </c>
      <c r="N380" s="124">
        <v>46.19</v>
      </c>
      <c r="O380" s="124">
        <v>307.27</v>
      </c>
      <c r="P380" s="124">
        <v>464.6</v>
      </c>
      <c r="Q380" s="124">
        <v>1116.2</v>
      </c>
      <c r="R380" s="124">
        <v>281.39999999999998</v>
      </c>
      <c r="S380" s="124">
        <v>1150</v>
      </c>
      <c r="T380" s="124">
        <v>4107.2000000000007</v>
      </c>
      <c r="U380" s="124">
        <v>1696.57</v>
      </c>
      <c r="V380" s="124">
        <v>5191.63</v>
      </c>
      <c r="W380" s="124">
        <v>281.39999999999998</v>
      </c>
      <c r="X380" s="124">
        <v>2021</v>
      </c>
      <c r="Y380" s="124">
        <v>2021</v>
      </c>
      <c r="Z380" s="124">
        <v>1</v>
      </c>
      <c r="AA380" s="124">
        <v>26.5</v>
      </c>
      <c r="AB380" s="124">
        <v>357.2</v>
      </c>
      <c r="AC380" s="124">
        <v>8015.7000000000007</v>
      </c>
      <c r="AD380" s="124">
        <v>18434.600000000002</v>
      </c>
      <c r="AE380" s="124">
        <v>3920.3</v>
      </c>
    </row>
    <row r="381" spans="1:31" x14ac:dyDescent="0.3">
      <c r="A381" s="122" t="s">
        <v>903</v>
      </c>
      <c r="B381" s="123">
        <v>44255</v>
      </c>
      <c r="C381" s="124">
        <v>37430.800000000003</v>
      </c>
      <c r="D381" s="124">
        <v>2095.1</v>
      </c>
      <c r="E381" s="124">
        <v>906.7</v>
      </c>
      <c r="F381" s="124">
        <v>197.8</v>
      </c>
      <c r="G381" s="124">
        <v>3353.5</v>
      </c>
      <c r="H381" s="124">
        <v>20070</v>
      </c>
      <c r="I381" s="124">
        <v>8577.2000000000007</v>
      </c>
      <c r="J381" s="124">
        <v>246.7</v>
      </c>
      <c r="K381" s="124">
        <v>119.9</v>
      </c>
      <c r="L381" s="124">
        <v>18.899999999999999</v>
      </c>
      <c r="M381" s="124">
        <v>0</v>
      </c>
      <c r="N381" s="124">
        <v>40.83</v>
      </c>
      <c r="O381" s="124">
        <v>277.52999999999997</v>
      </c>
      <c r="P381" s="124">
        <v>526.70000000000005</v>
      </c>
      <c r="Q381" s="124">
        <v>1766.2</v>
      </c>
      <c r="R381" s="124">
        <v>247.5</v>
      </c>
      <c r="S381" s="124">
        <v>138.80000000000001</v>
      </c>
      <c r="T381" s="124">
        <v>2370</v>
      </c>
      <c r="U381" s="124">
        <v>301.22000000000003</v>
      </c>
      <c r="V381" s="124">
        <v>4948.2299999999996</v>
      </c>
      <c r="W381" s="124">
        <v>247.5</v>
      </c>
      <c r="X381" s="124">
        <v>2021</v>
      </c>
      <c r="Y381" s="124">
        <v>2021</v>
      </c>
      <c r="Z381" s="124">
        <v>2</v>
      </c>
      <c r="AA381" s="124">
        <v>59.699999999999996</v>
      </c>
      <c r="AB381" s="124">
        <v>119.9</v>
      </c>
      <c r="AC381" s="124">
        <v>5628.3</v>
      </c>
      <c r="AD381" s="124">
        <v>11755.2</v>
      </c>
      <c r="AE381" s="124">
        <v>2686.5</v>
      </c>
    </row>
    <row r="382" spans="1:31" x14ac:dyDescent="0.3">
      <c r="A382" s="122" t="s">
        <v>903</v>
      </c>
      <c r="B382" s="123">
        <v>44286</v>
      </c>
      <c r="C382" s="124">
        <v>14639.599999999999</v>
      </c>
      <c r="D382" s="124">
        <v>2830.7999999999997</v>
      </c>
      <c r="E382" s="124">
        <v>1173.4000000000001</v>
      </c>
      <c r="F382" s="124">
        <v>418.5</v>
      </c>
      <c r="G382" s="124">
        <v>5008.2</v>
      </c>
      <c r="H382" s="124">
        <v>12052.599999999999</v>
      </c>
      <c r="I382" s="124">
        <v>1860.1</v>
      </c>
      <c r="J382" s="124">
        <v>159.9</v>
      </c>
      <c r="K382" s="124">
        <v>3.9</v>
      </c>
      <c r="L382" s="124">
        <v>22.5</v>
      </c>
      <c r="M382" s="124">
        <v>0</v>
      </c>
      <c r="N382" s="124">
        <v>51.55</v>
      </c>
      <c r="O382" s="124">
        <v>307.27</v>
      </c>
      <c r="P382" s="124">
        <v>658.9</v>
      </c>
      <c r="Q382" s="124">
        <v>2590.3000000000002</v>
      </c>
      <c r="R382" s="124">
        <v>348.2</v>
      </c>
      <c r="S382" s="124">
        <v>26.4</v>
      </c>
      <c r="T382" s="124">
        <v>-8489.5</v>
      </c>
      <c r="U382" s="124">
        <v>169.71</v>
      </c>
      <c r="V382" s="124">
        <v>6040.28</v>
      </c>
      <c r="W382" s="124">
        <v>348.2</v>
      </c>
      <c r="X382" s="124">
        <v>2021</v>
      </c>
      <c r="Y382" s="124">
        <v>2021</v>
      </c>
      <c r="Z382" s="124">
        <v>3</v>
      </c>
      <c r="AA382" s="124">
        <v>96.399999999999991</v>
      </c>
      <c r="AB382" s="124">
        <v>3.9</v>
      </c>
      <c r="AC382" s="124">
        <v>3730.3</v>
      </c>
      <c r="AD382" s="124">
        <v>6796.7</v>
      </c>
      <c r="AE382" s="124">
        <v>1525.6</v>
      </c>
    </row>
    <row r="383" spans="1:31" x14ac:dyDescent="0.3">
      <c r="A383" s="122" t="s">
        <v>903</v>
      </c>
      <c r="B383" s="123">
        <v>44316</v>
      </c>
      <c r="C383" s="124">
        <v>594.5</v>
      </c>
      <c r="D383" s="124">
        <v>3946.3</v>
      </c>
      <c r="E383" s="124">
        <v>1161.9000000000001</v>
      </c>
      <c r="F383" s="124">
        <v>719</v>
      </c>
      <c r="G383" s="124">
        <v>4777.1000000000004</v>
      </c>
      <c r="H383" s="124">
        <v>1897.7</v>
      </c>
      <c r="I383" s="124">
        <v>47.3</v>
      </c>
      <c r="J383" s="124">
        <v>182.6</v>
      </c>
      <c r="K383" s="124">
        <v>3400.1</v>
      </c>
      <c r="L383" s="124">
        <v>22.5</v>
      </c>
      <c r="M383" s="124">
        <v>0</v>
      </c>
      <c r="N383" s="124">
        <v>73.88</v>
      </c>
      <c r="O383" s="124">
        <v>297.36</v>
      </c>
      <c r="P383" s="124">
        <v>1285.2</v>
      </c>
      <c r="Q383" s="124">
        <v>3380.1</v>
      </c>
      <c r="R383" s="124">
        <v>461.7</v>
      </c>
      <c r="S383" s="124">
        <v>3422.6</v>
      </c>
      <c r="T383" s="124">
        <v>-8253.3000000000011</v>
      </c>
      <c r="U383" s="124">
        <v>52.83</v>
      </c>
      <c r="V383" s="124">
        <v>3895.49</v>
      </c>
      <c r="W383" s="124">
        <v>461.7</v>
      </c>
      <c r="X383" s="124">
        <v>2021</v>
      </c>
      <c r="Y383" s="124">
        <v>2021</v>
      </c>
      <c r="Z383" s="124">
        <v>4</v>
      </c>
      <c r="AA383" s="124">
        <v>126.89999999999999</v>
      </c>
      <c r="AB383" s="124">
        <v>3400.1</v>
      </c>
      <c r="AC383" s="124">
        <v>1146.9000000000001</v>
      </c>
      <c r="AD383" s="124">
        <v>643.29999999999995</v>
      </c>
      <c r="AE383" s="124">
        <v>107.5</v>
      </c>
    </row>
    <row r="384" spans="1:31" x14ac:dyDescent="0.3">
      <c r="A384" s="122" t="s">
        <v>903</v>
      </c>
      <c r="B384" s="123">
        <v>44347</v>
      </c>
      <c r="C384" s="124">
        <v>1056.7</v>
      </c>
      <c r="D384" s="124">
        <v>5442.8</v>
      </c>
      <c r="E384" s="124">
        <v>496.4</v>
      </c>
      <c r="F384" s="124">
        <v>384.3</v>
      </c>
      <c r="G384" s="124">
        <v>1564.1</v>
      </c>
      <c r="H384" s="124">
        <v>1482.1000000000001</v>
      </c>
      <c r="I384" s="124">
        <v>94.4</v>
      </c>
      <c r="J384" s="124">
        <v>587.5</v>
      </c>
      <c r="K384" s="124">
        <v>6975.9</v>
      </c>
      <c r="L384" s="124">
        <v>35</v>
      </c>
      <c r="M384" s="124">
        <v>0</v>
      </c>
      <c r="N384" s="124">
        <v>133.41</v>
      </c>
      <c r="O384" s="124">
        <v>307.27</v>
      </c>
      <c r="P384" s="124">
        <v>3065.2000000000003</v>
      </c>
      <c r="Q384" s="124">
        <v>2761.7999999999997</v>
      </c>
      <c r="R384" s="124">
        <v>759.8</v>
      </c>
      <c r="S384" s="124">
        <v>7010.9</v>
      </c>
      <c r="T384" s="124">
        <v>-1224.1999999999971</v>
      </c>
      <c r="U384" s="124">
        <v>222.78</v>
      </c>
      <c r="V384" s="124">
        <v>2672.15</v>
      </c>
      <c r="W384" s="124">
        <v>759.8</v>
      </c>
      <c r="X384" s="124">
        <v>2021</v>
      </c>
      <c r="Y384" s="124">
        <v>2021</v>
      </c>
      <c r="Z384" s="124">
        <v>5</v>
      </c>
      <c r="AA384" s="124">
        <v>287.7</v>
      </c>
      <c r="AB384" s="124">
        <v>6975.9</v>
      </c>
      <c r="AC384" s="124">
        <v>1424.9</v>
      </c>
      <c r="AD384" s="124">
        <v>46</v>
      </c>
      <c r="AE384" s="124">
        <v>11.2</v>
      </c>
    </row>
    <row r="385" spans="1:31" x14ac:dyDescent="0.3">
      <c r="A385" s="122" t="s">
        <v>903</v>
      </c>
      <c r="B385" s="123">
        <v>44377</v>
      </c>
      <c r="C385" s="124">
        <v>730</v>
      </c>
      <c r="D385" s="124">
        <v>6611.2</v>
      </c>
      <c r="E385" s="124">
        <v>456.1</v>
      </c>
      <c r="F385" s="124">
        <v>649.29999999999995</v>
      </c>
      <c r="G385" s="124">
        <v>808.5</v>
      </c>
      <c r="H385" s="124">
        <v>1412.3000000000002</v>
      </c>
      <c r="I385" s="124">
        <v>86.4</v>
      </c>
      <c r="J385" s="124">
        <v>485.3</v>
      </c>
      <c r="K385" s="124">
        <v>7362</v>
      </c>
      <c r="L385" s="124">
        <v>44</v>
      </c>
      <c r="M385" s="124">
        <v>987.4</v>
      </c>
      <c r="N385" s="124">
        <v>155.52000000000001</v>
      </c>
      <c r="O385" s="124">
        <v>297.36</v>
      </c>
      <c r="P385" s="124">
        <v>5391.7000000000007</v>
      </c>
      <c r="Q385" s="124">
        <v>1868.8</v>
      </c>
      <c r="R385" s="124">
        <v>893.9</v>
      </c>
      <c r="S385" s="124">
        <v>8393.4</v>
      </c>
      <c r="T385" s="124">
        <v>-492.00000000000364</v>
      </c>
      <c r="U385" s="124">
        <v>161.24</v>
      </c>
      <c r="V385" s="124">
        <v>1902.02</v>
      </c>
      <c r="W385" s="124">
        <v>893.9</v>
      </c>
      <c r="X385" s="124">
        <v>2021</v>
      </c>
      <c r="Y385" s="124">
        <v>2021</v>
      </c>
      <c r="Z385" s="124">
        <v>6</v>
      </c>
      <c r="AA385" s="124">
        <v>317.7</v>
      </c>
      <c r="AB385" s="124">
        <v>7362</v>
      </c>
      <c r="AC385" s="124">
        <v>1325.9</v>
      </c>
      <c r="AD385" s="124">
        <v>76.8</v>
      </c>
      <c r="AE385" s="124">
        <v>9.6</v>
      </c>
    </row>
    <row r="386" spans="1:31" x14ac:dyDescent="0.3">
      <c r="A386" s="122" t="s">
        <v>903</v>
      </c>
      <c r="B386" s="123">
        <v>44408</v>
      </c>
      <c r="C386" s="124">
        <v>0</v>
      </c>
      <c r="D386" s="124">
        <v>6057.3</v>
      </c>
      <c r="E386" s="124">
        <v>378</v>
      </c>
      <c r="F386" s="124">
        <v>657.8</v>
      </c>
      <c r="G386" s="124">
        <v>205.2</v>
      </c>
      <c r="H386" s="124">
        <v>1492.6</v>
      </c>
      <c r="I386" s="124">
        <v>0</v>
      </c>
      <c r="J386" s="124">
        <v>687.3</v>
      </c>
      <c r="K386" s="124">
        <v>7465.4</v>
      </c>
      <c r="L386" s="124">
        <v>62.9</v>
      </c>
      <c r="M386" s="124">
        <v>822.4</v>
      </c>
      <c r="N386" s="124">
        <v>181.39</v>
      </c>
      <c r="O386" s="124">
        <v>307.27</v>
      </c>
      <c r="P386" s="124">
        <v>5766.3</v>
      </c>
      <c r="Q386" s="124">
        <v>948.80000000000007</v>
      </c>
      <c r="R386" s="124">
        <v>1045.5</v>
      </c>
      <c r="S386" s="124">
        <v>8350.6999999999989</v>
      </c>
      <c r="T386" s="124">
        <v>-82.199999999998909</v>
      </c>
      <c r="U386" s="124">
        <v>349.18</v>
      </c>
      <c r="V386" s="124">
        <v>1346.88</v>
      </c>
      <c r="W386" s="124">
        <v>1045.5</v>
      </c>
      <c r="X386" s="124">
        <v>2021</v>
      </c>
      <c r="Y386" s="124">
        <v>2021</v>
      </c>
      <c r="Z386" s="124">
        <v>7</v>
      </c>
      <c r="AA386" s="124">
        <v>383.9</v>
      </c>
      <c r="AB386" s="124">
        <v>7465.4</v>
      </c>
      <c r="AC386" s="124">
        <v>1405.8</v>
      </c>
      <c r="AD386" s="124">
        <v>76.5</v>
      </c>
      <c r="AE386" s="124">
        <v>10.3</v>
      </c>
    </row>
    <row r="387" spans="1:31" x14ac:dyDescent="0.3">
      <c r="A387" s="122" t="s">
        <v>903</v>
      </c>
      <c r="B387" s="123">
        <v>44439</v>
      </c>
      <c r="C387" s="124">
        <v>0</v>
      </c>
      <c r="D387" s="124">
        <v>4801.5</v>
      </c>
      <c r="E387" s="124">
        <v>377.8</v>
      </c>
      <c r="F387" s="124">
        <v>378.3</v>
      </c>
      <c r="G387" s="124">
        <v>96.8</v>
      </c>
      <c r="H387" s="124">
        <v>1350.4</v>
      </c>
      <c r="I387" s="124">
        <v>0</v>
      </c>
      <c r="J387" s="124">
        <v>720.4</v>
      </c>
      <c r="K387" s="124">
        <v>5350.1</v>
      </c>
      <c r="L387" s="124">
        <v>78.2</v>
      </c>
      <c r="M387" s="124">
        <v>0</v>
      </c>
      <c r="N387" s="124">
        <v>164.65</v>
      </c>
      <c r="O387" s="124">
        <v>307.27</v>
      </c>
      <c r="P387" s="124">
        <v>4717.6000000000004</v>
      </c>
      <c r="Q387" s="124">
        <v>462.3</v>
      </c>
      <c r="R387" s="124">
        <v>980</v>
      </c>
      <c r="S387" s="124">
        <v>5428.3</v>
      </c>
      <c r="T387" s="124">
        <v>-1316.6999999999953</v>
      </c>
      <c r="U387" s="124">
        <v>423.2</v>
      </c>
      <c r="V387" s="124">
        <v>1323.55</v>
      </c>
      <c r="W387" s="124">
        <v>980</v>
      </c>
      <c r="X387" s="124">
        <v>2021</v>
      </c>
      <c r="Y387" s="124">
        <v>2021</v>
      </c>
      <c r="Z387" s="124">
        <v>8</v>
      </c>
      <c r="AA387" s="124">
        <v>358.29999999999995</v>
      </c>
      <c r="AB387" s="124">
        <v>5350.1</v>
      </c>
      <c r="AC387" s="124">
        <v>1323.4</v>
      </c>
      <c r="AD387" s="124">
        <v>14.4</v>
      </c>
      <c r="AE387" s="124">
        <v>12.6</v>
      </c>
    </row>
    <row r="388" spans="1:31" x14ac:dyDescent="0.3">
      <c r="A388" s="122" t="s">
        <v>903</v>
      </c>
      <c r="B388" s="123">
        <v>44469</v>
      </c>
      <c r="C388" s="124">
        <v>2027.4</v>
      </c>
      <c r="D388" s="124">
        <v>2919.4</v>
      </c>
      <c r="E388" s="124">
        <v>353</v>
      </c>
      <c r="F388" s="124">
        <v>248.8</v>
      </c>
      <c r="G388" s="124">
        <v>241.8</v>
      </c>
      <c r="H388" s="124">
        <v>1099.8</v>
      </c>
      <c r="I388" s="124">
        <v>217.3</v>
      </c>
      <c r="J388" s="124">
        <v>341.3</v>
      </c>
      <c r="K388" s="124">
        <v>2690.4</v>
      </c>
      <c r="L388" s="124">
        <v>62.9</v>
      </c>
      <c r="M388" s="124">
        <v>1315.3</v>
      </c>
      <c r="N388" s="124">
        <v>131.91</v>
      </c>
      <c r="O388" s="124">
        <v>297.36</v>
      </c>
      <c r="P388" s="124">
        <v>2902.4000000000005</v>
      </c>
      <c r="Q388" s="124">
        <v>265.79999999999995</v>
      </c>
      <c r="R388" s="124">
        <v>855.7</v>
      </c>
      <c r="S388" s="124">
        <v>4068.6</v>
      </c>
      <c r="T388" s="124">
        <v>1530.1000000000004</v>
      </c>
      <c r="U388" s="124">
        <v>274.27</v>
      </c>
      <c r="V388" s="124">
        <v>1232.46</v>
      </c>
      <c r="W388" s="124">
        <v>855.7</v>
      </c>
      <c r="X388" s="124">
        <v>2021</v>
      </c>
      <c r="Y388" s="124">
        <v>2021</v>
      </c>
      <c r="Z388" s="124">
        <v>9</v>
      </c>
      <c r="AA388" s="124">
        <v>169.5</v>
      </c>
      <c r="AB388" s="124">
        <v>2690.4</v>
      </c>
      <c r="AC388" s="124">
        <v>855.3</v>
      </c>
      <c r="AD388" s="124">
        <v>216.4</v>
      </c>
      <c r="AE388" s="124">
        <v>28.1</v>
      </c>
    </row>
    <row r="389" spans="1:31" x14ac:dyDescent="0.3">
      <c r="A389" s="122" t="s">
        <v>903</v>
      </c>
      <c r="B389" s="123">
        <v>44500</v>
      </c>
      <c r="C389" s="124">
        <v>10977.4</v>
      </c>
      <c r="D389" s="124">
        <v>2131.5</v>
      </c>
      <c r="E389" s="124">
        <v>767.6</v>
      </c>
      <c r="F389" s="124">
        <v>265.10000000000002</v>
      </c>
      <c r="G389" s="124">
        <v>1842.5</v>
      </c>
      <c r="H389" s="124">
        <v>2045.1</v>
      </c>
      <c r="I389" s="124">
        <v>1626.8</v>
      </c>
      <c r="J389" s="124">
        <v>477.6</v>
      </c>
      <c r="K389" s="124">
        <v>1728.8</v>
      </c>
      <c r="L389" s="124">
        <v>44.9</v>
      </c>
      <c r="M389" s="124">
        <v>891.2</v>
      </c>
      <c r="N389" s="124">
        <v>89.14</v>
      </c>
      <c r="O389" s="124">
        <v>307.27</v>
      </c>
      <c r="P389" s="124">
        <v>1790.3</v>
      </c>
      <c r="Q389" s="124">
        <v>606.4</v>
      </c>
      <c r="R389" s="124">
        <v>563.9</v>
      </c>
      <c r="S389" s="124">
        <v>2664.9</v>
      </c>
      <c r="T389" s="124">
        <v>5049.7999999999993</v>
      </c>
      <c r="U389" s="124">
        <v>170.52</v>
      </c>
      <c r="V389" s="124">
        <v>1651.34</v>
      </c>
      <c r="W389" s="124">
        <v>563.9</v>
      </c>
      <c r="X389" s="124">
        <v>2022</v>
      </c>
      <c r="Y389" s="124">
        <v>2021</v>
      </c>
      <c r="Z389" s="124">
        <v>10</v>
      </c>
      <c r="AA389" s="124">
        <v>51</v>
      </c>
      <c r="AB389" s="124">
        <v>1728.8</v>
      </c>
      <c r="AC389" s="124">
        <v>1083.5</v>
      </c>
      <c r="AD389" s="124">
        <v>657.59999999999991</v>
      </c>
      <c r="AE389" s="124">
        <v>304</v>
      </c>
    </row>
    <row r="390" spans="1:31" x14ac:dyDescent="0.3">
      <c r="A390" s="122" t="s">
        <v>903</v>
      </c>
      <c r="B390" s="123">
        <v>44530</v>
      </c>
      <c r="C390" s="124">
        <v>46994.6</v>
      </c>
      <c r="D390" s="124">
        <v>1412.8999999999999</v>
      </c>
      <c r="E390" s="124">
        <v>616</v>
      </c>
      <c r="F390" s="124">
        <v>133.9</v>
      </c>
      <c r="G390" s="124">
        <v>2165.5</v>
      </c>
      <c r="H390" s="124">
        <v>23680.800000000003</v>
      </c>
      <c r="I390" s="124">
        <v>10523.100000000002</v>
      </c>
      <c r="J390" s="124">
        <v>479.6</v>
      </c>
      <c r="K390" s="124">
        <v>368.8</v>
      </c>
      <c r="L390" s="124">
        <v>28.8</v>
      </c>
      <c r="M390" s="124">
        <v>687</v>
      </c>
      <c r="N390" s="124">
        <v>55.18</v>
      </c>
      <c r="O390" s="124">
        <v>297.36</v>
      </c>
      <c r="P390" s="124">
        <v>714.30000000000007</v>
      </c>
      <c r="Q390" s="124">
        <v>832.5</v>
      </c>
      <c r="R390" s="124">
        <v>336.7</v>
      </c>
      <c r="S390" s="124">
        <v>1084.5999999999999</v>
      </c>
      <c r="T390" s="124">
        <v>9404.1000000000058</v>
      </c>
      <c r="U390" s="124">
        <v>1130.24</v>
      </c>
      <c r="V390" s="124">
        <v>2826.27</v>
      </c>
      <c r="W390" s="124">
        <v>336.7</v>
      </c>
      <c r="X390" s="124">
        <v>2022</v>
      </c>
      <c r="Y390" s="124">
        <v>2021</v>
      </c>
      <c r="Z390" s="124">
        <v>11</v>
      </c>
      <c r="AA390" s="124">
        <v>34.800000000000004</v>
      </c>
      <c r="AB390" s="124">
        <v>368.8</v>
      </c>
      <c r="AC390" s="124">
        <v>6359.3</v>
      </c>
      <c r="AD390" s="124">
        <v>13583.4</v>
      </c>
      <c r="AE390" s="124">
        <v>3738.1</v>
      </c>
    </row>
    <row r="391" spans="1:31" x14ac:dyDescent="0.3">
      <c r="A391" s="122" t="s">
        <v>903</v>
      </c>
      <c r="B391" s="123">
        <v>44561</v>
      </c>
      <c r="C391" s="124">
        <v>27946.6</v>
      </c>
      <c r="D391" s="124">
        <v>1259</v>
      </c>
      <c r="E391" s="124">
        <v>547.6</v>
      </c>
      <c r="F391" s="124">
        <v>114.5</v>
      </c>
      <c r="G391" s="124">
        <v>2001.8</v>
      </c>
      <c r="H391" s="124">
        <v>17590.400000000001</v>
      </c>
      <c r="I391" s="124">
        <v>6749.4000000000005</v>
      </c>
      <c r="J391" s="124">
        <v>429.9</v>
      </c>
      <c r="K391" s="124">
        <v>326.60000000000002</v>
      </c>
      <c r="L391" s="124">
        <v>23.4</v>
      </c>
      <c r="M391" s="124">
        <v>734.2</v>
      </c>
      <c r="N391" s="124">
        <v>52.1</v>
      </c>
      <c r="O391" s="124">
        <v>307.27</v>
      </c>
      <c r="P391" s="124">
        <v>450.2</v>
      </c>
      <c r="Q391" s="124">
        <v>923.30000000000007</v>
      </c>
      <c r="R391" s="124">
        <v>310.5</v>
      </c>
      <c r="S391" s="124">
        <v>1084.2000000000003</v>
      </c>
      <c r="T391" s="124">
        <v>648.50000000000364</v>
      </c>
      <c r="U391" s="124">
        <v>169.18</v>
      </c>
      <c r="V391" s="124">
        <v>4689.43</v>
      </c>
      <c r="W391" s="124">
        <v>310.5</v>
      </c>
      <c r="X391" s="124">
        <v>2022</v>
      </c>
      <c r="Y391" s="124">
        <v>2021</v>
      </c>
      <c r="Z391" s="124">
        <v>12</v>
      </c>
      <c r="AA391" s="124">
        <v>27.4</v>
      </c>
      <c r="AB391" s="124">
        <v>326.60000000000002</v>
      </c>
      <c r="AC391" s="124">
        <v>4894.7</v>
      </c>
      <c r="AD391" s="124">
        <v>10286.800000000001</v>
      </c>
      <c r="AE391" s="124">
        <v>2408.9</v>
      </c>
    </row>
    <row r="392" spans="1:31" x14ac:dyDescent="0.3">
      <c r="A392" s="122" t="s">
        <v>903</v>
      </c>
      <c r="B392" s="123">
        <v>44592</v>
      </c>
      <c r="C392" s="124">
        <v>23942</v>
      </c>
      <c r="D392" s="124">
        <v>1677.7</v>
      </c>
      <c r="E392" s="124">
        <v>731.9</v>
      </c>
      <c r="F392" s="124">
        <v>150.69999999999999</v>
      </c>
      <c r="G392" s="124">
        <v>2657.5</v>
      </c>
      <c r="H392" s="124">
        <v>17786.400000000001</v>
      </c>
      <c r="I392" s="124">
        <v>6150.4000000000005</v>
      </c>
      <c r="J392" s="124">
        <v>655.29999999999995</v>
      </c>
      <c r="K392" s="124">
        <v>371.6</v>
      </c>
      <c r="L392" s="124">
        <v>18.899999999999999</v>
      </c>
      <c r="M392" s="124">
        <v>794.2</v>
      </c>
      <c r="N392" s="124">
        <v>46.19</v>
      </c>
      <c r="O392" s="124">
        <v>307.27</v>
      </c>
      <c r="P392" s="124">
        <v>490.19999999999993</v>
      </c>
      <c r="Q392" s="124">
        <v>1338.2</v>
      </c>
      <c r="R392" s="124">
        <v>281.29999999999995</v>
      </c>
      <c r="S392" s="124">
        <v>1184.7000000000003</v>
      </c>
      <c r="T392" s="124">
        <v>-4401.7000000000044</v>
      </c>
      <c r="U392" s="124">
        <v>1722.85</v>
      </c>
      <c r="V392" s="124">
        <v>4673.42</v>
      </c>
      <c r="W392" s="124">
        <v>281.29999999999995</v>
      </c>
      <c r="X392" s="124">
        <v>2022</v>
      </c>
      <c r="Y392" s="124">
        <v>2022</v>
      </c>
      <c r="Z392" s="124">
        <v>1</v>
      </c>
      <c r="AA392" s="124">
        <v>26.7</v>
      </c>
      <c r="AB392" s="124">
        <v>371.6</v>
      </c>
      <c r="AC392" s="124">
        <v>4998.8</v>
      </c>
      <c r="AD392" s="124">
        <v>10521.5</v>
      </c>
      <c r="AE392" s="124">
        <v>2266.1</v>
      </c>
    </row>
    <row r="393" spans="1:31" x14ac:dyDescent="0.3">
      <c r="A393" s="122" t="s">
        <v>903</v>
      </c>
      <c r="B393" s="123">
        <v>44620</v>
      </c>
      <c r="C393" s="124">
        <v>13400.7</v>
      </c>
      <c r="D393" s="124">
        <v>2203</v>
      </c>
      <c r="E393" s="124">
        <v>946.3</v>
      </c>
      <c r="F393" s="124">
        <v>207.5</v>
      </c>
      <c r="G393" s="124">
        <v>3523.3</v>
      </c>
      <c r="H393" s="124">
        <v>5011.8</v>
      </c>
      <c r="I393" s="124">
        <v>1747</v>
      </c>
      <c r="J393" s="124">
        <v>246.7</v>
      </c>
      <c r="K393" s="124">
        <v>147.9</v>
      </c>
      <c r="L393" s="124">
        <v>18.899999999999999</v>
      </c>
      <c r="M393" s="124">
        <v>0</v>
      </c>
      <c r="N393" s="124">
        <v>40.83</v>
      </c>
      <c r="O393" s="124">
        <v>277.52999999999997</v>
      </c>
      <c r="P393" s="124">
        <v>591.1</v>
      </c>
      <c r="Q393" s="124">
        <v>1819.3999999999999</v>
      </c>
      <c r="R393" s="124">
        <v>249.8</v>
      </c>
      <c r="S393" s="124">
        <v>166.8</v>
      </c>
      <c r="T393" s="124">
        <v>-68.299999999995634</v>
      </c>
      <c r="U393" s="124">
        <v>74.17</v>
      </c>
      <c r="V393" s="124">
        <v>5117.84</v>
      </c>
      <c r="W393" s="124">
        <v>249.8</v>
      </c>
      <c r="X393" s="124">
        <v>2022</v>
      </c>
      <c r="Y393" s="124">
        <v>2022</v>
      </c>
      <c r="Z393" s="124">
        <v>2</v>
      </c>
      <c r="AA393" s="124">
        <v>62</v>
      </c>
      <c r="AB393" s="124">
        <v>147.9</v>
      </c>
      <c r="AC393" s="124">
        <v>1601.3</v>
      </c>
      <c r="AD393" s="124">
        <v>2883</v>
      </c>
      <c r="AE393" s="124">
        <v>527.5</v>
      </c>
    </row>
    <row r="394" spans="1:31" x14ac:dyDescent="0.3">
      <c r="A394" s="122" t="s">
        <v>903</v>
      </c>
      <c r="B394" s="123">
        <v>44651</v>
      </c>
      <c r="C394" s="124">
        <v>33966.800000000003</v>
      </c>
      <c r="D394" s="124">
        <v>2617.1999999999998</v>
      </c>
      <c r="E394" s="124">
        <v>1076.3</v>
      </c>
      <c r="F394" s="124">
        <v>387.4</v>
      </c>
      <c r="G394" s="124">
        <v>4628</v>
      </c>
      <c r="H394" s="124">
        <v>13926</v>
      </c>
      <c r="I394" s="124">
        <v>6475.1</v>
      </c>
      <c r="J394" s="124">
        <v>160.4</v>
      </c>
      <c r="K394" s="124">
        <v>5.6</v>
      </c>
      <c r="L394" s="124">
        <v>22.5</v>
      </c>
      <c r="M394" s="124">
        <v>0</v>
      </c>
      <c r="N394" s="124">
        <v>51.55</v>
      </c>
      <c r="O394" s="124">
        <v>307.27</v>
      </c>
      <c r="P394" s="124">
        <v>637</v>
      </c>
      <c r="Q394" s="124">
        <v>2367.5</v>
      </c>
      <c r="R394" s="124">
        <v>348.1</v>
      </c>
      <c r="S394" s="124">
        <v>28.1</v>
      </c>
      <c r="T394" s="124">
        <v>5072.8999999999978</v>
      </c>
      <c r="U394" s="124">
        <v>946.63</v>
      </c>
      <c r="V394" s="124">
        <v>3557.15</v>
      </c>
      <c r="W394" s="124">
        <v>348.1</v>
      </c>
      <c r="X394" s="124">
        <v>2022</v>
      </c>
      <c r="Y394" s="124">
        <v>2022</v>
      </c>
      <c r="Z394" s="124">
        <v>3</v>
      </c>
      <c r="AA394" s="124">
        <v>96.100000000000009</v>
      </c>
      <c r="AB394" s="124">
        <v>5.6</v>
      </c>
      <c r="AC394" s="124">
        <v>3576.2</v>
      </c>
      <c r="AD394" s="124">
        <v>8139.2999999999993</v>
      </c>
      <c r="AE394" s="124">
        <v>2210.5</v>
      </c>
    </row>
    <row r="395" spans="1:31" x14ac:dyDescent="0.3">
      <c r="A395" s="122" t="s">
        <v>903</v>
      </c>
      <c r="B395" s="123">
        <v>44681</v>
      </c>
      <c r="C395" s="124">
        <v>8069.7</v>
      </c>
      <c r="D395" s="124">
        <v>3344</v>
      </c>
      <c r="E395" s="124">
        <v>1419.7</v>
      </c>
      <c r="F395" s="124">
        <v>570.29999999999995</v>
      </c>
      <c r="G395" s="124">
        <v>5096.8</v>
      </c>
      <c r="H395" s="124">
        <v>7065.7000000000007</v>
      </c>
      <c r="I395" s="124">
        <v>1072.4000000000001</v>
      </c>
      <c r="J395" s="124">
        <v>182.6</v>
      </c>
      <c r="K395" s="124">
        <v>1063.5</v>
      </c>
      <c r="L395" s="124">
        <v>22.5</v>
      </c>
      <c r="M395" s="124">
        <v>0</v>
      </c>
      <c r="N395" s="124">
        <v>73.88</v>
      </c>
      <c r="O395" s="124">
        <v>297.36</v>
      </c>
      <c r="P395" s="124">
        <v>731.6</v>
      </c>
      <c r="Q395" s="124">
        <v>3182.6</v>
      </c>
      <c r="R395" s="124">
        <v>459.20000000000005</v>
      </c>
      <c r="S395" s="124">
        <v>1086</v>
      </c>
      <c r="T395" s="124">
        <v>-9136.6000000000022</v>
      </c>
      <c r="U395" s="124">
        <v>1158.42</v>
      </c>
      <c r="V395" s="124">
        <v>6311.15</v>
      </c>
      <c r="W395" s="124">
        <v>459.20000000000005</v>
      </c>
      <c r="X395" s="124">
        <v>2022</v>
      </c>
      <c r="Y395" s="124">
        <v>2022</v>
      </c>
      <c r="Z395" s="124">
        <v>4</v>
      </c>
      <c r="AA395" s="124">
        <v>121.5</v>
      </c>
      <c r="AB395" s="124">
        <v>1063.5</v>
      </c>
      <c r="AC395" s="124">
        <v>2283.6999999999998</v>
      </c>
      <c r="AD395" s="124">
        <v>3939.1000000000004</v>
      </c>
      <c r="AE395" s="124">
        <v>842.9</v>
      </c>
    </row>
    <row r="396" spans="1:31" x14ac:dyDescent="0.3">
      <c r="A396" s="122" t="s">
        <v>903</v>
      </c>
      <c r="B396" s="123">
        <v>44712</v>
      </c>
      <c r="C396" s="124">
        <v>366.1</v>
      </c>
      <c r="D396" s="124">
        <v>5489.1</v>
      </c>
      <c r="E396" s="124">
        <v>910.4</v>
      </c>
      <c r="F396" s="124">
        <v>650.1</v>
      </c>
      <c r="G396" s="124">
        <v>3430</v>
      </c>
      <c r="H396" s="124">
        <v>1708.2999999999997</v>
      </c>
      <c r="I396" s="124">
        <v>43.5</v>
      </c>
      <c r="J396" s="124">
        <v>587.5</v>
      </c>
      <c r="K396" s="124">
        <v>6788.1</v>
      </c>
      <c r="L396" s="124">
        <v>35</v>
      </c>
      <c r="M396" s="124">
        <v>0</v>
      </c>
      <c r="N396" s="124">
        <v>133.41</v>
      </c>
      <c r="O396" s="124">
        <v>307.27</v>
      </c>
      <c r="P396" s="124">
        <v>2407.1</v>
      </c>
      <c r="Q396" s="124">
        <v>3732.1</v>
      </c>
      <c r="R396" s="124">
        <v>757.80000000000007</v>
      </c>
      <c r="S396" s="124">
        <v>6823.1</v>
      </c>
      <c r="T396" s="124">
        <v>-4871.9000000000015</v>
      </c>
      <c r="U396" s="124">
        <v>59.01</v>
      </c>
      <c r="V396" s="124">
        <v>3971.62</v>
      </c>
      <c r="W396" s="124">
        <v>757.80000000000007</v>
      </c>
      <c r="X396" s="124">
        <v>2022</v>
      </c>
      <c r="Y396" s="124">
        <v>2022</v>
      </c>
      <c r="Z396" s="124">
        <v>5</v>
      </c>
      <c r="AA396" s="124">
        <v>285.70000000000005</v>
      </c>
      <c r="AB396" s="124">
        <v>6788.1</v>
      </c>
      <c r="AC396" s="124">
        <v>1403.3</v>
      </c>
      <c r="AD396" s="124">
        <v>273.40000000000003</v>
      </c>
      <c r="AE396" s="124">
        <v>31.6</v>
      </c>
    </row>
    <row r="397" spans="1:31" x14ac:dyDescent="0.3">
      <c r="A397" s="122" t="s">
        <v>903</v>
      </c>
      <c r="B397" s="123">
        <v>44742</v>
      </c>
      <c r="C397" s="124">
        <v>1033.5999999999999</v>
      </c>
      <c r="D397" s="124">
        <v>5929.2</v>
      </c>
      <c r="E397" s="124">
        <v>461.1</v>
      </c>
      <c r="F397" s="124">
        <v>636.1</v>
      </c>
      <c r="G397" s="124">
        <v>1336.3</v>
      </c>
      <c r="H397" s="124">
        <v>1438.2000000000003</v>
      </c>
      <c r="I397" s="124">
        <v>114.9</v>
      </c>
      <c r="J397" s="124">
        <v>485.3</v>
      </c>
      <c r="K397" s="124">
        <v>6651.7</v>
      </c>
      <c r="L397" s="124">
        <v>44</v>
      </c>
      <c r="M397" s="124">
        <v>984.7</v>
      </c>
      <c r="N397" s="124">
        <v>155.52000000000001</v>
      </c>
      <c r="O397" s="124">
        <v>297.36</v>
      </c>
      <c r="P397" s="124">
        <v>4391.4000000000005</v>
      </c>
      <c r="Q397" s="124">
        <v>2173.9</v>
      </c>
      <c r="R397" s="124">
        <v>893.89999999999986</v>
      </c>
      <c r="S397" s="124">
        <v>7680.4</v>
      </c>
      <c r="T397" s="124">
        <v>-793.19999999999891</v>
      </c>
      <c r="U397" s="124">
        <v>174.01</v>
      </c>
      <c r="V397" s="124">
        <v>2775.37</v>
      </c>
      <c r="W397" s="124">
        <v>893.89999999999986</v>
      </c>
      <c r="X397" s="124">
        <v>2022</v>
      </c>
      <c r="Y397" s="124">
        <v>2022</v>
      </c>
      <c r="Z397" s="124">
        <v>6</v>
      </c>
      <c r="AA397" s="124">
        <v>318.79999999999995</v>
      </c>
      <c r="AB397" s="124">
        <v>6651.7</v>
      </c>
      <c r="AC397" s="124">
        <v>1337.4</v>
      </c>
      <c r="AD397" s="124">
        <v>89.6</v>
      </c>
      <c r="AE397" s="124">
        <v>11.2</v>
      </c>
    </row>
    <row r="398" spans="1:31" x14ac:dyDescent="0.3">
      <c r="A398" s="122" t="s">
        <v>903</v>
      </c>
      <c r="B398" s="123">
        <v>44773</v>
      </c>
      <c r="C398" s="124">
        <v>7611.4</v>
      </c>
      <c r="D398" s="124">
        <v>5491</v>
      </c>
      <c r="E398" s="124">
        <v>921.2</v>
      </c>
      <c r="F398" s="124">
        <v>585.9</v>
      </c>
      <c r="G398" s="124">
        <v>1864</v>
      </c>
      <c r="H398" s="124">
        <v>2034.1</v>
      </c>
      <c r="I398" s="124">
        <v>1899.4999999999998</v>
      </c>
      <c r="J398" s="124">
        <v>687.3</v>
      </c>
      <c r="K398" s="124">
        <v>5452.6</v>
      </c>
      <c r="L398" s="124">
        <v>62.9</v>
      </c>
      <c r="M398" s="124">
        <v>752.9</v>
      </c>
      <c r="N398" s="124">
        <v>181.39</v>
      </c>
      <c r="O398" s="124">
        <v>307.27</v>
      </c>
      <c r="P398" s="124">
        <v>4437.7</v>
      </c>
      <c r="Q398" s="124">
        <v>1639.1999999999998</v>
      </c>
      <c r="R398" s="124">
        <v>1022.3</v>
      </c>
      <c r="S398" s="124">
        <v>6268.4</v>
      </c>
      <c r="T398" s="124">
        <v>1418.8999999999996</v>
      </c>
      <c r="U398" s="124">
        <v>400.59</v>
      </c>
      <c r="V398" s="124">
        <v>1763.07</v>
      </c>
      <c r="W398" s="124">
        <v>1022.3</v>
      </c>
      <c r="X398" s="124">
        <v>2022</v>
      </c>
      <c r="Y398" s="124">
        <v>2022</v>
      </c>
      <c r="Z398" s="124">
        <v>7</v>
      </c>
      <c r="AA398" s="124">
        <v>359.8</v>
      </c>
      <c r="AB398" s="124">
        <v>5452.6</v>
      </c>
      <c r="AC398" s="124">
        <v>1624.1</v>
      </c>
      <c r="AD398" s="124">
        <v>308.39999999999998</v>
      </c>
      <c r="AE398" s="124">
        <v>101.6</v>
      </c>
    </row>
    <row r="399" spans="1:31" x14ac:dyDescent="0.3">
      <c r="A399" s="122" t="s">
        <v>903</v>
      </c>
      <c r="B399" s="123">
        <v>44804</v>
      </c>
      <c r="C399" s="124">
        <v>13.899999999999999</v>
      </c>
      <c r="D399" s="124">
        <v>4682.5</v>
      </c>
      <c r="E399" s="124">
        <v>523.9</v>
      </c>
      <c r="F399" s="124">
        <v>395.5</v>
      </c>
      <c r="G399" s="124">
        <v>1169.0999999999999</v>
      </c>
      <c r="H399" s="124">
        <v>1406.2</v>
      </c>
      <c r="I399" s="124">
        <v>0.6</v>
      </c>
      <c r="J399" s="124">
        <v>718.3</v>
      </c>
      <c r="K399" s="124">
        <v>5121</v>
      </c>
      <c r="L399" s="124">
        <v>78.2</v>
      </c>
      <c r="M399" s="124">
        <v>0</v>
      </c>
      <c r="N399" s="124">
        <v>164.65</v>
      </c>
      <c r="O399" s="124">
        <v>307.27</v>
      </c>
      <c r="P399" s="124">
        <v>4117.3999999999996</v>
      </c>
      <c r="Q399" s="124">
        <v>960.6</v>
      </c>
      <c r="R399" s="124">
        <v>975.1</v>
      </c>
      <c r="S399" s="124">
        <v>5199.2</v>
      </c>
      <c r="T399" s="124">
        <v>-2708</v>
      </c>
      <c r="U399" s="124">
        <v>245.2</v>
      </c>
      <c r="V399" s="124">
        <v>1674.6</v>
      </c>
      <c r="W399" s="124">
        <v>975.1</v>
      </c>
      <c r="X399" s="124">
        <v>2022</v>
      </c>
      <c r="Y399" s="124">
        <v>2022</v>
      </c>
      <c r="Z399" s="124">
        <v>8</v>
      </c>
      <c r="AA399" s="124">
        <v>353.4</v>
      </c>
      <c r="AB399" s="124">
        <v>5121</v>
      </c>
      <c r="AC399" s="124">
        <v>1328.8</v>
      </c>
      <c r="AD399" s="124">
        <v>58</v>
      </c>
      <c r="AE399" s="124">
        <v>19.399999999999999</v>
      </c>
    </row>
    <row r="400" spans="1:31" x14ac:dyDescent="0.3">
      <c r="A400" s="122" t="s">
        <v>903</v>
      </c>
      <c r="B400" s="123">
        <v>44834</v>
      </c>
      <c r="C400" s="124">
        <v>0</v>
      </c>
      <c r="D400" s="124">
        <v>3234.6</v>
      </c>
      <c r="E400" s="124">
        <v>328.9</v>
      </c>
      <c r="F400" s="124">
        <v>291.2</v>
      </c>
      <c r="G400" s="124">
        <v>558.20000000000005</v>
      </c>
      <c r="H400" s="124">
        <v>1122.6999999999998</v>
      </c>
      <c r="I400" s="124">
        <v>0</v>
      </c>
      <c r="J400" s="124">
        <v>337.6</v>
      </c>
      <c r="K400" s="124">
        <v>3268.4</v>
      </c>
      <c r="L400" s="124">
        <v>62</v>
      </c>
      <c r="M400" s="124">
        <v>1355.4</v>
      </c>
      <c r="N400" s="124">
        <v>131.91</v>
      </c>
      <c r="O400" s="124">
        <v>297.36</v>
      </c>
      <c r="P400" s="124">
        <v>3058.9</v>
      </c>
      <c r="Q400" s="124">
        <v>466.8</v>
      </c>
      <c r="R400" s="124">
        <v>879.1</v>
      </c>
      <c r="S400" s="124">
        <v>4685.8</v>
      </c>
      <c r="T400" s="124">
        <v>-308.09999999999854</v>
      </c>
      <c r="U400" s="124">
        <v>233.24</v>
      </c>
      <c r="V400" s="124">
        <v>1546.66</v>
      </c>
      <c r="W400" s="124">
        <v>879.1</v>
      </c>
      <c r="X400" s="124">
        <v>2022</v>
      </c>
      <c r="Y400" s="124">
        <v>2022</v>
      </c>
      <c r="Z400" s="124">
        <v>9</v>
      </c>
      <c r="AA400" s="124">
        <v>211.1</v>
      </c>
      <c r="AB400" s="124">
        <v>3268.4</v>
      </c>
      <c r="AC400" s="124">
        <v>884.59999999999991</v>
      </c>
      <c r="AD400" s="124">
        <v>221.3</v>
      </c>
      <c r="AE400" s="124">
        <v>16.8</v>
      </c>
    </row>
    <row r="401" spans="1:31" x14ac:dyDescent="0.3">
      <c r="A401" s="122" t="s">
        <v>903</v>
      </c>
      <c r="B401" s="123">
        <v>44865</v>
      </c>
      <c r="C401" s="124">
        <v>8836.2999999999993</v>
      </c>
      <c r="D401" s="124">
        <v>2104.2000000000003</v>
      </c>
      <c r="E401" s="124">
        <v>385.1</v>
      </c>
      <c r="F401" s="124">
        <v>309.39999999999998</v>
      </c>
      <c r="G401" s="124">
        <v>534.70000000000005</v>
      </c>
      <c r="H401" s="124">
        <v>1630.2</v>
      </c>
      <c r="I401" s="124">
        <v>1360.8000000000002</v>
      </c>
      <c r="J401" s="124">
        <v>447.6</v>
      </c>
      <c r="K401" s="124">
        <v>3501.2</v>
      </c>
      <c r="L401" s="124">
        <v>43.1</v>
      </c>
      <c r="M401" s="124">
        <v>957.6</v>
      </c>
      <c r="N401" s="124">
        <v>89.14</v>
      </c>
      <c r="O401" s="124">
        <v>307.27</v>
      </c>
      <c r="P401" s="124">
        <v>2105.5</v>
      </c>
      <c r="Q401" s="124">
        <v>308.10000000000002</v>
      </c>
      <c r="R401" s="124">
        <v>584.70000000000005</v>
      </c>
      <c r="S401" s="124">
        <v>4501.9000000000005</v>
      </c>
      <c r="T401" s="124">
        <v>7150.9000000000051</v>
      </c>
      <c r="U401" s="124">
        <v>201.27</v>
      </c>
      <c r="V401" s="124">
        <v>2101.94</v>
      </c>
      <c r="W401" s="124">
        <v>584.70000000000005</v>
      </c>
      <c r="X401" s="124">
        <v>2023</v>
      </c>
      <c r="Y401" s="124">
        <v>2022</v>
      </c>
      <c r="Z401" s="124">
        <v>10</v>
      </c>
      <c r="AA401" s="124">
        <v>135</v>
      </c>
      <c r="AB401" s="124">
        <v>3501.2</v>
      </c>
      <c r="AC401" s="124">
        <v>1128.3999999999999</v>
      </c>
      <c r="AD401" s="124">
        <v>441.09999999999997</v>
      </c>
      <c r="AE401" s="124">
        <v>60.7</v>
      </c>
    </row>
    <row r="402" spans="1:31" x14ac:dyDescent="0.3">
      <c r="A402" s="122" t="s">
        <v>903</v>
      </c>
      <c r="B402" s="123">
        <v>44895</v>
      </c>
      <c r="C402" s="124">
        <v>7003</v>
      </c>
      <c r="D402" s="124">
        <v>1716.3999999999999</v>
      </c>
      <c r="E402" s="124">
        <v>775.8</v>
      </c>
      <c r="F402" s="124">
        <v>167.7</v>
      </c>
      <c r="G402" s="124">
        <v>2684.8</v>
      </c>
      <c r="H402" s="124">
        <v>2933.6000000000004</v>
      </c>
      <c r="I402" s="124">
        <v>927.1</v>
      </c>
      <c r="J402" s="124">
        <v>478.29999999999995</v>
      </c>
      <c r="K402" s="124">
        <v>403.5</v>
      </c>
      <c r="L402" s="124">
        <v>27</v>
      </c>
      <c r="M402" s="124">
        <v>834.7</v>
      </c>
      <c r="N402" s="124">
        <v>55.18</v>
      </c>
      <c r="O402" s="124">
        <v>297.36</v>
      </c>
      <c r="P402" s="124">
        <v>1107.3</v>
      </c>
      <c r="Q402" s="124">
        <v>776.8</v>
      </c>
      <c r="R402" s="124">
        <v>338.2</v>
      </c>
      <c r="S402" s="124">
        <v>1265.2</v>
      </c>
      <c r="T402" s="124">
        <v>-1077.5000000000036</v>
      </c>
      <c r="U402" s="124">
        <v>356.44</v>
      </c>
      <c r="V402" s="124">
        <v>1934.05</v>
      </c>
      <c r="W402" s="124">
        <v>338.2</v>
      </c>
      <c r="X402" s="124">
        <v>2023</v>
      </c>
      <c r="Y402" s="124">
        <v>2022</v>
      </c>
      <c r="Z402" s="124">
        <v>11</v>
      </c>
      <c r="AA402" s="124">
        <v>32.699999999999996</v>
      </c>
      <c r="AB402" s="124">
        <v>403.5</v>
      </c>
      <c r="AC402" s="124">
        <v>1423.5</v>
      </c>
      <c r="AD402" s="124">
        <v>1026.5999999999999</v>
      </c>
      <c r="AE402" s="124">
        <v>483.5</v>
      </c>
    </row>
    <row r="403" spans="1:31" x14ac:dyDescent="0.3">
      <c r="A403" s="122" t="s">
        <v>903</v>
      </c>
      <c r="B403" s="123">
        <v>44926</v>
      </c>
      <c r="C403" s="124">
        <v>13846.2</v>
      </c>
      <c r="D403" s="124">
        <v>1312.1999999999998</v>
      </c>
      <c r="E403" s="124">
        <v>577.1</v>
      </c>
      <c r="F403" s="124">
        <v>121.8</v>
      </c>
      <c r="G403" s="124">
        <v>2098</v>
      </c>
      <c r="H403" s="124">
        <v>3657.4000000000005</v>
      </c>
      <c r="I403" s="124">
        <v>2384.8000000000002</v>
      </c>
      <c r="J403" s="124">
        <v>429.20000000000005</v>
      </c>
      <c r="K403" s="124">
        <v>351.9</v>
      </c>
      <c r="L403" s="124">
        <v>22.5</v>
      </c>
      <c r="M403" s="124">
        <v>780.8</v>
      </c>
      <c r="N403" s="124">
        <v>52.1</v>
      </c>
      <c r="O403" s="124">
        <v>307.27</v>
      </c>
      <c r="P403" s="124">
        <v>709.9</v>
      </c>
      <c r="Q403" s="124">
        <v>724.1</v>
      </c>
      <c r="R403" s="124">
        <v>311.5</v>
      </c>
      <c r="S403" s="124">
        <v>1155.1999999999998</v>
      </c>
      <c r="T403" s="124">
        <v>4732.7000000000044</v>
      </c>
      <c r="U403" s="124">
        <v>153.63999999999999</v>
      </c>
      <c r="V403" s="124">
        <v>3199.24</v>
      </c>
      <c r="W403" s="124">
        <v>311.5</v>
      </c>
      <c r="X403" s="124">
        <v>2023</v>
      </c>
      <c r="Y403" s="124">
        <v>2022</v>
      </c>
      <c r="Z403" s="124">
        <v>12</v>
      </c>
      <c r="AA403" s="124">
        <v>28.1</v>
      </c>
      <c r="AB403" s="124">
        <v>351.9</v>
      </c>
      <c r="AC403" s="124">
        <v>1287.4000000000001</v>
      </c>
      <c r="AD403" s="124">
        <v>1730.9</v>
      </c>
      <c r="AE403" s="124">
        <v>639.1</v>
      </c>
    </row>
    <row r="404" spans="1:31" x14ac:dyDescent="0.3">
      <c r="A404" s="122" t="s">
        <v>903</v>
      </c>
      <c r="B404" s="123">
        <v>44957</v>
      </c>
      <c r="C404" s="124">
        <v>4374.1000000000004</v>
      </c>
      <c r="D404" s="124">
        <v>1693.8999999999999</v>
      </c>
      <c r="E404" s="124">
        <v>717.4</v>
      </c>
      <c r="F404" s="124">
        <v>155.1</v>
      </c>
      <c r="G404" s="124">
        <v>2689.8</v>
      </c>
      <c r="H404" s="124">
        <v>3974.8</v>
      </c>
      <c r="I404" s="124">
        <v>659.2</v>
      </c>
      <c r="J404" s="124">
        <v>655.29999999999995</v>
      </c>
      <c r="K404" s="124">
        <v>473</v>
      </c>
      <c r="L404" s="124">
        <v>18.899999999999999</v>
      </c>
      <c r="M404" s="124">
        <v>801.5</v>
      </c>
      <c r="N404" s="124">
        <v>46.19</v>
      </c>
      <c r="O404" s="124">
        <v>307.27</v>
      </c>
      <c r="P404" s="124">
        <v>806</v>
      </c>
      <c r="Q404" s="124">
        <v>1043</v>
      </c>
      <c r="R404" s="124">
        <v>283.10000000000002</v>
      </c>
      <c r="S404" s="124">
        <v>1293.4000000000001</v>
      </c>
      <c r="T404" s="124">
        <v>-4594.9000000000015</v>
      </c>
      <c r="U404" s="124">
        <v>96.8</v>
      </c>
      <c r="V404" s="124">
        <v>3111.45</v>
      </c>
      <c r="W404" s="124">
        <v>283.10000000000002</v>
      </c>
      <c r="X404" s="124">
        <v>2023</v>
      </c>
      <c r="Y404" s="124">
        <v>2023</v>
      </c>
      <c r="Z404" s="124">
        <v>1</v>
      </c>
      <c r="AA404" s="124">
        <v>31.3</v>
      </c>
      <c r="AB404" s="124">
        <v>473</v>
      </c>
      <c r="AC404" s="124">
        <v>1263.5</v>
      </c>
      <c r="AD404" s="124">
        <v>2178.4</v>
      </c>
      <c r="AE404" s="124">
        <v>532.9</v>
      </c>
    </row>
    <row r="405" spans="1:31" x14ac:dyDescent="0.3">
      <c r="A405" s="122" t="s">
        <v>903</v>
      </c>
      <c r="B405" s="123">
        <v>44985</v>
      </c>
      <c r="C405" s="124">
        <v>50263.9</v>
      </c>
      <c r="D405" s="124">
        <v>1982.1000000000001</v>
      </c>
      <c r="E405" s="124">
        <v>853.5</v>
      </c>
      <c r="F405" s="124">
        <v>191.4</v>
      </c>
      <c r="G405" s="124">
        <v>3183.1</v>
      </c>
      <c r="H405" s="124">
        <v>23603.899999999998</v>
      </c>
      <c r="I405" s="124">
        <v>16312</v>
      </c>
      <c r="J405" s="124">
        <v>246.7</v>
      </c>
      <c r="K405" s="124">
        <v>132.80000000000001</v>
      </c>
      <c r="L405" s="124">
        <v>18.899999999999999</v>
      </c>
      <c r="M405" s="124">
        <v>0</v>
      </c>
      <c r="N405" s="124">
        <v>40.83</v>
      </c>
      <c r="O405" s="124">
        <v>277.52999999999997</v>
      </c>
      <c r="P405" s="124">
        <v>678.9</v>
      </c>
      <c r="Q405" s="124">
        <v>1494.6000000000001</v>
      </c>
      <c r="R405" s="124">
        <v>247.9</v>
      </c>
      <c r="S405" s="124">
        <v>151.70000000000002</v>
      </c>
      <c r="T405" s="124">
        <v>4290.8999999999978</v>
      </c>
      <c r="U405" s="124">
        <v>244.93</v>
      </c>
      <c r="V405" s="124">
        <v>5601.99</v>
      </c>
      <c r="W405" s="124">
        <v>247.9</v>
      </c>
      <c r="X405" s="124">
        <v>2023</v>
      </c>
      <c r="Y405" s="124">
        <v>2023</v>
      </c>
      <c r="Z405" s="124">
        <v>2</v>
      </c>
      <c r="AA405" s="124">
        <v>60.099999999999994</v>
      </c>
      <c r="AB405" s="124">
        <v>132.80000000000001</v>
      </c>
      <c r="AC405" s="124">
        <v>6072.0999999999995</v>
      </c>
      <c r="AD405" s="124">
        <v>14461.5</v>
      </c>
      <c r="AE405" s="124">
        <v>3070.3</v>
      </c>
    </row>
    <row r="406" spans="1:31" x14ac:dyDescent="0.3">
      <c r="A406" s="122" t="s">
        <v>903</v>
      </c>
      <c r="B406" s="123">
        <v>45016</v>
      </c>
      <c r="C406" s="124">
        <v>27844</v>
      </c>
      <c r="D406" s="124">
        <v>2526.4</v>
      </c>
      <c r="E406" s="124">
        <v>1047</v>
      </c>
      <c r="F406" s="124">
        <v>370.3</v>
      </c>
      <c r="G406" s="124">
        <v>4471.1000000000004</v>
      </c>
      <c r="H406" s="124">
        <v>13780.6</v>
      </c>
      <c r="I406" s="124">
        <v>4327.2</v>
      </c>
      <c r="J406" s="124">
        <v>159.9</v>
      </c>
      <c r="K406" s="124">
        <v>1.4</v>
      </c>
      <c r="L406" s="124">
        <v>22.5</v>
      </c>
      <c r="M406" s="124">
        <v>0</v>
      </c>
      <c r="N406" s="124">
        <v>51.55</v>
      </c>
      <c r="O406" s="124">
        <v>307.27</v>
      </c>
      <c r="P406" s="124">
        <v>767.9</v>
      </c>
      <c r="Q406" s="124">
        <v>2128.8000000000002</v>
      </c>
      <c r="R406" s="124">
        <v>349</v>
      </c>
      <c r="S406" s="124">
        <v>23.9</v>
      </c>
      <c r="T406" s="124">
        <v>1533.9999999999964</v>
      </c>
      <c r="U406" s="124">
        <v>112.64</v>
      </c>
      <c r="V406" s="124">
        <v>5133.74</v>
      </c>
      <c r="W406" s="124">
        <v>349</v>
      </c>
      <c r="X406" s="124">
        <v>2023</v>
      </c>
      <c r="Y406" s="124">
        <v>2023</v>
      </c>
      <c r="Z406" s="124">
        <v>3</v>
      </c>
      <c r="AA406" s="124">
        <v>99</v>
      </c>
      <c r="AB406" s="124">
        <v>1.4</v>
      </c>
      <c r="AC406" s="124">
        <v>3889</v>
      </c>
      <c r="AD406" s="124">
        <v>7786.9000000000005</v>
      </c>
      <c r="AE406" s="124">
        <v>2104.6999999999998</v>
      </c>
    </row>
    <row r="407" spans="1:31" x14ac:dyDescent="0.3">
      <c r="A407" s="122" t="s">
        <v>903</v>
      </c>
      <c r="B407" s="123">
        <v>45046</v>
      </c>
      <c r="C407" s="124">
        <v>8164.1</v>
      </c>
      <c r="D407" s="124">
        <v>3078</v>
      </c>
      <c r="E407" s="124">
        <v>1307.5</v>
      </c>
      <c r="F407" s="124">
        <v>524.9</v>
      </c>
      <c r="G407" s="124">
        <v>4602</v>
      </c>
      <c r="H407" s="124">
        <v>4310.3999999999996</v>
      </c>
      <c r="I407" s="124">
        <v>891.2</v>
      </c>
      <c r="J407" s="124">
        <v>182.6</v>
      </c>
      <c r="K407" s="124">
        <v>1170.5</v>
      </c>
      <c r="L407" s="124">
        <v>22.5</v>
      </c>
      <c r="M407" s="124">
        <v>0</v>
      </c>
      <c r="N407" s="124">
        <v>73.88</v>
      </c>
      <c r="O407" s="124">
        <v>297.36</v>
      </c>
      <c r="P407" s="124">
        <v>852.9</v>
      </c>
      <c r="Q407" s="124">
        <v>2750</v>
      </c>
      <c r="R407" s="124">
        <v>460.4</v>
      </c>
      <c r="S407" s="124">
        <v>1193</v>
      </c>
      <c r="T407" s="124">
        <v>-5079.2000000000025</v>
      </c>
      <c r="U407" s="124">
        <v>142.88999999999999</v>
      </c>
      <c r="V407" s="124">
        <v>3974.82</v>
      </c>
      <c r="W407" s="124">
        <v>460.4</v>
      </c>
      <c r="X407" s="124">
        <v>2023</v>
      </c>
      <c r="Y407" s="124">
        <v>2023</v>
      </c>
      <c r="Z407" s="124">
        <v>4</v>
      </c>
      <c r="AA407" s="124">
        <v>123.2</v>
      </c>
      <c r="AB407" s="124">
        <v>1170.5</v>
      </c>
      <c r="AC407" s="124">
        <v>1587.1</v>
      </c>
      <c r="AD407" s="124">
        <v>2272.3999999999996</v>
      </c>
      <c r="AE407" s="124">
        <v>450.9</v>
      </c>
    </row>
    <row r="408" spans="1:31" x14ac:dyDescent="0.3">
      <c r="A408" s="122" t="s">
        <v>903</v>
      </c>
      <c r="B408" s="123">
        <v>45077</v>
      </c>
      <c r="C408" s="124">
        <v>487.4</v>
      </c>
      <c r="D408" s="124">
        <v>5547.4</v>
      </c>
      <c r="E408" s="124">
        <v>922.4</v>
      </c>
      <c r="F408" s="124">
        <v>648.29999999999995</v>
      </c>
      <c r="G408" s="124">
        <v>3310.6</v>
      </c>
      <c r="H408" s="124">
        <v>1726</v>
      </c>
      <c r="I408" s="124">
        <v>39.4</v>
      </c>
      <c r="J408" s="124">
        <v>587.5</v>
      </c>
      <c r="K408" s="124">
        <v>6901.7000000000007</v>
      </c>
      <c r="L408" s="124">
        <v>35</v>
      </c>
      <c r="M408" s="124">
        <v>0</v>
      </c>
      <c r="N408" s="124">
        <v>133.41</v>
      </c>
      <c r="O408" s="124">
        <v>307.27</v>
      </c>
      <c r="P408" s="124">
        <v>2717.7000000000003</v>
      </c>
      <c r="Q408" s="124">
        <v>3477.9</v>
      </c>
      <c r="R408" s="124">
        <v>763.5</v>
      </c>
      <c r="S408" s="124">
        <v>6936.7000000000007</v>
      </c>
      <c r="T408" s="124">
        <v>-4593.8999999999942</v>
      </c>
      <c r="U408" s="124">
        <v>169.79</v>
      </c>
      <c r="V408" s="124">
        <v>2664.05</v>
      </c>
      <c r="W408" s="124">
        <v>763.5</v>
      </c>
      <c r="X408" s="124">
        <v>2023</v>
      </c>
      <c r="Y408" s="124">
        <v>2023</v>
      </c>
      <c r="Z408" s="124">
        <v>5</v>
      </c>
      <c r="AA408" s="124">
        <v>291.39999999999998</v>
      </c>
      <c r="AB408" s="124">
        <v>6901.7000000000007</v>
      </c>
      <c r="AC408" s="124">
        <v>1424.2</v>
      </c>
      <c r="AD408" s="124">
        <v>265.90000000000003</v>
      </c>
      <c r="AE408" s="124">
        <v>35.9</v>
      </c>
    </row>
    <row r="409" spans="1:31" x14ac:dyDescent="0.3">
      <c r="A409" s="122" t="s">
        <v>903</v>
      </c>
      <c r="B409" s="123">
        <v>45107</v>
      </c>
      <c r="C409" s="124">
        <v>980.30000000000007</v>
      </c>
      <c r="D409" s="124">
        <v>6037.7</v>
      </c>
      <c r="E409" s="124">
        <v>417.5</v>
      </c>
      <c r="F409" s="124">
        <v>254.6</v>
      </c>
      <c r="G409" s="124">
        <v>1210.5999999999999</v>
      </c>
      <c r="H409" s="124">
        <v>1426.3999999999999</v>
      </c>
      <c r="I409" s="124">
        <v>122.1</v>
      </c>
      <c r="J409" s="124">
        <v>485.3</v>
      </c>
      <c r="K409" s="124">
        <v>6446.7999999999993</v>
      </c>
      <c r="L409" s="124">
        <v>44</v>
      </c>
      <c r="M409" s="124">
        <v>988.1</v>
      </c>
      <c r="N409" s="124">
        <v>155.52000000000001</v>
      </c>
      <c r="O409" s="124">
        <v>297.36</v>
      </c>
      <c r="P409" s="124">
        <v>4356.3</v>
      </c>
      <c r="Q409" s="124">
        <v>1936.1</v>
      </c>
      <c r="R409" s="124">
        <v>898.89999999999986</v>
      </c>
      <c r="S409" s="124">
        <v>7478.9</v>
      </c>
      <c r="T409" s="124">
        <v>-596.10000000000036</v>
      </c>
      <c r="U409" s="124">
        <v>313.31</v>
      </c>
      <c r="V409" s="124">
        <v>2308.56</v>
      </c>
      <c r="W409" s="124">
        <v>898.89999999999986</v>
      </c>
      <c r="X409" s="124">
        <v>2023</v>
      </c>
      <c r="Y409" s="124">
        <v>2023</v>
      </c>
      <c r="Z409" s="124">
        <v>6</v>
      </c>
      <c r="AA409" s="124">
        <v>324.29999999999995</v>
      </c>
      <c r="AB409" s="124">
        <v>6446.7999999999993</v>
      </c>
      <c r="AC409" s="124">
        <v>1326.6</v>
      </c>
      <c r="AD409" s="124">
        <v>89.5</v>
      </c>
      <c r="AE409" s="124">
        <v>10.3</v>
      </c>
    </row>
    <row r="410" spans="1:31" x14ac:dyDescent="0.3">
      <c r="A410" s="122" t="s">
        <v>903</v>
      </c>
      <c r="B410" s="123">
        <v>45138</v>
      </c>
      <c r="C410" s="124">
        <v>155.1</v>
      </c>
      <c r="D410" s="124">
        <v>5308.4</v>
      </c>
      <c r="E410" s="124">
        <v>447.4</v>
      </c>
      <c r="F410" s="124">
        <v>594.29999999999995</v>
      </c>
      <c r="G410" s="124">
        <v>496.6</v>
      </c>
      <c r="H410" s="124">
        <v>1540.2</v>
      </c>
      <c r="I410" s="124">
        <v>17.200000000000003</v>
      </c>
      <c r="J410" s="124">
        <v>687.3</v>
      </c>
      <c r="K410" s="124">
        <v>7096.4</v>
      </c>
      <c r="L410" s="124">
        <v>62.9</v>
      </c>
      <c r="M410" s="124">
        <v>616</v>
      </c>
      <c r="N410" s="124">
        <v>181.39</v>
      </c>
      <c r="O410" s="124">
        <v>307.27</v>
      </c>
      <c r="P410" s="124">
        <v>4806.0999999999995</v>
      </c>
      <c r="Q410" s="124">
        <v>1096.7</v>
      </c>
      <c r="R410" s="124">
        <v>1045</v>
      </c>
      <c r="S410" s="124">
        <v>7775.2999999999993</v>
      </c>
      <c r="T410" s="124">
        <v>-115.89999999999964</v>
      </c>
      <c r="U410" s="124">
        <v>411.82</v>
      </c>
      <c r="V410" s="124">
        <v>1532.07</v>
      </c>
      <c r="W410" s="124">
        <v>1045</v>
      </c>
      <c r="X410" s="124">
        <v>2023</v>
      </c>
      <c r="Y410" s="124">
        <v>2023</v>
      </c>
      <c r="Z410" s="124">
        <v>7</v>
      </c>
      <c r="AA410" s="124">
        <v>381.8</v>
      </c>
      <c r="AB410" s="124">
        <v>7096.4</v>
      </c>
      <c r="AC410" s="124">
        <v>1431</v>
      </c>
      <c r="AD410" s="124">
        <v>95</v>
      </c>
      <c r="AE410" s="124">
        <v>14.2</v>
      </c>
    </row>
    <row r="411" spans="1:31" x14ac:dyDescent="0.3">
      <c r="A411" s="122" t="s">
        <v>903</v>
      </c>
      <c r="B411" s="123">
        <v>45169</v>
      </c>
      <c r="C411" s="124">
        <v>1122.3000000000002</v>
      </c>
      <c r="D411" s="124">
        <v>4347.7999999999993</v>
      </c>
      <c r="E411" s="124">
        <v>444.5</v>
      </c>
      <c r="F411" s="124">
        <v>493.2</v>
      </c>
      <c r="G411" s="124">
        <v>410.7</v>
      </c>
      <c r="H411" s="124">
        <v>1313.5</v>
      </c>
      <c r="I411" s="124">
        <v>130.80000000000001</v>
      </c>
      <c r="J411" s="124">
        <v>718.3</v>
      </c>
      <c r="K411" s="124">
        <v>4362.5</v>
      </c>
      <c r="L411" s="124">
        <v>78.2</v>
      </c>
      <c r="M411" s="124">
        <v>0</v>
      </c>
      <c r="N411" s="124">
        <v>164.65</v>
      </c>
      <c r="O411" s="124">
        <v>307.27</v>
      </c>
      <c r="P411" s="124">
        <v>4204.7</v>
      </c>
      <c r="Q411" s="124">
        <v>636.50000000000011</v>
      </c>
      <c r="R411" s="124">
        <v>977.90000000000009</v>
      </c>
      <c r="S411" s="124">
        <v>4440.7</v>
      </c>
      <c r="T411" s="124">
        <v>-1317.7999999999993</v>
      </c>
      <c r="U411" s="124">
        <v>228.59</v>
      </c>
      <c r="V411" s="124">
        <v>1516.51</v>
      </c>
      <c r="W411" s="124">
        <v>977.90000000000009</v>
      </c>
      <c r="X411" s="124">
        <v>2023</v>
      </c>
      <c r="Y411" s="124">
        <v>2023</v>
      </c>
      <c r="Z411" s="124">
        <v>8</v>
      </c>
      <c r="AA411" s="124">
        <v>356.2</v>
      </c>
      <c r="AB411" s="124">
        <v>4362.5</v>
      </c>
      <c r="AC411" s="124">
        <v>1262.7</v>
      </c>
      <c r="AD411" s="124">
        <v>30.5</v>
      </c>
      <c r="AE411" s="124">
        <v>20.3</v>
      </c>
    </row>
    <row r="412" spans="1:31" x14ac:dyDescent="0.3">
      <c r="A412" s="122" t="s">
        <v>903</v>
      </c>
      <c r="B412" s="123">
        <v>45199</v>
      </c>
      <c r="C412" s="124">
        <v>154.60000000000002</v>
      </c>
      <c r="D412" s="124">
        <v>3010.5</v>
      </c>
      <c r="E412" s="124">
        <v>372.2</v>
      </c>
      <c r="F412" s="124">
        <v>373</v>
      </c>
      <c r="G412" s="124">
        <v>358.8</v>
      </c>
      <c r="H412" s="124">
        <v>1064.9000000000001</v>
      </c>
      <c r="I412" s="124">
        <v>11.8</v>
      </c>
      <c r="J412" s="124">
        <v>340.1</v>
      </c>
      <c r="K412" s="124">
        <v>2570.3000000000002</v>
      </c>
      <c r="L412" s="124">
        <v>62.9</v>
      </c>
      <c r="M412" s="124">
        <v>1278.8</v>
      </c>
      <c r="N412" s="124">
        <v>131.91</v>
      </c>
      <c r="O412" s="124">
        <v>297.36</v>
      </c>
      <c r="P412" s="124">
        <v>2998.8</v>
      </c>
      <c r="Q412" s="124">
        <v>384.70000000000005</v>
      </c>
      <c r="R412" s="124">
        <v>832.80000000000007</v>
      </c>
      <c r="S412" s="124">
        <v>3912.0000000000005</v>
      </c>
      <c r="T412" s="124">
        <v>-632</v>
      </c>
      <c r="U412" s="124">
        <v>152.69999999999999</v>
      </c>
      <c r="V412" s="124">
        <v>1803.42</v>
      </c>
      <c r="W412" s="124">
        <v>832.80000000000007</v>
      </c>
      <c r="X412" s="124">
        <v>2023</v>
      </c>
      <c r="Y412" s="124">
        <v>2023</v>
      </c>
      <c r="Z412" s="124">
        <v>9</v>
      </c>
      <c r="AA412" s="124">
        <v>163.6</v>
      </c>
      <c r="AB412" s="124">
        <v>2570.3000000000002</v>
      </c>
      <c r="AC412" s="124">
        <v>824.9</v>
      </c>
      <c r="AD412" s="124">
        <v>217.29999999999998</v>
      </c>
      <c r="AE412" s="124">
        <v>22.7</v>
      </c>
    </row>
    <row r="413" spans="1:31" x14ac:dyDescent="0.3">
      <c r="A413" s="122" t="s">
        <v>903</v>
      </c>
      <c r="B413" s="123">
        <v>45230</v>
      </c>
      <c r="C413" s="124">
        <v>13769.3</v>
      </c>
      <c r="D413" s="124">
        <v>2030.1000000000001</v>
      </c>
      <c r="E413" s="124">
        <v>697.4</v>
      </c>
      <c r="F413" s="124">
        <v>254.6</v>
      </c>
      <c r="G413" s="124">
        <v>1729.3</v>
      </c>
      <c r="H413" s="124">
        <v>2240.4</v>
      </c>
      <c r="I413" s="124">
        <v>1962.5</v>
      </c>
      <c r="J413" s="124">
        <v>444.6</v>
      </c>
      <c r="K413" s="124">
        <v>2061.8999999999996</v>
      </c>
      <c r="L413" s="124">
        <v>44</v>
      </c>
      <c r="M413" s="124">
        <v>877.9</v>
      </c>
      <c r="N413" s="124">
        <v>89.14</v>
      </c>
      <c r="O413" s="124">
        <v>307.27</v>
      </c>
      <c r="P413" s="124">
        <v>1690.6</v>
      </c>
      <c r="Q413" s="124">
        <v>594.09999999999991</v>
      </c>
      <c r="R413" s="124">
        <v>564.4</v>
      </c>
      <c r="S413" s="124">
        <v>2983.7999999999997</v>
      </c>
      <c r="T413" s="124">
        <v>7958.6999999999971</v>
      </c>
      <c r="U413" s="124">
        <v>164.52</v>
      </c>
      <c r="V413" s="124">
        <v>1937.92</v>
      </c>
      <c r="W413" s="124">
        <v>564.4</v>
      </c>
      <c r="X413" s="124">
        <v>2024</v>
      </c>
      <c r="Y413" s="124">
        <v>2023</v>
      </c>
      <c r="Z413" s="124">
        <v>10</v>
      </c>
      <c r="AA413" s="124">
        <v>49</v>
      </c>
      <c r="AB413" s="124">
        <v>2061.8999999999996</v>
      </c>
      <c r="AC413" s="124">
        <v>1290.5999999999999</v>
      </c>
      <c r="AD413" s="124">
        <v>634.29999999999995</v>
      </c>
      <c r="AE413" s="124">
        <v>315.5</v>
      </c>
    </row>
    <row r="414" spans="1:31" x14ac:dyDescent="0.3">
      <c r="A414" s="122" t="s">
        <v>903</v>
      </c>
      <c r="B414" s="123">
        <v>45260</v>
      </c>
      <c r="C414" s="124">
        <v>6273.3</v>
      </c>
      <c r="D414" s="124">
        <v>1771</v>
      </c>
      <c r="E414" s="124">
        <v>787.2</v>
      </c>
      <c r="F414" s="124">
        <v>170.8</v>
      </c>
      <c r="G414" s="124">
        <v>2800.7</v>
      </c>
      <c r="H414" s="124">
        <v>2555.7000000000003</v>
      </c>
      <c r="I414" s="124">
        <v>807.5</v>
      </c>
      <c r="J414" s="124">
        <v>451.3</v>
      </c>
      <c r="K414" s="124">
        <v>485.8</v>
      </c>
      <c r="L414" s="124">
        <v>27.9</v>
      </c>
      <c r="M414" s="124">
        <v>855.6</v>
      </c>
      <c r="N414" s="124">
        <v>55.18</v>
      </c>
      <c r="O414" s="124">
        <v>297.36</v>
      </c>
      <c r="P414" s="124">
        <v>1067.5999999999999</v>
      </c>
      <c r="Q414" s="124">
        <v>874.1</v>
      </c>
      <c r="R414" s="124">
        <v>338.1</v>
      </c>
      <c r="S414" s="124">
        <v>1369.3000000000002</v>
      </c>
      <c r="T414" s="124">
        <v>-1363.5999999999985</v>
      </c>
      <c r="U414" s="124">
        <v>390.77</v>
      </c>
      <c r="V414" s="124">
        <v>1768.21</v>
      </c>
      <c r="W414" s="124">
        <v>338.1</v>
      </c>
      <c r="X414" s="124">
        <v>2024</v>
      </c>
      <c r="Y414" s="124">
        <v>2023</v>
      </c>
      <c r="Z414" s="124">
        <v>11</v>
      </c>
      <c r="AA414" s="124">
        <v>36</v>
      </c>
      <c r="AB414" s="124">
        <v>485.8</v>
      </c>
      <c r="AC414" s="124">
        <v>997.1</v>
      </c>
      <c r="AD414" s="124">
        <v>1073.9000000000001</v>
      </c>
      <c r="AE414" s="124">
        <v>484.7</v>
      </c>
    </row>
    <row r="415" spans="1:31" x14ac:dyDescent="0.3">
      <c r="A415" s="122" t="s">
        <v>903</v>
      </c>
      <c r="B415" s="123">
        <v>45291</v>
      </c>
      <c r="C415" s="124">
        <v>8325.2999999999993</v>
      </c>
      <c r="D415" s="124">
        <v>1517.7</v>
      </c>
      <c r="E415" s="124">
        <v>670.6</v>
      </c>
      <c r="F415" s="124">
        <v>143.4</v>
      </c>
      <c r="G415" s="124">
        <v>2444.9</v>
      </c>
      <c r="H415" s="124">
        <v>2902.4000000000005</v>
      </c>
      <c r="I415" s="124">
        <v>1558.6999999999998</v>
      </c>
      <c r="J415" s="124">
        <v>456.69999999999993</v>
      </c>
      <c r="K415" s="124">
        <v>412.4</v>
      </c>
      <c r="L415" s="124">
        <v>23.4</v>
      </c>
      <c r="M415" s="124">
        <v>829.9</v>
      </c>
      <c r="N415" s="124">
        <v>52.1</v>
      </c>
      <c r="O415" s="124">
        <v>307.27</v>
      </c>
      <c r="P415" s="124">
        <v>799.9</v>
      </c>
      <c r="Q415" s="124">
        <v>861.3</v>
      </c>
      <c r="R415" s="124">
        <v>312</v>
      </c>
      <c r="S415" s="124">
        <v>1265.7</v>
      </c>
      <c r="T415" s="124">
        <v>208.70000000000437</v>
      </c>
      <c r="U415" s="124">
        <v>137.49</v>
      </c>
      <c r="V415" s="124">
        <v>2444.0700000000002</v>
      </c>
      <c r="W415" s="124">
        <v>312</v>
      </c>
      <c r="X415" s="124">
        <v>2024</v>
      </c>
      <c r="Y415" s="124">
        <v>2023</v>
      </c>
      <c r="Z415" s="124">
        <v>12</v>
      </c>
      <c r="AA415" s="124">
        <v>29.2</v>
      </c>
      <c r="AB415" s="124">
        <v>412.4</v>
      </c>
      <c r="AC415" s="124">
        <v>999.40000000000009</v>
      </c>
      <c r="AD415" s="124">
        <v>1479.9</v>
      </c>
      <c r="AE415" s="124">
        <v>423.1</v>
      </c>
    </row>
    <row r="416" spans="1:31" x14ac:dyDescent="0.3">
      <c r="A416" s="122" t="s">
        <v>903</v>
      </c>
      <c r="B416" s="123">
        <v>45322</v>
      </c>
      <c r="C416" s="124">
        <v>2619.5</v>
      </c>
      <c r="D416" s="124">
        <v>1796.5</v>
      </c>
      <c r="E416" s="124">
        <v>651.79999999999995</v>
      </c>
      <c r="F416" s="124">
        <v>178.5</v>
      </c>
      <c r="G416" s="124">
        <v>2629.7</v>
      </c>
      <c r="H416" s="124">
        <v>1883.8</v>
      </c>
      <c r="I416" s="124">
        <v>357.9</v>
      </c>
      <c r="J416" s="124">
        <v>689.9</v>
      </c>
      <c r="K416" s="124">
        <v>2365.1</v>
      </c>
      <c r="L416" s="124">
        <v>18.899999999999999</v>
      </c>
      <c r="M416" s="124">
        <v>842.4</v>
      </c>
      <c r="N416" s="124">
        <v>46.19</v>
      </c>
      <c r="O416" s="124">
        <v>307.27</v>
      </c>
      <c r="P416" s="124">
        <v>1002.8</v>
      </c>
      <c r="Q416" s="124">
        <v>972.30000000000007</v>
      </c>
      <c r="R416" s="124">
        <v>288.7</v>
      </c>
      <c r="S416" s="124">
        <v>3226.4</v>
      </c>
      <c r="T416" s="124">
        <v>-2053.3000000000011</v>
      </c>
      <c r="U416" s="124">
        <v>96.19</v>
      </c>
      <c r="V416" s="124">
        <v>2730.63</v>
      </c>
      <c r="W416" s="124">
        <v>288.7</v>
      </c>
      <c r="X416" s="124">
        <v>2024</v>
      </c>
      <c r="Y416" s="124">
        <v>2024</v>
      </c>
      <c r="Z416" s="124">
        <v>1</v>
      </c>
      <c r="AA416" s="124">
        <v>54.4</v>
      </c>
      <c r="AB416" s="124">
        <v>2365.1</v>
      </c>
      <c r="AC416" s="124">
        <v>1042.8</v>
      </c>
      <c r="AD416" s="124">
        <v>749</v>
      </c>
      <c r="AE416" s="124">
        <v>92</v>
      </c>
    </row>
    <row r="417" spans="1:31" x14ac:dyDescent="0.3">
      <c r="A417" s="122" t="s">
        <v>903</v>
      </c>
      <c r="B417" s="123">
        <v>45351</v>
      </c>
      <c r="C417" s="124">
        <v>11866</v>
      </c>
      <c r="D417" s="124">
        <v>2077.9</v>
      </c>
      <c r="E417" s="124">
        <v>673</v>
      </c>
      <c r="F417" s="124">
        <v>220</v>
      </c>
      <c r="G417" s="124">
        <v>2717.2</v>
      </c>
      <c r="H417" s="124">
        <v>1831.1999999999998</v>
      </c>
      <c r="I417" s="124">
        <v>1173.7</v>
      </c>
      <c r="J417" s="124">
        <v>250.8</v>
      </c>
      <c r="K417" s="124">
        <v>761.09999999999991</v>
      </c>
      <c r="L417" s="124">
        <v>18.899999999999999</v>
      </c>
      <c r="M417" s="124">
        <v>0</v>
      </c>
      <c r="N417" s="124">
        <v>41.53</v>
      </c>
      <c r="O417" s="124">
        <v>287.45</v>
      </c>
      <c r="P417" s="124">
        <v>1213.9000000000001</v>
      </c>
      <c r="Q417" s="124">
        <v>1084</v>
      </c>
      <c r="R417" s="124">
        <v>261.5</v>
      </c>
      <c r="S417" s="124">
        <v>779.99999999999989</v>
      </c>
      <c r="T417" s="124">
        <v>3963.799999999992</v>
      </c>
      <c r="U417" s="124">
        <v>115.52</v>
      </c>
      <c r="V417" s="124">
        <v>1873.07</v>
      </c>
      <c r="W417" s="124">
        <v>261.5</v>
      </c>
      <c r="X417" s="124">
        <v>2024</v>
      </c>
      <c r="Y417" s="124">
        <v>2024</v>
      </c>
      <c r="Z417" s="124">
        <v>2</v>
      </c>
      <c r="AA417" s="124">
        <v>69.3</v>
      </c>
      <c r="AB417" s="124">
        <v>761.09999999999991</v>
      </c>
      <c r="AC417" s="124">
        <v>1057.0999999999999</v>
      </c>
      <c r="AD417" s="124">
        <v>649.79999999999995</v>
      </c>
      <c r="AE417" s="124">
        <v>124.3</v>
      </c>
    </row>
    <row r="418" spans="1:31" x14ac:dyDescent="0.3">
      <c r="A418" s="122" t="s">
        <v>903</v>
      </c>
      <c r="B418" s="123">
        <v>45382</v>
      </c>
      <c r="C418" s="124">
        <v>6304.5</v>
      </c>
      <c r="D418" s="124">
        <v>3029</v>
      </c>
      <c r="E418" s="124">
        <v>1113.7</v>
      </c>
      <c r="F418" s="124">
        <v>478.2</v>
      </c>
      <c r="G418" s="124">
        <v>4833.6000000000004</v>
      </c>
      <c r="H418" s="124">
        <v>3429.4999999999995</v>
      </c>
      <c r="I418" s="124">
        <v>666.6</v>
      </c>
      <c r="J418" s="124">
        <v>160</v>
      </c>
      <c r="K418" s="124">
        <v>1297.8</v>
      </c>
      <c r="L418" s="124">
        <v>22.5</v>
      </c>
      <c r="M418" s="124">
        <v>0</v>
      </c>
      <c r="N418" s="124">
        <v>51.55</v>
      </c>
      <c r="O418" s="124">
        <v>307.27</v>
      </c>
      <c r="P418" s="124">
        <v>1520.9</v>
      </c>
      <c r="Q418" s="124">
        <v>1986.3999999999999</v>
      </c>
      <c r="R418" s="124">
        <v>355</v>
      </c>
      <c r="S418" s="124">
        <v>1320.3</v>
      </c>
      <c r="T418" s="124">
        <v>-5730.9</v>
      </c>
      <c r="U418" s="124">
        <v>90.85</v>
      </c>
      <c r="V418" s="124">
        <v>2583.11</v>
      </c>
      <c r="W418" s="124">
        <v>355</v>
      </c>
      <c r="X418" s="124">
        <v>2024</v>
      </c>
      <c r="Y418" s="124">
        <v>2024</v>
      </c>
      <c r="Z418" s="124">
        <v>3</v>
      </c>
      <c r="AA418" s="124">
        <v>103.3</v>
      </c>
      <c r="AB418" s="124">
        <v>1297.8</v>
      </c>
      <c r="AC418" s="124">
        <v>1373</v>
      </c>
      <c r="AD418" s="124">
        <v>1457.1999999999998</v>
      </c>
      <c r="AE418" s="124">
        <v>599.29999999999995</v>
      </c>
    </row>
    <row r="419" spans="1:31" x14ac:dyDescent="0.3">
      <c r="A419" s="122" t="s">
        <v>903</v>
      </c>
      <c r="B419" s="123">
        <v>45412</v>
      </c>
      <c r="C419" s="124">
        <v>9078.1</v>
      </c>
      <c r="D419" s="124">
        <v>3144.7999999999997</v>
      </c>
      <c r="E419" s="124">
        <v>1113.9000000000001</v>
      </c>
      <c r="F419" s="124">
        <v>582.1</v>
      </c>
      <c r="G419" s="124">
        <v>3822.8</v>
      </c>
      <c r="H419" s="124">
        <v>1911.3000000000002</v>
      </c>
      <c r="I419" s="124">
        <v>1066.6000000000001</v>
      </c>
      <c r="J419" s="124">
        <v>181.9</v>
      </c>
      <c r="K419" s="124">
        <v>2910.3</v>
      </c>
      <c r="L419" s="124">
        <v>22.5</v>
      </c>
      <c r="M419" s="124">
        <v>0</v>
      </c>
      <c r="N419" s="124">
        <v>73.88</v>
      </c>
      <c r="O419" s="124">
        <v>297.36</v>
      </c>
      <c r="P419" s="124">
        <v>1769.5</v>
      </c>
      <c r="Q419" s="124">
        <v>1957.3999999999999</v>
      </c>
      <c r="R419" s="124">
        <v>466.20000000000005</v>
      </c>
      <c r="S419" s="124">
        <v>2932.8</v>
      </c>
      <c r="T419" s="124">
        <v>653.60000000000218</v>
      </c>
      <c r="U419" s="124">
        <v>180.81</v>
      </c>
      <c r="V419" s="124">
        <v>1812.7</v>
      </c>
      <c r="W419" s="124">
        <v>466.20000000000005</v>
      </c>
      <c r="X419" s="124">
        <v>2024</v>
      </c>
      <c r="Y419" s="124">
        <v>2024</v>
      </c>
      <c r="Z419" s="124">
        <v>4</v>
      </c>
      <c r="AA419" s="124">
        <v>132</v>
      </c>
      <c r="AB419" s="124">
        <v>2910.3</v>
      </c>
      <c r="AC419" s="124">
        <v>1327.6000000000001</v>
      </c>
      <c r="AD419" s="124">
        <v>424.9</v>
      </c>
      <c r="AE419" s="124">
        <v>158.80000000000001</v>
      </c>
    </row>
    <row r="420" spans="1:31" x14ac:dyDescent="0.3">
      <c r="A420" s="122" t="s">
        <v>903</v>
      </c>
      <c r="B420" s="123">
        <v>45443</v>
      </c>
      <c r="C420" s="124">
        <v>0</v>
      </c>
      <c r="D420" s="124">
        <v>5467.5</v>
      </c>
      <c r="E420" s="124">
        <v>528.9</v>
      </c>
      <c r="F420" s="124">
        <v>411</v>
      </c>
      <c r="G420" s="124">
        <v>1645.5</v>
      </c>
      <c r="H420" s="124">
        <v>1458.3999999999999</v>
      </c>
      <c r="I420" s="124">
        <v>0</v>
      </c>
      <c r="J420" s="124">
        <v>582.40000000000009</v>
      </c>
      <c r="K420" s="124">
        <v>7279.9</v>
      </c>
      <c r="L420" s="124">
        <v>35</v>
      </c>
      <c r="M420" s="124">
        <v>0</v>
      </c>
      <c r="N420" s="124">
        <v>133.41</v>
      </c>
      <c r="O420" s="124">
        <v>307.27</v>
      </c>
      <c r="P420" s="124">
        <v>3881.7000000000003</v>
      </c>
      <c r="Q420" s="124">
        <v>1996.8000000000002</v>
      </c>
      <c r="R420" s="124">
        <v>759.90000000000009</v>
      </c>
      <c r="S420" s="124">
        <v>7314.9</v>
      </c>
      <c r="T420" s="124">
        <v>-2018.7999999999975</v>
      </c>
      <c r="U420" s="124">
        <v>161.5</v>
      </c>
      <c r="V420" s="124">
        <v>1654.43</v>
      </c>
      <c r="W420" s="124">
        <v>759.90000000000009</v>
      </c>
      <c r="X420" s="124">
        <v>2024</v>
      </c>
      <c r="Y420" s="124">
        <v>2024</v>
      </c>
      <c r="Z420" s="124">
        <v>5</v>
      </c>
      <c r="AA420" s="124">
        <v>287.8</v>
      </c>
      <c r="AB420" s="124">
        <v>7279.9</v>
      </c>
      <c r="AC420" s="124">
        <v>1398.3</v>
      </c>
      <c r="AD420" s="124">
        <v>48.5</v>
      </c>
      <c r="AE420" s="124">
        <v>11.6</v>
      </c>
    </row>
    <row r="421" spans="1:31" x14ac:dyDescent="0.3">
      <c r="A421" s="122" t="s">
        <v>903</v>
      </c>
      <c r="B421" s="123">
        <v>45473</v>
      </c>
      <c r="C421" s="124">
        <v>17.799999999999997</v>
      </c>
      <c r="D421" s="124">
        <v>5899.7000000000007</v>
      </c>
      <c r="E421" s="124">
        <v>349.9</v>
      </c>
      <c r="F421" s="124">
        <v>328.5</v>
      </c>
      <c r="G421" s="124">
        <v>498</v>
      </c>
      <c r="H421" s="124">
        <v>1429.7</v>
      </c>
      <c r="I421" s="124">
        <v>0.7</v>
      </c>
      <c r="J421" s="124">
        <v>485.3</v>
      </c>
      <c r="K421" s="124">
        <v>6985</v>
      </c>
      <c r="L421" s="124">
        <v>44</v>
      </c>
      <c r="M421" s="124">
        <v>997.6</v>
      </c>
      <c r="N421" s="124">
        <v>155.52000000000001</v>
      </c>
      <c r="O421" s="124">
        <v>297.36</v>
      </c>
      <c r="P421" s="124">
        <v>5125</v>
      </c>
      <c r="Q421" s="124">
        <v>1103.2</v>
      </c>
      <c r="R421" s="124">
        <v>894.9</v>
      </c>
      <c r="S421" s="124">
        <v>8026.6</v>
      </c>
      <c r="T421" s="124">
        <v>-52.5</v>
      </c>
      <c r="U421" s="124">
        <v>472.71</v>
      </c>
      <c r="V421" s="124">
        <v>1004.33</v>
      </c>
      <c r="W421" s="124">
        <v>894.9</v>
      </c>
      <c r="X421" s="124">
        <v>2024</v>
      </c>
      <c r="Y421" s="124">
        <v>2024</v>
      </c>
      <c r="Z421" s="124">
        <v>6</v>
      </c>
      <c r="AA421" s="124">
        <v>325.10000000000002</v>
      </c>
      <c r="AB421" s="124">
        <v>6985</v>
      </c>
      <c r="AC421" s="124">
        <v>1352.3</v>
      </c>
      <c r="AD421" s="124">
        <v>69</v>
      </c>
      <c r="AE421" s="124">
        <v>8.4</v>
      </c>
    </row>
    <row r="422" spans="1:31" x14ac:dyDescent="0.3">
      <c r="A422" s="122" t="s">
        <v>903</v>
      </c>
      <c r="B422" s="123">
        <v>45504</v>
      </c>
      <c r="C422" s="124">
        <v>0</v>
      </c>
      <c r="D422" s="124">
        <v>5549.3</v>
      </c>
      <c r="E422" s="124">
        <v>365.1</v>
      </c>
      <c r="F422" s="124">
        <v>625.70000000000005</v>
      </c>
      <c r="G422" s="124">
        <v>140.80000000000001</v>
      </c>
      <c r="H422" s="124">
        <v>1535.1</v>
      </c>
      <c r="I422" s="124">
        <v>0</v>
      </c>
      <c r="J422" s="124">
        <v>714.90000000000009</v>
      </c>
      <c r="K422" s="124">
        <v>6486.7999999999993</v>
      </c>
      <c r="L422" s="124">
        <v>62.9</v>
      </c>
      <c r="M422" s="124">
        <v>714.7</v>
      </c>
      <c r="N422" s="124">
        <v>181.39</v>
      </c>
      <c r="O422" s="124">
        <v>307.27</v>
      </c>
      <c r="P422" s="124">
        <v>5540.2</v>
      </c>
      <c r="Q422" s="124">
        <v>634.79999999999995</v>
      </c>
      <c r="R422" s="124">
        <v>1046.8</v>
      </c>
      <c r="S422" s="124">
        <v>7264.3999999999987</v>
      </c>
      <c r="T422" s="124">
        <v>-619.50000000000182</v>
      </c>
      <c r="U422" s="124">
        <v>635.04</v>
      </c>
      <c r="V422" s="124">
        <v>845.74</v>
      </c>
      <c r="W422" s="124">
        <v>1046.8</v>
      </c>
      <c r="X422" s="124">
        <v>2024</v>
      </c>
      <c r="Y422" s="124">
        <v>2024</v>
      </c>
      <c r="Z422" s="124">
        <v>7</v>
      </c>
      <c r="AA422" s="124">
        <v>383.29999999999995</v>
      </c>
      <c r="AB422" s="124">
        <v>6486.7999999999993</v>
      </c>
      <c r="AC422" s="124">
        <v>1442.5</v>
      </c>
      <c r="AD422" s="124">
        <v>81.8</v>
      </c>
      <c r="AE422" s="124">
        <v>10.8</v>
      </c>
    </row>
    <row r="423" spans="1:31" x14ac:dyDescent="0.3">
      <c r="A423" s="122" t="s">
        <v>903</v>
      </c>
      <c r="B423" s="123">
        <v>45535</v>
      </c>
      <c r="C423" s="124">
        <v>3631.9</v>
      </c>
      <c r="D423" s="124">
        <v>4027.6000000000004</v>
      </c>
      <c r="E423" s="124">
        <v>580.70000000000005</v>
      </c>
      <c r="F423" s="124">
        <v>462.8</v>
      </c>
      <c r="G423" s="124">
        <v>605.79999999999995</v>
      </c>
      <c r="H423" s="124">
        <v>1275.4000000000001</v>
      </c>
      <c r="I423" s="124">
        <v>417.8</v>
      </c>
      <c r="J423" s="124">
        <v>833.1</v>
      </c>
      <c r="K423" s="124">
        <v>4110.5</v>
      </c>
      <c r="L423" s="124">
        <v>78.2</v>
      </c>
      <c r="M423" s="124">
        <v>0</v>
      </c>
      <c r="N423" s="124">
        <v>164.65</v>
      </c>
      <c r="O423" s="124">
        <v>307.27</v>
      </c>
      <c r="P423" s="124">
        <v>3994.5</v>
      </c>
      <c r="Q423" s="124">
        <v>495.90000000000003</v>
      </c>
      <c r="R423" s="124">
        <v>953.40000000000009</v>
      </c>
      <c r="S423" s="124">
        <v>4188.7</v>
      </c>
      <c r="T423" s="124">
        <v>570.89999999999964</v>
      </c>
      <c r="U423" s="124">
        <v>330.45</v>
      </c>
      <c r="V423" s="124">
        <v>1136.8599999999999</v>
      </c>
      <c r="W423" s="124">
        <v>953.40000000000009</v>
      </c>
      <c r="X423" s="124">
        <v>2024</v>
      </c>
      <c r="Y423" s="124">
        <v>2024</v>
      </c>
      <c r="Z423" s="124">
        <v>8</v>
      </c>
      <c r="AA423" s="124">
        <v>331.7</v>
      </c>
      <c r="AB423" s="124">
        <v>4110.5</v>
      </c>
      <c r="AC423" s="124">
        <v>1183.8000000000002</v>
      </c>
      <c r="AD423" s="124">
        <v>45.5</v>
      </c>
      <c r="AE423" s="124">
        <v>46.1</v>
      </c>
    </row>
    <row r="424" spans="1:31" x14ac:dyDescent="0.3">
      <c r="A424" s="122" t="s">
        <v>903</v>
      </c>
      <c r="B424" s="123">
        <v>45565</v>
      </c>
      <c r="C424" s="124">
        <v>1782.6</v>
      </c>
      <c r="D424" s="124">
        <v>2930.8</v>
      </c>
      <c r="E424" s="124">
        <v>492.4</v>
      </c>
      <c r="F424" s="124">
        <v>368.2</v>
      </c>
      <c r="G424" s="124">
        <v>784</v>
      </c>
      <c r="H424" s="124">
        <v>1123.0999999999999</v>
      </c>
      <c r="I424" s="124">
        <v>158.29999999999998</v>
      </c>
      <c r="J424" s="124">
        <v>338</v>
      </c>
      <c r="K424" s="124">
        <v>2223.4</v>
      </c>
      <c r="L424" s="124">
        <v>62.9</v>
      </c>
      <c r="M424" s="124">
        <v>1183.5</v>
      </c>
      <c r="N424" s="124">
        <v>131.91</v>
      </c>
      <c r="O424" s="124">
        <v>297.36</v>
      </c>
      <c r="P424" s="124">
        <v>2844.8</v>
      </c>
      <c r="Q424" s="124">
        <v>454</v>
      </c>
      <c r="R424" s="124">
        <v>849.40000000000009</v>
      </c>
      <c r="S424" s="124">
        <v>3469.8</v>
      </c>
      <c r="T424" s="124">
        <v>-93.099999999998545</v>
      </c>
      <c r="U424" s="124">
        <v>520.03</v>
      </c>
      <c r="V424" s="124">
        <v>949.41</v>
      </c>
      <c r="W424" s="124">
        <v>849.40000000000009</v>
      </c>
      <c r="X424" s="124">
        <v>2024</v>
      </c>
      <c r="Y424" s="124">
        <v>2024</v>
      </c>
      <c r="Z424" s="124">
        <v>9</v>
      </c>
      <c r="AA424" s="124">
        <v>171.7</v>
      </c>
      <c r="AB424" s="124">
        <v>2223.4</v>
      </c>
      <c r="AC424" s="124">
        <v>840.3</v>
      </c>
      <c r="AD424" s="124">
        <v>236.6</v>
      </c>
      <c r="AE424" s="124">
        <v>46.2</v>
      </c>
    </row>
    <row r="425" spans="1:31" x14ac:dyDescent="0.3">
      <c r="A425" s="122" t="s">
        <v>903</v>
      </c>
      <c r="B425" s="123">
        <v>45596</v>
      </c>
      <c r="C425" s="124">
        <v>193</v>
      </c>
      <c r="D425" s="124">
        <v>2190.2999999999997</v>
      </c>
      <c r="E425" s="124">
        <v>501.1</v>
      </c>
      <c r="F425" s="124">
        <v>306.3</v>
      </c>
      <c r="G425" s="124">
        <v>717.7</v>
      </c>
      <c r="H425" s="124">
        <v>1414.7</v>
      </c>
      <c r="I425" s="124">
        <v>18.3</v>
      </c>
      <c r="J425" s="124">
        <v>414.29999999999995</v>
      </c>
      <c r="K425" s="124">
        <v>3583.7</v>
      </c>
      <c r="L425" s="124">
        <v>44</v>
      </c>
      <c r="M425" s="124">
        <v>973.6</v>
      </c>
      <c r="N425" s="124">
        <v>89.14</v>
      </c>
      <c r="O425" s="124">
        <v>307.27</v>
      </c>
      <c r="P425" s="124">
        <v>2144.5</v>
      </c>
      <c r="Q425" s="124">
        <v>352.1</v>
      </c>
      <c r="R425" s="124">
        <v>563.20000000000005</v>
      </c>
      <c r="S425" s="124">
        <v>4601.3</v>
      </c>
      <c r="T425" s="124">
        <v>-205.40000000000146</v>
      </c>
      <c r="U425" s="124">
        <v>253.45</v>
      </c>
      <c r="V425" s="124">
        <v>1036.8599999999999</v>
      </c>
      <c r="W425" s="124">
        <v>563.20000000000005</v>
      </c>
      <c r="X425" s="124">
        <v>2025</v>
      </c>
      <c r="Y425" s="124">
        <v>2024</v>
      </c>
      <c r="Z425" s="124">
        <v>10</v>
      </c>
      <c r="AA425" s="124">
        <v>102</v>
      </c>
      <c r="AB425" s="124">
        <v>3583.7</v>
      </c>
      <c r="AC425" s="124">
        <v>974.30000000000007</v>
      </c>
      <c r="AD425" s="124">
        <v>411.7</v>
      </c>
      <c r="AE425" s="124">
        <v>28.7</v>
      </c>
    </row>
    <row r="426" spans="1:31" x14ac:dyDescent="0.3">
      <c r="A426" s="122" t="s">
        <v>903</v>
      </c>
      <c r="B426" s="123">
        <v>45626</v>
      </c>
      <c r="C426" s="124">
        <v>5368.2000000000007</v>
      </c>
      <c r="D426" s="124">
        <v>1549.9</v>
      </c>
      <c r="E426" s="124">
        <v>447</v>
      </c>
      <c r="F426" s="124">
        <v>187.7</v>
      </c>
      <c r="G426" s="124">
        <v>961.2</v>
      </c>
      <c r="H426" s="124">
        <v>1646.2</v>
      </c>
      <c r="I426" s="124">
        <v>804.09999999999991</v>
      </c>
      <c r="J426" s="124">
        <v>451.3</v>
      </c>
      <c r="K426" s="124">
        <v>1636.9</v>
      </c>
      <c r="L426" s="124">
        <v>27.9</v>
      </c>
      <c r="M426" s="124">
        <v>910.9</v>
      </c>
      <c r="N426" s="124">
        <v>55.18</v>
      </c>
      <c r="O426" s="124">
        <v>297.36</v>
      </c>
      <c r="P426" s="124">
        <v>1409.8999999999999</v>
      </c>
      <c r="Q426" s="124">
        <v>327.59999999999997</v>
      </c>
      <c r="R426" s="124">
        <v>342.29999999999995</v>
      </c>
      <c r="S426" s="124">
        <v>2575.7000000000003</v>
      </c>
      <c r="T426" s="124">
        <v>2238.7000000000007</v>
      </c>
      <c r="U426" s="124">
        <v>218.7</v>
      </c>
      <c r="V426" s="124">
        <v>1059.81</v>
      </c>
      <c r="W426" s="124">
        <v>342.29999999999995</v>
      </c>
      <c r="X426" s="124">
        <v>2025</v>
      </c>
      <c r="Y426" s="124">
        <v>2024</v>
      </c>
      <c r="Z426" s="124">
        <v>11</v>
      </c>
      <c r="AA426" s="124">
        <v>51.4</v>
      </c>
      <c r="AB426" s="124">
        <v>1636.9</v>
      </c>
      <c r="AC426" s="124">
        <v>1119.5999999999999</v>
      </c>
      <c r="AD426" s="124">
        <v>461.20000000000005</v>
      </c>
      <c r="AE426" s="124">
        <v>65.400000000000006</v>
      </c>
    </row>
    <row r="427" spans="1:31" x14ac:dyDescent="0.3">
      <c r="A427" s="122" t="s">
        <v>903</v>
      </c>
      <c r="B427" s="123">
        <v>45657</v>
      </c>
      <c r="C427" s="124">
        <v>1953.5</v>
      </c>
      <c r="D427" s="124">
        <v>1521.6</v>
      </c>
      <c r="E427" s="124">
        <v>360.4</v>
      </c>
      <c r="F427" s="124">
        <v>183.2</v>
      </c>
      <c r="G427" s="124">
        <v>1046.5999999999999</v>
      </c>
      <c r="H427" s="124">
        <v>1534.9</v>
      </c>
      <c r="I427" s="124">
        <v>235.10000000000002</v>
      </c>
      <c r="J427" s="124">
        <v>456.69999999999993</v>
      </c>
      <c r="K427" s="124">
        <v>2666.6</v>
      </c>
      <c r="L427" s="124">
        <v>23.4</v>
      </c>
      <c r="M427" s="124">
        <v>917.3</v>
      </c>
      <c r="N427" s="124">
        <v>52.1</v>
      </c>
      <c r="O427" s="124">
        <v>307.27</v>
      </c>
      <c r="P427" s="124">
        <v>1346.8000000000002</v>
      </c>
      <c r="Q427" s="124">
        <v>358.09999999999997</v>
      </c>
      <c r="R427" s="124">
        <v>318.29999999999995</v>
      </c>
      <c r="S427" s="124">
        <v>3607.2999999999997</v>
      </c>
      <c r="T427" s="124">
        <v>540.50000000000546</v>
      </c>
      <c r="U427" s="124">
        <v>186.67</v>
      </c>
      <c r="V427" s="124">
        <v>1099.74</v>
      </c>
      <c r="W427" s="124">
        <v>318.29999999999995</v>
      </c>
      <c r="X427" s="124">
        <v>2025</v>
      </c>
      <c r="Y427" s="124">
        <v>2024</v>
      </c>
      <c r="Z427" s="124">
        <v>12</v>
      </c>
      <c r="AA427" s="124">
        <v>61.8</v>
      </c>
      <c r="AB427" s="124">
        <v>2666.6</v>
      </c>
      <c r="AC427" s="124">
        <v>1079.5</v>
      </c>
      <c r="AD427" s="124">
        <v>434.09999999999997</v>
      </c>
      <c r="AE427" s="124">
        <v>21.3</v>
      </c>
    </row>
    <row r="428" spans="1:31" x14ac:dyDescent="0.3">
      <c r="A428" s="122" t="s">
        <v>903</v>
      </c>
      <c r="B428" s="123">
        <v>45688</v>
      </c>
      <c r="C428" s="124">
        <v>9364.7999999999993</v>
      </c>
      <c r="D428" s="124">
        <v>1391.6</v>
      </c>
      <c r="E428" s="124">
        <v>604.79999999999995</v>
      </c>
      <c r="F428" s="124">
        <v>135</v>
      </c>
      <c r="G428" s="124">
        <v>2155.4</v>
      </c>
      <c r="H428" s="124">
        <v>3115.5</v>
      </c>
      <c r="I428" s="124">
        <v>1630.1</v>
      </c>
      <c r="J428" s="124">
        <v>687.9</v>
      </c>
      <c r="K428" s="124">
        <v>440.8</v>
      </c>
      <c r="L428" s="124">
        <v>18.899999999999999</v>
      </c>
      <c r="M428" s="124">
        <v>772</v>
      </c>
      <c r="N428" s="124">
        <v>50.48</v>
      </c>
      <c r="O428" s="124">
        <v>307.27</v>
      </c>
      <c r="P428" s="124">
        <v>916.90000000000009</v>
      </c>
      <c r="Q428" s="124">
        <v>609.70000000000005</v>
      </c>
      <c r="R428" s="124">
        <v>299.89999999999998</v>
      </c>
      <c r="S428" s="124">
        <v>1231.7</v>
      </c>
      <c r="T428" s="124">
        <v>1176.5</v>
      </c>
      <c r="U428" s="124">
        <v>151.79</v>
      </c>
      <c r="V428" s="124">
        <v>1544.73</v>
      </c>
      <c r="W428" s="124">
        <v>299.89999999999998</v>
      </c>
      <c r="X428" s="124">
        <v>2025</v>
      </c>
      <c r="Y428" s="124">
        <v>2025</v>
      </c>
      <c r="Z428" s="124">
        <v>1</v>
      </c>
      <c r="AA428" s="124">
        <v>40.799999999999997</v>
      </c>
      <c r="AB428" s="124">
        <v>440.8</v>
      </c>
      <c r="AC428" s="124">
        <v>1644.6</v>
      </c>
      <c r="AD428" s="124">
        <v>1105.8</v>
      </c>
      <c r="AE428" s="124">
        <v>365.1</v>
      </c>
    </row>
    <row r="429" spans="1:31" x14ac:dyDescent="0.3">
      <c r="A429" s="122" t="s">
        <v>903</v>
      </c>
      <c r="B429" s="123">
        <v>45716</v>
      </c>
      <c r="C429" s="124">
        <v>6513.7999999999993</v>
      </c>
      <c r="D429" s="124">
        <v>2369.9</v>
      </c>
      <c r="E429" s="124">
        <v>746.8</v>
      </c>
      <c r="F429" s="124">
        <v>261.89999999999998</v>
      </c>
      <c r="G429" s="124">
        <v>2915.2</v>
      </c>
      <c r="H429" s="124">
        <v>1652.3999999999999</v>
      </c>
      <c r="I429" s="124">
        <v>703.59999999999991</v>
      </c>
      <c r="J429" s="124">
        <v>264.10000000000002</v>
      </c>
      <c r="K429" s="124">
        <v>1982.8000000000002</v>
      </c>
      <c r="L429" s="124">
        <v>18.899999999999999</v>
      </c>
      <c r="M429" s="124">
        <v>0</v>
      </c>
      <c r="N429" s="124">
        <v>41.95</v>
      </c>
      <c r="O429" s="124">
        <v>277.52999999999997</v>
      </c>
      <c r="P429" s="124">
        <v>1672</v>
      </c>
      <c r="Q429" s="124">
        <v>959.8</v>
      </c>
      <c r="R429" s="124">
        <v>258.5</v>
      </c>
      <c r="S429" s="124">
        <v>2001.7000000000003</v>
      </c>
      <c r="T429" s="124">
        <v>-139.80000000000291</v>
      </c>
      <c r="U429" s="124">
        <v>147.16999999999999</v>
      </c>
      <c r="V429" s="124">
        <v>1120</v>
      </c>
      <c r="W429" s="124">
        <v>258.5</v>
      </c>
      <c r="X429" s="124">
        <v>2025</v>
      </c>
      <c r="Y429" s="124">
        <v>2025</v>
      </c>
      <c r="Z429" s="124">
        <v>2</v>
      </c>
      <c r="AA429" s="124">
        <v>69.099999999999994</v>
      </c>
      <c r="AB429" s="124">
        <v>1982.8000000000002</v>
      </c>
      <c r="AC429" s="124">
        <v>1082.5</v>
      </c>
      <c r="AD429" s="124">
        <v>516.29999999999995</v>
      </c>
      <c r="AE429" s="124">
        <v>53.6</v>
      </c>
    </row>
    <row r="430" spans="1:31" x14ac:dyDescent="0.3">
      <c r="A430" s="122" t="s">
        <v>903</v>
      </c>
      <c r="B430" s="123">
        <v>45747</v>
      </c>
      <c r="C430" s="124">
        <v>6206.1</v>
      </c>
      <c r="D430" s="124">
        <v>2605</v>
      </c>
      <c r="E430" s="124">
        <v>888.6</v>
      </c>
      <c r="F430" s="124">
        <v>450.8</v>
      </c>
      <c r="G430" s="124">
        <v>3331.8</v>
      </c>
      <c r="H430" s="124">
        <v>1238</v>
      </c>
      <c r="I430" s="124">
        <v>534</v>
      </c>
      <c r="J430" s="124">
        <v>159</v>
      </c>
      <c r="K430" s="124">
        <v>803.5</v>
      </c>
      <c r="L430" s="124">
        <v>22.5</v>
      </c>
      <c r="M430" s="124">
        <v>0</v>
      </c>
      <c r="N430" s="124">
        <v>54.48</v>
      </c>
      <c r="O430" s="124">
        <v>307.27</v>
      </c>
      <c r="P430" s="124">
        <v>1832.5</v>
      </c>
      <c r="Q430" s="124">
        <v>1223.3000000000002</v>
      </c>
      <c r="R430" s="124">
        <v>364.4</v>
      </c>
      <c r="S430" s="124">
        <v>826</v>
      </c>
      <c r="T430" s="124">
        <v>-1810.6999999999971</v>
      </c>
      <c r="U430" s="124">
        <v>127.59</v>
      </c>
      <c r="V430" s="124">
        <v>1314.33</v>
      </c>
      <c r="W430" s="124">
        <v>364.4</v>
      </c>
      <c r="X430" s="124">
        <v>2025</v>
      </c>
      <c r="Y430" s="124">
        <v>2025</v>
      </c>
      <c r="Z430" s="124">
        <v>3</v>
      </c>
      <c r="AA430" s="124">
        <v>118.1</v>
      </c>
      <c r="AB430" s="124">
        <v>803.5</v>
      </c>
      <c r="AC430" s="124">
        <v>761.9</v>
      </c>
      <c r="AD430" s="124">
        <v>408.6</v>
      </c>
      <c r="AE430" s="124">
        <v>67.5</v>
      </c>
    </row>
    <row r="431" spans="1:31" x14ac:dyDescent="0.3">
      <c r="A431" s="122" t="s">
        <v>903</v>
      </c>
      <c r="B431" s="123">
        <v>45777</v>
      </c>
      <c r="C431" s="124">
        <v>2037.3999999999999</v>
      </c>
      <c r="D431" s="124">
        <v>3726.5</v>
      </c>
      <c r="E431" s="124">
        <v>696.4</v>
      </c>
      <c r="F431" s="124">
        <v>699.2</v>
      </c>
      <c r="G431" s="124">
        <v>2646.9</v>
      </c>
      <c r="H431" s="124">
        <v>1428.5999999999997</v>
      </c>
      <c r="I431" s="124">
        <v>139.9</v>
      </c>
      <c r="J431" s="124">
        <v>176.29999999999998</v>
      </c>
      <c r="K431" s="124">
        <v>5711.7000000000007</v>
      </c>
      <c r="L431" s="124">
        <v>21.7</v>
      </c>
      <c r="M431" s="124">
        <v>0</v>
      </c>
      <c r="N431" s="124">
        <v>70.8</v>
      </c>
      <c r="O431" s="124">
        <v>297.36</v>
      </c>
      <c r="P431" s="124">
        <v>2938.4</v>
      </c>
      <c r="Q431" s="124">
        <v>1487.3</v>
      </c>
      <c r="R431" s="124">
        <v>454.4</v>
      </c>
      <c r="S431" s="124">
        <v>5733.4000000000005</v>
      </c>
      <c r="T431" s="124">
        <v>-1288.7000000000025</v>
      </c>
      <c r="U431" s="124">
        <v>483.84</v>
      </c>
      <c r="V431" s="124">
        <v>745.37</v>
      </c>
      <c r="W431" s="124">
        <v>454.4</v>
      </c>
      <c r="X431" s="124">
        <v>2025</v>
      </c>
      <c r="Y431" s="124">
        <v>2025</v>
      </c>
      <c r="Z431" s="124">
        <v>4</v>
      </c>
      <c r="AA431" s="124">
        <v>132.9</v>
      </c>
      <c r="AB431" s="124">
        <v>5711.7000000000007</v>
      </c>
      <c r="AC431" s="124">
        <v>1295.3999999999999</v>
      </c>
      <c r="AD431" s="124">
        <v>94.899999999999991</v>
      </c>
      <c r="AE431" s="124">
        <v>38.299999999999997</v>
      </c>
    </row>
    <row r="432" spans="1:31" x14ac:dyDescent="0.3">
      <c r="A432" s="122" t="s">
        <v>903</v>
      </c>
      <c r="B432" s="123">
        <v>45808</v>
      </c>
      <c r="C432" s="124">
        <v>7742.4</v>
      </c>
      <c r="D432" s="124">
        <v>4394.5999999999995</v>
      </c>
      <c r="E432" s="124">
        <v>898.8</v>
      </c>
      <c r="F432" s="124">
        <v>311.5</v>
      </c>
      <c r="G432" s="124">
        <v>2634</v>
      </c>
      <c r="H432" s="124">
        <v>1699.8999999999996</v>
      </c>
      <c r="I432" s="124">
        <v>614.79999999999995</v>
      </c>
      <c r="J432" s="124">
        <v>567.5</v>
      </c>
      <c r="K432" s="124">
        <v>4532.8999999999996</v>
      </c>
      <c r="L432" s="124">
        <v>33.9</v>
      </c>
      <c r="M432" s="124">
        <v>0</v>
      </c>
      <c r="N432" s="124">
        <v>137.94</v>
      </c>
      <c r="O432" s="124">
        <v>307.27</v>
      </c>
      <c r="P432" s="124">
        <v>3144.9</v>
      </c>
      <c r="Q432" s="124">
        <v>1561.1</v>
      </c>
      <c r="R432" s="124">
        <v>756.19999999999993</v>
      </c>
      <c r="S432" s="124">
        <v>4566.7999999999993</v>
      </c>
      <c r="T432" s="124">
        <v>1944.5999999999985</v>
      </c>
      <c r="U432" s="124">
        <v>190.63</v>
      </c>
      <c r="V432" s="124">
        <v>1204.8599999999999</v>
      </c>
      <c r="W432" s="124">
        <v>756.19999999999993</v>
      </c>
      <c r="X432" s="124">
        <v>2025</v>
      </c>
      <c r="Y432" s="124">
        <v>2025</v>
      </c>
      <c r="Z432" s="124">
        <v>5</v>
      </c>
      <c r="AA432" s="124">
        <v>298.79999999999995</v>
      </c>
      <c r="AB432" s="124">
        <v>4532.8999999999996</v>
      </c>
      <c r="AC432" s="124">
        <v>1453.6999999999998</v>
      </c>
      <c r="AD432" s="124">
        <v>181.9</v>
      </c>
      <c r="AE432" s="124">
        <v>64.3</v>
      </c>
    </row>
    <row r="433" spans="1:31" x14ac:dyDescent="0.3">
      <c r="A433" s="122" t="s">
        <v>903</v>
      </c>
      <c r="B433" s="123">
        <v>45838</v>
      </c>
      <c r="C433" s="124">
        <v>0</v>
      </c>
      <c r="D433" s="124">
        <v>6391.3</v>
      </c>
      <c r="E433" s="124">
        <v>528</v>
      </c>
      <c r="F433" s="124">
        <v>437.5</v>
      </c>
      <c r="G433" s="124">
        <v>1599.5</v>
      </c>
      <c r="H433" s="124">
        <v>1658.5000000000002</v>
      </c>
      <c r="I433" s="124">
        <v>0</v>
      </c>
      <c r="J433" s="124">
        <v>472.40000000000003</v>
      </c>
      <c r="K433" s="124">
        <v>7738.1</v>
      </c>
      <c r="L433" s="124">
        <v>42.6</v>
      </c>
      <c r="M433" s="124">
        <v>1042.4000000000001</v>
      </c>
      <c r="N433" s="124">
        <v>155</v>
      </c>
      <c r="O433" s="124">
        <v>297.36</v>
      </c>
      <c r="P433" s="124">
        <v>5555.1</v>
      </c>
      <c r="Q433" s="124">
        <v>1273.5999999999999</v>
      </c>
      <c r="R433" s="124">
        <v>895.19999999999993</v>
      </c>
      <c r="S433" s="124">
        <v>8823.1</v>
      </c>
      <c r="T433" s="124">
        <v>-1368.8999999999996</v>
      </c>
      <c r="U433" s="124">
        <v>690.73</v>
      </c>
      <c r="V433" s="124">
        <v>574.76</v>
      </c>
      <c r="W433" s="124">
        <v>895.19999999999993</v>
      </c>
      <c r="X433" s="124">
        <v>2025</v>
      </c>
      <c r="Y433" s="124">
        <v>2025</v>
      </c>
      <c r="Z433" s="124">
        <v>6</v>
      </c>
      <c r="AA433" s="124">
        <v>311</v>
      </c>
      <c r="AB433" s="124">
        <v>7738.1</v>
      </c>
      <c r="AC433" s="124">
        <v>1548.2</v>
      </c>
      <c r="AD433" s="124">
        <v>99.1</v>
      </c>
      <c r="AE433" s="124">
        <v>11.2</v>
      </c>
    </row>
    <row r="434" spans="1:31" x14ac:dyDescent="0.3">
      <c r="A434" s="122" t="s">
        <v>903</v>
      </c>
      <c r="B434" s="123">
        <v>45869</v>
      </c>
      <c r="C434" s="124">
        <v>63.7</v>
      </c>
      <c r="D434" s="124">
        <v>5697.4</v>
      </c>
      <c r="E434" s="124">
        <v>365.3</v>
      </c>
      <c r="F434" s="124">
        <v>695</v>
      </c>
      <c r="G434" s="124">
        <v>406.4</v>
      </c>
      <c r="H434" s="124">
        <v>1677.1999999999998</v>
      </c>
      <c r="I434" s="124">
        <v>5.5</v>
      </c>
      <c r="J434" s="124">
        <v>696.7</v>
      </c>
      <c r="K434" s="124">
        <v>7116.4</v>
      </c>
      <c r="L434" s="124">
        <v>60.8</v>
      </c>
      <c r="M434" s="124">
        <v>766.2</v>
      </c>
      <c r="N434" s="124">
        <v>181.81</v>
      </c>
      <c r="O434" s="124">
        <v>307.27</v>
      </c>
      <c r="P434" s="124">
        <v>5730.5</v>
      </c>
      <c r="Q434" s="124">
        <v>661.9</v>
      </c>
      <c r="R434" s="124">
        <v>1060.4000000000001</v>
      </c>
      <c r="S434" s="124">
        <v>7943.4</v>
      </c>
      <c r="T434" s="124">
        <v>-475.89999999999782</v>
      </c>
      <c r="U434" s="124">
        <v>997.98</v>
      </c>
      <c r="V434" s="124">
        <v>544.54999999999995</v>
      </c>
      <c r="W434" s="124">
        <v>1060.4000000000001</v>
      </c>
      <c r="X434" s="124">
        <v>2025</v>
      </c>
      <c r="Y434" s="124">
        <v>2025</v>
      </c>
      <c r="Z434" s="124">
        <v>7</v>
      </c>
      <c r="AA434" s="124">
        <v>369.6</v>
      </c>
      <c r="AB434" s="124">
        <v>7116.4</v>
      </c>
      <c r="AC434" s="124">
        <v>1574</v>
      </c>
      <c r="AD434" s="124">
        <v>93.199999999999989</v>
      </c>
      <c r="AE434" s="124">
        <v>10</v>
      </c>
    </row>
    <row r="435" spans="1:31" x14ac:dyDescent="0.3">
      <c r="A435" s="122" t="s">
        <v>903</v>
      </c>
      <c r="B435" s="123">
        <v>45900</v>
      </c>
      <c r="C435" s="124">
        <v>99.4</v>
      </c>
      <c r="D435" s="124">
        <v>4423.6000000000004</v>
      </c>
      <c r="E435" s="124">
        <v>358.6</v>
      </c>
      <c r="F435" s="124">
        <v>525</v>
      </c>
      <c r="G435" s="124">
        <v>203.8</v>
      </c>
      <c r="H435" s="124">
        <v>1446.3999999999999</v>
      </c>
      <c r="I435" s="124">
        <v>6.5</v>
      </c>
      <c r="J435" s="124">
        <v>813.8</v>
      </c>
      <c r="K435" s="124">
        <v>5029.5</v>
      </c>
      <c r="L435" s="124">
        <v>75.599999999999994</v>
      </c>
      <c r="M435" s="124">
        <v>0</v>
      </c>
      <c r="N435" s="124">
        <v>161.69999999999999</v>
      </c>
      <c r="O435" s="124">
        <v>307.27</v>
      </c>
      <c r="P435" s="124">
        <v>4627.5</v>
      </c>
      <c r="Q435" s="124">
        <v>321.2</v>
      </c>
      <c r="R435" s="124">
        <v>955.6</v>
      </c>
      <c r="S435" s="124">
        <v>5105.1000000000004</v>
      </c>
      <c r="T435" s="124">
        <v>-1617.5</v>
      </c>
      <c r="U435" s="124">
        <v>878.77</v>
      </c>
      <c r="V435" s="124">
        <v>527.97</v>
      </c>
      <c r="W435" s="124">
        <v>955.6</v>
      </c>
      <c r="X435" s="124">
        <v>2025</v>
      </c>
      <c r="Y435" s="124">
        <v>2025</v>
      </c>
      <c r="Z435" s="124">
        <v>8</v>
      </c>
      <c r="AA435" s="124">
        <v>353.20000000000005</v>
      </c>
      <c r="AB435" s="124">
        <v>5029.5</v>
      </c>
      <c r="AC435" s="124">
        <v>1410.8</v>
      </c>
      <c r="AD435" s="124">
        <v>22</v>
      </c>
      <c r="AE435" s="124">
        <v>13.6</v>
      </c>
    </row>
    <row r="436" spans="1:31" x14ac:dyDescent="0.3">
      <c r="A436" s="122" t="s">
        <v>903</v>
      </c>
      <c r="B436" s="123">
        <v>45930</v>
      </c>
      <c r="C436" s="124">
        <v>8481.2999999999993</v>
      </c>
      <c r="D436" s="124">
        <v>2767.3999999999996</v>
      </c>
      <c r="E436" s="124">
        <v>364.3</v>
      </c>
      <c r="F436" s="124">
        <v>278.89999999999998</v>
      </c>
      <c r="G436" s="124">
        <v>849.2</v>
      </c>
      <c r="H436" s="124">
        <v>1535.1000000000001</v>
      </c>
      <c r="I436" s="124">
        <v>976.6</v>
      </c>
      <c r="J436" s="124">
        <v>342.8</v>
      </c>
      <c r="K436" s="124">
        <v>1866.9</v>
      </c>
      <c r="L436" s="124">
        <v>60.8</v>
      </c>
      <c r="M436" s="124">
        <v>1303.2</v>
      </c>
      <c r="N436" s="124">
        <v>131.71</v>
      </c>
      <c r="O436" s="124">
        <v>297.36</v>
      </c>
      <c r="P436" s="124">
        <v>2742.2999999999997</v>
      </c>
      <c r="Q436" s="124">
        <v>303.90000000000003</v>
      </c>
      <c r="R436" s="124">
        <v>810.5</v>
      </c>
      <c r="S436" s="124">
        <v>3230.9000000000005</v>
      </c>
      <c r="T436" s="124">
        <v>5408.7000000000044</v>
      </c>
      <c r="U436" s="124">
        <v>546.54999999999995</v>
      </c>
      <c r="V436" s="124">
        <v>557.09</v>
      </c>
      <c r="W436" s="124">
        <v>810.5</v>
      </c>
      <c r="X436" s="124">
        <v>2025</v>
      </c>
      <c r="Y436" s="124">
        <v>2025</v>
      </c>
      <c r="Z436" s="124">
        <v>9</v>
      </c>
      <c r="AA436" s="124">
        <v>92.8</v>
      </c>
      <c r="AB436" s="124">
        <v>1866.9</v>
      </c>
      <c r="AC436" s="124">
        <v>1059.4000000000001</v>
      </c>
      <c r="AD436" s="124">
        <v>332.20000000000005</v>
      </c>
      <c r="AE436" s="124">
        <v>143.5</v>
      </c>
    </row>
    <row r="437" spans="1:31" x14ac:dyDescent="0.3">
      <c r="A437" s="122" t="s">
        <v>903</v>
      </c>
      <c r="B437" s="123">
        <v>45961</v>
      </c>
      <c r="C437" s="124">
        <v>1671.4</v>
      </c>
      <c r="D437" s="124">
        <v>2272.6999999999998</v>
      </c>
      <c r="E437" s="124">
        <v>680.1</v>
      </c>
      <c r="F437" s="124">
        <v>317.60000000000002</v>
      </c>
      <c r="G437" s="124">
        <v>2119.6</v>
      </c>
      <c r="H437" s="124">
        <v>1864.6</v>
      </c>
      <c r="I437" s="124">
        <v>153.1</v>
      </c>
      <c r="J437" s="124">
        <v>457.70000000000005</v>
      </c>
      <c r="K437" s="124">
        <v>3491.3999999999996</v>
      </c>
      <c r="L437" s="124">
        <v>42.6</v>
      </c>
      <c r="M437" s="124">
        <v>1025.5</v>
      </c>
      <c r="N437" s="124">
        <v>88.53</v>
      </c>
      <c r="O437" s="124">
        <v>307.27</v>
      </c>
      <c r="P437" s="124">
        <v>2059.1</v>
      </c>
      <c r="Q437" s="124">
        <v>531.19999999999993</v>
      </c>
      <c r="R437" s="124">
        <v>578.79999999999995</v>
      </c>
      <c r="S437" s="124">
        <v>4559.5</v>
      </c>
      <c r="T437" s="124">
        <v>-1055.7999999999993</v>
      </c>
      <c r="U437" s="124">
        <v>264.63</v>
      </c>
      <c r="V437" s="124">
        <v>518.47</v>
      </c>
      <c r="W437" s="124">
        <v>578.79999999999995</v>
      </c>
      <c r="X437" s="124">
        <v>2026</v>
      </c>
      <c r="Y437" s="124">
        <v>2025</v>
      </c>
      <c r="Z437" s="124">
        <v>10</v>
      </c>
      <c r="AA437" s="124">
        <v>120.19999999999999</v>
      </c>
      <c r="AB437" s="124">
        <v>3491.3999999999996</v>
      </c>
      <c r="AC437" s="124">
        <v>1159.8</v>
      </c>
      <c r="AD437" s="124">
        <v>560.5</v>
      </c>
      <c r="AE437" s="124">
        <v>144.30000000000001</v>
      </c>
    </row>
    <row r="438" spans="1:31" x14ac:dyDescent="0.3">
      <c r="A438" s="122" t="s">
        <v>903</v>
      </c>
      <c r="B438" s="123">
        <v>45991</v>
      </c>
      <c r="C438" s="124">
        <v>14528.3</v>
      </c>
      <c r="D438" s="124">
        <v>1729.1000000000001</v>
      </c>
      <c r="E438" s="124">
        <v>634.20000000000005</v>
      </c>
      <c r="F438" s="124">
        <v>204.3</v>
      </c>
      <c r="G438" s="124">
        <v>2555.3000000000002</v>
      </c>
      <c r="H438" s="124">
        <v>3024.8999999999996</v>
      </c>
      <c r="I438" s="124">
        <v>2909.6</v>
      </c>
      <c r="J438" s="124">
        <v>485.30000000000007</v>
      </c>
      <c r="K438" s="124">
        <v>579</v>
      </c>
      <c r="L438" s="124">
        <v>26.9</v>
      </c>
      <c r="M438" s="124">
        <v>965.7</v>
      </c>
      <c r="N438" s="124">
        <v>55.79</v>
      </c>
      <c r="O438" s="124">
        <v>297.36</v>
      </c>
      <c r="P438" s="124">
        <v>1355.6</v>
      </c>
      <c r="Q438" s="124">
        <v>577.79999999999995</v>
      </c>
      <c r="R438" s="124">
        <v>345</v>
      </c>
      <c r="S438" s="124">
        <v>1571.6000000000001</v>
      </c>
      <c r="T438" s="124">
        <v>4902.399999999996</v>
      </c>
      <c r="U438" s="124">
        <v>398.63</v>
      </c>
      <c r="V438" s="124">
        <v>723.27</v>
      </c>
      <c r="W438" s="124">
        <v>345</v>
      </c>
      <c r="X438" s="124">
        <v>2026</v>
      </c>
      <c r="Y438" s="124">
        <v>2025</v>
      </c>
      <c r="Z438" s="124">
        <v>11</v>
      </c>
      <c r="AA438" s="124">
        <v>39</v>
      </c>
      <c r="AB438" s="124">
        <v>579</v>
      </c>
      <c r="AC438" s="124">
        <v>1349.7</v>
      </c>
      <c r="AD438" s="124">
        <v>1350.5</v>
      </c>
      <c r="AE438" s="124">
        <v>324.7</v>
      </c>
    </row>
    <row r="439" spans="1:31" x14ac:dyDescent="0.3">
      <c r="A439" s="122" t="s">
        <v>903</v>
      </c>
      <c r="B439" s="123">
        <v>46022</v>
      </c>
      <c r="C439" s="124">
        <v>24676.9</v>
      </c>
      <c r="D439" s="124">
        <v>1369.7</v>
      </c>
      <c r="E439" s="124">
        <v>530.79999999999995</v>
      </c>
      <c r="F439" s="124">
        <v>150.1</v>
      </c>
      <c r="G439" s="124">
        <v>2742.2</v>
      </c>
      <c r="H439" s="124">
        <v>10592.599999999999</v>
      </c>
      <c r="I439" s="124">
        <v>4671.2999999999993</v>
      </c>
      <c r="J439" s="124">
        <v>434.6</v>
      </c>
      <c r="K439" s="124">
        <v>359</v>
      </c>
      <c r="L439" s="124">
        <v>22.6</v>
      </c>
      <c r="M439" s="124">
        <v>824.9</v>
      </c>
      <c r="N439" s="124">
        <v>51.61</v>
      </c>
      <c r="O439" s="124">
        <v>307.27</v>
      </c>
      <c r="P439" s="124">
        <v>825.3</v>
      </c>
      <c r="Q439" s="124">
        <v>694.4</v>
      </c>
      <c r="R439" s="124">
        <v>310.7</v>
      </c>
      <c r="S439" s="124">
        <v>1206.5</v>
      </c>
      <c r="T439" s="124">
        <v>5702.5</v>
      </c>
      <c r="U439" s="124">
        <v>303.52</v>
      </c>
      <c r="V439" s="124">
        <v>1504.39</v>
      </c>
      <c r="W439" s="124">
        <v>310.7</v>
      </c>
      <c r="X439" s="124">
        <v>2026</v>
      </c>
      <c r="Y439" s="124">
        <v>2025</v>
      </c>
      <c r="Z439" s="124">
        <v>12</v>
      </c>
      <c r="AA439" s="124">
        <v>26.7</v>
      </c>
      <c r="AB439" s="124">
        <v>359</v>
      </c>
      <c r="AC439" s="124">
        <v>2600.5</v>
      </c>
      <c r="AD439" s="124">
        <v>6696.0999999999995</v>
      </c>
      <c r="AE439" s="124">
        <v>1296</v>
      </c>
    </row>
    <row r="440" spans="1:31" x14ac:dyDescent="0.3">
      <c r="A440" s="122" t="s">
        <v>903</v>
      </c>
      <c r="B440" s="123">
        <v>46053</v>
      </c>
      <c r="C440" s="124">
        <v>45298.899999999994</v>
      </c>
      <c r="D440" s="124">
        <v>1382.3000000000002</v>
      </c>
      <c r="E440" s="124">
        <v>532</v>
      </c>
      <c r="F440" s="124">
        <v>147.5</v>
      </c>
      <c r="G440" s="124">
        <v>2738.8</v>
      </c>
      <c r="H440" s="124">
        <v>32151.9</v>
      </c>
      <c r="I440" s="124">
        <v>11485.099999999999</v>
      </c>
      <c r="J440" s="124">
        <v>672.7</v>
      </c>
      <c r="K440" s="124">
        <v>361.9</v>
      </c>
      <c r="L440" s="124">
        <v>18.2</v>
      </c>
      <c r="M440" s="124">
        <v>850.2</v>
      </c>
      <c r="N440" s="124">
        <v>46.19</v>
      </c>
      <c r="O440" s="124">
        <v>307.27</v>
      </c>
      <c r="P440" s="124">
        <v>556.9</v>
      </c>
      <c r="Q440" s="124">
        <v>972.9</v>
      </c>
      <c r="R440" s="124">
        <v>276.70000000000005</v>
      </c>
      <c r="S440" s="124">
        <v>1230.3</v>
      </c>
      <c r="T440" s="124">
        <v>-2304.2999999999956</v>
      </c>
      <c r="U440" s="124">
        <v>319.64999999999998</v>
      </c>
      <c r="V440" s="124">
        <v>4745.8500000000004</v>
      </c>
      <c r="W440" s="124">
        <v>276.70000000000005</v>
      </c>
      <c r="X440" s="124">
        <v>2026</v>
      </c>
      <c r="Y440" s="124">
        <v>2026</v>
      </c>
      <c r="Z440" s="124">
        <v>1</v>
      </c>
      <c r="AA440" s="124">
        <v>25.1</v>
      </c>
      <c r="AB440" s="124">
        <v>361.9</v>
      </c>
      <c r="AC440" s="124">
        <v>8064.1</v>
      </c>
      <c r="AD440" s="124">
        <v>20835.900000000001</v>
      </c>
      <c r="AE440" s="124">
        <v>3251.9</v>
      </c>
    </row>
    <row r="441" spans="1:31" x14ac:dyDescent="0.3">
      <c r="A441" s="122" t="s">
        <v>903</v>
      </c>
      <c r="B441" s="123">
        <v>46081</v>
      </c>
      <c r="C441" s="124">
        <v>20725.900000000001</v>
      </c>
      <c r="D441" s="124">
        <v>1887.8</v>
      </c>
      <c r="E441" s="124">
        <v>717.5</v>
      </c>
      <c r="F441" s="124">
        <v>212.9</v>
      </c>
      <c r="G441" s="124">
        <v>3766.2</v>
      </c>
      <c r="H441" s="124">
        <v>12580.7</v>
      </c>
      <c r="I441" s="124">
        <v>2866.3999999999996</v>
      </c>
      <c r="J441" s="124">
        <v>240.8</v>
      </c>
      <c r="K441" s="124">
        <v>117.1</v>
      </c>
      <c r="L441" s="124">
        <v>18.2</v>
      </c>
      <c r="M441" s="124">
        <v>0</v>
      </c>
      <c r="N441" s="124">
        <v>40.83</v>
      </c>
      <c r="O441" s="124">
        <v>277.52999999999997</v>
      </c>
      <c r="P441" s="124">
        <v>627</v>
      </c>
      <c r="Q441" s="124">
        <v>1473.6999999999998</v>
      </c>
      <c r="R441" s="124">
        <v>243.2</v>
      </c>
      <c r="S441" s="124">
        <v>135.29999999999998</v>
      </c>
      <c r="T441" s="124">
        <v>-1167.8000000000065</v>
      </c>
      <c r="U441" s="124">
        <v>156.44999999999999</v>
      </c>
      <c r="V441" s="124">
        <v>3270.42</v>
      </c>
      <c r="W441" s="124">
        <v>243.2</v>
      </c>
      <c r="X441" s="124">
        <v>2026</v>
      </c>
      <c r="Y441" s="124">
        <v>2026</v>
      </c>
      <c r="Z441" s="124">
        <v>2</v>
      </c>
      <c r="AA441" s="124">
        <v>59.5</v>
      </c>
      <c r="AB441" s="124">
        <v>117.1</v>
      </c>
      <c r="AC441" s="124">
        <v>3339.5</v>
      </c>
      <c r="AD441" s="124">
        <v>7962.4</v>
      </c>
      <c r="AE441" s="124">
        <v>1278.8</v>
      </c>
    </row>
    <row r="442" spans="1:31" x14ac:dyDescent="0.3">
      <c r="A442" s="122" t="s">
        <v>903</v>
      </c>
      <c r="B442" s="123">
        <v>46112</v>
      </c>
      <c r="C442" s="124">
        <v>30262.3</v>
      </c>
      <c r="D442" s="124">
        <v>2927.2</v>
      </c>
      <c r="E442" s="124">
        <v>1029.8</v>
      </c>
      <c r="F442" s="124">
        <v>506.6</v>
      </c>
      <c r="G442" s="124">
        <v>6222.4</v>
      </c>
      <c r="H442" s="124">
        <v>16208</v>
      </c>
      <c r="I442" s="124">
        <v>6879.1</v>
      </c>
      <c r="J442" s="124">
        <v>155.80000000000001</v>
      </c>
      <c r="K442" s="124">
        <v>177.7</v>
      </c>
      <c r="L442" s="124">
        <v>21.7</v>
      </c>
      <c r="M442" s="124">
        <v>0</v>
      </c>
      <c r="N442" s="124">
        <v>51.55</v>
      </c>
      <c r="O442" s="124">
        <v>307.27</v>
      </c>
      <c r="P442" s="124">
        <v>877</v>
      </c>
      <c r="Q442" s="124">
        <v>2556.7999999999997</v>
      </c>
      <c r="R442" s="124">
        <v>340.8</v>
      </c>
      <c r="S442" s="124">
        <v>199.39999999999998</v>
      </c>
      <c r="T442" s="124">
        <v>-3126.5999999999985</v>
      </c>
      <c r="U442" s="124">
        <v>836.06</v>
      </c>
      <c r="V442" s="124">
        <v>3495.34</v>
      </c>
      <c r="W442" s="124">
        <v>340.8</v>
      </c>
      <c r="X442" s="124">
        <v>2026</v>
      </c>
      <c r="Y442" s="124">
        <v>2026</v>
      </c>
      <c r="Z442" s="124">
        <v>3</v>
      </c>
      <c r="AA442" s="124">
        <v>93.7</v>
      </c>
      <c r="AB442" s="124">
        <v>177.7</v>
      </c>
      <c r="AC442" s="124">
        <v>4079.5</v>
      </c>
      <c r="AD442" s="124">
        <v>10510.5</v>
      </c>
      <c r="AE442" s="124">
        <v>1618</v>
      </c>
    </row>
    <row r="443" spans="1:31" x14ac:dyDescent="0.3">
      <c r="A443" s="122" t="s">
        <v>903</v>
      </c>
      <c r="B443" s="123">
        <v>46142</v>
      </c>
      <c r="C443" s="124">
        <v>26237.9</v>
      </c>
      <c r="D443" s="124">
        <v>3193.2</v>
      </c>
      <c r="E443" s="124">
        <v>1390.1</v>
      </c>
      <c r="F443" s="124">
        <v>545.6</v>
      </c>
      <c r="G443" s="124">
        <v>5016.8999999999996</v>
      </c>
      <c r="H443" s="124">
        <v>9229</v>
      </c>
      <c r="I443" s="124">
        <v>4599.7</v>
      </c>
      <c r="J443" s="124">
        <v>182.6</v>
      </c>
      <c r="K443" s="124">
        <v>834.09999999999991</v>
      </c>
      <c r="L443" s="124">
        <v>22.5</v>
      </c>
      <c r="M443" s="124">
        <v>0</v>
      </c>
      <c r="N443" s="124">
        <v>73.88</v>
      </c>
      <c r="O443" s="124">
        <v>297.36</v>
      </c>
      <c r="P443" s="124">
        <v>776.5</v>
      </c>
      <c r="Q443" s="124">
        <v>2962.3</v>
      </c>
      <c r="R443" s="124">
        <v>456.8</v>
      </c>
      <c r="S443" s="124">
        <v>856.59999999999991</v>
      </c>
      <c r="T443" s="124">
        <v>3394.4000000000015</v>
      </c>
      <c r="U443" s="124">
        <v>182.79</v>
      </c>
      <c r="V443" s="124">
        <v>3133.64</v>
      </c>
      <c r="W443" s="124">
        <v>456.8</v>
      </c>
      <c r="X443" s="124">
        <v>2026</v>
      </c>
      <c r="Y443" s="124">
        <v>2026</v>
      </c>
      <c r="Z443" s="124">
        <v>4</v>
      </c>
      <c r="AA443" s="124">
        <v>120.6</v>
      </c>
      <c r="AB443" s="124">
        <v>834.09999999999991</v>
      </c>
      <c r="AC443" s="124">
        <v>2477.3000000000002</v>
      </c>
      <c r="AD443" s="124">
        <v>4749.3</v>
      </c>
      <c r="AE443" s="124">
        <v>2002.4</v>
      </c>
    </row>
    <row r="444" spans="1:31" x14ac:dyDescent="0.3">
      <c r="A444" s="122" t="s">
        <v>903</v>
      </c>
      <c r="B444" s="123">
        <v>46173</v>
      </c>
      <c r="C444" s="124">
        <v>1335.2</v>
      </c>
      <c r="D444" s="124">
        <v>5492.5</v>
      </c>
      <c r="E444" s="124">
        <v>1362.1</v>
      </c>
      <c r="F444" s="124">
        <v>756.6</v>
      </c>
      <c r="G444" s="124">
        <v>4384</v>
      </c>
      <c r="H444" s="124">
        <v>2902.2999999999997</v>
      </c>
      <c r="I444" s="124">
        <v>150.19999999999999</v>
      </c>
      <c r="J444" s="124">
        <v>587.5</v>
      </c>
      <c r="K444" s="124">
        <v>5870.8</v>
      </c>
      <c r="L444" s="124">
        <v>35</v>
      </c>
      <c r="M444" s="124">
        <v>0</v>
      </c>
      <c r="N444" s="124">
        <v>133.41</v>
      </c>
      <c r="O444" s="124">
        <v>307.27</v>
      </c>
      <c r="P444" s="124">
        <v>2006.6000000000001</v>
      </c>
      <c r="Q444" s="124">
        <v>4242.5</v>
      </c>
      <c r="R444" s="124">
        <v>754.5</v>
      </c>
      <c r="S444" s="124">
        <v>5905.8</v>
      </c>
      <c r="T444" s="124">
        <v>-7639.8999999999978</v>
      </c>
      <c r="U444" s="124">
        <v>95.39</v>
      </c>
      <c r="V444" s="124">
        <v>3038.8</v>
      </c>
      <c r="W444" s="124">
        <v>754.5</v>
      </c>
      <c r="X444" s="124">
        <v>2026</v>
      </c>
      <c r="Y444" s="124">
        <v>2026</v>
      </c>
      <c r="Z444" s="124">
        <v>5</v>
      </c>
      <c r="AA444" s="124">
        <v>282.39999999999998</v>
      </c>
      <c r="AB444" s="124">
        <v>5870.8</v>
      </c>
      <c r="AC444" s="124">
        <v>1537.3999999999999</v>
      </c>
      <c r="AD444" s="124">
        <v>1186.6999999999998</v>
      </c>
      <c r="AE444" s="124">
        <v>178.2</v>
      </c>
    </row>
    <row r="445" spans="1:31" x14ac:dyDescent="0.3">
      <c r="A445" s="122" t="s">
        <v>903</v>
      </c>
      <c r="B445" s="123">
        <v>46203</v>
      </c>
      <c r="C445" s="124">
        <v>459.79999999999995</v>
      </c>
      <c r="D445" s="124">
        <v>5889.7000000000007</v>
      </c>
      <c r="E445" s="124">
        <v>496.2</v>
      </c>
      <c r="F445" s="124">
        <v>396.3</v>
      </c>
      <c r="G445" s="124">
        <v>1925.5</v>
      </c>
      <c r="H445" s="124">
        <v>1464.5000000000002</v>
      </c>
      <c r="I445" s="124">
        <v>54.599999999999994</v>
      </c>
      <c r="J445" s="124">
        <v>485.3</v>
      </c>
      <c r="K445" s="124">
        <v>6361.4</v>
      </c>
      <c r="L445" s="124">
        <v>44</v>
      </c>
      <c r="M445" s="124">
        <v>956</v>
      </c>
      <c r="N445" s="124">
        <v>155.52000000000001</v>
      </c>
      <c r="O445" s="124">
        <v>297.36</v>
      </c>
      <c r="P445" s="124">
        <v>3862.4</v>
      </c>
      <c r="Q445" s="124">
        <v>2423.3999999999996</v>
      </c>
      <c r="R445" s="124">
        <v>892.7</v>
      </c>
      <c r="S445" s="124">
        <v>7361.4</v>
      </c>
      <c r="T445" s="124">
        <v>-1997.7999999999975</v>
      </c>
      <c r="U445" s="124">
        <v>201.6</v>
      </c>
      <c r="V445" s="124">
        <v>1461.25</v>
      </c>
      <c r="W445" s="124">
        <v>892.7</v>
      </c>
      <c r="X445" s="124">
        <v>2026</v>
      </c>
      <c r="Y445" s="124">
        <v>2026</v>
      </c>
      <c r="Z445" s="124">
        <v>6</v>
      </c>
      <c r="AA445" s="124">
        <v>288.5</v>
      </c>
      <c r="AB445" s="124">
        <v>6361.4</v>
      </c>
      <c r="AC445" s="124">
        <v>1326.5</v>
      </c>
      <c r="AD445" s="124">
        <v>126.6</v>
      </c>
      <c r="AE445" s="124">
        <v>11.4</v>
      </c>
    </row>
    <row r="446" spans="1:31" x14ac:dyDescent="0.3">
      <c r="A446" s="122" t="s">
        <v>903</v>
      </c>
      <c r="B446" s="123">
        <v>46234</v>
      </c>
      <c r="C446" s="124">
        <v>187.2</v>
      </c>
      <c r="D446" s="124">
        <v>5682</v>
      </c>
      <c r="E446" s="124">
        <v>467.7</v>
      </c>
      <c r="F446" s="124">
        <v>631.9</v>
      </c>
      <c r="G446" s="124">
        <v>707</v>
      </c>
      <c r="H446" s="124">
        <v>1526.3</v>
      </c>
      <c r="I446" s="124">
        <v>21.7</v>
      </c>
      <c r="J446" s="124">
        <v>687.3</v>
      </c>
      <c r="K446" s="124">
        <v>6882.1</v>
      </c>
      <c r="L446" s="124">
        <v>62.9</v>
      </c>
      <c r="M446" s="124">
        <v>628</v>
      </c>
      <c r="N446" s="124">
        <v>181.39</v>
      </c>
      <c r="O446" s="124">
        <v>307.27</v>
      </c>
      <c r="P446" s="124">
        <v>4906.5</v>
      </c>
      <c r="Q446" s="124">
        <v>1407.4</v>
      </c>
      <c r="R446" s="124">
        <v>1042.3</v>
      </c>
      <c r="S446" s="124">
        <v>7573</v>
      </c>
      <c r="T446" s="124">
        <v>-921.39999999999964</v>
      </c>
      <c r="U446" s="124">
        <v>731.12</v>
      </c>
      <c r="V446" s="124">
        <v>983.54</v>
      </c>
      <c r="W446" s="124">
        <v>1042.3</v>
      </c>
      <c r="X446" s="124">
        <v>2026</v>
      </c>
      <c r="Y446" s="124">
        <v>2026</v>
      </c>
      <c r="Z446" s="124">
        <v>7</v>
      </c>
      <c r="AA446" s="124">
        <v>353</v>
      </c>
      <c r="AB446" s="124">
        <v>6882.1</v>
      </c>
      <c r="AC446" s="124">
        <v>1415.6</v>
      </c>
      <c r="AD446" s="124">
        <v>97</v>
      </c>
      <c r="AE446" s="124">
        <v>13.7</v>
      </c>
    </row>
    <row r="447" spans="1:31" x14ac:dyDescent="0.3">
      <c r="A447" s="122" t="s">
        <v>903</v>
      </c>
      <c r="B447" s="123">
        <v>46265</v>
      </c>
      <c r="C447" s="124">
        <v>0</v>
      </c>
      <c r="D447" s="124">
        <v>4688.5</v>
      </c>
      <c r="E447" s="124">
        <v>386.5</v>
      </c>
      <c r="F447" s="124">
        <v>483.7</v>
      </c>
      <c r="G447" s="124">
        <v>363.4</v>
      </c>
      <c r="H447" s="124">
        <v>1327.6</v>
      </c>
      <c r="I447" s="124">
        <v>0</v>
      </c>
      <c r="J447" s="124">
        <v>718.3</v>
      </c>
      <c r="K447" s="124">
        <v>5089.7</v>
      </c>
      <c r="L447" s="124">
        <v>78.2</v>
      </c>
      <c r="M447" s="124">
        <v>0</v>
      </c>
      <c r="N447" s="124">
        <v>164.65</v>
      </c>
      <c r="O447" s="124">
        <v>307.27</v>
      </c>
      <c r="P447" s="124">
        <v>4440</v>
      </c>
      <c r="Q447" s="124">
        <v>732.3</v>
      </c>
      <c r="R447" s="124">
        <v>983.7</v>
      </c>
      <c r="S447" s="124">
        <v>5167.8999999999996</v>
      </c>
      <c r="T447" s="124">
        <v>-1816.3000000000011</v>
      </c>
      <c r="U447" s="124">
        <v>403.47</v>
      </c>
      <c r="V447" s="124">
        <v>1133.2</v>
      </c>
      <c r="W447" s="124">
        <v>983.7</v>
      </c>
      <c r="X447" s="124">
        <v>2026</v>
      </c>
      <c r="Y447" s="124">
        <v>2026</v>
      </c>
      <c r="Z447" s="124">
        <v>8</v>
      </c>
      <c r="AA447" s="124">
        <v>362</v>
      </c>
      <c r="AB447" s="124">
        <v>5089.7</v>
      </c>
      <c r="AC447" s="124">
        <v>1292.0999999999999</v>
      </c>
      <c r="AD447" s="124">
        <v>22.3</v>
      </c>
      <c r="AE447" s="124">
        <v>13.2</v>
      </c>
    </row>
    <row r="448" spans="1:31" x14ac:dyDescent="0.3">
      <c r="A448" s="122" t="s">
        <v>903</v>
      </c>
      <c r="B448" s="123">
        <v>46295</v>
      </c>
      <c r="C448" s="124">
        <v>5555.3</v>
      </c>
      <c r="D448" s="124">
        <v>2734.5</v>
      </c>
      <c r="E448" s="124">
        <v>555.9</v>
      </c>
      <c r="F448" s="124">
        <v>311.2</v>
      </c>
      <c r="G448" s="124">
        <v>1158.8</v>
      </c>
      <c r="H448" s="124">
        <v>1167.2</v>
      </c>
      <c r="I448" s="124">
        <v>668.8</v>
      </c>
      <c r="J448" s="124">
        <v>345.8</v>
      </c>
      <c r="K448" s="124">
        <v>2131.9</v>
      </c>
      <c r="L448" s="124">
        <v>62.9</v>
      </c>
      <c r="M448" s="124">
        <v>1171.2</v>
      </c>
      <c r="N448" s="124">
        <v>131.91</v>
      </c>
      <c r="O448" s="124">
        <v>297.36</v>
      </c>
      <c r="P448" s="124">
        <v>2427</v>
      </c>
      <c r="Q448" s="124">
        <v>618.69999999999993</v>
      </c>
      <c r="R448" s="124">
        <v>834.90000000000009</v>
      </c>
      <c r="S448" s="124">
        <v>3366.0000000000005</v>
      </c>
      <c r="T448" s="124">
        <v>2813.8000000000011</v>
      </c>
      <c r="U448" s="124">
        <v>290.58</v>
      </c>
      <c r="V448" s="124">
        <v>1097.43</v>
      </c>
      <c r="W448" s="124">
        <v>834.90000000000009</v>
      </c>
      <c r="X448" s="124">
        <v>2026</v>
      </c>
      <c r="Y448" s="124">
        <v>2026</v>
      </c>
      <c r="Z448" s="124">
        <v>9</v>
      </c>
      <c r="AA448" s="124">
        <v>145.9</v>
      </c>
      <c r="AB448" s="124">
        <v>2131.9</v>
      </c>
      <c r="AC448" s="124">
        <v>744.9</v>
      </c>
      <c r="AD448" s="124">
        <v>294.60000000000002</v>
      </c>
      <c r="AE448" s="124">
        <v>127.7</v>
      </c>
    </row>
    <row r="449" spans="1:31" x14ac:dyDescent="0.3">
      <c r="A449" s="122" t="s">
        <v>903</v>
      </c>
      <c r="B449" s="123">
        <v>46326</v>
      </c>
      <c r="C449" s="124">
        <v>0</v>
      </c>
      <c r="D449" s="124">
        <v>2489</v>
      </c>
      <c r="E449" s="124">
        <v>561.70000000000005</v>
      </c>
      <c r="F449" s="124">
        <v>337.3</v>
      </c>
      <c r="G449" s="124">
        <v>1030.7</v>
      </c>
      <c r="H449" s="124">
        <v>1489</v>
      </c>
      <c r="I449" s="124">
        <v>0</v>
      </c>
      <c r="J449" s="124">
        <v>461.1</v>
      </c>
      <c r="K449" s="124">
        <v>3733.7</v>
      </c>
      <c r="L449" s="124">
        <v>44</v>
      </c>
      <c r="M449" s="124">
        <v>997.8</v>
      </c>
      <c r="N449" s="124">
        <v>89.14</v>
      </c>
      <c r="O449" s="124">
        <v>307.27</v>
      </c>
      <c r="P449" s="124">
        <v>2303.4</v>
      </c>
      <c r="Q449" s="124">
        <v>522.9</v>
      </c>
      <c r="R449" s="124">
        <v>566.1</v>
      </c>
      <c r="S449" s="124">
        <v>4775.5</v>
      </c>
      <c r="T449" s="124">
        <v>-1027.1000000000004</v>
      </c>
      <c r="U449" s="124">
        <v>259.43</v>
      </c>
      <c r="V449" s="124">
        <v>1144.54</v>
      </c>
      <c r="W449" s="124">
        <v>566.1</v>
      </c>
      <c r="X449" s="124">
        <v>2027</v>
      </c>
      <c r="Y449" s="124">
        <v>2026</v>
      </c>
      <c r="Z449" s="124">
        <v>10</v>
      </c>
      <c r="AA449" s="124">
        <v>82.5</v>
      </c>
      <c r="AB449" s="124">
        <v>3733.7</v>
      </c>
      <c r="AC449" s="124">
        <v>1039.4000000000001</v>
      </c>
      <c r="AD449" s="124">
        <v>419.3</v>
      </c>
      <c r="AE449" s="124">
        <v>30.3</v>
      </c>
    </row>
    <row r="450" spans="1:31" x14ac:dyDescent="0.3">
      <c r="A450" s="122" t="s">
        <v>903</v>
      </c>
      <c r="B450" s="123">
        <v>46356</v>
      </c>
      <c r="C450" s="124">
        <v>10610.7</v>
      </c>
      <c r="D450" s="124">
        <v>1621.3999999999999</v>
      </c>
      <c r="E450" s="124">
        <v>463.8</v>
      </c>
      <c r="F450" s="124">
        <v>187.4</v>
      </c>
      <c r="G450" s="124">
        <v>1285.8</v>
      </c>
      <c r="H450" s="124">
        <v>2313.7999999999997</v>
      </c>
      <c r="I450" s="124">
        <v>1448.4</v>
      </c>
      <c r="J450" s="124">
        <v>478.9</v>
      </c>
      <c r="K450" s="124">
        <v>1274.9000000000001</v>
      </c>
      <c r="L450" s="124">
        <v>27.9</v>
      </c>
      <c r="M450" s="124">
        <v>876.1</v>
      </c>
      <c r="N450" s="124">
        <v>55.18</v>
      </c>
      <c r="O450" s="124">
        <v>297.36</v>
      </c>
      <c r="P450" s="124">
        <v>1350.3000000000002</v>
      </c>
      <c r="Q450" s="124">
        <v>458.59999999999997</v>
      </c>
      <c r="R450" s="124">
        <v>344</v>
      </c>
      <c r="S450" s="124">
        <v>2178.9</v>
      </c>
      <c r="T450" s="124">
        <v>5333.6000000000022</v>
      </c>
      <c r="U450" s="124">
        <v>199.72</v>
      </c>
      <c r="V450" s="124">
        <v>1209.18</v>
      </c>
      <c r="W450" s="124">
        <v>344</v>
      </c>
      <c r="X450" s="124">
        <v>2027</v>
      </c>
      <c r="Y450" s="124">
        <v>2026</v>
      </c>
      <c r="Z450" s="124">
        <v>11</v>
      </c>
      <c r="AA450" s="124">
        <v>51.099999999999994</v>
      </c>
      <c r="AB450" s="124">
        <v>1274.9000000000001</v>
      </c>
      <c r="AC450" s="124">
        <v>1434.8</v>
      </c>
      <c r="AD450" s="124">
        <v>662</v>
      </c>
      <c r="AE450" s="124">
        <v>217</v>
      </c>
    </row>
    <row r="451" spans="1:31" x14ac:dyDescent="0.3">
      <c r="A451" s="122" t="s">
        <v>903</v>
      </c>
      <c r="B451" s="123">
        <v>46387</v>
      </c>
      <c r="C451" s="124">
        <v>8145.9000000000005</v>
      </c>
      <c r="D451" s="124">
        <v>1299.5</v>
      </c>
      <c r="E451" s="124">
        <v>584.20000000000005</v>
      </c>
      <c r="F451" s="124">
        <v>124.6</v>
      </c>
      <c r="G451" s="124">
        <v>1988.8</v>
      </c>
      <c r="H451" s="124">
        <v>2829.7</v>
      </c>
      <c r="I451" s="124">
        <v>1289.2</v>
      </c>
      <c r="J451" s="124">
        <v>429.9</v>
      </c>
      <c r="K451" s="124">
        <v>367.7</v>
      </c>
      <c r="L451" s="124">
        <v>23.4</v>
      </c>
      <c r="M451" s="124">
        <v>811.6</v>
      </c>
      <c r="N451" s="124">
        <v>52.1</v>
      </c>
      <c r="O451" s="124">
        <v>307.27</v>
      </c>
      <c r="P451" s="124">
        <v>790.50000000000011</v>
      </c>
      <c r="Q451" s="124">
        <v>633.4</v>
      </c>
      <c r="R451" s="124">
        <v>311.8</v>
      </c>
      <c r="S451" s="124">
        <v>1202.7</v>
      </c>
      <c r="T451" s="124">
        <v>1114.3999999999978</v>
      </c>
      <c r="U451" s="124">
        <v>150</v>
      </c>
      <c r="V451" s="124">
        <v>1520.92</v>
      </c>
      <c r="W451" s="124">
        <v>311.8</v>
      </c>
      <c r="X451" s="124">
        <v>2027</v>
      </c>
      <c r="Y451" s="124">
        <v>2026</v>
      </c>
      <c r="Z451" s="124">
        <v>12</v>
      </c>
      <c r="AA451" s="124">
        <v>28</v>
      </c>
      <c r="AB451" s="124">
        <v>367.7</v>
      </c>
      <c r="AC451" s="124">
        <v>1204.8999999999999</v>
      </c>
      <c r="AD451" s="124">
        <v>1181.2</v>
      </c>
      <c r="AE451" s="124">
        <v>443.6</v>
      </c>
    </row>
    <row r="452" spans="1:31" x14ac:dyDescent="0.3">
      <c r="A452" s="122" t="s">
        <v>903</v>
      </c>
      <c r="B452" s="123">
        <v>46418</v>
      </c>
      <c r="C452" s="124">
        <v>26542</v>
      </c>
      <c r="D452" s="124">
        <v>1584.3999999999999</v>
      </c>
      <c r="E452" s="124">
        <v>693.5</v>
      </c>
      <c r="F452" s="124">
        <v>143.4</v>
      </c>
      <c r="G452" s="124">
        <v>2521.5</v>
      </c>
      <c r="H452" s="124">
        <v>12850</v>
      </c>
      <c r="I452" s="124">
        <v>6126.2999999999993</v>
      </c>
      <c r="J452" s="124">
        <v>655.29999999999995</v>
      </c>
      <c r="K452" s="124">
        <v>370.9</v>
      </c>
      <c r="L452" s="124">
        <v>18.899999999999999</v>
      </c>
      <c r="M452" s="124">
        <v>787</v>
      </c>
      <c r="N452" s="124">
        <v>46.19</v>
      </c>
      <c r="O452" s="124">
        <v>307.27</v>
      </c>
      <c r="P452" s="124">
        <v>735.9</v>
      </c>
      <c r="Q452" s="124">
        <v>991.69999999999993</v>
      </c>
      <c r="R452" s="124">
        <v>281.79999999999995</v>
      </c>
      <c r="S452" s="124">
        <v>1176.8000000000002</v>
      </c>
      <c r="T452" s="124">
        <v>3426.4000000000051</v>
      </c>
      <c r="U452" s="124">
        <v>221.58</v>
      </c>
      <c r="V452" s="124">
        <v>2952.78</v>
      </c>
      <c r="W452" s="124">
        <v>281.79999999999995</v>
      </c>
      <c r="X452" s="124">
        <v>2027</v>
      </c>
      <c r="Y452" s="124">
        <v>2027</v>
      </c>
      <c r="Z452" s="124">
        <v>1</v>
      </c>
      <c r="AA452" s="124">
        <v>27.3</v>
      </c>
      <c r="AB452" s="124">
        <v>370.9</v>
      </c>
      <c r="AC452" s="124">
        <v>3490.1</v>
      </c>
      <c r="AD452" s="124">
        <v>7449.5999999999995</v>
      </c>
      <c r="AE452" s="124">
        <v>1910.3</v>
      </c>
    </row>
    <row r="453" spans="1:31" x14ac:dyDescent="0.3">
      <c r="A453" s="122" t="s">
        <v>903</v>
      </c>
      <c r="B453" s="123">
        <v>46446</v>
      </c>
      <c r="C453" s="124">
        <v>31321.600000000002</v>
      </c>
      <c r="D453" s="124">
        <v>2107.1999999999998</v>
      </c>
      <c r="E453" s="124">
        <v>902.2</v>
      </c>
      <c r="F453" s="124">
        <v>198.5</v>
      </c>
      <c r="G453" s="124">
        <v>3362.1</v>
      </c>
      <c r="H453" s="124">
        <v>14313.999999999998</v>
      </c>
      <c r="I453" s="124">
        <v>7360.4000000000005</v>
      </c>
      <c r="J453" s="124">
        <v>246.7</v>
      </c>
      <c r="K453" s="124">
        <v>154.19999999999999</v>
      </c>
      <c r="L453" s="124">
        <v>18.899999999999999</v>
      </c>
      <c r="M453" s="124">
        <v>0</v>
      </c>
      <c r="N453" s="124">
        <v>40.83</v>
      </c>
      <c r="O453" s="124">
        <v>277.52999999999997</v>
      </c>
      <c r="P453" s="124">
        <v>788.40000000000009</v>
      </c>
      <c r="Q453" s="124">
        <v>1517.3000000000002</v>
      </c>
      <c r="R453" s="124">
        <v>249.70000000000002</v>
      </c>
      <c r="S453" s="124">
        <v>173.1</v>
      </c>
      <c r="T453" s="124">
        <v>3253.3999999999978</v>
      </c>
      <c r="U453" s="124">
        <v>724.2</v>
      </c>
      <c r="V453" s="124">
        <v>2697.33</v>
      </c>
      <c r="W453" s="124">
        <v>249.70000000000002</v>
      </c>
      <c r="X453" s="124">
        <v>2027</v>
      </c>
      <c r="Y453" s="124">
        <v>2027</v>
      </c>
      <c r="Z453" s="124">
        <v>2</v>
      </c>
      <c r="AA453" s="124">
        <v>61.9</v>
      </c>
      <c r="AB453" s="124">
        <v>154.19999999999999</v>
      </c>
      <c r="AC453" s="124">
        <v>3699.3999999999996</v>
      </c>
      <c r="AD453" s="124">
        <v>8674</v>
      </c>
      <c r="AE453" s="124">
        <v>1940.6</v>
      </c>
    </row>
    <row r="454" spans="1:31" x14ac:dyDescent="0.3">
      <c r="A454" s="122" t="s">
        <v>903</v>
      </c>
      <c r="B454" s="123">
        <v>46477</v>
      </c>
      <c r="C454" s="124">
        <v>17073</v>
      </c>
      <c r="D454" s="124">
        <v>2958.7</v>
      </c>
      <c r="E454" s="124">
        <v>1218.8</v>
      </c>
      <c r="F454" s="124">
        <v>435.8</v>
      </c>
      <c r="G454" s="124">
        <v>5221.5</v>
      </c>
      <c r="H454" s="124">
        <v>8928.2000000000007</v>
      </c>
      <c r="I454" s="124">
        <v>3357.3999999999996</v>
      </c>
      <c r="J454" s="124">
        <v>160.6</v>
      </c>
      <c r="K454" s="124">
        <v>10.199999999999999</v>
      </c>
      <c r="L454" s="124">
        <v>22.5</v>
      </c>
      <c r="M454" s="124">
        <v>0</v>
      </c>
      <c r="N454" s="124">
        <v>51.55</v>
      </c>
      <c r="O454" s="124">
        <v>307.27</v>
      </c>
      <c r="P454" s="124">
        <v>943.6</v>
      </c>
      <c r="Q454" s="124">
        <v>2450.9</v>
      </c>
      <c r="R454" s="124">
        <v>348.1</v>
      </c>
      <c r="S454" s="124">
        <v>32.700000000000003</v>
      </c>
      <c r="T454" s="124">
        <v>-4827.5000000000018</v>
      </c>
      <c r="U454" s="124">
        <v>151.82</v>
      </c>
      <c r="V454" s="124">
        <v>3889.85</v>
      </c>
      <c r="W454" s="124">
        <v>348.1</v>
      </c>
      <c r="X454" s="124">
        <v>2027</v>
      </c>
      <c r="Y454" s="124">
        <v>2027</v>
      </c>
      <c r="Z454" s="124">
        <v>3</v>
      </c>
      <c r="AA454" s="124">
        <v>96.100000000000009</v>
      </c>
      <c r="AB454" s="124">
        <v>10.199999999999999</v>
      </c>
      <c r="AC454" s="124">
        <v>2727.2</v>
      </c>
      <c r="AD454" s="124">
        <v>5110.8999999999996</v>
      </c>
      <c r="AE454" s="124">
        <v>1090.0999999999999</v>
      </c>
    </row>
    <row r="455" spans="1:31" x14ac:dyDescent="0.3">
      <c r="A455" s="122" t="s">
        <v>903</v>
      </c>
      <c r="B455" s="123">
        <v>46507</v>
      </c>
      <c r="C455" s="124">
        <v>8678.6</v>
      </c>
      <c r="D455" s="124">
        <v>3383.1</v>
      </c>
      <c r="E455" s="124">
        <v>1306</v>
      </c>
      <c r="F455" s="124">
        <v>589</v>
      </c>
      <c r="G455" s="124">
        <v>4789.3</v>
      </c>
      <c r="H455" s="124">
        <v>2213.6</v>
      </c>
      <c r="I455" s="124">
        <v>930.19999999999993</v>
      </c>
      <c r="J455" s="124">
        <v>182.6</v>
      </c>
      <c r="K455" s="124">
        <v>1917.2</v>
      </c>
      <c r="L455" s="124">
        <v>22.5</v>
      </c>
      <c r="M455" s="124">
        <v>0</v>
      </c>
      <c r="N455" s="124">
        <v>73.88</v>
      </c>
      <c r="O455" s="124">
        <v>297.36</v>
      </c>
      <c r="P455" s="124">
        <v>1191.7</v>
      </c>
      <c r="Q455" s="124">
        <v>2780.2999999999997</v>
      </c>
      <c r="R455" s="124">
        <v>457.8</v>
      </c>
      <c r="S455" s="124">
        <v>1939.7</v>
      </c>
      <c r="T455" s="124">
        <v>-2317.7000000000007</v>
      </c>
      <c r="U455" s="124">
        <v>99.28</v>
      </c>
      <c r="V455" s="124">
        <v>2966.47</v>
      </c>
      <c r="W455" s="124">
        <v>457.8</v>
      </c>
      <c r="X455" s="124">
        <v>2027</v>
      </c>
      <c r="Y455" s="124">
        <v>2027</v>
      </c>
      <c r="Z455" s="124">
        <v>4</v>
      </c>
      <c r="AA455" s="124">
        <v>122.1</v>
      </c>
      <c r="AB455" s="124">
        <v>1917.2</v>
      </c>
      <c r="AC455" s="124">
        <v>1220.3</v>
      </c>
      <c r="AD455" s="124">
        <v>801.7</v>
      </c>
      <c r="AE455" s="124">
        <v>191.6</v>
      </c>
    </row>
    <row r="456" spans="1:31" x14ac:dyDescent="0.3">
      <c r="A456" s="122" t="s">
        <v>903</v>
      </c>
      <c r="B456" s="123">
        <v>46538</v>
      </c>
      <c r="C456" s="124">
        <v>2875.1</v>
      </c>
      <c r="D456" s="124">
        <v>5784.3</v>
      </c>
      <c r="E456" s="124">
        <v>1303.4000000000001</v>
      </c>
      <c r="F456" s="124">
        <v>685.6</v>
      </c>
      <c r="G456" s="124">
        <v>3928.3</v>
      </c>
      <c r="H456" s="124">
        <v>1854.6000000000004</v>
      </c>
      <c r="I456" s="124">
        <v>287</v>
      </c>
      <c r="J456" s="124">
        <v>587.5</v>
      </c>
      <c r="K456" s="124">
        <v>6285.4</v>
      </c>
      <c r="L456" s="124">
        <v>35</v>
      </c>
      <c r="M456" s="124">
        <v>0</v>
      </c>
      <c r="N456" s="124">
        <v>133.41</v>
      </c>
      <c r="O456" s="124">
        <v>307.27</v>
      </c>
      <c r="P456" s="124">
        <v>2774.1000000000004</v>
      </c>
      <c r="Q456" s="124">
        <v>3695.8</v>
      </c>
      <c r="R456" s="124">
        <v>757.90000000000009</v>
      </c>
      <c r="S456" s="124">
        <v>6320.4</v>
      </c>
      <c r="T456" s="124">
        <v>-4477.2000000000007</v>
      </c>
      <c r="U456" s="124">
        <v>163.19</v>
      </c>
      <c r="V456" s="124">
        <v>1977.06</v>
      </c>
      <c r="W456" s="124">
        <v>757.90000000000009</v>
      </c>
      <c r="X456" s="124">
        <v>2027</v>
      </c>
      <c r="Y456" s="124">
        <v>2027</v>
      </c>
      <c r="Z456" s="124">
        <v>5</v>
      </c>
      <c r="AA456" s="124">
        <v>285.8</v>
      </c>
      <c r="AB456" s="124">
        <v>6285.4</v>
      </c>
      <c r="AC456" s="124">
        <v>1350.4</v>
      </c>
      <c r="AD456" s="124">
        <v>402.8</v>
      </c>
      <c r="AE456" s="124">
        <v>101.4</v>
      </c>
    </row>
    <row r="457" spans="1:31" x14ac:dyDescent="0.3">
      <c r="A457" s="122" t="s">
        <v>903</v>
      </c>
      <c r="B457" s="123">
        <v>46568</v>
      </c>
      <c r="C457" s="124">
        <v>0</v>
      </c>
      <c r="D457" s="124">
        <v>6370</v>
      </c>
      <c r="E457" s="124">
        <v>430.7</v>
      </c>
      <c r="F457" s="124">
        <v>424.3</v>
      </c>
      <c r="G457" s="124">
        <v>1389.3</v>
      </c>
      <c r="H457" s="124">
        <v>1452.6999999999998</v>
      </c>
      <c r="I457" s="124">
        <v>0</v>
      </c>
      <c r="J457" s="124">
        <v>485.3</v>
      </c>
      <c r="K457" s="124">
        <v>7280.2000000000007</v>
      </c>
      <c r="L457" s="124">
        <v>44</v>
      </c>
      <c r="M457" s="124">
        <v>991.4</v>
      </c>
      <c r="N457" s="124">
        <v>155.52000000000001</v>
      </c>
      <c r="O457" s="124">
        <v>297.36</v>
      </c>
      <c r="P457" s="124">
        <v>4746.9000000000005</v>
      </c>
      <c r="Q457" s="124">
        <v>2047.4</v>
      </c>
      <c r="R457" s="124">
        <v>904.4</v>
      </c>
      <c r="S457" s="124">
        <v>8315.6</v>
      </c>
      <c r="T457" s="124">
        <v>-1332.1000000000004</v>
      </c>
      <c r="U457" s="124">
        <v>582.26</v>
      </c>
      <c r="V457" s="124">
        <v>998.88</v>
      </c>
      <c r="W457" s="124">
        <v>904.4</v>
      </c>
      <c r="X457" s="124">
        <v>2027</v>
      </c>
      <c r="Y457" s="124">
        <v>2027</v>
      </c>
      <c r="Z457" s="124">
        <v>6</v>
      </c>
      <c r="AA457" s="124">
        <v>335.5</v>
      </c>
      <c r="AB457" s="124">
        <v>7280.2000000000007</v>
      </c>
      <c r="AC457" s="124">
        <v>1350.6</v>
      </c>
      <c r="AD457" s="124">
        <v>93</v>
      </c>
      <c r="AE457" s="124">
        <v>9.1</v>
      </c>
    </row>
    <row r="458" spans="1:31" x14ac:dyDescent="0.3">
      <c r="A458" s="122" t="s">
        <v>903</v>
      </c>
      <c r="B458" s="123">
        <v>46599</v>
      </c>
      <c r="C458" s="124">
        <v>218.10000000000002</v>
      </c>
      <c r="D458" s="124">
        <v>5620.5</v>
      </c>
      <c r="E458" s="124">
        <v>391.3</v>
      </c>
      <c r="F458" s="124">
        <v>628.79999999999995</v>
      </c>
      <c r="G458" s="124">
        <v>375.3</v>
      </c>
      <c r="H458" s="124">
        <v>1482.1000000000001</v>
      </c>
      <c r="I458" s="124">
        <v>22.9</v>
      </c>
      <c r="J458" s="124">
        <v>687.3</v>
      </c>
      <c r="K458" s="124">
        <v>6800.2999999999993</v>
      </c>
      <c r="L458" s="124">
        <v>62.9</v>
      </c>
      <c r="M458" s="124">
        <v>710.5</v>
      </c>
      <c r="N458" s="124">
        <v>181.39</v>
      </c>
      <c r="O458" s="124">
        <v>307.27</v>
      </c>
      <c r="P458" s="124">
        <v>5198.3999999999996</v>
      </c>
      <c r="Q458" s="124">
        <v>1050.9000000000001</v>
      </c>
      <c r="R458" s="124">
        <v>1037.7</v>
      </c>
      <c r="S458" s="124">
        <v>7573.6999999999989</v>
      </c>
      <c r="T458" s="124">
        <v>-378.79999999999927</v>
      </c>
      <c r="U458" s="124">
        <v>667.74</v>
      </c>
      <c r="V458" s="124">
        <v>934.16</v>
      </c>
      <c r="W458" s="124">
        <v>1037.7</v>
      </c>
      <c r="X458" s="124">
        <v>2027</v>
      </c>
      <c r="Y458" s="124">
        <v>2027</v>
      </c>
      <c r="Z458" s="124">
        <v>7</v>
      </c>
      <c r="AA458" s="124">
        <v>372.70000000000005</v>
      </c>
      <c r="AB458" s="124">
        <v>6800.2999999999993</v>
      </c>
      <c r="AC458" s="124">
        <v>1386.2</v>
      </c>
      <c r="AD458" s="124">
        <v>84.5</v>
      </c>
      <c r="AE458" s="124">
        <v>11.4</v>
      </c>
    </row>
    <row r="459" spans="1:31" x14ac:dyDescent="0.3">
      <c r="A459" s="122" t="s">
        <v>903</v>
      </c>
      <c r="B459" s="123">
        <v>46630</v>
      </c>
      <c r="C459" s="124">
        <v>2675.3</v>
      </c>
      <c r="D459" s="124">
        <v>4424</v>
      </c>
      <c r="E459" s="124">
        <v>414.7</v>
      </c>
      <c r="F459" s="124">
        <v>469.9</v>
      </c>
      <c r="G459" s="124">
        <v>313.5</v>
      </c>
      <c r="H459" s="124">
        <v>1427</v>
      </c>
      <c r="I459" s="124">
        <v>245.5</v>
      </c>
      <c r="J459" s="124">
        <v>718.3</v>
      </c>
      <c r="K459" s="124">
        <v>5114.1000000000004</v>
      </c>
      <c r="L459" s="124">
        <v>78.2</v>
      </c>
      <c r="M459" s="124">
        <v>0</v>
      </c>
      <c r="N459" s="124">
        <v>164.65</v>
      </c>
      <c r="O459" s="124">
        <v>307.27</v>
      </c>
      <c r="P459" s="124">
        <v>4321.3999999999996</v>
      </c>
      <c r="Q459" s="124">
        <v>572.6</v>
      </c>
      <c r="R459" s="124">
        <v>974.90000000000009</v>
      </c>
      <c r="S459" s="124">
        <v>5192.3</v>
      </c>
      <c r="T459" s="124">
        <v>829.70000000000073</v>
      </c>
      <c r="U459" s="124">
        <v>551.85</v>
      </c>
      <c r="V459" s="124">
        <v>988.08</v>
      </c>
      <c r="W459" s="124">
        <v>974.90000000000009</v>
      </c>
      <c r="X459" s="124">
        <v>2027</v>
      </c>
      <c r="Y459" s="124">
        <v>2027</v>
      </c>
      <c r="Z459" s="124">
        <v>8</v>
      </c>
      <c r="AA459" s="124">
        <v>351.1</v>
      </c>
      <c r="AB459" s="124">
        <v>5114.1000000000004</v>
      </c>
      <c r="AC459" s="124">
        <v>1384.1</v>
      </c>
      <c r="AD459" s="124">
        <v>23.5</v>
      </c>
      <c r="AE459" s="124">
        <v>19.399999999999999</v>
      </c>
    </row>
    <row r="460" spans="1:31" x14ac:dyDescent="0.3">
      <c r="A460" s="122" t="s">
        <v>903</v>
      </c>
      <c r="B460" s="123">
        <v>46660</v>
      </c>
      <c r="C460" s="124">
        <v>612.29999999999995</v>
      </c>
      <c r="D460" s="124">
        <v>3189.1</v>
      </c>
      <c r="E460" s="124">
        <v>524.20000000000005</v>
      </c>
      <c r="F460" s="124">
        <v>360.6</v>
      </c>
      <c r="G460" s="124">
        <v>772.8</v>
      </c>
      <c r="H460" s="124">
        <v>1117.7999999999997</v>
      </c>
      <c r="I460" s="124">
        <v>65.900000000000006</v>
      </c>
      <c r="J460" s="124">
        <v>335.3</v>
      </c>
      <c r="K460" s="124">
        <v>2391.9</v>
      </c>
      <c r="L460" s="124">
        <v>62.9</v>
      </c>
      <c r="M460" s="124">
        <v>1298.2</v>
      </c>
      <c r="N460" s="124">
        <v>131.91</v>
      </c>
      <c r="O460" s="124">
        <v>297.36</v>
      </c>
      <c r="P460" s="124">
        <v>3026.1</v>
      </c>
      <c r="Q460" s="124">
        <v>523.6</v>
      </c>
      <c r="R460" s="124">
        <v>839.80000000000007</v>
      </c>
      <c r="S460" s="124">
        <v>3753.0000000000005</v>
      </c>
      <c r="T460" s="124">
        <v>-1160.7000000000044</v>
      </c>
      <c r="U460" s="124">
        <v>297.89999999999998</v>
      </c>
      <c r="V460" s="124">
        <v>1057.19</v>
      </c>
      <c r="W460" s="124">
        <v>839.80000000000007</v>
      </c>
      <c r="X460" s="124">
        <v>2027</v>
      </c>
      <c r="Y460" s="124">
        <v>2027</v>
      </c>
      <c r="Z460" s="124">
        <v>9</v>
      </c>
      <c r="AA460" s="124">
        <v>166.9</v>
      </c>
      <c r="AB460" s="124">
        <v>2391.9</v>
      </c>
      <c r="AC460" s="124">
        <v>841.6</v>
      </c>
      <c r="AD460" s="124">
        <v>233.1</v>
      </c>
      <c r="AE460" s="124">
        <v>43.1</v>
      </c>
    </row>
    <row r="461" spans="1:31" x14ac:dyDescent="0.3">
      <c r="A461" s="122" t="s">
        <v>903</v>
      </c>
      <c r="B461" s="123">
        <v>46691</v>
      </c>
      <c r="C461" s="124">
        <v>17184.5</v>
      </c>
      <c r="D461" s="124">
        <v>2156.1</v>
      </c>
      <c r="E461" s="124">
        <v>639.29999999999995</v>
      </c>
      <c r="F461" s="124">
        <v>280.10000000000002</v>
      </c>
      <c r="G461" s="124">
        <v>1431</v>
      </c>
      <c r="H461" s="124">
        <v>2980.7</v>
      </c>
      <c r="I461" s="124">
        <v>4252.5</v>
      </c>
      <c r="J461" s="124">
        <v>453.5</v>
      </c>
      <c r="K461" s="124">
        <v>2289.6</v>
      </c>
      <c r="L461" s="124">
        <v>44</v>
      </c>
      <c r="M461" s="124">
        <v>865.4</v>
      </c>
      <c r="N461" s="124">
        <v>89.14</v>
      </c>
      <c r="O461" s="124">
        <v>307.27</v>
      </c>
      <c r="P461" s="124">
        <v>1886.6999999999998</v>
      </c>
      <c r="Q461" s="124">
        <v>549.5</v>
      </c>
      <c r="R461" s="124">
        <v>564.5</v>
      </c>
      <c r="S461" s="124">
        <v>3199</v>
      </c>
      <c r="T461" s="124">
        <v>8754.9</v>
      </c>
      <c r="U461" s="124">
        <v>274.32</v>
      </c>
      <c r="V461" s="124">
        <v>1392.62</v>
      </c>
      <c r="W461" s="124">
        <v>564.5</v>
      </c>
      <c r="X461" s="124">
        <v>2028</v>
      </c>
      <c r="Y461" s="124">
        <v>2027</v>
      </c>
      <c r="Z461" s="124">
        <v>10</v>
      </c>
      <c r="AA461" s="124">
        <v>90.9</v>
      </c>
      <c r="AB461" s="124">
        <v>2289.6</v>
      </c>
      <c r="AC461" s="124">
        <v>1319.5</v>
      </c>
      <c r="AD461" s="124">
        <v>1206.7</v>
      </c>
      <c r="AE461" s="124">
        <v>454.5</v>
      </c>
    </row>
    <row r="462" spans="1:31" x14ac:dyDescent="0.3">
      <c r="A462" s="122" t="s">
        <v>903</v>
      </c>
      <c r="B462" s="123">
        <v>46721</v>
      </c>
      <c r="C462" s="124">
        <v>14368.8</v>
      </c>
      <c r="D462" s="124">
        <v>1782</v>
      </c>
      <c r="E462" s="124">
        <v>771.1</v>
      </c>
      <c r="F462" s="124">
        <v>166.8</v>
      </c>
      <c r="G462" s="124">
        <v>2821.8</v>
      </c>
      <c r="H462" s="124">
        <v>6288.6</v>
      </c>
      <c r="I462" s="124">
        <v>2353.6999999999998</v>
      </c>
      <c r="J462" s="124">
        <v>478.9</v>
      </c>
      <c r="K462" s="124">
        <v>398</v>
      </c>
      <c r="L462" s="124">
        <v>27.9</v>
      </c>
      <c r="M462" s="124">
        <v>822.5</v>
      </c>
      <c r="N462" s="124">
        <v>55.18</v>
      </c>
      <c r="O462" s="124">
        <v>297.36</v>
      </c>
      <c r="P462" s="124">
        <v>978.3</v>
      </c>
      <c r="Q462" s="124">
        <v>970.5</v>
      </c>
      <c r="R462" s="124">
        <v>337.4</v>
      </c>
      <c r="S462" s="124">
        <v>1248.4000000000001</v>
      </c>
      <c r="T462" s="124">
        <v>1291.4000000000015</v>
      </c>
      <c r="U462" s="124">
        <v>141.47</v>
      </c>
      <c r="V462" s="124">
        <v>1980.05</v>
      </c>
      <c r="W462" s="124">
        <v>337.4</v>
      </c>
      <c r="X462" s="124">
        <v>2028</v>
      </c>
      <c r="Y462" s="124">
        <v>2027</v>
      </c>
      <c r="Z462" s="124">
        <v>11</v>
      </c>
      <c r="AA462" s="124">
        <v>32.299999999999997</v>
      </c>
      <c r="AB462" s="124">
        <v>398</v>
      </c>
      <c r="AC462" s="124">
        <v>1942.8000000000002</v>
      </c>
      <c r="AD462" s="124">
        <v>3309</v>
      </c>
      <c r="AE462" s="124">
        <v>1036.8</v>
      </c>
    </row>
    <row r="463" spans="1:31" x14ac:dyDescent="0.3">
      <c r="A463" s="122" t="s">
        <v>903</v>
      </c>
      <c r="B463" s="123">
        <v>46752</v>
      </c>
      <c r="C463" s="124">
        <v>24327.3</v>
      </c>
      <c r="D463" s="124">
        <v>1727.8</v>
      </c>
      <c r="E463" s="124">
        <v>735.1</v>
      </c>
      <c r="F463" s="124">
        <v>160.80000000000001</v>
      </c>
      <c r="G463" s="124">
        <v>2762.8</v>
      </c>
      <c r="H463" s="124">
        <v>8117.7</v>
      </c>
      <c r="I463" s="124">
        <v>6550.9</v>
      </c>
      <c r="J463" s="124">
        <v>429.9</v>
      </c>
      <c r="K463" s="124">
        <v>488.6</v>
      </c>
      <c r="L463" s="124">
        <v>23.4</v>
      </c>
      <c r="M463" s="124">
        <v>815.4</v>
      </c>
      <c r="N463" s="124">
        <v>52.1</v>
      </c>
      <c r="O463" s="124">
        <v>307.27</v>
      </c>
      <c r="P463" s="124">
        <v>845.19999999999993</v>
      </c>
      <c r="Q463" s="124">
        <v>1043.3000000000002</v>
      </c>
      <c r="R463" s="124">
        <v>311.8</v>
      </c>
      <c r="S463" s="124">
        <v>1327.4</v>
      </c>
      <c r="T463" s="124">
        <v>5481.6999999999971</v>
      </c>
      <c r="U463" s="124">
        <v>215.88</v>
      </c>
      <c r="V463" s="124">
        <v>2102.58</v>
      </c>
      <c r="W463" s="124">
        <v>311.8</v>
      </c>
      <c r="X463" s="124">
        <v>2028</v>
      </c>
      <c r="Y463" s="124">
        <v>2027</v>
      </c>
      <c r="Z463" s="124">
        <v>12</v>
      </c>
      <c r="AA463" s="124">
        <v>32</v>
      </c>
      <c r="AB463" s="124">
        <v>488.6</v>
      </c>
      <c r="AC463" s="124">
        <v>2113.4</v>
      </c>
      <c r="AD463" s="124">
        <v>4878.8999999999996</v>
      </c>
      <c r="AE463" s="124">
        <v>1125.4000000000001</v>
      </c>
    </row>
    <row r="464" spans="1:31" x14ac:dyDescent="0.3">
      <c r="A464" s="122" t="s">
        <v>903</v>
      </c>
      <c r="B464" s="123">
        <v>46783</v>
      </c>
      <c r="C464" s="124">
        <v>33949.699999999997</v>
      </c>
      <c r="D464" s="124">
        <v>1572.8</v>
      </c>
      <c r="E464" s="124">
        <v>684.8</v>
      </c>
      <c r="F464" s="124">
        <v>141.5</v>
      </c>
      <c r="G464" s="124">
        <v>2492</v>
      </c>
      <c r="H464" s="124">
        <v>23487.5</v>
      </c>
      <c r="I464" s="124">
        <v>10956.699999999999</v>
      </c>
      <c r="J464" s="124">
        <v>655.29999999999995</v>
      </c>
      <c r="K464" s="124">
        <v>365</v>
      </c>
      <c r="L464" s="124">
        <v>18.899999999999999</v>
      </c>
      <c r="M464" s="124">
        <v>784.9</v>
      </c>
      <c r="N464" s="124">
        <v>46.19</v>
      </c>
      <c r="O464" s="124">
        <v>307.27</v>
      </c>
      <c r="P464" s="124">
        <v>549.1</v>
      </c>
      <c r="Q464" s="124">
        <v>1165.3</v>
      </c>
      <c r="R464" s="124">
        <v>281.29999999999995</v>
      </c>
      <c r="S464" s="124">
        <v>1168.8000000000002</v>
      </c>
      <c r="T464" s="124">
        <v>-4590.7000000000007</v>
      </c>
      <c r="U464" s="124">
        <v>3369.67</v>
      </c>
      <c r="V464" s="124">
        <v>5274.88</v>
      </c>
      <c r="W464" s="124">
        <v>281.29999999999995</v>
      </c>
      <c r="X464" s="124">
        <v>2028</v>
      </c>
      <c r="Y464" s="124">
        <v>2028</v>
      </c>
      <c r="Z464" s="124">
        <v>1</v>
      </c>
      <c r="AA464" s="124">
        <v>26.6</v>
      </c>
      <c r="AB464" s="124">
        <v>365</v>
      </c>
      <c r="AC464" s="124">
        <v>6208.1</v>
      </c>
      <c r="AD464" s="124">
        <v>14261.400000000001</v>
      </c>
      <c r="AE464" s="124">
        <v>3018</v>
      </c>
    </row>
    <row r="465" spans="1:31" x14ac:dyDescent="0.3">
      <c r="A465" s="122" t="s">
        <v>903</v>
      </c>
      <c r="B465" s="123">
        <v>46812</v>
      </c>
      <c r="C465" s="124">
        <v>33721.599999999999</v>
      </c>
      <c r="D465" s="124">
        <v>2184.6999999999998</v>
      </c>
      <c r="E465" s="124">
        <v>915</v>
      </c>
      <c r="F465" s="124">
        <v>209.4</v>
      </c>
      <c r="G465" s="124">
        <v>3483</v>
      </c>
      <c r="H465" s="124">
        <v>16260.2</v>
      </c>
      <c r="I465" s="124">
        <v>7538.6</v>
      </c>
      <c r="J465" s="124">
        <v>250.8</v>
      </c>
      <c r="K465" s="124">
        <v>199.29999999999998</v>
      </c>
      <c r="L465" s="124">
        <v>18.899999999999999</v>
      </c>
      <c r="M465" s="124">
        <v>0</v>
      </c>
      <c r="N465" s="124">
        <v>41.53</v>
      </c>
      <c r="O465" s="124">
        <v>287.45</v>
      </c>
      <c r="P465" s="124">
        <v>654.20000000000005</v>
      </c>
      <c r="Q465" s="124">
        <v>1739.7</v>
      </c>
      <c r="R465" s="124">
        <v>256.3</v>
      </c>
      <c r="S465" s="124">
        <v>218.2</v>
      </c>
      <c r="T465" s="124">
        <v>3354.2999999999993</v>
      </c>
      <c r="U465" s="124">
        <v>2331.9</v>
      </c>
      <c r="V465" s="124">
        <v>4680.66</v>
      </c>
      <c r="W465" s="124">
        <v>256.3</v>
      </c>
      <c r="X465" s="124">
        <v>2028</v>
      </c>
      <c r="Y465" s="124">
        <v>2028</v>
      </c>
      <c r="Z465" s="124">
        <v>2</v>
      </c>
      <c r="AA465" s="124">
        <v>64.2</v>
      </c>
      <c r="AB465" s="124">
        <v>199.29999999999998</v>
      </c>
      <c r="AC465" s="124">
        <v>4528.7000000000007</v>
      </c>
      <c r="AD465" s="124">
        <v>9599.4</v>
      </c>
      <c r="AE465" s="124">
        <v>2132.1</v>
      </c>
    </row>
    <row r="466" spans="1:31" x14ac:dyDescent="0.3">
      <c r="A466" s="122" t="s">
        <v>903</v>
      </c>
      <c r="B466" s="123">
        <v>46843</v>
      </c>
      <c r="C466" s="124">
        <v>9516.7999999999993</v>
      </c>
      <c r="D466" s="124">
        <v>3096.9</v>
      </c>
      <c r="E466" s="124">
        <v>1226.9000000000001</v>
      </c>
      <c r="F466" s="124">
        <v>465.2</v>
      </c>
      <c r="G466" s="124">
        <v>5373.1</v>
      </c>
      <c r="H466" s="124">
        <v>8410.4000000000015</v>
      </c>
      <c r="I466" s="124">
        <v>1180.2</v>
      </c>
      <c r="J466" s="124">
        <v>159.9</v>
      </c>
      <c r="K466" s="124">
        <v>295.7</v>
      </c>
      <c r="L466" s="124">
        <v>22.5</v>
      </c>
      <c r="M466" s="124">
        <v>0</v>
      </c>
      <c r="N466" s="124">
        <v>51.55</v>
      </c>
      <c r="O466" s="124">
        <v>307.27</v>
      </c>
      <c r="P466" s="124">
        <v>837.4</v>
      </c>
      <c r="Q466" s="124">
        <v>2724.6</v>
      </c>
      <c r="R466" s="124">
        <v>356.2</v>
      </c>
      <c r="S466" s="124">
        <v>318.2</v>
      </c>
      <c r="T466" s="124">
        <v>-9721.0999999999967</v>
      </c>
      <c r="U466" s="124">
        <v>83.78</v>
      </c>
      <c r="V466" s="124">
        <v>5569.68</v>
      </c>
      <c r="W466" s="124">
        <v>356.2</v>
      </c>
      <c r="X466" s="124">
        <v>2028</v>
      </c>
      <c r="Y466" s="124">
        <v>2028</v>
      </c>
      <c r="Z466" s="124">
        <v>3</v>
      </c>
      <c r="AA466" s="124">
        <v>104.5</v>
      </c>
      <c r="AB466" s="124">
        <v>295.7</v>
      </c>
      <c r="AC466" s="124">
        <v>2708.8</v>
      </c>
      <c r="AD466" s="124">
        <v>4625.1000000000004</v>
      </c>
      <c r="AE466" s="124">
        <v>1076.5</v>
      </c>
    </row>
    <row r="467" spans="1:31" x14ac:dyDescent="0.3">
      <c r="A467" s="122" t="s">
        <v>903</v>
      </c>
      <c r="B467" s="123">
        <v>46873</v>
      </c>
      <c r="C467" s="124">
        <v>3912.8999999999996</v>
      </c>
      <c r="D467" s="124">
        <v>3371.1</v>
      </c>
      <c r="E467" s="124">
        <v>905.6</v>
      </c>
      <c r="F467" s="124">
        <v>626.70000000000005</v>
      </c>
      <c r="G467" s="124">
        <v>3802.2</v>
      </c>
      <c r="H467" s="124">
        <v>1509.3</v>
      </c>
      <c r="I467" s="124">
        <v>438.3</v>
      </c>
      <c r="J467" s="124">
        <v>184.1</v>
      </c>
      <c r="K467" s="124">
        <v>3583.2</v>
      </c>
      <c r="L467" s="124">
        <v>22.5</v>
      </c>
      <c r="M467" s="124">
        <v>0</v>
      </c>
      <c r="N467" s="124">
        <v>73.88</v>
      </c>
      <c r="O467" s="124">
        <v>297.36</v>
      </c>
      <c r="P467" s="124">
        <v>1332.4</v>
      </c>
      <c r="Q467" s="124">
        <v>2665.3999999999996</v>
      </c>
      <c r="R467" s="124">
        <v>462.9</v>
      </c>
      <c r="S467" s="124">
        <v>3605.7</v>
      </c>
      <c r="T467" s="124">
        <v>-2856.0000000000036</v>
      </c>
      <c r="U467" s="124">
        <v>78.47</v>
      </c>
      <c r="V467" s="124">
        <v>3646.33</v>
      </c>
      <c r="W467" s="124">
        <v>462.9</v>
      </c>
      <c r="X467" s="124">
        <v>2028</v>
      </c>
      <c r="Y467" s="124">
        <v>2028</v>
      </c>
      <c r="Z467" s="124">
        <v>4</v>
      </c>
      <c r="AA467" s="124">
        <v>129.19999999999999</v>
      </c>
      <c r="AB467" s="124">
        <v>3583.2</v>
      </c>
      <c r="AC467" s="124">
        <v>1140.8</v>
      </c>
      <c r="AD467" s="124">
        <v>321.10000000000002</v>
      </c>
      <c r="AE467" s="124">
        <v>47.4</v>
      </c>
    </row>
    <row r="468" spans="1:31" x14ac:dyDescent="0.3">
      <c r="A468" s="122" t="s">
        <v>903</v>
      </c>
      <c r="B468" s="123">
        <v>46904</v>
      </c>
      <c r="C468" s="124">
        <v>4677.5</v>
      </c>
      <c r="D468" s="124">
        <v>5181.3999999999996</v>
      </c>
      <c r="E468" s="124">
        <v>860.1</v>
      </c>
      <c r="F468" s="124">
        <v>466.8</v>
      </c>
      <c r="G468" s="124">
        <v>2317.6</v>
      </c>
      <c r="H468" s="124">
        <v>1575.1000000000001</v>
      </c>
      <c r="I468" s="124">
        <v>603.70000000000005</v>
      </c>
      <c r="J468" s="124">
        <v>587.5</v>
      </c>
      <c r="K468" s="124">
        <v>5870</v>
      </c>
      <c r="L468" s="124">
        <v>35</v>
      </c>
      <c r="M468" s="124">
        <v>0</v>
      </c>
      <c r="N468" s="124">
        <v>133.41</v>
      </c>
      <c r="O468" s="124">
        <v>307.27</v>
      </c>
      <c r="P468" s="124">
        <v>2887.4</v>
      </c>
      <c r="Q468" s="124">
        <v>2760.8</v>
      </c>
      <c r="R468" s="124">
        <v>749.5</v>
      </c>
      <c r="S468" s="124">
        <v>5905</v>
      </c>
      <c r="T468" s="124">
        <v>-260.49999999999272</v>
      </c>
      <c r="U468" s="124">
        <v>112.38</v>
      </c>
      <c r="V468" s="124">
        <v>2362.3000000000002</v>
      </c>
      <c r="W468" s="124">
        <v>749.5</v>
      </c>
      <c r="X468" s="124">
        <v>2028</v>
      </c>
      <c r="Y468" s="124">
        <v>2028</v>
      </c>
      <c r="Z468" s="124">
        <v>5</v>
      </c>
      <c r="AA468" s="124">
        <v>277.39999999999998</v>
      </c>
      <c r="AB468" s="124">
        <v>5870</v>
      </c>
      <c r="AC468" s="124">
        <v>1435.1</v>
      </c>
      <c r="AD468" s="124">
        <v>104.10000000000001</v>
      </c>
      <c r="AE468" s="124">
        <v>35.9</v>
      </c>
    </row>
    <row r="469" spans="1:31" x14ac:dyDescent="0.3">
      <c r="A469" s="122" t="s">
        <v>903</v>
      </c>
      <c r="B469" s="123">
        <v>46934</v>
      </c>
      <c r="C469" s="124">
        <v>1363</v>
      </c>
      <c r="D469" s="124">
        <v>5640.7999999999993</v>
      </c>
      <c r="E469" s="124">
        <v>603.29999999999995</v>
      </c>
      <c r="F469" s="124">
        <v>111.6</v>
      </c>
      <c r="G469" s="124">
        <v>1416.1</v>
      </c>
      <c r="H469" s="124">
        <v>1429.3</v>
      </c>
      <c r="I469" s="124">
        <v>158</v>
      </c>
      <c r="J469" s="124">
        <v>485.3</v>
      </c>
      <c r="K469" s="124">
        <v>6920.9</v>
      </c>
      <c r="L469" s="124">
        <v>44</v>
      </c>
      <c r="M469" s="124">
        <v>995.1</v>
      </c>
      <c r="N469" s="124">
        <v>155.52000000000001</v>
      </c>
      <c r="O469" s="124">
        <v>297.36</v>
      </c>
      <c r="P469" s="124">
        <v>3960.4999999999995</v>
      </c>
      <c r="Q469" s="124">
        <v>1791.8</v>
      </c>
      <c r="R469" s="124">
        <v>893.5</v>
      </c>
      <c r="S469" s="124">
        <v>7960</v>
      </c>
      <c r="T469" s="124">
        <v>372.30000000000109</v>
      </c>
      <c r="U469" s="124">
        <v>631.62</v>
      </c>
      <c r="V469" s="124">
        <v>1260.22</v>
      </c>
      <c r="W469" s="124">
        <v>893.5</v>
      </c>
      <c r="X469" s="124">
        <v>2028</v>
      </c>
      <c r="Y469" s="124">
        <v>2028</v>
      </c>
      <c r="Z469" s="124">
        <v>6</v>
      </c>
      <c r="AA469" s="124">
        <v>322.3</v>
      </c>
      <c r="AB469" s="124">
        <v>6920.9</v>
      </c>
      <c r="AC469" s="124">
        <v>1345</v>
      </c>
      <c r="AD469" s="124">
        <v>68.599999999999994</v>
      </c>
      <c r="AE469" s="124">
        <v>15.7</v>
      </c>
    </row>
    <row r="470" spans="1:31" x14ac:dyDescent="0.3">
      <c r="A470" s="122" t="s">
        <v>903</v>
      </c>
      <c r="B470" s="123">
        <v>46965</v>
      </c>
      <c r="C470" s="124">
        <v>324.60000000000002</v>
      </c>
      <c r="D470" s="124">
        <v>5533</v>
      </c>
      <c r="E470" s="124">
        <v>456.1</v>
      </c>
      <c r="F470" s="124">
        <v>617.1</v>
      </c>
      <c r="G470" s="124">
        <v>529.5</v>
      </c>
      <c r="H470" s="124">
        <v>1488.7</v>
      </c>
      <c r="I470" s="124">
        <v>37.9</v>
      </c>
      <c r="J470" s="124">
        <v>687.3</v>
      </c>
      <c r="K470" s="124">
        <v>6281.7</v>
      </c>
      <c r="L470" s="124">
        <v>62.9</v>
      </c>
      <c r="M470" s="124">
        <v>619.5</v>
      </c>
      <c r="N470" s="124">
        <v>181.39</v>
      </c>
      <c r="O470" s="124">
        <v>307.27</v>
      </c>
      <c r="P470" s="124">
        <v>5024.8</v>
      </c>
      <c r="Q470" s="124">
        <v>1125.3</v>
      </c>
      <c r="R470" s="124">
        <v>1041.7</v>
      </c>
      <c r="S470" s="124">
        <v>6964.0999999999995</v>
      </c>
      <c r="T470" s="124">
        <v>-1019.1999999999971</v>
      </c>
      <c r="U470" s="124">
        <v>382.47</v>
      </c>
      <c r="V470" s="124">
        <v>1374.42</v>
      </c>
      <c r="W470" s="124">
        <v>1041.7</v>
      </c>
      <c r="X470" s="124">
        <v>2028</v>
      </c>
      <c r="Y470" s="124">
        <v>2028</v>
      </c>
      <c r="Z470" s="124">
        <v>7</v>
      </c>
      <c r="AA470" s="124">
        <v>379.5</v>
      </c>
      <c r="AB470" s="124">
        <v>6281.7</v>
      </c>
      <c r="AC470" s="124">
        <v>1361.2</v>
      </c>
      <c r="AD470" s="124">
        <v>113.80000000000001</v>
      </c>
      <c r="AE470" s="124">
        <v>13.7</v>
      </c>
    </row>
    <row r="471" spans="1:31" x14ac:dyDescent="0.3">
      <c r="A471" s="122" t="s">
        <v>903</v>
      </c>
      <c r="B471" s="123">
        <v>46996</v>
      </c>
      <c r="C471" s="124">
        <v>9.6999999999999993</v>
      </c>
      <c r="D471" s="124">
        <v>4536.1000000000004</v>
      </c>
      <c r="E471" s="124">
        <v>382.6</v>
      </c>
      <c r="F471" s="124">
        <v>525.4</v>
      </c>
      <c r="G471" s="124">
        <v>274</v>
      </c>
      <c r="H471" s="124">
        <v>1409.4</v>
      </c>
      <c r="I471" s="124">
        <v>0</v>
      </c>
      <c r="J471" s="124">
        <v>723.4</v>
      </c>
      <c r="K471" s="124">
        <v>5154.8</v>
      </c>
      <c r="L471" s="124">
        <v>78.2</v>
      </c>
      <c r="M471" s="124">
        <v>0</v>
      </c>
      <c r="N471" s="124">
        <v>164.65</v>
      </c>
      <c r="O471" s="124">
        <v>307.27</v>
      </c>
      <c r="P471" s="124">
        <v>4470.5999999999995</v>
      </c>
      <c r="Q471" s="124">
        <v>590.80000000000007</v>
      </c>
      <c r="R471" s="124">
        <v>981.6</v>
      </c>
      <c r="S471" s="124">
        <v>5233</v>
      </c>
      <c r="T471" s="124">
        <v>-1626.7000000000007</v>
      </c>
      <c r="U471" s="124">
        <v>279.86</v>
      </c>
      <c r="V471" s="124">
        <v>1284.8</v>
      </c>
      <c r="W471" s="124">
        <v>981.6</v>
      </c>
      <c r="X471" s="124">
        <v>2028</v>
      </c>
      <c r="Y471" s="124">
        <v>2028</v>
      </c>
      <c r="Z471" s="124">
        <v>8</v>
      </c>
      <c r="AA471" s="124">
        <v>359.9</v>
      </c>
      <c r="AB471" s="124">
        <v>5154.8</v>
      </c>
      <c r="AC471" s="124">
        <v>1350.2</v>
      </c>
      <c r="AD471" s="124">
        <v>45.5</v>
      </c>
      <c r="AE471" s="124">
        <v>13.7</v>
      </c>
    </row>
    <row r="472" spans="1:31" x14ac:dyDescent="0.3">
      <c r="A472" s="122" t="s">
        <v>903</v>
      </c>
      <c r="B472" s="123">
        <v>47026</v>
      </c>
      <c r="C472" s="124">
        <v>0</v>
      </c>
      <c r="D472" s="124">
        <v>2825.8</v>
      </c>
      <c r="E472" s="124">
        <v>291.2</v>
      </c>
      <c r="F472" s="124">
        <v>388.1</v>
      </c>
      <c r="G472" s="124">
        <v>127.7</v>
      </c>
      <c r="H472" s="124">
        <v>1027.5</v>
      </c>
      <c r="I472" s="124">
        <v>0</v>
      </c>
      <c r="J472" s="124">
        <v>344.4</v>
      </c>
      <c r="K472" s="124">
        <v>2599.4</v>
      </c>
      <c r="L472" s="124">
        <v>62.9</v>
      </c>
      <c r="M472" s="124">
        <v>1225.3</v>
      </c>
      <c r="N472" s="124">
        <v>131.91</v>
      </c>
      <c r="O472" s="124">
        <v>297.36</v>
      </c>
      <c r="P472" s="124">
        <v>2933.7000000000003</v>
      </c>
      <c r="Q472" s="124">
        <v>280.2</v>
      </c>
      <c r="R472" s="124">
        <v>850.6</v>
      </c>
      <c r="S472" s="124">
        <v>3887.6</v>
      </c>
      <c r="T472" s="124">
        <v>-266.29999999999927</v>
      </c>
      <c r="U472" s="124">
        <v>202.7</v>
      </c>
      <c r="V472" s="124">
        <v>1285.71</v>
      </c>
      <c r="W472" s="124">
        <v>850.6</v>
      </c>
      <c r="X472" s="124">
        <v>2028</v>
      </c>
      <c r="Y472" s="124">
        <v>2028</v>
      </c>
      <c r="Z472" s="124">
        <v>9</v>
      </c>
      <c r="AA472" s="124">
        <v>179.2</v>
      </c>
      <c r="AB472" s="124">
        <v>2599.4</v>
      </c>
      <c r="AC472" s="124">
        <v>798.2</v>
      </c>
      <c r="AD472" s="124">
        <v>211.9</v>
      </c>
      <c r="AE472" s="124">
        <v>17.399999999999999</v>
      </c>
    </row>
    <row r="473" spans="1:31" x14ac:dyDescent="0.3">
      <c r="A473" s="122" t="s">
        <v>903</v>
      </c>
      <c r="B473" s="123">
        <v>47057</v>
      </c>
      <c r="C473" s="124">
        <v>1783.4</v>
      </c>
      <c r="D473" s="124">
        <v>2155.6</v>
      </c>
      <c r="E473" s="124">
        <v>441</v>
      </c>
      <c r="F473" s="124">
        <v>311.8</v>
      </c>
      <c r="G473" s="124">
        <v>407.3</v>
      </c>
      <c r="H473" s="124">
        <v>1394.4</v>
      </c>
      <c r="I473" s="124">
        <v>179.5</v>
      </c>
      <c r="J473" s="124">
        <v>447.70000000000005</v>
      </c>
      <c r="K473" s="124">
        <v>3395.2</v>
      </c>
      <c r="L473" s="124">
        <v>44</v>
      </c>
      <c r="M473" s="124">
        <v>952.5</v>
      </c>
      <c r="N473" s="124">
        <v>89.14</v>
      </c>
      <c r="O473" s="124">
        <v>307.27</v>
      </c>
      <c r="P473" s="124">
        <v>2201.4</v>
      </c>
      <c r="Q473" s="124">
        <v>266</v>
      </c>
      <c r="R473" s="124">
        <v>562</v>
      </c>
      <c r="S473" s="124">
        <v>4391.7</v>
      </c>
      <c r="T473" s="124">
        <v>1399.8000000000029</v>
      </c>
      <c r="U473" s="124">
        <v>192.4</v>
      </c>
      <c r="V473" s="124">
        <v>1261.1099999999999</v>
      </c>
      <c r="W473" s="124">
        <v>562</v>
      </c>
      <c r="X473" s="124">
        <v>2029</v>
      </c>
      <c r="Y473" s="124">
        <v>2028</v>
      </c>
      <c r="Z473" s="124">
        <v>10</v>
      </c>
      <c r="AA473" s="124">
        <v>85.2</v>
      </c>
      <c r="AB473" s="124">
        <v>3395.2</v>
      </c>
      <c r="AC473" s="124">
        <v>963.40000000000009</v>
      </c>
      <c r="AD473" s="124">
        <v>405.3</v>
      </c>
      <c r="AE473" s="124">
        <v>25.7</v>
      </c>
    </row>
    <row r="474" spans="1:31" x14ac:dyDescent="0.3">
      <c r="A474" s="122" t="s">
        <v>903</v>
      </c>
      <c r="B474" s="123">
        <v>47087</v>
      </c>
      <c r="C474" s="124">
        <v>2577.9</v>
      </c>
      <c r="D474" s="124">
        <v>1525.5</v>
      </c>
      <c r="E474" s="124">
        <v>271.7</v>
      </c>
      <c r="F474" s="124">
        <v>199</v>
      </c>
      <c r="G474" s="124">
        <v>379.8</v>
      </c>
      <c r="H474" s="124">
        <v>1435</v>
      </c>
      <c r="I474" s="124">
        <v>290.2</v>
      </c>
      <c r="J474" s="124">
        <v>478.9</v>
      </c>
      <c r="K474" s="124">
        <v>2250.9</v>
      </c>
      <c r="L474" s="124">
        <v>27.9</v>
      </c>
      <c r="M474" s="124">
        <v>914.2</v>
      </c>
      <c r="N474" s="124">
        <v>55.18</v>
      </c>
      <c r="O474" s="124">
        <v>297.36</v>
      </c>
      <c r="P474" s="124">
        <v>1520.1</v>
      </c>
      <c r="Q474" s="124">
        <v>204.39999999999998</v>
      </c>
      <c r="R474" s="124">
        <v>347.2</v>
      </c>
      <c r="S474" s="124">
        <v>3193.0000000000005</v>
      </c>
      <c r="T474" s="124">
        <v>1538.0000000000036</v>
      </c>
      <c r="U474" s="124">
        <v>168.87</v>
      </c>
      <c r="V474" s="124">
        <v>1159.6300000000001</v>
      </c>
      <c r="W474" s="124">
        <v>347.2</v>
      </c>
      <c r="X474" s="124">
        <v>2029</v>
      </c>
      <c r="Y474" s="124">
        <v>2028</v>
      </c>
      <c r="Z474" s="124">
        <v>11</v>
      </c>
      <c r="AA474" s="124">
        <v>64.3</v>
      </c>
      <c r="AB474" s="124">
        <v>2250.9</v>
      </c>
      <c r="AC474" s="124">
        <v>1029.9000000000001</v>
      </c>
      <c r="AD474" s="124">
        <v>391.8</v>
      </c>
      <c r="AE474" s="124">
        <v>13.3</v>
      </c>
    </row>
    <row r="475" spans="1:31" x14ac:dyDescent="0.3">
      <c r="A475" s="122" t="s">
        <v>903</v>
      </c>
      <c r="B475" s="123">
        <v>47118</v>
      </c>
      <c r="C475" s="124">
        <v>25294.5</v>
      </c>
      <c r="D475" s="124">
        <v>1449.7</v>
      </c>
      <c r="E475" s="124">
        <v>638.1</v>
      </c>
      <c r="F475" s="124">
        <v>137.80000000000001</v>
      </c>
      <c r="G475" s="124">
        <v>2289.6</v>
      </c>
      <c r="H475" s="124">
        <v>7429.5</v>
      </c>
      <c r="I475" s="124">
        <v>6918.1</v>
      </c>
      <c r="J475" s="124">
        <v>429.9</v>
      </c>
      <c r="K475" s="124">
        <v>386.3</v>
      </c>
      <c r="L475" s="124">
        <v>23.4</v>
      </c>
      <c r="M475" s="124">
        <v>800.9</v>
      </c>
      <c r="N475" s="124">
        <v>52.1</v>
      </c>
      <c r="O475" s="124">
        <v>307.27</v>
      </c>
      <c r="P475" s="124">
        <v>877.9</v>
      </c>
      <c r="Q475" s="124">
        <v>709.50000000000011</v>
      </c>
      <c r="R475" s="124">
        <v>311.29999999999995</v>
      </c>
      <c r="S475" s="124">
        <v>1210.6000000000001</v>
      </c>
      <c r="T475" s="124">
        <v>7523.9000000000015</v>
      </c>
      <c r="U475" s="124">
        <v>212.08</v>
      </c>
      <c r="V475" s="124">
        <v>2361.66</v>
      </c>
      <c r="W475" s="124">
        <v>311.29999999999995</v>
      </c>
      <c r="X475" s="124">
        <v>2029</v>
      </c>
      <c r="Y475" s="124">
        <v>2028</v>
      </c>
      <c r="Z475" s="124">
        <v>12</v>
      </c>
      <c r="AA475" s="124">
        <v>28.299999999999997</v>
      </c>
      <c r="AB475" s="124">
        <v>386.3</v>
      </c>
      <c r="AC475" s="124">
        <v>2663.9</v>
      </c>
      <c r="AD475" s="124">
        <v>3729.7999999999997</v>
      </c>
      <c r="AE475" s="124">
        <v>1035.8</v>
      </c>
    </row>
    <row r="476" spans="1:31" x14ac:dyDescent="0.3">
      <c r="A476" s="122" t="s">
        <v>903</v>
      </c>
      <c r="B476" s="123">
        <v>47149</v>
      </c>
      <c r="C476" s="124">
        <v>33768.199999999997</v>
      </c>
      <c r="D476" s="124">
        <v>1422.8</v>
      </c>
      <c r="E476" s="124">
        <v>625.4</v>
      </c>
      <c r="F476" s="124">
        <v>129.30000000000001</v>
      </c>
      <c r="G476" s="124">
        <v>2278.6</v>
      </c>
      <c r="H476" s="124">
        <v>14026.9</v>
      </c>
      <c r="I476" s="124">
        <v>8391.7000000000007</v>
      </c>
      <c r="J476" s="124">
        <v>655.29999999999995</v>
      </c>
      <c r="K476" s="124">
        <v>360.5</v>
      </c>
      <c r="L476" s="124">
        <v>18.899999999999999</v>
      </c>
      <c r="M476" s="124">
        <v>772.6</v>
      </c>
      <c r="N476" s="124">
        <v>46.19</v>
      </c>
      <c r="O476" s="124">
        <v>307.27</v>
      </c>
      <c r="P476" s="124">
        <v>713.8</v>
      </c>
      <c r="Q476" s="124">
        <v>838.3</v>
      </c>
      <c r="R476" s="124">
        <v>281.89999999999998</v>
      </c>
      <c r="S476" s="124">
        <v>1152</v>
      </c>
      <c r="T476" s="124">
        <v>7672</v>
      </c>
      <c r="U476" s="124">
        <v>225.29</v>
      </c>
      <c r="V476" s="124">
        <v>2688.64</v>
      </c>
      <c r="W476" s="124">
        <v>281.89999999999998</v>
      </c>
      <c r="X476" s="124">
        <v>2029</v>
      </c>
      <c r="Y476" s="124">
        <v>2029</v>
      </c>
      <c r="Z476" s="124">
        <v>1</v>
      </c>
      <c r="AA476" s="124">
        <v>27.099999999999998</v>
      </c>
      <c r="AB476" s="124">
        <v>360.5</v>
      </c>
      <c r="AC476" s="124">
        <v>3282.2000000000003</v>
      </c>
      <c r="AD476" s="124">
        <v>8693.2000000000007</v>
      </c>
      <c r="AE476" s="124">
        <v>2051.5</v>
      </c>
    </row>
    <row r="477" spans="1:31" x14ac:dyDescent="0.3">
      <c r="A477" s="122" t="s">
        <v>903</v>
      </c>
      <c r="B477" s="123">
        <v>47177</v>
      </c>
      <c r="C477" s="124">
        <v>8178.3</v>
      </c>
      <c r="D477" s="124">
        <v>2390.3999999999996</v>
      </c>
      <c r="E477" s="124">
        <v>1031.8</v>
      </c>
      <c r="F477" s="124">
        <v>225.2</v>
      </c>
      <c r="G477" s="124">
        <v>3824.5</v>
      </c>
      <c r="H477" s="124">
        <v>7697</v>
      </c>
      <c r="I477" s="124">
        <v>925</v>
      </c>
      <c r="J477" s="124">
        <v>246.7</v>
      </c>
      <c r="K477" s="124">
        <v>134.30000000000001</v>
      </c>
      <c r="L477" s="124">
        <v>18.899999999999999</v>
      </c>
      <c r="M477" s="124">
        <v>0</v>
      </c>
      <c r="N477" s="124">
        <v>40.83</v>
      </c>
      <c r="O477" s="124">
        <v>277.52999999999997</v>
      </c>
      <c r="P477" s="124">
        <v>931.49999999999989</v>
      </c>
      <c r="Q477" s="124">
        <v>1684.1000000000001</v>
      </c>
      <c r="R477" s="124">
        <v>247.70000000000002</v>
      </c>
      <c r="S477" s="124">
        <v>153.20000000000002</v>
      </c>
      <c r="T477" s="124">
        <v>-7761.5000000000036</v>
      </c>
      <c r="U477" s="124">
        <v>93.24</v>
      </c>
      <c r="V477" s="124">
        <v>2996.82</v>
      </c>
      <c r="W477" s="124">
        <v>247.70000000000002</v>
      </c>
      <c r="X477" s="124">
        <v>2029</v>
      </c>
      <c r="Y477" s="124">
        <v>2029</v>
      </c>
      <c r="Z477" s="124">
        <v>2</v>
      </c>
      <c r="AA477" s="124">
        <v>59.9</v>
      </c>
      <c r="AB477" s="124">
        <v>134.30000000000001</v>
      </c>
      <c r="AC477" s="124">
        <v>2419.4</v>
      </c>
      <c r="AD477" s="124">
        <v>4552.2</v>
      </c>
      <c r="AE477" s="124">
        <v>725.4</v>
      </c>
    </row>
    <row r="478" spans="1:31" x14ac:dyDescent="0.3">
      <c r="A478" s="122" t="s">
        <v>903</v>
      </c>
      <c r="B478" s="123">
        <v>47208</v>
      </c>
      <c r="C478" s="124">
        <v>26869.9</v>
      </c>
      <c r="D478" s="124">
        <v>2872.5</v>
      </c>
      <c r="E478" s="124">
        <v>1190.8</v>
      </c>
      <c r="F478" s="124">
        <v>425</v>
      </c>
      <c r="G478" s="124">
        <v>5085</v>
      </c>
      <c r="H478" s="124">
        <v>10727</v>
      </c>
      <c r="I478" s="124">
        <v>4698.5</v>
      </c>
      <c r="J478" s="124">
        <v>159.9</v>
      </c>
      <c r="K478" s="124">
        <v>4.8</v>
      </c>
      <c r="L478" s="124">
        <v>22.5</v>
      </c>
      <c r="M478" s="124">
        <v>0</v>
      </c>
      <c r="N478" s="124">
        <v>51.55</v>
      </c>
      <c r="O478" s="124">
        <v>307.27</v>
      </c>
      <c r="P478" s="124">
        <v>993.8</v>
      </c>
      <c r="Q478" s="124">
        <v>2303.6999999999998</v>
      </c>
      <c r="R478" s="124">
        <v>348.1</v>
      </c>
      <c r="S478" s="124">
        <v>27.3</v>
      </c>
      <c r="T478" s="124">
        <v>2086.9999999999964</v>
      </c>
      <c r="U478" s="124">
        <v>222.7</v>
      </c>
      <c r="V478" s="124">
        <v>2919.84</v>
      </c>
      <c r="W478" s="124">
        <v>348.1</v>
      </c>
      <c r="X478" s="124">
        <v>2029</v>
      </c>
      <c r="Y478" s="124">
        <v>2029</v>
      </c>
      <c r="Z478" s="124">
        <v>3</v>
      </c>
      <c r="AA478" s="124">
        <v>96.100000000000009</v>
      </c>
      <c r="AB478" s="124">
        <v>4.8</v>
      </c>
      <c r="AC478" s="124">
        <v>2886.7</v>
      </c>
      <c r="AD478" s="124">
        <v>6163.3</v>
      </c>
      <c r="AE478" s="124">
        <v>1677</v>
      </c>
    </row>
    <row r="479" spans="1:31" x14ac:dyDescent="0.3">
      <c r="A479" s="122" t="s">
        <v>903</v>
      </c>
      <c r="B479" s="123">
        <v>47238</v>
      </c>
      <c r="C479" s="124">
        <v>6414.8</v>
      </c>
      <c r="D479" s="124">
        <v>3739.8999999999996</v>
      </c>
      <c r="E479" s="124">
        <v>1441</v>
      </c>
      <c r="F479" s="124">
        <v>649.70000000000005</v>
      </c>
      <c r="G479" s="124">
        <v>5443.1</v>
      </c>
      <c r="H479" s="124">
        <v>2856.8999999999996</v>
      </c>
      <c r="I479" s="124">
        <v>685</v>
      </c>
      <c r="J479" s="124">
        <v>182.6</v>
      </c>
      <c r="K479" s="124">
        <v>1513.9</v>
      </c>
      <c r="L479" s="124">
        <v>22.5</v>
      </c>
      <c r="M479" s="124">
        <v>0</v>
      </c>
      <c r="N479" s="124">
        <v>73.88</v>
      </c>
      <c r="O479" s="124">
        <v>297.36</v>
      </c>
      <c r="P479" s="124">
        <v>1271.3</v>
      </c>
      <c r="Q479" s="124">
        <v>3118.4</v>
      </c>
      <c r="R479" s="124">
        <v>457.40000000000003</v>
      </c>
      <c r="S479" s="124">
        <v>1536.4</v>
      </c>
      <c r="T479" s="124">
        <v>-6589.9</v>
      </c>
      <c r="U479" s="124">
        <v>82.03</v>
      </c>
      <c r="V479" s="124">
        <v>3066.83</v>
      </c>
      <c r="W479" s="124">
        <v>457.40000000000003</v>
      </c>
      <c r="X479" s="124">
        <v>2029</v>
      </c>
      <c r="Y479" s="124">
        <v>2029</v>
      </c>
      <c r="Z479" s="124">
        <v>4</v>
      </c>
      <c r="AA479" s="124">
        <v>121.7</v>
      </c>
      <c r="AB479" s="124">
        <v>1513.9</v>
      </c>
      <c r="AC479" s="124">
        <v>1331.3999999999999</v>
      </c>
      <c r="AD479" s="124">
        <v>1333</v>
      </c>
      <c r="AE479" s="124">
        <v>192.5</v>
      </c>
    </row>
    <row r="480" spans="1:31" x14ac:dyDescent="0.3">
      <c r="A480" s="122" t="s">
        <v>903</v>
      </c>
      <c r="B480" s="123">
        <v>47269</v>
      </c>
      <c r="C480" s="124">
        <v>2417.6</v>
      </c>
      <c r="D480" s="124">
        <v>5234.4000000000005</v>
      </c>
      <c r="E480" s="124">
        <v>895.7</v>
      </c>
      <c r="F480" s="124">
        <v>579.4</v>
      </c>
      <c r="G480" s="124">
        <v>3144.8</v>
      </c>
      <c r="H480" s="124">
        <v>1592.3000000000002</v>
      </c>
      <c r="I480" s="124">
        <v>286.8</v>
      </c>
      <c r="J480" s="124">
        <v>587.5</v>
      </c>
      <c r="K480" s="124">
        <v>6554.4</v>
      </c>
      <c r="L480" s="124">
        <v>35</v>
      </c>
      <c r="M480" s="124">
        <v>0</v>
      </c>
      <c r="N480" s="124">
        <v>133.41</v>
      </c>
      <c r="O480" s="124">
        <v>307.27</v>
      </c>
      <c r="P480" s="124">
        <v>2718.3999999999996</v>
      </c>
      <c r="Q480" s="124">
        <v>3095.2999999999997</v>
      </c>
      <c r="R480" s="124">
        <v>755.7</v>
      </c>
      <c r="S480" s="124">
        <v>6589.4</v>
      </c>
      <c r="T480" s="124">
        <v>-2558.3999999999978</v>
      </c>
      <c r="U480" s="124">
        <v>190.33</v>
      </c>
      <c r="V480" s="124">
        <v>1940.02</v>
      </c>
      <c r="W480" s="124">
        <v>755.7</v>
      </c>
      <c r="X480" s="124">
        <v>2029</v>
      </c>
      <c r="Y480" s="124">
        <v>2029</v>
      </c>
      <c r="Z480" s="124">
        <v>5</v>
      </c>
      <c r="AA480" s="124">
        <v>283.60000000000002</v>
      </c>
      <c r="AB480" s="124">
        <v>6554.4</v>
      </c>
      <c r="AC480" s="124">
        <v>1384.4</v>
      </c>
      <c r="AD480" s="124">
        <v>181.1</v>
      </c>
      <c r="AE480" s="124">
        <v>26.8</v>
      </c>
    </row>
    <row r="481" spans="1:31" x14ac:dyDescent="0.3">
      <c r="A481" s="122" t="s">
        <v>903</v>
      </c>
      <c r="B481" s="123">
        <v>47299</v>
      </c>
      <c r="C481" s="124">
        <v>0</v>
      </c>
      <c r="D481" s="124">
        <v>6511.7</v>
      </c>
      <c r="E481" s="124">
        <v>511.4</v>
      </c>
      <c r="F481" s="124">
        <v>135</v>
      </c>
      <c r="G481" s="124">
        <v>1469.8</v>
      </c>
      <c r="H481" s="124">
        <v>1446.8999999999999</v>
      </c>
      <c r="I481" s="124">
        <v>0</v>
      </c>
      <c r="J481" s="124">
        <v>485.3</v>
      </c>
      <c r="K481" s="124">
        <v>7602.1</v>
      </c>
      <c r="L481" s="124">
        <v>44</v>
      </c>
      <c r="M481" s="124">
        <v>998.1</v>
      </c>
      <c r="N481" s="124">
        <v>155.52000000000001</v>
      </c>
      <c r="O481" s="124">
        <v>297.36</v>
      </c>
      <c r="P481" s="124">
        <v>4651.8</v>
      </c>
      <c r="Q481" s="124">
        <v>1995</v>
      </c>
      <c r="R481" s="124">
        <v>897.4</v>
      </c>
      <c r="S481" s="124">
        <v>8644.2000000000007</v>
      </c>
      <c r="T481" s="124">
        <v>-1018.2999999999993</v>
      </c>
      <c r="U481" s="124">
        <v>319.22000000000003</v>
      </c>
      <c r="V481" s="124">
        <v>1297.93</v>
      </c>
      <c r="W481" s="124">
        <v>897.4</v>
      </c>
      <c r="X481" s="124">
        <v>2029</v>
      </c>
      <c r="Y481" s="124">
        <v>2029</v>
      </c>
      <c r="Z481" s="124">
        <v>6</v>
      </c>
      <c r="AA481" s="124">
        <v>324.3</v>
      </c>
      <c r="AB481" s="124">
        <v>7602.1</v>
      </c>
      <c r="AC481" s="124">
        <v>1365.4</v>
      </c>
      <c r="AD481" s="124">
        <v>70.7</v>
      </c>
      <c r="AE481" s="124">
        <v>10.8</v>
      </c>
    </row>
    <row r="482" spans="1:31" x14ac:dyDescent="0.3">
      <c r="A482" s="122" t="s">
        <v>903</v>
      </c>
      <c r="B482" s="123">
        <v>47330</v>
      </c>
      <c r="C482" s="124">
        <v>0</v>
      </c>
      <c r="D482" s="124">
        <v>5872.5</v>
      </c>
      <c r="E482" s="124">
        <v>377.3</v>
      </c>
      <c r="F482" s="124">
        <v>661.7</v>
      </c>
      <c r="G482" s="124">
        <v>369</v>
      </c>
      <c r="H482" s="124">
        <v>1541.4</v>
      </c>
      <c r="I482" s="124">
        <v>0</v>
      </c>
      <c r="J482" s="124">
        <v>687.3</v>
      </c>
      <c r="K482" s="124">
        <v>7125.7000000000007</v>
      </c>
      <c r="L482" s="124">
        <v>62.9</v>
      </c>
      <c r="M482" s="124">
        <v>676.3</v>
      </c>
      <c r="N482" s="124">
        <v>181.39</v>
      </c>
      <c r="O482" s="124">
        <v>307.27</v>
      </c>
      <c r="P482" s="124">
        <v>5470.9999999999991</v>
      </c>
      <c r="Q482" s="124">
        <v>1063.3999999999999</v>
      </c>
      <c r="R482" s="124">
        <v>1045.8</v>
      </c>
      <c r="S482" s="124">
        <v>7864.9000000000005</v>
      </c>
      <c r="T482" s="124">
        <v>-598.70000000000073</v>
      </c>
      <c r="U482" s="124">
        <v>1196.57</v>
      </c>
      <c r="V482" s="124">
        <v>880.93</v>
      </c>
      <c r="W482" s="124">
        <v>1045.8</v>
      </c>
      <c r="X482" s="124">
        <v>2029</v>
      </c>
      <c r="Y482" s="124">
        <v>2029</v>
      </c>
      <c r="Z482" s="124">
        <v>7</v>
      </c>
      <c r="AA482" s="124">
        <v>381.79999999999995</v>
      </c>
      <c r="AB482" s="124">
        <v>7125.7000000000007</v>
      </c>
      <c r="AC482" s="124">
        <v>1438.5</v>
      </c>
      <c r="AD482" s="124">
        <v>92.4</v>
      </c>
      <c r="AE482" s="124">
        <v>10.5</v>
      </c>
    </row>
    <row r="483" spans="1:31" x14ac:dyDescent="0.3">
      <c r="A483" s="122" t="s">
        <v>903</v>
      </c>
      <c r="B483" s="123">
        <v>47361</v>
      </c>
      <c r="C483" s="124">
        <v>0</v>
      </c>
      <c r="D483" s="124">
        <v>4703.1000000000004</v>
      </c>
      <c r="E483" s="124">
        <v>381.9</v>
      </c>
      <c r="F483" s="124">
        <v>547.70000000000005</v>
      </c>
      <c r="G483" s="124">
        <v>185.7</v>
      </c>
      <c r="H483" s="124">
        <v>1369.3</v>
      </c>
      <c r="I483" s="124">
        <v>0</v>
      </c>
      <c r="J483" s="124">
        <v>718.3</v>
      </c>
      <c r="K483" s="124">
        <v>4993.6000000000004</v>
      </c>
      <c r="L483" s="124">
        <v>78.2</v>
      </c>
      <c r="M483" s="124">
        <v>0</v>
      </c>
      <c r="N483" s="124">
        <v>164.65</v>
      </c>
      <c r="O483" s="124">
        <v>307.27</v>
      </c>
      <c r="P483" s="124">
        <v>4719.2999999999993</v>
      </c>
      <c r="Q483" s="124">
        <v>531.6</v>
      </c>
      <c r="R483" s="124">
        <v>991.6</v>
      </c>
      <c r="S483" s="124">
        <v>5071.8</v>
      </c>
      <c r="T483" s="124">
        <v>-1842.7000000000025</v>
      </c>
      <c r="U483" s="124">
        <v>241.36</v>
      </c>
      <c r="V483" s="124">
        <v>1319.26</v>
      </c>
      <c r="W483" s="124">
        <v>991.6</v>
      </c>
      <c r="X483" s="124">
        <v>2029</v>
      </c>
      <c r="Y483" s="124">
        <v>2029</v>
      </c>
      <c r="Z483" s="124">
        <v>8</v>
      </c>
      <c r="AA483" s="124">
        <v>369.9</v>
      </c>
      <c r="AB483" s="124">
        <v>4993.6000000000004</v>
      </c>
      <c r="AC483" s="124">
        <v>1316.6</v>
      </c>
      <c r="AD483" s="124">
        <v>39.700000000000003</v>
      </c>
      <c r="AE483" s="124">
        <v>13</v>
      </c>
    </row>
    <row r="484" spans="1:31" x14ac:dyDescent="0.3">
      <c r="A484" s="122" t="s">
        <v>903</v>
      </c>
      <c r="B484" s="123">
        <v>47391</v>
      </c>
      <c r="C484" s="124">
        <v>5195.5</v>
      </c>
      <c r="D484" s="124">
        <v>2882</v>
      </c>
      <c r="E484" s="124">
        <v>337.4</v>
      </c>
      <c r="F484" s="124">
        <v>358.3</v>
      </c>
      <c r="G484" s="124">
        <v>328.4</v>
      </c>
      <c r="H484" s="124">
        <v>1286.4999999999998</v>
      </c>
      <c r="I484" s="124">
        <v>793.59999999999991</v>
      </c>
      <c r="J484" s="124">
        <v>338.1</v>
      </c>
      <c r="K484" s="124">
        <v>2668.3</v>
      </c>
      <c r="L484" s="124">
        <v>62.9</v>
      </c>
      <c r="M484" s="124">
        <v>1233.8</v>
      </c>
      <c r="N484" s="124">
        <v>131.91</v>
      </c>
      <c r="O484" s="124">
        <v>297.36</v>
      </c>
      <c r="P484" s="124">
        <v>2937.7</v>
      </c>
      <c r="Q484" s="124">
        <v>302.60000000000002</v>
      </c>
      <c r="R484" s="124">
        <v>849.6</v>
      </c>
      <c r="S484" s="124">
        <v>3965.0000000000005</v>
      </c>
      <c r="T484" s="124">
        <v>3686</v>
      </c>
      <c r="U484" s="124">
        <v>516.53</v>
      </c>
      <c r="V484" s="124">
        <v>1052.83</v>
      </c>
      <c r="W484" s="124">
        <v>849.6</v>
      </c>
      <c r="X484" s="124">
        <v>2029</v>
      </c>
      <c r="Y484" s="124">
        <v>2029</v>
      </c>
      <c r="Z484" s="124">
        <v>9</v>
      </c>
      <c r="AA484" s="124">
        <v>179.1</v>
      </c>
      <c r="AB484" s="124">
        <v>2668.3</v>
      </c>
      <c r="AC484" s="124">
        <v>987.59999999999991</v>
      </c>
      <c r="AD484" s="124">
        <v>237.1</v>
      </c>
      <c r="AE484" s="124">
        <v>61.8</v>
      </c>
    </row>
    <row r="485" spans="1:31" x14ac:dyDescent="0.3">
      <c r="A485" s="122" t="s">
        <v>903</v>
      </c>
      <c r="B485" s="123">
        <v>47422</v>
      </c>
      <c r="C485" s="124">
        <v>20118.300000000003</v>
      </c>
      <c r="D485" s="124">
        <v>2190.1</v>
      </c>
      <c r="E485" s="124">
        <v>838.8</v>
      </c>
      <c r="F485" s="124">
        <v>253.9</v>
      </c>
      <c r="G485" s="124">
        <v>2745</v>
      </c>
      <c r="H485" s="124">
        <v>3886.8</v>
      </c>
      <c r="I485" s="124">
        <v>3921.3</v>
      </c>
      <c r="J485" s="124">
        <v>476.6</v>
      </c>
      <c r="K485" s="124">
        <v>999.3</v>
      </c>
      <c r="L485" s="124">
        <v>44</v>
      </c>
      <c r="M485" s="124">
        <v>867.4</v>
      </c>
      <c r="N485" s="124">
        <v>89.14</v>
      </c>
      <c r="O485" s="124">
        <v>307.27</v>
      </c>
      <c r="P485" s="124">
        <v>1593.7</v>
      </c>
      <c r="Q485" s="124">
        <v>850.40000000000009</v>
      </c>
      <c r="R485" s="124">
        <v>563.29999999999995</v>
      </c>
      <c r="S485" s="124">
        <v>1910.6999999999998</v>
      </c>
      <c r="T485" s="124">
        <v>8279.7000000000007</v>
      </c>
      <c r="U485" s="124">
        <v>234.36</v>
      </c>
      <c r="V485" s="124">
        <v>1603.84</v>
      </c>
      <c r="W485" s="124">
        <v>563.29999999999995</v>
      </c>
      <c r="X485" s="124">
        <v>2030</v>
      </c>
      <c r="Y485" s="124">
        <v>2029</v>
      </c>
      <c r="Z485" s="124">
        <v>10</v>
      </c>
      <c r="AA485" s="124">
        <v>39.9</v>
      </c>
      <c r="AB485" s="124">
        <v>999.3</v>
      </c>
      <c r="AC485" s="124">
        <v>1343</v>
      </c>
      <c r="AD485" s="124">
        <v>1585.6000000000001</v>
      </c>
      <c r="AE485" s="124">
        <v>958.2</v>
      </c>
    </row>
    <row r="486" spans="1:31" x14ac:dyDescent="0.3">
      <c r="A486" s="122" t="s">
        <v>903</v>
      </c>
      <c r="B486" s="123">
        <v>47452</v>
      </c>
      <c r="C486" s="124">
        <v>46237.399999999994</v>
      </c>
      <c r="D486" s="124">
        <v>1686.3999999999999</v>
      </c>
      <c r="E486" s="124">
        <v>728.4</v>
      </c>
      <c r="F486" s="124">
        <v>158.80000000000001</v>
      </c>
      <c r="G486" s="124">
        <v>2665.4</v>
      </c>
      <c r="H486" s="124">
        <v>25255.9</v>
      </c>
      <c r="I486" s="124">
        <v>11694.2</v>
      </c>
      <c r="J486" s="124">
        <v>478.9</v>
      </c>
      <c r="K486" s="124">
        <v>390</v>
      </c>
      <c r="L486" s="124">
        <v>27.9</v>
      </c>
      <c r="M486" s="124">
        <v>749.7</v>
      </c>
      <c r="N486" s="124">
        <v>55.18</v>
      </c>
      <c r="O486" s="124">
        <v>297.36</v>
      </c>
      <c r="P486" s="124">
        <v>826</v>
      </c>
      <c r="Q486" s="124">
        <v>1019.2</v>
      </c>
      <c r="R486" s="124">
        <v>337</v>
      </c>
      <c r="S486" s="124">
        <v>1167.6000000000001</v>
      </c>
      <c r="T486" s="124">
        <v>5073.8000000000029</v>
      </c>
      <c r="U486" s="124">
        <v>1838.92</v>
      </c>
      <c r="V486" s="124">
        <v>2860.37</v>
      </c>
      <c r="W486" s="124">
        <v>337</v>
      </c>
      <c r="X486" s="124">
        <v>2030</v>
      </c>
      <c r="Y486" s="124">
        <v>2029</v>
      </c>
      <c r="Z486" s="124">
        <v>11</v>
      </c>
      <c r="AA486" s="124">
        <v>33.799999999999997</v>
      </c>
      <c r="AB486" s="124">
        <v>390</v>
      </c>
      <c r="AC486" s="124">
        <v>6099.7999999999993</v>
      </c>
      <c r="AD486" s="124">
        <v>15333.8</v>
      </c>
      <c r="AE486" s="124">
        <v>3822.3</v>
      </c>
    </row>
    <row r="487" spans="1:31" x14ac:dyDescent="0.3">
      <c r="A487" s="122" t="s">
        <v>903</v>
      </c>
      <c r="B487" s="123">
        <v>47483</v>
      </c>
      <c r="C487" s="124">
        <v>30669.399999999998</v>
      </c>
      <c r="D487" s="124">
        <v>1368.1</v>
      </c>
      <c r="E487" s="124">
        <v>594.4</v>
      </c>
      <c r="F487" s="124">
        <v>124.5</v>
      </c>
      <c r="G487" s="124">
        <v>2175.1</v>
      </c>
      <c r="H487" s="124">
        <v>18451.900000000001</v>
      </c>
      <c r="I487" s="124">
        <v>9093.2999999999993</v>
      </c>
      <c r="J487" s="124">
        <v>429.9</v>
      </c>
      <c r="K487" s="124">
        <v>332.9</v>
      </c>
      <c r="L487" s="124">
        <v>23.4</v>
      </c>
      <c r="M487" s="124">
        <v>725.4</v>
      </c>
      <c r="N487" s="124">
        <v>52.1</v>
      </c>
      <c r="O487" s="124">
        <v>307.27</v>
      </c>
      <c r="P487" s="124">
        <v>465.6</v>
      </c>
      <c r="Q487" s="124">
        <v>1026.9000000000001</v>
      </c>
      <c r="R487" s="124">
        <v>310.39999999999998</v>
      </c>
      <c r="S487" s="124">
        <v>1081.7</v>
      </c>
      <c r="T487" s="124">
        <v>-175.69999999999709</v>
      </c>
      <c r="U487" s="124">
        <v>2030.4</v>
      </c>
      <c r="V487" s="124">
        <v>4369.8900000000003</v>
      </c>
      <c r="W487" s="124">
        <v>310.39999999999998</v>
      </c>
      <c r="X487" s="124">
        <v>2030</v>
      </c>
      <c r="Y487" s="124">
        <v>2029</v>
      </c>
      <c r="Z487" s="124">
        <v>12</v>
      </c>
      <c r="AA487" s="124">
        <v>27.7</v>
      </c>
      <c r="AB487" s="124">
        <v>332.9</v>
      </c>
      <c r="AC487" s="124">
        <v>5271.2999999999993</v>
      </c>
      <c r="AD487" s="124">
        <v>10989.800000000001</v>
      </c>
      <c r="AE487" s="124">
        <v>2190.8000000000002</v>
      </c>
    </row>
    <row r="488" spans="1:31" x14ac:dyDescent="0.3">
      <c r="A488" s="122" t="s">
        <v>903</v>
      </c>
      <c r="B488" s="123">
        <v>47514</v>
      </c>
      <c r="C488" s="124">
        <v>29271</v>
      </c>
      <c r="D488" s="124">
        <v>1563.6999999999998</v>
      </c>
      <c r="E488" s="124">
        <v>681.6</v>
      </c>
      <c r="F488" s="124">
        <v>140.69999999999999</v>
      </c>
      <c r="G488" s="124">
        <v>2475.6</v>
      </c>
      <c r="H488" s="124">
        <v>19988.599999999999</v>
      </c>
      <c r="I488" s="124">
        <v>8011.3</v>
      </c>
      <c r="J488" s="124">
        <v>655.29999999999995</v>
      </c>
      <c r="K488" s="124">
        <v>364.3</v>
      </c>
      <c r="L488" s="124">
        <v>18.899999999999999</v>
      </c>
      <c r="M488" s="124">
        <v>784.1</v>
      </c>
      <c r="N488" s="124">
        <v>46.19</v>
      </c>
      <c r="O488" s="124">
        <v>307.27</v>
      </c>
      <c r="P488" s="124">
        <v>426.70000000000005</v>
      </c>
      <c r="Q488" s="124">
        <v>1277.9000000000001</v>
      </c>
      <c r="R488" s="124">
        <v>281.29999999999995</v>
      </c>
      <c r="S488" s="124">
        <v>1167.3000000000002</v>
      </c>
      <c r="T488" s="124">
        <v>-2797.2999999999993</v>
      </c>
      <c r="U488" s="124">
        <v>284.23</v>
      </c>
      <c r="V488" s="124">
        <v>6432.43</v>
      </c>
      <c r="W488" s="124">
        <v>281.29999999999995</v>
      </c>
      <c r="X488" s="124">
        <v>2030</v>
      </c>
      <c r="Y488" s="124">
        <v>2030</v>
      </c>
      <c r="Z488" s="124">
        <v>1</v>
      </c>
      <c r="AA488" s="124">
        <v>26.6</v>
      </c>
      <c r="AB488" s="124">
        <v>364.3</v>
      </c>
      <c r="AC488" s="124">
        <v>5549.8</v>
      </c>
      <c r="AD488" s="124">
        <v>11860.7</v>
      </c>
      <c r="AE488" s="124">
        <v>2578.1</v>
      </c>
    </row>
    <row r="489" spans="1:31" x14ac:dyDescent="0.3">
      <c r="A489" s="122" t="s">
        <v>903</v>
      </c>
      <c r="B489" s="123">
        <v>47542</v>
      </c>
      <c r="C489" s="124">
        <v>16926.7</v>
      </c>
      <c r="D489" s="124">
        <v>2318.8000000000002</v>
      </c>
      <c r="E489" s="124">
        <v>996.5</v>
      </c>
      <c r="F489" s="124">
        <v>219.1</v>
      </c>
      <c r="G489" s="124">
        <v>3701</v>
      </c>
      <c r="H489" s="124">
        <v>8976.4</v>
      </c>
      <c r="I489" s="124">
        <v>3689.2999999999997</v>
      </c>
      <c r="J489" s="124">
        <v>246.7</v>
      </c>
      <c r="K489" s="124">
        <v>146.19999999999999</v>
      </c>
      <c r="L489" s="124">
        <v>18.899999999999999</v>
      </c>
      <c r="M489" s="124">
        <v>0</v>
      </c>
      <c r="N489" s="124">
        <v>40.83</v>
      </c>
      <c r="O489" s="124">
        <v>277.52999999999997</v>
      </c>
      <c r="P489" s="124">
        <v>575.4</v>
      </c>
      <c r="Q489" s="124">
        <v>1962.4999999999998</v>
      </c>
      <c r="R489" s="124">
        <v>249.10000000000002</v>
      </c>
      <c r="S489" s="124">
        <v>165.1</v>
      </c>
      <c r="T489" s="124">
        <v>-2806.8000000000065</v>
      </c>
      <c r="U489" s="124">
        <v>1602.83</v>
      </c>
      <c r="V489" s="124">
        <v>4176.99</v>
      </c>
      <c r="W489" s="124">
        <v>249.10000000000002</v>
      </c>
      <c r="X489" s="124">
        <v>2030</v>
      </c>
      <c r="Y489" s="124">
        <v>2030</v>
      </c>
      <c r="Z489" s="124">
        <v>2</v>
      </c>
      <c r="AA489" s="124">
        <v>61.3</v>
      </c>
      <c r="AB489" s="124">
        <v>146.19999999999999</v>
      </c>
      <c r="AC489" s="124">
        <v>2545.1999999999998</v>
      </c>
      <c r="AD489" s="124">
        <v>5408.5</v>
      </c>
      <c r="AE489" s="124">
        <v>1022.7</v>
      </c>
    </row>
    <row r="490" spans="1:31" x14ac:dyDescent="0.3">
      <c r="A490" s="122" t="s">
        <v>903</v>
      </c>
      <c r="B490" s="123">
        <v>47573</v>
      </c>
      <c r="C490" s="124">
        <v>31857.3</v>
      </c>
      <c r="D490" s="124">
        <v>2701.9</v>
      </c>
      <c r="E490" s="124">
        <v>1120.2</v>
      </c>
      <c r="F490" s="124">
        <v>397.3</v>
      </c>
      <c r="G490" s="124">
        <v>4784.3</v>
      </c>
      <c r="H490" s="124">
        <v>10504.9</v>
      </c>
      <c r="I490" s="124">
        <v>6155.1</v>
      </c>
      <c r="J490" s="124">
        <v>159.9</v>
      </c>
      <c r="K490" s="124">
        <v>0</v>
      </c>
      <c r="L490" s="124">
        <v>22.5</v>
      </c>
      <c r="M490" s="124">
        <v>0</v>
      </c>
      <c r="N490" s="124">
        <v>51.55</v>
      </c>
      <c r="O490" s="124">
        <v>307.27</v>
      </c>
      <c r="P490" s="124">
        <v>626.20000000000005</v>
      </c>
      <c r="Q490" s="124">
        <v>2473</v>
      </c>
      <c r="R490" s="124">
        <v>348.1</v>
      </c>
      <c r="S490" s="124">
        <v>22.5</v>
      </c>
      <c r="T490" s="124">
        <v>6404.2000000000007</v>
      </c>
      <c r="U490" s="124">
        <v>153.87</v>
      </c>
      <c r="V490" s="124">
        <v>4667.8500000000004</v>
      </c>
      <c r="W490" s="124">
        <v>348.1</v>
      </c>
      <c r="X490" s="124">
        <v>2030</v>
      </c>
      <c r="Y490" s="124">
        <v>2030</v>
      </c>
      <c r="Z490" s="124">
        <v>3</v>
      </c>
      <c r="AA490" s="124">
        <v>96.100000000000009</v>
      </c>
      <c r="AB490" s="124">
        <v>0</v>
      </c>
      <c r="AC490" s="124">
        <v>2923.1</v>
      </c>
      <c r="AD490" s="124">
        <v>5963.2</v>
      </c>
      <c r="AE490" s="124">
        <v>1618.6</v>
      </c>
    </row>
    <row r="491" spans="1:31" x14ac:dyDescent="0.3">
      <c r="A491" s="122" t="s">
        <v>903</v>
      </c>
      <c r="B491" s="123">
        <v>47603</v>
      </c>
      <c r="C491" s="124">
        <v>21464.5</v>
      </c>
      <c r="D491" s="124">
        <v>3259.8999999999996</v>
      </c>
      <c r="E491" s="124">
        <v>1361.4</v>
      </c>
      <c r="F491" s="124">
        <v>556.29999999999995</v>
      </c>
      <c r="G491" s="124">
        <v>4893.2</v>
      </c>
      <c r="H491" s="124">
        <v>17160.099999999999</v>
      </c>
      <c r="I491" s="124">
        <v>5728.2</v>
      </c>
      <c r="J491" s="124">
        <v>182.9</v>
      </c>
      <c r="K491" s="124">
        <v>828.59999999999991</v>
      </c>
      <c r="L491" s="124">
        <v>22.5</v>
      </c>
      <c r="M491" s="124">
        <v>0</v>
      </c>
      <c r="N491" s="124">
        <v>73.88</v>
      </c>
      <c r="O491" s="124">
        <v>297.36</v>
      </c>
      <c r="P491" s="124">
        <v>621.6</v>
      </c>
      <c r="Q491" s="124">
        <v>3194.6</v>
      </c>
      <c r="R491" s="124">
        <v>459.6</v>
      </c>
      <c r="S491" s="124">
        <v>851.09999999999991</v>
      </c>
      <c r="T491" s="124">
        <v>-10366.900000000003</v>
      </c>
      <c r="U491" s="124">
        <v>1775.52</v>
      </c>
      <c r="V491" s="124">
        <v>5779.92</v>
      </c>
      <c r="W491" s="124">
        <v>459.6</v>
      </c>
      <c r="X491" s="124">
        <v>2030</v>
      </c>
      <c r="Y491" s="124">
        <v>2030</v>
      </c>
      <c r="Z491" s="124">
        <v>4</v>
      </c>
      <c r="AA491" s="124">
        <v>120.7</v>
      </c>
      <c r="AB491" s="124">
        <v>828.59999999999991</v>
      </c>
      <c r="AC491" s="124">
        <v>4897.8</v>
      </c>
      <c r="AD491" s="124">
        <v>10140.4</v>
      </c>
      <c r="AE491" s="124">
        <v>2121.9</v>
      </c>
    </row>
    <row r="492" spans="1:31" x14ac:dyDescent="0.3">
      <c r="A492" s="122" t="s">
        <v>903</v>
      </c>
      <c r="B492" s="123">
        <v>47634</v>
      </c>
      <c r="C492" s="124">
        <v>156.30000000000001</v>
      </c>
      <c r="D492" s="124">
        <v>5624</v>
      </c>
      <c r="E492" s="124">
        <v>728.9</v>
      </c>
      <c r="F492" s="124">
        <v>624</v>
      </c>
      <c r="G492" s="124">
        <v>3299.8</v>
      </c>
      <c r="H492" s="124">
        <v>1679</v>
      </c>
      <c r="I492" s="124">
        <v>12.9</v>
      </c>
      <c r="J492" s="124">
        <v>587.5</v>
      </c>
      <c r="K492" s="124">
        <v>6781.5</v>
      </c>
      <c r="L492" s="124">
        <v>35</v>
      </c>
      <c r="M492" s="124">
        <v>0</v>
      </c>
      <c r="N492" s="124">
        <v>133.41</v>
      </c>
      <c r="O492" s="124">
        <v>307.27</v>
      </c>
      <c r="P492" s="124">
        <v>2327.1999999999998</v>
      </c>
      <c r="Q492" s="124">
        <v>3920.7000000000003</v>
      </c>
      <c r="R492" s="124">
        <v>761.3</v>
      </c>
      <c r="S492" s="124">
        <v>6816.5</v>
      </c>
      <c r="T492" s="124">
        <v>-4822</v>
      </c>
      <c r="U492" s="124">
        <v>77.83</v>
      </c>
      <c r="V492" s="124">
        <v>4066.45</v>
      </c>
      <c r="W492" s="124">
        <v>761.3</v>
      </c>
      <c r="X492" s="124">
        <v>2030</v>
      </c>
      <c r="Y492" s="124">
        <v>2030</v>
      </c>
      <c r="Z492" s="124">
        <v>5</v>
      </c>
      <c r="AA492" s="124">
        <v>289.2</v>
      </c>
      <c r="AB492" s="124">
        <v>6781.5</v>
      </c>
      <c r="AC492" s="124">
        <v>1429.5</v>
      </c>
      <c r="AD492" s="124">
        <v>230.39999999999998</v>
      </c>
      <c r="AE492" s="124">
        <v>19.100000000000001</v>
      </c>
    </row>
    <row r="493" spans="1:31" x14ac:dyDescent="0.3">
      <c r="A493" s="122" t="s">
        <v>903</v>
      </c>
      <c r="B493" s="123">
        <v>47664</v>
      </c>
      <c r="C493" s="124">
        <v>3240</v>
      </c>
      <c r="D493" s="124">
        <v>5569.5</v>
      </c>
      <c r="E493" s="124">
        <v>466.1</v>
      </c>
      <c r="F493" s="124">
        <v>500.2</v>
      </c>
      <c r="G493" s="124">
        <v>1158.9000000000001</v>
      </c>
      <c r="H493" s="124">
        <v>1482.5000000000002</v>
      </c>
      <c r="I493" s="124">
        <v>446.5</v>
      </c>
      <c r="J493" s="124">
        <v>485.3</v>
      </c>
      <c r="K493" s="124">
        <v>6617.5</v>
      </c>
      <c r="L493" s="124">
        <v>44</v>
      </c>
      <c r="M493" s="124">
        <v>986.9</v>
      </c>
      <c r="N493" s="124">
        <v>155.52000000000001</v>
      </c>
      <c r="O493" s="124">
        <v>297.36</v>
      </c>
      <c r="P493" s="124">
        <v>3997</v>
      </c>
      <c r="Q493" s="124">
        <v>2072.7000000000003</v>
      </c>
      <c r="R493" s="124">
        <v>893</v>
      </c>
      <c r="S493" s="124">
        <v>7648.4</v>
      </c>
      <c r="T493" s="124">
        <v>1672.5</v>
      </c>
      <c r="U493" s="124">
        <v>100.18</v>
      </c>
      <c r="V493" s="124">
        <v>2778.52</v>
      </c>
      <c r="W493" s="124">
        <v>893</v>
      </c>
      <c r="X493" s="124">
        <v>2030</v>
      </c>
      <c r="Y493" s="124">
        <v>2030</v>
      </c>
      <c r="Z493" s="124">
        <v>6</v>
      </c>
      <c r="AA493" s="124">
        <v>323.39999999999998</v>
      </c>
      <c r="AB493" s="124">
        <v>6617.5</v>
      </c>
      <c r="AC493" s="124">
        <v>1377.5</v>
      </c>
      <c r="AD493" s="124">
        <v>88.8</v>
      </c>
      <c r="AE493" s="124">
        <v>16.2</v>
      </c>
    </row>
    <row r="494" spans="1:31" x14ac:dyDescent="0.3">
      <c r="A494" s="122" t="s">
        <v>903</v>
      </c>
      <c r="B494" s="123">
        <v>47695</v>
      </c>
      <c r="C494" s="124">
        <v>274.3</v>
      </c>
      <c r="D494" s="124">
        <v>5603.5</v>
      </c>
      <c r="E494" s="124">
        <v>755.3</v>
      </c>
      <c r="F494" s="124">
        <v>613.5</v>
      </c>
      <c r="G494" s="124">
        <v>1097.5</v>
      </c>
      <c r="H494" s="124">
        <v>1521.2</v>
      </c>
      <c r="I494" s="124">
        <v>35.199999999999996</v>
      </c>
      <c r="J494" s="124">
        <v>687.3</v>
      </c>
      <c r="K494" s="124">
        <v>6290.7999999999993</v>
      </c>
      <c r="L494" s="124">
        <v>62.9</v>
      </c>
      <c r="M494" s="124">
        <v>642.5</v>
      </c>
      <c r="N494" s="124">
        <v>181.39</v>
      </c>
      <c r="O494" s="124">
        <v>307.27</v>
      </c>
      <c r="P494" s="124">
        <v>4731.5</v>
      </c>
      <c r="Q494" s="124">
        <v>1485.5</v>
      </c>
      <c r="R494" s="124">
        <v>1037.0999999999999</v>
      </c>
      <c r="S494" s="124">
        <v>6996.1999999999989</v>
      </c>
      <c r="T494" s="124">
        <v>-2005.7999999999975</v>
      </c>
      <c r="U494" s="124">
        <v>156.65</v>
      </c>
      <c r="V494" s="124">
        <v>2186.9499999999998</v>
      </c>
      <c r="W494" s="124">
        <v>1037.0999999999999</v>
      </c>
      <c r="X494" s="124">
        <v>2030</v>
      </c>
      <c r="Y494" s="124">
        <v>2030</v>
      </c>
      <c r="Z494" s="124">
        <v>7</v>
      </c>
      <c r="AA494" s="124">
        <v>366.9</v>
      </c>
      <c r="AB494" s="124">
        <v>6290.7999999999993</v>
      </c>
      <c r="AC494" s="124">
        <v>1360</v>
      </c>
      <c r="AD494" s="124">
        <v>125.80000000000001</v>
      </c>
      <c r="AE494" s="124">
        <v>35.4</v>
      </c>
    </row>
    <row r="495" spans="1:31" x14ac:dyDescent="0.3">
      <c r="A495" s="122" t="s">
        <v>903</v>
      </c>
      <c r="B495" s="123">
        <v>47726</v>
      </c>
      <c r="C495" s="124">
        <v>85.3</v>
      </c>
      <c r="D495" s="124">
        <v>4479.3999999999996</v>
      </c>
      <c r="E495" s="124">
        <v>423.1</v>
      </c>
      <c r="F495" s="124">
        <v>418.5</v>
      </c>
      <c r="G495" s="124">
        <v>509.2</v>
      </c>
      <c r="H495" s="124">
        <v>1310.9</v>
      </c>
      <c r="I495" s="124">
        <v>9.8000000000000007</v>
      </c>
      <c r="J495" s="124">
        <v>718.3</v>
      </c>
      <c r="K495" s="124">
        <v>5108.5</v>
      </c>
      <c r="L495" s="124">
        <v>78.2</v>
      </c>
      <c r="M495" s="124">
        <v>0</v>
      </c>
      <c r="N495" s="124">
        <v>164.65</v>
      </c>
      <c r="O495" s="124">
        <v>307.27</v>
      </c>
      <c r="P495" s="124">
        <v>4157.3</v>
      </c>
      <c r="Q495" s="124">
        <v>740.6</v>
      </c>
      <c r="R495" s="124">
        <v>967.1</v>
      </c>
      <c r="S495" s="124">
        <v>5186.7</v>
      </c>
      <c r="T495" s="124">
        <v>-1629.9000000000015</v>
      </c>
      <c r="U495" s="124">
        <v>275.2</v>
      </c>
      <c r="V495" s="124">
        <v>1552.69</v>
      </c>
      <c r="W495" s="124">
        <v>967.1</v>
      </c>
      <c r="X495" s="124">
        <v>2030</v>
      </c>
      <c r="Y495" s="124">
        <v>2030</v>
      </c>
      <c r="Z495" s="124">
        <v>8</v>
      </c>
      <c r="AA495" s="124">
        <v>345.4</v>
      </c>
      <c r="AB495" s="124">
        <v>5108.5</v>
      </c>
      <c r="AC495" s="124">
        <v>1269.3</v>
      </c>
      <c r="AD495" s="124">
        <v>26.2</v>
      </c>
      <c r="AE495" s="124">
        <v>15.4</v>
      </c>
    </row>
    <row r="496" spans="1:31" x14ac:dyDescent="0.3">
      <c r="A496" s="122" t="s">
        <v>903</v>
      </c>
      <c r="B496" s="123">
        <v>47756</v>
      </c>
      <c r="C496" s="124">
        <v>7660.9</v>
      </c>
      <c r="D496" s="124">
        <v>2738.9</v>
      </c>
      <c r="E496" s="124">
        <v>424.8</v>
      </c>
      <c r="F496" s="124">
        <v>226</v>
      </c>
      <c r="G496" s="124">
        <v>884.2</v>
      </c>
      <c r="H496" s="124">
        <v>1468.1</v>
      </c>
      <c r="I496" s="124">
        <v>898.9</v>
      </c>
      <c r="J496" s="124">
        <v>344.8</v>
      </c>
      <c r="K496" s="124">
        <v>1512.2</v>
      </c>
      <c r="L496" s="124">
        <v>62.9</v>
      </c>
      <c r="M496" s="124">
        <v>1220.0999999999999</v>
      </c>
      <c r="N496" s="124">
        <v>131.91</v>
      </c>
      <c r="O496" s="124">
        <v>297.36</v>
      </c>
      <c r="P496" s="124">
        <v>2449.6</v>
      </c>
      <c r="Q496" s="124">
        <v>515.20000000000005</v>
      </c>
      <c r="R496" s="124">
        <v>839.1</v>
      </c>
      <c r="S496" s="124">
        <v>2795.2000000000003</v>
      </c>
      <c r="T496" s="124">
        <v>4309.5</v>
      </c>
      <c r="U496" s="124">
        <v>157.84</v>
      </c>
      <c r="V496" s="124">
        <v>1686.37</v>
      </c>
      <c r="W496" s="124">
        <v>839.1</v>
      </c>
      <c r="X496" s="124">
        <v>2030</v>
      </c>
      <c r="Y496" s="124">
        <v>2030</v>
      </c>
      <c r="Z496" s="124">
        <v>9</v>
      </c>
      <c r="AA496" s="124">
        <v>112.6</v>
      </c>
      <c r="AB496" s="124">
        <v>1512.2</v>
      </c>
      <c r="AC496" s="124">
        <v>955.3</v>
      </c>
      <c r="AD496" s="124">
        <v>305.10000000000002</v>
      </c>
      <c r="AE496" s="124">
        <v>207.7</v>
      </c>
    </row>
    <row r="497" spans="1:31" x14ac:dyDescent="0.3">
      <c r="A497" s="122" t="s">
        <v>903</v>
      </c>
      <c r="B497" s="123">
        <v>47787</v>
      </c>
      <c r="C497" s="124">
        <v>26375.200000000001</v>
      </c>
      <c r="D497" s="124">
        <v>2379.6</v>
      </c>
      <c r="E497" s="124">
        <v>905.4</v>
      </c>
      <c r="F497" s="124">
        <v>275.5</v>
      </c>
      <c r="G497" s="124">
        <v>2685.6</v>
      </c>
      <c r="H497" s="124">
        <v>5929.1</v>
      </c>
      <c r="I497" s="124">
        <v>6153.7999999999993</v>
      </c>
      <c r="J497" s="124">
        <v>450.6</v>
      </c>
      <c r="K497" s="124">
        <v>1877.4</v>
      </c>
      <c r="L497" s="124">
        <v>44</v>
      </c>
      <c r="M497" s="124">
        <v>836.7</v>
      </c>
      <c r="N497" s="124">
        <v>89.14</v>
      </c>
      <c r="O497" s="124">
        <v>307.27</v>
      </c>
      <c r="P497" s="124">
        <v>1684.5</v>
      </c>
      <c r="Q497" s="124">
        <v>970.6</v>
      </c>
      <c r="R497" s="124">
        <v>560</v>
      </c>
      <c r="S497" s="124">
        <v>2758.1000000000004</v>
      </c>
      <c r="T497" s="124">
        <v>10913.800000000003</v>
      </c>
      <c r="U497" s="124">
        <v>192.81</v>
      </c>
      <c r="V497" s="124">
        <v>2921.61</v>
      </c>
      <c r="W497" s="124">
        <v>560</v>
      </c>
      <c r="X497" s="124">
        <v>2031</v>
      </c>
      <c r="Y497" s="124">
        <v>2030</v>
      </c>
      <c r="Z497" s="124">
        <v>10</v>
      </c>
      <c r="AA497" s="124">
        <v>68.699999999999989</v>
      </c>
      <c r="AB497" s="124">
        <v>1877.4</v>
      </c>
      <c r="AC497" s="124">
        <v>1662.1000000000001</v>
      </c>
      <c r="AD497" s="124">
        <v>3009.5</v>
      </c>
      <c r="AE497" s="124">
        <v>1257.5</v>
      </c>
    </row>
    <row r="498" spans="1:31" x14ac:dyDescent="0.3">
      <c r="A498" s="122" t="s">
        <v>903</v>
      </c>
      <c r="B498" s="123">
        <v>47817</v>
      </c>
      <c r="C498" s="124">
        <v>34297.5</v>
      </c>
      <c r="D498" s="124">
        <v>1603.1000000000001</v>
      </c>
      <c r="E498" s="124">
        <v>684.8</v>
      </c>
      <c r="F498" s="124">
        <v>148.80000000000001</v>
      </c>
      <c r="G498" s="124">
        <v>2513.1</v>
      </c>
      <c r="H498" s="124">
        <v>16338.900000000001</v>
      </c>
      <c r="I498" s="124">
        <v>9732.9</v>
      </c>
      <c r="J498" s="124">
        <v>478.9</v>
      </c>
      <c r="K498" s="124">
        <v>383.1</v>
      </c>
      <c r="L498" s="124">
        <v>27.9</v>
      </c>
      <c r="M498" s="124">
        <v>768.1</v>
      </c>
      <c r="N498" s="124">
        <v>55.18</v>
      </c>
      <c r="O498" s="124">
        <v>297.36</v>
      </c>
      <c r="P498" s="124">
        <v>749.3</v>
      </c>
      <c r="Q498" s="124">
        <v>1002.8</v>
      </c>
      <c r="R498" s="124">
        <v>337.29999999999995</v>
      </c>
      <c r="S498" s="124">
        <v>1179.1000000000001</v>
      </c>
      <c r="T498" s="124">
        <v>4312.9000000000015</v>
      </c>
      <c r="U498" s="124">
        <v>344.4</v>
      </c>
      <c r="V498" s="124">
        <v>3538.87</v>
      </c>
      <c r="W498" s="124">
        <v>337.29999999999995</v>
      </c>
      <c r="X498" s="124">
        <v>2031</v>
      </c>
      <c r="Y498" s="124">
        <v>2030</v>
      </c>
      <c r="Z498" s="124">
        <v>11</v>
      </c>
      <c r="AA498" s="124">
        <v>32.9</v>
      </c>
      <c r="AB498" s="124">
        <v>383.1</v>
      </c>
      <c r="AC498" s="124">
        <v>4042.5</v>
      </c>
      <c r="AD498" s="124">
        <v>9912.4</v>
      </c>
      <c r="AE498" s="124">
        <v>2384</v>
      </c>
    </row>
    <row r="499" spans="1:31" x14ac:dyDescent="0.3">
      <c r="A499" s="122" t="s">
        <v>903</v>
      </c>
      <c r="B499" s="123">
        <v>47848</v>
      </c>
      <c r="C499" s="124">
        <v>22605.8</v>
      </c>
      <c r="D499" s="124">
        <v>1470</v>
      </c>
      <c r="E499" s="124">
        <v>639.29999999999995</v>
      </c>
      <c r="F499" s="124">
        <v>134.19999999999999</v>
      </c>
      <c r="G499" s="124">
        <v>2335.1</v>
      </c>
      <c r="H499" s="124">
        <v>18105.699999999997</v>
      </c>
      <c r="I499" s="124">
        <v>6921.5999999999995</v>
      </c>
      <c r="J499" s="124">
        <v>429.9</v>
      </c>
      <c r="K499" s="124">
        <v>340.8</v>
      </c>
      <c r="L499" s="124">
        <v>23.4</v>
      </c>
      <c r="M499" s="124">
        <v>777.2</v>
      </c>
      <c r="N499" s="124">
        <v>52.1</v>
      </c>
      <c r="O499" s="124">
        <v>307.27</v>
      </c>
      <c r="P499" s="124">
        <v>519.4</v>
      </c>
      <c r="Q499" s="124">
        <v>1084.7</v>
      </c>
      <c r="R499" s="124">
        <v>310.7</v>
      </c>
      <c r="S499" s="124">
        <v>1141.4000000000001</v>
      </c>
      <c r="T499" s="124">
        <v>-5978.0000000000036</v>
      </c>
      <c r="U499" s="124">
        <v>627.5</v>
      </c>
      <c r="V499" s="124">
        <v>4569.6899999999996</v>
      </c>
      <c r="W499" s="124">
        <v>310.7</v>
      </c>
      <c r="X499" s="124">
        <v>2031</v>
      </c>
      <c r="Y499" s="124">
        <v>2030</v>
      </c>
      <c r="Z499" s="124">
        <v>12</v>
      </c>
      <c r="AA499" s="124">
        <v>26.9</v>
      </c>
      <c r="AB499" s="124">
        <v>340.8</v>
      </c>
      <c r="AC499" s="124">
        <v>4951.1000000000004</v>
      </c>
      <c r="AD499" s="124">
        <v>10934</v>
      </c>
      <c r="AE499" s="124">
        <v>2220.6</v>
      </c>
    </row>
    <row r="500" spans="1:31" x14ac:dyDescent="0.3">
      <c r="A500" s="122" t="s">
        <v>903</v>
      </c>
      <c r="B500" s="123">
        <v>47879</v>
      </c>
      <c r="C500" s="124">
        <v>34499.699999999997</v>
      </c>
      <c r="D500" s="124">
        <v>1866.3</v>
      </c>
      <c r="E500" s="124">
        <v>810.1</v>
      </c>
      <c r="F500" s="124">
        <v>166.4</v>
      </c>
      <c r="G500" s="124">
        <v>2950.3</v>
      </c>
      <c r="H500" s="124">
        <v>16367.2</v>
      </c>
      <c r="I500" s="124">
        <v>10095.200000000001</v>
      </c>
      <c r="J500" s="124">
        <v>655.29999999999995</v>
      </c>
      <c r="K500" s="124">
        <v>388.09999999999997</v>
      </c>
      <c r="L500" s="124">
        <v>18.899999999999999</v>
      </c>
      <c r="M500" s="124">
        <v>810.2</v>
      </c>
      <c r="N500" s="124">
        <v>46.19</v>
      </c>
      <c r="O500" s="124">
        <v>307.27</v>
      </c>
      <c r="P500" s="124">
        <v>546.79999999999995</v>
      </c>
      <c r="Q500" s="124">
        <v>1485.9</v>
      </c>
      <c r="R500" s="124">
        <v>281.89999999999998</v>
      </c>
      <c r="S500" s="124">
        <v>1217.2</v>
      </c>
      <c r="T500" s="124">
        <v>3087.9999999999964</v>
      </c>
      <c r="U500" s="124">
        <v>877.48</v>
      </c>
      <c r="V500" s="124">
        <v>4217.22</v>
      </c>
      <c r="W500" s="124">
        <v>281.89999999999998</v>
      </c>
      <c r="X500" s="124">
        <v>2031</v>
      </c>
      <c r="Y500" s="124">
        <v>2031</v>
      </c>
      <c r="Z500" s="124">
        <v>1</v>
      </c>
      <c r="AA500" s="124">
        <v>27.5</v>
      </c>
      <c r="AB500" s="124">
        <v>388.09999999999997</v>
      </c>
      <c r="AC500" s="124">
        <v>4295.8999999999996</v>
      </c>
      <c r="AD500" s="124">
        <v>10057.800000000001</v>
      </c>
      <c r="AE500" s="124">
        <v>2013.5</v>
      </c>
    </row>
    <row r="501" spans="1:31" x14ac:dyDescent="0.3">
      <c r="A501" s="122" t="s">
        <v>903</v>
      </c>
      <c r="B501" s="123">
        <v>47907</v>
      </c>
      <c r="C501" s="124">
        <v>37957.699999999997</v>
      </c>
      <c r="D501" s="124">
        <v>2650.6000000000004</v>
      </c>
      <c r="E501" s="124">
        <v>1147.2</v>
      </c>
      <c r="F501" s="124">
        <v>249.9</v>
      </c>
      <c r="G501" s="124">
        <v>4237.2</v>
      </c>
      <c r="H501" s="124">
        <v>20545.199999999997</v>
      </c>
      <c r="I501" s="124">
        <v>7999.9</v>
      </c>
      <c r="J501" s="124">
        <v>246.7</v>
      </c>
      <c r="K501" s="124">
        <v>137.6</v>
      </c>
      <c r="L501" s="124">
        <v>18.899999999999999</v>
      </c>
      <c r="M501" s="124">
        <v>0</v>
      </c>
      <c r="N501" s="124">
        <v>40.83</v>
      </c>
      <c r="O501" s="124">
        <v>277.52999999999997</v>
      </c>
      <c r="P501" s="124">
        <v>631.5</v>
      </c>
      <c r="Q501" s="124">
        <v>2269.1</v>
      </c>
      <c r="R501" s="124">
        <v>247.60000000000002</v>
      </c>
      <c r="S501" s="124">
        <v>156.5</v>
      </c>
      <c r="T501" s="124">
        <v>1285.0999999999985</v>
      </c>
      <c r="U501" s="124">
        <v>860.69</v>
      </c>
      <c r="V501" s="124">
        <v>6394.85</v>
      </c>
      <c r="W501" s="124">
        <v>247.60000000000002</v>
      </c>
      <c r="X501" s="124">
        <v>2031</v>
      </c>
      <c r="Y501" s="124">
        <v>2031</v>
      </c>
      <c r="Z501" s="124">
        <v>2</v>
      </c>
      <c r="AA501" s="124">
        <v>59.8</v>
      </c>
      <c r="AB501" s="124">
        <v>137.6</v>
      </c>
      <c r="AC501" s="124">
        <v>5619.0999999999995</v>
      </c>
      <c r="AD501" s="124">
        <v>12291.2</v>
      </c>
      <c r="AE501" s="124">
        <v>2634.9</v>
      </c>
    </row>
    <row r="502" spans="1:31" x14ac:dyDescent="0.3">
      <c r="A502" s="122" t="s">
        <v>903</v>
      </c>
      <c r="B502" s="123">
        <v>47938</v>
      </c>
      <c r="C502" s="124">
        <v>58496.5</v>
      </c>
      <c r="D502" s="124">
        <v>3051.9</v>
      </c>
      <c r="E502" s="124">
        <v>1267.0999999999999</v>
      </c>
      <c r="F502" s="124">
        <v>447.9</v>
      </c>
      <c r="G502" s="124">
        <v>5402</v>
      </c>
      <c r="H502" s="124">
        <v>35920</v>
      </c>
      <c r="I502" s="124">
        <v>16425.8</v>
      </c>
      <c r="J502" s="124">
        <v>160</v>
      </c>
      <c r="K502" s="124">
        <v>0</v>
      </c>
      <c r="L502" s="124">
        <v>22.5</v>
      </c>
      <c r="M502" s="124">
        <v>0</v>
      </c>
      <c r="N502" s="124">
        <v>51.55</v>
      </c>
      <c r="O502" s="124">
        <v>307.27</v>
      </c>
      <c r="P502" s="124">
        <v>612.90000000000009</v>
      </c>
      <c r="Q502" s="124">
        <v>2886.7999999999997</v>
      </c>
      <c r="R502" s="124">
        <v>348.1</v>
      </c>
      <c r="S502" s="124">
        <v>22.5</v>
      </c>
      <c r="T502" s="124">
        <v>-3807.2999999999956</v>
      </c>
      <c r="U502" s="124">
        <v>2098.2800000000002</v>
      </c>
      <c r="V502" s="124">
        <v>9570.42</v>
      </c>
      <c r="W502" s="124">
        <v>348.1</v>
      </c>
      <c r="X502" s="124">
        <v>2031</v>
      </c>
      <c r="Y502" s="124">
        <v>2031</v>
      </c>
      <c r="Z502" s="124">
        <v>3</v>
      </c>
      <c r="AA502" s="124">
        <v>96.100000000000009</v>
      </c>
      <c r="AB502" s="124">
        <v>0</v>
      </c>
      <c r="AC502" s="124">
        <v>9616.4</v>
      </c>
      <c r="AD502" s="124">
        <v>21339.100000000002</v>
      </c>
      <c r="AE502" s="124">
        <v>4964.5</v>
      </c>
    </row>
    <row r="503" spans="1:31" x14ac:dyDescent="0.3">
      <c r="A503" s="122" t="s">
        <v>903</v>
      </c>
      <c r="B503" s="123">
        <v>47968</v>
      </c>
      <c r="C503" s="124">
        <v>24407.8</v>
      </c>
      <c r="D503" s="124">
        <v>3229.4</v>
      </c>
      <c r="E503" s="124">
        <v>1358.3</v>
      </c>
      <c r="F503" s="124">
        <v>562.29999999999995</v>
      </c>
      <c r="G503" s="124">
        <v>5148.2</v>
      </c>
      <c r="H503" s="124">
        <v>8368.9000000000015</v>
      </c>
      <c r="I503" s="124">
        <v>3827.8999999999996</v>
      </c>
      <c r="J503" s="124">
        <v>182.6</v>
      </c>
      <c r="K503" s="124">
        <v>612.9</v>
      </c>
      <c r="L503" s="124">
        <v>22.5</v>
      </c>
      <c r="M503" s="124">
        <v>0</v>
      </c>
      <c r="N503" s="124">
        <v>73.88</v>
      </c>
      <c r="O503" s="124">
        <v>297.36</v>
      </c>
      <c r="P503" s="124">
        <v>604.79999999999995</v>
      </c>
      <c r="Q503" s="124">
        <v>3186.9</v>
      </c>
      <c r="R503" s="124">
        <v>456.8</v>
      </c>
      <c r="S503" s="124">
        <v>635.4</v>
      </c>
      <c r="T503" s="124">
        <v>2822.2999999999993</v>
      </c>
      <c r="U503" s="124">
        <v>41.35</v>
      </c>
      <c r="V503" s="124">
        <v>6637.28</v>
      </c>
      <c r="W503" s="124">
        <v>456.8</v>
      </c>
      <c r="X503" s="124">
        <v>2031</v>
      </c>
      <c r="Y503" s="124">
        <v>2031</v>
      </c>
      <c r="Z503" s="124">
        <v>4</v>
      </c>
      <c r="AA503" s="124">
        <v>120.2</v>
      </c>
      <c r="AB503" s="124">
        <v>612.9</v>
      </c>
      <c r="AC503" s="124">
        <v>2484.9</v>
      </c>
      <c r="AD503" s="124">
        <v>4463.9000000000005</v>
      </c>
      <c r="AE503" s="124">
        <v>1420.1</v>
      </c>
    </row>
    <row r="504" spans="1:31" x14ac:dyDescent="0.3">
      <c r="A504" s="122" t="s">
        <v>903</v>
      </c>
      <c r="B504" s="123">
        <v>47999</v>
      </c>
      <c r="C504" s="124">
        <v>2541.9</v>
      </c>
      <c r="D504" s="124">
        <v>5997.2000000000007</v>
      </c>
      <c r="E504" s="124">
        <v>1556.4</v>
      </c>
      <c r="F504" s="124">
        <v>839.6</v>
      </c>
      <c r="G504" s="124">
        <v>5104</v>
      </c>
      <c r="H504" s="124">
        <v>6704.1</v>
      </c>
      <c r="I504" s="124">
        <v>258.8</v>
      </c>
      <c r="J504" s="124">
        <v>587.5</v>
      </c>
      <c r="K504" s="124">
        <v>5181.1000000000004</v>
      </c>
      <c r="L504" s="124">
        <v>35</v>
      </c>
      <c r="M504" s="124">
        <v>0</v>
      </c>
      <c r="N504" s="124">
        <v>133.41</v>
      </c>
      <c r="O504" s="124">
        <v>307.27</v>
      </c>
      <c r="P504" s="124">
        <v>1577.6</v>
      </c>
      <c r="Q504" s="124">
        <v>5259</v>
      </c>
      <c r="R504" s="124">
        <v>753.6</v>
      </c>
      <c r="S504" s="124">
        <v>5216.1000000000004</v>
      </c>
      <c r="T504" s="124">
        <v>-12536.099999999999</v>
      </c>
      <c r="U504" s="124">
        <v>30.62</v>
      </c>
      <c r="V504" s="124">
        <v>6650.97</v>
      </c>
      <c r="W504" s="124">
        <v>753.6</v>
      </c>
      <c r="X504" s="124">
        <v>2031</v>
      </c>
      <c r="Y504" s="124">
        <v>2031</v>
      </c>
      <c r="Z504" s="124">
        <v>5</v>
      </c>
      <c r="AA504" s="124">
        <v>281.5</v>
      </c>
      <c r="AB504" s="124">
        <v>5181.1000000000004</v>
      </c>
      <c r="AC504" s="124">
        <v>2325.9</v>
      </c>
      <c r="AD504" s="124">
        <v>3608.7</v>
      </c>
      <c r="AE504" s="124">
        <v>769.5</v>
      </c>
    </row>
    <row r="505" spans="1:31" x14ac:dyDescent="0.3">
      <c r="A505" s="122" t="s">
        <v>903</v>
      </c>
      <c r="B505" s="123">
        <v>48029</v>
      </c>
      <c r="C505" s="124">
        <v>2433</v>
      </c>
      <c r="D505" s="124">
        <v>7066.2999999999993</v>
      </c>
      <c r="E505" s="124">
        <v>722.3</v>
      </c>
      <c r="F505" s="124">
        <v>728</v>
      </c>
      <c r="G505" s="124">
        <v>2892.4</v>
      </c>
      <c r="H505" s="124">
        <v>1528.6</v>
      </c>
      <c r="I505" s="124">
        <v>279</v>
      </c>
      <c r="J505" s="124">
        <v>485.3</v>
      </c>
      <c r="K505" s="124">
        <v>7384.6</v>
      </c>
      <c r="L505" s="124">
        <v>44</v>
      </c>
      <c r="M505" s="124">
        <v>935.6</v>
      </c>
      <c r="N505" s="124">
        <v>155.52000000000001</v>
      </c>
      <c r="O505" s="124">
        <v>297.36</v>
      </c>
      <c r="P505" s="124">
        <v>4298.3</v>
      </c>
      <c r="Q505" s="124">
        <v>3496</v>
      </c>
      <c r="R505" s="124">
        <v>894.9</v>
      </c>
      <c r="S505" s="124">
        <v>8364.2000000000007</v>
      </c>
      <c r="T505" s="124">
        <v>-2009.7000000000007</v>
      </c>
      <c r="U505" s="124">
        <v>63.09</v>
      </c>
      <c r="V505" s="124">
        <v>3794.7</v>
      </c>
      <c r="W505" s="124">
        <v>894.9</v>
      </c>
      <c r="X505" s="124">
        <v>2031</v>
      </c>
      <c r="Y505" s="124">
        <v>2031</v>
      </c>
      <c r="Z505" s="124">
        <v>6</v>
      </c>
      <c r="AA505" s="124">
        <v>318.3</v>
      </c>
      <c r="AB505" s="124">
        <v>7384.6</v>
      </c>
      <c r="AC505" s="124">
        <v>1354.5</v>
      </c>
      <c r="AD505" s="124">
        <v>158.5</v>
      </c>
      <c r="AE505" s="124">
        <v>15.6</v>
      </c>
    </row>
    <row r="506" spans="1:31" x14ac:dyDescent="0.3">
      <c r="A506" s="122" t="s">
        <v>903</v>
      </c>
      <c r="B506" s="123">
        <v>48060</v>
      </c>
      <c r="C506" s="124">
        <v>171.2</v>
      </c>
      <c r="D506" s="124">
        <v>6837</v>
      </c>
      <c r="E506" s="124">
        <v>458.1</v>
      </c>
      <c r="F506" s="124">
        <v>716.8</v>
      </c>
      <c r="G506" s="124">
        <v>839.7</v>
      </c>
      <c r="H506" s="124">
        <v>1477.1999999999998</v>
      </c>
      <c r="I506" s="124">
        <v>23.9</v>
      </c>
      <c r="J506" s="124">
        <v>687.3</v>
      </c>
      <c r="K506" s="124">
        <v>7595.2000000000007</v>
      </c>
      <c r="L506" s="124">
        <v>62.9</v>
      </c>
      <c r="M506" s="124">
        <v>854.9</v>
      </c>
      <c r="N506" s="124">
        <v>181.39</v>
      </c>
      <c r="O506" s="124">
        <v>307.27</v>
      </c>
      <c r="P506" s="124">
        <v>5753.5999999999995</v>
      </c>
      <c r="Q506" s="124">
        <v>1800.2</v>
      </c>
      <c r="R506" s="124">
        <v>1038.9000000000001</v>
      </c>
      <c r="S506" s="124">
        <v>8513</v>
      </c>
      <c r="T506" s="124">
        <v>-1316.9999999999964</v>
      </c>
      <c r="U506" s="124">
        <v>59.71</v>
      </c>
      <c r="V506" s="124">
        <v>3165.03</v>
      </c>
      <c r="W506" s="124">
        <v>1038.9000000000001</v>
      </c>
      <c r="X506" s="124">
        <v>2031</v>
      </c>
      <c r="Y506" s="124">
        <v>2031</v>
      </c>
      <c r="Z506" s="124">
        <v>7</v>
      </c>
      <c r="AA506" s="124">
        <v>373</v>
      </c>
      <c r="AB506" s="124">
        <v>7595.2000000000007</v>
      </c>
      <c r="AC506" s="124">
        <v>1381.6</v>
      </c>
      <c r="AD506" s="124">
        <v>84.6</v>
      </c>
      <c r="AE506" s="124">
        <v>11</v>
      </c>
    </row>
    <row r="507" spans="1:31" x14ac:dyDescent="0.3">
      <c r="A507" s="122" t="s">
        <v>903</v>
      </c>
      <c r="B507" s="123">
        <v>48091</v>
      </c>
      <c r="C507" s="124">
        <v>469.59999999999997</v>
      </c>
      <c r="D507" s="124">
        <v>5401.9</v>
      </c>
      <c r="E507" s="124">
        <v>407.1</v>
      </c>
      <c r="F507" s="124">
        <v>395.2</v>
      </c>
      <c r="G507" s="124">
        <v>424.5</v>
      </c>
      <c r="H507" s="124">
        <v>1376.3000000000002</v>
      </c>
      <c r="I507" s="124">
        <v>38</v>
      </c>
      <c r="J507" s="124">
        <v>718.3</v>
      </c>
      <c r="K507" s="124">
        <v>5816.7999999999993</v>
      </c>
      <c r="L507" s="124">
        <v>78.2</v>
      </c>
      <c r="M507" s="124">
        <v>0</v>
      </c>
      <c r="N507" s="124">
        <v>164.65</v>
      </c>
      <c r="O507" s="124">
        <v>307.27</v>
      </c>
      <c r="P507" s="124">
        <v>4955.3999999999996</v>
      </c>
      <c r="Q507" s="124">
        <v>841.69999999999993</v>
      </c>
      <c r="R507" s="124">
        <v>978.2</v>
      </c>
      <c r="S507" s="124">
        <v>5894.9999999999991</v>
      </c>
      <c r="T507" s="124">
        <v>-1418.3999999999978</v>
      </c>
      <c r="U507" s="124">
        <v>104.95</v>
      </c>
      <c r="V507" s="124">
        <v>2661.3</v>
      </c>
      <c r="W507" s="124">
        <v>978.2</v>
      </c>
      <c r="X507" s="124">
        <v>2031</v>
      </c>
      <c r="Y507" s="124">
        <v>2031</v>
      </c>
      <c r="Z507" s="124">
        <v>8</v>
      </c>
      <c r="AA507" s="124">
        <v>356.5</v>
      </c>
      <c r="AB507" s="124">
        <v>5816.7999999999993</v>
      </c>
      <c r="AC507" s="124">
        <v>1344.1</v>
      </c>
      <c r="AD507" s="124">
        <v>19.799999999999997</v>
      </c>
      <c r="AE507" s="124">
        <v>12.4</v>
      </c>
    </row>
    <row r="508" spans="1:31" x14ac:dyDescent="0.3">
      <c r="A508" s="122" t="s">
        <v>903</v>
      </c>
      <c r="B508" s="123">
        <v>48121</v>
      </c>
      <c r="C508" s="124">
        <v>5394.1</v>
      </c>
      <c r="D508" s="124">
        <v>3407.1</v>
      </c>
      <c r="E508" s="124">
        <v>370.5</v>
      </c>
      <c r="F508" s="124">
        <v>276.8</v>
      </c>
      <c r="G508" s="124">
        <v>434.2</v>
      </c>
      <c r="H508" s="124">
        <v>1142.9999999999998</v>
      </c>
      <c r="I508" s="124">
        <v>640.09999999999991</v>
      </c>
      <c r="J508" s="124">
        <v>342.70000000000005</v>
      </c>
      <c r="K508" s="124">
        <v>2972.1</v>
      </c>
      <c r="L508" s="124">
        <v>62.9</v>
      </c>
      <c r="M508" s="124">
        <v>1353.4</v>
      </c>
      <c r="N508" s="124">
        <v>131.91</v>
      </c>
      <c r="O508" s="124">
        <v>297.36</v>
      </c>
      <c r="P508" s="124">
        <v>3227.5</v>
      </c>
      <c r="Q508" s="124">
        <v>456.3</v>
      </c>
      <c r="R508" s="124">
        <v>835</v>
      </c>
      <c r="S508" s="124">
        <v>4388.3999999999996</v>
      </c>
      <c r="T508" s="124">
        <v>4002.9000000000033</v>
      </c>
      <c r="U508" s="124">
        <v>148.61000000000001</v>
      </c>
      <c r="V508" s="124">
        <v>2470.1999999999998</v>
      </c>
      <c r="W508" s="124">
        <v>835</v>
      </c>
      <c r="X508" s="124">
        <v>2031</v>
      </c>
      <c r="Y508" s="124">
        <v>2031</v>
      </c>
      <c r="Z508" s="124">
        <v>9</v>
      </c>
      <c r="AA508" s="124">
        <v>150</v>
      </c>
      <c r="AB508" s="124">
        <v>2972.1</v>
      </c>
      <c r="AC508" s="124">
        <v>885.69999999999993</v>
      </c>
      <c r="AD508" s="124">
        <v>225.5</v>
      </c>
      <c r="AE508" s="124">
        <v>31.8</v>
      </c>
    </row>
    <row r="509" spans="1:31" x14ac:dyDescent="0.3">
      <c r="A509" s="122" t="s">
        <v>903</v>
      </c>
      <c r="B509" s="123">
        <v>48152</v>
      </c>
      <c r="C509" s="124">
        <v>5631.3</v>
      </c>
      <c r="D509" s="124">
        <v>2280.5</v>
      </c>
      <c r="E509" s="124">
        <v>761.2</v>
      </c>
      <c r="F509" s="124">
        <v>294.2</v>
      </c>
      <c r="G509" s="124">
        <v>1657.8</v>
      </c>
      <c r="H509" s="124">
        <v>1652.1</v>
      </c>
      <c r="I509" s="124">
        <v>730.09999999999991</v>
      </c>
      <c r="J509" s="124">
        <v>463.20000000000005</v>
      </c>
      <c r="K509" s="124">
        <v>3237.1</v>
      </c>
      <c r="L509" s="124">
        <v>44</v>
      </c>
      <c r="M509" s="124">
        <v>919</v>
      </c>
      <c r="N509" s="124">
        <v>89.14</v>
      </c>
      <c r="O509" s="124">
        <v>307.27</v>
      </c>
      <c r="P509" s="124">
        <v>1923.6</v>
      </c>
      <c r="Q509" s="124">
        <v>651.20000000000005</v>
      </c>
      <c r="R509" s="124">
        <v>560.6</v>
      </c>
      <c r="S509" s="124">
        <v>4200.1000000000004</v>
      </c>
      <c r="T509" s="124">
        <v>2553.0000000000055</v>
      </c>
      <c r="U509" s="124">
        <v>101.61</v>
      </c>
      <c r="V509" s="124">
        <v>3629</v>
      </c>
      <c r="W509" s="124">
        <v>560.6</v>
      </c>
      <c r="X509" s="124">
        <v>2032</v>
      </c>
      <c r="Y509" s="124">
        <v>2031</v>
      </c>
      <c r="Z509" s="124">
        <v>10</v>
      </c>
      <c r="AA509" s="124">
        <v>63</v>
      </c>
      <c r="AB509" s="124">
        <v>3237.1</v>
      </c>
      <c r="AC509" s="124">
        <v>1042</v>
      </c>
      <c r="AD509" s="124">
        <v>490.79999999999995</v>
      </c>
      <c r="AE509" s="124">
        <v>119.3</v>
      </c>
    </row>
    <row r="510" spans="1:31" x14ac:dyDescent="0.3">
      <c r="A510" s="122" t="s">
        <v>903</v>
      </c>
      <c r="B510" s="123">
        <v>48182</v>
      </c>
      <c r="C510" s="124">
        <v>45630.799999999996</v>
      </c>
      <c r="D510" s="124">
        <v>1736.1999999999998</v>
      </c>
      <c r="E510" s="124">
        <v>758.5</v>
      </c>
      <c r="F510" s="124">
        <v>163.9</v>
      </c>
      <c r="G510" s="124">
        <v>2682.9</v>
      </c>
      <c r="H510" s="124">
        <v>20773</v>
      </c>
      <c r="I510" s="124">
        <v>11449.7</v>
      </c>
      <c r="J510" s="124">
        <v>478.9</v>
      </c>
      <c r="K510" s="124">
        <v>392.4</v>
      </c>
      <c r="L510" s="124">
        <v>27.9</v>
      </c>
      <c r="M510" s="124">
        <v>692.6</v>
      </c>
      <c r="N510" s="124">
        <v>55.18</v>
      </c>
      <c r="O510" s="124">
        <v>297.36</v>
      </c>
      <c r="P510" s="124">
        <v>926.8</v>
      </c>
      <c r="Q510" s="124">
        <v>973.19999999999993</v>
      </c>
      <c r="R510" s="124">
        <v>336.6</v>
      </c>
      <c r="S510" s="124">
        <v>1112.9000000000001</v>
      </c>
      <c r="T510" s="124">
        <v>9037.2999999999975</v>
      </c>
      <c r="U510" s="124">
        <v>796.46</v>
      </c>
      <c r="V510" s="124">
        <v>3711.73</v>
      </c>
      <c r="W510" s="124">
        <v>336.6</v>
      </c>
      <c r="X510" s="124">
        <v>2032</v>
      </c>
      <c r="Y510" s="124">
        <v>2031</v>
      </c>
      <c r="Z510" s="124">
        <v>11</v>
      </c>
      <c r="AA510" s="124">
        <v>35.299999999999997</v>
      </c>
      <c r="AB510" s="124">
        <v>392.4</v>
      </c>
      <c r="AC510" s="124">
        <v>5727.6</v>
      </c>
      <c r="AD510" s="124">
        <v>11648.5</v>
      </c>
      <c r="AE510" s="124">
        <v>3396.9</v>
      </c>
    </row>
    <row r="511" spans="1:31" x14ac:dyDescent="0.3">
      <c r="A511" s="122" t="s">
        <v>903</v>
      </c>
      <c r="B511" s="123">
        <v>48213</v>
      </c>
      <c r="C511" s="124">
        <v>60184.7</v>
      </c>
      <c r="D511" s="124">
        <v>1039.4000000000001</v>
      </c>
      <c r="E511" s="124">
        <v>452.1</v>
      </c>
      <c r="F511" s="124">
        <v>95.1</v>
      </c>
      <c r="G511" s="124">
        <v>1651.7</v>
      </c>
      <c r="H511" s="124">
        <v>33956.5</v>
      </c>
      <c r="I511" s="124">
        <v>19488</v>
      </c>
      <c r="J511" s="124">
        <v>429.9</v>
      </c>
      <c r="K511" s="124">
        <v>311.3</v>
      </c>
      <c r="L511" s="124">
        <v>23.4</v>
      </c>
      <c r="M511" s="124">
        <v>628</v>
      </c>
      <c r="N511" s="124">
        <v>52.1</v>
      </c>
      <c r="O511" s="124">
        <v>307.27</v>
      </c>
      <c r="P511" s="124">
        <v>368.1</v>
      </c>
      <c r="Q511" s="124">
        <v>766.40000000000009</v>
      </c>
      <c r="R511" s="124">
        <v>310</v>
      </c>
      <c r="S511" s="124">
        <v>962.69999999999993</v>
      </c>
      <c r="T511" s="124">
        <v>4344.5000000000073</v>
      </c>
      <c r="U511" s="124">
        <v>1527.17</v>
      </c>
      <c r="V511" s="124">
        <v>5886.69</v>
      </c>
      <c r="W511" s="124">
        <v>310</v>
      </c>
      <c r="X511" s="124">
        <v>2032</v>
      </c>
      <c r="Y511" s="124">
        <v>2031</v>
      </c>
      <c r="Z511" s="124">
        <v>12</v>
      </c>
      <c r="AA511" s="124">
        <v>28.8</v>
      </c>
      <c r="AB511" s="124">
        <v>311.3</v>
      </c>
      <c r="AC511" s="124">
        <v>9339.5</v>
      </c>
      <c r="AD511" s="124">
        <v>20229.5</v>
      </c>
      <c r="AE511" s="124">
        <v>4387.5</v>
      </c>
    </row>
    <row r="512" spans="1:31" x14ac:dyDescent="0.3">
      <c r="A512" s="122" t="s">
        <v>903</v>
      </c>
      <c r="B512" s="123">
        <v>48244</v>
      </c>
      <c r="C512" s="124">
        <v>2659.7</v>
      </c>
      <c r="D512" s="124">
        <v>1738</v>
      </c>
      <c r="E512" s="124">
        <v>743.5</v>
      </c>
      <c r="F512" s="124">
        <v>155.5</v>
      </c>
      <c r="G512" s="124">
        <v>2739.1</v>
      </c>
      <c r="H512" s="124">
        <v>9440.1</v>
      </c>
      <c r="I512" s="124">
        <v>345.9</v>
      </c>
      <c r="J512" s="124">
        <v>655.29999999999995</v>
      </c>
      <c r="K512" s="124">
        <v>436.7</v>
      </c>
      <c r="L512" s="124">
        <v>18.899999999999999</v>
      </c>
      <c r="M512" s="124">
        <v>800.8</v>
      </c>
      <c r="N512" s="124">
        <v>46.19</v>
      </c>
      <c r="O512" s="124">
        <v>307.27</v>
      </c>
      <c r="P512" s="124">
        <v>492</v>
      </c>
      <c r="Q512" s="124">
        <v>1401.5</v>
      </c>
      <c r="R512" s="124">
        <v>283.29999999999995</v>
      </c>
      <c r="S512" s="124">
        <v>1256.4000000000001</v>
      </c>
      <c r="T512" s="124">
        <v>-11618.000000000002</v>
      </c>
      <c r="U512" s="124">
        <v>48.03</v>
      </c>
      <c r="V512" s="124">
        <v>9456.94</v>
      </c>
      <c r="W512" s="124">
        <v>283.29999999999995</v>
      </c>
      <c r="X512" s="124">
        <v>2032</v>
      </c>
      <c r="Y512" s="124">
        <v>2032</v>
      </c>
      <c r="Z512" s="124">
        <v>1</v>
      </c>
      <c r="AA512" s="124">
        <v>30.4</v>
      </c>
      <c r="AB512" s="124">
        <v>436.7</v>
      </c>
      <c r="AC512" s="124">
        <v>3314.4</v>
      </c>
      <c r="AD512" s="124">
        <v>5240</v>
      </c>
      <c r="AE512" s="124">
        <v>885.7</v>
      </c>
    </row>
    <row r="513" spans="1:31" x14ac:dyDescent="0.3">
      <c r="A513" s="122" t="s">
        <v>903</v>
      </c>
      <c r="B513" s="123">
        <v>48273</v>
      </c>
      <c r="C513" s="124">
        <v>16434.099999999999</v>
      </c>
      <c r="D513" s="124">
        <v>1960.5</v>
      </c>
      <c r="E513" s="124">
        <v>798.7</v>
      </c>
      <c r="F513" s="124">
        <v>190.7</v>
      </c>
      <c r="G513" s="124">
        <v>3121.5</v>
      </c>
      <c r="H513" s="124">
        <v>6169.9</v>
      </c>
      <c r="I513" s="124">
        <v>2173.6</v>
      </c>
      <c r="J513" s="124">
        <v>250.8</v>
      </c>
      <c r="K513" s="124">
        <v>327.10000000000002</v>
      </c>
      <c r="L513" s="124">
        <v>18.899999999999999</v>
      </c>
      <c r="M513" s="124">
        <v>0</v>
      </c>
      <c r="N513" s="124">
        <v>41.53</v>
      </c>
      <c r="O513" s="124">
        <v>287.45</v>
      </c>
      <c r="P513" s="124">
        <v>543.29999999999995</v>
      </c>
      <c r="Q513" s="124">
        <v>1608.0000000000002</v>
      </c>
      <c r="R513" s="124">
        <v>257.7</v>
      </c>
      <c r="S513" s="124">
        <v>346</v>
      </c>
      <c r="T513" s="124">
        <v>2372.0999999999985</v>
      </c>
      <c r="U513" s="124">
        <v>48.9</v>
      </c>
      <c r="V513" s="124">
        <v>5600.28</v>
      </c>
      <c r="W513" s="124">
        <v>257.7</v>
      </c>
      <c r="X513" s="124">
        <v>2032</v>
      </c>
      <c r="Y513" s="124">
        <v>2032</v>
      </c>
      <c r="Z513" s="124">
        <v>2</v>
      </c>
      <c r="AA513" s="124">
        <v>65.5</v>
      </c>
      <c r="AB513" s="124">
        <v>327.10000000000002</v>
      </c>
      <c r="AC513" s="124">
        <v>1823.3</v>
      </c>
      <c r="AD513" s="124">
        <v>3397.1</v>
      </c>
      <c r="AE513" s="124">
        <v>949.5</v>
      </c>
    </row>
    <row r="514" spans="1:31" x14ac:dyDescent="0.3">
      <c r="A514" s="122" t="s">
        <v>903</v>
      </c>
      <c r="B514" s="123">
        <v>48304</v>
      </c>
      <c r="C514" s="124">
        <v>9490.9</v>
      </c>
      <c r="D514" s="124">
        <v>3509.7999999999997</v>
      </c>
      <c r="E514" s="124">
        <v>1401</v>
      </c>
      <c r="F514" s="124">
        <v>526.9</v>
      </c>
      <c r="G514" s="124">
        <v>6019.5</v>
      </c>
      <c r="H514" s="124">
        <v>3081.7</v>
      </c>
      <c r="I514" s="124">
        <v>1060.5999999999999</v>
      </c>
      <c r="J514" s="124">
        <v>159.9</v>
      </c>
      <c r="K514" s="124">
        <v>659.2</v>
      </c>
      <c r="L514" s="124">
        <v>22.5</v>
      </c>
      <c r="M514" s="124">
        <v>0</v>
      </c>
      <c r="N514" s="124">
        <v>51.55</v>
      </c>
      <c r="O514" s="124">
        <v>307.27</v>
      </c>
      <c r="P514" s="124">
        <v>998.2</v>
      </c>
      <c r="Q514" s="124">
        <v>3038.5</v>
      </c>
      <c r="R514" s="124">
        <v>351.4</v>
      </c>
      <c r="S514" s="124">
        <v>681.7</v>
      </c>
      <c r="T514" s="124">
        <v>-5235.5000000000018</v>
      </c>
      <c r="U514" s="124">
        <v>36.96</v>
      </c>
      <c r="V514" s="124">
        <v>5548.45</v>
      </c>
      <c r="W514" s="124">
        <v>351.4</v>
      </c>
      <c r="X514" s="124">
        <v>2032</v>
      </c>
      <c r="Y514" s="124">
        <v>2032</v>
      </c>
      <c r="Z514" s="124">
        <v>3</v>
      </c>
      <c r="AA514" s="124">
        <v>99.7</v>
      </c>
      <c r="AB514" s="124">
        <v>659.2</v>
      </c>
      <c r="AC514" s="124">
        <v>1042.8</v>
      </c>
      <c r="AD514" s="124">
        <v>1634</v>
      </c>
      <c r="AE514" s="124">
        <v>404.9</v>
      </c>
    </row>
    <row r="515" spans="1:31" x14ac:dyDescent="0.3">
      <c r="A515" s="122" t="s">
        <v>903</v>
      </c>
      <c r="B515" s="123">
        <v>48334</v>
      </c>
      <c r="C515" s="124">
        <v>6134.2</v>
      </c>
      <c r="D515" s="124">
        <v>3521.1</v>
      </c>
      <c r="E515" s="124">
        <v>1219.2</v>
      </c>
      <c r="F515" s="124">
        <v>648.5</v>
      </c>
      <c r="G515" s="124">
        <v>4122</v>
      </c>
      <c r="H515" s="124">
        <v>1469.6</v>
      </c>
      <c r="I515" s="124">
        <v>620.79999999999995</v>
      </c>
      <c r="J515" s="124">
        <v>182.6</v>
      </c>
      <c r="K515" s="124">
        <v>3541.6</v>
      </c>
      <c r="L515" s="124">
        <v>22.5</v>
      </c>
      <c r="M515" s="124">
        <v>0</v>
      </c>
      <c r="N515" s="124">
        <v>73.88</v>
      </c>
      <c r="O515" s="124">
        <v>297.36</v>
      </c>
      <c r="P515" s="124">
        <v>1390.3</v>
      </c>
      <c r="Q515" s="124">
        <v>2779.2999999999997</v>
      </c>
      <c r="R515" s="124">
        <v>464.6</v>
      </c>
      <c r="S515" s="124">
        <v>3564.1</v>
      </c>
      <c r="T515" s="124">
        <v>-1621.100000000004</v>
      </c>
      <c r="U515" s="124">
        <v>33.86</v>
      </c>
      <c r="V515" s="124">
        <v>5268.46</v>
      </c>
      <c r="W515" s="124">
        <v>464.6</v>
      </c>
      <c r="X515" s="124">
        <v>2032</v>
      </c>
      <c r="Y515" s="124">
        <v>2032</v>
      </c>
      <c r="Z515" s="124">
        <v>4</v>
      </c>
      <c r="AA515" s="124">
        <v>131.80000000000001</v>
      </c>
      <c r="AB515" s="124">
        <v>3541.6</v>
      </c>
      <c r="AC515" s="124">
        <v>1116.5999999999999</v>
      </c>
      <c r="AD515" s="124">
        <v>282.8</v>
      </c>
      <c r="AE515" s="124">
        <v>70.2</v>
      </c>
    </row>
    <row r="516" spans="1:31" x14ac:dyDescent="0.3">
      <c r="A516" s="122" t="s">
        <v>903</v>
      </c>
      <c r="B516" s="123">
        <v>48365</v>
      </c>
      <c r="C516" s="124">
        <v>472.6</v>
      </c>
      <c r="D516" s="124">
        <v>5858.1</v>
      </c>
      <c r="E516" s="124">
        <v>662.9</v>
      </c>
      <c r="F516" s="124">
        <v>355.1</v>
      </c>
      <c r="G516" s="124">
        <v>1887.4</v>
      </c>
      <c r="H516" s="124">
        <v>1473.5</v>
      </c>
      <c r="I516" s="124">
        <v>34.4</v>
      </c>
      <c r="J516" s="124">
        <v>587.5</v>
      </c>
      <c r="K516" s="124">
        <v>7289.6</v>
      </c>
      <c r="L516" s="124">
        <v>35</v>
      </c>
      <c r="M516" s="124">
        <v>0</v>
      </c>
      <c r="N516" s="124">
        <v>133.41</v>
      </c>
      <c r="O516" s="124">
        <v>307.27</v>
      </c>
      <c r="P516" s="124">
        <v>3431.3999999999996</v>
      </c>
      <c r="Q516" s="124">
        <v>2781.7000000000003</v>
      </c>
      <c r="R516" s="124">
        <v>761.4</v>
      </c>
      <c r="S516" s="124">
        <v>7324.6</v>
      </c>
      <c r="T516" s="124">
        <v>-2300.4000000000051</v>
      </c>
      <c r="U516" s="124">
        <v>56.88</v>
      </c>
      <c r="V516" s="124">
        <v>3463.91</v>
      </c>
      <c r="W516" s="124">
        <v>761.4</v>
      </c>
      <c r="X516" s="124">
        <v>2032</v>
      </c>
      <c r="Y516" s="124">
        <v>2032</v>
      </c>
      <c r="Z516" s="124">
        <v>5</v>
      </c>
      <c r="AA516" s="124">
        <v>289.29999999999995</v>
      </c>
      <c r="AB516" s="124">
        <v>7289.6</v>
      </c>
      <c r="AC516" s="124">
        <v>1396.5</v>
      </c>
      <c r="AD516" s="124">
        <v>60.400000000000006</v>
      </c>
      <c r="AE516" s="124">
        <v>16.600000000000001</v>
      </c>
    </row>
    <row r="517" spans="1:31" x14ac:dyDescent="0.3">
      <c r="A517" s="122" t="s">
        <v>903</v>
      </c>
      <c r="B517" s="123">
        <v>48395</v>
      </c>
      <c r="C517" s="124">
        <v>458.5</v>
      </c>
      <c r="D517" s="124">
        <v>6186</v>
      </c>
      <c r="E517" s="124">
        <v>361.5</v>
      </c>
      <c r="F517" s="124">
        <v>641.9</v>
      </c>
      <c r="G517" s="124">
        <v>681.4</v>
      </c>
      <c r="H517" s="124">
        <v>1429.8000000000002</v>
      </c>
      <c r="I517" s="124">
        <v>37.700000000000003</v>
      </c>
      <c r="J517" s="124">
        <v>485.3</v>
      </c>
      <c r="K517" s="124">
        <v>7272.3</v>
      </c>
      <c r="L517" s="124">
        <v>44</v>
      </c>
      <c r="M517" s="124">
        <v>986.3</v>
      </c>
      <c r="N517" s="124">
        <v>155.52000000000001</v>
      </c>
      <c r="O517" s="124">
        <v>297.36</v>
      </c>
      <c r="P517" s="124">
        <v>5194.5999999999995</v>
      </c>
      <c r="Q517" s="124">
        <v>1633.2</v>
      </c>
      <c r="R517" s="124">
        <v>895.3</v>
      </c>
      <c r="S517" s="124">
        <v>8302.6</v>
      </c>
      <c r="T517" s="124">
        <v>-166.79999999999927</v>
      </c>
      <c r="U517" s="124">
        <v>200</v>
      </c>
      <c r="V517" s="124">
        <v>2239.5500000000002</v>
      </c>
      <c r="W517" s="124">
        <v>895.3</v>
      </c>
      <c r="X517" s="124">
        <v>2032</v>
      </c>
      <c r="Y517" s="124">
        <v>2032</v>
      </c>
      <c r="Z517" s="124">
        <v>6</v>
      </c>
      <c r="AA517" s="124">
        <v>318.10000000000002</v>
      </c>
      <c r="AB517" s="124">
        <v>7272.3</v>
      </c>
      <c r="AC517" s="124">
        <v>1349.9</v>
      </c>
      <c r="AD517" s="124">
        <v>71.7</v>
      </c>
      <c r="AE517" s="124">
        <v>8.1999999999999993</v>
      </c>
    </row>
    <row r="518" spans="1:31" x14ac:dyDescent="0.3">
      <c r="A518" s="122" t="s">
        <v>903</v>
      </c>
      <c r="B518" s="123">
        <v>48426</v>
      </c>
      <c r="C518" s="124">
        <v>0</v>
      </c>
      <c r="D518" s="124">
        <v>5734.6</v>
      </c>
      <c r="E518" s="124">
        <v>365.8</v>
      </c>
      <c r="F518" s="124">
        <v>624.79999999999995</v>
      </c>
      <c r="G518" s="124">
        <v>187.9</v>
      </c>
      <c r="H518" s="124">
        <v>1488.5999999999997</v>
      </c>
      <c r="I518" s="124">
        <v>0</v>
      </c>
      <c r="J518" s="124">
        <v>687.3</v>
      </c>
      <c r="K518" s="124">
        <v>6580.2999999999993</v>
      </c>
      <c r="L518" s="124">
        <v>62.9</v>
      </c>
      <c r="M518" s="124">
        <v>813.9</v>
      </c>
      <c r="N518" s="124">
        <v>181.39</v>
      </c>
      <c r="O518" s="124">
        <v>307.27</v>
      </c>
      <c r="P518" s="124">
        <v>5492.5</v>
      </c>
      <c r="Q518" s="124">
        <v>866.90000000000009</v>
      </c>
      <c r="R518" s="124">
        <v>1042.8</v>
      </c>
      <c r="S518" s="124">
        <v>7457.0999999999985</v>
      </c>
      <c r="T518" s="124">
        <v>-589.09999999999854</v>
      </c>
      <c r="U518" s="124">
        <v>279.87</v>
      </c>
      <c r="V518" s="124">
        <v>1925.53</v>
      </c>
      <c r="W518" s="124">
        <v>1042.8</v>
      </c>
      <c r="X518" s="124">
        <v>2032</v>
      </c>
      <c r="Y518" s="124">
        <v>2032</v>
      </c>
      <c r="Z518" s="124">
        <v>7</v>
      </c>
      <c r="AA518" s="124">
        <v>381.3</v>
      </c>
      <c r="AB518" s="124">
        <v>6580.2999999999993</v>
      </c>
      <c r="AC518" s="124">
        <v>1398.8</v>
      </c>
      <c r="AD518" s="124">
        <v>79.2</v>
      </c>
      <c r="AE518" s="124">
        <v>10.6</v>
      </c>
    </row>
    <row r="519" spans="1:31" x14ac:dyDescent="0.3">
      <c r="A519" s="122" t="s">
        <v>903</v>
      </c>
      <c r="B519" s="123">
        <v>48457</v>
      </c>
      <c r="C519" s="124">
        <v>3693.4</v>
      </c>
      <c r="D519" s="124">
        <v>4763.6000000000004</v>
      </c>
      <c r="E519" s="124">
        <v>408.7</v>
      </c>
      <c r="F519" s="124">
        <v>401.4</v>
      </c>
      <c r="G519" s="124">
        <v>151.69999999999999</v>
      </c>
      <c r="H519" s="124">
        <v>1387.5</v>
      </c>
      <c r="I519" s="124">
        <v>452.29999999999995</v>
      </c>
      <c r="J519" s="124">
        <v>718.3</v>
      </c>
      <c r="K519" s="124">
        <v>5447.5999999999995</v>
      </c>
      <c r="L519" s="124">
        <v>78.2</v>
      </c>
      <c r="M519" s="124">
        <v>0</v>
      </c>
      <c r="N519" s="124">
        <v>164.65</v>
      </c>
      <c r="O519" s="124">
        <v>307.27</v>
      </c>
      <c r="P519" s="124">
        <v>4698.2</v>
      </c>
      <c r="Q519" s="124">
        <v>466.79999999999995</v>
      </c>
      <c r="R519" s="124">
        <v>987.90000000000009</v>
      </c>
      <c r="S519" s="124">
        <v>5525.7999999999993</v>
      </c>
      <c r="T519" s="124">
        <v>1924.0000000000055</v>
      </c>
      <c r="U519" s="124">
        <v>146.09</v>
      </c>
      <c r="V519" s="124">
        <v>2189.73</v>
      </c>
      <c r="W519" s="124">
        <v>987.90000000000009</v>
      </c>
      <c r="X519" s="124">
        <v>2032</v>
      </c>
      <c r="Y519" s="124">
        <v>2032</v>
      </c>
      <c r="Z519" s="124">
        <v>8</v>
      </c>
      <c r="AA519" s="124">
        <v>366.2</v>
      </c>
      <c r="AB519" s="124">
        <v>5447.5999999999995</v>
      </c>
      <c r="AC519" s="124">
        <v>1352.4</v>
      </c>
      <c r="AD519" s="124">
        <v>17.5</v>
      </c>
      <c r="AE519" s="124">
        <v>17.600000000000001</v>
      </c>
    </row>
    <row r="520" spans="1:31" x14ac:dyDescent="0.3">
      <c r="A520" s="122" t="s">
        <v>903</v>
      </c>
      <c r="B520" s="123">
        <v>48487</v>
      </c>
      <c r="C520" s="124">
        <v>494.8</v>
      </c>
      <c r="D520" s="124">
        <v>3571.8</v>
      </c>
      <c r="E520" s="124">
        <v>647.70000000000005</v>
      </c>
      <c r="F520" s="124">
        <v>370.3</v>
      </c>
      <c r="G520" s="124">
        <v>1067</v>
      </c>
      <c r="H520" s="124">
        <v>1183.7000000000003</v>
      </c>
      <c r="I520" s="124">
        <v>36</v>
      </c>
      <c r="J520" s="124">
        <v>333.4</v>
      </c>
      <c r="K520" s="124">
        <v>2833.3</v>
      </c>
      <c r="L520" s="124">
        <v>62.9</v>
      </c>
      <c r="M520" s="124">
        <v>1371.9</v>
      </c>
      <c r="N520" s="124">
        <v>131.91</v>
      </c>
      <c r="O520" s="124">
        <v>297.36</v>
      </c>
      <c r="P520" s="124">
        <v>3345.3</v>
      </c>
      <c r="Q520" s="124">
        <v>596.79999999999995</v>
      </c>
      <c r="R520" s="124">
        <v>837.90000000000009</v>
      </c>
      <c r="S520" s="124">
        <v>4268.1000000000004</v>
      </c>
      <c r="T520" s="124">
        <v>-1609.2000000000025</v>
      </c>
      <c r="U520" s="124">
        <v>154.57</v>
      </c>
      <c r="V520" s="124">
        <v>2250.52</v>
      </c>
      <c r="W520" s="124">
        <v>837.90000000000009</v>
      </c>
      <c r="X520" s="124">
        <v>2032</v>
      </c>
      <c r="Y520" s="124">
        <v>2032</v>
      </c>
      <c r="Z520" s="124">
        <v>9</v>
      </c>
      <c r="AA520" s="124">
        <v>174.8</v>
      </c>
      <c r="AB520" s="124">
        <v>2833.3</v>
      </c>
      <c r="AC520" s="124">
        <v>879.4</v>
      </c>
      <c r="AD520" s="124">
        <v>245.4</v>
      </c>
      <c r="AE520" s="124">
        <v>58.9</v>
      </c>
    </row>
    <row r="521" spans="1:31" x14ac:dyDescent="0.3">
      <c r="A521" s="122" t="s">
        <v>903</v>
      </c>
      <c r="B521" s="123">
        <v>48518</v>
      </c>
      <c r="C521" s="124">
        <v>12248</v>
      </c>
      <c r="D521" s="124">
        <v>2219.2000000000003</v>
      </c>
      <c r="E521" s="124">
        <v>767.6</v>
      </c>
      <c r="F521" s="124">
        <v>272.3</v>
      </c>
      <c r="G521" s="124">
        <v>2334.3000000000002</v>
      </c>
      <c r="H521" s="124">
        <v>2108.2999999999997</v>
      </c>
      <c r="I521" s="124">
        <v>1980</v>
      </c>
      <c r="J521" s="124">
        <v>451.4</v>
      </c>
      <c r="K521" s="124">
        <v>1183.3</v>
      </c>
      <c r="L521" s="124">
        <v>44</v>
      </c>
      <c r="M521" s="124">
        <v>872.9</v>
      </c>
      <c r="N521" s="124">
        <v>89.14</v>
      </c>
      <c r="O521" s="124">
        <v>307.27</v>
      </c>
      <c r="P521" s="124">
        <v>1752.1999999999998</v>
      </c>
      <c r="Q521" s="124">
        <v>739.3</v>
      </c>
      <c r="R521" s="124">
        <v>560.70000000000005</v>
      </c>
      <c r="S521" s="124">
        <v>2100.1999999999998</v>
      </c>
      <c r="T521" s="124">
        <v>4775.8000000000011</v>
      </c>
      <c r="U521" s="124">
        <v>132.09</v>
      </c>
      <c r="V521" s="124">
        <v>2936.95</v>
      </c>
      <c r="W521" s="124">
        <v>560.70000000000005</v>
      </c>
      <c r="X521" s="124">
        <v>2033</v>
      </c>
      <c r="Y521" s="124">
        <v>2032</v>
      </c>
      <c r="Z521" s="124">
        <v>10</v>
      </c>
      <c r="AA521" s="124">
        <v>74.900000000000006</v>
      </c>
      <c r="AB521" s="124">
        <v>1183.3</v>
      </c>
      <c r="AC521" s="124">
        <v>1008.0999999999999</v>
      </c>
      <c r="AD521" s="124">
        <v>772.4</v>
      </c>
      <c r="AE521" s="124">
        <v>327.8</v>
      </c>
    </row>
    <row r="522" spans="1:31" x14ac:dyDescent="0.3">
      <c r="A522" s="122" t="s">
        <v>903</v>
      </c>
      <c r="B522" s="123">
        <v>48548</v>
      </c>
      <c r="C522" s="124">
        <v>35628.6</v>
      </c>
      <c r="D522" s="124">
        <v>1381.8999999999999</v>
      </c>
      <c r="E522" s="124">
        <v>603.70000000000005</v>
      </c>
      <c r="F522" s="124">
        <v>131.4</v>
      </c>
      <c r="G522" s="124">
        <v>2132.3000000000002</v>
      </c>
      <c r="H522" s="124">
        <v>15564.7</v>
      </c>
      <c r="I522" s="124">
        <v>6583.2999999999993</v>
      </c>
      <c r="J522" s="124">
        <v>478.9</v>
      </c>
      <c r="K522" s="124">
        <v>372.3</v>
      </c>
      <c r="L522" s="124">
        <v>27.9</v>
      </c>
      <c r="M522" s="124">
        <v>681.3</v>
      </c>
      <c r="N522" s="124">
        <v>55.18</v>
      </c>
      <c r="O522" s="124">
        <v>297.36</v>
      </c>
      <c r="P522" s="124">
        <v>726.40000000000009</v>
      </c>
      <c r="Q522" s="124">
        <v>786.90000000000009</v>
      </c>
      <c r="R522" s="124">
        <v>337.6</v>
      </c>
      <c r="S522" s="124">
        <v>1081.5</v>
      </c>
      <c r="T522" s="124">
        <v>10171.199999999992</v>
      </c>
      <c r="U522" s="124">
        <v>211.17</v>
      </c>
      <c r="V522" s="124">
        <v>3948.27</v>
      </c>
      <c r="W522" s="124">
        <v>337.6</v>
      </c>
      <c r="X522" s="124">
        <v>2033</v>
      </c>
      <c r="Y522" s="124">
        <v>2032</v>
      </c>
      <c r="Z522" s="124">
        <v>11</v>
      </c>
      <c r="AA522" s="124">
        <v>35.9</v>
      </c>
      <c r="AB522" s="124">
        <v>372.3</v>
      </c>
      <c r="AC522" s="124">
        <v>4014</v>
      </c>
      <c r="AD522" s="124">
        <v>8911.7999999999993</v>
      </c>
      <c r="AE522" s="124">
        <v>2638.9</v>
      </c>
    </row>
    <row r="523" spans="1:31" x14ac:dyDescent="0.3">
      <c r="A523" s="122" t="s">
        <v>903</v>
      </c>
      <c r="B523" s="123">
        <v>48579</v>
      </c>
      <c r="C523" s="124">
        <v>8699.4000000000015</v>
      </c>
      <c r="D523" s="124">
        <v>1360.3000000000002</v>
      </c>
      <c r="E523" s="124">
        <v>590.9</v>
      </c>
      <c r="F523" s="124">
        <v>124</v>
      </c>
      <c r="G523" s="124">
        <v>2161.5</v>
      </c>
      <c r="H523" s="124">
        <v>10007.700000000001</v>
      </c>
      <c r="I523" s="124">
        <v>1352.8</v>
      </c>
      <c r="J523" s="124">
        <v>429.9</v>
      </c>
      <c r="K523" s="124">
        <v>334.4</v>
      </c>
      <c r="L523" s="124">
        <v>23.4</v>
      </c>
      <c r="M523" s="124">
        <v>781.3</v>
      </c>
      <c r="N523" s="124">
        <v>52.1</v>
      </c>
      <c r="O523" s="124">
        <v>307.27</v>
      </c>
      <c r="P523" s="124">
        <v>524.9</v>
      </c>
      <c r="Q523" s="124">
        <v>959.30000000000007</v>
      </c>
      <c r="R523" s="124">
        <v>310.8</v>
      </c>
      <c r="S523" s="124">
        <v>1139.0999999999999</v>
      </c>
      <c r="T523" s="124">
        <v>-5877.4999999999945</v>
      </c>
      <c r="U523" s="124">
        <v>70.680000000000007</v>
      </c>
      <c r="V523" s="124">
        <v>4136.1499999999996</v>
      </c>
      <c r="W523" s="124">
        <v>310.8</v>
      </c>
      <c r="X523" s="124">
        <v>2033</v>
      </c>
      <c r="Y523" s="124">
        <v>2032</v>
      </c>
      <c r="Z523" s="124">
        <v>12</v>
      </c>
      <c r="AA523" s="124">
        <v>26</v>
      </c>
      <c r="AB523" s="124">
        <v>334.4</v>
      </c>
      <c r="AC523" s="124">
        <v>3048.3</v>
      </c>
      <c r="AD523" s="124">
        <v>5746.9</v>
      </c>
      <c r="AE523" s="124">
        <v>1212.5</v>
      </c>
    </row>
    <row r="524" spans="1:31" x14ac:dyDescent="0.3">
      <c r="A524" s="122" t="s">
        <v>903</v>
      </c>
      <c r="B524" s="123">
        <v>48610</v>
      </c>
      <c r="C524" s="124">
        <v>5469</v>
      </c>
      <c r="D524" s="124">
        <v>1075.8</v>
      </c>
      <c r="E524" s="124">
        <v>464.3</v>
      </c>
      <c r="F524" s="124">
        <v>97</v>
      </c>
      <c r="G524" s="124">
        <v>1697.6</v>
      </c>
      <c r="H524" s="124">
        <v>3143.8</v>
      </c>
      <c r="I524" s="124">
        <v>727.6</v>
      </c>
      <c r="J524" s="124">
        <v>655.29999999999995</v>
      </c>
      <c r="K524" s="124">
        <v>350</v>
      </c>
      <c r="L524" s="124">
        <v>18.899999999999999</v>
      </c>
      <c r="M524" s="124">
        <v>740.5</v>
      </c>
      <c r="N524" s="124">
        <v>46.19</v>
      </c>
      <c r="O524" s="124">
        <v>307.27</v>
      </c>
      <c r="P524" s="124">
        <v>396.1</v>
      </c>
      <c r="Q524" s="124">
        <v>776.6</v>
      </c>
      <c r="R524" s="124">
        <v>283.5</v>
      </c>
      <c r="S524" s="124">
        <v>1109.4000000000001</v>
      </c>
      <c r="T524" s="124">
        <v>-999.49999999999636</v>
      </c>
      <c r="U524" s="124">
        <v>43.47</v>
      </c>
      <c r="V524" s="124">
        <v>4188.58</v>
      </c>
      <c r="W524" s="124">
        <v>283.5</v>
      </c>
      <c r="X524" s="124">
        <v>2033</v>
      </c>
      <c r="Y524" s="124">
        <v>2033</v>
      </c>
      <c r="Z524" s="124">
        <v>1</v>
      </c>
      <c r="AA524" s="124">
        <v>28.900000000000002</v>
      </c>
      <c r="AB524" s="124">
        <v>350</v>
      </c>
      <c r="AC524" s="124">
        <v>1133.9000000000001</v>
      </c>
      <c r="AD524" s="124">
        <v>1728.5</v>
      </c>
      <c r="AE524" s="124">
        <v>281.39999999999998</v>
      </c>
    </row>
    <row r="525" spans="1:31" x14ac:dyDescent="0.3">
      <c r="A525" s="122" t="s">
        <v>903</v>
      </c>
      <c r="B525" s="123">
        <v>48638</v>
      </c>
      <c r="C525" s="124">
        <v>11021.199999999999</v>
      </c>
      <c r="D525" s="124">
        <v>3005.2000000000003</v>
      </c>
      <c r="E525" s="124">
        <v>1146.3</v>
      </c>
      <c r="F525" s="124">
        <v>300.2</v>
      </c>
      <c r="G525" s="124">
        <v>4760.5</v>
      </c>
      <c r="H525" s="124">
        <v>4233.3999999999996</v>
      </c>
      <c r="I525" s="124">
        <v>2693.5</v>
      </c>
      <c r="J525" s="124">
        <v>246.7</v>
      </c>
      <c r="K525" s="124">
        <v>957.3</v>
      </c>
      <c r="L525" s="124">
        <v>18.899999999999999</v>
      </c>
      <c r="M525" s="124">
        <v>0</v>
      </c>
      <c r="N525" s="124">
        <v>40.83</v>
      </c>
      <c r="O525" s="124">
        <v>277.52999999999997</v>
      </c>
      <c r="P525" s="124">
        <v>1055.5999999999999</v>
      </c>
      <c r="Q525" s="124">
        <v>2249.8000000000002</v>
      </c>
      <c r="R525" s="124">
        <v>249.8</v>
      </c>
      <c r="S525" s="124">
        <v>976.19999999999993</v>
      </c>
      <c r="T525" s="124">
        <v>-4138.8000000000011</v>
      </c>
      <c r="U525" s="124">
        <v>95.22</v>
      </c>
      <c r="V525" s="124">
        <v>3278.88</v>
      </c>
      <c r="W525" s="124">
        <v>249.8</v>
      </c>
      <c r="X525" s="124">
        <v>2033</v>
      </c>
      <c r="Y525" s="124">
        <v>2033</v>
      </c>
      <c r="Z525" s="124">
        <v>2</v>
      </c>
      <c r="AA525" s="124">
        <v>62</v>
      </c>
      <c r="AB525" s="124">
        <v>957.3</v>
      </c>
      <c r="AC525" s="124">
        <v>1251.7</v>
      </c>
      <c r="AD525" s="124">
        <v>2530.6</v>
      </c>
      <c r="AE525" s="124">
        <v>451.1</v>
      </c>
    </row>
    <row r="526" spans="1:31" x14ac:dyDescent="0.3">
      <c r="A526" s="122" t="s">
        <v>903</v>
      </c>
      <c r="B526" s="123">
        <v>48669</v>
      </c>
      <c r="C526" s="124">
        <v>15276.900000000001</v>
      </c>
      <c r="D526" s="124">
        <v>2655.1</v>
      </c>
      <c r="E526" s="124">
        <v>980.7</v>
      </c>
      <c r="F526" s="124">
        <v>407.4</v>
      </c>
      <c r="G526" s="124">
        <v>4458.3999999999996</v>
      </c>
      <c r="H526" s="124">
        <v>2757.3</v>
      </c>
      <c r="I526" s="124">
        <v>1613.1999999999998</v>
      </c>
      <c r="J526" s="124">
        <v>159.9</v>
      </c>
      <c r="K526" s="124">
        <v>501.2</v>
      </c>
      <c r="L526" s="124">
        <v>22.5</v>
      </c>
      <c r="M526" s="124">
        <v>0</v>
      </c>
      <c r="N526" s="124">
        <v>51.55</v>
      </c>
      <c r="O526" s="124">
        <v>307.27</v>
      </c>
      <c r="P526" s="124">
        <v>1051.9000000000001</v>
      </c>
      <c r="Q526" s="124">
        <v>2010.6</v>
      </c>
      <c r="R526" s="124">
        <v>346.9</v>
      </c>
      <c r="S526" s="124">
        <v>523.70000000000005</v>
      </c>
      <c r="T526" s="124">
        <v>3115.3000000000084</v>
      </c>
      <c r="U526" s="124">
        <v>78.290000000000006</v>
      </c>
      <c r="V526" s="124">
        <v>3882.72</v>
      </c>
      <c r="W526" s="124">
        <v>346.9</v>
      </c>
      <c r="X526" s="124">
        <v>2033</v>
      </c>
      <c r="Y526" s="124">
        <v>2033</v>
      </c>
      <c r="Z526" s="124">
        <v>3</v>
      </c>
      <c r="AA526" s="124">
        <v>100.89999999999999</v>
      </c>
      <c r="AB526" s="124">
        <v>501.2</v>
      </c>
      <c r="AC526" s="124">
        <v>1354.5</v>
      </c>
      <c r="AD526" s="124">
        <v>1134</v>
      </c>
      <c r="AE526" s="124">
        <v>268.8</v>
      </c>
    </row>
    <row r="527" spans="1:31" x14ac:dyDescent="0.3">
      <c r="A527" s="122" t="s">
        <v>903</v>
      </c>
      <c r="B527" s="123">
        <v>48699</v>
      </c>
      <c r="C527" s="124">
        <v>470.6</v>
      </c>
      <c r="D527" s="124">
        <v>3683.3999999999996</v>
      </c>
      <c r="E527" s="124">
        <v>1018</v>
      </c>
      <c r="F527" s="124">
        <v>701</v>
      </c>
      <c r="G527" s="124">
        <v>4054.4</v>
      </c>
      <c r="H527" s="124">
        <v>1347</v>
      </c>
      <c r="I527" s="124">
        <v>19.400000000000002</v>
      </c>
      <c r="J527" s="124">
        <v>183</v>
      </c>
      <c r="K527" s="124">
        <v>3771.5</v>
      </c>
      <c r="L527" s="124">
        <v>22.5</v>
      </c>
      <c r="M527" s="124">
        <v>0</v>
      </c>
      <c r="N527" s="124">
        <v>73.88</v>
      </c>
      <c r="O527" s="124">
        <v>297.36</v>
      </c>
      <c r="P527" s="124">
        <v>1765.0000000000002</v>
      </c>
      <c r="Q527" s="124">
        <v>2619.3000000000002</v>
      </c>
      <c r="R527" s="124">
        <v>463.8</v>
      </c>
      <c r="S527" s="124">
        <v>3794</v>
      </c>
      <c r="T527" s="124">
        <v>-6277.9999999999982</v>
      </c>
      <c r="U527" s="124">
        <v>71.290000000000006</v>
      </c>
      <c r="V527" s="124">
        <v>2804.51</v>
      </c>
      <c r="W527" s="124">
        <v>463.8</v>
      </c>
      <c r="X527" s="124">
        <v>2033</v>
      </c>
      <c r="Y527" s="124">
        <v>2033</v>
      </c>
      <c r="Z527" s="124">
        <v>4</v>
      </c>
      <c r="AA527" s="124">
        <v>129.1</v>
      </c>
      <c r="AB527" s="124">
        <v>3771.5</v>
      </c>
      <c r="AC527" s="124">
        <v>1002.8</v>
      </c>
      <c r="AD527" s="124">
        <v>279.7</v>
      </c>
      <c r="AE527" s="124">
        <v>64.5</v>
      </c>
    </row>
    <row r="528" spans="1:31" x14ac:dyDescent="0.3">
      <c r="A528" s="122" t="s">
        <v>903</v>
      </c>
      <c r="B528" s="123">
        <v>48730</v>
      </c>
      <c r="C528" s="124">
        <v>0</v>
      </c>
      <c r="D528" s="124">
        <v>5363.2</v>
      </c>
      <c r="E528" s="124">
        <v>354.6</v>
      </c>
      <c r="F528" s="124">
        <v>220.9</v>
      </c>
      <c r="G528" s="124">
        <v>1044.7</v>
      </c>
      <c r="H528" s="124">
        <v>1459.9999999999998</v>
      </c>
      <c r="I528" s="124">
        <v>0</v>
      </c>
      <c r="J528" s="124">
        <v>587.5</v>
      </c>
      <c r="K528" s="124">
        <v>7349.5999999999995</v>
      </c>
      <c r="L528" s="124">
        <v>35</v>
      </c>
      <c r="M528" s="124">
        <v>0</v>
      </c>
      <c r="N528" s="124">
        <v>133.41</v>
      </c>
      <c r="O528" s="124">
        <v>307.27</v>
      </c>
      <c r="P528" s="124">
        <v>3530.7999999999997</v>
      </c>
      <c r="Q528" s="124">
        <v>2053.2999999999997</v>
      </c>
      <c r="R528" s="124">
        <v>756.40000000000009</v>
      </c>
      <c r="S528" s="124">
        <v>7384.5999999999995</v>
      </c>
      <c r="T528" s="124">
        <v>-890.10000000000036</v>
      </c>
      <c r="U528" s="124">
        <v>254.67</v>
      </c>
      <c r="V528" s="124">
        <v>1751.71</v>
      </c>
      <c r="W528" s="124">
        <v>756.40000000000009</v>
      </c>
      <c r="X528" s="124">
        <v>2033</v>
      </c>
      <c r="Y528" s="124">
        <v>2033</v>
      </c>
      <c r="Z528" s="124">
        <v>5</v>
      </c>
      <c r="AA528" s="124">
        <v>284.3</v>
      </c>
      <c r="AB528" s="124">
        <v>7349.5999999999995</v>
      </c>
      <c r="AC528" s="124">
        <v>1424.1</v>
      </c>
      <c r="AD528" s="124">
        <v>28.1</v>
      </c>
      <c r="AE528" s="124">
        <v>7.8</v>
      </c>
    </row>
    <row r="529" spans="1:31" x14ac:dyDescent="0.3">
      <c r="A529" s="122" t="s">
        <v>903</v>
      </c>
      <c r="B529" s="123">
        <v>48760</v>
      </c>
      <c r="C529" s="124">
        <v>14.799999999999999</v>
      </c>
      <c r="D529" s="124">
        <v>7404.6</v>
      </c>
      <c r="E529" s="124">
        <v>362.5</v>
      </c>
      <c r="F529" s="124">
        <v>281.7</v>
      </c>
      <c r="G529" s="124">
        <v>376.7</v>
      </c>
      <c r="H529" s="124">
        <v>1378.2</v>
      </c>
      <c r="I529" s="124">
        <v>1.2000000000000002</v>
      </c>
      <c r="J529" s="124">
        <v>485.3</v>
      </c>
      <c r="K529" s="124">
        <v>8655.2000000000007</v>
      </c>
      <c r="L529" s="124">
        <v>44</v>
      </c>
      <c r="M529" s="124">
        <v>996.2</v>
      </c>
      <c r="N529" s="124">
        <v>155.52000000000001</v>
      </c>
      <c r="O529" s="124">
        <v>297.36</v>
      </c>
      <c r="P529" s="124">
        <v>6248.5999999999995</v>
      </c>
      <c r="Q529" s="124">
        <v>1437.6</v>
      </c>
      <c r="R529" s="124">
        <v>895.59999999999991</v>
      </c>
      <c r="S529" s="124">
        <v>9695.4000000000015</v>
      </c>
      <c r="T529" s="124">
        <v>315.80000000000291</v>
      </c>
      <c r="U529" s="124">
        <v>344.58</v>
      </c>
      <c r="V529" s="124">
        <v>1429.96</v>
      </c>
      <c r="W529" s="124">
        <v>895.59999999999991</v>
      </c>
      <c r="X529" s="124">
        <v>2033</v>
      </c>
      <c r="Y529" s="124">
        <v>2033</v>
      </c>
      <c r="Z529" s="124">
        <v>6</v>
      </c>
      <c r="AA529" s="124">
        <v>321.5</v>
      </c>
      <c r="AB529" s="124">
        <v>8655.2000000000007</v>
      </c>
      <c r="AC529" s="124">
        <v>1315</v>
      </c>
      <c r="AD529" s="124">
        <v>55.9</v>
      </c>
      <c r="AE529" s="124">
        <v>7.3</v>
      </c>
    </row>
    <row r="530" spans="1:31" x14ac:dyDescent="0.3">
      <c r="A530" s="122" t="s">
        <v>903</v>
      </c>
      <c r="B530" s="123">
        <v>48791</v>
      </c>
      <c r="C530" s="124">
        <v>27.4</v>
      </c>
      <c r="D530" s="124">
        <v>6205.2</v>
      </c>
      <c r="E530" s="124">
        <v>358.8</v>
      </c>
      <c r="F530" s="124">
        <v>691</v>
      </c>
      <c r="G530" s="124">
        <v>80.900000000000006</v>
      </c>
      <c r="H530" s="124">
        <v>1491.1999999999998</v>
      </c>
      <c r="I530" s="124">
        <v>6</v>
      </c>
      <c r="J530" s="124">
        <v>687.3</v>
      </c>
      <c r="K530" s="124">
        <v>7407.2000000000007</v>
      </c>
      <c r="L530" s="124">
        <v>62.9</v>
      </c>
      <c r="M530" s="124">
        <v>774.6</v>
      </c>
      <c r="N530" s="124">
        <v>181.39</v>
      </c>
      <c r="O530" s="124">
        <v>307.27</v>
      </c>
      <c r="P530" s="124">
        <v>6194.2000000000007</v>
      </c>
      <c r="Q530" s="124">
        <v>702.1</v>
      </c>
      <c r="R530" s="124">
        <v>1041.7</v>
      </c>
      <c r="S530" s="124">
        <v>8244.7000000000007</v>
      </c>
      <c r="T530" s="124">
        <v>-206.29999999999927</v>
      </c>
      <c r="U530" s="124">
        <v>510.35</v>
      </c>
      <c r="V530" s="124">
        <v>1294.67</v>
      </c>
      <c r="W530" s="124">
        <v>1041.7</v>
      </c>
      <c r="X530" s="124">
        <v>2033</v>
      </c>
      <c r="Y530" s="124">
        <v>2033</v>
      </c>
      <c r="Z530" s="124">
        <v>7</v>
      </c>
      <c r="AA530" s="124">
        <v>373.8</v>
      </c>
      <c r="AB530" s="124">
        <v>7407.2000000000007</v>
      </c>
      <c r="AC530" s="124">
        <v>1405.1</v>
      </c>
      <c r="AD530" s="124">
        <v>76.3</v>
      </c>
      <c r="AE530" s="124">
        <v>9.8000000000000007</v>
      </c>
    </row>
    <row r="531" spans="1:31" x14ac:dyDescent="0.3">
      <c r="A531" s="122" t="s">
        <v>903</v>
      </c>
      <c r="B531" s="123">
        <v>48822</v>
      </c>
      <c r="C531" s="124">
        <v>216.5</v>
      </c>
      <c r="D531" s="124">
        <v>5064.2999999999993</v>
      </c>
      <c r="E531" s="124">
        <v>399.4</v>
      </c>
      <c r="F531" s="124">
        <v>559.6</v>
      </c>
      <c r="G531" s="124">
        <v>66.8</v>
      </c>
      <c r="H531" s="124">
        <v>1370.6</v>
      </c>
      <c r="I531" s="124">
        <v>20</v>
      </c>
      <c r="J531" s="124">
        <v>718.3</v>
      </c>
      <c r="K531" s="124">
        <v>5507.6</v>
      </c>
      <c r="L531" s="124">
        <v>78.2</v>
      </c>
      <c r="M531" s="124">
        <v>0</v>
      </c>
      <c r="N531" s="124">
        <v>164.65</v>
      </c>
      <c r="O531" s="124">
        <v>307.27</v>
      </c>
      <c r="P531" s="124">
        <v>5263.6</v>
      </c>
      <c r="Q531" s="124">
        <v>360.40000000000003</v>
      </c>
      <c r="R531" s="124">
        <v>987.80000000000007</v>
      </c>
      <c r="S531" s="124">
        <v>5585.8</v>
      </c>
      <c r="T531" s="124">
        <v>-1408.8000000000011</v>
      </c>
      <c r="U531" s="124">
        <v>335.62</v>
      </c>
      <c r="V531" s="124">
        <v>1356.09</v>
      </c>
      <c r="W531" s="124">
        <v>987.80000000000007</v>
      </c>
      <c r="X531" s="124">
        <v>2033</v>
      </c>
      <c r="Y531" s="124">
        <v>2033</v>
      </c>
      <c r="Z531" s="124">
        <v>8</v>
      </c>
      <c r="AA531" s="124">
        <v>366.1</v>
      </c>
      <c r="AB531" s="124">
        <v>5507.6</v>
      </c>
      <c r="AC531" s="124">
        <v>1336.5</v>
      </c>
      <c r="AD531" s="124">
        <v>21.5</v>
      </c>
      <c r="AE531" s="124">
        <v>12.6</v>
      </c>
    </row>
    <row r="532" spans="1:31" x14ac:dyDescent="0.3">
      <c r="A532" s="122" t="s">
        <v>903</v>
      </c>
      <c r="B532" s="123">
        <v>48852</v>
      </c>
      <c r="C532" s="124">
        <v>10527.8</v>
      </c>
      <c r="D532" s="124">
        <v>2935.3999999999996</v>
      </c>
      <c r="E532" s="124">
        <v>625.70000000000005</v>
      </c>
      <c r="F532" s="124">
        <v>351.7</v>
      </c>
      <c r="G532" s="124">
        <v>1823.1</v>
      </c>
      <c r="H532" s="124">
        <v>2384.5</v>
      </c>
      <c r="I532" s="124">
        <v>1308</v>
      </c>
      <c r="J532" s="124">
        <v>347.1</v>
      </c>
      <c r="K532" s="124">
        <v>1335.1</v>
      </c>
      <c r="L532" s="124">
        <v>62.9</v>
      </c>
      <c r="M532" s="124">
        <v>1118.5</v>
      </c>
      <c r="N532" s="124">
        <v>131.91</v>
      </c>
      <c r="O532" s="124">
        <v>297.36</v>
      </c>
      <c r="P532" s="124">
        <v>2628</v>
      </c>
      <c r="Q532" s="124">
        <v>659</v>
      </c>
      <c r="R532" s="124">
        <v>880.90000000000009</v>
      </c>
      <c r="S532" s="124">
        <v>2516.5</v>
      </c>
      <c r="T532" s="124">
        <v>4149.4999999999964</v>
      </c>
      <c r="U532" s="124">
        <v>193.9</v>
      </c>
      <c r="V532" s="124">
        <v>1704.25</v>
      </c>
      <c r="W532" s="124">
        <v>880.90000000000009</v>
      </c>
      <c r="X532" s="124">
        <v>2033</v>
      </c>
      <c r="Y532" s="124">
        <v>2033</v>
      </c>
      <c r="Z532" s="124">
        <v>9</v>
      </c>
      <c r="AA532" s="124">
        <v>156.9</v>
      </c>
      <c r="AB532" s="124">
        <v>1335.1</v>
      </c>
      <c r="AC532" s="124">
        <v>1181.0999999999999</v>
      </c>
      <c r="AD532" s="124">
        <v>580.5</v>
      </c>
      <c r="AE532" s="124">
        <v>622.9</v>
      </c>
    </row>
    <row r="533" spans="1:31" x14ac:dyDescent="0.3">
      <c r="A533" s="122" t="s">
        <v>903</v>
      </c>
      <c r="B533" s="123">
        <v>48883</v>
      </c>
      <c r="C533" s="124">
        <v>4821.8</v>
      </c>
      <c r="D533" s="124">
        <v>2588.5</v>
      </c>
      <c r="E533" s="124">
        <v>945.7</v>
      </c>
      <c r="F533" s="124">
        <v>325.89999999999998</v>
      </c>
      <c r="G533" s="124">
        <v>2271.6999999999998</v>
      </c>
      <c r="H533" s="124">
        <v>1864.6000000000001</v>
      </c>
      <c r="I533" s="124">
        <v>773.1</v>
      </c>
      <c r="J533" s="124">
        <v>448.3</v>
      </c>
      <c r="K533" s="124">
        <v>3268.8999999999996</v>
      </c>
      <c r="L533" s="124">
        <v>44</v>
      </c>
      <c r="M533" s="124">
        <v>982.6</v>
      </c>
      <c r="N533" s="124">
        <v>89.14</v>
      </c>
      <c r="O533" s="124">
        <v>307.27</v>
      </c>
      <c r="P533" s="124">
        <v>2180.4</v>
      </c>
      <c r="Q533" s="124">
        <v>734</v>
      </c>
      <c r="R533" s="124">
        <v>570.4</v>
      </c>
      <c r="S533" s="124">
        <v>4295.5</v>
      </c>
      <c r="T533" s="124">
        <v>469.90000000000327</v>
      </c>
      <c r="U533" s="124">
        <v>174.3</v>
      </c>
      <c r="V533" s="124">
        <v>1685.95</v>
      </c>
      <c r="W533" s="124">
        <v>570.4</v>
      </c>
      <c r="X533" s="124">
        <v>2034</v>
      </c>
      <c r="Y533" s="124">
        <v>2033</v>
      </c>
      <c r="Z533" s="124">
        <v>10</v>
      </c>
      <c r="AA533" s="124">
        <v>114.4</v>
      </c>
      <c r="AB533" s="124">
        <v>3268.8999999999996</v>
      </c>
      <c r="AC533" s="124">
        <v>1142.5</v>
      </c>
      <c r="AD533" s="124">
        <v>552.1</v>
      </c>
      <c r="AE533" s="124">
        <v>170</v>
      </c>
    </row>
    <row r="534" spans="1:31" x14ac:dyDescent="0.3">
      <c r="A534" s="122" t="s">
        <v>903</v>
      </c>
      <c r="B534" s="123">
        <v>48913</v>
      </c>
      <c r="C534" s="124">
        <v>24621.599999999999</v>
      </c>
      <c r="D534" s="124">
        <v>1608.4</v>
      </c>
      <c r="E534" s="124">
        <v>623.20000000000005</v>
      </c>
      <c r="F534" s="124">
        <v>175.1</v>
      </c>
      <c r="G534" s="124">
        <v>1747.8</v>
      </c>
      <c r="H534" s="124">
        <v>4920</v>
      </c>
      <c r="I534" s="124">
        <v>5202.3</v>
      </c>
      <c r="J534" s="124">
        <v>478.9</v>
      </c>
      <c r="K534" s="124">
        <v>1278</v>
      </c>
      <c r="L534" s="124">
        <v>27.9</v>
      </c>
      <c r="M534" s="124">
        <v>809.5</v>
      </c>
      <c r="N534" s="124">
        <v>55.18</v>
      </c>
      <c r="O534" s="124">
        <v>297.36</v>
      </c>
      <c r="P534" s="124">
        <v>1217.9000000000001</v>
      </c>
      <c r="Q534" s="124">
        <v>565.6</v>
      </c>
      <c r="R534" s="124">
        <v>341.9</v>
      </c>
      <c r="S534" s="124">
        <v>2115.4</v>
      </c>
      <c r="T534" s="124">
        <v>12323.299999999994</v>
      </c>
      <c r="U534" s="124">
        <v>276.93</v>
      </c>
      <c r="V534" s="124">
        <v>1872.05</v>
      </c>
      <c r="W534" s="124">
        <v>341.9</v>
      </c>
      <c r="X534" s="124">
        <v>2034</v>
      </c>
      <c r="Y534" s="124">
        <v>2033</v>
      </c>
      <c r="Z534" s="124">
        <v>11</v>
      </c>
      <c r="AA534" s="124">
        <v>49</v>
      </c>
      <c r="AB534" s="124">
        <v>1278</v>
      </c>
      <c r="AC534" s="124">
        <v>1714.4</v>
      </c>
      <c r="AD534" s="124">
        <v>2322.1</v>
      </c>
      <c r="AE534" s="124">
        <v>883.5</v>
      </c>
    </row>
    <row r="535" spans="1:31" x14ac:dyDescent="0.3">
      <c r="A535" s="122" t="s">
        <v>903</v>
      </c>
      <c r="B535" s="123">
        <v>48944</v>
      </c>
      <c r="C535" s="124">
        <v>10814.3</v>
      </c>
      <c r="D535" s="124">
        <v>1048.2</v>
      </c>
      <c r="E535" s="124">
        <v>455.2</v>
      </c>
      <c r="F535" s="124">
        <v>95.4</v>
      </c>
      <c r="G535" s="124">
        <v>1666.8</v>
      </c>
      <c r="H535" s="124">
        <v>10879</v>
      </c>
      <c r="I535" s="124">
        <v>1640.7</v>
      </c>
      <c r="J535" s="124">
        <v>429.9</v>
      </c>
      <c r="K535" s="124">
        <v>317.7</v>
      </c>
      <c r="L535" s="124">
        <v>23.4</v>
      </c>
      <c r="M535" s="124">
        <v>725.9</v>
      </c>
      <c r="N535" s="124">
        <v>52.1</v>
      </c>
      <c r="O535" s="124">
        <v>307.27</v>
      </c>
      <c r="P535" s="124">
        <v>490.29999999999995</v>
      </c>
      <c r="Q535" s="124">
        <v>653.29999999999995</v>
      </c>
      <c r="R535" s="124">
        <v>310.89999999999998</v>
      </c>
      <c r="S535" s="124">
        <v>1067</v>
      </c>
      <c r="T535" s="124">
        <v>-4022.9000000000015</v>
      </c>
      <c r="U535" s="124">
        <v>130.53</v>
      </c>
      <c r="V535" s="124">
        <v>3569.61</v>
      </c>
      <c r="W535" s="124">
        <v>310.89999999999998</v>
      </c>
      <c r="X535" s="124">
        <v>2034</v>
      </c>
      <c r="Y535" s="124">
        <v>2033</v>
      </c>
      <c r="Z535" s="124">
        <v>12</v>
      </c>
      <c r="AA535" s="124">
        <v>26.900000000000002</v>
      </c>
      <c r="AB535" s="124">
        <v>317.7</v>
      </c>
      <c r="AC535" s="124">
        <v>3264.8</v>
      </c>
      <c r="AD535" s="124">
        <v>6183.2</v>
      </c>
      <c r="AE535" s="124">
        <v>1431</v>
      </c>
    </row>
    <row r="536" spans="1:31" x14ac:dyDescent="0.3">
      <c r="A536" s="122" t="s">
        <v>903</v>
      </c>
      <c r="B536" s="123">
        <v>48975</v>
      </c>
      <c r="C536" s="124">
        <v>30777.200000000001</v>
      </c>
      <c r="D536" s="124">
        <v>1418.3000000000002</v>
      </c>
      <c r="E536" s="124">
        <v>618.79999999999995</v>
      </c>
      <c r="F536" s="124">
        <v>127.7</v>
      </c>
      <c r="G536" s="124">
        <v>2246.6</v>
      </c>
      <c r="H536" s="124">
        <v>14115.3</v>
      </c>
      <c r="I536" s="124">
        <v>6930.0000000000009</v>
      </c>
      <c r="J536" s="124">
        <v>655.29999999999995</v>
      </c>
      <c r="K536" s="124">
        <v>355.3</v>
      </c>
      <c r="L536" s="124">
        <v>18.899999999999999</v>
      </c>
      <c r="M536" s="124">
        <v>770.9</v>
      </c>
      <c r="N536" s="124">
        <v>46.19</v>
      </c>
      <c r="O536" s="124">
        <v>307.27</v>
      </c>
      <c r="P536" s="124">
        <v>564.20000000000005</v>
      </c>
      <c r="Q536" s="124">
        <v>981.9</v>
      </c>
      <c r="R536" s="124">
        <v>281.29999999999995</v>
      </c>
      <c r="S536" s="124">
        <v>1145.1000000000001</v>
      </c>
      <c r="T536" s="124">
        <v>6091.7000000000007</v>
      </c>
      <c r="U536" s="124">
        <v>183.72</v>
      </c>
      <c r="V536" s="124">
        <v>3674.69</v>
      </c>
      <c r="W536" s="124">
        <v>281.29999999999995</v>
      </c>
      <c r="X536" s="124">
        <v>2034</v>
      </c>
      <c r="Y536" s="124">
        <v>2034</v>
      </c>
      <c r="Z536" s="124">
        <v>1</v>
      </c>
      <c r="AA536" s="124">
        <v>26.4</v>
      </c>
      <c r="AB536" s="124">
        <v>355.3</v>
      </c>
      <c r="AC536" s="124">
        <v>3693</v>
      </c>
      <c r="AD536" s="124">
        <v>8372</v>
      </c>
      <c r="AE536" s="124">
        <v>2050.3000000000002</v>
      </c>
    </row>
    <row r="537" spans="1:31" x14ac:dyDescent="0.3">
      <c r="A537" s="122" t="s">
        <v>903</v>
      </c>
      <c r="B537" s="123">
        <v>49003</v>
      </c>
      <c r="C537" s="124">
        <v>61325</v>
      </c>
      <c r="D537" s="124">
        <v>2047.7</v>
      </c>
      <c r="E537" s="124">
        <v>884.9</v>
      </c>
      <c r="F537" s="124">
        <v>194.3</v>
      </c>
      <c r="G537" s="124">
        <v>3275.5</v>
      </c>
      <c r="H537" s="124">
        <v>38242.600000000006</v>
      </c>
      <c r="I537" s="124">
        <v>22362.800000000003</v>
      </c>
      <c r="J537" s="124">
        <v>246.7</v>
      </c>
      <c r="K537" s="124">
        <v>128.69999999999999</v>
      </c>
      <c r="L537" s="124">
        <v>18.899999999999999</v>
      </c>
      <c r="M537" s="124">
        <v>0</v>
      </c>
      <c r="N537" s="124">
        <v>40.83</v>
      </c>
      <c r="O537" s="124">
        <v>277.52999999999997</v>
      </c>
      <c r="P537" s="124">
        <v>596.1</v>
      </c>
      <c r="Q537" s="124">
        <v>1646.0000000000002</v>
      </c>
      <c r="R537" s="124">
        <v>247.5</v>
      </c>
      <c r="S537" s="124">
        <v>147.6</v>
      </c>
      <c r="T537" s="124">
        <v>-5534.6000000000022</v>
      </c>
      <c r="U537" s="124">
        <v>4528.6899999999996</v>
      </c>
      <c r="V537" s="124">
        <v>5907.02</v>
      </c>
      <c r="W537" s="124">
        <v>247.5</v>
      </c>
      <c r="X537" s="124">
        <v>2034</v>
      </c>
      <c r="Y537" s="124">
        <v>2034</v>
      </c>
      <c r="Z537" s="124">
        <v>2</v>
      </c>
      <c r="AA537" s="124">
        <v>59.699999999999996</v>
      </c>
      <c r="AB537" s="124">
        <v>128.69999999999999</v>
      </c>
      <c r="AC537" s="124">
        <v>9887.7000000000007</v>
      </c>
      <c r="AD537" s="124">
        <v>23502.100000000002</v>
      </c>
      <c r="AE537" s="124">
        <v>4852.8</v>
      </c>
    </row>
    <row r="538" spans="1:31" x14ac:dyDescent="0.3">
      <c r="A538" s="122" t="s">
        <v>903</v>
      </c>
      <c r="B538" s="123">
        <v>49034</v>
      </c>
      <c r="C538" s="124">
        <v>23909.4</v>
      </c>
      <c r="D538" s="124">
        <v>2944</v>
      </c>
      <c r="E538" s="124">
        <v>1209.7</v>
      </c>
      <c r="F538" s="124">
        <v>441.6</v>
      </c>
      <c r="G538" s="124">
        <v>5200.3999999999996</v>
      </c>
      <c r="H538" s="124">
        <v>14336.300000000001</v>
      </c>
      <c r="I538" s="124">
        <v>5077</v>
      </c>
      <c r="J538" s="124">
        <v>160.30000000000001</v>
      </c>
      <c r="K538" s="124">
        <v>64</v>
      </c>
      <c r="L538" s="124">
        <v>22.5</v>
      </c>
      <c r="M538" s="124">
        <v>0</v>
      </c>
      <c r="N538" s="124">
        <v>51.55</v>
      </c>
      <c r="O538" s="124">
        <v>307.27</v>
      </c>
      <c r="P538" s="124">
        <v>748.7</v>
      </c>
      <c r="Q538" s="124">
        <v>2636.9</v>
      </c>
      <c r="R538" s="124">
        <v>348.3</v>
      </c>
      <c r="S538" s="124">
        <v>86.5</v>
      </c>
      <c r="T538" s="124">
        <v>-5025.4999999999927</v>
      </c>
      <c r="U538" s="124">
        <v>1484.39</v>
      </c>
      <c r="V538" s="124">
        <v>9246.85</v>
      </c>
      <c r="W538" s="124">
        <v>348.3</v>
      </c>
      <c r="X538" s="124">
        <v>2034</v>
      </c>
      <c r="Y538" s="124">
        <v>2034</v>
      </c>
      <c r="Z538" s="124">
        <v>3</v>
      </c>
      <c r="AA538" s="124">
        <v>96.6</v>
      </c>
      <c r="AB538" s="124">
        <v>64</v>
      </c>
      <c r="AC538" s="124">
        <v>4326.8</v>
      </c>
      <c r="AD538" s="124">
        <v>8245.6</v>
      </c>
      <c r="AE538" s="124">
        <v>1763.9</v>
      </c>
    </row>
    <row r="539" spans="1:31" x14ac:dyDescent="0.3">
      <c r="A539" s="122" t="s">
        <v>903</v>
      </c>
      <c r="B539" s="123">
        <v>49064</v>
      </c>
      <c r="C539" s="124">
        <v>6242</v>
      </c>
      <c r="D539" s="124">
        <v>3680.8</v>
      </c>
      <c r="E539" s="124">
        <v>1360.9</v>
      </c>
      <c r="F539" s="124">
        <v>654.20000000000005</v>
      </c>
      <c r="G539" s="124">
        <v>4991.5</v>
      </c>
      <c r="H539" s="124">
        <v>1943.2</v>
      </c>
      <c r="I539" s="124">
        <v>697.6</v>
      </c>
      <c r="J539" s="124">
        <v>182.6</v>
      </c>
      <c r="K539" s="124">
        <v>2833.8</v>
      </c>
      <c r="L539" s="124">
        <v>22.5</v>
      </c>
      <c r="M539" s="124">
        <v>0</v>
      </c>
      <c r="N539" s="124">
        <v>73.88</v>
      </c>
      <c r="O539" s="124">
        <v>297.36</v>
      </c>
      <c r="P539" s="124">
        <v>1136.9000000000001</v>
      </c>
      <c r="Q539" s="124">
        <v>3198.1000000000004</v>
      </c>
      <c r="R539" s="124">
        <v>466.3</v>
      </c>
      <c r="S539" s="124">
        <v>2856.3</v>
      </c>
      <c r="T539" s="124">
        <v>-3946.2999999999975</v>
      </c>
      <c r="U539" s="124">
        <v>35.43</v>
      </c>
      <c r="V539" s="124">
        <v>6047.48</v>
      </c>
      <c r="W539" s="124">
        <v>466.3</v>
      </c>
      <c r="X539" s="124">
        <v>2034</v>
      </c>
      <c r="Y539" s="124">
        <v>2034</v>
      </c>
      <c r="Z539" s="124">
        <v>4</v>
      </c>
      <c r="AA539" s="124">
        <v>133.1</v>
      </c>
      <c r="AB539" s="124">
        <v>2833.8</v>
      </c>
      <c r="AC539" s="124">
        <v>1132.2</v>
      </c>
      <c r="AD539" s="124">
        <v>690.8</v>
      </c>
      <c r="AE539" s="124">
        <v>120.2</v>
      </c>
    </row>
    <row r="540" spans="1:31" x14ac:dyDescent="0.3">
      <c r="A540" s="122" t="s">
        <v>903</v>
      </c>
      <c r="B540" s="123">
        <v>49095</v>
      </c>
      <c r="C540" s="124">
        <v>7669.0999999999995</v>
      </c>
      <c r="D540" s="124">
        <v>5611.3</v>
      </c>
      <c r="E540" s="124">
        <v>1418.1</v>
      </c>
      <c r="F540" s="124">
        <v>500.6</v>
      </c>
      <c r="G540" s="124">
        <v>3764.6</v>
      </c>
      <c r="H540" s="124">
        <v>2424.6</v>
      </c>
      <c r="I540" s="124">
        <v>1167</v>
      </c>
      <c r="J540" s="124">
        <v>587.5</v>
      </c>
      <c r="K540" s="124">
        <v>5879</v>
      </c>
      <c r="L540" s="124">
        <v>35</v>
      </c>
      <c r="M540" s="124">
        <v>0</v>
      </c>
      <c r="N540" s="124">
        <v>133.41</v>
      </c>
      <c r="O540" s="124">
        <v>307.27</v>
      </c>
      <c r="P540" s="124">
        <v>2616.1999999999998</v>
      </c>
      <c r="Q540" s="124">
        <v>3495.8</v>
      </c>
      <c r="R540" s="124">
        <v>759.2</v>
      </c>
      <c r="S540" s="124">
        <v>5914</v>
      </c>
      <c r="T540" s="124">
        <v>-1131.7000000000007</v>
      </c>
      <c r="U540" s="124">
        <v>45.64</v>
      </c>
      <c r="V540" s="124">
        <v>3997.3</v>
      </c>
      <c r="W540" s="124">
        <v>759.2</v>
      </c>
      <c r="X540" s="124">
        <v>2034</v>
      </c>
      <c r="Y540" s="124">
        <v>2034</v>
      </c>
      <c r="Z540" s="124">
        <v>5</v>
      </c>
      <c r="AA540" s="124">
        <v>287.10000000000002</v>
      </c>
      <c r="AB540" s="124">
        <v>5879</v>
      </c>
      <c r="AC540" s="124">
        <v>1543</v>
      </c>
      <c r="AD540" s="124">
        <v>573.09999999999991</v>
      </c>
      <c r="AE540" s="124">
        <v>308.5</v>
      </c>
    </row>
    <row r="541" spans="1:31" x14ac:dyDescent="0.3">
      <c r="A541" s="122" t="s">
        <v>903</v>
      </c>
      <c r="B541" s="123">
        <v>49125</v>
      </c>
      <c r="C541" s="124">
        <v>48.4</v>
      </c>
      <c r="D541" s="124">
        <v>6521.8</v>
      </c>
      <c r="E541" s="124">
        <v>482.6</v>
      </c>
      <c r="F541" s="124">
        <v>271.5</v>
      </c>
      <c r="G541" s="124">
        <v>1437</v>
      </c>
      <c r="H541" s="124">
        <v>1502.8</v>
      </c>
      <c r="I541" s="124">
        <v>4.3</v>
      </c>
      <c r="J541" s="124">
        <v>485.3</v>
      </c>
      <c r="K541" s="124">
        <v>7936.8</v>
      </c>
      <c r="L541" s="124">
        <v>44</v>
      </c>
      <c r="M541" s="124">
        <v>990.1</v>
      </c>
      <c r="N541" s="124">
        <v>155.52000000000001</v>
      </c>
      <c r="O541" s="124">
        <v>297.36</v>
      </c>
      <c r="P541" s="124">
        <v>4744.7</v>
      </c>
      <c r="Q541" s="124">
        <v>2048.6</v>
      </c>
      <c r="R541" s="124">
        <v>906.9</v>
      </c>
      <c r="S541" s="124">
        <v>8970.9</v>
      </c>
      <c r="T541" s="124">
        <v>-778.99999999999636</v>
      </c>
      <c r="U541" s="124">
        <v>231.96</v>
      </c>
      <c r="V541" s="124">
        <v>2382.1999999999998</v>
      </c>
      <c r="W541" s="124">
        <v>906.9</v>
      </c>
      <c r="X541" s="124">
        <v>2034</v>
      </c>
      <c r="Y541" s="124">
        <v>2034</v>
      </c>
      <c r="Z541" s="124">
        <v>6</v>
      </c>
      <c r="AA541" s="124">
        <v>329.2</v>
      </c>
      <c r="AB541" s="124">
        <v>7936.8</v>
      </c>
      <c r="AC541" s="124">
        <v>1403.6</v>
      </c>
      <c r="AD541" s="124">
        <v>89.3</v>
      </c>
      <c r="AE541" s="124">
        <v>9.9</v>
      </c>
    </row>
    <row r="542" spans="1:31" x14ac:dyDescent="0.3">
      <c r="A542" s="122" t="s">
        <v>903</v>
      </c>
      <c r="B542" s="123">
        <v>49156</v>
      </c>
      <c r="C542" s="124">
        <v>0</v>
      </c>
      <c r="D542" s="124">
        <v>6204.9</v>
      </c>
      <c r="E542" s="124">
        <v>384.7</v>
      </c>
      <c r="F542" s="124">
        <v>697.7</v>
      </c>
      <c r="G542" s="124">
        <v>369.5</v>
      </c>
      <c r="H542" s="124">
        <v>1489.6000000000001</v>
      </c>
      <c r="I542" s="124">
        <v>0</v>
      </c>
      <c r="J542" s="124">
        <v>687.3</v>
      </c>
      <c r="K542" s="124">
        <v>7154.9000000000005</v>
      </c>
      <c r="L542" s="124">
        <v>62.9</v>
      </c>
      <c r="M542" s="124">
        <v>750</v>
      </c>
      <c r="N542" s="124">
        <v>181.39</v>
      </c>
      <c r="O542" s="124">
        <v>307.27</v>
      </c>
      <c r="P542" s="124">
        <v>5774.4</v>
      </c>
      <c r="Q542" s="124">
        <v>1128.0999999999999</v>
      </c>
      <c r="R542" s="124">
        <v>1049.3</v>
      </c>
      <c r="S542" s="124">
        <v>7967.8</v>
      </c>
      <c r="T542" s="124">
        <v>-816.60000000000036</v>
      </c>
      <c r="U542" s="124">
        <v>348.89</v>
      </c>
      <c r="V542" s="124">
        <v>1745.13</v>
      </c>
      <c r="W542" s="124">
        <v>1049.3</v>
      </c>
      <c r="X542" s="124">
        <v>2034</v>
      </c>
      <c r="Y542" s="124">
        <v>2034</v>
      </c>
      <c r="Z542" s="124">
        <v>7</v>
      </c>
      <c r="AA542" s="124">
        <v>387</v>
      </c>
      <c r="AB542" s="124">
        <v>7154.9000000000005</v>
      </c>
      <c r="AC542" s="124">
        <v>1396.2</v>
      </c>
      <c r="AD542" s="124">
        <v>83.2</v>
      </c>
      <c r="AE542" s="124">
        <v>10.199999999999999</v>
      </c>
    </row>
    <row r="543" spans="1:31" x14ac:dyDescent="0.3">
      <c r="A543" s="122" t="s">
        <v>903</v>
      </c>
      <c r="B543" s="123">
        <v>49187</v>
      </c>
      <c r="C543" s="124">
        <v>0</v>
      </c>
      <c r="D543" s="124">
        <v>5061.3</v>
      </c>
      <c r="E543" s="124">
        <v>392.8</v>
      </c>
      <c r="F543" s="124">
        <v>549.20000000000005</v>
      </c>
      <c r="G543" s="124">
        <v>177.8</v>
      </c>
      <c r="H543" s="124">
        <v>1318.7</v>
      </c>
      <c r="I543" s="124">
        <v>0</v>
      </c>
      <c r="J543" s="124">
        <v>718.3</v>
      </c>
      <c r="K543" s="124">
        <v>5290</v>
      </c>
      <c r="L543" s="124">
        <v>78.2</v>
      </c>
      <c r="M543" s="124">
        <v>0</v>
      </c>
      <c r="N543" s="124">
        <v>164.65</v>
      </c>
      <c r="O543" s="124">
        <v>307.27</v>
      </c>
      <c r="P543" s="124">
        <v>5053.3999999999996</v>
      </c>
      <c r="Q543" s="124">
        <v>557.20000000000005</v>
      </c>
      <c r="R543" s="124">
        <v>972</v>
      </c>
      <c r="S543" s="124">
        <v>5368.2</v>
      </c>
      <c r="T543" s="124">
        <v>-1877.9000000000051</v>
      </c>
      <c r="U543" s="124">
        <v>259.10000000000002</v>
      </c>
      <c r="V543" s="124">
        <v>1717.5</v>
      </c>
      <c r="W543" s="124">
        <v>972</v>
      </c>
      <c r="X543" s="124">
        <v>2034</v>
      </c>
      <c r="Y543" s="124">
        <v>2034</v>
      </c>
      <c r="Z543" s="124">
        <v>8</v>
      </c>
      <c r="AA543" s="124">
        <v>350.3</v>
      </c>
      <c r="AB543" s="124">
        <v>5290</v>
      </c>
      <c r="AC543" s="124">
        <v>1284.4000000000001</v>
      </c>
      <c r="AD543" s="124">
        <v>21.9</v>
      </c>
      <c r="AE543" s="124">
        <v>12.4</v>
      </c>
    </row>
    <row r="544" spans="1:31" x14ac:dyDescent="0.3">
      <c r="A544" s="122" t="s">
        <v>903</v>
      </c>
      <c r="B544" s="123">
        <v>49217</v>
      </c>
      <c r="C544" s="124">
        <v>14386.599999999999</v>
      </c>
      <c r="D544" s="124">
        <v>3075.8</v>
      </c>
      <c r="E544" s="124">
        <v>464.2</v>
      </c>
      <c r="F544" s="124">
        <v>284</v>
      </c>
      <c r="G544" s="124">
        <v>1068.0999999999999</v>
      </c>
      <c r="H544" s="124">
        <v>2427.4</v>
      </c>
      <c r="I544" s="124">
        <v>2271.6999999999998</v>
      </c>
      <c r="J544" s="124">
        <v>344.6</v>
      </c>
      <c r="K544" s="124">
        <v>1982.6</v>
      </c>
      <c r="L544" s="124">
        <v>62.9</v>
      </c>
      <c r="M544" s="124">
        <v>1221.7</v>
      </c>
      <c r="N544" s="124">
        <v>131.91</v>
      </c>
      <c r="O544" s="124">
        <v>297.36</v>
      </c>
      <c r="P544" s="124">
        <v>2836.6</v>
      </c>
      <c r="Q544" s="124">
        <v>523.20000000000005</v>
      </c>
      <c r="R544" s="124">
        <v>863.6</v>
      </c>
      <c r="S544" s="124">
        <v>3267.2000000000003</v>
      </c>
      <c r="T544" s="124">
        <v>8581.5999999999985</v>
      </c>
      <c r="U544" s="124">
        <v>307.27999999999997</v>
      </c>
      <c r="V544" s="124">
        <v>1644.69</v>
      </c>
      <c r="W544" s="124">
        <v>863.6</v>
      </c>
      <c r="X544" s="124">
        <v>2034</v>
      </c>
      <c r="Y544" s="124">
        <v>2034</v>
      </c>
      <c r="Z544" s="124">
        <v>9</v>
      </c>
      <c r="AA544" s="124">
        <v>130.30000000000001</v>
      </c>
      <c r="AB544" s="124">
        <v>1982.6</v>
      </c>
      <c r="AC544" s="124">
        <v>1234.5</v>
      </c>
      <c r="AD544" s="124">
        <v>650.1</v>
      </c>
      <c r="AE544" s="124">
        <v>542.79999999999995</v>
      </c>
    </row>
    <row r="545" spans="1:31" x14ac:dyDescent="0.3">
      <c r="A545" s="122" t="s">
        <v>903</v>
      </c>
      <c r="B545" s="123">
        <v>49248</v>
      </c>
      <c r="C545" s="124">
        <v>2696.1</v>
      </c>
      <c r="D545" s="124">
        <v>2900.5</v>
      </c>
      <c r="E545" s="124">
        <v>1029.9000000000001</v>
      </c>
      <c r="F545" s="124">
        <v>347.3</v>
      </c>
      <c r="G545" s="124">
        <v>3331.8</v>
      </c>
      <c r="H545" s="124">
        <v>2229.5</v>
      </c>
      <c r="I545" s="124">
        <v>298.5</v>
      </c>
      <c r="J545" s="124">
        <v>414.6</v>
      </c>
      <c r="K545" s="124">
        <v>2809.6</v>
      </c>
      <c r="L545" s="124">
        <v>44</v>
      </c>
      <c r="M545" s="124">
        <v>998.9</v>
      </c>
      <c r="N545" s="124">
        <v>89.14</v>
      </c>
      <c r="O545" s="124">
        <v>307.27</v>
      </c>
      <c r="P545" s="124">
        <v>2124.4</v>
      </c>
      <c r="Q545" s="124">
        <v>1123.4000000000001</v>
      </c>
      <c r="R545" s="124">
        <v>565.79999999999995</v>
      </c>
      <c r="S545" s="124">
        <v>3852.5</v>
      </c>
      <c r="T545" s="124">
        <v>-3437.8999999999942</v>
      </c>
      <c r="U545" s="124">
        <v>100.34</v>
      </c>
      <c r="V545" s="124">
        <v>2632.83</v>
      </c>
      <c r="W545" s="124">
        <v>565.79999999999995</v>
      </c>
      <c r="X545" s="124">
        <v>2035</v>
      </c>
      <c r="Y545" s="124">
        <v>2034</v>
      </c>
      <c r="Z545" s="124">
        <v>10</v>
      </c>
      <c r="AA545" s="124">
        <v>106.89999999999999</v>
      </c>
      <c r="AB545" s="124">
        <v>2809.6</v>
      </c>
      <c r="AC545" s="124">
        <v>1045.4000000000001</v>
      </c>
      <c r="AD545" s="124">
        <v>844.9</v>
      </c>
      <c r="AE545" s="124">
        <v>339.2</v>
      </c>
    </row>
    <row r="546" spans="1:31" x14ac:dyDescent="0.3">
      <c r="A546" s="122" t="s">
        <v>903</v>
      </c>
      <c r="B546" s="123">
        <v>49278</v>
      </c>
      <c r="C546" s="124">
        <v>5660.2999999999993</v>
      </c>
      <c r="D546" s="124">
        <v>2491.7000000000003</v>
      </c>
      <c r="E546" s="124">
        <v>790.7</v>
      </c>
      <c r="F546" s="124">
        <v>285.2</v>
      </c>
      <c r="G546" s="124">
        <v>2253</v>
      </c>
      <c r="H546" s="124">
        <v>1556.9</v>
      </c>
      <c r="I546" s="124">
        <v>881.5</v>
      </c>
      <c r="J546" s="124">
        <v>451.3</v>
      </c>
      <c r="K546" s="124">
        <v>2397.1</v>
      </c>
      <c r="L546" s="124">
        <v>27.9</v>
      </c>
      <c r="M546" s="124">
        <v>1017.6</v>
      </c>
      <c r="N546" s="124">
        <v>55.18</v>
      </c>
      <c r="O546" s="124">
        <v>297.36</v>
      </c>
      <c r="P546" s="124">
        <v>1953</v>
      </c>
      <c r="Q546" s="124">
        <v>823.80000000000007</v>
      </c>
      <c r="R546" s="124">
        <v>344.1</v>
      </c>
      <c r="S546" s="124">
        <v>3442.6</v>
      </c>
      <c r="T546" s="124">
        <v>736.70000000000073</v>
      </c>
      <c r="U546" s="124">
        <v>117.2</v>
      </c>
      <c r="V546" s="124">
        <v>2009.06</v>
      </c>
      <c r="W546" s="124">
        <v>344.1</v>
      </c>
      <c r="X546" s="124">
        <v>2035</v>
      </c>
      <c r="Y546" s="124">
        <v>2034</v>
      </c>
      <c r="Z546" s="124">
        <v>11</v>
      </c>
      <c r="AA546" s="124">
        <v>69.3</v>
      </c>
      <c r="AB546" s="124">
        <v>2397.1</v>
      </c>
      <c r="AC546" s="124">
        <v>1022.9</v>
      </c>
      <c r="AD546" s="124">
        <v>471.6</v>
      </c>
      <c r="AE546" s="124">
        <v>62.4</v>
      </c>
    </row>
    <row r="547" spans="1:31" x14ac:dyDescent="0.3">
      <c r="A547" s="122" t="s">
        <v>903</v>
      </c>
      <c r="B547" s="123">
        <v>49309</v>
      </c>
      <c r="C547" s="124">
        <v>15512.5</v>
      </c>
      <c r="D547" s="124">
        <v>1338.2</v>
      </c>
      <c r="E547" s="124">
        <v>617.5</v>
      </c>
      <c r="F547" s="124">
        <v>131.30000000000001</v>
      </c>
      <c r="G547" s="124">
        <v>2018.8</v>
      </c>
      <c r="H547" s="124">
        <v>5021.8999999999996</v>
      </c>
      <c r="I547" s="124">
        <v>2518.8000000000002</v>
      </c>
      <c r="J547" s="124">
        <v>456.69999999999993</v>
      </c>
      <c r="K547" s="124">
        <v>379.3</v>
      </c>
      <c r="L547" s="124">
        <v>23.4</v>
      </c>
      <c r="M547" s="124">
        <v>767.5</v>
      </c>
      <c r="N547" s="124">
        <v>52.1</v>
      </c>
      <c r="O547" s="124">
        <v>307.27</v>
      </c>
      <c r="P547" s="124">
        <v>823.90000000000009</v>
      </c>
      <c r="Q547" s="124">
        <v>645.50000000000011</v>
      </c>
      <c r="R547" s="124">
        <v>311</v>
      </c>
      <c r="S547" s="124">
        <v>1170.2</v>
      </c>
      <c r="T547" s="124">
        <v>4890.5000000000036</v>
      </c>
      <c r="U547" s="124">
        <v>115.64</v>
      </c>
      <c r="V547" s="124">
        <v>2769.03</v>
      </c>
      <c r="W547" s="124">
        <v>311</v>
      </c>
      <c r="X547" s="124">
        <v>2035</v>
      </c>
      <c r="Y547" s="124">
        <v>2034</v>
      </c>
      <c r="Z547" s="124">
        <v>12</v>
      </c>
      <c r="AA547" s="124">
        <v>28.4</v>
      </c>
      <c r="AB547" s="124">
        <v>379.3</v>
      </c>
      <c r="AC547" s="124">
        <v>1482.8999999999999</v>
      </c>
      <c r="AD547" s="124">
        <v>2334</v>
      </c>
      <c r="AE547" s="124">
        <v>1205</v>
      </c>
    </row>
    <row r="548" spans="1:31" x14ac:dyDescent="0.3">
      <c r="A548" s="122" t="s">
        <v>903</v>
      </c>
      <c r="B548" s="123">
        <v>49340</v>
      </c>
      <c r="C548" s="124">
        <v>18809.800000000003</v>
      </c>
      <c r="D548" s="124">
        <v>1986.2</v>
      </c>
      <c r="E548" s="124">
        <v>850.1</v>
      </c>
      <c r="F548" s="124">
        <v>180</v>
      </c>
      <c r="G548" s="124">
        <v>3146.8</v>
      </c>
      <c r="H548" s="124">
        <v>7754.7</v>
      </c>
      <c r="I548" s="124">
        <v>2837</v>
      </c>
      <c r="J548" s="124">
        <v>689.9</v>
      </c>
      <c r="K548" s="124">
        <v>452.79999999999995</v>
      </c>
      <c r="L548" s="124">
        <v>18.899999999999999</v>
      </c>
      <c r="M548" s="124">
        <v>824.9</v>
      </c>
      <c r="N548" s="124">
        <v>46.19</v>
      </c>
      <c r="O548" s="124">
        <v>307.27</v>
      </c>
      <c r="P548" s="124">
        <v>941.69999999999993</v>
      </c>
      <c r="Q548" s="124">
        <v>1224.4000000000001</v>
      </c>
      <c r="R548" s="124">
        <v>282.89999999999998</v>
      </c>
      <c r="S548" s="124">
        <v>1296.5999999999999</v>
      </c>
      <c r="T548" s="124">
        <v>2944.6000000000022</v>
      </c>
      <c r="U548" s="124">
        <v>147.75</v>
      </c>
      <c r="V548" s="124">
        <v>3207.33</v>
      </c>
      <c r="W548" s="124">
        <v>282.89999999999998</v>
      </c>
      <c r="X548" s="124">
        <v>2035</v>
      </c>
      <c r="Y548" s="124">
        <v>2035</v>
      </c>
      <c r="Z548" s="124">
        <v>1</v>
      </c>
      <c r="AA548" s="124">
        <v>29.7</v>
      </c>
      <c r="AB548" s="124">
        <v>452.79999999999995</v>
      </c>
      <c r="AC548" s="124">
        <v>2095.9</v>
      </c>
      <c r="AD548" s="124">
        <v>4370.8999999999996</v>
      </c>
      <c r="AE548" s="124">
        <v>1287.9000000000001</v>
      </c>
    </row>
    <row r="549" spans="1:31" x14ac:dyDescent="0.3">
      <c r="A549" s="122" t="s">
        <v>903</v>
      </c>
      <c r="B549" s="123">
        <v>49368</v>
      </c>
      <c r="C549" s="124">
        <v>18468.8</v>
      </c>
      <c r="D549" s="124">
        <v>2907.7000000000003</v>
      </c>
      <c r="E549" s="124">
        <v>1242</v>
      </c>
      <c r="F549" s="124">
        <v>278.7</v>
      </c>
      <c r="G549" s="124">
        <v>4662.6000000000004</v>
      </c>
      <c r="H549" s="124">
        <v>10506.599999999999</v>
      </c>
      <c r="I549" s="124">
        <v>4086.7999999999997</v>
      </c>
      <c r="J549" s="124">
        <v>246.7</v>
      </c>
      <c r="K549" s="124">
        <v>143.9</v>
      </c>
      <c r="L549" s="124">
        <v>18.899999999999999</v>
      </c>
      <c r="M549" s="124">
        <v>0</v>
      </c>
      <c r="N549" s="124">
        <v>40.83</v>
      </c>
      <c r="O549" s="124">
        <v>277.52999999999997</v>
      </c>
      <c r="P549" s="124">
        <v>1088.2</v>
      </c>
      <c r="Q549" s="124">
        <v>2098.1000000000004</v>
      </c>
      <c r="R549" s="124">
        <v>247.60000000000002</v>
      </c>
      <c r="S549" s="124">
        <v>162.80000000000001</v>
      </c>
      <c r="T549" s="124">
        <v>-5051.9000000000051</v>
      </c>
      <c r="U549" s="124">
        <v>151.62</v>
      </c>
      <c r="V549" s="124">
        <v>3495.95</v>
      </c>
      <c r="W549" s="124">
        <v>247.60000000000002</v>
      </c>
      <c r="X549" s="124">
        <v>2035</v>
      </c>
      <c r="Y549" s="124">
        <v>2035</v>
      </c>
      <c r="Z549" s="124">
        <v>2</v>
      </c>
      <c r="AA549" s="124">
        <v>59.8</v>
      </c>
      <c r="AB549" s="124">
        <v>143.9</v>
      </c>
      <c r="AC549" s="124">
        <v>2657.6000000000004</v>
      </c>
      <c r="AD549" s="124">
        <v>6377.4</v>
      </c>
      <c r="AE549" s="124">
        <v>1471.6</v>
      </c>
    </row>
    <row r="550" spans="1:31" x14ac:dyDescent="0.3">
      <c r="A550" s="122" t="s">
        <v>903</v>
      </c>
      <c r="B550" s="123">
        <v>49399</v>
      </c>
      <c r="C550" s="124">
        <v>25829.9</v>
      </c>
      <c r="D550" s="124">
        <v>3016.1</v>
      </c>
      <c r="E550" s="124">
        <v>1244.9000000000001</v>
      </c>
      <c r="F550" s="124">
        <v>455.7</v>
      </c>
      <c r="G550" s="124">
        <v>5352.7</v>
      </c>
      <c r="H550" s="124">
        <v>10446.700000000001</v>
      </c>
      <c r="I550" s="124">
        <v>4083.9999999999995</v>
      </c>
      <c r="J550" s="124">
        <v>160</v>
      </c>
      <c r="K550" s="124">
        <v>45.5</v>
      </c>
      <c r="L550" s="124">
        <v>22.5</v>
      </c>
      <c r="M550" s="124">
        <v>0</v>
      </c>
      <c r="N550" s="124">
        <v>51.55</v>
      </c>
      <c r="O550" s="124">
        <v>307.27</v>
      </c>
      <c r="P550" s="124">
        <v>983.5</v>
      </c>
      <c r="Q550" s="124">
        <v>2488.3000000000002</v>
      </c>
      <c r="R550" s="124">
        <v>345.6</v>
      </c>
      <c r="S550" s="124">
        <v>68</v>
      </c>
      <c r="T550" s="124">
        <v>1483.4000000000051</v>
      </c>
      <c r="U550" s="124">
        <v>151.77000000000001</v>
      </c>
      <c r="V550" s="124">
        <v>3911.53</v>
      </c>
      <c r="W550" s="124">
        <v>345.6</v>
      </c>
      <c r="X550" s="124">
        <v>2035</v>
      </c>
      <c r="Y550" s="124">
        <v>2035</v>
      </c>
      <c r="Z550" s="124">
        <v>3</v>
      </c>
      <c r="AA550" s="124">
        <v>99.199999999999989</v>
      </c>
      <c r="AB550" s="124">
        <v>45.5</v>
      </c>
      <c r="AC550" s="124">
        <v>2708.6</v>
      </c>
      <c r="AD550" s="124">
        <v>6136</v>
      </c>
      <c r="AE550" s="124">
        <v>1602.1</v>
      </c>
    </row>
    <row r="551" spans="1:31" x14ac:dyDescent="0.3">
      <c r="A551" s="122" t="s">
        <v>903</v>
      </c>
      <c r="B551" s="123">
        <v>49429</v>
      </c>
      <c r="C551" s="124">
        <v>300.09999999999997</v>
      </c>
      <c r="D551" s="124">
        <v>4063.5</v>
      </c>
      <c r="E551" s="124">
        <v>987.8</v>
      </c>
      <c r="F551" s="124">
        <v>763.7</v>
      </c>
      <c r="G551" s="124">
        <v>4609.1000000000004</v>
      </c>
      <c r="H551" s="124">
        <v>1677.9</v>
      </c>
      <c r="I551" s="124">
        <v>8.5</v>
      </c>
      <c r="J551" s="124">
        <v>181.9</v>
      </c>
      <c r="K551" s="124">
        <v>4321.2</v>
      </c>
      <c r="L551" s="124">
        <v>22.5</v>
      </c>
      <c r="M551" s="124">
        <v>0</v>
      </c>
      <c r="N551" s="124">
        <v>73.88</v>
      </c>
      <c r="O551" s="124">
        <v>297.36</v>
      </c>
      <c r="P551" s="124">
        <v>1795.1</v>
      </c>
      <c r="Q551" s="124">
        <v>3031.9999999999995</v>
      </c>
      <c r="R551" s="124">
        <v>477.7</v>
      </c>
      <c r="S551" s="124">
        <v>4343.7</v>
      </c>
      <c r="T551" s="124">
        <v>-7170.8000000000029</v>
      </c>
      <c r="U551" s="124">
        <v>82.65</v>
      </c>
      <c r="V551" s="124">
        <v>2649.08</v>
      </c>
      <c r="W551" s="124">
        <v>477.7</v>
      </c>
      <c r="X551" s="124">
        <v>2035</v>
      </c>
      <c r="Y551" s="124">
        <v>2035</v>
      </c>
      <c r="Z551" s="124">
        <v>4</v>
      </c>
      <c r="AA551" s="124">
        <v>145.79999999999998</v>
      </c>
      <c r="AB551" s="124">
        <v>4321.2</v>
      </c>
      <c r="AC551" s="124">
        <v>1115.9000000000001</v>
      </c>
      <c r="AD551" s="124">
        <v>501.20000000000005</v>
      </c>
      <c r="AE551" s="124">
        <v>60.8</v>
      </c>
    </row>
    <row r="552" spans="1:31" x14ac:dyDescent="0.3">
      <c r="A552" s="122" t="s">
        <v>903</v>
      </c>
      <c r="B552" s="123">
        <v>49460</v>
      </c>
      <c r="C552" s="124">
        <v>58.7</v>
      </c>
      <c r="D552" s="124">
        <v>5386.4</v>
      </c>
      <c r="E552" s="124">
        <v>330.7</v>
      </c>
      <c r="F552" s="124">
        <v>251.1</v>
      </c>
      <c r="G552" s="124">
        <v>1136.8</v>
      </c>
      <c r="H552" s="124">
        <v>1426.8</v>
      </c>
      <c r="I552" s="124">
        <v>4.8</v>
      </c>
      <c r="J552" s="124">
        <v>582.40000000000009</v>
      </c>
      <c r="K552" s="124">
        <v>7029.3</v>
      </c>
      <c r="L552" s="124">
        <v>35</v>
      </c>
      <c r="M552" s="124">
        <v>0</v>
      </c>
      <c r="N552" s="124">
        <v>133.41</v>
      </c>
      <c r="O552" s="124">
        <v>307.27</v>
      </c>
      <c r="P552" s="124">
        <v>3454</v>
      </c>
      <c r="Q552" s="124">
        <v>2183.5</v>
      </c>
      <c r="R552" s="124">
        <v>765.1</v>
      </c>
      <c r="S552" s="124">
        <v>7064.3</v>
      </c>
      <c r="T552" s="124">
        <v>-1230.8999999999978</v>
      </c>
      <c r="U552" s="124">
        <v>138.99</v>
      </c>
      <c r="V552" s="124">
        <v>2169.46</v>
      </c>
      <c r="W552" s="124">
        <v>765.1</v>
      </c>
      <c r="X552" s="124">
        <v>2035</v>
      </c>
      <c r="Y552" s="124">
        <v>2035</v>
      </c>
      <c r="Z552" s="124">
        <v>5</v>
      </c>
      <c r="AA552" s="124">
        <v>293</v>
      </c>
      <c r="AB552" s="124">
        <v>7029.3</v>
      </c>
      <c r="AC552" s="124">
        <v>1389.2</v>
      </c>
      <c r="AD552" s="124">
        <v>30.1</v>
      </c>
      <c r="AE552" s="124">
        <v>7.5</v>
      </c>
    </row>
    <row r="553" spans="1:31" x14ac:dyDescent="0.3">
      <c r="A553" s="122" t="s">
        <v>903</v>
      </c>
      <c r="B553" s="123">
        <v>49490</v>
      </c>
      <c r="C553" s="124">
        <v>0</v>
      </c>
      <c r="D553" s="124">
        <v>6535.1</v>
      </c>
      <c r="E553" s="124">
        <v>335.6</v>
      </c>
      <c r="F553" s="124">
        <v>290.8</v>
      </c>
      <c r="G553" s="124">
        <v>383.5</v>
      </c>
      <c r="H553" s="124">
        <v>1429.6000000000001</v>
      </c>
      <c r="I553" s="124">
        <v>0</v>
      </c>
      <c r="J553" s="124">
        <v>485.3</v>
      </c>
      <c r="K553" s="124">
        <v>7798.2</v>
      </c>
      <c r="L553" s="124">
        <v>44</v>
      </c>
      <c r="M553" s="124">
        <v>991.5</v>
      </c>
      <c r="N553" s="124">
        <v>155.52000000000001</v>
      </c>
      <c r="O553" s="124">
        <v>297.36</v>
      </c>
      <c r="P553" s="124">
        <v>5435.6999999999989</v>
      </c>
      <c r="Q553" s="124">
        <v>1390.2</v>
      </c>
      <c r="R553" s="124">
        <v>893.7</v>
      </c>
      <c r="S553" s="124">
        <v>8833.7000000000007</v>
      </c>
      <c r="T553" s="124">
        <v>267.70000000000073</v>
      </c>
      <c r="U553" s="124">
        <v>401.73</v>
      </c>
      <c r="V553" s="124">
        <v>1375.57</v>
      </c>
      <c r="W553" s="124">
        <v>893.7</v>
      </c>
      <c r="X553" s="124">
        <v>2035</v>
      </c>
      <c r="Y553" s="124">
        <v>2035</v>
      </c>
      <c r="Z553" s="124">
        <v>6</v>
      </c>
      <c r="AA553" s="124">
        <v>314.5</v>
      </c>
      <c r="AB553" s="124">
        <v>7798.2</v>
      </c>
      <c r="AC553" s="124">
        <v>1359.2</v>
      </c>
      <c r="AD553" s="124">
        <v>62.8</v>
      </c>
      <c r="AE553" s="124">
        <v>7.6</v>
      </c>
    </row>
    <row r="554" spans="1:31" x14ac:dyDescent="0.3">
      <c r="A554" s="122" t="s">
        <v>903</v>
      </c>
      <c r="B554" s="123">
        <v>49521</v>
      </c>
      <c r="C554" s="124">
        <v>138.30000000000001</v>
      </c>
      <c r="D554" s="124">
        <v>5909.4</v>
      </c>
      <c r="E554" s="124">
        <v>386.9</v>
      </c>
      <c r="F554" s="124">
        <v>667.7</v>
      </c>
      <c r="G554" s="124">
        <v>114.3</v>
      </c>
      <c r="H554" s="124">
        <v>1486.1</v>
      </c>
      <c r="I554" s="124">
        <v>18.299999999999997</v>
      </c>
      <c r="J554" s="124">
        <v>714.90000000000009</v>
      </c>
      <c r="K554" s="124">
        <v>6694.3</v>
      </c>
      <c r="L554" s="124">
        <v>62.9</v>
      </c>
      <c r="M554" s="124">
        <v>735.5</v>
      </c>
      <c r="N554" s="124">
        <v>181.39</v>
      </c>
      <c r="O554" s="124">
        <v>307.27</v>
      </c>
      <c r="P554" s="124">
        <v>5824.5</v>
      </c>
      <c r="Q554" s="124">
        <v>752.6</v>
      </c>
      <c r="R554" s="124">
        <v>1036.8</v>
      </c>
      <c r="S554" s="124">
        <v>7492.7</v>
      </c>
      <c r="T554" s="124">
        <v>-630</v>
      </c>
      <c r="U554" s="124">
        <v>710.41</v>
      </c>
      <c r="V554" s="124">
        <v>1186</v>
      </c>
      <c r="W554" s="124">
        <v>1036.8</v>
      </c>
      <c r="X554" s="124">
        <v>2035</v>
      </c>
      <c r="Y554" s="124">
        <v>2035</v>
      </c>
      <c r="Z554" s="124">
        <v>7</v>
      </c>
      <c r="AA554" s="124">
        <v>375</v>
      </c>
      <c r="AB554" s="124">
        <v>6694.3</v>
      </c>
      <c r="AC554" s="124">
        <v>1393.7</v>
      </c>
      <c r="AD554" s="124">
        <v>81.399999999999991</v>
      </c>
      <c r="AE554" s="124">
        <v>11</v>
      </c>
    </row>
    <row r="555" spans="1:31" x14ac:dyDescent="0.3">
      <c r="A555" s="122" t="s">
        <v>903</v>
      </c>
      <c r="B555" s="123">
        <v>49552</v>
      </c>
      <c r="C555" s="124">
        <v>0</v>
      </c>
      <c r="D555" s="124">
        <v>4934.1000000000004</v>
      </c>
      <c r="E555" s="124">
        <v>394</v>
      </c>
      <c r="F555" s="124">
        <v>534.6</v>
      </c>
      <c r="G555" s="124">
        <v>69.400000000000006</v>
      </c>
      <c r="H555" s="124">
        <v>1355.3000000000002</v>
      </c>
      <c r="I555" s="124">
        <v>0</v>
      </c>
      <c r="J555" s="124">
        <v>833.1</v>
      </c>
      <c r="K555" s="124">
        <v>6041.7</v>
      </c>
      <c r="L555" s="124">
        <v>78.2</v>
      </c>
      <c r="M555" s="124">
        <v>0</v>
      </c>
      <c r="N555" s="124">
        <v>164.65</v>
      </c>
      <c r="O555" s="124">
        <v>307.27</v>
      </c>
      <c r="P555" s="124">
        <v>5079.1000000000004</v>
      </c>
      <c r="Q555" s="124">
        <v>389.7</v>
      </c>
      <c r="R555" s="124">
        <v>969.5</v>
      </c>
      <c r="S555" s="124">
        <v>6119.9</v>
      </c>
      <c r="T555" s="124">
        <v>-1031.1999999999989</v>
      </c>
      <c r="U555" s="124">
        <v>462.28</v>
      </c>
      <c r="V555" s="124">
        <v>1242.78</v>
      </c>
      <c r="W555" s="124">
        <v>969.5</v>
      </c>
      <c r="X555" s="124">
        <v>2035</v>
      </c>
      <c r="Y555" s="124">
        <v>2035</v>
      </c>
      <c r="Z555" s="124">
        <v>8</v>
      </c>
      <c r="AA555" s="124">
        <v>347.8</v>
      </c>
      <c r="AB555" s="124">
        <v>6041.7</v>
      </c>
      <c r="AC555" s="124">
        <v>1323.4</v>
      </c>
      <c r="AD555" s="124">
        <v>19.100000000000001</v>
      </c>
      <c r="AE555" s="124">
        <v>12.8</v>
      </c>
    </row>
    <row r="556" spans="1:31" x14ac:dyDescent="0.3">
      <c r="A556" s="122" t="s">
        <v>903</v>
      </c>
      <c r="B556" s="123">
        <v>49582</v>
      </c>
      <c r="C556" s="124">
        <v>0</v>
      </c>
      <c r="D556" s="124">
        <v>2892.4</v>
      </c>
      <c r="E556" s="124">
        <v>292.10000000000002</v>
      </c>
      <c r="F556" s="124">
        <v>329.9</v>
      </c>
      <c r="G556" s="124">
        <v>27</v>
      </c>
      <c r="H556" s="124">
        <v>1053.9000000000001</v>
      </c>
      <c r="I556" s="124">
        <v>0</v>
      </c>
      <c r="J556" s="124">
        <v>336.1</v>
      </c>
      <c r="K556" s="124">
        <v>2334.9</v>
      </c>
      <c r="L556" s="124">
        <v>62.9</v>
      </c>
      <c r="M556" s="124">
        <v>1330.6</v>
      </c>
      <c r="N556" s="124">
        <v>131.91</v>
      </c>
      <c r="O556" s="124">
        <v>297.36</v>
      </c>
      <c r="P556" s="124">
        <v>3052</v>
      </c>
      <c r="Q556" s="124">
        <v>170.20000000000002</v>
      </c>
      <c r="R556" s="124">
        <v>840.80000000000007</v>
      </c>
      <c r="S556" s="124">
        <v>3728.4</v>
      </c>
      <c r="T556" s="124">
        <v>-362.20000000000255</v>
      </c>
      <c r="U556" s="124">
        <v>305.91000000000003</v>
      </c>
      <c r="V556" s="124">
        <v>1277.5999999999999</v>
      </c>
      <c r="W556" s="124">
        <v>840.80000000000007</v>
      </c>
      <c r="X556" s="124">
        <v>2035</v>
      </c>
      <c r="Y556" s="124">
        <v>2035</v>
      </c>
      <c r="Z556" s="124">
        <v>9</v>
      </c>
      <c r="AA556" s="124">
        <v>176.8</v>
      </c>
      <c r="AB556" s="124">
        <v>2334.9</v>
      </c>
      <c r="AC556" s="124">
        <v>827.7</v>
      </c>
      <c r="AD556" s="124">
        <v>210</v>
      </c>
      <c r="AE556" s="124">
        <v>16.2</v>
      </c>
    </row>
    <row r="557" spans="1:31" x14ac:dyDescent="0.3">
      <c r="A557" s="122" t="s">
        <v>903</v>
      </c>
      <c r="B557" s="123">
        <v>49613</v>
      </c>
      <c r="C557" s="124">
        <v>5038.1000000000004</v>
      </c>
      <c r="D557" s="124">
        <v>1993.1</v>
      </c>
      <c r="E557" s="124">
        <v>426.8</v>
      </c>
      <c r="F557" s="124">
        <v>294.89999999999998</v>
      </c>
      <c r="G557" s="124">
        <v>319.8</v>
      </c>
      <c r="H557" s="124">
        <v>1488</v>
      </c>
      <c r="I557" s="124">
        <v>578.70000000000005</v>
      </c>
      <c r="J557" s="124">
        <v>420.29999999999995</v>
      </c>
      <c r="K557" s="124">
        <v>3064.5</v>
      </c>
      <c r="L557" s="124">
        <v>44</v>
      </c>
      <c r="M557" s="124">
        <v>906.7</v>
      </c>
      <c r="N557" s="124">
        <v>89.14</v>
      </c>
      <c r="O557" s="124">
        <v>307.27</v>
      </c>
      <c r="P557" s="124">
        <v>2114</v>
      </c>
      <c r="Q557" s="124">
        <v>174</v>
      </c>
      <c r="R557" s="124">
        <v>567.4</v>
      </c>
      <c r="S557" s="124">
        <v>4015.2</v>
      </c>
      <c r="T557" s="124">
        <v>4099.2000000000044</v>
      </c>
      <c r="U557" s="124">
        <v>248.45</v>
      </c>
      <c r="V557" s="124">
        <v>1378.77</v>
      </c>
      <c r="W557" s="124">
        <v>567.4</v>
      </c>
      <c r="X557" s="124">
        <v>2036</v>
      </c>
      <c r="Y557" s="124">
        <v>2035</v>
      </c>
      <c r="Z557" s="124">
        <v>10</v>
      </c>
      <c r="AA557" s="124">
        <v>85.7</v>
      </c>
      <c r="AB557" s="124">
        <v>3064.5</v>
      </c>
      <c r="AC557" s="124">
        <v>1020.7</v>
      </c>
      <c r="AD557" s="124">
        <v>416.5</v>
      </c>
      <c r="AE557" s="124">
        <v>50.8</v>
      </c>
    </row>
    <row r="558" spans="1:31" x14ac:dyDescent="0.3">
      <c r="A558" s="122" t="s">
        <v>903</v>
      </c>
      <c r="B558" s="123">
        <v>49643</v>
      </c>
      <c r="C558" s="124">
        <v>14820.7</v>
      </c>
      <c r="D558" s="124">
        <v>1545.6999999999998</v>
      </c>
      <c r="E558" s="124">
        <v>697.8</v>
      </c>
      <c r="F558" s="124">
        <v>151.6</v>
      </c>
      <c r="G558" s="124">
        <v>2165.6</v>
      </c>
      <c r="H558" s="124">
        <v>3516.2</v>
      </c>
      <c r="I558" s="124">
        <v>1975.3</v>
      </c>
      <c r="J558" s="124">
        <v>451.3</v>
      </c>
      <c r="K558" s="124">
        <v>455.3</v>
      </c>
      <c r="L558" s="124">
        <v>27.9</v>
      </c>
      <c r="M558" s="124">
        <v>789.6</v>
      </c>
      <c r="N558" s="124">
        <v>55.18</v>
      </c>
      <c r="O558" s="124">
        <v>297.36</v>
      </c>
      <c r="P558" s="124">
        <v>1049</v>
      </c>
      <c r="Q558" s="124">
        <v>648.30000000000007</v>
      </c>
      <c r="R558" s="124">
        <v>336.7</v>
      </c>
      <c r="S558" s="124">
        <v>1272.8000000000002</v>
      </c>
      <c r="T558" s="124">
        <v>5926.4999999999927</v>
      </c>
      <c r="U558" s="124">
        <v>146.53</v>
      </c>
      <c r="V558" s="124">
        <v>1844.3</v>
      </c>
      <c r="W558" s="124">
        <v>336.7</v>
      </c>
      <c r="X558" s="124">
        <v>2036</v>
      </c>
      <c r="Y558" s="124">
        <v>2035</v>
      </c>
      <c r="Z558" s="124">
        <v>11</v>
      </c>
      <c r="AA558" s="124">
        <v>35.6</v>
      </c>
      <c r="AB558" s="124">
        <v>455.3</v>
      </c>
      <c r="AC558" s="124">
        <v>1397.3000000000002</v>
      </c>
      <c r="AD558" s="124">
        <v>1301.5999999999999</v>
      </c>
      <c r="AE558" s="124">
        <v>817.3</v>
      </c>
    </row>
    <row r="559" spans="1:31" x14ac:dyDescent="0.3">
      <c r="A559" s="122" t="s">
        <v>903</v>
      </c>
      <c r="B559" s="123">
        <v>49674</v>
      </c>
      <c r="C559" s="124">
        <v>35085.399999999994</v>
      </c>
      <c r="D559" s="124">
        <v>2060.8000000000002</v>
      </c>
      <c r="E559" s="124">
        <v>896.4</v>
      </c>
      <c r="F559" s="124">
        <v>188.1</v>
      </c>
      <c r="G559" s="124">
        <v>3274.2</v>
      </c>
      <c r="H559" s="124">
        <v>17773.199999999997</v>
      </c>
      <c r="I559" s="124">
        <v>6595.5</v>
      </c>
      <c r="J559" s="124">
        <v>456.69999999999993</v>
      </c>
      <c r="K559" s="124">
        <v>376.8</v>
      </c>
      <c r="L559" s="124">
        <v>23.4</v>
      </c>
      <c r="M559" s="124">
        <v>743.4</v>
      </c>
      <c r="N559" s="124">
        <v>52.1</v>
      </c>
      <c r="O559" s="124">
        <v>307.27</v>
      </c>
      <c r="P559" s="124">
        <v>922.5</v>
      </c>
      <c r="Q559" s="124">
        <v>1326.5</v>
      </c>
      <c r="R559" s="124">
        <v>310.10000000000002</v>
      </c>
      <c r="S559" s="124">
        <v>1143.6000000000001</v>
      </c>
      <c r="T559" s="124">
        <v>5294.1000000000022</v>
      </c>
      <c r="U559" s="124">
        <v>247.45</v>
      </c>
      <c r="V559" s="124">
        <v>3753.5</v>
      </c>
      <c r="W559" s="124">
        <v>310.10000000000002</v>
      </c>
      <c r="X559" s="124">
        <v>2036</v>
      </c>
      <c r="Y559" s="124">
        <v>2035</v>
      </c>
      <c r="Z559" s="124">
        <v>12</v>
      </c>
      <c r="AA559" s="124">
        <v>29.5</v>
      </c>
      <c r="AB559" s="124">
        <v>376.8</v>
      </c>
      <c r="AC559" s="124">
        <v>4952.8</v>
      </c>
      <c r="AD559" s="124">
        <v>10124</v>
      </c>
      <c r="AE559" s="124">
        <v>2696.4</v>
      </c>
    </row>
    <row r="560" spans="1:31" x14ac:dyDescent="0.3">
      <c r="A560" s="122" t="s">
        <v>903</v>
      </c>
      <c r="B560" s="123">
        <v>49705</v>
      </c>
      <c r="C560" s="124">
        <v>25949.8</v>
      </c>
      <c r="D560" s="124">
        <v>1865.4</v>
      </c>
      <c r="E560" s="124">
        <v>813</v>
      </c>
      <c r="F560" s="124">
        <v>167.2</v>
      </c>
      <c r="G560" s="124">
        <v>2954.4</v>
      </c>
      <c r="H560" s="124">
        <v>18092.599999999999</v>
      </c>
      <c r="I560" s="124">
        <v>5267</v>
      </c>
      <c r="J560" s="124">
        <v>689.9</v>
      </c>
      <c r="K560" s="124">
        <v>382.8</v>
      </c>
      <c r="L560" s="124">
        <v>18.899999999999999</v>
      </c>
      <c r="M560" s="124">
        <v>810.8</v>
      </c>
      <c r="N560" s="124">
        <v>46.19</v>
      </c>
      <c r="O560" s="124">
        <v>307.27</v>
      </c>
      <c r="P560" s="124">
        <v>639.5</v>
      </c>
      <c r="Q560" s="124">
        <v>1393.1</v>
      </c>
      <c r="R560" s="124">
        <v>281.29999999999995</v>
      </c>
      <c r="S560" s="124">
        <v>1212.5</v>
      </c>
      <c r="T560" s="124">
        <v>-2405.6999999999971</v>
      </c>
      <c r="U560" s="124">
        <v>183.84</v>
      </c>
      <c r="V560" s="124">
        <v>4543.46</v>
      </c>
      <c r="W560" s="124">
        <v>281.29999999999995</v>
      </c>
      <c r="X560" s="124">
        <v>2036</v>
      </c>
      <c r="Y560" s="124">
        <v>2036</v>
      </c>
      <c r="Z560" s="124">
        <v>1</v>
      </c>
      <c r="AA560" s="124">
        <v>26.8</v>
      </c>
      <c r="AB560" s="124">
        <v>382.8</v>
      </c>
      <c r="AC560" s="124">
        <v>4992.5</v>
      </c>
      <c r="AD560" s="124">
        <v>10614.900000000001</v>
      </c>
      <c r="AE560" s="124">
        <v>2485.1999999999998</v>
      </c>
    </row>
    <row r="561" spans="1:31" x14ac:dyDescent="0.3">
      <c r="A561" s="122" t="s">
        <v>903</v>
      </c>
      <c r="B561" s="123">
        <v>49734</v>
      </c>
      <c r="C561" s="124">
        <v>1846.2000000000003</v>
      </c>
      <c r="D561" s="124">
        <v>3134.2</v>
      </c>
      <c r="E561" s="124">
        <v>911.2</v>
      </c>
      <c r="F561" s="124">
        <v>315.3</v>
      </c>
      <c r="G561" s="124">
        <v>4455.7</v>
      </c>
      <c r="H561" s="124">
        <v>2566</v>
      </c>
      <c r="I561" s="124">
        <v>126.9</v>
      </c>
      <c r="J561" s="124">
        <v>250.8</v>
      </c>
      <c r="K561" s="124">
        <v>2245</v>
      </c>
      <c r="L561" s="124">
        <v>18.899999999999999</v>
      </c>
      <c r="M561" s="124">
        <v>0</v>
      </c>
      <c r="N561" s="124">
        <v>41.53</v>
      </c>
      <c r="O561" s="124">
        <v>287.45</v>
      </c>
      <c r="P561" s="124">
        <v>1203.5</v>
      </c>
      <c r="Q561" s="124">
        <v>2246.0000000000005</v>
      </c>
      <c r="R561" s="124">
        <v>257.7</v>
      </c>
      <c r="S561" s="124">
        <v>2263.9</v>
      </c>
      <c r="T561" s="124">
        <v>-7392.1000000000058</v>
      </c>
      <c r="U561" s="124">
        <v>87.62</v>
      </c>
      <c r="V561" s="124">
        <v>2937.21</v>
      </c>
      <c r="W561" s="124">
        <v>257.7</v>
      </c>
      <c r="X561" s="124">
        <v>2036</v>
      </c>
      <c r="Y561" s="124">
        <v>2036</v>
      </c>
      <c r="Z561" s="124">
        <v>2</v>
      </c>
      <c r="AA561" s="124">
        <v>67</v>
      </c>
      <c r="AB561" s="124">
        <v>2245</v>
      </c>
      <c r="AC561" s="124">
        <v>1246.7</v>
      </c>
      <c r="AD561" s="124">
        <v>1202.2</v>
      </c>
      <c r="AE561" s="124">
        <v>117.1</v>
      </c>
    </row>
    <row r="562" spans="1:31" x14ac:dyDescent="0.3">
      <c r="A562" s="122" t="s">
        <v>903</v>
      </c>
      <c r="B562" s="123">
        <v>49765</v>
      </c>
      <c r="C562" s="124">
        <v>2592.5</v>
      </c>
      <c r="D562" s="124">
        <v>3576.1000000000004</v>
      </c>
      <c r="E562" s="124">
        <v>701.8</v>
      </c>
      <c r="F562" s="124">
        <v>638.79999999999995</v>
      </c>
      <c r="G562" s="124">
        <v>3417.4</v>
      </c>
      <c r="H562" s="124">
        <v>1361</v>
      </c>
      <c r="I562" s="124">
        <v>241.8</v>
      </c>
      <c r="J562" s="124">
        <v>159.9</v>
      </c>
      <c r="K562" s="124">
        <v>2605.6</v>
      </c>
      <c r="L562" s="124">
        <v>22.5</v>
      </c>
      <c r="M562" s="124">
        <v>0</v>
      </c>
      <c r="N562" s="124">
        <v>51.55</v>
      </c>
      <c r="O562" s="124">
        <v>307.27</v>
      </c>
      <c r="P562" s="124">
        <v>2005.9</v>
      </c>
      <c r="Q562" s="124">
        <v>2209</v>
      </c>
      <c r="R562" s="124">
        <v>349.9</v>
      </c>
      <c r="S562" s="124">
        <v>2628.1</v>
      </c>
      <c r="T562" s="124">
        <v>-4526.2000000000007</v>
      </c>
      <c r="U562" s="124">
        <v>357.01</v>
      </c>
      <c r="V562" s="124">
        <v>2051.67</v>
      </c>
      <c r="W562" s="124">
        <v>349.9</v>
      </c>
      <c r="X562" s="124">
        <v>2036</v>
      </c>
      <c r="Y562" s="124">
        <v>2036</v>
      </c>
      <c r="Z562" s="124">
        <v>3</v>
      </c>
      <c r="AA562" s="124">
        <v>98.2</v>
      </c>
      <c r="AB562" s="124">
        <v>2605.6</v>
      </c>
      <c r="AC562" s="124">
        <v>1041.8</v>
      </c>
      <c r="AD562" s="124">
        <v>283.5</v>
      </c>
      <c r="AE562" s="124">
        <v>35.700000000000003</v>
      </c>
    </row>
    <row r="563" spans="1:31" x14ac:dyDescent="0.3">
      <c r="A563" s="122" t="s">
        <v>903</v>
      </c>
      <c r="B563" s="123">
        <v>49795</v>
      </c>
      <c r="C563" s="124">
        <v>12613.3</v>
      </c>
      <c r="D563" s="124">
        <v>2893.7</v>
      </c>
      <c r="E563" s="124">
        <v>663.1</v>
      </c>
      <c r="F563" s="124">
        <v>527.5</v>
      </c>
      <c r="G563" s="124">
        <v>2204.1999999999998</v>
      </c>
      <c r="H563" s="124">
        <v>1788.6000000000001</v>
      </c>
      <c r="I563" s="124">
        <v>1938.2</v>
      </c>
      <c r="J563" s="124">
        <v>181.9</v>
      </c>
      <c r="K563" s="124">
        <v>2171.1999999999998</v>
      </c>
      <c r="L563" s="124">
        <v>22.5</v>
      </c>
      <c r="M563" s="124">
        <v>0</v>
      </c>
      <c r="N563" s="124">
        <v>73.88</v>
      </c>
      <c r="O563" s="124">
        <v>297.36</v>
      </c>
      <c r="P563" s="124">
        <v>1817.8999999999999</v>
      </c>
      <c r="Q563" s="124">
        <v>1603.1999999999998</v>
      </c>
      <c r="R563" s="124">
        <v>462.4</v>
      </c>
      <c r="S563" s="124">
        <v>2193.6999999999998</v>
      </c>
      <c r="T563" s="124">
        <v>5072.1999999999953</v>
      </c>
      <c r="U563" s="124">
        <v>186.76</v>
      </c>
      <c r="V563" s="124">
        <v>2322.08</v>
      </c>
      <c r="W563" s="124">
        <v>462.4</v>
      </c>
      <c r="X563" s="124">
        <v>2036</v>
      </c>
      <c r="Y563" s="124">
        <v>2036</v>
      </c>
      <c r="Z563" s="124">
        <v>4</v>
      </c>
      <c r="AA563" s="124">
        <v>127.7</v>
      </c>
      <c r="AB563" s="124">
        <v>2171.1999999999998</v>
      </c>
      <c r="AC563" s="124">
        <v>1226.3000000000002</v>
      </c>
      <c r="AD563" s="124">
        <v>374.7</v>
      </c>
      <c r="AE563" s="124">
        <v>187.6</v>
      </c>
    </row>
    <row r="564" spans="1:31" x14ac:dyDescent="0.3">
      <c r="A564" s="122" t="s">
        <v>903</v>
      </c>
      <c r="B564" s="123">
        <v>49826</v>
      </c>
      <c r="C564" s="124">
        <v>6039.7999999999993</v>
      </c>
      <c r="D564" s="124">
        <v>5146.5</v>
      </c>
      <c r="E564" s="124">
        <v>1325.9</v>
      </c>
      <c r="F564" s="124">
        <v>370.6</v>
      </c>
      <c r="G564" s="124">
        <v>3753.1</v>
      </c>
      <c r="H564" s="124">
        <v>1784.1999999999998</v>
      </c>
      <c r="I564" s="124">
        <v>582.5</v>
      </c>
      <c r="J564" s="124">
        <v>582.40000000000009</v>
      </c>
      <c r="K564" s="124">
        <v>5189.7000000000007</v>
      </c>
      <c r="L564" s="124">
        <v>35</v>
      </c>
      <c r="M564" s="124">
        <v>0</v>
      </c>
      <c r="N564" s="124">
        <v>133.41</v>
      </c>
      <c r="O564" s="124">
        <v>307.27</v>
      </c>
      <c r="P564" s="124">
        <v>2744.2</v>
      </c>
      <c r="Q564" s="124">
        <v>2772.8</v>
      </c>
      <c r="R564" s="124">
        <v>751.6</v>
      </c>
      <c r="S564" s="124">
        <v>5224.7000000000007</v>
      </c>
      <c r="T564" s="124">
        <v>-1529.0999999999949</v>
      </c>
      <c r="U564" s="124">
        <v>148.97999999999999</v>
      </c>
      <c r="V564" s="124">
        <v>2183.1</v>
      </c>
      <c r="W564" s="124">
        <v>751.6</v>
      </c>
      <c r="X564" s="124">
        <v>2036</v>
      </c>
      <c r="Y564" s="124">
        <v>2036</v>
      </c>
      <c r="Z564" s="124">
        <v>5</v>
      </c>
      <c r="AA564" s="124">
        <v>279.5</v>
      </c>
      <c r="AB564" s="124">
        <v>5189.7000000000007</v>
      </c>
      <c r="AC564" s="124">
        <v>1347.8</v>
      </c>
      <c r="AD564" s="124">
        <v>342.1</v>
      </c>
      <c r="AE564" s="124">
        <v>94.3</v>
      </c>
    </row>
    <row r="565" spans="1:31" x14ac:dyDescent="0.3">
      <c r="A565" s="122" t="s">
        <v>903</v>
      </c>
      <c r="B565" s="123">
        <v>49856</v>
      </c>
      <c r="C565" s="124">
        <v>2283.1999999999998</v>
      </c>
      <c r="D565" s="124">
        <v>6338.0999999999995</v>
      </c>
      <c r="E565" s="124">
        <v>848.2</v>
      </c>
      <c r="F565" s="124">
        <v>456.5</v>
      </c>
      <c r="G565" s="124">
        <v>2356.1999999999998</v>
      </c>
      <c r="H565" s="124">
        <v>1533.4</v>
      </c>
      <c r="I565" s="124">
        <v>277.60000000000002</v>
      </c>
      <c r="J565" s="124">
        <v>485.3</v>
      </c>
      <c r="K565" s="124">
        <v>6574.3</v>
      </c>
      <c r="L565" s="124">
        <v>44</v>
      </c>
      <c r="M565" s="124">
        <v>989.8</v>
      </c>
      <c r="N565" s="124">
        <v>155.52000000000001</v>
      </c>
      <c r="O565" s="124">
        <v>297.36</v>
      </c>
      <c r="P565" s="124">
        <v>4654.3999999999996</v>
      </c>
      <c r="Q565" s="124">
        <v>2140.1</v>
      </c>
      <c r="R565" s="124">
        <v>894.19999999999993</v>
      </c>
      <c r="S565" s="124">
        <v>7608.1</v>
      </c>
      <c r="T565" s="124">
        <v>-1509.8000000000065</v>
      </c>
      <c r="U565" s="124">
        <v>738.78</v>
      </c>
      <c r="V565" s="124">
        <v>1342.14</v>
      </c>
      <c r="W565" s="124">
        <v>894.19999999999993</v>
      </c>
      <c r="X565" s="124">
        <v>2036</v>
      </c>
      <c r="Y565" s="124">
        <v>2036</v>
      </c>
      <c r="Z565" s="124">
        <v>6</v>
      </c>
      <c r="AA565" s="124">
        <v>325.89999999999998</v>
      </c>
      <c r="AB565" s="124">
        <v>6574.3</v>
      </c>
      <c r="AC565" s="124">
        <v>1364.6</v>
      </c>
      <c r="AD565" s="124">
        <v>143.30000000000001</v>
      </c>
      <c r="AE565" s="124">
        <v>25.5</v>
      </c>
    </row>
    <row r="566" spans="1:31" x14ac:dyDescent="0.3">
      <c r="A566" s="122" t="s">
        <v>903</v>
      </c>
      <c r="B566" s="123">
        <v>49887</v>
      </c>
      <c r="C566" s="124">
        <v>0</v>
      </c>
      <c r="D566" s="124">
        <v>6269.5</v>
      </c>
      <c r="E566" s="124">
        <v>436.2</v>
      </c>
      <c r="F566" s="124">
        <v>688</v>
      </c>
      <c r="G566" s="124">
        <v>698.5</v>
      </c>
      <c r="H566" s="124">
        <v>1518.3999999999999</v>
      </c>
      <c r="I566" s="124">
        <v>0</v>
      </c>
      <c r="J566" s="124">
        <v>714.90000000000009</v>
      </c>
      <c r="K566" s="124">
        <v>7503.2000000000007</v>
      </c>
      <c r="L566" s="124">
        <v>62.9</v>
      </c>
      <c r="M566" s="124">
        <v>787.1</v>
      </c>
      <c r="N566" s="124">
        <v>181.39</v>
      </c>
      <c r="O566" s="124">
        <v>307.27</v>
      </c>
      <c r="P566" s="124">
        <v>5756.2</v>
      </c>
      <c r="Q566" s="124">
        <v>1201.4000000000001</v>
      </c>
      <c r="R566" s="124">
        <v>1045.7</v>
      </c>
      <c r="S566" s="124">
        <v>8353.2000000000007</v>
      </c>
      <c r="T566" s="124">
        <v>-926.70000000000073</v>
      </c>
      <c r="U566" s="124">
        <v>745.83</v>
      </c>
      <c r="V566" s="124">
        <v>1061.1300000000001</v>
      </c>
      <c r="W566" s="124">
        <v>1045.7</v>
      </c>
      <c r="X566" s="124">
        <v>2036</v>
      </c>
      <c r="Y566" s="124">
        <v>2036</v>
      </c>
      <c r="Z566" s="124">
        <v>7</v>
      </c>
      <c r="AA566" s="124">
        <v>379.3</v>
      </c>
      <c r="AB566" s="124">
        <v>7503.2000000000007</v>
      </c>
      <c r="AC566" s="124">
        <v>1418</v>
      </c>
      <c r="AD566" s="124">
        <v>89.300000000000011</v>
      </c>
      <c r="AE566" s="124">
        <v>11.1</v>
      </c>
    </row>
    <row r="567" spans="1:31" x14ac:dyDescent="0.3">
      <c r="A567" s="122" t="s">
        <v>903</v>
      </c>
      <c r="B567" s="123">
        <v>49918</v>
      </c>
      <c r="C567" s="124">
        <v>0</v>
      </c>
      <c r="D567" s="124">
        <v>4717.2999999999993</v>
      </c>
      <c r="E567" s="124">
        <v>388.4</v>
      </c>
      <c r="F567" s="124">
        <v>498</v>
      </c>
      <c r="G567" s="124">
        <v>317.89999999999998</v>
      </c>
      <c r="H567" s="124">
        <v>1311.7</v>
      </c>
      <c r="I567" s="124">
        <v>0</v>
      </c>
      <c r="J567" s="124">
        <v>833.1</v>
      </c>
      <c r="K567" s="124">
        <v>5117.3999999999996</v>
      </c>
      <c r="L567" s="124">
        <v>78.2</v>
      </c>
      <c r="M567" s="124">
        <v>0</v>
      </c>
      <c r="N567" s="124">
        <v>164.65</v>
      </c>
      <c r="O567" s="124">
        <v>307.27</v>
      </c>
      <c r="P567" s="124">
        <v>4666.3999999999996</v>
      </c>
      <c r="Q567" s="124">
        <v>549</v>
      </c>
      <c r="R567" s="124">
        <v>972.2</v>
      </c>
      <c r="S567" s="124">
        <v>5195.5999999999995</v>
      </c>
      <c r="T567" s="124">
        <v>-1898.5999999999985</v>
      </c>
      <c r="U567" s="124">
        <v>403.52</v>
      </c>
      <c r="V567" s="124">
        <v>1153.07</v>
      </c>
      <c r="W567" s="124">
        <v>972.2</v>
      </c>
      <c r="X567" s="124">
        <v>2036</v>
      </c>
      <c r="Y567" s="124">
        <v>2036</v>
      </c>
      <c r="Z567" s="124">
        <v>8</v>
      </c>
      <c r="AA567" s="124">
        <v>350.5</v>
      </c>
      <c r="AB567" s="124">
        <v>5117.3999999999996</v>
      </c>
      <c r="AC567" s="124">
        <v>1275.8</v>
      </c>
      <c r="AD567" s="124">
        <v>22.7</v>
      </c>
      <c r="AE567" s="124">
        <v>13.2</v>
      </c>
    </row>
    <row r="568" spans="1:31" x14ac:dyDescent="0.3">
      <c r="A568" s="122" t="s">
        <v>903</v>
      </c>
      <c r="B568" s="123">
        <v>49948</v>
      </c>
      <c r="C568" s="124">
        <v>0</v>
      </c>
      <c r="D568" s="124">
        <v>3253.1000000000004</v>
      </c>
      <c r="E568" s="124">
        <v>309.10000000000002</v>
      </c>
      <c r="F568" s="124">
        <v>352.7</v>
      </c>
      <c r="G568" s="124">
        <v>157.80000000000001</v>
      </c>
      <c r="H568" s="124">
        <v>1093.1000000000001</v>
      </c>
      <c r="I568" s="124">
        <v>0</v>
      </c>
      <c r="J568" s="124">
        <v>337.70000000000005</v>
      </c>
      <c r="K568" s="124">
        <v>3183.6</v>
      </c>
      <c r="L568" s="124">
        <v>62.9</v>
      </c>
      <c r="M568" s="124">
        <v>1363.4</v>
      </c>
      <c r="N568" s="124">
        <v>131.91</v>
      </c>
      <c r="O568" s="124">
        <v>297.36</v>
      </c>
      <c r="P568" s="124">
        <v>3333.3999999999996</v>
      </c>
      <c r="Q568" s="124">
        <v>272.5</v>
      </c>
      <c r="R568" s="124">
        <v>860</v>
      </c>
      <c r="S568" s="124">
        <v>4609.8999999999996</v>
      </c>
      <c r="T568" s="124">
        <v>-33.899999999999636</v>
      </c>
      <c r="U568" s="124">
        <v>470.31</v>
      </c>
      <c r="V568" s="124">
        <v>991.38</v>
      </c>
      <c r="W568" s="124">
        <v>860</v>
      </c>
      <c r="X568" s="124">
        <v>2036</v>
      </c>
      <c r="Y568" s="124">
        <v>2036</v>
      </c>
      <c r="Z568" s="124">
        <v>9</v>
      </c>
      <c r="AA568" s="124">
        <v>193</v>
      </c>
      <c r="AB568" s="124">
        <v>3183.6</v>
      </c>
      <c r="AC568" s="124">
        <v>866.4</v>
      </c>
      <c r="AD568" s="124">
        <v>211.8</v>
      </c>
      <c r="AE568" s="124">
        <v>14.9</v>
      </c>
    </row>
    <row r="569" spans="1:31" x14ac:dyDescent="0.3">
      <c r="A569" s="122" t="s">
        <v>903</v>
      </c>
      <c r="B569" s="123">
        <v>49979</v>
      </c>
      <c r="C569" s="124">
        <v>143.10000000000002</v>
      </c>
      <c r="D569" s="124">
        <v>1885.9</v>
      </c>
      <c r="E569" s="124">
        <v>282.60000000000002</v>
      </c>
      <c r="F569" s="124">
        <v>288.89999999999998</v>
      </c>
      <c r="G569" s="124">
        <v>93.9</v>
      </c>
      <c r="H569" s="124">
        <v>1387.7</v>
      </c>
      <c r="I569" s="124">
        <v>2.6</v>
      </c>
      <c r="J569" s="124">
        <v>448.3</v>
      </c>
      <c r="K569" s="124">
        <v>3493.1000000000004</v>
      </c>
      <c r="L569" s="124">
        <v>44</v>
      </c>
      <c r="M569" s="124">
        <v>965</v>
      </c>
      <c r="N569" s="124">
        <v>89.14</v>
      </c>
      <c r="O569" s="124">
        <v>307.27</v>
      </c>
      <c r="P569" s="124">
        <v>2033.3</v>
      </c>
      <c r="Q569" s="124">
        <v>141.5</v>
      </c>
      <c r="R569" s="124">
        <v>565.1</v>
      </c>
      <c r="S569" s="124">
        <v>4502.1000000000004</v>
      </c>
      <c r="T569" s="124">
        <v>820.49999999999818</v>
      </c>
      <c r="U569" s="124">
        <v>255.52</v>
      </c>
      <c r="V569" s="124">
        <v>1180.51</v>
      </c>
      <c r="W569" s="124">
        <v>565.1</v>
      </c>
      <c r="X569" s="124">
        <v>2037</v>
      </c>
      <c r="Y569" s="124">
        <v>2036</v>
      </c>
      <c r="Z569" s="124">
        <v>10</v>
      </c>
      <c r="AA569" s="124">
        <v>117.4</v>
      </c>
      <c r="AB569" s="124">
        <v>3493.1000000000004</v>
      </c>
      <c r="AC569" s="124">
        <v>978.2</v>
      </c>
      <c r="AD569" s="124">
        <v>396.4</v>
      </c>
      <c r="AE569" s="124">
        <v>13.1</v>
      </c>
    </row>
    <row r="570" spans="1:31" x14ac:dyDescent="0.3">
      <c r="A570" s="122" t="s">
        <v>903</v>
      </c>
      <c r="B570" s="123">
        <v>50009</v>
      </c>
      <c r="C570" s="124">
        <v>30923.699999999997</v>
      </c>
      <c r="D570" s="124">
        <v>1248.1999999999998</v>
      </c>
      <c r="E570" s="124">
        <v>462.9</v>
      </c>
      <c r="F570" s="124">
        <v>134.1</v>
      </c>
      <c r="G570" s="124">
        <v>1332.2</v>
      </c>
      <c r="H570" s="124">
        <v>7784.9</v>
      </c>
      <c r="I570" s="124">
        <v>8108.4</v>
      </c>
      <c r="J570" s="124">
        <v>478.9</v>
      </c>
      <c r="K570" s="124">
        <v>691.7</v>
      </c>
      <c r="L570" s="124">
        <v>27.9</v>
      </c>
      <c r="M570" s="124">
        <v>737.7</v>
      </c>
      <c r="N570" s="124">
        <v>55.18</v>
      </c>
      <c r="O570" s="124">
        <v>297.36</v>
      </c>
      <c r="P570" s="124">
        <v>947.5</v>
      </c>
      <c r="Q570" s="124">
        <v>434.8</v>
      </c>
      <c r="R570" s="124">
        <v>338.9</v>
      </c>
      <c r="S570" s="124">
        <v>1457.3000000000002</v>
      </c>
      <c r="T570" s="124">
        <v>13170.200000000003</v>
      </c>
      <c r="U570" s="124">
        <v>315.48</v>
      </c>
      <c r="V570" s="124">
        <v>1979.82</v>
      </c>
      <c r="W570" s="124">
        <v>338.9</v>
      </c>
      <c r="X570" s="124">
        <v>2037</v>
      </c>
      <c r="Y570" s="124">
        <v>2036</v>
      </c>
      <c r="Z570" s="124">
        <v>11</v>
      </c>
      <c r="AA570" s="124">
        <v>42.8</v>
      </c>
      <c r="AB570" s="124">
        <v>691.7</v>
      </c>
      <c r="AC570" s="124">
        <v>2598.5</v>
      </c>
      <c r="AD570" s="124">
        <v>3856.2000000000003</v>
      </c>
      <c r="AE570" s="124">
        <v>1330.2</v>
      </c>
    </row>
    <row r="571" spans="1:31" x14ac:dyDescent="0.3">
      <c r="A571" s="122" t="s">
        <v>903</v>
      </c>
      <c r="B571" s="123">
        <v>50040</v>
      </c>
      <c r="C571" s="124">
        <v>17127</v>
      </c>
      <c r="D571" s="124">
        <v>1806.8000000000002</v>
      </c>
      <c r="E571" s="124">
        <v>758.1</v>
      </c>
      <c r="F571" s="124">
        <v>167.5</v>
      </c>
      <c r="G571" s="124">
        <v>2876</v>
      </c>
      <c r="H571" s="124">
        <v>7979.1</v>
      </c>
      <c r="I571" s="124">
        <v>2588.5</v>
      </c>
      <c r="J571" s="124">
        <v>429.9</v>
      </c>
      <c r="K571" s="124">
        <v>451.8</v>
      </c>
      <c r="L571" s="124">
        <v>23.4</v>
      </c>
      <c r="M571" s="124">
        <v>805</v>
      </c>
      <c r="N571" s="124">
        <v>52.1</v>
      </c>
      <c r="O571" s="124">
        <v>307.27</v>
      </c>
      <c r="P571" s="124">
        <v>960.09999999999991</v>
      </c>
      <c r="Q571" s="124">
        <v>1014.1</v>
      </c>
      <c r="R571" s="124">
        <v>311.7</v>
      </c>
      <c r="S571" s="124">
        <v>1280.2</v>
      </c>
      <c r="T571" s="124">
        <v>2113.3000000000065</v>
      </c>
      <c r="U571" s="124">
        <v>174.47</v>
      </c>
      <c r="V571" s="124">
        <v>2593.17</v>
      </c>
      <c r="W571" s="124">
        <v>311.7</v>
      </c>
      <c r="X571" s="124">
        <v>2037</v>
      </c>
      <c r="Y571" s="124">
        <v>2036</v>
      </c>
      <c r="Z571" s="124">
        <v>12</v>
      </c>
      <c r="AA571" s="124">
        <v>30.799999999999997</v>
      </c>
      <c r="AB571" s="124">
        <v>451.8</v>
      </c>
      <c r="AC571" s="124">
        <v>2459.8000000000002</v>
      </c>
      <c r="AD571" s="124">
        <v>4452.7</v>
      </c>
      <c r="AE571" s="124">
        <v>1066.5999999999999</v>
      </c>
    </row>
    <row r="572" spans="1:31" x14ac:dyDescent="0.3">
      <c r="A572" s="122" t="s">
        <v>903</v>
      </c>
      <c r="B572" s="123">
        <v>50071</v>
      </c>
      <c r="C572" s="124">
        <v>8801.5</v>
      </c>
      <c r="D572" s="124">
        <v>1978.7</v>
      </c>
      <c r="E572" s="124">
        <v>849</v>
      </c>
      <c r="F572" s="124">
        <v>176.9</v>
      </c>
      <c r="G572" s="124">
        <v>3129.4</v>
      </c>
      <c r="H572" s="124">
        <v>9449.0999999999985</v>
      </c>
      <c r="I572" s="124">
        <v>1224.3</v>
      </c>
      <c r="J572" s="124">
        <v>655.29999999999995</v>
      </c>
      <c r="K572" s="124">
        <v>407.3</v>
      </c>
      <c r="L572" s="124">
        <v>18.899999999999999</v>
      </c>
      <c r="M572" s="124">
        <v>821.2</v>
      </c>
      <c r="N572" s="124">
        <v>46.19</v>
      </c>
      <c r="O572" s="124">
        <v>307.27</v>
      </c>
      <c r="P572" s="124">
        <v>812.8</v>
      </c>
      <c r="Q572" s="124">
        <v>1342.8</v>
      </c>
      <c r="R572" s="124">
        <v>283.5</v>
      </c>
      <c r="S572" s="124">
        <v>1247.4000000000001</v>
      </c>
      <c r="T572" s="124">
        <v>-7130.4000000000051</v>
      </c>
      <c r="U572" s="124">
        <v>127.8</v>
      </c>
      <c r="V572" s="124">
        <v>3104.23</v>
      </c>
      <c r="W572" s="124">
        <v>283.5</v>
      </c>
      <c r="X572" s="124">
        <v>2037</v>
      </c>
      <c r="Y572" s="124">
        <v>2037</v>
      </c>
      <c r="Z572" s="124">
        <v>1</v>
      </c>
      <c r="AA572" s="124">
        <v>29.599999999999998</v>
      </c>
      <c r="AB572" s="124">
        <v>407.3</v>
      </c>
      <c r="AC572" s="124">
        <v>2816.5</v>
      </c>
      <c r="AD572" s="124">
        <v>5372.4</v>
      </c>
      <c r="AE572" s="124">
        <v>1260.2</v>
      </c>
    </row>
    <row r="573" spans="1:31" x14ac:dyDescent="0.3">
      <c r="A573" s="122" t="s">
        <v>903</v>
      </c>
      <c r="B573" s="123">
        <v>50099</v>
      </c>
      <c r="C573" s="124">
        <v>8086.4</v>
      </c>
      <c r="D573" s="124">
        <v>2322.4</v>
      </c>
      <c r="E573" s="124">
        <v>882.1</v>
      </c>
      <c r="F573" s="124">
        <v>224.8</v>
      </c>
      <c r="G573" s="124">
        <v>3635.4</v>
      </c>
      <c r="H573" s="124">
        <v>2045.5</v>
      </c>
      <c r="I573" s="124">
        <v>867.2</v>
      </c>
      <c r="J573" s="124">
        <v>246.7</v>
      </c>
      <c r="K573" s="124">
        <v>402.7</v>
      </c>
      <c r="L573" s="124">
        <v>18.899999999999999</v>
      </c>
      <c r="M573" s="124">
        <v>0</v>
      </c>
      <c r="N573" s="124">
        <v>40.83</v>
      </c>
      <c r="O573" s="124">
        <v>277.52999999999997</v>
      </c>
      <c r="P573" s="124">
        <v>941.2</v>
      </c>
      <c r="Q573" s="124">
        <v>1605.8999999999999</v>
      </c>
      <c r="R573" s="124">
        <v>253.4</v>
      </c>
      <c r="S573" s="124">
        <v>421.59999999999997</v>
      </c>
      <c r="T573" s="124">
        <v>-1462.5000000000036</v>
      </c>
      <c r="U573" s="124">
        <v>220.66</v>
      </c>
      <c r="V573" s="124">
        <v>1862.68</v>
      </c>
      <c r="W573" s="124">
        <v>253.4</v>
      </c>
      <c r="X573" s="124">
        <v>2037</v>
      </c>
      <c r="Y573" s="124">
        <v>2037</v>
      </c>
      <c r="Z573" s="124">
        <v>2</v>
      </c>
      <c r="AA573" s="124">
        <v>67</v>
      </c>
      <c r="AB573" s="124">
        <v>402.7</v>
      </c>
      <c r="AC573" s="124">
        <v>877.09999999999991</v>
      </c>
      <c r="AD573" s="124">
        <v>1044.5</v>
      </c>
      <c r="AE573" s="124">
        <v>123.9</v>
      </c>
    </row>
    <row r="574" spans="1:31" x14ac:dyDescent="0.3">
      <c r="A574" s="122" t="s">
        <v>903</v>
      </c>
      <c r="B574" s="123">
        <v>50130</v>
      </c>
      <c r="C574" s="124">
        <v>46716.1</v>
      </c>
      <c r="D574" s="124">
        <v>2349.9</v>
      </c>
      <c r="E574" s="124">
        <v>975.3</v>
      </c>
      <c r="F574" s="124">
        <v>348.8</v>
      </c>
      <c r="G574" s="124">
        <v>4169.8</v>
      </c>
      <c r="H574" s="124">
        <v>22435.199999999997</v>
      </c>
      <c r="I574" s="124">
        <v>10067</v>
      </c>
      <c r="J574" s="124">
        <v>162.4</v>
      </c>
      <c r="K574" s="124">
        <v>0</v>
      </c>
      <c r="L574" s="124">
        <v>22.5</v>
      </c>
      <c r="M574" s="124">
        <v>0</v>
      </c>
      <c r="N574" s="124">
        <v>51.55</v>
      </c>
      <c r="O574" s="124">
        <v>307.27</v>
      </c>
      <c r="P574" s="124">
        <v>723.2</v>
      </c>
      <c r="Q574" s="124">
        <v>1975.5</v>
      </c>
      <c r="R574" s="124">
        <v>347.9</v>
      </c>
      <c r="S574" s="124">
        <v>22.5</v>
      </c>
      <c r="T574" s="124">
        <v>6578.2999999999993</v>
      </c>
      <c r="U574" s="124">
        <v>327.18</v>
      </c>
      <c r="V574" s="124">
        <v>4290.8</v>
      </c>
      <c r="W574" s="124">
        <v>347.9</v>
      </c>
      <c r="X574" s="124">
        <v>2037</v>
      </c>
      <c r="Y574" s="124">
        <v>2037</v>
      </c>
      <c r="Z574" s="124">
        <v>3</v>
      </c>
      <c r="AA574" s="124">
        <v>95.9</v>
      </c>
      <c r="AB574" s="124">
        <v>0</v>
      </c>
      <c r="AC574" s="124">
        <v>5687.9000000000005</v>
      </c>
      <c r="AD574" s="124">
        <v>13417.1</v>
      </c>
      <c r="AE574" s="124">
        <v>3330.2</v>
      </c>
    </row>
    <row r="575" spans="1:31" x14ac:dyDescent="0.3">
      <c r="A575" s="122" t="s">
        <v>903</v>
      </c>
      <c r="B575" s="123">
        <v>50160</v>
      </c>
      <c r="C575" s="124">
        <v>3529.7</v>
      </c>
      <c r="D575" s="124">
        <v>3903.6000000000004</v>
      </c>
      <c r="E575" s="124">
        <v>1316.6</v>
      </c>
      <c r="F575" s="124">
        <v>695.3</v>
      </c>
      <c r="G575" s="124">
        <v>5514.6</v>
      </c>
      <c r="H575" s="124">
        <v>3099.5</v>
      </c>
      <c r="I575" s="124">
        <v>325.5</v>
      </c>
      <c r="J575" s="124">
        <v>182.6</v>
      </c>
      <c r="K575" s="124">
        <v>2140.1000000000004</v>
      </c>
      <c r="L575" s="124">
        <v>22.5</v>
      </c>
      <c r="M575" s="124">
        <v>0</v>
      </c>
      <c r="N575" s="124">
        <v>73.88</v>
      </c>
      <c r="O575" s="124">
        <v>297.36</v>
      </c>
      <c r="P575" s="124">
        <v>1271.3000000000002</v>
      </c>
      <c r="Q575" s="124">
        <v>3327.6</v>
      </c>
      <c r="R575" s="124">
        <v>459.5</v>
      </c>
      <c r="S575" s="124">
        <v>2162.6000000000004</v>
      </c>
      <c r="T575" s="124">
        <v>-8885.9</v>
      </c>
      <c r="U575" s="124">
        <v>80.739999999999995</v>
      </c>
      <c r="V575" s="124">
        <v>3487.17</v>
      </c>
      <c r="W575" s="124">
        <v>459.5</v>
      </c>
      <c r="X575" s="124">
        <v>2037</v>
      </c>
      <c r="Y575" s="124">
        <v>2037</v>
      </c>
      <c r="Z575" s="124">
        <v>4</v>
      </c>
      <c r="AA575" s="124">
        <v>124.2</v>
      </c>
      <c r="AB575" s="124">
        <v>2140.1000000000004</v>
      </c>
      <c r="AC575" s="124">
        <v>1550.3000000000002</v>
      </c>
      <c r="AD575" s="124">
        <v>1348.3</v>
      </c>
      <c r="AE575" s="124">
        <v>200.9</v>
      </c>
    </row>
    <row r="576" spans="1:31" x14ac:dyDescent="0.3">
      <c r="A576" s="122" t="s">
        <v>903</v>
      </c>
      <c r="B576" s="123">
        <v>50191</v>
      </c>
      <c r="C576" s="124">
        <v>610.29999999999995</v>
      </c>
      <c r="D576" s="124">
        <v>5453.3</v>
      </c>
      <c r="E576" s="124">
        <v>643.70000000000005</v>
      </c>
      <c r="F576" s="124">
        <v>528</v>
      </c>
      <c r="G576" s="124">
        <v>2422.6999999999998</v>
      </c>
      <c r="H576" s="124">
        <v>1515.3000000000002</v>
      </c>
      <c r="I576" s="124">
        <v>63.4</v>
      </c>
      <c r="J576" s="124">
        <v>587.5</v>
      </c>
      <c r="K576" s="124">
        <v>6987.2000000000007</v>
      </c>
      <c r="L576" s="124">
        <v>35</v>
      </c>
      <c r="M576" s="124">
        <v>0</v>
      </c>
      <c r="N576" s="124">
        <v>133.41</v>
      </c>
      <c r="O576" s="124">
        <v>307.27</v>
      </c>
      <c r="P576" s="124">
        <v>2918.3</v>
      </c>
      <c r="Q576" s="124">
        <v>3063</v>
      </c>
      <c r="R576" s="124">
        <v>760.8</v>
      </c>
      <c r="S576" s="124">
        <v>7022.2000000000007</v>
      </c>
      <c r="T576" s="124">
        <v>-2820.7999999999956</v>
      </c>
      <c r="U576" s="124">
        <v>302.3</v>
      </c>
      <c r="V576" s="124">
        <v>1961.35</v>
      </c>
      <c r="W576" s="124">
        <v>760.8</v>
      </c>
      <c r="X576" s="124">
        <v>2037</v>
      </c>
      <c r="Y576" s="124">
        <v>2037</v>
      </c>
      <c r="Z576" s="124">
        <v>5</v>
      </c>
      <c r="AA576" s="124">
        <v>288.7</v>
      </c>
      <c r="AB576" s="124">
        <v>6987.2000000000007</v>
      </c>
      <c r="AC576" s="124">
        <v>1405.4</v>
      </c>
      <c r="AD576" s="124">
        <v>94.800000000000011</v>
      </c>
      <c r="AE576" s="124">
        <v>15.1</v>
      </c>
    </row>
    <row r="577" spans="1:31" x14ac:dyDescent="0.3">
      <c r="A577" s="122" t="s">
        <v>903</v>
      </c>
      <c r="B577" s="123">
        <v>50221</v>
      </c>
      <c r="C577" s="124">
        <v>1570.1</v>
      </c>
      <c r="D577" s="124">
        <v>6219.5</v>
      </c>
      <c r="E577" s="124">
        <v>550.6</v>
      </c>
      <c r="F577" s="124">
        <v>428.3</v>
      </c>
      <c r="G577" s="124">
        <v>1293.0999999999999</v>
      </c>
      <c r="H577" s="124">
        <v>1451.3</v>
      </c>
      <c r="I577" s="124">
        <v>186.20000000000002</v>
      </c>
      <c r="J577" s="124">
        <v>485.3</v>
      </c>
      <c r="K577" s="124">
        <v>7016.5</v>
      </c>
      <c r="L577" s="124">
        <v>44</v>
      </c>
      <c r="M577" s="124">
        <v>962.6</v>
      </c>
      <c r="N577" s="124">
        <v>155.52000000000001</v>
      </c>
      <c r="O577" s="124">
        <v>297.36</v>
      </c>
      <c r="P577" s="124">
        <v>4669</v>
      </c>
      <c r="Q577" s="124">
        <v>1978.6999999999998</v>
      </c>
      <c r="R577" s="124">
        <v>897.59999999999991</v>
      </c>
      <c r="S577" s="124">
        <v>8023.1</v>
      </c>
      <c r="T577" s="124">
        <v>-123.30000000000109</v>
      </c>
      <c r="U577" s="124">
        <v>579.5</v>
      </c>
      <c r="V577" s="124">
        <v>1404.35</v>
      </c>
      <c r="W577" s="124">
        <v>897.59999999999991</v>
      </c>
      <c r="X577" s="124">
        <v>2037</v>
      </c>
      <c r="Y577" s="124">
        <v>2037</v>
      </c>
      <c r="Z577" s="124">
        <v>6</v>
      </c>
      <c r="AA577" s="124">
        <v>297.39999999999998</v>
      </c>
      <c r="AB577" s="124">
        <v>7016.5</v>
      </c>
      <c r="AC577" s="124">
        <v>1356.8</v>
      </c>
      <c r="AD577" s="124">
        <v>81.599999999999994</v>
      </c>
      <c r="AE577" s="124">
        <v>12.9</v>
      </c>
    </row>
    <row r="578" spans="1:31" x14ac:dyDescent="0.3">
      <c r="A578" s="122" t="s">
        <v>903</v>
      </c>
      <c r="B578" s="123">
        <v>50252</v>
      </c>
      <c r="C578" s="124">
        <v>0</v>
      </c>
      <c r="D578" s="124">
        <v>6348.5</v>
      </c>
      <c r="E578" s="124">
        <v>412.5</v>
      </c>
      <c r="F578" s="124">
        <v>703.8</v>
      </c>
      <c r="G578" s="124">
        <v>382.3</v>
      </c>
      <c r="H578" s="124">
        <v>1474.5</v>
      </c>
      <c r="I578" s="124">
        <v>0</v>
      </c>
      <c r="J578" s="124">
        <v>687.3</v>
      </c>
      <c r="K578" s="124">
        <v>7310.4</v>
      </c>
      <c r="L578" s="124">
        <v>62.9</v>
      </c>
      <c r="M578" s="124">
        <v>747.6</v>
      </c>
      <c r="N578" s="124">
        <v>181.39</v>
      </c>
      <c r="O578" s="124">
        <v>307.27</v>
      </c>
      <c r="P578" s="124">
        <v>5906.9</v>
      </c>
      <c r="Q578" s="124">
        <v>1145.3999999999999</v>
      </c>
      <c r="R578" s="124">
        <v>1041.2</v>
      </c>
      <c r="S578" s="124">
        <v>8120.9</v>
      </c>
      <c r="T578" s="124">
        <v>-846.69999999999345</v>
      </c>
      <c r="U578" s="124">
        <v>1288.75</v>
      </c>
      <c r="V578" s="124">
        <v>1029.22</v>
      </c>
      <c r="W578" s="124">
        <v>1041.2</v>
      </c>
      <c r="X578" s="124">
        <v>2037</v>
      </c>
      <c r="Y578" s="124">
        <v>2037</v>
      </c>
      <c r="Z578" s="124">
        <v>7</v>
      </c>
      <c r="AA578" s="124">
        <v>353.8</v>
      </c>
      <c r="AB578" s="124">
        <v>7310.4</v>
      </c>
      <c r="AC578" s="124">
        <v>1382.9</v>
      </c>
      <c r="AD578" s="124">
        <v>81</v>
      </c>
      <c r="AE578" s="124">
        <v>10.6</v>
      </c>
    </row>
    <row r="579" spans="1:31" x14ac:dyDescent="0.3">
      <c r="A579" s="122" t="s">
        <v>903</v>
      </c>
      <c r="B579" s="123">
        <v>50283</v>
      </c>
      <c r="C579" s="124">
        <v>628.79999999999995</v>
      </c>
      <c r="D579" s="124">
        <v>4615.7</v>
      </c>
      <c r="E579" s="124">
        <v>420.6</v>
      </c>
      <c r="F579" s="124">
        <v>485.1</v>
      </c>
      <c r="G579" s="124">
        <v>294.60000000000002</v>
      </c>
      <c r="H579" s="124">
        <v>1325.5000000000002</v>
      </c>
      <c r="I579" s="124">
        <v>68.800000000000011</v>
      </c>
      <c r="J579" s="124">
        <v>718.3</v>
      </c>
      <c r="K579" s="124">
        <v>4913.5</v>
      </c>
      <c r="L579" s="124">
        <v>78.2</v>
      </c>
      <c r="M579" s="124">
        <v>0</v>
      </c>
      <c r="N579" s="124">
        <v>164.65</v>
      </c>
      <c r="O579" s="124">
        <v>307.27</v>
      </c>
      <c r="P579" s="124">
        <v>4538.7</v>
      </c>
      <c r="Q579" s="124">
        <v>561.90000000000009</v>
      </c>
      <c r="R579" s="124">
        <v>982.2</v>
      </c>
      <c r="S579" s="124">
        <v>4991.7</v>
      </c>
      <c r="T579" s="124">
        <v>-1325.6999999999971</v>
      </c>
      <c r="U579" s="124">
        <v>494.48</v>
      </c>
      <c r="V579" s="124">
        <v>1318.31</v>
      </c>
      <c r="W579" s="124">
        <v>982.2</v>
      </c>
      <c r="X579" s="124">
        <v>2037</v>
      </c>
      <c r="Y579" s="124">
        <v>2037</v>
      </c>
      <c r="Z579" s="124">
        <v>8</v>
      </c>
      <c r="AA579" s="124">
        <v>360.5</v>
      </c>
      <c r="AB579" s="124">
        <v>4913.5</v>
      </c>
      <c r="AC579" s="124">
        <v>1289</v>
      </c>
      <c r="AD579" s="124">
        <v>21.099999999999998</v>
      </c>
      <c r="AE579" s="124">
        <v>15.4</v>
      </c>
    </row>
    <row r="580" spans="1:31" x14ac:dyDescent="0.3">
      <c r="A580" s="122" t="s">
        <v>903</v>
      </c>
      <c r="B580" s="123">
        <v>50313</v>
      </c>
      <c r="C580" s="124">
        <v>12734.1</v>
      </c>
      <c r="D580" s="124">
        <v>2846.4</v>
      </c>
      <c r="E580" s="124">
        <v>442.4</v>
      </c>
      <c r="F580" s="124">
        <v>257</v>
      </c>
      <c r="G580" s="124">
        <v>1236.4000000000001</v>
      </c>
      <c r="H580" s="124">
        <v>2193.4</v>
      </c>
      <c r="I580" s="124">
        <v>1976.6</v>
      </c>
      <c r="J580" s="124">
        <v>344.1</v>
      </c>
      <c r="K580" s="124">
        <v>1883.3</v>
      </c>
      <c r="L580" s="124">
        <v>62.9</v>
      </c>
      <c r="M580" s="124">
        <v>1218.9000000000001</v>
      </c>
      <c r="N580" s="124">
        <v>131.91</v>
      </c>
      <c r="O580" s="124">
        <v>297.36</v>
      </c>
      <c r="P580" s="124">
        <v>2564.5</v>
      </c>
      <c r="Q580" s="124">
        <v>538.9</v>
      </c>
      <c r="R580" s="124">
        <v>849.2</v>
      </c>
      <c r="S580" s="124">
        <v>3165.1</v>
      </c>
      <c r="T580" s="124">
        <v>7452.2000000000044</v>
      </c>
      <c r="U580" s="124">
        <v>425.73</v>
      </c>
      <c r="V580" s="124">
        <v>1373.05</v>
      </c>
      <c r="W580" s="124">
        <v>849.2</v>
      </c>
      <c r="X580" s="124">
        <v>2037</v>
      </c>
      <c r="Y580" s="124">
        <v>2037</v>
      </c>
      <c r="Z580" s="124">
        <v>9</v>
      </c>
      <c r="AA580" s="124">
        <v>129</v>
      </c>
      <c r="AB580" s="124">
        <v>1883.3</v>
      </c>
      <c r="AC580" s="124">
        <v>1314.8</v>
      </c>
      <c r="AD580" s="124">
        <v>542.6</v>
      </c>
      <c r="AE580" s="124">
        <v>336</v>
      </c>
    </row>
    <row r="581" spans="1:31" x14ac:dyDescent="0.3">
      <c r="A581" s="122" t="s">
        <v>903</v>
      </c>
      <c r="B581" s="123">
        <v>50344</v>
      </c>
      <c r="C581" s="124">
        <v>13218.400000000001</v>
      </c>
      <c r="D581" s="124">
        <v>2306.4</v>
      </c>
      <c r="E581" s="124">
        <v>862.7</v>
      </c>
      <c r="F581" s="124">
        <v>262.8</v>
      </c>
      <c r="G581" s="124">
        <v>2980.7</v>
      </c>
      <c r="H581" s="124">
        <v>4233.1000000000004</v>
      </c>
      <c r="I581" s="124">
        <v>2029</v>
      </c>
      <c r="J581" s="124">
        <v>473.70000000000005</v>
      </c>
      <c r="K581" s="124">
        <v>1731.3</v>
      </c>
      <c r="L581" s="124">
        <v>44</v>
      </c>
      <c r="M581" s="124">
        <v>851.6</v>
      </c>
      <c r="N581" s="124">
        <v>89.14</v>
      </c>
      <c r="O581" s="124">
        <v>307.27</v>
      </c>
      <c r="P581" s="124">
        <v>1561.1</v>
      </c>
      <c r="Q581" s="124">
        <v>1008.1</v>
      </c>
      <c r="R581" s="124">
        <v>569.9</v>
      </c>
      <c r="S581" s="124">
        <v>2626.9</v>
      </c>
      <c r="T581" s="124">
        <v>3266.6999999999971</v>
      </c>
      <c r="U581" s="124">
        <v>269.45</v>
      </c>
      <c r="V581" s="124">
        <v>1773.78</v>
      </c>
      <c r="W581" s="124">
        <v>569.9</v>
      </c>
      <c r="X581" s="124">
        <v>2038</v>
      </c>
      <c r="Y581" s="124">
        <v>2037</v>
      </c>
      <c r="Z581" s="124">
        <v>10</v>
      </c>
      <c r="AA581" s="124">
        <v>54.3</v>
      </c>
      <c r="AB581" s="124">
        <v>1731.3</v>
      </c>
      <c r="AC581" s="124">
        <v>1458.5</v>
      </c>
      <c r="AD581" s="124">
        <v>1815.9</v>
      </c>
      <c r="AE581" s="124">
        <v>958.7</v>
      </c>
    </row>
    <row r="582" spans="1:31" x14ac:dyDescent="0.3">
      <c r="A582" s="122" t="s">
        <v>903</v>
      </c>
      <c r="B582" s="123">
        <v>50374</v>
      </c>
      <c r="C582" s="124">
        <v>6527.6</v>
      </c>
      <c r="D582" s="124">
        <v>1991.1999999999998</v>
      </c>
      <c r="E582" s="124">
        <v>817.6</v>
      </c>
      <c r="F582" s="124">
        <v>193.5</v>
      </c>
      <c r="G582" s="124">
        <v>3103.8</v>
      </c>
      <c r="H582" s="124">
        <v>2740.6000000000004</v>
      </c>
      <c r="I582" s="124">
        <v>1182.8000000000002</v>
      </c>
      <c r="J582" s="124">
        <v>478.9</v>
      </c>
      <c r="K582" s="124">
        <v>1087</v>
      </c>
      <c r="L582" s="124">
        <v>27.9</v>
      </c>
      <c r="M582" s="124">
        <v>900.5</v>
      </c>
      <c r="N582" s="124">
        <v>55.18</v>
      </c>
      <c r="O582" s="124">
        <v>297.36</v>
      </c>
      <c r="P582" s="124">
        <v>1138.6000000000001</v>
      </c>
      <c r="Q582" s="124">
        <v>1046.0999999999999</v>
      </c>
      <c r="R582" s="124">
        <v>340.7</v>
      </c>
      <c r="S582" s="124">
        <v>2015.4</v>
      </c>
      <c r="T582" s="124">
        <v>-1624.9000000000051</v>
      </c>
      <c r="U582" s="124">
        <v>146.56</v>
      </c>
      <c r="V582" s="124">
        <v>1711.91</v>
      </c>
      <c r="W582" s="124">
        <v>340.7</v>
      </c>
      <c r="X582" s="124">
        <v>2038</v>
      </c>
      <c r="Y582" s="124">
        <v>2037</v>
      </c>
      <c r="Z582" s="124">
        <v>11</v>
      </c>
      <c r="AA582" s="124">
        <v>43</v>
      </c>
      <c r="AB582" s="124">
        <v>1087</v>
      </c>
      <c r="AC582" s="124">
        <v>1165.4000000000001</v>
      </c>
      <c r="AD582" s="124">
        <v>1270.5999999999999</v>
      </c>
      <c r="AE582" s="124">
        <v>304.60000000000002</v>
      </c>
    </row>
    <row r="583" spans="1:31" x14ac:dyDescent="0.3">
      <c r="A583" s="122" t="s">
        <v>903</v>
      </c>
      <c r="B583" s="123">
        <v>50405</v>
      </c>
      <c r="C583" s="124">
        <v>0</v>
      </c>
      <c r="D583" s="124">
        <v>1597.1</v>
      </c>
      <c r="E583" s="124">
        <v>601.4</v>
      </c>
      <c r="F583" s="124">
        <v>160.6</v>
      </c>
      <c r="G583" s="124">
        <v>2395.6</v>
      </c>
      <c r="H583" s="124">
        <v>1935.2000000000003</v>
      </c>
      <c r="I583" s="124">
        <v>0</v>
      </c>
      <c r="J583" s="124">
        <v>429.9</v>
      </c>
      <c r="K583" s="124">
        <v>1974</v>
      </c>
      <c r="L583" s="124">
        <v>23.4</v>
      </c>
      <c r="M583" s="124">
        <v>893.5</v>
      </c>
      <c r="N583" s="124">
        <v>52.1</v>
      </c>
      <c r="O583" s="124">
        <v>307.27</v>
      </c>
      <c r="P583" s="124">
        <v>927.7</v>
      </c>
      <c r="Q583" s="124">
        <v>829.99999999999989</v>
      </c>
      <c r="R583" s="124">
        <v>316.7</v>
      </c>
      <c r="S583" s="124">
        <v>2890.9</v>
      </c>
      <c r="T583" s="124">
        <v>-3912.1999999999971</v>
      </c>
      <c r="U583" s="124">
        <v>503.81</v>
      </c>
      <c r="V583" s="124">
        <v>1101.82</v>
      </c>
      <c r="W583" s="124">
        <v>316.7</v>
      </c>
      <c r="X583" s="124">
        <v>2038</v>
      </c>
      <c r="Y583" s="124">
        <v>2037</v>
      </c>
      <c r="Z583" s="124">
        <v>12</v>
      </c>
      <c r="AA583" s="124">
        <v>48.3</v>
      </c>
      <c r="AB583" s="124">
        <v>1974</v>
      </c>
      <c r="AC583" s="124">
        <v>1025.4000000000001</v>
      </c>
      <c r="AD583" s="124">
        <v>800.4</v>
      </c>
      <c r="AE583" s="124">
        <v>109.4</v>
      </c>
    </row>
    <row r="584" spans="1:31" x14ac:dyDescent="0.3">
      <c r="A584" s="122" t="s">
        <v>903</v>
      </c>
      <c r="B584" s="123">
        <v>50436</v>
      </c>
      <c r="C584" s="124">
        <v>30715.9</v>
      </c>
      <c r="D584" s="124">
        <v>1934.3</v>
      </c>
      <c r="E584" s="124">
        <v>831.7</v>
      </c>
      <c r="F584" s="124">
        <v>176.8</v>
      </c>
      <c r="G584" s="124">
        <v>3026.9</v>
      </c>
      <c r="H584" s="124">
        <v>11973.8</v>
      </c>
      <c r="I584" s="124">
        <v>7255.9</v>
      </c>
      <c r="J584" s="124">
        <v>655.29999999999995</v>
      </c>
      <c r="K584" s="124">
        <v>390.5</v>
      </c>
      <c r="L584" s="124">
        <v>18.899999999999999</v>
      </c>
      <c r="M584" s="124">
        <v>820.7</v>
      </c>
      <c r="N584" s="124">
        <v>46.19</v>
      </c>
      <c r="O584" s="124">
        <v>307.27</v>
      </c>
      <c r="P584" s="124">
        <v>891.80000000000007</v>
      </c>
      <c r="Q584" s="124">
        <v>1219.3000000000002</v>
      </c>
      <c r="R584" s="124">
        <v>281.29999999999995</v>
      </c>
      <c r="S584" s="124">
        <v>1230.1000000000001</v>
      </c>
      <c r="T584" s="124">
        <v>6372.6999999999971</v>
      </c>
      <c r="U584" s="124">
        <v>271.95999999999998</v>
      </c>
      <c r="V584" s="124">
        <v>3466.94</v>
      </c>
      <c r="W584" s="124">
        <v>281.29999999999995</v>
      </c>
      <c r="X584" s="124">
        <v>2038</v>
      </c>
      <c r="Y584" s="124">
        <v>2038</v>
      </c>
      <c r="Z584" s="124">
        <v>1</v>
      </c>
      <c r="AA584" s="124">
        <v>27.1</v>
      </c>
      <c r="AB584" s="124">
        <v>390.5</v>
      </c>
      <c r="AC584" s="124">
        <v>3639</v>
      </c>
      <c r="AD584" s="124">
        <v>6690.4</v>
      </c>
      <c r="AE584" s="124">
        <v>1644.4</v>
      </c>
    </row>
    <row r="585" spans="1:31" x14ac:dyDescent="0.3">
      <c r="A585" s="122" t="s">
        <v>903</v>
      </c>
      <c r="B585" s="123">
        <v>50464</v>
      </c>
      <c r="C585" s="124">
        <v>15248</v>
      </c>
      <c r="D585" s="124">
        <v>2610.1</v>
      </c>
      <c r="E585" s="124">
        <v>1121.5999999999999</v>
      </c>
      <c r="F585" s="124">
        <v>246.6</v>
      </c>
      <c r="G585" s="124">
        <v>4173.6000000000004</v>
      </c>
      <c r="H585" s="124">
        <v>7041.2</v>
      </c>
      <c r="I585" s="124">
        <v>2284.6</v>
      </c>
      <c r="J585" s="124">
        <v>246.7</v>
      </c>
      <c r="K585" s="124">
        <v>142.1</v>
      </c>
      <c r="L585" s="124">
        <v>18.899999999999999</v>
      </c>
      <c r="M585" s="124">
        <v>0</v>
      </c>
      <c r="N585" s="124">
        <v>40.83</v>
      </c>
      <c r="O585" s="124">
        <v>277.52999999999997</v>
      </c>
      <c r="P585" s="124">
        <v>973</v>
      </c>
      <c r="Q585" s="124">
        <v>1883.7</v>
      </c>
      <c r="R585" s="124">
        <v>248.70000000000002</v>
      </c>
      <c r="S585" s="124">
        <v>161</v>
      </c>
      <c r="T585" s="124">
        <v>-2066.6999999999971</v>
      </c>
      <c r="U585" s="124">
        <v>162.68</v>
      </c>
      <c r="V585" s="124">
        <v>2674.65</v>
      </c>
      <c r="W585" s="124">
        <v>248.70000000000002</v>
      </c>
      <c r="X585" s="124">
        <v>2038</v>
      </c>
      <c r="Y585" s="124">
        <v>2038</v>
      </c>
      <c r="Z585" s="124">
        <v>2</v>
      </c>
      <c r="AA585" s="124">
        <v>62</v>
      </c>
      <c r="AB585" s="124">
        <v>142.1</v>
      </c>
      <c r="AC585" s="124">
        <v>2022.3</v>
      </c>
      <c r="AD585" s="124">
        <v>4142.8999999999996</v>
      </c>
      <c r="AE585" s="124">
        <v>876</v>
      </c>
    </row>
    <row r="586" spans="1:31" x14ac:dyDescent="0.3">
      <c r="A586" s="122" t="s">
        <v>903</v>
      </c>
      <c r="B586" s="123">
        <v>50495</v>
      </c>
      <c r="C586" s="124">
        <v>9946.9</v>
      </c>
      <c r="D586" s="124">
        <v>3318.4</v>
      </c>
      <c r="E586" s="124">
        <v>1264.5999999999999</v>
      </c>
      <c r="F586" s="124">
        <v>517.6</v>
      </c>
      <c r="G586" s="124">
        <v>5632.3</v>
      </c>
      <c r="H586" s="124">
        <v>4394.5</v>
      </c>
      <c r="I586" s="124">
        <v>1226.0999999999999</v>
      </c>
      <c r="J586" s="124">
        <v>185.20000000000002</v>
      </c>
      <c r="K586" s="124">
        <v>1243.7</v>
      </c>
      <c r="L586" s="124">
        <v>22.5</v>
      </c>
      <c r="M586" s="124">
        <v>0</v>
      </c>
      <c r="N586" s="124">
        <v>51.55</v>
      </c>
      <c r="O586" s="124">
        <v>307.27</v>
      </c>
      <c r="P586" s="124">
        <v>1223.2</v>
      </c>
      <c r="Q586" s="124">
        <v>2612.8000000000002</v>
      </c>
      <c r="R586" s="124">
        <v>354.2</v>
      </c>
      <c r="S586" s="124">
        <v>1266.2</v>
      </c>
      <c r="T586" s="124">
        <v>-4971.3000000000011</v>
      </c>
      <c r="U586" s="124">
        <v>238.49</v>
      </c>
      <c r="V586" s="124">
        <v>2303.8200000000002</v>
      </c>
      <c r="W586" s="124">
        <v>354.2</v>
      </c>
      <c r="X586" s="124">
        <v>2038</v>
      </c>
      <c r="Y586" s="124">
        <v>2038</v>
      </c>
      <c r="Z586" s="124">
        <v>3</v>
      </c>
      <c r="AA586" s="124">
        <v>108.5</v>
      </c>
      <c r="AB586" s="124">
        <v>1243.7</v>
      </c>
      <c r="AC586" s="124">
        <v>1441.6000000000001</v>
      </c>
      <c r="AD586" s="124">
        <v>2380.6999999999998</v>
      </c>
      <c r="AE586" s="124">
        <v>572.20000000000005</v>
      </c>
    </row>
    <row r="587" spans="1:31" x14ac:dyDescent="0.3">
      <c r="A587" s="122" t="s">
        <v>903</v>
      </c>
      <c r="B587" s="123">
        <v>50525</v>
      </c>
      <c r="C587" s="124">
        <v>1967</v>
      </c>
      <c r="D587" s="124">
        <v>3648.2000000000003</v>
      </c>
      <c r="E587" s="124">
        <v>589.79999999999995</v>
      </c>
      <c r="F587" s="124">
        <v>718.4</v>
      </c>
      <c r="G587" s="124">
        <v>2655.7</v>
      </c>
      <c r="H587" s="124">
        <v>1107.0999999999999</v>
      </c>
      <c r="I587" s="124">
        <v>166.7</v>
      </c>
      <c r="J587" s="124">
        <v>182.6</v>
      </c>
      <c r="K587" s="124">
        <v>4287.7</v>
      </c>
      <c r="L587" s="124">
        <v>22.5</v>
      </c>
      <c r="M587" s="124">
        <v>0</v>
      </c>
      <c r="N587" s="124">
        <v>73.88</v>
      </c>
      <c r="O587" s="124">
        <v>297.36</v>
      </c>
      <c r="P587" s="124">
        <v>2134.6999999999998</v>
      </c>
      <c r="Q587" s="124">
        <v>2231.9</v>
      </c>
      <c r="R587" s="124">
        <v>461.3</v>
      </c>
      <c r="S587" s="124">
        <v>4310.2</v>
      </c>
      <c r="T587" s="124">
        <v>-2330.0999999999985</v>
      </c>
      <c r="U587" s="124">
        <v>436.7</v>
      </c>
      <c r="V587" s="124">
        <v>1500.34</v>
      </c>
      <c r="W587" s="124">
        <v>461.3</v>
      </c>
      <c r="X587" s="124">
        <v>2038</v>
      </c>
      <c r="Y587" s="124">
        <v>2038</v>
      </c>
      <c r="Z587" s="124">
        <v>4</v>
      </c>
      <c r="AA587" s="124">
        <v>129.5</v>
      </c>
      <c r="AB587" s="124">
        <v>4287.7</v>
      </c>
      <c r="AC587" s="124">
        <v>991.8</v>
      </c>
      <c r="AD587" s="124">
        <v>101.7</v>
      </c>
      <c r="AE587" s="124">
        <v>13.6</v>
      </c>
    </row>
    <row r="588" spans="1:31" x14ac:dyDescent="0.3">
      <c r="A588" s="122" t="s">
        <v>903</v>
      </c>
      <c r="B588" s="123">
        <v>50556</v>
      </c>
      <c r="C588" s="124">
        <v>17555.099999999999</v>
      </c>
      <c r="D588" s="124">
        <v>4714.3999999999996</v>
      </c>
      <c r="E588" s="124">
        <v>669.3</v>
      </c>
      <c r="F588" s="124">
        <v>315.39999999999998</v>
      </c>
      <c r="G588" s="124">
        <v>1748.9</v>
      </c>
      <c r="H588" s="124">
        <v>2568.5</v>
      </c>
      <c r="I588" s="124">
        <v>2808.2000000000003</v>
      </c>
      <c r="J588" s="124">
        <v>587.5</v>
      </c>
      <c r="K588" s="124">
        <v>4740.6000000000004</v>
      </c>
      <c r="L588" s="124">
        <v>35</v>
      </c>
      <c r="M588" s="124">
        <v>0</v>
      </c>
      <c r="N588" s="124">
        <v>133.41</v>
      </c>
      <c r="O588" s="124">
        <v>307.27</v>
      </c>
      <c r="P588" s="124">
        <v>3008.9999999999995</v>
      </c>
      <c r="Q588" s="124">
        <v>2020.8</v>
      </c>
      <c r="R588" s="124">
        <v>743.1</v>
      </c>
      <c r="S588" s="124">
        <v>4775.6000000000004</v>
      </c>
      <c r="T588" s="124">
        <v>9661.3000000000047</v>
      </c>
      <c r="U588" s="124">
        <v>330.49</v>
      </c>
      <c r="V588" s="124">
        <v>1953.09</v>
      </c>
      <c r="W588" s="124">
        <v>743.1</v>
      </c>
      <c r="X588" s="124">
        <v>2038</v>
      </c>
      <c r="Y588" s="124">
        <v>2038</v>
      </c>
      <c r="Z588" s="124">
        <v>5</v>
      </c>
      <c r="AA588" s="124">
        <v>271</v>
      </c>
      <c r="AB588" s="124">
        <v>4740.6000000000004</v>
      </c>
      <c r="AC588" s="124">
        <v>1653.1</v>
      </c>
      <c r="AD588" s="124">
        <v>512.1</v>
      </c>
      <c r="AE588" s="124">
        <v>403.3</v>
      </c>
    </row>
    <row r="589" spans="1:31" x14ac:dyDescent="0.3">
      <c r="A589" s="122" t="s">
        <v>903</v>
      </c>
      <c r="B589" s="123">
        <v>50586</v>
      </c>
      <c r="C589" s="124">
        <v>1.7</v>
      </c>
      <c r="D589" s="124">
        <v>6696.7</v>
      </c>
      <c r="E589" s="124">
        <v>1445.4</v>
      </c>
      <c r="F589" s="124">
        <v>668.1</v>
      </c>
      <c r="G589" s="124">
        <v>4171.8</v>
      </c>
      <c r="H589" s="124">
        <v>2568.3999999999996</v>
      </c>
      <c r="I589" s="124">
        <v>0.1</v>
      </c>
      <c r="J589" s="124">
        <v>485.3</v>
      </c>
      <c r="K589" s="124">
        <v>6164.6</v>
      </c>
      <c r="L589" s="124">
        <v>44</v>
      </c>
      <c r="M589" s="124">
        <v>954.2</v>
      </c>
      <c r="N589" s="124">
        <v>155.52000000000001</v>
      </c>
      <c r="O589" s="124">
        <v>297.36</v>
      </c>
      <c r="P589" s="124">
        <v>4432</v>
      </c>
      <c r="Q589" s="124">
        <v>2932.8</v>
      </c>
      <c r="R589" s="124">
        <v>888.2</v>
      </c>
      <c r="S589" s="124">
        <v>7162.8</v>
      </c>
      <c r="T589" s="124">
        <v>-7982.8999999999978</v>
      </c>
      <c r="U589" s="124">
        <v>169.6</v>
      </c>
      <c r="V589" s="124">
        <v>1671.35</v>
      </c>
      <c r="W589" s="124">
        <v>888.2</v>
      </c>
      <c r="X589" s="124">
        <v>2038</v>
      </c>
      <c r="Y589" s="124">
        <v>2038</v>
      </c>
      <c r="Z589" s="124">
        <v>6</v>
      </c>
      <c r="AA589" s="124">
        <v>319.60000000000002</v>
      </c>
      <c r="AB589" s="124">
        <v>6164.6</v>
      </c>
      <c r="AC589" s="124">
        <v>1485.9</v>
      </c>
      <c r="AD589" s="124">
        <v>802.09999999999991</v>
      </c>
      <c r="AE589" s="124">
        <v>280.39999999999998</v>
      </c>
    </row>
    <row r="590" spans="1:31" x14ac:dyDescent="0.3">
      <c r="A590" s="122" t="s">
        <v>903</v>
      </c>
      <c r="B590" s="123">
        <v>50617</v>
      </c>
      <c r="C590" s="124">
        <v>0</v>
      </c>
      <c r="D590" s="124">
        <v>6070.7000000000007</v>
      </c>
      <c r="E590" s="124">
        <v>498.2</v>
      </c>
      <c r="F590" s="124">
        <v>663.7</v>
      </c>
      <c r="G590" s="124">
        <v>1147.0999999999999</v>
      </c>
      <c r="H590" s="124">
        <v>1520.1</v>
      </c>
      <c r="I590" s="124">
        <v>0</v>
      </c>
      <c r="J590" s="124">
        <v>687.3</v>
      </c>
      <c r="K590" s="124">
        <v>7234.5</v>
      </c>
      <c r="L590" s="124">
        <v>62.9</v>
      </c>
      <c r="M590" s="124">
        <v>762.2</v>
      </c>
      <c r="N590" s="124">
        <v>181.39</v>
      </c>
      <c r="O590" s="124">
        <v>307.27</v>
      </c>
      <c r="P590" s="124">
        <v>5356.3000000000011</v>
      </c>
      <c r="Q590" s="124">
        <v>1378.2</v>
      </c>
      <c r="R590" s="124">
        <v>1043.0999999999999</v>
      </c>
      <c r="S590" s="124">
        <v>8059.5999999999995</v>
      </c>
      <c r="T590" s="124">
        <v>-1484.5000000000036</v>
      </c>
      <c r="U590" s="124">
        <v>808.6</v>
      </c>
      <c r="V590" s="124">
        <v>938.27</v>
      </c>
      <c r="W590" s="124">
        <v>1043.0999999999999</v>
      </c>
      <c r="X590" s="124">
        <v>2038</v>
      </c>
      <c r="Y590" s="124">
        <v>2038</v>
      </c>
      <c r="Z590" s="124">
        <v>7</v>
      </c>
      <c r="AA590" s="124">
        <v>375.70000000000005</v>
      </c>
      <c r="AB590" s="124">
        <v>7234.5</v>
      </c>
      <c r="AC590" s="124">
        <v>1391</v>
      </c>
      <c r="AD590" s="124">
        <v>115.8</v>
      </c>
      <c r="AE590" s="124">
        <v>13.3</v>
      </c>
    </row>
    <row r="591" spans="1:31" x14ac:dyDescent="0.3">
      <c r="A591" s="122" t="s">
        <v>903</v>
      </c>
      <c r="B591" s="123">
        <v>50648</v>
      </c>
      <c r="C591" s="124">
        <v>144.89999999999998</v>
      </c>
      <c r="D591" s="124">
        <v>4814.2</v>
      </c>
      <c r="E591" s="124">
        <v>399.2</v>
      </c>
      <c r="F591" s="124">
        <v>480.4</v>
      </c>
      <c r="G591" s="124">
        <v>566.1</v>
      </c>
      <c r="H591" s="124">
        <v>1365.8</v>
      </c>
      <c r="I591" s="124">
        <v>20.5</v>
      </c>
      <c r="J591" s="124">
        <v>718.3</v>
      </c>
      <c r="K591" s="124">
        <v>5178.1000000000004</v>
      </c>
      <c r="L591" s="124">
        <v>78.2</v>
      </c>
      <c r="M591" s="124">
        <v>0</v>
      </c>
      <c r="N591" s="124">
        <v>164.65</v>
      </c>
      <c r="O591" s="124">
        <v>307.27</v>
      </c>
      <c r="P591" s="124">
        <v>4621.3000000000011</v>
      </c>
      <c r="Q591" s="124">
        <v>673.3</v>
      </c>
      <c r="R591" s="124">
        <v>970.7</v>
      </c>
      <c r="S591" s="124">
        <v>5256.3</v>
      </c>
      <c r="T591" s="124">
        <v>-1992.3000000000011</v>
      </c>
      <c r="U591" s="124">
        <v>878.53</v>
      </c>
      <c r="V591" s="124">
        <v>1124.7</v>
      </c>
      <c r="W591" s="124">
        <v>970.7</v>
      </c>
      <c r="X591" s="124">
        <v>2038</v>
      </c>
      <c r="Y591" s="124">
        <v>2038</v>
      </c>
      <c r="Z591" s="124">
        <v>8</v>
      </c>
      <c r="AA591" s="124">
        <v>348.6</v>
      </c>
      <c r="AB591" s="124">
        <v>5178.1000000000004</v>
      </c>
      <c r="AC591" s="124">
        <v>1325.5</v>
      </c>
      <c r="AD591" s="124">
        <v>26.7</v>
      </c>
      <c r="AE591" s="124">
        <v>13.6</v>
      </c>
    </row>
    <row r="592" spans="1:31" x14ac:dyDescent="0.3">
      <c r="A592" s="122" t="s">
        <v>903</v>
      </c>
      <c r="B592" s="123">
        <v>50678</v>
      </c>
      <c r="C592" s="124">
        <v>768.59999999999991</v>
      </c>
      <c r="D592" s="124">
        <v>3177.3</v>
      </c>
      <c r="E592" s="124">
        <v>352.9</v>
      </c>
      <c r="F592" s="124">
        <v>326.7</v>
      </c>
      <c r="G592" s="124">
        <v>359.2</v>
      </c>
      <c r="H592" s="124">
        <v>1077.2</v>
      </c>
      <c r="I592" s="124">
        <v>88.399999999999991</v>
      </c>
      <c r="J592" s="124">
        <v>334.3</v>
      </c>
      <c r="K592" s="124">
        <v>2917.6</v>
      </c>
      <c r="L592" s="124">
        <v>62.9</v>
      </c>
      <c r="M592" s="124">
        <v>1364</v>
      </c>
      <c r="N592" s="124">
        <v>131.91</v>
      </c>
      <c r="O592" s="124">
        <v>297.36</v>
      </c>
      <c r="P592" s="124">
        <v>3165.1</v>
      </c>
      <c r="Q592" s="124">
        <v>339.00000000000006</v>
      </c>
      <c r="R592" s="124">
        <v>822</v>
      </c>
      <c r="S592" s="124">
        <v>4344.5</v>
      </c>
      <c r="T592" s="124">
        <v>219</v>
      </c>
      <c r="U592" s="124">
        <v>342.66</v>
      </c>
      <c r="V592" s="124">
        <v>926.17</v>
      </c>
      <c r="W592" s="124">
        <v>822</v>
      </c>
      <c r="X592" s="124">
        <v>2038</v>
      </c>
      <c r="Y592" s="124">
        <v>2038</v>
      </c>
      <c r="Z592" s="124">
        <v>9</v>
      </c>
      <c r="AA592" s="124">
        <v>167.7</v>
      </c>
      <c r="AB592" s="124">
        <v>2917.6</v>
      </c>
      <c r="AC592" s="124">
        <v>840.4</v>
      </c>
      <c r="AD592" s="124">
        <v>216.6</v>
      </c>
      <c r="AE592" s="124">
        <v>20.2</v>
      </c>
    </row>
    <row r="593" spans="1:31" x14ac:dyDescent="0.3">
      <c r="A593" s="122" t="s">
        <v>903</v>
      </c>
      <c r="B593" s="123">
        <v>50709</v>
      </c>
      <c r="C593" s="124">
        <v>5271.5999999999995</v>
      </c>
      <c r="D593" s="124">
        <v>2463.2999999999997</v>
      </c>
      <c r="E593" s="124">
        <v>557.5</v>
      </c>
      <c r="F593" s="124">
        <v>357.3</v>
      </c>
      <c r="G593" s="124">
        <v>716.9</v>
      </c>
      <c r="H593" s="124">
        <v>1435.1</v>
      </c>
      <c r="I593" s="124">
        <v>763.69999999999993</v>
      </c>
      <c r="J593" s="124">
        <v>455.1</v>
      </c>
      <c r="K593" s="124">
        <v>3656.3</v>
      </c>
      <c r="L593" s="124">
        <v>44</v>
      </c>
      <c r="M593" s="124">
        <v>1004</v>
      </c>
      <c r="N593" s="124">
        <v>89.14</v>
      </c>
      <c r="O593" s="124">
        <v>307.27</v>
      </c>
      <c r="P593" s="124">
        <v>2473.2000000000003</v>
      </c>
      <c r="Q593" s="124">
        <v>347.4</v>
      </c>
      <c r="R593" s="124">
        <v>568.9</v>
      </c>
      <c r="S593" s="124">
        <v>4704.3</v>
      </c>
      <c r="T593" s="124">
        <v>3795.9000000000051</v>
      </c>
      <c r="U593" s="124">
        <v>362.32</v>
      </c>
      <c r="V593" s="124">
        <v>923.2</v>
      </c>
      <c r="W593" s="124">
        <v>568.9</v>
      </c>
      <c r="X593" s="124">
        <v>2039</v>
      </c>
      <c r="Y593" s="124">
        <v>2038</v>
      </c>
      <c r="Z593" s="124">
        <v>10</v>
      </c>
      <c r="AA593" s="124">
        <v>102.10000000000001</v>
      </c>
      <c r="AB593" s="124">
        <v>3656.3</v>
      </c>
      <c r="AC593" s="124">
        <v>978</v>
      </c>
      <c r="AD593" s="124">
        <v>417.5</v>
      </c>
      <c r="AE593" s="124">
        <v>39.6</v>
      </c>
    </row>
    <row r="594" spans="1:31" x14ac:dyDescent="0.3">
      <c r="A594" s="122" t="s">
        <v>903</v>
      </c>
      <c r="B594" s="123">
        <v>50739</v>
      </c>
      <c r="C594" s="124">
        <v>4779.3999999999996</v>
      </c>
      <c r="D594" s="124">
        <v>1868</v>
      </c>
      <c r="E594" s="124">
        <v>761.2</v>
      </c>
      <c r="F594" s="124">
        <v>213.6</v>
      </c>
      <c r="G594" s="124">
        <v>1708.4</v>
      </c>
      <c r="H594" s="124">
        <v>1567.5</v>
      </c>
      <c r="I594" s="124">
        <v>615.10000000000014</v>
      </c>
      <c r="J594" s="124">
        <v>478.9</v>
      </c>
      <c r="K594" s="124">
        <v>1653.4</v>
      </c>
      <c r="L594" s="124">
        <v>27.9</v>
      </c>
      <c r="M594" s="124">
        <v>919</v>
      </c>
      <c r="N594" s="124">
        <v>55.18</v>
      </c>
      <c r="O594" s="124">
        <v>297.36</v>
      </c>
      <c r="P594" s="124">
        <v>1556.2</v>
      </c>
      <c r="Q594" s="124">
        <v>525.4</v>
      </c>
      <c r="R594" s="124">
        <v>344.29999999999995</v>
      </c>
      <c r="S594" s="124">
        <v>2600.3000000000002</v>
      </c>
      <c r="T594" s="124">
        <v>511.10000000000036</v>
      </c>
      <c r="U594" s="124">
        <v>255.4</v>
      </c>
      <c r="V594" s="124">
        <v>948.08</v>
      </c>
      <c r="W594" s="124">
        <v>344.29999999999995</v>
      </c>
      <c r="X594" s="124">
        <v>2039</v>
      </c>
      <c r="Y594" s="124">
        <v>2038</v>
      </c>
      <c r="Z594" s="124">
        <v>11</v>
      </c>
      <c r="AA594" s="124">
        <v>56.7</v>
      </c>
      <c r="AB594" s="124">
        <v>1653.4</v>
      </c>
      <c r="AC594" s="124">
        <v>1003.3</v>
      </c>
      <c r="AD594" s="124">
        <v>480.8</v>
      </c>
      <c r="AE594" s="124">
        <v>83.4</v>
      </c>
    </row>
    <row r="595" spans="1:31" x14ac:dyDescent="0.3">
      <c r="A595" s="122" t="s">
        <v>903</v>
      </c>
      <c r="B595" s="123">
        <v>50770</v>
      </c>
      <c r="C595" s="124">
        <v>8040.8</v>
      </c>
      <c r="D595" s="124">
        <v>1560.1</v>
      </c>
      <c r="E595" s="124">
        <v>673.6</v>
      </c>
      <c r="F595" s="124">
        <v>157.4</v>
      </c>
      <c r="G595" s="124">
        <v>2206.8000000000002</v>
      </c>
      <c r="H595" s="124">
        <v>2424.8000000000002</v>
      </c>
      <c r="I595" s="124">
        <v>1391.1000000000001</v>
      </c>
      <c r="J595" s="124">
        <v>429.9</v>
      </c>
      <c r="K595" s="124">
        <v>737.2</v>
      </c>
      <c r="L595" s="124">
        <v>23.4</v>
      </c>
      <c r="M595" s="124">
        <v>836.1</v>
      </c>
      <c r="N595" s="124">
        <v>52.1</v>
      </c>
      <c r="O595" s="124">
        <v>307.27</v>
      </c>
      <c r="P595" s="124">
        <v>1063.7</v>
      </c>
      <c r="Q595" s="124">
        <v>653.6</v>
      </c>
      <c r="R595" s="124">
        <v>312.8</v>
      </c>
      <c r="S595" s="124">
        <v>1596.7000000000003</v>
      </c>
      <c r="T595" s="124">
        <v>1106.6000000000004</v>
      </c>
      <c r="U595" s="124">
        <v>700.63</v>
      </c>
      <c r="V595" s="124">
        <v>1137.31</v>
      </c>
      <c r="W595" s="124">
        <v>312.8</v>
      </c>
      <c r="X595" s="124">
        <v>2039</v>
      </c>
      <c r="Y595" s="124">
        <v>2038</v>
      </c>
      <c r="Z595" s="124">
        <v>12</v>
      </c>
      <c r="AA595" s="124">
        <v>33.400000000000006</v>
      </c>
      <c r="AB595" s="124">
        <v>737.2</v>
      </c>
      <c r="AC595" s="124">
        <v>1219.4000000000001</v>
      </c>
      <c r="AD595" s="124">
        <v>906.09999999999991</v>
      </c>
      <c r="AE595" s="124">
        <v>299.3</v>
      </c>
    </row>
    <row r="596" spans="1:31" x14ac:dyDescent="0.3">
      <c r="A596" s="122" t="s">
        <v>903</v>
      </c>
      <c r="B596" s="123">
        <v>50801</v>
      </c>
      <c r="C596" s="124">
        <v>5105.3999999999996</v>
      </c>
      <c r="D596" s="124">
        <v>2070.6</v>
      </c>
      <c r="E596" s="124">
        <v>812.8</v>
      </c>
      <c r="F596" s="124">
        <v>203.7</v>
      </c>
      <c r="G596" s="124">
        <v>2989</v>
      </c>
      <c r="H596" s="124">
        <v>2062.6</v>
      </c>
      <c r="I596" s="124">
        <v>707.7</v>
      </c>
      <c r="J596" s="124">
        <v>653.29999999999995</v>
      </c>
      <c r="K596" s="124">
        <v>1825.2</v>
      </c>
      <c r="L596" s="124">
        <v>18.899999999999999</v>
      </c>
      <c r="M596" s="124">
        <v>861</v>
      </c>
      <c r="N596" s="124">
        <v>50.48</v>
      </c>
      <c r="O596" s="124">
        <v>307.27</v>
      </c>
      <c r="P596" s="124">
        <v>1281.1000000000001</v>
      </c>
      <c r="Q596" s="124">
        <v>993</v>
      </c>
      <c r="R596" s="124">
        <v>305.89999999999998</v>
      </c>
      <c r="S596" s="124">
        <v>2705.1</v>
      </c>
      <c r="T596" s="124">
        <v>-1383.1000000000022</v>
      </c>
      <c r="U596" s="124">
        <v>133.76</v>
      </c>
      <c r="V596" s="124">
        <v>1540.22</v>
      </c>
      <c r="W596" s="124">
        <v>305.89999999999998</v>
      </c>
      <c r="X596" s="124">
        <v>2039</v>
      </c>
      <c r="Y596" s="124">
        <v>2039</v>
      </c>
      <c r="Z596" s="124">
        <v>1</v>
      </c>
      <c r="AA596" s="124">
        <v>67.099999999999994</v>
      </c>
      <c r="AB596" s="124">
        <v>1825.2</v>
      </c>
      <c r="AC596" s="124">
        <v>1026.3</v>
      </c>
      <c r="AD596" s="124">
        <v>830.8</v>
      </c>
      <c r="AE596" s="124">
        <v>205.5</v>
      </c>
    </row>
    <row r="597" spans="1:31" x14ac:dyDescent="0.3">
      <c r="A597" s="122" t="s">
        <v>903</v>
      </c>
      <c r="B597" s="123">
        <v>50829</v>
      </c>
      <c r="C597" s="124">
        <v>14224.2</v>
      </c>
      <c r="D597" s="124">
        <v>2625.5</v>
      </c>
      <c r="E597" s="124">
        <v>1033.0999999999999</v>
      </c>
      <c r="F597" s="124">
        <v>267.5</v>
      </c>
      <c r="G597" s="124">
        <v>4152.3999999999996</v>
      </c>
      <c r="H597" s="124">
        <v>3700.2</v>
      </c>
      <c r="I597" s="124">
        <v>2332.3999999999996</v>
      </c>
      <c r="J597" s="124">
        <v>257.8</v>
      </c>
      <c r="K597" s="124">
        <v>564.5</v>
      </c>
      <c r="L597" s="124">
        <v>18.899999999999999</v>
      </c>
      <c r="M597" s="124">
        <v>0</v>
      </c>
      <c r="N597" s="124">
        <v>41.95</v>
      </c>
      <c r="O597" s="124">
        <v>277.52999999999997</v>
      </c>
      <c r="P597" s="124">
        <v>1450.2</v>
      </c>
      <c r="Q597" s="124">
        <v>1442.9</v>
      </c>
      <c r="R597" s="124">
        <v>262.60000000000002</v>
      </c>
      <c r="S597" s="124">
        <v>583.4</v>
      </c>
      <c r="T597" s="124">
        <v>700.99999999999818</v>
      </c>
      <c r="U597" s="124">
        <v>153.58000000000001</v>
      </c>
      <c r="V597" s="124">
        <v>1487.03</v>
      </c>
      <c r="W597" s="124">
        <v>262.60000000000002</v>
      </c>
      <c r="X597" s="124">
        <v>2039</v>
      </c>
      <c r="Y597" s="124">
        <v>2039</v>
      </c>
      <c r="Z597" s="124">
        <v>2</v>
      </c>
      <c r="AA597" s="124">
        <v>73.400000000000006</v>
      </c>
      <c r="AB597" s="124">
        <v>564.5</v>
      </c>
      <c r="AC597" s="124">
        <v>1640.4</v>
      </c>
      <c r="AD597" s="124">
        <v>1613.4</v>
      </c>
      <c r="AE597" s="124">
        <v>446.4</v>
      </c>
    </row>
    <row r="598" spans="1:31" x14ac:dyDescent="0.3">
      <c r="A598" s="122" t="s">
        <v>903</v>
      </c>
      <c r="B598" s="123">
        <v>50860</v>
      </c>
      <c r="C598" s="124">
        <v>65715.600000000006</v>
      </c>
      <c r="D598" s="124">
        <v>2237.4</v>
      </c>
      <c r="E598" s="124">
        <v>930.4</v>
      </c>
      <c r="F598" s="124">
        <v>329</v>
      </c>
      <c r="G598" s="124">
        <v>3966.4</v>
      </c>
      <c r="H598" s="124">
        <v>31275.4</v>
      </c>
      <c r="I598" s="124">
        <v>17161.5</v>
      </c>
      <c r="J598" s="124">
        <v>160.1</v>
      </c>
      <c r="K598" s="124">
        <v>0</v>
      </c>
      <c r="L598" s="124">
        <v>22.5</v>
      </c>
      <c r="M598" s="124">
        <v>0</v>
      </c>
      <c r="N598" s="124">
        <v>54.48</v>
      </c>
      <c r="O598" s="124">
        <v>307.27</v>
      </c>
      <c r="P598" s="124">
        <v>821.5</v>
      </c>
      <c r="Q598" s="124">
        <v>1744.9</v>
      </c>
      <c r="R598" s="124">
        <v>359.8</v>
      </c>
      <c r="S598" s="124">
        <v>22.5</v>
      </c>
      <c r="T598" s="124">
        <v>10037.5</v>
      </c>
      <c r="U598" s="124">
        <v>381.31</v>
      </c>
      <c r="V598" s="124">
        <v>4625.63</v>
      </c>
      <c r="W598" s="124">
        <v>359.8</v>
      </c>
      <c r="X598" s="124">
        <v>2039</v>
      </c>
      <c r="Y598" s="124">
        <v>2039</v>
      </c>
      <c r="Z598" s="124">
        <v>3</v>
      </c>
      <c r="AA598" s="124">
        <v>107.8</v>
      </c>
      <c r="AB598" s="124">
        <v>0</v>
      </c>
      <c r="AC598" s="124">
        <v>8058.2</v>
      </c>
      <c r="AD598" s="124">
        <v>18650.2</v>
      </c>
      <c r="AE598" s="124">
        <v>4567</v>
      </c>
    </row>
    <row r="599" spans="1:31" x14ac:dyDescent="0.3">
      <c r="A599" s="122" t="s">
        <v>903</v>
      </c>
      <c r="B599" s="123">
        <v>50890</v>
      </c>
      <c r="C599" s="124">
        <v>2635.2</v>
      </c>
      <c r="D599" s="124">
        <v>3311.9</v>
      </c>
      <c r="E599" s="124">
        <v>1058.9000000000001</v>
      </c>
      <c r="F599" s="124">
        <v>636.9</v>
      </c>
      <c r="G599" s="124">
        <v>5294.4</v>
      </c>
      <c r="H599" s="124">
        <v>4423.6000000000004</v>
      </c>
      <c r="I599" s="124">
        <v>184.6</v>
      </c>
      <c r="J599" s="124">
        <v>177</v>
      </c>
      <c r="K599" s="124">
        <v>2142.4</v>
      </c>
      <c r="L599" s="124">
        <v>21.7</v>
      </c>
      <c r="M599" s="124">
        <v>0</v>
      </c>
      <c r="N599" s="124">
        <v>70.8</v>
      </c>
      <c r="O599" s="124">
        <v>297.36</v>
      </c>
      <c r="P599" s="124">
        <v>1244.3</v>
      </c>
      <c r="Q599" s="124">
        <v>2704.5</v>
      </c>
      <c r="R599" s="124">
        <v>458.1</v>
      </c>
      <c r="S599" s="124">
        <v>2164.1</v>
      </c>
      <c r="T599" s="124">
        <v>-9829.9999999999982</v>
      </c>
      <c r="U599" s="124">
        <v>88.34</v>
      </c>
      <c r="V599" s="124">
        <v>3434.68</v>
      </c>
      <c r="W599" s="124">
        <v>458.1</v>
      </c>
      <c r="X599" s="124">
        <v>2039</v>
      </c>
      <c r="Y599" s="124">
        <v>2039</v>
      </c>
      <c r="Z599" s="124">
        <v>4</v>
      </c>
      <c r="AA599" s="124">
        <v>135.29999999999998</v>
      </c>
      <c r="AB599" s="124">
        <v>2142.4</v>
      </c>
      <c r="AC599" s="124">
        <v>1895.5</v>
      </c>
      <c r="AD599" s="124">
        <v>2214.6999999999998</v>
      </c>
      <c r="AE599" s="124">
        <v>313.39999999999998</v>
      </c>
    </row>
    <row r="600" spans="1:31" x14ac:dyDescent="0.3">
      <c r="A600" s="122" t="s">
        <v>903</v>
      </c>
      <c r="B600" s="123">
        <v>50921</v>
      </c>
      <c r="C600" s="124">
        <v>4965.4000000000005</v>
      </c>
      <c r="D600" s="124">
        <v>4820.3</v>
      </c>
      <c r="E600" s="124">
        <v>883.3</v>
      </c>
      <c r="F600" s="124">
        <v>558.1</v>
      </c>
      <c r="G600" s="124">
        <v>3469.9</v>
      </c>
      <c r="H600" s="124">
        <v>1880.9</v>
      </c>
      <c r="I600" s="124">
        <v>546.79999999999995</v>
      </c>
      <c r="J600" s="124">
        <v>572.6</v>
      </c>
      <c r="K600" s="124">
        <v>5810.1</v>
      </c>
      <c r="L600" s="124">
        <v>33.9</v>
      </c>
      <c r="M600" s="124">
        <v>0</v>
      </c>
      <c r="N600" s="124">
        <v>137.94</v>
      </c>
      <c r="O600" s="124">
        <v>307.27</v>
      </c>
      <c r="P600" s="124">
        <v>2580.6999999999998</v>
      </c>
      <c r="Q600" s="124">
        <v>2797.7</v>
      </c>
      <c r="R600" s="124">
        <v>772.2</v>
      </c>
      <c r="S600" s="124">
        <v>5844</v>
      </c>
      <c r="T600" s="124">
        <v>-1150.1999999999971</v>
      </c>
      <c r="U600" s="124">
        <v>181.06</v>
      </c>
      <c r="V600" s="124">
        <v>1924.72</v>
      </c>
      <c r="W600" s="124">
        <v>772.2</v>
      </c>
      <c r="X600" s="124">
        <v>2039</v>
      </c>
      <c r="Y600" s="124">
        <v>2039</v>
      </c>
      <c r="Z600" s="124">
        <v>5</v>
      </c>
      <c r="AA600" s="124">
        <v>314.8</v>
      </c>
      <c r="AB600" s="124">
        <v>5810.1</v>
      </c>
      <c r="AC600" s="124">
        <v>1585.4</v>
      </c>
      <c r="AD600" s="124">
        <v>247.10000000000002</v>
      </c>
      <c r="AE600" s="124">
        <v>48.4</v>
      </c>
    </row>
    <row r="601" spans="1:31" x14ac:dyDescent="0.3">
      <c r="A601" s="122" t="s">
        <v>903</v>
      </c>
      <c r="B601" s="123">
        <v>50951</v>
      </c>
      <c r="C601" s="124">
        <v>3034.6</v>
      </c>
      <c r="D601" s="124">
        <v>6074.3</v>
      </c>
      <c r="E601" s="124">
        <v>503.2</v>
      </c>
      <c r="F601" s="124">
        <v>430.8</v>
      </c>
      <c r="G601" s="124">
        <v>1943.4</v>
      </c>
      <c r="H601" s="124">
        <v>1701.0000000000002</v>
      </c>
      <c r="I601" s="124">
        <v>331.5</v>
      </c>
      <c r="J601" s="124">
        <v>472.40000000000003</v>
      </c>
      <c r="K601" s="124">
        <v>7328.9</v>
      </c>
      <c r="L601" s="124">
        <v>42.6</v>
      </c>
      <c r="M601" s="124">
        <v>1078.4000000000001</v>
      </c>
      <c r="N601" s="124">
        <v>155</v>
      </c>
      <c r="O601" s="124">
        <v>297.36</v>
      </c>
      <c r="P601" s="124">
        <v>4519.8</v>
      </c>
      <c r="Q601" s="124">
        <v>1985.2</v>
      </c>
      <c r="R601" s="124">
        <v>891.8</v>
      </c>
      <c r="S601" s="124">
        <v>8449.9</v>
      </c>
      <c r="T601" s="124">
        <v>920</v>
      </c>
      <c r="U601" s="124">
        <v>407.67</v>
      </c>
      <c r="V601" s="124">
        <v>1132.96</v>
      </c>
      <c r="W601" s="124">
        <v>891.8</v>
      </c>
      <c r="X601" s="124">
        <v>2039</v>
      </c>
      <c r="Y601" s="124">
        <v>2039</v>
      </c>
      <c r="Z601" s="124">
        <v>6</v>
      </c>
      <c r="AA601" s="124">
        <v>339.5</v>
      </c>
      <c r="AB601" s="124">
        <v>7328.9</v>
      </c>
      <c r="AC601" s="124">
        <v>1567.9</v>
      </c>
      <c r="AD601" s="124">
        <v>121.1</v>
      </c>
      <c r="AE601" s="124">
        <v>12</v>
      </c>
    </row>
    <row r="602" spans="1:31" x14ac:dyDescent="0.3">
      <c r="A602" s="122" t="s">
        <v>903</v>
      </c>
      <c r="B602" s="123">
        <v>50982</v>
      </c>
      <c r="C602" s="124">
        <v>0</v>
      </c>
      <c r="D602" s="124">
        <v>6173.1</v>
      </c>
      <c r="E602" s="124">
        <v>566.79999999999995</v>
      </c>
      <c r="F602" s="124">
        <v>755.2</v>
      </c>
      <c r="G602" s="124">
        <v>1351.6</v>
      </c>
      <c r="H602" s="124">
        <v>1680.7999999999997</v>
      </c>
      <c r="I602" s="124">
        <v>0</v>
      </c>
      <c r="J602" s="124">
        <v>669.7</v>
      </c>
      <c r="K602" s="124">
        <v>7122.7999999999993</v>
      </c>
      <c r="L602" s="124">
        <v>60.8</v>
      </c>
      <c r="M602" s="124">
        <v>712.8</v>
      </c>
      <c r="N602" s="124">
        <v>181.81</v>
      </c>
      <c r="O602" s="124">
        <v>307.27</v>
      </c>
      <c r="P602" s="124">
        <v>5492.5</v>
      </c>
      <c r="Q602" s="124">
        <v>1435.9</v>
      </c>
      <c r="R602" s="124">
        <v>1032.5</v>
      </c>
      <c r="S602" s="124">
        <v>7896.4</v>
      </c>
      <c r="T602" s="124">
        <v>-2268.4999999999964</v>
      </c>
      <c r="U602" s="124">
        <v>425.64</v>
      </c>
      <c r="V602" s="124">
        <v>1151.3599999999999</v>
      </c>
      <c r="W602" s="124">
        <v>1032.5</v>
      </c>
      <c r="X602" s="124">
        <v>2039</v>
      </c>
      <c r="Y602" s="124">
        <v>2039</v>
      </c>
      <c r="Z602" s="124">
        <v>7</v>
      </c>
      <c r="AA602" s="124">
        <v>387.6</v>
      </c>
      <c r="AB602" s="124">
        <v>7122.7999999999993</v>
      </c>
      <c r="AC602" s="124">
        <v>1533.1999999999998</v>
      </c>
      <c r="AD602" s="124">
        <v>131.5</v>
      </c>
      <c r="AE602" s="124">
        <v>16.100000000000001</v>
      </c>
    </row>
    <row r="603" spans="1:31" x14ac:dyDescent="0.3">
      <c r="A603" s="122" t="s">
        <v>903</v>
      </c>
      <c r="B603" s="123">
        <v>51013</v>
      </c>
      <c r="C603" s="124">
        <v>282</v>
      </c>
      <c r="D603" s="124">
        <v>4831</v>
      </c>
      <c r="E603" s="124">
        <v>415.9</v>
      </c>
      <c r="F603" s="124">
        <v>523.4</v>
      </c>
      <c r="G603" s="124">
        <v>628.4</v>
      </c>
      <c r="H603" s="124">
        <v>1499.7</v>
      </c>
      <c r="I603" s="124">
        <v>28.799999999999997</v>
      </c>
      <c r="J603" s="124">
        <v>699.8</v>
      </c>
      <c r="K603" s="124">
        <v>5280.6</v>
      </c>
      <c r="L603" s="124">
        <v>75.599999999999994</v>
      </c>
      <c r="M603" s="124">
        <v>0</v>
      </c>
      <c r="N603" s="124">
        <v>161.69999999999999</v>
      </c>
      <c r="O603" s="124">
        <v>307.27</v>
      </c>
      <c r="P603" s="124">
        <v>4683.1000000000004</v>
      </c>
      <c r="Q603" s="124">
        <v>671.19999999999993</v>
      </c>
      <c r="R603" s="124">
        <v>965.9</v>
      </c>
      <c r="S603" s="124">
        <v>5356.2000000000007</v>
      </c>
      <c r="T603" s="124">
        <v>-2022.9000000000015</v>
      </c>
      <c r="U603" s="124">
        <v>398.22</v>
      </c>
      <c r="V603" s="124">
        <v>938.39</v>
      </c>
      <c r="W603" s="124">
        <v>965.9</v>
      </c>
      <c r="X603" s="124">
        <v>2039</v>
      </c>
      <c r="Y603" s="124">
        <v>2039</v>
      </c>
      <c r="Z603" s="124">
        <v>8</v>
      </c>
      <c r="AA603" s="124">
        <v>363.5</v>
      </c>
      <c r="AB603" s="124">
        <v>5280.6</v>
      </c>
      <c r="AC603" s="124">
        <v>1455.5</v>
      </c>
      <c r="AD603" s="124">
        <v>30</v>
      </c>
      <c r="AE603" s="124">
        <v>14.2</v>
      </c>
    </row>
    <row r="604" spans="1:31" x14ac:dyDescent="0.3">
      <c r="A604" s="122" t="s">
        <v>903</v>
      </c>
      <c r="B604" s="123">
        <v>51043</v>
      </c>
      <c r="C604" s="124">
        <v>41.1</v>
      </c>
      <c r="D604" s="124">
        <v>3214.4</v>
      </c>
      <c r="E604" s="124">
        <v>298.7</v>
      </c>
      <c r="F604" s="124">
        <v>348.4</v>
      </c>
      <c r="G604" s="124">
        <v>310.5</v>
      </c>
      <c r="H604" s="124">
        <v>1300.8999999999999</v>
      </c>
      <c r="I604" s="124">
        <v>2.9</v>
      </c>
      <c r="J604" s="124">
        <v>337.7</v>
      </c>
      <c r="K604" s="124">
        <v>3366.3</v>
      </c>
      <c r="L604" s="124">
        <v>60.8</v>
      </c>
      <c r="M604" s="124">
        <v>1489</v>
      </c>
      <c r="N604" s="124">
        <v>131.71</v>
      </c>
      <c r="O604" s="124">
        <v>297.36</v>
      </c>
      <c r="P604" s="124">
        <v>3244</v>
      </c>
      <c r="Q604" s="124">
        <v>318.79999999999995</v>
      </c>
      <c r="R604" s="124">
        <v>864.69999999999993</v>
      </c>
      <c r="S604" s="124">
        <v>4916.1000000000004</v>
      </c>
      <c r="T604" s="124">
        <v>8.2000000000007276</v>
      </c>
      <c r="U604" s="124">
        <v>633</v>
      </c>
      <c r="V604" s="124">
        <v>784.64</v>
      </c>
      <c r="W604" s="124">
        <v>864.69999999999993</v>
      </c>
      <c r="X604" s="124">
        <v>2039</v>
      </c>
      <c r="Y604" s="124">
        <v>2039</v>
      </c>
      <c r="Z604" s="124">
        <v>9</v>
      </c>
      <c r="AA604" s="124">
        <v>217.1</v>
      </c>
      <c r="AB604" s="124">
        <v>3366.3</v>
      </c>
      <c r="AC604" s="124">
        <v>1050.0999999999999</v>
      </c>
      <c r="AD604" s="124">
        <v>234.9</v>
      </c>
      <c r="AE604" s="124">
        <v>15.9</v>
      </c>
    </row>
    <row r="605" spans="1:31" x14ac:dyDescent="0.3">
      <c r="A605" s="122" t="s">
        <v>903</v>
      </c>
      <c r="B605" s="123">
        <v>51074</v>
      </c>
      <c r="C605" s="124">
        <v>8026.9999999999991</v>
      </c>
      <c r="D605" s="124">
        <v>2673.7999999999997</v>
      </c>
      <c r="E605" s="124">
        <v>509.8</v>
      </c>
      <c r="F605" s="124">
        <v>413</v>
      </c>
      <c r="G605" s="124">
        <v>1065.5999999999999</v>
      </c>
      <c r="H605" s="124">
        <v>2004.0000000000002</v>
      </c>
      <c r="I605" s="124">
        <v>1298.5</v>
      </c>
      <c r="J605" s="124">
        <v>457.6</v>
      </c>
      <c r="K605" s="124">
        <v>3922</v>
      </c>
      <c r="L605" s="124">
        <v>42.6</v>
      </c>
      <c r="M605" s="124">
        <v>1124.7</v>
      </c>
      <c r="N605" s="124">
        <v>88.53</v>
      </c>
      <c r="O605" s="124">
        <v>307.27</v>
      </c>
      <c r="P605" s="124">
        <v>2740</v>
      </c>
      <c r="Q605" s="124">
        <v>347.00000000000006</v>
      </c>
      <c r="R605" s="124">
        <v>575.20000000000005</v>
      </c>
      <c r="S605" s="124">
        <v>5089.3</v>
      </c>
      <c r="T605" s="124">
        <v>5269.5</v>
      </c>
      <c r="U605" s="124">
        <v>532.11</v>
      </c>
      <c r="V605" s="124">
        <v>877.64</v>
      </c>
      <c r="W605" s="124">
        <v>575.20000000000005</v>
      </c>
      <c r="X605" s="124">
        <v>2040</v>
      </c>
      <c r="Y605" s="124">
        <v>2039</v>
      </c>
      <c r="Z605" s="124">
        <v>10</v>
      </c>
      <c r="AA605" s="124">
        <v>119.1</v>
      </c>
      <c r="AB605" s="124">
        <v>3922</v>
      </c>
      <c r="AC605" s="124">
        <v>1430.1000000000001</v>
      </c>
      <c r="AD605" s="124">
        <v>511.2</v>
      </c>
      <c r="AE605" s="124">
        <v>62.7</v>
      </c>
    </row>
    <row r="606" spans="1:31" x14ac:dyDescent="0.3">
      <c r="A606" s="122" t="s">
        <v>903</v>
      </c>
      <c r="B606" s="123">
        <v>51104</v>
      </c>
      <c r="C606" s="124">
        <v>4127.0999999999995</v>
      </c>
      <c r="D606" s="124">
        <v>2239.6</v>
      </c>
      <c r="E606" s="124">
        <v>749.8</v>
      </c>
      <c r="F606" s="124">
        <v>278.2</v>
      </c>
      <c r="G606" s="124">
        <v>2848.4</v>
      </c>
      <c r="H606" s="124">
        <v>1620.6</v>
      </c>
      <c r="I606" s="124">
        <v>414.7</v>
      </c>
      <c r="J606" s="124">
        <v>485.30000000000007</v>
      </c>
      <c r="K606" s="124">
        <v>1137.8</v>
      </c>
      <c r="L606" s="124">
        <v>26.9</v>
      </c>
      <c r="M606" s="124">
        <v>1033.9000000000001</v>
      </c>
      <c r="N606" s="124">
        <v>55.79</v>
      </c>
      <c r="O606" s="124">
        <v>297.36</v>
      </c>
      <c r="P606" s="124">
        <v>1884</v>
      </c>
      <c r="Q606" s="124">
        <v>633.9</v>
      </c>
      <c r="R606" s="124">
        <v>344.5</v>
      </c>
      <c r="S606" s="124">
        <v>2198.6</v>
      </c>
      <c r="T606" s="124">
        <v>-1966.3999999999942</v>
      </c>
      <c r="U606" s="124">
        <v>244.6</v>
      </c>
      <c r="V606" s="124">
        <v>908.15</v>
      </c>
      <c r="W606" s="124">
        <v>344.5</v>
      </c>
      <c r="X606" s="124">
        <v>2040</v>
      </c>
      <c r="Y606" s="124">
        <v>2039</v>
      </c>
      <c r="Z606" s="124">
        <v>11</v>
      </c>
      <c r="AA606" s="124">
        <v>42.9</v>
      </c>
      <c r="AB606" s="124">
        <v>1137.8</v>
      </c>
      <c r="AC606" s="124">
        <v>974.5</v>
      </c>
      <c r="AD606" s="124">
        <v>573.29999999999995</v>
      </c>
      <c r="AE606" s="124">
        <v>72.8</v>
      </c>
    </row>
    <row r="607" spans="1:31" x14ac:dyDescent="0.3">
      <c r="A607" s="122" t="s">
        <v>903</v>
      </c>
      <c r="B607" s="123">
        <v>51135</v>
      </c>
      <c r="C607" s="124">
        <v>16939</v>
      </c>
      <c r="D607" s="124">
        <v>1381.2</v>
      </c>
      <c r="E607" s="124">
        <v>502.7</v>
      </c>
      <c r="F607" s="124">
        <v>158.4</v>
      </c>
      <c r="G607" s="124">
        <v>2457.5</v>
      </c>
      <c r="H607" s="124">
        <v>3172.2</v>
      </c>
      <c r="I607" s="124">
        <v>2656.1</v>
      </c>
      <c r="J607" s="124">
        <v>434.6</v>
      </c>
      <c r="K607" s="124">
        <v>1311.7</v>
      </c>
      <c r="L607" s="124">
        <v>22.6</v>
      </c>
      <c r="M607" s="124">
        <v>886.1</v>
      </c>
      <c r="N607" s="124">
        <v>51.61</v>
      </c>
      <c r="O607" s="124">
        <v>307.27</v>
      </c>
      <c r="P607" s="124">
        <v>999.69999999999993</v>
      </c>
      <c r="Q607" s="124">
        <v>540</v>
      </c>
      <c r="R607" s="124">
        <v>315.29999999999995</v>
      </c>
      <c r="S607" s="124">
        <v>2220.4</v>
      </c>
      <c r="T607" s="124">
        <v>8712.2000000000007</v>
      </c>
      <c r="U607" s="124">
        <v>455.84</v>
      </c>
      <c r="V607" s="124">
        <v>1015.06</v>
      </c>
      <c r="W607" s="124">
        <v>315.29999999999995</v>
      </c>
      <c r="X607" s="124">
        <v>2040</v>
      </c>
      <c r="Y607" s="124">
        <v>2039</v>
      </c>
      <c r="Z607" s="124">
        <v>12</v>
      </c>
      <c r="AA607" s="124">
        <v>39.799999999999997</v>
      </c>
      <c r="AB607" s="124">
        <v>1311.7</v>
      </c>
      <c r="AC607" s="124">
        <v>1547.5</v>
      </c>
      <c r="AD607" s="124">
        <v>1337.5</v>
      </c>
      <c r="AE607" s="124">
        <v>287.2</v>
      </c>
    </row>
    <row r="608" spans="1:31" x14ac:dyDescent="0.3">
      <c r="A608" s="122" t="s">
        <v>903</v>
      </c>
      <c r="B608" s="123">
        <v>51166</v>
      </c>
      <c r="C608" s="124">
        <v>13522.5</v>
      </c>
      <c r="D608" s="124">
        <v>1196.1999999999998</v>
      </c>
      <c r="E608" s="124">
        <v>459.4</v>
      </c>
      <c r="F608" s="124">
        <v>128.1</v>
      </c>
      <c r="G608" s="124">
        <v>2367.5</v>
      </c>
      <c r="H608" s="124">
        <v>9350.2999999999993</v>
      </c>
      <c r="I608" s="124">
        <v>1983.1</v>
      </c>
      <c r="J608" s="124">
        <v>670.6</v>
      </c>
      <c r="K608" s="124">
        <v>343.9</v>
      </c>
      <c r="L608" s="124">
        <v>18.2</v>
      </c>
      <c r="M608" s="124">
        <v>817.7</v>
      </c>
      <c r="N608" s="124">
        <v>50.48</v>
      </c>
      <c r="O608" s="124">
        <v>307.27</v>
      </c>
      <c r="P608" s="124">
        <v>642.4</v>
      </c>
      <c r="Q608" s="124">
        <v>681.99999999999989</v>
      </c>
      <c r="R608" s="124">
        <v>293.10000000000002</v>
      </c>
      <c r="S608" s="124">
        <v>1179.8</v>
      </c>
      <c r="T608" s="124">
        <v>-1159.5</v>
      </c>
      <c r="U608" s="124">
        <v>142.52000000000001</v>
      </c>
      <c r="V608" s="124">
        <v>2241.46</v>
      </c>
      <c r="W608" s="124">
        <v>293.10000000000002</v>
      </c>
      <c r="X608" s="124">
        <v>2040</v>
      </c>
      <c r="Y608" s="124">
        <v>2040</v>
      </c>
      <c r="Z608" s="124">
        <v>1</v>
      </c>
      <c r="AA608" s="124">
        <v>30.4</v>
      </c>
      <c r="AB608" s="124">
        <v>343.9</v>
      </c>
      <c r="AC608" s="124">
        <v>2621.4</v>
      </c>
      <c r="AD608" s="124">
        <v>5668.4</v>
      </c>
      <c r="AE608" s="124">
        <v>1060.5</v>
      </c>
    </row>
    <row r="609" spans="1:31" x14ac:dyDescent="0.3">
      <c r="A609" s="122" t="s">
        <v>903</v>
      </c>
      <c r="B609" s="123">
        <v>51195</v>
      </c>
      <c r="C609" s="124">
        <v>41663.699999999997</v>
      </c>
      <c r="D609" s="124">
        <v>2389.2000000000003</v>
      </c>
      <c r="E609" s="124">
        <v>903.7</v>
      </c>
      <c r="F609" s="124">
        <v>268.89999999999998</v>
      </c>
      <c r="G609" s="124">
        <v>4754.3999999999996</v>
      </c>
      <c r="H609" s="124">
        <v>22665.8</v>
      </c>
      <c r="I609" s="124">
        <v>8953.4</v>
      </c>
      <c r="J609" s="124">
        <v>270.5</v>
      </c>
      <c r="K609" s="124">
        <v>162</v>
      </c>
      <c r="L609" s="124">
        <v>18.2</v>
      </c>
      <c r="M609" s="124">
        <v>0</v>
      </c>
      <c r="N609" s="124">
        <v>44.48</v>
      </c>
      <c r="O609" s="124">
        <v>287.45</v>
      </c>
      <c r="P609" s="124">
        <v>1018.8</v>
      </c>
      <c r="Q609" s="124">
        <v>1639.3</v>
      </c>
      <c r="R609" s="124">
        <v>261.5</v>
      </c>
      <c r="S609" s="124">
        <v>180.2</v>
      </c>
      <c r="T609" s="124">
        <v>1899.2000000000007</v>
      </c>
      <c r="U609" s="124">
        <v>282.5</v>
      </c>
      <c r="V609" s="124">
        <v>3521.78</v>
      </c>
      <c r="W609" s="124">
        <v>261.5</v>
      </c>
      <c r="X609" s="124">
        <v>2040</v>
      </c>
      <c r="Y609" s="124">
        <v>2040</v>
      </c>
      <c r="Z609" s="124">
        <v>2</v>
      </c>
      <c r="AA609" s="124">
        <v>68.3</v>
      </c>
      <c r="AB609" s="124">
        <v>162</v>
      </c>
      <c r="AC609" s="124">
        <v>5362.0999999999995</v>
      </c>
      <c r="AD609" s="124">
        <v>14983.300000000001</v>
      </c>
      <c r="AE609" s="124">
        <v>2320.4</v>
      </c>
    </row>
    <row r="610" spans="1:31" x14ac:dyDescent="0.3">
      <c r="A610" s="122" t="s">
        <v>903</v>
      </c>
      <c r="B610" s="123">
        <v>51226</v>
      </c>
      <c r="C610" s="124">
        <v>20760.8</v>
      </c>
      <c r="D610" s="124">
        <v>2798.9</v>
      </c>
      <c r="E610" s="124">
        <v>997.5</v>
      </c>
      <c r="F610" s="124">
        <v>477.6</v>
      </c>
      <c r="G610" s="124">
        <v>5987.2</v>
      </c>
      <c r="H610" s="124">
        <v>11531.099999999999</v>
      </c>
      <c r="I610" s="124">
        <v>3113.1</v>
      </c>
      <c r="J610" s="124">
        <v>154.9</v>
      </c>
      <c r="K610" s="124">
        <v>3.9</v>
      </c>
      <c r="L610" s="124">
        <v>21.7</v>
      </c>
      <c r="M610" s="124">
        <v>0</v>
      </c>
      <c r="N610" s="124">
        <v>54.48</v>
      </c>
      <c r="O610" s="124">
        <v>307.27</v>
      </c>
      <c r="P610" s="124">
        <v>956.1</v>
      </c>
      <c r="Q610" s="124">
        <v>2320.5</v>
      </c>
      <c r="R610" s="124">
        <v>354.7</v>
      </c>
      <c r="S610" s="124">
        <v>25.599999999999998</v>
      </c>
      <c r="T610" s="124">
        <v>-3918.8999999999978</v>
      </c>
      <c r="U610" s="124">
        <v>154.11000000000001</v>
      </c>
      <c r="V610" s="124">
        <v>3741.18</v>
      </c>
      <c r="W610" s="124">
        <v>354.7</v>
      </c>
      <c r="X610" s="124">
        <v>2040</v>
      </c>
      <c r="Y610" s="124">
        <v>2040</v>
      </c>
      <c r="Z610" s="124">
        <v>3</v>
      </c>
      <c r="AA610" s="124">
        <v>107.3</v>
      </c>
      <c r="AB610" s="124">
        <v>3.9</v>
      </c>
      <c r="AC610" s="124">
        <v>3118.2</v>
      </c>
      <c r="AD610" s="124">
        <v>7207.5999999999995</v>
      </c>
      <c r="AE610" s="124">
        <v>1205.3</v>
      </c>
    </row>
    <row r="611" spans="1:31" x14ac:dyDescent="0.3">
      <c r="A611" s="122" t="s">
        <v>903</v>
      </c>
      <c r="B611" s="123">
        <v>51256</v>
      </c>
      <c r="C611" s="124">
        <v>9515.7999999999993</v>
      </c>
      <c r="D611" s="124">
        <v>3742.9</v>
      </c>
      <c r="E611" s="124">
        <v>1243.5</v>
      </c>
      <c r="F611" s="124">
        <v>721.1</v>
      </c>
      <c r="G611" s="124">
        <v>6237.4</v>
      </c>
      <c r="H611" s="124">
        <v>3025.3</v>
      </c>
      <c r="I611" s="124">
        <v>1036.5</v>
      </c>
      <c r="J611" s="124">
        <v>177</v>
      </c>
      <c r="K611" s="124">
        <v>2500.1</v>
      </c>
      <c r="L611" s="124">
        <v>21.7</v>
      </c>
      <c r="M611" s="124">
        <v>0</v>
      </c>
      <c r="N611" s="124">
        <v>70.8</v>
      </c>
      <c r="O611" s="124">
        <v>297.36</v>
      </c>
      <c r="P611" s="124">
        <v>1425.3000000000002</v>
      </c>
      <c r="Q611" s="124">
        <v>3038.8</v>
      </c>
      <c r="R611" s="124">
        <v>449.5</v>
      </c>
      <c r="S611" s="124">
        <v>2521.7999999999997</v>
      </c>
      <c r="T611" s="124">
        <v>-3696.6000000000058</v>
      </c>
      <c r="U611" s="124">
        <v>122.59</v>
      </c>
      <c r="V611" s="124">
        <v>2683.93</v>
      </c>
      <c r="W611" s="124">
        <v>449.5</v>
      </c>
      <c r="X611" s="124">
        <v>2040</v>
      </c>
      <c r="Y611" s="124">
        <v>2040</v>
      </c>
      <c r="Z611" s="124">
        <v>4</v>
      </c>
      <c r="AA611" s="124">
        <v>126.4</v>
      </c>
      <c r="AB611" s="124">
        <v>2500.1</v>
      </c>
      <c r="AC611" s="124">
        <v>1491.6</v>
      </c>
      <c r="AD611" s="124">
        <v>1309.3</v>
      </c>
      <c r="AE611" s="124">
        <v>224.4</v>
      </c>
    </row>
    <row r="612" spans="1:31" x14ac:dyDescent="0.3">
      <c r="A612" s="122" t="s">
        <v>903</v>
      </c>
      <c r="B612" s="123">
        <v>51287</v>
      </c>
      <c r="C612" s="124">
        <v>53.900000000000006</v>
      </c>
      <c r="D612" s="124">
        <v>6053</v>
      </c>
      <c r="E612" s="124">
        <v>650.9</v>
      </c>
      <c r="F612" s="124">
        <v>549.79999999999995</v>
      </c>
      <c r="G612" s="124">
        <v>3170.9</v>
      </c>
      <c r="H612" s="124">
        <v>1798.7</v>
      </c>
      <c r="I612" s="124">
        <v>6.6</v>
      </c>
      <c r="J612" s="124">
        <v>572.6</v>
      </c>
      <c r="K612" s="124">
        <v>8232.5999999999985</v>
      </c>
      <c r="L612" s="124">
        <v>33.9</v>
      </c>
      <c r="M612" s="124">
        <v>0</v>
      </c>
      <c r="N612" s="124">
        <v>137.94</v>
      </c>
      <c r="O612" s="124">
        <v>307.27</v>
      </c>
      <c r="P612" s="124">
        <v>3610.8</v>
      </c>
      <c r="Q612" s="124">
        <v>2991.9</v>
      </c>
      <c r="R612" s="124">
        <v>773.2</v>
      </c>
      <c r="S612" s="124">
        <v>8266.4999999999982</v>
      </c>
      <c r="T612" s="124">
        <v>-3709.0999999999967</v>
      </c>
      <c r="U612" s="124">
        <v>305.29000000000002</v>
      </c>
      <c r="V612" s="124">
        <v>1281.26</v>
      </c>
      <c r="W612" s="124">
        <v>773.2</v>
      </c>
      <c r="X612" s="124">
        <v>2040</v>
      </c>
      <c r="Y612" s="124">
        <v>2040</v>
      </c>
      <c r="Z612" s="124">
        <v>5</v>
      </c>
      <c r="AA612" s="124">
        <v>315.8</v>
      </c>
      <c r="AB612" s="124">
        <v>8232.5999999999985</v>
      </c>
      <c r="AC612" s="124">
        <v>1660.9</v>
      </c>
      <c r="AD612" s="124">
        <v>123.2</v>
      </c>
      <c r="AE612" s="124">
        <v>14.6</v>
      </c>
    </row>
    <row r="613" spans="1:31" x14ac:dyDescent="0.3">
      <c r="A613" s="122" t="s">
        <v>903</v>
      </c>
      <c r="B613" s="123">
        <v>51317</v>
      </c>
      <c r="C613" s="124">
        <v>4923.8</v>
      </c>
      <c r="D613" s="124">
        <v>5898.9</v>
      </c>
      <c r="E613" s="124">
        <v>470</v>
      </c>
      <c r="F613" s="124">
        <v>484.8</v>
      </c>
      <c r="G613" s="124">
        <v>1280.5999999999999</v>
      </c>
      <c r="H613" s="124">
        <v>1638.5000000000002</v>
      </c>
      <c r="I613" s="124">
        <v>529</v>
      </c>
      <c r="J613" s="124">
        <v>472.40000000000003</v>
      </c>
      <c r="K613" s="124">
        <v>6888.4000000000005</v>
      </c>
      <c r="L613" s="124">
        <v>42.6</v>
      </c>
      <c r="M613" s="124">
        <v>1064</v>
      </c>
      <c r="N613" s="124">
        <v>155</v>
      </c>
      <c r="O613" s="124">
        <v>297.36</v>
      </c>
      <c r="P613" s="124">
        <v>4794.1999999999989</v>
      </c>
      <c r="Q613" s="124">
        <v>1589.5</v>
      </c>
      <c r="R613" s="124">
        <v>891.19999999999993</v>
      </c>
      <c r="S613" s="124">
        <v>7995.0000000000009</v>
      </c>
      <c r="T613" s="124">
        <v>3035.7000000000007</v>
      </c>
      <c r="U613" s="124">
        <v>387.64</v>
      </c>
      <c r="V613" s="124">
        <v>1152.27</v>
      </c>
      <c r="W613" s="124">
        <v>891.19999999999993</v>
      </c>
      <c r="X613" s="124">
        <v>2040</v>
      </c>
      <c r="Y613" s="124">
        <v>2040</v>
      </c>
      <c r="Z613" s="124">
        <v>6</v>
      </c>
      <c r="AA613" s="124">
        <v>335.9</v>
      </c>
      <c r="AB613" s="124">
        <v>6888.4000000000005</v>
      </c>
      <c r="AC613" s="124">
        <v>1521.6000000000001</v>
      </c>
      <c r="AD613" s="124">
        <v>101.9</v>
      </c>
      <c r="AE613" s="124">
        <v>15</v>
      </c>
    </row>
    <row r="614" spans="1:31" x14ac:dyDescent="0.3">
      <c r="A614" s="122" t="s">
        <v>903</v>
      </c>
      <c r="B614" s="123">
        <v>51348</v>
      </c>
      <c r="C614" s="124">
        <v>0</v>
      </c>
      <c r="D614" s="124">
        <v>6093.6</v>
      </c>
      <c r="E614" s="124">
        <v>701.5</v>
      </c>
      <c r="F614" s="124">
        <v>736.9</v>
      </c>
      <c r="G614" s="124">
        <v>1434.4</v>
      </c>
      <c r="H614" s="124">
        <v>1737.9</v>
      </c>
      <c r="I614" s="124">
        <v>0</v>
      </c>
      <c r="J614" s="124">
        <v>669.7</v>
      </c>
      <c r="K614" s="124">
        <v>7017.9</v>
      </c>
      <c r="L614" s="124">
        <v>60.8</v>
      </c>
      <c r="M614" s="124">
        <v>715.2</v>
      </c>
      <c r="N614" s="124">
        <v>181.81</v>
      </c>
      <c r="O614" s="124">
        <v>307.27</v>
      </c>
      <c r="P614" s="124">
        <v>5539.1</v>
      </c>
      <c r="Q614" s="124">
        <v>1291.4000000000001</v>
      </c>
      <c r="R614" s="124">
        <v>1029.3</v>
      </c>
      <c r="S614" s="124">
        <v>7793.9</v>
      </c>
      <c r="T614" s="124">
        <v>-2550.4999999999982</v>
      </c>
      <c r="U614" s="124">
        <v>872.4</v>
      </c>
      <c r="V614" s="124">
        <v>947.09</v>
      </c>
      <c r="W614" s="124">
        <v>1029.3</v>
      </c>
      <c r="X614" s="124">
        <v>2040</v>
      </c>
      <c r="Y614" s="124">
        <v>2040</v>
      </c>
      <c r="Z614" s="124">
        <v>7</v>
      </c>
      <c r="AA614" s="124">
        <v>386</v>
      </c>
      <c r="AB614" s="124">
        <v>7017.9</v>
      </c>
      <c r="AC614" s="124">
        <v>1569.6</v>
      </c>
      <c r="AD614" s="124">
        <v>139.9</v>
      </c>
      <c r="AE614" s="124">
        <v>28.4</v>
      </c>
    </row>
    <row r="615" spans="1:31" x14ac:dyDescent="0.3">
      <c r="A615" s="122" t="s">
        <v>903</v>
      </c>
      <c r="B615" s="123">
        <v>51379</v>
      </c>
      <c r="C615" s="124">
        <v>0</v>
      </c>
      <c r="D615" s="124">
        <v>5174.8999999999996</v>
      </c>
      <c r="E615" s="124">
        <v>416.9</v>
      </c>
      <c r="F615" s="124">
        <v>482.5</v>
      </c>
      <c r="G615" s="124">
        <v>631.20000000000005</v>
      </c>
      <c r="H615" s="124">
        <v>1533.4999999999998</v>
      </c>
      <c r="I615" s="124">
        <v>0</v>
      </c>
      <c r="J615" s="124">
        <v>699.8</v>
      </c>
      <c r="K615" s="124">
        <v>5903</v>
      </c>
      <c r="L615" s="124">
        <v>75.599999999999994</v>
      </c>
      <c r="M615" s="124">
        <v>0</v>
      </c>
      <c r="N615" s="124">
        <v>161.69999999999999</v>
      </c>
      <c r="O615" s="124">
        <v>307.27</v>
      </c>
      <c r="P615" s="124">
        <v>5031.2</v>
      </c>
      <c r="Q615" s="124">
        <v>626.20000000000005</v>
      </c>
      <c r="R615" s="124">
        <v>993.8</v>
      </c>
      <c r="S615" s="124">
        <v>5978.6</v>
      </c>
      <c r="T615" s="124">
        <v>-1966.5</v>
      </c>
      <c r="U615" s="124">
        <v>791.69</v>
      </c>
      <c r="V615" s="124">
        <v>814.38</v>
      </c>
      <c r="W615" s="124">
        <v>993.8</v>
      </c>
      <c r="X615" s="124">
        <v>2040</v>
      </c>
      <c r="Y615" s="124">
        <v>2040</v>
      </c>
      <c r="Z615" s="124">
        <v>8</v>
      </c>
      <c r="AA615" s="124">
        <v>391.4</v>
      </c>
      <c r="AB615" s="124">
        <v>5903</v>
      </c>
      <c r="AC615" s="124">
        <v>1492.6</v>
      </c>
      <c r="AD615" s="124">
        <v>28.1</v>
      </c>
      <c r="AE615" s="124">
        <v>12.8</v>
      </c>
    </row>
    <row r="616" spans="1:31" x14ac:dyDescent="0.3">
      <c r="A616" s="122" t="s">
        <v>903</v>
      </c>
      <c r="B616" s="123">
        <v>51409</v>
      </c>
      <c r="C616" s="124">
        <v>0</v>
      </c>
      <c r="D616" s="124">
        <v>3361.2</v>
      </c>
      <c r="E616" s="124">
        <v>297.60000000000002</v>
      </c>
      <c r="F616" s="124">
        <v>346.2</v>
      </c>
      <c r="G616" s="124">
        <v>263.3</v>
      </c>
      <c r="H616" s="124">
        <v>1254.2</v>
      </c>
      <c r="I616" s="124">
        <v>0</v>
      </c>
      <c r="J616" s="124">
        <v>338.2</v>
      </c>
      <c r="K616" s="124">
        <v>3269.4</v>
      </c>
      <c r="L616" s="124">
        <v>60.8</v>
      </c>
      <c r="M616" s="124">
        <v>1528.8</v>
      </c>
      <c r="N616" s="124">
        <v>131.71</v>
      </c>
      <c r="O616" s="124">
        <v>297.36</v>
      </c>
      <c r="P616" s="124">
        <v>3425.6000000000004</v>
      </c>
      <c r="Q616" s="124">
        <v>281.89999999999998</v>
      </c>
      <c r="R616" s="124">
        <v>861.8</v>
      </c>
      <c r="S616" s="124">
        <v>4859</v>
      </c>
      <c r="T616" s="124">
        <v>-139.99999999999636</v>
      </c>
      <c r="U616" s="124">
        <v>745.74</v>
      </c>
      <c r="V616" s="124">
        <v>742.43</v>
      </c>
      <c r="W616" s="124">
        <v>861.8</v>
      </c>
      <c r="X616" s="124">
        <v>2040</v>
      </c>
      <c r="Y616" s="124">
        <v>2040</v>
      </c>
      <c r="Z616" s="124">
        <v>9</v>
      </c>
      <c r="AA616" s="124">
        <v>217.7</v>
      </c>
      <c r="AB616" s="124">
        <v>3269.4</v>
      </c>
      <c r="AC616" s="124">
        <v>1005.6</v>
      </c>
      <c r="AD616" s="124">
        <v>233.9</v>
      </c>
      <c r="AE616" s="124">
        <v>14.7</v>
      </c>
    </row>
    <row r="617" spans="1:31" x14ac:dyDescent="0.3">
      <c r="A617" s="122" t="s">
        <v>903</v>
      </c>
      <c r="B617" s="123">
        <v>51440</v>
      </c>
      <c r="C617" s="124">
        <v>11881.1</v>
      </c>
      <c r="D617" s="124">
        <v>2199.1</v>
      </c>
      <c r="E617" s="124">
        <v>454.7</v>
      </c>
      <c r="F617" s="124">
        <v>343.7</v>
      </c>
      <c r="G617" s="124">
        <v>977.9</v>
      </c>
      <c r="H617" s="124">
        <v>2173.5</v>
      </c>
      <c r="I617" s="124">
        <v>1634.8999999999999</v>
      </c>
      <c r="J617" s="124">
        <v>457.70000000000005</v>
      </c>
      <c r="K617" s="124">
        <v>3403.9</v>
      </c>
      <c r="L617" s="124">
        <v>42.6</v>
      </c>
      <c r="M617" s="124">
        <v>1031.5999999999999</v>
      </c>
      <c r="N617" s="124">
        <v>88.53</v>
      </c>
      <c r="O617" s="124">
        <v>307.27</v>
      </c>
      <c r="P617" s="124">
        <v>2255.5</v>
      </c>
      <c r="Q617" s="124">
        <v>287.2</v>
      </c>
      <c r="R617" s="124">
        <v>558.09999999999991</v>
      </c>
      <c r="S617" s="124">
        <v>4478.1000000000004</v>
      </c>
      <c r="T617" s="124">
        <v>8675.899999999996</v>
      </c>
      <c r="U617" s="124">
        <v>486.73</v>
      </c>
      <c r="V617" s="124">
        <v>843.45</v>
      </c>
      <c r="W617" s="124">
        <v>558.09999999999991</v>
      </c>
      <c r="X617" s="124">
        <v>2041</v>
      </c>
      <c r="Y617" s="124">
        <v>2040</v>
      </c>
      <c r="Z617" s="124">
        <v>10</v>
      </c>
      <c r="AA617" s="124">
        <v>94.8</v>
      </c>
      <c r="AB617" s="124">
        <v>3403.9</v>
      </c>
      <c r="AC617" s="124">
        <v>1487.7</v>
      </c>
      <c r="AD617" s="124">
        <v>568.70000000000005</v>
      </c>
      <c r="AE617" s="124">
        <v>117.1</v>
      </c>
    </row>
    <row r="618" spans="1:31" x14ac:dyDescent="0.3">
      <c r="A618" s="122" t="s">
        <v>903</v>
      </c>
      <c r="B618" s="123">
        <v>51470</v>
      </c>
      <c r="C618" s="124">
        <v>2233.9</v>
      </c>
      <c r="D618" s="124">
        <v>2124.5</v>
      </c>
      <c r="E618" s="124">
        <v>786.3</v>
      </c>
      <c r="F618" s="124">
        <v>250.5</v>
      </c>
      <c r="G618" s="124">
        <v>3367.7</v>
      </c>
      <c r="H618" s="124">
        <v>2000.7</v>
      </c>
      <c r="I618" s="124">
        <v>218</v>
      </c>
      <c r="J618" s="124">
        <v>485.30000000000007</v>
      </c>
      <c r="K618" s="124">
        <v>822.1</v>
      </c>
      <c r="L618" s="124">
        <v>26.9</v>
      </c>
      <c r="M618" s="124">
        <v>1021.7</v>
      </c>
      <c r="N618" s="124">
        <v>55.79</v>
      </c>
      <c r="O618" s="124">
        <v>297.36</v>
      </c>
      <c r="P618" s="124">
        <v>1647.1999999999998</v>
      </c>
      <c r="Q618" s="124">
        <v>727.8</v>
      </c>
      <c r="R618" s="124">
        <v>344.1</v>
      </c>
      <c r="S618" s="124">
        <v>1870.7000000000003</v>
      </c>
      <c r="T618" s="124">
        <v>-4784.1999999999989</v>
      </c>
      <c r="U618" s="124">
        <v>207.63</v>
      </c>
      <c r="V618" s="124">
        <v>981.92</v>
      </c>
      <c r="W618" s="124">
        <v>344.1</v>
      </c>
      <c r="X618" s="124">
        <v>2041</v>
      </c>
      <c r="Y618" s="124">
        <v>2040</v>
      </c>
      <c r="Z618" s="124">
        <v>11</v>
      </c>
      <c r="AA618" s="124">
        <v>42.5</v>
      </c>
      <c r="AB618" s="124">
        <v>822.1</v>
      </c>
      <c r="AC618" s="124">
        <v>1045.2</v>
      </c>
      <c r="AD618" s="124">
        <v>772.5</v>
      </c>
      <c r="AE618" s="124">
        <v>183</v>
      </c>
    </row>
    <row r="619" spans="1:31" x14ac:dyDescent="0.3">
      <c r="A619" s="122" t="s">
        <v>903</v>
      </c>
      <c r="B619" s="123">
        <v>51501</v>
      </c>
      <c r="C619" s="124">
        <v>32268.600000000002</v>
      </c>
      <c r="D619" s="124">
        <v>1606.7</v>
      </c>
      <c r="E619" s="124">
        <v>608.4</v>
      </c>
      <c r="F619" s="124">
        <v>177.1</v>
      </c>
      <c r="G619" s="124">
        <v>3033.4</v>
      </c>
      <c r="H619" s="124">
        <v>10707.5</v>
      </c>
      <c r="I619" s="124">
        <v>5964.2999999999993</v>
      </c>
      <c r="J619" s="124">
        <v>434.6</v>
      </c>
      <c r="K619" s="124">
        <v>563.4</v>
      </c>
      <c r="L619" s="124">
        <v>22.6</v>
      </c>
      <c r="M619" s="124">
        <v>840.9</v>
      </c>
      <c r="N619" s="124">
        <v>51.61</v>
      </c>
      <c r="O619" s="124">
        <v>307.27</v>
      </c>
      <c r="P619" s="124">
        <v>938.19999999999993</v>
      </c>
      <c r="Q619" s="124">
        <v>845.7</v>
      </c>
      <c r="R619" s="124">
        <v>311.7</v>
      </c>
      <c r="S619" s="124">
        <v>1426.8999999999999</v>
      </c>
      <c r="T619" s="124">
        <v>11474.700000000004</v>
      </c>
      <c r="U619" s="124">
        <v>351.47</v>
      </c>
      <c r="V619" s="124">
        <v>2040.15</v>
      </c>
      <c r="W619" s="124">
        <v>311.7</v>
      </c>
      <c r="X619" s="124">
        <v>2041</v>
      </c>
      <c r="Y619" s="124">
        <v>2040</v>
      </c>
      <c r="Z619" s="124">
        <v>12</v>
      </c>
      <c r="AA619" s="124">
        <v>30.8</v>
      </c>
      <c r="AB619" s="124">
        <v>563.4</v>
      </c>
      <c r="AC619" s="124">
        <v>3155.3999999999996</v>
      </c>
      <c r="AD619" s="124">
        <v>6399</v>
      </c>
      <c r="AE619" s="124">
        <v>1153.0999999999999</v>
      </c>
    </row>
    <row r="620" spans="1:31" x14ac:dyDescent="0.3">
      <c r="A620" s="122" t="s">
        <v>903</v>
      </c>
      <c r="B620" s="123">
        <v>51532</v>
      </c>
      <c r="C620" s="124">
        <v>61709.2</v>
      </c>
      <c r="D620" s="124">
        <v>1644.5</v>
      </c>
      <c r="E620" s="124">
        <v>632.1</v>
      </c>
      <c r="F620" s="124">
        <v>174.5</v>
      </c>
      <c r="G620" s="124">
        <v>3247</v>
      </c>
      <c r="H620" s="124">
        <v>39712.300000000003</v>
      </c>
      <c r="I620" s="124">
        <v>19243.5</v>
      </c>
      <c r="J620" s="124">
        <v>672.7</v>
      </c>
      <c r="K620" s="124">
        <v>379.2</v>
      </c>
      <c r="L620" s="124">
        <v>18.2</v>
      </c>
      <c r="M620" s="124">
        <v>877.4</v>
      </c>
      <c r="N620" s="124">
        <v>46.19</v>
      </c>
      <c r="O620" s="124">
        <v>307.27</v>
      </c>
      <c r="P620" s="124">
        <v>619.5</v>
      </c>
      <c r="Q620" s="124">
        <v>1199.6000000000001</v>
      </c>
      <c r="R620" s="124">
        <v>276.70000000000005</v>
      </c>
      <c r="S620" s="124">
        <v>1274.8</v>
      </c>
      <c r="T620" s="124">
        <v>-2065.8999999999978</v>
      </c>
      <c r="U620" s="124">
        <v>369.42</v>
      </c>
      <c r="V620" s="124">
        <v>5924.29</v>
      </c>
      <c r="W620" s="124">
        <v>276.70000000000005</v>
      </c>
      <c r="X620" s="124">
        <v>2041</v>
      </c>
      <c r="Y620" s="124">
        <v>2041</v>
      </c>
      <c r="Z620" s="124">
        <v>1</v>
      </c>
      <c r="AA620" s="124">
        <v>25.3</v>
      </c>
      <c r="AB620" s="124">
        <v>379.2</v>
      </c>
      <c r="AC620" s="124">
        <v>9535.4</v>
      </c>
      <c r="AD620" s="124">
        <v>26339.600000000002</v>
      </c>
      <c r="AE620" s="124">
        <v>3837.3</v>
      </c>
    </row>
    <row r="621" spans="1:31" x14ac:dyDescent="0.3">
      <c r="A621" s="122" t="s">
        <v>903</v>
      </c>
      <c r="B621" s="123">
        <v>51560</v>
      </c>
      <c r="C621" s="124">
        <v>42296.899999999994</v>
      </c>
      <c r="D621" s="124">
        <v>1961.1000000000001</v>
      </c>
      <c r="E621" s="124">
        <v>745.1</v>
      </c>
      <c r="F621" s="124">
        <v>219.8</v>
      </c>
      <c r="G621" s="124">
        <v>3901</v>
      </c>
      <c r="H621" s="124">
        <v>22745.5</v>
      </c>
      <c r="I621" s="124">
        <v>10369.800000000001</v>
      </c>
      <c r="J621" s="124">
        <v>240.8</v>
      </c>
      <c r="K621" s="124">
        <v>125.8</v>
      </c>
      <c r="L621" s="124">
        <v>18.2</v>
      </c>
      <c r="M621" s="124">
        <v>0</v>
      </c>
      <c r="N621" s="124">
        <v>40.83</v>
      </c>
      <c r="O621" s="124">
        <v>277.52999999999997</v>
      </c>
      <c r="P621" s="124">
        <v>593.6</v>
      </c>
      <c r="Q621" s="124">
        <v>1587.2</v>
      </c>
      <c r="R621" s="124">
        <v>243.4</v>
      </c>
      <c r="S621" s="124">
        <v>144</v>
      </c>
      <c r="T621" s="124">
        <v>2501</v>
      </c>
      <c r="U621" s="124">
        <v>235.56</v>
      </c>
      <c r="V621" s="124">
        <v>5013.0600000000004</v>
      </c>
      <c r="W621" s="124">
        <v>243.4</v>
      </c>
      <c r="X621" s="124">
        <v>2041</v>
      </c>
      <c r="Y621" s="124">
        <v>2041</v>
      </c>
      <c r="Z621" s="124">
        <v>2</v>
      </c>
      <c r="AA621" s="124">
        <v>59.7</v>
      </c>
      <c r="AB621" s="124">
        <v>125.8</v>
      </c>
      <c r="AC621" s="124">
        <v>5482.5</v>
      </c>
      <c r="AD621" s="124">
        <v>15039.2</v>
      </c>
      <c r="AE621" s="124">
        <v>2223.8000000000002</v>
      </c>
    </row>
    <row r="622" spans="1:31" x14ac:dyDescent="0.3">
      <c r="A622" s="122" t="s">
        <v>903</v>
      </c>
      <c r="B622" s="123">
        <v>51591</v>
      </c>
      <c r="C622" s="124">
        <v>15914.1</v>
      </c>
      <c r="D622" s="124">
        <v>2682.4</v>
      </c>
      <c r="E622" s="124">
        <v>950.7</v>
      </c>
      <c r="F622" s="124">
        <v>452.8</v>
      </c>
      <c r="G622" s="124">
        <v>5730.7</v>
      </c>
      <c r="H622" s="124">
        <v>7937.5</v>
      </c>
      <c r="I622" s="124">
        <v>2355.9</v>
      </c>
      <c r="J622" s="124">
        <v>155.80000000000001</v>
      </c>
      <c r="K622" s="124">
        <v>22.7</v>
      </c>
      <c r="L622" s="124">
        <v>21.7</v>
      </c>
      <c r="M622" s="124">
        <v>0</v>
      </c>
      <c r="N622" s="124">
        <v>51.55</v>
      </c>
      <c r="O622" s="124">
        <v>307.27</v>
      </c>
      <c r="P622" s="124">
        <v>769.3</v>
      </c>
      <c r="Q622" s="124">
        <v>2365.9</v>
      </c>
      <c r="R622" s="124">
        <v>343.2</v>
      </c>
      <c r="S622" s="124">
        <v>44.4</v>
      </c>
      <c r="T622" s="124">
        <v>-3963.8999999999942</v>
      </c>
      <c r="U622" s="124">
        <v>2485.4699999999998</v>
      </c>
      <c r="V622" s="124">
        <v>3691.18</v>
      </c>
      <c r="W622" s="124">
        <v>343.2</v>
      </c>
      <c r="X622" s="124">
        <v>2041</v>
      </c>
      <c r="Y622" s="124">
        <v>2041</v>
      </c>
      <c r="Z622" s="124">
        <v>3</v>
      </c>
      <c r="AA622" s="124">
        <v>95.699999999999989</v>
      </c>
      <c r="AB622" s="124">
        <v>22.7</v>
      </c>
      <c r="AC622" s="124">
        <v>2288.4</v>
      </c>
      <c r="AD622" s="124">
        <v>4894.3</v>
      </c>
      <c r="AE622" s="124">
        <v>754.8</v>
      </c>
    </row>
    <row r="623" spans="1:31" x14ac:dyDescent="0.3">
      <c r="A623" s="122" t="s">
        <v>903</v>
      </c>
      <c r="B623" s="123">
        <v>51621</v>
      </c>
      <c r="C623" s="124">
        <v>10573.1</v>
      </c>
      <c r="D623" s="124">
        <v>3628.2000000000003</v>
      </c>
      <c r="E623" s="124">
        <v>1557.9</v>
      </c>
      <c r="F623" s="124">
        <v>626.4</v>
      </c>
      <c r="G623" s="124">
        <v>5418.4</v>
      </c>
      <c r="H623" s="124">
        <v>5306.5</v>
      </c>
      <c r="I623" s="124">
        <v>1676.7000000000003</v>
      </c>
      <c r="J623" s="124">
        <v>182.6</v>
      </c>
      <c r="K623" s="124">
        <v>1685.1</v>
      </c>
      <c r="L623" s="124">
        <v>22.5</v>
      </c>
      <c r="M623" s="124">
        <v>0</v>
      </c>
      <c r="N623" s="124">
        <v>73.88</v>
      </c>
      <c r="O623" s="124">
        <v>297.36</v>
      </c>
      <c r="P623" s="124">
        <v>932.6</v>
      </c>
      <c r="Q623" s="124">
        <v>3322.1000000000004</v>
      </c>
      <c r="R623" s="124">
        <v>459.4</v>
      </c>
      <c r="S623" s="124">
        <v>1707.6</v>
      </c>
      <c r="T623" s="124">
        <v>-5656.7000000000007</v>
      </c>
      <c r="U623" s="124">
        <v>115.57</v>
      </c>
      <c r="V623" s="124">
        <v>4872.16</v>
      </c>
      <c r="W623" s="124">
        <v>459.4</v>
      </c>
      <c r="X623" s="124">
        <v>2041</v>
      </c>
      <c r="Y623" s="124">
        <v>2041</v>
      </c>
      <c r="Z623" s="124">
        <v>4</v>
      </c>
      <c r="AA623" s="124">
        <v>125.1</v>
      </c>
      <c r="AB623" s="124">
        <v>1685.1</v>
      </c>
      <c r="AC623" s="124">
        <v>1697.5</v>
      </c>
      <c r="AD623" s="124">
        <v>2257.9</v>
      </c>
      <c r="AE623" s="124">
        <v>1351.1</v>
      </c>
    </row>
    <row r="624" spans="1:31" x14ac:dyDescent="0.3">
      <c r="A624" s="122" t="s">
        <v>903</v>
      </c>
      <c r="B624" s="123">
        <v>51652</v>
      </c>
      <c r="C624" s="124">
        <v>11669.2</v>
      </c>
      <c r="D624" s="124">
        <v>4884.7</v>
      </c>
      <c r="E624" s="124">
        <v>1185.0999999999999</v>
      </c>
      <c r="F624" s="124">
        <v>631.5</v>
      </c>
      <c r="G624" s="124">
        <v>3699.4</v>
      </c>
      <c r="H624" s="124">
        <v>2066.1999999999998</v>
      </c>
      <c r="I624" s="124">
        <v>1917.0000000000002</v>
      </c>
      <c r="J624" s="124">
        <v>587.5</v>
      </c>
      <c r="K624" s="124">
        <v>5229.8999999999996</v>
      </c>
      <c r="L624" s="124">
        <v>35</v>
      </c>
      <c r="M624" s="124">
        <v>0</v>
      </c>
      <c r="N624" s="124">
        <v>133.41</v>
      </c>
      <c r="O624" s="124">
        <v>307.27</v>
      </c>
      <c r="P624" s="124">
        <v>2064.1</v>
      </c>
      <c r="Q624" s="124">
        <v>3452.2000000000003</v>
      </c>
      <c r="R624" s="124">
        <v>760.7</v>
      </c>
      <c r="S624" s="124">
        <v>5264.9</v>
      </c>
      <c r="T624" s="124">
        <v>2722.9999999999964</v>
      </c>
      <c r="U624" s="124">
        <v>193.84</v>
      </c>
      <c r="V624" s="124">
        <v>2311.3000000000002</v>
      </c>
      <c r="W624" s="124">
        <v>760.7</v>
      </c>
      <c r="X624" s="124">
        <v>2041</v>
      </c>
      <c r="Y624" s="124">
        <v>2041</v>
      </c>
      <c r="Z624" s="124">
        <v>5</v>
      </c>
      <c r="AA624" s="124">
        <v>288.60000000000002</v>
      </c>
      <c r="AB624" s="124">
        <v>5229.8999999999996</v>
      </c>
      <c r="AC624" s="124">
        <v>1558.5</v>
      </c>
      <c r="AD624" s="124">
        <v>414.09999999999997</v>
      </c>
      <c r="AE624" s="124">
        <v>93.6</v>
      </c>
    </row>
    <row r="625" spans="1:31" x14ac:dyDescent="0.3">
      <c r="A625" s="122" t="s">
        <v>903</v>
      </c>
      <c r="B625" s="123">
        <v>51682</v>
      </c>
      <c r="C625" s="124">
        <v>4142</v>
      </c>
      <c r="D625" s="124">
        <v>6500.3</v>
      </c>
      <c r="E625" s="124">
        <v>1418.4</v>
      </c>
      <c r="F625" s="124">
        <v>774.3</v>
      </c>
      <c r="G625" s="124">
        <v>4321.5</v>
      </c>
      <c r="H625" s="124">
        <v>2850.6</v>
      </c>
      <c r="I625" s="124">
        <v>450.09999999999997</v>
      </c>
      <c r="J625" s="124">
        <v>485.3</v>
      </c>
      <c r="K625" s="124">
        <v>5791</v>
      </c>
      <c r="L625" s="124">
        <v>44</v>
      </c>
      <c r="M625" s="124">
        <v>859.1</v>
      </c>
      <c r="N625" s="124">
        <v>155.52000000000001</v>
      </c>
      <c r="O625" s="124">
        <v>297.36</v>
      </c>
      <c r="P625" s="124">
        <v>3651.7999999999997</v>
      </c>
      <c r="Q625" s="124">
        <v>3622.7999999999997</v>
      </c>
      <c r="R625" s="124">
        <v>881.2</v>
      </c>
      <c r="S625" s="124">
        <v>6694.1</v>
      </c>
      <c r="T625" s="124">
        <v>-5082.899999999996</v>
      </c>
      <c r="U625" s="124">
        <v>201.27</v>
      </c>
      <c r="V625" s="124">
        <v>2365.48</v>
      </c>
      <c r="W625" s="124">
        <v>881.2</v>
      </c>
      <c r="X625" s="124">
        <v>2041</v>
      </c>
      <c r="Y625" s="124">
        <v>2041</v>
      </c>
      <c r="Z625" s="124">
        <v>6</v>
      </c>
      <c r="AA625" s="124">
        <v>310</v>
      </c>
      <c r="AB625" s="124">
        <v>5791</v>
      </c>
      <c r="AC625" s="124">
        <v>1484.1</v>
      </c>
      <c r="AD625" s="124">
        <v>1132.5</v>
      </c>
      <c r="AE625" s="124">
        <v>234</v>
      </c>
    </row>
    <row r="626" spans="1:31" x14ac:dyDescent="0.3">
      <c r="A626" s="122" t="s">
        <v>903</v>
      </c>
      <c r="B626" s="123">
        <v>51713</v>
      </c>
      <c r="C626" s="124">
        <v>0</v>
      </c>
      <c r="D626" s="124">
        <v>6269.5</v>
      </c>
      <c r="E626" s="124">
        <v>513.4</v>
      </c>
      <c r="F626" s="124">
        <v>665.2</v>
      </c>
      <c r="G626" s="124">
        <v>1473.1</v>
      </c>
      <c r="H626" s="124">
        <v>1569.1999999999998</v>
      </c>
      <c r="I626" s="124">
        <v>0</v>
      </c>
      <c r="J626" s="124">
        <v>687.3</v>
      </c>
      <c r="K626" s="124">
        <v>7319.9</v>
      </c>
      <c r="L626" s="124">
        <v>62.9</v>
      </c>
      <c r="M626" s="124">
        <v>803.2</v>
      </c>
      <c r="N626" s="124">
        <v>181.39</v>
      </c>
      <c r="O626" s="124">
        <v>307.27</v>
      </c>
      <c r="P626" s="124">
        <v>5035.3</v>
      </c>
      <c r="Q626" s="124">
        <v>1899.4</v>
      </c>
      <c r="R626" s="124">
        <v>1054.9000000000001</v>
      </c>
      <c r="S626" s="124">
        <v>8185.9999999999991</v>
      </c>
      <c r="T626" s="124">
        <v>-1936.4999999999964</v>
      </c>
      <c r="U626" s="124">
        <v>1005.04</v>
      </c>
      <c r="V626" s="124">
        <v>1179.5899999999999</v>
      </c>
      <c r="W626" s="124">
        <v>1054.9000000000001</v>
      </c>
      <c r="X626" s="124">
        <v>2041</v>
      </c>
      <c r="Y626" s="124">
        <v>2041</v>
      </c>
      <c r="Z626" s="124">
        <v>7</v>
      </c>
      <c r="AA626" s="124">
        <v>380.7</v>
      </c>
      <c r="AB626" s="124">
        <v>7319.9</v>
      </c>
      <c r="AC626" s="124">
        <v>1419.2</v>
      </c>
      <c r="AD626" s="124">
        <v>136.69999999999999</v>
      </c>
      <c r="AE626" s="124">
        <v>13.3</v>
      </c>
    </row>
    <row r="627" spans="1:31" x14ac:dyDescent="0.3">
      <c r="A627" s="122" t="s">
        <v>903</v>
      </c>
      <c r="B627" s="123">
        <v>51744</v>
      </c>
      <c r="C627" s="124">
        <v>3714.8999999999996</v>
      </c>
      <c r="D627" s="124">
        <v>5202.1000000000004</v>
      </c>
      <c r="E627" s="124">
        <v>722.7</v>
      </c>
      <c r="F627" s="124">
        <v>460.5</v>
      </c>
      <c r="G627" s="124">
        <v>1378.1</v>
      </c>
      <c r="H627" s="124">
        <v>1374.6000000000001</v>
      </c>
      <c r="I627" s="124">
        <v>680.89999999999986</v>
      </c>
      <c r="J627" s="124">
        <v>718.3</v>
      </c>
      <c r="K627" s="124">
        <v>5059.8</v>
      </c>
      <c r="L627" s="124">
        <v>78.2</v>
      </c>
      <c r="M627" s="124">
        <v>0</v>
      </c>
      <c r="N627" s="124">
        <v>164.65</v>
      </c>
      <c r="O627" s="124">
        <v>307.27</v>
      </c>
      <c r="P627" s="124">
        <v>4551.8999999999996</v>
      </c>
      <c r="Q627" s="124">
        <v>1110.6999999999998</v>
      </c>
      <c r="R627" s="124">
        <v>971.80000000000007</v>
      </c>
      <c r="S627" s="124">
        <v>5138</v>
      </c>
      <c r="T627" s="124">
        <v>-712.40000000000327</v>
      </c>
      <c r="U627" s="124">
        <v>538.03</v>
      </c>
      <c r="V627" s="124">
        <v>1353.5</v>
      </c>
      <c r="W627" s="124">
        <v>971.80000000000007</v>
      </c>
      <c r="X627" s="124">
        <v>2041</v>
      </c>
      <c r="Y627" s="124">
        <v>2041</v>
      </c>
      <c r="Z627" s="124">
        <v>8</v>
      </c>
      <c r="AA627" s="124">
        <v>350.1</v>
      </c>
      <c r="AB627" s="124">
        <v>5059.8</v>
      </c>
      <c r="AC627" s="124">
        <v>1234.2</v>
      </c>
      <c r="AD627" s="124">
        <v>76.2</v>
      </c>
      <c r="AE627" s="124">
        <v>64.2</v>
      </c>
    </row>
    <row r="628" spans="1:31" x14ac:dyDescent="0.3">
      <c r="A628" s="122" t="s">
        <v>903</v>
      </c>
      <c r="B628" s="123">
        <v>51774</v>
      </c>
      <c r="C628" s="124">
        <v>0</v>
      </c>
      <c r="D628" s="124">
        <v>3170.7</v>
      </c>
      <c r="E628" s="124">
        <v>437.4</v>
      </c>
      <c r="F628" s="124">
        <v>282.5</v>
      </c>
      <c r="G628" s="124">
        <v>845.9</v>
      </c>
      <c r="H628" s="124">
        <v>1121</v>
      </c>
      <c r="I628" s="124">
        <v>0</v>
      </c>
      <c r="J628" s="124">
        <v>344.5</v>
      </c>
      <c r="K628" s="124">
        <v>2806.4</v>
      </c>
      <c r="L628" s="124">
        <v>62.9</v>
      </c>
      <c r="M628" s="124">
        <v>1359</v>
      </c>
      <c r="N628" s="124">
        <v>131.91</v>
      </c>
      <c r="O628" s="124">
        <v>297.36</v>
      </c>
      <c r="P628" s="124">
        <v>2910.2999999999997</v>
      </c>
      <c r="Q628" s="124">
        <v>542.9</v>
      </c>
      <c r="R628" s="124">
        <v>838.40000000000009</v>
      </c>
      <c r="S628" s="124">
        <v>4228.2999999999993</v>
      </c>
      <c r="T628" s="124">
        <v>-1135.4999999999982</v>
      </c>
      <c r="U628" s="124">
        <v>156.25</v>
      </c>
      <c r="V628" s="124">
        <v>1896.15</v>
      </c>
      <c r="W628" s="124">
        <v>838.40000000000009</v>
      </c>
      <c r="X628" s="124">
        <v>2041</v>
      </c>
      <c r="Y628" s="124">
        <v>2041</v>
      </c>
      <c r="Z628" s="124">
        <v>9</v>
      </c>
      <c r="AA628" s="124">
        <v>186.7</v>
      </c>
      <c r="AB628" s="124">
        <v>2806.4</v>
      </c>
      <c r="AC628" s="124">
        <v>858.3</v>
      </c>
      <c r="AD628" s="124">
        <v>235.3</v>
      </c>
      <c r="AE628" s="124">
        <v>27.4</v>
      </c>
    </row>
    <row r="629" spans="1:31" x14ac:dyDescent="0.3">
      <c r="A629" s="122" t="s">
        <v>903</v>
      </c>
      <c r="B629" s="123">
        <v>51805</v>
      </c>
      <c r="C629" s="124">
        <v>5183.5</v>
      </c>
      <c r="D629" s="124">
        <v>2219.1</v>
      </c>
      <c r="E629" s="124">
        <v>729.5</v>
      </c>
      <c r="F629" s="124">
        <v>288.10000000000002</v>
      </c>
      <c r="G629" s="124">
        <v>1541.4</v>
      </c>
      <c r="H629" s="124">
        <v>1503.9999999999998</v>
      </c>
      <c r="I629" s="124">
        <v>556.1</v>
      </c>
      <c r="J629" s="124">
        <v>415.2</v>
      </c>
      <c r="K629" s="124">
        <v>2574.4</v>
      </c>
      <c r="L629" s="124">
        <v>44</v>
      </c>
      <c r="M629" s="124">
        <v>924.4</v>
      </c>
      <c r="N629" s="124">
        <v>89.14</v>
      </c>
      <c r="O629" s="124">
        <v>307.27</v>
      </c>
      <c r="P629" s="124">
        <v>1897</v>
      </c>
      <c r="Q629" s="124">
        <v>610.40000000000009</v>
      </c>
      <c r="R629" s="124">
        <v>591.1</v>
      </c>
      <c r="S629" s="124">
        <v>3542.8</v>
      </c>
      <c r="T629" s="124">
        <v>2063.7999999999956</v>
      </c>
      <c r="U629" s="124">
        <v>184.46</v>
      </c>
      <c r="V629" s="124">
        <v>1582.47</v>
      </c>
      <c r="W629" s="124">
        <v>591.1</v>
      </c>
      <c r="X629" s="124">
        <v>2042</v>
      </c>
      <c r="Y629" s="124">
        <v>2041</v>
      </c>
      <c r="Z629" s="124">
        <v>10</v>
      </c>
      <c r="AA629" s="124">
        <v>122.9</v>
      </c>
      <c r="AB629" s="124">
        <v>2574.4</v>
      </c>
      <c r="AC629" s="124">
        <v>944.9</v>
      </c>
      <c r="AD629" s="124">
        <v>465.79999999999995</v>
      </c>
      <c r="AE629" s="124">
        <v>93.3</v>
      </c>
    </row>
    <row r="630" spans="1:31" x14ac:dyDescent="0.3">
      <c r="A630" s="122" t="s">
        <v>903</v>
      </c>
      <c r="B630" s="123">
        <v>51835</v>
      </c>
      <c r="C630" s="124">
        <v>11308.400000000001</v>
      </c>
      <c r="D630" s="124">
        <v>2120.5</v>
      </c>
      <c r="E630" s="124">
        <v>567.29999999999995</v>
      </c>
      <c r="F630" s="124">
        <v>251</v>
      </c>
      <c r="G630" s="124">
        <v>1538.6</v>
      </c>
      <c r="H630" s="124">
        <v>1648.6</v>
      </c>
      <c r="I630" s="124">
        <v>2106.6999999999998</v>
      </c>
      <c r="J630" s="124">
        <v>451.3</v>
      </c>
      <c r="K630" s="124">
        <v>2132.1999999999998</v>
      </c>
      <c r="L630" s="124">
        <v>27.9</v>
      </c>
      <c r="M630" s="124">
        <v>961.6</v>
      </c>
      <c r="N630" s="124">
        <v>55.18</v>
      </c>
      <c r="O630" s="124">
        <v>297.36</v>
      </c>
      <c r="P630" s="124">
        <v>1753.9999999999998</v>
      </c>
      <c r="Q630" s="124">
        <v>617.5</v>
      </c>
      <c r="R630" s="124">
        <v>346.4</v>
      </c>
      <c r="S630" s="124">
        <v>3121.7</v>
      </c>
      <c r="T630" s="124">
        <v>6092.399999999996</v>
      </c>
      <c r="U630" s="124">
        <v>232.11</v>
      </c>
      <c r="V630" s="124">
        <v>1312.72</v>
      </c>
      <c r="W630" s="124">
        <v>346.4</v>
      </c>
      <c r="X630" s="124">
        <v>2042</v>
      </c>
      <c r="Y630" s="124">
        <v>2041</v>
      </c>
      <c r="Z630" s="124">
        <v>11</v>
      </c>
      <c r="AA630" s="124">
        <v>65.5</v>
      </c>
      <c r="AB630" s="124">
        <v>2132.1999999999998</v>
      </c>
      <c r="AC630" s="124">
        <v>1139.9000000000001</v>
      </c>
      <c r="AD630" s="124">
        <v>461.9</v>
      </c>
      <c r="AE630" s="124">
        <v>46.8</v>
      </c>
    </row>
    <row r="631" spans="1:31" x14ac:dyDescent="0.3">
      <c r="A631" s="122" t="s">
        <v>903</v>
      </c>
      <c r="B631" s="123">
        <v>51866</v>
      </c>
      <c r="C631" s="124">
        <v>18834.099999999999</v>
      </c>
      <c r="D631" s="124">
        <v>1527</v>
      </c>
      <c r="E631" s="124">
        <v>676.9</v>
      </c>
      <c r="F631" s="124">
        <v>141.30000000000001</v>
      </c>
      <c r="G631" s="124">
        <v>2457.1</v>
      </c>
      <c r="H631" s="124">
        <v>9492.2999999999993</v>
      </c>
      <c r="I631" s="124">
        <v>3931.1000000000004</v>
      </c>
      <c r="J631" s="124">
        <v>456.69999999999993</v>
      </c>
      <c r="K631" s="124">
        <v>353.7</v>
      </c>
      <c r="L631" s="124">
        <v>23.4</v>
      </c>
      <c r="M631" s="124">
        <v>798.7</v>
      </c>
      <c r="N631" s="124">
        <v>52.1</v>
      </c>
      <c r="O631" s="124">
        <v>307.27</v>
      </c>
      <c r="P631" s="124">
        <v>809</v>
      </c>
      <c r="Q631" s="124">
        <v>859.4</v>
      </c>
      <c r="R631" s="124">
        <v>311.10000000000002</v>
      </c>
      <c r="S631" s="124">
        <v>1175.8000000000002</v>
      </c>
      <c r="T631" s="124">
        <v>1638.7000000000044</v>
      </c>
      <c r="U631" s="124">
        <v>563.17999999999995</v>
      </c>
      <c r="V631" s="124">
        <v>2299.4899999999998</v>
      </c>
      <c r="W631" s="124">
        <v>311.10000000000002</v>
      </c>
      <c r="X631" s="124">
        <v>2042</v>
      </c>
      <c r="Y631" s="124">
        <v>2041</v>
      </c>
      <c r="Z631" s="124">
        <v>12</v>
      </c>
      <c r="AA631" s="124">
        <v>26.5</v>
      </c>
      <c r="AB631" s="124">
        <v>353.7</v>
      </c>
      <c r="AC631" s="124">
        <v>3056.9</v>
      </c>
      <c r="AD631" s="124">
        <v>4948.8999999999996</v>
      </c>
      <c r="AE631" s="124">
        <v>1486.5</v>
      </c>
    </row>
    <row r="632" spans="1:31" x14ac:dyDescent="0.3">
      <c r="A632" s="122" t="s">
        <v>903</v>
      </c>
      <c r="B632" s="123">
        <v>51897</v>
      </c>
      <c r="C632" s="124">
        <v>14412.8</v>
      </c>
      <c r="D632" s="124">
        <v>1992</v>
      </c>
      <c r="E632" s="124">
        <v>847.8</v>
      </c>
      <c r="F632" s="124">
        <v>179.8</v>
      </c>
      <c r="G632" s="124">
        <v>3145.3</v>
      </c>
      <c r="H632" s="124">
        <v>5312.2999999999993</v>
      </c>
      <c r="I632" s="124">
        <v>2256.1999999999998</v>
      </c>
      <c r="J632" s="124">
        <v>689.9</v>
      </c>
      <c r="K632" s="124">
        <v>473.79999999999995</v>
      </c>
      <c r="L632" s="124">
        <v>18.899999999999999</v>
      </c>
      <c r="M632" s="124">
        <v>825.9</v>
      </c>
      <c r="N632" s="124">
        <v>46.19</v>
      </c>
      <c r="O632" s="124">
        <v>307.27</v>
      </c>
      <c r="P632" s="124">
        <v>892.7</v>
      </c>
      <c r="Q632" s="124">
        <v>1279.0999999999999</v>
      </c>
      <c r="R632" s="124">
        <v>283.39999999999998</v>
      </c>
      <c r="S632" s="124">
        <v>1318.6</v>
      </c>
      <c r="T632" s="124">
        <v>1591.5999999999985</v>
      </c>
      <c r="U632" s="124">
        <v>132.83000000000001</v>
      </c>
      <c r="V632" s="124">
        <v>3028.73</v>
      </c>
      <c r="W632" s="124">
        <v>283.39999999999998</v>
      </c>
      <c r="X632" s="124">
        <v>2042</v>
      </c>
      <c r="Y632" s="124">
        <v>2042</v>
      </c>
      <c r="Z632" s="124">
        <v>1</v>
      </c>
      <c r="AA632" s="124">
        <v>31.4</v>
      </c>
      <c r="AB632" s="124">
        <v>473.79999999999995</v>
      </c>
      <c r="AC632" s="124">
        <v>1706.5</v>
      </c>
      <c r="AD632" s="124">
        <v>2994.6</v>
      </c>
      <c r="AE632" s="124">
        <v>611.20000000000005</v>
      </c>
    </row>
    <row r="633" spans="1:31" x14ac:dyDescent="0.3">
      <c r="A633" s="122" t="s">
        <v>903</v>
      </c>
      <c r="B633" s="123">
        <v>51925</v>
      </c>
      <c r="C633" s="124">
        <v>27374.1</v>
      </c>
      <c r="D633" s="124">
        <v>2202.7000000000003</v>
      </c>
      <c r="E633" s="124">
        <v>951.3</v>
      </c>
      <c r="F633" s="124">
        <v>208.6</v>
      </c>
      <c r="G633" s="124">
        <v>3521.8</v>
      </c>
      <c r="H633" s="124">
        <v>13153.1</v>
      </c>
      <c r="I633" s="124">
        <v>6461.8</v>
      </c>
      <c r="J633" s="124">
        <v>246.7</v>
      </c>
      <c r="K633" s="124">
        <v>126.7</v>
      </c>
      <c r="L633" s="124">
        <v>18.899999999999999</v>
      </c>
      <c r="M633" s="124">
        <v>0</v>
      </c>
      <c r="N633" s="124">
        <v>40.83</v>
      </c>
      <c r="O633" s="124">
        <v>277.52999999999997</v>
      </c>
      <c r="P633" s="124">
        <v>780.5</v>
      </c>
      <c r="Q633" s="124">
        <v>1630.8000000000002</v>
      </c>
      <c r="R633" s="124">
        <v>247.5</v>
      </c>
      <c r="S633" s="124">
        <v>145.6</v>
      </c>
      <c r="T633" s="124">
        <v>1021.0999999999985</v>
      </c>
      <c r="U633" s="124">
        <v>174.71</v>
      </c>
      <c r="V633" s="124">
        <v>3376.39</v>
      </c>
      <c r="W633" s="124">
        <v>247.5</v>
      </c>
      <c r="X633" s="124">
        <v>2042</v>
      </c>
      <c r="Y633" s="124">
        <v>2042</v>
      </c>
      <c r="Z633" s="124">
        <v>2</v>
      </c>
      <c r="AA633" s="124">
        <v>59.699999999999996</v>
      </c>
      <c r="AB633" s="124">
        <v>126.7</v>
      </c>
      <c r="AC633" s="124">
        <v>3346.2999999999997</v>
      </c>
      <c r="AD633" s="124">
        <v>8009.3</v>
      </c>
      <c r="AE633" s="124">
        <v>1797.5</v>
      </c>
    </row>
    <row r="634" spans="1:31" x14ac:dyDescent="0.3">
      <c r="A634" s="122" t="s">
        <v>903</v>
      </c>
      <c r="B634" s="123">
        <v>51956</v>
      </c>
      <c r="C634" s="124">
        <v>3142.8999999999996</v>
      </c>
      <c r="D634" s="124">
        <v>3290.2999999999997</v>
      </c>
      <c r="E634" s="124">
        <v>1185.3</v>
      </c>
      <c r="F634" s="124">
        <v>501.9</v>
      </c>
      <c r="G634" s="124">
        <v>5385.1</v>
      </c>
      <c r="H634" s="124">
        <v>3407.2</v>
      </c>
      <c r="I634" s="124">
        <v>290.79999999999995</v>
      </c>
      <c r="J634" s="124">
        <v>159.9</v>
      </c>
      <c r="K634" s="124">
        <v>1278</v>
      </c>
      <c r="L634" s="124">
        <v>22.5</v>
      </c>
      <c r="M634" s="124">
        <v>0</v>
      </c>
      <c r="N634" s="124">
        <v>51.55</v>
      </c>
      <c r="O634" s="124">
        <v>307.27</v>
      </c>
      <c r="P634" s="124">
        <v>1226.0999999999999</v>
      </c>
      <c r="Q634" s="124">
        <v>2566.1</v>
      </c>
      <c r="R634" s="124">
        <v>356.5</v>
      </c>
      <c r="S634" s="124">
        <v>1300.5</v>
      </c>
      <c r="T634" s="124">
        <v>-9420.7000000000007</v>
      </c>
      <c r="U634" s="124">
        <v>101.64</v>
      </c>
      <c r="V634" s="124">
        <v>2968.19</v>
      </c>
      <c r="W634" s="124">
        <v>356.5</v>
      </c>
      <c r="X634" s="124">
        <v>2042</v>
      </c>
      <c r="Y634" s="124">
        <v>2042</v>
      </c>
      <c r="Z634" s="124">
        <v>3</v>
      </c>
      <c r="AA634" s="124">
        <v>104.8</v>
      </c>
      <c r="AB634" s="124">
        <v>1278</v>
      </c>
      <c r="AC634" s="124">
        <v>1328.1999999999998</v>
      </c>
      <c r="AD634" s="124">
        <v>1751.1</v>
      </c>
      <c r="AE634" s="124">
        <v>327.9</v>
      </c>
    </row>
    <row r="635" spans="1:31" x14ac:dyDescent="0.3">
      <c r="A635" s="122" t="s">
        <v>903</v>
      </c>
      <c r="B635" s="123">
        <v>51986</v>
      </c>
      <c r="C635" s="124">
        <v>6039.9</v>
      </c>
      <c r="D635" s="124">
        <v>3209.1</v>
      </c>
      <c r="E635" s="124">
        <v>747.2</v>
      </c>
      <c r="F635" s="124">
        <v>627.4</v>
      </c>
      <c r="G635" s="124">
        <v>2935.1</v>
      </c>
      <c r="H635" s="124">
        <v>1158.0999999999999</v>
      </c>
      <c r="I635" s="124">
        <v>564.20000000000005</v>
      </c>
      <c r="J635" s="124">
        <v>181.9</v>
      </c>
      <c r="K635" s="124">
        <v>3033.9</v>
      </c>
      <c r="L635" s="124">
        <v>22.5</v>
      </c>
      <c r="M635" s="124">
        <v>0</v>
      </c>
      <c r="N635" s="124">
        <v>73.88</v>
      </c>
      <c r="O635" s="124">
        <v>297.36</v>
      </c>
      <c r="P635" s="124">
        <v>1711.3</v>
      </c>
      <c r="Q635" s="124">
        <v>2125.1999999999998</v>
      </c>
      <c r="R635" s="124">
        <v>463.6</v>
      </c>
      <c r="S635" s="124">
        <v>3056.4</v>
      </c>
      <c r="T635" s="124">
        <v>136.79999999999745</v>
      </c>
      <c r="U635" s="124">
        <v>153.41999999999999</v>
      </c>
      <c r="V635" s="124">
        <v>1861.12</v>
      </c>
      <c r="W635" s="124">
        <v>463.6</v>
      </c>
      <c r="X635" s="124">
        <v>2042</v>
      </c>
      <c r="Y635" s="124">
        <v>2042</v>
      </c>
      <c r="Z635" s="124">
        <v>4</v>
      </c>
      <c r="AA635" s="124">
        <v>131.5</v>
      </c>
      <c r="AB635" s="124">
        <v>3033.9</v>
      </c>
      <c r="AC635" s="124">
        <v>990.3</v>
      </c>
      <c r="AD635" s="124">
        <v>139.9</v>
      </c>
      <c r="AE635" s="124">
        <v>27.9</v>
      </c>
    </row>
    <row r="636" spans="1:31" x14ac:dyDescent="0.3">
      <c r="A636" s="122" t="s">
        <v>903</v>
      </c>
      <c r="B636" s="123">
        <v>52017</v>
      </c>
      <c r="C636" s="124">
        <v>5867.5</v>
      </c>
      <c r="D636" s="124">
        <v>4901.6000000000004</v>
      </c>
      <c r="E636" s="124">
        <v>1201.9000000000001</v>
      </c>
      <c r="F636" s="124">
        <v>462.4</v>
      </c>
      <c r="G636" s="124">
        <v>3015.1</v>
      </c>
      <c r="H636" s="124">
        <v>1673.3</v>
      </c>
      <c r="I636" s="124">
        <v>613.90000000000009</v>
      </c>
      <c r="J636" s="124">
        <v>582.40000000000009</v>
      </c>
      <c r="K636" s="124">
        <v>5156.8999999999996</v>
      </c>
      <c r="L636" s="124">
        <v>35</v>
      </c>
      <c r="M636" s="124">
        <v>0</v>
      </c>
      <c r="N636" s="124">
        <v>133.41</v>
      </c>
      <c r="O636" s="124">
        <v>307.27</v>
      </c>
      <c r="P636" s="124">
        <v>2700.6000000000004</v>
      </c>
      <c r="Q636" s="124">
        <v>2663.2</v>
      </c>
      <c r="R636" s="124">
        <v>751.3</v>
      </c>
      <c r="S636" s="124">
        <v>5191.8999999999996</v>
      </c>
      <c r="T636" s="124">
        <v>-640.00000000000182</v>
      </c>
      <c r="U636" s="124">
        <v>131.19999999999999</v>
      </c>
      <c r="V636" s="124">
        <v>2013.61</v>
      </c>
      <c r="W636" s="124">
        <v>751.3</v>
      </c>
      <c r="X636" s="124">
        <v>2042</v>
      </c>
      <c r="Y636" s="124">
        <v>2042</v>
      </c>
      <c r="Z636" s="124">
        <v>5</v>
      </c>
      <c r="AA636" s="124">
        <v>279.2</v>
      </c>
      <c r="AB636" s="124">
        <v>5156.8999999999996</v>
      </c>
      <c r="AC636" s="124">
        <v>1353.4</v>
      </c>
      <c r="AD636" s="124">
        <v>221.3</v>
      </c>
      <c r="AE636" s="124">
        <v>98.6</v>
      </c>
    </row>
    <row r="637" spans="1:31" x14ac:dyDescent="0.3">
      <c r="A637" s="122" t="s">
        <v>903</v>
      </c>
      <c r="B637" s="123">
        <v>52047</v>
      </c>
      <c r="C637" s="124">
        <v>0</v>
      </c>
      <c r="D637" s="124">
        <v>6073</v>
      </c>
      <c r="E637" s="124">
        <v>502.6</v>
      </c>
      <c r="F637" s="124">
        <v>539.70000000000005</v>
      </c>
      <c r="G637" s="124">
        <v>1373.4</v>
      </c>
      <c r="H637" s="124">
        <v>1461.9</v>
      </c>
      <c r="I637" s="124">
        <v>0</v>
      </c>
      <c r="J637" s="124">
        <v>485.3</v>
      </c>
      <c r="K637" s="124">
        <v>7209</v>
      </c>
      <c r="L637" s="124">
        <v>44</v>
      </c>
      <c r="M637" s="124">
        <v>984.2</v>
      </c>
      <c r="N637" s="124">
        <v>155.52000000000001</v>
      </c>
      <c r="O637" s="124">
        <v>297.36</v>
      </c>
      <c r="P637" s="124">
        <v>4776.2</v>
      </c>
      <c r="Q637" s="124">
        <v>1836.6000000000001</v>
      </c>
      <c r="R637" s="124">
        <v>894.4</v>
      </c>
      <c r="S637" s="124">
        <v>8237.2000000000007</v>
      </c>
      <c r="T637" s="124">
        <v>-1304.4000000000015</v>
      </c>
      <c r="U637" s="124">
        <v>422.32</v>
      </c>
      <c r="V637" s="124">
        <v>1088.0999999999999</v>
      </c>
      <c r="W637" s="124">
        <v>894.4</v>
      </c>
      <c r="X637" s="124">
        <v>2042</v>
      </c>
      <c r="Y637" s="124">
        <v>2042</v>
      </c>
      <c r="Z637" s="124">
        <v>6</v>
      </c>
      <c r="AA637" s="124">
        <v>318.5</v>
      </c>
      <c r="AB637" s="124">
        <v>7209</v>
      </c>
      <c r="AC637" s="124">
        <v>1357.9</v>
      </c>
      <c r="AD637" s="124">
        <v>92.9</v>
      </c>
      <c r="AE637" s="124">
        <v>11.1</v>
      </c>
    </row>
    <row r="638" spans="1:31" x14ac:dyDescent="0.3">
      <c r="A638" s="122" t="s">
        <v>903</v>
      </c>
      <c r="B638" s="123">
        <v>52078</v>
      </c>
      <c r="C638" s="124">
        <v>0</v>
      </c>
      <c r="D638" s="124">
        <v>5688.5</v>
      </c>
      <c r="E638" s="124">
        <v>382.9</v>
      </c>
      <c r="F638" s="124">
        <v>633.1</v>
      </c>
      <c r="G638" s="124">
        <v>371</v>
      </c>
      <c r="H638" s="124">
        <v>1487.7</v>
      </c>
      <c r="I638" s="124">
        <v>0</v>
      </c>
      <c r="J638" s="124">
        <v>714.90000000000009</v>
      </c>
      <c r="K638" s="124">
        <v>6674.7999999999993</v>
      </c>
      <c r="L638" s="124">
        <v>62.9</v>
      </c>
      <c r="M638" s="124">
        <v>763.5</v>
      </c>
      <c r="N638" s="124">
        <v>181.39</v>
      </c>
      <c r="O638" s="124">
        <v>307.27</v>
      </c>
      <c r="P638" s="124">
        <v>5345.3</v>
      </c>
      <c r="Q638" s="124">
        <v>976.3</v>
      </c>
      <c r="R638" s="124">
        <v>1041.5</v>
      </c>
      <c r="S638" s="124">
        <v>7501.1999999999989</v>
      </c>
      <c r="T638" s="124">
        <v>-735.59999999999673</v>
      </c>
      <c r="U638" s="124">
        <v>791.26</v>
      </c>
      <c r="V638" s="124">
        <v>1143.95</v>
      </c>
      <c r="W638" s="124">
        <v>1041.5</v>
      </c>
      <c r="X638" s="124">
        <v>2042</v>
      </c>
      <c r="Y638" s="124">
        <v>2042</v>
      </c>
      <c r="Z638" s="124">
        <v>7</v>
      </c>
      <c r="AA638" s="124">
        <v>374.5</v>
      </c>
      <c r="AB638" s="124">
        <v>6674.7999999999993</v>
      </c>
      <c r="AC638" s="124">
        <v>1391.9</v>
      </c>
      <c r="AD638" s="124">
        <v>84.8</v>
      </c>
      <c r="AE638" s="124">
        <v>11</v>
      </c>
    </row>
    <row r="639" spans="1:31" x14ac:dyDescent="0.3">
      <c r="A639" s="122" t="s">
        <v>903</v>
      </c>
      <c r="B639" s="123">
        <v>52109</v>
      </c>
      <c r="C639" s="124">
        <v>0</v>
      </c>
      <c r="D639" s="124">
        <v>4687.1000000000004</v>
      </c>
      <c r="E639" s="124">
        <v>386.7</v>
      </c>
      <c r="F639" s="124">
        <v>428.5</v>
      </c>
      <c r="G639" s="124">
        <v>191</v>
      </c>
      <c r="H639" s="124">
        <v>1304.5</v>
      </c>
      <c r="I639" s="124">
        <v>0</v>
      </c>
      <c r="J639" s="124">
        <v>833.1</v>
      </c>
      <c r="K639" s="124">
        <v>5317.8</v>
      </c>
      <c r="L639" s="124">
        <v>78.2</v>
      </c>
      <c r="M639" s="124">
        <v>0</v>
      </c>
      <c r="N639" s="124">
        <v>164.65</v>
      </c>
      <c r="O639" s="124">
        <v>307.27</v>
      </c>
      <c r="P639" s="124">
        <v>4615.5999999999995</v>
      </c>
      <c r="Q639" s="124">
        <v>500</v>
      </c>
      <c r="R639" s="124">
        <v>984.30000000000007</v>
      </c>
      <c r="S639" s="124">
        <v>5396</v>
      </c>
      <c r="T639" s="124">
        <v>-1450.2999999999975</v>
      </c>
      <c r="U639" s="124">
        <v>645.57000000000005</v>
      </c>
      <c r="V639" s="124">
        <v>880.1</v>
      </c>
      <c r="W639" s="124">
        <v>984.30000000000007</v>
      </c>
      <c r="X639" s="124">
        <v>2042</v>
      </c>
      <c r="Y639" s="124">
        <v>2042</v>
      </c>
      <c r="Z639" s="124">
        <v>8</v>
      </c>
      <c r="AA639" s="124">
        <v>362.6</v>
      </c>
      <c r="AB639" s="124">
        <v>5317.8</v>
      </c>
      <c r="AC639" s="124">
        <v>1274.5999999999999</v>
      </c>
      <c r="AD639" s="124">
        <v>16.7</v>
      </c>
      <c r="AE639" s="124">
        <v>13.2</v>
      </c>
    </row>
    <row r="640" spans="1:31" x14ac:dyDescent="0.3">
      <c r="A640" s="122" t="s">
        <v>903</v>
      </c>
      <c r="B640" s="123">
        <v>52139</v>
      </c>
      <c r="C640" s="124">
        <v>192.1</v>
      </c>
      <c r="D640" s="124">
        <v>2957.8</v>
      </c>
      <c r="E640" s="124">
        <v>302.60000000000002</v>
      </c>
      <c r="F640" s="124">
        <v>306.5</v>
      </c>
      <c r="G640" s="124">
        <v>91.9</v>
      </c>
      <c r="H640" s="124">
        <v>1077.2</v>
      </c>
      <c r="I640" s="124">
        <v>15.2</v>
      </c>
      <c r="J640" s="124">
        <v>334.6</v>
      </c>
      <c r="K640" s="124">
        <v>2889.8</v>
      </c>
      <c r="L640" s="124">
        <v>62.9</v>
      </c>
      <c r="M640" s="124">
        <v>1361.8</v>
      </c>
      <c r="N640" s="124">
        <v>131.91</v>
      </c>
      <c r="O640" s="124">
        <v>297.36</v>
      </c>
      <c r="P640" s="124">
        <v>3029.4999999999995</v>
      </c>
      <c r="Q640" s="124">
        <v>234.8</v>
      </c>
      <c r="R640" s="124">
        <v>839.5</v>
      </c>
      <c r="S640" s="124">
        <v>4314.5</v>
      </c>
      <c r="T640" s="124">
        <v>260.19999999999891</v>
      </c>
      <c r="U640" s="124">
        <v>459.46</v>
      </c>
      <c r="V640" s="124">
        <v>867.25</v>
      </c>
      <c r="W640" s="124">
        <v>839.5</v>
      </c>
      <c r="X640" s="124">
        <v>2042</v>
      </c>
      <c r="Y640" s="124">
        <v>2042</v>
      </c>
      <c r="Z640" s="124">
        <v>9</v>
      </c>
      <c r="AA640" s="124">
        <v>172.3</v>
      </c>
      <c r="AB640" s="124">
        <v>2889.8</v>
      </c>
      <c r="AC640" s="124">
        <v>849.8</v>
      </c>
      <c r="AD640" s="124">
        <v>210.9</v>
      </c>
      <c r="AE640" s="124">
        <v>16.5</v>
      </c>
    </row>
    <row r="641" spans="1:31" x14ac:dyDescent="0.3">
      <c r="A641" s="122" t="s">
        <v>903</v>
      </c>
      <c r="B641" s="123">
        <v>52170</v>
      </c>
      <c r="C641" s="124">
        <v>4771.3999999999996</v>
      </c>
      <c r="D641" s="124">
        <v>2445.2999999999997</v>
      </c>
      <c r="E641" s="124">
        <v>705.8</v>
      </c>
      <c r="F641" s="124">
        <v>323.8</v>
      </c>
      <c r="G641" s="124">
        <v>1365.8</v>
      </c>
      <c r="H641" s="124">
        <v>1587.8</v>
      </c>
      <c r="I641" s="124">
        <v>591.60000000000014</v>
      </c>
      <c r="J641" s="124">
        <v>470.70000000000005</v>
      </c>
      <c r="K641" s="124">
        <v>3249.9</v>
      </c>
      <c r="L641" s="124">
        <v>44</v>
      </c>
      <c r="M641" s="124">
        <v>973.3</v>
      </c>
      <c r="N641" s="124">
        <v>89.14</v>
      </c>
      <c r="O641" s="124">
        <v>307.27</v>
      </c>
      <c r="P641" s="124">
        <v>2248.5</v>
      </c>
      <c r="Q641" s="124">
        <v>520.6</v>
      </c>
      <c r="R641" s="124">
        <v>567.9</v>
      </c>
      <c r="S641" s="124">
        <v>4267.2</v>
      </c>
      <c r="T641" s="124">
        <v>2115.9000000000051</v>
      </c>
      <c r="U641" s="124">
        <v>328.83</v>
      </c>
      <c r="V641" s="124">
        <v>1016.82</v>
      </c>
      <c r="W641" s="124">
        <v>567.9</v>
      </c>
      <c r="X641" s="124">
        <v>2043</v>
      </c>
      <c r="Y641" s="124">
        <v>2042</v>
      </c>
      <c r="Z641" s="124">
        <v>10</v>
      </c>
      <c r="AA641" s="124">
        <v>63.8</v>
      </c>
      <c r="AB641" s="124">
        <v>3249.9</v>
      </c>
      <c r="AC641" s="124">
        <v>1068.2</v>
      </c>
      <c r="AD641" s="124">
        <v>450.79999999999995</v>
      </c>
      <c r="AE641" s="124">
        <v>68.8</v>
      </c>
    </row>
    <row r="642" spans="1:31" x14ac:dyDescent="0.3">
      <c r="A642" s="122" t="s">
        <v>903</v>
      </c>
      <c r="B642" s="123">
        <v>52200</v>
      </c>
      <c r="C642" s="124">
        <v>25097.1</v>
      </c>
      <c r="D642" s="124">
        <v>1879</v>
      </c>
      <c r="E642" s="124">
        <v>763.8</v>
      </c>
      <c r="F642" s="124">
        <v>185.4</v>
      </c>
      <c r="G642" s="124">
        <v>2619.5</v>
      </c>
      <c r="H642" s="124">
        <v>7310.7000000000007</v>
      </c>
      <c r="I642" s="124">
        <v>4837.7999999999993</v>
      </c>
      <c r="J642" s="124">
        <v>478.9</v>
      </c>
      <c r="K642" s="124">
        <v>912.8</v>
      </c>
      <c r="L642" s="124">
        <v>27.9</v>
      </c>
      <c r="M642" s="124">
        <v>826.6</v>
      </c>
      <c r="N642" s="124">
        <v>55.18</v>
      </c>
      <c r="O642" s="124">
        <v>297.36</v>
      </c>
      <c r="P642" s="124">
        <v>1199.4000000000001</v>
      </c>
      <c r="Q642" s="124">
        <v>865</v>
      </c>
      <c r="R642" s="124">
        <v>338.29999999999995</v>
      </c>
      <c r="S642" s="124">
        <v>1767.3000000000002</v>
      </c>
      <c r="T642" s="124">
        <v>9127.299999999992</v>
      </c>
      <c r="U642" s="124">
        <v>268.82</v>
      </c>
      <c r="V642" s="124">
        <v>1968.41</v>
      </c>
      <c r="W642" s="124">
        <v>338.29999999999995</v>
      </c>
      <c r="X642" s="124">
        <v>2043</v>
      </c>
      <c r="Y642" s="124">
        <v>2042</v>
      </c>
      <c r="Z642" s="124">
        <v>11</v>
      </c>
      <c r="AA642" s="124">
        <v>38.9</v>
      </c>
      <c r="AB642" s="124">
        <v>912.8</v>
      </c>
      <c r="AC642" s="124">
        <v>2921.3</v>
      </c>
      <c r="AD642" s="124">
        <v>3189.2000000000003</v>
      </c>
      <c r="AE642" s="124">
        <v>1200.2</v>
      </c>
    </row>
    <row r="643" spans="1:31" x14ac:dyDescent="0.3">
      <c r="A643" s="122" t="s">
        <v>903</v>
      </c>
      <c r="B643" s="123">
        <v>52231</v>
      </c>
      <c r="C643" s="124">
        <v>32707.699999999997</v>
      </c>
      <c r="D643" s="124">
        <v>1034.4000000000001</v>
      </c>
      <c r="E643" s="124">
        <v>449.5</v>
      </c>
      <c r="F643" s="124">
        <v>94.7</v>
      </c>
      <c r="G643" s="124">
        <v>1644.7</v>
      </c>
      <c r="H643" s="124">
        <v>19097.2</v>
      </c>
      <c r="I643" s="124">
        <v>8690.5</v>
      </c>
      <c r="J643" s="124">
        <v>429.9</v>
      </c>
      <c r="K643" s="124">
        <v>311.60000000000002</v>
      </c>
      <c r="L643" s="124">
        <v>23.4</v>
      </c>
      <c r="M643" s="124">
        <v>681.8</v>
      </c>
      <c r="N643" s="124">
        <v>52.1</v>
      </c>
      <c r="O643" s="124">
        <v>307.27</v>
      </c>
      <c r="P643" s="124">
        <v>440.30000000000007</v>
      </c>
      <c r="Q643" s="124">
        <v>688.8</v>
      </c>
      <c r="R643" s="124">
        <v>310.3</v>
      </c>
      <c r="S643" s="124">
        <v>1016.8</v>
      </c>
      <c r="T643" s="124">
        <v>2594</v>
      </c>
      <c r="U643" s="124">
        <v>249.77</v>
      </c>
      <c r="V643" s="124">
        <v>3765.1</v>
      </c>
      <c r="W643" s="124">
        <v>310.3</v>
      </c>
      <c r="X643" s="124">
        <v>2043</v>
      </c>
      <c r="Y643" s="124">
        <v>2042</v>
      </c>
      <c r="Z643" s="124">
        <v>12</v>
      </c>
      <c r="AA643" s="124">
        <v>27.6</v>
      </c>
      <c r="AB643" s="124">
        <v>311.60000000000002</v>
      </c>
      <c r="AC643" s="124">
        <v>5370.9</v>
      </c>
      <c r="AD643" s="124">
        <v>11170.400000000001</v>
      </c>
      <c r="AE643" s="124">
        <v>2555.9</v>
      </c>
    </row>
    <row r="644" spans="1:31" x14ac:dyDescent="0.3">
      <c r="A644" s="122" t="s">
        <v>903</v>
      </c>
      <c r="B644" s="123">
        <v>52262</v>
      </c>
      <c r="C644" s="124">
        <v>83412.399999999994</v>
      </c>
      <c r="D644" s="124">
        <v>1271.2</v>
      </c>
      <c r="E644" s="124">
        <v>553.4</v>
      </c>
      <c r="F644" s="124">
        <v>115.2</v>
      </c>
      <c r="G644" s="124">
        <v>2017.7</v>
      </c>
      <c r="H644" s="124">
        <v>46682.600000000006</v>
      </c>
      <c r="I644" s="124">
        <v>28411.1</v>
      </c>
      <c r="J644" s="124">
        <v>655.29999999999995</v>
      </c>
      <c r="K644" s="124">
        <v>346.3</v>
      </c>
      <c r="L644" s="124">
        <v>18.899999999999999</v>
      </c>
      <c r="M644" s="124">
        <v>758.2</v>
      </c>
      <c r="N644" s="124">
        <v>46.19</v>
      </c>
      <c r="O644" s="124">
        <v>307.27</v>
      </c>
      <c r="P644" s="124">
        <v>395.1</v>
      </c>
      <c r="Q644" s="124">
        <v>991.2</v>
      </c>
      <c r="R644" s="124">
        <v>281.39999999999998</v>
      </c>
      <c r="S644" s="124">
        <v>1123.4000000000001</v>
      </c>
      <c r="T644" s="124">
        <v>5110.8000000000029</v>
      </c>
      <c r="U644" s="124">
        <v>375.88</v>
      </c>
      <c r="V644" s="124">
        <v>6199.95</v>
      </c>
      <c r="W644" s="124">
        <v>281.39999999999998</v>
      </c>
      <c r="X644" s="124">
        <v>2043</v>
      </c>
      <c r="Y644" s="124">
        <v>2043</v>
      </c>
      <c r="Z644" s="124">
        <v>1</v>
      </c>
      <c r="AA644" s="124">
        <v>26.3</v>
      </c>
      <c r="AB644" s="124">
        <v>346.3</v>
      </c>
      <c r="AC644" s="124">
        <v>12329.7</v>
      </c>
      <c r="AD644" s="124">
        <v>28169.5</v>
      </c>
      <c r="AE644" s="124">
        <v>6183.4</v>
      </c>
    </row>
    <row r="645" spans="1:31" x14ac:dyDescent="0.3">
      <c r="A645" s="122" t="s">
        <v>903</v>
      </c>
      <c r="B645" s="123">
        <v>52290</v>
      </c>
      <c r="C645" s="124">
        <v>3390.5</v>
      </c>
      <c r="D645" s="124">
        <v>1745</v>
      </c>
      <c r="E645" s="124">
        <v>745</v>
      </c>
      <c r="F645" s="124">
        <v>165.2</v>
      </c>
      <c r="G645" s="124">
        <v>2778.6</v>
      </c>
      <c r="H645" s="124">
        <v>8675.2999999999993</v>
      </c>
      <c r="I645" s="124">
        <v>404.8</v>
      </c>
      <c r="J645" s="124">
        <v>246.7</v>
      </c>
      <c r="K645" s="124">
        <v>168.7</v>
      </c>
      <c r="L645" s="124">
        <v>18.899999999999999</v>
      </c>
      <c r="M645" s="124">
        <v>0</v>
      </c>
      <c r="N645" s="124">
        <v>40.83</v>
      </c>
      <c r="O645" s="124">
        <v>277.52999999999997</v>
      </c>
      <c r="P645" s="124">
        <v>456.79999999999995</v>
      </c>
      <c r="Q645" s="124">
        <v>1453.5000000000002</v>
      </c>
      <c r="R645" s="124">
        <v>247.4</v>
      </c>
      <c r="S645" s="124">
        <v>187.6</v>
      </c>
      <c r="T645" s="124">
        <v>-10935.099999999991</v>
      </c>
      <c r="U645" s="124">
        <v>75.98</v>
      </c>
      <c r="V645" s="124">
        <v>4659.38</v>
      </c>
      <c r="W645" s="124">
        <v>247.4</v>
      </c>
      <c r="X645" s="124">
        <v>2043</v>
      </c>
      <c r="Y645" s="124">
        <v>2043</v>
      </c>
      <c r="Z645" s="124">
        <v>2</v>
      </c>
      <c r="AA645" s="124">
        <v>59.6</v>
      </c>
      <c r="AB645" s="124">
        <v>168.7</v>
      </c>
      <c r="AC645" s="124">
        <v>2891.8</v>
      </c>
      <c r="AD645" s="124">
        <v>4840.5</v>
      </c>
      <c r="AE645" s="124">
        <v>943</v>
      </c>
    </row>
    <row r="646" spans="1:31" x14ac:dyDescent="0.3">
      <c r="A646" s="122" t="s">
        <v>903</v>
      </c>
      <c r="B646" s="123">
        <v>52321</v>
      </c>
      <c r="C646" s="124">
        <v>63274.3</v>
      </c>
      <c r="D646" s="124">
        <v>2258.9</v>
      </c>
      <c r="E646" s="124">
        <v>937</v>
      </c>
      <c r="F646" s="124">
        <v>335.9</v>
      </c>
      <c r="G646" s="124">
        <v>4006.5</v>
      </c>
      <c r="H646" s="124">
        <v>32921.800000000003</v>
      </c>
      <c r="I646" s="124">
        <v>18005.400000000001</v>
      </c>
      <c r="J646" s="124">
        <v>160.6</v>
      </c>
      <c r="K646" s="124">
        <v>0</v>
      </c>
      <c r="L646" s="124">
        <v>22.5</v>
      </c>
      <c r="M646" s="124">
        <v>0</v>
      </c>
      <c r="N646" s="124">
        <v>51.55</v>
      </c>
      <c r="O646" s="124">
        <v>307.27</v>
      </c>
      <c r="P646" s="124">
        <v>529.79999999999995</v>
      </c>
      <c r="Q646" s="124">
        <v>2065</v>
      </c>
      <c r="R646" s="124">
        <v>350.79999999999995</v>
      </c>
      <c r="S646" s="124">
        <v>22.5</v>
      </c>
      <c r="T646" s="124">
        <v>5021.4999999999927</v>
      </c>
      <c r="U646" s="124">
        <v>3690.25</v>
      </c>
      <c r="V646" s="124">
        <v>7802.93</v>
      </c>
      <c r="W646" s="124">
        <v>350.79999999999995</v>
      </c>
      <c r="X646" s="124">
        <v>2043</v>
      </c>
      <c r="Y646" s="124">
        <v>2043</v>
      </c>
      <c r="Z646" s="124">
        <v>3</v>
      </c>
      <c r="AA646" s="124">
        <v>104.69999999999999</v>
      </c>
      <c r="AB646" s="124">
        <v>0</v>
      </c>
      <c r="AC646" s="124">
        <v>8727.6</v>
      </c>
      <c r="AD646" s="124">
        <v>19730.900000000001</v>
      </c>
      <c r="AE646" s="124">
        <v>4463.3</v>
      </c>
    </row>
    <row r="647" spans="1:31" x14ac:dyDescent="0.3">
      <c r="A647" s="122" t="s">
        <v>903</v>
      </c>
      <c r="B647" s="123">
        <v>52351</v>
      </c>
      <c r="C647" s="124">
        <v>11340.8</v>
      </c>
      <c r="D647" s="124">
        <v>3413.3</v>
      </c>
      <c r="E647" s="124">
        <v>1452.7</v>
      </c>
      <c r="F647" s="124">
        <v>590.70000000000005</v>
      </c>
      <c r="G647" s="124">
        <v>5261.2</v>
      </c>
      <c r="H647" s="124">
        <v>4529.2</v>
      </c>
      <c r="I647" s="124">
        <v>1207.3000000000002</v>
      </c>
      <c r="J647" s="124">
        <v>182.6</v>
      </c>
      <c r="K647" s="124">
        <v>1086.8</v>
      </c>
      <c r="L647" s="124">
        <v>22.5</v>
      </c>
      <c r="M647" s="124">
        <v>0</v>
      </c>
      <c r="N647" s="124">
        <v>73.88</v>
      </c>
      <c r="O647" s="124">
        <v>297.36</v>
      </c>
      <c r="P647" s="124">
        <v>711.6</v>
      </c>
      <c r="Q647" s="124">
        <v>3292.4</v>
      </c>
      <c r="R647" s="124">
        <v>463.1</v>
      </c>
      <c r="S647" s="124">
        <v>1109.3</v>
      </c>
      <c r="T647" s="124">
        <v>-3723.8999999999978</v>
      </c>
      <c r="U647" s="124">
        <v>781.34</v>
      </c>
      <c r="V647" s="124">
        <v>5985.28</v>
      </c>
      <c r="W647" s="124">
        <v>463.1</v>
      </c>
      <c r="X647" s="124">
        <v>2043</v>
      </c>
      <c r="Y647" s="124">
        <v>2043</v>
      </c>
      <c r="Z647" s="124">
        <v>4</v>
      </c>
      <c r="AA647" s="124">
        <v>125.7</v>
      </c>
      <c r="AB647" s="124">
        <v>1086.8</v>
      </c>
      <c r="AC647" s="124">
        <v>1851.5</v>
      </c>
      <c r="AD647" s="124">
        <v>2285.5</v>
      </c>
      <c r="AE647" s="124">
        <v>392.2</v>
      </c>
    </row>
    <row r="648" spans="1:31" x14ac:dyDescent="0.3">
      <c r="A648" s="122" t="s">
        <v>903</v>
      </c>
      <c r="B648" s="123">
        <v>52382</v>
      </c>
      <c r="C648" s="124">
        <v>11249.699999999999</v>
      </c>
      <c r="D648" s="124">
        <v>4663.7</v>
      </c>
      <c r="E648" s="124">
        <v>1471.8</v>
      </c>
      <c r="F648" s="124">
        <v>712.9</v>
      </c>
      <c r="G648" s="124">
        <v>4106.3</v>
      </c>
      <c r="H648" s="124">
        <v>4943.8999999999996</v>
      </c>
      <c r="I648" s="124">
        <v>1582.3999999999999</v>
      </c>
      <c r="J648" s="124">
        <v>587.5</v>
      </c>
      <c r="K648" s="124">
        <v>3104.7</v>
      </c>
      <c r="L648" s="124">
        <v>35</v>
      </c>
      <c r="M648" s="124">
        <v>0</v>
      </c>
      <c r="N648" s="124">
        <v>133.41</v>
      </c>
      <c r="O648" s="124">
        <v>307.27</v>
      </c>
      <c r="P648" s="124">
        <v>1233.5</v>
      </c>
      <c r="Q648" s="124">
        <v>4143.1000000000004</v>
      </c>
      <c r="R648" s="124">
        <v>735</v>
      </c>
      <c r="S648" s="124">
        <v>3139.7</v>
      </c>
      <c r="T648" s="124">
        <v>-2944.1000000000022</v>
      </c>
      <c r="U648" s="124">
        <v>2121.13</v>
      </c>
      <c r="V648" s="124">
        <v>6082.57</v>
      </c>
      <c r="W648" s="124">
        <v>735</v>
      </c>
      <c r="X648" s="124">
        <v>2043</v>
      </c>
      <c r="Y648" s="124">
        <v>2043</v>
      </c>
      <c r="Z648" s="124">
        <v>5</v>
      </c>
      <c r="AA648" s="124">
        <v>262.89999999999998</v>
      </c>
      <c r="AB648" s="124">
        <v>3104.7</v>
      </c>
      <c r="AC648" s="124">
        <v>1778.1</v>
      </c>
      <c r="AD648" s="124">
        <v>2602.6999999999998</v>
      </c>
      <c r="AE648" s="124">
        <v>563.1</v>
      </c>
    </row>
    <row r="649" spans="1:31" x14ac:dyDescent="0.3">
      <c r="A649" s="122" t="s">
        <v>903</v>
      </c>
      <c r="B649" s="123">
        <v>52412</v>
      </c>
      <c r="C649" s="124">
        <v>8946.1</v>
      </c>
      <c r="D649" s="124">
        <v>6180.7000000000007</v>
      </c>
      <c r="E649" s="124">
        <v>1270.4000000000001</v>
      </c>
      <c r="F649" s="124">
        <v>673.5</v>
      </c>
      <c r="G649" s="124">
        <v>4025.8</v>
      </c>
      <c r="H649" s="124">
        <v>2606.8000000000002</v>
      </c>
      <c r="I649" s="124">
        <v>1553</v>
      </c>
      <c r="J649" s="124">
        <v>485.3</v>
      </c>
      <c r="K649" s="124">
        <v>5490</v>
      </c>
      <c r="L649" s="124">
        <v>44</v>
      </c>
      <c r="M649" s="124">
        <v>930.7</v>
      </c>
      <c r="N649" s="124">
        <v>155.52000000000001</v>
      </c>
      <c r="O649" s="124">
        <v>297.36</v>
      </c>
      <c r="P649" s="124">
        <v>3155.8</v>
      </c>
      <c r="Q649" s="124">
        <v>3698.5</v>
      </c>
      <c r="R649" s="124">
        <v>880.8</v>
      </c>
      <c r="S649" s="124">
        <v>6464.7</v>
      </c>
      <c r="T649" s="124">
        <v>-503.89999999999964</v>
      </c>
      <c r="U649" s="124">
        <v>101.37</v>
      </c>
      <c r="V649" s="124">
        <v>3341.87</v>
      </c>
      <c r="W649" s="124">
        <v>880.8</v>
      </c>
      <c r="X649" s="124">
        <v>2043</v>
      </c>
      <c r="Y649" s="124">
        <v>2043</v>
      </c>
      <c r="Z649" s="124">
        <v>6</v>
      </c>
      <c r="AA649" s="124">
        <v>310.39999999999998</v>
      </c>
      <c r="AB649" s="124">
        <v>5490</v>
      </c>
      <c r="AC649" s="124">
        <v>1662.3999999999999</v>
      </c>
      <c r="AD649" s="124">
        <v>803</v>
      </c>
      <c r="AE649" s="124">
        <v>141.4</v>
      </c>
    </row>
    <row r="650" spans="1:31" x14ac:dyDescent="0.3">
      <c r="A650" s="122" t="s">
        <v>903</v>
      </c>
      <c r="B650" s="123">
        <v>52443</v>
      </c>
      <c r="C650" s="124">
        <v>175.6</v>
      </c>
      <c r="D650" s="124">
        <v>6152.9</v>
      </c>
      <c r="E650" s="124">
        <v>706</v>
      </c>
      <c r="F650" s="124">
        <v>666.6</v>
      </c>
      <c r="G650" s="124">
        <v>2053.9</v>
      </c>
      <c r="H650" s="124">
        <v>1650.4999999999998</v>
      </c>
      <c r="I650" s="124">
        <v>25.099999999999998</v>
      </c>
      <c r="J650" s="124">
        <v>687.3</v>
      </c>
      <c r="K650" s="124">
        <v>7346.5</v>
      </c>
      <c r="L650" s="124">
        <v>62.9</v>
      </c>
      <c r="M650" s="124">
        <v>664.1</v>
      </c>
      <c r="N650" s="124">
        <v>181.39</v>
      </c>
      <c r="O650" s="124">
        <v>307.27</v>
      </c>
      <c r="P650" s="124">
        <v>4469.7</v>
      </c>
      <c r="Q650" s="124">
        <v>2349.6999999999998</v>
      </c>
      <c r="R650" s="124">
        <v>1048.3</v>
      </c>
      <c r="S650" s="124">
        <v>8073.5</v>
      </c>
      <c r="T650" s="124">
        <v>-2644.8999999999978</v>
      </c>
      <c r="U650" s="124">
        <v>93.97</v>
      </c>
      <c r="V650" s="124">
        <v>3576.98</v>
      </c>
      <c r="W650" s="124">
        <v>1048.3</v>
      </c>
      <c r="X650" s="124">
        <v>2043</v>
      </c>
      <c r="Y650" s="124">
        <v>2043</v>
      </c>
      <c r="Z650" s="124">
        <v>7</v>
      </c>
      <c r="AA650" s="124">
        <v>384.6</v>
      </c>
      <c r="AB650" s="124">
        <v>7346.5</v>
      </c>
      <c r="AC650" s="124">
        <v>1402.6</v>
      </c>
      <c r="AD650" s="124">
        <v>225.8</v>
      </c>
      <c r="AE650" s="124">
        <v>22.1</v>
      </c>
    </row>
    <row r="651" spans="1:31" x14ac:dyDescent="0.3">
      <c r="A651" s="122" t="s">
        <v>903</v>
      </c>
      <c r="B651" s="123">
        <v>52474</v>
      </c>
      <c r="C651" s="124">
        <v>0</v>
      </c>
      <c r="D651" s="124">
        <v>5301.6</v>
      </c>
      <c r="E651" s="124">
        <v>444.9</v>
      </c>
      <c r="F651" s="124">
        <v>407.2</v>
      </c>
      <c r="G651" s="124">
        <v>1047.5999999999999</v>
      </c>
      <c r="H651" s="124">
        <v>1380.2</v>
      </c>
      <c r="I651" s="124">
        <v>0</v>
      </c>
      <c r="J651" s="124">
        <v>718.3</v>
      </c>
      <c r="K651" s="124">
        <v>5441.7999999999993</v>
      </c>
      <c r="L651" s="124">
        <v>78.2</v>
      </c>
      <c r="M651" s="124">
        <v>0</v>
      </c>
      <c r="N651" s="124">
        <v>164.65</v>
      </c>
      <c r="O651" s="124">
        <v>307.27</v>
      </c>
      <c r="P651" s="124">
        <v>4499.5999999999995</v>
      </c>
      <c r="Q651" s="124">
        <v>1209</v>
      </c>
      <c r="R651" s="124">
        <v>966.30000000000007</v>
      </c>
      <c r="S651" s="124">
        <v>5519.9999999999991</v>
      </c>
      <c r="T651" s="124">
        <v>-2813.5000000000036</v>
      </c>
      <c r="U651" s="124">
        <v>206.67</v>
      </c>
      <c r="V651" s="124">
        <v>1930.53</v>
      </c>
      <c r="W651" s="124">
        <v>966.30000000000007</v>
      </c>
      <c r="X651" s="124">
        <v>2043</v>
      </c>
      <c r="Y651" s="124">
        <v>2043</v>
      </c>
      <c r="Z651" s="124">
        <v>8</v>
      </c>
      <c r="AA651" s="124">
        <v>344.6</v>
      </c>
      <c r="AB651" s="124">
        <v>5441.7999999999993</v>
      </c>
      <c r="AC651" s="124">
        <v>1325.4</v>
      </c>
      <c r="AD651" s="124">
        <v>41.4</v>
      </c>
      <c r="AE651" s="124">
        <v>13.4</v>
      </c>
    </row>
    <row r="652" spans="1:31" x14ac:dyDescent="0.3">
      <c r="A652" s="122" t="s">
        <v>903</v>
      </c>
      <c r="B652" s="123">
        <v>52504</v>
      </c>
      <c r="C652" s="124">
        <v>0</v>
      </c>
      <c r="D652" s="124">
        <v>3034.1</v>
      </c>
      <c r="E652" s="124">
        <v>287.10000000000002</v>
      </c>
      <c r="F652" s="124">
        <v>267.8</v>
      </c>
      <c r="G652" s="124">
        <v>423</v>
      </c>
      <c r="H652" s="124">
        <v>1048.2</v>
      </c>
      <c r="I652" s="124">
        <v>0</v>
      </c>
      <c r="J652" s="124">
        <v>342.3</v>
      </c>
      <c r="K652" s="124">
        <v>3145.3</v>
      </c>
      <c r="L652" s="124">
        <v>62.9</v>
      </c>
      <c r="M652" s="124">
        <v>1361.9</v>
      </c>
      <c r="N652" s="124">
        <v>131.91</v>
      </c>
      <c r="O652" s="124">
        <v>297.36</v>
      </c>
      <c r="P652" s="124">
        <v>2808.8</v>
      </c>
      <c r="Q652" s="124">
        <v>493.1</v>
      </c>
      <c r="R652" s="124">
        <v>835.40000000000009</v>
      </c>
      <c r="S652" s="124">
        <v>4570.1000000000004</v>
      </c>
      <c r="T652" s="124">
        <v>3.000000000003638</v>
      </c>
      <c r="U652" s="124">
        <v>257.58</v>
      </c>
      <c r="V652" s="124">
        <v>1692.4</v>
      </c>
      <c r="W652" s="124">
        <v>835.40000000000009</v>
      </c>
      <c r="X652" s="124">
        <v>2043</v>
      </c>
      <c r="Y652" s="124">
        <v>2043</v>
      </c>
      <c r="Z652" s="124">
        <v>9</v>
      </c>
      <c r="AA652" s="124">
        <v>168.9</v>
      </c>
      <c r="AB652" s="124">
        <v>3145.3</v>
      </c>
      <c r="AC652" s="124">
        <v>814.6</v>
      </c>
      <c r="AD652" s="124">
        <v>218</v>
      </c>
      <c r="AE652" s="124">
        <v>15.6</v>
      </c>
    </row>
    <row r="653" spans="1:31" x14ac:dyDescent="0.3">
      <c r="A653" s="122" t="s">
        <v>903</v>
      </c>
      <c r="B653" s="123">
        <v>52535</v>
      </c>
      <c r="C653" s="124">
        <v>0</v>
      </c>
      <c r="D653" s="124">
        <v>2501.5</v>
      </c>
      <c r="E653" s="124">
        <v>335.3</v>
      </c>
      <c r="F653" s="124">
        <v>377.9</v>
      </c>
      <c r="G653" s="124">
        <v>275.7</v>
      </c>
      <c r="H653" s="124">
        <v>1459.6</v>
      </c>
      <c r="I653" s="124">
        <v>0</v>
      </c>
      <c r="J653" s="124">
        <v>462.70000000000005</v>
      </c>
      <c r="K653" s="124">
        <v>3895</v>
      </c>
      <c r="L653" s="124">
        <v>44</v>
      </c>
      <c r="M653" s="124">
        <v>1040</v>
      </c>
      <c r="N653" s="124">
        <v>89.14</v>
      </c>
      <c r="O653" s="124">
        <v>307.27</v>
      </c>
      <c r="P653" s="124">
        <v>2536.5</v>
      </c>
      <c r="Q653" s="124">
        <v>342.8</v>
      </c>
      <c r="R653" s="124">
        <v>585.5</v>
      </c>
      <c r="S653" s="124">
        <v>4979</v>
      </c>
      <c r="T653" s="124">
        <v>151.80000000000109</v>
      </c>
      <c r="U653" s="124">
        <v>169.17</v>
      </c>
      <c r="V653" s="124">
        <v>2781.63</v>
      </c>
      <c r="W653" s="124">
        <v>585.5</v>
      </c>
      <c r="X653" s="124">
        <v>2044</v>
      </c>
      <c r="Y653" s="124">
        <v>2043</v>
      </c>
      <c r="Z653" s="124">
        <v>10</v>
      </c>
      <c r="AA653" s="124">
        <v>101.8</v>
      </c>
      <c r="AB653" s="124">
        <v>3895</v>
      </c>
      <c r="AC653" s="124">
        <v>1049.5</v>
      </c>
      <c r="AD653" s="124">
        <v>398.3</v>
      </c>
      <c r="AE653" s="124">
        <v>11.8</v>
      </c>
    </row>
    <row r="654" spans="1:31" x14ac:dyDescent="0.3">
      <c r="A654" s="122" t="s">
        <v>903</v>
      </c>
      <c r="B654" s="123">
        <v>52565</v>
      </c>
      <c r="C654" s="124">
        <v>565.79999999999995</v>
      </c>
      <c r="D654" s="124">
        <v>1452.7</v>
      </c>
      <c r="E654" s="124">
        <v>173.4</v>
      </c>
      <c r="F654" s="124">
        <v>199.3</v>
      </c>
      <c r="G654" s="124">
        <v>136.30000000000001</v>
      </c>
      <c r="H654" s="124">
        <v>1450.8</v>
      </c>
      <c r="I654" s="124">
        <v>68.900000000000006</v>
      </c>
      <c r="J654" s="124">
        <v>478.9</v>
      </c>
      <c r="K654" s="124">
        <v>2521.4</v>
      </c>
      <c r="L654" s="124">
        <v>27.9</v>
      </c>
      <c r="M654" s="124">
        <v>947.1</v>
      </c>
      <c r="N654" s="124">
        <v>55.18</v>
      </c>
      <c r="O654" s="124">
        <v>297.36</v>
      </c>
      <c r="P654" s="124">
        <v>1487.1000000000001</v>
      </c>
      <c r="Q654" s="124">
        <v>164.8</v>
      </c>
      <c r="R654" s="124">
        <v>348.7</v>
      </c>
      <c r="S654" s="124">
        <v>3496.4</v>
      </c>
      <c r="T654" s="124">
        <v>450.39999999999782</v>
      </c>
      <c r="U654" s="124">
        <v>153.77000000000001</v>
      </c>
      <c r="V654" s="124">
        <v>2176.38</v>
      </c>
      <c r="W654" s="124">
        <v>348.7</v>
      </c>
      <c r="X654" s="124">
        <v>2044</v>
      </c>
      <c r="Y654" s="124">
        <v>2043</v>
      </c>
      <c r="Z654" s="124">
        <v>11</v>
      </c>
      <c r="AA654" s="124">
        <v>72.099999999999994</v>
      </c>
      <c r="AB654" s="124">
        <v>2521.4</v>
      </c>
      <c r="AC654" s="124">
        <v>1057.8</v>
      </c>
      <c r="AD654" s="124">
        <v>384.7</v>
      </c>
      <c r="AE654" s="124">
        <v>8.3000000000000007</v>
      </c>
    </row>
    <row r="655" spans="1:31" x14ac:dyDescent="0.3">
      <c r="A655" s="122" t="s">
        <v>903</v>
      </c>
      <c r="B655" s="123">
        <v>52596</v>
      </c>
      <c r="C655" s="124">
        <v>35065.1</v>
      </c>
      <c r="D655" s="124">
        <v>1190</v>
      </c>
      <c r="E655" s="124">
        <v>464.3</v>
      </c>
      <c r="F655" s="124">
        <v>120</v>
      </c>
      <c r="G655" s="124">
        <v>1546.4</v>
      </c>
      <c r="H655" s="124">
        <v>9187.2999999999993</v>
      </c>
      <c r="I655" s="124">
        <v>8306.1</v>
      </c>
      <c r="J655" s="124">
        <v>429.9</v>
      </c>
      <c r="K655" s="124">
        <v>438.9</v>
      </c>
      <c r="L655" s="124">
        <v>23.4</v>
      </c>
      <c r="M655" s="124">
        <v>703.5</v>
      </c>
      <c r="N655" s="124">
        <v>52.1</v>
      </c>
      <c r="O655" s="124">
        <v>307.27</v>
      </c>
      <c r="P655" s="124">
        <v>772.09999999999991</v>
      </c>
      <c r="Q655" s="124">
        <v>538</v>
      </c>
      <c r="R655" s="124">
        <v>311.2</v>
      </c>
      <c r="S655" s="124">
        <v>1165.8000000000002</v>
      </c>
      <c r="T655" s="124">
        <v>15298.399999999994</v>
      </c>
      <c r="U655" s="124">
        <v>668.66</v>
      </c>
      <c r="V655" s="124">
        <v>3092.62</v>
      </c>
      <c r="W655" s="124">
        <v>311.2</v>
      </c>
      <c r="X655" s="124">
        <v>2044</v>
      </c>
      <c r="Y655" s="124">
        <v>2043</v>
      </c>
      <c r="Z655" s="124">
        <v>12</v>
      </c>
      <c r="AA655" s="124">
        <v>31.4</v>
      </c>
      <c r="AB655" s="124">
        <v>438.9</v>
      </c>
      <c r="AC655" s="124">
        <v>3082.2</v>
      </c>
      <c r="AD655" s="124">
        <v>4688.5</v>
      </c>
      <c r="AE655" s="124">
        <v>1416.6</v>
      </c>
    </row>
    <row r="656" spans="1:31" x14ac:dyDescent="0.3">
      <c r="A656" s="122" t="s">
        <v>903</v>
      </c>
      <c r="B656" s="123">
        <v>52627</v>
      </c>
      <c r="C656" s="124">
        <v>29745.599999999999</v>
      </c>
      <c r="D656" s="124">
        <v>1766.4</v>
      </c>
      <c r="E656" s="124">
        <v>770</v>
      </c>
      <c r="F656" s="124">
        <v>159.4</v>
      </c>
      <c r="G656" s="124">
        <v>2801.5</v>
      </c>
      <c r="H656" s="124">
        <v>18293.900000000001</v>
      </c>
      <c r="I656" s="124">
        <v>6052.9</v>
      </c>
      <c r="J656" s="124">
        <v>655.29999999999995</v>
      </c>
      <c r="K656" s="124">
        <v>376.9</v>
      </c>
      <c r="L656" s="124">
        <v>18.899999999999999</v>
      </c>
      <c r="M656" s="124">
        <v>802.8</v>
      </c>
      <c r="N656" s="124">
        <v>46.19</v>
      </c>
      <c r="O656" s="124">
        <v>307.27</v>
      </c>
      <c r="P656" s="124">
        <v>789.40000000000009</v>
      </c>
      <c r="Q656" s="124">
        <v>1136.4000000000001</v>
      </c>
      <c r="R656" s="124">
        <v>281.39999999999998</v>
      </c>
      <c r="S656" s="124">
        <v>1198.5999999999999</v>
      </c>
      <c r="T656" s="124">
        <v>726.29999999999927</v>
      </c>
      <c r="U656" s="124">
        <v>434.14</v>
      </c>
      <c r="V656" s="124">
        <v>3789.2</v>
      </c>
      <c r="W656" s="124">
        <v>281.39999999999998</v>
      </c>
      <c r="X656" s="124">
        <v>2044</v>
      </c>
      <c r="Y656" s="124">
        <v>2044</v>
      </c>
      <c r="Z656" s="124">
        <v>1</v>
      </c>
      <c r="AA656" s="124">
        <v>26.7</v>
      </c>
      <c r="AB656" s="124">
        <v>376.9</v>
      </c>
      <c r="AC656" s="124">
        <v>4696</v>
      </c>
      <c r="AD656" s="124">
        <v>10970.5</v>
      </c>
      <c r="AE656" s="124">
        <v>2627.4</v>
      </c>
    </row>
    <row r="657" spans="1:31" x14ac:dyDescent="0.3">
      <c r="A657" s="122" t="s">
        <v>903</v>
      </c>
      <c r="B657" s="123">
        <v>52656</v>
      </c>
      <c r="C657" s="124">
        <v>37232</v>
      </c>
      <c r="D657" s="124">
        <v>2120.8000000000002</v>
      </c>
      <c r="E657" s="124">
        <v>918.8</v>
      </c>
      <c r="F657" s="124">
        <v>201.1</v>
      </c>
      <c r="G657" s="124">
        <v>3394.4</v>
      </c>
      <c r="H657" s="124">
        <v>21193.8</v>
      </c>
      <c r="I657" s="124">
        <v>11087.6</v>
      </c>
      <c r="J657" s="124">
        <v>250.8</v>
      </c>
      <c r="K657" s="124">
        <v>126.7</v>
      </c>
      <c r="L657" s="124">
        <v>18.899999999999999</v>
      </c>
      <c r="M657" s="124">
        <v>0</v>
      </c>
      <c r="N657" s="124">
        <v>41.53</v>
      </c>
      <c r="O657" s="124">
        <v>287.45</v>
      </c>
      <c r="P657" s="124">
        <v>694.59999999999991</v>
      </c>
      <c r="Q657" s="124">
        <v>1627.4</v>
      </c>
      <c r="R657" s="124">
        <v>253.4</v>
      </c>
      <c r="S657" s="124">
        <v>145.6</v>
      </c>
      <c r="T657" s="124">
        <v>-1536.3000000000065</v>
      </c>
      <c r="U657" s="124">
        <v>1659.06</v>
      </c>
      <c r="V657" s="124">
        <v>4810.8100000000004</v>
      </c>
      <c r="W657" s="124">
        <v>253.4</v>
      </c>
      <c r="X657" s="124">
        <v>2044</v>
      </c>
      <c r="Y657" s="124">
        <v>2044</v>
      </c>
      <c r="Z657" s="124">
        <v>2</v>
      </c>
      <c r="AA657" s="124">
        <v>61.2</v>
      </c>
      <c r="AB657" s="124">
        <v>126.7</v>
      </c>
      <c r="AC657" s="124">
        <v>5952.6</v>
      </c>
      <c r="AD657" s="124">
        <v>12835.3</v>
      </c>
      <c r="AE657" s="124">
        <v>2405.9</v>
      </c>
    </row>
    <row r="658" spans="1:31" x14ac:dyDescent="0.3">
      <c r="A658" s="122" t="s">
        <v>903</v>
      </c>
      <c r="B658" s="123">
        <v>52687</v>
      </c>
      <c r="C658" s="124">
        <v>11464.599999999999</v>
      </c>
      <c r="D658" s="124">
        <v>3424.8</v>
      </c>
      <c r="E658" s="124">
        <v>1375.8</v>
      </c>
      <c r="F658" s="124">
        <v>512.29999999999995</v>
      </c>
      <c r="G658" s="124">
        <v>5980</v>
      </c>
      <c r="H658" s="124">
        <v>8193.9</v>
      </c>
      <c r="I658" s="124">
        <v>1768.5</v>
      </c>
      <c r="J658" s="124">
        <v>159.9</v>
      </c>
      <c r="K658" s="124">
        <v>238.5</v>
      </c>
      <c r="L658" s="124">
        <v>22.5</v>
      </c>
      <c r="M658" s="124">
        <v>0</v>
      </c>
      <c r="N658" s="124">
        <v>51.55</v>
      </c>
      <c r="O658" s="124">
        <v>307.27</v>
      </c>
      <c r="P658" s="124">
        <v>1010.1</v>
      </c>
      <c r="Q658" s="124">
        <v>2926.8</v>
      </c>
      <c r="R658" s="124">
        <v>352.6</v>
      </c>
      <c r="S658" s="124">
        <v>261</v>
      </c>
      <c r="T658" s="124">
        <v>-9336.899999999996</v>
      </c>
      <c r="U658" s="124">
        <v>84.63</v>
      </c>
      <c r="V658" s="124">
        <v>6181.45</v>
      </c>
      <c r="W658" s="124">
        <v>352.6</v>
      </c>
      <c r="X658" s="124">
        <v>2044</v>
      </c>
      <c r="Y658" s="124">
        <v>2044</v>
      </c>
      <c r="Z658" s="124">
        <v>3</v>
      </c>
      <c r="AA658" s="124">
        <v>100.9</v>
      </c>
      <c r="AB658" s="124">
        <v>238.5</v>
      </c>
      <c r="AC658" s="124">
        <v>2701.5</v>
      </c>
      <c r="AD658" s="124">
        <v>4481.3</v>
      </c>
      <c r="AE658" s="124">
        <v>1011.1</v>
      </c>
    </row>
    <row r="659" spans="1:31" x14ac:dyDescent="0.3">
      <c r="A659" s="122" t="s">
        <v>903</v>
      </c>
      <c r="B659" s="123">
        <v>52717</v>
      </c>
      <c r="C659" s="124">
        <v>18121.400000000001</v>
      </c>
      <c r="D659" s="124">
        <v>3878.9</v>
      </c>
      <c r="E659" s="124">
        <v>1588.8</v>
      </c>
      <c r="F659" s="124">
        <v>668.6</v>
      </c>
      <c r="G659" s="124">
        <v>5739.6</v>
      </c>
      <c r="H659" s="124">
        <v>4246.3999999999996</v>
      </c>
      <c r="I659" s="124">
        <v>3753.7999999999997</v>
      </c>
      <c r="J659" s="124">
        <v>182.6</v>
      </c>
      <c r="K659" s="124">
        <v>1405.5</v>
      </c>
      <c r="L659" s="124">
        <v>22.5</v>
      </c>
      <c r="M659" s="124">
        <v>0</v>
      </c>
      <c r="N659" s="124">
        <v>73.88</v>
      </c>
      <c r="O659" s="124">
        <v>297.36</v>
      </c>
      <c r="P659" s="124">
        <v>1081.8</v>
      </c>
      <c r="Q659" s="124">
        <v>3465.7</v>
      </c>
      <c r="R659" s="124">
        <v>458.8</v>
      </c>
      <c r="S659" s="124">
        <v>1428</v>
      </c>
      <c r="T659" s="124">
        <v>-50.600000000002183</v>
      </c>
      <c r="U659" s="124">
        <v>126.87</v>
      </c>
      <c r="V659" s="124">
        <v>3945.69</v>
      </c>
      <c r="W659" s="124">
        <v>458.8</v>
      </c>
      <c r="X659" s="124">
        <v>2044</v>
      </c>
      <c r="Y659" s="124">
        <v>2044</v>
      </c>
      <c r="Z659" s="124">
        <v>4</v>
      </c>
      <c r="AA659" s="124">
        <v>123.1</v>
      </c>
      <c r="AB659" s="124">
        <v>1405.5</v>
      </c>
      <c r="AC659" s="124">
        <v>1672.3999999999999</v>
      </c>
      <c r="AD659" s="124">
        <v>2200.5</v>
      </c>
      <c r="AE659" s="124">
        <v>373.5</v>
      </c>
    </row>
    <row r="660" spans="1:31" x14ac:dyDescent="0.3">
      <c r="A660" s="122" t="s">
        <v>903</v>
      </c>
      <c r="B660" s="123">
        <v>52748</v>
      </c>
      <c r="C660" s="124">
        <v>20008.599999999999</v>
      </c>
      <c r="D660" s="124">
        <v>5304.2</v>
      </c>
      <c r="E660" s="124">
        <v>1303.8</v>
      </c>
      <c r="F660" s="124">
        <v>825.9</v>
      </c>
      <c r="G660" s="124">
        <v>4302.5</v>
      </c>
      <c r="H660" s="124">
        <v>5550</v>
      </c>
      <c r="I660" s="124">
        <v>4741.8000000000011</v>
      </c>
      <c r="J660" s="124">
        <v>587.5</v>
      </c>
      <c r="K660" s="124">
        <v>4463.5</v>
      </c>
      <c r="L660" s="124">
        <v>35</v>
      </c>
      <c r="M660" s="124">
        <v>0</v>
      </c>
      <c r="N660" s="124">
        <v>133.41</v>
      </c>
      <c r="O660" s="124">
        <v>307.27</v>
      </c>
      <c r="P660" s="124">
        <v>2178</v>
      </c>
      <c r="Q660" s="124">
        <v>3952.2</v>
      </c>
      <c r="R660" s="124">
        <v>744</v>
      </c>
      <c r="S660" s="124">
        <v>4498.5</v>
      </c>
      <c r="T660" s="124">
        <v>2635.2000000000044</v>
      </c>
      <c r="U660" s="124">
        <v>1025.8599999999999</v>
      </c>
      <c r="V660" s="124">
        <v>4148.5600000000004</v>
      </c>
      <c r="W660" s="124">
        <v>744</v>
      </c>
      <c r="X660" s="124">
        <v>2044</v>
      </c>
      <c r="Y660" s="124">
        <v>2044</v>
      </c>
      <c r="Z660" s="124">
        <v>5</v>
      </c>
      <c r="AA660" s="124">
        <v>271.89999999999998</v>
      </c>
      <c r="AB660" s="124">
        <v>4463.5</v>
      </c>
      <c r="AC660" s="124">
        <v>2355.2000000000003</v>
      </c>
      <c r="AD660" s="124">
        <v>2595.5</v>
      </c>
      <c r="AE660" s="124">
        <v>599.29999999999995</v>
      </c>
    </row>
    <row r="661" spans="1:31" x14ac:dyDescent="0.3">
      <c r="A661" s="122" t="s">
        <v>903</v>
      </c>
      <c r="B661" s="123">
        <v>52778</v>
      </c>
      <c r="C661" s="124">
        <v>370.3</v>
      </c>
      <c r="D661" s="124">
        <v>6404.7</v>
      </c>
      <c r="E661" s="124">
        <v>1061.2</v>
      </c>
      <c r="F661" s="124">
        <v>422.7</v>
      </c>
      <c r="G661" s="124">
        <v>3725.4</v>
      </c>
      <c r="H661" s="124">
        <v>1922.2000000000003</v>
      </c>
      <c r="I661" s="124">
        <v>42.599999999999994</v>
      </c>
      <c r="J661" s="124">
        <v>485.3</v>
      </c>
      <c r="K661" s="124">
        <v>7102.5999999999995</v>
      </c>
      <c r="L661" s="124">
        <v>44</v>
      </c>
      <c r="M661" s="124">
        <v>979.7</v>
      </c>
      <c r="N661" s="124">
        <v>155.52000000000001</v>
      </c>
      <c r="O661" s="124">
        <v>297.36</v>
      </c>
      <c r="P661" s="124">
        <v>3656.8999999999996</v>
      </c>
      <c r="Q661" s="124">
        <v>3170.4999999999995</v>
      </c>
      <c r="R661" s="124">
        <v>893.2</v>
      </c>
      <c r="S661" s="124">
        <v>8126.2999999999993</v>
      </c>
      <c r="T661" s="124">
        <v>-4674.4000000000015</v>
      </c>
      <c r="U661" s="124">
        <v>132.33000000000001</v>
      </c>
      <c r="V661" s="124">
        <v>3624.19</v>
      </c>
      <c r="W661" s="124">
        <v>893.2</v>
      </c>
      <c r="X661" s="124">
        <v>2044</v>
      </c>
      <c r="Y661" s="124">
        <v>2044</v>
      </c>
      <c r="Z661" s="124">
        <v>6</v>
      </c>
      <c r="AA661" s="124">
        <v>320.10000000000002</v>
      </c>
      <c r="AB661" s="124">
        <v>7102.5999999999995</v>
      </c>
      <c r="AC661" s="124">
        <v>1358.9</v>
      </c>
      <c r="AD661" s="124">
        <v>521.29999999999995</v>
      </c>
      <c r="AE661" s="124">
        <v>42</v>
      </c>
    </row>
    <row r="662" spans="1:31" x14ac:dyDescent="0.3">
      <c r="A662" s="122" t="s">
        <v>903</v>
      </c>
      <c r="B662" s="123">
        <v>52809</v>
      </c>
      <c r="C662" s="124">
        <v>7.6</v>
      </c>
      <c r="D662" s="124">
        <v>6035.9</v>
      </c>
      <c r="E662" s="124">
        <v>479.6</v>
      </c>
      <c r="F662" s="124">
        <v>671.6</v>
      </c>
      <c r="G662" s="124">
        <v>1191.2</v>
      </c>
      <c r="H662" s="124">
        <v>1531</v>
      </c>
      <c r="I662" s="124">
        <v>0.30000000000000004</v>
      </c>
      <c r="J662" s="124">
        <v>687.3</v>
      </c>
      <c r="K662" s="124">
        <v>6956.9</v>
      </c>
      <c r="L662" s="124">
        <v>62.9</v>
      </c>
      <c r="M662" s="124">
        <v>684</v>
      </c>
      <c r="N662" s="124">
        <v>181.39</v>
      </c>
      <c r="O662" s="124">
        <v>307.27</v>
      </c>
      <c r="P662" s="124">
        <v>5026.2000000000007</v>
      </c>
      <c r="Q662" s="124">
        <v>1681.3</v>
      </c>
      <c r="R662" s="124">
        <v>1046.3</v>
      </c>
      <c r="S662" s="124">
        <v>7703.7999999999993</v>
      </c>
      <c r="T662" s="124">
        <v>-1839.0999999999985</v>
      </c>
      <c r="U662" s="124">
        <v>299.24</v>
      </c>
      <c r="V662" s="124">
        <v>1878.78</v>
      </c>
      <c r="W662" s="124">
        <v>1046.3</v>
      </c>
      <c r="X662" s="124">
        <v>2044</v>
      </c>
      <c r="Y662" s="124">
        <v>2044</v>
      </c>
      <c r="Z662" s="124">
        <v>7</v>
      </c>
      <c r="AA662" s="124">
        <v>378.4</v>
      </c>
      <c r="AB662" s="124">
        <v>6956.9</v>
      </c>
      <c r="AC662" s="124">
        <v>1394.3</v>
      </c>
      <c r="AD662" s="124">
        <v>123.8</v>
      </c>
      <c r="AE662" s="124">
        <v>12.9</v>
      </c>
    </row>
    <row r="663" spans="1:31" x14ac:dyDescent="0.3">
      <c r="A663" s="122" t="s">
        <v>903</v>
      </c>
      <c r="B663" s="123">
        <v>52840</v>
      </c>
      <c r="C663" s="124">
        <v>0</v>
      </c>
      <c r="D663" s="124">
        <v>4753.6000000000004</v>
      </c>
      <c r="E663" s="124">
        <v>390.5</v>
      </c>
      <c r="F663" s="124">
        <v>530.70000000000005</v>
      </c>
      <c r="G663" s="124">
        <v>574.5</v>
      </c>
      <c r="H663" s="124">
        <v>1344.3999999999999</v>
      </c>
      <c r="I663" s="124">
        <v>0</v>
      </c>
      <c r="J663" s="124">
        <v>718.3</v>
      </c>
      <c r="K663" s="124">
        <v>5430</v>
      </c>
      <c r="L663" s="124">
        <v>78.2</v>
      </c>
      <c r="M663" s="124">
        <v>0</v>
      </c>
      <c r="N663" s="124">
        <v>164.65</v>
      </c>
      <c r="O663" s="124">
        <v>307.27</v>
      </c>
      <c r="P663" s="124">
        <v>4472.0999999999995</v>
      </c>
      <c r="Q663" s="124">
        <v>812.10000000000014</v>
      </c>
      <c r="R663" s="124">
        <v>974.30000000000007</v>
      </c>
      <c r="S663" s="124">
        <v>5508.2</v>
      </c>
      <c r="T663" s="124">
        <v>-1829.3999999999996</v>
      </c>
      <c r="U663" s="124">
        <v>178.32</v>
      </c>
      <c r="V663" s="124">
        <v>2022.95</v>
      </c>
      <c r="W663" s="124">
        <v>974.30000000000007</v>
      </c>
      <c r="X663" s="124">
        <v>2044</v>
      </c>
      <c r="Y663" s="124">
        <v>2044</v>
      </c>
      <c r="Z663" s="124">
        <v>8</v>
      </c>
      <c r="AA663" s="124">
        <v>352.6</v>
      </c>
      <c r="AB663" s="124">
        <v>5430</v>
      </c>
      <c r="AC663" s="124">
        <v>1297.3</v>
      </c>
      <c r="AD663" s="124">
        <v>33.799999999999997</v>
      </c>
      <c r="AE663" s="124">
        <v>13.3</v>
      </c>
    </row>
    <row r="664" spans="1:31" x14ac:dyDescent="0.3">
      <c r="A664" s="122" t="s">
        <v>903</v>
      </c>
      <c r="B664" s="123">
        <v>52870</v>
      </c>
      <c r="C664" s="124">
        <v>1505.2</v>
      </c>
      <c r="D664" s="124">
        <v>2959.7</v>
      </c>
      <c r="E664" s="124">
        <v>399.4</v>
      </c>
      <c r="F664" s="124">
        <v>343.8</v>
      </c>
      <c r="G664" s="124">
        <v>519.20000000000005</v>
      </c>
      <c r="H664" s="124">
        <v>1115</v>
      </c>
      <c r="I664" s="124">
        <v>166.5</v>
      </c>
      <c r="J664" s="124">
        <v>342.9</v>
      </c>
      <c r="K664" s="124">
        <v>2480.6999999999998</v>
      </c>
      <c r="L664" s="124">
        <v>62.9</v>
      </c>
      <c r="M664" s="124">
        <v>1280.7</v>
      </c>
      <c r="N664" s="124">
        <v>131.91</v>
      </c>
      <c r="O664" s="124">
        <v>297.36</v>
      </c>
      <c r="P664" s="124">
        <v>2870.6</v>
      </c>
      <c r="Q664" s="124">
        <v>433</v>
      </c>
      <c r="R664" s="124">
        <v>840</v>
      </c>
      <c r="S664" s="124">
        <v>3824.2999999999997</v>
      </c>
      <c r="T664" s="124">
        <v>323</v>
      </c>
      <c r="U664" s="124">
        <v>105.85</v>
      </c>
      <c r="V664" s="124">
        <v>2395.4299999999998</v>
      </c>
      <c r="W664" s="124">
        <v>840</v>
      </c>
      <c r="X664" s="124">
        <v>2044</v>
      </c>
      <c r="Y664" s="124">
        <v>2044</v>
      </c>
      <c r="Z664" s="124">
        <v>9</v>
      </c>
      <c r="AA664" s="124">
        <v>163.5</v>
      </c>
      <c r="AB664" s="124">
        <v>2480.6999999999998</v>
      </c>
      <c r="AC664" s="124">
        <v>859</v>
      </c>
      <c r="AD664" s="124">
        <v>223.3</v>
      </c>
      <c r="AE664" s="124">
        <v>32.700000000000003</v>
      </c>
    </row>
    <row r="665" spans="1:31" x14ac:dyDescent="0.3">
      <c r="A665" s="122" t="s">
        <v>903</v>
      </c>
      <c r="B665" s="123">
        <v>52901</v>
      </c>
      <c r="C665" s="124">
        <v>12055</v>
      </c>
      <c r="D665" s="124">
        <v>2274.6999999999998</v>
      </c>
      <c r="E665" s="124">
        <v>522.29999999999995</v>
      </c>
      <c r="F665" s="124">
        <v>318.2</v>
      </c>
      <c r="G665" s="124">
        <v>788.1</v>
      </c>
      <c r="H665" s="124">
        <v>1759.1</v>
      </c>
      <c r="I665" s="124">
        <v>2620.8999999999996</v>
      </c>
      <c r="J665" s="124">
        <v>421.4</v>
      </c>
      <c r="K665" s="124">
        <v>3131.3999999999996</v>
      </c>
      <c r="L665" s="124">
        <v>44</v>
      </c>
      <c r="M665" s="124">
        <v>943</v>
      </c>
      <c r="N665" s="124">
        <v>89.14</v>
      </c>
      <c r="O665" s="124">
        <v>307.27</v>
      </c>
      <c r="P665" s="124">
        <v>2200.1999999999998</v>
      </c>
      <c r="Q665" s="124">
        <v>392.70000000000005</v>
      </c>
      <c r="R665" s="124">
        <v>570.1</v>
      </c>
      <c r="S665" s="124">
        <v>4118.3999999999996</v>
      </c>
      <c r="T665" s="124">
        <v>8038.8000000000029</v>
      </c>
      <c r="U665" s="124">
        <v>201.73</v>
      </c>
      <c r="V665" s="124">
        <v>2193.4299999999998</v>
      </c>
      <c r="W665" s="124">
        <v>570.1</v>
      </c>
      <c r="X665" s="124">
        <v>2045</v>
      </c>
      <c r="Y665" s="124">
        <v>2044</v>
      </c>
      <c r="Z665" s="124">
        <v>10</v>
      </c>
      <c r="AA665" s="124">
        <v>107</v>
      </c>
      <c r="AB665" s="124">
        <v>3131.3999999999996</v>
      </c>
      <c r="AC665" s="124">
        <v>1135.5</v>
      </c>
      <c r="AD665" s="124">
        <v>524.29999999999995</v>
      </c>
      <c r="AE665" s="124">
        <v>99.3</v>
      </c>
    </row>
    <row r="666" spans="1:31" x14ac:dyDescent="0.3">
      <c r="A666" s="122" t="s">
        <v>903</v>
      </c>
      <c r="B666" s="123">
        <v>52931</v>
      </c>
      <c r="C666" s="124">
        <v>14743.4</v>
      </c>
      <c r="D666" s="124">
        <v>1803.3999999999999</v>
      </c>
      <c r="E666" s="124">
        <v>805.7</v>
      </c>
      <c r="F666" s="124">
        <v>175.5</v>
      </c>
      <c r="G666" s="124">
        <v>2834.2</v>
      </c>
      <c r="H666" s="124">
        <v>5660.4</v>
      </c>
      <c r="I666" s="124">
        <v>2334.2000000000003</v>
      </c>
      <c r="J666" s="124">
        <v>451.3</v>
      </c>
      <c r="K666" s="124">
        <v>492.8</v>
      </c>
      <c r="L666" s="124">
        <v>27.9</v>
      </c>
      <c r="M666" s="124">
        <v>848.3</v>
      </c>
      <c r="N666" s="124">
        <v>55.18</v>
      </c>
      <c r="O666" s="124">
        <v>297.36</v>
      </c>
      <c r="P666" s="124">
        <v>1098.4000000000001</v>
      </c>
      <c r="Q666" s="124">
        <v>880.40000000000009</v>
      </c>
      <c r="R666" s="124">
        <v>337.8</v>
      </c>
      <c r="S666" s="124">
        <v>1369</v>
      </c>
      <c r="T666" s="124">
        <v>2385.2000000000007</v>
      </c>
      <c r="U666" s="124">
        <v>219.2</v>
      </c>
      <c r="V666" s="124">
        <v>2895.34</v>
      </c>
      <c r="W666" s="124">
        <v>337.8</v>
      </c>
      <c r="X666" s="124">
        <v>2045</v>
      </c>
      <c r="Y666" s="124">
        <v>2044</v>
      </c>
      <c r="Z666" s="124">
        <v>11</v>
      </c>
      <c r="AA666" s="124">
        <v>36.400000000000006</v>
      </c>
      <c r="AB666" s="124">
        <v>492.8</v>
      </c>
      <c r="AC666" s="124">
        <v>2039.2</v>
      </c>
      <c r="AD666" s="124">
        <v>2643.9</v>
      </c>
      <c r="AE666" s="124">
        <v>977.3</v>
      </c>
    </row>
    <row r="667" spans="1:31" x14ac:dyDescent="0.3">
      <c r="A667" s="122" t="s">
        <v>903</v>
      </c>
      <c r="B667" s="123">
        <v>52962</v>
      </c>
      <c r="C667" s="124">
        <v>52066.400000000001</v>
      </c>
      <c r="D667" s="124">
        <v>1614.3000000000002</v>
      </c>
      <c r="E667" s="124">
        <v>703.4</v>
      </c>
      <c r="F667" s="124">
        <v>146.6</v>
      </c>
      <c r="G667" s="124">
        <v>2567.8000000000002</v>
      </c>
      <c r="H667" s="124">
        <v>22733</v>
      </c>
      <c r="I667" s="124">
        <v>14995.8</v>
      </c>
      <c r="J667" s="124">
        <v>456.69999999999993</v>
      </c>
      <c r="K667" s="124">
        <v>347.9</v>
      </c>
      <c r="L667" s="124">
        <v>23.4</v>
      </c>
      <c r="M667" s="124">
        <v>705.6</v>
      </c>
      <c r="N667" s="124">
        <v>52.1</v>
      </c>
      <c r="O667" s="124">
        <v>307.27</v>
      </c>
      <c r="P667" s="124">
        <v>689.3</v>
      </c>
      <c r="Q667" s="124">
        <v>1071.6000000000001</v>
      </c>
      <c r="R667" s="124">
        <v>310.2</v>
      </c>
      <c r="S667" s="124">
        <v>1076.9000000000001</v>
      </c>
      <c r="T667" s="124">
        <v>10236.300000000007</v>
      </c>
      <c r="U667" s="124">
        <v>3032.53</v>
      </c>
      <c r="V667" s="124">
        <v>2769.7</v>
      </c>
      <c r="W667" s="124">
        <v>310.2</v>
      </c>
      <c r="X667" s="124">
        <v>2045</v>
      </c>
      <c r="Y667" s="124">
        <v>2044</v>
      </c>
      <c r="Z667" s="124">
        <v>12</v>
      </c>
      <c r="AA667" s="124">
        <v>28.8</v>
      </c>
      <c r="AB667" s="124">
        <v>347.9</v>
      </c>
      <c r="AC667" s="124">
        <v>5813.5</v>
      </c>
      <c r="AD667" s="124">
        <v>13682.6</v>
      </c>
      <c r="AE667" s="124">
        <v>3236.9</v>
      </c>
    </row>
    <row r="668" spans="1:31" x14ac:dyDescent="0.3">
      <c r="A668" s="122" t="s">
        <v>903</v>
      </c>
      <c r="B668" s="123">
        <v>52993</v>
      </c>
      <c r="C668" s="124">
        <v>56497.9</v>
      </c>
      <c r="D668" s="124">
        <v>1523.9</v>
      </c>
      <c r="E668" s="124">
        <v>663</v>
      </c>
      <c r="F668" s="124">
        <v>138.1</v>
      </c>
      <c r="G668" s="124">
        <v>2418</v>
      </c>
      <c r="H668" s="124">
        <v>33850.600000000006</v>
      </c>
      <c r="I668" s="124">
        <v>23324.5</v>
      </c>
      <c r="J668" s="124">
        <v>689.9</v>
      </c>
      <c r="K668" s="124">
        <v>362</v>
      </c>
      <c r="L668" s="124">
        <v>18.899999999999999</v>
      </c>
      <c r="M668" s="124">
        <v>781.3</v>
      </c>
      <c r="N668" s="124">
        <v>46.19</v>
      </c>
      <c r="O668" s="124">
        <v>307.27</v>
      </c>
      <c r="P668" s="124">
        <v>461.9</v>
      </c>
      <c r="Q668" s="124">
        <v>1200.0999999999999</v>
      </c>
      <c r="R668" s="124">
        <v>281.39999999999998</v>
      </c>
      <c r="S668" s="124">
        <v>1162.2</v>
      </c>
      <c r="T668" s="124">
        <v>-4666.3000000000065</v>
      </c>
      <c r="U668" s="124">
        <v>3185.83</v>
      </c>
      <c r="V668" s="124">
        <v>9593.7900000000009</v>
      </c>
      <c r="W668" s="124">
        <v>281.39999999999998</v>
      </c>
      <c r="X668" s="124">
        <v>2045</v>
      </c>
      <c r="Y668" s="124">
        <v>2045</v>
      </c>
      <c r="Z668" s="124">
        <v>1</v>
      </c>
      <c r="AA668" s="124">
        <v>26.5</v>
      </c>
      <c r="AB668" s="124">
        <v>362</v>
      </c>
      <c r="AC668" s="124">
        <v>9124</v>
      </c>
      <c r="AD668" s="124">
        <v>20781.600000000002</v>
      </c>
      <c r="AE668" s="124">
        <v>3945</v>
      </c>
    </row>
    <row r="669" spans="1:31" x14ac:dyDescent="0.3">
      <c r="A669" s="122" t="s">
        <v>903</v>
      </c>
      <c r="B669" s="123">
        <v>53021</v>
      </c>
      <c r="C669" s="124">
        <v>1432.8000000000002</v>
      </c>
      <c r="D669" s="124">
        <v>2922.4</v>
      </c>
      <c r="E669" s="124">
        <v>1031.3</v>
      </c>
      <c r="F669" s="124">
        <v>290.60000000000002</v>
      </c>
      <c r="G669" s="124">
        <v>4514.7</v>
      </c>
      <c r="H669" s="124">
        <v>5439.9</v>
      </c>
      <c r="I669" s="124">
        <v>130</v>
      </c>
      <c r="J669" s="124">
        <v>246.7</v>
      </c>
      <c r="K669" s="124">
        <v>1045.2</v>
      </c>
      <c r="L669" s="124">
        <v>18.899999999999999</v>
      </c>
      <c r="M669" s="124">
        <v>0</v>
      </c>
      <c r="N669" s="124">
        <v>40.83</v>
      </c>
      <c r="O669" s="124">
        <v>277.52999999999997</v>
      </c>
      <c r="P669" s="124">
        <v>838.6</v>
      </c>
      <c r="Q669" s="124">
        <v>2374.5</v>
      </c>
      <c r="R669" s="124">
        <v>248.9</v>
      </c>
      <c r="S669" s="124">
        <v>1064.1000000000001</v>
      </c>
      <c r="T669" s="124">
        <v>-11829.799999999996</v>
      </c>
      <c r="U669" s="124">
        <v>222.57</v>
      </c>
      <c r="V669" s="124">
        <v>6714.98</v>
      </c>
      <c r="W669" s="124">
        <v>248.9</v>
      </c>
      <c r="X669" s="124">
        <v>2045</v>
      </c>
      <c r="Y669" s="124">
        <v>2045</v>
      </c>
      <c r="Z669" s="124">
        <v>2</v>
      </c>
      <c r="AA669" s="124">
        <v>62.6</v>
      </c>
      <c r="AB669" s="124">
        <v>1045.2</v>
      </c>
      <c r="AC669" s="124">
        <v>2061.9</v>
      </c>
      <c r="AD669" s="124">
        <v>2960.2999999999997</v>
      </c>
      <c r="AE669" s="124">
        <v>417.7</v>
      </c>
    </row>
    <row r="670" spans="1:31" x14ac:dyDescent="0.3">
      <c r="A670" s="122" t="s">
        <v>903</v>
      </c>
      <c r="B670" s="123">
        <v>53052</v>
      </c>
      <c r="C670" s="124">
        <v>6862.7000000000007</v>
      </c>
      <c r="D670" s="124">
        <v>3403.9</v>
      </c>
      <c r="E670" s="124">
        <v>904.1</v>
      </c>
      <c r="F670" s="124">
        <v>573</v>
      </c>
      <c r="G670" s="124">
        <v>4430.8999999999996</v>
      </c>
      <c r="H670" s="124">
        <v>1470.0000000000002</v>
      </c>
      <c r="I670" s="124">
        <v>887.19999999999993</v>
      </c>
      <c r="J670" s="124">
        <v>159.9</v>
      </c>
      <c r="K670" s="124">
        <v>1779.1</v>
      </c>
      <c r="L670" s="124">
        <v>22.5</v>
      </c>
      <c r="M670" s="124">
        <v>0</v>
      </c>
      <c r="N670" s="124">
        <v>51.55</v>
      </c>
      <c r="O670" s="124">
        <v>307.27</v>
      </c>
      <c r="P670" s="124">
        <v>1484.9</v>
      </c>
      <c r="Q670" s="124">
        <v>2492.1</v>
      </c>
      <c r="R670" s="124">
        <v>377.79999999999995</v>
      </c>
      <c r="S670" s="124">
        <v>1801.6</v>
      </c>
      <c r="T670" s="124">
        <v>-2787.0000000000018</v>
      </c>
      <c r="U670" s="124">
        <v>54.63</v>
      </c>
      <c r="V670" s="124">
        <v>5633.99</v>
      </c>
      <c r="W670" s="124">
        <v>377.79999999999995</v>
      </c>
      <c r="X670" s="124">
        <v>2045</v>
      </c>
      <c r="Y670" s="124">
        <v>2045</v>
      </c>
      <c r="Z670" s="124">
        <v>3</v>
      </c>
      <c r="AA670" s="124">
        <v>132.1</v>
      </c>
      <c r="AB670" s="124">
        <v>1779.1</v>
      </c>
      <c r="AC670" s="124">
        <v>1039.4000000000001</v>
      </c>
      <c r="AD670" s="124">
        <v>376.6</v>
      </c>
      <c r="AE670" s="124">
        <v>54</v>
      </c>
    </row>
    <row r="671" spans="1:31" x14ac:dyDescent="0.3">
      <c r="A671" s="122" t="s">
        <v>903</v>
      </c>
      <c r="B671" s="123">
        <v>53082</v>
      </c>
      <c r="C671" s="124">
        <v>3970.8999999999996</v>
      </c>
      <c r="D671" s="124">
        <v>3425.8</v>
      </c>
      <c r="E671" s="124">
        <v>610.4</v>
      </c>
      <c r="F671" s="124">
        <v>583.79999999999995</v>
      </c>
      <c r="G671" s="124">
        <v>2126.3000000000002</v>
      </c>
      <c r="H671" s="124">
        <v>1118.7</v>
      </c>
      <c r="I671" s="124">
        <v>399.50000000000006</v>
      </c>
      <c r="J671" s="124">
        <v>181.9</v>
      </c>
      <c r="K671" s="124">
        <v>4166</v>
      </c>
      <c r="L671" s="124">
        <v>22.5</v>
      </c>
      <c r="M671" s="124">
        <v>0</v>
      </c>
      <c r="N671" s="124">
        <v>73.88</v>
      </c>
      <c r="O671" s="124">
        <v>297.36</v>
      </c>
      <c r="P671" s="124">
        <v>1977.9</v>
      </c>
      <c r="Q671" s="124">
        <v>2031.7</v>
      </c>
      <c r="R671" s="124">
        <v>467.5</v>
      </c>
      <c r="S671" s="124">
        <v>4188.5</v>
      </c>
      <c r="T671" s="124">
        <v>180.20000000000437</v>
      </c>
      <c r="U671" s="124">
        <v>67.05</v>
      </c>
      <c r="V671" s="124">
        <v>3981.51</v>
      </c>
      <c r="W671" s="124">
        <v>467.5</v>
      </c>
      <c r="X671" s="124">
        <v>2045</v>
      </c>
      <c r="Y671" s="124">
        <v>2045</v>
      </c>
      <c r="Z671" s="124">
        <v>4</v>
      </c>
      <c r="AA671" s="124">
        <v>133</v>
      </c>
      <c r="AB671" s="124">
        <v>4166</v>
      </c>
      <c r="AC671" s="124">
        <v>1042.8</v>
      </c>
      <c r="AD671" s="124">
        <v>56.1</v>
      </c>
      <c r="AE671" s="124">
        <v>19.8</v>
      </c>
    </row>
    <row r="672" spans="1:31" x14ac:dyDescent="0.3">
      <c r="A672" s="122" t="s">
        <v>903</v>
      </c>
      <c r="B672" s="123">
        <v>53113</v>
      </c>
      <c r="C672" s="124">
        <v>2070.6</v>
      </c>
      <c r="D672" s="124">
        <v>5449.8</v>
      </c>
      <c r="E672" s="124">
        <v>665.2</v>
      </c>
      <c r="F672" s="124">
        <v>120.5</v>
      </c>
      <c r="G672" s="124">
        <v>1418</v>
      </c>
      <c r="H672" s="124">
        <v>1389.2</v>
      </c>
      <c r="I672" s="124">
        <v>259.5</v>
      </c>
      <c r="J672" s="124">
        <v>582.40000000000009</v>
      </c>
      <c r="K672" s="124">
        <v>6782.0999999999995</v>
      </c>
      <c r="L672" s="124">
        <v>35</v>
      </c>
      <c r="M672" s="124">
        <v>0</v>
      </c>
      <c r="N672" s="124">
        <v>133.41</v>
      </c>
      <c r="O672" s="124">
        <v>307.27</v>
      </c>
      <c r="P672" s="124">
        <v>3506.7999999999997</v>
      </c>
      <c r="Q672" s="124">
        <v>2063.5</v>
      </c>
      <c r="R672" s="124">
        <v>760</v>
      </c>
      <c r="S672" s="124">
        <v>6817.0999999999995</v>
      </c>
      <c r="T672" s="124">
        <v>-236.90000000000146</v>
      </c>
      <c r="U672" s="124">
        <v>120.41</v>
      </c>
      <c r="V672" s="124">
        <v>2705.48</v>
      </c>
      <c r="W672" s="124">
        <v>760</v>
      </c>
      <c r="X672" s="124">
        <v>2045</v>
      </c>
      <c r="Y672" s="124">
        <v>2045</v>
      </c>
      <c r="Z672" s="124">
        <v>5</v>
      </c>
      <c r="AA672" s="124">
        <v>287.89999999999998</v>
      </c>
      <c r="AB672" s="124">
        <v>6782.0999999999995</v>
      </c>
      <c r="AC672" s="124">
        <v>1330</v>
      </c>
      <c r="AD672" s="124">
        <v>41.8</v>
      </c>
      <c r="AE672" s="124">
        <v>17.399999999999999</v>
      </c>
    </row>
    <row r="673" spans="1:31" x14ac:dyDescent="0.3">
      <c r="A673" s="122" t="s">
        <v>903</v>
      </c>
      <c r="B673" s="123">
        <v>53143</v>
      </c>
      <c r="C673" s="124">
        <v>3442</v>
      </c>
      <c r="D673" s="124">
        <v>6180.4000000000005</v>
      </c>
      <c r="E673" s="124">
        <v>898.1</v>
      </c>
      <c r="F673" s="124">
        <v>341.3</v>
      </c>
      <c r="G673" s="124">
        <v>1777.1</v>
      </c>
      <c r="H673" s="124">
        <v>1536.6000000000001</v>
      </c>
      <c r="I673" s="124">
        <v>494.7</v>
      </c>
      <c r="J673" s="124">
        <v>485.3</v>
      </c>
      <c r="K673" s="124">
        <v>6726.9</v>
      </c>
      <c r="L673" s="124">
        <v>44</v>
      </c>
      <c r="M673" s="124">
        <v>975.4</v>
      </c>
      <c r="N673" s="124">
        <v>155.52000000000001</v>
      </c>
      <c r="O673" s="124">
        <v>297.36</v>
      </c>
      <c r="P673" s="124">
        <v>4803</v>
      </c>
      <c r="Q673" s="124">
        <v>1718.7</v>
      </c>
      <c r="R673" s="124">
        <v>894.3</v>
      </c>
      <c r="S673" s="124">
        <v>7746.2999999999993</v>
      </c>
      <c r="T673" s="124">
        <v>368.89999999999782</v>
      </c>
      <c r="U673" s="124">
        <v>448.5</v>
      </c>
      <c r="V673" s="124">
        <v>1838.87</v>
      </c>
      <c r="W673" s="124">
        <v>894.3</v>
      </c>
      <c r="X673" s="124">
        <v>2045</v>
      </c>
      <c r="Y673" s="124">
        <v>2045</v>
      </c>
      <c r="Z673" s="124">
        <v>6</v>
      </c>
      <c r="AA673" s="124">
        <v>317.39999999999998</v>
      </c>
      <c r="AB673" s="124">
        <v>6726.9</v>
      </c>
      <c r="AC673" s="124">
        <v>1393.7</v>
      </c>
      <c r="AD673" s="124">
        <v>110.10000000000001</v>
      </c>
      <c r="AE673" s="124">
        <v>32.799999999999997</v>
      </c>
    </row>
    <row r="674" spans="1:31" x14ac:dyDescent="0.3">
      <c r="A674" s="122" t="s">
        <v>903</v>
      </c>
      <c r="B674" s="123">
        <v>53174</v>
      </c>
      <c r="C674" s="124">
        <v>13.5</v>
      </c>
      <c r="D674" s="124">
        <v>6126</v>
      </c>
      <c r="E674" s="124">
        <v>435.2</v>
      </c>
      <c r="F674" s="124">
        <v>685.2</v>
      </c>
      <c r="G674" s="124">
        <v>495</v>
      </c>
      <c r="H674" s="124">
        <v>1513.8</v>
      </c>
      <c r="I674" s="124">
        <v>1.2</v>
      </c>
      <c r="J674" s="124">
        <v>714.90000000000009</v>
      </c>
      <c r="K674" s="124">
        <v>7300.1</v>
      </c>
      <c r="L674" s="124">
        <v>62.9</v>
      </c>
      <c r="M674" s="124">
        <v>740.9</v>
      </c>
      <c r="N674" s="124">
        <v>181.39</v>
      </c>
      <c r="O674" s="124">
        <v>307.27</v>
      </c>
      <c r="P674" s="124">
        <v>5826</v>
      </c>
      <c r="Q674" s="124">
        <v>985.2</v>
      </c>
      <c r="R674" s="124">
        <v>1047</v>
      </c>
      <c r="S674" s="124">
        <v>8103.9</v>
      </c>
      <c r="T674" s="124">
        <v>-806.80000000000109</v>
      </c>
      <c r="U674" s="124">
        <v>594.52</v>
      </c>
      <c r="V674" s="124">
        <v>1368.06</v>
      </c>
      <c r="W674" s="124">
        <v>1047</v>
      </c>
      <c r="X674" s="124">
        <v>2045</v>
      </c>
      <c r="Y674" s="124">
        <v>2045</v>
      </c>
      <c r="Z674" s="124">
        <v>7</v>
      </c>
      <c r="AA674" s="124">
        <v>385.1</v>
      </c>
      <c r="AB674" s="124">
        <v>7300.1</v>
      </c>
      <c r="AC674" s="124">
        <v>1415.3</v>
      </c>
      <c r="AD674" s="124">
        <v>87</v>
      </c>
      <c r="AE674" s="124">
        <v>11.5</v>
      </c>
    </row>
    <row r="675" spans="1:31" x14ac:dyDescent="0.3">
      <c r="A675" s="122" t="s">
        <v>903</v>
      </c>
      <c r="B675" s="123">
        <v>53205</v>
      </c>
      <c r="C675" s="124">
        <v>3237.3</v>
      </c>
      <c r="D675" s="124">
        <v>4732.2</v>
      </c>
      <c r="E675" s="124">
        <v>578</v>
      </c>
      <c r="F675" s="124">
        <v>533</v>
      </c>
      <c r="G675" s="124">
        <v>642.5</v>
      </c>
      <c r="H675" s="124">
        <v>1363.8</v>
      </c>
      <c r="I675" s="124">
        <v>439.9</v>
      </c>
      <c r="J675" s="124">
        <v>833.1</v>
      </c>
      <c r="K675" s="124">
        <v>4736.8</v>
      </c>
      <c r="L675" s="124">
        <v>78.2</v>
      </c>
      <c r="M675" s="124">
        <v>0</v>
      </c>
      <c r="N675" s="124">
        <v>164.65</v>
      </c>
      <c r="O675" s="124">
        <v>307.27</v>
      </c>
      <c r="P675" s="124">
        <v>4669.3</v>
      </c>
      <c r="Q675" s="124">
        <v>595.79999999999995</v>
      </c>
      <c r="R675" s="124">
        <v>967</v>
      </c>
      <c r="S675" s="124">
        <v>4815</v>
      </c>
      <c r="T675" s="124">
        <v>-103.19999999999891</v>
      </c>
      <c r="U675" s="124">
        <v>217.18</v>
      </c>
      <c r="V675" s="124">
        <v>1987.71</v>
      </c>
      <c r="W675" s="124">
        <v>967</v>
      </c>
      <c r="X675" s="124">
        <v>2045</v>
      </c>
      <c r="Y675" s="124">
        <v>2045</v>
      </c>
      <c r="Z675" s="124">
        <v>8</v>
      </c>
      <c r="AA675" s="124">
        <v>344.6</v>
      </c>
      <c r="AB675" s="124">
        <v>4736.8</v>
      </c>
      <c r="AC675" s="124">
        <v>1274.5999999999999</v>
      </c>
      <c r="AD675" s="124">
        <v>45.6</v>
      </c>
      <c r="AE675" s="124">
        <v>43.6</v>
      </c>
    </row>
    <row r="676" spans="1:31" x14ac:dyDescent="0.3">
      <c r="A676" s="122" t="s">
        <v>903</v>
      </c>
      <c r="B676" s="123">
        <v>53235</v>
      </c>
      <c r="C676" s="124">
        <v>2015.3</v>
      </c>
      <c r="D676" s="124">
        <v>3373.3999999999996</v>
      </c>
      <c r="E676" s="124">
        <v>635.9</v>
      </c>
      <c r="F676" s="124">
        <v>409.9</v>
      </c>
      <c r="G676" s="124">
        <v>1094.0999999999999</v>
      </c>
      <c r="H676" s="124">
        <v>1150.7</v>
      </c>
      <c r="I676" s="124">
        <v>183.79999999999998</v>
      </c>
      <c r="J676" s="124">
        <v>337.8</v>
      </c>
      <c r="K676" s="124">
        <v>2654.6</v>
      </c>
      <c r="L676" s="124">
        <v>62.9</v>
      </c>
      <c r="M676" s="124">
        <v>1275.0999999999999</v>
      </c>
      <c r="N676" s="124">
        <v>131.91</v>
      </c>
      <c r="O676" s="124">
        <v>297.36</v>
      </c>
      <c r="P676" s="124">
        <v>3225.6</v>
      </c>
      <c r="Q676" s="124">
        <v>557.9</v>
      </c>
      <c r="R676" s="124">
        <v>835.7</v>
      </c>
      <c r="S676" s="124">
        <v>3992.6</v>
      </c>
      <c r="T676" s="124">
        <v>-342.09999999999854</v>
      </c>
      <c r="U676" s="124">
        <v>190.1</v>
      </c>
      <c r="V676" s="124">
        <v>1910.39</v>
      </c>
      <c r="W676" s="124">
        <v>835.7</v>
      </c>
      <c r="X676" s="124">
        <v>2045</v>
      </c>
      <c r="Y676" s="124">
        <v>2045</v>
      </c>
      <c r="Z676" s="124">
        <v>9</v>
      </c>
      <c r="AA676" s="124">
        <v>162.69999999999999</v>
      </c>
      <c r="AB676" s="124">
        <v>2654.6</v>
      </c>
      <c r="AC676" s="124">
        <v>843.80000000000007</v>
      </c>
      <c r="AD676" s="124">
        <v>248.1</v>
      </c>
      <c r="AE676" s="124">
        <v>58.8</v>
      </c>
    </row>
    <row r="677" spans="1:31" x14ac:dyDescent="0.3">
      <c r="A677" s="122" t="s">
        <v>903</v>
      </c>
      <c r="B677" s="123">
        <v>53266</v>
      </c>
      <c r="C677" s="124">
        <v>11285</v>
      </c>
      <c r="D677" s="124">
        <v>2522.8000000000002</v>
      </c>
      <c r="E677" s="124">
        <v>963.6</v>
      </c>
      <c r="F677" s="124">
        <v>303.5</v>
      </c>
      <c r="G677" s="124">
        <v>2903.7</v>
      </c>
      <c r="H677" s="124">
        <v>2559.8999999999996</v>
      </c>
      <c r="I677" s="124">
        <v>1991.7000000000003</v>
      </c>
      <c r="J677" s="124">
        <v>479.70000000000005</v>
      </c>
      <c r="K677" s="124">
        <v>1884.1</v>
      </c>
      <c r="L677" s="124">
        <v>44</v>
      </c>
      <c r="M677" s="124">
        <v>947.7</v>
      </c>
      <c r="N677" s="124">
        <v>89.14</v>
      </c>
      <c r="O677" s="124">
        <v>307.27</v>
      </c>
      <c r="P677" s="124">
        <v>1930.6</v>
      </c>
      <c r="Q677" s="124">
        <v>895.7</v>
      </c>
      <c r="R677" s="124">
        <v>563.9</v>
      </c>
      <c r="S677" s="124">
        <v>2875.8</v>
      </c>
      <c r="T677" s="124">
        <v>2999.8999999999996</v>
      </c>
      <c r="U677" s="124">
        <v>248.3</v>
      </c>
      <c r="V677" s="124">
        <v>2245.0500000000002</v>
      </c>
      <c r="W677" s="124">
        <v>563.9</v>
      </c>
      <c r="X677" s="124">
        <v>2046</v>
      </c>
      <c r="Y677" s="124">
        <v>2045</v>
      </c>
      <c r="Z677" s="124">
        <v>10</v>
      </c>
      <c r="AA677" s="124">
        <v>48.5</v>
      </c>
      <c r="AB677" s="124">
        <v>1884.1</v>
      </c>
      <c r="AC677" s="124">
        <v>1170.5</v>
      </c>
      <c r="AD677" s="124">
        <v>910</v>
      </c>
      <c r="AE677" s="124">
        <v>479.4</v>
      </c>
    </row>
    <row r="678" spans="1:31" x14ac:dyDescent="0.3">
      <c r="A678" s="122" t="s">
        <v>903</v>
      </c>
      <c r="B678" s="123">
        <v>53296</v>
      </c>
      <c r="C678" s="124">
        <v>31153.5</v>
      </c>
      <c r="D678" s="124">
        <v>1439.4</v>
      </c>
      <c r="E678" s="124">
        <v>600.9</v>
      </c>
      <c r="F678" s="124">
        <v>145.1</v>
      </c>
      <c r="G678" s="124">
        <v>1983.6</v>
      </c>
      <c r="H678" s="124">
        <v>9177.9000000000015</v>
      </c>
      <c r="I678" s="124">
        <v>6020.8</v>
      </c>
      <c r="J678" s="124">
        <v>478.9</v>
      </c>
      <c r="K678" s="124">
        <v>1224.5</v>
      </c>
      <c r="L678" s="124">
        <v>27.9</v>
      </c>
      <c r="M678" s="124">
        <v>748.2</v>
      </c>
      <c r="N678" s="124">
        <v>55.18</v>
      </c>
      <c r="O678" s="124">
        <v>297.36</v>
      </c>
      <c r="P678" s="124">
        <v>909.9</v>
      </c>
      <c r="Q678" s="124">
        <v>674.7</v>
      </c>
      <c r="R678" s="124">
        <v>340.4</v>
      </c>
      <c r="S678" s="124">
        <v>2000.6000000000001</v>
      </c>
      <c r="T678" s="124">
        <v>13647.69999999999</v>
      </c>
      <c r="U678" s="124">
        <v>216.95</v>
      </c>
      <c r="V678" s="124">
        <v>2693.51</v>
      </c>
      <c r="W678" s="124">
        <v>340.4</v>
      </c>
      <c r="X678" s="124">
        <v>2046</v>
      </c>
      <c r="Y678" s="124">
        <v>2045</v>
      </c>
      <c r="Z678" s="124">
        <v>11</v>
      </c>
      <c r="AA678" s="124">
        <v>47.9</v>
      </c>
      <c r="AB678" s="124">
        <v>1224.5</v>
      </c>
      <c r="AC678" s="124">
        <v>2803</v>
      </c>
      <c r="AD678" s="124">
        <v>4561.6000000000004</v>
      </c>
      <c r="AE678" s="124">
        <v>1813.3</v>
      </c>
    </row>
    <row r="679" spans="1:31" x14ac:dyDescent="0.3">
      <c r="A679" s="122" t="s">
        <v>903</v>
      </c>
      <c r="B679" s="123">
        <v>53327</v>
      </c>
      <c r="C679" s="124">
        <v>11925.1</v>
      </c>
      <c r="D679" s="124">
        <v>1795</v>
      </c>
      <c r="E679" s="124">
        <v>775.6</v>
      </c>
      <c r="F679" s="124">
        <v>163.9</v>
      </c>
      <c r="G679" s="124">
        <v>2854</v>
      </c>
      <c r="H679" s="124">
        <v>13515.8</v>
      </c>
      <c r="I679" s="124">
        <v>2114.9</v>
      </c>
      <c r="J679" s="124">
        <v>429.9</v>
      </c>
      <c r="K679" s="124">
        <v>366.70000000000005</v>
      </c>
      <c r="L679" s="124">
        <v>23.4</v>
      </c>
      <c r="M679" s="124">
        <v>811.7</v>
      </c>
      <c r="N679" s="124">
        <v>52.1</v>
      </c>
      <c r="O679" s="124">
        <v>307.27</v>
      </c>
      <c r="P679" s="124">
        <v>736.6</v>
      </c>
      <c r="Q679" s="124">
        <v>1222.3</v>
      </c>
      <c r="R679" s="124">
        <v>311.10000000000002</v>
      </c>
      <c r="S679" s="124">
        <v>1201.8000000000002</v>
      </c>
      <c r="T679" s="124">
        <v>-8210.9999999999945</v>
      </c>
      <c r="U679" s="124">
        <v>159.66</v>
      </c>
      <c r="V679" s="124">
        <v>4406.84</v>
      </c>
      <c r="W679" s="124">
        <v>311.10000000000002</v>
      </c>
      <c r="X679" s="124">
        <v>2046</v>
      </c>
      <c r="Y679" s="124">
        <v>2045</v>
      </c>
      <c r="Z679" s="124">
        <v>12</v>
      </c>
      <c r="AA679" s="124">
        <v>27.4</v>
      </c>
      <c r="AB679" s="124">
        <v>366.70000000000005</v>
      </c>
      <c r="AC679" s="124">
        <v>3991.4</v>
      </c>
      <c r="AD679" s="124">
        <v>7859</v>
      </c>
      <c r="AE679" s="124">
        <v>1665.4</v>
      </c>
    </row>
    <row r="680" spans="1:31" x14ac:dyDescent="0.3">
      <c r="A680" s="122" t="s">
        <v>903</v>
      </c>
      <c r="B680" s="123">
        <v>53358</v>
      </c>
      <c r="C680" s="124">
        <v>55596.700000000004</v>
      </c>
      <c r="D680" s="124">
        <v>1107.9000000000001</v>
      </c>
      <c r="E680" s="124">
        <v>481.3</v>
      </c>
      <c r="F680" s="124">
        <v>99.9</v>
      </c>
      <c r="G680" s="124">
        <v>1758.3</v>
      </c>
      <c r="H680" s="124">
        <v>30815.599999999999</v>
      </c>
      <c r="I680" s="124">
        <v>14607.4</v>
      </c>
      <c r="J680" s="124">
        <v>655.29999999999995</v>
      </c>
      <c r="K680" s="124">
        <v>341.4</v>
      </c>
      <c r="L680" s="124">
        <v>18.899999999999999</v>
      </c>
      <c r="M680" s="124">
        <v>742.9</v>
      </c>
      <c r="N680" s="124">
        <v>46.19</v>
      </c>
      <c r="O680" s="124">
        <v>307.27</v>
      </c>
      <c r="P680" s="124">
        <v>357.7</v>
      </c>
      <c r="Q680" s="124">
        <v>850.09999999999991</v>
      </c>
      <c r="R680" s="124">
        <v>282.10000000000002</v>
      </c>
      <c r="S680" s="124">
        <v>1103.2</v>
      </c>
      <c r="T680" s="124">
        <v>7456.4999999999964</v>
      </c>
      <c r="U680" s="124">
        <v>406.57</v>
      </c>
      <c r="V680" s="124">
        <v>4910.1499999999996</v>
      </c>
      <c r="W680" s="124">
        <v>282.10000000000002</v>
      </c>
      <c r="X680" s="124">
        <v>2046</v>
      </c>
      <c r="Y680" s="124">
        <v>2046</v>
      </c>
      <c r="Z680" s="124">
        <v>1</v>
      </c>
      <c r="AA680" s="124">
        <v>27</v>
      </c>
      <c r="AB680" s="124">
        <v>341.4</v>
      </c>
      <c r="AC680" s="124">
        <v>7927.9000000000005</v>
      </c>
      <c r="AD680" s="124">
        <v>18515.3</v>
      </c>
      <c r="AE680" s="124">
        <v>4372.3999999999996</v>
      </c>
    </row>
    <row r="681" spans="1:31" x14ac:dyDescent="0.3">
      <c r="A681" s="122" t="s">
        <v>903</v>
      </c>
      <c r="B681" s="123">
        <v>53386</v>
      </c>
      <c r="C681" s="124">
        <v>68917.600000000006</v>
      </c>
      <c r="D681" s="124">
        <v>1509.5</v>
      </c>
      <c r="E681" s="124">
        <v>652.79999999999995</v>
      </c>
      <c r="F681" s="124">
        <v>145.69999999999999</v>
      </c>
      <c r="G681" s="124">
        <v>2425.8000000000002</v>
      </c>
      <c r="H681" s="124">
        <v>44173.600000000006</v>
      </c>
      <c r="I681" s="124">
        <v>21512.1</v>
      </c>
      <c r="J681" s="124">
        <v>246.7</v>
      </c>
      <c r="K681" s="124">
        <v>98.9</v>
      </c>
      <c r="L681" s="124">
        <v>18.899999999999999</v>
      </c>
      <c r="M681" s="124">
        <v>0</v>
      </c>
      <c r="N681" s="124">
        <v>40.83</v>
      </c>
      <c r="O681" s="124">
        <v>277.52999999999997</v>
      </c>
      <c r="P681" s="124">
        <v>348.7</v>
      </c>
      <c r="Q681" s="124">
        <v>1306.5</v>
      </c>
      <c r="R681" s="124">
        <v>247.10000000000002</v>
      </c>
      <c r="S681" s="124">
        <v>117.80000000000001</v>
      </c>
      <c r="T681" s="124">
        <v>-1383.5000000000036</v>
      </c>
      <c r="U681" s="124">
        <v>407.94</v>
      </c>
      <c r="V681" s="124">
        <v>7678.69</v>
      </c>
      <c r="W681" s="124">
        <v>247.10000000000002</v>
      </c>
      <c r="X681" s="124">
        <v>2046</v>
      </c>
      <c r="Y681" s="124">
        <v>2046</v>
      </c>
      <c r="Z681" s="124">
        <v>2</v>
      </c>
      <c r="AA681" s="124">
        <v>59.3</v>
      </c>
      <c r="AB681" s="124">
        <v>98.9</v>
      </c>
      <c r="AC681" s="124">
        <v>11878.199999999999</v>
      </c>
      <c r="AD681" s="124">
        <v>26491.9</v>
      </c>
      <c r="AE681" s="124">
        <v>5803.5</v>
      </c>
    </row>
    <row r="682" spans="1:31" x14ac:dyDescent="0.3">
      <c r="A682" s="122" t="s">
        <v>903</v>
      </c>
      <c r="B682" s="123">
        <v>53417</v>
      </c>
      <c r="C682" s="124">
        <v>17424.800000000003</v>
      </c>
      <c r="D682" s="124">
        <v>2813.7000000000003</v>
      </c>
      <c r="E682" s="124">
        <v>1167.5999999999999</v>
      </c>
      <c r="F682" s="124">
        <v>412.5</v>
      </c>
      <c r="G682" s="124">
        <v>4976.5</v>
      </c>
      <c r="H682" s="124">
        <v>8578.2000000000007</v>
      </c>
      <c r="I682" s="124">
        <v>2181.1999999999998</v>
      </c>
      <c r="J682" s="124">
        <v>159.9</v>
      </c>
      <c r="K682" s="124">
        <v>3.6</v>
      </c>
      <c r="L682" s="124">
        <v>22.5</v>
      </c>
      <c r="M682" s="124">
        <v>0</v>
      </c>
      <c r="N682" s="124">
        <v>51.55</v>
      </c>
      <c r="O682" s="124">
        <v>307.27</v>
      </c>
      <c r="P682" s="124">
        <v>642.59999999999991</v>
      </c>
      <c r="Q682" s="124">
        <v>2583.6999999999998</v>
      </c>
      <c r="R682" s="124">
        <v>348.1</v>
      </c>
      <c r="S682" s="124">
        <v>26.1</v>
      </c>
      <c r="T682" s="124">
        <v>-2490.5</v>
      </c>
      <c r="U682" s="124">
        <v>547.80999999999995</v>
      </c>
      <c r="V682" s="124">
        <v>6313.86</v>
      </c>
      <c r="W682" s="124">
        <v>348.1</v>
      </c>
      <c r="X682" s="124">
        <v>2046</v>
      </c>
      <c r="Y682" s="124">
        <v>2046</v>
      </c>
      <c r="Z682" s="124">
        <v>3</v>
      </c>
      <c r="AA682" s="124">
        <v>96.100000000000009</v>
      </c>
      <c r="AB682" s="124">
        <v>3.6</v>
      </c>
      <c r="AC682" s="124">
        <v>2712.9</v>
      </c>
      <c r="AD682" s="124">
        <v>4627.7</v>
      </c>
      <c r="AE682" s="124">
        <v>1237.5999999999999</v>
      </c>
    </row>
    <row r="683" spans="1:31" x14ac:dyDescent="0.3">
      <c r="A683" s="122" t="s">
        <v>903</v>
      </c>
      <c r="B683" s="123">
        <v>53447</v>
      </c>
      <c r="C683" s="124">
        <v>13659.3</v>
      </c>
      <c r="D683" s="124">
        <v>3059.5</v>
      </c>
      <c r="E683" s="124">
        <v>1298.2</v>
      </c>
      <c r="F683" s="124">
        <v>524.6</v>
      </c>
      <c r="G683" s="124">
        <v>4603</v>
      </c>
      <c r="H683" s="124">
        <v>9644.2999999999993</v>
      </c>
      <c r="I683" s="124">
        <v>1700.1000000000001</v>
      </c>
      <c r="J683" s="124">
        <v>182.6</v>
      </c>
      <c r="K683" s="124">
        <v>817.7</v>
      </c>
      <c r="L683" s="124">
        <v>22.5</v>
      </c>
      <c r="M683" s="124">
        <v>0</v>
      </c>
      <c r="N683" s="124">
        <v>73.88</v>
      </c>
      <c r="O683" s="124">
        <v>297.36</v>
      </c>
      <c r="P683" s="124">
        <v>598</v>
      </c>
      <c r="Q683" s="124">
        <v>2986.1</v>
      </c>
      <c r="R683" s="124">
        <v>459.3</v>
      </c>
      <c r="S683" s="124">
        <v>840.2</v>
      </c>
      <c r="T683" s="124">
        <v>-6053.6</v>
      </c>
      <c r="U683" s="124">
        <v>44.92</v>
      </c>
      <c r="V683" s="124">
        <v>7753.69</v>
      </c>
      <c r="W683" s="124">
        <v>459.3</v>
      </c>
      <c r="X683" s="124">
        <v>2046</v>
      </c>
      <c r="Y683" s="124">
        <v>2046</v>
      </c>
      <c r="Z683" s="124">
        <v>4</v>
      </c>
      <c r="AA683" s="124">
        <v>120.60000000000001</v>
      </c>
      <c r="AB683" s="124">
        <v>817.7</v>
      </c>
      <c r="AC683" s="124">
        <v>2943.1</v>
      </c>
      <c r="AD683" s="124">
        <v>5255.8</v>
      </c>
      <c r="AE683" s="124">
        <v>1445.4</v>
      </c>
    </row>
    <row r="684" spans="1:31" x14ac:dyDescent="0.3">
      <c r="A684" s="122" t="s">
        <v>903</v>
      </c>
      <c r="B684" s="123">
        <v>53478</v>
      </c>
      <c r="C684" s="124">
        <v>21320.5</v>
      </c>
      <c r="D684" s="124">
        <v>3614.2</v>
      </c>
      <c r="E684" s="124">
        <v>1188.8</v>
      </c>
      <c r="F684" s="124">
        <v>552.6</v>
      </c>
      <c r="G684" s="124">
        <v>3238.6</v>
      </c>
      <c r="H684" s="124">
        <v>4784.3</v>
      </c>
      <c r="I684" s="124">
        <v>3859.7</v>
      </c>
      <c r="J684" s="124">
        <v>587.5</v>
      </c>
      <c r="K684" s="124">
        <v>2594.1000000000004</v>
      </c>
      <c r="L684" s="124">
        <v>35</v>
      </c>
      <c r="M684" s="124">
        <v>0</v>
      </c>
      <c r="N684" s="124">
        <v>133.41</v>
      </c>
      <c r="O684" s="124">
        <v>307.27</v>
      </c>
      <c r="P684" s="124">
        <v>940</v>
      </c>
      <c r="Q684" s="124">
        <v>3226.7</v>
      </c>
      <c r="R684" s="124">
        <v>729.40000000000009</v>
      </c>
      <c r="S684" s="124">
        <v>2629.1000000000004</v>
      </c>
      <c r="T684" s="124">
        <v>6853.2999999999993</v>
      </c>
      <c r="U684" s="124">
        <v>73.099999999999994</v>
      </c>
      <c r="V684" s="124">
        <v>5005.12</v>
      </c>
      <c r="W684" s="124">
        <v>729.40000000000009</v>
      </c>
      <c r="X684" s="124">
        <v>2046</v>
      </c>
      <c r="Y684" s="124">
        <v>2046</v>
      </c>
      <c r="Z684" s="124">
        <v>5</v>
      </c>
      <c r="AA684" s="124">
        <v>257.3</v>
      </c>
      <c r="AB684" s="124">
        <v>2594.1000000000004</v>
      </c>
      <c r="AC684" s="124">
        <v>1695.8</v>
      </c>
      <c r="AD684" s="124">
        <v>2489.6999999999998</v>
      </c>
      <c r="AE684" s="124">
        <v>598.79999999999995</v>
      </c>
    </row>
    <row r="685" spans="1:31" x14ac:dyDescent="0.3">
      <c r="A685" s="122" t="s">
        <v>903</v>
      </c>
      <c r="B685" s="123">
        <v>53508</v>
      </c>
      <c r="C685" s="124">
        <v>2827.4</v>
      </c>
      <c r="D685" s="124">
        <v>5723.5</v>
      </c>
      <c r="E685" s="124">
        <v>1462.3</v>
      </c>
      <c r="F685" s="124">
        <v>713.8</v>
      </c>
      <c r="G685" s="124">
        <v>4050.8</v>
      </c>
      <c r="H685" s="124">
        <v>4206.5999999999995</v>
      </c>
      <c r="I685" s="124">
        <v>353.4</v>
      </c>
      <c r="J685" s="124">
        <v>485.3</v>
      </c>
      <c r="K685" s="124">
        <v>5076.8999999999996</v>
      </c>
      <c r="L685" s="124">
        <v>44</v>
      </c>
      <c r="M685" s="124">
        <v>792.8</v>
      </c>
      <c r="N685" s="124">
        <v>155.52000000000001</v>
      </c>
      <c r="O685" s="124">
        <v>297.36</v>
      </c>
      <c r="P685" s="124">
        <v>2313.4</v>
      </c>
      <c r="Q685" s="124">
        <v>4123.8999999999996</v>
      </c>
      <c r="R685" s="124">
        <v>881.5</v>
      </c>
      <c r="S685" s="124">
        <v>5913.7</v>
      </c>
      <c r="T685" s="124">
        <v>-7373.1999999999971</v>
      </c>
      <c r="U685" s="124">
        <v>42.14</v>
      </c>
      <c r="V685" s="124">
        <v>4670.8500000000004</v>
      </c>
      <c r="W685" s="124">
        <v>881.5</v>
      </c>
      <c r="X685" s="124">
        <v>2046</v>
      </c>
      <c r="Y685" s="124">
        <v>2046</v>
      </c>
      <c r="Z685" s="124">
        <v>6</v>
      </c>
      <c r="AA685" s="124">
        <v>303.3</v>
      </c>
      <c r="AB685" s="124">
        <v>5076.8999999999996</v>
      </c>
      <c r="AC685" s="124">
        <v>1523.3</v>
      </c>
      <c r="AD685" s="124">
        <v>2275.2999999999997</v>
      </c>
      <c r="AE685" s="124">
        <v>408</v>
      </c>
    </row>
    <row r="686" spans="1:31" x14ac:dyDescent="0.3">
      <c r="A686" s="122" t="s">
        <v>903</v>
      </c>
      <c r="B686" s="123">
        <v>53539</v>
      </c>
      <c r="C686" s="124">
        <v>0</v>
      </c>
      <c r="D686" s="124">
        <v>5826.4</v>
      </c>
      <c r="E686" s="124">
        <v>639.5</v>
      </c>
      <c r="F686" s="124">
        <v>628.20000000000005</v>
      </c>
      <c r="G686" s="124">
        <v>1891.3</v>
      </c>
      <c r="H686" s="124">
        <v>1702.1</v>
      </c>
      <c r="I686" s="124">
        <v>0</v>
      </c>
      <c r="J686" s="124">
        <v>687.3</v>
      </c>
      <c r="K686" s="124">
        <v>6555</v>
      </c>
      <c r="L686" s="124">
        <v>62.9</v>
      </c>
      <c r="M686" s="124">
        <v>676.6</v>
      </c>
      <c r="N686" s="124">
        <v>181.39</v>
      </c>
      <c r="O686" s="124">
        <v>307.27</v>
      </c>
      <c r="P686" s="124">
        <v>3995.2999999999997</v>
      </c>
      <c r="Q686" s="124">
        <v>2459.4</v>
      </c>
      <c r="R686" s="124">
        <v>1040.3</v>
      </c>
      <c r="S686" s="124">
        <v>7294.5</v>
      </c>
      <c r="T686" s="124">
        <v>-3039.9999999999964</v>
      </c>
      <c r="U686" s="124">
        <v>49.66</v>
      </c>
      <c r="V686" s="124">
        <v>3922.24</v>
      </c>
      <c r="W686" s="124">
        <v>1040.3</v>
      </c>
      <c r="X686" s="124">
        <v>2046</v>
      </c>
      <c r="Y686" s="124">
        <v>2046</v>
      </c>
      <c r="Z686" s="124">
        <v>7</v>
      </c>
      <c r="AA686" s="124">
        <v>378.3</v>
      </c>
      <c r="AB686" s="124">
        <v>6555</v>
      </c>
      <c r="AC686" s="124">
        <v>1448.7</v>
      </c>
      <c r="AD686" s="124">
        <v>232.7</v>
      </c>
      <c r="AE686" s="124">
        <v>20.7</v>
      </c>
    </row>
    <row r="687" spans="1:31" x14ac:dyDescent="0.3">
      <c r="A687" s="122" t="s">
        <v>903</v>
      </c>
      <c r="B687" s="123">
        <v>53570</v>
      </c>
      <c r="C687" s="124">
        <v>0</v>
      </c>
      <c r="D687" s="124">
        <v>5214.1000000000004</v>
      </c>
      <c r="E687" s="124">
        <v>437.8</v>
      </c>
      <c r="F687" s="124">
        <v>546.29999999999995</v>
      </c>
      <c r="G687" s="124">
        <v>1039</v>
      </c>
      <c r="H687" s="124">
        <v>1361.5</v>
      </c>
      <c r="I687" s="124">
        <v>0</v>
      </c>
      <c r="J687" s="124">
        <v>719.59999999999991</v>
      </c>
      <c r="K687" s="124">
        <v>5677.1</v>
      </c>
      <c r="L687" s="124">
        <v>78.2</v>
      </c>
      <c r="M687" s="124">
        <v>0</v>
      </c>
      <c r="N687" s="124">
        <v>164.65</v>
      </c>
      <c r="O687" s="124">
        <v>307.27</v>
      </c>
      <c r="P687" s="124">
        <v>4394.7</v>
      </c>
      <c r="Q687" s="124">
        <v>1365.7</v>
      </c>
      <c r="R687" s="124">
        <v>977.1</v>
      </c>
      <c r="S687" s="124">
        <v>5755.3</v>
      </c>
      <c r="T687" s="124">
        <v>-2585.9000000000015</v>
      </c>
      <c r="U687" s="124">
        <v>95.38</v>
      </c>
      <c r="V687" s="124">
        <v>2873.52</v>
      </c>
      <c r="W687" s="124">
        <v>977.1</v>
      </c>
      <c r="X687" s="124">
        <v>2046</v>
      </c>
      <c r="Y687" s="124">
        <v>2046</v>
      </c>
      <c r="Z687" s="124">
        <v>8</v>
      </c>
      <c r="AA687" s="124">
        <v>355.4</v>
      </c>
      <c r="AB687" s="124">
        <v>5677.1</v>
      </c>
      <c r="AC687" s="124">
        <v>1300.5</v>
      </c>
      <c r="AD687" s="124">
        <v>47.4</v>
      </c>
      <c r="AE687" s="124">
        <v>13.6</v>
      </c>
    </row>
    <row r="688" spans="1:31" x14ac:dyDescent="0.3">
      <c r="A688" s="122" t="s">
        <v>903</v>
      </c>
      <c r="B688" s="123">
        <v>53600</v>
      </c>
      <c r="C688" s="124">
        <v>1833.6000000000001</v>
      </c>
      <c r="D688" s="124">
        <v>2982.5</v>
      </c>
      <c r="E688" s="124">
        <v>294.89999999999998</v>
      </c>
      <c r="F688" s="124">
        <v>299.60000000000002</v>
      </c>
      <c r="G688" s="124">
        <v>504</v>
      </c>
      <c r="H688" s="124">
        <v>1163</v>
      </c>
      <c r="I688" s="124">
        <v>174.1</v>
      </c>
      <c r="J688" s="124">
        <v>338.5</v>
      </c>
      <c r="K688" s="124">
        <v>2528.4</v>
      </c>
      <c r="L688" s="124">
        <v>62.9</v>
      </c>
      <c r="M688" s="124">
        <v>1307.9000000000001</v>
      </c>
      <c r="N688" s="124">
        <v>131.91</v>
      </c>
      <c r="O688" s="124">
        <v>297.36</v>
      </c>
      <c r="P688" s="124">
        <v>2700.2</v>
      </c>
      <c r="Q688" s="124">
        <v>581.9</v>
      </c>
      <c r="R688" s="124">
        <v>855.90000000000009</v>
      </c>
      <c r="S688" s="124">
        <v>3899.2000000000003</v>
      </c>
      <c r="T688" s="124">
        <v>832.10000000000036</v>
      </c>
      <c r="U688" s="124">
        <v>130.27000000000001</v>
      </c>
      <c r="V688" s="124">
        <v>2725.31</v>
      </c>
      <c r="W688" s="124">
        <v>855.90000000000009</v>
      </c>
      <c r="X688" s="124">
        <v>2046</v>
      </c>
      <c r="Y688" s="124">
        <v>2046</v>
      </c>
      <c r="Z688" s="124">
        <v>9</v>
      </c>
      <c r="AA688" s="124">
        <v>200.9</v>
      </c>
      <c r="AB688" s="124">
        <v>2528.4</v>
      </c>
      <c r="AC688" s="124">
        <v>921.90000000000009</v>
      </c>
      <c r="AD688" s="124">
        <v>221.8</v>
      </c>
      <c r="AE688" s="124">
        <v>19.3</v>
      </c>
    </row>
    <row r="689" spans="1:31" x14ac:dyDescent="0.3">
      <c r="A689" s="122" t="s">
        <v>903</v>
      </c>
      <c r="B689" s="123">
        <v>53631</v>
      </c>
      <c r="C689" s="124">
        <v>8344.6</v>
      </c>
      <c r="D689" s="124">
        <v>2506.9</v>
      </c>
      <c r="E689" s="124">
        <v>632.20000000000005</v>
      </c>
      <c r="F689" s="124">
        <v>334.9</v>
      </c>
      <c r="G689" s="124">
        <v>1401.2</v>
      </c>
      <c r="H689" s="124">
        <v>1848.9</v>
      </c>
      <c r="I689" s="124">
        <v>1927.3</v>
      </c>
      <c r="J689" s="124">
        <v>455.1</v>
      </c>
      <c r="K689" s="124">
        <v>3198.8</v>
      </c>
      <c r="L689" s="124">
        <v>44</v>
      </c>
      <c r="M689" s="124">
        <v>976.1</v>
      </c>
      <c r="N689" s="124">
        <v>89.14</v>
      </c>
      <c r="O689" s="124">
        <v>307.27</v>
      </c>
      <c r="P689" s="124">
        <v>2179.9</v>
      </c>
      <c r="Q689" s="124">
        <v>662</v>
      </c>
      <c r="R689" s="124">
        <v>574.5</v>
      </c>
      <c r="S689" s="124">
        <v>4218.9000000000005</v>
      </c>
      <c r="T689" s="124">
        <v>4031.4000000000033</v>
      </c>
      <c r="U689" s="124">
        <v>100.21</v>
      </c>
      <c r="V689" s="124">
        <v>3620.84</v>
      </c>
      <c r="W689" s="124">
        <v>574.5</v>
      </c>
      <c r="X689" s="124">
        <v>2047</v>
      </c>
      <c r="Y689" s="124">
        <v>2046</v>
      </c>
      <c r="Z689" s="124">
        <v>10</v>
      </c>
      <c r="AA689" s="124">
        <v>107.19999999999999</v>
      </c>
      <c r="AB689" s="124">
        <v>3198.8</v>
      </c>
      <c r="AC689" s="124">
        <v>1192.2</v>
      </c>
      <c r="AD689" s="124">
        <v>549.4</v>
      </c>
      <c r="AE689" s="124">
        <v>107.3</v>
      </c>
    </row>
    <row r="690" spans="1:31" x14ac:dyDescent="0.3">
      <c r="A690" s="122" t="s">
        <v>903</v>
      </c>
      <c r="B690" s="123">
        <v>53661</v>
      </c>
      <c r="C690" s="124">
        <v>27799.4</v>
      </c>
      <c r="D690" s="124">
        <v>1455.8</v>
      </c>
      <c r="E690" s="124">
        <v>644.29999999999995</v>
      </c>
      <c r="F690" s="124">
        <v>139.69999999999999</v>
      </c>
      <c r="G690" s="124">
        <v>2274.6</v>
      </c>
      <c r="H690" s="124">
        <v>6601.4000000000005</v>
      </c>
      <c r="I690" s="124">
        <v>6446.8</v>
      </c>
      <c r="J690" s="124">
        <v>478.9</v>
      </c>
      <c r="K690" s="124">
        <v>375.1</v>
      </c>
      <c r="L690" s="124">
        <v>27.9</v>
      </c>
      <c r="M690" s="124">
        <v>742.6</v>
      </c>
      <c r="N690" s="124">
        <v>55.18</v>
      </c>
      <c r="O690" s="124">
        <v>297.36</v>
      </c>
      <c r="P690" s="124">
        <v>849.09999999999991</v>
      </c>
      <c r="Q690" s="124">
        <v>746.2</v>
      </c>
      <c r="R690" s="124">
        <v>337.29999999999995</v>
      </c>
      <c r="S690" s="124">
        <v>1145.6000000000001</v>
      </c>
      <c r="T690" s="124">
        <v>11240.599999999993</v>
      </c>
      <c r="U690" s="124">
        <v>160.65</v>
      </c>
      <c r="V690" s="124">
        <v>3884.51</v>
      </c>
      <c r="W690" s="124">
        <v>337.29999999999995</v>
      </c>
      <c r="X690" s="124">
        <v>2047</v>
      </c>
      <c r="Y690" s="124">
        <v>2046</v>
      </c>
      <c r="Z690" s="124">
        <v>11</v>
      </c>
      <c r="AA690" s="124">
        <v>33</v>
      </c>
      <c r="AB690" s="124">
        <v>375.1</v>
      </c>
      <c r="AC690" s="124">
        <v>2054.2000000000003</v>
      </c>
      <c r="AD690" s="124">
        <v>3253.1000000000004</v>
      </c>
      <c r="AE690" s="124">
        <v>1294.0999999999999</v>
      </c>
    </row>
    <row r="691" spans="1:31" x14ac:dyDescent="0.3">
      <c r="A691" s="122" t="s">
        <v>903</v>
      </c>
      <c r="B691" s="123">
        <v>53692</v>
      </c>
      <c r="C691" s="124">
        <v>11577.5</v>
      </c>
      <c r="D691" s="124">
        <v>1618</v>
      </c>
      <c r="E691" s="124">
        <v>700.3</v>
      </c>
      <c r="F691" s="124">
        <v>147.1</v>
      </c>
      <c r="G691" s="124">
        <v>2572.6999999999998</v>
      </c>
      <c r="H691" s="124">
        <v>13369.2</v>
      </c>
      <c r="I691" s="124">
        <v>2048.2000000000003</v>
      </c>
      <c r="J691" s="124">
        <v>429.9</v>
      </c>
      <c r="K691" s="124">
        <v>359.29999999999995</v>
      </c>
      <c r="L691" s="124">
        <v>23.4</v>
      </c>
      <c r="M691" s="124">
        <v>798.2</v>
      </c>
      <c r="N691" s="124">
        <v>52.1</v>
      </c>
      <c r="O691" s="124">
        <v>307.27</v>
      </c>
      <c r="P691" s="124">
        <v>674.19999999999993</v>
      </c>
      <c r="Q691" s="124">
        <v>1090.8999999999999</v>
      </c>
      <c r="R691" s="124">
        <v>311.10000000000002</v>
      </c>
      <c r="S691" s="124">
        <v>1180.9000000000001</v>
      </c>
      <c r="T691" s="124">
        <v>-7816.0000000000018</v>
      </c>
      <c r="U691" s="124">
        <v>595.05999999999995</v>
      </c>
      <c r="V691" s="124">
        <v>4723.3500000000004</v>
      </c>
      <c r="W691" s="124">
        <v>311.10000000000002</v>
      </c>
      <c r="X691" s="124">
        <v>2047</v>
      </c>
      <c r="Y691" s="124">
        <v>2046</v>
      </c>
      <c r="Z691" s="124">
        <v>12</v>
      </c>
      <c r="AA691" s="124">
        <v>27.4</v>
      </c>
      <c r="AB691" s="124">
        <v>359.29999999999995</v>
      </c>
      <c r="AC691" s="124">
        <v>3759.7999999999997</v>
      </c>
      <c r="AD691" s="124">
        <v>7800.5</v>
      </c>
      <c r="AE691" s="124">
        <v>1808.9</v>
      </c>
    </row>
    <row r="692" spans="1:31" x14ac:dyDescent="0.3">
      <c r="A692" s="122" t="s">
        <v>903</v>
      </c>
      <c r="B692" s="123">
        <v>53723</v>
      </c>
      <c r="C692" s="124">
        <v>19407.2</v>
      </c>
      <c r="D692" s="124">
        <v>1541.4</v>
      </c>
      <c r="E692" s="124">
        <v>636.6</v>
      </c>
      <c r="F692" s="124">
        <v>140.19999999999999</v>
      </c>
      <c r="G692" s="124">
        <v>2418.1999999999998</v>
      </c>
      <c r="H692" s="124">
        <v>7715.7</v>
      </c>
      <c r="I692" s="124">
        <v>3360.2</v>
      </c>
      <c r="J692" s="124">
        <v>655.29999999999995</v>
      </c>
      <c r="K692" s="124">
        <v>608.70000000000005</v>
      </c>
      <c r="L692" s="124">
        <v>18.899999999999999</v>
      </c>
      <c r="M692" s="124">
        <v>789.3</v>
      </c>
      <c r="N692" s="124">
        <v>46.19</v>
      </c>
      <c r="O692" s="124">
        <v>307.27</v>
      </c>
      <c r="P692" s="124">
        <v>605.70000000000005</v>
      </c>
      <c r="Q692" s="124">
        <v>1075.8999999999999</v>
      </c>
      <c r="R692" s="124">
        <v>283.7</v>
      </c>
      <c r="S692" s="124">
        <v>1416.9</v>
      </c>
      <c r="T692" s="124">
        <v>4640.0999999999985</v>
      </c>
      <c r="U692" s="124">
        <v>442.44</v>
      </c>
      <c r="V692" s="124">
        <v>3748.36</v>
      </c>
      <c r="W692" s="124">
        <v>283.7</v>
      </c>
      <c r="X692" s="124">
        <v>2047</v>
      </c>
      <c r="Y692" s="124">
        <v>2047</v>
      </c>
      <c r="Z692" s="124">
        <v>1</v>
      </c>
      <c r="AA692" s="124">
        <v>34.6</v>
      </c>
      <c r="AB692" s="124">
        <v>608.70000000000005</v>
      </c>
      <c r="AC692" s="124">
        <v>2200.8000000000002</v>
      </c>
      <c r="AD692" s="124">
        <v>4292.7</v>
      </c>
      <c r="AE692" s="124">
        <v>1222.2</v>
      </c>
    </row>
    <row r="693" spans="1:31" x14ac:dyDescent="0.3">
      <c r="A693" s="122" t="s">
        <v>903</v>
      </c>
      <c r="B693" s="123">
        <v>53751</v>
      </c>
      <c r="C693" s="124">
        <v>33742.300000000003</v>
      </c>
      <c r="D693" s="124">
        <v>1902.8</v>
      </c>
      <c r="E693" s="124">
        <v>824</v>
      </c>
      <c r="F693" s="124">
        <v>179.2</v>
      </c>
      <c r="G693" s="124">
        <v>3042.9</v>
      </c>
      <c r="H693" s="124">
        <v>18916.900000000001</v>
      </c>
      <c r="I693" s="124">
        <v>7566.5999999999995</v>
      </c>
      <c r="J693" s="124">
        <v>246.7</v>
      </c>
      <c r="K693" s="124">
        <v>125.1</v>
      </c>
      <c r="L693" s="124">
        <v>18.899999999999999</v>
      </c>
      <c r="M693" s="124">
        <v>0</v>
      </c>
      <c r="N693" s="124">
        <v>40.83</v>
      </c>
      <c r="O693" s="124">
        <v>277.52999999999997</v>
      </c>
      <c r="P693" s="124">
        <v>588.79999999999995</v>
      </c>
      <c r="Q693" s="124">
        <v>1493.3000000000002</v>
      </c>
      <c r="R693" s="124">
        <v>247.5</v>
      </c>
      <c r="S693" s="124">
        <v>144</v>
      </c>
      <c r="T693" s="124">
        <v>1454.7000000000044</v>
      </c>
      <c r="U693" s="124">
        <v>576.72</v>
      </c>
      <c r="V693" s="124">
        <v>4303.3999999999996</v>
      </c>
      <c r="W693" s="124">
        <v>247.5</v>
      </c>
      <c r="X693" s="124">
        <v>2047</v>
      </c>
      <c r="Y693" s="124">
        <v>2047</v>
      </c>
      <c r="Z693" s="124">
        <v>2</v>
      </c>
      <c r="AA693" s="124">
        <v>59.699999999999996</v>
      </c>
      <c r="AB693" s="124">
        <v>125.1</v>
      </c>
      <c r="AC693" s="124">
        <v>4746.7</v>
      </c>
      <c r="AD693" s="124">
        <v>11456.6</v>
      </c>
      <c r="AE693" s="124">
        <v>2713.6</v>
      </c>
    </row>
    <row r="694" spans="1:31" x14ac:dyDescent="0.3">
      <c r="A694" s="122" t="s">
        <v>903</v>
      </c>
      <c r="B694" s="123">
        <v>53782</v>
      </c>
      <c r="C694" s="124">
        <v>9292</v>
      </c>
      <c r="D694" s="124">
        <v>2763.7999999999997</v>
      </c>
      <c r="E694" s="124">
        <v>1137.2</v>
      </c>
      <c r="F694" s="124">
        <v>405.8</v>
      </c>
      <c r="G694" s="124">
        <v>4857</v>
      </c>
      <c r="H694" s="124">
        <v>6073.7</v>
      </c>
      <c r="I694" s="124">
        <v>919.8</v>
      </c>
      <c r="J694" s="124">
        <v>159.9</v>
      </c>
      <c r="K694" s="124">
        <v>59.7</v>
      </c>
      <c r="L694" s="124">
        <v>22.5</v>
      </c>
      <c r="M694" s="124">
        <v>0</v>
      </c>
      <c r="N694" s="124">
        <v>51.55</v>
      </c>
      <c r="O694" s="124">
        <v>307.27</v>
      </c>
      <c r="P694" s="124">
        <v>799.7</v>
      </c>
      <c r="Q694" s="124">
        <v>2369.8000000000002</v>
      </c>
      <c r="R694" s="124">
        <v>348.2</v>
      </c>
      <c r="S694" s="124">
        <v>82.2</v>
      </c>
      <c r="T694" s="124">
        <v>-6594.6999999999971</v>
      </c>
      <c r="U694" s="124">
        <v>70.13</v>
      </c>
      <c r="V694" s="124">
        <v>6396.4</v>
      </c>
      <c r="W694" s="124">
        <v>348.2</v>
      </c>
      <c r="X694" s="124">
        <v>2047</v>
      </c>
      <c r="Y694" s="124">
        <v>2047</v>
      </c>
      <c r="Z694" s="124">
        <v>3</v>
      </c>
      <c r="AA694" s="124">
        <v>96.399999999999991</v>
      </c>
      <c r="AB694" s="124">
        <v>59.7</v>
      </c>
      <c r="AC694" s="124">
        <v>2011.8</v>
      </c>
      <c r="AD694" s="124">
        <v>3314.1</v>
      </c>
      <c r="AE694" s="124">
        <v>747.8</v>
      </c>
    </row>
    <row r="695" spans="1:31" x14ac:dyDescent="0.3">
      <c r="A695" s="122" t="s">
        <v>903</v>
      </c>
      <c r="B695" s="123">
        <v>53812</v>
      </c>
      <c r="C695" s="124">
        <v>5880.1</v>
      </c>
      <c r="D695" s="124">
        <v>4110.3999999999996</v>
      </c>
      <c r="E695" s="124">
        <v>1397.9</v>
      </c>
      <c r="F695" s="124">
        <v>730.3</v>
      </c>
      <c r="G695" s="124">
        <v>5386.9</v>
      </c>
      <c r="H695" s="124">
        <v>2343.3000000000002</v>
      </c>
      <c r="I695" s="124">
        <v>552.80000000000007</v>
      </c>
      <c r="J695" s="124">
        <v>182.6</v>
      </c>
      <c r="K695" s="124">
        <v>3025.4</v>
      </c>
      <c r="L695" s="124">
        <v>22.5</v>
      </c>
      <c r="M695" s="124">
        <v>0</v>
      </c>
      <c r="N695" s="124">
        <v>73.88</v>
      </c>
      <c r="O695" s="124">
        <v>297.36</v>
      </c>
      <c r="P695" s="124">
        <v>1378.1</v>
      </c>
      <c r="Q695" s="124">
        <v>3462.5</v>
      </c>
      <c r="R695" s="124">
        <v>461.8</v>
      </c>
      <c r="S695" s="124">
        <v>3047.9</v>
      </c>
      <c r="T695" s="124">
        <v>-5314.7999999999993</v>
      </c>
      <c r="U695" s="124">
        <v>41.46</v>
      </c>
      <c r="V695" s="124">
        <v>4462.09</v>
      </c>
      <c r="W695" s="124">
        <v>461.8</v>
      </c>
      <c r="X695" s="124">
        <v>2047</v>
      </c>
      <c r="Y695" s="124">
        <v>2047</v>
      </c>
      <c r="Z695" s="124">
        <v>4</v>
      </c>
      <c r="AA695" s="124">
        <v>125.2</v>
      </c>
      <c r="AB695" s="124">
        <v>3025.4</v>
      </c>
      <c r="AC695" s="124">
        <v>1203</v>
      </c>
      <c r="AD695" s="124">
        <v>918.2</v>
      </c>
      <c r="AE695" s="124">
        <v>222.1</v>
      </c>
    </row>
    <row r="696" spans="1:31" x14ac:dyDescent="0.3">
      <c r="A696" s="122" t="s">
        <v>903</v>
      </c>
      <c r="B696" s="123">
        <v>53843</v>
      </c>
      <c r="C696" s="124">
        <v>881</v>
      </c>
      <c r="D696" s="124">
        <v>5449.4</v>
      </c>
      <c r="E696" s="124">
        <v>557</v>
      </c>
      <c r="F696" s="124">
        <v>421.5</v>
      </c>
      <c r="G696" s="124">
        <v>1851.9</v>
      </c>
      <c r="H696" s="124">
        <v>1475.5</v>
      </c>
      <c r="I696" s="124">
        <v>89.8</v>
      </c>
      <c r="J696" s="124">
        <v>587.5</v>
      </c>
      <c r="K696" s="124">
        <v>6897.5999999999995</v>
      </c>
      <c r="L696" s="124">
        <v>35</v>
      </c>
      <c r="M696" s="124">
        <v>0</v>
      </c>
      <c r="N696" s="124">
        <v>133.41</v>
      </c>
      <c r="O696" s="124">
        <v>307.27</v>
      </c>
      <c r="P696" s="124">
        <v>3081.9</v>
      </c>
      <c r="Q696" s="124">
        <v>2789</v>
      </c>
      <c r="R696" s="124">
        <v>763.8</v>
      </c>
      <c r="S696" s="124">
        <v>6932.5999999999995</v>
      </c>
      <c r="T696" s="124">
        <v>-1855.3999999999996</v>
      </c>
      <c r="U696" s="124">
        <v>51.76</v>
      </c>
      <c r="V696" s="124">
        <v>3878.75</v>
      </c>
      <c r="W696" s="124">
        <v>763.8</v>
      </c>
      <c r="X696" s="124">
        <v>2047</v>
      </c>
      <c r="Y696" s="124">
        <v>2047</v>
      </c>
      <c r="Z696" s="124">
        <v>5</v>
      </c>
      <c r="AA696" s="124">
        <v>291.7</v>
      </c>
      <c r="AB696" s="124">
        <v>6897.5999999999995</v>
      </c>
      <c r="AC696" s="124">
        <v>1403.7</v>
      </c>
      <c r="AD696" s="124">
        <v>59</v>
      </c>
      <c r="AE696" s="124">
        <v>12.8</v>
      </c>
    </row>
    <row r="697" spans="1:31" x14ac:dyDescent="0.3">
      <c r="A697" s="122" t="s">
        <v>903</v>
      </c>
      <c r="B697" s="123">
        <v>53873</v>
      </c>
      <c r="C697" s="124">
        <v>1747.6</v>
      </c>
      <c r="D697" s="124">
        <v>5707.4</v>
      </c>
      <c r="E697" s="124">
        <v>556.9</v>
      </c>
      <c r="F697" s="124">
        <v>366.4</v>
      </c>
      <c r="G697" s="124">
        <v>1085.5999999999999</v>
      </c>
      <c r="H697" s="124">
        <v>1460.5</v>
      </c>
      <c r="I697" s="124">
        <v>205.3</v>
      </c>
      <c r="J697" s="124">
        <v>485.3</v>
      </c>
      <c r="K697" s="124">
        <v>6842.5</v>
      </c>
      <c r="L697" s="124">
        <v>44</v>
      </c>
      <c r="M697" s="124">
        <v>984.8</v>
      </c>
      <c r="N697" s="124">
        <v>155.52000000000001</v>
      </c>
      <c r="O697" s="124">
        <v>297.36</v>
      </c>
      <c r="P697" s="124">
        <v>4350.3</v>
      </c>
      <c r="Q697" s="124">
        <v>1723.5</v>
      </c>
      <c r="R697" s="124">
        <v>889.7</v>
      </c>
      <c r="S697" s="124">
        <v>7871.3</v>
      </c>
      <c r="T697" s="124">
        <v>641.20000000000073</v>
      </c>
      <c r="U697" s="124">
        <v>353.82</v>
      </c>
      <c r="V697" s="124">
        <v>2641.94</v>
      </c>
      <c r="W697" s="124">
        <v>889.7</v>
      </c>
      <c r="X697" s="124">
        <v>2047</v>
      </c>
      <c r="Y697" s="124">
        <v>2047</v>
      </c>
      <c r="Z697" s="124">
        <v>6</v>
      </c>
      <c r="AA697" s="124">
        <v>318.10000000000002</v>
      </c>
      <c r="AB697" s="124">
        <v>6842.5</v>
      </c>
      <c r="AC697" s="124">
        <v>1363.8</v>
      </c>
      <c r="AD697" s="124">
        <v>81.900000000000006</v>
      </c>
      <c r="AE697" s="124">
        <v>14.8</v>
      </c>
    </row>
    <row r="698" spans="1:31" x14ac:dyDescent="0.3">
      <c r="A698" s="122" t="s">
        <v>903</v>
      </c>
      <c r="B698" s="123">
        <v>53904</v>
      </c>
      <c r="C698" s="124">
        <v>0</v>
      </c>
      <c r="D698" s="124">
        <v>5752.0999999999995</v>
      </c>
      <c r="E698" s="124">
        <v>387.4</v>
      </c>
      <c r="F698" s="124">
        <v>643.70000000000005</v>
      </c>
      <c r="G698" s="124">
        <v>323.7</v>
      </c>
      <c r="H698" s="124">
        <v>1464.9999999999998</v>
      </c>
      <c r="I698" s="124">
        <v>0</v>
      </c>
      <c r="J698" s="124">
        <v>687.3</v>
      </c>
      <c r="K698" s="124">
        <v>6725.2</v>
      </c>
      <c r="L698" s="124">
        <v>62.9</v>
      </c>
      <c r="M698" s="124">
        <v>755.8</v>
      </c>
      <c r="N698" s="124">
        <v>181.39</v>
      </c>
      <c r="O698" s="124">
        <v>307.27</v>
      </c>
      <c r="P698" s="124">
        <v>5356.3</v>
      </c>
      <c r="Q698" s="124">
        <v>1039.4000000000001</v>
      </c>
      <c r="R698" s="124">
        <v>1039</v>
      </c>
      <c r="S698" s="124">
        <v>7543.9</v>
      </c>
      <c r="T698" s="124">
        <v>-676.39999999999782</v>
      </c>
      <c r="U698" s="124">
        <v>612.92999999999995</v>
      </c>
      <c r="V698" s="124">
        <v>1571.86</v>
      </c>
      <c r="W698" s="124">
        <v>1039</v>
      </c>
      <c r="X698" s="124">
        <v>2047</v>
      </c>
      <c r="Y698" s="124">
        <v>2047</v>
      </c>
      <c r="Z698" s="124">
        <v>7</v>
      </c>
      <c r="AA698" s="124">
        <v>376.79999999999995</v>
      </c>
      <c r="AB698" s="124">
        <v>6725.2</v>
      </c>
      <c r="AC698" s="124">
        <v>1366.6</v>
      </c>
      <c r="AD698" s="124">
        <v>87.300000000000011</v>
      </c>
      <c r="AE698" s="124">
        <v>11.1</v>
      </c>
    </row>
    <row r="699" spans="1:31" x14ac:dyDescent="0.3">
      <c r="A699" s="122" t="s">
        <v>903</v>
      </c>
      <c r="B699" s="123">
        <v>53935</v>
      </c>
      <c r="C699" s="124">
        <v>61.599999999999994</v>
      </c>
      <c r="D699" s="124">
        <v>4468.8999999999996</v>
      </c>
      <c r="E699" s="124">
        <v>392.4</v>
      </c>
      <c r="F699" s="124">
        <v>501.7</v>
      </c>
      <c r="G699" s="124">
        <v>167.3</v>
      </c>
      <c r="H699" s="124">
        <v>1344.8</v>
      </c>
      <c r="I699" s="124">
        <v>6</v>
      </c>
      <c r="J699" s="124">
        <v>718.3</v>
      </c>
      <c r="K699" s="124">
        <v>4821.8999999999996</v>
      </c>
      <c r="L699" s="124">
        <v>78.2</v>
      </c>
      <c r="M699" s="124">
        <v>0</v>
      </c>
      <c r="N699" s="124">
        <v>164.65</v>
      </c>
      <c r="O699" s="124">
        <v>307.27</v>
      </c>
      <c r="P699" s="124">
        <v>4457.1000000000004</v>
      </c>
      <c r="Q699" s="124">
        <v>513.69999999999993</v>
      </c>
      <c r="R699" s="124">
        <v>967.80000000000007</v>
      </c>
      <c r="S699" s="124">
        <v>4900.0999999999995</v>
      </c>
      <c r="T699" s="124">
        <v>-1669.8000000000011</v>
      </c>
      <c r="U699" s="124">
        <v>197.62</v>
      </c>
      <c r="V699" s="124">
        <v>2350.2399999999998</v>
      </c>
      <c r="W699" s="124">
        <v>967.80000000000007</v>
      </c>
      <c r="X699" s="124">
        <v>2047</v>
      </c>
      <c r="Y699" s="124">
        <v>2047</v>
      </c>
      <c r="Z699" s="124">
        <v>8</v>
      </c>
      <c r="AA699" s="124">
        <v>346.1</v>
      </c>
      <c r="AB699" s="124">
        <v>4821.8999999999996</v>
      </c>
      <c r="AC699" s="124">
        <v>1307.8</v>
      </c>
      <c r="AD699" s="124">
        <v>22.700000000000003</v>
      </c>
      <c r="AE699" s="124">
        <v>14.3</v>
      </c>
    </row>
    <row r="700" spans="1:31" x14ac:dyDescent="0.3">
      <c r="A700" s="122" t="s">
        <v>903</v>
      </c>
      <c r="B700" s="123">
        <v>53965</v>
      </c>
      <c r="C700" s="124">
        <v>0.5</v>
      </c>
      <c r="D700" s="124">
        <v>3148.4</v>
      </c>
      <c r="E700" s="124">
        <v>324.39999999999998</v>
      </c>
      <c r="F700" s="124">
        <v>382.7</v>
      </c>
      <c r="G700" s="124">
        <v>89.6</v>
      </c>
      <c r="H700" s="124">
        <v>1044.6000000000001</v>
      </c>
      <c r="I700" s="124">
        <v>0</v>
      </c>
      <c r="J700" s="124">
        <v>341.5</v>
      </c>
      <c r="K700" s="124">
        <v>2860.7</v>
      </c>
      <c r="L700" s="124">
        <v>62.9</v>
      </c>
      <c r="M700" s="124">
        <v>1346.1</v>
      </c>
      <c r="N700" s="124">
        <v>131.91</v>
      </c>
      <c r="O700" s="124">
        <v>297.36</v>
      </c>
      <c r="P700" s="124">
        <v>3262.5</v>
      </c>
      <c r="Q700" s="124">
        <v>268.60000000000002</v>
      </c>
      <c r="R700" s="124">
        <v>833.5</v>
      </c>
      <c r="S700" s="124">
        <v>4269.6999999999989</v>
      </c>
      <c r="T700" s="124">
        <v>-227.40000000000146</v>
      </c>
      <c r="U700" s="124">
        <v>138.86000000000001</v>
      </c>
      <c r="V700" s="124">
        <v>2302.17</v>
      </c>
      <c r="W700" s="124">
        <v>833.5</v>
      </c>
      <c r="X700" s="124">
        <v>2047</v>
      </c>
      <c r="Y700" s="124">
        <v>2047</v>
      </c>
      <c r="Z700" s="124">
        <v>9</v>
      </c>
      <c r="AA700" s="124">
        <v>159.4</v>
      </c>
      <c r="AB700" s="124">
        <v>2860.7</v>
      </c>
      <c r="AC700" s="124">
        <v>817.40000000000009</v>
      </c>
      <c r="AD700" s="124">
        <v>210.8</v>
      </c>
      <c r="AE700" s="124">
        <v>16.399999999999999</v>
      </c>
    </row>
    <row r="701" spans="1:31" x14ac:dyDescent="0.3">
      <c r="A701" s="122" t="s">
        <v>903</v>
      </c>
      <c r="B701" s="123">
        <v>53996</v>
      </c>
      <c r="C701" s="124">
        <v>4749.3</v>
      </c>
      <c r="D701" s="124">
        <v>2260.5</v>
      </c>
      <c r="E701" s="124">
        <v>429</v>
      </c>
      <c r="F701" s="124">
        <v>332.1</v>
      </c>
      <c r="G701" s="124">
        <v>372.6</v>
      </c>
      <c r="H701" s="124">
        <v>1540.8</v>
      </c>
      <c r="I701" s="124">
        <v>850.2</v>
      </c>
      <c r="J701" s="124">
        <v>468.20000000000005</v>
      </c>
      <c r="K701" s="124">
        <v>3864.4</v>
      </c>
      <c r="L701" s="124">
        <v>44</v>
      </c>
      <c r="M701" s="124">
        <v>981.8</v>
      </c>
      <c r="N701" s="124">
        <v>89.14</v>
      </c>
      <c r="O701" s="124">
        <v>307.27</v>
      </c>
      <c r="P701" s="124">
        <v>2370.2000000000003</v>
      </c>
      <c r="Q701" s="124">
        <v>222.5</v>
      </c>
      <c r="R701" s="124">
        <v>569.70000000000005</v>
      </c>
      <c r="S701" s="124">
        <v>4890.2</v>
      </c>
      <c r="T701" s="124">
        <v>3955.7000000000025</v>
      </c>
      <c r="U701" s="124">
        <v>173.66</v>
      </c>
      <c r="V701" s="124">
        <v>2197.8000000000002</v>
      </c>
      <c r="W701" s="124">
        <v>569.70000000000005</v>
      </c>
      <c r="X701" s="124">
        <v>2048</v>
      </c>
      <c r="Y701" s="124">
        <v>2047</v>
      </c>
      <c r="Z701" s="124">
        <v>10</v>
      </c>
      <c r="AA701" s="124">
        <v>77.3</v>
      </c>
      <c r="AB701" s="124">
        <v>3864.4</v>
      </c>
      <c r="AC701" s="124">
        <v>1097.3</v>
      </c>
      <c r="AD701" s="124">
        <v>412.3</v>
      </c>
      <c r="AE701" s="124">
        <v>31.2</v>
      </c>
    </row>
    <row r="702" spans="1:31" x14ac:dyDescent="0.3">
      <c r="A702" s="122" t="s">
        <v>903</v>
      </c>
      <c r="B702" s="123">
        <v>54026</v>
      </c>
      <c r="C702" s="124">
        <v>10000.9</v>
      </c>
      <c r="D702" s="124">
        <v>1421.9</v>
      </c>
      <c r="E702" s="124">
        <v>584.5</v>
      </c>
      <c r="F702" s="124">
        <v>153.6</v>
      </c>
      <c r="G702" s="124">
        <v>1614.4</v>
      </c>
      <c r="H702" s="124">
        <v>1789.2000000000003</v>
      </c>
      <c r="I702" s="124">
        <v>1263.8</v>
      </c>
      <c r="J702" s="124">
        <v>478.9</v>
      </c>
      <c r="K702" s="124">
        <v>391.5</v>
      </c>
      <c r="L702" s="124">
        <v>27.9</v>
      </c>
      <c r="M702" s="124">
        <v>800</v>
      </c>
      <c r="N702" s="124">
        <v>55.18</v>
      </c>
      <c r="O702" s="124">
        <v>297.36</v>
      </c>
      <c r="P702" s="124">
        <v>1111.9000000000001</v>
      </c>
      <c r="Q702" s="124">
        <v>463.6</v>
      </c>
      <c r="R702" s="124">
        <v>337.9</v>
      </c>
      <c r="S702" s="124">
        <v>1219.4000000000001</v>
      </c>
      <c r="T702" s="124">
        <v>4251.399999999996</v>
      </c>
      <c r="U702" s="124">
        <v>151.85</v>
      </c>
      <c r="V702" s="124">
        <v>2439.1999999999998</v>
      </c>
      <c r="W702" s="124">
        <v>337.9</v>
      </c>
      <c r="X702" s="124">
        <v>2048</v>
      </c>
      <c r="Y702" s="124">
        <v>2047</v>
      </c>
      <c r="Z702" s="124">
        <v>11</v>
      </c>
      <c r="AA702" s="124">
        <v>32.799999999999997</v>
      </c>
      <c r="AB702" s="124">
        <v>391.5</v>
      </c>
      <c r="AC702" s="124">
        <v>948.6</v>
      </c>
      <c r="AD702" s="124">
        <v>654.20000000000005</v>
      </c>
      <c r="AE702" s="124">
        <v>186.4</v>
      </c>
    </row>
    <row r="703" spans="1:31" x14ac:dyDescent="0.3">
      <c r="A703" s="122" t="s">
        <v>903</v>
      </c>
      <c r="B703" s="123">
        <v>54057</v>
      </c>
      <c r="C703" s="124">
        <v>1977.3999999999999</v>
      </c>
      <c r="D703" s="124">
        <v>1846.7</v>
      </c>
      <c r="E703" s="124">
        <v>732</v>
      </c>
      <c r="F703" s="124">
        <v>181.8</v>
      </c>
      <c r="G703" s="124">
        <v>2647.2</v>
      </c>
      <c r="H703" s="124">
        <v>1940.4</v>
      </c>
      <c r="I703" s="124">
        <v>192.60000000000002</v>
      </c>
      <c r="J703" s="124">
        <v>429.9</v>
      </c>
      <c r="K703" s="124">
        <v>1115</v>
      </c>
      <c r="L703" s="124">
        <v>23.4</v>
      </c>
      <c r="M703" s="124">
        <v>880.2</v>
      </c>
      <c r="N703" s="124">
        <v>52.1</v>
      </c>
      <c r="O703" s="124">
        <v>307.27</v>
      </c>
      <c r="P703" s="124">
        <v>1184.2</v>
      </c>
      <c r="Q703" s="124">
        <v>844.4</v>
      </c>
      <c r="R703" s="124">
        <v>315.39999999999998</v>
      </c>
      <c r="S703" s="124">
        <v>2018.6000000000001</v>
      </c>
      <c r="T703" s="124">
        <v>-3659.2000000000007</v>
      </c>
      <c r="U703" s="124">
        <v>116.5</v>
      </c>
      <c r="V703" s="124">
        <v>2425.34</v>
      </c>
      <c r="W703" s="124">
        <v>315.39999999999998</v>
      </c>
      <c r="X703" s="124">
        <v>2048</v>
      </c>
      <c r="Y703" s="124">
        <v>2047</v>
      </c>
      <c r="Z703" s="124">
        <v>12</v>
      </c>
      <c r="AA703" s="124">
        <v>44.2</v>
      </c>
      <c r="AB703" s="124">
        <v>1115</v>
      </c>
      <c r="AC703" s="124">
        <v>932.90000000000009</v>
      </c>
      <c r="AD703" s="124">
        <v>792.4</v>
      </c>
      <c r="AE703" s="124">
        <v>215.1</v>
      </c>
    </row>
    <row r="704" spans="1:31" x14ac:dyDescent="0.3">
      <c r="A704" s="122" t="s">
        <v>903</v>
      </c>
      <c r="B704" s="123">
        <v>54088</v>
      </c>
      <c r="C704" s="124">
        <v>32461.1</v>
      </c>
      <c r="D704" s="124">
        <v>1405.5</v>
      </c>
      <c r="E704" s="124">
        <v>524.1</v>
      </c>
      <c r="F704" s="124">
        <v>137.80000000000001</v>
      </c>
      <c r="G704" s="124">
        <v>1907.6</v>
      </c>
      <c r="H704" s="124">
        <v>11003.7</v>
      </c>
      <c r="I704" s="124">
        <v>6487.9</v>
      </c>
      <c r="J704" s="124">
        <v>655.29999999999995</v>
      </c>
      <c r="K704" s="124">
        <v>1480.3</v>
      </c>
      <c r="L704" s="124">
        <v>18.899999999999999</v>
      </c>
      <c r="M704" s="124">
        <v>793.4</v>
      </c>
      <c r="N704" s="124">
        <v>46.19</v>
      </c>
      <c r="O704" s="124">
        <v>307.27</v>
      </c>
      <c r="P704" s="124">
        <v>841.6</v>
      </c>
      <c r="Q704" s="124">
        <v>701.59999999999991</v>
      </c>
      <c r="R704" s="124">
        <v>286</v>
      </c>
      <c r="S704" s="124">
        <v>2292.6</v>
      </c>
      <c r="T704" s="124">
        <v>12917.900000000007</v>
      </c>
      <c r="U704" s="124">
        <v>235.2</v>
      </c>
      <c r="V704" s="124">
        <v>3290.06</v>
      </c>
      <c r="W704" s="124">
        <v>286</v>
      </c>
      <c r="X704" s="124">
        <v>2048</v>
      </c>
      <c r="Y704" s="124">
        <v>2048</v>
      </c>
      <c r="Z704" s="124">
        <v>1</v>
      </c>
      <c r="AA704" s="124">
        <v>43.4</v>
      </c>
      <c r="AB704" s="124">
        <v>1480.3</v>
      </c>
      <c r="AC704" s="124">
        <v>3547.8</v>
      </c>
      <c r="AD704" s="124">
        <v>5519.3</v>
      </c>
      <c r="AE704" s="124">
        <v>1936.6</v>
      </c>
    </row>
    <row r="705" spans="1:31" x14ac:dyDescent="0.3">
      <c r="A705" s="122" t="s">
        <v>903</v>
      </c>
      <c r="B705" s="123">
        <v>54117</v>
      </c>
      <c r="C705" s="124">
        <v>54369</v>
      </c>
      <c r="D705" s="124">
        <v>1807.8</v>
      </c>
      <c r="E705" s="124">
        <v>782.3</v>
      </c>
      <c r="F705" s="124">
        <v>172.1</v>
      </c>
      <c r="G705" s="124">
        <v>2894.9</v>
      </c>
      <c r="H705" s="124">
        <v>31774.299999999996</v>
      </c>
      <c r="I705" s="124">
        <v>14766</v>
      </c>
      <c r="J705" s="124">
        <v>250.8</v>
      </c>
      <c r="K705" s="124">
        <v>109.8</v>
      </c>
      <c r="L705" s="124">
        <v>18.899999999999999</v>
      </c>
      <c r="M705" s="124">
        <v>0</v>
      </c>
      <c r="N705" s="124">
        <v>41.53</v>
      </c>
      <c r="O705" s="124">
        <v>287.45</v>
      </c>
      <c r="P705" s="124">
        <v>671.5</v>
      </c>
      <c r="Q705" s="124">
        <v>1308.3</v>
      </c>
      <c r="R705" s="124">
        <v>253.1</v>
      </c>
      <c r="S705" s="124">
        <v>128.69999999999999</v>
      </c>
      <c r="T705" s="124">
        <v>2302.4000000000051</v>
      </c>
      <c r="U705" s="124">
        <v>330.84</v>
      </c>
      <c r="V705" s="124">
        <v>4455.1899999999996</v>
      </c>
      <c r="W705" s="124">
        <v>253.1</v>
      </c>
      <c r="X705" s="124">
        <v>2048</v>
      </c>
      <c r="Y705" s="124">
        <v>2048</v>
      </c>
      <c r="Z705" s="124">
        <v>2</v>
      </c>
      <c r="AA705" s="124">
        <v>60.900000000000006</v>
      </c>
      <c r="AB705" s="124">
        <v>109.8</v>
      </c>
      <c r="AC705" s="124">
        <v>8310.7999999999993</v>
      </c>
      <c r="AD705" s="124">
        <v>19088.099999999999</v>
      </c>
      <c r="AE705" s="124">
        <v>4375.3999999999996</v>
      </c>
    </row>
    <row r="706" spans="1:31" x14ac:dyDescent="0.3">
      <c r="A706" s="122" t="s">
        <v>903</v>
      </c>
      <c r="B706" s="123">
        <v>54148</v>
      </c>
      <c r="C706" s="124">
        <v>15009.8</v>
      </c>
      <c r="D706" s="124">
        <v>3431.9</v>
      </c>
      <c r="E706" s="124">
        <v>1300.2</v>
      </c>
      <c r="F706" s="124">
        <v>526.20000000000005</v>
      </c>
      <c r="G706" s="124">
        <v>5906.1</v>
      </c>
      <c r="H706" s="124">
        <v>15785</v>
      </c>
      <c r="I706" s="124">
        <v>2990.2</v>
      </c>
      <c r="J706" s="124">
        <v>160.6</v>
      </c>
      <c r="K706" s="124">
        <v>300.89999999999998</v>
      </c>
      <c r="L706" s="124">
        <v>22.5</v>
      </c>
      <c r="M706" s="124">
        <v>0</v>
      </c>
      <c r="N706" s="124">
        <v>51.55</v>
      </c>
      <c r="O706" s="124">
        <v>307.27</v>
      </c>
      <c r="P706" s="124">
        <v>1070.6999999999998</v>
      </c>
      <c r="Q706" s="124">
        <v>2887.3</v>
      </c>
      <c r="R706" s="124">
        <v>348.2</v>
      </c>
      <c r="S706" s="124">
        <v>323.39999999999998</v>
      </c>
      <c r="T706" s="124">
        <v>-14418.8</v>
      </c>
      <c r="U706" s="124">
        <v>51.34</v>
      </c>
      <c r="V706" s="124">
        <v>7005.36</v>
      </c>
      <c r="W706" s="124">
        <v>348.2</v>
      </c>
      <c r="X706" s="124">
        <v>2048</v>
      </c>
      <c r="Y706" s="124">
        <v>2048</v>
      </c>
      <c r="Z706" s="124">
        <v>3</v>
      </c>
      <c r="AA706" s="124">
        <v>96.5</v>
      </c>
      <c r="AB706" s="124">
        <v>300.89999999999998</v>
      </c>
      <c r="AC706" s="124">
        <v>4762.7000000000007</v>
      </c>
      <c r="AD706" s="124">
        <v>8922.2999999999993</v>
      </c>
      <c r="AE706" s="124">
        <v>2100</v>
      </c>
    </row>
    <row r="707" spans="1:31" x14ac:dyDescent="0.3">
      <c r="A707" s="122" t="s">
        <v>903</v>
      </c>
      <c r="B707" s="123">
        <v>54178</v>
      </c>
      <c r="C707" s="124">
        <v>9317.1</v>
      </c>
      <c r="D707" s="124">
        <v>3478.9</v>
      </c>
      <c r="E707" s="124">
        <v>1048.3</v>
      </c>
      <c r="F707" s="124">
        <v>635.6</v>
      </c>
      <c r="G707" s="124">
        <v>4222.3</v>
      </c>
      <c r="H707" s="124">
        <v>1959.4</v>
      </c>
      <c r="I707" s="124">
        <v>929.00000000000011</v>
      </c>
      <c r="J707" s="124">
        <v>182.6</v>
      </c>
      <c r="K707" s="124">
        <v>2691.5</v>
      </c>
      <c r="L707" s="124">
        <v>22.5</v>
      </c>
      <c r="M707" s="124">
        <v>0</v>
      </c>
      <c r="N707" s="124">
        <v>73.88</v>
      </c>
      <c r="O707" s="124">
        <v>297.36</v>
      </c>
      <c r="P707" s="124">
        <v>1441.3</v>
      </c>
      <c r="Q707" s="124">
        <v>2673.1000000000004</v>
      </c>
      <c r="R707" s="124">
        <v>459.5</v>
      </c>
      <c r="S707" s="124">
        <v>2714</v>
      </c>
      <c r="T707" s="124">
        <v>34.800000000006548</v>
      </c>
      <c r="U707" s="124">
        <v>80.42</v>
      </c>
      <c r="V707" s="124">
        <v>4064.22</v>
      </c>
      <c r="W707" s="124">
        <v>459.5</v>
      </c>
      <c r="X707" s="124">
        <v>2048</v>
      </c>
      <c r="Y707" s="124">
        <v>2048</v>
      </c>
      <c r="Z707" s="124">
        <v>4</v>
      </c>
      <c r="AA707" s="124">
        <v>125.6</v>
      </c>
      <c r="AB707" s="124">
        <v>2691.5</v>
      </c>
      <c r="AC707" s="124">
        <v>1364.8</v>
      </c>
      <c r="AD707" s="124">
        <v>451.7</v>
      </c>
      <c r="AE707" s="124">
        <v>142.9</v>
      </c>
    </row>
    <row r="708" spans="1:31" x14ac:dyDescent="0.3">
      <c r="A708" s="122" t="s">
        <v>903</v>
      </c>
      <c r="B708" s="123">
        <v>54209</v>
      </c>
      <c r="C708" s="124">
        <v>5997.6</v>
      </c>
      <c r="D708" s="124">
        <v>5189.8</v>
      </c>
      <c r="E708" s="124">
        <v>1246.0999999999999</v>
      </c>
      <c r="F708" s="124">
        <v>598.5</v>
      </c>
      <c r="G708" s="124">
        <v>3599.5</v>
      </c>
      <c r="H708" s="124">
        <v>1727.4</v>
      </c>
      <c r="I708" s="124">
        <v>723.5</v>
      </c>
      <c r="J708" s="124">
        <v>587.5</v>
      </c>
      <c r="K708" s="124">
        <v>5637.1</v>
      </c>
      <c r="L708" s="124">
        <v>35</v>
      </c>
      <c r="M708" s="124">
        <v>0</v>
      </c>
      <c r="N708" s="124">
        <v>133.41</v>
      </c>
      <c r="O708" s="124">
        <v>307.27</v>
      </c>
      <c r="P708" s="124">
        <v>2513.8000000000002</v>
      </c>
      <c r="Q708" s="124">
        <v>3274.4</v>
      </c>
      <c r="R708" s="124">
        <v>746.2</v>
      </c>
      <c r="S708" s="124">
        <v>5672.1</v>
      </c>
      <c r="T708" s="124">
        <v>-1256.399999999996</v>
      </c>
      <c r="U708" s="124">
        <v>59.58</v>
      </c>
      <c r="V708" s="124">
        <v>4223.1099999999997</v>
      </c>
      <c r="W708" s="124">
        <v>746.2</v>
      </c>
      <c r="X708" s="124">
        <v>2048</v>
      </c>
      <c r="Y708" s="124">
        <v>2048</v>
      </c>
      <c r="Z708" s="124">
        <v>5</v>
      </c>
      <c r="AA708" s="124">
        <v>274.10000000000002</v>
      </c>
      <c r="AB708" s="124">
        <v>5637.1</v>
      </c>
      <c r="AC708" s="124">
        <v>1352.4</v>
      </c>
      <c r="AD708" s="124">
        <v>298.60000000000002</v>
      </c>
      <c r="AE708" s="124">
        <v>76.400000000000006</v>
      </c>
    </row>
    <row r="709" spans="1:31" x14ac:dyDescent="0.3">
      <c r="A709" s="122" t="s">
        <v>903</v>
      </c>
      <c r="B709" s="123">
        <v>54239</v>
      </c>
      <c r="C709" s="124">
        <v>2186.8000000000002</v>
      </c>
      <c r="D709" s="124">
        <v>6911.8</v>
      </c>
      <c r="E709" s="124">
        <v>832.5</v>
      </c>
      <c r="F709" s="124">
        <v>459.4</v>
      </c>
      <c r="G709" s="124">
        <v>2302</v>
      </c>
      <c r="H709" s="124">
        <v>1532.9000000000003</v>
      </c>
      <c r="I709" s="124">
        <v>287.8</v>
      </c>
      <c r="J709" s="124">
        <v>485.3</v>
      </c>
      <c r="K709" s="124">
        <v>7471.5</v>
      </c>
      <c r="L709" s="124">
        <v>44</v>
      </c>
      <c r="M709" s="124">
        <v>950.6</v>
      </c>
      <c r="N709" s="124">
        <v>155.52000000000001</v>
      </c>
      <c r="O709" s="124">
        <v>297.36</v>
      </c>
      <c r="P709" s="124">
        <v>4893.1000000000004</v>
      </c>
      <c r="Q709" s="124">
        <v>2478.1</v>
      </c>
      <c r="R709" s="124">
        <v>893.6</v>
      </c>
      <c r="S709" s="124">
        <v>8466.1</v>
      </c>
      <c r="T709" s="124">
        <v>-1265.3999999999996</v>
      </c>
      <c r="U709" s="124">
        <v>392.76</v>
      </c>
      <c r="V709" s="124">
        <v>1938.46</v>
      </c>
      <c r="W709" s="124">
        <v>893.6</v>
      </c>
      <c r="X709" s="124">
        <v>2048</v>
      </c>
      <c r="Y709" s="124">
        <v>2048</v>
      </c>
      <c r="Z709" s="124">
        <v>6</v>
      </c>
      <c r="AA709" s="124">
        <v>289.60000000000002</v>
      </c>
      <c r="AB709" s="124">
        <v>7471.5</v>
      </c>
      <c r="AC709" s="124">
        <v>1387.2</v>
      </c>
      <c r="AD709" s="124">
        <v>122.80000000000001</v>
      </c>
      <c r="AE709" s="124">
        <v>22.9</v>
      </c>
    </row>
    <row r="710" spans="1:31" x14ac:dyDescent="0.3">
      <c r="A710" s="122" t="s">
        <v>903</v>
      </c>
      <c r="B710" s="123">
        <v>54270</v>
      </c>
      <c r="C710" s="124">
        <v>0</v>
      </c>
      <c r="D710" s="124">
        <v>5886.4000000000005</v>
      </c>
      <c r="E710" s="124">
        <v>418.2</v>
      </c>
      <c r="F710" s="124">
        <v>650.29999999999995</v>
      </c>
      <c r="G710" s="124">
        <v>575.4</v>
      </c>
      <c r="H710" s="124">
        <v>1502.4</v>
      </c>
      <c r="I710" s="124">
        <v>0</v>
      </c>
      <c r="J710" s="124">
        <v>687.3</v>
      </c>
      <c r="K710" s="124">
        <v>7085.5</v>
      </c>
      <c r="L710" s="124">
        <v>62.9</v>
      </c>
      <c r="M710" s="124">
        <v>724.8</v>
      </c>
      <c r="N710" s="124">
        <v>181.39</v>
      </c>
      <c r="O710" s="124">
        <v>307.27</v>
      </c>
      <c r="P710" s="124">
        <v>5348</v>
      </c>
      <c r="Q710" s="124">
        <v>1188.7</v>
      </c>
      <c r="R710" s="124">
        <v>1045</v>
      </c>
      <c r="S710" s="124">
        <v>7873.2</v>
      </c>
      <c r="T710" s="124">
        <v>-801.79999999999563</v>
      </c>
      <c r="U710" s="124">
        <v>359.46</v>
      </c>
      <c r="V710" s="124">
        <v>1688.11</v>
      </c>
      <c r="W710" s="124">
        <v>1045</v>
      </c>
      <c r="X710" s="124">
        <v>2048</v>
      </c>
      <c r="Y710" s="124">
        <v>2048</v>
      </c>
      <c r="Z710" s="124">
        <v>7</v>
      </c>
      <c r="AA710" s="124">
        <v>357</v>
      </c>
      <c r="AB710" s="124">
        <v>7085.5</v>
      </c>
      <c r="AC710" s="124">
        <v>1400.2</v>
      </c>
      <c r="AD710" s="124">
        <v>90.7</v>
      </c>
      <c r="AE710" s="124">
        <v>11.5</v>
      </c>
    </row>
    <row r="711" spans="1:31" x14ac:dyDescent="0.3">
      <c r="A711" s="122" t="s">
        <v>903</v>
      </c>
      <c r="B711" s="123">
        <v>54301</v>
      </c>
      <c r="C711" s="124">
        <v>0</v>
      </c>
      <c r="D711" s="124">
        <v>4905.6000000000004</v>
      </c>
      <c r="E711" s="124">
        <v>379.9</v>
      </c>
      <c r="F711" s="124">
        <v>493.9</v>
      </c>
      <c r="G711" s="124">
        <v>290.7</v>
      </c>
      <c r="H711" s="124">
        <v>1325.7</v>
      </c>
      <c r="I711" s="124">
        <v>0</v>
      </c>
      <c r="J711" s="124">
        <v>718.3</v>
      </c>
      <c r="K711" s="124">
        <v>5160.5</v>
      </c>
      <c r="L711" s="124">
        <v>78.2</v>
      </c>
      <c r="M711" s="124">
        <v>0</v>
      </c>
      <c r="N711" s="124">
        <v>164.65</v>
      </c>
      <c r="O711" s="124">
        <v>307.27</v>
      </c>
      <c r="P711" s="124">
        <v>4788.5</v>
      </c>
      <c r="Q711" s="124">
        <v>610.9</v>
      </c>
      <c r="R711" s="124">
        <v>986.6</v>
      </c>
      <c r="S711" s="124">
        <v>5238.7</v>
      </c>
      <c r="T711" s="124">
        <v>-1888.7000000000007</v>
      </c>
      <c r="U711" s="124">
        <v>223.84</v>
      </c>
      <c r="V711" s="124">
        <v>1817.61</v>
      </c>
      <c r="W711" s="124">
        <v>986.6</v>
      </c>
      <c r="X711" s="124">
        <v>2048</v>
      </c>
      <c r="Y711" s="124">
        <v>2048</v>
      </c>
      <c r="Z711" s="124">
        <v>8</v>
      </c>
      <c r="AA711" s="124">
        <v>364.9</v>
      </c>
      <c r="AB711" s="124">
        <v>5160.5</v>
      </c>
      <c r="AC711" s="124">
        <v>1293.4000000000001</v>
      </c>
      <c r="AD711" s="124">
        <v>19.900000000000002</v>
      </c>
      <c r="AE711" s="124">
        <v>12.4</v>
      </c>
    </row>
    <row r="712" spans="1:31" x14ac:dyDescent="0.3">
      <c r="A712" s="122" t="s">
        <v>903</v>
      </c>
      <c r="B712" s="123">
        <v>54331</v>
      </c>
      <c r="C712" s="124">
        <v>1116.7</v>
      </c>
      <c r="D712" s="124">
        <v>3006</v>
      </c>
      <c r="E712" s="124">
        <v>344.4</v>
      </c>
      <c r="F712" s="124">
        <v>335.9</v>
      </c>
      <c r="G712" s="124">
        <v>399</v>
      </c>
      <c r="H712" s="124">
        <v>1131.8</v>
      </c>
      <c r="I712" s="124">
        <v>55.9</v>
      </c>
      <c r="J712" s="124">
        <v>335.3</v>
      </c>
      <c r="K712" s="124">
        <v>2955.2</v>
      </c>
      <c r="L712" s="124">
        <v>62.9</v>
      </c>
      <c r="M712" s="124">
        <v>1341</v>
      </c>
      <c r="N712" s="124">
        <v>131.91</v>
      </c>
      <c r="O712" s="124">
        <v>297.36</v>
      </c>
      <c r="P712" s="124">
        <v>2954.7</v>
      </c>
      <c r="Q712" s="124">
        <v>387.2</v>
      </c>
      <c r="R712" s="124">
        <v>843.7</v>
      </c>
      <c r="S712" s="124">
        <v>4359.0999999999995</v>
      </c>
      <c r="T712" s="124">
        <v>711.20000000000618</v>
      </c>
      <c r="U712" s="124">
        <v>123.95</v>
      </c>
      <c r="V712" s="124">
        <v>2228.48</v>
      </c>
      <c r="W712" s="124">
        <v>843.7</v>
      </c>
      <c r="X712" s="124">
        <v>2048</v>
      </c>
      <c r="Y712" s="124">
        <v>2048</v>
      </c>
      <c r="Z712" s="124">
        <v>9</v>
      </c>
      <c r="AA712" s="124">
        <v>192.8</v>
      </c>
      <c r="AB712" s="124">
        <v>2955.2</v>
      </c>
      <c r="AC712" s="124">
        <v>893.5</v>
      </c>
      <c r="AD712" s="124">
        <v>218</v>
      </c>
      <c r="AE712" s="124">
        <v>20.3</v>
      </c>
    </row>
    <row r="713" spans="1:31" x14ac:dyDescent="0.3">
      <c r="A713" s="122" t="s">
        <v>903</v>
      </c>
      <c r="B713" s="123">
        <v>54362</v>
      </c>
      <c r="C713" s="124">
        <v>15395.5</v>
      </c>
      <c r="D713" s="124">
        <v>1958</v>
      </c>
      <c r="E713" s="124">
        <v>632.70000000000005</v>
      </c>
      <c r="F713" s="124">
        <v>252.6</v>
      </c>
      <c r="G713" s="124">
        <v>1267.2</v>
      </c>
      <c r="H713" s="124">
        <v>2134.4</v>
      </c>
      <c r="I713" s="124">
        <v>2155.1</v>
      </c>
      <c r="J713" s="124">
        <v>422.9</v>
      </c>
      <c r="K713" s="124">
        <v>1905.1</v>
      </c>
      <c r="L713" s="124">
        <v>44</v>
      </c>
      <c r="M713" s="124">
        <v>840.9</v>
      </c>
      <c r="N713" s="124">
        <v>89.14</v>
      </c>
      <c r="O713" s="124">
        <v>307.27</v>
      </c>
      <c r="P713" s="124">
        <v>1728.3</v>
      </c>
      <c r="Q713" s="124">
        <v>482.3</v>
      </c>
      <c r="R713" s="124">
        <v>561.29999999999995</v>
      </c>
      <c r="S713" s="124">
        <v>2790</v>
      </c>
      <c r="T713" s="124">
        <v>9923.9000000000033</v>
      </c>
      <c r="U713" s="124">
        <v>158.84</v>
      </c>
      <c r="V713" s="124">
        <v>2436.17</v>
      </c>
      <c r="W713" s="124">
        <v>561.29999999999995</v>
      </c>
      <c r="X713" s="124">
        <v>2049</v>
      </c>
      <c r="Y713" s="124">
        <v>2048</v>
      </c>
      <c r="Z713" s="124">
        <v>10</v>
      </c>
      <c r="AA713" s="124">
        <v>72.5</v>
      </c>
      <c r="AB713" s="124">
        <v>1905.1</v>
      </c>
      <c r="AC713" s="124">
        <v>1138.0999999999999</v>
      </c>
      <c r="AD713" s="124">
        <v>656.8</v>
      </c>
      <c r="AE713" s="124">
        <v>339.5</v>
      </c>
    </row>
    <row r="714" spans="1:31" x14ac:dyDescent="0.3">
      <c r="A714" s="122" t="s">
        <v>903</v>
      </c>
      <c r="B714" s="123">
        <v>54392</v>
      </c>
      <c r="C714" s="124">
        <v>2974.1000000000004</v>
      </c>
      <c r="D714" s="124">
        <v>1538.3999999999999</v>
      </c>
      <c r="E714" s="124">
        <v>672.8</v>
      </c>
      <c r="F714" s="124">
        <v>147.9</v>
      </c>
      <c r="G714" s="124">
        <v>2425.1</v>
      </c>
      <c r="H714" s="124">
        <v>2596</v>
      </c>
      <c r="I714" s="124">
        <v>304.10000000000002</v>
      </c>
      <c r="J714" s="124">
        <v>451.3</v>
      </c>
      <c r="K714" s="124">
        <v>473.59999999999997</v>
      </c>
      <c r="L714" s="124">
        <v>27.9</v>
      </c>
      <c r="M714" s="124">
        <v>828.4</v>
      </c>
      <c r="N714" s="124">
        <v>55.18</v>
      </c>
      <c r="O714" s="124">
        <v>297.36</v>
      </c>
      <c r="P714" s="124">
        <v>947.4</v>
      </c>
      <c r="Q714" s="124">
        <v>738.8</v>
      </c>
      <c r="R714" s="124">
        <v>338.09999999999997</v>
      </c>
      <c r="S714" s="124">
        <v>1329.9</v>
      </c>
      <c r="T714" s="124">
        <v>-3493.7999999999993</v>
      </c>
      <c r="U714" s="124">
        <v>96.31</v>
      </c>
      <c r="V714" s="124">
        <v>2706.93</v>
      </c>
      <c r="W714" s="124">
        <v>338.09999999999997</v>
      </c>
      <c r="X714" s="124">
        <v>2049</v>
      </c>
      <c r="Y714" s="124">
        <v>2048</v>
      </c>
      <c r="Z714" s="124">
        <v>11</v>
      </c>
      <c r="AA714" s="124">
        <v>35.799999999999997</v>
      </c>
      <c r="AB714" s="124">
        <v>473.59999999999997</v>
      </c>
      <c r="AC714" s="124">
        <v>1117.2</v>
      </c>
      <c r="AD714" s="124">
        <v>1064.9000000000001</v>
      </c>
      <c r="AE714" s="124">
        <v>413.9</v>
      </c>
    </row>
    <row r="715" spans="1:31" x14ac:dyDescent="0.3">
      <c r="A715" s="122" t="s">
        <v>903</v>
      </c>
      <c r="B715" s="123">
        <v>54423</v>
      </c>
      <c r="C715" s="124">
        <v>4384.1000000000004</v>
      </c>
      <c r="D715" s="124">
        <v>1418.3</v>
      </c>
      <c r="E715" s="124">
        <v>621.9</v>
      </c>
      <c r="F715" s="124">
        <v>133.80000000000001</v>
      </c>
      <c r="G715" s="124">
        <v>2202.6</v>
      </c>
      <c r="H715" s="124">
        <v>1897.4</v>
      </c>
      <c r="I715" s="124">
        <v>520.5</v>
      </c>
      <c r="J715" s="124">
        <v>456.69999999999993</v>
      </c>
      <c r="K715" s="124">
        <v>480.5</v>
      </c>
      <c r="L715" s="124">
        <v>23.4</v>
      </c>
      <c r="M715" s="124">
        <v>797.1</v>
      </c>
      <c r="N715" s="124">
        <v>52.1</v>
      </c>
      <c r="O715" s="124">
        <v>307.27</v>
      </c>
      <c r="P715" s="124">
        <v>801.5</v>
      </c>
      <c r="Q715" s="124">
        <v>750.5</v>
      </c>
      <c r="R715" s="124">
        <v>312.60000000000002</v>
      </c>
      <c r="S715" s="124">
        <v>1301</v>
      </c>
      <c r="T715" s="124">
        <v>-1253.2999999999993</v>
      </c>
      <c r="U715" s="124">
        <v>112.27</v>
      </c>
      <c r="V715" s="124">
        <v>2680</v>
      </c>
      <c r="W715" s="124">
        <v>312.60000000000002</v>
      </c>
      <c r="X715" s="124">
        <v>2049</v>
      </c>
      <c r="Y715" s="124">
        <v>2048</v>
      </c>
      <c r="Z715" s="124">
        <v>12</v>
      </c>
      <c r="AA715" s="124">
        <v>32.200000000000003</v>
      </c>
      <c r="AB715" s="124">
        <v>480.5</v>
      </c>
      <c r="AC715" s="124">
        <v>795.8</v>
      </c>
      <c r="AD715" s="124">
        <v>859.9</v>
      </c>
      <c r="AE715" s="124">
        <v>241.7</v>
      </c>
    </row>
    <row r="716" spans="1:31" x14ac:dyDescent="0.3">
      <c r="A716" s="122" t="s">
        <v>903</v>
      </c>
      <c r="B716" s="123">
        <v>54454</v>
      </c>
      <c r="C716" s="124">
        <v>25263</v>
      </c>
      <c r="D716" s="124">
        <v>1984</v>
      </c>
      <c r="E716" s="124">
        <v>846.7</v>
      </c>
      <c r="F716" s="124">
        <v>182.1</v>
      </c>
      <c r="G716" s="124">
        <v>3057.9</v>
      </c>
      <c r="H716" s="124">
        <v>8536.5</v>
      </c>
      <c r="I716" s="124">
        <v>4445.2</v>
      </c>
      <c r="J716" s="124">
        <v>689.9</v>
      </c>
      <c r="K716" s="124">
        <v>1043.5999999999999</v>
      </c>
      <c r="L716" s="124">
        <v>18.899999999999999</v>
      </c>
      <c r="M716" s="124">
        <v>833.8</v>
      </c>
      <c r="N716" s="124">
        <v>46.19</v>
      </c>
      <c r="O716" s="124">
        <v>307.27</v>
      </c>
      <c r="P716" s="124">
        <v>950.9</v>
      </c>
      <c r="Q716" s="124">
        <v>1215.3</v>
      </c>
      <c r="R716" s="124">
        <v>285.2</v>
      </c>
      <c r="S716" s="124">
        <v>1896.3</v>
      </c>
      <c r="T716" s="124">
        <v>7702.1000000000058</v>
      </c>
      <c r="U716" s="124">
        <v>145.83000000000001</v>
      </c>
      <c r="V716" s="124">
        <v>3414.5</v>
      </c>
      <c r="W716" s="124">
        <v>285.2</v>
      </c>
      <c r="X716" s="124">
        <v>2049</v>
      </c>
      <c r="Y716" s="124">
        <v>2049</v>
      </c>
      <c r="Z716" s="124">
        <v>1</v>
      </c>
      <c r="AA716" s="124">
        <v>38.799999999999997</v>
      </c>
      <c r="AB716" s="124">
        <v>1043.5999999999999</v>
      </c>
      <c r="AC716" s="124">
        <v>2640.9</v>
      </c>
      <c r="AD716" s="124">
        <v>4496.0999999999995</v>
      </c>
      <c r="AE716" s="124">
        <v>1399.5</v>
      </c>
    </row>
    <row r="717" spans="1:31" x14ac:dyDescent="0.3">
      <c r="A717" s="122" t="s">
        <v>903</v>
      </c>
      <c r="B717" s="123">
        <v>54482</v>
      </c>
      <c r="C717" s="124">
        <v>30875.100000000002</v>
      </c>
      <c r="D717" s="124">
        <v>2419.3000000000002</v>
      </c>
      <c r="E717" s="124">
        <v>1041.8</v>
      </c>
      <c r="F717" s="124">
        <v>229.6</v>
      </c>
      <c r="G717" s="124">
        <v>3874.1</v>
      </c>
      <c r="H717" s="124">
        <v>15656.800000000001</v>
      </c>
      <c r="I717" s="124">
        <v>5486.8</v>
      </c>
      <c r="J717" s="124">
        <v>246.7</v>
      </c>
      <c r="K717" s="124">
        <v>146.29999999999998</v>
      </c>
      <c r="L717" s="124">
        <v>18.899999999999999</v>
      </c>
      <c r="M717" s="124">
        <v>0</v>
      </c>
      <c r="N717" s="124">
        <v>40.83</v>
      </c>
      <c r="O717" s="124">
        <v>277.52999999999997</v>
      </c>
      <c r="P717" s="124">
        <v>899.8</v>
      </c>
      <c r="Q717" s="124">
        <v>1749.1</v>
      </c>
      <c r="R717" s="124">
        <v>248.4</v>
      </c>
      <c r="S717" s="124">
        <v>165.2</v>
      </c>
      <c r="T717" s="124">
        <v>2333.6999999999935</v>
      </c>
      <c r="U717" s="124">
        <v>137.62</v>
      </c>
      <c r="V717" s="124">
        <v>3945.77</v>
      </c>
      <c r="W717" s="124">
        <v>248.4</v>
      </c>
      <c r="X717" s="124">
        <v>2049</v>
      </c>
      <c r="Y717" s="124">
        <v>2049</v>
      </c>
      <c r="Z717" s="124">
        <v>2</v>
      </c>
      <c r="AA717" s="124">
        <v>60.599999999999994</v>
      </c>
      <c r="AB717" s="124">
        <v>146.29999999999998</v>
      </c>
      <c r="AC717" s="124">
        <v>3798.1000000000004</v>
      </c>
      <c r="AD717" s="124">
        <v>9490.8000000000011</v>
      </c>
      <c r="AE717" s="124">
        <v>2367.9</v>
      </c>
    </row>
    <row r="718" spans="1:31" x14ac:dyDescent="0.3">
      <c r="A718" s="122" t="s">
        <v>903</v>
      </c>
      <c r="B718" s="123">
        <v>54513</v>
      </c>
      <c r="C718" s="124">
        <v>10617.9</v>
      </c>
      <c r="D718" s="124">
        <v>3430.3</v>
      </c>
      <c r="E718" s="124">
        <v>1295.4000000000001</v>
      </c>
      <c r="F718" s="124">
        <v>526</v>
      </c>
      <c r="G718" s="124">
        <v>5853.4</v>
      </c>
      <c r="H718" s="124">
        <v>9569</v>
      </c>
      <c r="I718" s="124">
        <v>1659.6</v>
      </c>
      <c r="J718" s="124">
        <v>160.4</v>
      </c>
      <c r="K718" s="124">
        <v>549.20000000000005</v>
      </c>
      <c r="L718" s="124">
        <v>22.5</v>
      </c>
      <c r="M718" s="124">
        <v>0</v>
      </c>
      <c r="N718" s="124">
        <v>51.55</v>
      </c>
      <c r="O718" s="124">
        <v>307.27</v>
      </c>
      <c r="P718" s="124">
        <v>1127.2</v>
      </c>
      <c r="Q718" s="124">
        <v>2828.9999999999995</v>
      </c>
      <c r="R718" s="124">
        <v>348.1</v>
      </c>
      <c r="S718" s="124">
        <v>571.70000000000005</v>
      </c>
      <c r="T718" s="124">
        <v>-10956.600000000002</v>
      </c>
      <c r="U718" s="124">
        <v>76.08</v>
      </c>
      <c r="V718" s="124">
        <v>4773.8100000000004</v>
      </c>
      <c r="W718" s="124">
        <v>348.1</v>
      </c>
      <c r="X718" s="124">
        <v>2049</v>
      </c>
      <c r="Y718" s="124">
        <v>2049</v>
      </c>
      <c r="Z718" s="124">
        <v>3</v>
      </c>
      <c r="AA718" s="124">
        <v>96.4</v>
      </c>
      <c r="AB718" s="124">
        <v>549.20000000000005</v>
      </c>
      <c r="AC718" s="124">
        <v>3042.6</v>
      </c>
      <c r="AD718" s="124">
        <v>5327.5</v>
      </c>
      <c r="AE718" s="124">
        <v>1198.9000000000001</v>
      </c>
    </row>
    <row r="719" spans="1:31" x14ac:dyDescent="0.3">
      <c r="A719" s="122" t="s">
        <v>903</v>
      </c>
      <c r="B719" s="123">
        <v>54543</v>
      </c>
      <c r="C719" s="124">
        <v>10455.200000000001</v>
      </c>
      <c r="D719" s="124">
        <v>3374.5</v>
      </c>
      <c r="E719" s="124">
        <v>1237.9000000000001</v>
      </c>
      <c r="F719" s="124">
        <v>597.29999999999995</v>
      </c>
      <c r="G719" s="124">
        <v>4415.3999999999996</v>
      </c>
      <c r="H719" s="124">
        <v>1777.2</v>
      </c>
      <c r="I719" s="124">
        <v>1024.5</v>
      </c>
      <c r="J719" s="124">
        <v>181.9</v>
      </c>
      <c r="K719" s="124">
        <v>1975.6</v>
      </c>
      <c r="L719" s="124">
        <v>22.5</v>
      </c>
      <c r="M719" s="124">
        <v>0</v>
      </c>
      <c r="N719" s="124">
        <v>73.88</v>
      </c>
      <c r="O719" s="124">
        <v>297.36</v>
      </c>
      <c r="P719" s="124">
        <v>1290.4000000000001</v>
      </c>
      <c r="Q719" s="124">
        <v>2681.2999999999997</v>
      </c>
      <c r="R719" s="124">
        <v>467.90000000000003</v>
      </c>
      <c r="S719" s="124">
        <v>1998.1</v>
      </c>
      <c r="T719" s="124">
        <v>312.20000000000437</v>
      </c>
      <c r="U719" s="124">
        <v>77.25</v>
      </c>
      <c r="V719" s="124">
        <v>3599.92</v>
      </c>
      <c r="W719" s="124">
        <v>467.90000000000003</v>
      </c>
      <c r="X719" s="124">
        <v>2049</v>
      </c>
      <c r="Y719" s="124">
        <v>2049</v>
      </c>
      <c r="Z719" s="124">
        <v>4</v>
      </c>
      <c r="AA719" s="124">
        <v>131.70000000000002</v>
      </c>
      <c r="AB719" s="124">
        <v>1975.6</v>
      </c>
      <c r="AC719" s="124">
        <v>1188</v>
      </c>
      <c r="AD719" s="124">
        <v>455</v>
      </c>
      <c r="AE719" s="124">
        <v>134.19999999999999</v>
      </c>
    </row>
    <row r="720" spans="1:31" x14ac:dyDescent="0.3">
      <c r="A720" s="122" t="s">
        <v>903</v>
      </c>
      <c r="B720" s="123">
        <v>54574</v>
      </c>
      <c r="C720" s="124">
        <v>0</v>
      </c>
      <c r="D720" s="124">
        <v>6481.7000000000007</v>
      </c>
      <c r="E720" s="124">
        <v>765</v>
      </c>
      <c r="F720" s="124">
        <v>511.7</v>
      </c>
      <c r="G720" s="124">
        <v>2622</v>
      </c>
      <c r="H720" s="124">
        <v>1507</v>
      </c>
      <c r="I720" s="124">
        <v>0</v>
      </c>
      <c r="J720" s="124">
        <v>582.40000000000009</v>
      </c>
      <c r="K720" s="124">
        <v>7994.6</v>
      </c>
      <c r="L720" s="124">
        <v>35</v>
      </c>
      <c r="M720" s="124">
        <v>0</v>
      </c>
      <c r="N720" s="124">
        <v>133.41</v>
      </c>
      <c r="O720" s="124">
        <v>307.27</v>
      </c>
      <c r="P720" s="124">
        <v>3707.3999999999996</v>
      </c>
      <c r="Q720" s="124">
        <v>3285.9</v>
      </c>
      <c r="R720" s="124">
        <v>761</v>
      </c>
      <c r="S720" s="124">
        <v>8029.6</v>
      </c>
      <c r="T720" s="124">
        <v>-3679</v>
      </c>
      <c r="U720" s="124">
        <v>146.16</v>
      </c>
      <c r="V720" s="124">
        <v>2216.42</v>
      </c>
      <c r="W720" s="124">
        <v>761</v>
      </c>
      <c r="X720" s="124">
        <v>2049</v>
      </c>
      <c r="Y720" s="124">
        <v>2049</v>
      </c>
      <c r="Z720" s="124">
        <v>5</v>
      </c>
      <c r="AA720" s="124">
        <v>288.89999999999998</v>
      </c>
      <c r="AB720" s="124">
        <v>7994.6</v>
      </c>
      <c r="AC720" s="124">
        <v>1411</v>
      </c>
      <c r="AD720" s="124">
        <v>80.3</v>
      </c>
      <c r="AE720" s="124">
        <v>15.7</v>
      </c>
    </row>
    <row r="721" spans="1:31" x14ac:dyDescent="0.3">
      <c r="A721" s="122" t="s">
        <v>903</v>
      </c>
      <c r="B721" s="123">
        <v>54604</v>
      </c>
      <c r="C721" s="124">
        <v>360.7</v>
      </c>
      <c r="D721" s="124">
        <v>6250.7999999999993</v>
      </c>
      <c r="E721" s="124">
        <v>328.7</v>
      </c>
      <c r="F721" s="124">
        <v>381.3</v>
      </c>
      <c r="G721" s="124">
        <v>632.70000000000005</v>
      </c>
      <c r="H721" s="124">
        <v>1431.6</v>
      </c>
      <c r="I721" s="124">
        <v>31</v>
      </c>
      <c r="J721" s="124">
        <v>485.3</v>
      </c>
      <c r="K721" s="124">
        <v>7325</v>
      </c>
      <c r="L721" s="124">
        <v>44</v>
      </c>
      <c r="M721" s="124">
        <v>1002.9</v>
      </c>
      <c r="N721" s="124">
        <v>155.52000000000001</v>
      </c>
      <c r="O721" s="124">
        <v>297.36</v>
      </c>
      <c r="P721" s="124">
        <v>5073.7</v>
      </c>
      <c r="Q721" s="124">
        <v>1558.3999999999999</v>
      </c>
      <c r="R721" s="124">
        <v>896.59999999999991</v>
      </c>
      <c r="S721" s="124">
        <v>8371.9</v>
      </c>
      <c r="T721" s="124">
        <v>87.899999999997817</v>
      </c>
      <c r="U721" s="124">
        <v>278.73</v>
      </c>
      <c r="V721" s="124">
        <v>1647.97</v>
      </c>
      <c r="W721" s="124">
        <v>896.59999999999991</v>
      </c>
      <c r="X721" s="124">
        <v>2049</v>
      </c>
      <c r="Y721" s="124">
        <v>2049</v>
      </c>
      <c r="Z721" s="124">
        <v>6</v>
      </c>
      <c r="AA721" s="124">
        <v>328.4</v>
      </c>
      <c r="AB721" s="124">
        <v>7325</v>
      </c>
      <c r="AC721" s="124">
        <v>1355.3</v>
      </c>
      <c r="AD721" s="124">
        <v>68.5</v>
      </c>
      <c r="AE721" s="124">
        <v>7.8</v>
      </c>
    </row>
    <row r="722" spans="1:31" x14ac:dyDescent="0.3">
      <c r="A722" s="122" t="s">
        <v>903</v>
      </c>
      <c r="B722" s="123">
        <v>54635</v>
      </c>
      <c r="C722" s="124">
        <v>0</v>
      </c>
      <c r="D722" s="124">
        <v>6073.6</v>
      </c>
      <c r="E722" s="124">
        <v>398.9</v>
      </c>
      <c r="F722" s="124">
        <v>682.7</v>
      </c>
      <c r="G722" s="124">
        <v>250.5</v>
      </c>
      <c r="H722" s="124">
        <v>1519.9</v>
      </c>
      <c r="I722" s="124">
        <v>0</v>
      </c>
      <c r="J722" s="124">
        <v>714.90000000000009</v>
      </c>
      <c r="K722" s="124">
        <v>7661.7</v>
      </c>
      <c r="L722" s="124">
        <v>62.9</v>
      </c>
      <c r="M722" s="124">
        <v>731.3</v>
      </c>
      <c r="N722" s="124">
        <v>181.39</v>
      </c>
      <c r="O722" s="124">
        <v>307.27</v>
      </c>
      <c r="P722" s="124">
        <v>5825.0999999999995</v>
      </c>
      <c r="Q722" s="124">
        <v>931.19999999999993</v>
      </c>
      <c r="R722" s="124">
        <v>1040.7</v>
      </c>
      <c r="S722" s="124">
        <v>8455.9</v>
      </c>
      <c r="T722" s="124">
        <v>-143.79999999999927</v>
      </c>
      <c r="U722" s="124">
        <v>351.68</v>
      </c>
      <c r="V722" s="124">
        <v>1419.68</v>
      </c>
      <c r="W722" s="124">
        <v>1040.7</v>
      </c>
      <c r="X722" s="124">
        <v>2049</v>
      </c>
      <c r="Y722" s="124">
        <v>2049</v>
      </c>
      <c r="Z722" s="124">
        <v>7</v>
      </c>
      <c r="AA722" s="124">
        <v>373.8</v>
      </c>
      <c r="AB722" s="124">
        <v>7661.7</v>
      </c>
      <c r="AC722" s="124">
        <v>1426.4</v>
      </c>
      <c r="AD722" s="124">
        <v>82.800000000000011</v>
      </c>
      <c r="AE722" s="124">
        <v>10.7</v>
      </c>
    </row>
    <row r="723" spans="1:31" x14ac:dyDescent="0.3">
      <c r="A723" s="122" t="s">
        <v>903</v>
      </c>
      <c r="B723" s="123">
        <v>54666</v>
      </c>
      <c r="C723" s="124">
        <v>0</v>
      </c>
      <c r="D723" s="124">
        <v>5065.2</v>
      </c>
      <c r="E723" s="124">
        <v>390.3</v>
      </c>
      <c r="F723" s="124">
        <v>494.7</v>
      </c>
      <c r="G723" s="124">
        <v>117.8</v>
      </c>
      <c r="H723" s="124">
        <v>1367.7</v>
      </c>
      <c r="I723" s="124">
        <v>0</v>
      </c>
      <c r="J723" s="124">
        <v>833.1</v>
      </c>
      <c r="K723" s="124">
        <v>5545.5</v>
      </c>
      <c r="L723" s="124">
        <v>78.2</v>
      </c>
      <c r="M723" s="124">
        <v>0</v>
      </c>
      <c r="N723" s="124">
        <v>164.65</v>
      </c>
      <c r="O723" s="124">
        <v>307.27</v>
      </c>
      <c r="P723" s="124">
        <v>5089.8000000000011</v>
      </c>
      <c r="Q723" s="124">
        <v>470</v>
      </c>
      <c r="R723" s="124">
        <v>973.80000000000007</v>
      </c>
      <c r="S723" s="124">
        <v>5623.7</v>
      </c>
      <c r="T723" s="124">
        <v>-1670.8999999999996</v>
      </c>
      <c r="U723" s="124">
        <v>391.3</v>
      </c>
      <c r="V723" s="124">
        <v>1366.56</v>
      </c>
      <c r="W723" s="124">
        <v>973.80000000000007</v>
      </c>
      <c r="X723" s="124">
        <v>2049</v>
      </c>
      <c r="Y723" s="124">
        <v>2049</v>
      </c>
      <c r="Z723" s="124">
        <v>8</v>
      </c>
      <c r="AA723" s="124">
        <v>352.1</v>
      </c>
      <c r="AB723" s="124">
        <v>5545.5</v>
      </c>
      <c r="AC723" s="124">
        <v>1338.9</v>
      </c>
      <c r="AD723" s="124">
        <v>16.5</v>
      </c>
      <c r="AE723" s="124">
        <v>12.3</v>
      </c>
    </row>
    <row r="724" spans="1:31" x14ac:dyDescent="0.3">
      <c r="A724" s="122" t="s">
        <v>903</v>
      </c>
      <c r="B724" s="123">
        <v>54696</v>
      </c>
      <c r="C724" s="124">
        <v>1085</v>
      </c>
      <c r="D724" s="124">
        <v>2931.2</v>
      </c>
      <c r="E724" s="124">
        <v>296.2</v>
      </c>
      <c r="F724" s="124">
        <v>285.3</v>
      </c>
      <c r="G724" s="124">
        <v>129.19999999999999</v>
      </c>
      <c r="H724" s="124">
        <v>1018.5000000000001</v>
      </c>
      <c r="I724" s="124">
        <v>88.8</v>
      </c>
      <c r="J724" s="124">
        <v>336.20000000000005</v>
      </c>
      <c r="K724" s="124">
        <v>2694.4</v>
      </c>
      <c r="L724" s="124">
        <v>62.9</v>
      </c>
      <c r="M724" s="124">
        <v>1318.2</v>
      </c>
      <c r="N724" s="124">
        <v>131.91</v>
      </c>
      <c r="O724" s="124">
        <v>297.36</v>
      </c>
      <c r="P724" s="124">
        <v>2995.2999999999997</v>
      </c>
      <c r="Q724" s="124">
        <v>221.4</v>
      </c>
      <c r="R724" s="124">
        <v>828.2</v>
      </c>
      <c r="S724" s="124">
        <v>4075.5000000000005</v>
      </c>
      <c r="T724" s="124">
        <v>903.10000000000036</v>
      </c>
      <c r="U724" s="124">
        <v>236.86</v>
      </c>
      <c r="V724" s="124">
        <v>1446.66</v>
      </c>
      <c r="W724" s="124">
        <v>828.2</v>
      </c>
      <c r="X724" s="124">
        <v>2049</v>
      </c>
      <c r="Y724" s="124">
        <v>2049</v>
      </c>
      <c r="Z724" s="124">
        <v>9</v>
      </c>
      <c r="AA724" s="124">
        <v>149.69999999999999</v>
      </c>
      <c r="AB724" s="124">
        <v>2694.4</v>
      </c>
      <c r="AC724" s="124">
        <v>789.40000000000009</v>
      </c>
      <c r="AD724" s="124">
        <v>212</v>
      </c>
      <c r="AE724" s="124">
        <v>17.100000000000001</v>
      </c>
    </row>
    <row r="725" spans="1:31" x14ac:dyDescent="0.3">
      <c r="A725" s="122" t="s">
        <v>903</v>
      </c>
      <c r="B725" s="123">
        <v>54727</v>
      </c>
      <c r="C725" s="124">
        <v>3686.7</v>
      </c>
      <c r="D725" s="124">
        <v>2297.9</v>
      </c>
      <c r="E725" s="124">
        <v>372</v>
      </c>
      <c r="F725" s="124">
        <v>338.8</v>
      </c>
      <c r="G725" s="124">
        <v>337.3</v>
      </c>
      <c r="H725" s="124">
        <v>1462.5</v>
      </c>
      <c r="I725" s="124">
        <v>477.8</v>
      </c>
      <c r="J725" s="124">
        <v>448.9</v>
      </c>
      <c r="K725" s="124">
        <v>3790.1</v>
      </c>
      <c r="L725" s="124">
        <v>44</v>
      </c>
      <c r="M725" s="124">
        <v>987.2</v>
      </c>
      <c r="N725" s="124">
        <v>89.14</v>
      </c>
      <c r="O725" s="124">
        <v>307.27</v>
      </c>
      <c r="P725" s="124">
        <v>2404.6999999999998</v>
      </c>
      <c r="Q725" s="124">
        <v>232</v>
      </c>
      <c r="R725" s="124">
        <v>567.1</v>
      </c>
      <c r="S725" s="124">
        <v>4821.3</v>
      </c>
      <c r="T725" s="124">
        <v>3339.9999999999964</v>
      </c>
      <c r="U725" s="124">
        <v>267.76</v>
      </c>
      <c r="V725" s="124">
        <v>1433.52</v>
      </c>
      <c r="W725" s="124">
        <v>567.1</v>
      </c>
      <c r="X725" s="124">
        <v>2050</v>
      </c>
      <c r="Y725" s="124">
        <v>2049</v>
      </c>
      <c r="Z725" s="124">
        <v>10</v>
      </c>
      <c r="AA725" s="124">
        <v>103.5</v>
      </c>
      <c r="AB725" s="124">
        <v>3790.1</v>
      </c>
      <c r="AC725" s="124">
        <v>1044.5</v>
      </c>
      <c r="AD725" s="124">
        <v>402.5</v>
      </c>
      <c r="AE725" s="124">
        <v>15.5</v>
      </c>
    </row>
    <row r="726" spans="1:31" x14ac:dyDescent="0.3">
      <c r="A726" s="122" t="s">
        <v>903</v>
      </c>
      <c r="B726" s="123">
        <v>54757</v>
      </c>
      <c r="C726" s="124">
        <v>26187.599999999999</v>
      </c>
      <c r="D726" s="124">
        <v>1513</v>
      </c>
      <c r="E726" s="124">
        <v>535.4</v>
      </c>
      <c r="F726" s="124">
        <v>155</v>
      </c>
      <c r="G726" s="124">
        <v>1896.3</v>
      </c>
      <c r="H726" s="124">
        <v>7577.7</v>
      </c>
      <c r="I726" s="124">
        <v>4439</v>
      </c>
      <c r="J726" s="124">
        <v>478.9</v>
      </c>
      <c r="K726" s="124">
        <v>443.8</v>
      </c>
      <c r="L726" s="124">
        <v>27.9</v>
      </c>
      <c r="M726" s="124">
        <v>776.1</v>
      </c>
      <c r="N726" s="124">
        <v>55.18</v>
      </c>
      <c r="O726" s="124">
        <v>297.36</v>
      </c>
      <c r="P726" s="124">
        <v>1054.8</v>
      </c>
      <c r="Q726" s="124">
        <v>613.1</v>
      </c>
      <c r="R726" s="124">
        <v>340.5</v>
      </c>
      <c r="S726" s="124">
        <v>1247.8000000000002</v>
      </c>
      <c r="T726" s="124">
        <v>11180.600000000002</v>
      </c>
      <c r="U726" s="124">
        <v>216.35</v>
      </c>
      <c r="V726" s="124">
        <v>2377.04</v>
      </c>
      <c r="W726" s="124">
        <v>340.5</v>
      </c>
      <c r="X726" s="124">
        <v>2050</v>
      </c>
      <c r="Y726" s="124">
        <v>2049</v>
      </c>
      <c r="Z726" s="124">
        <v>11</v>
      </c>
      <c r="AA726" s="124">
        <v>37.800000000000004</v>
      </c>
      <c r="AB726" s="124">
        <v>443.8</v>
      </c>
      <c r="AC726" s="124">
        <v>2736.7</v>
      </c>
      <c r="AD726" s="124">
        <v>3548.3</v>
      </c>
      <c r="AE726" s="124">
        <v>1292.7</v>
      </c>
    </row>
    <row r="727" spans="1:31" x14ac:dyDescent="0.3">
      <c r="A727" s="122" t="s">
        <v>903</v>
      </c>
      <c r="B727" s="123">
        <v>54788</v>
      </c>
      <c r="C727" s="124">
        <v>42387.3</v>
      </c>
      <c r="D727" s="124">
        <v>1459.5</v>
      </c>
      <c r="E727" s="124">
        <v>634.79999999999995</v>
      </c>
      <c r="F727" s="124">
        <v>133.30000000000001</v>
      </c>
      <c r="G727" s="124">
        <v>2319</v>
      </c>
      <c r="H727" s="124">
        <v>24691.1</v>
      </c>
      <c r="I727" s="124">
        <v>9382.2000000000007</v>
      </c>
      <c r="J727" s="124">
        <v>429.9</v>
      </c>
      <c r="K727" s="124">
        <v>337.9</v>
      </c>
      <c r="L727" s="124">
        <v>23.4</v>
      </c>
      <c r="M727" s="124">
        <v>668.6</v>
      </c>
      <c r="N727" s="124">
        <v>52.1</v>
      </c>
      <c r="O727" s="124">
        <v>307.27</v>
      </c>
      <c r="P727" s="124">
        <v>637.9</v>
      </c>
      <c r="Q727" s="124">
        <v>954.9</v>
      </c>
      <c r="R727" s="124">
        <v>309.89999999999998</v>
      </c>
      <c r="S727" s="124">
        <v>1029.9000000000001</v>
      </c>
      <c r="T727" s="124">
        <v>4677.3999999999978</v>
      </c>
      <c r="U727" s="124">
        <v>269.83999999999997</v>
      </c>
      <c r="V727" s="124">
        <v>4803.9399999999996</v>
      </c>
      <c r="W727" s="124">
        <v>309.89999999999998</v>
      </c>
      <c r="X727" s="124">
        <v>2050</v>
      </c>
      <c r="Y727" s="124">
        <v>2049</v>
      </c>
      <c r="Z727" s="124">
        <v>12</v>
      </c>
      <c r="AA727" s="124">
        <v>29.5</v>
      </c>
      <c r="AB727" s="124">
        <v>337.9</v>
      </c>
      <c r="AC727" s="124">
        <v>6568.7999999999993</v>
      </c>
      <c r="AD727" s="124">
        <v>14480.5</v>
      </c>
      <c r="AE727" s="124">
        <v>3641.8</v>
      </c>
    </row>
    <row r="728" spans="1:31" x14ac:dyDescent="0.3">
      <c r="A728" s="122" t="s">
        <v>903</v>
      </c>
      <c r="B728" s="123">
        <v>54819</v>
      </c>
      <c r="C728" s="124">
        <v>19375.599999999999</v>
      </c>
      <c r="D728" s="124">
        <v>1757.5</v>
      </c>
      <c r="E728" s="124">
        <v>758.2</v>
      </c>
      <c r="F728" s="124">
        <v>157.9</v>
      </c>
      <c r="G728" s="124">
        <v>2783.3</v>
      </c>
      <c r="H728" s="124">
        <v>17967.8</v>
      </c>
      <c r="I728" s="124">
        <v>4738.8999999999996</v>
      </c>
      <c r="J728" s="124">
        <v>655.29999999999995</v>
      </c>
      <c r="K728" s="124">
        <v>384.4</v>
      </c>
      <c r="L728" s="124">
        <v>18.899999999999999</v>
      </c>
      <c r="M728" s="124">
        <v>801.8</v>
      </c>
      <c r="N728" s="124">
        <v>46.19</v>
      </c>
      <c r="O728" s="124">
        <v>307.27</v>
      </c>
      <c r="P728" s="124">
        <v>572.5</v>
      </c>
      <c r="Q728" s="124">
        <v>1342.8999999999999</v>
      </c>
      <c r="R728" s="124">
        <v>282</v>
      </c>
      <c r="S728" s="124">
        <v>1205.0999999999999</v>
      </c>
      <c r="T728" s="124">
        <v>-7956.2000000000025</v>
      </c>
      <c r="U728" s="124">
        <v>118.55</v>
      </c>
      <c r="V728" s="124">
        <v>5694.56</v>
      </c>
      <c r="W728" s="124">
        <v>282</v>
      </c>
      <c r="X728" s="124">
        <v>2050</v>
      </c>
      <c r="Y728" s="124">
        <v>2050</v>
      </c>
      <c r="Z728" s="124">
        <v>1</v>
      </c>
      <c r="AA728" s="124">
        <v>27.8</v>
      </c>
      <c r="AB728" s="124">
        <v>384.4</v>
      </c>
      <c r="AC728" s="124">
        <v>5344.5</v>
      </c>
      <c r="AD728" s="124">
        <v>10496.300000000001</v>
      </c>
      <c r="AE728" s="124">
        <v>2127</v>
      </c>
    </row>
    <row r="729" spans="1:31" x14ac:dyDescent="0.3">
      <c r="A729" s="122" t="s">
        <v>903</v>
      </c>
      <c r="B729" s="123">
        <v>54847</v>
      </c>
      <c r="C729" s="124">
        <v>7592.2000000000007</v>
      </c>
      <c r="D729" s="124">
        <v>2718.8999999999996</v>
      </c>
      <c r="E729" s="124">
        <v>1121.2</v>
      </c>
      <c r="F729" s="124">
        <v>264.39999999999998</v>
      </c>
      <c r="G729" s="124">
        <v>4327.7</v>
      </c>
      <c r="H729" s="124">
        <v>3109.4</v>
      </c>
      <c r="I729" s="124">
        <v>804.7</v>
      </c>
      <c r="J729" s="124">
        <v>246.7</v>
      </c>
      <c r="K729" s="124">
        <v>199.3</v>
      </c>
      <c r="L729" s="124">
        <v>18.899999999999999</v>
      </c>
      <c r="M729" s="124">
        <v>0</v>
      </c>
      <c r="N729" s="124">
        <v>40.83</v>
      </c>
      <c r="O729" s="124">
        <v>277.52999999999997</v>
      </c>
      <c r="P729" s="124">
        <v>839.7</v>
      </c>
      <c r="Q729" s="124">
        <v>2143.6</v>
      </c>
      <c r="R729" s="124">
        <v>249.9</v>
      </c>
      <c r="S729" s="124">
        <v>218.20000000000002</v>
      </c>
      <c r="T729" s="124">
        <v>-4532.5000000000055</v>
      </c>
      <c r="U729" s="124">
        <v>105.15</v>
      </c>
      <c r="V729" s="124">
        <v>3576.09</v>
      </c>
      <c r="W729" s="124">
        <v>249.9</v>
      </c>
      <c r="X729" s="124">
        <v>2050</v>
      </c>
      <c r="Y729" s="124">
        <v>2050</v>
      </c>
      <c r="Z729" s="124">
        <v>2</v>
      </c>
      <c r="AA729" s="124">
        <v>63.3</v>
      </c>
      <c r="AB729" s="124">
        <v>199.3</v>
      </c>
      <c r="AC729" s="124">
        <v>1139.4000000000001</v>
      </c>
      <c r="AD729" s="124">
        <v>1722.4</v>
      </c>
      <c r="AE729" s="124">
        <v>247.6</v>
      </c>
    </row>
    <row r="730" spans="1:31" x14ac:dyDescent="0.3">
      <c r="A730" s="122" t="s">
        <v>903</v>
      </c>
      <c r="B730" s="123">
        <v>54878</v>
      </c>
      <c r="C730" s="124">
        <v>16168.800000000001</v>
      </c>
      <c r="D730" s="124">
        <v>3208.4</v>
      </c>
      <c r="E730" s="124">
        <v>1311</v>
      </c>
      <c r="F730" s="124">
        <v>483.9</v>
      </c>
      <c r="G730" s="124">
        <v>5607.3</v>
      </c>
      <c r="H730" s="124">
        <v>3956</v>
      </c>
      <c r="I730" s="124">
        <v>1972.6000000000001</v>
      </c>
      <c r="J730" s="124">
        <v>159.9</v>
      </c>
      <c r="K730" s="124">
        <v>201.7</v>
      </c>
      <c r="L730" s="124">
        <v>22.5</v>
      </c>
      <c r="M730" s="124">
        <v>0</v>
      </c>
      <c r="N730" s="124">
        <v>51.55</v>
      </c>
      <c r="O730" s="124">
        <v>307.27</v>
      </c>
      <c r="P730" s="124">
        <v>944.1</v>
      </c>
      <c r="Q730" s="124">
        <v>2748.2000000000003</v>
      </c>
      <c r="R730" s="124">
        <v>353</v>
      </c>
      <c r="S730" s="124">
        <v>224.2</v>
      </c>
      <c r="T730" s="124">
        <v>46.699999999993452</v>
      </c>
      <c r="U730" s="124">
        <v>132.13999999999999</v>
      </c>
      <c r="V730" s="124">
        <v>3742.79</v>
      </c>
      <c r="W730" s="124">
        <v>353</v>
      </c>
      <c r="X730" s="124">
        <v>2050</v>
      </c>
      <c r="Y730" s="124">
        <v>2050</v>
      </c>
      <c r="Z730" s="124">
        <v>3</v>
      </c>
      <c r="AA730" s="124">
        <v>108.8</v>
      </c>
      <c r="AB730" s="124">
        <v>201.7</v>
      </c>
      <c r="AC730" s="124">
        <v>1395.2</v>
      </c>
      <c r="AD730" s="124">
        <v>2032.3</v>
      </c>
      <c r="AE730" s="124">
        <v>528.5</v>
      </c>
    </row>
    <row r="731" spans="1:31" x14ac:dyDescent="0.3">
      <c r="A731" s="122" t="s">
        <v>903</v>
      </c>
      <c r="B731" s="123">
        <v>54908</v>
      </c>
      <c r="C731" s="124">
        <v>1762.2</v>
      </c>
      <c r="D731" s="124">
        <v>3249.1</v>
      </c>
      <c r="E731" s="124">
        <v>914.8</v>
      </c>
      <c r="F731" s="124">
        <v>616.1</v>
      </c>
      <c r="G731" s="124">
        <v>3700.8</v>
      </c>
      <c r="H731" s="124">
        <v>1400.9999999999998</v>
      </c>
      <c r="I731" s="124">
        <v>172</v>
      </c>
      <c r="J731" s="124">
        <v>182.6</v>
      </c>
      <c r="K731" s="124">
        <v>3590.5</v>
      </c>
      <c r="L731" s="124">
        <v>22.5</v>
      </c>
      <c r="M731" s="124">
        <v>0</v>
      </c>
      <c r="N731" s="124">
        <v>73.88</v>
      </c>
      <c r="O731" s="124">
        <v>297.36</v>
      </c>
      <c r="P731" s="124">
        <v>1302.9000000000001</v>
      </c>
      <c r="Q731" s="124">
        <v>2562.2999999999997</v>
      </c>
      <c r="R731" s="124">
        <v>462.5</v>
      </c>
      <c r="S731" s="124">
        <v>3613</v>
      </c>
      <c r="T731" s="124">
        <v>-4398.3999999999978</v>
      </c>
      <c r="U731" s="124">
        <v>72.95</v>
      </c>
      <c r="V731" s="124">
        <v>3040.97</v>
      </c>
      <c r="W731" s="124">
        <v>462.5</v>
      </c>
      <c r="X731" s="124">
        <v>2050</v>
      </c>
      <c r="Y731" s="124">
        <v>2050</v>
      </c>
      <c r="Z731" s="124">
        <v>4</v>
      </c>
      <c r="AA731" s="124">
        <v>130.30000000000001</v>
      </c>
      <c r="AB731" s="124">
        <v>3590.5</v>
      </c>
      <c r="AC731" s="124">
        <v>1061.5999999999999</v>
      </c>
      <c r="AD731" s="124">
        <v>296.10000000000002</v>
      </c>
      <c r="AE731" s="124">
        <v>43.3</v>
      </c>
    </row>
    <row r="732" spans="1:31" x14ac:dyDescent="0.3">
      <c r="A732" s="122" t="s">
        <v>903</v>
      </c>
      <c r="B732" s="123">
        <v>54939</v>
      </c>
      <c r="C732" s="124">
        <v>6410.4</v>
      </c>
      <c r="D732" s="124">
        <v>5435.2</v>
      </c>
      <c r="E732" s="124">
        <v>926.4</v>
      </c>
      <c r="F732" s="124">
        <v>474.4</v>
      </c>
      <c r="G732" s="124">
        <v>2431.3000000000002</v>
      </c>
      <c r="H732" s="124">
        <v>1685.5</v>
      </c>
      <c r="I732" s="124">
        <v>880.7</v>
      </c>
      <c r="J732" s="124">
        <v>587.5</v>
      </c>
      <c r="K732" s="124">
        <v>5979.1</v>
      </c>
      <c r="L732" s="124">
        <v>35</v>
      </c>
      <c r="M732" s="124">
        <v>0</v>
      </c>
      <c r="N732" s="124">
        <v>133.41</v>
      </c>
      <c r="O732" s="124">
        <v>307.27</v>
      </c>
      <c r="P732" s="124">
        <v>3066.7000000000003</v>
      </c>
      <c r="Q732" s="124">
        <v>2842.8999999999996</v>
      </c>
      <c r="R732" s="124">
        <v>758.7</v>
      </c>
      <c r="S732" s="124">
        <v>6014.1</v>
      </c>
      <c r="T732" s="124">
        <v>762.20000000000255</v>
      </c>
      <c r="U732" s="124">
        <v>141.04</v>
      </c>
      <c r="V732" s="124">
        <v>2342.2600000000002</v>
      </c>
      <c r="W732" s="124">
        <v>758.7</v>
      </c>
      <c r="X732" s="124">
        <v>2050</v>
      </c>
      <c r="Y732" s="124">
        <v>2050</v>
      </c>
      <c r="Z732" s="124">
        <v>5</v>
      </c>
      <c r="AA732" s="124">
        <v>286.60000000000002</v>
      </c>
      <c r="AB732" s="124">
        <v>5979.1</v>
      </c>
      <c r="AC732" s="124">
        <v>1510.8</v>
      </c>
      <c r="AD732" s="124">
        <v>123.2</v>
      </c>
      <c r="AE732" s="124">
        <v>51.5</v>
      </c>
    </row>
    <row r="733" spans="1:31" x14ac:dyDescent="0.3">
      <c r="A733" s="122" t="s">
        <v>903</v>
      </c>
      <c r="B733" s="123">
        <v>54969</v>
      </c>
      <c r="C733" s="124">
        <v>0</v>
      </c>
      <c r="D733" s="124">
        <v>6933.6</v>
      </c>
      <c r="E733" s="124">
        <v>623.70000000000005</v>
      </c>
      <c r="F733" s="124">
        <v>479.2</v>
      </c>
      <c r="G733" s="124">
        <v>1746.1</v>
      </c>
      <c r="H733" s="124">
        <v>1454.2</v>
      </c>
      <c r="I733" s="124">
        <v>0</v>
      </c>
      <c r="J733" s="124">
        <v>485.3</v>
      </c>
      <c r="K733" s="124">
        <v>7862.2000000000007</v>
      </c>
      <c r="L733" s="124">
        <v>44</v>
      </c>
      <c r="M733" s="124">
        <v>994.8</v>
      </c>
      <c r="N733" s="124">
        <v>155.52000000000001</v>
      </c>
      <c r="O733" s="124">
        <v>297.36</v>
      </c>
      <c r="P733" s="124">
        <v>5228.3999999999996</v>
      </c>
      <c r="Q733" s="124">
        <v>2184.4</v>
      </c>
      <c r="R733" s="124">
        <v>896</v>
      </c>
      <c r="S733" s="124">
        <v>8901</v>
      </c>
      <c r="T733" s="124">
        <v>-1924.8999999999978</v>
      </c>
      <c r="U733" s="124">
        <v>604.23</v>
      </c>
      <c r="V733" s="124">
        <v>1260.48</v>
      </c>
      <c r="W733" s="124">
        <v>896</v>
      </c>
      <c r="X733" s="124">
        <v>2050</v>
      </c>
      <c r="Y733" s="124">
        <v>2050</v>
      </c>
      <c r="Z733" s="124">
        <v>6</v>
      </c>
      <c r="AA733" s="124">
        <v>323.89999999999998</v>
      </c>
      <c r="AB733" s="124">
        <v>7862.2000000000007</v>
      </c>
      <c r="AC733" s="124">
        <v>1344.7</v>
      </c>
      <c r="AD733" s="124">
        <v>96.9</v>
      </c>
      <c r="AE733" s="124">
        <v>12.6</v>
      </c>
    </row>
    <row r="734" spans="1:31" x14ac:dyDescent="0.3">
      <c r="A734" s="122" t="s">
        <v>903</v>
      </c>
      <c r="B734" s="123">
        <v>55000</v>
      </c>
      <c r="C734" s="124">
        <v>0</v>
      </c>
      <c r="D734" s="124">
        <v>6003.9</v>
      </c>
      <c r="E734" s="124">
        <v>384.5</v>
      </c>
      <c r="F734" s="124">
        <v>665.4</v>
      </c>
      <c r="G734" s="124">
        <v>382.7</v>
      </c>
      <c r="H734" s="124">
        <v>1450.9</v>
      </c>
      <c r="I734" s="124">
        <v>0</v>
      </c>
      <c r="J734" s="124">
        <v>687.3</v>
      </c>
      <c r="K734" s="124">
        <v>7030.8</v>
      </c>
      <c r="L734" s="124">
        <v>62.9</v>
      </c>
      <c r="M734" s="124">
        <v>760.5</v>
      </c>
      <c r="N734" s="124">
        <v>181.39</v>
      </c>
      <c r="O734" s="124">
        <v>307.27</v>
      </c>
      <c r="P734" s="124">
        <v>5626.5</v>
      </c>
      <c r="Q734" s="124">
        <v>1043</v>
      </c>
      <c r="R734" s="124">
        <v>1039.8</v>
      </c>
      <c r="S734" s="124">
        <v>7854.2</v>
      </c>
      <c r="T734" s="124">
        <v>-681</v>
      </c>
      <c r="U734" s="124">
        <v>775.71</v>
      </c>
      <c r="V734" s="124">
        <v>1147.72</v>
      </c>
      <c r="W734" s="124">
        <v>1039.8</v>
      </c>
      <c r="X734" s="124">
        <v>2050</v>
      </c>
      <c r="Y734" s="124">
        <v>2050</v>
      </c>
      <c r="Z734" s="124">
        <v>7</v>
      </c>
      <c r="AA734" s="124">
        <v>359.6</v>
      </c>
      <c r="AB734" s="124">
        <v>7030.8</v>
      </c>
      <c r="AC734" s="124">
        <v>1356.6</v>
      </c>
      <c r="AD734" s="124">
        <v>83.800000000000011</v>
      </c>
      <c r="AE734" s="124">
        <v>10.5</v>
      </c>
    </row>
    <row r="735" spans="1:31" x14ac:dyDescent="0.3">
      <c r="A735" s="122" t="s">
        <v>903</v>
      </c>
      <c r="B735" s="123">
        <v>55031</v>
      </c>
      <c r="C735" s="124">
        <v>0</v>
      </c>
      <c r="D735" s="124">
        <v>4774.2</v>
      </c>
      <c r="E735" s="124">
        <v>389.5</v>
      </c>
      <c r="F735" s="124">
        <v>476.6</v>
      </c>
      <c r="G735" s="124">
        <v>185.8</v>
      </c>
      <c r="H735" s="124">
        <v>1390.5</v>
      </c>
      <c r="I735" s="124">
        <v>0</v>
      </c>
      <c r="J735" s="124">
        <v>718.7</v>
      </c>
      <c r="K735" s="124">
        <v>5687</v>
      </c>
      <c r="L735" s="124">
        <v>78.2</v>
      </c>
      <c r="M735" s="124">
        <v>0</v>
      </c>
      <c r="N735" s="124">
        <v>164.65</v>
      </c>
      <c r="O735" s="124">
        <v>307.27</v>
      </c>
      <c r="P735" s="124">
        <v>4741.5</v>
      </c>
      <c r="Q735" s="124">
        <v>509.3</v>
      </c>
      <c r="R735" s="124">
        <v>985.40000000000009</v>
      </c>
      <c r="S735" s="124">
        <v>5765.2</v>
      </c>
      <c r="T735" s="124">
        <v>-1184.6999999999953</v>
      </c>
      <c r="U735" s="124">
        <v>522.23</v>
      </c>
      <c r="V735" s="124">
        <v>1176.79</v>
      </c>
      <c r="W735" s="124">
        <v>985.40000000000009</v>
      </c>
      <c r="X735" s="124">
        <v>2050</v>
      </c>
      <c r="Y735" s="124">
        <v>2050</v>
      </c>
      <c r="Z735" s="124">
        <v>8</v>
      </c>
      <c r="AA735" s="124">
        <v>363.7</v>
      </c>
      <c r="AB735" s="124">
        <v>5687</v>
      </c>
      <c r="AC735" s="124">
        <v>1359.4</v>
      </c>
      <c r="AD735" s="124">
        <v>18</v>
      </c>
      <c r="AE735" s="124">
        <v>13.1</v>
      </c>
    </row>
    <row r="736" spans="1:31" x14ac:dyDescent="0.3">
      <c r="A736" s="122" t="s">
        <v>903</v>
      </c>
      <c r="B736" s="123">
        <v>55061</v>
      </c>
      <c r="C736" s="124">
        <v>0</v>
      </c>
      <c r="D736" s="124">
        <v>3266.7999999999997</v>
      </c>
      <c r="E736" s="124">
        <v>304.8</v>
      </c>
      <c r="F736" s="124">
        <v>323.3</v>
      </c>
      <c r="G736" s="124">
        <v>90.1</v>
      </c>
      <c r="H736" s="124">
        <v>1121.5000000000002</v>
      </c>
      <c r="I736" s="124">
        <v>0</v>
      </c>
      <c r="J736" s="124">
        <v>363.3</v>
      </c>
      <c r="K736" s="124">
        <v>3450.8</v>
      </c>
      <c r="L736" s="124">
        <v>62.9</v>
      </c>
      <c r="M736" s="124">
        <v>1372.1</v>
      </c>
      <c r="N736" s="124">
        <v>131.91</v>
      </c>
      <c r="O736" s="124">
        <v>297.36</v>
      </c>
      <c r="P736" s="124">
        <v>3340.4</v>
      </c>
      <c r="Q736" s="124">
        <v>249.6</v>
      </c>
      <c r="R736" s="124">
        <v>891.1</v>
      </c>
      <c r="S736" s="124">
        <v>4885.7999999999993</v>
      </c>
      <c r="T736" s="124">
        <v>306.90000000000146</v>
      </c>
      <c r="U736" s="124">
        <v>321.52999999999997</v>
      </c>
      <c r="V736" s="124">
        <v>1253.67</v>
      </c>
      <c r="W736" s="124">
        <v>891.1</v>
      </c>
      <c r="X736" s="124">
        <v>2050</v>
      </c>
      <c r="Y736" s="124">
        <v>2050</v>
      </c>
      <c r="Z736" s="124">
        <v>9</v>
      </c>
      <c r="AA736" s="124">
        <v>237.9</v>
      </c>
      <c r="AB736" s="124">
        <v>3450.8</v>
      </c>
      <c r="AC736" s="124">
        <v>895.9</v>
      </c>
      <c r="AD736" s="124">
        <v>210.7</v>
      </c>
      <c r="AE736" s="124">
        <v>14.9</v>
      </c>
    </row>
    <row r="737" spans="1:31" x14ac:dyDescent="0.3">
      <c r="A737" s="122" t="s">
        <v>903</v>
      </c>
      <c r="B737" s="123">
        <v>55092</v>
      </c>
      <c r="C737" s="124">
        <v>0</v>
      </c>
      <c r="D737" s="124">
        <v>2018.6</v>
      </c>
      <c r="E737" s="124">
        <v>290.7</v>
      </c>
      <c r="F737" s="124">
        <v>313.7</v>
      </c>
      <c r="G737" s="124">
        <v>43.2</v>
      </c>
      <c r="H737" s="124">
        <v>1385.3000000000002</v>
      </c>
      <c r="I737" s="124">
        <v>0</v>
      </c>
      <c r="J737" s="124">
        <v>451.70000000000005</v>
      </c>
      <c r="K737" s="124">
        <v>3630.3</v>
      </c>
      <c r="L737" s="124">
        <v>44</v>
      </c>
      <c r="M737" s="124">
        <v>981.5</v>
      </c>
      <c r="N737" s="124">
        <v>89.14</v>
      </c>
      <c r="O737" s="124">
        <v>307.27</v>
      </c>
      <c r="P737" s="124">
        <v>2200.6999999999998</v>
      </c>
      <c r="Q737" s="124">
        <v>131.4</v>
      </c>
      <c r="R737" s="124">
        <v>585.59999999999991</v>
      </c>
      <c r="S737" s="124">
        <v>4655.8</v>
      </c>
      <c r="T737" s="124">
        <v>738.19999999999891</v>
      </c>
      <c r="U737" s="124">
        <v>215.83</v>
      </c>
      <c r="V737" s="124">
        <v>1392.44</v>
      </c>
      <c r="W737" s="124">
        <v>585.59999999999991</v>
      </c>
      <c r="X737" s="124">
        <v>2051</v>
      </c>
      <c r="Y737" s="124">
        <v>2050</v>
      </c>
      <c r="Z737" s="124">
        <v>10</v>
      </c>
      <c r="AA737" s="124">
        <v>118.69999999999999</v>
      </c>
      <c r="AB737" s="124">
        <v>3630.3</v>
      </c>
      <c r="AC737" s="124">
        <v>977.2</v>
      </c>
      <c r="AD737" s="124">
        <v>395.4</v>
      </c>
      <c r="AE737" s="124">
        <v>12.7</v>
      </c>
    </row>
    <row r="738" spans="1:31" x14ac:dyDescent="0.3">
      <c r="A738" s="122" t="s">
        <v>903</v>
      </c>
      <c r="B738" s="123">
        <v>55122</v>
      </c>
      <c r="C738" s="124">
        <v>15985</v>
      </c>
      <c r="D738" s="124">
        <v>1860.8</v>
      </c>
      <c r="E738" s="124">
        <v>737.6</v>
      </c>
      <c r="F738" s="124">
        <v>197.5</v>
      </c>
      <c r="G738" s="124">
        <v>2445.8000000000002</v>
      </c>
      <c r="H738" s="124">
        <v>3733.5999999999995</v>
      </c>
      <c r="I738" s="124">
        <v>3410.5</v>
      </c>
      <c r="J738" s="124">
        <v>478.9</v>
      </c>
      <c r="K738" s="124">
        <v>532</v>
      </c>
      <c r="L738" s="124">
        <v>27.9</v>
      </c>
      <c r="M738" s="124">
        <v>879.1</v>
      </c>
      <c r="N738" s="124">
        <v>55.18</v>
      </c>
      <c r="O738" s="124">
        <v>297.36</v>
      </c>
      <c r="P738" s="124">
        <v>1403.6</v>
      </c>
      <c r="Q738" s="124">
        <v>654.79999999999995</v>
      </c>
      <c r="R738" s="124">
        <v>339.1</v>
      </c>
      <c r="S738" s="124">
        <v>1439</v>
      </c>
      <c r="T738" s="124">
        <v>4898.2999999999993</v>
      </c>
      <c r="U738" s="124">
        <v>184.57</v>
      </c>
      <c r="V738" s="124">
        <v>1891.99</v>
      </c>
      <c r="W738" s="124">
        <v>339.1</v>
      </c>
      <c r="X738" s="124">
        <v>2051</v>
      </c>
      <c r="Y738" s="124">
        <v>2050</v>
      </c>
      <c r="Z738" s="124">
        <v>11</v>
      </c>
      <c r="AA738" s="124">
        <v>37.6</v>
      </c>
      <c r="AB738" s="124">
        <v>532</v>
      </c>
      <c r="AC738" s="124">
        <v>1837.8999999999999</v>
      </c>
      <c r="AD738" s="124">
        <v>1361.5</v>
      </c>
      <c r="AE738" s="124">
        <v>534.20000000000005</v>
      </c>
    </row>
    <row r="739" spans="1:31" x14ac:dyDescent="0.3">
      <c r="A739" s="122" t="s">
        <v>903</v>
      </c>
      <c r="B739" s="123">
        <v>55153</v>
      </c>
      <c r="C739" s="124">
        <v>57051.5</v>
      </c>
      <c r="D739" s="124">
        <v>1540.6000000000001</v>
      </c>
      <c r="E739" s="124">
        <v>660.5</v>
      </c>
      <c r="F739" s="124">
        <v>145.80000000000001</v>
      </c>
      <c r="G739" s="124">
        <v>2386</v>
      </c>
      <c r="H739" s="124">
        <v>23887.599999999999</v>
      </c>
      <c r="I739" s="124">
        <v>15397.9</v>
      </c>
      <c r="J739" s="124">
        <v>429.9</v>
      </c>
      <c r="K739" s="124">
        <v>434.5</v>
      </c>
      <c r="L739" s="124">
        <v>23.4</v>
      </c>
      <c r="M739" s="124">
        <v>717.8</v>
      </c>
      <c r="N739" s="124">
        <v>52.1</v>
      </c>
      <c r="O739" s="124">
        <v>307.27</v>
      </c>
      <c r="P739" s="124">
        <v>812.4</v>
      </c>
      <c r="Q739" s="124">
        <v>874</v>
      </c>
      <c r="R739" s="124">
        <v>311.60000000000002</v>
      </c>
      <c r="S739" s="124">
        <v>1175.7</v>
      </c>
      <c r="T739" s="124">
        <v>14090.599999999995</v>
      </c>
      <c r="U739" s="124">
        <v>370.59</v>
      </c>
      <c r="V739" s="124">
        <v>3953.96</v>
      </c>
      <c r="W739" s="124">
        <v>311.60000000000002</v>
      </c>
      <c r="X739" s="124">
        <v>2051</v>
      </c>
      <c r="Y739" s="124">
        <v>2050</v>
      </c>
      <c r="Z739" s="124">
        <v>12</v>
      </c>
      <c r="AA739" s="124">
        <v>32.6</v>
      </c>
      <c r="AB739" s="124">
        <v>434.5</v>
      </c>
      <c r="AC739" s="124">
        <v>5824.2</v>
      </c>
      <c r="AD739" s="124">
        <v>14454.400000000001</v>
      </c>
      <c r="AE739" s="124">
        <v>3609</v>
      </c>
    </row>
    <row r="740" spans="1:31" x14ac:dyDescent="0.3">
      <c r="A740" s="122" t="s">
        <v>903</v>
      </c>
      <c r="B740" s="123">
        <v>55184</v>
      </c>
      <c r="C740" s="124">
        <v>18971</v>
      </c>
      <c r="D740" s="124">
        <v>1281</v>
      </c>
      <c r="E740" s="124">
        <v>559.20000000000005</v>
      </c>
      <c r="F740" s="124">
        <v>116.3</v>
      </c>
      <c r="G740" s="124">
        <v>2030.1</v>
      </c>
      <c r="H740" s="124">
        <v>18635.400000000001</v>
      </c>
      <c r="I740" s="124">
        <v>3837.6</v>
      </c>
      <c r="J740" s="124">
        <v>655.29999999999995</v>
      </c>
      <c r="K740" s="124">
        <v>347</v>
      </c>
      <c r="L740" s="124">
        <v>18.899999999999999</v>
      </c>
      <c r="M740" s="124">
        <v>759.3</v>
      </c>
      <c r="N740" s="124">
        <v>46.19</v>
      </c>
      <c r="O740" s="124">
        <v>307.27</v>
      </c>
      <c r="P740" s="124">
        <v>462.5</v>
      </c>
      <c r="Q740" s="124">
        <v>934.80000000000007</v>
      </c>
      <c r="R740" s="124">
        <v>281.29999999999995</v>
      </c>
      <c r="S740" s="124">
        <v>1125.2</v>
      </c>
      <c r="T740" s="124">
        <v>-6737.2000000000044</v>
      </c>
      <c r="U740" s="124">
        <v>126.74</v>
      </c>
      <c r="V740" s="124">
        <v>5371.89</v>
      </c>
      <c r="W740" s="124">
        <v>281.29999999999995</v>
      </c>
      <c r="X740" s="124">
        <v>2051</v>
      </c>
      <c r="Y740" s="124">
        <v>2051</v>
      </c>
      <c r="Z740" s="124">
        <v>1</v>
      </c>
      <c r="AA740" s="124">
        <v>26.2</v>
      </c>
      <c r="AB740" s="124">
        <v>347</v>
      </c>
      <c r="AC740" s="124">
        <v>5248.7999999999993</v>
      </c>
      <c r="AD740" s="124">
        <v>10880.7</v>
      </c>
      <c r="AE740" s="124">
        <v>2505.9</v>
      </c>
    </row>
    <row r="741" spans="1:31" x14ac:dyDescent="0.3">
      <c r="A741" s="122" t="s">
        <v>903</v>
      </c>
      <c r="B741" s="123">
        <v>55212</v>
      </c>
      <c r="C741" s="124">
        <v>11610.9</v>
      </c>
      <c r="D741" s="124">
        <v>2554.5</v>
      </c>
      <c r="E741" s="124">
        <v>1091</v>
      </c>
      <c r="F741" s="124">
        <v>241.3</v>
      </c>
      <c r="G741" s="124">
        <v>4077.4</v>
      </c>
      <c r="H741" s="124">
        <v>5649.4</v>
      </c>
      <c r="I741" s="124">
        <v>1950.8999999999999</v>
      </c>
      <c r="J741" s="124">
        <v>246.7</v>
      </c>
      <c r="K741" s="124">
        <v>207.6</v>
      </c>
      <c r="L741" s="124">
        <v>18.899999999999999</v>
      </c>
      <c r="M741" s="124">
        <v>0</v>
      </c>
      <c r="N741" s="124">
        <v>40.83</v>
      </c>
      <c r="O741" s="124">
        <v>277.52999999999997</v>
      </c>
      <c r="P741" s="124">
        <v>828.6</v>
      </c>
      <c r="Q741" s="124">
        <v>1967.2</v>
      </c>
      <c r="R741" s="124">
        <v>250.70000000000002</v>
      </c>
      <c r="S741" s="124">
        <v>226.5</v>
      </c>
      <c r="T741" s="124">
        <v>-3723.2999999999993</v>
      </c>
      <c r="U741" s="124">
        <v>360.34</v>
      </c>
      <c r="V741" s="124">
        <v>2956.5</v>
      </c>
      <c r="W741" s="124">
        <v>250.70000000000002</v>
      </c>
      <c r="X741" s="124">
        <v>2051</v>
      </c>
      <c r="Y741" s="124">
        <v>2051</v>
      </c>
      <c r="Z741" s="124">
        <v>2</v>
      </c>
      <c r="AA741" s="124">
        <v>62.900000000000006</v>
      </c>
      <c r="AB741" s="124">
        <v>207.6</v>
      </c>
      <c r="AC741" s="124">
        <v>1715</v>
      </c>
      <c r="AD741" s="124">
        <v>3299.6</v>
      </c>
      <c r="AE741" s="124">
        <v>634.79999999999995</v>
      </c>
    </row>
    <row r="742" spans="1:31" x14ac:dyDescent="0.3">
      <c r="A742" s="122" t="s">
        <v>903</v>
      </c>
      <c r="B742" s="123">
        <v>55243</v>
      </c>
      <c r="C742" s="124">
        <v>11974.199999999999</v>
      </c>
      <c r="D742" s="124">
        <v>3348.7</v>
      </c>
      <c r="E742" s="124">
        <v>1341.2</v>
      </c>
      <c r="F742" s="124">
        <v>504.7</v>
      </c>
      <c r="G742" s="124">
        <v>5803.5</v>
      </c>
      <c r="H742" s="124">
        <v>3294</v>
      </c>
      <c r="I742" s="124">
        <v>1447.5</v>
      </c>
      <c r="J742" s="124">
        <v>159.9</v>
      </c>
      <c r="K742" s="124">
        <v>635.1</v>
      </c>
      <c r="L742" s="124">
        <v>22.5</v>
      </c>
      <c r="M742" s="124">
        <v>0</v>
      </c>
      <c r="N742" s="124">
        <v>51.55</v>
      </c>
      <c r="O742" s="124">
        <v>307.27</v>
      </c>
      <c r="P742" s="124">
        <v>1134.9000000000001</v>
      </c>
      <c r="Q742" s="124">
        <v>2718.5</v>
      </c>
      <c r="R742" s="124">
        <v>356.3</v>
      </c>
      <c r="S742" s="124">
        <v>657.6</v>
      </c>
      <c r="T742" s="124">
        <v>-2911.2999999999938</v>
      </c>
      <c r="U742" s="124">
        <v>114.92</v>
      </c>
      <c r="V742" s="124">
        <v>4194.95</v>
      </c>
      <c r="W742" s="124">
        <v>356.3</v>
      </c>
      <c r="X742" s="124">
        <v>2051</v>
      </c>
      <c r="Y742" s="124">
        <v>2051</v>
      </c>
      <c r="Z742" s="124">
        <v>3</v>
      </c>
      <c r="AA742" s="124">
        <v>106.2</v>
      </c>
      <c r="AB742" s="124">
        <v>635.1</v>
      </c>
      <c r="AC742" s="124">
        <v>1276.5</v>
      </c>
      <c r="AD742" s="124">
        <v>1667.9</v>
      </c>
      <c r="AE742" s="124">
        <v>349.6</v>
      </c>
    </row>
    <row r="743" spans="1:31" x14ac:dyDescent="0.3">
      <c r="A743" s="122" t="s">
        <v>903</v>
      </c>
      <c r="B743" s="123">
        <v>55273</v>
      </c>
      <c r="C743" s="124">
        <v>25966.199999999997</v>
      </c>
      <c r="D743" s="124">
        <v>2840.7999999999997</v>
      </c>
      <c r="E743" s="124">
        <v>1204.5999999999999</v>
      </c>
      <c r="F743" s="124">
        <v>502.9</v>
      </c>
      <c r="G743" s="124">
        <v>4326.1000000000004</v>
      </c>
      <c r="H743" s="124">
        <v>6127.7</v>
      </c>
      <c r="I743" s="124">
        <v>4040.5999999999995</v>
      </c>
      <c r="J743" s="124">
        <v>183.7</v>
      </c>
      <c r="K743" s="124">
        <v>1063.8</v>
      </c>
      <c r="L743" s="124">
        <v>22.5</v>
      </c>
      <c r="M743" s="124">
        <v>0</v>
      </c>
      <c r="N743" s="124">
        <v>73.88</v>
      </c>
      <c r="O743" s="124">
        <v>297.36</v>
      </c>
      <c r="P743" s="124">
        <v>902.7</v>
      </c>
      <c r="Q743" s="124">
        <v>2441</v>
      </c>
      <c r="R743" s="124">
        <v>458.5</v>
      </c>
      <c r="S743" s="124">
        <v>1086.3</v>
      </c>
      <c r="T743" s="124">
        <v>8284.5000000000036</v>
      </c>
      <c r="U743" s="124">
        <v>153.62</v>
      </c>
      <c r="V743" s="124">
        <v>3515.73</v>
      </c>
      <c r="W743" s="124">
        <v>458.5</v>
      </c>
      <c r="X743" s="124">
        <v>2051</v>
      </c>
      <c r="Y743" s="124">
        <v>2051</v>
      </c>
      <c r="Z743" s="124">
        <v>4</v>
      </c>
      <c r="AA743" s="124">
        <v>124.10000000000001</v>
      </c>
      <c r="AB743" s="124">
        <v>1063.8</v>
      </c>
      <c r="AC743" s="124">
        <v>1928.9</v>
      </c>
      <c r="AD743" s="124">
        <v>3010.5</v>
      </c>
      <c r="AE743" s="124">
        <v>1188.3</v>
      </c>
    </row>
    <row r="744" spans="1:31" x14ac:dyDescent="0.3">
      <c r="A744" s="122" t="s">
        <v>903</v>
      </c>
      <c r="B744" s="123">
        <v>55304</v>
      </c>
      <c r="C744" s="124">
        <v>5589</v>
      </c>
      <c r="D744" s="124">
        <v>5167.4000000000005</v>
      </c>
      <c r="E744" s="124">
        <v>1429.6</v>
      </c>
      <c r="F744" s="124">
        <v>776.3</v>
      </c>
      <c r="G744" s="124">
        <v>4475.8999999999996</v>
      </c>
      <c r="H744" s="124">
        <v>7061.4</v>
      </c>
      <c r="I744" s="124">
        <v>745.5</v>
      </c>
      <c r="J744" s="124">
        <v>587.5</v>
      </c>
      <c r="K744" s="124">
        <v>4125.7</v>
      </c>
      <c r="L744" s="124">
        <v>35</v>
      </c>
      <c r="M744" s="124">
        <v>0</v>
      </c>
      <c r="N744" s="124">
        <v>133.41</v>
      </c>
      <c r="O744" s="124">
        <v>307.27</v>
      </c>
      <c r="P744" s="124">
        <v>1698.6999999999998</v>
      </c>
      <c r="Q744" s="124">
        <v>4245.2000000000007</v>
      </c>
      <c r="R744" s="124">
        <v>747.3</v>
      </c>
      <c r="S744" s="124">
        <v>4160.7</v>
      </c>
      <c r="T744" s="124">
        <v>-9746.7999999999993</v>
      </c>
      <c r="U744" s="124">
        <v>116.7</v>
      </c>
      <c r="V744" s="124">
        <v>3288.17</v>
      </c>
      <c r="W744" s="124">
        <v>747.3</v>
      </c>
      <c r="X744" s="124">
        <v>2051</v>
      </c>
      <c r="Y744" s="124">
        <v>2051</v>
      </c>
      <c r="Z744" s="124">
        <v>5</v>
      </c>
      <c r="AA744" s="124">
        <v>275.2</v>
      </c>
      <c r="AB744" s="124">
        <v>4125.7</v>
      </c>
      <c r="AC744" s="124">
        <v>2277.6</v>
      </c>
      <c r="AD744" s="124">
        <v>3882.5</v>
      </c>
      <c r="AE744" s="124">
        <v>901.3</v>
      </c>
    </row>
    <row r="745" spans="1:31" x14ac:dyDescent="0.3">
      <c r="A745" s="122" t="s">
        <v>903</v>
      </c>
      <c r="B745" s="123">
        <v>55334</v>
      </c>
      <c r="C745" s="124">
        <v>0</v>
      </c>
      <c r="D745" s="124">
        <v>6668</v>
      </c>
      <c r="E745" s="124">
        <v>548.9</v>
      </c>
      <c r="F745" s="124">
        <v>626.20000000000005</v>
      </c>
      <c r="G745" s="124">
        <v>2422.9</v>
      </c>
      <c r="H745" s="124">
        <v>1543.9000000000003</v>
      </c>
      <c r="I745" s="124">
        <v>0</v>
      </c>
      <c r="J745" s="124">
        <v>485.3</v>
      </c>
      <c r="K745" s="124">
        <v>7616.9</v>
      </c>
      <c r="L745" s="124">
        <v>44</v>
      </c>
      <c r="M745" s="124">
        <v>975.1</v>
      </c>
      <c r="N745" s="124">
        <v>155.52000000000001</v>
      </c>
      <c r="O745" s="124">
        <v>297.36</v>
      </c>
      <c r="P745" s="124">
        <v>4374.7</v>
      </c>
      <c r="Q745" s="124">
        <v>2919.6</v>
      </c>
      <c r="R745" s="124">
        <v>895.4</v>
      </c>
      <c r="S745" s="124">
        <v>8636</v>
      </c>
      <c r="T745" s="124">
        <v>-2763.7000000000007</v>
      </c>
      <c r="U745" s="124">
        <v>548.35</v>
      </c>
      <c r="V745" s="124">
        <v>2013.08</v>
      </c>
      <c r="W745" s="124">
        <v>895.4</v>
      </c>
      <c r="X745" s="124">
        <v>2051</v>
      </c>
      <c r="Y745" s="124">
        <v>2051</v>
      </c>
      <c r="Z745" s="124">
        <v>6</v>
      </c>
      <c r="AA745" s="124">
        <v>323.39999999999998</v>
      </c>
      <c r="AB745" s="124">
        <v>7616.9</v>
      </c>
      <c r="AC745" s="124">
        <v>1381.9</v>
      </c>
      <c r="AD745" s="124">
        <v>150.80000000000001</v>
      </c>
      <c r="AE745" s="124">
        <v>11.2</v>
      </c>
    </row>
    <row r="746" spans="1:31" x14ac:dyDescent="0.3">
      <c r="A746" s="122" t="s">
        <v>903</v>
      </c>
      <c r="B746" s="123">
        <v>55365</v>
      </c>
      <c r="C746" s="124">
        <v>0</v>
      </c>
      <c r="D746" s="124">
        <v>6457.8</v>
      </c>
      <c r="E746" s="124">
        <v>391.1</v>
      </c>
      <c r="F746" s="124">
        <v>694.8</v>
      </c>
      <c r="G746" s="124">
        <v>649.79999999999995</v>
      </c>
      <c r="H746" s="124">
        <v>1504.8</v>
      </c>
      <c r="I746" s="124">
        <v>0</v>
      </c>
      <c r="J746" s="124">
        <v>687.3</v>
      </c>
      <c r="K746" s="124">
        <v>7458</v>
      </c>
      <c r="L746" s="124">
        <v>62.9</v>
      </c>
      <c r="M746" s="124">
        <v>813.7</v>
      </c>
      <c r="N746" s="124">
        <v>181.39</v>
      </c>
      <c r="O746" s="124">
        <v>307.27</v>
      </c>
      <c r="P746" s="124">
        <v>5639.2</v>
      </c>
      <c r="Q746" s="124">
        <v>1513.4999999999998</v>
      </c>
      <c r="R746" s="124">
        <v>1044.7</v>
      </c>
      <c r="S746" s="124">
        <v>8334.6</v>
      </c>
      <c r="T746" s="124">
        <v>-1006.1999999999989</v>
      </c>
      <c r="U746" s="124">
        <v>1031.42</v>
      </c>
      <c r="V746" s="124">
        <v>1227.51</v>
      </c>
      <c r="W746" s="124">
        <v>1044.7</v>
      </c>
      <c r="X746" s="124">
        <v>2051</v>
      </c>
      <c r="Y746" s="124">
        <v>2051</v>
      </c>
      <c r="Z746" s="124">
        <v>7</v>
      </c>
      <c r="AA746" s="124">
        <v>375</v>
      </c>
      <c r="AB746" s="124">
        <v>7458</v>
      </c>
      <c r="AC746" s="124">
        <v>1408.9</v>
      </c>
      <c r="AD746" s="124">
        <v>85.9</v>
      </c>
      <c r="AE746" s="124">
        <v>10</v>
      </c>
    </row>
    <row r="747" spans="1:31" x14ac:dyDescent="0.3">
      <c r="A747" s="122" t="s">
        <v>903</v>
      </c>
      <c r="B747" s="123">
        <v>55396</v>
      </c>
      <c r="C747" s="124">
        <v>4380.7999999999993</v>
      </c>
      <c r="D747" s="124">
        <v>4831.6000000000004</v>
      </c>
      <c r="E747" s="124">
        <v>744.8</v>
      </c>
      <c r="F747" s="124">
        <v>492.7</v>
      </c>
      <c r="G747" s="124">
        <v>1120.9000000000001</v>
      </c>
      <c r="H747" s="124">
        <v>1374.7</v>
      </c>
      <c r="I747" s="124">
        <v>480.3</v>
      </c>
      <c r="J747" s="124">
        <v>718.3</v>
      </c>
      <c r="K747" s="124">
        <v>4533.8999999999996</v>
      </c>
      <c r="L747" s="124">
        <v>78.2</v>
      </c>
      <c r="M747" s="124">
        <v>0</v>
      </c>
      <c r="N747" s="124">
        <v>164.65</v>
      </c>
      <c r="O747" s="124">
        <v>307.27</v>
      </c>
      <c r="P747" s="124">
        <v>4351.8</v>
      </c>
      <c r="Q747" s="124">
        <v>972.5</v>
      </c>
      <c r="R747" s="124">
        <v>985.2</v>
      </c>
      <c r="S747" s="124">
        <v>4612.0999999999995</v>
      </c>
      <c r="T747" s="124">
        <v>214.59999999999854</v>
      </c>
      <c r="U747" s="124">
        <v>404.77</v>
      </c>
      <c r="V747" s="124">
        <v>1557.56</v>
      </c>
      <c r="W747" s="124">
        <v>985.2</v>
      </c>
      <c r="X747" s="124">
        <v>2051</v>
      </c>
      <c r="Y747" s="124">
        <v>2051</v>
      </c>
      <c r="Z747" s="124">
        <v>8</v>
      </c>
      <c r="AA747" s="124">
        <v>362.8</v>
      </c>
      <c r="AB747" s="124">
        <v>4533.8999999999996</v>
      </c>
      <c r="AC747" s="124">
        <v>1280.0999999999999</v>
      </c>
      <c r="AD747" s="124">
        <v>52.699999999999996</v>
      </c>
      <c r="AE747" s="124">
        <v>41.9</v>
      </c>
    </row>
    <row r="748" spans="1:31" x14ac:dyDescent="0.3">
      <c r="A748" s="122" t="s">
        <v>903</v>
      </c>
      <c r="B748" s="123">
        <v>55426</v>
      </c>
      <c r="C748" s="124">
        <v>0</v>
      </c>
      <c r="D748" s="124">
        <v>3338.6000000000004</v>
      </c>
      <c r="E748" s="124">
        <v>443.1</v>
      </c>
      <c r="F748" s="124">
        <v>338</v>
      </c>
      <c r="G748" s="124">
        <v>790.1</v>
      </c>
      <c r="H748" s="124">
        <v>1153.1999999999998</v>
      </c>
      <c r="I748" s="124">
        <v>0</v>
      </c>
      <c r="J748" s="124">
        <v>333.9</v>
      </c>
      <c r="K748" s="124">
        <v>3364.4</v>
      </c>
      <c r="L748" s="124">
        <v>62.9</v>
      </c>
      <c r="M748" s="124">
        <v>1355.7</v>
      </c>
      <c r="N748" s="124">
        <v>131.91</v>
      </c>
      <c r="O748" s="124">
        <v>297.36</v>
      </c>
      <c r="P748" s="124">
        <v>3095.2</v>
      </c>
      <c r="Q748" s="124">
        <v>581.19999999999993</v>
      </c>
      <c r="R748" s="124">
        <v>834.6</v>
      </c>
      <c r="S748" s="124">
        <v>4783</v>
      </c>
      <c r="T748" s="124">
        <v>-779.399999999996</v>
      </c>
      <c r="U748" s="124">
        <v>207.45</v>
      </c>
      <c r="V748" s="124">
        <v>1789.34</v>
      </c>
      <c r="W748" s="124">
        <v>834.6</v>
      </c>
      <c r="X748" s="124">
        <v>2051</v>
      </c>
      <c r="Y748" s="124">
        <v>2051</v>
      </c>
      <c r="Z748" s="124">
        <v>9</v>
      </c>
      <c r="AA748" s="124">
        <v>188.5</v>
      </c>
      <c r="AB748" s="124">
        <v>3364.4</v>
      </c>
      <c r="AC748" s="124">
        <v>897.19999999999993</v>
      </c>
      <c r="AD748" s="124">
        <v>230</v>
      </c>
      <c r="AE748" s="124">
        <v>26</v>
      </c>
    </row>
    <row r="749" spans="1:31" x14ac:dyDescent="0.3">
      <c r="A749" s="122" t="s">
        <v>903</v>
      </c>
      <c r="B749" s="123">
        <v>55457</v>
      </c>
      <c r="C749" s="124">
        <v>744.7</v>
      </c>
      <c r="D749" s="124">
        <v>2404.9</v>
      </c>
      <c r="E749" s="124">
        <v>390.9</v>
      </c>
      <c r="F749" s="124">
        <v>350.5</v>
      </c>
      <c r="G749" s="124">
        <v>420.1</v>
      </c>
      <c r="H749" s="124">
        <v>1412.7</v>
      </c>
      <c r="I749" s="124">
        <v>91.600000000000009</v>
      </c>
      <c r="J749" s="124">
        <v>448</v>
      </c>
      <c r="K749" s="124">
        <v>3782.6000000000004</v>
      </c>
      <c r="L749" s="124">
        <v>44</v>
      </c>
      <c r="M749" s="124">
        <v>1016.2</v>
      </c>
      <c r="N749" s="124">
        <v>89.14</v>
      </c>
      <c r="O749" s="124">
        <v>307.27</v>
      </c>
      <c r="P749" s="124">
        <v>2424.3000000000002</v>
      </c>
      <c r="Q749" s="124">
        <v>331.1</v>
      </c>
      <c r="R749" s="124">
        <v>564.79999999999995</v>
      </c>
      <c r="S749" s="124">
        <v>4842.8</v>
      </c>
      <c r="T749" s="124">
        <v>633.70000000000437</v>
      </c>
      <c r="U749" s="124">
        <v>157.74</v>
      </c>
      <c r="V749" s="124">
        <v>1655.83</v>
      </c>
      <c r="W749" s="124">
        <v>564.79999999999995</v>
      </c>
      <c r="X749" s="124">
        <v>2052</v>
      </c>
      <c r="Y749" s="124">
        <v>2051</v>
      </c>
      <c r="Z749" s="124">
        <v>10</v>
      </c>
      <c r="AA749" s="124">
        <v>109.5</v>
      </c>
      <c r="AB749" s="124">
        <v>3782.6000000000004</v>
      </c>
      <c r="AC749" s="124">
        <v>995.5</v>
      </c>
      <c r="AD749" s="124">
        <v>401.7</v>
      </c>
      <c r="AE749" s="124">
        <v>15.5</v>
      </c>
    </row>
    <row r="750" spans="1:31" x14ac:dyDescent="0.3">
      <c r="A750" s="122" t="s">
        <v>903</v>
      </c>
      <c r="B750" s="123">
        <v>55487</v>
      </c>
      <c r="C750" s="124">
        <v>16107</v>
      </c>
      <c r="D750" s="124">
        <v>1667.1999999999998</v>
      </c>
      <c r="E750" s="124">
        <v>727.9</v>
      </c>
      <c r="F750" s="124">
        <v>165.2</v>
      </c>
      <c r="G750" s="124">
        <v>2435.1</v>
      </c>
      <c r="H750" s="124">
        <v>3540.7</v>
      </c>
      <c r="I750" s="124">
        <v>2775</v>
      </c>
      <c r="J750" s="124">
        <v>478.9</v>
      </c>
      <c r="K750" s="124">
        <v>400</v>
      </c>
      <c r="L750" s="124">
        <v>27.9</v>
      </c>
      <c r="M750" s="124">
        <v>803.6</v>
      </c>
      <c r="N750" s="124">
        <v>55.18</v>
      </c>
      <c r="O750" s="124">
        <v>297.36</v>
      </c>
      <c r="P750" s="124">
        <v>1104.1000000000001</v>
      </c>
      <c r="Q750" s="124">
        <v>728.3</v>
      </c>
      <c r="R750" s="124">
        <v>338</v>
      </c>
      <c r="S750" s="124">
        <v>1231.5</v>
      </c>
      <c r="T750" s="124">
        <v>5886.399999999996</v>
      </c>
      <c r="U750" s="124">
        <v>154.47</v>
      </c>
      <c r="V750" s="124">
        <v>2074.84</v>
      </c>
      <c r="W750" s="124">
        <v>338</v>
      </c>
      <c r="X750" s="124">
        <v>2052</v>
      </c>
      <c r="Y750" s="124">
        <v>2051</v>
      </c>
      <c r="Z750" s="124">
        <v>11</v>
      </c>
      <c r="AA750" s="124">
        <v>33.800000000000004</v>
      </c>
      <c r="AB750" s="124">
        <v>400</v>
      </c>
      <c r="AC750" s="124">
        <v>1590.4</v>
      </c>
      <c r="AD750" s="124">
        <v>1340.3</v>
      </c>
      <c r="AE750" s="124">
        <v>610</v>
      </c>
    </row>
    <row r="751" spans="1:31" x14ac:dyDescent="0.3">
      <c r="A751" s="122" t="s">
        <v>903</v>
      </c>
      <c r="B751" s="123">
        <v>55518</v>
      </c>
      <c r="C751" s="124">
        <v>42263.8</v>
      </c>
      <c r="D751" s="124">
        <v>1306.6000000000001</v>
      </c>
      <c r="E751" s="124">
        <v>569.4</v>
      </c>
      <c r="F751" s="124">
        <v>118.9</v>
      </c>
      <c r="G751" s="124">
        <v>2078.9</v>
      </c>
      <c r="H751" s="124">
        <v>20503.3</v>
      </c>
      <c r="I751" s="124">
        <v>8056.5</v>
      </c>
      <c r="J751" s="124">
        <v>429.9</v>
      </c>
      <c r="K751" s="124">
        <v>328.5</v>
      </c>
      <c r="L751" s="124">
        <v>23.4</v>
      </c>
      <c r="M751" s="124">
        <v>672.9</v>
      </c>
      <c r="N751" s="124">
        <v>52.1</v>
      </c>
      <c r="O751" s="124">
        <v>307.27</v>
      </c>
      <c r="P751" s="124">
        <v>606.6</v>
      </c>
      <c r="Q751" s="124">
        <v>818.9</v>
      </c>
      <c r="R751" s="124">
        <v>310.2</v>
      </c>
      <c r="S751" s="124">
        <v>1024.8</v>
      </c>
      <c r="T751" s="124">
        <v>10535.400000000005</v>
      </c>
      <c r="U751" s="124">
        <v>272.19</v>
      </c>
      <c r="V751" s="124">
        <v>3857.97</v>
      </c>
      <c r="W751" s="124">
        <v>310.2</v>
      </c>
      <c r="X751" s="124">
        <v>2052</v>
      </c>
      <c r="Y751" s="124">
        <v>2051</v>
      </c>
      <c r="Z751" s="124">
        <v>12</v>
      </c>
      <c r="AA751" s="124">
        <v>28.8</v>
      </c>
      <c r="AB751" s="124">
        <v>328.5</v>
      </c>
      <c r="AC751" s="124">
        <v>5185.6000000000004</v>
      </c>
      <c r="AD751" s="124">
        <v>11794</v>
      </c>
      <c r="AE751" s="124">
        <v>3523.7</v>
      </c>
    </row>
    <row r="752" spans="1:31" x14ac:dyDescent="0.3">
      <c r="A752" s="122" t="s">
        <v>903</v>
      </c>
      <c r="B752" s="123">
        <v>55549</v>
      </c>
      <c r="C752" s="124">
        <v>20835.8</v>
      </c>
      <c r="D752" s="124">
        <v>1483.6999999999998</v>
      </c>
      <c r="E752" s="124">
        <v>646.29999999999995</v>
      </c>
      <c r="F752" s="124">
        <v>133.30000000000001</v>
      </c>
      <c r="G752" s="124">
        <v>2353.3000000000002</v>
      </c>
      <c r="H752" s="124">
        <v>17444.2</v>
      </c>
      <c r="I752" s="124">
        <v>4685.5</v>
      </c>
      <c r="J752" s="124">
        <v>655.29999999999995</v>
      </c>
      <c r="K752" s="124">
        <v>359.5</v>
      </c>
      <c r="L752" s="124">
        <v>18.899999999999999</v>
      </c>
      <c r="M752" s="124">
        <v>776.6</v>
      </c>
      <c r="N752" s="124">
        <v>46.19</v>
      </c>
      <c r="O752" s="124">
        <v>307.27</v>
      </c>
      <c r="P752" s="124">
        <v>514.59999999999991</v>
      </c>
      <c r="Q752" s="124">
        <v>1102.3</v>
      </c>
      <c r="R752" s="124">
        <v>281.29999999999995</v>
      </c>
      <c r="S752" s="124">
        <v>1155</v>
      </c>
      <c r="T752" s="124">
        <v>-5129.5</v>
      </c>
      <c r="U752" s="124">
        <v>130.15</v>
      </c>
      <c r="V752" s="124">
        <v>5082.3999999999996</v>
      </c>
      <c r="W752" s="124">
        <v>281.29999999999995</v>
      </c>
      <c r="X752" s="124">
        <v>2052</v>
      </c>
      <c r="Y752" s="124">
        <v>2052</v>
      </c>
      <c r="Z752" s="124">
        <v>1</v>
      </c>
      <c r="AA752" s="124">
        <v>26.5</v>
      </c>
      <c r="AB752" s="124">
        <v>359.5</v>
      </c>
      <c r="AC752" s="124">
        <v>4958.1000000000004</v>
      </c>
      <c r="AD752" s="124">
        <v>10253.6</v>
      </c>
      <c r="AE752" s="124">
        <v>2232.5</v>
      </c>
    </row>
    <row r="753" spans="1:31" x14ac:dyDescent="0.3">
      <c r="A753" s="122" t="s">
        <v>903</v>
      </c>
      <c r="B753" s="123">
        <v>55578</v>
      </c>
      <c r="C753" s="124">
        <v>36132.600000000006</v>
      </c>
      <c r="D753" s="124">
        <v>2182</v>
      </c>
      <c r="E753" s="124">
        <v>942.6</v>
      </c>
      <c r="F753" s="124">
        <v>206.8</v>
      </c>
      <c r="G753" s="124">
        <v>3490.4</v>
      </c>
      <c r="H753" s="124">
        <v>17320.900000000001</v>
      </c>
      <c r="I753" s="124">
        <v>8427.1</v>
      </c>
      <c r="J753" s="124">
        <v>250.8</v>
      </c>
      <c r="K753" s="124">
        <v>130.6</v>
      </c>
      <c r="L753" s="124">
        <v>18.899999999999999</v>
      </c>
      <c r="M753" s="124">
        <v>0</v>
      </c>
      <c r="N753" s="124">
        <v>41.53</v>
      </c>
      <c r="O753" s="124">
        <v>287.45</v>
      </c>
      <c r="P753" s="124">
        <v>644</v>
      </c>
      <c r="Q753" s="124">
        <v>1744.9</v>
      </c>
      <c r="R753" s="124">
        <v>253.3</v>
      </c>
      <c r="S753" s="124">
        <v>149.5</v>
      </c>
      <c r="T753" s="124">
        <v>3715.0999999999949</v>
      </c>
      <c r="U753" s="124">
        <v>462.84</v>
      </c>
      <c r="V753" s="124">
        <v>3620.37</v>
      </c>
      <c r="W753" s="124">
        <v>253.3</v>
      </c>
      <c r="X753" s="124">
        <v>2052</v>
      </c>
      <c r="Y753" s="124">
        <v>2052</v>
      </c>
      <c r="Z753" s="124">
        <v>2</v>
      </c>
      <c r="AA753" s="124">
        <v>61.1</v>
      </c>
      <c r="AB753" s="124">
        <v>130.6</v>
      </c>
      <c r="AC753" s="124">
        <v>4335</v>
      </c>
      <c r="AD753" s="124">
        <v>10569.7</v>
      </c>
      <c r="AE753" s="124">
        <v>2416.1999999999998</v>
      </c>
    </row>
    <row r="754" spans="1:31" x14ac:dyDescent="0.3">
      <c r="A754" s="122" t="s">
        <v>903</v>
      </c>
      <c r="B754" s="123">
        <v>55609</v>
      </c>
      <c r="C754" s="124">
        <v>7123.7999999999993</v>
      </c>
      <c r="D754" s="124">
        <v>3867.6</v>
      </c>
      <c r="E754" s="124">
        <v>1386.9</v>
      </c>
      <c r="F754" s="124">
        <v>587.1</v>
      </c>
      <c r="G754" s="124">
        <v>6436</v>
      </c>
      <c r="H754" s="124">
        <v>6661.9</v>
      </c>
      <c r="I754" s="124">
        <v>1154.5</v>
      </c>
      <c r="J754" s="124">
        <v>159.9</v>
      </c>
      <c r="K754" s="124">
        <v>1035.7</v>
      </c>
      <c r="L754" s="124">
        <v>22.5</v>
      </c>
      <c r="M754" s="124">
        <v>0</v>
      </c>
      <c r="N754" s="124">
        <v>51.55</v>
      </c>
      <c r="O754" s="124">
        <v>307.27</v>
      </c>
      <c r="P754" s="124">
        <v>1157.0999999999999</v>
      </c>
      <c r="Q754" s="124">
        <v>3297.6</v>
      </c>
      <c r="R754" s="124">
        <v>348.3</v>
      </c>
      <c r="S754" s="124">
        <v>1058.2</v>
      </c>
      <c r="T754" s="124">
        <v>-11723.5</v>
      </c>
      <c r="U754" s="124">
        <v>152.33000000000001</v>
      </c>
      <c r="V754" s="124">
        <v>5275.62</v>
      </c>
      <c r="W754" s="124">
        <v>348.3</v>
      </c>
      <c r="X754" s="124">
        <v>2052</v>
      </c>
      <c r="Y754" s="124">
        <v>2052</v>
      </c>
      <c r="Z754" s="124">
        <v>3</v>
      </c>
      <c r="AA754" s="124">
        <v>96.6</v>
      </c>
      <c r="AB754" s="124">
        <v>1035.7</v>
      </c>
      <c r="AC754" s="124">
        <v>2360.1999999999998</v>
      </c>
      <c r="AD754" s="124">
        <v>3568.9</v>
      </c>
      <c r="AE754" s="124">
        <v>732.8</v>
      </c>
    </row>
    <row r="755" spans="1:31" x14ac:dyDescent="0.3">
      <c r="A755" s="122" t="s">
        <v>903</v>
      </c>
      <c r="B755" s="123">
        <v>55639</v>
      </c>
      <c r="C755" s="124">
        <v>1075.3</v>
      </c>
      <c r="D755" s="124">
        <v>3712.9</v>
      </c>
      <c r="E755" s="124">
        <v>623.9</v>
      </c>
      <c r="F755" s="124">
        <v>715.5</v>
      </c>
      <c r="G755" s="124">
        <v>2766.3</v>
      </c>
      <c r="H755" s="124">
        <v>1114.3</v>
      </c>
      <c r="I755" s="124">
        <v>61.5</v>
      </c>
      <c r="J755" s="124">
        <v>182.6</v>
      </c>
      <c r="K755" s="124">
        <v>4362.8</v>
      </c>
      <c r="L755" s="124">
        <v>22.5</v>
      </c>
      <c r="M755" s="124">
        <v>0</v>
      </c>
      <c r="N755" s="124">
        <v>73.88</v>
      </c>
      <c r="O755" s="124">
        <v>297.36</v>
      </c>
      <c r="P755" s="124">
        <v>1853.7</v>
      </c>
      <c r="Q755" s="124">
        <v>2574.6999999999998</v>
      </c>
      <c r="R755" s="124">
        <v>467.7</v>
      </c>
      <c r="S755" s="124">
        <v>4385.3</v>
      </c>
      <c r="T755" s="124">
        <v>-3248.8999999999978</v>
      </c>
      <c r="U755" s="124">
        <v>296.12</v>
      </c>
      <c r="V755" s="124">
        <v>3467.9</v>
      </c>
      <c r="W755" s="124">
        <v>467.7</v>
      </c>
      <c r="X755" s="124">
        <v>2052</v>
      </c>
      <c r="Y755" s="124">
        <v>2052</v>
      </c>
      <c r="Z755" s="124">
        <v>4</v>
      </c>
      <c r="AA755" s="124">
        <v>135.69999999999999</v>
      </c>
      <c r="AB755" s="124">
        <v>4362.8</v>
      </c>
      <c r="AC755" s="124">
        <v>1004.0999999999999</v>
      </c>
      <c r="AD755" s="124">
        <v>94.9</v>
      </c>
      <c r="AE755" s="124">
        <v>15.3</v>
      </c>
    </row>
    <row r="756" spans="1:31" x14ac:dyDescent="0.3">
      <c r="A756" s="122" t="s">
        <v>903</v>
      </c>
      <c r="B756" s="123">
        <v>55670</v>
      </c>
      <c r="C756" s="124">
        <v>669.69999999999993</v>
      </c>
      <c r="D756" s="124">
        <v>5281.2</v>
      </c>
      <c r="E756" s="124">
        <v>377.6</v>
      </c>
      <c r="F756" s="124">
        <v>180</v>
      </c>
      <c r="G756" s="124">
        <v>886.4</v>
      </c>
      <c r="H756" s="124">
        <v>1470.3999999999999</v>
      </c>
      <c r="I756" s="124">
        <v>76</v>
      </c>
      <c r="J756" s="124">
        <v>587.5</v>
      </c>
      <c r="K756" s="124">
        <v>7230.4000000000005</v>
      </c>
      <c r="L756" s="124">
        <v>35</v>
      </c>
      <c r="M756" s="124">
        <v>0</v>
      </c>
      <c r="N756" s="124">
        <v>133.41</v>
      </c>
      <c r="O756" s="124">
        <v>307.27</v>
      </c>
      <c r="P756" s="124">
        <v>3415.8999999999996</v>
      </c>
      <c r="Q756" s="124">
        <v>2045.3</v>
      </c>
      <c r="R756" s="124">
        <v>759.8</v>
      </c>
      <c r="S756" s="124">
        <v>7265.4000000000005</v>
      </c>
      <c r="T756" s="124">
        <v>-164.60000000000036</v>
      </c>
      <c r="U756" s="124">
        <v>105.98</v>
      </c>
      <c r="V756" s="124">
        <v>2548.42</v>
      </c>
      <c r="W756" s="124">
        <v>759.8</v>
      </c>
      <c r="X756" s="124">
        <v>2052</v>
      </c>
      <c r="Y756" s="124">
        <v>2052</v>
      </c>
      <c r="Z756" s="124">
        <v>5</v>
      </c>
      <c r="AA756" s="124">
        <v>287.7</v>
      </c>
      <c r="AB756" s="124">
        <v>7230.4000000000005</v>
      </c>
      <c r="AC756" s="124">
        <v>1436.5</v>
      </c>
      <c r="AD756" s="124">
        <v>25.3</v>
      </c>
      <c r="AE756" s="124">
        <v>8.6</v>
      </c>
    </row>
    <row r="757" spans="1:31" x14ac:dyDescent="0.3">
      <c r="A757" s="122" t="s">
        <v>903</v>
      </c>
      <c r="B757" s="123">
        <v>55700</v>
      </c>
      <c r="C757" s="124">
        <v>0</v>
      </c>
      <c r="D757" s="124">
        <v>6077.9</v>
      </c>
      <c r="E757" s="124">
        <v>353.1</v>
      </c>
      <c r="F757" s="124">
        <v>526.29999999999995</v>
      </c>
      <c r="G757" s="124">
        <v>359.7</v>
      </c>
      <c r="H757" s="124">
        <v>1442.8999999999999</v>
      </c>
      <c r="I757" s="124">
        <v>0</v>
      </c>
      <c r="J757" s="124">
        <v>485.3</v>
      </c>
      <c r="K757" s="124">
        <v>7340.4000000000005</v>
      </c>
      <c r="L757" s="124">
        <v>44</v>
      </c>
      <c r="M757" s="124">
        <v>996.1</v>
      </c>
      <c r="N757" s="124">
        <v>155.52000000000001</v>
      </c>
      <c r="O757" s="124">
        <v>297.36</v>
      </c>
      <c r="P757" s="124">
        <v>5265.4</v>
      </c>
      <c r="Q757" s="124">
        <v>1339.0000000000002</v>
      </c>
      <c r="R757" s="124">
        <v>898.9</v>
      </c>
      <c r="S757" s="124">
        <v>8380.5</v>
      </c>
      <c r="T757" s="124">
        <v>34.300000000001091</v>
      </c>
      <c r="U757" s="124">
        <v>513.22</v>
      </c>
      <c r="V757" s="124">
        <v>1463.12</v>
      </c>
      <c r="W757" s="124">
        <v>898.9</v>
      </c>
      <c r="X757" s="124">
        <v>2052</v>
      </c>
      <c r="Y757" s="124">
        <v>2052</v>
      </c>
      <c r="Z757" s="124">
        <v>6</v>
      </c>
      <c r="AA757" s="124">
        <v>326.89999999999998</v>
      </c>
      <c r="AB757" s="124">
        <v>7340.4000000000005</v>
      </c>
      <c r="AC757" s="124">
        <v>1374.1</v>
      </c>
      <c r="AD757" s="124">
        <v>60.5</v>
      </c>
      <c r="AE757" s="124">
        <v>8.3000000000000007</v>
      </c>
    </row>
    <row r="758" spans="1:31" x14ac:dyDescent="0.3">
      <c r="A758" s="122" t="s">
        <v>903</v>
      </c>
      <c r="B758" s="123">
        <v>55731</v>
      </c>
      <c r="C758" s="124">
        <v>0</v>
      </c>
      <c r="D758" s="124">
        <v>5726.1</v>
      </c>
      <c r="E758" s="124">
        <v>378.6</v>
      </c>
      <c r="F758" s="124">
        <v>639.70000000000005</v>
      </c>
      <c r="G758" s="124">
        <v>94.3</v>
      </c>
      <c r="H758" s="124">
        <v>1485.1</v>
      </c>
      <c r="I758" s="124">
        <v>0</v>
      </c>
      <c r="J758" s="124">
        <v>687.3</v>
      </c>
      <c r="K758" s="124">
        <v>6667.7000000000007</v>
      </c>
      <c r="L758" s="124">
        <v>62.9</v>
      </c>
      <c r="M758" s="124">
        <v>753.7</v>
      </c>
      <c r="N758" s="124">
        <v>181.39</v>
      </c>
      <c r="O758" s="124">
        <v>307.27</v>
      </c>
      <c r="P758" s="124">
        <v>5627</v>
      </c>
      <c r="Q758" s="124">
        <v>738.7</v>
      </c>
      <c r="R758" s="124">
        <v>1048.9000000000001</v>
      </c>
      <c r="S758" s="124">
        <v>7484.3</v>
      </c>
      <c r="T758" s="124">
        <v>-477.90000000000146</v>
      </c>
      <c r="U758" s="124">
        <v>811.86</v>
      </c>
      <c r="V758" s="124">
        <v>1258.51</v>
      </c>
      <c r="W758" s="124">
        <v>1048.9000000000001</v>
      </c>
      <c r="X758" s="124">
        <v>2052</v>
      </c>
      <c r="Y758" s="124">
        <v>2052</v>
      </c>
      <c r="Z758" s="124">
        <v>7</v>
      </c>
      <c r="AA758" s="124">
        <v>381</v>
      </c>
      <c r="AB758" s="124">
        <v>6667.7000000000007</v>
      </c>
      <c r="AC758" s="124">
        <v>1398.1</v>
      </c>
      <c r="AD758" s="124">
        <v>76.2</v>
      </c>
      <c r="AE758" s="124">
        <v>10.8</v>
      </c>
    </row>
    <row r="759" spans="1:31" x14ac:dyDescent="0.3">
      <c r="A759" s="122" t="s">
        <v>903</v>
      </c>
      <c r="B759" s="123">
        <v>55762</v>
      </c>
      <c r="C759" s="124">
        <v>0</v>
      </c>
      <c r="D759" s="124">
        <v>4610.7</v>
      </c>
      <c r="E759" s="124">
        <v>380.7</v>
      </c>
      <c r="F759" s="124">
        <v>421.1</v>
      </c>
      <c r="G759" s="124">
        <v>46.7</v>
      </c>
      <c r="H759" s="124">
        <v>1313.1000000000001</v>
      </c>
      <c r="I759" s="124">
        <v>0</v>
      </c>
      <c r="J759" s="124">
        <v>718.3</v>
      </c>
      <c r="K759" s="124">
        <v>5211</v>
      </c>
      <c r="L759" s="124">
        <v>78.2</v>
      </c>
      <c r="M759" s="124">
        <v>0</v>
      </c>
      <c r="N759" s="124">
        <v>164.65</v>
      </c>
      <c r="O759" s="124">
        <v>307.27</v>
      </c>
      <c r="P759" s="124">
        <v>4656.8</v>
      </c>
      <c r="Q759" s="124">
        <v>374.9</v>
      </c>
      <c r="R759" s="124">
        <v>970.80000000000007</v>
      </c>
      <c r="S759" s="124">
        <v>5289.2</v>
      </c>
      <c r="T759" s="124">
        <v>-1230.2999999999956</v>
      </c>
      <c r="U759" s="124">
        <v>486.88</v>
      </c>
      <c r="V759" s="124">
        <v>1376.84</v>
      </c>
      <c r="W759" s="124">
        <v>970.80000000000007</v>
      </c>
      <c r="X759" s="124">
        <v>2052</v>
      </c>
      <c r="Y759" s="124">
        <v>2052</v>
      </c>
      <c r="Z759" s="124">
        <v>8</v>
      </c>
      <c r="AA759" s="124">
        <v>349.1</v>
      </c>
      <c r="AB759" s="124">
        <v>5211</v>
      </c>
      <c r="AC759" s="124">
        <v>1285.7</v>
      </c>
      <c r="AD759" s="124">
        <v>14.2</v>
      </c>
      <c r="AE759" s="124">
        <v>13.2</v>
      </c>
    </row>
    <row r="760" spans="1:31" x14ac:dyDescent="0.3">
      <c r="A760" s="122" t="s">
        <v>903</v>
      </c>
      <c r="B760" s="123">
        <v>55792</v>
      </c>
      <c r="C760" s="124">
        <v>1729.1</v>
      </c>
      <c r="D760" s="124">
        <v>3319.6000000000004</v>
      </c>
      <c r="E760" s="124">
        <v>382.1</v>
      </c>
      <c r="F760" s="124">
        <v>285.2</v>
      </c>
      <c r="G760" s="124">
        <v>221.3</v>
      </c>
      <c r="H760" s="124">
        <v>1093</v>
      </c>
      <c r="I760" s="124">
        <v>208.7</v>
      </c>
      <c r="J760" s="124">
        <v>343.1</v>
      </c>
      <c r="K760" s="124">
        <v>2895.4</v>
      </c>
      <c r="L760" s="124">
        <v>62.9</v>
      </c>
      <c r="M760" s="124">
        <v>1332.8</v>
      </c>
      <c r="N760" s="124">
        <v>131.91</v>
      </c>
      <c r="O760" s="124">
        <v>297.36</v>
      </c>
      <c r="P760" s="124">
        <v>3357.8999999999996</v>
      </c>
      <c r="Q760" s="124">
        <v>246.89999999999998</v>
      </c>
      <c r="R760" s="124">
        <v>877.2</v>
      </c>
      <c r="S760" s="124">
        <v>4291.0999999999995</v>
      </c>
      <c r="T760" s="124">
        <v>1044.1999999999989</v>
      </c>
      <c r="U760" s="124">
        <v>203.73</v>
      </c>
      <c r="V760" s="124">
        <v>1601.17</v>
      </c>
      <c r="W760" s="124">
        <v>877.2</v>
      </c>
      <c r="X760" s="124">
        <v>2052</v>
      </c>
      <c r="Y760" s="124">
        <v>2052</v>
      </c>
      <c r="Z760" s="124">
        <v>9</v>
      </c>
      <c r="AA760" s="124">
        <v>192.5</v>
      </c>
      <c r="AB760" s="124">
        <v>2895.4</v>
      </c>
      <c r="AC760" s="124">
        <v>848.5</v>
      </c>
      <c r="AD760" s="124">
        <v>216</v>
      </c>
      <c r="AE760" s="124">
        <v>28.5</v>
      </c>
    </row>
    <row r="761" spans="1:31" x14ac:dyDescent="0.3">
      <c r="A761" s="122" t="s">
        <v>903</v>
      </c>
      <c r="B761" s="123">
        <v>55823</v>
      </c>
      <c r="C761" s="124">
        <v>21584</v>
      </c>
      <c r="D761" s="124">
        <v>2080</v>
      </c>
      <c r="E761" s="124">
        <v>585.70000000000005</v>
      </c>
      <c r="F761" s="124">
        <v>278.8</v>
      </c>
      <c r="G761" s="124">
        <v>1349.3</v>
      </c>
      <c r="H761" s="124">
        <v>5309.8</v>
      </c>
      <c r="I761" s="124">
        <v>3665.3</v>
      </c>
      <c r="J761" s="124">
        <v>448.5</v>
      </c>
      <c r="K761" s="124">
        <v>2459.5</v>
      </c>
      <c r="L761" s="124">
        <v>44</v>
      </c>
      <c r="M761" s="124">
        <v>857.9</v>
      </c>
      <c r="N761" s="124">
        <v>89.14</v>
      </c>
      <c r="O761" s="124">
        <v>307.27</v>
      </c>
      <c r="P761" s="124">
        <v>1874</v>
      </c>
      <c r="Q761" s="124">
        <v>484.8</v>
      </c>
      <c r="R761" s="124">
        <v>562</v>
      </c>
      <c r="S761" s="124">
        <v>3361.4</v>
      </c>
      <c r="T761" s="124">
        <v>11790.099999999999</v>
      </c>
      <c r="U761" s="124">
        <v>248.43</v>
      </c>
      <c r="V761" s="124">
        <v>2013.94</v>
      </c>
      <c r="W761" s="124">
        <v>562</v>
      </c>
      <c r="X761" s="124">
        <v>2053</v>
      </c>
      <c r="Y761" s="124">
        <v>2052</v>
      </c>
      <c r="Z761" s="124">
        <v>10</v>
      </c>
      <c r="AA761" s="124">
        <v>94.9</v>
      </c>
      <c r="AB761" s="124">
        <v>2459.5</v>
      </c>
      <c r="AC761" s="124">
        <v>2207.4</v>
      </c>
      <c r="AD761" s="124">
        <v>2101</v>
      </c>
      <c r="AE761" s="124">
        <v>1001.4</v>
      </c>
    </row>
    <row r="762" spans="1:31" x14ac:dyDescent="0.3">
      <c r="A762" s="122" t="s">
        <v>903</v>
      </c>
      <c r="B762" s="123">
        <v>55853</v>
      </c>
      <c r="C762" s="124">
        <v>11932.2</v>
      </c>
      <c r="D762" s="124">
        <v>1854.2</v>
      </c>
      <c r="E762" s="124">
        <v>791.6</v>
      </c>
      <c r="F762" s="124">
        <v>171.7</v>
      </c>
      <c r="G762" s="124">
        <v>2906.7</v>
      </c>
      <c r="H762" s="124">
        <v>6160.4</v>
      </c>
      <c r="I762" s="124">
        <v>1684.1</v>
      </c>
      <c r="J762" s="124">
        <v>478.9</v>
      </c>
      <c r="K762" s="124">
        <v>406.5</v>
      </c>
      <c r="L762" s="124">
        <v>27.9</v>
      </c>
      <c r="M762" s="124">
        <v>810</v>
      </c>
      <c r="N762" s="124">
        <v>55.18</v>
      </c>
      <c r="O762" s="124">
        <v>297.36</v>
      </c>
      <c r="P762" s="124">
        <v>992.19999999999993</v>
      </c>
      <c r="Q762" s="124">
        <v>1033.8000000000002</v>
      </c>
      <c r="R762" s="124">
        <v>338</v>
      </c>
      <c r="S762" s="124">
        <v>1244.4000000000001</v>
      </c>
      <c r="T762" s="124">
        <v>-533.40000000000509</v>
      </c>
      <c r="U762" s="124">
        <v>132.83000000000001</v>
      </c>
      <c r="V762" s="124">
        <v>2730.74</v>
      </c>
      <c r="W762" s="124">
        <v>338</v>
      </c>
      <c r="X762" s="124">
        <v>2053</v>
      </c>
      <c r="Y762" s="124">
        <v>2052</v>
      </c>
      <c r="Z762" s="124">
        <v>11</v>
      </c>
      <c r="AA762" s="124">
        <v>33.4</v>
      </c>
      <c r="AB762" s="124">
        <v>406.5</v>
      </c>
      <c r="AC762" s="124">
        <v>2024.8</v>
      </c>
      <c r="AD762" s="124">
        <v>3234.9</v>
      </c>
      <c r="AE762" s="124">
        <v>900.7</v>
      </c>
    </row>
    <row r="763" spans="1:31" x14ac:dyDescent="0.3">
      <c r="A763" s="122" t="s">
        <v>903</v>
      </c>
      <c r="B763" s="123">
        <v>55884</v>
      </c>
      <c r="C763" s="124">
        <v>29238.300000000003</v>
      </c>
      <c r="D763" s="124">
        <v>1613.4</v>
      </c>
      <c r="E763" s="124">
        <v>699</v>
      </c>
      <c r="F763" s="124">
        <v>146.5</v>
      </c>
      <c r="G763" s="124">
        <v>2567.1</v>
      </c>
      <c r="H763" s="124">
        <v>11635.099999999999</v>
      </c>
      <c r="I763" s="124">
        <v>6895.6</v>
      </c>
      <c r="J763" s="124">
        <v>429.9</v>
      </c>
      <c r="K763" s="124">
        <v>355.1</v>
      </c>
      <c r="L763" s="124">
        <v>23.4</v>
      </c>
      <c r="M763" s="124">
        <v>796.7</v>
      </c>
      <c r="N763" s="124">
        <v>52.1</v>
      </c>
      <c r="O763" s="124">
        <v>307.27</v>
      </c>
      <c r="P763" s="124">
        <v>716.2</v>
      </c>
      <c r="Q763" s="124">
        <v>1043.7</v>
      </c>
      <c r="R763" s="124">
        <v>311</v>
      </c>
      <c r="S763" s="124">
        <v>1175.2000000000003</v>
      </c>
      <c r="T763" s="124">
        <v>6737.7999999999993</v>
      </c>
      <c r="U763" s="124">
        <v>247.58</v>
      </c>
      <c r="V763" s="124">
        <v>3417.73</v>
      </c>
      <c r="W763" s="124">
        <v>311</v>
      </c>
      <c r="X763" s="124">
        <v>2053</v>
      </c>
      <c r="Y763" s="124">
        <v>2052</v>
      </c>
      <c r="Z763" s="124">
        <v>12</v>
      </c>
      <c r="AA763" s="124">
        <v>27.200000000000003</v>
      </c>
      <c r="AB763" s="124">
        <v>355.1</v>
      </c>
      <c r="AC763" s="124">
        <v>2919</v>
      </c>
      <c r="AD763" s="124">
        <v>6961</v>
      </c>
      <c r="AE763" s="124">
        <v>1755.1</v>
      </c>
    </row>
    <row r="764" spans="1:31" x14ac:dyDescent="0.3">
      <c r="A764" s="122" t="s">
        <v>903</v>
      </c>
      <c r="B764" s="123">
        <v>55915</v>
      </c>
      <c r="C764" s="124">
        <v>26509.599999999999</v>
      </c>
      <c r="D764" s="124">
        <v>1316.4</v>
      </c>
      <c r="E764" s="124">
        <v>573.29999999999995</v>
      </c>
      <c r="F764" s="124">
        <v>118.8</v>
      </c>
      <c r="G764" s="124">
        <v>2087.5</v>
      </c>
      <c r="H764" s="124">
        <v>22622</v>
      </c>
      <c r="I764" s="124">
        <v>5924</v>
      </c>
      <c r="J764" s="124">
        <v>655.29999999999995</v>
      </c>
      <c r="K764" s="124">
        <v>349.4</v>
      </c>
      <c r="L764" s="124">
        <v>18.899999999999999</v>
      </c>
      <c r="M764" s="124">
        <v>761.9</v>
      </c>
      <c r="N764" s="124">
        <v>46.19</v>
      </c>
      <c r="O764" s="124">
        <v>307.27</v>
      </c>
      <c r="P764" s="124">
        <v>433.5</v>
      </c>
      <c r="Q764" s="124">
        <v>1001.5999999999999</v>
      </c>
      <c r="R764" s="124">
        <v>281.39999999999998</v>
      </c>
      <c r="S764" s="124">
        <v>1130.2</v>
      </c>
      <c r="T764" s="124">
        <v>-5376.1000000000058</v>
      </c>
      <c r="U764" s="124">
        <v>149.30000000000001</v>
      </c>
      <c r="V764" s="124">
        <v>5477.82</v>
      </c>
      <c r="W764" s="124">
        <v>281.39999999999998</v>
      </c>
      <c r="X764" s="124">
        <v>2053</v>
      </c>
      <c r="Y764" s="124">
        <v>2053</v>
      </c>
      <c r="Z764" s="124">
        <v>1</v>
      </c>
      <c r="AA764" s="124">
        <v>26.3</v>
      </c>
      <c r="AB764" s="124">
        <v>349.4</v>
      </c>
      <c r="AC764" s="124">
        <v>6265.5</v>
      </c>
      <c r="AD764" s="124">
        <v>13417.6</v>
      </c>
      <c r="AE764" s="124">
        <v>2938.9</v>
      </c>
    </row>
    <row r="765" spans="1:31" x14ac:dyDescent="0.3">
      <c r="A765" s="122" t="s">
        <v>903</v>
      </c>
      <c r="B765" s="123">
        <v>55943</v>
      </c>
      <c r="C765" s="124">
        <v>13288.599999999999</v>
      </c>
      <c r="D765" s="124">
        <v>2202.9</v>
      </c>
      <c r="E765" s="124">
        <v>938.7</v>
      </c>
      <c r="F765" s="124">
        <v>207.6</v>
      </c>
      <c r="G765" s="124">
        <v>3511.9</v>
      </c>
      <c r="H765" s="124">
        <v>4881.5</v>
      </c>
      <c r="I765" s="124">
        <v>1469.0000000000002</v>
      </c>
      <c r="J765" s="124">
        <v>246.7</v>
      </c>
      <c r="K765" s="124">
        <v>198.9</v>
      </c>
      <c r="L765" s="124">
        <v>18.899999999999999</v>
      </c>
      <c r="M765" s="124">
        <v>0</v>
      </c>
      <c r="N765" s="124">
        <v>40.83</v>
      </c>
      <c r="O765" s="124">
        <v>277.52999999999997</v>
      </c>
      <c r="P765" s="124">
        <v>670.90000000000009</v>
      </c>
      <c r="Q765" s="124">
        <v>1739.9</v>
      </c>
      <c r="R765" s="124">
        <v>251.3</v>
      </c>
      <c r="S765" s="124">
        <v>217.8</v>
      </c>
      <c r="T765" s="124">
        <v>299.29999999999563</v>
      </c>
      <c r="U765" s="124">
        <v>84.26</v>
      </c>
      <c r="V765" s="124">
        <v>3584.85</v>
      </c>
      <c r="W765" s="124">
        <v>251.3</v>
      </c>
      <c r="X765" s="124">
        <v>2053</v>
      </c>
      <c r="Y765" s="124">
        <v>2053</v>
      </c>
      <c r="Z765" s="124">
        <v>2</v>
      </c>
      <c r="AA765" s="124">
        <v>63.5</v>
      </c>
      <c r="AB765" s="124">
        <v>198.9</v>
      </c>
      <c r="AC765" s="124">
        <v>1657.6</v>
      </c>
      <c r="AD765" s="124">
        <v>2694.3999999999996</v>
      </c>
      <c r="AE765" s="124">
        <v>529.5</v>
      </c>
    </row>
    <row r="766" spans="1:31" x14ac:dyDescent="0.3">
      <c r="A766" s="122" t="s">
        <v>903</v>
      </c>
      <c r="B766" s="123">
        <v>55974</v>
      </c>
      <c r="C766" s="124">
        <v>20070.300000000003</v>
      </c>
      <c r="D766" s="124">
        <v>3288.7</v>
      </c>
      <c r="E766" s="124">
        <v>1338.7</v>
      </c>
      <c r="F766" s="124">
        <v>481.8</v>
      </c>
      <c r="G766" s="124">
        <v>5760.3</v>
      </c>
      <c r="H766" s="124">
        <v>8087.6</v>
      </c>
      <c r="I766" s="124">
        <v>2659.3</v>
      </c>
      <c r="J766" s="124">
        <v>159.9</v>
      </c>
      <c r="K766" s="124">
        <v>104.7</v>
      </c>
      <c r="L766" s="124">
        <v>22.5</v>
      </c>
      <c r="M766" s="124">
        <v>0</v>
      </c>
      <c r="N766" s="124">
        <v>51.55</v>
      </c>
      <c r="O766" s="124">
        <v>307.27</v>
      </c>
      <c r="P766" s="124">
        <v>927.5</v>
      </c>
      <c r="Q766" s="124">
        <v>2842.9999999999995</v>
      </c>
      <c r="R766" s="124">
        <v>348.1</v>
      </c>
      <c r="S766" s="124">
        <v>127.2</v>
      </c>
      <c r="T766" s="124">
        <v>-1230.4999999999964</v>
      </c>
      <c r="U766" s="124">
        <v>125.82</v>
      </c>
      <c r="V766" s="124">
        <v>4173.6000000000004</v>
      </c>
      <c r="W766" s="124">
        <v>348.1</v>
      </c>
      <c r="X766" s="124">
        <v>2053</v>
      </c>
      <c r="Y766" s="124">
        <v>2053</v>
      </c>
      <c r="Z766" s="124">
        <v>3</v>
      </c>
      <c r="AA766" s="124">
        <v>96.100000000000009</v>
      </c>
      <c r="AB766" s="124">
        <v>104.7</v>
      </c>
      <c r="AC766" s="124">
        <v>2494.1999999999998</v>
      </c>
      <c r="AD766" s="124">
        <v>4455.6000000000004</v>
      </c>
      <c r="AE766" s="124">
        <v>1137.8</v>
      </c>
    </row>
    <row r="767" spans="1:31" x14ac:dyDescent="0.3">
      <c r="A767" s="122" t="s">
        <v>903</v>
      </c>
      <c r="B767" s="123">
        <v>56004</v>
      </c>
      <c r="C767" s="124">
        <v>7047.2000000000007</v>
      </c>
      <c r="D767" s="124">
        <v>3456.8</v>
      </c>
      <c r="E767" s="124">
        <v>1395.4</v>
      </c>
      <c r="F767" s="124">
        <v>594.1</v>
      </c>
      <c r="G767" s="124">
        <v>5120.7</v>
      </c>
      <c r="H767" s="124">
        <v>4363.5</v>
      </c>
      <c r="I767" s="124">
        <v>754.2</v>
      </c>
      <c r="J767" s="124">
        <v>182.6</v>
      </c>
      <c r="K767" s="124">
        <v>1497.9</v>
      </c>
      <c r="L767" s="124">
        <v>22.5</v>
      </c>
      <c r="M767" s="124">
        <v>0</v>
      </c>
      <c r="N767" s="124">
        <v>73.88</v>
      </c>
      <c r="O767" s="124">
        <v>297.36</v>
      </c>
      <c r="P767" s="124">
        <v>896.40000000000009</v>
      </c>
      <c r="Q767" s="124">
        <v>3154.5</v>
      </c>
      <c r="R767" s="124">
        <v>460.5</v>
      </c>
      <c r="S767" s="124">
        <v>1520.4</v>
      </c>
      <c r="T767" s="124">
        <v>-6839.1999999999989</v>
      </c>
      <c r="U767" s="124">
        <v>69.55</v>
      </c>
      <c r="V767" s="124">
        <v>4084.42</v>
      </c>
      <c r="W767" s="124">
        <v>460.5</v>
      </c>
      <c r="X767" s="124">
        <v>2053</v>
      </c>
      <c r="Y767" s="124">
        <v>2053</v>
      </c>
      <c r="Z767" s="124">
        <v>4</v>
      </c>
      <c r="AA767" s="124">
        <v>123.60000000000001</v>
      </c>
      <c r="AB767" s="124">
        <v>1497.9</v>
      </c>
      <c r="AC767" s="124">
        <v>1717.5</v>
      </c>
      <c r="AD767" s="124">
        <v>2132.6999999999998</v>
      </c>
      <c r="AE767" s="124">
        <v>513.29999999999995</v>
      </c>
    </row>
    <row r="768" spans="1:31" x14ac:dyDescent="0.3">
      <c r="A768" s="122" t="s">
        <v>903</v>
      </c>
      <c r="B768" s="123">
        <v>56035</v>
      </c>
      <c r="C768" s="124">
        <v>16639.099999999999</v>
      </c>
      <c r="D768" s="124">
        <v>5027.7</v>
      </c>
      <c r="E768" s="124">
        <v>1494.8</v>
      </c>
      <c r="F768" s="124">
        <v>748.9</v>
      </c>
      <c r="G768" s="124">
        <v>4195.3999999999996</v>
      </c>
      <c r="H768" s="124">
        <v>4143</v>
      </c>
      <c r="I768" s="124">
        <v>2950.6</v>
      </c>
      <c r="J768" s="124">
        <v>587.5</v>
      </c>
      <c r="K768" s="124">
        <v>3802.3</v>
      </c>
      <c r="L768" s="124">
        <v>35</v>
      </c>
      <c r="M768" s="124">
        <v>0</v>
      </c>
      <c r="N768" s="124">
        <v>133.41</v>
      </c>
      <c r="O768" s="124">
        <v>307.27</v>
      </c>
      <c r="P768" s="124">
        <v>1730.7</v>
      </c>
      <c r="Q768" s="124">
        <v>4045.9</v>
      </c>
      <c r="R768" s="124">
        <v>744.4</v>
      </c>
      <c r="S768" s="124">
        <v>3837.3</v>
      </c>
      <c r="T768" s="124">
        <v>2072.9999999999982</v>
      </c>
      <c r="U768" s="124">
        <v>130.44999999999999</v>
      </c>
      <c r="V768" s="124">
        <v>3241.16</v>
      </c>
      <c r="W768" s="124">
        <v>744.4</v>
      </c>
      <c r="X768" s="124">
        <v>2053</v>
      </c>
      <c r="Y768" s="124">
        <v>2053</v>
      </c>
      <c r="Z768" s="124">
        <v>5</v>
      </c>
      <c r="AA768" s="124">
        <v>272.29999999999995</v>
      </c>
      <c r="AB768" s="124">
        <v>3802.3</v>
      </c>
      <c r="AC768" s="124">
        <v>1648.7</v>
      </c>
      <c r="AD768" s="124">
        <v>2045.1</v>
      </c>
      <c r="AE768" s="124">
        <v>449.2</v>
      </c>
    </row>
    <row r="769" spans="1:31" x14ac:dyDescent="0.3">
      <c r="A769" s="122" t="s">
        <v>903</v>
      </c>
      <c r="B769" s="123">
        <v>56065</v>
      </c>
      <c r="C769" s="124">
        <v>6663.7999999999993</v>
      </c>
      <c r="D769" s="124">
        <v>6181.9000000000005</v>
      </c>
      <c r="E769" s="124">
        <v>1417.6</v>
      </c>
      <c r="F769" s="124">
        <v>675.9</v>
      </c>
      <c r="G769" s="124">
        <v>4186</v>
      </c>
      <c r="H769" s="124">
        <v>2223.8000000000002</v>
      </c>
      <c r="I769" s="124">
        <v>955.3</v>
      </c>
      <c r="J769" s="124">
        <v>485.3</v>
      </c>
      <c r="K769" s="124">
        <v>5775.2</v>
      </c>
      <c r="L769" s="124">
        <v>44</v>
      </c>
      <c r="M769" s="124">
        <v>852.6</v>
      </c>
      <c r="N769" s="124">
        <v>155.52000000000001</v>
      </c>
      <c r="O769" s="124">
        <v>297.36</v>
      </c>
      <c r="P769" s="124">
        <v>3324.7</v>
      </c>
      <c r="Q769" s="124">
        <v>3533.1000000000004</v>
      </c>
      <c r="R769" s="124">
        <v>882.9</v>
      </c>
      <c r="S769" s="124">
        <v>6671.8</v>
      </c>
      <c r="T769" s="124">
        <v>-1907.1999999999953</v>
      </c>
      <c r="U769" s="124">
        <v>255.98</v>
      </c>
      <c r="V769" s="124">
        <v>2423.6799999999998</v>
      </c>
      <c r="W769" s="124">
        <v>882.9</v>
      </c>
      <c r="X769" s="124">
        <v>2053</v>
      </c>
      <c r="Y769" s="124">
        <v>2053</v>
      </c>
      <c r="Z769" s="124">
        <v>6</v>
      </c>
      <c r="AA769" s="124">
        <v>306.39999999999998</v>
      </c>
      <c r="AB769" s="124">
        <v>5775.2</v>
      </c>
      <c r="AC769" s="124">
        <v>1347.5</v>
      </c>
      <c r="AD769" s="124">
        <v>777.6</v>
      </c>
      <c r="AE769" s="124">
        <v>98.7</v>
      </c>
    </row>
    <row r="770" spans="1:31" x14ac:dyDescent="0.3">
      <c r="A770" s="122" t="s">
        <v>903</v>
      </c>
      <c r="B770" s="123">
        <v>56096</v>
      </c>
      <c r="C770" s="124">
        <v>0</v>
      </c>
      <c r="D770" s="124">
        <v>6176</v>
      </c>
      <c r="E770" s="124">
        <v>630.1</v>
      </c>
      <c r="F770" s="124">
        <v>672.7</v>
      </c>
      <c r="G770" s="124">
        <v>1842.9</v>
      </c>
      <c r="H770" s="124">
        <v>1642.4</v>
      </c>
      <c r="I770" s="124">
        <v>0</v>
      </c>
      <c r="J770" s="124">
        <v>687.3</v>
      </c>
      <c r="K770" s="124">
        <v>7040.7000000000007</v>
      </c>
      <c r="L770" s="124">
        <v>62.9</v>
      </c>
      <c r="M770" s="124">
        <v>684</v>
      </c>
      <c r="N770" s="124">
        <v>181.39</v>
      </c>
      <c r="O770" s="124">
        <v>307.27</v>
      </c>
      <c r="P770" s="124">
        <v>4753.2</v>
      </c>
      <c r="Q770" s="124">
        <v>2095.5</v>
      </c>
      <c r="R770" s="124">
        <v>1050.4000000000001</v>
      </c>
      <c r="S770" s="124">
        <v>7787.6</v>
      </c>
      <c r="T770" s="124">
        <v>-2813.5</v>
      </c>
      <c r="U770" s="124">
        <v>311.35000000000002</v>
      </c>
      <c r="V770" s="124">
        <v>1748.53</v>
      </c>
      <c r="W770" s="124">
        <v>1050.4000000000001</v>
      </c>
      <c r="X770" s="124">
        <v>2053</v>
      </c>
      <c r="Y770" s="124">
        <v>2053</v>
      </c>
      <c r="Z770" s="124">
        <v>7</v>
      </c>
      <c r="AA770" s="124">
        <v>383.1</v>
      </c>
      <c r="AB770" s="124">
        <v>7040.7000000000007</v>
      </c>
      <c r="AC770" s="124">
        <v>1435.7</v>
      </c>
      <c r="AD770" s="124">
        <v>188.4</v>
      </c>
      <c r="AE770" s="124">
        <v>18.3</v>
      </c>
    </row>
    <row r="771" spans="1:31" x14ac:dyDescent="0.3">
      <c r="A771" s="122" t="s">
        <v>903</v>
      </c>
      <c r="B771" s="123">
        <v>56127</v>
      </c>
      <c r="C771" s="124">
        <v>0</v>
      </c>
      <c r="D771" s="124">
        <v>5096.3</v>
      </c>
      <c r="E771" s="124">
        <v>422.3</v>
      </c>
      <c r="F771" s="124">
        <v>410.9</v>
      </c>
      <c r="G771" s="124">
        <v>906.4</v>
      </c>
      <c r="H771" s="124">
        <v>1361.5</v>
      </c>
      <c r="I771" s="124">
        <v>0</v>
      </c>
      <c r="J771" s="124">
        <v>718.4</v>
      </c>
      <c r="K771" s="124">
        <v>5309.2000000000007</v>
      </c>
      <c r="L771" s="124">
        <v>78.2</v>
      </c>
      <c r="M771" s="124">
        <v>0</v>
      </c>
      <c r="N771" s="124">
        <v>164.65</v>
      </c>
      <c r="O771" s="124">
        <v>307.27</v>
      </c>
      <c r="P771" s="124">
        <v>4468.5</v>
      </c>
      <c r="Q771" s="124">
        <v>1038.7</v>
      </c>
      <c r="R771" s="124">
        <v>989.6</v>
      </c>
      <c r="S771" s="124">
        <v>5387.4000000000005</v>
      </c>
      <c r="T771" s="124">
        <v>-2538.6000000000058</v>
      </c>
      <c r="U771" s="124">
        <v>292.97000000000003</v>
      </c>
      <c r="V771" s="124">
        <v>1481.85</v>
      </c>
      <c r="W771" s="124">
        <v>989.6</v>
      </c>
      <c r="X771" s="124">
        <v>2053</v>
      </c>
      <c r="Y771" s="124">
        <v>2053</v>
      </c>
      <c r="Z771" s="124">
        <v>8</v>
      </c>
      <c r="AA771" s="124">
        <v>367.9</v>
      </c>
      <c r="AB771" s="124">
        <v>5309.2000000000007</v>
      </c>
      <c r="AC771" s="124">
        <v>1311.3</v>
      </c>
      <c r="AD771" s="124">
        <v>36.700000000000003</v>
      </c>
      <c r="AE771" s="124">
        <v>13.5</v>
      </c>
    </row>
    <row r="772" spans="1:31" x14ac:dyDescent="0.3">
      <c r="A772" s="122" t="s">
        <v>903</v>
      </c>
      <c r="B772" s="123">
        <v>56157</v>
      </c>
      <c r="C772" s="124">
        <v>438.6</v>
      </c>
      <c r="D772" s="124">
        <v>2871.3</v>
      </c>
      <c r="E772" s="124">
        <v>289.2</v>
      </c>
      <c r="F772" s="124">
        <v>262.10000000000002</v>
      </c>
      <c r="G772" s="124">
        <v>392.8</v>
      </c>
      <c r="H772" s="124">
        <v>1105.9000000000003</v>
      </c>
      <c r="I772" s="124">
        <v>46.6</v>
      </c>
      <c r="J772" s="124">
        <v>335.3</v>
      </c>
      <c r="K772" s="124">
        <v>2879.7</v>
      </c>
      <c r="L772" s="124">
        <v>62.9</v>
      </c>
      <c r="M772" s="124">
        <v>1346.3</v>
      </c>
      <c r="N772" s="124">
        <v>131.91</v>
      </c>
      <c r="O772" s="124">
        <v>297.36</v>
      </c>
      <c r="P772" s="124">
        <v>2706.1000000000004</v>
      </c>
      <c r="Q772" s="124">
        <v>427.2</v>
      </c>
      <c r="R772" s="124">
        <v>871.90000000000009</v>
      </c>
      <c r="S772" s="124">
        <v>4288.8999999999996</v>
      </c>
      <c r="T772" s="124">
        <v>295.90000000000146</v>
      </c>
      <c r="U772" s="124">
        <v>286.08</v>
      </c>
      <c r="V772" s="124">
        <v>1379.38</v>
      </c>
      <c r="W772" s="124">
        <v>871.90000000000009</v>
      </c>
      <c r="X772" s="124">
        <v>2053</v>
      </c>
      <c r="Y772" s="124">
        <v>2053</v>
      </c>
      <c r="Z772" s="124">
        <v>9</v>
      </c>
      <c r="AA772" s="124">
        <v>208.1</v>
      </c>
      <c r="AB772" s="124">
        <v>2879.7</v>
      </c>
      <c r="AC772" s="124">
        <v>871.30000000000007</v>
      </c>
      <c r="AD772" s="124">
        <v>217.7</v>
      </c>
      <c r="AE772" s="124">
        <v>16.899999999999999</v>
      </c>
    </row>
    <row r="773" spans="1:31" x14ac:dyDescent="0.3">
      <c r="A773" s="122" t="s">
        <v>903</v>
      </c>
      <c r="B773" s="123">
        <v>56188</v>
      </c>
      <c r="C773" s="124">
        <v>6215.7000000000007</v>
      </c>
      <c r="D773" s="124">
        <v>2047.3000000000002</v>
      </c>
      <c r="E773" s="124">
        <v>461.9</v>
      </c>
      <c r="F773" s="124">
        <v>292</v>
      </c>
      <c r="G773" s="124">
        <v>685.6</v>
      </c>
      <c r="H773" s="124">
        <v>1468.2</v>
      </c>
      <c r="I773" s="124">
        <v>755.5</v>
      </c>
      <c r="J773" s="124">
        <v>448.9</v>
      </c>
      <c r="K773" s="124">
        <v>2931.4</v>
      </c>
      <c r="L773" s="124">
        <v>44</v>
      </c>
      <c r="M773" s="124">
        <v>909.6</v>
      </c>
      <c r="N773" s="124">
        <v>89.14</v>
      </c>
      <c r="O773" s="124">
        <v>307.27</v>
      </c>
      <c r="P773" s="124">
        <v>1964.8000000000002</v>
      </c>
      <c r="Q773" s="124">
        <v>374.5</v>
      </c>
      <c r="R773" s="124">
        <v>565.29999999999995</v>
      </c>
      <c r="S773" s="124">
        <v>3885</v>
      </c>
      <c r="T773" s="124">
        <v>4506.700000000008</v>
      </c>
      <c r="U773" s="124">
        <v>199.08</v>
      </c>
      <c r="V773" s="124">
        <v>1891.68</v>
      </c>
      <c r="W773" s="124">
        <v>565.29999999999995</v>
      </c>
      <c r="X773" s="124">
        <v>2054</v>
      </c>
      <c r="Y773" s="124">
        <v>2053</v>
      </c>
      <c r="Z773" s="124">
        <v>10</v>
      </c>
      <c r="AA773" s="124">
        <v>100.4</v>
      </c>
      <c r="AB773" s="124">
        <v>2931.4</v>
      </c>
      <c r="AC773" s="124">
        <v>967.9</v>
      </c>
      <c r="AD773" s="124">
        <v>436.09999999999997</v>
      </c>
      <c r="AE773" s="124">
        <v>64.2</v>
      </c>
    </row>
    <row r="774" spans="1:31" x14ac:dyDescent="0.3">
      <c r="A774" s="122" t="s">
        <v>903</v>
      </c>
      <c r="B774" s="123">
        <v>56218</v>
      </c>
      <c r="C774" s="124">
        <v>15696.4</v>
      </c>
      <c r="D774" s="124">
        <v>1959.5</v>
      </c>
      <c r="E774" s="124">
        <v>886.9</v>
      </c>
      <c r="F774" s="124">
        <v>193.4</v>
      </c>
      <c r="G774" s="124">
        <v>2914.4</v>
      </c>
      <c r="H774" s="124">
        <v>2918.2</v>
      </c>
      <c r="I774" s="124">
        <v>2726.3</v>
      </c>
      <c r="J774" s="124">
        <v>478.9</v>
      </c>
      <c r="K774" s="124">
        <v>424.6</v>
      </c>
      <c r="L774" s="124">
        <v>27.9</v>
      </c>
      <c r="M774" s="124">
        <v>837.5</v>
      </c>
      <c r="N774" s="124">
        <v>55.18</v>
      </c>
      <c r="O774" s="124">
        <v>297.36</v>
      </c>
      <c r="P774" s="124">
        <v>1258.5</v>
      </c>
      <c r="Q774" s="124">
        <v>894.4</v>
      </c>
      <c r="R774" s="124">
        <v>338.1</v>
      </c>
      <c r="S774" s="124">
        <v>1290</v>
      </c>
      <c r="T774" s="124">
        <v>5246.6999999999971</v>
      </c>
      <c r="U774" s="124">
        <v>158.38</v>
      </c>
      <c r="V774" s="124">
        <v>2205.2600000000002</v>
      </c>
      <c r="W774" s="124">
        <v>338.1</v>
      </c>
      <c r="X774" s="124">
        <v>2054</v>
      </c>
      <c r="Y774" s="124">
        <v>2053</v>
      </c>
      <c r="Z774" s="124">
        <v>11</v>
      </c>
      <c r="AA774" s="124">
        <v>33.9</v>
      </c>
      <c r="AB774" s="124">
        <v>424.6</v>
      </c>
      <c r="AC774" s="124">
        <v>1231.8</v>
      </c>
      <c r="AD774" s="124">
        <v>1191.4000000000001</v>
      </c>
      <c r="AE774" s="124">
        <v>495</v>
      </c>
    </row>
    <row r="775" spans="1:31" x14ac:dyDescent="0.3">
      <c r="A775" s="122" t="s">
        <v>903</v>
      </c>
      <c r="B775" s="123">
        <v>56249</v>
      </c>
      <c r="C775" s="124">
        <v>65811.100000000006</v>
      </c>
      <c r="D775" s="124">
        <v>1444.5</v>
      </c>
      <c r="E775" s="124">
        <v>628.20000000000005</v>
      </c>
      <c r="F775" s="124">
        <v>132.1</v>
      </c>
      <c r="G775" s="124">
        <v>2297.6999999999998</v>
      </c>
      <c r="H775" s="124">
        <v>27716.1</v>
      </c>
      <c r="I775" s="124">
        <v>22465.600000000002</v>
      </c>
      <c r="J775" s="124">
        <v>429.9</v>
      </c>
      <c r="K775" s="124">
        <v>337.5</v>
      </c>
      <c r="L775" s="124">
        <v>23.4</v>
      </c>
      <c r="M775" s="124">
        <v>703.4</v>
      </c>
      <c r="N775" s="124">
        <v>52.1</v>
      </c>
      <c r="O775" s="124">
        <v>307.27</v>
      </c>
      <c r="P775" s="124">
        <v>647</v>
      </c>
      <c r="Q775" s="124">
        <v>929.6</v>
      </c>
      <c r="R775" s="124">
        <v>310.2</v>
      </c>
      <c r="S775" s="124">
        <v>1064.3000000000002</v>
      </c>
      <c r="T775" s="124">
        <v>12071.300000000007</v>
      </c>
      <c r="U775" s="124">
        <v>3347.41</v>
      </c>
      <c r="V775" s="124">
        <v>2183.37</v>
      </c>
      <c r="W775" s="124">
        <v>310.2</v>
      </c>
      <c r="X775" s="124">
        <v>2054</v>
      </c>
      <c r="Y775" s="124">
        <v>2053</v>
      </c>
      <c r="Z775" s="124">
        <v>12</v>
      </c>
      <c r="AA775" s="124">
        <v>28.9</v>
      </c>
      <c r="AB775" s="124">
        <v>337.5</v>
      </c>
      <c r="AC775" s="124">
        <v>6873</v>
      </c>
      <c r="AD775" s="124">
        <v>16883.3</v>
      </c>
      <c r="AE775" s="124">
        <v>3959.8</v>
      </c>
    </row>
    <row r="776" spans="1:31" x14ac:dyDescent="0.3">
      <c r="A776" s="122" t="s">
        <v>903</v>
      </c>
      <c r="B776" s="123">
        <v>56280</v>
      </c>
      <c r="C776" s="124">
        <v>24522.400000000001</v>
      </c>
      <c r="D776" s="124">
        <v>1713</v>
      </c>
      <c r="E776" s="124">
        <v>747.7</v>
      </c>
      <c r="F776" s="124">
        <v>154.6</v>
      </c>
      <c r="G776" s="124">
        <v>2714.9</v>
      </c>
      <c r="H776" s="124">
        <v>22723.5</v>
      </c>
      <c r="I776" s="124">
        <v>5141.8</v>
      </c>
      <c r="J776" s="124">
        <v>655.29999999999995</v>
      </c>
      <c r="K776" s="124">
        <v>373.8</v>
      </c>
      <c r="L776" s="124">
        <v>18.899999999999999</v>
      </c>
      <c r="M776" s="124">
        <v>798.1</v>
      </c>
      <c r="N776" s="124">
        <v>46.19</v>
      </c>
      <c r="O776" s="124">
        <v>307.27</v>
      </c>
      <c r="P776" s="124">
        <v>515.9</v>
      </c>
      <c r="Q776" s="124">
        <v>1351.7</v>
      </c>
      <c r="R776" s="124">
        <v>281.29999999999995</v>
      </c>
      <c r="S776" s="124">
        <v>1190.8000000000002</v>
      </c>
      <c r="T776" s="124">
        <v>-7856.3999999999978</v>
      </c>
      <c r="U776" s="124">
        <v>1500.51</v>
      </c>
      <c r="V776" s="124">
        <v>10587.66</v>
      </c>
      <c r="W776" s="124">
        <v>281.29999999999995</v>
      </c>
      <c r="X776" s="124">
        <v>2054</v>
      </c>
      <c r="Y776" s="124">
        <v>2054</v>
      </c>
      <c r="Z776" s="124">
        <v>1</v>
      </c>
      <c r="AA776" s="124">
        <v>26.7</v>
      </c>
      <c r="AB776" s="124">
        <v>373.8</v>
      </c>
      <c r="AC776" s="124">
        <v>6931.8</v>
      </c>
      <c r="AD776" s="124">
        <v>13217.6</v>
      </c>
      <c r="AE776" s="124">
        <v>2574.1</v>
      </c>
    </row>
    <row r="777" spans="1:31" x14ac:dyDescent="0.3">
      <c r="A777" s="122" t="s">
        <v>903</v>
      </c>
      <c r="B777" s="123">
        <v>56308</v>
      </c>
      <c r="C777" s="124">
        <v>18428.400000000001</v>
      </c>
      <c r="D777" s="124">
        <v>2714.7</v>
      </c>
      <c r="E777" s="124">
        <v>1087.5999999999999</v>
      </c>
      <c r="F777" s="124">
        <v>258.60000000000002</v>
      </c>
      <c r="G777" s="124">
        <v>4279.6000000000004</v>
      </c>
      <c r="H777" s="124">
        <v>5649.3</v>
      </c>
      <c r="I777" s="124">
        <v>4200.5999999999995</v>
      </c>
      <c r="J777" s="124">
        <v>246.7</v>
      </c>
      <c r="K777" s="124">
        <v>430.6</v>
      </c>
      <c r="L777" s="124">
        <v>18.899999999999999</v>
      </c>
      <c r="M777" s="124">
        <v>0</v>
      </c>
      <c r="N777" s="124">
        <v>40.83</v>
      </c>
      <c r="O777" s="124">
        <v>277.52999999999997</v>
      </c>
      <c r="P777" s="124">
        <v>773.7</v>
      </c>
      <c r="Q777" s="124">
        <v>2199.5</v>
      </c>
      <c r="R777" s="124">
        <v>251</v>
      </c>
      <c r="S777" s="124">
        <v>449.5</v>
      </c>
      <c r="T777" s="124">
        <v>691.79999999999563</v>
      </c>
      <c r="U777" s="124">
        <v>632.67999999999995</v>
      </c>
      <c r="V777" s="124">
        <v>4508.6499999999996</v>
      </c>
      <c r="W777" s="124">
        <v>251</v>
      </c>
      <c r="X777" s="124">
        <v>2054</v>
      </c>
      <c r="Y777" s="124">
        <v>2054</v>
      </c>
      <c r="Z777" s="124">
        <v>2</v>
      </c>
      <c r="AA777" s="124">
        <v>64.5</v>
      </c>
      <c r="AB777" s="124">
        <v>430.6</v>
      </c>
      <c r="AC777" s="124">
        <v>1850.6</v>
      </c>
      <c r="AD777" s="124">
        <v>3196</v>
      </c>
      <c r="AE777" s="124">
        <v>602.70000000000005</v>
      </c>
    </row>
    <row r="778" spans="1:31" x14ac:dyDescent="0.3">
      <c r="A778" s="122" t="s">
        <v>903</v>
      </c>
      <c r="B778" s="123">
        <v>56339</v>
      </c>
      <c r="C778" s="124">
        <v>44454.7</v>
      </c>
      <c r="D778" s="124">
        <v>2437.6</v>
      </c>
      <c r="E778" s="124">
        <v>1008</v>
      </c>
      <c r="F778" s="124">
        <v>356.5</v>
      </c>
      <c r="G778" s="124">
        <v>4313.2</v>
      </c>
      <c r="H778" s="124">
        <v>25197.5</v>
      </c>
      <c r="I778" s="124">
        <v>10117.299999999999</v>
      </c>
      <c r="J778" s="124">
        <v>159.9</v>
      </c>
      <c r="K778" s="124">
        <v>0</v>
      </c>
      <c r="L778" s="124">
        <v>22.5</v>
      </c>
      <c r="M778" s="124">
        <v>0</v>
      </c>
      <c r="N778" s="124">
        <v>51.55</v>
      </c>
      <c r="O778" s="124">
        <v>307.27</v>
      </c>
      <c r="P778" s="124">
        <v>577.1</v>
      </c>
      <c r="Q778" s="124">
        <v>2217</v>
      </c>
      <c r="R778" s="124">
        <v>348.1</v>
      </c>
      <c r="S778" s="124">
        <v>22.5</v>
      </c>
      <c r="T778" s="124">
        <v>1235.2000000000044</v>
      </c>
      <c r="U778" s="124">
        <v>1828.32</v>
      </c>
      <c r="V778" s="124">
        <v>6952.76</v>
      </c>
      <c r="W778" s="124">
        <v>348.1</v>
      </c>
      <c r="X778" s="124">
        <v>2054</v>
      </c>
      <c r="Y778" s="124">
        <v>2054</v>
      </c>
      <c r="Z778" s="124">
        <v>3</v>
      </c>
      <c r="AA778" s="124">
        <v>96.100000000000009</v>
      </c>
      <c r="AB778" s="124">
        <v>0</v>
      </c>
      <c r="AC778" s="124">
        <v>6807.6</v>
      </c>
      <c r="AD778" s="124">
        <v>14864.900000000001</v>
      </c>
      <c r="AE778" s="124">
        <v>3525</v>
      </c>
    </row>
    <row r="779" spans="1:31" x14ac:dyDescent="0.3">
      <c r="A779" s="122" t="s">
        <v>903</v>
      </c>
      <c r="B779" s="123">
        <v>56369</v>
      </c>
      <c r="C779" s="124">
        <v>32832.5</v>
      </c>
      <c r="D779" s="124">
        <v>2855.7999999999997</v>
      </c>
      <c r="E779" s="124">
        <v>1234.2</v>
      </c>
      <c r="F779" s="124">
        <v>488.7</v>
      </c>
      <c r="G779" s="124">
        <v>4372.5</v>
      </c>
      <c r="H779" s="124">
        <v>24083.300000000003</v>
      </c>
      <c r="I779" s="124">
        <v>7580.9999999999991</v>
      </c>
      <c r="J779" s="124">
        <v>182.6</v>
      </c>
      <c r="K779" s="124">
        <v>501.4</v>
      </c>
      <c r="L779" s="124">
        <v>22.5</v>
      </c>
      <c r="M779" s="124">
        <v>0</v>
      </c>
      <c r="N779" s="124">
        <v>73.88</v>
      </c>
      <c r="O779" s="124">
        <v>297.36</v>
      </c>
      <c r="P779" s="124">
        <v>516.4</v>
      </c>
      <c r="Q779" s="124">
        <v>2828.1</v>
      </c>
      <c r="R779" s="124">
        <v>456.3</v>
      </c>
      <c r="S779" s="124">
        <v>523.9</v>
      </c>
      <c r="T779" s="124">
        <v>-6985.3000000000029</v>
      </c>
      <c r="U779" s="124">
        <v>655.56</v>
      </c>
      <c r="V779" s="124">
        <v>6890.5</v>
      </c>
      <c r="W779" s="124">
        <v>456.3</v>
      </c>
      <c r="X779" s="124">
        <v>2054</v>
      </c>
      <c r="Y779" s="124">
        <v>2054</v>
      </c>
      <c r="Z779" s="124">
        <v>4</v>
      </c>
      <c r="AA779" s="124">
        <v>117.4</v>
      </c>
      <c r="AB779" s="124">
        <v>501.4</v>
      </c>
      <c r="AC779" s="124">
        <v>6953.3</v>
      </c>
      <c r="AD779" s="124">
        <v>13974.199999999999</v>
      </c>
      <c r="AE779" s="124">
        <v>3155.8</v>
      </c>
    </row>
    <row r="780" spans="1:31" x14ac:dyDescent="0.3">
      <c r="A780" s="122" t="s">
        <v>903</v>
      </c>
      <c r="B780" s="123">
        <v>56400</v>
      </c>
      <c r="C780" s="124">
        <v>2865.7</v>
      </c>
      <c r="D780" s="124">
        <v>5281</v>
      </c>
      <c r="E780" s="124">
        <v>1148.4000000000001</v>
      </c>
      <c r="F780" s="124">
        <v>709.9</v>
      </c>
      <c r="G780" s="124">
        <v>4119.6000000000004</v>
      </c>
      <c r="H780" s="124">
        <v>2024.9</v>
      </c>
      <c r="I780" s="124">
        <v>334.2</v>
      </c>
      <c r="J780" s="124">
        <v>587.5</v>
      </c>
      <c r="K780" s="124">
        <v>5522.9</v>
      </c>
      <c r="L780" s="124">
        <v>35</v>
      </c>
      <c r="M780" s="124">
        <v>0</v>
      </c>
      <c r="N780" s="124">
        <v>133.41</v>
      </c>
      <c r="O780" s="124">
        <v>307.27</v>
      </c>
      <c r="P780" s="124">
        <v>1770.8999999999999</v>
      </c>
      <c r="Q780" s="124">
        <v>4220.0999999999995</v>
      </c>
      <c r="R780" s="124">
        <v>759.2</v>
      </c>
      <c r="S780" s="124">
        <v>5557.9</v>
      </c>
      <c r="T780" s="124">
        <v>-5022.5999999999967</v>
      </c>
      <c r="U780" s="124">
        <v>46.03</v>
      </c>
      <c r="V780" s="124">
        <v>6672.09</v>
      </c>
      <c r="W780" s="124">
        <v>759.2</v>
      </c>
      <c r="X780" s="124">
        <v>2054</v>
      </c>
      <c r="Y780" s="124">
        <v>2054</v>
      </c>
      <c r="Z780" s="124">
        <v>5</v>
      </c>
      <c r="AA780" s="124">
        <v>287.10000000000002</v>
      </c>
      <c r="AB780" s="124">
        <v>5522.9</v>
      </c>
      <c r="AC780" s="124">
        <v>1463</v>
      </c>
      <c r="AD780" s="124">
        <v>509.2</v>
      </c>
      <c r="AE780" s="124">
        <v>52.7</v>
      </c>
    </row>
    <row r="781" spans="1:31" x14ac:dyDescent="0.3">
      <c r="A781" s="122" t="s">
        <v>903</v>
      </c>
      <c r="B781" s="123">
        <v>56430</v>
      </c>
      <c r="C781" s="124">
        <v>1.8</v>
      </c>
      <c r="D781" s="124">
        <v>5954.7000000000007</v>
      </c>
      <c r="E781" s="124">
        <v>560.1</v>
      </c>
      <c r="F781" s="124">
        <v>602.20000000000005</v>
      </c>
      <c r="G781" s="124">
        <v>1935.5</v>
      </c>
      <c r="H781" s="124">
        <v>1467.8999999999999</v>
      </c>
      <c r="I781" s="124">
        <v>0.2</v>
      </c>
      <c r="J781" s="124">
        <v>485.3</v>
      </c>
      <c r="K781" s="124">
        <v>6796.5999999999995</v>
      </c>
      <c r="L781" s="124">
        <v>44</v>
      </c>
      <c r="M781" s="124">
        <v>969.8</v>
      </c>
      <c r="N781" s="124">
        <v>155.52000000000001</v>
      </c>
      <c r="O781" s="124">
        <v>297.36</v>
      </c>
      <c r="P781" s="124">
        <v>3878.7</v>
      </c>
      <c r="Q781" s="124">
        <v>2678.2999999999997</v>
      </c>
      <c r="R781" s="124">
        <v>889.40000000000009</v>
      </c>
      <c r="S781" s="124">
        <v>7810.4</v>
      </c>
      <c r="T781" s="124">
        <v>-2304.0999999999985</v>
      </c>
      <c r="U781" s="124">
        <v>61.19</v>
      </c>
      <c r="V781" s="124">
        <v>4304.08</v>
      </c>
      <c r="W781" s="124">
        <v>889.40000000000009</v>
      </c>
      <c r="X781" s="124">
        <v>2054</v>
      </c>
      <c r="Y781" s="124">
        <v>2054</v>
      </c>
      <c r="Z781" s="124">
        <v>6</v>
      </c>
      <c r="AA781" s="124">
        <v>318.70000000000005</v>
      </c>
      <c r="AB781" s="124">
        <v>6796.5999999999995</v>
      </c>
      <c r="AC781" s="124">
        <v>1323.6</v>
      </c>
      <c r="AD781" s="124">
        <v>130.80000000000001</v>
      </c>
      <c r="AE781" s="124">
        <v>13.5</v>
      </c>
    </row>
    <row r="782" spans="1:31" x14ac:dyDescent="0.3">
      <c r="A782" s="122" t="s">
        <v>903</v>
      </c>
      <c r="B782" s="123">
        <v>56461</v>
      </c>
      <c r="C782" s="124">
        <v>0</v>
      </c>
      <c r="D782" s="124">
        <v>5844.7999999999993</v>
      </c>
      <c r="E782" s="124">
        <v>398.1</v>
      </c>
      <c r="F782" s="124">
        <v>643.4</v>
      </c>
      <c r="G782" s="124">
        <v>565.4</v>
      </c>
      <c r="H782" s="124">
        <v>1490.3999999999999</v>
      </c>
      <c r="I782" s="124">
        <v>0</v>
      </c>
      <c r="J782" s="124">
        <v>687.3</v>
      </c>
      <c r="K782" s="124">
        <v>6813.7000000000007</v>
      </c>
      <c r="L782" s="124">
        <v>62.9</v>
      </c>
      <c r="M782" s="124">
        <v>775.5</v>
      </c>
      <c r="N782" s="124">
        <v>181.39</v>
      </c>
      <c r="O782" s="124">
        <v>307.27</v>
      </c>
      <c r="P782" s="124">
        <v>5015.9999999999991</v>
      </c>
      <c r="Q782" s="124">
        <v>1472.1000000000001</v>
      </c>
      <c r="R782" s="124">
        <v>1044.0999999999999</v>
      </c>
      <c r="S782" s="124">
        <v>7652.1</v>
      </c>
      <c r="T782" s="124">
        <v>-933.30000000000291</v>
      </c>
      <c r="U782" s="124">
        <v>75.02</v>
      </c>
      <c r="V782" s="124">
        <v>3165.43</v>
      </c>
      <c r="W782" s="124">
        <v>1044.0999999999999</v>
      </c>
      <c r="X782" s="124">
        <v>2054</v>
      </c>
      <c r="Y782" s="124">
        <v>2054</v>
      </c>
      <c r="Z782" s="124">
        <v>7</v>
      </c>
      <c r="AA782" s="124">
        <v>381.20000000000005</v>
      </c>
      <c r="AB782" s="124">
        <v>6813.7000000000007</v>
      </c>
      <c r="AC782" s="124">
        <v>1390.6</v>
      </c>
      <c r="AD782" s="124">
        <v>88.7</v>
      </c>
      <c r="AE782" s="124">
        <v>11.1</v>
      </c>
    </row>
    <row r="783" spans="1:31" x14ac:dyDescent="0.3">
      <c r="A783" s="122" t="s">
        <v>903</v>
      </c>
      <c r="B783" s="123">
        <v>56492</v>
      </c>
      <c r="C783" s="124">
        <v>0</v>
      </c>
      <c r="D783" s="124">
        <v>4486.6000000000004</v>
      </c>
      <c r="E783" s="124">
        <v>376.8</v>
      </c>
      <c r="F783" s="124">
        <v>394.8</v>
      </c>
      <c r="G783" s="124">
        <v>279.39999999999998</v>
      </c>
      <c r="H783" s="124">
        <v>1343.1</v>
      </c>
      <c r="I783" s="124">
        <v>0</v>
      </c>
      <c r="J783" s="124">
        <v>718.3</v>
      </c>
      <c r="K783" s="124">
        <v>4980.2</v>
      </c>
      <c r="L783" s="124">
        <v>78.2</v>
      </c>
      <c r="M783" s="124">
        <v>0</v>
      </c>
      <c r="N783" s="124">
        <v>164.65</v>
      </c>
      <c r="O783" s="124">
        <v>307.27</v>
      </c>
      <c r="P783" s="124">
        <v>4172.7000000000007</v>
      </c>
      <c r="Q783" s="124">
        <v>708.8</v>
      </c>
      <c r="R783" s="124">
        <v>970.5</v>
      </c>
      <c r="S783" s="124">
        <v>5058.3999999999996</v>
      </c>
      <c r="T783" s="124">
        <v>-1569.8999999999978</v>
      </c>
      <c r="U783" s="124">
        <v>97.86</v>
      </c>
      <c r="V783" s="124">
        <v>2596.7600000000002</v>
      </c>
      <c r="W783" s="124">
        <v>970.5</v>
      </c>
      <c r="X783" s="124">
        <v>2054</v>
      </c>
      <c r="Y783" s="124">
        <v>2054</v>
      </c>
      <c r="Z783" s="124">
        <v>8</v>
      </c>
      <c r="AA783" s="124">
        <v>348.8</v>
      </c>
      <c r="AB783" s="124">
        <v>4980.2</v>
      </c>
      <c r="AC783" s="124">
        <v>1311.1</v>
      </c>
      <c r="AD783" s="124">
        <v>18.399999999999999</v>
      </c>
      <c r="AE783" s="124">
        <v>13.6</v>
      </c>
    </row>
    <row r="784" spans="1:31" x14ac:dyDescent="0.3">
      <c r="A784" s="122" t="s">
        <v>903</v>
      </c>
      <c r="B784" s="123">
        <v>56522</v>
      </c>
      <c r="C784" s="124">
        <v>0.5</v>
      </c>
      <c r="D784" s="124">
        <v>2978.2</v>
      </c>
      <c r="E784" s="124">
        <v>305.60000000000002</v>
      </c>
      <c r="F784" s="124">
        <v>304.8</v>
      </c>
      <c r="G784" s="124">
        <v>142</v>
      </c>
      <c r="H784" s="124">
        <v>1115.8000000000002</v>
      </c>
      <c r="I784" s="124">
        <v>0</v>
      </c>
      <c r="J784" s="124">
        <v>342.1</v>
      </c>
      <c r="K784" s="124">
        <v>3197.4</v>
      </c>
      <c r="L784" s="124">
        <v>62.9</v>
      </c>
      <c r="M784" s="124">
        <v>1361.5</v>
      </c>
      <c r="N784" s="124">
        <v>131.91</v>
      </c>
      <c r="O784" s="124">
        <v>297.36</v>
      </c>
      <c r="P784" s="124">
        <v>2935.2999999999997</v>
      </c>
      <c r="Q784" s="124">
        <v>347.59999999999997</v>
      </c>
      <c r="R784" s="124">
        <v>857</v>
      </c>
      <c r="S784" s="124">
        <v>4621.7999999999993</v>
      </c>
      <c r="T784" s="124">
        <v>290.89999999999782</v>
      </c>
      <c r="U784" s="124">
        <v>111.38</v>
      </c>
      <c r="V784" s="124">
        <v>2445.7800000000002</v>
      </c>
      <c r="W784" s="124">
        <v>857</v>
      </c>
      <c r="X784" s="124">
        <v>2054</v>
      </c>
      <c r="Y784" s="124">
        <v>2054</v>
      </c>
      <c r="Z784" s="124">
        <v>9</v>
      </c>
      <c r="AA784" s="124">
        <v>178.8</v>
      </c>
      <c r="AB784" s="124">
        <v>3197.4</v>
      </c>
      <c r="AC784" s="124">
        <v>887.4</v>
      </c>
      <c r="AD784" s="124">
        <v>211.7</v>
      </c>
      <c r="AE784" s="124">
        <v>16.7</v>
      </c>
    </row>
    <row r="785" spans="1:31" x14ac:dyDescent="0.3">
      <c r="A785" s="122" t="s">
        <v>903</v>
      </c>
      <c r="B785" s="123">
        <v>56553</v>
      </c>
      <c r="C785" s="124">
        <v>411.70000000000005</v>
      </c>
      <c r="D785" s="124">
        <v>2175.8000000000002</v>
      </c>
      <c r="E785" s="124">
        <v>357.8</v>
      </c>
      <c r="F785" s="124">
        <v>317.39999999999998</v>
      </c>
      <c r="G785" s="124">
        <v>191.8</v>
      </c>
      <c r="H785" s="124">
        <v>1387.6000000000001</v>
      </c>
      <c r="I785" s="124">
        <v>40</v>
      </c>
      <c r="J785" s="124">
        <v>426</v>
      </c>
      <c r="K785" s="124">
        <v>3625.6000000000004</v>
      </c>
      <c r="L785" s="124">
        <v>44</v>
      </c>
      <c r="M785" s="124">
        <v>973.7</v>
      </c>
      <c r="N785" s="124">
        <v>89.14</v>
      </c>
      <c r="O785" s="124">
        <v>307.27</v>
      </c>
      <c r="P785" s="124">
        <v>2249.4</v>
      </c>
      <c r="Q785" s="124">
        <v>243.70000000000002</v>
      </c>
      <c r="R785" s="124">
        <v>571.09999999999991</v>
      </c>
      <c r="S785" s="124">
        <v>4643.3</v>
      </c>
      <c r="T785" s="124">
        <v>729.80000000000109</v>
      </c>
      <c r="U785" s="124">
        <v>108.62</v>
      </c>
      <c r="V785" s="124">
        <v>2643.05</v>
      </c>
      <c r="W785" s="124">
        <v>571.09999999999991</v>
      </c>
      <c r="X785" s="124">
        <v>2055</v>
      </c>
      <c r="Y785" s="124">
        <v>2054</v>
      </c>
      <c r="Z785" s="124">
        <v>10</v>
      </c>
      <c r="AA785" s="124">
        <v>84.699999999999989</v>
      </c>
      <c r="AB785" s="124">
        <v>3625.6000000000004</v>
      </c>
      <c r="AC785" s="124">
        <v>974</v>
      </c>
      <c r="AD785" s="124">
        <v>398.09999999999997</v>
      </c>
      <c r="AE785" s="124">
        <v>15.5</v>
      </c>
    </row>
    <row r="786" spans="1:31" x14ac:dyDescent="0.3">
      <c r="A786" s="122" t="s">
        <v>903</v>
      </c>
      <c r="B786" s="123">
        <v>56583</v>
      </c>
      <c r="C786" s="124">
        <v>15499.999999999998</v>
      </c>
      <c r="D786" s="124">
        <v>1876.4</v>
      </c>
      <c r="E786" s="124">
        <v>845.1</v>
      </c>
      <c r="F786" s="124">
        <v>189.2</v>
      </c>
      <c r="G786" s="124">
        <v>2553</v>
      </c>
      <c r="H786" s="124">
        <v>2633.1</v>
      </c>
      <c r="I786" s="124">
        <v>2070.6</v>
      </c>
      <c r="J786" s="124">
        <v>451.3</v>
      </c>
      <c r="K786" s="124">
        <v>474.9</v>
      </c>
      <c r="L786" s="124">
        <v>27.9</v>
      </c>
      <c r="M786" s="124">
        <v>803.6</v>
      </c>
      <c r="N786" s="124">
        <v>55.18</v>
      </c>
      <c r="O786" s="124">
        <v>297.36</v>
      </c>
      <c r="P786" s="124">
        <v>1306.5</v>
      </c>
      <c r="Q786" s="124">
        <v>759.1</v>
      </c>
      <c r="R786" s="124">
        <v>336.4</v>
      </c>
      <c r="S786" s="124">
        <v>1306.4000000000001</v>
      </c>
      <c r="T786" s="124">
        <v>6523.9999999999982</v>
      </c>
      <c r="U786" s="124">
        <v>132.52000000000001</v>
      </c>
      <c r="V786" s="124">
        <v>2866.85</v>
      </c>
      <c r="W786" s="124">
        <v>336.4</v>
      </c>
      <c r="X786" s="124">
        <v>2055</v>
      </c>
      <c r="Y786" s="124">
        <v>2054</v>
      </c>
      <c r="Z786" s="124">
        <v>11</v>
      </c>
      <c r="AA786" s="124">
        <v>36.099999999999994</v>
      </c>
      <c r="AB786" s="124">
        <v>474.9</v>
      </c>
      <c r="AC786" s="124">
        <v>1286.0999999999999</v>
      </c>
      <c r="AD786" s="124">
        <v>877.40000000000009</v>
      </c>
      <c r="AE786" s="124">
        <v>469.6</v>
      </c>
    </row>
    <row r="787" spans="1:31" x14ac:dyDescent="0.3">
      <c r="A787" s="122" t="s">
        <v>903</v>
      </c>
      <c r="B787" s="123">
        <v>56614</v>
      </c>
      <c r="C787" s="124">
        <v>22788.300000000003</v>
      </c>
      <c r="D787" s="124">
        <v>2118.5</v>
      </c>
      <c r="E787" s="124">
        <v>932.8</v>
      </c>
      <c r="F787" s="124">
        <v>197.7</v>
      </c>
      <c r="G787" s="124">
        <v>3266.3</v>
      </c>
      <c r="H787" s="124">
        <v>8307.5</v>
      </c>
      <c r="I787" s="124">
        <v>3990.6</v>
      </c>
      <c r="J787" s="124">
        <v>456.69999999999993</v>
      </c>
      <c r="K787" s="124">
        <v>473.5</v>
      </c>
      <c r="L787" s="124">
        <v>23.4</v>
      </c>
      <c r="M787" s="124">
        <v>813.5</v>
      </c>
      <c r="N787" s="124">
        <v>52.1</v>
      </c>
      <c r="O787" s="124">
        <v>307.27</v>
      </c>
      <c r="P787" s="124">
        <v>1124.7</v>
      </c>
      <c r="Q787" s="124">
        <v>1191.5</v>
      </c>
      <c r="R787" s="124">
        <v>311.5</v>
      </c>
      <c r="S787" s="124">
        <v>1310.4000000000001</v>
      </c>
      <c r="T787" s="124">
        <v>5140.200000000008</v>
      </c>
      <c r="U787" s="124">
        <v>154.5</v>
      </c>
      <c r="V787" s="124">
        <v>3816.7</v>
      </c>
      <c r="W787" s="124">
        <v>311.5</v>
      </c>
      <c r="X787" s="124">
        <v>2055</v>
      </c>
      <c r="Y787" s="124">
        <v>2054</v>
      </c>
      <c r="Z787" s="124">
        <v>12</v>
      </c>
      <c r="AA787" s="124">
        <v>31</v>
      </c>
      <c r="AB787" s="124">
        <v>473.5</v>
      </c>
      <c r="AC787" s="124">
        <v>2383.4</v>
      </c>
      <c r="AD787" s="124">
        <v>4358.7</v>
      </c>
      <c r="AE787" s="124">
        <v>1565.4</v>
      </c>
    </row>
    <row r="788" spans="1:31" x14ac:dyDescent="0.3">
      <c r="A788" s="122" t="s">
        <v>903</v>
      </c>
      <c r="B788" s="123">
        <v>56645</v>
      </c>
      <c r="C788" s="124">
        <v>440</v>
      </c>
      <c r="D788" s="124">
        <v>2953.2999999999997</v>
      </c>
      <c r="E788" s="124">
        <v>952.2</v>
      </c>
      <c r="F788" s="124">
        <v>286.3</v>
      </c>
      <c r="G788" s="124">
        <v>4338.1000000000004</v>
      </c>
      <c r="H788" s="124">
        <v>2738</v>
      </c>
      <c r="I788" s="124">
        <v>48.3</v>
      </c>
      <c r="J788" s="124">
        <v>689.9</v>
      </c>
      <c r="K788" s="124">
        <v>2515</v>
      </c>
      <c r="L788" s="124">
        <v>18.899999999999999</v>
      </c>
      <c r="M788" s="124">
        <v>949.2</v>
      </c>
      <c r="N788" s="124">
        <v>46.19</v>
      </c>
      <c r="O788" s="124">
        <v>307.27</v>
      </c>
      <c r="P788" s="124">
        <v>1486.6</v>
      </c>
      <c r="Q788" s="124">
        <v>1752.8999999999999</v>
      </c>
      <c r="R788" s="124">
        <v>290.2</v>
      </c>
      <c r="S788" s="124">
        <v>3483.1</v>
      </c>
      <c r="T788" s="124">
        <v>-7792.6999999999989</v>
      </c>
      <c r="U788" s="124">
        <v>88.96</v>
      </c>
      <c r="V788" s="124">
        <v>3355.15</v>
      </c>
      <c r="W788" s="124">
        <v>290.2</v>
      </c>
      <c r="X788" s="124">
        <v>2055</v>
      </c>
      <c r="Y788" s="124">
        <v>2055</v>
      </c>
      <c r="Z788" s="124">
        <v>1</v>
      </c>
      <c r="AA788" s="124">
        <v>55</v>
      </c>
      <c r="AB788" s="124">
        <v>2515</v>
      </c>
      <c r="AC788" s="124">
        <v>1273.8</v>
      </c>
      <c r="AD788" s="124">
        <v>1305.8</v>
      </c>
      <c r="AE788" s="124">
        <v>158.4</v>
      </c>
    </row>
    <row r="789" spans="1:31" x14ac:dyDescent="0.3">
      <c r="A789" s="122" t="s">
        <v>903</v>
      </c>
      <c r="B789" s="123">
        <v>56673</v>
      </c>
      <c r="C789" s="124">
        <v>33526</v>
      </c>
      <c r="D789" s="124">
        <v>2770.5</v>
      </c>
      <c r="E789" s="124">
        <v>1045.2</v>
      </c>
      <c r="F789" s="124">
        <v>273.10000000000002</v>
      </c>
      <c r="G789" s="124">
        <v>4140.1000000000004</v>
      </c>
      <c r="H789" s="124">
        <v>7782.8</v>
      </c>
      <c r="I789" s="124">
        <v>5595.2</v>
      </c>
      <c r="J789" s="124">
        <v>246.7</v>
      </c>
      <c r="K789" s="124">
        <v>297.60000000000002</v>
      </c>
      <c r="L789" s="124">
        <v>18.899999999999999</v>
      </c>
      <c r="M789" s="124">
        <v>0</v>
      </c>
      <c r="N789" s="124">
        <v>40.83</v>
      </c>
      <c r="O789" s="124">
        <v>277.52999999999997</v>
      </c>
      <c r="P789" s="124">
        <v>1277.8</v>
      </c>
      <c r="Q789" s="124">
        <v>1765.8</v>
      </c>
      <c r="R789" s="124">
        <v>250.10000000000002</v>
      </c>
      <c r="S789" s="124">
        <v>316.5</v>
      </c>
      <c r="T789" s="124">
        <v>12238.999999999993</v>
      </c>
      <c r="U789" s="124">
        <v>426.99</v>
      </c>
      <c r="V789" s="124">
        <v>2719.55</v>
      </c>
      <c r="W789" s="124">
        <v>250.10000000000002</v>
      </c>
      <c r="X789" s="124">
        <v>2055</v>
      </c>
      <c r="Y789" s="124">
        <v>2055</v>
      </c>
      <c r="Z789" s="124">
        <v>2</v>
      </c>
      <c r="AA789" s="124">
        <v>62.300000000000004</v>
      </c>
      <c r="AB789" s="124">
        <v>297.60000000000002</v>
      </c>
      <c r="AC789" s="124">
        <v>2465.4</v>
      </c>
      <c r="AD789" s="124">
        <v>4187.5</v>
      </c>
      <c r="AE789" s="124">
        <v>1129.9000000000001</v>
      </c>
    </row>
    <row r="790" spans="1:31" x14ac:dyDescent="0.3">
      <c r="A790" s="122" t="s">
        <v>903</v>
      </c>
      <c r="B790" s="123">
        <v>56704</v>
      </c>
      <c r="C790" s="124">
        <v>1419.8000000000002</v>
      </c>
      <c r="D790" s="124">
        <v>3906.5</v>
      </c>
      <c r="E790" s="124">
        <v>1341.3</v>
      </c>
      <c r="F790" s="124">
        <v>620.1</v>
      </c>
      <c r="G790" s="124">
        <v>6283.7</v>
      </c>
      <c r="H790" s="124">
        <v>4628.3</v>
      </c>
      <c r="I790" s="124">
        <v>146.89999999999998</v>
      </c>
      <c r="J790" s="124">
        <v>159.9</v>
      </c>
      <c r="K790" s="124">
        <v>1544.9</v>
      </c>
      <c r="L790" s="124">
        <v>22.5</v>
      </c>
      <c r="M790" s="124">
        <v>0</v>
      </c>
      <c r="N790" s="124">
        <v>51.55</v>
      </c>
      <c r="O790" s="124">
        <v>307.27</v>
      </c>
      <c r="P790" s="124">
        <v>1725.4999999999998</v>
      </c>
      <c r="Q790" s="124">
        <v>2801.2000000000003</v>
      </c>
      <c r="R790" s="124">
        <v>348.2</v>
      </c>
      <c r="S790" s="124">
        <v>1567.4</v>
      </c>
      <c r="T790" s="124">
        <v>-13751.400000000003</v>
      </c>
      <c r="U790" s="124">
        <v>108.54</v>
      </c>
      <c r="V790" s="124">
        <v>4018.67</v>
      </c>
      <c r="W790" s="124">
        <v>348.2</v>
      </c>
      <c r="X790" s="124">
        <v>2055</v>
      </c>
      <c r="Y790" s="124">
        <v>2055</v>
      </c>
      <c r="Z790" s="124">
        <v>3</v>
      </c>
      <c r="AA790" s="124">
        <v>96.5</v>
      </c>
      <c r="AB790" s="124">
        <v>1544.9</v>
      </c>
      <c r="AC790" s="124">
        <v>1594.8999999999999</v>
      </c>
      <c r="AD790" s="124">
        <v>2489</v>
      </c>
      <c r="AE790" s="124">
        <v>544.4</v>
      </c>
    </row>
    <row r="791" spans="1:31" x14ac:dyDescent="0.3">
      <c r="A791" s="122" t="s">
        <v>903</v>
      </c>
      <c r="B791" s="123">
        <v>56734</v>
      </c>
      <c r="C791" s="124">
        <v>9499.5</v>
      </c>
      <c r="D791" s="124">
        <v>3678.7999999999997</v>
      </c>
      <c r="E791" s="124">
        <v>1076.7</v>
      </c>
      <c r="F791" s="124">
        <v>706.5</v>
      </c>
      <c r="G791" s="124">
        <v>3783.7</v>
      </c>
      <c r="H791" s="124">
        <v>1271.5</v>
      </c>
      <c r="I791" s="124">
        <v>1039.4000000000001</v>
      </c>
      <c r="J791" s="124">
        <v>181.9</v>
      </c>
      <c r="K791" s="124">
        <v>2859.9</v>
      </c>
      <c r="L791" s="124">
        <v>22.5</v>
      </c>
      <c r="M791" s="124">
        <v>0</v>
      </c>
      <c r="N791" s="124">
        <v>73.88</v>
      </c>
      <c r="O791" s="124">
        <v>297.36</v>
      </c>
      <c r="P791" s="124">
        <v>2037.9</v>
      </c>
      <c r="Q791" s="124">
        <v>2347.5</v>
      </c>
      <c r="R791" s="124">
        <v>468.1</v>
      </c>
      <c r="S791" s="124">
        <v>2882.4</v>
      </c>
      <c r="T791" s="124">
        <v>1111.4000000000033</v>
      </c>
      <c r="U791" s="124">
        <v>132.41999999999999</v>
      </c>
      <c r="V791" s="124">
        <v>2614.81</v>
      </c>
      <c r="W791" s="124">
        <v>468.1</v>
      </c>
      <c r="X791" s="124">
        <v>2055</v>
      </c>
      <c r="Y791" s="124">
        <v>2055</v>
      </c>
      <c r="Z791" s="124">
        <v>4</v>
      </c>
      <c r="AA791" s="124">
        <v>134.1</v>
      </c>
      <c r="AB791" s="124">
        <v>2859.9</v>
      </c>
      <c r="AC791" s="124">
        <v>1012.3000000000001</v>
      </c>
      <c r="AD791" s="124">
        <v>198.29999999999998</v>
      </c>
      <c r="AE791" s="124">
        <v>60.9</v>
      </c>
    </row>
    <row r="792" spans="1:31" x14ac:dyDescent="0.3">
      <c r="A792" s="122" t="s">
        <v>903</v>
      </c>
      <c r="B792" s="123">
        <v>56765</v>
      </c>
      <c r="C792" s="124">
        <v>3787.5</v>
      </c>
      <c r="D792" s="124">
        <v>6166.9</v>
      </c>
      <c r="E792" s="124">
        <v>1101.9000000000001</v>
      </c>
      <c r="F792" s="124">
        <v>416.5</v>
      </c>
      <c r="G792" s="124">
        <v>3296.8</v>
      </c>
      <c r="H792" s="124">
        <v>1579</v>
      </c>
      <c r="I792" s="124">
        <v>333.9</v>
      </c>
      <c r="J792" s="124">
        <v>582.40000000000009</v>
      </c>
      <c r="K792" s="124">
        <v>6590.2</v>
      </c>
      <c r="L792" s="124">
        <v>35</v>
      </c>
      <c r="M792" s="124">
        <v>0</v>
      </c>
      <c r="N792" s="124">
        <v>133.41</v>
      </c>
      <c r="O792" s="124">
        <v>307.27</v>
      </c>
      <c r="P792" s="124">
        <v>3603.5000000000005</v>
      </c>
      <c r="Q792" s="124">
        <v>2979.7000000000003</v>
      </c>
      <c r="R792" s="124">
        <v>763.90000000000009</v>
      </c>
      <c r="S792" s="124">
        <v>6625.2</v>
      </c>
      <c r="T792" s="124">
        <v>-2300.8999999999996</v>
      </c>
      <c r="U792" s="124">
        <v>127.21</v>
      </c>
      <c r="V792" s="124">
        <v>2349.36</v>
      </c>
      <c r="W792" s="124">
        <v>763.90000000000009</v>
      </c>
      <c r="X792" s="124">
        <v>2055</v>
      </c>
      <c r="Y792" s="124">
        <v>2055</v>
      </c>
      <c r="Z792" s="124">
        <v>5</v>
      </c>
      <c r="AA792" s="124">
        <v>291.8</v>
      </c>
      <c r="AB792" s="124">
        <v>6590.2</v>
      </c>
      <c r="AC792" s="124">
        <v>1360.6</v>
      </c>
      <c r="AD792" s="124">
        <v>169.89999999999998</v>
      </c>
      <c r="AE792" s="124">
        <v>48.5</v>
      </c>
    </row>
    <row r="793" spans="1:31" x14ac:dyDescent="0.3">
      <c r="A793" s="122" t="s">
        <v>903</v>
      </c>
      <c r="B793" s="123">
        <v>56795</v>
      </c>
      <c r="C793" s="124">
        <v>838.5</v>
      </c>
      <c r="D793" s="124">
        <v>6180.7</v>
      </c>
      <c r="E793" s="124">
        <v>484.6</v>
      </c>
      <c r="F793" s="124">
        <v>642.1</v>
      </c>
      <c r="G793" s="124">
        <v>1130.2</v>
      </c>
      <c r="H793" s="124">
        <v>1432.4000000000003</v>
      </c>
      <c r="I793" s="124">
        <v>98.699999999999989</v>
      </c>
      <c r="J793" s="124">
        <v>485.3</v>
      </c>
      <c r="K793" s="124">
        <v>7434</v>
      </c>
      <c r="L793" s="124">
        <v>44</v>
      </c>
      <c r="M793" s="124">
        <v>978.5</v>
      </c>
      <c r="N793" s="124">
        <v>155.52000000000001</v>
      </c>
      <c r="O793" s="124">
        <v>297.36</v>
      </c>
      <c r="P793" s="124">
        <v>5205.8</v>
      </c>
      <c r="Q793" s="124">
        <v>1617</v>
      </c>
      <c r="R793" s="124">
        <v>895.3</v>
      </c>
      <c r="S793" s="124">
        <v>8456.5</v>
      </c>
      <c r="T793" s="124">
        <v>-263.30000000000291</v>
      </c>
      <c r="U793" s="124">
        <v>791.06</v>
      </c>
      <c r="V793" s="124">
        <v>1384.18</v>
      </c>
      <c r="W793" s="124">
        <v>895.3</v>
      </c>
      <c r="X793" s="124">
        <v>2055</v>
      </c>
      <c r="Y793" s="124">
        <v>2055</v>
      </c>
      <c r="Z793" s="124">
        <v>6</v>
      </c>
      <c r="AA793" s="124">
        <v>317</v>
      </c>
      <c r="AB793" s="124">
        <v>7434</v>
      </c>
      <c r="AC793" s="124">
        <v>1342.9</v>
      </c>
      <c r="AD793" s="124">
        <v>78.599999999999994</v>
      </c>
      <c r="AE793" s="124">
        <v>10.9</v>
      </c>
    </row>
    <row r="794" spans="1:31" x14ac:dyDescent="0.3">
      <c r="A794" s="122" t="s">
        <v>903</v>
      </c>
      <c r="B794" s="123">
        <v>56826</v>
      </c>
      <c r="C794" s="124">
        <v>892.9</v>
      </c>
      <c r="D794" s="124">
        <v>5892.1</v>
      </c>
      <c r="E794" s="124">
        <v>455.6</v>
      </c>
      <c r="F794" s="124">
        <v>635.70000000000005</v>
      </c>
      <c r="G794" s="124">
        <v>447.4</v>
      </c>
      <c r="H794" s="124">
        <v>1485.6</v>
      </c>
      <c r="I794" s="124">
        <v>97.800000000000011</v>
      </c>
      <c r="J794" s="124">
        <v>714.90000000000009</v>
      </c>
      <c r="K794" s="124">
        <v>6790.7000000000007</v>
      </c>
      <c r="L794" s="124">
        <v>62.9</v>
      </c>
      <c r="M794" s="124">
        <v>810.6</v>
      </c>
      <c r="N794" s="124">
        <v>181.39</v>
      </c>
      <c r="O794" s="124">
        <v>307.27</v>
      </c>
      <c r="P794" s="124">
        <v>5616.1999999999989</v>
      </c>
      <c r="Q794" s="124">
        <v>911.5</v>
      </c>
      <c r="R794" s="124">
        <v>1051.2</v>
      </c>
      <c r="S794" s="124">
        <v>7664.2000000000007</v>
      </c>
      <c r="T794" s="124">
        <v>-120.60000000000218</v>
      </c>
      <c r="U794" s="124">
        <v>628.6</v>
      </c>
      <c r="V794" s="124">
        <v>1227.94</v>
      </c>
      <c r="W794" s="124">
        <v>1051.2</v>
      </c>
      <c r="X794" s="124">
        <v>2055</v>
      </c>
      <c r="Y794" s="124">
        <v>2055</v>
      </c>
      <c r="Z794" s="124">
        <v>7</v>
      </c>
      <c r="AA794" s="124">
        <v>389.6</v>
      </c>
      <c r="AB794" s="124">
        <v>6790.7000000000007</v>
      </c>
      <c r="AC794" s="124">
        <v>1383.6</v>
      </c>
      <c r="AD794" s="124">
        <v>88.7</v>
      </c>
      <c r="AE794" s="124">
        <v>13.3</v>
      </c>
    </row>
    <row r="795" spans="1:31" x14ac:dyDescent="0.3">
      <c r="A795" s="122" t="s">
        <v>903</v>
      </c>
      <c r="B795" s="123">
        <v>56857</v>
      </c>
      <c r="C795" s="124">
        <v>0</v>
      </c>
      <c r="D795" s="124">
        <v>4982</v>
      </c>
      <c r="E795" s="124">
        <v>430.6</v>
      </c>
      <c r="F795" s="124">
        <v>403.2</v>
      </c>
      <c r="G795" s="124">
        <v>327</v>
      </c>
      <c r="H795" s="124">
        <v>1372.9</v>
      </c>
      <c r="I795" s="124">
        <v>0</v>
      </c>
      <c r="J795" s="124">
        <v>833.1</v>
      </c>
      <c r="K795" s="124">
        <v>5445.2999999999993</v>
      </c>
      <c r="L795" s="124">
        <v>78.2</v>
      </c>
      <c r="M795" s="124">
        <v>0</v>
      </c>
      <c r="N795" s="124">
        <v>164.65</v>
      </c>
      <c r="O795" s="124">
        <v>307.27</v>
      </c>
      <c r="P795" s="124">
        <v>4877.9999999999991</v>
      </c>
      <c r="Q795" s="124">
        <v>507.3</v>
      </c>
      <c r="R795" s="124">
        <v>990.2</v>
      </c>
      <c r="S795" s="124">
        <v>5523.4999999999991</v>
      </c>
      <c r="T795" s="124">
        <v>-1835.0999999999985</v>
      </c>
      <c r="U795" s="124">
        <v>582.51</v>
      </c>
      <c r="V795" s="124">
        <v>1156.99</v>
      </c>
      <c r="W795" s="124">
        <v>990.2</v>
      </c>
      <c r="X795" s="124">
        <v>2055</v>
      </c>
      <c r="Y795" s="124">
        <v>2055</v>
      </c>
      <c r="Z795" s="124">
        <v>8</v>
      </c>
      <c r="AA795" s="124">
        <v>368.5</v>
      </c>
      <c r="AB795" s="124">
        <v>5445.2999999999993</v>
      </c>
      <c r="AC795" s="124">
        <v>1339.6</v>
      </c>
      <c r="AD795" s="124">
        <v>19.399999999999999</v>
      </c>
      <c r="AE795" s="124">
        <v>13.9</v>
      </c>
    </row>
    <row r="796" spans="1:31" x14ac:dyDescent="0.3">
      <c r="A796" s="122" t="s">
        <v>903</v>
      </c>
      <c r="B796" s="123">
        <v>56887</v>
      </c>
      <c r="C796" s="124">
        <v>2455.3000000000002</v>
      </c>
      <c r="D796" s="124">
        <v>2919.2</v>
      </c>
      <c r="E796" s="124">
        <v>346</v>
      </c>
      <c r="F796" s="124">
        <v>243.3</v>
      </c>
      <c r="G796" s="124">
        <v>328</v>
      </c>
      <c r="H796" s="124">
        <v>1028.7</v>
      </c>
      <c r="I796" s="124">
        <v>265</v>
      </c>
      <c r="J796" s="124">
        <v>355.5</v>
      </c>
      <c r="K796" s="124">
        <v>2231.1999999999998</v>
      </c>
      <c r="L796" s="124">
        <v>62.9</v>
      </c>
      <c r="M796" s="124">
        <v>1304.9000000000001</v>
      </c>
      <c r="N796" s="124">
        <v>131.91</v>
      </c>
      <c r="O796" s="124">
        <v>297.36</v>
      </c>
      <c r="P796" s="124">
        <v>2887.8</v>
      </c>
      <c r="Q796" s="124">
        <v>274.8</v>
      </c>
      <c r="R796" s="124">
        <v>872.80000000000007</v>
      </c>
      <c r="S796" s="124">
        <v>3599</v>
      </c>
      <c r="T796" s="124">
        <v>1441.0000000000018</v>
      </c>
      <c r="U796" s="124">
        <v>330.91</v>
      </c>
      <c r="V796" s="124">
        <v>1416.62</v>
      </c>
      <c r="W796" s="124">
        <v>872.80000000000007</v>
      </c>
      <c r="X796" s="124">
        <v>2055</v>
      </c>
      <c r="Y796" s="124">
        <v>2055</v>
      </c>
      <c r="Z796" s="124">
        <v>9</v>
      </c>
      <c r="AA796" s="124">
        <v>178.9</v>
      </c>
      <c r="AB796" s="124">
        <v>2231.1999999999998</v>
      </c>
      <c r="AC796" s="124">
        <v>783</v>
      </c>
      <c r="AD796" s="124">
        <v>218.5</v>
      </c>
      <c r="AE796" s="124">
        <v>27.2</v>
      </c>
    </row>
    <row r="797" spans="1:31" x14ac:dyDescent="0.3">
      <c r="A797" s="122" t="s">
        <v>903</v>
      </c>
      <c r="B797" s="123">
        <v>56918</v>
      </c>
      <c r="C797" s="124">
        <v>10124</v>
      </c>
      <c r="D797" s="124">
        <v>2372.2000000000003</v>
      </c>
      <c r="E797" s="124">
        <v>866.1</v>
      </c>
      <c r="F797" s="124">
        <v>287.89999999999998</v>
      </c>
      <c r="G797" s="124">
        <v>2407</v>
      </c>
      <c r="H797" s="124">
        <v>2110.5</v>
      </c>
      <c r="I797" s="124">
        <v>1320.5</v>
      </c>
      <c r="J797" s="124">
        <v>415.9</v>
      </c>
      <c r="K797" s="124">
        <v>1906.8</v>
      </c>
      <c r="L797" s="124">
        <v>44</v>
      </c>
      <c r="M797" s="124">
        <v>896.7</v>
      </c>
      <c r="N797" s="124">
        <v>89.14</v>
      </c>
      <c r="O797" s="124">
        <v>307.27</v>
      </c>
      <c r="P797" s="124">
        <v>1873.8999999999999</v>
      </c>
      <c r="Q797" s="124">
        <v>786.19999999999993</v>
      </c>
      <c r="R797" s="124">
        <v>560.5</v>
      </c>
      <c r="S797" s="124">
        <v>2847.5</v>
      </c>
      <c r="T797" s="124">
        <v>3752.0999999999985</v>
      </c>
      <c r="U797" s="124">
        <v>180.63</v>
      </c>
      <c r="V797" s="124">
        <v>1880.56</v>
      </c>
      <c r="W797" s="124">
        <v>560.5</v>
      </c>
      <c r="X797" s="124">
        <v>2056</v>
      </c>
      <c r="Y797" s="124">
        <v>2055</v>
      </c>
      <c r="Z797" s="124">
        <v>10</v>
      </c>
      <c r="AA797" s="124">
        <v>77.5</v>
      </c>
      <c r="AB797" s="124">
        <v>1906.8</v>
      </c>
      <c r="AC797" s="124">
        <v>1157.5999999999999</v>
      </c>
      <c r="AD797" s="124">
        <v>661.59999999999991</v>
      </c>
      <c r="AE797" s="124">
        <v>291.3</v>
      </c>
    </row>
    <row r="798" spans="1:31" x14ac:dyDescent="0.3">
      <c r="A798" s="122" t="s">
        <v>903</v>
      </c>
      <c r="B798" s="123">
        <v>56948</v>
      </c>
      <c r="C798" s="124">
        <v>5675.5</v>
      </c>
      <c r="D798" s="124">
        <v>2504.7000000000003</v>
      </c>
      <c r="E798" s="124">
        <v>966.1</v>
      </c>
      <c r="F798" s="124">
        <v>262.7</v>
      </c>
      <c r="G798" s="124">
        <v>3129.2</v>
      </c>
      <c r="H798" s="124">
        <v>1886.3999999999999</v>
      </c>
      <c r="I798" s="124">
        <v>1120.2</v>
      </c>
      <c r="J798" s="124">
        <v>451.3</v>
      </c>
      <c r="K798" s="124">
        <v>2194.6999999999998</v>
      </c>
      <c r="L798" s="124">
        <v>27.9</v>
      </c>
      <c r="M798" s="124">
        <v>992</v>
      </c>
      <c r="N798" s="124">
        <v>55.18</v>
      </c>
      <c r="O798" s="124">
        <v>297.36</v>
      </c>
      <c r="P798" s="124">
        <v>1734</v>
      </c>
      <c r="Q798" s="124">
        <v>1033.4000000000001</v>
      </c>
      <c r="R798" s="124">
        <v>346.4</v>
      </c>
      <c r="S798" s="124">
        <v>3214.6</v>
      </c>
      <c r="T798" s="124">
        <v>-1083.9999999999964</v>
      </c>
      <c r="U798" s="124">
        <v>138.9</v>
      </c>
      <c r="V798" s="124">
        <v>1851.74</v>
      </c>
      <c r="W798" s="124">
        <v>346.4</v>
      </c>
      <c r="X798" s="124">
        <v>2056</v>
      </c>
      <c r="Y798" s="124">
        <v>2055</v>
      </c>
      <c r="Z798" s="124">
        <v>11</v>
      </c>
      <c r="AA798" s="124">
        <v>62.1</v>
      </c>
      <c r="AB798" s="124">
        <v>2194.6999999999998</v>
      </c>
      <c r="AC798" s="124">
        <v>1138.3</v>
      </c>
      <c r="AD798" s="124">
        <v>622.4</v>
      </c>
      <c r="AE798" s="124">
        <v>125.7</v>
      </c>
    </row>
    <row r="799" spans="1:31" x14ac:dyDescent="0.3">
      <c r="A799" s="122" t="s">
        <v>903</v>
      </c>
      <c r="B799" s="123">
        <v>56979</v>
      </c>
      <c r="C799" s="124">
        <v>24649.199999999997</v>
      </c>
      <c r="D799" s="124">
        <v>2296.8000000000002</v>
      </c>
      <c r="E799" s="124">
        <v>967.6</v>
      </c>
      <c r="F799" s="124">
        <v>219.7</v>
      </c>
      <c r="G799" s="124">
        <v>3510.6</v>
      </c>
      <c r="H799" s="124">
        <v>6473.9</v>
      </c>
      <c r="I799" s="124">
        <v>4174.5</v>
      </c>
      <c r="J799" s="124">
        <v>456.69999999999993</v>
      </c>
      <c r="K799" s="124">
        <v>1158.5</v>
      </c>
      <c r="L799" s="124">
        <v>23.4</v>
      </c>
      <c r="M799" s="124">
        <v>836.1</v>
      </c>
      <c r="N799" s="124">
        <v>52.1</v>
      </c>
      <c r="O799" s="124">
        <v>307.27</v>
      </c>
      <c r="P799" s="124">
        <v>1282.5</v>
      </c>
      <c r="Q799" s="124">
        <v>1234.0999999999999</v>
      </c>
      <c r="R799" s="124">
        <v>311.7</v>
      </c>
      <c r="S799" s="124">
        <v>2018</v>
      </c>
      <c r="T799" s="124">
        <v>8878.9000000000015</v>
      </c>
      <c r="U799" s="124">
        <v>222.15</v>
      </c>
      <c r="V799" s="124">
        <v>2456.7399999999998</v>
      </c>
      <c r="W799" s="124">
        <v>311.7</v>
      </c>
      <c r="X799" s="124">
        <v>2056</v>
      </c>
      <c r="Y799" s="124">
        <v>2055</v>
      </c>
      <c r="Z799" s="124">
        <v>12</v>
      </c>
      <c r="AA799" s="124">
        <v>36.9</v>
      </c>
      <c r="AB799" s="124">
        <v>1158.5</v>
      </c>
      <c r="AC799" s="124">
        <v>2622.3999999999996</v>
      </c>
      <c r="AD799" s="124">
        <v>2873.7999999999997</v>
      </c>
      <c r="AE799" s="124">
        <v>977.7</v>
      </c>
    </row>
    <row r="800" spans="1:31" x14ac:dyDescent="0.3">
      <c r="A800" s="122" t="s">
        <v>903</v>
      </c>
      <c r="B800" s="123">
        <v>57010</v>
      </c>
      <c r="C800" s="124">
        <v>41222.300000000003</v>
      </c>
      <c r="D800" s="124">
        <v>1804.1</v>
      </c>
      <c r="E800" s="124">
        <v>786.8</v>
      </c>
      <c r="F800" s="124">
        <v>163.19999999999999</v>
      </c>
      <c r="G800" s="124">
        <v>2858.3</v>
      </c>
      <c r="H800" s="124">
        <v>21926.6</v>
      </c>
      <c r="I800" s="124">
        <v>9579.5999999999985</v>
      </c>
      <c r="J800" s="124">
        <v>689.9</v>
      </c>
      <c r="K800" s="124">
        <v>379.4</v>
      </c>
      <c r="L800" s="124">
        <v>18.899999999999999</v>
      </c>
      <c r="M800" s="124">
        <v>806.7</v>
      </c>
      <c r="N800" s="124">
        <v>46.19</v>
      </c>
      <c r="O800" s="124">
        <v>307.27</v>
      </c>
      <c r="P800" s="124">
        <v>692.8</v>
      </c>
      <c r="Q800" s="124">
        <v>1274.5</v>
      </c>
      <c r="R800" s="124">
        <v>281.39999999999998</v>
      </c>
      <c r="S800" s="124">
        <v>1205</v>
      </c>
      <c r="T800" s="124">
        <v>4900.1000000000095</v>
      </c>
      <c r="U800" s="124">
        <v>201.99</v>
      </c>
      <c r="V800" s="124">
        <v>4492.2299999999996</v>
      </c>
      <c r="W800" s="124">
        <v>281.39999999999998</v>
      </c>
      <c r="X800" s="124">
        <v>2056</v>
      </c>
      <c r="Y800" s="124">
        <v>2056</v>
      </c>
      <c r="Z800" s="124">
        <v>1</v>
      </c>
      <c r="AA800" s="124">
        <v>26.7</v>
      </c>
      <c r="AB800" s="124">
        <v>379.4</v>
      </c>
      <c r="AC800" s="124">
        <v>6016.8</v>
      </c>
      <c r="AD800" s="124">
        <v>12981</v>
      </c>
      <c r="AE800" s="124">
        <v>2928.8</v>
      </c>
    </row>
    <row r="801" spans="1:31" x14ac:dyDescent="0.3">
      <c r="A801" s="122" t="s">
        <v>903</v>
      </c>
      <c r="B801" s="123">
        <v>57039</v>
      </c>
      <c r="C801" s="124">
        <v>19068.7</v>
      </c>
      <c r="D801" s="124">
        <v>2667.1</v>
      </c>
      <c r="E801" s="124">
        <v>1135.4000000000001</v>
      </c>
      <c r="F801" s="124">
        <v>253.1</v>
      </c>
      <c r="G801" s="124">
        <v>4264.8999999999996</v>
      </c>
      <c r="H801" s="124">
        <v>12298.6</v>
      </c>
      <c r="I801" s="124">
        <v>3026.1</v>
      </c>
      <c r="J801" s="124">
        <v>250.8</v>
      </c>
      <c r="K801" s="124">
        <v>154.5</v>
      </c>
      <c r="L801" s="124">
        <v>18.899999999999999</v>
      </c>
      <c r="M801" s="124">
        <v>0</v>
      </c>
      <c r="N801" s="124">
        <v>41.53</v>
      </c>
      <c r="O801" s="124">
        <v>287.45</v>
      </c>
      <c r="P801" s="124">
        <v>815.59999999999991</v>
      </c>
      <c r="Q801" s="124">
        <v>2104.6999999999998</v>
      </c>
      <c r="R801" s="124">
        <v>256.79999999999995</v>
      </c>
      <c r="S801" s="124">
        <v>173.4</v>
      </c>
      <c r="T801" s="124">
        <v>-4396.7999999999993</v>
      </c>
      <c r="U801" s="124">
        <v>143.82</v>
      </c>
      <c r="V801" s="124">
        <v>4496.16</v>
      </c>
      <c r="W801" s="124">
        <v>256.79999999999995</v>
      </c>
      <c r="X801" s="124">
        <v>2056</v>
      </c>
      <c r="Y801" s="124">
        <v>2056</v>
      </c>
      <c r="Z801" s="124">
        <v>2</v>
      </c>
      <c r="AA801" s="124">
        <v>66.099999999999994</v>
      </c>
      <c r="AB801" s="124">
        <v>154.5</v>
      </c>
      <c r="AC801" s="124">
        <v>3709.5</v>
      </c>
      <c r="AD801" s="124">
        <v>7098.3</v>
      </c>
      <c r="AE801" s="124">
        <v>1490.8</v>
      </c>
    </row>
    <row r="802" spans="1:31" x14ac:dyDescent="0.3">
      <c r="A802" s="122" t="s">
        <v>903</v>
      </c>
      <c r="B802" s="123">
        <v>57070</v>
      </c>
      <c r="C802" s="124">
        <v>1281</v>
      </c>
      <c r="D802" s="124">
        <v>3865.4</v>
      </c>
      <c r="E802" s="124">
        <v>1171</v>
      </c>
      <c r="F802" s="124">
        <v>608.79999999999995</v>
      </c>
      <c r="G802" s="124">
        <v>5765.4</v>
      </c>
      <c r="H802" s="124">
        <v>2379</v>
      </c>
      <c r="I802" s="124">
        <v>84.6</v>
      </c>
      <c r="J802" s="124">
        <v>159.9</v>
      </c>
      <c r="K802" s="124">
        <v>2089.6999999999998</v>
      </c>
      <c r="L802" s="124">
        <v>22.5</v>
      </c>
      <c r="M802" s="124">
        <v>0</v>
      </c>
      <c r="N802" s="124">
        <v>51.55</v>
      </c>
      <c r="O802" s="124">
        <v>307.27</v>
      </c>
      <c r="P802" s="124">
        <v>1444.9</v>
      </c>
      <c r="Q802" s="124">
        <v>3029.2</v>
      </c>
      <c r="R802" s="124">
        <v>348.3</v>
      </c>
      <c r="S802" s="124">
        <v>2112.1999999999998</v>
      </c>
      <c r="T802" s="124">
        <v>-10292.799999999999</v>
      </c>
      <c r="U802" s="124">
        <v>73.87</v>
      </c>
      <c r="V802" s="124">
        <v>3531.41</v>
      </c>
      <c r="W802" s="124">
        <v>348.3</v>
      </c>
      <c r="X802" s="124">
        <v>2056</v>
      </c>
      <c r="Y802" s="124">
        <v>2056</v>
      </c>
      <c r="Z802" s="124">
        <v>3</v>
      </c>
      <c r="AA802" s="124">
        <v>96.6</v>
      </c>
      <c r="AB802" s="124">
        <v>2089.6999999999998</v>
      </c>
      <c r="AC802" s="124">
        <v>1144.0999999999999</v>
      </c>
      <c r="AD802" s="124">
        <v>1078.5</v>
      </c>
      <c r="AE802" s="124">
        <v>156.4</v>
      </c>
    </row>
    <row r="803" spans="1:31" x14ac:dyDescent="0.3">
      <c r="A803" s="122" t="s">
        <v>903</v>
      </c>
      <c r="B803" s="123">
        <v>57100</v>
      </c>
      <c r="C803" s="124">
        <v>1807.1</v>
      </c>
      <c r="D803" s="124">
        <v>3576.7</v>
      </c>
      <c r="E803" s="124">
        <v>498.4</v>
      </c>
      <c r="F803" s="124">
        <v>619.20000000000005</v>
      </c>
      <c r="G803" s="124">
        <v>1932.8</v>
      </c>
      <c r="H803" s="124">
        <v>1033.7</v>
      </c>
      <c r="I803" s="124">
        <v>200.20000000000002</v>
      </c>
      <c r="J803" s="124">
        <v>181.9</v>
      </c>
      <c r="K803" s="124">
        <v>4230.5</v>
      </c>
      <c r="L803" s="124">
        <v>22.5</v>
      </c>
      <c r="M803" s="124">
        <v>0</v>
      </c>
      <c r="N803" s="124">
        <v>73.88</v>
      </c>
      <c r="O803" s="124">
        <v>297.36</v>
      </c>
      <c r="P803" s="124">
        <v>2098.1</v>
      </c>
      <c r="Q803" s="124">
        <v>2097.6999999999998</v>
      </c>
      <c r="R803" s="124">
        <v>469.4</v>
      </c>
      <c r="S803" s="124">
        <v>4253</v>
      </c>
      <c r="T803" s="124">
        <v>-1513.3999999999996</v>
      </c>
      <c r="U803" s="124">
        <v>134.26</v>
      </c>
      <c r="V803" s="124">
        <v>2122.94</v>
      </c>
      <c r="W803" s="124">
        <v>469.4</v>
      </c>
      <c r="X803" s="124">
        <v>2056</v>
      </c>
      <c r="Y803" s="124">
        <v>2056</v>
      </c>
      <c r="Z803" s="124">
        <v>4</v>
      </c>
      <c r="AA803" s="124">
        <v>137.6</v>
      </c>
      <c r="AB803" s="124">
        <v>4230.5</v>
      </c>
      <c r="AC803" s="124">
        <v>970.7</v>
      </c>
      <c r="AD803" s="124">
        <v>49.7</v>
      </c>
      <c r="AE803" s="124">
        <v>13.3</v>
      </c>
    </row>
    <row r="804" spans="1:31" x14ac:dyDescent="0.3">
      <c r="A804" s="122" t="s">
        <v>903</v>
      </c>
      <c r="B804" s="123">
        <v>57131</v>
      </c>
      <c r="C804" s="124">
        <v>303.5</v>
      </c>
      <c r="D804" s="124">
        <v>5427.7</v>
      </c>
      <c r="E804" s="124">
        <v>409.1</v>
      </c>
      <c r="F804" s="124">
        <v>95.2</v>
      </c>
      <c r="G804" s="124">
        <v>785.3</v>
      </c>
      <c r="H804" s="124">
        <v>1437.8</v>
      </c>
      <c r="I804" s="124">
        <v>25.799999999999997</v>
      </c>
      <c r="J804" s="124">
        <v>582.40000000000009</v>
      </c>
      <c r="K804" s="124">
        <v>7379.2000000000007</v>
      </c>
      <c r="L804" s="124">
        <v>35</v>
      </c>
      <c r="M804" s="124">
        <v>0</v>
      </c>
      <c r="N804" s="124">
        <v>133.41</v>
      </c>
      <c r="O804" s="124">
        <v>307.27</v>
      </c>
      <c r="P804" s="124">
        <v>3709.7999999999997</v>
      </c>
      <c r="Q804" s="124">
        <v>1813.1000000000001</v>
      </c>
      <c r="R804" s="124">
        <v>763</v>
      </c>
      <c r="S804" s="124">
        <v>7414.2000000000007</v>
      </c>
      <c r="T804" s="124">
        <v>-282.60000000000036</v>
      </c>
      <c r="U804" s="124">
        <v>220.11</v>
      </c>
      <c r="V804" s="124">
        <v>1800.46</v>
      </c>
      <c r="W804" s="124">
        <v>763</v>
      </c>
      <c r="X804" s="124">
        <v>2056</v>
      </c>
      <c r="Y804" s="124">
        <v>2056</v>
      </c>
      <c r="Z804" s="124">
        <v>5</v>
      </c>
      <c r="AA804" s="124">
        <v>290.89999999999998</v>
      </c>
      <c r="AB804" s="124">
        <v>7379.2000000000007</v>
      </c>
      <c r="AC804" s="124">
        <v>1405.2</v>
      </c>
      <c r="AD804" s="124">
        <v>23.5</v>
      </c>
      <c r="AE804" s="124">
        <v>9.1</v>
      </c>
    </row>
    <row r="805" spans="1:31" x14ac:dyDescent="0.3">
      <c r="A805" s="122" t="s">
        <v>903</v>
      </c>
      <c r="B805" s="123">
        <v>57161</v>
      </c>
      <c r="C805" s="124">
        <v>0</v>
      </c>
      <c r="D805" s="124">
        <v>6309</v>
      </c>
      <c r="E805" s="124">
        <v>342</v>
      </c>
      <c r="F805" s="124">
        <v>205.3</v>
      </c>
      <c r="G805" s="124">
        <v>294.39999999999998</v>
      </c>
      <c r="H805" s="124">
        <v>1401.8000000000002</v>
      </c>
      <c r="I805" s="124">
        <v>0</v>
      </c>
      <c r="J805" s="124">
        <v>485.3</v>
      </c>
      <c r="K805" s="124">
        <v>7098.7999999999993</v>
      </c>
      <c r="L805" s="124">
        <v>44</v>
      </c>
      <c r="M805" s="124">
        <v>991.4</v>
      </c>
      <c r="N805" s="124">
        <v>155.52000000000001</v>
      </c>
      <c r="O805" s="124">
        <v>297.36</v>
      </c>
      <c r="P805" s="124">
        <v>5357.5</v>
      </c>
      <c r="Q805" s="124">
        <v>1157</v>
      </c>
      <c r="R805" s="124">
        <v>892.9</v>
      </c>
      <c r="S805" s="124">
        <v>8134.1999999999989</v>
      </c>
      <c r="T805" s="124">
        <v>-10.799999999999272</v>
      </c>
      <c r="U805" s="124">
        <v>530.04999999999995</v>
      </c>
      <c r="V805" s="124">
        <v>1197.58</v>
      </c>
      <c r="W805" s="124">
        <v>892.9</v>
      </c>
      <c r="X805" s="124">
        <v>2056</v>
      </c>
      <c r="Y805" s="124">
        <v>2056</v>
      </c>
      <c r="Z805" s="124">
        <v>6</v>
      </c>
      <c r="AA805" s="124">
        <v>315.3</v>
      </c>
      <c r="AB805" s="124">
        <v>7098.7999999999993</v>
      </c>
      <c r="AC805" s="124">
        <v>1324.5</v>
      </c>
      <c r="AD805" s="124">
        <v>69.400000000000006</v>
      </c>
      <c r="AE805" s="124">
        <v>7.9</v>
      </c>
    </row>
    <row r="806" spans="1:31" x14ac:dyDescent="0.3">
      <c r="A806" s="122" t="s">
        <v>903</v>
      </c>
      <c r="B806" s="123">
        <v>57192</v>
      </c>
      <c r="C806" s="124">
        <v>0</v>
      </c>
      <c r="D806" s="124">
        <v>5439.2</v>
      </c>
      <c r="E806" s="124">
        <v>372.4</v>
      </c>
      <c r="F806" s="124">
        <v>617.20000000000005</v>
      </c>
      <c r="G806" s="124">
        <v>67.900000000000006</v>
      </c>
      <c r="H806" s="124">
        <v>1520.1999999999998</v>
      </c>
      <c r="I806" s="124">
        <v>0</v>
      </c>
      <c r="J806" s="124">
        <v>714.90000000000009</v>
      </c>
      <c r="K806" s="124">
        <v>7199.7</v>
      </c>
      <c r="L806" s="124">
        <v>62.9</v>
      </c>
      <c r="M806" s="124">
        <v>643.9</v>
      </c>
      <c r="N806" s="124">
        <v>181.39</v>
      </c>
      <c r="O806" s="124">
        <v>307.27</v>
      </c>
      <c r="P806" s="124">
        <v>5444.2</v>
      </c>
      <c r="Q806" s="124">
        <v>612.20000000000005</v>
      </c>
      <c r="R806" s="124">
        <v>1037.0999999999999</v>
      </c>
      <c r="S806" s="124">
        <v>7906.4999999999991</v>
      </c>
      <c r="T806" s="124">
        <v>211.89999999999418</v>
      </c>
      <c r="U806" s="124">
        <v>456.47</v>
      </c>
      <c r="V806" s="124">
        <v>1181.44</v>
      </c>
      <c r="W806" s="124">
        <v>1037.0999999999999</v>
      </c>
      <c r="X806" s="124">
        <v>2056</v>
      </c>
      <c r="Y806" s="124">
        <v>2056</v>
      </c>
      <c r="Z806" s="124">
        <v>7</v>
      </c>
      <c r="AA806" s="124">
        <v>373.5</v>
      </c>
      <c r="AB806" s="124">
        <v>7199.7</v>
      </c>
      <c r="AC806" s="124">
        <v>1423.3</v>
      </c>
      <c r="AD806" s="124">
        <v>85.699999999999989</v>
      </c>
      <c r="AE806" s="124">
        <v>11.2</v>
      </c>
    </row>
    <row r="807" spans="1:31" x14ac:dyDescent="0.3">
      <c r="A807" s="122" t="s">
        <v>903</v>
      </c>
      <c r="B807" s="123">
        <v>57223</v>
      </c>
      <c r="C807" s="124">
        <v>27.299999999999997</v>
      </c>
      <c r="D807" s="124">
        <v>4943.3</v>
      </c>
      <c r="E807" s="124">
        <v>404.4</v>
      </c>
      <c r="F807" s="124">
        <v>546.70000000000005</v>
      </c>
      <c r="G807" s="124">
        <v>41.3</v>
      </c>
      <c r="H807" s="124">
        <v>1341.6</v>
      </c>
      <c r="I807" s="124">
        <v>1.9</v>
      </c>
      <c r="J807" s="124">
        <v>833.1</v>
      </c>
      <c r="K807" s="124">
        <v>5447</v>
      </c>
      <c r="L807" s="124">
        <v>78.2</v>
      </c>
      <c r="M807" s="124">
        <v>0</v>
      </c>
      <c r="N807" s="124">
        <v>164.65</v>
      </c>
      <c r="O807" s="124">
        <v>307.27</v>
      </c>
      <c r="P807" s="124">
        <v>5133.3</v>
      </c>
      <c r="Q807" s="124">
        <v>357</v>
      </c>
      <c r="R807" s="124">
        <v>962</v>
      </c>
      <c r="S807" s="124">
        <v>5525.2</v>
      </c>
      <c r="T807" s="124">
        <v>-1598</v>
      </c>
      <c r="U807" s="124">
        <v>540.11</v>
      </c>
      <c r="V807" s="124">
        <v>1021.38</v>
      </c>
      <c r="W807" s="124">
        <v>962</v>
      </c>
      <c r="X807" s="124">
        <v>2056</v>
      </c>
      <c r="Y807" s="124">
        <v>2056</v>
      </c>
      <c r="Z807" s="124">
        <v>8</v>
      </c>
      <c r="AA807" s="124">
        <v>340.3</v>
      </c>
      <c r="AB807" s="124">
        <v>5447</v>
      </c>
      <c r="AC807" s="124">
        <v>1307.4000000000001</v>
      </c>
      <c r="AD807" s="124">
        <v>21.1</v>
      </c>
      <c r="AE807" s="124">
        <v>13.1</v>
      </c>
    </row>
    <row r="808" spans="1:31" x14ac:dyDescent="0.3">
      <c r="A808" s="122" t="s">
        <v>903</v>
      </c>
      <c r="B808" s="123">
        <v>57253</v>
      </c>
      <c r="C808" s="124">
        <v>0</v>
      </c>
      <c r="D808" s="124">
        <v>2987.7000000000003</v>
      </c>
      <c r="E808" s="124">
        <v>281.39999999999998</v>
      </c>
      <c r="F808" s="124">
        <v>318.60000000000002</v>
      </c>
      <c r="G808" s="124">
        <v>15.4</v>
      </c>
      <c r="H808" s="124">
        <v>1059.8000000000002</v>
      </c>
      <c r="I808" s="124">
        <v>0</v>
      </c>
      <c r="J808" s="124">
        <v>342.1</v>
      </c>
      <c r="K808" s="124">
        <v>2928</v>
      </c>
      <c r="L808" s="124">
        <v>62.9</v>
      </c>
      <c r="M808" s="124">
        <v>1306.8</v>
      </c>
      <c r="N808" s="124">
        <v>131.91</v>
      </c>
      <c r="O808" s="124">
        <v>297.36</v>
      </c>
      <c r="P808" s="124">
        <v>3150.7000000000003</v>
      </c>
      <c r="Q808" s="124">
        <v>155.5</v>
      </c>
      <c r="R808" s="124">
        <v>849.1</v>
      </c>
      <c r="S808" s="124">
        <v>4297.7</v>
      </c>
      <c r="T808" s="124">
        <v>141.79999999999927</v>
      </c>
      <c r="U808" s="124">
        <v>443.21</v>
      </c>
      <c r="V808" s="124">
        <v>1034.4000000000001</v>
      </c>
      <c r="W808" s="124">
        <v>849.1</v>
      </c>
      <c r="X808" s="124">
        <v>2056</v>
      </c>
      <c r="Y808" s="124">
        <v>2056</v>
      </c>
      <c r="Z808" s="124">
        <v>9</v>
      </c>
      <c r="AA808" s="124">
        <v>182.8</v>
      </c>
      <c r="AB808" s="124">
        <v>2928</v>
      </c>
      <c r="AC808" s="124">
        <v>834.80000000000007</v>
      </c>
      <c r="AD808" s="124">
        <v>209.6</v>
      </c>
      <c r="AE808" s="124">
        <v>15.4</v>
      </c>
    </row>
    <row r="809" spans="1:31" x14ac:dyDescent="0.3">
      <c r="A809" s="122" t="s">
        <v>903</v>
      </c>
      <c r="B809" s="123">
        <v>57284</v>
      </c>
      <c r="C809" s="124">
        <v>8035.8</v>
      </c>
      <c r="D809" s="124">
        <v>2306.6999999999998</v>
      </c>
      <c r="E809" s="124">
        <v>785</v>
      </c>
      <c r="F809" s="124">
        <v>308.5</v>
      </c>
      <c r="G809" s="124">
        <v>1601</v>
      </c>
      <c r="H809" s="124">
        <v>1679.1</v>
      </c>
      <c r="I809" s="124">
        <v>1364.3999999999999</v>
      </c>
      <c r="J809" s="124">
        <v>467.4</v>
      </c>
      <c r="K809" s="124">
        <v>2999.7</v>
      </c>
      <c r="L809" s="124">
        <v>44</v>
      </c>
      <c r="M809" s="124">
        <v>943.8</v>
      </c>
      <c r="N809" s="124">
        <v>89.14</v>
      </c>
      <c r="O809" s="124">
        <v>307.27</v>
      </c>
      <c r="P809" s="124">
        <v>2152.5</v>
      </c>
      <c r="Q809" s="124">
        <v>462.59999999999997</v>
      </c>
      <c r="R809" s="124">
        <v>569.5</v>
      </c>
      <c r="S809" s="124">
        <v>3987.5</v>
      </c>
      <c r="T809" s="124">
        <v>4081.0000000000036</v>
      </c>
      <c r="U809" s="124">
        <v>269.77</v>
      </c>
      <c r="V809" s="124">
        <v>1297.96</v>
      </c>
      <c r="W809" s="124">
        <v>569.5</v>
      </c>
      <c r="X809" s="124">
        <v>2057</v>
      </c>
      <c r="Y809" s="124">
        <v>2056</v>
      </c>
      <c r="Z809" s="124">
        <v>10</v>
      </c>
      <c r="AA809" s="124">
        <v>65.099999999999994</v>
      </c>
      <c r="AB809" s="124">
        <v>2999.7</v>
      </c>
      <c r="AC809" s="124">
        <v>1054.3</v>
      </c>
      <c r="AD809" s="124">
        <v>499.79999999999995</v>
      </c>
      <c r="AE809" s="124">
        <v>125</v>
      </c>
    </row>
    <row r="810" spans="1:31" x14ac:dyDescent="0.3">
      <c r="A810" s="122" t="s">
        <v>903</v>
      </c>
      <c r="B810" s="123">
        <v>57314</v>
      </c>
      <c r="C810" s="124">
        <v>11458.400000000001</v>
      </c>
      <c r="D810" s="124">
        <v>1704.6</v>
      </c>
      <c r="E810" s="124">
        <v>749.1</v>
      </c>
      <c r="F810" s="124">
        <v>167.5</v>
      </c>
      <c r="G810" s="124">
        <v>2701.3</v>
      </c>
      <c r="H810" s="124">
        <v>3709.9</v>
      </c>
      <c r="I810" s="124">
        <v>2174.4</v>
      </c>
      <c r="J810" s="124">
        <v>478.9</v>
      </c>
      <c r="K810" s="124">
        <v>458.59999999999997</v>
      </c>
      <c r="L810" s="124">
        <v>27.9</v>
      </c>
      <c r="M810" s="124">
        <v>844.5</v>
      </c>
      <c r="N810" s="124">
        <v>55.18</v>
      </c>
      <c r="O810" s="124">
        <v>297.36</v>
      </c>
      <c r="P810" s="124">
        <v>1126</v>
      </c>
      <c r="Q810" s="124">
        <v>746</v>
      </c>
      <c r="R810" s="124">
        <v>339.1</v>
      </c>
      <c r="S810" s="124">
        <v>1331</v>
      </c>
      <c r="T810" s="124">
        <v>1442.6000000000004</v>
      </c>
      <c r="U810" s="124">
        <v>167.6</v>
      </c>
      <c r="V810" s="124">
        <v>1859.69</v>
      </c>
      <c r="W810" s="124">
        <v>339.1</v>
      </c>
      <c r="X810" s="124">
        <v>2057</v>
      </c>
      <c r="Y810" s="124">
        <v>2056</v>
      </c>
      <c r="Z810" s="124">
        <v>11</v>
      </c>
      <c r="AA810" s="124">
        <v>35</v>
      </c>
      <c r="AB810" s="124">
        <v>458.59999999999997</v>
      </c>
      <c r="AC810" s="124">
        <v>1722.6</v>
      </c>
      <c r="AD810" s="124">
        <v>1394.3999999999999</v>
      </c>
      <c r="AE810" s="124">
        <v>592.9</v>
      </c>
    </row>
    <row r="811" spans="1:31" x14ac:dyDescent="0.3">
      <c r="A811" s="122" t="s">
        <v>903</v>
      </c>
      <c r="B811" s="123">
        <v>57345</v>
      </c>
      <c r="C811" s="124">
        <v>15101.9</v>
      </c>
      <c r="D811" s="124">
        <v>1274.0999999999999</v>
      </c>
      <c r="E811" s="124">
        <v>523.1</v>
      </c>
      <c r="F811" s="124">
        <v>124.9</v>
      </c>
      <c r="G811" s="124">
        <v>1877.5</v>
      </c>
      <c r="H811" s="124">
        <v>3735.5</v>
      </c>
      <c r="I811" s="124">
        <v>2671.1</v>
      </c>
      <c r="J811" s="124">
        <v>429.9</v>
      </c>
      <c r="K811" s="124">
        <v>580.1</v>
      </c>
      <c r="L811" s="124">
        <v>23.4</v>
      </c>
      <c r="M811" s="124">
        <v>753.5</v>
      </c>
      <c r="N811" s="124">
        <v>52.1</v>
      </c>
      <c r="O811" s="124">
        <v>307.27</v>
      </c>
      <c r="P811" s="124">
        <v>795.80000000000007</v>
      </c>
      <c r="Q811" s="124">
        <v>603.1</v>
      </c>
      <c r="R811" s="124">
        <v>312.2</v>
      </c>
      <c r="S811" s="124">
        <v>1357</v>
      </c>
      <c r="T811" s="124">
        <v>6135.0999999999985</v>
      </c>
      <c r="U811" s="124">
        <v>170.18</v>
      </c>
      <c r="V811" s="124">
        <v>1902.41</v>
      </c>
      <c r="W811" s="124">
        <v>312.2</v>
      </c>
      <c r="X811" s="124">
        <v>2057</v>
      </c>
      <c r="Y811" s="124">
        <v>2056</v>
      </c>
      <c r="Z811" s="124">
        <v>12</v>
      </c>
      <c r="AA811" s="124">
        <v>33.5</v>
      </c>
      <c r="AB811" s="124">
        <v>580.1</v>
      </c>
      <c r="AC811" s="124">
        <v>1280.0999999999999</v>
      </c>
      <c r="AD811" s="124">
        <v>1810.5</v>
      </c>
      <c r="AE811" s="124">
        <v>644.9</v>
      </c>
    </row>
    <row r="812" spans="1:31" x14ac:dyDescent="0.3">
      <c r="A812" s="122" t="s">
        <v>903</v>
      </c>
      <c r="B812" s="123">
        <v>57376</v>
      </c>
      <c r="C812" s="124">
        <v>9382.7000000000007</v>
      </c>
      <c r="D812" s="124">
        <v>2496.7000000000003</v>
      </c>
      <c r="E812" s="124">
        <v>1041.7</v>
      </c>
      <c r="F812" s="124">
        <v>229.2</v>
      </c>
      <c r="G812" s="124">
        <v>3970.9</v>
      </c>
      <c r="H812" s="124">
        <v>3800.1000000000004</v>
      </c>
      <c r="I812" s="124">
        <v>1309.5</v>
      </c>
      <c r="J812" s="124">
        <v>655.29999999999995</v>
      </c>
      <c r="K812" s="124">
        <v>605.5</v>
      </c>
      <c r="L812" s="124">
        <v>18.899999999999999</v>
      </c>
      <c r="M812" s="124">
        <v>877.5</v>
      </c>
      <c r="N812" s="124">
        <v>46.19</v>
      </c>
      <c r="O812" s="124">
        <v>307.27</v>
      </c>
      <c r="P812" s="124">
        <v>1256.2</v>
      </c>
      <c r="Q812" s="124">
        <v>1469.7</v>
      </c>
      <c r="R812" s="124">
        <v>283.10000000000002</v>
      </c>
      <c r="S812" s="124">
        <v>1501.9</v>
      </c>
      <c r="T812" s="124">
        <v>-2335.6000000000022</v>
      </c>
      <c r="U812" s="124">
        <v>120.77</v>
      </c>
      <c r="V812" s="124">
        <v>2115.84</v>
      </c>
      <c r="W812" s="124">
        <v>283.10000000000002</v>
      </c>
      <c r="X812" s="124">
        <v>2057</v>
      </c>
      <c r="Y812" s="124">
        <v>2057</v>
      </c>
      <c r="Z812" s="124">
        <v>1</v>
      </c>
      <c r="AA812" s="124">
        <v>33.299999999999997</v>
      </c>
      <c r="AB812" s="124">
        <v>605.5</v>
      </c>
      <c r="AC812" s="124">
        <v>1212.1000000000001</v>
      </c>
      <c r="AD812" s="124">
        <v>2017.2</v>
      </c>
      <c r="AE812" s="124">
        <v>570.79999999999995</v>
      </c>
    </row>
    <row r="813" spans="1:31" x14ac:dyDescent="0.3">
      <c r="A813" s="122" t="s">
        <v>903</v>
      </c>
      <c r="B813" s="123">
        <v>57404</v>
      </c>
      <c r="C813" s="124">
        <v>35590.1</v>
      </c>
      <c r="D813" s="124">
        <v>2227.6</v>
      </c>
      <c r="E813" s="124">
        <v>968</v>
      </c>
      <c r="F813" s="124">
        <v>211.9</v>
      </c>
      <c r="G813" s="124">
        <v>3573</v>
      </c>
      <c r="H813" s="124">
        <v>14818</v>
      </c>
      <c r="I813" s="124">
        <v>7507.9</v>
      </c>
      <c r="J813" s="124">
        <v>246.7</v>
      </c>
      <c r="K813" s="124">
        <v>136.19999999999999</v>
      </c>
      <c r="L813" s="124">
        <v>18.899999999999999</v>
      </c>
      <c r="M813" s="124">
        <v>0</v>
      </c>
      <c r="N813" s="124">
        <v>40.83</v>
      </c>
      <c r="O813" s="124">
        <v>277.52999999999997</v>
      </c>
      <c r="P813" s="124">
        <v>904.90000000000009</v>
      </c>
      <c r="Q813" s="124">
        <v>1534.5</v>
      </c>
      <c r="R813" s="124">
        <v>247.8</v>
      </c>
      <c r="S813" s="124">
        <v>155.1</v>
      </c>
      <c r="T813" s="124">
        <v>6439.7999999999956</v>
      </c>
      <c r="U813" s="124">
        <v>210.66</v>
      </c>
      <c r="V813" s="124">
        <v>2765.61</v>
      </c>
      <c r="W813" s="124">
        <v>247.8</v>
      </c>
      <c r="X813" s="124">
        <v>2057</v>
      </c>
      <c r="Y813" s="124">
        <v>2057</v>
      </c>
      <c r="Z813" s="124">
        <v>2</v>
      </c>
      <c r="AA813" s="124">
        <v>60</v>
      </c>
      <c r="AB813" s="124">
        <v>136.19999999999999</v>
      </c>
      <c r="AC813" s="124">
        <v>3207.7</v>
      </c>
      <c r="AD813" s="124">
        <v>9077.6</v>
      </c>
      <c r="AE813" s="124">
        <v>2532.6999999999998</v>
      </c>
    </row>
    <row r="814" spans="1:31" x14ac:dyDescent="0.3">
      <c r="A814" s="122" t="s">
        <v>903</v>
      </c>
      <c r="B814" s="123">
        <v>57435</v>
      </c>
      <c r="C814" s="124">
        <v>13434.2</v>
      </c>
      <c r="D814" s="124">
        <v>3610.8</v>
      </c>
      <c r="E814" s="124">
        <v>1375.6</v>
      </c>
      <c r="F814" s="124">
        <v>553.5</v>
      </c>
      <c r="G814" s="124">
        <v>6162.7</v>
      </c>
      <c r="H814" s="124">
        <v>10804.4</v>
      </c>
      <c r="I814" s="124">
        <v>2555.2000000000003</v>
      </c>
      <c r="J814" s="124">
        <v>159.9</v>
      </c>
      <c r="K814" s="124">
        <v>690.6</v>
      </c>
      <c r="L814" s="124">
        <v>22.5</v>
      </c>
      <c r="M814" s="124">
        <v>0</v>
      </c>
      <c r="N814" s="124">
        <v>51.55</v>
      </c>
      <c r="O814" s="124">
        <v>307.27</v>
      </c>
      <c r="P814" s="124">
        <v>1232</v>
      </c>
      <c r="Q814" s="124">
        <v>2932.2999999999997</v>
      </c>
      <c r="R814" s="124">
        <v>354.4</v>
      </c>
      <c r="S814" s="124">
        <v>713.1</v>
      </c>
      <c r="T814" s="124">
        <v>-10720.399999999998</v>
      </c>
      <c r="U814" s="124">
        <v>152.5</v>
      </c>
      <c r="V814" s="124">
        <v>3816.92</v>
      </c>
      <c r="W814" s="124">
        <v>354.4</v>
      </c>
      <c r="X814" s="124">
        <v>2057</v>
      </c>
      <c r="Y814" s="124">
        <v>2057</v>
      </c>
      <c r="Z814" s="124">
        <v>3</v>
      </c>
      <c r="AA814" s="124">
        <v>102.7</v>
      </c>
      <c r="AB814" s="124">
        <v>690.6</v>
      </c>
      <c r="AC814" s="124">
        <v>3176.7</v>
      </c>
      <c r="AD814" s="124">
        <v>6251.0999999999995</v>
      </c>
      <c r="AE814" s="124">
        <v>1376.6</v>
      </c>
    </row>
    <row r="815" spans="1:31" x14ac:dyDescent="0.3">
      <c r="A815" s="122" t="s">
        <v>903</v>
      </c>
      <c r="B815" s="123">
        <v>57465</v>
      </c>
      <c r="C815" s="124">
        <v>2107.6999999999998</v>
      </c>
      <c r="D815" s="124">
        <v>3684.3999999999996</v>
      </c>
      <c r="E815" s="124">
        <v>700.9</v>
      </c>
      <c r="F815" s="124">
        <v>715.7</v>
      </c>
      <c r="G815" s="124">
        <v>3210.6</v>
      </c>
      <c r="H815" s="124">
        <v>1174.8999999999999</v>
      </c>
      <c r="I815" s="124">
        <v>170.6</v>
      </c>
      <c r="J815" s="124">
        <v>182.6</v>
      </c>
      <c r="K815" s="124">
        <v>4014.1000000000004</v>
      </c>
      <c r="L815" s="124">
        <v>22.5</v>
      </c>
      <c r="M815" s="124">
        <v>0</v>
      </c>
      <c r="N815" s="124">
        <v>73.88</v>
      </c>
      <c r="O815" s="124">
        <v>297.36</v>
      </c>
      <c r="P815" s="124">
        <v>1905.1</v>
      </c>
      <c r="Q815" s="124">
        <v>2494.8000000000002</v>
      </c>
      <c r="R815" s="124">
        <v>462.3</v>
      </c>
      <c r="S815" s="124">
        <v>4036.6000000000004</v>
      </c>
      <c r="T815" s="124">
        <v>-3232.7999999999993</v>
      </c>
      <c r="U815" s="124">
        <v>299.5</v>
      </c>
      <c r="V815" s="124">
        <v>1498.36</v>
      </c>
      <c r="W815" s="124">
        <v>462.3</v>
      </c>
      <c r="X815" s="124">
        <v>2057</v>
      </c>
      <c r="Y815" s="124">
        <v>2057</v>
      </c>
      <c r="Z815" s="124">
        <v>4</v>
      </c>
      <c r="AA815" s="124">
        <v>130.19999999999999</v>
      </c>
      <c r="AB815" s="124">
        <v>4014.1000000000004</v>
      </c>
      <c r="AC815" s="124">
        <v>1029.0999999999999</v>
      </c>
      <c r="AD815" s="124">
        <v>127.2</v>
      </c>
      <c r="AE815" s="124">
        <v>18.600000000000001</v>
      </c>
    </row>
    <row r="816" spans="1:31" x14ac:dyDescent="0.3">
      <c r="A816" s="122" t="s">
        <v>903</v>
      </c>
      <c r="B816" s="123">
        <v>57496</v>
      </c>
      <c r="C816" s="124">
        <v>11902.8</v>
      </c>
      <c r="D816" s="124">
        <v>5677.3</v>
      </c>
      <c r="E816" s="124">
        <v>1401.2</v>
      </c>
      <c r="F816" s="124">
        <v>497</v>
      </c>
      <c r="G816" s="124">
        <v>4041.3</v>
      </c>
      <c r="H816" s="124">
        <v>2673.1000000000004</v>
      </c>
      <c r="I816" s="124">
        <v>1451.2</v>
      </c>
      <c r="J816" s="124">
        <v>587.5</v>
      </c>
      <c r="K816" s="124">
        <v>5220.2</v>
      </c>
      <c r="L816" s="124">
        <v>35</v>
      </c>
      <c r="M816" s="124">
        <v>0</v>
      </c>
      <c r="N816" s="124">
        <v>133.41</v>
      </c>
      <c r="O816" s="124">
        <v>307.27</v>
      </c>
      <c r="P816" s="124">
        <v>2953.7000000000003</v>
      </c>
      <c r="Q816" s="124">
        <v>3220.5</v>
      </c>
      <c r="R816" s="124">
        <v>754.4</v>
      </c>
      <c r="S816" s="124">
        <v>5255.2</v>
      </c>
      <c r="T816" s="124">
        <v>1583.8000000000011</v>
      </c>
      <c r="U816" s="124">
        <v>308.16000000000003</v>
      </c>
      <c r="V816" s="124">
        <v>2080.85</v>
      </c>
      <c r="W816" s="124">
        <v>754.4</v>
      </c>
      <c r="X816" s="124">
        <v>2057</v>
      </c>
      <c r="Y816" s="124">
        <v>2057</v>
      </c>
      <c r="Z816" s="124">
        <v>5</v>
      </c>
      <c r="AA816" s="124">
        <v>282.29999999999995</v>
      </c>
      <c r="AB816" s="124">
        <v>5220.2</v>
      </c>
      <c r="AC816" s="124">
        <v>1797.1</v>
      </c>
      <c r="AD816" s="124">
        <v>580.5</v>
      </c>
      <c r="AE816" s="124">
        <v>295.5</v>
      </c>
    </row>
    <row r="817" spans="1:31" x14ac:dyDescent="0.3">
      <c r="A817" s="122" t="s">
        <v>903</v>
      </c>
      <c r="B817" s="123">
        <v>57526</v>
      </c>
      <c r="C817" s="124">
        <v>2165.6000000000004</v>
      </c>
      <c r="D817" s="124">
        <v>5623.4</v>
      </c>
      <c r="E817" s="124">
        <v>688.3</v>
      </c>
      <c r="F817" s="124">
        <v>345.1</v>
      </c>
      <c r="G817" s="124">
        <v>1945.2</v>
      </c>
      <c r="H817" s="124">
        <v>1520.2</v>
      </c>
      <c r="I817" s="124">
        <v>251.4</v>
      </c>
      <c r="J817" s="124">
        <v>485.3</v>
      </c>
      <c r="K817" s="124">
        <v>6360.9</v>
      </c>
      <c r="L817" s="124">
        <v>44</v>
      </c>
      <c r="M817" s="124">
        <v>976.4</v>
      </c>
      <c r="N817" s="124">
        <v>155.52000000000001</v>
      </c>
      <c r="O817" s="124">
        <v>297.36</v>
      </c>
      <c r="P817" s="124">
        <v>4064.4</v>
      </c>
      <c r="Q817" s="124">
        <v>1904</v>
      </c>
      <c r="R817" s="124">
        <v>893</v>
      </c>
      <c r="S817" s="124">
        <v>7381.2999999999993</v>
      </c>
      <c r="T817" s="124">
        <v>-418.70000000000073</v>
      </c>
      <c r="U817" s="124">
        <v>726.85</v>
      </c>
      <c r="V817" s="124">
        <v>1215.8499999999999</v>
      </c>
      <c r="W817" s="124">
        <v>893</v>
      </c>
      <c r="X817" s="124">
        <v>2057</v>
      </c>
      <c r="Y817" s="124">
        <v>2057</v>
      </c>
      <c r="Z817" s="124">
        <v>6</v>
      </c>
      <c r="AA817" s="124">
        <v>316.8</v>
      </c>
      <c r="AB817" s="124">
        <v>6360.9</v>
      </c>
      <c r="AC817" s="124">
        <v>1370.4</v>
      </c>
      <c r="AD817" s="124">
        <v>128.9</v>
      </c>
      <c r="AE817" s="124">
        <v>20.9</v>
      </c>
    </row>
    <row r="818" spans="1:31" x14ac:dyDescent="0.3">
      <c r="A818" s="122" t="s">
        <v>903</v>
      </c>
      <c r="B818" s="123">
        <v>57557</v>
      </c>
      <c r="C818" s="124">
        <v>0</v>
      </c>
      <c r="D818" s="124">
        <v>5891.4</v>
      </c>
      <c r="E818" s="124">
        <v>424.5</v>
      </c>
      <c r="F818" s="124">
        <v>656.5</v>
      </c>
      <c r="G818" s="124">
        <v>633.4</v>
      </c>
      <c r="H818" s="124">
        <v>1543.8999999999999</v>
      </c>
      <c r="I818" s="124">
        <v>0</v>
      </c>
      <c r="J818" s="124">
        <v>687.3</v>
      </c>
      <c r="K818" s="124">
        <v>7160</v>
      </c>
      <c r="L818" s="124">
        <v>62.9</v>
      </c>
      <c r="M818" s="124">
        <v>728.3</v>
      </c>
      <c r="N818" s="124">
        <v>181.39</v>
      </c>
      <c r="O818" s="124">
        <v>307.27</v>
      </c>
      <c r="P818" s="124">
        <v>5367.2</v>
      </c>
      <c r="Q818" s="124">
        <v>1180.5000000000002</v>
      </c>
      <c r="R818" s="124">
        <v>1055.2</v>
      </c>
      <c r="S818" s="124">
        <v>7951.2</v>
      </c>
      <c r="T818" s="124">
        <v>-830.70000000000073</v>
      </c>
      <c r="U818" s="124">
        <v>1303.58</v>
      </c>
      <c r="V818" s="124">
        <v>1000.08</v>
      </c>
      <c r="W818" s="124">
        <v>1055.2</v>
      </c>
      <c r="X818" s="124">
        <v>2057</v>
      </c>
      <c r="Y818" s="124">
        <v>2057</v>
      </c>
      <c r="Z818" s="124">
        <v>7</v>
      </c>
      <c r="AA818" s="124">
        <v>393.2</v>
      </c>
      <c r="AB818" s="124">
        <v>7160</v>
      </c>
      <c r="AC818" s="124">
        <v>1439.3</v>
      </c>
      <c r="AD818" s="124">
        <v>93</v>
      </c>
      <c r="AE818" s="124">
        <v>11.6</v>
      </c>
    </row>
    <row r="819" spans="1:31" x14ac:dyDescent="0.3">
      <c r="A819" s="122" t="s">
        <v>903</v>
      </c>
      <c r="B819" s="123">
        <v>57588</v>
      </c>
      <c r="C819" s="124">
        <v>2.9000000000000004</v>
      </c>
      <c r="D819" s="124">
        <v>4676.7</v>
      </c>
      <c r="E819" s="124">
        <v>388.2</v>
      </c>
      <c r="F819" s="124">
        <v>515</v>
      </c>
      <c r="G819" s="124">
        <v>313</v>
      </c>
      <c r="H819" s="124">
        <v>1328.6</v>
      </c>
      <c r="I819" s="124">
        <v>0.1</v>
      </c>
      <c r="J819" s="124">
        <v>718.3</v>
      </c>
      <c r="K819" s="124">
        <v>4942.8</v>
      </c>
      <c r="L819" s="124">
        <v>78.2</v>
      </c>
      <c r="M819" s="124">
        <v>0</v>
      </c>
      <c r="N819" s="124">
        <v>164.65</v>
      </c>
      <c r="O819" s="124">
        <v>307.27</v>
      </c>
      <c r="P819" s="124">
        <v>4608.9000000000005</v>
      </c>
      <c r="Q819" s="124">
        <v>582.70000000000005</v>
      </c>
      <c r="R819" s="124">
        <v>970.80000000000007</v>
      </c>
      <c r="S819" s="124">
        <v>5021</v>
      </c>
      <c r="T819" s="124">
        <v>-1944.7999999999975</v>
      </c>
      <c r="U819" s="124">
        <v>353.99</v>
      </c>
      <c r="V819" s="124">
        <v>1285.52</v>
      </c>
      <c r="W819" s="124">
        <v>970.80000000000007</v>
      </c>
      <c r="X819" s="124">
        <v>2057</v>
      </c>
      <c r="Y819" s="124">
        <v>2057</v>
      </c>
      <c r="Z819" s="124">
        <v>8</v>
      </c>
      <c r="AA819" s="124">
        <v>349.1</v>
      </c>
      <c r="AB819" s="124">
        <v>4942.8</v>
      </c>
      <c r="AC819" s="124">
        <v>1290.3</v>
      </c>
      <c r="AD819" s="124">
        <v>24.900000000000002</v>
      </c>
      <c r="AE819" s="124">
        <v>13.4</v>
      </c>
    </row>
    <row r="820" spans="1:31" x14ac:dyDescent="0.3">
      <c r="A820" s="122" t="s">
        <v>903</v>
      </c>
      <c r="B820" s="123">
        <v>57618</v>
      </c>
      <c r="C820" s="124">
        <v>2093.1999999999998</v>
      </c>
      <c r="D820" s="124">
        <v>3103.2999999999997</v>
      </c>
      <c r="E820" s="124">
        <v>454.3</v>
      </c>
      <c r="F820" s="124">
        <v>353.7</v>
      </c>
      <c r="G820" s="124">
        <v>524.1</v>
      </c>
      <c r="H820" s="124">
        <v>1072.1999999999998</v>
      </c>
      <c r="I820" s="124">
        <v>213.6</v>
      </c>
      <c r="J820" s="124">
        <v>335.8</v>
      </c>
      <c r="K820" s="124">
        <v>2644.6</v>
      </c>
      <c r="L820" s="124">
        <v>62.9</v>
      </c>
      <c r="M820" s="124">
        <v>1282.7</v>
      </c>
      <c r="N820" s="124">
        <v>131.91</v>
      </c>
      <c r="O820" s="124">
        <v>297.36</v>
      </c>
      <c r="P820" s="124">
        <v>3053.2000000000003</v>
      </c>
      <c r="Q820" s="124">
        <v>403.8</v>
      </c>
      <c r="R820" s="124">
        <v>837.80000000000007</v>
      </c>
      <c r="S820" s="124">
        <v>3990.2000000000003</v>
      </c>
      <c r="T820" s="124">
        <v>863.80000000000291</v>
      </c>
      <c r="U820" s="124">
        <v>335.48</v>
      </c>
      <c r="V820" s="124">
        <v>1051.8800000000001</v>
      </c>
      <c r="W820" s="124">
        <v>837.80000000000007</v>
      </c>
      <c r="X820" s="124">
        <v>2057</v>
      </c>
      <c r="Y820" s="124">
        <v>2057</v>
      </c>
      <c r="Z820" s="124">
        <v>9</v>
      </c>
      <c r="AA820" s="124">
        <v>165.2</v>
      </c>
      <c r="AB820" s="124">
        <v>2644.6</v>
      </c>
      <c r="AC820" s="124">
        <v>807.19999999999993</v>
      </c>
      <c r="AD820" s="124">
        <v>224.3</v>
      </c>
      <c r="AE820" s="124">
        <v>40.700000000000003</v>
      </c>
    </row>
    <row r="821" spans="1:31" x14ac:dyDescent="0.3">
      <c r="A821" s="122" t="s">
        <v>903</v>
      </c>
      <c r="B821" s="123">
        <v>57649</v>
      </c>
      <c r="C821" s="124">
        <v>11040.6</v>
      </c>
      <c r="D821" s="124">
        <v>2303.8000000000002</v>
      </c>
      <c r="E821" s="124">
        <v>768.1</v>
      </c>
      <c r="F821" s="124">
        <v>291</v>
      </c>
      <c r="G821" s="124">
        <v>2196.4</v>
      </c>
      <c r="H821" s="124">
        <v>2534.1</v>
      </c>
      <c r="I821" s="124">
        <v>2061.7000000000003</v>
      </c>
      <c r="J821" s="124">
        <v>468.20000000000005</v>
      </c>
      <c r="K821" s="124">
        <v>2099.1000000000004</v>
      </c>
      <c r="L821" s="124">
        <v>44</v>
      </c>
      <c r="M821" s="124">
        <v>889.4</v>
      </c>
      <c r="N821" s="124">
        <v>89.14</v>
      </c>
      <c r="O821" s="124">
        <v>307.27</v>
      </c>
      <c r="P821" s="124">
        <v>1919.5</v>
      </c>
      <c r="Q821" s="124">
        <v>675.3</v>
      </c>
      <c r="R821" s="124">
        <v>565.70000000000005</v>
      </c>
      <c r="S821" s="124">
        <v>3032.5000000000005</v>
      </c>
      <c r="T821" s="124">
        <v>4015.5999999999985</v>
      </c>
      <c r="U821" s="124">
        <v>317.14999999999998</v>
      </c>
      <c r="V821" s="124">
        <v>1223.32</v>
      </c>
      <c r="W821" s="124">
        <v>565.70000000000005</v>
      </c>
      <c r="X821" s="124">
        <v>2058</v>
      </c>
      <c r="Y821" s="124">
        <v>2057</v>
      </c>
      <c r="Z821" s="124">
        <v>10</v>
      </c>
      <c r="AA821" s="124">
        <v>63.3</v>
      </c>
      <c r="AB821" s="124">
        <v>2099.1000000000004</v>
      </c>
      <c r="AC821" s="124">
        <v>1369.3</v>
      </c>
      <c r="AD821" s="124">
        <v>813.4</v>
      </c>
      <c r="AE821" s="124">
        <v>351.4</v>
      </c>
    </row>
    <row r="822" spans="1:31" x14ac:dyDescent="0.3">
      <c r="A822" s="122" t="s">
        <v>903</v>
      </c>
      <c r="B822" s="123">
        <v>57679</v>
      </c>
      <c r="C822" s="124">
        <v>9735</v>
      </c>
      <c r="D822" s="124">
        <v>2181.8000000000002</v>
      </c>
      <c r="E822" s="124">
        <v>909.2</v>
      </c>
      <c r="F822" s="124">
        <v>228.5</v>
      </c>
      <c r="G822" s="124">
        <v>2785.6</v>
      </c>
      <c r="H822" s="124">
        <v>1852.9</v>
      </c>
      <c r="I822" s="124">
        <v>1639.7</v>
      </c>
      <c r="J822" s="124">
        <v>478.9</v>
      </c>
      <c r="K822" s="124">
        <v>1537</v>
      </c>
      <c r="L822" s="124">
        <v>27.9</v>
      </c>
      <c r="M822" s="124">
        <v>917.6</v>
      </c>
      <c r="N822" s="124">
        <v>55.18</v>
      </c>
      <c r="O822" s="124">
        <v>297.36</v>
      </c>
      <c r="P822" s="124">
        <v>1537.8</v>
      </c>
      <c r="Q822" s="124">
        <v>872.40000000000009</v>
      </c>
      <c r="R822" s="124">
        <v>343.9</v>
      </c>
      <c r="S822" s="124">
        <v>2482.5</v>
      </c>
      <c r="T822" s="124">
        <v>2484.7000000000025</v>
      </c>
      <c r="U822" s="124">
        <v>213.58</v>
      </c>
      <c r="V822" s="124">
        <v>1257.49</v>
      </c>
      <c r="W822" s="124">
        <v>343.9</v>
      </c>
      <c r="X822" s="124">
        <v>2058</v>
      </c>
      <c r="Y822" s="124">
        <v>2057</v>
      </c>
      <c r="Z822" s="124">
        <v>11</v>
      </c>
      <c r="AA822" s="124">
        <v>55.1</v>
      </c>
      <c r="AB822" s="124">
        <v>1537</v>
      </c>
      <c r="AC822" s="124">
        <v>1013.5</v>
      </c>
      <c r="AD822" s="124">
        <v>651</v>
      </c>
      <c r="AE822" s="124">
        <v>188.4</v>
      </c>
    </row>
    <row r="823" spans="1:31" x14ac:dyDescent="0.3">
      <c r="A823" s="122" t="s">
        <v>903</v>
      </c>
      <c r="B823" s="123">
        <v>57710</v>
      </c>
      <c r="C823" s="124">
        <v>16464.300000000003</v>
      </c>
      <c r="D823" s="124">
        <v>1377.5</v>
      </c>
      <c r="E823" s="124">
        <v>618.70000000000005</v>
      </c>
      <c r="F823" s="124">
        <v>130.1</v>
      </c>
      <c r="G823" s="124">
        <v>2149.1999999999998</v>
      </c>
      <c r="H823" s="124">
        <v>6089.4</v>
      </c>
      <c r="I823" s="124">
        <v>2414.1</v>
      </c>
      <c r="J823" s="124">
        <v>429.9</v>
      </c>
      <c r="K823" s="124">
        <v>487.3</v>
      </c>
      <c r="L823" s="124">
        <v>23.4</v>
      </c>
      <c r="M823" s="124">
        <v>722.7</v>
      </c>
      <c r="N823" s="124">
        <v>52.1</v>
      </c>
      <c r="O823" s="124">
        <v>307.27</v>
      </c>
      <c r="P823" s="124">
        <v>757.30000000000007</v>
      </c>
      <c r="Q823" s="124">
        <v>750.40000000000009</v>
      </c>
      <c r="R823" s="124">
        <v>311</v>
      </c>
      <c r="S823" s="124">
        <v>1233.4000000000001</v>
      </c>
      <c r="T823" s="124">
        <v>4799.9000000000015</v>
      </c>
      <c r="U823" s="124">
        <v>182.91</v>
      </c>
      <c r="V823" s="124">
        <v>2047.86</v>
      </c>
      <c r="W823" s="124">
        <v>311</v>
      </c>
      <c r="X823" s="124">
        <v>2058</v>
      </c>
      <c r="Y823" s="124">
        <v>2057</v>
      </c>
      <c r="Z823" s="124">
        <v>12</v>
      </c>
      <c r="AA823" s="124">
        <v>31.9</v>
      </c>
      <c r="AB823" s="124">
        <v>487.3</v>
      </c>
      <c r="AC823" s="124">
        <v>1898.1</v>
      </c>
      <c r="AD823" s="124">
        <v>3100.7</v>
      </c>
      <c r="AE823" s="124">
        <v>1090.5999999999999</v>
      </c>
    </row>
    <row r="824" spans="1:31" x14ac:dyDescent="0.3">
      <c r="A824" s="122" t="s">
        <v>903</v>
      </c>
      <c r="B824" s="123">
        <v>57741</v>
      </c>
      <c r="C824" s="124">
        <v>43449.2</v>
      </c>
      <c r="D824" s="124">
        <v>1324.2</v>
      </c>
      <c r="E824" s="124">
        <v>576.5</v>
      </c>
      <c r="F824" s="124">
        <v>118.1</v>
      </c>
      <c r="G824" s="124">
        <v>2096.9</v>
      </c>
      <c r="H824" s="124">
        <v>24236.5</v>
      </c>
      <c r="I824" s="124">
        <v>11904.899999999998</v>
      </c>
      <c r="J824" s="124">
        <v>655.29999999999995</v>
      </c>
      <c r="K824" s="124">
        <v>349.5</v>
      </c>
      <c r="L824" s="124">
        <v>18.899999999999999</v>
      </c>
      <c r="M824" s="124">
        <v>761.3</v>
      </c>
      <c r="N824" s="124">
        <v>46.19</v>
      </c>
      <c r="O824" s="124">
        <v>307.27</v>
      </c>
      <c r="P824" s="124">
        <v>529.9</v>
      </c>
      <c r="Q824" s="124">
        <v>912.4</v>
      </c>
      <c r="R824" s="124">
        <v>281.39999999999998</v>
      </c>
      <c r="S824" s="124">
        <v>1129.7</v>
      </c>
      <c r="T824" s="124">
        <v>3947.7999999999956</v>
      </c>
      <c r="U824" s="124">
        <v>245.93</v>
      </c>
      <c r="V824" s="124">
        <v>3985.21</v>
      </c>
      <c r="W824" s="124">
        <v>281.39999999999998</v>
      </c>
      <c r="X824" s="124">
        <v>2058</v>
      </c>
      <c r="Y824" s="124">
        <v>2058</v>
      </c>
      <c r="Z824" s="124">
        <v>1</v>
      </c>
      <c r="AA824" s="124">
        <v>26.4</v>
      </c>
      <c r="AB824" s="124">
        <v>349.5</v>
      </c>
      <c r="AC824" s="124">
        <v>6149.5</v>
      </c>
      <c r="AD824" s="124">
        <v>14770</v>
      </c>
      <c r="AE824" s="124">
        <v>3317</v>
      </c>
    </row>
    <row r="825" spans="1:31" x14ac:dyDescent="0.3">
      <c r="A825" s="122" t="s">
        <v>903</v>
      </c>
      <c r="B825" s="123">
        <v>57769</v>
      </c>
      <c r="C825" s="124">
        <v>16859.400000000001</v>
      </c>
      <c r="D825" s="124">
        <v>1890.1000000000001</v>
      </c>
      <c r="E825" s="124">
        <v>815.8</v>
      </c>
      <c r="F825" s="124">
        <v>179.2</v>
      </c>
      <c r="G825" s="124">
        <v>3032.7</v>
      </c>
      <c r="H825" s="124">
        <v>10637.3</v>
      </c>
      <c r="I825" s="124">
        <v>2365.4</v>
      </c>
      <c r="J825" s="124">
        <v>246.7</v>
      </c>
      <c r="K825" s="124">
        <v>115.39999999999999</v>
      </c>
      <c r="L825" s="124">
        <v>18.899999999999999</v>
      </c>
      <c r="M825" s="124">
        <v>0</v>
      </c>
      <c r="N825" s="124">
        <v>40.83</v>
      </c>
      <c r="O825" s="124">
        <v>277.52999999999997</v>
      </c>
      <c r="P825" s="124">
        <v>596</v>
      </c>
      <c r="Q825" s="124">
        <v>1473.2000000000003</v>
      </c>
      <c r="R825" s="124">
        <v>247.4</v>
      </c>
      <c r="S825" s="124">
        <v>134.29999999999998</v>
      </c>
      <c r="T825" s="124">
        <v>-1926.2999999999956</v>
      </c>
      <c r="U825" s="124">
        <v>133.66</v>
      </c>
      <c r="V825" s="124">
        <v>3792.16</v>
      </c>
      <c r="W825" s="124">
        <v>247.4</v>
      </c>
      <c r="X825" s="124">
        <v>2058</v>
      </c>
      <c r="Y825" s="124">
        <v>2058</v>
      </c>
      <c r="Z825" s="124">
        <v>2</v>
      </c>
      <c r="AA825" s="124">
        <v>59.6</v>
      </c>
      <c r="AB825" s="124">
        <v>115.39999999999999</v>
      </c>
      <c r="AC825" s="124">
        <v>3275.2</v>
      </c>
      <c r="AD825" s="124">
        <v>6042.3</v>
      </c>
      <c r="AE825" s="124">
        <v>1319.8</v>
      </c>
    </row>
    <row r="826" spans="1:31" x14ac:dyDescent="0.3">
      <c r="A826" s="122" t="s">
        <v>903</v>
      </c>
      <c r="B826" s="123">
        <v>57800</v>
      </c>
      <c r="C826" s="124">
        <v>11323.6</v>
      </c>
      <c r="D826" s="124">
        <v>2920.7999999999997</v>
      </c>
      <c r="E826" s="124">
        <v>1186.0999999999999</v>
      </c>
      <c r="F826" s="124">
        <v>433.4</v>
      </c>
      <c r="G826" s="124">
        <v>5115.3</v>
      </c>
      <c r="H826" s="124">
        <v>7370.1</v>
      </c>
      <c r="I826" s="124">
        <v>1606.8</v>
      </c>
      <c r="J826" s="124">
        <v>159.9</v>
      </c>
      <c r="K826" s="124">
        <v>75.8</v>
      </c>
      <c r="L826" s="124">
        <v>22.5</v>
      </c>
      <c r="M826" s="124">
        <v>0</v>
      </c>
      <c r="N826" s="124">
        <v>51.55</v>
      </c>
      <c r="O826" s="124">
        <v>307.27</v>
      </c>
      <c r="P826" s="124">
        <v>864.3</v>
      </c>
      <c r="Q826" s="124">
        <v>2489.9</v>
      </c>
      <c r="R826" s="124">
        <v>356.5</v>
      </c>
      <c r="S826" s="124">
        <v>98.3</v>
      </c>
      <c r="T826" s="124">
        <v>-7014.0000000000036</v>
      </c>
      <c r="U826" s="124">
        <v>107.57</v>
      </c>
      <c r="V826" s="124">
        <v>3749.9</v>
      </c>
      <c r="W826" s="124">
        <v>356.5</v>
      </c>
      <c r="X826" s="124">
        <v>2058</v>
      </c>
      <c r="Y826" s="124">
        <v>2058</v>
      </c>
      <c r="Z826" s="124">
        <v>3</v>
      </c>
      <c r="AA826" s="124">
        <v>104.8</v>
      </c>
      <c r="AB826" s="124">
        <v>75.8</v>
      </c>
      <c r="AC826" s="124">
        <v>2318.3000000000002</v>
      </c>
      <c r="AD826" s="124">
        <v>4088.9</v>
      </c>
      <c r="AE826" s="124">
        <v>962.9</v>
      </c>
    </row>
    <row r="827" spans="1:31" x14ac:dyDescent="0.3">
      <c r="A827" s="122" t="s">
        <v>903</v>
      </c>
      <c r="B827" s="123">
        <v>57830</v>
      </c>
      <c r="C827" s="124">
        <v>24729</v>
      </c>
      <c r="D827" s="124">
        <v>3015.5</v>
      </c>
      <c r="E827" s="124">
        <v>1285.9000000000001</v>
      </c>
      <c r="F827" s="124">
        <v>513.9</v>
      </c>
      <c r="G827" s="124">
        <v>4604.3</v>
      </c>
      <c r="H827" s="124">
        <v>6755.3</v>
      </c>
      <c r="I827" s="124">
        <v>3540.2999999999997</v>
      </c>
      <c r="J827" s="124">
        <v>182.6</v>
      </c>
      <c r="K827" s="124">
        <v>577.6</v>
      </c>
      <c r="L827" s="124">
        <v>22.5</v>
      </c>
      <c r="M827" s="124">
        <v>0</v>
      </c>
      <c r="N827" s="124">
        <v>73.88</v>
      </c>
      <c r="O827" s="124">
        <v>297.36</v>
      </c>
      <c r="P827" s="124">
        <v>779.6</v>
      </c>
      <c r="Q827" s="124">
        <v>2749.7999999999997</v>
      </c>
      <c r="R827" s="124">
        <v>457.6</v>
      </c>
      <c r="S827" s="124">
        <v>600.1</v>
      </c>
      <c r="T827" s="124">
        <v>5888.6999999999935</v>
      </c>
      <c r="U827" s="124">
        <v>190.76</v>
      </c>
      <c r="V827" s="124">
        <v>3489.5</v>
      </c>
      <c r="W827" s="124">
        <v>457.6</v>
      </c>
      <c r="X827" s="124">
        <v>2058</v>
      </c>
      <c r="Y827" s="124">
        <v>2058</v>
      </c>
      <c r="Z827" s="124">
        <v>4</v>
      </c>
      <c r="AA827" s="124">
        <v>121.6</v>
      </c>
      <c r="AB827" s="124">
        <v>577.6</v>
      </c>
      <c r="AC827" s="124">
        <v>2070.5</v>
      </c>
      <c r="AD827" s="124">
        <v>3618.6</v>
      </c>
      <c r="AE827" s="124">
        <v>1066.2</v>
      </c>
    </row>
    <row r="828" spans="1:31" x14ac:dyDescent="0.3">
      <c r="A828" s="122" t="s">
        <v>903</v>
      </c>
      <c r="B828" s="123">
        <v>57861</v>
      </c>
      <c r="C828" s="124">
        <v>6005.1</v>
      </c>
      <c r="D828" s="124">
        <v>5154.7000000000007</v>
      </c>
      <c r="E828" s="124">
        <v>1628.2</v>
      </c>
      <c r="F828" s="124">
        <v>785.6</v>
      </c>
      <c r="G828" s="124">
        <v>4501.5</v>
      </c>
      <c r="H828" s="124">
        <v>3276.1</v>
      </c>
      <c r="I828" s="124">
        <v>717.8</v>
      </c>
      <c r="J828" s="124">
        <v>587.5</v>
      </c>
      <c r="K828" s="124">
        <v>3754.5</v>
      </c>
      <c r="L828" s="124">
        <v>35</v>
      </c>
      <c r="M828" s="124">
        <v>0</v>
      </c>
      <c r="N828" s="124">
        <v>133.41</v>
      </c>
      <c r="O828" s="124">
        <v>307.27</v>
      </c>
      <c r="P828" s="124">
        <v>1694.5000000000002</v>
      </c>
      <c r="Q828" s="124">
        <v>4245.8999999999996</v>
      </c>
      <c r="R828" s="124">
        <v>736.6</v>
      </c>
      <c r="S828" s="124">
        <v>3789.5</v>
      </c>
      <c r="T828" s="124">
        <v>-6120.3999999999978</v>
      </c>
      <c r="U828" s="124">
        <v>100.2</v>
      </c>
      <c r="V828" s="124">
        <v>2990.7</v>
      </c>
      <c r="W828" s="124">
        <v>736.6</v>
      </c>
      <c r="X828" s="124">
        <v>2058</v>
      </c>
      <c r="Y828" s="124">
        <v>2058</v>
      </c>
      <c r="Z828" s="124">
        <v>5</v>
      </c>
      <c r="AA828" s="124">
        <v>264.5</v>
      </c>
      <c r="AB828" s="124">
        <v>3754.5</v>
      </c>
      <c r="AC828" s="124">
        <v>1421.9</v>
      </c>
      <c r="AD828" s="124">
        <v>1592.3</v>
      </c>
      <c r="AE828" s="124">
        <v>261.89999999999998</v>
      </c>
    </row>
    <row r="829" spans="1:31" x14ac:dyDescent="0.3">
      <c r="A829" s="122" t="s">
        <v>903</v>
      </c>
      <c r="B829" s="123">
        <v>57891</v>
      </c>
      <c r="C829" s="124">
        <v>154.1</v>
      </c>
      <c r="D829" s="124">
        <v>6246.4</v>
      </c>
      <c r="E829" s="124">
        <v>850.7</v>
      </c>
      <c r="F829" s="124">
        <v>490.8</v>
      </c>
      <c r="G829" s="124">
        <v>3146.1</v>
      </c>
      <c r="H829" s="124">
        <v>1707.3000000000002</v>
      </c>
      <c r="I829" s="124">
        <v>20.7</v>
      </c>
      <c r="J829" s="124">
        <v>485.3</v>
      </c>
      <c r="K829" s="124">
        <v>7158.5</v>
      </c>
      <c r="L829" s="124">
        <v>44</v>
      </c>
      <c r="M829" s="124">
        <v>972.2</v>
      </c>
      <c r="N829" s="124">
        <v>155.52000000000001</v>
      </c>
      <c r="O829" s="124">
        <v>297.36</v>
      </c>
      <c r="P829" s="124">
        <v>3631.7000000000003</v>
      </c>
      <c r="Q829" s="124">
        <v>3105.4</v>
      </c>
      <c r="R829" s="124">
        <v>899.09999999999991</v>
      </c>
      <c r="S829" s="124">
        <v>8174.7</v>
      </c>
      <c r="T829" s="124">
        <v>-3719.2000000000007</v>
      </c>
      <c r="U829" s="124">
        <v>182.86</v>
      </c>
      <c r="V829" s="124">
        <v>1866.49</v>
      </c>
      <c r="W829" s="124">
        <v>899.09999999999991</v>
      </c>
      <c r="X829" s="124">
        <v>2058</v>
      </c>
      <c r="Y829" s="124">
        <v>2058</v>
      </c>
      <c r="Z829" s="124">
        <v>6</v>
      </c>
      <c r="AA829" s="124">
        <v>326.89999999999998</v>
      </c>
      <c r="AB829" s="124">
        <v>7158.5</v>
      </c>
      <c r="AC829" s="124">
        <v>1360.7</v>
      </c>
      <c r="AD829" s="124">
        <v>318.60000000000002</v>
      </c>
      <c r="AE829" s="124">
        <v>28</v>
      </c>
    </row>
    <row r="830" spans="1:31" x14ac:dyDescent="0.3">
      <c r="A830" s="122" t="s">
        <v>903</v>
      </c>
      <c r="B830" s="123">
        <v>57922</v>
      </c>
      <c r="C830" s="124">
        <v>0</v>
      </c>
      <c r="D830" s="124">
        <v>6044.9</v>
      </c>
      <c r="E830" s="124">
        <v>424.3</v>
      </c>
      <c r="F830" s="124">
        <v>669</v>
      </c>
      <c r="G830" s="124">
        <v>928.1</v>
      </c>
      <c r="H830" s="124">
        <v>1534.8999999999999</v>
      </c>
      <c r="I830" s="124">
        <v>0</v>
      </c>
      <c r="J830" s="124">
        <v>687.3</v>
      </c>
      <c r="K830" s="124">
        <v>7297.6</v>
      </c>
      <c r="L830" s="124">
        <v>62.9</v>
      </c>
      <c r="M830" s="124">
        <v>738.4</v>
      </c>
      <c r="N830" s="124">
        <v>181.39</v>
      </c>
      <c r="O830" s="124">
        <v>307.27</v>
      </c>
      <c r="P830" s="124">
        <v>5036.8999999999996</v>
      </c>
      <c r="Q830" s="124">
        <v>1677.3</v>
      </c>
      <c r="R830" s="124">
        <v>1045.2</v>
      </c>
      <c r="S830" s="124">
        <v>8098.9</v>
      </c>
      <c r="T830" s="124">
        <v>-1144.4999999999964</v>
      </c>
      <c r="U830" s="124">
        <v>896.52</v>
      </c>
      <c r="V830" s="124">
        <v>1058.25</v>
      </c>
      <c r="W830" s="124">
        <v>1045.2</v>
      </c>
      <c r="X830" s="124">
        <v>2058</v>
      </c>
      <c r="Y830" s="124">
        <v>2058</v>
      </c>
      <c r="Z830" s="124">
        <v>7</v>
      </c>
      <c r="AA830" s="124">
        <v>382.1</v>
      </c>
      <c r="AB830" s="124">
        <v>7297.6</v>
      </c>
      <c r="AC830" s="124">
        <v>1419.1</v>
      </c>
      <c r="AD830" s="124">
        <v>104.39999999999999</v>
      </c>
      <c r="AE830" s="124">
        <v>11.4</v>
      </c>
    </row>
    <row r="831" spans="1:31" x14ac:dyDescent="0.3">
      <c r="A831" s="122" t="s">
        <v>903</v>
      </c>
      <c r="B831" s="123">
        <v>57953</v>
      </c>
      <c r="C831" s="124">
        <v>6.9</v>
      </c>
      <c r="D831" s="124">
        <v>4709.3</v>
      </c>
      <c r="E831" s="124">
        <v>387.9</v>
      </c>
      <c r="F831" s="124">
        <v>507</v>
      </c>
      <c r="G831" s="124">
        <v>453</v>
      </c>
      <c r="H831" s="124">
        <v>1379.4</v>
      </c>
      <c r="I831" s="124">
        <v>0.4</v>
      </c>
      <c r="J831" s="124">
        <v>718.3</v>
      </c>
      <c r="K831" s="124">
        <v>5274.7000000000007</v>
      </c>
      <c r="L831" s="124">
        <v>78.2</v>
      </c>
      <c r="M831" s="124">
        <v>0</v>
      </c>
      <c r="N831" s="124">
        <v>164.65</v>
      </c>
      <c r="O831" s="124">
        <v>307.27</v>
      </c>
      <c r="P831" s="124">
        <v>4413.0999999999995</v>
      </c>
      <c r="Q831" s="124">
        <v>803.19999999999993</v>
      </c>
      <c r="R831" s="124">
        <v>970.6</v>
      </c>
      <c r="S831" s="124">
        <v>5352.9000000000005</v>
      </c>
      <c r="T831" s="124">
        <v>-1825.2000000000025</v>
      </c>
      <c r="U831" s="124">
        <v>727.27</v>
      </c>
      <c r="V831" s="124">
        <v>1022.99</v>
      </c>
      <c r="W831" s="124">
        <v>970.6</v>
      </c>
      <c r="X831" s="124">
        <v>2058</v>
      </c>
      <c r="Y831" s="124">
        <v>2058</v>
      </c>
      <c r="Z831" s="124">
        <v>8</v>
      </c>
      <c r="AA831" s="124">
        <v>348.9</v>
      </c>
      <c r="AB831" s="124">
        <v>5274.7000000000007</v>
      </c>
      <c r="AC831" s="124">
        <v>1339.3</v>
      </c>
      <c r="AD831" s="124">
        <v>26.799999999999997</v>
      </c>
      <c r="AE831" s="124">
        <v>13.3</v>
      </c>
    </row>
    <row r="832" spans="1:31" x14ac:dyDescent="0.3">
      <c r="A832" s="122" t="s">
        <v>903</v>
      </c>
      <c r="B832" s="123">
        <v>57983</v>
      </c>
      <c r="C832" s="124">
        <v>402</v>
      </c>
      <c r="D832" s="124">
        <v>2794.5</v>
      </c>
      <c r="E832" s="124">
        <v>296.7</v>
      </c>
      <c r="F832" s="124">
        <v>294.89999999999998</v>
      </c>
      <c r="G832" s="124">
        <v>254</v>
      </c>
      <c r="H832" s="124">
        <v>1055</v>
      </c>
      <c r="I832" s="124">
        <v>44.900000000000006</v>
      </c>
      <c r="J832" s="124">
        <v>344.4</v>
      </c>
      <c r="K832" s="124">
        <v>2503</v>
      </c>
      <c r="L832" s="124">
        <v>62.9</v>
      </c>
      <c r="M832" s="124">
        <v>1281.4000000000001</v>
      </c>
      <c r="N832" s="124">
        <v>131.91</v>
      </c>
      <c r="O832" s="124">
        <v>297.36</v>
      </c>
      <c r="P832" s="124">
        <v>2721</v>
      </c>
      <c r="Q832" s="124">
        <v>368.3</v>
      </c>
      <c r="R832" s="124">
        <v>861.80000000000007</v>
      </c>
      <c r="S832" s="124">
        <v>3847.3</v>
      </c>
      <c r="T832" s="124">
        <v>26.700000000000728</v>
      </c>
      <c r="U832" s="124">
        <v>423.69</v>
      </c>
      <c r="V832" s="124">
        <v>1095.5</v>
      </c>
      <c r="W832" s="124">
        <v>861.80000000000007</v>
      </c>
      <c r="X832" s="124">
        <v>2058</v>
      </c>
      <c r="Y832" s="124">
        <v>2058</v>
      </c>
      <c r="Z832" s="124">
        <v>9</v>
      </c>
      <c r="AA832" s="124">
        <v>186.8</v>
      </c>
      <c r="AB832" s="124">
        <v>2503</v>
      </c>
      <c r="AC832" s="124">
        <v>820.7</v>
      </c>
      <c r="AD832" s="124">
        <v>214.7</v>
      </c>
      <c r="AE832" s="124">
        <v>19.600000000000001</v>
      </c>
    </row>
    <row r="833" spans="1:31" x14ac:dyDescent="0.3">
      <c r="A833" s="122" t="s">
        <v>903</v>
      </c>
      <c r="B833" s="123">
        <v>58014</v>
      </c>
      <c r="C833" s="124">
        <v>19775.8</v>
      </c>
      <c r="D833" s="124">
        <v>1893</v>
      </c>
      <c r="E833" s="124">
        <v>496.2</v>
      </c>
      <c r="F833" s="124">
        <v>256.3</v>
      </c>
      <c r="G833" s="124">
        <v>1003.4</v>
      </c>
      <c r="H833" s="124">
        <v>4005.7</v>
      </c>
      <c r="I833" s="124">
        <v>4790.3000000000011</v>
      </c>
      <c r="J833" s="124">
        <v>448.3</v>
      </c>
      <c r="K833" s="124">
        <v>2593.1999999999998</v>
      </c>
      <c r="L833" s="124">
        <v>44</v>
      </c>
      <c r="M833" s="124">
        <v>856.9</v>
      </c>
      <c r="N833" s="124">
        <v>89.14</v>
      </c>
      <c r="O833" s="124">
        <v>307.27</v>
      </c>
      <c r="P833" s="124">
        <v>1723.8000000000002</v>
      </c>
      <c r="Q833" s="124">
        <v>425.5</v>
      </c>
      <c r="R833" s="124">
        <v>563.1</v>
      </c>
      <c r="S833" s="124">
        <v>3494.1</v>
      </c>
      <c r="T833" s="124">
        <v>10939.800000000001</v>
      </c>
      <c r="U833" s="124">
        <v>230.25</v>
      </c>
      <c r="V833" s="124">
        <v>1960.99</v>
      </c>
      <c r="W833" s="124">
        <v>563.1</v>
      </c>
      <c r="X833" s="124">
        <v>2059</v>
      </c>
      <c r="Y833" s="124">
        <v>2058</v>
      </c>
      <c r="Z833" s="124">
        <v>10</v>
      </c>
      <c r="AA833" s="124">
        <v>100.9</v>
      </c>
      <c r="AB833" s="124">
        <v>2593.1999999999998</v>
      </c>
      <c r="AC833" s="124">
        <v>1766.3</v>
      </c>
      <c r="AD833" s="124">
        <v>1616.2</v>
      </c>
      <c r="AE833" s="124">
        <v>623.20000000000005</v>
      </c>
    </row>
    <row r="834" spans="1:31" x14ac:dyDescent="0.3">
      <c r="A834" s="122" t="s">
        <v>903</v>
      </c>
      <c r="B834" s="123">
        <v>58044</v>
      </c>
      <c r="C834" s="124">
        <v>18821.599999999999</v>
      </c>
      <c r="D834" s="124">
        <v>2066.8000000000002</v>
      </c>
      <c r="E834" s="124">
        <v>896.2</v>
      </c>
      <c r="F834" s="124">
        <v>193.4</v>
      </c>
      <c r="G834" s="124">
        <v>3281.7</v>
      </c>
      <c r="H834" s="124">
        <v>8345.5</v>
      </c>
      <c r="I834" s="124">
        <v>3386.7</v>
      </c>
      <c r="J834" s="124">
        <v>478.9</v>
      </c>
      <c r="K834" s="124">
        <v>420</v>
      </c>
      <c r="L834" s="124">
        <v>27.9</v>
      </c>
      <c r="M834" s="124">
        <v>828.8</v>
      </c>
      <c r="N834" s="124">
        <v>55.18</v>
      </c>
      <c r="O834" s="124">
        <v>297.36</v>
      </c>
      <c r="P834" s="124">
        <v>1115.9000000000001</v>
      </c>
      <c r="Q834" s="124">
        <v>1144.4000000000001</v>
      </c>
      <c r="R834" s="124">
        <v>337.29999999999995</v>
      </c>
      <c r="S834" s="124">
        <v>1276.7</v>
      </c>
      <c r="T834" s="124">
        <v>1786.0999999999949</v>
      </c>
      <c r="U834" s="124">
        <v>183.69</v>
      </c>
      <c r="V834" s="124">
        <v>2809.9</v>
      </c>
      <c r="W834" s="124">
        <v>337.29999999999995</v>
      </c>
      <c r="X834" s="124">
        <v>2059</v>
      </c>
      <c r="Y834" s="124">
        <v>2058</v>
      </c>
      <c r="Z834" s="124">
        <v>11</v>
      </c>
      <c r="AA834" s="124">
        <v>32.9</v>
      </c>
      <c r="AB834" s="124">
        <v>420</v>
      </c>
      <c r="AC834" s="124">
        <v>2481.6999999999998</v>
      </c>
      <c r="AD834" s="124">
        <v>4625.4000000000005</v>
      </c>
      <c r="AE834" s="124">
        <v>1238.4000000000001</v>
      </c>
    </row>
    <row r="835" spans="1:31" x14ac:dyDescent="0.3">
      <c r="A835" s="122" t="s">
        <v>903</v>
      </c>
      <c r="B835" s="123">
        <v>58075</v>
      </c>
      <c r="C835" s="124">
        <v>44977.7</v>
      </c>
      <c r="D835" s="124">
        <v>1285.3</v>
      </c>
      <c r="E835" s="124">
        <v>559.20000000000005</v>
      </c>
      <c r="F835" s="124">
        <v>116.9</v>
      </c>
      <c r="G835" s="124">
        <v>2041.8</v>
      </c>
      <c r="H835" s="124">
        <v>26624.400000000001</v>
      </c>
      <c r="I835" s="124">
        <v>10833.5</v>
      </c>
      <c r="J835" s="124">
        <v>429.9</v>
      </c>
      <c r="K835" s="124">
        <v>325.7</v>
      </c>
      <c r="L835" s="124">
        <v>23.4</v>
      </c>
      <c r="M835" s="124">
        <v>626.20000000000005</v>
      </c>
      <c r="N835" s="124">
        <v>52.1</v>
      </c>
      <c r="O835" s="124">
        <v>307.27</v>
      </c>
      <c r="P835" s="124">
        <v>495</v>
      </c>
      <c r="Q835" s="124">
        <v>907.19999999999993</v>
      </c>
      <c r="R835" s="124">
        <v>310</v>
      </c>
      <c r="S835" s="124">
        <v>975.30000000000007</v>
      </c>
      <c r="T835" s="124">
        <v>4372.0000000000109</v>
      </c>
      <c r="U835" s="124">
        <v>295.14</v>
      </c>
      <c r="V835" s="124">
        <v>4729.57</v>
      </c>
      <c r="W835" s="124">
        <v>310</v>
      </c>
      <c r="X835" s="124">
        <v>2059</v>
      </c>
      <c r="Y835" s="124">
        <v>2058</v>
      </c>
      <c r="Z835" s="124">
        <v>12</v>
      </c>
      <c r="AA835" s="124">
        <v>29.7</v>
      </c>
      <c r="AB835" s="124">
        <v>325.7</v>
      </c>
      <c r="AC835" s="124">
        <v>7150.6</v>
      </c>
      <c r="AD835" s="124">
        <v>15861.5</v>
      </c>
      <c r="AE835" s="124">
        <v>3612.3</v>
      </c>
    </row>
    <row r="836" spans="1:31" x14ac:dyDescent="0.3">
      <c r="A836" s="122" t="s">
        <v>903</v>
      </c>
      <c r="B836" s="123">
        <v>58106</v>
      </c>
      <c r="C836" s="124">
        <v>10050.799999999999</v>
      </c>
      <c r="D836" s="124">
        <v>1560.8</v>
      </c>
      <c r="E836" s="124">
        <v>672.1</v>
      </c>
      <c r="F836" s="124">
        <v>140.19999999999999</v>
      </c>
      <c r="G836" s="124">
        <v>2467</v>
      </c>
      <c r="H836" s="124">
        <v>10699.900000000001</v>
      </c>
      <c r="I836" s="124">
        <v>1518.6</v>
      </c>
      <c r="J836" s="124">
        <v>655.29999999999995</v>
      </c>
      <c r="K836" s="124">
        <v>372</v>
      </c>
      <c r="L836" s="124">
        <v>18.899999999999999</v>
      </c>
      <c r="M836" s="124">
        <v>783.8</v>
      </c>
      <c r="N836" s="124">
        <v>46.19</v>
      </c>
      <c r="O836" s="124">
        <v>307.27</v>
      </c>
      <c r="P836" s="124">
        <v>479.6</v>
      </c>
      <c r="Q836" s="124">
        <v>1221.3999999999999</v>
      </c>
      <c r="R836" s="124">
        <v>282.5</v>
      </c>
      <c r="S836" s="124">
        <v>1174.7</v>
      </c>
      <c r="T836" s="124">
        <v>-6205.899999999996</v>
      </c>
      <c r="U836" s="124">
        <v>93.57</v>
      </c>
      <c r="V836" s="124">
        <v>4885.8</v>
      </c>
      <c r="W836" s="124">
        <v>282.5</v>
      </c>
      <c r="X836" s="124">
        <v>2059</v>
      </c>
      <c r="Y836" s="124">
        <v>2059</v>
      </c>
      <c r="Z836" s="124">
        <v>1</v>
      </c>
      <c r="AA836" s="124">
        <v>28</v>
      </c>
      <c r="AB836" s="124">
        <v>372</v>
      </c>
      <c r="AC836" s="124">
        <v>3542.9</v>
      </c>
      <c r="AD836" s="124">
        <v>6008</v>
      </c>
      <c r="AE836" s="124">
        <v>1149</v>
      </c>
    </row>
    <row r="837" spans="1:31" x14ac:dyDescent="0.3">
      <c r="A837" s="122" t="s">
        <v>903</v>
      </c>
      <c r="B837" s="123">
        <v>58134</v>
      </c>
      <c r="C837" s="124">
        <v>27904.1</v>
      </c>
      <c r="D837" s="124">
        <v>2740.9</v>
      </c>
      <c r="E837" s="124">
        <v>1060.0999999999999</v>
      </c>
      <c r="F837" s="124">
        <v>259.3</v>
      </c>
      <c r="G837" s="124">
        <v>4296.5</v>
      </c>
      <c r="H837" s="124">
        <v>9518.5</v>
      </c>
      <c r="I837" s="124">
        <v>5806.3</v>
      </c>
      <c r="J837" s="124">
        <v>246.7</v>
      </c>
      <c r="K837" s="124">
        <v>623.20000000000005</v>
      </c>
      <c r="L837" s="124">
        <v>18.899999999999999</v>
      </c>
      <c r="M837" s="124">
        <v>0</v>
      </c>
      <c r="N837" s="124">
        <v>40.83</v>
      </c>
      <c r="O837" s="124">
        <v>277.52999999999997</v>
      </c>
      <c r="P837" s="124">
        <v>820.69999999999993</v>
      </c>
      <c r="Q837" s="124">
        <v>2179.6000000000004</v>
      </c>
      <c r="R837" s="124">
        <v>252.90000000000003</v>
      </c>
      <c r="S837" s="124">
        <v>642.1</v>
      </c>
      <c r="T837" s="124">
        <v>4870.8000000000065</v>
      </c>
      <c r="U837" s="124">
        <v>176.2</v>
      </c>
      <c r="V837" s="124">
        <v>3783.8</v>
      </c>
      <c r="W837" s="124">
        <v>252.90000000000003</v>
      </c>
      <c r="X837" s="124">
        <v>2059</v>
      </c>
      <c r="Y837" s="124">
        <v>2059</v>
      </c>
      <c r="Z837" s="124">
        <v>2</v>
      </c>
      <c r="AA837" s="124">
        <v>65.2</v>
      </c>
      <c r="AB837" s="124">
        <v>623.20000000000005</v>
      </c>
      <c r="AC837" s="124">
        <v>2919.8</v>
      </c>
      <c r="AD837" s="124">
        <v>5461.8</v>
      </c>
      <c r="AE837" s="124">
        <v>1136.9000000000001</v>
      </c>
    </row>
    <row r="838" spans="1:31" x14ac:dyDescent="0.3">
      <c r="A838" s="122" t="s">
        <v>903</v>
      </c>
      <c r="B838" s="123">
        <v>58165</v>
      </c>
      <c r="C838" s="124">
        <v>48918.9</v>
      </c>
      <c r="D838" s="124">
        <v>2459.4</v>
      </c>
      <c r="E838" s="124">
        <v>1022.8</v>
      </c>
      <c r="F838" s="124">
        <v>361</v>
      </c>
      <c r="G838" s="124">
        <v>4339</v>
      </c>
      <c r="H838" s="124">
        <v>30336.199999999997</v>
      </c>
      <c r="I838" s="124">
        <v>11673.9</v>
      </c>
      <c r="J838" s="124">
        <v>160.4</v>
      </c>
      <c r="K838" s="124">
        <v>0</v>
      </c>
      <c r="L838" s="124">
        <v>22.5</v>
      </c>
      <c r="M838" s="124">
        <v>0</v>
      </c>
      <c r="N838" s="124">
        <v>51.55</v>
      </c>
      <c r="O838" s="124">
        <v>307.27</v>
      </c>
      <c r="P838" s="124">
        <v>580.4</v>
      </c>
      <c r="Q838" s="124">
        <v>2240</v>
      </c>
      <c r="R838" s="124">
        <v>348.1</v>
      </c>
      <c r="S838" s="124">
        <v>22.5</v>
      </c>
      <c r="T838" s="124">
        <v>-1062.9999999999964</v>
      </c>
      <c r="U838" s="124">
        <v>2130.0500000000002</v>
      </c>
      <c r="V838" s="124">
        <v>5093.78</v>
      </c>
      <c r="W838" s="124">
        <v>348.1</v>
      </c>
      <c r="X838" s="124">
        <v>2059</v>
      </c>
      <c r="Y838" s="124">
        <v>2059</v>
      </c>
      <c r="Z838" s="124">
        <v>3</v>
      </c>
      <c r="AA838" s="124">
        <v>96.100000000000009</v>
      </c>
      <c r="AB838" s="124">
        <v>0</v>
      </c>
      <c r="AC838" s="124">
        <v>8779.5</v>
      </c>
      <c r="AD838" s="124">
        <v>17547.8</v>
      </c>
      <c r="AE838" s="124">
        <v>4008.9</v>
      </c>
    </row>
    <row r="839" spans="1:31" x14ac:dyDescent="0.3">
      <c r="A839" s="122" t="s">
        <v>903</v>
      </c>
      <c r="B839" s="123">
        <v>58195</v>
      </c>
      <c r="C839" s="124">
        <v>3369.1000000000004</v>
      </c>
      <c r="D839" s="124">
        <v>3794.8</v>
      </c>
      <c r="E839" s="124">
        <v>1418.9</v>
      </c>
      <c r="F839" s="124">
        <v>656</v>
      </c>
      <c r="G839" s="124">
        <v>5518.5</v>
      </c>
      <c r="H839" s="124">
        <v>3463.6000000000004</v>
      </c>
      <c r="I839" s="124">
        <v>291.7</v>
      </c>
      <c r="J839" s="124">
        <v>182.6</v>
      </c>
      <c r="K839" s="124">
        <v>1632.1</v>
      </c>
      <c r="L839" s="124">
        <v>22.5</v>
      </c>
      <c r="M839" s="124">
        <v>0</v>
      </c>
      <c r="N839" s="124">
        <v>73.88</v>
      </c>
      <c r="O839" s="124">
        <v>297.36</v>
      </c>
      <c r="P839" s="124">
        <v>883.6</v>
      </c>
      <c r="Q839" s="124">
        <v>3567.2999999999997</v>
      </c>
      <c r="R839" s="124">
        <v>461.8</v>
      </c>
      <c r="S839" s="124">
        <v>1654.6</v>
      </c>
      <c r="T839" s="124">
        <v>-9840.9000000000015</v>
      </c>
      <c r="U839" s="124">
        <v>77.81</v>
      </c>
      <c r="V839" s="124">
        <v>6439.15</v>
      </c>
      <c r="W839" s="124">
        <v>461.8</v>
      </c>
      <c r="X839" s="124">
        <v>2059</v>
      </c>
      <c r="Y839" s="124">
        <v>2059</v>
      </c>
      <c r="Z839" s="124">
        <v>4</v>
      </c>
      <c r="AA839" s="124">
        <v>125.89999999999999</v>
      </c>
      <c r="AB839" s="124">
        <v>1632.1</v>
      </c>
      <c r="AC839" s="124">
        <v>1689.8000000000002</v>
      </c>
      <c r="AD839" s="124">
        <v>1576.3999999999999</v>
      </c>
      <c r="AE839" s="124">
        <v>197.4</v>
      </c>
    </row>
    <row r="840" spans="1:31" x14ac:dyDescent="0.3">
      <c r="A840" s="122" t="s">
        <v>903</v>
      </c>
      <c r="B840" s="123">
        <v>58226</v>
      </c>
      <c r="C840" s="124">
        <v>12773.5</v>
      </c>
      <c r="D840" s="124">
        <v>4637.3</v>
      </c>
      <c r="E840" s="124">
        <v>1148.7</v>
      </c>
      <c r="F840" s="124">
        <v>668</v>
      </c>
      <c r="G840" s="124">
        <v>3466.2</v>
      </c>
      <c r="H840" s="124">
        <v>2320</v>
      </c>
      <c r="I840" s="124">
        <v>1675.5</v>
      </c>
      <c r="J840" s="124">
        <v>587.5</v>
      </c>
      <c r="K840" s="124">
        <v>3701.3</v>
      </c>
      <c r="L840" s="124">
        <v>35</v>
      </c>
      <c r="M840" s="124">
        <v>0</v>
      </c>
      <c r="N840" s="124">
        <v>133.41</v>
      </c>
      <c r="O840" s="124">
        <v>307.27</v>
      </c>
      <c r="P840" s="124">
        <v>1731.8000000000002</v>
      </c>
      <c r="Q840" s="124">
        <v>3573.3999999999996</v>
      </c>
      <c r="R840" s="124">
        <v>743.3</v>
      </c>
      <c r="S840" s="124">
        <v>3736.3</v>
      </c>
      <c r="T840" s="124">
        <v>2750</v>
      </c>
      <c r="U840" s="124">
        <v>74.95</v>
      </c>
      <c r="V840" s="124">
        <v>3863.19</v>
      </c>
      <c r="W840" s="124">
        <v>743.3</v>
      </c>
      <c r="X840" s="124">
        <v>2059</v>
      </c>
      <c r="Y840" s="124">
        <v>2059</v>
      </c>
      <c r="Z840" s="124">
        <v>5</v>
      </c>
      <c r="AA840" s="124">
        <v>271.2</v>
      </c>
      <c r="AB840" s="124">
        <v>3701.3</v>
      </c>
      <c r="AC840" s="124">
        <v>1511.7</v>
      </c>
      <c r="AD840" s="124">
        <v>605.70000000000005</v>
      </c>
      <c r="AE840" s="124">
        <v>202.6</v>
      </c>
    </row>
    <row r="841" spans="1:31" x14ac:dyDescent="0.3">
      <c r="A841" s="122" t="s">
        <v>903</v>
      </c>
      <c r="B841" s="123">
        <v>58256</v>
      </c>
      <c r="C841" s="124">
        <v>10959.5</v>
      </c>
      <c r="D841" s="124">
        <v>5702.7</v>
      </c>
      <c r="E841" s="124">
        <v>1404.1</v>
      </c>
      <c r="F841" s="124">
        <v>565.4</v>
      </c>
      <c r="G841" s="124">
        <v>3921.2</v>
      </c>
      <c r="H841" s="124">
        <v>3231.2</v>
      </c>
      <c r="I841" s="124">
        <v>1716.6000000000001</v>
      </c>
      <c r="J841" s="124">
        <v>485.3</v>
      </c>
      <c r="K841" s="124">
        <v>5193.8999999999996</v>
      </c>
      <c r="L841" s="124">
        <v>44</v>
      </c>
      <c r="M841" s="124">
        <v>941.4</v>
      </c>
      <c r="N841" s="124">
        <v>155.52000000000001</v>
      </c>
      <c r="O841" s="124">
        <v>297.36</v>
      </c>
      <c r="P841" s="124">
        <v>2699.7000000000003</v>
      </c>
      <c r="Q841" s="124">
        <v>3568.5</v>
      </c>
      <c r="R841" s="124">
        <v>885.3</v>
      </c>
      <c r="S841" s="124">
        <v>6179.2999999999993</v>
      </c>
      <c r="T841" s="124">
        <v>997.60000000000218</v>
      </c>
      <c r="U841" s="124">
        <v>188.67</v>
      </c>
      <c r="V841" s="124">
        <v>3103.54</v>
      </c>
      <c r="W841" s="124">
        <v>885.3</v>
      </c>
      <c r="X841" s="124">
        <v>2059</v>
      </c>
      <c r="Y841" s="124">
        <v>2059</v>
      </c>
      <c r="Z841" s="124">
        <v>6</v>
      </c>
      <c r="AA841" s="124">
        <v>317.10000000000002</v>
      </c>
      <c r="AB841" s="124">
        <v>5193.8999999999996</v>
      </c>
      <c r="AC841" s="124">
        <v>1503.2</v>
      </c>
      <c r="AD841" s="124">
        <v>1317.6000000000001</v>
      </c>
      <c r="AE841" s="124">
        <v>410.4</v>
      </c>
    </row>
    <row r="842" spans="1:31" x14ac:dyDescent="0.3">
      <c r="A842" s="122" t="s">
        <v>903</v>
      </c>
      <c r="B842" s="123">
        <v>58287</v>
      </c>
      <c r="C842" s="124">
        <v>0</v>
      </c>
      <c r="D842" s="124">
        <v>5684.7</v>
      </c>
      <c r="E842" s="124">
        <v>992.7</v>
      </c>
      <c r="F842" s="124">
        <v>602.70000000000005</v>
      </c>
      <c r="G842" s="124">
        <v>2470</v>
      </c>
      <c r="H842" s="124">
        <v>1959.3000000000002</v>
      </c>
      <c r="I842" s="124">
        <v>0</v>
      </c>
      <c r="J842" s="124">
        <v>687.3</v>
      </c>
      <c r="K842" s="124">
        <v>6012.6</v>
      </c>
      <c r="L842" s="124">
        <v>62.9</v>
      </c>
      <c r="M842" s="124">
        <v>575.70000000000005</v>
      </c>
      <c r="N842" s="124">
        <v>181.39</v>
      </c>
      <c r="O842" s="124">
        <v>307.27</v>
      </c>
      <c r="P842" s="124">
        <v>3856.3</v>
      </c>
      <c r="Q842" s="124">
        <v>2431.1</v>
      </c>
      <c r="R842" s="124">
        <v>1036</v>
      </c>
      <c r="S842" s="124">
        <v>6651.2</v>
      </c>
      <c r="T842" s="124">
        <v>-4709.7999999999993</v>
      </c>
      <c r="U842" s="124">
        <v>77.010000000000005</v>
      </c>
      <c r="V842" s="124">
        <v>3874.04</v>
      </c>
      <c r="W842" s="124">
        <v>1036</v>
      </c>
      <c r="X842" s="124">
        <v>2059</v>
      </c>
      <c r="Y842" s="124">
        <v>2059</v>
      </c>
      <c r="Z842" s="124">
        <v>7</v>
      </c>
      <c r="AA842" s="124">
        <v>368.2</v>
      </c>
      <c r="AB842" s="124">
        <v>6012.6</v>
      </c>
      <c r="AC842" s="124">
        <v>1438.9</v>
      </c>
      <c r="AD842" s="124">
        <v>448.4</v>
      </c>
      <c r="AE842" s="124">
        <v>72</v>
      </c>
    </row>
    <row r="843" spans="1:31" x14ac:dyDescent="0.3">
      <c r="A843" s="122" t="s">
        <v>903</v>
      </c>
      <c r="B843" s="123">
        <v>58318</v>
      </c>
      <c r="C843" s="124">
        <v>0</v>
      </c>
      <c r="D843" s="124">
        <v>4648.6000000000004</v>
      </c>
      <c r="E843" s="124">
        <v>476.7</v>
      </c>
      <c r="F843" s="124">
        <v>493.9</v>
      </c>
      <c r="G843" s="124">
        <v>1261.5</v>
      </c>
      <c r="H843" s="124">
        <v>1384.8</v>
      </c>
      <c r="I843" s="124">
        <v>0</v>
      </c>
      <c r="J843" s="124">
        <v>718.3</v>
      </c>
      <c r="K843" s="124">
        <v>4872</v>
      </c>
      <c r="L843" s="124">
        <v>78.2</v>
      </c>
      <c r="M843" s="124">
        <v>0</v>
      </c>
      <c r="N843" s="124">
        <v>164.65</v>
      </c>
      <c r="O843" s="124">
        <v>307.27</v>
      </c>
      <c r="P843" s="124">
        <v>3884.8999999999996</v>
      </c>
      <c r="Q843" s="124">
        <v>1257.5</v>
      </c>
      <c r="R843" s="124">
        <v>992.90000000000009</v>
      </c>
      <c r="S843" s="124">
        <v>4950.2</v>
      </c>
      <c r="T843" s="124">
        <v>-3040.4000000000033</v>
      </c>
      <c r="U843" s="124">
        <v>182.75</v>
      </c>
      <c r="V843" s="124">
        <v>2125.4699999999998</v>
      </c>
      <c r="W843" s="124">
        <v>992.90000000000009</v>
      </c>
      <c r="X843" s="124">
        <v>2059</v>
      </c>
      <c r="Y843" s="124">
        <v>2059</v>
      </c>
      <c r="Z843" s="124">
        <v>8</v>
      </c>
      <c r="AA843" s="124">
        <v>371.20000000000005</v>
      </c>
      <c r="AB843" s="124">
        <v>4872</v>
      </c>
      <c r="AC843" s="124">
        <v>1295.8</v>
      </c>
      <c r="AD843" s="124">
        <v>71.599999999999994</v>
      </c>
      <c r="AE843" s="124">
        <v>17.399999999999999</v>
      </c>
    </row>
    <row r="844" spans="1:31" x14ac:dyDescent="0.3">
      <c r="A844" s="122" t="s">
        <v>903</v>
      </c>
      <c r="B844" s="123">
        <v>58348</v>
      </c>
      <c r="C844" s="124">
        <v>54.8</v>
      </c>
      <c r="D844" s="124">
        <v>2947.3</v>
      </c>
      <c r="E844" s="124">
        <v>303.10000000000002</v>
      </c>
      <c r="F844" s="124">
        <v>312.39999999999998</v>
      </c>
      <c r="G844" s="124">
        <v>599.4</v>
      </c>
      <c r="H844" s="124">
        <v>1097.1000000000001</v>
      </c>
      <c r="I844" s="124">
        <v>0.7</v>
      </c>
      <c r="J844" s="124">
        <v>334.20000000000005</v>
      </c>
      <c r="K844" s="124">
        <v>2912.4</v>
      </c>
      <c r="L844" s="124">
        <v>62.9</v>
      </c>
      <c r="M844" s="124">
        <v>1306.4000000000001</v>
      </c>
      <c r="N844" s="124">
        <v>131.91</v>
      </c>
      <c r="O844" s="124">
        <v>297.36</v>
      </c>
      <c r="P844" s="124">
        <v>2681.5</v>
      </c>
      <c r="Q844" s="124">
        <v>578.09999999999991</v>
      </c>
      <c r="R844" s="124">
        <v>825.7</v>
      </c>
      <c r="S844" s="124">
        <v>4281.7</v>
      </c>
      <c r="T844" s="124">
        <v>-431.90000000000327</v>
      </c>
      <c r="U844" s="124">
        <v>277.97000000000003</v>
      </c>
      <c r="V844" s="124">
        <v>1646.2</v>
      </c>
      <c r="W844" s="124">
        <v>825.7</v>
      </c>
      <c r="X844" s="124">
        <v>2059</v>
      </c>
      <c r="Y844" s="124">
        <v>2059</v>
      </c>
      <c r="Z844" s="124">
        <v>9</v>
      </c>
      <c r="AA844" s="124">
        <v>177.4</v>
      </c>
      <c r="AB844" s="124">
        <v>2912.4</v>
      </c>
      <c r="AC844" s="124">
        <v>854.9</v>
      </c>
      <c r="AD844" s="124">
        <v>224.4</v>
      </c>
      <c r="AE844" s="124">
        <v>17.8</v>
      </c>
    </row>
    <row r="845" spans="1:31" x14ac:dyDescent="0.3">
      <c r="A845" s="122" t="s">
        <v>903</v>
      </c>
      <c r="B845" s="123">
        <v>58379</v>
      </c>
      <c r="C845" s="124">
        <v>13348</v>
      </c>
      <c r="D845" s="124">
        <v>2201.5</v>
      </c>
      <c r="E845" s="124">
        <v>813.9</v>
      </c>
      <c r="F845" s="124">
        <v>254.1</v>
      </c>
      <c r="G845" s="124">
        <v>2823.9</v>
      </c>
      <c r="H845" s="124">
        <v>3318.7</v>
      </c>
      <c r="I845" s="124">
        <v>2229.2000000000003</v>
      </c>
      <c r="J845" s="124">
        <v>480.9</v>
      </c>
      <c r="K845" s="124">
        <v>1470.6</v>
      </c>
      <c r="L845" s="124">
        <v>44</v>
      </c>
      <c r="M845" s="124">
        <v>900.2</v>
      </c>
      <c r="N845" s="124">
        <v>89.14</v>
      </c>
      <c r="O845" s="124">
        <v>307.27</v>
      </c>
      <c r="P845" s="124">
        <v>1507.5000000000002</v>
      </c>
      <c r="Q845" s="124">
        <v>948.2</v>
      </c>
      <c r="R845" s="124">
        <v>564.70000000000005</v>
      </c>
      <c r="S845" s="124">
        <v>2414.8000000000002</v>
      </c>
      <c r="T845" s="124">
        <v>4205.3000000000011</v>
      </c>
      <c r="U845" s="124">
        <v>162.11000000000001</v>
      </c>
      <c r="V845" s="124">
        <v>3290.36</v>
      </c>
      <c r="W845" s="124">
        <v>564.70000000000005</v>
      </c>
      <c r="X845" s="124">
        <v>2060</v>
      </c>
      <c r="Y845" s="124">
        <v>2059</v>
      </c>
      <c r="Z845" s="124">
        <v>10</v>
      </c>
      <c r="AA845" s="124">
        <v>46.900000000000006</v>
      </c>
      <c r="AB845" s="124">
        <v>1470.6</v>
      </c>
      <c r="AC845" s="124">
        <v>1685.3999999999999</v>
      </c>
      <c r="AD845" s="124">
        <v>1101.2</v>
      </c>
      <c r="AE845" s="124">
        <v>532.1</v>
      </c>
    </row>
    <row r="846" spans="1:31" x14ac:dyDescent="0.3">
      <c r="A846" s="122" t="s">
        <v>903</v>
      </c>
      <c r="B846" s="123">
        <v>58409</v>
      </c>
      <c r="C846" s="124">
        <v>7313.5</v>
      </c>
      <c r="D846" s="124">
        <v>1636.7</v>
      </c>
      <c r="E846" s="124">
        <v>703.2</v>
      </c>
      <c r="F846" s="124">
        <v>166.1</v>
      </c>
      <c r="G846" s="124">
        <v>2396.9</v>
      </c>
      <c r="H846" s="124">
        <v>1747.1999999999998</v>
      </c>
      <c r="I846" s="124">
        <v>967.19999999999993</v>
      </c>
      <c r="J846" s="124">
        <v>478.9</v>
      </c>
      <c r="K846" s="124">
        <v>591.79999999999995</v>
      </c>
      <c r="L846" s="124">
        <v>27.9</v>
      </c>
      <c r="M846" s="124">
        <v>823.8</v>
      </c>
      <c r="N846" s="124">
        <v>55.18</v>
      </c>
      <c r="O846" s="124">
        <v>297.36</v>
      </c>
      <c r="P846" s="124">
        <v>988.6</v>
      </c>
      <c r="Q846" s="124">
        <v>814.2</v>
      </c>
      <c r="R846" s="124">
        <v>339.79999999999995</v>
      </c>
      <c r="S846" s="124">
        <v>1443.5</v>
      </c>
      <c r="T846" s="124">
        <v>1000.3999999999996</v>
      </c>
      <c r="U846" s="124">
        <v>98.35</v>
      </c>
      <c r="V846" s="124">
        <v>2773.03</v>
      </c>
      <c r="W846" s="124">
        <v>339.79999999999995</v>
      </c>
      <c r="X846" s="124">
        <v>2060</v>
      </c>
      <c r="Y846" s="124">
        <v>2059</v>
      </c>
      <c r="Z846" s="124">
        <v>11</v>
      </c>
      <c r="AA846" s="124">
        <v>38.599999999999994</v>
      </c>
      <c r="AB846" s="124">
        <v>591.79999999999995</v>
      </c>
      <c r="AC846" s="124">
        <v>804.8</v>
      </c>
      <c r="AD846" s="124">
        <v>752.1</v>
      </c>
      <c r="AE846" s="124">
        <v>190.3</v>
      </c>
    </row>
    <row r="847" spans="1:31" x14ac:dyDescent="0.3">
      <c r="A847" s="122" t="s">
        <v>903</v>
      </c>
      <c r="B847" s="123">
        <v>58440</v>
      </c>
      <c r="C847" s="124">
        <v>1101.5999999999999</v>
      </c>
      <c r="D847" s="124">
        <v>2289.8000000000002</v>
      </c>
      <c r="E847" s="124">
        <v>707.3</v>
      </c>
      <c r="F847" s="124">
        <v>244.5</v>
      </c>
      <c r="G847" s="124">
        <v>2559.4</v>
      </c>
      <c r="H847" s="124">
        <v>1716.4</v>
      </c>
      <c r="I847" s="124">
        <v>128.19999999999999</v>
      </c>
      <c r="J847" s="124">
        <v>429.9</v>
      </c>
      <c r="K847" s="124">
        <v>2786.1</v>
      </c>
      <c r="L847" s="124">
        <v>23.4</v>
      </c>
      <c r="M847" s="124">
        <v>975.6</v>
      </c>
      <c r="N847" s="124">
        <v>52.1</v>
      </c>
      <c r="O847" s="124">
        <v>307.27</v>
      </c>
      <c r="P847" s="124">
        <v>1474.8</v>
      </c>
      <c r="Q847" s="124">
        <v>1059.5</v>
      </c>
      <c r="R847" s="124">
        <v>317.2</v>
      </c>
      <c r="S847" s="124">
        <v>3785.1</v>
      </c>
      <c r="T847" s="124">
        <v>-2871.5999999999967</v>
      </c>
      <c r="U847" s="124">
        <v>299.8</v>
      </c>
      <c r="V847" s="124">
        <v>2285.79</v>
      </c>
      <c r="W847" s="124">
        <v>317.2</v>
      </c>
      <c r="X847" s="124">
        <v>2060</v>
      </c>
      <c r="Y847" s="124">
        <v>2059</v>
      </c>
      <c r="Z847" s="124">
        <v>12</v>
      </c>
      <c r="AA847" s="124">
        <v>56.599999999999994</v>
      </c>
      <c r="AB847" s="124">
        <v>2786.1</v>
      </c>
      <c r="AC847" s="124">
        <v>1176.8</v>
      </c>
      <c r="AD847" s="124">
        <v>502.9</v>
      </c>
      <c r="AE847" s="124">
        <v>36.700000000000003</v>
      </c>
    </row>
    <row r="848" spans="1:31" x14ac:dyDescent="0.3">
      <c r="A848" s="122" t="s">
        <v>903</v>
      </c>
      <c r="B848" s="123">
        <v>58471</v>
      </c>
      <c r="C848" s="124">
        <v>24391.7</v>
      </c>
      <c r="D848" s="124">
        <v>1938.1</v>
      </c>
      <c r="E848" s="124">
        <v>494.6</v>
      </c>
      <c r="F848" s="124">
        <v>208.7</v>
      </c>
      <c r="G848" s="124">
        <v>1963</v>
      </c>
      <c r="H848" s="124">
        <v>6885.6</v>
      </c>
      <c r="I848" s="124">
        <v>6943.4</v>
      </c>
      <c r="J848" s="124">
        <v>655.29999999999995</v>
      </c>
      <c r="K848" s="124">
        <v>2348.6</v>
      </c>
      <c r="L848" s="124">
        <v>18.899999999999999</v>
      </c>
      <c r="M848" s="124">
        <v>872.9</v>
      </c>
      <c r="N848" s="124">
        <v>46.19</v>
      </c>
      <c r="O848" s="124">
        <v>307.27</v>
      </c>
      <c r="P848" s="124">
        <v>1262.5</v>
      </c>
      <c r="Q848" s="124">
        <v>884.3</v>
      </c>
      <c r="R848" s="124">
        <v>289.2</v>
      </c>
      <c r="S848" s="124">
        <v>3240.4</v>
      </c>
      <c r="T848" s="124">
        <v>8832.6999999999935</v>
      </c>
      <c r="U848" s="124">
        <v>195.73</v>
      </c>
      <c r="V848" s="124">
        <v>2994.74</v>
      </c>
      <c r="W848" s="124">
        <v>289.2</v>
      </c>
      <c r="X848" s="124">
        <v>2060</v>
      </c>
      <c r="Y848" s="124">
        <v>2060</v>
      </c>
      <c r="Z848" s="124">
        <v>1</v>
      </c>
      <c r="AA848" s="124">
        <v>55.300000000000004</v>
      </c>
      <c r="AB848" s="124">
        <v>2348.6</v>
      </c>
      <c r="AC848" s="124">
        <v>2774.2999999999997</v>
      </c>
      <c r="AD848" s="124">
        <v>3315.1</v>
      </c>
      <c r="AE848" s="124">
        <v>796.2</v>
      </c>
    </row>
    <row r="849" spans="1:31" x14ac:dyDescent="0.3">
      <c r="A849" s="122" t="s">
        <v>903</v>
      </c>
      <c r="B849" s="123">
        <v>58500</v>
      </c>
      <c r="C849" s="124">
        <v>6575.1</v>
      </c>
      <c r="D849" s="124">
        <v>3059.2999999999997</v>
      </c>
      <c r="E849" s="124">
        <v>1259.7</v>
      </c>
      <c r="F849" s="124">
        <v>312.89999999999998</v>
      </c>
      <c r="G849" s="124">
        <v>5005.6000000000004</v>
      </c>
      <c r="H849" s="124">
        <v>2988.5</v>
      </c>
      <c r="I849" s="124">
        <v>797.2</v>
      </c>
      <c r="J849" s="124">
        <v>250.8</v>
      </c>
      <c r="K849" s="124">
        <v>908.8</v>
      </c>
      <c r="L849" s="124">
        <v>18.899999999999999</v>
      </c>
      <c r="M849" s="124">
        <v>0</v>
      </c>
      <c r="N849" s="124">
        <v>41.53</v>
      </c>
      <c r="O849" s="124">
        <v>287.45</v>
      </c>
      <c r="P849" s="124">
        <v>1546.6</v>
      </c>
      <c r="Q849" s="124">
        <v>1825.5</v>
      </c>
      <c r="R849" s="124">
        <v>254.1</v>
      </c>
      <c r="S849" s="124">
        <v>927.69999999999993</v>
      </c>
      <c r="T849" s="124">
        <v>-5917.0000000000018</v>
      </c>
      <c r="U849" s="124">
        <v>90.13</v>
      </c>
      <c r="V849" s="124">
        <v>2710.83</v>
      </c>
      <c r="W849" s="124">
        <v>254.1</v>
      </c>
      <c r="X849" s="124">
        <v>2060</v>
      </c>
      <c r="Y849" s="124">
        <v>2060</v>
      </c>
      <c r="Z849" s="124">
        <v>2</v>
      </c>
      <c r="AA849" s="124">
        <v>62</v>
      </c>
      <c r="AB849" s="124">
        <v>908.8</v>
      </c>
      <c r="AC849" s="124">
        <v>1128.3</v>
      </c>
      <c r="AD849" s="124">
        <v>1606.1999999999998</v>
      </c>
      <c r="AE849" s="124">
        <v>254</v>
      </c>
    </row>
    <row r="850" spans="1:31" x14ac:dyDescent="0.3">
      <c r="A850" s="122" t="s">
        <v>903</v>
      </c>
      <c r="B850" s="123">
        <v>58531</v>
      </c>
      <c r="C850" s="124">
        <v>40717.600000000006</v>
      </c>
      <c r="D850" s="124">
        <v>2679.4</v>
      </c>
      <c r="E850" s="124">
        <v>986.2</v>
      </c>
      <c r="F850" s="124">
        <v>409.4</v>
      </c>
      <c r="G850" s="124">
        <v>4389.8</v>
      </c>
      <c r="H850" s="124">
        <v>14531.4</v>
      </c>
      <c r="I850" s="124">
        <v>8937.1</v>
      </c>
      <c r="J850" s="124">
        <v>159.9</v>
      </c>
      <c r="K850" s="124">
        <v>760.6</v>
      </c>
      <c r="L850" s="124">
        <v>22.5</v>
      </c>
      <c r="M850" s="124">
        <v>0</v>
      </c>
      <c r="N850" s="124">
        <v>51.55</v>
      </c>
      <c r="O850" s="124">
        <v>307.27</v>
      </c>
      <c r="P850" s="124">
        <v>1270.4000000000001</v>
      </c>
      <c r="Q850" s="124">
        <v>1818.4</v>
      </c>
      <c r="R850" s="124">
        <v>349.8</v>
      </c>
      <c r="S850" s="124">
        <v>783.1</v>
      </c>
      <c r="T850" s="124">
        <v>9757.2000000000007</v>
      </c>
      <c r="U850" s="124">
        <v>232.12</v>
      </c>
      <c r="V850" s="124">
        <v>3880.01</v>
      </c>
      <c r="W850" s="124">
        <v>349.8</v>
      </c>
      <c r="X850" s="124">
        <v>2060</v>
      </c>
      <c r="Y850" s="124">
        <v>2060</v>
      </c>
      <c r="Z850" s="124">
        <v>3</v>
      </c>
      <c r="AA850" s="124">
        <v>101.7</v>
      </c>
      <c r="AB850" s="124">
        <v>760.6</v>
      </c>
      <c r="AC850" s="124">
        <v>4112.7</v>
      </c>
      <c r="AD850" s="124">
        <v>8317.5</v>
      </c>
      <c r="AE850" s="124">
        <v>2101.1999999999998</v>
      </c>
    </row>
    <row r="851" spans="1:31" x14ac:dyDescent="0.3">
      <c r="A851" s="122" t="s">
        <v>903</v>
      </c>
      <c r="B851" s="123">
        <v>58561</v>
      </c>
      <c r="C851" s="124">
        <v>16759.5</v>
      </c>
      <c r="D851" s="124">
        <v>3461.1000000000004</v>
      </c>
      <c r="E851" s="124">
        <v>1490.7</v>
      </c>
      <c r="F851" s="124">
        <v>588.29999999999995</v>
      </c>
      <c r="G851" s="124">
        <v>5350.6</v>
      </c>
      <c r="H851" s="124">
        <v>10198.1</v>
      </c>
      <c r="I851" s="124">
        <v>2702.2999999999997</v>
      </c>
      <c r="J851" s="124">
        <v>182.6</v>
      </c>
      <c r="K851" s="124">
        <v>590.90000000000009</v>
      </c>
      <c r="L851" s="124">
        <v>22.5</v>
      </c>
      <c r="M851" s="124">
        <v>0</v>
      </c>
      <c r="N851" s="124">
        <v>73.88</v>
      </c>
      <c r="O851" s="124">
        <v>297.36</v>
      </c>
      <c r="P851" s="124">
        <v>1077.1999999999998</v>
      </c>
      <c r="Q851" s="124">
        <v>2972.2000000000003</v>
      </c>
      <c r="R851" s="124">
        <v>456.6</v>
      </c>
      <c r="S851" s="124">
        <v>613.40000000000009</v>
      </c>
      <c r="T851" s="124">
        <v>-6144.0999999999985</v>
      </c>
      <c r="U851" s="124">
        <v>134.24</v>
      </c>
      <c r="V851" s="124">
        <v>4277.07</v>
      </c>
      <c r="W851" s="124">
        <v>456.6</v>
      </c>
      <c r="X851" s="124">
        <v>2060</v>
      </c>
      <c r="Y851" s="124">
        <v>2060</v>
      </c>
      <c r="Z851" s="124">
        <v>4</v>
      </c>
      <c r="AA851" s="124">
        <v>117.69999999999999</v>
      </c>
      <c r="AB851" s="124">
        <v>590.90000000000009</v>
      </c>
      <c r="AC851" s="124">
        <v>2968.3</v>
      </c>
      <c r="AD851" s="124">
        <v>5848.9</v>
      </c>
      <c r="AE851" s="124">
        <v>1380.9</v>
      </c>
    </row>
    <row r="852" spans="1:31" x14ac:dyDescent="0.3">
      <c r="A852" s="122" t="s">
        <v>903</v>
      </c>
      <c r="B852" s="123">
        <v>58592</v>
      </c>
      <c r="C852" s="124">
        <v>123.6</v>
      </c>
      <c r="D852" s="124">
        <v>5692.5</v>
      </c>
      <c r="E852" s="124">
        <v>1063.7</v>
      </c>
      <c r="F852" s="124">
        <v>688</v>
      </c>
      <c r="G852" s="124">
        <v>3965</v>
      </c>
      <c r="H852" s="124">
        <v>2050.2000000000003</v>
      </c>
      <c r="I852" s="124">
        <v>10.7</v>
      </c>
      <c r="J852" s="124">
        <v>587.5</v>
      </c>
      <c r="K852" s="124">
        <v>6697.5</v>
      </c>
      <c r="L852" s="124">
        <v>35</v>
      </c>
      <c r="M852" s="124">
        <v>0</v>
      </c>
      <c r="N852" s="124">
        <v>133.41</v>
      </c>
      <c r="O852" s="124">
        <v>307.27</v>
      </c>
      <c r="P852" s="124">
        <v>2685.6</v>
      </c>
      <c r="Q852" s="124">
        <v>3694.9</v>
      </c>
      <c r="R852" s="124">
        <v>760.6</v>
      </c>
      <c r="S852" s="124">
        <v>6732.5</v>
      </c>
      <c r="T852" s="124">
        <v>-6440.9999999999982</v>
      </c>
      <c r="U852" s="124">
        <v>82.78</v>
      </c>
      <c r="V852" s="124">
        <v>2740.85</v>
      </c>
      <c r="W852" s="124">
        <v>760.6</v>
      </c>
      <c r="X852" s="124">
        <v>2060</v>
      </c>
      <c r="Y852" s="124">
        <v>2060</v>
      </c>
      <c r="Z852" s="124">
        <v>5</v>
      </c>
      <c r="AA852" s="124">
        <v>288.5</v>
      </c>
      <c r="AB852" s="124">
        <v>6697.5</v>
      </c>
      <c r="AC852" s="124">
        <v>1452</v>
      </c>
      <c r="AD852" s="124">
        <v>537.30000000000007</v>
      </c>
      <c r="AE852" s="124">
        <v>60.9</v>
      </c>
    </row>
    <row r="853" spans="1:31" x14ac:dyDescent="0.3">
      <c r="A853" s="122" t="s">
        <v>903</v>
      </c>
      <c r="B853" s="123">
        <v>58622</v>
      </c>
      <c r="C853" s="124">
        <v>757.59999999999991</v>
      </c>
      <c r="D853" s="124">
        <v>6257</v>
      </c>
      <c r="E853" s="124">
        <v>491.4</v>
      </c>
      <c r="F853" s="124">
        <v>399.6</v>
      </c>
      <c r="G853" s="124">
        <v>1618.6</v>
      </c>
      <c r="H853" s="124">
        <v>1472.6000000000001</v>
      </c>
      <c r="I853" s="124">
        <v>89.8</v>
      </c>
      <c r="J853" s="124">
        <v>485.3</v>
      </c>
      <c r="K853" s="124">
        <v>7162.2</v>
      </c>
      <c r="L853" s="124">
        <v>44</v>
      </c>
      <c r="M853" s="124">
        <v>954.5</v>
      </c>
      <c r="N853" s="124">
        <v>155.52000000000001</v>
      </c>
      <c r="O853" s="124">
        <v>297.36</v>
      </c>
      <c r="P853" s="124">
        <v>4569.3</v>
      </c>
      <c r="Q853" s="124">
        <v>2087.1999999999998</v>
      </c>
      <c r="R853" s="124">
        <v>893.7</v>
      </c>
      <c r="S853" s="124">
        <v>8160.7</v>
      </c>
      <c r="T853" s="124">
        <v>-1002.6999999999971</v>
      </c>
      <c r="U853" s="124">
        <v>955.34</v>
      </c>
      <c r="V853" s="124">
        <v>1380.42</v>
      </c>
      <c r="W853" s="124">
        <v>893.7</v>
      </c>
      <c r="X853" s="124">
        <v>2060</v>
      </c>
      <c r="Y853" s="124">
        <v>2060</v>
      </c>
      <c r="Z853" s="124">
        <v>6</v>
      </c>
      <c r="AA853" s="124">
        <v>286.7</v>
      </c>
      <c r="AB853" s="124">
        <v>7162.2</v>
      </c>
      <c r="AC853" s="124">
        <v>1363</v>
      </c>
      <c r="AD853" s="124">
        <v>98.9</v>
      </c>
      <c r="AE853" s="124">
        <v>10.7</v>
      </c>
    </row>
    <row r="854" spans="1:31" x14ac:dyDescent="0.3">
      <c r="A854" s="122" t="s">
        <v>903</v>
      </c>
      <c r="B854" s="123">
        <v>58653</v>
      </c>
      <c r="C854" s="124">
        <v>0</v>
      </c>
      <c r="D854" s="124">
        <v>5761.9</v>
      </c>
      <c r="E854" s="124">
        <v>385.8</v>
      </c>
      <c r="F854" s="124">
        <v>645.29999999999995</v>
      </c>
      <c r="G854" s="124">
        <v>440.2</v>
      </c>
      <c r="H854" s="124">
        <v>1477.6</v>
      </c>
      <c r="I854" s="124">
        <v>0</v>
      </c>
      <c r="J854" s="124">
        <v>687.3</v>
      </c>
      <c r="K854" s="124">
        <v>7235.6</v>
      </c>
      <c r="L854" s="124">
        <v>62.9</v>
      </c>
      <c r="M854" s="124">
        <v>707.2</v>
      </c>
      <c r="N854" s="124">
        <v>181.39</v>
      </c>
      <c r="O854" s="124">
        <v>307.27</v>
      </c>
      <c r="P854" s="124">
        <v>5284.6</v>
      </c>
      <c r="Q854" s="124">
        <v>1122.8000000000002</v>
      </c>
      <c r="R854" s="124">
        <v>1046.9000000000001</v>
      </c>
      <c r="S854" s="124">
        <v>8005.7</v>
      </c>
      <c r="T854" s="124">
        <v>-345.69999999999527</v>
      </c>
      <c r="U854" s="124">
        <v>772.18</v>
      </c>
      <c r="V854" s="124">
        <v>1246.3</v>
      </c>
      <c r="W854" s="124">
        <v>1046.9000000000001</v>
      </c>
      <c r="X854" s="124">
        <v>2060</v>
      </c>
      <c r="Y854" s="124">
        <v>2060</v>
      </c>
      <c r="Z854" s="124">
        <v>7</v>
      </c>
      <c r="AA854" s="124">
        <v>359.9</v>
      </c>
      <c r="AB854" s="124">
        <v>7235.6</v>
      </c>
      <c r="AC854" s="124">
        <v>1375.6</v>
      </c>
      <c r="AD854" s="124">
        <v>91</v>
      </c>
      <c r="AE854" s="124">
        <v>11</v>
      </c>
    </row>
    <row r="855" spans="1:31" x14ac:dyDescent="0.3">
      <c r="A855" s="122" t="s">
        <v>903</v>
      </c>
      <c r="B855" s="123">
        <v>58684</v>
      </c>
      <c r="C855" s="124">
        <v>0</v>
      </c>
      <c r="D855" s="124">
        <v>4748</v>
      </c>
      <c r="E855" s="124">
        <v>388.6</v>
      </c>
      <c r="F855" s="124">
        <v>498.7</v>
      </c>
      <c r="G855" s="124">
        <v>229.1</v>
      </c>
      <c r="H855" s="124">
        <v>1348.5</v>
      </c>
      <c r="I855" s="124">
        <v>0</v>
      </c>
      <c r="J855" s="124">
        <v>718.3</v>
      </c>
      <c r="K855" s="124">
        <v>5032.7999999999993</v>
      </c>
      <c r="L855" s="124">
        <v>78.2</v>
      </c>
      <c r="M855" s="124">
        <v>0</v>
      </c>
      <c r="N855" s="124">
        <v>164.65</v>
      </c>
      <c r="O855" s="124">
        <v>307.27</v>
      </c>
      <c r="P855" s="124">
        <v>4674.7</v>
      </c>
      <c r="Q855" s="124">
        <v>572</v>
      </c>
      <c r="R855" s="124">
        <v>969.6</v>
      </c>
      <c r="S855" s="124">
        <v>5110.9999999999991</v>
      </c>
      <c r="T855" s="124">
        <v>-1850.7000000000025</v>
      </c>
      <c r="U855" s="124">
        <v>355.34</v>
      </c>
      <c r="V855" s="124">
        <v>1480.43</v>
      </c>
      <c r="W855" s="124">
        <v>969.6</v>
      </c>
      <c r="X855" s="124">
        <v>2060</v>
      </c>
      <c r="Y855" s="124">
        <v>2060</v>
      </c>
      <c r="Z855" s="124">
        <v>8</v>
      </c>
      <c r="AA855" s="124">
        <v>347.9</v>
      </c>
      <c r="AB855" s="124">
        <v>5032.7999999999993</v>
      </c>
      <c r="AC855" s="124">
        <v>1315.3</v>
      </c>
      <c r="AD855" s="124">
        <v>20.099999999999998</v>
      </c>
      <c r="AE855" s="124">
        <v>13.1</v>
      </c>
    </row>
    <row r="856" spans="1:31" x14ac:dyDescent="0.3">
      <c r="A856" s="122" t="s">
        <v>903</v>
      </c>
      <c r="B856" s="123">
        <v>58714</v>
      </c>
      <c r="C856" s="124">
        <v>0</v>
      </c>
      <c r="D856" s="124">
        <v>2849.3999999999996</v>
      </c>
      <c r="E856" s="124">
        <v>282.10000000000002</v>
      </c>
      <c r="F856" s="124">
        <v>298</v>
      </c>
      <c r="G856" s="124">
        <v>102.8</v>
      </c>
      <c r="H856" s="124">
        <v>1024.5</v>
      </c>
      <c r="I856" s="124">
        <v>0</v>
      </c>
      <c r="J856" s="124">
        <v>334.70000000000005</v>
      </c>
      <c r="K856" s="124">
        <v>2511.6999999999998</v>
      </c>
      <c r="L856" s="124">
        <v>62.9</v>
      </c>
      <c r="M856" s="124">
        <v>1307.4000000000001</v>
      </c>
      <c r="N856" s="124">
        <v>131.91</v>
      </c>
      <c r="O856" s="124">
        <v>297.36</v>
      </c>
      <c r="P856" s="124">
        <v>2898.5</v>
      </c>
      <c r="Q856" s="124">
        <v>248.9</v>
      </c>
      <c r="R856" s="124">
        <v>826.90000000000009</v>
      </c>
      <c r="S856" s="124">
        <v>3882</v>
      </c>
      <c r="T856" s="124">
        <v>-182.59999999999854</v>
      </c>
      <c r="U856" s="124">
        <v>334.98</v>
      </c>
      <c r="V856" s="124">
        <v>1379.24</v>
      </c>
      <c r="W856" s="124">
        <v>826.90000000000009</v>
      </c>
      <c r="X856" s="124">
        <v>2060</v>
      </c>
      <c r="Y856" s="124">
        <v>2060</v>
      </c>
      <c r="Z856" s="124">
        <v>9</v>
      </c>
      <c r="AA856" s="124">
        <v>159.1</v>
      </c>
      <c r="AB856" s="124">
        <v>2511.6999999999998</v>
      </c>
      <c r="AC856" s="124">
        <v>796.9</v>
      </c>
      <c r="AD856" s="124">
        <v>211.1</v>
      </c>
      <c r="AE856" s="124">
        <v>16.5</v>
      </c>
    </row>
    <row r="857" spans="1:31" x14ac:dyDescent="0.3">
      <c r="A857" s="122" t="s">
        <v>903</v>
      </c>
      <c r="B857" s="123">
        <v>58745</v>
      </c>
      <c r="C857" s="124">
        <v>7109.9</v>
      </c>
      <c r="D857" s="124">
        <v>1963.6</v>
      </c>
      <c r="E857" s="124">
        <v>494.6</v>
      </c>
      <c r="F857" s="124">
        <v>273.10000000000002</v>
      </c>
      <c r="G857" s="124">
        <v>729.8</v>
      </c>
      <c r="H857" s="124">
        <v>1781.2</v>
      </c>
      <c r="I857" s="124">
        <v>1024</v>
      </c>
      <c r="J857" s="124">
        <v>468.5</v>
      </c>
      <c r="K857" s="124">
        <v>3056.5</v>
      </c>
      <c r="L857" s="124">
        <v>44</v>
      </c>
      <c r="M857" s="124">
        <v>895.9</v>
      </c>
      <c r="N857" s="124">
        <v>89.14</v>
      </c>
      <c r="O857" s="124">
        <v>307.27</v>
      </c>
      <c r="P857" s="124">
        <v>1936.4</v>
      </c>
      <c r="Q857" s="124">
        <v>300.3</v>
      </c>
      <c r="R857" s="124">
        <v>568.29999999999995</v>
      </c>
      <c r="S857" s="124">
        <v>3996.4</v>
      </c>
      <c r="T857" s="124">
        <v>4939.600000000004</v>
      </c>
      <c r="U857" s="124">
        <v>364.99</v>
      </c>
      <c r="V857" s="124">
        <v>1840.48</v>
      </c>
      <c r="W857" s="124">
        <v>568.29999999999995</v>
      </c>
      <c r="X857" s="124">
        <v>2061</v>
      </c>
      <c r="Y857" s="124">
        <v>2060</v>
      </c>
      <c r="Z857" s="124">
        <v>10</v>
      </c>
      <c r="AA857" s="124">
        <v>72.2</v>
      </c>
      <c r="AB857" s="124">
        <v>3056.5</v>
      </c>
      <c r="AC857" s="124">
        <v>1210.5</v>
      </c>
      <c r="AD857" s="124">
        <v>467.29999999999995</v>
      </c>
      <c r="AE857" s="124">
        <v>103.4</v>
      </c>
    </row>
    <row r="858" spans="1:31" x14ac:dyDescent="0.3">
      <c r="A858" s="122" t="s">
        <v>903</v>
      </c>
      <c r="B858" s="123">
        <v>58775</v>
      </c>
      <c r="C858" s="124">
        <v>27844.400000000001</v>
      </c>
      <c r="D858" s="124">
        <v>1801.6</v>
      </c>
      <c r="E858" s="124">
        <v>806.6</v>
      </c>
      <c r="F858" s="124">
        <v>175.1</v>
      </c>
      <c r="G858" s="124">
        <v>2672.6</v>
      </c>
      <c r="H858" s="124">
        <v>5378.3</v>
      </c>
      <c r="I858" s="124">
        <v>5947.9</v>
      </c>
      <c r="J858" s="124">
        <v>478.9</v>
      </c>
      <c r="K858" s="124">
        <v>408.90000000000003</v>
      </c>
      <c r="L858" s="124">
        <v>27.9</v>
      </c>
      <c r="M858" s="124">
        <v>816.9</v>
      </c>
      <c r="N858" s="124">
        <v>55.18</v>
      </c>
      <c r="O858" s="124">
        <v>297.36</v>
      </c>
      <c r="P858" s="124">
        <v>1144.5</v>
      </c>
      <c r="Q858" s="124">
        <v>832.2</v>
      </c>
      <c r="R858" s="124">
        <v>338.29999999999995</v>
      </c>
      <c r="S858" s="124">
        <v>1253.7</v>
      </c>
      <c r="T858" s="124">
        <v>12175</v>
      </c>
      <c r="U858" s="124">
        <v>311.47000000000003</v>
      </c>
      <c r="V858" s="124">
        <v>1924.28</v>
      </c>
      <c r="W858" s="124">
        <v>338.29999999999995</v>
      </c>
      <c r="X858" s="124">
        <v>2061</v>
      </c>
      <c r="Y858" s="124">
        <v>2060</v>
      </c>
      <c r="Z858" s="124">
        <v>11</v>
      </c>
      <c r="AA858" s="124">
        <v>33.6</v>
      </c>
      <c r="AB858" s="124">
        <v>408.90000000000003</v>
      </c>
      <c r="AC858" s="124">
        <v>1834.2</v>
      </c>
      <c r="AD858" s="124">
        <v>2499.7000000000003</v>
      </c>
      <c r="AE858" s="124">
        <v>1044.4000000000001</v>
      </c>
    </row>
    <row r="859" spans="1:31" x14ac:dyDescent="0.3">
      <c r="A859" s="122" t="s">
        <v>903</v>
      </c>
      <c r="B859" s="123">
        <v>58806</v>
      </c>
      <c r="C859" s="124">
        <v>44304.3</v>
      </c>
      <c r="D859" s="124">
        <v>1554.5</v>
      </c>
      <c r="E859" s="124">
        <v>677.1</v>
      </c>
      <c r="F859" s="124">
        <v>141.30000000000001</v>
      </c>
      <c r="G859" s="124">
        <v>2472.1</v>
      </c>
      <c r="H859" s="124">
        <v>30011.899999999998</v>
      </c>
      <c r="I859" s="124">
        <v>12077.100000000002</v>
      </c>
      <c r="J859" s="124">
        <v>429.9</v>
      </c>
      <c r="K859" s="124">
        <v>344.1</v>
      </c>
      <c r="L859" s="124">
        <v>23.4</v>
      </c>
      <c r="M859" s="124">
        <v>715.6</v>
      </c>
      <c r="N859" s="124">
        <v>52.1</v>
      </c>
      <c r="O859" s="124">
        <v>307.27</v>
      </c>
      <c r="P859" s="124">
        <v>624</v>
      </c>
      <c r="Q859" s="124">
        <v>1071.8000000000002</v>
      </c>
      <c r="R859" s="124">
        <v>310.2</v>
      </c>
      <c r="S859" s="124">
        <v>1083.1000000000001</v>
      </c>
      <c r="T859" s="124">
        <v>-1666</v>
      </c>
      <c r="U859" s="124">
        <v>365.22</v>
      </c>
      <c r="V859" s="124">
        <v>5582.15</v>
      </c>
      <c r="W859" s="124">
        <v>310.2</v>
      </c>
      <c r="X859" s="124">
        <v>2061</v>
      </c>
      <c r="Y859" s="124">
        <v>2060</v>
      </c>
      <c r="Z859" s="124">
        <v>12</v>
      </c>
      <c r="AA859" s="124">
        <v>28.7</v>
      </c>
      <c r="AB859" s="124">
        <v>344.1</v>
      </c>
      <c r="AC859" s="124">
        <v>7769.5</v>
      </c>
      <c r="AD859" s="124">
        <v>18079.5</v>
      </c>
      <c r="AE859" s="124">
        <v>4162.8999999999996</v>
      </c>
    </row>
    <row r="860" spans="1:31" x14ac:dyDescent="0.3">
      <c r="A860" s="122" t="s">
        <v>903</v>
      </c>
      <c r="B860" s="123">
        <v>58837</v>
      </c>
      <c r="C860" s="124">
        <v>4179.7</v>
      </c>
      <c r="D860" s="124">
        <v>1906.4</v>
      </c>
      <c r="E860" s="124">
        <v>815</v>
      </c>
      <c r="F860" s="124">
        <v>172.4</v>
      </c>
      <c r="G860" s="124">
        <v>3004.9</v>
      </c>
      <c r="H860" s="124">
        <v>5386.7999999999993</v>
      </c>
      <c r="I860" s="124">
        <v>537.59999999999991</v>
      </c>
      <c r="J860" s="124">
        <v>655.29999999999995</v>
      </c>
      <c r="K860" s="124">
        <v>446.6</v>
      </c>
      <c r="L860" s="124">
        <v>18.899999999999999</v>
      </c>
      <c r="M860" s="124">
        <v>817.8</v>
      </c>
      <c r="N860" s="124">
        <v>46.19</v>
      </c>
      <c r="O860" s="124">
        <v>307.27</v>
      </c>
      <c r="P860" s="124">
        <v>661.8</v>
      </c>
      <c r="Q860" s="124">
        <v>1417.1</v>
      </c>
      <c r="R860" s="124">
        <v>283.10000000000002</v>
      </c>
      <c r="S860" s="124">
        <v>1283.3000000000002</v>
      </c>
      <c r="T860" s="124">
        <v>-6732.5</v>
      </c>
      <c r="U860" s="124">
        <v>128.26</v>
      </c>
      <c r="V860" s="124">
        <v>4090.67</v>
      </c>
      <c r="W860" s="124">
        <v>283.10000000000002</v>
      </c>
      <c r="X860" s="124">
        <v>2061</v>
      </c>
      <c r="Y860" s="124">
        <v>2061</v>
      </c>
      <c r="Z860" s="124">
        <v>1</v>
      </c>
      <c r="AA860" s="124">
        <v>30.4</v>
      </c>
      <c r="AB860" s="124">
        <v>446.6</v>
      </c>
      <c r="AC860" s="124">
        <v>1994.5</v>
      </c>
      <c r="AD860" s="124">
        <v>2961.2999999999997</v>
      </c>
      <c r="AE860" s="124">
        <v>431</v>
      </c>
    </row>
    <row r="861" spans="1:31" x14ac:dyDescent="0.3">
      <c r="A861" s="122" t="s">
        <v>903</v>
      </c>
      <c r="B861" s="123">
        <v>58865</v>
      </c>
      <c r="C861" s="124">
        <v>2998.5</v>
      </c>
      <c r="D861" s="124">
        <v>2868.8</v>
      </c>
      <c r="E861" s="124">
        <v>863.6</v>
      </c>
      <c r="F861" s="124">
        <v>295.39999999999998</v>
      </c>
      <c r="G861" s="124">
        <v>3997.2</v>
      </c>
      <c r="H861" s="124">
        <v>1701.6000000000001</v>
      </c>
      <c r="I861" s="124">
        <v>295.2</v>
      </c>
      <c r="J861" s="124">
        <v>246.7</v>
      </c>
      <c r="K861" s="124">
        <v>2272.8000000000002</v>
      </c>
      <c r="L861" s="124">
        <v>18.899999999999999</v>
      </c>
      <c r="M861" s="124">
        <v>0</v>
      </c>
      <c r="N861" s="124">
        <v>40.83</v>
      </c>
      <c r="O861" s="124">
        <v>277.52999999999997</v>
      </c>
      <c r="P861" s="124">
        <v>1183.8</v>
      </c>
      <c r="Q861" s="124">
        <v>1980.4</v>
      </c>
      <c r="R861" s="124">
        <v>255.5</v>
      </c>
      <c r="S861" s="124">
        <v>2291.7000000000003</v>
      </c>
      <c r="T861" s="124">
        <v>-4722.5999999999985</v>
      </c>
      <c r="U861" s="124">
        <v>115.91</v>
      </c>
      <c r="V861" s="124">
        <v>2789.02</v>
      </c>
      <c r="W861" s="124">
        <v>255.5</v>
      </c>
      <c r="X861" s="124">
        <v>2061</v>
      </c>
      <c r="Y861" s="124">
        <v>2061</v>
      </c>
      <c r="Z861" s="124">
        <v>2</v>
      </c>
      <c r="AA861" s="124">
        <v>69.2</v>
      </c>
      <c r="AB861" s="124">
        <v>2272.8000000000002</v>
      </c>
      <c r="AC861" s="124">
        <v>975.2</v>
      </c>
      <c r="AD861" s="124">
        <v>677.2</v>
      </c>
      <c r="AE861" s="124">
        <v>49.2</v>
      </c>
    </row>
    <row r="862" spans="1:31" x14ac:dyDescent="0.3">
      <c r="A862" s="122" t="s">
        <v>903</v>
      </c>
      <c r="B862" s="123">
        <v>58896</v>
      </c>
      <c r="C862" s="124">
        <v>9844.4</v>
      </c>
      <c r="D862" s="124">
        <v>3283.6000000000004</v>
      </c>
      <c r="E862" s="124">
        <v>985.4</v>
      </c>
      <c r="F862" s="124">
        <v>565.9</v>
      </c>
      <c r="G862" s="124">
        <v>3654.5</v>
      </c>
      <c r="H862" s="124">
        <v>1202.8999999999999</v>
      </c>
      <c r="I862" s="124">
        <v>992.1</v>
      </c>
      <c r="J862" s="124">
        <v>159.9</v>
      </c>
      <c r="K862" s="124">
        <v>1857</v>
      </c>
      <c r="L862" s="124">
        <v>22.5</v>
      </c>
      <c r="M862" s="124">
        <v>0</v>
      </c>
      <c r="N862" s="124">
        <v>51.55</v>
      </c>
      <c r="O862" s="124">
        <v>307.27</v>
      </c>
      <c r="P862" s="124">
        <v>1783.6999999999998</v>
      </c>
      <c r="Q862" s="124">
        <v>2065.8000000000002</v>
      </c>
      <c r="R862" s="124">
        <v>351.4</v>
      </c>
      <c r="S862" s="124">
        <v>1879.5</v>
      </c>
      <c r="T862" s="124">
        <v>1230.9000000000015</v>
      </c>
      <c r="U862" s="124">
        <v>286.14</v>
      </c>
      <c r="V862" s="124">
        <v>2364.37</v>
      </c>
      <c r="W862" s="124">
        <v>351.4</v>
      </c>
      <c r="X862" s="124">
        <v>2061</v>
      </c>
      <c r="Y862" s="124">
        <v>2061</v>
      </c>
      <c r="Z862" s="124">
        <v>3</v>
      </c>
      <c r="AA862" s="124">
        <v>107.4</v>
      </c>
      <c r="AB862" s="124">
        <v>1857</v>
      </c>
      <c r="AC862" s="124">
        <v>862.8</v>
      </c>
      <c r="AD862" s="124">
        <v>290.39999999999998</v>
      </c>
      <c r="AE862" s="124">
        <v>49.7</v>
      </c>
    </row>
    <row r="863" spans="1:31" x14ac:dyDescent="0.3">
      <c r="A863" s="122" t="s">
        <v>903</v>
      </c>
      <c r="B863" s="123">
        <v>58926</v>
      </c>
      <c r="C863" s="124">
        <v>4245.8999999999996</v>
      </c>
      <c r="D863" s="124">
        <v>4279.1000000000004</v>
      </c>
      <c r="E863" s="124">
        <v>1169.2</v>
      </c>
      <c r="F863" s="124">
        <v>712.8</v>
      </c>
      <c r="G863" s="124">
        <v>4035.5</v>
      </c>
      <c r="H863" s="124">
        <v>1385.7</v>
      </c>
      <c r="I863" s="124">
        <v>343.50000000000006</v>
      </c>
      <c r="J863" s="124">
        <v>182.6</v>
      </c>
      <c r="K863" s="124">
        <v>3826.6</v>
      </c>
      <c r="L863" s="124">
        <v>22.5</v>
      </c>
      <c r="M863" s="124">
        <v>0</v>
      </c>
      <c r="N863" s="124">
        <v>73.88</v>
      </c>
      <c r="O863" s="124">
        <v>297.36</v>
      </c>
      <c r="P863" s="124">
        <v>2320.1999999999998</v>
      </c>
      <c r="Q863" s="124">
        <v>2671.7</v>
      </c>
      <c r="R863" s="124">
        <v>465</v>
      </c>
      <c r="S863" s="124">
        <v>3849.1</v>
      </c>
      <c r="T863" s="124">
        <v>-3548.6000000000022</v>
      </c>
      <c r="U863" s="124">
        <v>366.45</v>
      </c>
      <c r="V863" s="124">
        <v>2229.0100000000002</v>
      </c>
      <c r="W863" s="124">
        <v>465</v>
      </c>
      <c r="X863" s="124">
        <v>2061</v>
      </c>
      <c r="Y863" s="124">
        <v>2061</v>
      </c>
      <c r="Z863" s="124">
        <v>4</v>
      </c>
      <c r="AA863" s="124">
        <v>131</v>
      </c>
      <c r="AB863" s="124">
        <v>3826.6</v>
      </c>
      <c r="AC863" s="124">
        <v>1148.9000000000001</v>
      </c>
      <c r="AD863" s="124">
        <v>170.5</v>
      </c>
      <c r="AE863" s="124">
        <v>66.3</v>
      </c>
    </row>
    <row r="864" spans="1:31" x14ac:dyDescent="0.3">
      <c r="A864" s="122" t="s">
        <v>903</v>
      </c>
      <c r="B864" s="123">
        <v>58957</v>
      </c>
      <c r="C864" s="124">
        <v>2046.3000000000002</v>
      </c>
      <c r="D864" s="124">
        <v>5280.3</v>
      </c>
      <c r="E864" s="124">
        <v>507.1</v>
      </c>
      <c r="F864" s="124">
        <v>139.5</v>
      </c>
      <c r="G864" s="124">
        <v>1228.3</v>
      </c>
      <c r="H864" s="124">
        <v>1460.1000000000001</v>
      </c>
      <c r="I864" s="124">
        <v>238.8</v>
      </c>
      <c r="J864" s="124">
        <v>587.5</v>
      </c>
      <c r="K864" s="124">
        <v>6787.8</v>
      </c>
      <c r="L864" s="124">
        <v>35</v>
      </c>
      <c r="M864" s="124">
        <v>0</v>
      </c>
      <c r="N864" s="124">
        <v>133.41</v>
      </c>
      <c r="O864" s="124">
        <v>307.27</v>
      </c>
      <c r="P864" s="124">
        <v>3557.3</v>
      </c>
      <c r="Q864" s="124">
        <v>1862.5000000000002</v>
      </c>
      <c r="R864" s="124">
        <v>764.2</v>
      </c>
      <c r="S864" s="124">
        <v>6822.8</v>
      </c>
      <c r="T864" s="124">
        <v>191.600000000004</v>
      </c>
      <c r="U864" s="124">
        <v>203.5</v>
      </c>
      <c r="V864" s="124">
        <v>1711.39</v>
      </c>
      <c r="W864" s="124">
        <v>764.2</v>
      </c>
      <c r="X864" s="124">
        <v>2061</v>
      </c>
      <c r="Y864" s="124">
        <v>2061</v>
      </c>
      <c r="Z864" s="124">
        <v>5</v>
      </c>
      <c r="AA864" s="124">
        <v>292.10000000000002</v>
      </c>
      <c r="AB864" s="124">
        <v>6787.8</v>
      </c>
      <c r="AC864" s="124">
        <v>1413.7</v>
      </c>
      <c r="AD864" s="124">
        <v>34.5</v>
      </c>
      <c r="AE864" s="124">
        <v>11.9</v>
      </c>
    </row>
    <row r="865" spans="1:31" x14ac:dyDescent="0.3">
      <c r="A865" s="122" t="s">
        <v>903</v>
      </c>
      <c r="B865" s="123">
        <v>58987</v>
      </c>
      <c r="C865" s="124">
        <v>3644.4</v>
      </c>
      <c r="D865" s="124">
        <v>6197.2999999999993</v>
      </c>
      <c r="E865" s="124">
        <v>609.20000000000005</v>
      </c>
      <c r="F865" s="124">
        <v>326.3</v>
      </c>
      <c r="G865" s="124">
        <v>938.7</v>
      </c>
      <c r="H865" s="124">
        <v>1478.5</v>
      </c>
      <c r="I865" s="124">
        <v>462.70000000000005</v>
      </c>
      <c r="J865" s="124">
        <v>485.3</v>
      </c>
      <c r="K865" s="124">
        <v>6690.2000000000007</v>
      </c>
      <c r="L865" s="124">
        <v>44</v>
      </c>
      <c r="M865" s="124">
        <v>993.9</v>
      </c>
      <c r="N865" s="124">
        <v>155.52000000000001</v>
      </c>
      <c r="O865" s="124">
        <v>297.36</v>
      </c>
      <c r="P865" s="124">
        <v>5171.8999999999996</v>
      </c>
      <c r="Q865" s="124">
        <v>1351.6999999999998</v>
      </c>
      <c r="R865" s="124">
        <v>890.1</v>
      </c>
      <c r="S865" s="124">
        <v>7728.1</v>
      </c>
      <c r="T865" s="124">
        <v>1764.6000000000022</v>
      </c>
      <c r="U865" s="124">
        <v>700.01</v>
      </c>
      <c r="V865" s="124">
        <v>1006.49</v>
      </c>
      <c r="W865" s="124">
        <v>890.1</v>
      </c>
      <c r="X865" s="124">
        <v>2061</v>
      </c>
      <c r="Y865" s="124">
        <v>2061</v>
      </c>
      <c r="Z865" s="124">
        <v>6</v>
      </c>
      <c r="AA865" s="124">
        <v>322.10000000000002</v>
      </c>
      <c r="AB865" s="124">
        <v>6690.2000000000007</v>
      </c>
      <c r="AC865" s="124">
        <v>1366.9</v>
      </c>
      <c r="AD865" s="124">
        <v>91.1</v>
      </c>
      <c r="AE865" s="124">
        <v>20.5</v>
      </c>
    </row>
    <row r="866" spans="1:31" x14ac:dyDescent="0.3">
      <c r="A866" s="122" t="s">
        <v>903</v>
      </c>
      <c r="B866" s="123">
        <v>59018</v>
      </c>
      <c r="C866" s="124">
        <v>0</v>
      </c>
      <c r="D866" s="124">
        <v>6087.5</v>
      </c>
      <c r="E866" s="124">
        <v>636</v>
      </c>
      <c r="F866" s="124">
        <v>676.7</v>
      </c>
      <c r="G866" s="124">
        <v>847.6</v>
      </c>
      <c r="H866" s="124">
        <v>1514.8</v>
      </c>
      <c r="I866" s="124">
        <v>0</v>
      </c>
      <c r="J866" s="124">
        <v>687.3</v>
      </c>
      <c r="K866" s="124">
        <v>7034</v>
      </c>
      <c r="L866" s="124">
        <v>62.9</v>
      </c>
      <c r="M866" s="124">
        <v>680.9</v>
      </c>
      <c r="N866" s="124">
        <v>181.39</v>
      </c>
      <c r="O866" s="124">
        <v>307.27</v>
      </c>
      <c r="P866" s="124">
        <v>5740.3</v>
      </c>
      <c r="Q866" s="124">
        <v>1023.8000000000001</v>
      </c>
      <c r="R866" s="124">
        <v>1044.5999999999999</v>
      </c>
      <c r="S866" s="124">
        <v>7777.7999999999993</v>
      </c>
      <c r="T866" s="124">
        <v>-1627.5</v>
      </c>
      <c r="U866" s="124">
        <v>954.27</v>
      </c>
      <c r="V866" s="124">
        <v>711.25</v>
      </c>
      <c r="W866" s="124">
        <v>1044.5999999999999</v>
      </c>
      <c r="X866" s="124">
        <v>2061</v>
      </c>
      <c r="Y866" s="124">
        <v>2061</v>
      </c>
      <c r="Z866" s="124">
        <v>7</v>
      </c>
      <c r="AA866" s="124">
        <v>378</v>
      </c>
      <c r="AB866" s="124">
        <v>7034</v>
      </c>
      <c r="AC866" s="124">
        <v>1392.1</v>
      </c>
      <c r="AD866" s="124">
        <v>104</v>
      </c>
      <c r="AE866" s="124">
        <v>18.7</v>
      </c>
    </row>
    <row r="867" spans="1:31" x14ac:dyDescent="0.3">
      <c r="A867" s="122" t="s">
        <v>903</v>
      </c>
      <c r="B867" s="123">
        <v>59049</v>
      </c>
      <c r="C867" s="124">
        <v>14.8</v>
      </c>
      <c r="D867" s="124">
        <v>4506.3999999999996</v>
      </c>
      <c r="E867" s="124">
        <v>405.7</v>
      </c>
      <c r="F867" s="124">
        <v>488.7</v>
      </c>
      <c r="G867" s="124">
        <v>348.6</v>
      </c>
      <c r="H867" s="124">
        <v>1330.9</v>
      </c>
      <c r="I867" s="124">
        <v>2.1</v>
      </c>
      <c r="J867" s="124">
        <v>718.9</v>
      </c>
      <c r="K867" s="124">
        <v>5107.1000000000004</v>
      </c>
      <c r="L867" s="124">
        <v>78.2</v>
      </c>
      <c r="M867" s="124">
        <v>0</v>
      </c>
      <c r="N867" s="124">
        <v>164.65</v>
      </c>
      <c r="O867" s="124">
        <v>307.27</v>
      </c>
      <c r="P867" s="124">
        <v>4534</v>
      </c>
      <c r="Q867" s="124">
        <v>461.09999999999997</v>
      </c>
      <c r="R867" s="124">
        <v>981.5</v>
      </c>
      <c r="S867" s="124">
        <v>5185.3</v>
      </c>
      <c r="T867" s="124">
        <v>-1619.7999999999993</v>
      </c>
      <c r="U867" s="124">
        <v>823.71</v>
      </c>
      <c r="V867" s="124">
        <v>1085.8399999999999</v>
      </c>
      <c r="W867" s="124">
        <v>981.5</v>
      </c>
      <c r="X867" s="124">
        <v>2061</v>
      </c>
      <c r="Y867" s="124">
        <v>2061</v>
      </c>
      <c r="Z867" s="124">
        <v>8</v>
      </c>
      <c r="AA867" s="124">
        <v>359.8</v>
      </c>
      <c r="AB867" s="124">
        <v>5107.1000000000004</v>
      </c>
      <c r="AC867" s="124">
        <v>1291.2</v>
      </c>
      <c r="AD867" s="124">
        <v>25</v>
      </c>
      <c r="AE867" s="124">
        <v>14.7</v>
      </c>
    </row>
    <row r="868" spans="1:31" x14ac:dyDescent="0.3">
      <c r="A868" s="122" t="s">
        <v>903</v>
      </c>
      <c r="B868" s="123">
        <v>59079</v>
      </c>
      <c r="C868" s="124">
        <v>4697.7</v>
      </c>
      <c r="D868" s="124">
        <v>2923.7</v>
      </c>
      <c r="E868" s="124">
        <v>422.2</v>
      </c>
      <c r="F868" s="124">
        <v>308.7</v>
      </c>
      <c r="G868" s="124">
        <v>610.79999999999995</v>
      </c>
      <c r="H868" s="124">
        <v>1278.7000000000003</v>
      </c>
      <c r="I868" s="124">
        <v>612.1</v>
      </c>
      <c r="J868" s="124">
        <v>335</v>
      </c>
      <c r="K868" s="124">
        <v>2111</v>
      </c>
      <c r="L868" s="124">
        <v>62.9</v>
      </c>
      <c r="M868" s="124">
        <v>1265.4000000000001</v>
      </c>
      <c r="N868" s="124">
        <v>131.91</v>
      </c>
      <c r="O868" s="124">
        <v>297.36</v>
      </c>
      <c r="P868" s="124">
        <v>2885.5</v>
      </c>
      <c r="Q868" s="124">
        <v>346.9</v>
      </c>
      <c r="R868" s="124">
        <v>832.2</v>
      </c>
      <c r="S868" s="124">
        <v>3439.3</v>
      </c>
      <c r="T868" s="124">
        <v>2477.8000000000029</v>
      </c>
      <c r="U868" s="124">
        <v>260.67</v>
      </c>
      <c r="V868" s="124">
        <v>1495.91</v>
      </c>
      <c r="W868" s="124">
        <v>832.2</v>
      </c>
      <c r="X868" s="124">
        <v>2061</v>
      </c>
      <c r="Y868" s="124">
        <v>2061</v>
      </c>
      <c r="Z868" s="124">
        <v>9</v>
      </c>
      <c r="AA868" s="124">
        <v>140.6</v>
      </c>
      <c r="AB868" s="124">
        <v>2111</v>
      </c>
      <c r="AC868" s="124">
        <v>955.90000000000009</v>
      </c>
      <c r="AD868" s="124">
        <v>244.9</v>
      </c>
      <c r="AE868" s="124">
        <v>77.900000000000006</v>
      </c>
    </row>
    <row r="869" spans="1:31" x14ac:dyDescent="0.3">
      <c r="A869" s="122" t="s">
        <v>903</v>
      </c>
      <c r="B869" s="123">
        <v>59110</v>
      </c>
      <c r="C869" s="124">
        <v>694.3</v>
      </c>
      <c r="D869" s="124">
        <v>2387.6999999999998</v>
      </c>
      <c r="E869" s="124">
        <v>652.1</v>
      </c>
      <c r="F869" s="124">
        <v>323.5</v>
      </c>
      <c r="G869" s="124">
        <v>1158.8</v>
      </c>
      <c r="H869" s="124">
        <v>1477.5</v>
      </c>
      <c r="I869" s="124">
        <v>77</v>
      </c>
      <c r="J869" s="124">
        <v>415.29999999999995</v>
      </c>
      <c r="K869" s="124">
        <v>3489.7999999999997</v>
      </c>
      <c r="L869" s="124">
        <v>44</v>
      </c>
      <c r="M869" s="124">
        <v>987.8</v>
      </c>
      <c r="N869" s="124">
        <v>89.14</v>
      </c>
      <c r="O869" s="124">
        <v>307.27</v>
      </c>
      <c r="P869" s="124">
        <v>2248.5</v>
      </c>
      <c r="Q869" s="124">
        <v>462.7</v>
      </c>
      <c r="R869" s="124">
        <v>565.1</v>
      </c>
      <c r="S869" s="124">
        <v>4521.5999999999995</v>
      </c>
      <c r="T869" s="124">
        <v>-710.79999999999563</v>
      </c>
      <c r="U869" s="124">
        <v>210.42</v>
      </c>
      <c r="V869" s="124">
        <v>1473.13</v>
      </c>
      <c r="W869" s="124">
        <v>565.1</v>
      </c>
      <c r="X869" s="124">
        <v>2062</v>
      </c>
      <c r="Y869" s="124">
        <v>2061</v>
      </c>
      <c r="Z869" s="124">
        <v>10</v>
      </c>
      <c r="AA869" s="124">
        <v>109.7</v>
      </c>
      <c r="AB869" s="124">
        <v>3489.7999999999997</v>
      </c>
      <c r="AC869" s="124">
        <v>1000.9000000000001</v>
      </c>
      <c r="AD869" s="124">
        <v>429</v>
      </c>
      <c r="AE869" s="124">
        <v>47.6</v>
      </c>
    </row>
    <row r="870" spans="1:31" x14ac:dyDescent="0.3">
      <c r="A870" s="122" t="s">
        <v>903</v>
      </c>
      <c r="B870" s="123">
        <v>59140</v>
      </c>
      <c r="C870" s="124">
        <v>8091.3000000000011</v>
      </c>
      <c r="D870" s="124">
        <v>2128</v>
      </c>
      <c r="E870" s="124">
        <v>678.6</v>
      </c>
      <c r="F870" s="124">
        <v>251.1</v>
      </c>
      <c r="G870" s="124">
        <v>1668.6</v>
      </c>
      <c r="H870" s="124">
        <v>1879</v>
      </c>
      <c r="I870" s="124">
        <v>1376.8000000000002</v>
      </c>
      <c r="J870" s="124">
        <v>451.3</v>
      </c>
      <c r="K870" s="124">
        <v>2190.6999999999998</v>
      </c>
      <c r="L870" s="124">
        <v>27.9</v>
      </c>
      <c r="M870" s="124">
        <v>975.5</v>
      </c>
      <c r="N870" s="124">
        <v>55.18</v>
      </c>
      <c r="O870" s="124">
        <v>297.36</v>
      </c>
      <c r="P870" s="124">
        <v>1863.2</v>
      </c>
      <c r="Q870" s="124">
        <v>516</v>
      </c>
      <c r="R870" s="124">
        <v>344.8</v>
      </c>
      <c r="S870" s="124">
        <v>3194.1</v>
      </c>
      <c r="T870" s="124">
        <v>3196.9000000000015</v>
      </c>
      <c r="U870" s="124">
        <v>219.84</v>
      </c>
      <c r="V870" s="124">
        <v>1343.95</v>
      </c>
      <c r="W870" s="124">
        <v>344.8</v>
      </c>
      <c r="X870" s="124">
        <v>2062</v>
      </c>
      <c r="Y870" s="124">
        <v>2061</v>
      </c>
      <c r="Z870" s="124">
        <v>11</v>
      </c>
      <c r="AA870" s="124">
        <v>64.300000000000011</v>
      </c>
      <c r="AB870" s="124">
        <v>2190.6999999999998</v>
      </c>
      <c r="AC870" s="124">
        <v>1181.2</v>
      </c>
      <c r="AD870" s="124">
        <v>529.1</v>
      </c>
      <c r="AE870" s="124">
        <v>168.7</v>
      </c>
    </row>
    <row r="871" spans="1:31" x14ac:dyDescent="0.3">
      <c r="A871" s="122" t="s">
        <v>903</v>
      </c>
      <c r="B871" s="123">
        <v>59171</v>
      </c>
      <c r="C871" s="124">
        <v>1665.7</v>
      </c>
      <c r="D871" s="124">
        <v>1853.3</v>
      </c>
      <c r="E871" s="124">
        <v>694.7</v>
      </c>
      <c r="F871" s="124">
        <v>206.6</v>
      </c>
      <c r="G871" s="124">
        <v>1931.1</v>
      </c>
      <c r="H871" s="124">
        <v>1583.8000000000002</v>
      </c>
      <c r="I871" s="124">
        <v>207.10000000000002</v>
      </c>
      <c r="J871" s="124">
        <v>456.69999999999993</v>
      </c>
      <c r="K871" s="124">
        <v>2104.6</v>
      </c>
      <c r="L871" s="124">
        <v>23.4</v>
      </c>
      <c r="M871" s="124">
        <v>933.4</v>
      </c>
      <c r="N871" s="124">
        <v>52.1</v>
      </c>
      <c r="O871" s="124">
        <v>307.27</v>
      </c>
      <c r="P871" s="124">
        <v>1452.3</v>
      </c>
      <c r="Q871" s="124">
        <v>607.40000000000009</v>
      </c>
      <c r="R871" s="124">
        <v>316.89999999999998</v>
      </c>
      <c r="S871" s="124">
        <v>3061.4</v>
      </c>
      <c r="T871" s="124">
        <v>-1889.4000000000015</v>
      </c>
      <c r="U871" s="124">
        <v>171.22</v>
      </c>
      <c r="V871" s="124">
        <v>1418.73</v>
      </c>
      <c r="W871" s="124">
        <v>316.89999999999998</v>
      </c>
      <c r="X871" s="124">
        <v>2062</v>
      </c>
      <c r="Y871" s="124">
        <v>2061</v>
      </c>
      <c r="Z871" s="124">
        <v>12</v>
      </c>
      <c r="AA871" s="124">
        <v>53</v>
      </c>
      <c r="AB871" s="124">
        <v>2104.6</v>
      </c>
      <c r="AC871" s="124">
        <v>989.7</v>
      </c>
      <c r="AD871" s="124">
        <v>516.9</v>
      </c>
      <c r="AE871" s="124">
        <v>77.2</v>
      </c>
    </row>
    <row r="872" spans="1:31" x14ac:dyDescent="0.3">
      <c r="A872" s="122" t="s">
        <v>903</v>
      </c>
      <c r="B872" s="123">
        <v>59202</v>
      </c>
      <c r="C872" s="124">
        <v>2031.5</v>
      </c>
      <c r="D872" s="124">
        <v>2288.1</v>
      </c>
      <c r="E872" s="124">
        <v>307.3</v>
      </c>
      <c r="F872" s="124">
        <v>286.3</v>
      </c>
      <c r="G872" s="124">
        <v>1177.5</v>
      </c>
      <c r="H872" s="124">
        <v>1556.7</v>
      </c>
      <c r="I872" s="124">
        <v>279</v>
      </c>
      <c r="J872" s="124">
        <v>689.9</v>
      </c>
      <c r="K872" s="124">
        <v>3168.2</v>
      </c>
      <c r="L872" s="124">
        <v>18.899999999999999</v>
      </c>
      <c r="M872" s="124">
        <v>959.7</v>
      </c>
      <c r="N872" s="124">
        <v>46.19</v>
      </c>
      <c r="O872" s="124">
        <v>307.27</v>
      </c>
      <c r="P872" s="124">
        <v>2071</v>
      </c>
      <c r="Q872" s="124">
        <v>503.50000000000006</v>
      </c>
      <c r="R872" s="124">
        <v>292.7</v>
      </c>
      <c r="S872" s="124">
        <v>4146.7999999999993</v>
      </c>
      <c r="T872" s="124">
        <v>-113.70000000000073</v>
      </c>
      <c r="U872" s="124">
        <v>234.09</v>
      </c>
      <c r="V872" s="124">
        <v>1131.08</v>
      </c>
      <c r="W872" s="124">
        <v>292.7</v>
      </c>
      <c r="X872" s="124">
        <v>2062</v>
      </c>
      <c r="Y872" s="124">
        <v>2062</v>
      </c>
      <c r="Z872" s="124">
        <v>1</v>
      </c>
      <c r="AA872" s="124">
        <v>68</v>
      </c>
      <c r="AB872" s="124">
        <v>3168.2</v>
      </c>
      <c r="AC872" s="124">
        <v>1128.7</v>
      </c>
      <c r="AD872" s="124">
        <v>417.2</v>
      </c>
      <c r="AE872" s="124">
        <v>10.8</v>
      </c>
    </row>
    <row r="873" spans="1:31" x14ac:dyDescent="0.3">
      <c r="A873" s="122" t="s">
        <v>903</v>
      </c>
      <c r="B873" s="123">
        <v>59230</v>
      </c>
      <c r="C873" s="124">
        <v>30841.200000000001</v>
      </c>
      <c r="D873" s="124">
        <v>2025.4</v>
      </c>
      <c r="E873" s="124">
        <v>814.7</v>
      </c>
      <c r="F873" s="124">
        <v>206.7</v>
      </c>
      <c r="G873" s="124">
        <v>2990.5</v>
      </c>
      <c r="H873" s="124">
        <v>7945.4999999999991</v>
      </c>
      <c r="I873" s="124">
        <v>7187.5000000000009</v>
      </c>
      <c r="J873" s="124">
        <v>246.7</v>
      </c>
      <c r="K873" s="124">
        <v>202.89999999999998</v>
      </c>
      <c r="L873" s="124">
        <v>18.899999999999999</v>
      </c>
      <c r="M873" s="124">
        <v>0</v>
      </c>
      <c r="N873" s="124">
        <v>40.83</v>
      </c>
      <c r="O873" s="124">
        <v>277.52999999999997</v>
      </c>
      <c r="P873" s="124">
        <v>1222.9000000000001</v>
      </c>
      <c r="Q873" s="124">
        <v>1009.2</v>
      </c>
      <c r="R873" s="124">
        <v>248.5</v>
      </c>
      <c r="S873" s="124">
        <v>221.79999999999998</v>
      </c>
      <c r="T873" s="124">
        <v>9894.6999999999971</v>
      </c>
      <c r="U873" s="124">
        <v>306.19</v>
      </c>
      <c r="V873" s="124">
        <v>1945.65</v>
      </c>
      <c r="W873" s="124">
        <v>248.5</v>
      </c>
      <c r="X873" s="124">
        <v>2062</v>
      </c>
      <c r="Y873" s="124">
        <v>2062</v>
      </c>
      <c r="Z873" s="124">
        <v>2</v>
      </c>
      <c r="AA873" s="124">
        <v>60.7</v>
      </c>
      <c r="AB873" s="124">
        <v>202.89999999999998</v>
      </c>
      <c r="AC873" s="124">
        <v>2627.2999999999997</v>
      </c>
      <c r="AD873" s="124">
        <v>4109.8999999999996</v>
      </c>
      <c r="AE873" s="124">
        <v>1208.3</v>
      </c>
    </row>
    <row r="874" spans="1:31" x14ac:dyDescent="0.3">
      <c r="A874" s="122" t="s">
        <v>903</v>
      </c>
      <c r="B874" s="123">
        <v>59261</v>
      </c>
      <c r="C874" s="124">
        <v>25698.3</v>
      </c>
      <c r="D874" s="124">
        <v>3378.8999999999996</v>
      </c>
      <c r="E874" s="124">
        <v>1360.9</v>
      </c>
      <c r="F874" s="124">
        <v>502.5</v>
      </c>
      <c r="G874" s="124">
        <v>5901.7</v>
      </c>
      <c r="H874" s="124">
        <v>11429.6</v>
      </c>
      <c r="I874" s="124">
        <v>4132</v>
      </c>
      <c r="J874" s="124">
        <v>161.5</v>
      </c>
      <c r="K874" s="124">
        <v>150.5</v>
      </c>
      <c r="L874" s="124">
        <v>22.5</v>
      </c>
      <c r="M874" s="124">
        <v>0</v>
      </c>
      <c r="N874" s="124">
        <v>51.55</v>
      </c>
      <c r="O874" s="124">
        <v>307.27</v>
      </c>
      <c r="P874" s="124">
        <v>1520</v>
      </c>
      <c r="Q874" s="124">
        <v>2361.6</v>
      </c>
      <c r="R874" s="124">
        <v>348.1</v>
      </c>
      <c r="S874" s="124">
        <v>173</v>
      </c>
      <c r="T874" s="124">
        <v>-647.90000000000146</v>
      </c>
      <c r="U874" s="124">
        <v>232.08</v>
      </c>
      <c r="V874" s="124">
        <v>2927.66</v>
      </c>
      <c r="W874" s="124">
        <v>348.1</v>
      </c>
      <c r="X874" s="124">
        <v>2062</v>
      </c>
      <c r="Y874" s="124">
        <v>2062</v>
      </c>
      <c r="Z874" s="124">
        <v>3</v>
      </c>
      <c r="AA874" s="124">
        <v>96.100000000000009</v>
      </c>
      <c r="AB874" s="124">
        <v>150.5</v>
      </c>
      <c r="AC874" s="124">
        <v>3020.3</v>
      </c>
      <c r="AD874" s="124">
        <v>6486.8</v>
      </c>
      <c r="AE874" s="124">
        <v>1922.5</v>
      </c>
    </row>
    <row r="875" spans="1:31" x14ac:dyDescent="0.3">
      <c r="A875" s="122" t="s">
        <v>903</v>
      </c>
      <c r="B875" s="123">
        <v>59291</v>
      </c>
      <c r="C875" s="124">
        <v>4281.2999999999993</v>
      </c>
      <c r="D875" s="124">
        <v>3839.9</v>
      </c>
      <c r="E875" s="124">
        <v>1380.7</v>
      </c>
      <c r="F875" s="124">
        <v>682.4</v>
      </c>
      <c r="G875" s="124">
        <v>5342.2</v>
      </c>
      <c r="H875" s="124">
        <v>3608.1000000000004</v>
      </c>
      <c r="I875" s="124">
        <v>384.80000000000007</v>
      </c>
      <c r="J875" s="124">
        <v>181.9</v>
      </c>
      <c r="K875" s="124">
        <v>2767.6000000000004</v>
      </c>
      <c r="L875" s="124">
        <v>22.5</v>
      </c>
      <c r="M875" s="124">
        <v>0</v>
      </c>
      <c r="N875" s="124">
        <v>73.88</v>
      </c>
      <c r="O875" s="124">
        <v>297.36</v>
      </c>
      <c r="P875" s="124">
        <v>1761.1999999999998</v>
      </c>
      <c r="Q875" s="124">
        <v>2761.1000000000004</v>
      </c>
      <c r="R875" s="124">
        <v>464.7</v>
      </c>
      <c r="S875" s="124">
        <v>2790.1000000000004</v>
      </c>
      <c r="T875" s="124">
        <v>-7884.2999999999993</v>
      </c>
      <c r="U875" s="124">
        <v>131.18</v>
      </c>
      <c r="V875" s="124">
        <v>2137.79</v>
      </c>
      <c r="W875" s="124">
        <v>464.7</v>
      </c>
      <c r="X875" s="124">
        <v>2062</v>
      </c>
      <c r="Y875" s="124">
        <v>2062</v>
      </c>
      <c r="Z875" s="124">
        <v>4</v>
      </c>
      <c r="AA875" s="124">
        <v>128.19999999999999</v>
      </c>
      <c r="AB875" s="124">
        <v>2767.6000000000004</v>
      </c>
      <c r="AC875" s="124">
        <v>1418.4</v>
      </c>
      <c r="AD875" s="124">
        <v>1658.8000000000002</v>
      </c>
      <c r="AE875" s="124">
        <v>530.9</v>
      </c>
    </row>
    <row r="876" spans="1:31" x14ac:dyDescent="0.3">
      <c r="A876" s="122" t="s">
        <v>903</v>
      </c>
      <c r="B876" s="123">
        <v>59322</v>
      </c>
      <c r="C876" s="124">
        <v>1833.3000000000002</v>
      </c>
      <c r="D876" s="124">
        <v>5653.2</v>
      </c>
      <c r="E876" s="124">
        <v>789.1</v>
      </c>
      <c r="F876" s="124">
        <v>478.2</v>
      </c>
      <c r="G876" s="124">
        <v>2555.1</v>
      </c>
      <c r="H876" s="124">
        <v>1526.1000000000001</v>
      </c>
      <c r="I876" s="124">
        <v>184.4</v>
      </c>
      <c r="J876" s="124">
        <v>582.40000000000009</v>
      </c>
      <c r="K876" s="124">
        <v>6903.2</v>
      </c>
      <c r="L876" s="124">
        <v>35</v>
      </c>
      <c r="M876" s="124">
        <v>0</v>
      </c>
      <c r="N876" s="124">
        <v>133.41</v>
      </c>
      <c r="O876" s="124">
        <v>307.27</v>
      </c>
      <c r="P876" s="124">
        <v>3592.5</v>
      </c>
      <c r="Q876" s="124">
        <v>2539.0000000000005</v>
      </c>
      <c r="R876" s="124">
        <v>766.1</v>
      </c>
      <c r="S876" s="124">
        <v>6938.2</v>
      </c>
      <c r="T876" s="124">
        <v>-2231.1999999999989</v>
      </c>
      <c r="U876" s="124">
        <v>347.61</v>
      </c>
      <c r="V876" s="124">
        <v>1108</v>
      </c>
      <c r="W876" s="124">
        <v>766.1</v>
      </c>
      <c r="X876" s="124">
        <v>2062</v>
      </c>
      <c r="Y876" s="124">
        <v>2062</v>
      </c>
      <c r="Z876" s="124">
        <v>5</v>
      </c>
      <c r="AA876" s="124">
        <v>294</v>
      </c>
      <c r="AB876" s="124">
        <v>6903.2</v>
      </c>
      <c r="AC876" s="124">
        <v>1409.4</v>
      </c>
      <c r="AD876" s="124">
        <v>96.2</v>
      </c>
      <c r="AE876" s="124">
        <v>20.5</v>
      </c>
    </row>
    <row r="877" spans="1:31" x14ac:dyDescent="0.3">
      <c r="A877" s="122" t="s">
        <v>903</v>
      </c>
      <c r="B877" s="123">
        <v>59352</v>
      </c>
      <c r="C877" s="124">
        <v>0</v>
      </c>
      <c r="D877" s="124">
        <v>6414.3</v>
      </c>
      <c r="E877" s="124">
        <v>379.8</v>
      </c>
      <c r="F877" s="124">
        <v>354.5</v>
      </c>
      <c r="G877" s="124">
        <v>859.2</v>
      </c>
      <c r="H877" s="124">
        <v>1470.1999999999998</v>
      </c>
      <c r="I877" s="124">
        <v>0</v>
      </c>
      <c r="J877" s="124">
        <v>485.3</v>
      </c>
      <c r="K877" s="124">
        <v>7547.5999999999995</v>
      </c>
      <c r="L877" s="124">
        <v>44</v>
      </c>
      <c r="M877" s="124">
        <v>999.5</v>
      </c>
      <c r="N877" s="124">
        <v>155.52000000000001</v>
      </c>
      <c r="O877" s="124">
        <v>297.36</v>
      </c>
      <c r="P877" s="124">
        <v>5320.6</v>
      </c>
      <c r="Q877" s="124">
        <v>1448.2</v>
      </c>
      <c r="R877" s="124">
        <v>894.8</v>
      </c>
      <c r="S877" s="124">
        <v>8591.0999999999985</v>
      </c>
      <c r="T877" s="124">
        <v>-477.10000000000218</v>
      </c>
      <c r="U877" s="124">
        <v>998.23</v>
      </c>
      <c r="V877" s="124">
        <v>726.31</v>
      </c>
      <c r="W877" s="124">
        <v>894.8</v>
      </c>
      <c r="X877" s="124">
        <v>2062</v>
      </c>
      <c r="Y877" s="124">
        <v>2062</v>
      </c>
      <c r="Z877" s="124">
        <v>6</v>
      </c>
      <c r="AA877" s="124">
        <v>326.60000000000002</v>
      </c>
      <c r="AB877" s="124">
        <v>7547.5999999999995</v>
      </c>
      <c r="AC877" s="124">
        <v>1388.1</v>
      </c>
      <c r="AD877" s="124">
        <v>73.8</v>
      </c>
      <c r="AE877" s="124">
        <v>8.3000000000000007</v>
      </c>
    </row>
    <row r="878" spans="1:31" x14ac:dyDescent="0.3">
      <c r="A878" s="122" t="s">
        <v>903</v>
      </c>
      <c r="B878" s="123">
        <v>59383</v>
      </c>
      <c r="C878" s="124">
        <v>58.7</v>
      </c>
      <c r="D878" s="124">
        <v>5891</v>
      </c>
      <c r="E878" s="124">
        <v>377.3</v>
      </c>
      <c r="F878" s="124">
        <v>661.6</v>
      </c>
      <c r="G878" s="124">
        <v>232.6</v>
      </c>
      <c r="H878" s="124">
        <v>1474.2</v>
      </c>
      <c r="I878" s="124">
        <v>5.0999999999999996</v>
      </c>
      <c r="J878" s="124">
        <v>714.90000000000009</v>
      </c>
      <c r="K878" s="124">
        <v>7200.9</v>
      </c>
      <c r="L878" s="124">
        <v>62.9</v>
      </c>
      <c r="M878" s="124">
        <v>736.8</v>
      </c>
      <c r="N878" s="124">
        <v>181.39</v>
      </c>
      <c r="O878" s="124">
        <v>307.27</v>
      </c>
      <c r="P878" s="124">
        <v>5765.4</v>
      </c>
      <c r="Q878" s="124">
        <v>787.2</v>
      </c>
      <c r="R878" s="124">
        <v>1042.4000000000001</v>
      </c>
      <c r="S878" s="124">
        <v>8000.5999999999995</v>
      </c>
      <c r="T878" s="124">
        <v>-255.29999999999927</v>
      </c>
      <c r="U878" s="124">
        <v>937.12</v>
      </c>
      <c r="V878" s="124">
        <v>697.45</v>
      </c>
      <c r="W878" s="124">
        <v>1042.4000000000001</v>
      </c>
      <c r="X878" s="124">
        <v>2062</v>
      </c>
      <c r="Y878" s="124">
        <v>2062</v>
      </c>
      <c r="Z878" s="124">
        <v>7</v>
      </c>
      <c r="AA878" s="124">
        <v>375.29999999999995</v>
      </c>
      <c r="AB878" s="124">
        <v>7200.9</v>
      </c>
      <c r="AC878" s="124">
        <v>1380.4</v>
      </c>
      <c r="AD878" s="124">
        <v>83.199999999999989</v>
      </c>
      <c r="AE878" s="124">
        <v>10.6</v>
      </c>
    </row>
    <row r="879" spans="1:31" x14ac:dyDescent="0.3">
      <c r="A879" s="122" t="s">
        <v>903</v>
      </c>
      <c r="B879" s="123">
        <v>59414</v>
      </c>
      <c r="C879" s="124">
        <v>901.1</v>
      </c>
      <c r="D879" s="124">
        <v>4492.3</v>
      </c>
      <c r="E879" s="124">
        <v>495.8</v>
      </c>
      <c r="F879" s="124">
        <v>489.1</v>
      </c>
      <c r="G879" s="124">
        <v>316.7</v>
      </c>
      <c r="H879" s="124">
        <v>1291.5000000000002</v>
      </c>
      <c r="I879" s="124">
        <v>121.9</v>
      </c>
      <c r="J879" s="124">
        <v>833.1</v>
      </c>
      <c r="K879" s="124">
        <v>4753.3</v>
      </c>
      <c r="L879" s="124">
        <v>78.2</v>
      </c>
      <c r="M879" s="124">
        <v>0</v>
      </c>
      <c r="N879" s="124">
        <v>164.65</v>
      </c>
      <c r="O879" s="124">
        <v>307.27</v>
      </c>
      <c r="P879" s="124">
        <v>4538.8</v>
      </c>
      <c r="Q879" s="124">
        <v>442.4</v>
      </c>
      <c r="R879" s="124">
        <v>967.2</v>
      </c>
      <c r="S879" s="124">
        <v>4831.5</v>
      </c>
      <c r="T879" s="124">
        <v>-1340.3999999999978</v>
      </c>
      <c r="U879" s="124">
        <v>670.4</v>
      </c>
      <c r="V879" s="124">
        <v>859.02</v>
      </c>
      <c r="W879" s="124">
        <v>967.2</v>
      </c>
      <c r="X879" s="124">
        <v>2062</v>
      </c>
      <c r="Y879" s="124">
        <v>2062</v>
      </c>
      <c r="Z879" s="124">
        <v>8</v>
      </c>
      <c r="AA879" s="124">
        <v>345.5</v>
      </c>
      <c r="AB879" s="124">
        <v>4753.3</v>
      </c>
      <c r="AC879" s="124">
        <v>1246.4000000000001</v>
      </c>
      <c r="AD879" s="124">
        <v>24.4</v>
      </c>
      <c r="AE879" s="124">
        <v>20.7</v>
      </c>
    </row>
    <row r="880" spans="1:31" x14ac:dyDescent="0.3">
      <c r="A880" s="122" t="s">
        <v>903</v>
      </c>
      <c r="B880" s="123">
        <v>59444</v>
      </c>
      <c r="C880" s="124">
        <v>2918.0999999999995</v>
      </c>
      <c r="D880" s="124">
        <v>3069.2</v>
      </c>
      <c r="E880" s="124">
        <v>381.7</v>
      </c>
      <c r="F880" s="124">
        <v>322.10000000000002</v>
      </c>
      <c r="G880" s="124">
        <v>309.60000000000002</v>
      </c>
      <c r="H880" s="124">
        <v>1116.6000000000001</v>
      </c>
      <c r="I880" s="124">
        <v>359.6</v>
      </c>
      <c r="J880" s="124">
        <v>334.70000000000005</v>
      </c>
      <c r="K880" s="124">
        <v>2270.5</v>
      </c>
      <c r="L880" s="124">
        <v>62.9</v>
      </c>
      <c r="M880" s="124">
        <v>1290.9000000000001</v>
      </c>
      <c r="N880" s="124">
        <v>131.91</v>
      </c>
      <c r="O880" s="124">
        <v>297.36</v>
      </c>
      <c r="P880" s="124">
        <v>3129.3</v>
      </c>
      <c r="Q880" s="124">
        <v>262.2</v>
      </c>
      <c r="R880" s="124">
        <v>852.1</v>
      </c>
      <c r="S880" s="124">
        <v>3624.3</v>
      </c>
      <c r="T880" s="124">
        <v>1500.8999999999996</v>
      </c>
      <c r="U880" s="124">
        <v>540.65</v>
      </c>
      <c r="V880" s="124">
        <v>885.16</v>
      </c>
      <c r="W880" s="124">
        <v>852.1</v>
      </c>
      <c r="X880" s="124">
        <v>2062</v>
      </c>
      <c r="Y880" s="124">
        <v>2062</v>
      </c>
      <c r="Z880" s="124">
        <v>9</v>
      </c>
      <c r="AA880" s="124">
        <v>173.1</v>
      </c>
      <c r="AB880" s="124">
        <v>2270.5</v>
      </c>
      <c r="AC880" s="124">
        <v>853.8</v>
      </c>
      <c r="AD880" s="124">
        <v>221.4</v>
      </c>
      <c r="AE880" s="124">
        <v>41.4</v>
      </c>
    </row>
    <row r="881" spans="1:31" x14ac:dyDescent="0.3">
      <c r="A881" s="122" t="s">
        <v>903</v>
      </c>
      <c r="B881" s="123">
        <v>59475</v>
      </c>
      <c r="C881" s="124">
        <v>4691.3999999999996</v>
      </c>
      <c r="D881" s="124">
        <v>2279.8000000000002</v>
      </c>
      <c r="E881" s="124">
        <v>772.5</v>
      </c>
      <c r="F881" s="124">
        <v>311.8</v>
      </c>
      <c r="G881" s="124">
        <v>1200</v>
      </c>
      <c r="H881" s="124">
        <v>1475.1999999999998</v>
      </c>
      <c r="I881" s="124">
        <v>587.70000000000005</v>
      </c>
      <c r="J881" s="124">
        <v>414.4</v>
      </c>
      <c r="K881" s="124">
        <v>2861.6000000000004</v>
      </c>
      <c r="L881" s="124">
        <v>44</v>
      </c>
      <c r="M881" s="124">
        <v>941.6</v>
      </c>
      <c r="N881" s="124">
        <v>89.14</v>
      </c>
      <c r="O881" s="124">
        <v>307.27</v>
      </c>
      <c r="P881" s="124">
        <v>2157.5</v>
      </c>
      <c r="Q881" s="124">
        <v>434</v>
      </c>
      <c r="R881" s="124">
        <v>563</v>
      </c>
      <c r="S881" s="124">
        <v>3847.2000000000003</v>
      </c>
      <c r="T881" s="124">
        <v>2060.399999999996</v>
      </c>
      <c r="U881" s="124">
        <v>513</v>
      </c>
      <c r="V881" s="124">
        <v>760.53</v>
      </c>
      <c r="W881" s="124">
        <v>563</v>
      </c>
      <c r="X881" s="124">
        <v>2063</v>
      </c>
      <c r="Y881" s="124">
        <v>2062</v>
      </c>
      <c r="Z881" s="124">
        <v>10</v>
      </c>
      <c r="AA881" s="124">
        <v>104.2</v>
      </c>
      <c r="AB881" s="124">
        <v>2861.6000000000004</v>
      </c>
      <c r="AC881" s="124">
        <v>937.4</v>
      </c>
      <c r="AD881" s="124">
        <v>445.3</v>
      </c>
      <c r="AE881" s="124">
        <v>92.5</v>
      </c>
    </row>
    <row r="882" spans="1:31" x14ac:dyDescent="0.3">
      <c r="A882" s="122" t="s">
        <v>903</v>
      </c>
      <c r="B882" s="123">
        <v>59505</v>
      </c>
      <c r="C882" s="124">
        <v>14028.4</v>
      </c>
      <c r="D882" s="124">
        <v>1536.6</v>
      </c>
      <c r="E882" s="124">
        <v>709</v>
      </c>
      <c r="F882" s="124">
        <v>154.30000000000001</v>
      </c>
      <c r="G882" s="124">
        <v>2108.8000000000002</v>
      </c>
      <c r="H882" s="124">
        <v>2454.9</v>
      </c>
      <c r="I882" s="124">
        <v>1815.4</v>
      </c>
      <c r="J882" s="124">
        <v>451.3</v>
      </c>
      <c r="K882" s="124">
        <v>458.7</v>
      </c>
      <c r="L882" s="124">
        <v>27.9</v>
      </c>
      <c r="M882" s="124">
        <v>793.1</v>
      </c>
      <c r="N882" s="124">
        <v>55.18</v>
      </c>
      <c r="O882" s="124">
        <v>297.36</v>
      </c>
      <c r="P882" s="124">
        <v>1066.0999999999999</v>
      </c>
      <c r="Q882" s="124">
        <v>624.69999999999993</v>
      </c>
      <c r="R882" s="124">
        <v>336.9</v>
      </c>
      <c r="S882" s="124">
        <v>1279.7</v>
      </c>
      <c r="T882" s="124">
        <v>6414.7000000000007</v>
      </c>
      <c r="U882" s="124">
        <v>259.55</v>
      </c>
      <c r="V882" s="124">
        <v>1116.22</v>
      </c>
      <c r="W882" s="124">
        <v>336.9</v>
      </c>
      <c r="X882" s="124">
        <v>2063</v>
      </c>
      <c r="Y882" s="124">
        <v>2062</v>
      </c>
      <c r="Z882" s="124">
        <v>11</v>
      </c>
      <c r="AA882" s="124">
        <v>35.700000000000003</v>
      </c>
      <c r="AB882" s="124">
        <v>458.7</v>
      </c>
      <c r="AC882" s="124">
        <v>905.5</v>
      </c>
      <c r="AD882" s="124">
        <v>907.90000000000009</v>
      </c>
      <c r="AE882" s="124">
        <v>641.5</v>
      </c>
    </row>
    <row r="883" spans="1:31" x14ac:dyDescent="0.3">
      <c r="A883" s="122" t="s">
        <v>903</v>
      </c>
      <c r="B883" s="123">
        <v>59536</v>
      </c>
      <c r="C883" s="124">
        <v>47850.399999999994</v>
      </c>
      <c r="D883" s="124">
        <v>1152.4000000000001</v>
      </c>
      <c r="E883" s="124">
        <v>502.4</v>
      </c>
      <c r="F883" s="124">
        <v>104.7</v>
      </c>
      <c r="G883" s="124">
        <v>1835</v>
      </c>
      <c r="H883" s="124">
        <v>28777.300000000003</v>
      </c>
      <c r="I883" s="124">
        <v>14234.4</v>
      </c>
      <c r="J883" s="124">
        <v>456.69999999999993</v>
      </c>
      <c r="K883" s="124">
        <v>313.39999999999998</v>
      </c>
      <c r="L883" s="124">
        <v>23.4</v>
      </c>
      <c r="M883" s="124">
        <v>657.4</v>
      </c>
      <c r="N883" s="124">
        <v>52.1</v>
      </c>
      <c r="O883" s="124">
        <v>307.27</v>
      </c>
      <c r="P883" s="124">
        <v>476.9</v>
      </c>
      <c r="Q883" s="124">
        <v>780.1</v>
      </c>
      <c r="R883" s="124">
        <v>310</v>
      </c>
      <c r="S883" s="124">
        <v>994.19999999999993</v>
      </c>
      <c r="T883" s="124">
        <v>2091.7000000000007</v>
      </c>
      <c r="U883" s="124">
        <v>335.66</v>
      </c>
      <c r="V883" s="124">
        <v>4345.1499999999996</v>
      </c>
      <c r="W883" s="124">
        <v>310</v>
      </c>
      <c r="X883" s="124">
        <v>2063</v>
      </c>
      <c r="Y883" s="124">
        <v>2062</v>
      </c>
      <c r="Z883" s="124">
        <v>12</v>
      </c>
      <c r="AA883" s="124">
        <v>28.7</v>
      </c>
      <c r="AB883" s="124">
        <v>313.39999999999998</v>
      </c>
      <c r="AC883" s="124">
        <v>7301.2</v>
      </c>
      <c r="AD883" s="124">
        <v>16787.100000000002</v>
      </c>
      <c r="AE883" s="124">
        <v>4689</v>
      </c>
    </row>
    <row r="884" spans="1:31" x14ac:dyDescent="0.3">
      <c r="A884" s="122" t="s">
        <v>903</v>
      </c>
      <c r="B884" s="123">
        <v>59567</v>
      </c>
      <c r="C884" s="124">
        <v>518.29999999999995</v>
      </c>
      <c r="D884" s="124">
        <v>2053.6</v>
      </c>
      <c r="E884" s="124">
        <v>692</v>
      </c>
      <c r="F884" s="124">
        <v>186.8</v>
      </c>
      <c r="G884" s="124">
        <v>3054.4</v>
      </c>
      <c r="H884" s="124">
        <v>2701.5</v>
      </c>
      <c r="I884" s="124">
        <v>65.099999999999994</v>
      </c>
      <c r="J884" s="124">
        <v>687.9</v>
      </c>
      <c r="K884" s="124">
        <v>1202.3</v>
      </c>
      <c r="L884" s="124">
        <v>18.899999999999999</v>
      </c>
      <c r="M884" s="124">
        <v>837.5</v>
      </c>
      <c r="N884" s="124">
        <v>50.48</v>
      </c>
      <c r="O884" s="124">
        <v>307.27</v>
      </c>
      <c r="P884" s="124">
        <v>820</v>
      </c>
      <c r="Q884" s="124">
        <v>1420.3000000000002</v>
      </c>
      <c r="R884" s="124">
        <v>305.5</v>
      </c>
      <c r="S884" s="124">
        <v>2058.6999999999998</v>
      </c>
      <c r="T884" s="124">
        <v>-6558.9999999999982</v>
      </c>
      <c r="U884" s="124">
        <v>119.14</v>
      </c>
      <c r="V884" s="124">
        <v>2602.54</v>
      </c>
      <c r="W884" s="124">
        <v>305.5</v>
      </c>
      <c r="X884" s="124">
        <v>2063</v>
      </c>
      <c r="Y884" s="124">
        <v>2063</v>
      </c>
      <c r="Z884" s="124">
        <v>1</v>
      </c>
      <c r="AA884" s="124">
        <v>60.1</v>
      </c>
      <c r="AB884" s="124">
        <v>1202.3</v>
      </c>
      <c r="AC884" s="124">
        <v>1199.5999999999999</v>
      </c>
      <c r="AD884" s="124">
        <v>1380.5</v>
      </c>
      <c r="AE884" s="124">
        <v>121.4</v>
      </c>
    </row>
    <row r="885" spans="1:31" x14ac:dyDescent="0.3">
      <c r="A885" s="122" t="s">
        <v>903</v>
      </c>
      <c r="B885" s="123">
        <v>59595</v>
      </c>
      <c r="C885" s="124">
        <v>14929.8</v>
      </c>
      <c r="D885" s="124">
        <v>2590.1999999999998</v>
      </c>
      <c r="E885" s="124">
        <v>975.4</v>
      </c>
      <c r="F885" s="124">
        <v>245.6</v>
      </c>
      <c r="G885" s="124">
        <v>3923.9</v>
      </c>
      <c r="H885" s="124">
        <v>4318.7</v>
      </c>
      <c r="I885" s="124">
        <v>3005.7000000000003</v>
      </c>
      <c r="J885" s="124">
        <v>249.7</v>
      </c>
      <c r="K885" s="124">
        <v>707.09999999999991</v>
      </c>
      <c r="L885" s="124">
        <v>18.899999999999999</v>
      </c>
      <c r="M885" s="124">
        <v>0</v>
      </c>
      <c r="N885" s="124">
        <v>41.95</v>
      </c>
      <c r="O885" s="124">
        <v>277.52999999999997</v>
      </c>
      <c r="P885" s="124">
        <v>1004.5</v>
      </c>
      <c r="Q885" s="124">
        <v>1831.2</v>
      </c>
      <c r="R885" s="124">
        <v>269.2</v>
      </c>
      <c r="S885" s="124">
        <v>725.99999999999989</v>
      </c>
      <c r="T885" s="124">
        <v>616.20000000000073</v>
      </c>
      <c r="U885" s="124">
        <v>167.15</v>
      </c>
      <c r="V885" s="124">
        <v>2190.31</v>
      </c>
      <c r="W885" s="124">
        <v>269.2</v>
      </c>
      <c r="X885" s="124">
        <v>2063</v>
      </c>
      <c r="Y885" s="124">
        <v>2063</v>
      </c>
      <c r="Z885" s="124">
        <v>2</v>
      </c>
      <c r="AA885" s="124">
        <v>80</v>
      </c>
      <c r="AB885" s="124">
        <v>707.09999999999991</v>
      </c>
      <c r="AC885" s="124">
        <v>1659.8999999999999</v>
      </c>
      <c r="AD885" s="124">
        <v>2133.9</v>
      </c>
      <c r="AE885" s="124">
        <v>524.9</v>
      </c>
    </row>
    <row r="886" spans="1:31" x14ac:dyDescent="0.3">
      <c r="A886" s="122" t="s">
        <v>903</v>
      </c>
      <c r="B886" s="123">
        <v>59626</v>
      </c>
      <c r="C886" s="124">
        <v>1615.2</v>
      </c>
      <c r="D886" s="124">
        <v>3208.9</v>
      </c>
      <c r="E886" s="124">
        <v>764</v>
      </c>
      <c r="F886" s="124">
        <v>582.1</v>
      </c>
      <c r="G886" s="124">
        <v>3909.9</v>
      </c>
      <c r="H886" s="124">
        <v>1285.5</v>
      </c>
      <c r="I886" s="124">
        <v>127.10000000000001</v>
      </c>
      <c r="J886" s="124">
        <v>159</v>
      </c>
      <c r="K886" s="124">
        <v>2829.6</v>
      </c>
      <c r="L886" s="124">
        <v>22.5</v>
      </c>
      <c r="M886" s="124">
        <v>0</v>
      </c>
      <c r="N886" s="124">
        <v>54.48</v>
      </c>
      <c r="O886" s="124">
        <v>307.27</v>
      </c>
      <c r="P886" s="124">
        <v>1875.8</v>
      </c>
      <c r="Q886" s="124">
        <v>1915.1</v>
      </c>
      <c r="R886" s="124">
        <v>363.7</v>
      </c>
      <c r="S886" s="124">
        <v>2852.1</v>
      </c>
      <c r="T886" s="124">
        <v>-5205.5000000000036</v>
      </c>
      <c r="U886" s="124">
        <v>129.01</v>
      </c>
      <c r="V886" s="124">
        <v>1875.88</v>
      </c>
      <c r="W886" s="124">
        <v>363.7</v>
      </c>
      <c r="X886" s="124">
        <v>2063</v>
      </c>
      <c r="Y886" s="124">
        <v>2063</v>
      </c>
      <c r="Z886" s="124">
        <v>3</v>
      </c>
      <c r="AA886" s="124">
        <v>121.1</v>
      </c>
      <c r="AB886" s="124">
        <v>2829.6</v>
      </c>
      <c r="AC886" s="124">
        <v>881.3</v>
      </c>
      <c r="AD886" s="124">
        <v>376.5</v>
      </c>
      <c r="AE886" s="124">
        <v>27.7</v>
      </c>
    </row>
    <row r="887" spans="1:31" x14ac:dyDescent="0.3">
      <c r="A887" s="122" t="s">
        <v>903</v>
      </c>
      <c r="B887" s="123">
        <v>59656</v>
      </c>
      <c r="C887" s="124">
        <v>8278</v>
      </c>
      <c r="D887" s="124">
        <v>3978.6</v>
      </c>
      <c r="E887" s="124">
        <v>911</v>
      </c>
      <c r="F887" s="124">
        <v>690.3</v>
      </c>
      <c r="G887" s="124">
        <v>3260.1</v>
      </c>
      <c r="H887" s="124">
        <v>1559.3</v>
      </c>
      <c r="I887" s="124">
        <v>754.90000000000009</v>
      </c>
      <c r="J887" s="124">
        <v>176.29999999999998</v>
      </c>
      <c r="K887" s="124">
        <v>4832.8</v>
      </c>
      <c r="L887" s="124">
        <v>21.7</v>
      </c>
      <c r="M887" s="124">
        <v>0</v>
      </c>
      <c r="N887" s="124">
        <v>70.8</v>
      </c>
      <c r="O887" s="124">
        <v>297.36</v>
      </c>
      <c r="P887" s="124">
        <v>2582.5</v>
      </c>
      <c r="Q887" s="124">
        <v>2086.4</v>
      </c>
      <c r="R887" s="124">
        <v>450.4</v>
      </c>
      <c r="S887" s="124">
        <v>4854.5</v>
      </c>
      <c r="T887" s="124">
        <v>2252.3999999999978</v>
      </c>
      <c r="U887" s="124">
        <v>248.63</v>
      </c>
      <c r="V887" s="124">
        <v>1251.73</v>
      </c>
      <c r="W887" s="124">
        <v>450.4</v>
      </c>
      <c r="X887" s="124">
        <v>2063</v>
      </c>
      <c r="Y887" s="124">
        <v>2063</v>
      </c>
      <c r="Z887" s="124">
        <v>4</v>
      </c>
      <c r="AA887" s="124">
        <v>128.9</v>
      </c>
      <c r="AB887" s="124">
        <v>4832.8</v>
      </c>
      <c r="AC887" s="124">
        <v>1379.9</v>
      </c>
      <c r="AD887" s="124">
        <v>122.3</v>
      </c>
      <c r="AE887" s="124">
        <v>57.1</v>
      </c>
    </row>
    <row r="888" spans="1:31" x14ac:dyDescent="0.3">
      <c r="A888" s="122" t="s">
        <v>903</v>
      </c>
      <c r="B888" s="123">
        <v>59687</v>
      </c>
      <c r="C888" s="124">
        <v>1.5</v>
      </c>
      <c r="D888" s="124">
        <v>5363.6</v>
      </c>
      <c r="E888" s="124">
        <v>520.4</v>
      </c>
      <c r="F888" s="124">
        <v>118</v>
      </c>
      <c r="G888" s="124">
        <v>1459.6</v>
      </c>
      <c r="H888" s="124">
        <v>1610.6999999999998</v>
      </c>
      <c r="I888" s="124">
        <v>0.3</v>
      </c>
      <c r="J888" s="124">
        <v>567.5</v>
      </c>
      <c r="K888" s="124">
        <v>7074.7</v>
      </c>
      <c r="L888" s="124">
        <v>33.9</v>
      </c>
      <c r="M888" s="124">
        <v>0</v>
      </c>
      <c r="N888" s="124">
        <v>137.94</v>
      </c>
      <c r="O888" s="124">
        <v>307.27</v>
      </c>
      <c r="P888" s="124">
        <v>3884.4</v>
      </c>
      <c r="Q888" s="124">
        <v>1597.3</v>
      </c>
      <c r="R888" s="124">
        <v>774.8</v>
      </c>
      <c r="S888" s="124">
        <v>7108.5999999999995</v>
      </c>
      <c r="T888" s="124">
        <v>-1755.100000000004</v>
      </c>
      <c r="U888" s="124">
        <v>604.41</v>
      </c>
      <c r="V888" s="124">
        <v>941.68</v>
      </c>
      <c r="W888" s="124">
        <v>774.8</v>
      </c>
      <c r="X888" s="124">
        <v>2063</v>
      </c>
      <c r="Y888" s="124">
        <v>2063</v>
      </c>
      <c r="Z888" s="124">
        <v>5</v>
      </c>
      <c r="AA888" s="124">
        <v>317.39999999999998</v>
      </c>
      <c r="AB888" s="124">
        <v>7074.7</v>
      </c>
      <c r="AC888" s="124">
        <v>1553.1999999999998</v>
      </c>
      <c r="AD888" s="124">
        <v>45</v>
      </c>
      <c r="AE888" s="124">
        <v>12.5</v>
      </c>
    </row>
    <row r="889" spans="1:31" x14ac:dyDescent="0.3">
      <c r="A889" s="122" t="s">
        <v>903</v>
      </c>
      <c r="B889" s="123">
        <v>59717</v>
      </c>
      <c r="C889" s="124">
        <v>255.8</v>
      </c>
      <c r="D889" s="124">
        <v>6145.5</v>
      </c>
      <c r="E889" s="124">
        <v>367.4</v>
      </c>
      <c r="F889" s="124">
        <v>570.70000000000005</v>
      </c>
      <c r="G889" s="124">
        <v>550.6</v>
      </c>
      <c r="H889" s="124">
        <v>1619.3000000000002</v>
      </c>
      <c r="I889" s="124">
        <v>27.8</v>
      </c>
      <c r="J889" s="124">
        <v>472.40000000000003</v>
      </c>
      <c r="K889" s="124">
        <v>7659.6</v>
      </c>
      <c r="L889" s="124">
        <v>42.6</v>
      </c>
      <c r="M889" s="124">
        <v>1070.7</v>
      </c>
      <c r="N889" s="124">
        <v>155</v>
      </c>
      <c r="O889" s="124">
        <v>297.36</v>
      </c>
      <c r="P889" s="124">
        <v>5660.8</v>
      </c>
      <c r="Q889" s="124">
        <v>1055.4000000000001</v>
      </c>
      <c r="R889" s="124">
        <v>889.8</v>
      </c>
      <c r="S889" s="124">
        <v>8772.9000000000015</v>
      </c>
      <c r="T889" s="124">
        <v>164.799999999992</v>
      </c>
      <c r="U889" s="124">
        <v>860.08</v>
      </c>
      <c r="V889" s="124">
        <v>647.41999999999996</v>
      </c>
      <c r="W889" s="124">
        <v>889.8</v>
      </c>
      <c r="X889" s="124">
        <v>2063</v>
      </c>
      <c r="Y889" s="124">
        <v>2063</v>
      </c>
      <c r="Z889" s="124">
        <v>6</v>
      </c>
      <c r="AA889" s="124">
        <v>327.60000000000002</v>
      </c>
      <c r="AB889" s="124">
        <v>7659.6</v>
      </c>
      <c r="AC889" s="124">
        <v>1537.1000000000001</v>
      </c>
      <c r="AD889" s="124">
        <v>74.3</v>
      </c>
      <c r="AE889" s="124">
        <v>7.9</v>
      </c>
    </row>
    <row r="890" spans="1:31" x14ac:dyDescent="0.3">
      <c r="A890" s="122" t="s">
        <v>903</v>
      </c>
      <c r="B890" s="123">
        <v>59748</v>
      </c>
      <c r="C890" s="124">
        <v>218.7</v>
      </c>
      <c r="D890" s="124">
        <v>5433.4</v>
      </c>
      <c r="E890" s="124">
        <v>377.3</v>
      </c>
      <c r="F890" s="124">
        <v>687.2</v>
      </c>
      <c r="G890" s="124">
        <v>198.7</v>
      </c>
      <c r="H890" s="124">
        <v>1694.0000000000002</v>
      </c>
      <c r="I890" s="124">
        <v>25.099999999999998</v>
      </c>
      <c r="J890" s="124">
        <v>696.7</v>
      </c>
      <c r="K890" s="124">
        <v>6807.7</v>
      </c>
      <c r="L890" s="124">
        <v>60.8</v>
      </c>
      <c r="M890" s="124">
        <v>825.4</v>
      </c>
      <c r="N890" s="124">
        <v>181.81</v>
      </c>
      <c r="O890" s="124">
        <v>307.27</v>
      </c>
      <c r="P890" s="124">
        <v>5546.5999999999995</v>
      </c>
      <c r="Q890" s="124">
        <v>574.09999999999991</v>
      </c>
      <c r="R890" s="124">
        <v>1066.9000000000001</v>
      </c>
      <c r="S890" s="124">
        <v>7693.9</v>
      </c>
      <c r="T890" s="124">
        <v>-132.899999999996</v>
      </c>
      <c r="U890" s="124">
        <v>1149.96</v>
      </c>
      <c r="V890" s="124">
        <v>625.04999999999995</v>
      </c>
      <c r="W890" s="124">
        <v>1066.9000000000001</v>
      </c>
      <c r="X890" s="124">
        <v>2063</v>
      </c>
      <c r="Y890" s="124">
        <v>2063</v>
      </c>
      <c r="Z890" s="124">
        <v>7</v>
      </c>
      <c r="AA890" s="124">
        <v>419.6</v>
      </c>
      <c r="AB890" s="124">
        <v>6807.7</v>
      </c>
      <c r="AC890" s="124">
        <v>1596.4</v>
      </c>
      <c r="AD890" s="124">
        <v>86.800000000000011</v>
      </c>
      <c r="AE890" s="124">
        <v>10.8</v>
      </c>
    </row>
    <row r="891" spans="1:31" x14ac:dyDescent="0.3">
      <c r="A891" s="122" t="s">
        <v>903</v>
      </c>
      <c r="B891" s="123">
        <v>59779</v>
      </c>
      <c r="C891" s="124">
        <v>87.800000000000011</v>
      </c>
      <c r="D891" s="124">
        <v>4069.7</v>
      </c>
      <c r="E891" s="124">
        <v>381.8</v>
      </c>
      <c r="F891" s="124">
        <v>459.1</v>
      </c>
      <c r="G891" s="124">
        <v>103.8</v>
      </c>
      <c r="H891" s="124">
        <v>1515.7000000000003</v>
      </c>
      <c r="I891" s="124">
        <v>9.6999999999999993</v>
      </c>
      <c r="J891" s="124">
        <v>812.2</v>
      </c>
      <c r="K891" s="124">
        <v>4862.2</v>
      </c>
      <c r="L891" s="124">
        <v>75.599999999999994</v>
      </c>
      <c r="M891" s="124">
        <v>0</v>
      </c>
      <c r="N891" s="124">
        <v>161.69999999999999</v>
      </c>
      <c r="O891" s="124">
        <v>307.27</v>
      </c>
      <c r="P891" s="124">
        <v>4244.2</v>
      </c>
      <c r="Q891" s="124">
        <v>284.7</v>
      </c>
      <c r="R891" s="124">
        <v>958.59999999999991</v>
      </c>
      <c r="S891" s="124">
        <v>4937.8</v>
      </c>
      <c r="T891" s="124">
        <v>-1367.8000000000047</v>
      </c>
      <c r="U891" s="124">
        <v>659.33</v>
      </c>
      <c r="V891" s="124">
        <v>929.72</v>
      </c>
      <c r="W891" s="124">
        <v>958.59999999999991</v>
      </c>
      <c r="X891" s="124">
        <v>2063</v>
      </c>
      <c r="Y891" s="124">
        <v>2063</v>
      </c>
      <c r="Z891" s="124">
        <v>8</v>
      </c>
      <c r="AA891" s="124">
        <v>356.2</v>
      </c>
      <c r="AB891" s="124">
        <v>4862.2</v>
      </c>
      <c r="AC891" s="124">
        <v>1484.3000000000002</v>
      </c>
      <c r="AD891" s="124">
        <v>17.5</v>
      </c>
      <c r="AE891" s="124">
        <v>13.9</v>
      </c>
    </row>
    <row r="892" spans="1:31" x14ac:dyDescent="0.3">
      <c r="A892" s="122" t="s">
        <v>903</v>
      </c>
      <c r="B892" s="123">
        <v>59809</v>
      </c>
      <c r="C892" s="124">
        <v>794.90000000000009</v>
      </c>
      <c r="D892" s="124">
        <v>2622</v>
      </c>
      <c r="E892" s="124">
        <v>283.10000000000002</v>
      </c>
      <c r="F892" s="124">
        <v>255</v>
      </c>
      <c r="G892" s="124">
        <v>167.3</v>
      </c>
      <c r="H892" s="124">
        <v>1256.9000000000001</v>
      </c>
      <c r="I892" s="124">
        <v>81.5</v>
      </c>
      <c r="J892" s="124">
        <v>334.7</v>
      </c>
      <c r="K892" s="124">
        <v>2905.1</v>
      </c>
      <c r="L892" s="124">
        <v>60.8</v>
      </c>
      <c r="M892" s="124">
        <v>1407.1</v>
      </c>
      <c r="N892" s="124">
        <v>131.71</v>
      </c>
      <c r="O892" s="124">
        <v>297.36</v>
      </c>
      <c r="P892" s="124">
        <v>2713.7999999999997</v>
      </c>
      <c r="Q892" s="124">
        <v>163.4</v>
      </c>
      <c r="R892" s="124">
        <v>864</v>
      </c>
      <c r="S892" s="124">
        <v>4373</v>
      </c>
      <c r="T892" s="124">
        <v>1031.2000000000007</v>
      </c>
      <c r="U892" s="124">
        <v>597.39</v>
      </c>
      <c r="V892" s="124">
        <v>705.54</v>
      </c>
      <c r="W892" s="124">
        <v>864</v>
      </c>
      <c r="X892" s="124">
        <v>2063</v>
      </c>
      <c r="Y892" s="124">
        <v>2063</v>
      </c>
      <c r="Z892" s="124">
        <v>9</v>
      </c>
      <c r="AA892" s="124">
        <v>215.9</v>
      </c>
      <c r="AB892" s="124">
        <v>2905.1</v>
      </c>
      <c r="AC892" s="124">
        <v>998.6</v>
      </c>
      <c r="AD892" s="124">
        <v>234.10000000000002</v>
      </c>
      <c r="AE892" s="124">
        <v>24.2</v>
      </c>
    </row>
    <row r="893" spans="1:31" x14ac:dyDescent="0.3">
      <c r="A893" s="122" t="s">
        <v>903</v>
      </c>
      <c r="B893" s="123">
        <v>59840</v>
      </c>
      <c r="C893" s="124">
        <v>1643.1</v>
      </c>
      <c r="D893" s="124">
        <v>1662</v>
      </c>
      <c r="E893" s="124">
        <v>371.2</v>
      </c>
      <c r="F893" s="124">
        <v>181.1</v>
      </c>
      <c r="G893" s="124">
        <v>398.6</v>
      </c>
      <c r="H893" s="124">
        <v>1431.9</v>
      </c>
      <c r="I893" s="124">
        <v>145.4</v>
      </c>
      <c r="J893" s="124">
        <v>457.5</v>
      </c>
      <c r="K893" s="124">
        <v>2292.3999999999996</v>
      </c>
      <c r="L893" s="124">
        <v>42.6</v>
      </c>
      <c r="M893" s="124">
        <v>895.7</v>
      </c>
      <c r="N893" s="124">
        <v>88.53</v>
      </c>
      <c r="O893" s="124">
        <v>307.27</v>
      </c>
      <c r="P893" s="124">
        <v>1679</v>
      </c>
      <c r="Q893" s="124">
        <v>164.1</v>
      </c>
      <c r="R893" s="124">
        <v>556.70000000000005</v>
      </c>
      <c r="S893" s="124">
        <v>3230.6999999999994</v>
      </c>
      <c r="T893" s="124">
        <v>782.80000000000291</v>
      </c>
      <c r="U893" s="124">
        <v>447.18</v>
      </c>
      <c r="V893" s="124">
        <v>723.01</v>
      </c>
      <c r="W893" s="124">
        <v>556.70000000000005</v>
      </c>
      <c r="X893" s="124">
        <v>2064</v>
      </c>
      <c r="Y893" s="124">
        <v>2063</v>
      </c>
      <c r="Z893" s="124">
        <v>10</v>
      </c>
      <c r="AA893" s="124">
        <v>99.6</v>
      </c>
      <c r="AB893" s="124">
        <v>2292.3999999999996</v>
      </c>
      <c r="AC893" s="124">
        <v>935.9</v>
      </c>
      <c r="AD893" s="124">
        <v>448.09999999999997</v>
      </c>
      <c r="AE893" s="124">
        <v>47.9</v>
      </c>
    </row>
    <row r="894" spans="1:31" x14ac:dyDescent="0.3">
      <c r="A894" s="122" t="s">
        <v>903</v>
      </c>
      <c r="B894" s="123">
        <v>59870</v>
      </c>
      <c r="C894" s="124">
        <v>13014.2</v>
      </c>
      <c r="D894" s="124">
        <v>1860</v>
      </c>
      <c r="E894" s="124">
        <v>659.4</v>
      </c>
      <c r="F894" s="124">
        <v>184</v>
      </c>
      <c r="G894" s="124">
        <v>2965.3</v>
      </c>
      <c r="H894" s="124">
        <v>2745.8</v>
      </c>
      <c r="I894" s="124">
        <v>1610.9</v>
      </c>
      <c r="J894" s="124">
        <v>485.30000000000007</v>
      </c>
      <c r="K894" s="124">
        <v>483.6</v>
      </c>
      <c r="L894" s="124">
        <v>26.9</v>
      </c>
      <c r="M894" s="124">
        <v>912.9</v>
      </c>
      <c r="N894" s="124">
        <v>55.79</v>
      </c>
      <c r="O894" s="124">
        <v>297.36</v>
      </c>
      <c r="P894" s="124">
        <v>1345.8999999999999</v>
      </c>
      <c r="Q894" s="124">
        <v>698.2</v>
      </c>
      <c r="R894" s="124">
        <v>344.3</v>
      </c>
      <c r="S894" s="124">
        <v>1423.4</v>
      </c>
      <c r="T894" s="124">
        <v>4271.2000000000007</v>
      </c>
      <c r="U894" s="124">
        <v>290.56</v>
      </c>
      <c r="V894" s="124">
        <v>941.69</v>
      </c>
      <c r="W894" s="124">
        <v>344.3</v>
      </c>
      <c r="X894" s="124">
        <v>2064</v>
      </c>
      <c r="Y894" s="124">
        <v>2063</v>
      </c>
      <c r="Z894" s="124">
        <v>11</v>
      </c>
      <c r="AA894" s="124">
        <v>38.699999999999996</v>
      </c>
      <c r="AB894" s="124">
        <v>483.6</v>
      </c>
      <c r="AC894" s="124">
        <v>1272.7</v>
      </c>
      <c r="AD894" s="124">
        <v>1029</v>
      </c>
      <c r="AE894" s="124">
        <v>444.1</v>
      </c>
    </row>
    <row r="895" spans="1:31" x14ac:dyDescent="0.3">
      <c r="A895" s="122" t="s">
        <v>903</v>
      </c>
      <c r="B895" s="123">
        <v>59901</v>
      </c>
      <c r="C895" s="124">
        <v>16790.5</v>
      </c>
      <c r="D895" s="124">
        <v>1314.5</v>
      </c>
      <c r="E895" s="124">
        <v>483.9</v>
      </c>
      <c r="F895" s="124">
        <v>135.19999999999999</v>
      </c>
      <c r="G895" s="124">
        <v>2445.1</v>
      </c>
      <c r="H895" s="124">
        <v>6218</v>
      </c>
      <c r="I895" s="124">
        <v>2162.2999999999997</v>
      </c>
      <c r="J895" s="124">
        <v>434.6</v>
      </c>
      <c r="K895" s="124">
        <v>383.5</v>
      </c>
      <c r="L895" s="124">
        <v>22.6</v>
      </c>
      <c r="M895" s="124">
        <v>802.4</v>
      </c>
      <c r="N895" s="124">
        <v>51.61</v>
      </c>
      <c r="O895" s="124">
        <v>307.27</v>
      </c>
      <c r="P895" s="124">
        <v>796</v>
      </c>
      <c r="Q895" s="124">
        <v>653.6</v>
      </c>
      <c r="R895" s="124">
        <v>310.89999999999998</v>
      </c>
      <c r="S895" s="124">
        <v>1208.5</v>
      </c>
      <c r="T895" s="124">
        <v>5116.2999999999993</v>
      </c>
      <c r="U895" s="124">
        <v>327.58</v>
      </c>
      <c r="V895" s="124">
        <v>1394.39</v>
      </c>
      <c r="W895" s="124">
        <v>310.89999999999998</v>
      </c>
      <c r="X895" s="124">
        <v>2064</v>
      </c>
      <c r="Y895" s="124">
        <v>2063</v>
      </c>
      <c r="Z895" s="124">
        <v>12</v>
      </c>
      <c r="AA895" s="124">
        <v>27.9</v>
      </c>
      <c r="AB895" s="124">
        <v>383.5</v>
      </c>
      <c r="AC895" s="124">
        <v>1613.3</v>
      </c>
      <c r="AD895" s="124">
        <v>3486.3999999999996</v>
      </c>
      <c r="AE895" s="124">
        <v>1118.3</v>
      </c>
    </row>
    <row r="896" spans="1:31" x14ac:dyDescent="0.3">
      <c r="A896" s="122" t="s">
        <v>903</v>
      </c>
      <c r="B896" s="123">
        <v>59932</v>
      </c>
      <c r="C896" s="124">
        <v>42222.8</v>
      </c>
      <c r="D896" s="124">
        <v>1441.6000000000001</v>
      </c>
      <c r="E896" s="124">
        <v>536</v>
      </c>
      <c r="F896" s="124">
        <v>146.80000000000001</v>
      </c>
      <c r="G896" s="124">
        <v>2752.5</v>
      </c>
      <c r="H896" s="124">
        <v>24058.6</v>
      </c>
      <c r="I896" s="124">
        <v>8423.6999999999989</v>
      </c>
      <c r="J896" s="124">
        <v>672.7</v>
      </c>
      <c r="K896" s="124">
        <v>364.4</v>
      </c>
      <c r="L896" s="124">
        <v>18.2</v>
      </c>
      <c r="M896" s="124">
        <v>849.6</v>
      </c>
      <c r="N896" s="124">
        <v>46.19</v>
      </c>
      <c r="O896" s="124">
        <v>307.27</v>
      </c>
      <c r="P896" s="124">
        <v>652.20000000000005</v>
      </c>
      <c r="Q896" s="124">
        <v>936.3</v>
      </c>
      <c r="R896" s="124">
        <v>276.60000000000002</v>
      </c>
      <c r="S896" s="124">
        <v>1232.2</v>
      </c>
      <c r="T896" s="124">
        <v>5699.5</v>
      </c>
      <c r="U896" s="124">
        <v>317.39999999999998</v>
      </c>
      <c r="V896" s="124">
        <v>3238.99</v>
      </c>
      <c r="W896" s="124">
        <v>276.60000000000002</v>
      </c>
      <c r="X896" s="124">
        <v>2064</v>
      </c>
      <c r="Y896" s="124">
        <v>2064</v>
      </c>
      <c r="Z896" s="124">
        <v>1</v>
      </c>
      <c r="AA896" s="124">
        <v>25.2</v>
      </c>
      <c r="AB896" s="124">
        <v>364.4</v>
      </c>
      <c r="AC896" s="124">
        <v>5268.7999999999993</v>
      </c>
      <c r="AD896" s="124">
        <v>15798.6</v>
      </c>
      <c r="AE896" s="124">
        <v>2991.2</v>
      </c>
    </row>
    <row r="897" spans="1:31" x14ac:dyDescent="0.3">
      <c r="A897" s="122" t="s">
        <v>903</v>
      </c>
      <c r="B897" s="123">
        <v>59961</v>
      </c>
      <c r="C897" s="124">
        <v>5083</v>
      </c>
      <c r="D897" s="124">
        <v>2813.1</v>
      </c>
      <c r="E897" s="124">
        <v>999.2</v>
      </c>
      <c r="F897" s="124">
        <v>301.10000000000002</v>
      </c>
      <c r="G897" s="124">
        <v>5320</v>
      </c>
      <c r="H897" s="124">
        <v>5168.3</v>
      </c>
      <c r="I897" s="124">
        <v>443.5</v>
      </c>
      <c r="J897" s="124">
        <v>244.70000000000002</v>
      </c>
      <c r="K897" s="124">
        <v>259.5</v>
      </c>
      <c r="L897" s="124">
        <v>18.2</v>
      </c>
      <c r="M897" s="124">
        <v>0</v>
      </c>
      <c r="N897" s="124">
        <v>41.53</v>
      </c>
      <c r="O897" s="124">
        <v>287.45</v>
      </c>
      <c r="P897" s="124">
        <v>1089.0999999999999</v>
      </c>
      <c r="Q897" s="124">
        <v>2024.8999999999999</v>
      </c>
      <c r="R897" s="124">
        <v>252.2</v>
      </c>
      <c r="S897" s="124">
        <v>277.7</v>
      </c>
      <c r="T897" s="124">
        <v>-9677.0000000000036</v>
      </c>
      <c r="U897" s="124">
        <v>124.92</v>
      </c>
      <c r="V897" s="124">
        <v>2416.21</v>
      </c>
      <c r="W897" s="124">
        <v>252.2</v>
      </c>
      <c r="X897" s="124">
        <v>2064</v>
      </c>
      <c r="Y897" s="124">
        <v>2064</v>
      </c>
      <c r="Z897" s="124">
        <v>2</v>
      </c>
      <c r="AA897" s="124">
        <v>66</v>
      </c>
      <c r="AB897" s="124">
        <v>259.5</v>
      </c>
      <c r="AC897" s="124">
        <v>1550.3</v>
      </c>
      <c r="AD897" s="124">
        <v>3242.7000000000003</v>
      </c>
      <c r="AE897" s="124">
        <v>375.3</v>
      </c>
    </row>
    <row r="898" spans="1:31" x14ac:dyDescent="0.3">
      <c r="A898" s="122" t="s">
        <v>903</v>
      </c>
      <c r="B898" s="123">
        <v>59992</v>
      </c>
      <c r="C898" s="124">
        <v>39916</v>
      </c>
      <c r="D898" s="124">
        <v>2697.2</v>
      </c>
      <c r="E898" s="124">
        <v>907.1</v>
      </c>
      <c r="F898" s="124">
        <v>455.2</v>
      </c>
      <c r="G898" s="124">
        <v>5509.3</v>
      </c>
      <c r="H898" s="124">
        <v>19908.100000000002</v>
      </c>
      <c r="I898" s="124">
        <v>8787.1</v>
      </c>
      <c r="J898" s="124">
        <v>162</v>
      </c>
      <c r="K898" s="124">
        <v>80.099999999999994</v>
      </c>
      <c r="L898" s="124">
        <v>21.7</v>
      </c>
      <c r="M898" s="124">
        <v>0</v>
      </c>
      <c r="N898" s="124">
        <v>51.55</v>
      </c>
      <c r="O898" s="124">
        <v>307.27</v>
      </c>
      <c r="P898" s="124">
        <v>845.40000000000009</v>
      </c>
      <c r="Q898" s="124">
        <v>2307.1</v>
      </c>
      <c r="R898" s="124">
        <v>373.7</v>
      </c>
      <c r="S898" s="124">
        <v>101.8</v>
      </c>
      <c r="T898" s="124">
        <v>1965.4000000000015</v>
      </c>
      <c r="U898" s="124">
        <v>550.15</v>
      </c>
      <c r="V898" s="124">
        <v>3483.63</v>
      </c>
      <c r="W898" s="124">
        <v>373.7</v>
      </c>
      <c r="X898" s="124">
        <v>2064</v>
      </c>
      <c r="Y898" s="124">
        <v>2064</v>
      </c>
      <c r="Z898" s="124">
        <v>3</v>
      </c>
      <c r="AA898" s="124">
        <v>135.69999999999999</v>
      </c>
      <c r="AB898" s="124">
        <v>80.099999999999994</v>
      </c>
      <c r="AC898" s="124">
        <v>4488.1000000000004</v>
      </c>
      <c r="AD898" s="124">
        <v>13147.300000000001</v>
      </c>
      <c r="AE898" s="124">
        <v>2272.6999999999998</v>
      </c>
    </row>
    <row r="899" spans="1:31" x14ac:dyDescent="0.3">
      <c r="A899" s="122" t="s">
        <v>903</v>
      </c>
      <c r="B899" s="123">
        <v>60022</v>
      </c>
      <c r="C899" s="124">
        <v>3857.6000000000004</v>
      </c>
      <c r="D899" s="124">
        <v>3788.9</v>
      </c>
      <c r="E899" s="124">
        <v>1456.6</v>
      </c>
      <c r="F899" s="124">
        <v>700.8</v>
      </c>
      <c r="G899" s="124">
        <v>4715.3999999999996</v>
      </c>
      <c r="H899" s="124">
        <v>2289.1999999999998</v>
      </c>
      <c r="I899" s="124">
        <v>385.5</v>
      </c>
      <c r="J899" s="124">
        <v>182.6</v>
      </c>
      <c r="K899" s="124">
        <v>3402.6000000000004</v>
      </c>
      <c r="L899" s="124">
        <v>22.5</v>
      </c>
      <c r="M899" s="124">
        <v>0</v>
      </c>
      <c r="N899" s="124">
        <v>73.88</v>
      </c>
      <c r="O899" s="124">
        <v>297.36</v>
      </c>
      <c r="P899" s="124">
        <v>1546.1</v>
      </c>
      <c r="Q899" s="124">
        <v>2943.6</v>
      </c>
      <c r="R899" s="124">
        <v>465.1</v>
      </c>
      <c r="S899" s="124">
        <v>3425.1000000000004</v>
      </c>
      <c r="T899" s="124">
        <v>-5771.2000000000007</v>
      </c>
      <c r="U899" s="124">
        <v>133.34</v>
      </c>
      <c r="V899" s="124">
        <v>2626.1</v>
      </c>
      <c r="W899" s="124">
        <v>465.1</v>
      </c>
      <c r="X899" s="124">
        <v>2064</v>
      </c>
      <c r="Y899" s="124">
        <v>2064</v>
      </c>
      <c r="Z899" s="124">
        <v>4</v>
      </c>
      <c r="AA899" s="124">
        <v>133.30000000000001</v>
      </c>
      <c r="AB899" s="124">
        <v>3402.6000000000004</v>
      </c>
      <c r="AC899" s="124">
        <v>1225.3</v>
      </c>
      <c r="AD899" s="124">
        <v>461.2</v>
      </c>
      <c r="AE899" s="124">
        <v>602.70000000000005</v>
      </c>
    </row>
    <row r="900" spans="1:31" x14ac:dyDescent="0.3">
      <c r="A900" s="122" t="s">
        <v>903</v>
      </c>
      <c r="B900" s="123">
        <v>60053</v>
      </c>
      <c r="C900" s="124">
        <v>3265</v>
      </c>
      <c r="D900" s="124">
        <v>5316.7</v>
      </c>
      <c r="E900" s="124">
        <v>852.5</v>
      </c>
      <c r="F900" s="124">
        <v>413.3</v>
      </c>
      <c r="G900" s="124">
        <v>2383.4</v>
      </c>
      <c r="H900" s="124">
        <v>1572.1</v>
      </c>
      <c r="I900" s="124">
        <v>321.60000000000002</v>
      </c>
      <c r="J900" s="124">
        <v>587.5</v>
      </c>
      <c r="K900" s="124">
        <v>6532.8</v>
      </c>
      <c r="L900" s="124">
        <v>35</v>
      </c>
      <c r="M900" s="124">
        <v>0</v>
      </c>
      <c r="N900" s="124">
        <v>133.41</v>
      </c>
      <c r="O900" s="124">
        <v>307.27</v>
      </c>
      <c r="P900" s="124">
        <v>3004.3999999999996</v>
      </c>
      <c r="Q900" s="124">
        <v>2725.6000000000004</v>
      </c>
      <c r="R900" s="124">
        <v>762.90000000000009</v>
      </c>
      <c r="S900" s="124">
        <v>6567.8</v>
      </c>
      <c r="T900" s="124">
        <v>-851.39999999999236</v>
      </c>
      <c r="U900" s="124">
        <v>518.69000000000005</v>
      </c>
      <c r="V900" s="124">
        <v>1152.56</v>
      </c>
      <c r="W900" s="124">
        <v>762.90000000000009</v>
      </c>
      <c r="X900" s="124">
        <v>2064</v>
      </c>
      <c r="Y900" s="124">
        <v>2064</v>
      </c>
      <c r="Z900" s="124">
        <v>5</v>
      </c>
      <c r="AA900" s="124">
        <v>290.8</v>
      </c>
      <c r="AB900" s="124">
        <v>6532.8</v>
      </c>
      <c r="AC900" s="124">
        <v>1440.5</v>
      </c>
      <c r="AD900" s="124">
        <v>102.5</v>
      </c>
      <c r="AE900" s="124">
        <v>29.1</v>
      </c>
    </row>
    <row r="901" spans="1:31" x14ac:dyDescent="0.3">
      <c r="A901" s="122" t="s">
        <v>903</v>
      </c>
      <c r="B901" s="123">
        <v>60083</v>
      </c>
      <c r="C901" s="124">
        <v>786.1</v>
      </c>
      <c r="D901" s="124">
        <v>6037.7000000000007</v>
      </c>
      <c r="E901" s="124">
        <v>528.9</v>
      </c>
      <c r="F901" s="124">
        <v>563.5</v>
      </c>
      <c r="G901" s="124">
        <v>1252.8</v>
      </c>
      <c r="H901" s="124">
        <v>1465.6000000000001</v>
      </c>
      <c r="I901" s="124">
        <v>108.5</v>
      </c>
      <c r="J901" s="124">
        <v>485.3</v>
      </c>
      <c r="K901" s="124">
        <v>6853.5</v>
      </c>
      <c r="L901" s="124">
        <v>44</v>
      </c>
      <c r="M901" s="124">
        <v>996.4</v>
      </c>
      <c r="N901" s="124">
        <v>155.52000000000001</v>
      </c>
      <c r="O901" s="124">
        <v>297.36</v>
      </c>
      <c r="P901" s="124">
        <v>4743.3</v>
      </c>
      <c r="Q901" s="124">
        <v>1857.9</v>
      </c>
      <c r="R901" s="124">
        <v>893.8</v>
      </c>
      <c r="S901" s="124">
        <v>7893.9</v>
      </c>
      <c r="T901" s="124">
        <v>-868.40000000000327</v>
      </c>
      <c r="U901" s="124">
        <v>1158.19</v>
      </c>
      <c r="V901" s="124">
        <v>570.88</v>
      </c>
      <c r="W901" s="124">
        <v>893.8</v>
      </c>
      <c r="X901" s="124">
        <v>2064</v>
      </c>
      <c r="Y901" s="124">
        <v>2064</v>
      </c>
      <c r="Z901" s="124">
        <v>6</v>
      </c>
      <c r="AA901" s="124">
        <v>323.89999999999998</v>
      </c>
      <c r="AB901" s="124">
        <v>6853.5</v>
      </c>
      <c r="AC901" s="124">
        <v>1359.4</v>
      </c>
      <c r="AD901" s="124">
        <v>93.6</v>
      </c>
      <c r="AE901" s="124">
        <v>12.6</v>
      </c>
    </row>
    <row r="902" spans="1:31" x14ac:dyDescent="0.3">
      <c r="A902" s="122" t="s">
        <v>903</v>
      </c>
      <c r="B902" s="123">
        <v>60114</v>
      </c>
      <c r="C902" s="124">
        <v>0</v>
      </c>
      <c r="D902" s="124">
        <v>5944.2</v>
      </c>
      <c r="E902" s="124">
        <v>430.6</v>
      </c>
      <c r="F902" s="124">
        <v>675.5</v>
      </c>
      <c r="G902" s="124">
        <v>436</v>
      </c>
      <c r="H902" s="124">
        <v>1482</v>
      </c>
      <c r="I902" s="124">
        <v>0</v>
      </c>
      <c r="J902" s="124">
        <v>687.3</v>
      </c>
      <c r="K902" s="124">
        <v>6976</v>
      </c>
      <c r="L902" s="124">
        <v>62.9</v>
      </c>
      <c r="M902" s="124">
        <v>755.4</v>
      </c>
      <c r="N902" s="124">
        <v>181.39</v>
      </c>
      <c r="O902" s="124">
        <v>307.27</v>
      </c>
      <c r="P902" s="124">
        <v>5542</v>
      </c>
      <c r="Q902" s="124">
        <v>1077.7</v>
      </c>
      <c r="R902" s="124">
        <v>1047.0999999999999</v>
      </c>
      <c r="S902" s="124">
        <v>7794.2999999999993</v>
      </c>
      <c r="T902" s="124">
        <v>-814.20000000000073</v>
      </c>
      <c r="U902" s="124">
        <v>1684.21</v>
      </c>
      <c r="V902" s="124">
        <v>634.66999999999996</v>
      </c>
      <c r="W902" s="124">
        <v>1047.0999999999999</v>
      </c>
      <c r="X902" s="124">
        <v>2064</v>
      </c>
      <c r="Y902" s="124">
        <v>2064</v>
      </c>
      <c r="Z902" s="124">
        <v>7</v>
      </c>
      <c r="AA902" s="124">
        <v>384.29999999999995</v>
      </c>
      <c r="AB902" s="124">
        <v>6976</v>
      </c>
      <c r="AC902" s="124">
        <v>1387.8</v>
      </c>
      <c r="AD902" s="124">
        <v>82.7</v>
      </c>
      <c r="AE902" s="124">
        <v>11.5</v>
      </c>
    </row>
    <row r="903" spans="1:31" x14ac:dyDescent="0.3">
      <c r="A903" s="122" t="s">
        <v>903</v>
      </c>
      <c r="B903" s="123">
        <v>60145</v>
      </c>
      <c r="C903" s="124">
        <v>0</v>
      </c>
      <c r="D903" s="124">
        <v>4474.2</v>
      </c>
      <c r="E903" s="124">
        <v>389.9</v>
      </c>
      <c r="F903" s="124">
        <v>391</v>
      </c>
      <c r="G903" s="124">
        <v>209.1</v>
      </c>
      <c r="H903" s="124">
        <v>1354.7</v>
      </c>
      <c r="I903" s="124">
        <v>0</v>
      </c>
      <c r="J903" s="124">
        <v>718.3</v>
      </c>
      <c r="K903" s="124">
        <v>5633.6</v>
      </c>
      <c r="L903" s="124">
        <v>78.2</v>
      </c>
      <c r="M903" s="124">
        <v>0</v>
      </c>
      <c r="N903" s="124">
        <v>164.65</v>
      </c>
      <c r="O903" s="124">
        <v>307.27</v>
      </c>
      <c r="P903" s="124">
        <v>4349.5999999999995</v>
      </c>
      <c r="Q903" s="124">
        <v>515.5</v>
      </c>
      <c r="R903" s="124">
        <v>975.90000000000009</v>
      </c>
      <c r="S903" s="124">
        <v>5711.8</v>
      </c>
      <c r="T903" s="124">
        <v>-849.29999999999927</v>
      </c>
      <c r="U903" s="124">
        <v>1098.02</v>
      </c>
      <c r="V903" s="124">
        <v>1169.27</v>
      </c>
      <c r="W903" s="124">
        <v>975.90000000000009</v>
      </c>
      <c r="X903" s="124">
        <v>2064</v>
      </c>
      <c r="Y903" s="124">
        <v>2064</v>
      </c>
      <c r="Z903" s="124">
        <v>8</v>
      </c>
      <c r="AA903" s="124">
        <v>354.20000000000005</v>
      </c>
      <c r="AB903" s="124">
        <v>5633.6</v>
      </c>
      <c r="AC903" s="124">
        <v>1325.5</v>
      </c>
      <c r="AD903" s="124">
        <v>16.5</v>
      </c>
      <c r="AE903" s="124">
        <v>12.7</v>
      </c>
    </row>
    <row r="904" spans="1:31" x14ac:dyDescent="0.3">
      <c r="A904" s="122" t="s">
        <v>903</v>
      </c>
      <c r="B904" s="123">
        <v>60175</v>
      </c>
      <c r="C904" s="124">
        <v>0</v>
      </c>
      <c r="D904" s="124">
        <v>2873.5</v>
      </c>
      <c r="E904" s="124">
        <v>276.5</v>
      </c>
      <c r="F904" s="124">
        <v>256</v>
      </c>
      <c r="G904" s="124">
        <v>90</v>
      </c>
      <c r="H904" s="124">
        <v>1154.5</v>
      </c>
      <c r="I904" s="124">
        <v>0</v>
      </c>
      <c r="J904" s="124">
        <v>341.6</v>
      </c>
      <c r="K904" s="124">
        <v>2430.5</v>
      </c>
      <c r="L904" s="124">
        <v>62.9</v>
      </c>
      <c r="M904" s="124">
        <v>1347.7</v>
      </c>
      <c r="N904" s="124">
        <v>131.91</v>
      </c>
      <c r="O904" s="124">
        <v>297.36</v>
      </c>
      <c r="P904" s="124">
        <v>2901.8</v>
      </c>
      <c r="Q904" s="124">
        <v>227.7</v>
      </c>
      <c r="R904" s="124">
        <v>882.2</v>
      </c>
      <c r="S904" s="124">
        <v>3841.1</v>
      </c>
      <c r="T904" s="124">
        <v>-268.89999999999418</v>
      </c>
      <c r="U904" s="124">
        <v>490.21</v>
      </c>
      <c r="V904" s="124">
        <v>998.76</v>
      </c>
      <c r="W904" s="124">
        <v>882.2</v>
      </c>
      <c r="X904" s="124">
        <v>2064</v>
      </c>
      <c r="Y904" s="124">
        <v>2064</v>
      </c>
      <c r="Z904" s="124">
        <v>9</v>
      </c>
      <c r="AA904" s="124">
        <v>227.5</v>
      </c>
      <c r="AB904" s="124">
        <v>2430.5</v>
      </c>
      <c r="AC904" s="124">
        <v>928</v>
      </c>
      <c r="AD904" s="124">
        <v>210.9</v>
      </c>
      <c r="AE904" s="124">
        <v>15.6</v>
      </c>
    </row>
    <row r="905" spans="1:31" x14ac:dyDescent="0.3">
      <c r="A905" s="122" t="s">
        <v>903</v>
      </c>
      <c r="B905" s="123">
        <v>60206</v>
      </c>
      <c r="C905" s="124">
        <v>21788.7</v>
      </c>
      <c r="D905" s="124">
        <v>1488.6999999999998</v>
      </c>
      <c r="E905" s="124">
        <v>400.1</v>
      </c>
      <c r="F905" s="124">
        <v>125.4</v>
      </c>
      <c r="G905" s="124">
        <v>803.2</v>
      </c>
      <c r="H905" s="124">
        <v>4335.8999999999996</v>
      </c>
      <c r="I905" s="124">
        <v>3315.6</v>
      </c>
      <c r="J905" s="124">
        <v>448.3</v>
      </c>
      <c r="K905" s="124">
        <v>1662.3</v>
      </c>
      <c r="L905" s="124">
        <v>44</v>
      </c>
      <c r="M905" s="124">
        <v>697.2</v>
      </c>
      <c r="N905" s="124">
        <v>89.14</v>
      </c>
      <c r="O905" s="124">
        <v>307.27</v>
      </c>
      <c r="P905" s="124">
        <v>1197.3</v>
      </c>
      <c r="Q905" s="124">
        <v>416.9</v>
      </c>
      <c r="R905" s="124">
        <v>557.79999999999995</v>
      </c>
      <c r="S905" s="124">
        <v>2403.5</v>
      </c>
      <c r="T905" s="124">
        <v>13832.200000000003</v>
      </c>
      <c r="U905" s="124">
        <v>337.59</v>
      </c>
      <c r="V905" s="124">
        <v>1405.33</v>
      </c>
      <c r="W905" s="124">
        <v>557.79999999999995</v>
      </c>
      <c r="X905" s="124">
        <v>2065</v>
      </c>
      <c r="Y905" s="124">
        <v>2064</v>
      </c>
      <c r="Z905" s="124">
        <v>10</v>
      </c>
      <c r="AA905" s="124">
        <v>93.7</v>
      </c>
      <c r="AB905" s="124">
        <v>1662.3</v>
      </c>
      <c r="AC905" s="124">
        <v>1596</v>
      </c>
      <c r="AD905" s="124">
        <v>1472.3</v>
      </c>
      <c r="AE905" s="124">
        <v>1267.5999999999999</v>
      </c>
    </row>
    <row r="906" spans="1:31" x14ac:dyDescent="0.3">
      <c r="A906" s="122" t="s">
        <v>903</v>
      </c>
      <c r="B906" s="123">
        <v>60236</v>
      </c>
      <c r="C906" s="124">
        <v>11345.6</v>
      </c>
      <c r="D906" s="124">
        <v>1930.9</v>
      </c>
      <c r="E906" s="124">
        <v>691</v>
      </c>
      <c r="F906" s="124">
        <v>142.19999999999999</v>
      </c>
      <c r="G906" s="124">
        <v>2531.1</v>
      </c>
      <c r="H906" s="124">
        <v>6862.9</v>
      </c>
      <c r="I906" s="124">
        <v>1696.8</v>
      </c>
      <c r="J906" s="124">
        <v>478.9</v>
      </c>
      <c r="K906" s="124">
        <v>428.4</v>
      </c>
      <c r="L906" s="124">
        <v>27.9</v>
      </c>
      <c r="M906" s="124">
        <v>797.9</v>
      </c>
      <c r="N906" s="124">
        <v>55.18</v>
      </c>
      <c r="O906" s="124">
        <v>297.36</v>
      </c>
      <c r="P906" s="124">
        <v>992.4</v>
      </c>
      <c r="Q906" s="124">
        <v>1080.5999999999999</v>
      </c>
      <c r="R906" s="124">
        <v>337.8</v>
      </c>
      <c r="S906" s="124">
        <v>1254.2</v>
      </c>
      <c r="T906" s="124">
        <v>-1396.3000000000029</v>
      </c>
      <c r="U906" s="124">
        <v>176.45</v>
      </c>
      <c r="V906" s="124">
        <v>1961.58</v>
      </c>
      <c r="W906" s="124">
        <v>337.8</v>
      </c>
      <c r="X906" s="124">
        <v>2065</v>
      </c>
      <c r="Y906" s="124">
        <v>2064</v>
      </c>
      <c r="Z906" s="124">
        <v>11</v>
      </c>
      <c r="AA906" s="124">
        <v>34.700000000000003</v>
      </c>
      <c r="AB906" s="124">
        <v>428.4</v>
      </c>
      <c r="AC906" s="124">
        <v>2000.4</v>
      </c>
      <c r="AD906" s="124">
        <v>3633</v>
      </c>
      <c r="AE906" s="124">
        <v>1229.5</v>
      </c>
    </row>
    <row r="907" spans="1:31" x14ac:dyDescent="0.3">
      <c r="A907" s="122" t="s">
        <v>903</v>
      </c>
      <c r="B907" s="123">
        <v>60267</v>
      </c>
      <c r="C907" s="124">
        <v>28917.9</v>
      </c>
      <c r="D907" s="124">
        <v>1729.9</v>
      </c>
      <c r="E907" s="124">
        <v>692.5</v>
      </c>
      <c r="F907" s="124">
        <v>144.19999999999999</v>
      </c>
      <c r="G907" s="124">
        <v>2529.9</v>
      </c>
      <c r="H907" s="124">
        <v>16774</v>
      </c>
      <c r="I907" s="124">
        <v>8514.8000000000011</v>
      </c>
      <c r="J907" s="124">
        <v>429.9</v>
      </c>
      <c r="K907" s="124">
        <v>358.4</v>
      </c>
      <c r="L907" s="124">
        <v>23.4</v>
      </c>
      <c r="M907" s="124">
        <v>773.3</v>
      </c>
      <c r="N907" s="124">
        <v>52.1</v>
      </c>
      <c r="O907" s="124">
        <v>307.27</v>
      </c>
      <c r="P907" s="124">
        <v>719.6</v>
      </c>
      <c r="Q907" s="124">
        <v>1154.5999999999999</v>
      </c>
      <c r="R907" s="124">
        <v>310.5</v>
      </c>
      <c r="S907" s="124">
        <v>1155.0999999999999</v>
      </c>
      <c r="T907" s="124">
        <v>-431.59999999999854</v>
      </c>
      <c r="U907" s="124">
        <v>276.14999999999998</v>
      </c>
      <c r="V907" s="124">
        <v>3406.08</v>
      </c>
      <c r="W907" s="124">
        <v>310.5</v>
      </c>
      <c r="X907" s="124">
        <v>2065</v>
      </c>
      <c r="Y907" s="124">
        <v>2064</v>
      </c>
      <c r="Z907" s="124">
        <v>12</v>
      </c>
      <c r="AA907" s="124">
        <v>27.4</v>
      </c>
      <c r="AB907" s="124">
        <v>358.4</v>
      </c>
      <c r="AC907" s="124">
        <v>4001.7000000000003</v>
      </c>
      <c r="AD907" s="124">
        <v>10114.300000000001</v>
      </c>
      <c r="AE907" s="124">
        <v>2658</v>
      </c>
    </row>
    <row r="908" spans="1:31" x14ac:dyDescent="0.3">
      <c r="A908" s="122" t="s">
        <v>903</v>
      </c>
      <c r="B908" s="123">
        <v>60298</v>
      </c>
      <c r="C908" s="124">
        <v>52897.5</v>
      </c>
      <c r="D908" s="124">
        <v>1857.4</v>
      </c>
      <c r="E908" s="124">
        <v>768.2</v>
      </c>
      <c r="F908" s="124">
        <v>156.4</v>
      </c>
      <c r="G908" s="124">
        <v>2794.5</v>
      </c>
      <c r="H908" s="124">
        <v>30663.5</v>
      </c>
      <c r="I908" s="124">
        <v>16408.7</v>
      </c>
      <c r="J908" s="124">
        <v>655.29999999999995</v>
      </c>
      <c r="K908" s="124">
        <v>379</v>
      </c>
      <c r="L908" s="124">
        <v>18.899999999999999</v>
      </c>
      <c r="M908" s="124">
        <v>800</v>
      </c>
      <c r="N908" s="124">
        <v>46.19</v>
      </c>
      <c r="O908" s="124">
        <v>307.27</v>
      </c>
      <c r="P908" s="124">
        <v>564.29999999999995</v>
      </c>
      <c r="Q908" s="124">
        <v>1449.5</v>
      </c>
      <c r="R908" s="124">
        <v>281.29999999999995</v>
      </c>
      <c r="S908" s="124">
        <v>1197.9000000000001</v>
      </c>
      <c r="T908" s="124">
        <v>1072.9000000000015</v>
      </c>
      <c r="U908" s="124">
        <v>1465.59</v>
      </c>
      <c r="V908" s="124">
        <v>3685.03</v>
      </c>
      <c r="W908" s="124">
        <v>281.29999999999995</v>
      </c>
      <c r="X908" s="124">
        <v>2065</v>
      </c>
      <c r="Y908" s="124">
        <v>2065</v>
      </c>
      <c r="Z908" s="124">
        <v>1</v>
      </c>
      <c r="AA908" s="124">
        <v>26.8</v>
      </c>
      <c r="AB908" s="124">
        <v>379</v>
      </c>
      <c r="AC908" s="124">
        <v>7936.0999999999995</v>
      </c>
      <c r="AD908" s="124">
        <v>18575</v>
      </c>
      <c r="AE908" s="124">
        <v>4152.3999999999996</v>
      </c>
    </row>
    <row r="909" spans="1:31" x14ac:dyDescent="0.3">
      <c r="A909" s="122" t="s">
        <v>903</v>
      </c>
      <c r="B909" s="123">
        <v>60326</v>
      </c>
      <c r="C909" s="124">
        <v>52386</v>
      </c>
      <c r="D909" s="124">
        <v>2052.1</v>
      </c>
      <c r="E909" s="124">
        <v>790</v>
      </c>
      <c r="F909" s="124">
        <v>175.1</v>
      </c>
      <c r="G909" s="124">
        <v>2940.5</v>
      </c>
      <c r="H909" s="124">
        <v>30219.599999999999</v>
      </c>
      <c r="I909" s="124">
        <v>15814.8</v>
      </c>
      <c r="J909" s="124">
        <v>246.7</v>
      </c>
      <c r="K909" s="124">
        <v>110.1</v>
      </c>
      <c r="L909" s="124">
        <v>18.899999999999999</v>
      </c>
      <c r="M909" s="124">
        <v>0</v>
      </c>
      <c r="N909" s="124">
        <v>40.83</v>
      </c>
      <c r="O909" s="124">
        <v>277.52999999999997</v>
      </c>
      <c r="P909" s="124">
        <v>461.29999999999995</v>
      </c>
      <c r="Q909" s="124">
        <v>1765.8</v>
      </c>
      <c r="R909" s="124">
        <v>247.20000000000002</v>
      </c>
      <c r="S909" s="124">
        <v>129</v>
      </c>
      <c r="T909" s="124">
        <v>523.19999999998981</v>
      </c>
      <c r="U909" s="124">
        <v>7965.85</v>
      </c>
      <c r="V909" s="124">
        <v>5769.81</v>
      </c>
      <c r="W909" s="124">
        <v>247.20000000000002</v>
      </c>
      <c r="X909" s="124">
        <v>2065</v>
      </c>
      <c r="Y909" s="124">
        <v>2065</v>
      </c>
      <c r="Z909" s="124">
        <v>2</v>
      </c>
      <c r="AA909" s="124">
        <v>59.4</v>
      </c>
      <c r="AB909" s="124">
        <v>110.1</v>
      </c>
      <c r="AC909" s="124">
        <v>7800.0999999999995</v>
      </c>
      <c r="AD909" s="124">
        <v>18359.8</v>
      </c>
      <c r="AE909" s="124">
        <v>4059.7</v>
      </c>
    </row>
    <row r="910" spans="1:31" x14ac:dyDescent="0.3">
      <c r="A910" s="122" t="s">
        <v>903</v>
      </c>
      <c r="B910" s="123">
        <v>60357</v>
      </c>
      <c r="C910" s="124">
        <v>16262.3</v>
      </c>
      <c r="D910" s="124">
        <v>3289.1</v>
      </c>
      <c r="E910" s="124">
        <v>1245.2</v>
      </c>
      <c r="F910" s="124">
        <v>462.5</v>
      </c>
      <c r="G910" s="124">
        <v>5470.4</v>
      </c>
      <c r="H910" s="124">
        <v>6275.0999999999995</v>
      </c>
      <c r="I910" s="124">
        <v>2435.3000000000002</v>
      </c>
      <c r="J910" s="124">
        <v>159.9</v>
      </c>
      <c r="K910" s="124">
        <v>295.39999999999998</v>
      </c>
      <c r="L910" s="124">
        <v>22.5</v>
      </c>
      <c r="M910" s="124">
        <v>0</v>
      </c>
      <c r="N910" s="124">
        <v>51.55</v>
      </c>
      <c r="O910" s="124">
        <v>307.27</v>
      </c>
      <c r="P910" s="124">
        <v>814.3</v>
      </c>
      <c r="Q910" s="124">
        <v>2937.4</v>
      </c>
      <c r="R910" s="124">
        <v>348.1</v>
      </c>
      <c r="S910" s="124">
        <v>317.89999999999998</v>
      </c>
      <c r="T910" s="124">
        <v>-2408.9999999999927</v>
      </c>
      <c r="U910" s="124">
        <v>3465.1</v>
      </c>
      <c r="V910" s="124">
        <v>9121.25</v>
      </c>
      <c r="W910" s="124">
        <v>348.1</v>
      </c>
      <c r="X910" s="124">
        <v>2065</v>
      </c>
      <c r="Y910" s="124">
        <v>2065</v>
      </c>
      <c r="Z910" s="124">
        <v>3</v>
      </c>
      <c r="AA910" s="124">
        <v>96.100000000000009</v>
      </c>
      <c r="AB910" s="124">
        <v>295.39999999999998</v>
      </c>
      <c r="AC910" s="124">
        <v>2055.6</v>
      </c>
      <c r="AD910" s="124">
        <v>3395.7999999999997</v>
      </c>
      <c r="AE910" s="124">
        <v>823.7</v>
      </c>
    </row>
    <row r="911" spans="1:31" x14ac:dyDescent="0.3">
      <c r="A911" s="122" t="s">
        <v>903</v>
      </c>
      <c r="B911" s="123">
        <v>60387</v>
      </c>
      <c r="C911" s="124">
        <v>17668</v>
      </c>
      <c r="D911" s="124">
        <v>3427.6</v>
      </c>
      <c r="E911" s="124">
        <v>1441</v>
      </c>
      <c r="F911" s="124">
        <v>570.70000000000005</v>
      </c>
      <c r="G911" s="124">
        <v>5206.2</v>
      </c>
      <c r="H911" s="124">
        <v>7989</v>
      </c>
      <c r="I911" s="124">
        <v>2585.6999999999998</v>
      </c>
      <c r="J911" s="124">
        <v>182.9</v>
      </c>
      <c r="K911" s="124">
        <v>530.9</v>
      </c>
      <c r="L911" s="124">
        <v>22.5</v>
      </c>
      <c r="M911" s="124">
        <v>0</v>
      </c>
      <c r="N911" s="124">
        <v>73.88</v>
      </c>
      <c r="O911" s="124">
        <v>297.36</v>
      </c>
      <c r="P911" s="124">
        <v>685.90000000000009</v>
      </c>
      <c r="Q911" s="124">
        <v>3312.3</v>
      </c>
      <c r="R911" s="124">
        <v>457.5</v>
      </c>
      <c r="S911" s="124">
        <v>553.4</v>
      </c>
      <c r="T911" s="124">
        <v>-2724.2999999999993</v>
      </c>
      <c r="U911" s="124">
        <v>2751.19</v>
      </c>
      <c r="V911" s="124">
        <v>3542.22</v>
      </c>
      <c r="W911" s="124">
        <v>457.5</v>
      </c>
      <c r="X911" s="124">
        <v>2065</v>
      </c>
      <c r="Y911" s="124">
        <v>2065</v>
      </c>
      <c r="Z911" s="124">
        <v>4</v>
      </c>
      <c r="AA911" s="124">
        <v>119</v>
      </c>
      <c r="AB911" s="124">
        <v>530.9</v>
      </c>
      <c r="AC911" s="124">
        <v>2153.2000000000003</v>
      </c>
      <c r="AD911" s="124">
        <v>4545.8999999999996</v>
      </c>
      <c r="AE911" s="124">
        <v>1289.9000000000001</v>
      </c>
    </row>
    <row r="912" spans="1:31" x14ac:dyDescent="0.3">
      <c r="A912" s="122" t="s">
        <v>903</v>
      </c>
      <c r="B912" s="123">
        <v>60418</v>
      </c>
      <c r="C912" s="124">
        <v>841.59999999999991</v>
      </c>
      <c r="D912" s="124">
        <v>5578.3</v>
      </c>
      <c r="E912" s="124">
        <v>1000.9</v>
      </c>
      <c r="F912" s="124">
        <v>667.6</v>
      </c>
      <c r="G912" s="124">
        <v>3778</v>
      </c>
      <c r="H912" s="124">
        <v>1806.9</v>
      </c>
      <c r="I912" s="124">
        <v>106.10000000000001</v>
      </c>
      <c r="J912" s="124">
        <v>587.5</v>
      </c>
      <c r="K912" s="124">
        <v>6697.2000000000007</v>
      </c>
      <c r="L912" s="124">
        <v>35</v>
      </c>
      <c r="M912" s="124">
        <v>0</v>
      </c>
      <c r="N912" s="124">
        <v>133.41</v>
      </c>
      <c r="O912" s="124">
        <v>307.27</v>
      </c>
      <c r="P912" s="124">
        <v>2284</v>
      </c>
      <c r="Q912" s="124">
        <v>3961.8999999999996</v>
      </c>
      <c r="R912" s="124">
        <v>766.5</v>
      </c>
      <c r="S912" s="124">
        <v>6732.2000000000007</v>
      </c>
      <c r="T912" s="124">
        <v>-5185.2000000000007</v>
      </c>
      <c r="U912" s="124">
        <v>1576.58</v>
      </c>
      <c r="V912" s="124">
        <v>6711.24</v>
      </c>
      <c r="W912" s="124">
        <v>766.5</v>
      </c>
      <c r="X912" s="124">
        <v>2065</v>
      </c>
      <c r="Y912" s="124">
        <v>2065</v>
      </c>
      <c r="Z912" s="124">
        <v>5</v>
      </c>
      <c r="AA912" s="124">
        <v>294.39999999999998</v>
      </c>
      <c r="AB912" s="124">
        <v>6697.2000000000007</v>
      </c>
      <c r="AC912" s="124">
        <v>1425.9</v>
      </c>
      <c r="AD912" s="124">
        <v>346</v>
      </c>
      <c r="AE912" s="124">
        <v>35</v>
      </c>
    </row>
    <row r="913" spans="1:31" x14ac:dyDescent="0.3">
      <c r="A913" s="122" t="s">
        <v>903</v>
      </c>
      <c r="B913" s="123">
        <v>60448</v>
      </c>
      <c r="C913" s="124">
        <v>3296.5</v>
      </c>
      <c r="D913" s="124">
        <v>6418.9</v>
      </c>
      <c r="E913" s="124">
        <v>923.6</v>
      </c>
      <c r="F913" s="124">
        <v>693.1</v>
      </c>
      <c r="G913" s="124">
        <v>2366.3000000000002</v>
      </c>
      <c r="H913" s="124">
        <v>1525.6</v>
      </c>
      <c r="I913" s="124">
        <v>421.9</v>
      </c>
      <c r="J913" s="124">
        <v>485.3</v>
      </c>
      <c r="K913" s="124">
        <v>7007.9</v>
      </c>
      <c r="L913" s="124">
        <v>44</v>
      </c>
      <c r="M913" s="124">
        <v>915</v>
      </c>
      <c r="N913" s="124">
        <v>155.52000000000001</v>
      </c>
      <c r="O913" s="124">
        <v>297.36</v>
      </c>
      <c r="P913" s="124">
        <v>4410</v>
      </c>
      <c r="Q913" s="124">
        <v>2701.8</v>
      </c>
      <c r="R913" s="124">
        <v>893.6</v>
      </c>
      <c r="S913" s="124">
        <v>7966.9</v>
      </c>
      <c r="T913" s="124">
        <v>-677.50000000000364</v>
      </c>
      <c r="U913" s="124">
        <v>246.94</v>
      </c>
      <c r="V913" s="124">
        <v>4315.22</v>
      </c>
      <c r="W913" s="124">
        <v>893.6</v>
      </c>
      <c r="X913" s="124">
        <v>2065</v>
      </c>
      <c r="Y913" s="124">
        <v>2065</v>
      </c>
      <c r="Z913" s="124">
        <v>6</v>
      </c>
      <c r="AA913" s="124">
        <v>314.10000000000002</v>
      </c>
      <c r="AB913" s="124">
        <v>7007.9</v>
      </c>
      <c r="AC913" s="124">
        <v>1355.1</v>
      </c>
      <c r="AD913" s="124">
        <v>138.5</v>
      </c>
      <c r="AE913" s="124">
        <v>32</v>
      </c>
    </row>
    <row r="914" spans="1:31" x14ac:dyDescent="0.3">
      <c r="A914" s="122" t="s">
        <v>903</v>
      </c>
      <c r="B914" s="123">
        <v>60479</v>
      </c>
      <c r="C914" s="124">
        <v>0</v>
      </c>
      <c r="D914" s="124">
        <v>6237.4</v>
      </c>
      <c r="E914" s="124">
        <v>453.1</v>
      </c>
      <c r="F914" s="124">
        <v>677.2</v>
      </c>
      <c r="G914" s="124">
        <v>715.6</v>
      </c>
      <c r="H914" s="124">
        <v>1504.6999999999998</v>
      </c>
      <c r="I914" s="124">
        <v>0</v>
      </c>
      <c r="J914" s="124">
        <v>687.3</v>
      </c>
      <c r="K914" s="124">
        <v>7551.6</v>
      </c>
      <c r="L914" s="124">
        <v>62.9</v>
      </c>
      <c r="M914" s="124">
        <v>832.6</v>
      </c>
      <c r="N914" s="124">
        <v>181.39</v>
      </c>
      <c r="O914" s="124">
        <v>307.27</v>
      </c>
      <c r="P914" s="124">
        <v>5445.5</v>
      </c>
      <c r="Q914" s="124">
        <v>1469.1000000000001</v>
      </c>
      <c r="R914" s="124">
        <v>1050.2</v>
      </c>
      <c r="S914" s="124">
        <v>8447.1</v>
      </c>
      <c r="T914" s="124">
        <v>-778.19999999999709</v>
      </c>
      <c r="U914" s="124">
        <v>582.55999999999995</v>
      </c>
      <c r="V914" s="124">
        <v>2049.98</v>
      </c>
      <c r="W914" s="124">
        <v>1050.2</v>
      </c>
      <c r="X914" s="124">
        <v>2065</v>
      </c>
      <c r="Y914" s="124">
        <v>2065</v>
      </c>
      <c r="Z914" s="124">
        <v>7</v>
      </c>
      <c r="AA914" s="124">
        <v>389.9</v>
      </c>
      <c r="AB914" s="124">
        <v>7551.6</v>
      </c>
      <c r="AC914" s="124">
        <v>1405.7</v>
      </c>
      <c r="AD914" s="124">
        <v>87.4</v>
      </c>
      <c r="AE914" s="124">
        <v>11.6</v>
      </c>
    </row>
    <row r="915" spans="1:31" x14ac:dyDescent="0.3">
      <c r="A915" s="122" t="s">
        <v>903</v>
      </c>
      <c r="B915" s="123">
        <v>60510</v>
      </c>
      <c r="C915" s="124">
        <v>0</v>
      </c>
      <c r="D915" s="124">
        <v>4576.2</v>
      </c>
      <c r="E915" s="124">
        <v>393</v>
      </c>
      <c r="F915" s="124">
        <v>363.7</v>
      </c>
      <c r="G915" s="124">
        <v>327.10000000000002</v>
      </c>
      <c r="H915" s="124">
        <v>1356.8000000000002</v>
      </c>
      <c r="I915" s="124">
        <v>0</v>
      </c>
      <c r="J915" s="124">
        <v>718.3</v>
      </c>
      <c r="K915" s="124">
        <v>5039.3999999999996</v>
      </c>
      <c r="L915" s="124">
        <v>78.2</v>
      </c>
      <c r="M915" s="124">
        <v>0</v>
      </c>
      <c r="N915" s="124">
        <v>164.65</v>
      </c>
      <c r="O915" s="124">
        <v>307.27</v>
      </c>
      <c r="P915" s="124">
        <v>4266.5</v>
      </c>
      <c r="Q915" s="124">
        <v>673.4</v>
      </c>
      <c r="R915" s="124">
        <v>969.1</v>
      </c>
      <c r="S915" s="124">
        <v>5117.5999999999995</v>
      </c>
      <c r="T915" s="124">
        <v>-1648.3000000000011</v>
      </c>
      <c r="U915" s="124">
        <v>499.95</v>
      </c>
      <c r="V915" s="124">
        <v>1544.26</v>
      </c>
      <c r="W915" s="124">
        <v>969.1</v>
      </c>
      <c r="X915" s="124">
        <v>2065</v>
      </c>
      <c r="Y915" s="124">
        <v>2065</v>
      </c>
      <c r="Z915" s="124">
        <v>8</v>
      </c>
      <c r="AA915" s="124">
        <v>347.4</v>
      </c>
      <c r="AB915" s="124">
        <v>5039.3999999999996</v>
      </c>
      <c r="AC915" s="124">
        <v>1325.4</v>
      </c>
      <c r="AD915" s="124">
        <v>18.599999999999998</v>
      </c>
      <c r="AE915" s="124">
        <v>12.8</v>
      </c>
    </row>
    <row r="916" spans="1:31" x14ac:dyDescent="0.3">
      <c r="A916" s="122" t="s">
        <v>903</v>
      </c>
      <c r="B916" s="123">
        <v>60540</v>
      </c>
      <c r="C916" s="124">
        <v>157.5</v>
      </c>
      <c r="D916" s="124">
        <v>2761.2</v>
      </c>
      <c r="E916" s="124">
        <v>278.5</v>
      </c>
      <c r="F916" s="124">
        <v>237</v>
      </c>
      <c r="G916" s="124">
        <v>166.7</v>
      </c>
      <c r="H916" s="124">
        <v>1106.7</v>
      </c>
      <c r="I916" s="124">
        <v>17.5</v>
      </c>
      <c r="J916" s="124">
        <v>335.8</v>
      </c>
      <c r="K916" s="124">
        <v>2377.1</v>
      </c>
      <c r="L916" s="124">
        <v>62.9</v>
      </c>
      <c r="M916" s="124">
        <v>1315.6</v>
      </c>
      <c r="N916" s="124">
        <v>131.91</v>
      </c>
      <c r="O916" s="124">
        <v>297.36</v>
      </c>
      <c r="P916" s="124">
        <v>2701.5000000000005</v>
      </c>
      <c r="Q916" s="124">
        <v>296.70000000000005</v>
      </c>
      <c r="R916" s="124">
        <v>848.2</v>
      </c>
      <c r="S916" s="124">
        <v>3755.6</v>
      </c>
      <c r="T916" s="124">
        <v>-142.19999999999709</v>
      </c>
      <c r="U916" s="124">
        <v>334.41</v>
      </c>
      <c r="V916" s="124">
        <v>1416.88</v>
      </c>
      <c r="W916" s="124">
        <v>848.2</v>
      </c>
      <c r="X916" s="124">
        <v>2065</v>
      </c>
      <c r="Y916" s="124">
        <v>2065</v>
      </c>
      <c r="Z916" s="124">
        <v>9</v>
      </c>
      <c r="AA916" s="124">
        <v>173.4</v>
      </c>
      <c r="AB916" s="124">
        <v>2377.1</v>
      </c>
      <c r="AC916" s="124">
        <v>877</v>
      </c>
      <c r="AD916" s="124">
        <v>212.7</v>
      </c>
      <c r="AE916" s="124">
        <v>17</v>
      </c>
    </row>
    <row r="917" spans="1:31" x14ac:dyDescent="0.3">
      <c r="A917" s="122" t="s">
        <v>903</v>
      </c>
      <c r="B917" s="123">
        <v>60571</v>
      </c>
      <c r="C917" s="124">
        <v>1873.9</v>
      </c>
      <c r="D917" s="124">
        <v>1883.7</v>
      </c>
      <c r="E917" s="124">
        <v>375.8</v>
      </c>
      <c r="F917" s="124">
        <v>198.2</v>
      </c>
      <c r="G917" s="124">
        <v>303.39999999999998</v>
      </c>
      <c r="H917" s="124">
        <v>1335.5</v>
      </c>
      <c r="I917" s="124">
        <v>213.3</v>
      </c>
      <c r="J917" s="124">
        <v>448.6</v>
      </c>
      <c r="K917" s="124">
        <v>2878.8999999999996</v>
      </c>
      <c r="L917" s="124">
        <v>44</v>
      </c>
      <c r="M917" s="124">
        <v>862.2</v>
      </c>
      <c r="N917" s="124">
        <v>89.14</v>
      </c>
      <c r="O917" s="124">
        <v>307.27</v>
      </c>
      <c r="P917" s="124">
        <v>1834.3</v>
      </c>
      <c r="Q917" s="124">
        <v>247.6</v>
      </c>
      <c r="R917" s="124">
        <v>592.9</v>
      </c>
      <c r="S917" s="124">
        <v>3785.0999999999995</v>
      </c>
      <c r="T917" s="124">
        <v>1493.4000000000015</v>
      </c>
      <c r="U917" s="124">
        <v>144.04</v>
      </c>
      <c r="V917" s="124">
        <v>2601.2600000000002</v>
      </c>
      <c r="W917" s="124">
        <v>592.9</v>
      </c>
      <c r="X917" s="124">
        <v>2066</v>
      </c>
      <c r="Y917" s="124">
        <v>2065</v>
      </c>
      <c r="Z917" s="124">
        <v>10</v>
      </c>
      <c r="AA917" s="124">
        <v>135.9</v>
      </c>
      <c r="AB917" s="124">
        <v>2878.8999999999996</v>
      </c>
      <c r="AC917" s="124">
        <v>899.1</v>
      </c>
      <c r="AD917" s="124">
        <v>405.2</v>
      </c>
      <c r="AE917" s="124">
        <v>31.2</v>
      </c>
    </row>
    <row r="918" spans="1:31" x14ac:dyDescent="0.3">
      <c r="A918" s="122" t="s">
        <v>903</v>
      </c>
      <c r="B918" s="123">
        <v>60601</v>
      </c>
      <c r="C918" s="124">
        <v>23881.4</v>
      </c>
      <c r="D918" s="124">
        <v>1413</v>
      </c>
      <c r="E918" s="124">
        <v>552.6</v>
      </c>
      <c r="F918" s="124">
        <v>118.5</v>
      </c>
      <c r="G918" s="124">
        <v>1830.8</v>
      </c>
      <c r="H918" s="124">
        <v>6411.9</v>
      </c>
      <c r="I918" s="124">
        <v>4233</v>
      </c>
      <c r="J918" s="124">
        <v>478.9</v>
      </c>
      <c r="K918" s="124">
        <v>422.9</v>
      </c>
      <c r="L918" s="124">
        <v>27.9</v>
      </c>
      <c r="M918" s="124">
        <v>751</v>
      </c>
      <c r="N918" s="124">
        <v>55.18</v>
      </c>
      <c r="O918" s="124">
        <v>297.36</v>
      </c>
      <c r="P918" s="124">
        <v>839.2</v>
      </c>
      <c r="Q918" s="124">
        <v>692.3</v>
      </c>
      <c r="R918" s="124">
        <v>339.59999999999997</v>
      </c>
      <c r="S918" s="124">
        <v>1201.8000000000002</v>
      </c>
      <c r="T918" s="124">
        <v>10383.899999999996</v>
      </c>
      <c r="U918" s="124">
        <v>239.43</v>
      </c>
      <c r="V918" s="124">
        <v>2679.58</v>
      </c>
      <c r="W918" s="124">
        <v>339.59999999999997</v>
      </c>
      <c r="X918" s="124">
        <v>2066</v>
      </c>
      <c r="Y918" s="124">
        <v>2065</v>
      </c>
      <c r="Z918" s="124">
        <v>11</v>
      </c>
      <c r="AA918" s="124">
        <v>37.299999999999997</v>
      </c>
      <c r="AB918" s="124">
        <v>422.9</v>
      </c>
      <c r="AC918" s="124">
        <v>2033.7</v>
      </c>
      <c r="AD918" s="124">
        <v>2765.5</v>
      </c>
      <c r="AE918" s="124">
        <v>1612.7</v>
      </c>
    </row>
    <row r="919" spans="1:31" x14ac:dyDescent="0.3">
      <c r="A919" s="122" t="s">
        <v>903</v>
      </c>
      <c r="B919" s="123">
        <v>60632</v>
      </c>
      <c r="C919" s="124">
        <v>677.7</v>
      </c>
      <c r="D919" s="124">
        <v>2216.4</v>
      </c>
      <c r="E919" s="124">
        <v>874.1</v>
      </c>
      <c r="F919" s="124">
        <v>213.2</v>
      </c>
      <c r="G919" s="124">
        <v>3482.2</v>
      </c>
      <c r="H919" s="124">
        <v>2707.6</v>
      </c>
      <c r="I919" s="124">
        <v>67.599999999999994</v>
      </c>
      <c r="J919" s="124">
        <v>429.9</v>
      </c>
      <c r="K919" s="124">
        <v>1339.1</v>
      </c>
      <c r="L919" s="124">
        <v>23.4</v>
      </c>
      <c r="M919" s="124">
        <v>929.4</v>
      </c>
      <c r="N919" s="124">
        <v>52.1</v>
      </c>
      <c r="O919" s="124">
        <v>307.27</v>
      </c>
      <c r="P919" s="124">
        <v>1268.6000000000001</v>
      </c>
      <c r="Q919" s="124">
        <v>1160.9999999999998</v>
      </c>
      <c r="R919" s="124">
        <v>314.8</v>
      </c>
      <c r="S919" s="124">
        <v>2291.9</v>
      </c>
      <c r="T919" s="124">
        <v>-6706.1999999999953</v>
      </c>
      <c r="U919" s="124">
        <v>117.82</v>
      </c>
      <c r="V919" s="124">
        <v>2718.17</v>
      </c>
      <c r="W919" s="124">
        <v>314.8</v>
      </c>
      <c r="X919" s="124">
        <v>2066</v>
      </c>
      <c r="Y919" s="124">
        <v>2065</v>
      </c>
      <c r="Z919" s="124">
        <v>12</v>
      </c>
      <c r="AA919" s="124">
        <v>44.1</v>
      </c>
      <c r="AB919" s="124">
        <v>1339.1</v>
      </c>
      <c r="AC919" s="124">
        <v>1062.5</v>
      </c>
      <c r="AD919" s="124">
        <v>1386.3</v>
      </c>
      <c r="AE919" s="124">
        <v>258.8</v>
      </c>
    </row>
    <row r="920" spans="1:31" x14ac:dyDescent="0.3">
      <c r="A920" s="122" t="s">
        <v>903</v>
      </c>
      <c r="B920" s="123">
        <v>60663</v>
      </c>
      <c r="C920" s="124">
        <v>26092.7</v>
      </c>
      <c r="D920" s="124">
        <v>1596.4</v>
      </c>
      <c r="E920" s="124">
        <v>645.6</v>
      </c>
      <c r="F920" s="124">
        <v>141.9</v>
      </c>
      <c r="G920" s="124">
        <v>2405.1</v>
      </c>
      <c r="H920" s="124">
        <v>9499.7999999999993</v>
      </c>
      <c r="I920" s="124">
        <v>6141.7</v>
      </c>
      <c r="J920" s="124">
        <v>655.29999999999995</v>
      </c>
      <c r="K920" s="124">
        <v>682.7</v>
      </c>
      <c r="L920" s="124">
        <v>18.899999999999999</v>
      </c>
      <c r="M920" s="124">
        <v>789.7</v>
      </c>
      <c r="N920" s="124">
        <v>46.19</v>
      </c>
      <c r="O920" s="124">
        <v>307.27</v>
      </c>
      <c r="P920" s="124">
        <v>770.2</v>
      </c>
      <c r="Q920" s="124">
        <v>968.2</v>
      </c>
      <c r="R920" s="124">
        <v>283.5</v>
      </c>
      <c r="S920" s="124">
        <v>1491.3000000000002</v>
      </c>
      <c r="T920" s="124">
        <v>6781.7999999999993</v>
      </c>
      <c r="U920" s="124">
        <v>207.42</v>
      </c>
      <c r="V920" s="124">
        <v>3214.87</v>
      </c>
      <c r="W920" s="124">
        <v>283.5</v>
      </c>
      <c r="X920" s="124">
        <v>2066</v>
      </c>
      <c r="Y920" s="124">
        <v>2066</v>
      </c>
      <c r="Z920" s="124">
        <v>1</v>
      </c>
      <c r="AA920" s="124">
        <v>33.200000000000003</v>
      </c>
      <c r="AB920" s="124">
        <v>682.7</v>
      </c>
      <c r="AC920" s="124">
        <v>2801</v>
      </c>
      <c r="AD920" s="124">
        <v>5214.3999999999996</v>
      </c>
      <c r="AE920" s="124">
        <v>1484.4</v>
      </c>
    </row>
    <row r="921" spans="1:31" x14ac:dyDescent="0.3">
      <c r="A921" s="122" t="s">
        <v>903</v>
      </c>
      <c r="B921" s="123">
        <v>60691</v>
      </c>
      <c r="C921" s="124">
        <v>2185.6</v>
      </c>
      <c r="D921" s="124">
        <v>3049.6</v>
      </c>
      <c r="E921" s="124">
        <v>991</v>
      </c>
      <c r="F921" s="124">
        <v>308.3</v>
      </c>
      <c r="G921" s="124">
        <v>4556.2</v>
      </c>
      <c r="H921" s="124">
        <v>2142</v>
      </c>
      <c r="I921" s="124">
        <v>177.5</v>
      </c>
      <c r="J921" s="124">
        <v>246.7</v>
      </c>
      <c r="K921" s="124">
        <v>2254.9</v>
      </c>
      <c r="L921" s="124">
        <v>18.899999999999999</v>
      </c>
      <c r="M921" s="124">
        <v>0</v>
      </c>
      <c r="N921" s="124">
        <v>40.83</v>
      </c>
      <c r="O921" s="124">
        <v>277.52999999999997</v>
      </c>
      <c r="P921" s="124">
        <v>1504.5</v>
      </c>
      <c r="Q921" s="124">
        <v>1853.3999999999999</v>
      </c>
      <c r="R921" s="124">
        <v>252.70000000000002</v>
      </c>
      <c r="S921" s="124">
        <v>2273.8000000000002</v>
      </c>
      <c r="T921" s="124">
        <v>-6759.4</v>
      </c>
      <c r="U921" s="124">
        <v>119.43</v>
      </c>
      <c r="V921" s="124">
        <v>2252.4299999999998</v>
      </c>
      <c r="W921" s="124">
        <v>252.70000000000002</v>
      </c>
      <c r="X921" s="124">
        <v>2066</v>
      </c>
      <c r="Y921" s="124">
        <v>2066</v>
      </c>
      <c r="Z921" s="124">
        <v>2</v>
      </c>
      <c r="AA921" s="124">
        <v>66.400000000000006</v>
      </c>
      <c r="AB921" s="124">
        <v>2254.9</v>
      </c>
      <c r="AC921" s="124">
        <v>1044.5999999999999</v>
      </c>
      <c r="AD921" s="124">
        <v>1000.5999999999999</v>
      </c>
      <c r="AE921" s="124">
        <v>96.8</v>
      </c>
    </row>
    <row r="922" spans="1:31" x14ac:dyDescent="0.3">
      <c r="A922" s="122" t="s">
        <v>903</v>
      </c>
      <c r="B922" s="123">
        <v>60722</v>
      </c>
      <c r="C922" s="124">
        <v>34311.4</v>
      </c>
      <c r="D922" s="124">
        <v>3220.2999999999997</v>
      </c>
      <c r="E922" s="124">
        <v>1260.4000000000001</v>
      </c>
      <c r="F922" s="124">
        <v>448.9</v>
      </c>
      <c r="G922" s="124">
        <v>5378.1</v>
      </c>
      <c r="H922" s="124">
        <v>12681.7</v>
      </c>
      <c r="I922" s="124">
        <v>6306.7</v>
      </c>
      <c r="J922" s="124">
        <v>161.20000000000002</v>
      </c>
      <c r="K922" s="124">
        <v>0</v>
      </c>
      <c r="L922" s="124">
        <v>22.5</v>
      </c>
      <c r="M922" s="124">
        <v>0</v>
      </c>
      <c r="N922" s="124">
        <v>51.55</v>
      </c>
      <c r="O922" s="124">
        <v>307.27</v>
      </c>
      <c r="P922" s="124">
        <v>1229.3999999999999</v>
      </c>
      <c r="Q922" s="124">
        <v>2439.8000000000002</v>
      </c>
      <c r="R922" s="124">
        <v>348.1</v>
      </c>
      <c r="S922" s="124">
        <v>22.5</v>
      </c>
      <c r="T922" s="124">
        <v>5224.7999999999975</v>
      </c>
      <c r="U922" s="124">
        <v>277.05</v>
      </c>
      <c r="V922" s="124">
        <v>3350.65</v>
      </c>
      <c r="W922" s="124">
        <v>348.1</v>
      </c>
      <c r="X922" s="124">
        <v>2066</v>
      </c>
      <c r="Y922" s="124">
        <v>2066</v>
      </c>
      <c r="Z922" s="124">
        <v>3</v>
      </c>
      <c r="AA922" s="124">
        <v>96.100000000000009</v>
      </c>
      <c r="AB922" s="124">
        <v>0</v>
      </c>
      <c r="AC922" s="124">
        <v>3725.3</v>
      </c>
      <c r="AD922" s="124">
        <v>6887.7999999999993</v>
      </c>
      <c r="AE922" s="124">
        <v>2068.6</v>
      </c>
    </row>
    <row r="923" spans="1:31" x14ac:dyDescent="0.3">
      <c r="A923" s="122" t="s">
        <v>903</v>
      </c>
      <c r="B923" s="123">
        <v>60752</v>
      </c>
      <c r="C923" s="124">
        <v>18141.8</v>
      </c>
      <c r="D923" s="124">
        <v>3801.9</v>
      </c>
      <c r="E923" s="124">
        <v>1560.7</v>
      </c>
      <c r="F923" s="124">
        <v>635.6</v>
      </c>
      <c r="G923" s="124">
        <v>5674.6</v>
      </c>
      <c r="H923" s="124">
        <v>6971.7000000000007</v>
      </c>
      <c r="I923" s="124">
        <v>5313.3</v>
      </c>
      <c r="J923" s="124">
        <v>182.6</v>
      </c>
      <c r="K923" s="124">
        <v>1430.4</v>
      </c>
      <c r="L923" s="124">
        <v>22.5</v>
      </c>
      <c r="M923" s="124">
        <v>0</v>
      </c>
      <c r="N923" s="124">
        <v>73.88</v>
      </c>
      <c r="O923" s="124">
        <v>297.36</v>
      </c>
      <c r="P923" s="124">
        <v>1244.9000000000001</v>
      </c>
      <c r="Q923" s="124">
        <v>3192.6000000000004</v>
      </c>
      <c r="R923" s="124">
        <v>462.8</v>
      </c>
      <c r="S923" s="124">
        <v>1452.9</v>
      </c>
      <c r="T923" s="124">
        <v>-4083.0000000000036</v>
      </c>
      <c r="U923" s="124">
        <v>956.62</v>
      </c>
      <c r="V923" s="124">
        <v>3917.82</v>
      </c>
      <c r="W923" s="124">
        <v>462.8</v>
      </c>
      <c r="X923" s="124">
        <v>2066</v>
      </c>
      <c r="Y923" s="124">
        <v>2066</v>
      </c>
      <c r="Z923" s="124">
        <v>4</v>
      </c>
      <c r="AA923" s="124">
        <v>124.7</v>
      </c>
      <c r="AB923" s="124">
        <v>1430.4</v>
      </c>
      <c r="AC923" s="124">
        <v>1992.8</v>
      </c>
      <c r="AD923" s="124">
        <v>4129.6000000000004</v>
      </c>
      <c r="AE923" s="124">
        <v>849.3</v>
      </c>
    </row>
    <row r="924" spans="1:31" x14ac:dyDescent="0.3">
      <c r="A924" s="122" t="s">
        <v>903</v>
      </c>
      <c r="B924" s="123">
        <v>60783</v>
      </c>
      <c r="C924" s="124">
        <v>1622.1999999999998</v>
      </c>
      <c r="D924" s="124">
        <v>5181</v>
      </c>
      <c r="E924" s="124">
        <v>800.8</v>
      </c>
      <c r="F924" s="124">
        <v>590</v>
      </c>
      <c r="G924" s="124">
        <v>3091.5</v>
      </c>
      <c r="H924" s="124">
        <v>1567.5</v>
      </c>
      <c r="I924" s="124">
        <v>193</v>
      </c>
      <c r="J924" s="124">
        <v>587.5</v>
      </c>
      <c r="K924" s="124">
        <v>6063.2</v>
      </c>
      <c r="L924" s="124">
        <v>35</v>
      </c>
      <c r="M924" s="124">
        <v>0</v>
      </c>
      <c r="N924" s="124">
        <v>133.41</v>
      </c>
      <c r="O924" s="124">
        <v>307.27</v>
      </c>
      <c r="P924" s="124">
        <v>2854.9</v>
      </c>
      <c r="Q924" s="124">
        <v>2916.3</v>
      </c>
      <c r="R924" s="124">
        <v>758.40000000000009</v>
      </c>
      <c r="S924" s="124">
        <v>6098.2</v>
      </c>
      <c r="T924" s="124">
        <v>-3532.6999999999953</v>
      </c>
      <c r="U924" s="124">
        <v>133.19</v>
      </c>
      <c r="V924" s="124">
        <v>2313.59</v>
      </c>
      <c r="W924" s="124">
        <v>758.40000000000009</v>
      </c>
      <c r="X924" s="124">
        <v>2066</v>
      </c>
      <c r="Y924" s="124">
        <v>2066</v>
      </c>
      <c r="Z924" s="124">
        <v>5</v>
      </c>
      <c r="AA924" s="124">
        <v>286.3</v>
      </c>
      <c r="AB924" s="124">
        <v>6063.2</v>
      </c>
      <c r="AC924" s="124">
        <v>1358.9</v>
      </c>
      <c r="AD924" s="124">
        <v>186</v>
      </c>
      <c r="AE924" s="124">
        <v>22.6</v>
      </c>
    </row>
    <row r="925" spans="1:31" x14ac:dyDescent="0.3">
      <c r="A925" s="122" t="s">
        <v>903</v>
      </c>
      <c r="B925" s="123">
        <v>60813</v>
      </c>
      <c r="C925" s="124">
        <v>0</v>
      </c>
      <c r="D925" s="124">
        <v>6560.8</v>
      </c>
      <c r="E925" s="124">
        <v>508</v>
      </c>
      <c r="F925" s="124">
        <v>708.9</v>
      </c>
      <c r="G925" s="124">
        <v>1447.7</v>
      </c>
      <c r="H925" s="124">
        <v>1441.1999999999998</v>
      </c>
      <c r="I925" s="124">
        <v>0</v>
      </c>
      <c r="J925" s="124">
        <v>485.3</v>
      </c>
      <c r="K925" s="124">
        <v>7858.7999999999993</v>
      </c>
      <c r="L925" s="124">
        <v>44</v>
      </c>
      <c r="M925" s="124">
        <v>978</v>
      </c>
      <c r="N925" s="124">
        <v>155.52000000000001</v>
      </c>
      <c r="O925" s="124">
        <v>297.36</v>
      </c>
      <c r="P925" s="124">
        <v>5258.1</v>
      </c>
      <c r="Q925" s="124">
        <v>2011.5000000000002</v>
      </c>
      <c r="R925" s="124">
        <v>897.8</v>
      </c>
      <c r="S925" s="124">
        <v>8880.7999999999993</v>
      </c>
      <c r="T925" s="124">
        <v>-1373.2000000000025</v>
      </c>
      <c r="U925" s="124">
        <v>486.12</v>
      </c>
      <c r="V925" s="124">
        <v>1396.02</v>
      </c>
      <c r="W925" s="124">
        <v>897.8</v>
      </c>
      <c r="X925" s="124">
        <v>2066</v>
      </c>
      <c r="Y925" s="124">
        <v>2066</v>
      </c>
      <c r="Z925" s="124">
        <v>6</v>
      </c>
      <c r="AA925" s="124">
        <v>322.10000000000002</v>
      </c>
      <c r="AB925" s="124">
        <v>7858.7999999999993</v>
      </c>
      <c r="AC925" s="124">
        <v>1342</v>
      </c>
      <c r="AD925" s="124">
        <v>88.6</v>
      </c>
      <c r="AE925" s="124">
        <v>10.6</v>
      </c>
    </row>
    <row r="926" spans="1:31" x14ac:dyDescent="0.3">
      <c r="A926" s="122" t="s">
        <v>903</v>
      </c>
      <c r="B926" s="123">
        <v>60844</v>
      </c>
      <c r="C926" s="124">
        <v>0</v>
      </c>
      <c r="D926" s="124">
        <v>5878.1</v>
      </c>
      <c r="E926" s="124">
        <v>378.5</v>
      </c>
      <c r="F926" s="124">
        <v>648.79999999999995</v>
      </c>
      <c r="G926" s="124">
        <v>360.4</v>
      </c>
      <c r="H926" s="124">
        <v>1528.8</v>
      </c>
      <c r="I926" s="124">
        <v>0</v>
      </c>
      <c r="J926" s="124">
        <v>687.3</v>
      </c>
      <c r="K926" s="124">
        <v>7157.7</v>
      </c>
      <c r="L926" s="124">
        <v>62.9</v>
      </c>
      <c r="M926" s="124">
        <v>822.2</v>
      </c>
      <c r="N926" s="124">
        <v>181.39</v>
      </c>
      <c r="O926" s="124">
        <v>307.27</v>
      </c>
      <c r="P926" s="124">
        <v>5540</v>
      </c>
      <c r="Q926" s="124">
        <v>986.7</v>
      </c>
      <c r="R926" s="124">
        <v>1044.3</v>
      </c>
      <c r="S926" s="124">
        <v>8042.7999999999993</v>
      </c>
      <c r="T926" s="124">
        <v>-394.59999999999491</v>
      </c>
      <c r="U926" s="124">
        <v>869.55</v>
      </c>
      <c r="V926" s="124">
        <v>1066.8399999999999</v>
      </c>
      <c r="W926" s="124">
        <v>1044.3</v>
      </c>
      <c r="X926" s="124">
        <v>2066</v>
      </c>
      <c r="Y926" s="124">
        <v>2066</v>
      </c>
      <c r="Z926" s="124">
        <v>7</v>
      </c>
      <c r="AA926" s="124">
        <v>377.9</v>
      </c>
      <c r="AB926" s="124">
        <v>7157.7</v>
      </c>
      <c r="AC926" s="124">
        <v>1438.8</v>
      </c>
      <c r="AD926" s="124">
        <v>79.599999999999994</v>
      </c>
      <c r="AE926" s="124">
        <v>10.4</v>
      </c>
    </row>
    <row r="927" spans="1:31" x14ac:dyDescent="0.3">
      <c r="A927" s="122" t="s">
        <v>903</v>
      </c>
      <c r="B927" s="123">
        <v>60875</v>
      </c>
      <c r="C927" s="124">
        <v>0</v>
      </c>
      <c r="D927" s="124">
        <v>4071</v>
      </c>
      <c r="E927" s="124">
        <v>373</v>
      </c>
      <c r="F927" s="124">
        <v>342.5</v>
      </c>
      <c r="G927" s="124">
        <v>168.3</v>
      </c>
      <c r="H927" s="124">
        <v>1383.5</v>
      </c>
      <c r="I927" s="124">
        <v>0</v>
      </c>
      <c r="J927" s="124">
        <v>718.3</v>
      </c>
      <c r="K927" s="124">
        <v>4751.2</v>
      </c>
      <c r="L927" s="124">
        <v>78.2</v>
      </c>
      <c r="M927" s="124">
        <v>0</v>
      </c>
      <c r="N927" s="124">
        <v>164.65</v>
      </c>
      <c r="O927" s="124">
        <v>307.27</v>
      </c>
      <c r="P927" s="124">
        <v>3970.1000000000004</v>
      </c>
      <c r="Q927" s="124">
        <v>443.49999999999994</v>
      </c>
      <c r="R927" s="124">
        <v>978.7</v>
      </c>
      <c r="S927" s="124">
        <v>4829.3999999999996</v>
      </c>
      <c r="T927" s="124">
        <v>-1248.3999999999978</v>
      </c>
      <c r="U927" s="124">
        <v>970.65</v>
      </c>
      <c r="V927" s="124">
        <v>1037.3499999999999</v>
      </c>
      <c r="W927" s="124">
        <v>978.7</v>
      </c>
      <c r="X927" s="124">
        <v>2066</v>
      </c>
      <c r="Y927" s="124">
        <v>2066</v>
      </c>
      <c r="Z927" s="124">
        <v>8</v>
      </c>
      <c r="AA927" s="124">
        <v>357</v>
      </c>
      <c r="AB927" s="124">
        <v>4751.2</v>
      </c>
      <c r="AC927" s="124">
        <v>1354.2</v>
      </c>
      <c r="AD927" s="124">
        <v>15.8</v>
      </c>
      <c r="AE927" s="124">
        <v>13.5</v>
      </c>
    </row>
    <row r="928" spans="1:31" x14ac:dyDescent="0.3">
      <c r="A928" s="122" t="s">
        <v>903</v>
      </c>
      <c r="B928" s="123">
        <v>60905</v>
      </c>
      <c r="C928" s="124">
        <v>0</v>
      </c>
      <c r="D928" s="124">
        <v>2733.3</v>
      </c>
      <c r="E928" s="124">
        <v>279.7</v>
      </c>
      <c r="F928" s="124">
        <v>252.4</v>
      </c>
      <c r="G928" s="124">
        <v>83.4</v>
      </c>
      <c r="H928" s="124">
        <v>1134.3</v>
      </c>
      <c r="I928" s="124">
        <v>0</v>
      </c>
      <c r="J928" s="124">
        <v>338.1</v>
      </c>
      <c r="K928" s="124">
        <v>3074.5</v>
      </c>
      <c r="L928" s="124">
        <v>62.9</v>
      </c>
      <c r="M928" s="124">
        <v>1327.1</v>
      </c>
      <c r="N928" s="124">
        <v>131.91</v>
      </c>
      <c r="O928" s="124">
        <v>297.36</v>
      </c>
      <c r="P928" s="124">
        <v>2771.4</v>
      </c>
      <c r="Q928" s="124">
        <v>214.20000000000002</v>
      </c>
      <c r="R928" s="124">
        <v>867.5</v>
      </c>
      <c r="S928" s="124">
        <v>4464.5</v>
      </c>
      <c r="T928" s="124">
        <v>510.90000000000327</v>
      </c>
      <c r="U928" s="124">
        <v>633.14</v>
      </c>
      <c r="V928" s="124">
        <v>1000.54</v>
      </c>
      <c r="W928" s="124">
        <v>867.5</v>
      </c>
      <c r="X928" s="124">
        <v>2066</v>
      </c>
      <c r="Y928" s="124">
        <v>2066</v>
      </c>
      <c r="Z928" s="124">
        <v>9</v>
      </c>
      <c r="AA928" s="124">
        <v>196.3</v>
      </c>
      <c r="AB928" s="124">
        <v>3074.5</v>
      </c>
      <c r="AC928" s="124">
        <v>907.5</v>
      </c>
      <c r="AD928" s="124">
        <v>210.7</v>
      </c>
      <c r="AE928" s="124">
        <v>16.100000000000001</v>
      </c>
    </row>
    <row r="929" spans="1:31" x14ac:dyDescent="0.3">
      <c r="A929" s="122" t="s">
        <v>903</v>
      </c>
      <c r="B929" s="123">
        <v>60936</v>
      </c>
      <c r="C929" s="124">
        <v>744.7</v>
      </c>
      <c r="D929" s="124">
        <v>2439.4</v>
      </c>
      <c r="E929" s="124">
        <v>358.6</v>
      </c>
      <c r="F929" s="124">
        <v>350.5</v>
      </c>
      <c r="G929" s="124">
        <v>57.1</v>
      </c>
      <c r="H929" s="124">
        <v>1452.3</v>
      </c>
      <c r="I929" s="124">
        <v>91.600000000000009</v>
      </c>
      <c r="J929" s="124">
        <v>450.8</v>
      </c>
      <c r="K929" s="124">
        <v>3851.3</v>
      </c>
      <c r="L929" s="124">
        <v>44</v>
      </c>
      <c r="M929" s="124">
        <v>1017.6</v>
      </c>
      <c r="N929" s="124">
        <v>89.14</v>
      </c>
      <c r="O929" s="124">
        <v>307.27</v>
      </c>
      <c r="P929" s="124">
        <v>2635.8</v>
      </c>
      <c r="Q929" s="124">
        <v>154.10000000000002</v>
      </c>
      <c r="R929" s="124">
        <v>582.09999999999991</v>
      </c>
      <c r="S929" s="124">
        <v>4912.9000000000005</v>
      </c>
      <c r="T929" s="124">
        <v>1039.6000000000022</v>
      </c>
      <c r="U929" s="124">
        <v>205.96</v>
      </c>
      <c r="V929" s="124">
        <v>1590.14</v>
      </c>
      <c r="W929" s="124">
        <v>582.09999999999991</v>
      </c>
      <c r="X929" s="124">
        <v>2067</v>
      </c>
      <c r="Y929" s="124">
        <v>2066</v>
      </c>
      <c r="Z929" s="124">
        <v>10</v>
      </c>
      <c r="AA929" s="124">
        <v>125.39999999999999</v>
      </c>
      <c r="AB929" s="124">
        <v>3851.3</v>
      </c>
      <c r="AC929" s="124">
        <v>1042.5999999999999</v>
      </c>
      <c r="AD929" s="124">
        <v>395.59999999999997</v>
      </c>
      <c r="AE929" s="124">
        <v>14.1</v>
      </c>
    </row>
    <row r="930" spans="1:31" x14ac:dyDescent="0.3">
      <c r="A930" s="122" t="s">
        <v>903</v>
      </c>
      <c r="B930" s="123">
        <v>60966</v>
      </c>
      <c r="C930" s="124">
        <v>16107</v>
      </c>
      <c r="D930" s="124">
        <v>1659.4</v>
      </c>
      <c r="E930" s="124">
        <v>726.7</v>
      </c>
      <c r="F930" s="124">
        <v>165.2</v>
      </c>
      <c r="G930" s="124">
        <v>2392.4</v>
      </c>
      <c r="H930" s="124">
        <v>3516.5</v>
      </c>
      <c r="I930" s="124">
        <v>2776.4</v>
      </c>
      <c r="J930" s="124">
        <v>478.9</v>
      </c>
      <c r="K930" s="124">
        <v>400</v>
      </c>
      <c r="L930" s="124">
        <v>27.9</v>
      </c>
      <c r="M930" s="124">
        <v>803.5</v>
      </c>
      <c r="N930" s="124">
        <v>55.18</v>
      </c>
      <c r="O930" s="124">
        <v>297.36</v>
      </c>
      <c r="P930" s="124">
        <v>1166.7</v>
      </c>
      <c r="Q930" s="124">
        <v>657.90000000000009</v>
      </c>
      <c r="R930" s="124">
        <v>338</v>
      </c>
      <c r="S930" s="124">
        <v>1231.4000000000001</v>
      </c>
      <c r="T930" s="124">
        <v>5960.5999999999913</v>
      </c>
      <c r="U930" s="124">
        <v>174.11</v>
      </c>
      <c r="V930" s="124">
        <v>1678.39</v>
      </c>
      <c r="W930" s="124">
        <v>338</v>
      </c>
      <c r="X930" s="124">
        <v>2067</v>
      </c>
      <c r="Y930" s="124">
        <v>2066</v>
      </c>
      <c r="Z930" s="124">
        <v>11</v>
      </c>
      <c r="AA930" s="124">
        <v>33.700000000000003</v>
      </c>
      <c r="AB930" s="124">
        <v>400</v>
      </c>
      <c r="AC930" s="124">
        <v>1640.7</v>
      </c>
      <c r="AD930" s="124">
        <v>1272</v>
      </c>
      <c r="AE930" s="124">
        <v>603.79999999999995</v>
      </c>
    </row>
    <row r="931" spans="1:31" x14ac:dyDescent="0.3">
      <c r="A931" s="122" t="s">
        <v>903</v>
      </c>
      <c r="B931" s="123">
        <v>60997</v>
      </c>
      <c r="C931" s="124">
        <v>42263.8</v>
      </c>
      <c r="D931" s="124">
        <v>1306.2</v>
      </c>
      <c r="E931" s="124">
        <v>569.4</v>
      </c>
      <c r="F931" s="124">
        <v>118.9</v>
      </c>
      <c r="G931" s="124">
        <v>2078.8000000000002</v>
      </c>
      <c r="H931" s="124">
        <v>20453.600000000002</v>
      </c>
      <c r="I931" s="124">
        <v>8150.6999999999989</v>
      </c>
      <c r="J931" s="124">
        <v>429.9</v>
      </c>
      <c r="K931" s="124">
        <v>337.7</v>
      </c>
      <c r="L931" s="124">
        <v>23.4</v>
      </c>
      <c r="M931" s="124">
        <v>673.3</v>
      </c>
      <c r="N931" s="124">
        <v>52.1</v>
      </c>
      <c r="O931" s="124">
        <v>307.27</v>
      </c>
      <c r="P931" s="124">
        <v>641.30000000000007</v>
      </c>
      <c r="Q931" s="124">
        <v>783.80000000000007</v>
      </c>
      <c r="R931" s="124">
        <v>310.29999999999995</v>
      </c>
      <c r="S931" s="124">
        <v>1034.4000000000001</v>
      </c>
      <c r="T931" s="124">
        <v>10501.100000000002</v>
      </c>
      <c r="U931" s="124">
        <v>278.22000000000003</v>
      </c>
      <c r="V931" s="124">
        <v>3460.63</v>
      </c>
      <c r="W931" s="124">
        <v>310.29999999999995</v>
      </c>
      <c r="X931" s="124">
        <v>2067</v>
      </c>
      <c r="Y931" s="124">
        <v>2066</v>
      </c>
      <c r="Z931" s="124">
        <v>12</v>
      </c>
      <c r="AA931" s="124">
        <v>29.4</v>
      </c>
      <c r="AB931" s="124">
        <v>337.7</v>
      </c>
      <c r="AC931" s="124">
        <v>5262.9000000000005</v>
      </c>
      <c r="AD931" s="124">
        <v>11668.400000000001</v>
      </c>
      <c r="AE931" s="124">
        <v>3522.3</v>
      </c>
    </row>
    <row r="932" spans="1:31" x14ac:dyDescent="0.3">
      <c r="A932" s="122" t="s">
        <v>903</v>
      </c>
      <c r="B932" s="123">
        <v>61028</v>
      </c>
      <c r="C932" s="124">
        <v>20835.8</v>
      </c>
      <c r="D932" s="124">
        <v>1483.6999999999998</v>
      </c>
      <c r="E932" s="124">
        <v>646.29999999999995</v>
      </c>
      <c r="F932" s="124">
        <v>133.30000000000001</v>
      </c>
      <c r="G932" s="124">
        <v>2353.3000000000002</v>
      </c>
      <c r="H932" s="124">
        <v>17442.7</v>
      </c>
      <c r="I932" s="124">
        <v>4688.7</v>
      </c>
      <c r="J932" s="124">
        <v>655.29999999999995</v>
      </c>
      <c r="K932" s="124">
        <v>359.5</v>
      </c>
      <c r="L932" s="124">
        <v>18.899999999999999</v>
      </c>
      <c r="M932" s="124">
        <v>776.6</v>
      </c>
      <c r="N932" s="124">
        <v>46.19</v>
      </c>
      <c r="O932" s="124">
        <v>307.27</v>
      </c>
      <c r="P932" s="124">
        <v>543.79999999999995</v>
      </c>
      <c r="Q932" s="124">
        <v>1073.2</v>
      </c>
      <c r="R932" s="124">
        <v>281.29999999999995</v>
      </c>
      <c r="S932" s="124">
        <v>1155</v>
      </c>
      <c r="T932" s="124">
        <v>-5131.3999999999942</v>
      </c>
      <c r="U932" s="124">
        <v>141.12</v>
      </c>
      <c r="V932" s="124">
        <v>4673.91</v>
      </c>
      <c r="W932" s="124">
        <v>281.29999999999995</v>
      </c>
      <c r="X932" s="124">
        <v>2067</v>
      </c>
      <c r="Y932" s="124">
        <v>2067</v>
      </c>
      <c r="Z932" s="124">
        <v>1</v>
      </c>
      <c r="AA932" s="124">
        <v>26.5</v>
      </c>
      <c r="AB932" s="124">
        <v>359.5</v>
      </c>
      <c r="AC932" s="124">
        <v>4958.8</v>
      </c>
      <c r="AD932" s="124">
        <v>10251.400000000001</v>
      </c>
      <c r="AE932" s="124">
        <v>2232.5</v>
      </c>
    </row>
    <row r="933" spans="1:31" x14ac:dyDescent="0.3">
      <c r="A933" s="122" t="s">
        <v>903</v>
      </c>
      <c r="B933" s="123">
        <v>61056</v>
      </c>
      <c r="C933" s="124">
        <v>36132.600000000006</v>
      </c>
      <c r="D933" s="124">
        <v>2103.1999999999998</v>
      </c>
      <c r="E933" s="124">
        <v>909.9</v>
      </c>
      <c r="F933" s="124">
        <v>197.8</v>
      </c>
      <c r="G933" s="124">
        <v>3359.1</v>
      </c>
      <c r="H933" s="124">
        <v>16624.3</v>
      </c>
      <c r="I933" s="124">
        <v>8427.1</v>
      </c>
      <c r="J933" s="124">
        <v>246.7</v>
      </c>
      <c r="K933" s="124">
        <v>131</v>
      </c>
      <c r="L933" s="124">
        <v>18.899999999999999</v>
      </c>
      <c r="M933" s="124">
        <v>0</v>
      </c>
      <c r="N933" s="124">
        <v>40.83</v>
      </c>
      <c r="O933" s="124">
        <v>277.52999999999997</v>
      </c>
      <c r="P933" s="124">
        <v>656.1</v>
      </c>
      <c r="Q933" s="124">
        <v>1644.8999999999999</v>
      </c>
      <c r="R933" s="124">
        <v>247.60000000000002</v>
      </c>
      <c r="S933" s="124">
        <v>149.9</v>
      </c>
      <c r="T933" s="124">
        <v>4662.0999999999949</v>
      </c>
      <c r="U933" s="124">
        <v>521.42999999999995</v>
      </c>
      <c r="V933" s="124">
        <v>3199.45</v>
      </c>
      <c r="W933" s="124">
        <v>247.60000000000002</v>
      </c>
      <c r="X933" s="124">
        <v>2067</v>
      </c>
      <c r="Y933" s="124">
        <v>2067</v>
      </c>
      <c r="Z933" s="124">
        <v>2</v>
      </c>
      <c r="AA933" s="124">
        <v>59.8</v>
      </c>
      <c r="AB933" s="124">
        <v>131</v>
      </c>
      <c r="AC933" s="124">
        <v>4130.5</v>
      </c>
      <c r="AD933" s="124">
        <v>10158.5</v>
      </c>
      <c r="AE933" s="124">
        <v>2335.3000000000002</v>
      </c>
    </row>
    <row r="934" spans="1:31" x14ac:dyDescent="0.3">
      <c r="A934" s="122" t="s">
        <v>903</v>
      </c>
      <c r="B934" s="123">
        <v>61087</v>
      </c>
      <c r="C934" s="124">
        <v>7123.7999999999993</v>
      </c>
      <c r="D934" s="124">
        <v>3822.2000000000003</v>
      </c>
      <c r="E934" s="124">
        <v>1376</v>
      </c>
      <c r="F934" s="124">
        <v>573.4</v>
      </c>
      <c r="G934" s="124">
        <v>6383.3</v>
      </c>
      <c r="H934" s="124">
        <v>7316.5</v>
      </c>
      <c r="I934" s="124">
        <v>1171.8999999999999</v>
      </c>
      <c r="J934" s="124">
        <v>160</v>
      </c>
      <c r="K934" s="124">
        <v>1037.4000000000001</v>
      </c>
      <c r="L934" s="124">
        <v>22.5</v>
      </c>
      <c r="M934" s="124">
        <v>0</v>
      </c>
      <c r="N934" s="124">
        <v>51.55</v>
      </c>
      <c r="O934" s="124">
        <v>307.27</v>
      </c>
      <c r="P934" s="124">
        <v>1182.3</v>
      </c>
      <c r="Q934" s="124">
        <v>3213.3</v>
      </c>
      <c r="R934" s="124">
        <v>348.3</v>
      </c>
      <c r="S934" s="124">
        <v>1059.9000000000001</v>
      </c>
      <c r="T934" s="124">
        <v>-12271.500000000004</v>
      </c>
      <c r="U934" s="124">
        <v>186.83</v>
      </c>
      <c r="V934" s="124">
        <v>4817.58</v>
      </c>
      <c r="W934" s="124">
        <v>348.3</v>
      </c>
      <c r="X934" s="124">
        <v>2067</v>
      </c>
      <c r="Y934" s="124">
        <v>2067</v>
      </c>
      <c r="Z934" s="124">
        <v>3</v>
      </c>
      <c r="AA934" s="124">
        <v>96.6</v>
      </c>
      <c r="AB934" s="124">
        <v>1037.4000000000001</v>
      </c>
      <c r="AC934" s="124">
        <v>2537.6</v>
      </c>
      <c r="AD934" s="124">
        <v>3963</v>
      </c>
      <c r="AE934" s="124">
        <v>815.9</v>
      </c>
    </row>
    <row r="935" spans="1:31" x14ac:dyDescent="0.3">
      <c r="A935" s="122" t="s">
        <v>903</v>
      </c>
      <c r="B935" s="123">
        <v>61117</v>
      </c>
      <c r="C935" s="124">
        <v>1075.3</v>
      </c>
      <c r="D935" s="124">
        <v>3688.9</v>
      </c>
      <c r="E935" s="124">
        <v>655.29999999999995</v>
      </c>
      <c r="F935" s="124">
        <v>716.5</v>
      </c>
      <c r="G935" s="124">
        <v>2901.1</v>
      </c>
      <c r="H935" s="124">
        <v>1109.6000000000001</v>
      </c>
      <c r="I935" s="124">
        <v>61.5</v>
      </c>
      <c r="J935" s="124">
        <v>182.6</v>
      </c>
      <c r="K935" s="124">
        <v>4042.8</v>
      </c>
      <c r="L935" s="124">
        <v>22.5</v>
      </c>
      <c r="M935" s="124">
        <v>0</v>
      </c>
      <c r="N935" s="124">
        <v>73.88</v>
      </c>
      <c r="O935" s="124">
        <v>297.36</v>
      </c>
      <c r="P935" s="124">
        <v>1858.1999999999998</v>
      </c>
      <c r="Q935" s="124">
        <v>2547.1000000000004</v>
      </c>
      <c r="R935" s="124">
        <v>462.20000000000005</v>
      </c>
      <c r="S935" s="124">
        <v>4065.3</v>
      </c>
      <c r="T935" s="124">
        <v>-3712.8999999999996</v>
      </c>
      <c r="U935" s="124">
        <v>350.95</v>
      </c>
      <c r="V935" s="124">
        <v>3230.59</v>
      </c>
      <c r="W935" s="124">
        <v>462.20000000000005</v>
      </c>
      <c r="X935" s="124">
        <v>2067</v>
      </c>
      <c r="Y935" s="124">
        <v>2067</v>
      </c>
      <c r="Z935" s="124">
        <v>4</v>
      </c>
      <c r="AA935" s="124">
        <v>127.4</v>
      </c>
      <c r="AB935" s="124">
        <v>4042.8</v>
      </c>
      <c r="AC935" s="124">
        <v>986.7</v>
      </c>
      <c r="AD935" s="124">
        <v>105.9</v>
      </c>
      <c r="AE935" s="124">
        <v>17</v>
      </c>
    </row>
    <row r="936" spans="1:31" x14ac:dyDescent="0.3">
      <c r="A936" s="122" t="s">
        <v>903</v>
      </c>
      <c r="B936" s="123">
        <v>61148</v>
      </c>
      <c r="C936" s="124">
        <v>669.69999999999993</v>
      </c>
      <c r="D936" s="124">
        <v>5231</v>
      </c>
      <c r="E936" s="124">
        <v>381.2</v>
      </c>
      <c r="F936" s="124">
        <v>193.4</v>
      </c>
      <c r="G936" s="124">
        <v>914.3</v>
      </c>
      <c r="H936" s="124">
        <v>1463.1</v>
      </c>
      <c r="I936" s="124">
        <v>76</v>
      </c>
      <c r="J936" s="124">
        <v>587.5</v>
      </c>
      <c r="K936" s="124">
        <v>7326.5</v>
      </c>
      <c r="L936" s="124">
        <v>35</v>
      </c>
      <c r="M936" s="124">
        <v>0</v>
      </c>
      <c r="N936" s="124">
        <v>133.41</v>
      </c>
      <c r="O936" s="124">
        <v>307.27</v>
      </c>
      <c r="P936" s="124">
        <v>3391.3999999999996</v>
      </c>
      <c r="Q936" s="124">
        <v>2032.8999999999999</v>
      </c>
      <c r="R936" s="124">
        <v>759.40000000000009</v>
      </c>
      <c r="S936" s="124">
        <v>7361.5</v>
      </c>
      <c r="T936" s="124">
        <v>-56.100000000002183</v>
      </c>
      <c r="U936" s="124">
        <v>118.73</v>
      </c>
      <c r="V936" s="124">
        <v>2283.67</v>
      </c>
      <c r="W936" s="124">
        <v>759.40000000000009</v>
      </c>
      <c r="X936" s="124">
        <v>2067</v>
      </c>
      <c r="Y936" s="124">
        <v>2067</v>
      </c>
      <c r="Z936" s="124">
        <v>5</v>
      </c>
      <c r="AA936" s="124">
        <v>287.3</v>
      </c>
      <c r="AB936" s="124">
        <v>7326.5</v>
      </c>
      <c r="AC936" s="124">
        <v>1428.8</v>
      </c>
      <c r="AD936" s="124">
        <v>25.7</v>
      </c>
      <c r="AE936" s="124">
        <v>8.6</v>
      </c>
    </row>
    <row r="937" spans="1:31" x14ac:dyDescent="0.3">
      <c r="A937" s="122" t="s">
        <v>903</v>
      </c>
      <c r="B937" s="123">
        <v>61178</v>
      </c>
      <c r="C937" s="124">
        <v>0</v>
      </c>
      <c r="D937" s="124">
        <v>6115</v>
      </c>
      <c r="E937" s="124">
        <v>359.4</v>
      </c>
      <c r="F937" s="124">
        <v>241.9</v>
      </c>
      <c r="G937" s="124">
        <v>376.4</v>
      </c>
      <c r="H937" s="124">
        <v>1451.2</v>
      </c>
      <c r="I937" s="124">
        <v>0</v>
      </c>
      <c r="J937" s="124">
        <v>485.3</v>
      </c>
      <c r="K937" s="124">
        <v>7459.6</v>
      </c>
      <c r="L937" s="124">
        <v>44</v>
      </c>
      <c r="M937" s="124">
        <v>990.8</v>
      </c>
      <c r="N937" s="124">
        <v>155.52000000000001</v>
      </c>
      <c r="O937" s="124">
        <v>297.36</v>
      </c>
      <c r="P937" s="124">
        <v>5051.3</v>
      </c>
      <c r="Q937" s="124">
        <v>1305.7</v>
      </c>
      <c r="R937" s="124">
        <v>897.3</v>
      </c>
      <c r="S937" s="124">
        <v>8494.4</v>
      </c>
      <c r="T937" s="124">
        <v>362.60000000000036</v>
      </c>
      <c r="U937" s="124">
        <v>552.22</v>
      </c>
      <c r="V937" s="124">
        <v>1300.6600000000001</v>
      </c>
      <c r="W937" s="124">
        <v>897.3</v>
      </c>
      <c r="X937" s="124">
        <v>2067</v>
      </c>
      <c r="Y937" s="124">
        <v>2067</v>
      </c>
      <c r="Z937" s="124">
        <v>6</v>
      </c>
      <c r="AA937" s="124">
        <v>321.2</v>
      </c>
      <c r="AB937" s="124">
        <v>7459.6</v>
      </c>
      <c r="AC937" s="124">
        <v>1377.4</v>
      </c>
      <c r="AD937" s="124">
        <v>65.5</v>
      </c>
      <c r="AE937" s="124">
        <v>8.3000000000000007</v>
      </c>
    </row>
    <row r="938" spans="1:31" x14ac:dyDescent="0.3">
      <c r="A938" s="122" t="s">
        <v>903</v>
      </c>
      <c r="B938" s="123">
        <v>61209</v>
      </c>
      <c r="C938" s="124">
        <v>0</v>
      </c>
      <c r="D938" s="124">
        <v>5730.5</v>
      </c>
      <c r="E938" s="124">
        <v>378</v>
      </c>
      <c r="F938" s="124">
        <v>650.5</v>
      </c>
      <c r="G938" s="124">
        <v>97</v>
      </c>
      <c r="H938" s="124">
        <v>1498.6</v>
      </c>
      <c r="I938" s="124">
        <v>0</v>
      </c>
      <c r="J938" s="124">
        <v>687.3</v>
      </c>
      <c r="K938" s="124">
        <v>6697.6</v>
      </c>
      <c r="L938" s="124">
        <v>62.9</v>
      </c>
      <c r="M938" s="124">
        <v>689.5</v>
      </c>
      <c r="N938" s="124">
        <v>181.39</v>
      </c>
      <c r="O938" s="124">
        <v>307.27</v>
      </c>
      <c r="P938" s="124">
        <v>5635.2</v>
      </c>
      <c r="Q938" s="124">
        <v>745.69999999999993</v>
      </c>
      <c r="R938" s="124">
        <v>1047</v>
      </c>
      <c r="S938" s="124">
        <v>7450</v>
      </c>
      <c r="T938" s="124">
        <v>-544.79999999999563</v>
      </c>
      <c r="U938" s="124">
        <v>1037.6099999999999</v>
      </c>
      <c r="V938" s="124">
        <v>1130.43</v>
      </c>
      <c r="W938" s="124">
        <v>1047</v>
      </c>
      <c r="X938" s="124">
        <v>2067</v>
      </c>
      <c r="Y938" s="124">
        <v>2067</v>
      </c>
      <c r="Z938" s="124">
        <v>7</v>
      </c>
      <c r="AA938" s="124">
        <v>383.4</v>
      </c>
      <c r="AB938" s="124">
        <v>6697.6</v>
      </c>
      <c r="AC938" s="124">
        <v>1407.3</v>
      </c>
      <c r="AD938" s="124">
        <v>80.599999999999994</v>
      </c>
      <c r="AE938" s="124">
        <v>10.7</v>
      </c>
    </row>
    <row r="939" spans="1:31" x14ac:dyDescent="0.3">
      <c r="A939" s="122" t="s">
        <v>903</v>
      </c>
      <c r="B939" s="123">
        <v>61240</v>
      </c>
      <c r="C939" s="124">
        <v>0</v>
      </c>
      <c r="D939" s="124">
        <v>4640.5</v>
      </c>
      <c r="E939" s="124">
        <v>381.5</v>
      </c>
      <c r="F939" s="124">
        <v>515.20000000000005</v>
      </c>
      <c r="G939" s="124">
        <v>47.5</v>
      </c>
      <c r="H939" s="124">
        <v>1319.5</v>
      </c>
      <c r="I939" s="124">
        <v>0</v>
      </c>
      <c r="J939" s="124">
        <v>718.3</v>
      </c>
      <c r="K939" s="124">
        <v>5244.4</v>
      </c>
      <c r="L939" s="124">
        <v>78.2</v>
      </c>
      <c r="M939" s="124">
        <v>0</v>
      </c>
      <c r="N939" s="124">
        <v>164.65</v>
      </c>
      <c r="O939" s="124">
        <v>307.27</v>
      </c>
      <c r="P939" s="124">
        <v>4772.3</v>
      </c>
      <c r="Q939" s="124">
        <v>383.40000000000003</v>
      </c>
      <c r="R939" s="124">
        <v>972.6</v>
      </c>
      <c r="S939" s="124">
        <v>5322.5999999999995</v>
      </c>
      <c r="T939" s="124">
        <v>-1327.1999999999989</v>
      </c>
      <c r="U939" s="124">
        <v>625.07000000000005</v>
      </c>
      <c r="V939" s="124">
        <v>1195.25</v>
      </c>
      <c r="W939" s="124">
        <v>972.6</v>
      </c>
      <c r="X939" s="124">
        <v>2067</v>
      </c>
      <c r="Y939" s="124">
        <v>2067</v>
      </c>
      <c r="Z939" s="124">
        <v>8</v>
      </c>
      <c r="AA939" s="124">
        <v>350.9</v>
      </c>
      <c r="AB939" s="124">
        <v>5244.4</v>
      </c>
      <c r="AC939" s="124">
        <v>1285.4000000000001</v>
      </c>
      <c r="AD939" s="124">
        <v>21</v>
      </c>
      <c r="AE939" s="124">
        <v>13.1</v>
      </c>
    </row>
    <row r="940" spans="1:31" x14ac:dyDescent="0.3">
      <c r="A940" s="122" t="s">
        <v>903</v>
      </c>
      <c r="B940" s="123">
        <v>61270</v>
      </c>
      <c r="C940" s="124">
        <v>1729.1</v>
      </c>
      <c r="D940" s="124">
        <v>3379.5</v>
      </c>
      <c r="E940" s="124">
        <v>378.2</v>
      </c>
      <c r="F940" s="124">
        <v>370.2</v>
      </c>
      <c r="G940" s="124">
        <v>209.3</v>
      </c>
      <c r="H940" s="124">
        <v>1058.1999999999998</v>
      </c>
      <c r="I940" s="124">
        <v>208.79999999999998</v>
      </c>
      <c r="J940" s="124">
        <v>335</v>
      </c>
      <c r="K940" s="124">
        <v>2853.7</v>
      </c>
      <c r="L940" s="124">
        <v>62.9</v>
      </c>
      <c r="M940" s="124">
        <v>1328.3</v>
      </c>
      <c r="N940" s="124">
        <v>131.91</v>
      </c>
      <c r="O940" s="124">
        <v>297.36</v>
      </c>
      <c r="P940" s="124">
        <v>3499.3</v>
      </c>
      <c r="Q940" s="124">
        <v>250.3</v>
      </c>
      <c r="R940" s="124">
        <v>830.5</v>
      </c>
      <c r="S940" s="124">
        <v>4244.8999999999996</v>
      </c>
      <c r="T940" s="124">
        <v>865.30000000000109</v>
      </c>
      <c r="U940" s="124">
        <v>265.18</v>
      </c>
      <c r="V940" s="124">
        <v>1383.62</v>
      </c>
      <c r="W940" s="124">
        <v>830.5</v>
      </c>
      <c r="X940" s="124">
        <v>2067</v>
      </c>
      <c r="Y940" s="124">
        <v>2067</v>
      </c>
      <c r="Z940" s="124">
        <v>9</v>
      </c>
      <c r="AA940" s="124">
        <v>159.30000000000001</v>
      </c>
      <c r="AB940" s="124">
        <v>2853.7</v>
      </c>
      <c r="AC940" s="124">
        <v>815.3</v>
      </c>
      <c r="AD940" s="124">
        <v>215.6</v>
      </c>
      <c r="AE940" s="124">
        <v>27.3</v>
      </c>
    </row>
    <row r="941" spans="1:31" x14ac:dyDescent="0.3">
      <c r="A941" s="122" t="s">
        <v>903</v>
      </c>
      <c r="B941" s="123">
        <v>61301</v>
      </c>
      <c r="C941" s="124">
        <v>21584</v>
      </c>
      <c r="D941" s="124">
        <v>2036.9</v>
      </c>
      <c r="E941" s="124">
        <v>557.1</v>
      </c>
      <c r="F941" s="124">
        <v>279.10000000000002</v>
      </c>
      <c r="G941" s="124">
        <v>1210.9000000000001</v>
      </c>
      <c r="H941" s="124">
        <v>5048.7999999999993</v>
      </c>
      <c r="I941" s="124">
        <v>3676</v>
      </c>
      <c r="J941" s="124">
        <v>453.6</v>
      </c>
      <c r="K941" s="124">
        <v>2541.4</v>
      </c>
      <c r="L941" s="124">
        <v>44</v>
      </c>
      <c r="M941" s="124">
        <v>863.9</v>
      </c>
      <c r="N941" s="124">
        <v>89.14</v>
      </c>
      <c r="O941" s="124">
        <v>307.27</v>
      </c>
      <c r="P941" s="124">
        <v>1877.9</v>
      </c>
      <c r="Q941" s="124">
        <v>438.1</v>
      </c>
      <c r="R941" s="124">
        <v>565.6</v>
      </c>
      <c r="S941" s="124">
        <v>3449.3</v>
      </c>
      <c r="T941" s="124">
        <v>12336.599999999999</v>
      </c>
      <c r="U941" s="124">
        <v>284.89999999999998</v>
      </c>
      <c r="V941" s="124">
        <v>1730.78</v>
      </c>
      <c r="W941" s="124">
        <v>565.6</v>
      </c>
      <c r="X941" s="124">
        <v>2068</v>
      </c>
      <c r="Y941" s="124">
        <v>2067</v>
      </c>
      <c r="Z941" s="124">
        <v>10</v>
      </c>
      <c r="AA941" s="124">
        <v>97.3</v>
      </c>
      <c r="AB941" s="124">
        <v>2541.4</v>
      </c>
      <c r="AC941" s="124">
        <v>2147.1999999999998</v>
      </c>
      <c r="AD941" s="124">
        <v>1954.9</v>
      </c>
      <c r="AE941" s="124">
        <v>946.7</v>
      </c>
    </row>
    <row r="942" spans="1:31" x14ac:dyDescent="0.3">
      <c r="A942" s="122" t="s">
        <v>903</v>
      </c>
      <c r="B942" s="123">
        <v>61331</v>
      </c>
      <c r="C942" s="124">
        <v>11932.2</v>
      </c>
      <c r="D942" s="124">
        <v>1906.5</v>
      </c>
      <c r="E942" s="124">
        <v>812.1</v>
      </c>
      <c r="F942" s="124">
        <v>176.9</v>
      </c>
      <c r="G942" s="124">
        <v>2983.4</v>
      </c>
      <c r="H942" s="124">
        <v>6249.2</v>
      </c>
      <c r="I942" s="124">
        <v>1683.1</v>
      </c>
      <c r="J942" s="124">
        <v>478.9</v>
      </c>
      <c r="K942" s="124">
        <v>410.9</v>
      </c>
      <c r="L942" s="124">
        <v>27.9</v>
      </c>
      <c r="M942" s="124">
        <v>814.9</v>
      </c>
      <c r="N942" s="124">
        <v>55.18</v>
      </c>
      <c r="O942" s="124">
        <v>297.36</v>
      </c>
      <c r="P942" s="124">
        <v>1029.7</v>
      </c>
      <c r="Q942" s="124">
        <v>1053.7</v>
      </c>
      <c r="R942" s="124">
        <v>338</v>
      </c>
      <c r="S942" s="124">
        <v>1253.7</v>
      </c>
      <c r="T942" s="124">
        <v>-766.59999999999854</v>
      </c>
      <c r="U942" s="124">
        <v>133.62</v>
      </c>
      <c r="V942" s="124">
        <v>2518.38</v>
      </c>
      <c r="W942" s="124">
        <v>338</v>
      </c>
      <c r="X942" s="124">
        <v>2068</v>
      </c>
      <c r="Y942" s="124">
        <v>2067</v>
      </c>
      <c r="Z942" s="124">
        <v>11</v>
      </c>
      <c r="AA942" s="124">
        <v>33.700000000000003</v>
      </c>
      <c r="AB942" s="124">
        <v>410.9</v>
      </c>
      <c r="AC942" s="124">
        <v>2068.2999999999997</v>
      </c>
      <c r="AD942" s="124">
        <v>3269.4</v>
      </c>
      <c r="AE942" s="124">
        <v>911.5</v>
      </c>
    </row>
    <row r="943" spans="1:31" x14ac:dyDescent="0.3">
      <c r="A943" s="122" t="s">
        <v>903</v>
      </c>
      <c r="B943" s="123">
        <v>61362</v>
      </c>
      <c r="C943" s="124">
        <v>25800.799999999999</v>
      </c>
      <c r="D943" s="124">
        <v>1610.1</v>
      </c>
      <c r="E943" s="124">
        <v>697.7</v>
      </c>
      <c r="F943" s="124">
        <v>146.19999999999999</v>
      </c>
      <c r="G943" s="124">
        <v>2562.4</v>
      </c>
      <c r="H943" s="124">
        <v>10462.4</v>
      </c>
      <c r="I943" s="124">
        <v>6128.6</v>
      </c>
      <c r="J943" s="124">
        <v>429.9</v>
      </c>
      <c r="K943" s="124">
        <v>355.6</v>
      </c>
      <c r="L943" s="124">
        <v>23.4</v>
      </c>
      <c r="M943" s="124">
        <v>807.8</v>
      </c>
      <c r="N943" s="124">
        <v>52.1</v>
      </c>
      <c r="O943" s="124">
        <v>307.27</v>
      </c>
      <c r="P943" s="124">
        <v>721.7</v>
      </c>
      <c r="Q943" s="124">
        <v>1034.4000000000001</v>
      </c>
      <c r="R943" s="124">
        <v>311.10000000000002</v>
      </c>
      <c r="S943" s="124">
        <v>1186.8000000000002</v>
      </c>
      <c r="T943" s="124">
        <v>5261.4999999999964</v>
      </c>
      <c r="U943" s="124">
        <v>227.51</v>
      </c>
      <c r="V943" s="124">
        <v>3123.34</v>
      </c>
      <c r="W943" s="124">
        <v>311.10000000000002</v>
      </c>
      <c r="X943" s="124">
        <v>2068</v>
      </c>
      <c r="Y943" s="124">
        <v>2067</v>
      </c>
      <c r="Z943" s="124">
        <v>12</v>
      </c>
      <c r="AA943" s="124">
        <v>26.8</v>
      </c>
      <c r="AB943" s="124">
        <v>355.6</v>
      </c>
      <c r="AC943" s="124">
        <v>2691.4</v>
      </c>
      <c r="AD943" s="124">
        <v>6222.9</v>
      </c>
      <c r="AE943" s="124">
        <v>1548.1</v>
      </c>
    </row>
    <row r="944" spans="1:31" x14ac:dyDescent="0.3">
      <c r="A944" s="122" t="s">
        <v>903</v>
      </c>
      <c r="B944" s="123">
        <v>61393</v>
      </c>
      <c r="C944" s="124">
        <v>29947</v>
      </c>
      <c r="D944" s="124">
        <v>1306.1999999999998</v>
      </c>
      <c r="E944" s="124">
        <v>568.79999999999995</v>
      </c>
      <c r="F944" s="124">
        <v>118.1</v>
      </c>
      <c r="G944" s="124">
        <v>2071.5</v>
      </c>
      <c r="H944" s="124">
        <v>23718.800000000003</v>
      </c>
      <c r="I944" s="124">
        <v>6700</v>
      </c>
      <c r="J944" s="124">
        <v>655.29999999999995</v>
      </c>
      <c r="K944" s="124">
        <v>348.8</v>
      </c>
      <c r="L944" s="124">
        <v>18.899999999999999</v>
      </c>
      <c r="M944" s="124">
        <v>761.2</v>
      </c>
      <c r="N944" s="124">
        <v>46.19</v>
      </c>
      <c r="O944" s="124">
        <v>307.27</v>
      </c>
      <c r="P944" s="124">
        <v>434.9</v>
      </c>
      <c r="Q944" s="124">
        <v>989.4</v>
      </c>
      <c r="R944" s="124">
        <v>281.39999999999998</v>
      </c>
      <c r="S944" s="124">
        <v>1128.9000000000001</v>
      </c>
      <c r="T944" s="124">
        <v>-3781.4000000000015</v>
      </c>
      <c r="U944" s="124">
        <v>178.29</v>
      </c>
      <c r="V944" s="124">
        <v>5223.12</v>
      </c>
      <c r="W944" s="124">
        <v>281.39999999999998</v>
      </c>
      <c r="X944" s="124">
        <v>2068</v>
      </c>
      <c r="Y944" s="124">
        <v>2068</v>
      </c>
      <c r="Z944" s="124">
        <v>1</v>
      </c>
      <c r="AA944" s="124">
        <v>26.3</v>
      </c>
      <c r="AB944" s="124">
        <v>348.8</v>
      </c>
      <c r="AC944" s="124">
        <v>6461.9000000000005</v>
      </c>
      <c r="AD944" s="124">
        <v>14107.800000000001</v>
      </c>
      <c r="AE944" s="124">
        <v>3149.1</v>
      </c>
    </row>
    <row r="945" spans="1:31" x14ac:dyDescent="0.3">
      <c r="A945" s="122" t="s">
        <v>903</v>
      </c>
      <c r="B945" s="123">
        <v>61422</v>
      </c>
      <c r="C945" s="124">
        <v>13288.599999999999</v>
      </c>
      <c r="D945" s="124">
        <v>2263.4</v>
      </c>
      <c r="E945" s="124">
        <v>965</v>
      </c>
      <c r="F945" s="124">
        <v>212.8</v>
      </c>
      <c r="G945" s="124">
        <v>3607.4</v>
      </c>
      <c r="H945" s="124">
        <v>5182.7</v>
      </c>
      <c r="I945" s="124">
        <v>1460.2</v>
      </c>
      <c r="J945" s="124">
        <v>250.8</v>
      </c>
      <c r="K945" s="124">
        <v>199.9</v>
      </c>
      <c r="L945" s="124">
        <v>18.899999999999999</v>
      </c>
      <c r="M945" s="124">
        <v>0</v>
      </c>
      <c r="N945" s="124">
        <v>41.53</v>
      </c>
      <c r="O945" s="124">
        <v>287.45</v>
      </c>
      <c r="P945" s="124">
        <v>690.8</v>
      </c>
      <c r="Q945" s="124">
        <v>1785.3999999999999</v>
      </c>
      <c r="R945" s="124">
        <v>256.29999999999995</v>
      </c>
      <c r="S945" s="124">
        <v>218.8</v>
      </c>
      <c r="T945" s="124">
        <v>-178.29999999999927</v>
      </c>
      <c r="U945" s="124">
        <v>89.23</v>
      </c>
      <c r="V945" s="124">
        <v>3492.64</v>
      </c>
      <c r="W945" s="124">
        <v>256.29999999999995</v>
      </c>
      <c r="X945" s="124">
        <v>2068</v>
      </c>
      <c r="Y945" s="124">
        <v>2068</v>
      </c>
      <c r="Z945" s="124">
        <v>2</v>
      </c>
      <c r="AA945" s="124">
        <v>64.199999999999989</v>
      </c>
      <c r="AB945" s="124">
        <v>199.9</v>
      </c>
      <c r="AC945" s="124">
        <v>1754.1</v>
      </c>
      <c r="AD945" s="124">
        <v>2867.2</v>
      </c>
      <c r="AE945" s="124">
        <v>561.4</v>
      </c>
    </row>
    <row r="946" spans="1:31" x14ac:dyDescent="0.3">
      <c r="A946" s="122" t="s">
        <v>903</v>
      </c>
      <c r="B946" s="123">
        <v>61453</v>
      </c>
      <c r="C946" s="124">
        <v>20070.300000000003</v>
      </c>
      <c r="D946" s="124">
        <v>3288.7</v>
      </c>
      <c r="E946" s="124">
        <v>1338.7</v>
      </c>
      <c r="F946" s="124">
        <v>481.8</v>
      </c>
      <c r="G946" s="124">
        <v>5760.3</v>
      </c>
      <c r="H946" s="124">
        <v>8085.5</v>
      </c>
      <c r="I946" s="124">
        <v>2648.1000000000004</v>
      </c>
      <c r="J946" s="124">
        <v>159.9</v>
      </c>
      <c r="K946" s="124">
        <v>104.6</v>
      </c>
      <c r="L946" s="124">
        <v>22.5</v>
      </c>
      <c r="M946" s="124">
        <v>0</v>
      </c>
      <c r="N946" s="124">
        <v>51.55</v>
      </c>
      <c r="O946" s="124">
        <v>307.27</v>
      </c>
      <c r="P946" s="124">
        <v>927.5</v>
      </c>
      <c r="Q946" s="124">
        <v>2843</v>
      </c>
      <c r="R946" s="124">
        <v>348.1</v>
      </c>
      <c r="S946" s="124">
        <v>127.1</v>
      </c>
      <c r="T946" s="124">
        <v>-1217.2999999999956</v>
      </c>
      <c r="U946" s="124">
        <v>129.44999999999999</v>
      </c>
      <c r="V946" s="124">
        <v>3924.04</v>
      </c>
      <c r="W946" s="124">
        <v>348.1</v>
      </c>
      <c r="X946" s="124">
        <v>2068</v>
      </c>
      <c r="Y946" s="124">
        <v>2068</v>
      </c>
      <c r="Z946" s="124">
        <v>3</v>
      </c>
      <c r="AA946" s="124">
        <v>96.100000000000009</v>
      </c>
      <c r="AB946" s="124">
        <v>104.6</v>
      </c>
      <c r="AC946" s="124">
        <v>2494.6999999999998</v>
      </c>
      <c r="AD946" s="124">
        <v>4453</v>
      </c>
      <c r="AE946" s="124">
        <v>1137.8</v>
      </c>
    </row>
    <row r="947" spans="1:31" x14ac:dyDescent="0.3">
      <c r="A947" s="122" t="s">
        <v>903</v>
      </c>
      <c r="B947" s="123">
        <v>61483</v>
      </c>
      <c r="C947" s="124">
        <v>7047.2000000000007</v>
      </c>
      <c r="D947" s="124">
        <v>3456.8</v>
      </c>
      <c r="E947" s="124">
        <v>1395.4</v>
      </c>
      <c r="F947" s="124">
        <v>594.1</v>
      </c>
      <c r="G947" s="124">
        <v>5120.7</v>
      </c>
      <c r="H947" s="124">
        <v>4361.8</v>
      </c>
      <c r="I947" s="124">
        <v>754.2</v>
      </c>
      <c r="J947" s="124">
        <v>182.6</v>
      </c>
      <c r="K947" s="124">
        <v>1497.9</v>
      </c>
      <c r="L947" s="124">
        <v>22.5</v>
      </c>
      <c r="M947" s="124">
        <v>0</v>
      </c>
      <c r="N947" s="124">
        <v>73.88</v>
      </c>
      <c r="O947" s="124">
        <v>297.36</v>
      </c>
      <c r="P947" s="124">
        <v>895.2</v>
      </c>
      <c r="Q947" s="124">
        <v>3155.7</v>
      </c>
      <c r="R947" s="124">
        <v>460.5</v>
      </c>
      <c r="S947" s="124">
        <v>1520.4</v>
      </c>
      <c r="T947" s="124">
        <v>-6837.4999999999982</v>
      </c>
      <c r="U947" s="124">
        <v>75.73</v>
      </c>
      <c r="V947" s="124">
        <v>3844.68</v>
      </c>
      <c r="W947" s="124">
        <v>460.5</v>
      </c>
      <c r="X947" s="124">
        <v>2068</v>
      </c>
      <c r="Y947" s="124">
        <v>2068</v>
      </c>
      <c r="Z947" s="124">
        <v>4</v>
      </c>
      <c r="AA947" s="124">
        <v>123.60000000000001</v>
      </c>
      <c r="AB947" s="124">
        <v>1497.9</v>
      </c>
      <c r="AC947" s="124">
        <v>1717.6</v>
      </c>
      <c r="AD947" s="124">
        <v>2130.9</v>
      </c>
      <c r="AE947" s="124">
        <v>513.29999999999995</v>
      </c>
    </row>
    <row r="948" spans="1:31" x14ac:dyDescent="0.3">
      <c r="A948" s="122" t="s">
        <v>903</v>
      </c>
      <c r="B948" s="123">
        <v>61514</v>
      </c>
      <c r="C948" s="124">
        <v>16639.099999999999</v>
      </c>
      <c r="D948" s="124">
        <v>5027.7</v>
      </c>
      <c r="E948" s="124">
        <v>1494.8</v>
      </c>
      <c r="F948" s="124">
        <v>748.6</v>
      </c>
      <c r="G948" s="124">
        <v>4195.3999999999996</v>
      </c>
      <c r="H948" s="124">
        <v>4142.8999999999996</v>
      </c>
      <c r="I948" s="124">
        <v>2950.3999999999996</v>
      </c>
      <c r="J948" s="124">
        <v>587.5</v>
      </c>
      <c r="K948" s="124">
        <v>3802.3</v>
      </c>
      <c r="L948" s="124">
        <v>35</v>
      </c>
      <c r="M948" s="124">
        <v>0</v>
      </c>
      <c r="N948" s="124">
        <v>133.41</v>
      </c>
      <c r="O948" s="124">
        <v>307.27</v>
      </c>
      <c r="P948" s="124">
        <v>1729.1</v>
      </c>
      <c r="Q948" s="124">
        <v>4047.2</v>
      </c>
      <c r="R948" s="124">
        <v>744.4</v>
      </c>
      <c r="S948" s="124">
        <v>3837.3</v>
      </c>
      <c r="T948" s="124">
        <v>2073.5999999999967</v>
      </c>
      <c r="U948" s="124">
        <v>137.62</v>
      </c>
      <c r="V948" s="124">
        <v>3012.56</v>
      </c>
      <c r="W948" s="124">
        <v>744.4</v>
      </c>
      <c r="X948" s="124">
        <v>2068</v>
      </c>
      <c r="Y948" s="124">
        <v>2068</v>
      </c>
      <c r="Z948" s="124">
        <v>5</v>
      </c>
      <c r="AA948" s="124">
        <v>272.29999999999995</v>
      </c>
      <c r="AB948" s="124">
        <v>3802.3</v>
      </c>
      <c r="AC948" s="124">
        <v>1648.7</v>
      </c>
      <c r="AD948" s="124">
        <v>2045</v>
      </c>
      <c r="AE948" s="124">
        <v>449.2</v>
      </c>
    </row>
    <row r="949" spans="1:31" x14ac:dyDescent="0.3">
      <c r="A949" s="122" t="s">
        <v>903</v>
      </c>
      <c r="B949" s="123">
        <v>61544</v>
      </c>
      <c r="C949" s="124">
        <v>6663.7999999999993</v>
      </c>
      <c r="D949" s="124">
        <v>6181.8</v>
      </c>
      <c r="E949" s="124">
        <v>1417.6</v>
      </c>
      <c r="F949" s="124">
        <v>568.29999999999995</v>
      </c>
      <c r="G949" s="124">
        <v>4186</v>
      </c>
      <c r="H949" s="124">
        <v>2211.6</v>
      </c>
      <c r="I949" s="124">
        <v>945.4</v>
      </c>
      <c r="J949" s="124">
        <v>485.3</v>
      </c>
      <c r="K949" s="124">
        <v>5771.4</v>
      </c>
      <c r="L949" s="124">
        <v>44</v>
      </c>
      <c r="M949" s="124">
        <v>884.3</v>
      </c>
      <c r="N949" s="124">
        <v>155.52000000000001</v>
      </c>
      <c r="O949" s="124">
        <v>297.36</v>
      </c>
      <c r="P949" s="124">
        <v>3225.3999999999996</v>
      </c>
      <c r="Q949" s="124">
        <v>3524.7000000000003</v>
      </c>
      <c r="R949" s="124">
        <v>883</v>
      </c>
      <c r="S949" s="124">
        <v>6699.7</v>
      </c>
      <c r="T949" s="124">
        <v>-1749.399999999996</v>
      </c>
      <c r="U949" s="124">
        <v>286.39</v>
      </c>
      <c r="V949" s="124">
        <v>2239.86</v>
      </c>
      <c r="W949" s="124">
        <v>883</v>
      </c>
      <c r="X949" s="124">
        <v>2068</v>
      </c>
      <c r="Y949" s="124">
        <v>2068</v>
      </c>
      <c r="Z949" s="124">
        <v>6</v>
      </c>
      <c r="AA949" s="124">
        <v>310.10000000000002</v>
      </c>
      <c r="AB949" s="124">
        <v>5771.4</v>
      </c>
      <c r="AC949" s="124">
        <v>1347.5</v>
      </c>
      <c r="AD949" s="124">
        <v>765.4</v>
      </c>
      <c r="AE949" s="124">
        <v>98.7</v>
      </c>
    </row>
    <row r="950" spans="1:31" x14ac:dyDescent="0.3">
      <c r="A950" s="122" t="s">
        <v>903</v>
      </c>
      <c r="B950" s="123">
        <v>61575</v>
      </c>
      <c r="C950" s="124">
        <v>0</v>
      </c>
      <c r="D950" s="124">
        <v>6176</v>
      </c>
      <c r="E950" s="124">
        <v>630.1</v>
      </c>
      <c r="F950" s="124">
        <v>671.3</v>
      </c>
      <c r="G950" s="124">
        <v>1842.9</v>
      </c>
      <c r="H950" s="124">
        <v>1645.4</v>
      </c>
      <c r="I950" s="124">
        <v>0</v>
      </c>
      <c r="J950" s="124">
        <v>687.3</v>
      </c>
      <c r="K950" s="124">
        <v>7036.4</v>
      </c>
      <c r="L950" s="124">
        <v>62.9</v>
      </c>
      <c r="M950" s="124">
        <v>712.2</v>
      </c>
      <c r="N950" s="124">
        <v>181.39</v>
      </c>
      <c r="O950" s="124">
        <v>307.27</v>
      </c>
      <c r="P950" s="124">
        <v>4740.8</v>
      </c>
      <c r="Q950" s="124">
        <v>2106.4</v>
      </c>
      <c r="R950" s="124">
        <v>1050.8</v>
      </c>
      <c r="S950" s="124">
        <v>7811.4999999999991</v>
      </c>
      <c r="T950" s="124">
        <v>-2790.6999999999971</v>
      </c>
      <c r="U950" s="124">
        <v>354.35</v>
      </c>
      <c r="V950" s="124">
        <v>1582.63</v>
      </c>
      <c r="W950" s="124">
        <v>1050.8</v>
      </c>
      <c r="X950" s="124">
        <v>2068</v>
      </c>
      <c r="Y950" s="124">
        <v>2068</v>
      </c>
      <c r="Z950" s="124">
        <v>7</v>
      </c>
      <c r="AA950" s="124">
        <v>387.4</v>
      </c>
      <c r="AB950" s="124">
        <v>7036.4</v>
      </c>
      <c r="AC950" s="124">
        <v>1435.7</v>
      </c>
      <c r="AD950" s="124">
        <v>191.4</v>
      </c>
      <c r="AE950" s="124">
        <v>18.3</v>
      </c>
    </row>
    <row r="951" spans="1:31" x14ac:dyDescent="0.3">
      <c r="A951" s="122" t="s">
        <v>903</v>
      </c>
      <c r="B951" s="123">
        <v>61606</v>
      </c>
      <c r="C951" s="124">
        <v>0</v>
      </c>
      <c r="D951" s="124">
        <v>5096.3</v>
      </c>
      <c r="E951" s="124">
        <v>422.3</v>
      </c>
      <c r="F951" s="124">
        <v>523.79999999999995</v>
      </c>
      <c r="G951" s="124">
        <v>906.4</v>
      </c>
      <c r="H951" s="124">
        <v>1365</v>
      </c>
      <c r="I951" s="124">
        <v>0</v>
      </c>
      <c r="J951" s="124">
        <v>718.4</v>
      </c>
      <c r="K951" s="124">
        <v>5309.2000000000007</v>
      </c>
      <c r="L951" s="124">
        <v>78.2</v>
      </c>
      <c r="M951" s="124">
        <v>0</v>
      </c>
      <c r="N951" s="124">
        <v>164.65</v>
      </c>
      <c r="O951" s="124">
        <v>307.27</v>
      </c>
      <c r="P951" s="124">
        <v>4567.9000000000005</v>
      </c>
      <c r="Q951" s="124">
        <v>1052.1999999999998</v>
      </c>
      <c r="R951" s="124">
        <v>989.5</v>
      </c>
      <c r="S951" s="124">
        <v>5387.4000000000005</v>
      </c>
      <c r="T951" s="124">
        <v>-2655.2000000000007</v>
      </c>
      <c r="U951" s="124">
        <v>340.96</v>
      </c>
      <c r="V951" s="124">
        <v>1328.62</v>
      </c>
      <c r="W951" s="124">
        <v>989.5</v>
      </c>
      <c r="X951" s="124">
        <v>2068</v>
      </c>
      <c r="Y951" s="124">
        <v>2068</v>
      </c>
      <c r="Z951" s="124">
        <v>8</v>
      </c>
      <c r="AA951" s="124">
        <v>367.79999999999995</v>
      </c>
      <c r="AB951" s="124">
        <v>5309.2000000000007</v>
      </c>
      <c r="AC951" s="124">
        <v>1311.2</v>
      </c>
      <c r="AD951" s="124">
        <v>40.299999999999997</v>
      </c>
      <c r="AE951" s="124">
        <v>13.5</v>
      </c>
    </row>
    <row r="952" spans="1:31" x14ac:dyDescent="0.3">
      <c r="A952" s="122" t="s">
        <v>903</v>
      </c>
      <c r="B952" s="123">
        <v>61636</v>
      </c>
      <c r="C952" s="124">
        <v>438.6</v>
      </c>
      <c r="D952" s="124">
        <v>2871.3</v>
      </c>
      <c r="E952" s="124">
        <v>289.2</v>
      </c>
      <c r="F952" s="124">
        <v>299</v>
      </c>
      <c r="G952" s="124">
        <v>392.8</v>
      </c>
      <c r="H952" s="124">
        <v>1105.9000000000003</v>
      </c>
      <c r="I952" s="124">
        <v>46.6</v>
      </c>
      <c r="J952" s="124">
        <v>335.5</v>
      </c>
      <c r="K952" s="124">
        <v>2879.5</v>
      </c>
      <c r="L952" s="124">
        <v>62.9</v>
      </c>
      <c r="M952" s="124">
        <v>1321.4</v>
      </c>
      <c r="N952" s="124">
        <v>131.91</v>
      </c>
      <c r="O952" s="124">
        <v>297.36</v>
      </c>
      <c r="P952" s="124">
        <v>2738.2</v>
      </c>
      <c r="Q952" s="124">
        <v>432</v>
      </c>
      <c r="R952" s="124">
        <v>871.40000000000009</v>
      </c>
      <c r="S952" s="124">
        <v>4263.7999999999993</v>
      </c>
      <c r="T952" s="124">
        <v>233.20000000000073</v>
      </c>
      <c r="U952" s="124">
        <v>331.89</v>
      </c>
      <c r="V952" s="124">
        <v>1231.98</v>
      </c>
      <c r="W952" s="124">
        <v>871.40000000000009</v>
      </c>
      <c r="X952" s="124">
        <v>2068</v>
      </c>
      <c r="Y952" s="124">
        <v>2068</v>
      </c>
      <c r="Z952" s="124">
        <v>9</v>
      </c>
      <c r="AA952" s="124">
        <v>208.3</v>
      </c>
      <c r="AB952" s="124">
        <v>2879.5</v>
      </c>
      <c r="AC952" s="124">
        <v>871.30000000000007</v>
      </c>
      <c r="AD952" s="124">
        <v>217.7</v>
      </c>
      <c r="AE952" s="124">
        <v>16.899999999999999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C4AD3-894D-47E6-84A4-EAA901736B03}">
  <dimension ref="A1:BN953"/>
  <sheetViews>
    <sheetView topLeftCell="O119" workbookViewId="0">
      <selection activeCell="U5" sqref="U5:W5"/>
    </sheetView>
  </sheetViews>
  <sheetFormatPr defaultRowHeight="14.4" x14ac:dyDescent="0.3"/>
  <cols>
    <col min="1" max="1" width="9.77734375" bestFit="1" customWidth="1"/>
    <col min="2" max="2" width="19.33203125" customWidth="1"/>
    <col min="3" max="5" width="16.77734375" bestFit="1" customWidth="1"/>
    <col min="6" max="6" width="17.5546875" bestFit="1" customWidth="1"/>
    <col min="7" max="7" width="17" bestFit="1" customWidth="1"/>
    <col min="8" max="8" width="11.77734375" bestFit="1" customWidth="1"/>
    <col min="9" max="9" width="13.88671875" bestFit="1" customWidth="1"/>
    <col min="10" max="10" width="13.44140625" bestFit="1" customWidth="1"/>
    <col min="11" max="11" width="11.77734375" bestFit="1" customWidth="1"/>
    <col min="12" max="12" width="12.77734375" bestFit="1" customWidth="1"/>
    <col min="13" max="13" width="13" bestFit="1" customWidth="1"/>
    <col min="14" max="16" width="13.21875" bestFit="1" customWidth="1"/>
    <col min="17" max="20" width="7.5546875" customWidth="1"/>
    <col min="21" max="21" width="12.44140625" customWidth="1"/>
    <col min="22" max="22" width="17.44140625" bestFit="1" customWidth="1"/>
    <col min="23" max="23" width="17.21875" bestFit="1" customWidth="1"/>
    <col min="24" max="24" width="9" customWidth="1"/>
    <col min="29" max="29" width="18.6640625" bestFit="1" customWidth="1"/>
    <col min="30" max="30" width="13.6640625" bestFit="1" customWidth="1"/>
    <col min="31" max="31" width="10.5546875" bestFit="1" customWidth="1"/>
    <col min="35" max="35" width="12.5546875" bestFit="1" customWidth="1"/>
    <col min="36" max="36" width="21.88671875" bestFit="1" customWidth="1"/>
    <col min="37" max="37" width="23.77734375" bestFit="1" customWidth="1"/>
    <col min="38" max="38" width="20.5546875" bestFit="1" customWidth="1"/>
    <col min="39" max="39" width="18.88671875" bestFit="1" customWidth="1"/>
    <col min="40" max="40" width="25.44140625" bestFit="1" customWidth="1"/>
    <col min="41" max="41" width="23.5546875" bestFit="1" customWidth="1"/>
    <col min="42" max="42" width="20" bestFit="1" customWidth="1"/>
    <col min="43" max="43" width="19.6640625" bestFit="1" customWidth="1"/>
    <col min="44" max="44" width="20.109375" bestFit="1" customWidth="1"/>
    <col min="45" max="45" width="18.33203125" bestFit="1" customWidth="1"/>
    <col min="46" max="46" width="21.33203125" bestFit="1" customWidth="1"/>
  </cols>
  <sheetData>
    <row r="1" spans="1:66" x14ac:dyDescent="0.3">
      <c r="A1" t="s">
        <v>6</v>
      </c>
      <c r="B1" t="s">
        <v>7</v>
      </c>
      <c r="Q1" s="53"/>
      <c r="R1" s="53"/>
      <c r="S1" s="53"/>
      <c r="T1" s="53"/>
      <c r="AC1" t="s">
        <v>1620</v>
      </c>
      <c r="AD1" t="s">
        <v>1637</v>
      </c>
      <c r="AE1" t="s">
        <v>1744</v>
      </c>
    </row>
    <row r="2" spans="1:66" x14ac:dyDescent="0.3">
      <c r="A2" t="s">
        <v>16</v>
      </c>
      <c r="B2" t="s">
        <v>100</v>
      </c>
      <c r="AB2" t="s">
        <v>895</v>
      </c>
      <c r="AC2" s="61">
        <f t="shared" ref="AC2:AE2" si="0">AVERAGE(AC6:AC24)*-1</f>
        <v>-31807.449028613806</v>
      </c>
      <c r="AD2" s="61">
        <f t="shared" si="0"/>
        <v>339.84940520154663</v>
      </c>
      <c r="AE2" s="61">
        <f t="shared" si="0"/>
        <v>-743.70838785952651</v>
      </c>
    </row>
    <row r="3" spans="1:66" x14ac:dyDescent="0.3">
      <c r="AB3" t="s">
        <v>906</v>
      </c>
      <c r="AC3" s="61">
        <f>AVERAGE(AC24:AC74)*-1</f>
        <v>-27214.846644526904</v>
      </c>
      <c r="AD3" s="61">
        <f t="shared" ref="AD3:AE3" si="1">AVERAGE(AD24:AD74)*-1</f>
        <v>454.34965243298649</v>
      </c>
      <c r="AE3" s="61">
        <f t="shared" si="1"/>
        <v>-394.71207523080426</v>
      </c>
    </row>
    <row r="4" spans="1:66" x14ac:dyDescent="0.3">
      <c r="B4" t="s">
        <v>99</v>
      </c>
      <c r="H4" s="171" t="s">
        <v>44</v>
      </c>
      <c r="I4" s="171"/>
      <c r="J4" s="171"/>
      <c r="K4" s="170" t="s">
        <v>54</v>
      </c>
      <c r="L4" s="170"/>
      <c r="U4" t="s">
        <v>1513</v>
      </c>
      <c r="AC4" t="s">
        <v>1514</v>
      </c>
    </row>
    <row r="5" spans="1:66" x14ac:dyDescent="0.3">
      <c r="A5" s="125" t="s">
        <v>12</v>
      </c>
      <c r="B5" s="125" t="s">
        <v>1614</v>
      </c>
      <c r="C5" s="125" t="s">
        <v>1615</v>
      </c>
      <c r="D5" s="125" t="s">
        <v>1616</v>
      </c>
      <c r="E5" s="125" t="s">
        <v>1617</v>
      </c>
      <c r="F5" s="125" t="s">
        <v>1618</v>
      </c>
      <c r="G5" s="125" t="s">
        <v>1619</v>
      </c>
      <c r="H5" s="7" t="s">
        <v>1620</v>
      </c>
      <c r="I5" s="7" t="s">
        <v>1621</v>
      </c>
      <c r="J5" s="7" t="s">
        <v>1622</v>
      </c>
      <c r="K5" s="7" t="s">
        <v>1620</v>
      </c>
      <c r="L5" s="7" t="s">
        <v>1623</v>
      </c>
      <c r="M5" s="7" t="s">
        <v>53</v>
      </c>
      <c r="N5" s="7" t="s">
        <v>135</v>
      </c>
      <c r="O5" s="7" t="s">
        <v>38</v>
      </c>
      <c r="Q5" s="7" t="s">
        <v>1</v>
      </c>
      <c r="R5" s="7" t="s">
        <v>1509</v>
      </c>
      <c r="S5" s="7" t="s">
        <v>1510</v>
      </c>
      <c r="T5" s="7" t="s">
        <v>1511</v>
      </c>
      <c r="U5" s="57" t="s">
        <v>1620</v>
      </c>
      <c r="V5" s="7" t="s">
        <v>1637</v>
      </c>
      <c r="W5" s="7" t="s">
        <v>1744</v>
      </c>
      <c r="Y5" s="113" t="s">
        <v>17</v>
      </c>
      <c r="Z5" s="113" t="s">
        <v>1511</v>
      </c>
      <c r="AA5" s="113" t="s">
        <v>1528</v>
      </c>
      <c r="AB5" s="113" t="s">
        <v>1527</v>
      </c>
      <c r="AC5" s="57" t="s">
        <v>1620</v>
      </c>
      <c r="AD5" s="7" t="s">
        <v>1637</v>
      </c>
      <c r="AE5" s="7" t="s">
        <v>1744</v>
      </c>
      <c r="AI5" s="47" t="s">
        <v>1</v>
      </c>
      <c r="AJ5" t="s">
        <v>1515</v>
      </c>
    </row>
    <row r="6" spans="1:66" x14ac:dyDescent="0.3">
      <c r="A6" s="126">
        <v>32812</v>
      </c>
      <c r="B6" s="127">
        <v>31.1</v>
      </c>
      <c r="C6" s="127">
        <v>0</v>
      </c>
      <c r="D6" s="127">
        <v>0.74</v>
      </c>
      <c r="E6" s="127">
        <v>3.07</v>
      </c>
      <c r="F6" s="127">
        <v>58.38</v>
      </c>
      <c r="G6" s="127">
        <v>53.02</v>
      </c>
      <c r="H6" s="2">
        <f>SUM(B6:E6)</f>
        <v>34.909999999999997</v>
      </c>
      <c r="I6" s="2">
        <f t="shared" ref="I6:K7" si="2">F6</f>
        <v>58.38</v>
      </c>
      <c r="J6" s="2">
        <f t="shared" si="2"/>
        <v>53.02</v>
      </c>
      <c r="K6" s="2">
        <f t="shared" si="2"/>
        <v>34.909999999999997</v>
      </c>
      <c r="L6" s="2">
        <f>SUM(I6:J6)</f>
        <v>111.4</v>
      </c>
      <c r="M6" s="2">
        <f>SUM(H6:J6)</f>
        <v>146.31</v>
      </c>
      <c r="N6" s="2">
        <f>'ZBud Extract Monthly'!U5</f>
        <v>146.31</v>
      </c>
      <c r="O6" s="53">
        <f>N6-M6</f>
        <v>0</v>
      </c>
      <c r="Q6" s="111">
        <f>YEAR(A6)</f>
        <v>1989</v>
      </c>
      <c r="R6" s="61">
        <f>MONTH(A6)</f>
        <v>10</v>
      </c>
      <c r="S6" s="61">
        <f>IF(R6&lt;10,Q6,Q6+1)</f>
        <v>1990</v>
      </c>
      <c r="T6" s="112" t="str">
        <f>LOOKUP(S6,'yr type'!$A$5:$A$102,'yr type'!$B$5:$B$102)</f>
        <v>C</v>
      </c>
      <c r="U6" s="61">
        <f>('Strm Seg GW ZBud Stream Out'!H6-'Strm Seg GW ZBud Stream In'!H6)/DAY($A6)/1.9835</f>
        <v>58.611285037039451</v>
      </c>
      <c r="V6" s="61">
        <f>('Strm Seg GW ZBud Stream Out'!I6-'Strm Seg GW ZBud Stream In'!I6)/DAY($A6)/1.9835</f>
        <v>-0.94944583133431459</v>
      </c>
      <c r="W6" s="61">
        <f>('Strm Seg GW ZBud Stream Out'!J6-'Strm Seg GW ZBud Stream In'!J6)/DAY($A6)/1.9835</f>
        <v>0.67362189677744611</v>
      </c>
      <c r="Y6">
        <v>2000</v>
      </c>
      <c r="Z6" t="str">
        <f>'yr type'!B34</f>
        <v>AN</v>
      </c>
      <c r="AA6">
        <v>2000</v>
      </c>
      <c r="AB6" t="str">
        <f>AA6&amp;" ("&amp;Z6&amp;")"</f>
        <v>2000 (AN)</v>
      </c>
      <c r="AC6" s="61">
        <f>SUMIFS(U$6:U$953,$S$6:$S$953,$Y6)*30.4*1.9835</f>
        <v>43350.370738450139</v>
      </c>
      <c r="AD6" s="61">
        <f>SUMIFS(V$6:V$953,$S$6:$S$953,$Y6)*30.4*1.9835</f>
        <v>959.48112539859085</v>
      </c>
      <c r="AE6" s="61">
        <f>SUMIFS(W$6:W$953,$S$6:$S$953,$Y6)*30.4*1.9835</f>
        <v>1749.269394438265</v>
      </c>
      <c r="AV6" t="s">
        <v>45</v>
      </c>
      <c r="BN6" t="s">
        <v>45</v>
      </c>
    </row>
    <row r="7" spans="1:66" x14ac:dyDescent="0.3">
      <c r="A7" s="126">
        <v>32842</v>
      </c>
      <c r="B7" s="127">
        <v>30.55</v>
      </c>
      <c r="C7" s="127">
        <v>0</v>
      </c>
      <c r="D7" s="127">
        <v>0</v>
      </c>
      <c r="E7" s="127">
        <v>3.12</v>
      </c>
      <c r="F7" s="127">
        <v>44.62</v>
      </c>
      <c r="G7" s="127">
        <v>42.42</v>
      </c>
      <c r="H7" s="2">
        <f>SUM(B7:E7)</f>
        <v>33.67</v>
      </c>
      <c r="I7" s="2">
        <f t="shared" si="2"/>
        <v>44.62</v>
      </c>
      <c r="J7" s="2">
        <f t="shared" si="2"/>
        <v>42.42</v>
      </c>
      <c r="K7" s="2">
        <f t="shared" si="2"/>
        <v>33.67</v>
      </c>
      <c r="L7" s="2">
        <f>SUM(I7:J7)</f>
        <v>87.039999999999992</v>
      </c>
      <c r="M7" s="2">
        <f>SUM(H7:J7)</f>
        <v>120.71</v>
      </c>
      <c r="N7" s="2">
        <f>'ZBud Extract Monthly'!U6</f>
        <v>120.71</v>
      </c>
      <c r="O7" s="53">
        <f>N7-M7</f>
        <v>0</v>
      </c>
      <c r="Q7" s="111">
        <f>YEAR(A7)</f>
        <v>1989</v>
      </c>
      <c r="R7" s="61">
        <f>MONTH(A7)</f>
        <v>11</v>
      </c>
      <c r="S7" s="61">
        <f t="shared" ref="S7:S70" si="3">IF(R7&lt;10,Q7,Q7+1)</f>
        <v>1990</v>
      </c>
      <c r="T7" s="112" t="str">
        <f>LOOKUP(S7,'yr type'!$A$5:$A$102,'yr type'!$B$5:$B$102)</f>
        <v>C</v>
      </c>
      <c r="U7" s="61">
        <f>('Strm Seg GW ZBud Stream Out'!H7-'Strm Seg GW ZBud Stream In'!H7)/DAY($A7)/1.9835</f>
        <v>56.510545332325016</v>
      </c>
      <c r="V7" s="61">
        <f>('Strm Seg GW ZBud Stream Out'!I7-'Strm Seg GW ZBud Stream In'!I7)/DAY($A7)/1.9835</f>
        <v>-0.74985295353331638</v>
      </c>
      <c r="W7" s="61">
        <f>('Strm Seg GW ZBud Stream Out'!J7-'Strm Seg GW ZBud Stream In'!J7)/DAY($A7)/1.9835</f>
        <v>0.91236030585665051</v>
      </c>
      <c r="Y7">
        <v>2001</v>
      </c>
      <c r="Z7" t="str">
        <f>'yr type'!B35</f>
        <v>D</v>
      </c>
      <c r="AA7">
        <v>2001</v>
      </c>
      <c r="AB7" t="str">
        <f t="shared" ref="AB7:AB70" si="4">AA7&amp;" ("&amp;Z7&amp;")"</f>
        <v>2001 (D)</v>
      </c>
      <c r="AC7" s="61">
        <f>SUMIFS(U$6:U$953,$S$6:$S$953,$Y7)*30.4*1.9835</f>
        <v>37765.580906912437</v>
      </c>
      <c r="AD7" s="61">
        <f>SUMIFS(V$6:V$953,$S$6:$S$953,$Y7)*30.4*1.9835</f>
        <v>17.977817511520758</v>
      </c>
      <c r="AE7" s="61">
        <f>SUMIFS(W$6:W$953,$S$6:$S$953,$Y7)*30.4*1.9835</f>
        <v>1092.3180436251923</v>
      </c>
      <c r="AI7" s="47" t="s">
        <v>114</v>
      </c>
      <c r="AJ7" t="s">
        <v>1516</v>
      </c>
      <c r="AK7" t="s">
        <v>1517</v>
      </c>
      <c r="AL7" t="s">
        <v>1518</v>
      </c>
      <c r="AM7" t="s">
        <v>1519</v>
      </c>
      <c r="AN7" t="s">
        <v>1520</v>
      </c>
      <c r="AO7" t="s">
        <v>1521</v>
      </c>
      <c r="AP7" t="s">
        <v>1522</v>
      </c>
      <c r="AQ7" t="s">
        <v>1523</v>
      </c>
      <c r="AR7" t="s">
        <v>1524</v>
      </c>
      <c r="AS7" t="s">
        <v>1525</v>
      </c>
      <c r="AT7" t="s">
        <v>1526</v>
      </c>
    </row>
    <row r="8" spans="1:66" x14ac:dyDescent="0.3">
      <c r="A8" s="126">
        <v>32873</v>
      </c>
      <c r="B8" s="127">
        <v>32.659999999999997</v>
      </c>
      <c r="C8" s="127">
        <v>0</v>
      </c>
      <c r="D8" s="127">
        <v>38.020000000000003</v>
      </c>
      <c r="E8" s="127">
        <v>16.690000000000001</v>
      </c>
      <c r="F8" s="127">
        <v>29.08</v>
      </c>
      <c r="G8" s="127">
        <v>22.11</v>
      </c>
      <c r="H8" s="2">
        <f t="shared" ref="H8:H71" si="5">SUM(B8:E8)</f>
        <v>87.37</v>
      </c>
      <c r="I8" s="2">
        <f t="shared" ref="I8:I71" si="6">F8</f>
        <v>29.08</v>
      </c>
      <c r="J8" s="2">
        <f t="shared" ref="J8:J71" si="7">G8</f>
        <v>22.11</v>
      </c>
      <c r="K8" s="2">
        <f t="shared" ref="K8:K71" si="8">H8</f>
        <v>87.37</v>
      </c>
      <c r="L8" s="2">
        <f t="shared" ref="L8:L71" si="9">SUM(I8:J8)</f>
        <v>51.19</v>
      </c>
      <c r="M8" s="2">
        <f>SUM(H8:J8)</f>
        <v>138.56</v>
      </c>
      <c r="N8" s="2">
        <f>'ZBud Extract Monthly'!U7</f>
        <v>138.57</v>
      </c>
      <c r="O8" s="53">
        <f t="shared" ref="O8:O71" si="10">N8-M8</f>
        <v>9.9999999999909051E-3</v>
      </c>
      <c r="Q8" s="111">
        <f>YEAR(A8)</f>
        <v>1989</v>
      </c>
      <c r="R8" s="61">
        <f>MONTH(A8)</f>
        <v>12</v>
      </c>
      <c r="S8" s="61">
        <f t="shared" si="3"/>
        <v>1990</v>
      </c>
      <c r="T8" s="112" t="str">
        <f>LOOKUP(S8,'yr type'!$A$5:$A$102,'yr type'!$B$5:$B$102)</f>
        <v>C</v>
      </c>
      <c r="U8" s="61">
        <f>('Strm Seg GW ZBud Stream Out'!H8-'Strm Seg GW ZBud Stream In'!H8)/DAY($A8)/1.9835</f>
        <v>35.612350276881045</v>
      </c>
      <c r="V8" s="61">
        <f>('Strm Seg GW ZBud Stream Out'!I8-'Strm Seg GW ZBud Stream In'!I8)/DAY($A8)/1.9835</f>
        <v>-0.47293396326142284</v>
      </c>
      <c r="W8" s="61">
        <f>('Strm Seg GW ZBud Stream Out'!J8-'Strm Seg GW ZBud Stream In'!J8)/DAY($A8)/1.9835</f>
        <v>0.70744936044951501</v>
      </c>
      <c r="Y8">
        <v>2002</v>
      </c>
      <c r="Z8" t="str">
        <f>'yr type'!B36</f>
        <v>D</v>
      </c>
      <c r="AA8">
        <v>2002</v>
      </c>
      <c r="AB8" t="str">
        <f t="shared" si="4"/>
        <v>2002 (D)</v>
      </c>
      <c r="AC8" s="61">
        <f>SUMIFS(U$6:U$953,$S$6:$S$953,$Y8)*30.4*1.9835</f>
        <v>38176.110141935482</v>
      </c>
      <c r="AD8" s="61">
        <f>SUMIFS(V$6:V$953,$S$6:$S$953,$Y8)*30.4*1.9835</f>
        <v>-422.96785499231942</v>
      </c>
      <c r="AE8" s="61">
        <f>SUMIFS(W$6:W$953,$S$6:$S$953,$Y8)*30.4*1.9835</f>
        <v>829.80538125960061</v>
      </c>
      <c r="AI8" s="48" t="s">
        <v>877</v>
      </c>
      <c r="AJ8" s="61">
        <v>0.13730212875930284</v>
      </c>
      <c r="AK8" s="61">
        <v>-5.6373164860029039</v>
      </c>
      <c r="AL8" s="61">
        <v>-14.277637893196056</v>
      </c>
      <c r="AM8" s="61">
        <v>-1.2538666208139864</v>
      </c>
      <c r="AN8" s="61">
        <v>-1.8256033149152178</v>
      </c>
      <c r="AO8" s="61">
        <v>-5.006984177893802</v>
      </c>
      <c r="AP8" s="61">
        <v>-0.16219083498832054</v>
      </c>
      <c r="AQ8" s="61">
        <v>-0.93985429280710209</v>
      </c>
      <c r="AR8" s="61">
        <v>-2.7310622437928784</v>
      </c>
      <c r="AS8" s="61">
        <v>-233.82793665440107</v>
      </c>
      <c r="AT8" s="61">
        <v>-8.501836061100021E-2</v>
      </c>
    </row>
    <row r="9" spans="1:66" x14ac:dyDescent="0.3">
      <c r="A9" s="126">
        <v>32904</v>
      </c>
      <c r="B9" s="127">
        <v>32.049999999999997</v>
      </c>
      <c r="C9" s="127">
        <v>0</v>
      </c>
      <c r="D9" s="127">
        <v>0.88</v>
      </c>
      <c r="E9" s="127">
        <v>8.06</v>
      </c>
      <c r="F9" s="127">
        <v>97.84</v>
      </c>
      <c r="G9" s="127">
        <v>59.44</v>
      </c>
      <c r="H9" s="2">
        <f t="shared" si="5"/>
        <v>40.99</v>
      </c>
      <c r="I9" s="2">
        <f t="shared" si="6"/>
        <v>97.84</v>
      </c>
      <c r="J9" s="2">
        <f t="shared" si="7"/>
        <v>59.44</v>
      </c>
      <c r="K9" s="2">
        <f t="shared" si="8"/>
        <v>40.99</v>
      </c>
      <c r="L9" s="2">
        <f t="shared" si="9"/>
        <v>157.28</v>
      </c>
      <c r="M9" s="2">
        <f t="shared" ref="M9:M72" si="11">SUM(H9:J9)</f>
        <v>198.27</v>
      </c>
      <c r="N9" s="2">
        <f>'ZBud Extract Monthly'!U8</f>
        <v>198.27</v>
      </c>
      <c r="O9" s="53">
        <f t="shared" si="10"/>
        <v>0</v>
      </c>
      <c r="Q9" s="111">
        <f>YEAR(A9)</f>
        <v>1990</v>
      </c>
      <c r="R9" s="61">
        <f>MONTH(A9)</f>
        <v>1</v>
      </c>
      <c r="S9" s="61">
        <f t="shared" si="3"/>
        <v>1990</v>
      </c>
      <c r="T9" s="112" t="str">
        <f>LOOKUP(S9,'yr type'!$A$5:$A$102,'yr type'!$B$5:$B$102)</f>
        <v>C</v>
      </c>
      <c r="U9" s="61">
        <f>('Strm Seg GW ZBud Stream Out'!H9-'Strm Seg GW ZBud Stream In'!H9)/DAY($A9)/1.9835</f>
        <v>79.096579035104128</v>
      </c>
      <c r="V9" s="61">
        <f>('Strm Seg GW ZBud Stream Out'!I9-'Strm Seg GW ZBud Stream In'!I9)/DAY($A9)/1.9835</f>
        <v>-1.5620807142799058</v>
      </c>
      <c r="W9" s="61">
        <f>('Strm Seg GW ZBud Stream Out'!J9-'Strm Seg GW ZBud Stream In'!J9)/DAY($A9)/1.9835</f>
        <v>1.552322792066809</v>
      </c>
      <c r="Y9">
        <v>2003</v>
      </c>
      <c r="Z9" t="str">
        <f>'yr type'!B37</f>
        <v>AN</v>
      </c>
      <c r="AA9">
        <v>2003</v>
      </c>
      <c r="AB9" t="str">
        <f t="shared" si="4"/>
        <v>2003 (AN)</v>
      </c>
      <c r="AC9" s="61">
        <f>SUMIFS(U$6:U$953,$S$6:$S$953,$Y9)*30.4*1.9835</f>
        <v>39704.866182488477</v>
      </c>
      <c r="AD9" s="61">
        <f>SUMIFS(V$6:V$953,$S$6:$S$953,$Y9)*30.4*1.9835</f>
        <v>-476.05550107526869</v>
      </c>
      <c r="AE9" s="61">
        <f>SUMIFS(W$6:W$953,$S$6:$S$953,$Y9)*30.4*1.9835</f>
        <v>880.44171797235026</v>
      </c>
      <c r="AI9" s="114">
        <v>1</v>
      </c>
      <c r="AJ9" s="61">
        <v>0.14334658784433943</v>
      </c>
      <c r="AK9" s="61">
        <v>-10.713466745814259</v>
      </c>
      <c r="AL9" s="61">
        <v>-20.245411743659382</v>
      </c>
      <c r="AM9" s="61">
        <v>-3.4607961922419097</v>
      </c>
      <c r="AN9" s="61">
        <v>-3.1122892898672112</v>
      </c>
      <c r="AO9" s="61">
        <v>-9.7553336531763399</v>
      </c>
      <c r="AP9" s="61">
        <v>-1.1055996920833435</v>
      </c>
      <c r="AQ9" s="61">
        <v>-4.1758621530855367</v>
      </c>
      <c r="AR9" s="61">
        <v>-3.9614995758014366</v>
      </c>
      <c r="AS9" s="61">
        <v>-557.79830103732138</v>
      </c>
      <c r="AT9" s="61">
        <v>-0.16733481328486899</v>
      </c>
    </row>
    <row r="10" spans="1:66" x14ac:dyDescent="0.3">
      <c r="A10" s="126">
        <v>32932</v>
      </c>
      <c r="B10" s="127">
        <v>29.02</v>
      </c>
      <c r="C10" s="127">
        <v>0</v>
      </c>
      <c r="D10" s="127">
        <v>0</v>
      </c>
      <c r="E10" s="127">
        <v>1.57</v>
      </c>
      <c r="F10" s="127">
        <v>54.05</v>
      </c>
      <c r="G10" s="127">
        <v>21.08</v>
      </c>
      <c r="H10" s="2">
        <f t="shared" si="5"/>
        <v>30.59</v>
      </c>
      <c r="I10" s="2">
        <f t="shared" si="6"/>
        <v>54.05</v>
      </c>
      <c r="J10" s="2">
        <f t="shared" si="7"/>
        <v>21.08</v>
      </c>
      <c r="K10" s="2">
        <f t="shared" si="8"/>
        <v>30.59</v>
      </c>
      <c r="L10" s="2">
        <f t="shared" si="9"/>
        <v>75.13</v>
      </c>
      <c r="M10" s="2">
        <f t="shared" si="11"/>
        <v>105.72</v>
      </c>
      <c r="N10" s="2">
        <f>'ZBud Extract Monthly'!U9</f>
        <v>105.72</v>
      </c>
      <c r="O10" s="53">
        <f t="shared" si="10"/>
        <v>0</v>
      </c>
      <c r="Q10" s="111">
        <f>YEAR(A10)</f>
        <v>1990</v>
      </c>
      <c r="R10" s="61">
        <f>MONTH(A10)</f>
        <v>2</v>
      </c>
      <c r="S10" s="61">
        <f t="shared" si="3"/>
        <v>1990</v>
      </c>
      <c r="T10" s="112" t="str">
        <f>LOOKUP(S10,'yr type'!$A$5:$A$102,'yr type'!$B$5:$B$102)</f>
        <v>C</v>
      </c>
      <c r="U10" s="61">
        <f>('Strm Seg GW ZBud Stream Out'!H10-'Strm Seg GW ZBud Stream In'!H10)/DAY($A10)/1.9835</f>
        <v>70.316359969750437</v>
      </c>
      <c r="V10" s="61">
        <f>('Strm Seg GW ZBud Stream Out'!I10-'Strm Seg GW ZBud Stream In'!I10)/DAY($A10)/1.9835</f>
        <v>-0.67341279844430835</v>
      </c>
      <c r="W10" s="61">
        <f>('Strm Seg GW ZBud Stream Out'!J10-'Strm Seg GW ZBud Stream In'!J10)/DAY($A10)/1.9835</f>
        <v>2.7804386186034789</v>
      </c>
      <c r="Y10">
        <v>2004</v>
      </c>
      <c r="Z10" t="str">
        <f>'yr type'!B38</f>
        <v>BN</v>
      </c>
      <c r="AA10">
        <v>2004</v>
      </c>
      <c r="AB10" t="str">
        <f t="shared" si="4"/>
        <v>2004 (BN)</v>
      </c>
      <c r="AC10" s="61">
        <f>SUMIFS(U$6:U$953,$S$6:$S$953,$Y10)*30.4*1.9835</f>
        <v>38302.72777634408</v>
      </c>
      <c r="AD10" s="61">
        <f>SUMIFS(V$6:V$953,$S$6:$S$953,$Y10)*30.4*1.9835</f>
        <v>-259.9375163515017</v>
      </c>
      <c r="AE10" s="61">
        <f>SUMIFS(W$6:W$953,$S$6:$S$953,$Y10)*30.4*1.9835</f>
        <v>991.26686718576184</v>
      </c>
      <c r="AI10" s="114">
        <v>2</v>
      </c>
      <c r="AJ10" s="61">
        <v>0.20991271172725059</v>
      </c>
      <c r="AK10" s="61">
        <v>-10.281863551640937</v>
      </c>
      <c r="AL10" s="61">
        <v>-21.160037261429785</v>
      </c>
      <c r="AM10" s="61">
        <v>-2.7105227320798893</v>
      </c>
      <c r="AN10" s="61">
        <v>-2.9505898001699564</v>
      </c>
      <c r="AO10" s="61">
        <v>-8.8990596890686415</v>
      </c>
      <c r="AP10" s="61">
        <v>-0.1427965030052944</v>
      </c>
      <c r="AQ10" s="61">
        <v>-2.4583344198835797</v>
      </c>
      <c r="AR10" s="61">
        <v>-3.3889538404480644</v>
      </c>
      <c r="AS10" s="61">
        <v>-543.41291589521597</v>
      </c>
      <c r="AT10" s="61">
        <v>-0.13984522557404003</v>
      </c>
    </row>
    <row r="11" spans="1:66" x14ac:dyDescent="0.3">
      <c r="A11" s="126">
        <v>32963</v>
      </c>
      <c r="B11" s="127">
        <v>31.91</v>
      </c>
      <c r="C11" s="127">
        <v>0</v>
      </c>
      <c r="D11" s="127">
        <v>18.57</v>
      </c>
      <c r="E11" s="127">
        <v>9.4</v>
      </c>
      <c r="F11" s="127">
        <v>35.24</v>
      </c>
      <c r="G11" s="127">
        <v>11.44</v>
      </c>
      <c r="H11" s="2">
        <f t="shared" si="5"/>
        <v>59.88</v>
      </c>
      <c r="I11" s="2">
        <f t="shared" si="6"/>
        <v>35.24</v>
      </c>
      <c r="J11" s="2">
        <f t="shared" si="7"/>
        <v>11.44</v>
      </c>
      <c r="K11" s="2">
        <f t="shared" si="8"/>
        <v>59.88</v>
      </c>
      <c r="L11" s="2">
        <f t="shared" si="9"/>
        <v>46.68</v>
      </c>
      <c r="M11" s="2">
        <f t="shared" si="11"/>
        <v>106.56</v>
      </c>
      <c r="N11" s="2">
        <f>'ZBud Extract Monthly'!U10</f>
        <v>106.56</v>
      </c>
      <c r="O11" s="53">
        <f t="shared" si="10"/>
        <v>0</v>
      </c>
      <c r="Q11" s="111">
        <f>YEAR(A11)</f>
        <v>1990</v>
      </c>
      <c r="R11" s="61">
        <f>MONTH(A11)</f>
        <v>3</v>
      </c>
      <c r="S11" s="61">
        <f t="shared" si="3"/>
        <v>1990</v>
      </c>
      <c r="T11" s="112" t="str">
        <f>LOOKUP(S11,'yr type'!$A$5:$A$102,'yr type'!$B$5:$B$102)</f>
        <v>C</v>
      </c>
      <c r="U11" s="61">
        <f>('Strm Seg GW ZBud Stream Out'!H11-'Strm Seg GW ZBud Stream In'!H11)/DAY($A11)/1.9835</f>
        <v>56.37932296283045</v>
      </c>
      <c r="V11" s="61">
        <f>('Strm Seg GW ZBud Stream Out'!I11-'Strm Seg GW ZBud Stream In'!I11)/DAY($A11)/1.9835</f>
        <v>0.18068419297917493</v>
      </c>
      <c r="W11" s="61">
        <f>('Strm Seg GW ZBud Stream Out'!J11-'Strm Seg GW ZBud Stream In'!J11)/DAY($A11)/1.9835</f>
        <v>2.9951942233100501</v>
      </c>
      <c r="Y11">
        <v>2005</v>
      </c>
      <c r="Z11" t="str">
        <f>'yr type'!B39</f>
        <v>AN</v>
      </c>
      <c r="AA11">
        <v>2005</v>
      </c>
      <c r="AB11" t="str">
        <f t="shared" si="4"/>
        <v>2005 (AN)</v>
      </c>
      <c r="AC11" s="61">
        <f>SUMIFS(U$6:U$953,$S$6:$S$953,$Y11)*30.4*1.9835</f>
        <v>40867.529896159758</v>
      </c>
      <c r="AD11" s="61">
        <f>SUMIFS(V$6:V$953,$S$6:$S$953,$Y11)*30.4*1.9835</f>
        <v>-252.73455606758833</v>
      </c>
      <c r="AE11" s="61">
        <f>SUMIFS(W$6:W$953,$S$6:$S$953,$Y11)*30.4*1.9835</f>
        <v>1287.699380645161</v>
      </c>
      <c r="AI11" s="114">
        <v>3</v>
      </c>
      <c r="AJ11" s="61">
        <v>0.27055194602784799</v>
      </c>
      <c r="AK11" s="61">
        <v>-9.451428586917336</v>
      </c>
      <c r="AL11" s="61">
        <v>-21.466493734600778</v>
      </c>
      <c r="AM11" s="61">
        <v>-1.3737934735763597</v>
      </c>
      <c r="AN11" s="61">
        <v>-2.3900810720703873</v>
      </c>
      <c r="AO11" s="61">
        <v>-6.9203590915374411</v>
      </c>
      <c r="AP11" s="61">
        <v>1.1199655220081806</v>
      </c>
      <c r="AQ11" s="61">
        <v>0.26308442500088092</v>
      </c>
      <c r="AR11" s="61">
        <v>-2.3760676115588013</v>
      </c>
      <c r="AS11" s="61">
        <v>-457.23755932681183</v>
      </c>
      <c r="AT11" s="61">
        <v>-6.4741103349948897E-2</v>
      </c>
    </row>
    <row r="12" spans="1:66" x14ac:dyDescent="0.3">
      <c r="A12" s="126">
        <v>32993</v>
      </c>
      <c r="B12" s="127">
        <v>33.42</v>
      </c>
      <c r="C12" s="127">
        <v>0</v>
      </c>
      <c r="D12" s="127">
        <v>37.58</v>
      </c>
      <c r="E12" s="127">
        <v>33.909999999999997</v>
      </c>
      <c r="F12" s="127">
        <v>23.38</v>
      </c>
      <c r="G12" s="127">
        <v>13.23</v>
      </c>
      <c r="H12" s="2">
        <f t="shared" si="5"/>
        <v>104.91</v>
      </c>
      <c r="I12" s="2">
        <f t="shared" si="6"/>
        <v>23.38</v>
      </c>
      <c r="J12" s="2">
        <f t="shared" si="7"/>
        <v>13.23</v>
      </c>
      <c r="K12" s="2">
        <f t="shared" si="8"/>
        <v>104.91</v>
      </c>
      <c r="L12" s="2">
        <f t="shared" si="9"/>
        <v>36.61</v>
      </c>
      <c r="M12" s="2">
        <f t="shared" si="11"/>
        <v>141.51999999999998</v>
      </c>
      <c r="N12" s="2">
        <f>'ZBud Extract Monthly'!U11</f>
        <v>141.51</v>
      </c>
      <c r="O12" s="53">
        <f t="shared" si="10"/>
        <v>-9.9999999999909051E-3</v>
      </c>
      <c r="Q12" s="111">
        <f>YEAR(A12)</f>
        <v>1990</v>
      </c>
      <c r="R12" s="61">
        <f>MONTH(A12)</f>
        <v>4</v>
      </c>
      <c r="S12" s="61">
        <f t="shared" si="3"/>
        <v>1990</v>
      </c>
      <c r="T12" s="112" t="str">
        <f>LOOKUP(S12,'yr type'!$A$5:$A$102,'yr type'!$B$5:$B$102)</f>
        <v>C</v>
      </c>
      <c r="U12" s="61">
        <f>('Strm Seg GW ZBud Stream Out'!H12-'Strm Seg GW ZBud Stream In'!H12)/DAY($A12)/1.9835</f>
        <v>43.993613982018317</v>
      </c>
      <c r="V12" s="61">
        <f>('Strm Seg GW ZBud Stream Out'!I12-'Strm Seg GW ZBud Stream In'!I12)/DAY($A12)/1.9835</f>
        <v>0.13998823628266535</v>
      </c>
      <c r="W12" s="61">
        <f>('Strm Seg GW ZBud Stream Out'!J12-'Strm Seg GW ZBud Stream In'!J12)/DAY($A12)/1.9835</f>
        <v>1.9206789345433155</v>
      </c>
      <c r="Y12">
        <v>2006</v>
      </c>
      <c r="Z12" t="str">
        <f>'yr type'!B40</f>
        <v>W</v>
      </c>
      <c r="AA12">
        <v>2006</v>
      </c>
      <c r="AB12" t="str">
        <f t="shared" si="4"/>
        <v>2006 (W)</v>
      </c>
      <c r="AC12" s="61">
        <f>SUMIFS(U$6:U$953,$S$6:$S$953,$Y12)*30.4*1.9835</f>
        <v>49739.582989861745</v>
      </c>
      <c r="AD12" s="61">
        <f>SUMIFS(V$6:V$953,$S$6:$S$953,$Y12)*30.4*1.9835</f>
        <v>601.32635944700451</v>
      </c>
      <c r="AE12" s="61">
        <f>SUMIFS(W$6:W$953,$S$6:$S$953,$Y12)*30.4*1.9835</f>
        <v>2299.1231643625197</v>
      </c>
      <c r="AI12" s="114">
        <v>4</v>
      </c>
      <c r="AJ12" s="61">
        <v>0.25238775453043166</v>
      </c>
      <c r="AK12" s="61">
        <v>-8.1485729490519017</v>
      </c>
      <c r="AL12" s="61">
        <v>-21.151275803153798</v>
      </c>
      <c r="AM12" s="61">
        <v>-1.0944598493123827</v>
      </c>
      <c r="AN12" s="61">
        <v>-2.1451698736800831</v>
      </c>
      <c r="AO12" s="61">
        <v>-5.6044590090468587</v>
      </c>
      <c r="AP12" s="61">
        <v>0.84004145309917944</v>
      </c>
      <c r="AQ12" s="61">
        <v>0.50460745595608214</v>
      </c>
      <c r="AR12" s="61">
        <v>-2.4527770775565076</v>
      </c>
      <c r="AS12" s="61">
        <v>-96.98218637089316</v>
      </c>
      <c r="AT12" s="61">
        <v>-8.4460689577906603E-2</v>
      </c>
    </row>
    <row r="13" spans="1:66" x14ac:dyDescent="0.3">
      <c r="A13" s="126">
        <v>33024</v>
      </c>
      <c r="B13" s="127">
        <v>33.049999999999997</v>
      </c>
      <c r="C13" s="127">
        <v>0</v>
      </c>
      <c r="D13" s="127">
        <v>2.2599999999999998</v>
      </c>
      <c r="E13" s="127">
        <v>6.45</v>
      </c>
      <c r="F13" s="127">
        <v>72.27</v>
      </c>
      <c r="G13" s="127">
        <v>50.68</v>
      </c>
      <c r="H13" s="2">
        <f t="shared" si="5"/>
        <v>41.76</v>
      </c>
      <c r="I13" s="2">
        <f t="shared" si="6"/>
        <v>72.27</v>
      </c>
      <c r="J13" s="2">
        <f t="shared" si="7"/>
        <v>50.68</v>
      </c>
      <c r="K13" s="2">
        <f t="shared" si="8"/>
        <v>41.76</v>
      </c>
      <c r="L13" s="2">
        <f t="shared" si="9"/>
        <v>122.94999999999999</v>
      </c>
      <c r="M13" s="2">
        <f t="shared" si="11"/>
        <v>164.71</v>
      </c>
      <c r="N13" s="2">
        <f>'ZBud Extract Monthly'!U12</f>
        <v>164.71</v>
      </c>
      <c r="O13" s="53">
        <f t="shared" si="10"/>
        <v>0</v>
      </c>
      <c r="Q13" s="111">
        <f>YEAR(A13)</f>
        <v>1990</v>
      </c>
      <c r="R13" s="61">
        <f>MONTH(A13)</f>
        <v>5</v>
      </c>
      <c r="S13" s="61">
        <f t="shared" si="3"/>
        <v>1990</v>
      </c>
      <c r="T13" s="112" t="str">
        <f>LOOKUP(S13,'yr type'!$A$5:$A$102,'yr type'!$B$5:$B$102)</f>
        <v>C</v>
      </c>
      <c r="U13" s="61">
        <f>('Strm Seg GW ZBud Stream Out'!H13-'Strm Seg GW ZBud Stream In'!H13)/DAY($A13)/1.9835</f>
        <v>58.367662245785795</v>
      </c>
      <c r="V13" s="61">
        <f>('Strm Seg GW ZBud Stream Out'!I13-'Strm Seg GW ZBud Stream In'!I13)/DAY($A13)/1.9835</f>
        <v>-1.164282752059328</v>
      </c>
      <c r="W13" s="61">
        <f>('Strm Seg GW ZBud Stream Out'!J13-'Strm Seg GW ZBud Stream In'!J13)/DAY($A13)/1.9835</f>
        <v>0.74517999300682236</v>
      </c>
      <c r="Y13">
        <v>2007</v>
      </c>
      <c r="Z13" t="str">
        <f>'yr type'!B41</f>
        <v>D</v>
      </c>
      <c r="AA13">
        <v>2007</v>
      </c>
      <c r="AB13" t="str">
        <f t="shared" si="4"/>
        <v>2007 (D)</v>
      </c>
      <c r="AC13" s="61">
        <f>SUMIFS(U$6:U$953,$S$6:$S$953,$Y13)*30.4*1.9835</f>
        <v>31861.426975115199</v>
      </c>
      <c r="AD13" s="61">
        <f>SUMIFS(V$6:V$953,$S$6:$S$953,$Y13)*30.4*1.9835</f>
        <v>-478.38598095238098</v>
      </c>
      <c r="AE13" s="61">
        <f>SUMIFS(W$6:W$953,$S$6:$S$953,$Y13)*30.4*1.9835</f>
        <v>640.53827342549948</v>
      </c>
      <c r="AI13" s="114">
        <v>5</v>
      </c>
      <c r="AJ13" s="61">
        <v>0.21951259178545582</v>
      </c>
      <c r="AK13" s="61">
        <v>-7.0471307642892578</v>
      </c>
      <c r="AL13" s="61">
        <v>-19.011061689042126</v>
      </c>
      <c r="AM13" s="61">
        <v>-0.66878359368011908</v>
      </c>
      <c r="AN13" s="61">
        <v>-1.8084546974908589</v>
      </c>
      <c r="AO13" s="61">
        <v>-4.4864893435357835</v>
      </c>
      <c r="AP13" s="61">
        <v>0.56036223575682165</v>
      </c>
      <c r="AQ13" s="61">
        <v>0.70109315834126151</v>
      </c>
      <c r="AR13" s="61">
        <v>-2.3910568642916972</v>
      </c>
      <c r="AS13" s="61">
        <v>-259.62589210448567</v>
      </c>
      <c r="AT13" s="61">
        <v>-5.639265878985502E-2</v>
      </c>
    </row>
    <row r="14" spans="1:66" x14ac:dyDescent="0.3">
      <c r="A14" s="126">
        <v>33054</v>
      </c>
      <c r="B14" s="127">
        <v>30.84</v>
      </c>
      <c r="C14" s="127">
        <v>0</v>
      </c>
      <c r="D14" s="127">
        <v>0.43</v>
      </c>
      <c r="E14" s="127">
        <v>1.41</v>
      </c>
      <c r="F14" s="127">
        <v>28.14</v>
      </c>
      <c r="G14" s="127">
        <v>23.29</v>
      </c>
      <c r="H14" s="2">
        <f t="shared" si="5"/>
        <v>32.68</v>
      </c>
      <c r="I14" s="2">
        <f t="shared" si="6"/>
        <v>28.14</v>
      </c>
      <c r="J14" s="2">
        <f t="shared" si="7"/>
        <v>23.29</v>
      </c>
      <c r="K14" s="2">
        <f t="shared" si="8"/>
        <v>32.68</v>
      </c>
      <c r="L14" s="2">
        <f t="shared" si="9"/>
        <v>51.43</v>
      </c>
      <c r="M14" s="2">
        <f t="shared" si="11"/>
        <v>84.11</v>
      </c>
      <c r="N14" s="2">
        <f>'ZBud Extract Monthly'!U13</f>
        <v>84.11</v>
      </c>
      <c r="O14" s="53">
        <f t="shared" si="10"/>
        <v>0</v>
      </c>
      <c r="Q14" s="111">
        <f>YEAR(A14)</f>
        <v>1990</v>
      </c>
      <c r="R14" s="61">
        <f>MONTH(A14)</f>
        <v>6</v>
      </c>
      <c r="S14" s="61">
        <f t="shared" si="3"/>
        <v>1990</v>
      </c>
      <c r="T14" s="112" t="str">
        <f>LOOKUP(S14,'yr type'!$A$5:$A$102,'yr type'!$B$5:$B$102)</f>
        <v>C</v>
      </c>
      <c r="U14" s="61">
        <f>('Strm Seg GW ZBud Stream Out'!H14-'Strm Seg GW ZBud Stream In'!H14)/DAY($A14)/1.9835</f>
        <v>55.888076632215785</v>
      </c>
      <c r="V14" s="61">
        <f>('Strm Seg GW ZBud Stream Out'!I14-'Strm Seg GW ZBud Stream In'!I14)/DAY($A14)/1.9835</f>
        <v>-0.4729014368540459</v>
      </c>
      <c r="W14" s="61">
        <f>('Strm Seg GW ZBud Stream Out'!J14-'Strm Seg GW ZBud Stream In'!J14)/DAY($A14)/1.9835</f>
        <v>1.0170573901352828</v>
      </c>
      <c r="Y14">
        <v>2008</v>
      </c>
      <c r="Z14" t="str">
        <f>'yr type'!B42</f>
        <v>C</v>
      </c>
      <c r="AA14">
        <v>2008</v>
      </c>
      <c r="AB14" t="str">
        <f t="shared" si="4"/>
        <v>2008 (C)</v>
      </c>
      <c r="AC14" s="61">
        <f>SUMIFS(U$6:U$953,$S$6:$S$953,$Y14)*30.4*1.9835</f>
        <v>30698.973257990361</v>
      </c>
      <c r="AD14" s="61">
        <f>SUMIFS(V$6:V$953,$S$6:$S$953,$Y14)*30.4*1.9835</f>
        <v>-536.39644642195026</v>
      </c>
      <c r="AE14" s="61">
        <f>SUMIFS(W$6:W$953,$S$6:$S$953,$Y14)*30.4*1.9835</f>
        <v>456.52010263255477</v>
      </c>
      <c r="AI14" s="114">
        <v>6</v>
      </c>
      <c r="AJ14" s="61">
        <v>0.16323558244405231</v>
      </c>
      <c r="AK14" s="61">
        <v>-3.8456852365347451</v>
      </c>
      <c r="AL14" s="61">
        <v>-13.482746547909139</v>
      </c>
      <c r="AM14" s="61">
        <v>-0.35062879870038932</v>
      </c>
      <c r="AN14" s="61">
        <v>-1.438282497269137</v>
      </c>
      <c r="AO14" s="61">
        <v>-3.3188667618967589</v>
      </c>
      <c r="AP14" s="61">
        <v>0.28570428255328689</v>
      </c>
      <c r="AQ14" s="61">
        <v>0.80393804442203709</v>
      </c>
      <c r="AR14" s="61">
        <v>-2.2103464694843571</v>
      </c>
      <c r="AS14" s="61">
        <v>-143.31680811136317</v>
      </c>
      <c r="AT14" s="61">
        <v>-2.1426770859591632E-2</v>
      </c>
    </row>
    <row r="15" spans="1:66" x14ac:dyDescent="0.3">
      <c r="A15" s="126">
        <v>33085</v>
      </c>
      <c r="B15" s="127">
        <v>34.28</v>
      </c>
      <c r="C15" s="127">
        <v>0</v>
      </c>
      <c r="D15" s="127">
        <v>28.94</v>
      </c>
      <c r="E15" s="127">
        <v>32.409999999999997</v>
      </c>
      <c r="F15" s="127">
        <v>29.08</v>
      </c>
      <c r="G15" s="127">
        <v>41.13</v>
      </c>
      <c r="H15" s="2">
        <f t="shared" si="5"/>
        <v>95.63</v>
      </c>
      <c r="I15" s="2">
        <f t="shared" si="6"/>
        <v>29.08</v>
      </c>
      <c r="J15" s="2">
        <f t="shared" si="7"/>
        <v>41.13</v>
      </c>
      <c r="K15" s="2">
        <f t="shared" si="8"/>
        <v>95.63</v>
      </c>
      <c r="L15" s="2">
        <f t="shared" si="9"/>
        <v>70.210000000000008</v>
      </c>
      <c r="M15" s="2">
        <f t="shared" si="11"/>
        <v>165.84</v>
      </c>
      <c r="N15" s="2">
        <f>'ZBud Extract Monthly'!U14</f>
        <v>165.84</v>
      </c>
      <c r="O15" s="53">
        <f t="shared" si="10"/>
        <v>0</v>
      </c>
      <c r="Q15" s="111">
        <f>YEAR(A15)</f>
        <v>1990</v>
      </c>
      <c r="R15" s="61">
        <f>MONTH(A15)</f>
        <v>7</v>
      </c>
      <c r="S15" s="61">
        <f t="shared" si="3"/>
        <v>1990</v>
      </c>
      <c r="T15" s="112" t="str">
        <f>LOOKUP(S15,'yr type'!$A$5:$A$102,'yr type'!$B$5:$B$102)</f>
        <v>C</v>
      </c>
      <c r="U15" s="61">
        <f>('Strm Seg GW ZBud Stream Out'!H15-'Strm Seg GW ZBud Stream In'!H15)/DAY($A15)/1.9835</f>
        <v>37.192483147255174</v>
      </c>
      <c r="V15" s="61">
        <f>('Strm Seg GW ZBud Stream Out'!I15-'Strm Seg GW ZBud Stream In'!I15)/DAY($A15)/1.9835</f>
        <v>-0.47293396326142284</v>
      </c>
      <c r="W15" s="61">
        <f>('Strm Seg GW ZBud Stream Out'!J15-'Strm Seg GW ZBud Stream In'!J15)/DAY($A15)/1.9835</f>
        <v>-0.11156557730307293</v>
      </c>
      <c r="Y15">
        <v>2009</v>
      </c>
      <c r="Z15" t="str">
        <f>'yr type'!B43</f>
        <v>D</v>
      </c>
      <c r="AA15">
        <v>2009</v>
      </c>
      <c r="AB15" t="str">
        <f t="shared" si="4"/>
        <v>2009 (D)</v>
      </c>
      <c r="AC15" s="61">
        <f>SUMIFS(U$6:U$953,$S$6:$S$953,$Y15)*30.4*1.9835</f>
        <v>24406.040755760368</v>
      </c>
      <c r="AD15" s="61">
        <f>SUMIFS(V$6:V$953,$S$6:$S$953,$Y15)*30.4*1.9835</f>
        <v>-584.31975422427035</v>
      </c>
      <c r="AE15" s="61">
        <f>SUMIFS(W$6:W$953,$S$6:$S$953,$Y15)*30.4*1.9835</f>
        <v>-132.39851428571427</v>
      </c>
      <c r="AI15" s="114">
        <v>7</v>
      </c>
      <c r="AJ15" s="61">
        <v>0.10056080947385826</v>
      </c>
      <c r="AK15" s="61">
        <v>-2.6963985135431829</v>
      </c>
      <c r="AL15" s="61">
        <v>-9.1820150651476844</v>
      </c>
      <c r="AM15" s="61">
        <v>-0.18084682501605989</v>
      </c>
      <c r="AN15" s="61">
        <v>-1.1812913525835453</v>
      </c>
      <c r="AO15" s="61">
        <v>-2.5355418763942308</v>
      </c>
      <c r="AP15" s="61">
        <v>-1.9041500985279135E-2</v>
      </c>
      <c r="AQ15" s="61">
        <v>0.61282462032195739</v>
      </c>
      <c r="AR15" s="61">
        <v>-2.1554030428454101</v>
      </c>
      <c r="AS15" s="61">
        <v>-163.04558304940488</v>
      </c>
      <c r="AT15" s="61">
        <v>-8.3891025693151287E-3</v>
      </c>
    </row>
    <row r="16" spans="1:66" x14ac:dyDescent="0.3">
      <c r="A16" s="126">
        <v>33116</v>
      </c>
      <c r="B16" s="127">
        <v>33.86</v>
      </c>
      <c r="C16" s="127">
        <v>0</v>
      </c>
      <c r="D16" s="127">
        <v>58.7</v>
      </c>
      <c r="E16" s="127">
        <v>48.49</v>
      </c>
      <c r="F16" s="127">
        <v>29.08</v>
      </c>
      <c r="G16" s="127">
        <v>44.1</v>
      </c>
      <c r="H16" s="2">
        <f t="shared" si="5"/>
        <v>141.05000000000001</v>
      </c>
      <c r="I16" s="2">
        <f t="shared" si="6"/>
        <v>29.08</v>
      </c>
      <c r="J16" s="2">
        <f t="shared" si="7"/>
        <v>44.1</v>
      </c>
      <c r="K16" s="2">
        <f t="shared" si="8"/>
        <v>141.05000000000001</v>
      </c>
      <c r="L16" s="2">
        <f t="shared" si="9"/>
        <v>73.180000000000007</v>
      </c>
      <c r="M16" s="2">
        <f t="shared" si="11"/>
        <v>214.23</v>
      </c>
      <c r="N16" s="2">
        <f>'ZBud Extract Monthly'!U15</f>
        <v>214.24</v>
      </c>
      <c r="O16" s="53">
        <f t="shared" si="10"/>
        <v>1.0000000000019327E-2</v>
      </c>
      <c r="Q16" s="111">
        <f>YEAR(A16)</f>
        <v>1990</v>
      </c>
      <c r="R16" s="61">
        <f>MONTH(A16)</f>
        <v>8</v>
      </c>
      <c r="S16" s="61">
        <f t="shared" si="3"/>
        <v>1990</v>
      </c>
      <c r="T16" s="112" t="str">
        <f>LOOKUP(S16,'yr type'!$A$5:$A$102,'yr type'!$B$5:$B$102)</f>
        <v>C</v>
      </c>
      <c r="U16" s="61">
        <f>('Strm Seg GW ZBud Stream Out'!H16-'Strm Seg GW ZBud Stream In'!H16)/DAY($A16)/1.9835</f>
        <v>39.474047992714084</v>
      </c>
      <c r="V16" s="61">
        <f>('Strm Seg GW ZBud Stream Out'!I16-'Strm Seg GW ZBud Stream In'!I16)/DAY($A16)/1.9835</f>
        <v>-0.47293396326142284</v>
      </c>
      <c r="W16" s="61">
        <f>('Strm Seg GW ZBud Stream Out'!J16-'Strm Seg GW ZBud Stream In'!J16)/DAY($A16)/1.9835</f>
        <v>-0.11400505785634708</v>
      </c>
      <c r="Y16">
        <v>2010</v>
      </c>
      <c r="Z16" t="str">
        <f>'yr type'!B44</f>
        <v>BN</v>
      </c>
      <c r="AA16">
        <v>2010</v>
      </c>
      <c r="AB16" t="str">
        <f t="shared" si="4"/>
        <v>2010 (BN)</v>
      </c>
      <c r="AC16" s="61">
        <f>SUMIFS(U$6:U$953,$S$6:$S$953,$Y16)*30.4*1.9835</f>
        <v>29794.434825192009</v>
      </c>
      <c r="AD16" s="61">
        <f>SUMIFS(V$6:V$953,$S$6:$S$953,$Y16)*30.4*1.9835</f>
        <v>-629.09377081413209</v>
      </c>
      <c r="AE16" s="61">
        <f>SUMIFS(W$6:W$953,$S$6:$S$953,$Y16)*30.4*1.9835</f>
        <v>255.37944946236547</v>
      </c>
      <c r="AI16" s="114">
        <v>8</v>
      </c>
      <c r="AJ16" s="61">
        <v>6.8549403547004728E-2</v>
      </c>
      <c r="AK16" s="61">
        <v>-2.1310082373126682</v>
      </c>
      <c r="AL16" s="61">
        <v>-7.1187430711975948</v>
      </c>
      <c r="AM16" s="61">
        <v>-0.24554727035678758</v>
      </c>
      <c r="AN16" s="61">
        <v>-1.0453038644082497</v>
      </c>
      <c r="AO16" s="61">
        <v>-2.2907400028731657</v>
      </c>
      <c r="AP16" s="61">
        <v>-0.17493786100924016</v>
      </c>
      <c r="AQ16" s="61">
        <v>0.37549026782785949</v>
      </c>
      <c r="AR16" s="61">
        <v>-2.1736991469949665</v>
      </c>
      <c r="AS16" s="61">
        <v>-123.36352868151498</v>
      </c>
      <c r="AT16" s="61">
        <v>-4.4588283445956027E-3</v>
      </c>
    </row>
    <row r="17" spans="1:66" x14ac:dyDescent="0.3">
      <c r="A17" s="126">
        <v>33146</v>
      </c>
      <c r="B17" s="127">
        <v>32.729999999999997</v>
      </c>
      <c r="C17" s="127">
        <v>0</v>
      </c>
      <c r="D17" s="127">
        <v>0.42</v>
      </c>
      <c r="E17" s="127">
        <v>0.74</v>
      </c>
      <c r="F17" s="127">
        <v>28.14</v>
      </c>
      <c r="G17" s="127">
        <v>34.94</v>
      </c>
      <c r="H17" s="2">
        <f t="shared" si="5"/>
        <v>33.89</v>
      </c>
      <c r="I17" s="2">
        <f t="shared" si="6"/>
        <v>28.14</v>
      </c>
      <c r="J17" s="2">
        <f t="shared" si="7"/>
        <v>34.94</v>
      </c>
      <c r="K17" s="2">
        <f t="shared" si="8"/>
        <v>33.89</v>
      </c>
      <c r="L17" s="2">
        <f t="shared" si="9"/>
        <v>63.08</v>
      </c>
      <c r="M17" s="2">
        <f t="shared" si="11"/>
        <v>96.97</v>
      </c>
      <c r="N17" s="2">
        <f>'ZBud Extract Monthly'!U16</f>
        <v>96.98</v>
      </c>
      <c r="O17" s="53">
        <f t="shared" si="10"/>
        <v>1.0000000000005116E-2</v>
      </c>
      <c r="Q17" s="111">
        <f>YEAR(A17)</f>
        <v>1990</v>
      </c>
      <c r="R17" s="61">
        <f>MONTH(A17)</f>
        <v>9</v>
      </c>
      <c r="S17" s="61">
        <f t="shared" si="3"/>
        <v>1990</v>
      </c>
      <c r="T17" s="112" t="str">
        <f>LOOKUP(S17,'yr type'!$A$5:$A$102,'yr type'!$B$5:$B$102)</f>
        <v>C</v>
      </c>
      <c r="U17" s="61">
        <f>('Strm Seg GW ZBud Stream Out'!H17-'Strm Seg GW ZBud Stream In'!H17)/DAY($A17)/1.9835</f>
        <v>44.103520712545169</v>
      </c>
      <c r="V17" s="61">
        <f>('Strm Seg GW ZBud Stream Out'!I17-'Strm Seg GW ZBud Stream In'!I17)/DAY($A17)/1.9835</f>
        <v>-0.4729014368540459</v>
      </c>
      <c r="W17" s="61">
        <f>('Strm Seg GW ZBud Stream Out'!J17-'Strm Seg GW ZBud Stream In'!J17)/DAY($A17)/1.9835</f>
        <v>0.15612133434165196</v>
      </c>
      <c r="Y17">
        <v>2011</v>
      </c>
      <c r="Z17" t="str">
        <f>'yr type'!B45</f>
        <v>W</v>
      </c>
      <c r="AA17">
        <v>2011</v>
      </c>
      <c r="AB17" t="str">
        <f t="shared" si="4"/>
        <v>2011 (W)</v>
      </c>
      <c r="AC17" s="61">
        <f>SUMIFS(U$6:U$953,$S$6:$S$953,$Y17)*30.4*1.9835</f>
        <v>43136.603664516122</v>
      </c>
      <c r="AD17" s="61">
        <f>SUMIFS(V$6:V$953,$S$6:$S$953,$Y17)*30.4*1.9835</f>
        <v>-488.12028509984634</v>
      </c>
      <c r="AE17" s="61">
        <f>SUMIFS(W$6:W$953,$S$6:$S$953,$Y17)*30.4*1.9835</f>
        <v>1731.2119152073733</v>
      </c>
      <c r="AI17" s="114">
        <v>9</v>
      </c>
      <c r="AJ17" s="61">
        <v>6.481248074391506E-2</v>
      </c>
      <c r="AK17" s="61">
        <v>-1.8761868750525166</v>
      </c>
      <c r="AL17" s="61">
        <v>-6.5630479231437135</v>
      </c>
      <c r="AM17" s="61">
        <v>-0.23775312998907658</v>
      </c>
      <c r="AN17" s="61">
        <v>-0.94760944458448859</v>
      </c>
      <c r="AO17" s="61">
        <v>-2.209170097750889</v>
      </c>
      <c r="AP17" s="61">
        <v>-0.19812060611153123</v>
      </c>
      <c r="AQ17" s="61">
        <v>-0.26867490126880095</v>
      </c>
      <c r="AR17" s="61">
        <v>-2.1796907822872025</v>
      </c>
      <c r="AS17" s="61">
        <v>-97.86041789205386</v>
      </c>
      <c r="AT17" s="61">
        <v>-3.6677590118477439E-2</v>
      </c>
    </row>
    <row r="18" spans="1:66" x14ac:dyDescent="0.3">
      <c r="A18" s="126">
        <v>33177</v>
      </c>
      <c r="B18" s="127">
        <v>35.04</v>
      </c>
      <c r="C18" s="127">
        <v>0</v>
      </c>
      <c r="D18" s="127">
        <v>0</v>
      </c>
      <c r="E18" s="127">
        <v>0.49</v>
      </c>
      <c r="F18" s="127">
        <v>35.619999999999997</v>
      </c>
      <c r="G18" s="127">
        <v>38.729999999999997</v>
      </c>
      <c r="H18" s="2">
        <f t="shared" si="5"/>
        <v>35.53</v>
      </c>
      <c r="I18" s="2">
        <f t="shared" si="6"/>
        <v>35.619999999999997</v>
      </c>
      <c r="J18" s="2">
        <f t="shared" si="7"/>
        <v>38.729999999999997</v>
      </c>
      <c r="K18" s="2">
        <f t="shared" si="8"/>
        <v>35.53</v>
      </c>
      <c r="L18" s="2">
        <f t="shared" si="9"/>
        <v>74.349999999999994</v>
      </c>
      <c r="M18" s="2">
        <f t="shared" si="11"/>
        <v>109.88</v>
      </c>
      <c r="N18" s="2">
        <f>'ZBud Extract Monthly'!U17</f>
        <v>109.87</v>
      </c>
      <c r="O18" s="53">
        <f t="shared" si="10"/>
        <v>-9.9999999999909051E-3</v>
      </c>
      <c r="Q18" s="111">
        <f>YEAR(A18)</f>
        <v>1990</v>
      </c>
      <c r="R18" s="61">
        <f>MONTH(A18)</f>
        <v>10</v>
      </c>
      <c r="S18" s="61">
        <f t="shared" si="3"/>
        <v>1991</v>
      </c>
      <c r="T18" s="112" t="str">
        <f>LOOKUP(S18,'yr type'!$A$5:$A$102,'yr type'!$B$5:$B$102)</f>
        <v>C</v>
      </c>
      <c r="U18" s="61">
        <f>('Strm Seg GW ZBud Stream Out'!H18-'Strm Seg GW ZBud Stream In'!H18)/DAY($A18)/1.9835</f>
        <v>43.978955414427084</v>
      </c>
      <c r="V18" s="61">
        <f>('Strm Seg GW ZBud Stream Out'!I18-'Strm Seg GW ZBud Stream In'!I18)/DAY($A18)/1.9835</f>
        <v>-0.57929531538417744</v>
      </c>
      <c r="W18" s="61">
        <f>('Strm Seg GW ZBud Stream Out'!J18-'Strm Seg GW ZBud Stream In'!J18)/DAY($A18)/1.9835</f>
        <v>0.19076737926604168</v>
      </c>
      <c r="Y18">
        <v>2012</v>
      </c>
      <c r="Z18" t="str">
        <f>'yr type'!B46</f>
        <v>BN</v>
      </c>
      <c r="AA18">
        <v>2012</v>
      </c>
      <c r="AB18" t="str">
        <f t="shared" si="4"/>
        <v>2012 (BN)</v>
      </c>
      <c r="AC18" s="61">
        <f>SUMIFS(U$6:U$953,$S$6:$S$953,$Y18)*30.4*1.9835</f>
        <v>30161.740839747876</v>
      </c>
      <c r="AD18" s="61">
        <f>SUMIFS(V$6:V$953,$S$6:$S$953,$Y18)*30.4*1.9835</f>
        <v>-376.55439614386353</v>
      </c>
      <c r="AE18" s="61">
        <f>SUMIFS(W$6:W$953,$S$6:$S$953,$Y18)*30.4*1.9835</f>
        <v>921.87589707081952</v>
      </c>
      <c r="AI18" s="114">
        <v>10</v>
      </c>
      <c r="AJ18" s="61">
        <v>3.8408266044328072E-2</v>
      </c>
      <c r="AK18" s="61">
        <v>-2.0831808657987541</v>
      </c>
      <c r="AL18" s="61">
        <v>-7.7753157094416023</v>
      </c>
      <c r="AM18" s="61">
        <v>-1.0067736243362579</v>
      </c>
      <c r="AN18" s="61">
        <v>-1.1577910232536708</v>
      </c>
      <c r="AO18" s="61">
        <v>-3.1711078765405998</v>
      </c>
      <c r="AP18" s="61">
        <v>-0.70625672551235874</v>
      </c>
      <c r="AQ18" s="61">
        <v>-1.5066638477113605</v>
      </c>
      <c r="AR18" s="61">
        <v>-2.686423748614239</v>
      </c>
      <c r="AS18" s="61">
        <v>-64.085587819944649</v>
      </c>
      <c r="AT18" s="61">
        <v>-8.8512486074631858E-2</v>
      </c>
    </row>
    <row r="19" spans="1:66" x14ac:dyDescent="0.3">
      <c r="A19" s="126">
        <v>33207</v>
      </c>
      <c r="B19" s="127">
        <v>35.42</v>
      </c>
      <c r="C19" s="127">
        <v>0</v>
      </c>
      <c r="D19" s="127">
        <v>0.18</v>
      </c>
      <c r="E19" s="127">
        <v>1.38</v>
      </c>
      <c r="F19" s="127">
        <v>35.97</v>
      </c>
      <c r="G19" s="127">
        <v>41.87</v>
      </c>
      <c r="H19" s="2">
        <f t="shared" si="5"/>
        <v>36.980000000000004</v>
      </c>
      <c r="I19" s="2">
        <f t="shared" si="6"/>
        <v>35.97</v>
      </c>
      <c r="J19" s="2">
        <f t="shared" si="7"/>
        <v>41.87</v>
      </c>
      <c r="K19" s="2">
        <f t="shared" si="8"/>
        <v>36.980000000000004</v>
      </c>
      <c r="L19" s="2">
        <f t="shared" si="9"/>
        <v>77.84</v>
      </c>
      <c r="M19" s="2">
        <f t="shared" si="11"/>
        <v>114.82</v>
      </c>
      <c r="N19" s="2">
        <f>'ZBud Extract Monthly'!U18</f>
        <v>114.81</v>
      </c>
      <c r="O19" s="53">
        <f t="shared" si="10"/>
        <v>-9.9999999999909051E-3</v>
      </c>
      <c r="Q19" s="111">
        <f>YEAR(A19)</f>
        <v>1990</v>
      </c>
      <c r="R19" s="61">
        <f>MONTH(A19)</f>
        <v>11</v>
      </c>
      <c r="S19" s="61">
        <f t="shared" si="3"/>
        <v>1991</v>
      </c>
      <c r="T19" s="112" t="str">
        <f>LOOKUP(S19,'yr type'!$A$5:$A$102,'yr type'!$B$5:$B$102)</f>
        <v>C</v>
      </c>
      <c r="U19" s="61">
        <f>('Strm Seg GW ZBud Stream Out'!H19-'Strm Seg GW ZBud Stream In'!H19)/DAY($A19)/1.9835</f>
        <v>42.749012688009408</v>
      </c>
      <c r="V19" s="61">
        <f>('Strm Seg GW ZBud Stream Out'!I19-'Strm Seg GW ZBud Stream In'!I19)/DAY($A19)/1.9835</f>
        <v>-0.60448701789765569</v>
      </c>
      <c r="W19" s="61">
        <f>('Strm Seg GW ZBud Stream Out'!J19-'Strm Seg GW ZBud Stream In'!J19)/DAY($A19)/1.9835</f>
        <v>0.14637425426434755</v>
      </c>
      <c r="Y19">
        <v>2013</v>
      </c>
      <c r="Z19" t="str">
        <f>'yr type'!B47</f>
        <v>D</v>
      </c>
      <c r="AA19">
        <v>2013</v>
      </c>
      <c r="AB19" t="str">
        <f t="shared" si="4"/>
        <v>2013 (D)</v>
      </c>
      <c r="AC19" s="61">
        <f>SUMIFS(U$6:U$953,$S$6:$S$953,$Y19)*30.4*1.9835</f>
        <v>25390.994078033793</v>
      </c>
      <c r="AD19" s="61">
        <f>SUMIFS(V$6:V$953,$S$6:$S$953,$Y19)*30.4*1.9835</f>
        <v>-532.69735545314893</v>
      </c>
      <c r="AE19" s="61">
        <f>SUMIFS(W$6:W$953,$S$6:$S$953,$Y19)*30.4*1.9835</f>
        <v>543.93795391705066</v>
      </c>
      <c r="AI19" s="114">
        <v>11</v>
      </c>
      <c r="AJ19" s="61">
        <v>5.7488166260538327E-2</v>
      </c>
      <c r="AK19" s="61">
        <v>-3.0555695599809543</v>
      </c>
      <c r="AL19" s="61">
        <v>-9.5789149371201301</v>
      </c>
      <c r="AM19" s="61">
        <v>-0.94402431168249157</v>
      </c>
      <c r="AN19" s="61">
        <v>-1.2189451866789904</v>
      </c>
      <c r="AO19" s="61">
        <v>-3.7499649889365041</v>
      </c>
      <c r="AP19" s="61">
        <v>-0.67467719799456638</v>
      </c>
      <c r="AQ19" s="61">
        <v>-1.6146822395877098</v>
      </c>
      <c r="AR19" s="61">
        <v>-2.7321933731059018</v>
      </c>
      <c r="AS19" s="61">
        <v>-68.894490659048259</v>
      </c>
      <c r="AT19" s="61">
        <v>-9.5874296277623713E-2</v>
      </c>
    </row>
    <row r="20" spans="1:66" x14ac:dyDescent="0.3">
      <c r="A20" s="126">
        <v>33238</v>
      </c>
      <c r="B20" s="127">
        <v>33.43</v>
      </c>
      <c r="C20" s="127">
        <v>0.03</v>
      </c>
      <c r="D20" s="127">
        <v>75.02</v>
      </c>
      <c r="E20" s="127">
        <v>51.12</v>
      </c>
      <c r="F20" s="127">
        <v>42.94</v>
      </c>
      <c r="G20" s="127">
        <v>51.25</v>
      </c>
      <c r="H20" s="2">
        <f t="shared" si="5"/>
        <v>159.6</v>
      </c>
      <c r="I20" s="2">
        <f t="shared" si="6"/>
        <v>42.94</v>
      </c>
      <c r="J20" s="2">
        <f t="shared" si="7"/>
        <v>51.25</v>
      </c>
      <c r="K20" s="2">
        <f t="shared" si="8"/>
        <v>159.6</v>
      </c>
      <c r="L20" s="2">
        <f t="shared" si="9"/>
        <v>94.19</v>
      </c>
      <c r="M20" s="2">
        <f t="shared" si="11"/>
        <v>253.79</v>
      </c>
      <c r="N20" s="2">
        <f>'ZBud Extract Monthly'!U19</f>
        <v>253.79</v>
      </c>
      <c r="O20" s="53">
        <f t="shared" si="10"/>
        <v>0</v>
      </c>
      <c r="Q20" s="111">
        <f>YEAR(A20)</f>
        <v>1990</v>
      </c>
      <c r="R20" s="61">
        <f>MONTH(A20)</f>
        <v>12</v>
      </c>
      <c r="S20" s="61">
        <f t="shared" si="3"/>
        <v>1991</v>
      </c>
      <c r="T20" s="112" t="str">
        <f>LOOKUP(S20,'yr type'!$A$5:$A$102,'yr type'!$B$5:$B$102)</f>
        <v>C</v>
      </c>
      <c r="U20" s="61">
        <f>('Strm Seg GW ZBud Stream Out'!H20-'Strm Seg GW ZBud Stream In'!H20)/DAY($A20)/1.9835</f>
        <v>36.198801401888154</v>
      </c>
      <c r="V20" s="61">
        <f>('Strm Seg GW ZBud Stream Out'!I20-'Strm Seg GW ZBud Stream In'!I20)/DAY($A20)/1.9835</f>
        <v>-0.69834196638395785</v>
      </c>
      <c r="W20" s="61">
        <f>('Strm Seg GW ZBud Stream Out'!J20-'Strm Seg GW ZBud Stream In'!J20)/DAY($A20)/1.9835</f>
        <v>0.1460435691226814</v>
      </c>
      <c r="Y20">
        <v>2014</v>
      </c>
      <c r="Z20" t="str">
        <f>'yr type'!B48</f>
        <v>C</v>
      </c>
      <c r="AA20">
        <v>2014</v>
      </c>
      <c r="AB20" t="str">
        <f t="shared" si="4"/>
        <v>2014 (C)</v>
      </c>
      <c r="AC20" s="61">
        <f>SUMIFS(U$6:U$953,$S$6:$S$953,$Y20)*30.4*1.9835</f>
        <v>15812.198468817203</v>
      </c>
      <c r="AD20" s="61">
        <f>SUMIFS(V$6:V$953,$S$6:$S$953,$Y20)*30.4*1.9835</f>
        <v>-535.92475207373252</v>
      </c>
      <c r="AE20" s="61">
        <f>SUMIFS(W$6:W$953,$S$6:$S$953,$Y20)*30.4*1.9835</f>
        <v>-297.33878095238094</v>
      </c>
      <c r="AI20" s="114">
        <v>12</v>
      </c>
      <c r="AJ20" s="61">
        <v>5.8859244682610036E-2</v>
      </c>
      <c r="AK20" s="61">
        <v>-6.3173059460983225</v>
      </c>
      <c r="AL20" s="61">
        <v>-14.596591232506894</v>
      </c>
      <c r="AM20" s="61">
        <v>-2.7724696487961165</v>
      </c>
      <c r="AN20" s="61">
        <v>-2.5114316769260374</v>
      </c>
      <c r="AO20" s="61">
        <v>-7.142717743968384</v>
      </c>
      <c r="AP20" s="61">
        <v>-1.730933426575701</v>
      </c>
      <c r="AQ20" s="61">
        <v>-4.5150719240183115</v>
      </c>
      <c r="AR20" s="61">
        <v>-4.0646353925259726</v>
      </c>
      <c r="AS20" s="61">
        <v>-230.31196890475454</v>
      </c>
      <c r="AT20" s="61">
        <v>-0.25210676251114705</v>
      </c>
    </row>
    <row r="21" spans="1:66" x14ac:dyDescent="0.3">
      <c r="A21" s="126">
        <v>33269</v>
      </c>
      <c r="B21" s="127">
        <v>34.270000000000003</v>
      </c>
      <c r="C21" s="127">
        <v>0</v>
      </c>
      <c r="D21" s="127">
        <v>0</v>
      </c>
      <c r="E21" s="127">
        <v>0.01</v>
      </c>
      <c r="F21" s="127">
        <v>36.729999999999997</v>
      </c>
      <c r="G21" s="127">
        <v>38.36</v>
      </c>
      <c r="H21" s="2">
        <f t="shared" si="5"/>
        <v>34.28</v>
      </c>
      <c r="I21" s="2">
        <f t="shared" si="6"/>
        <v>36.729999999999997</v>
      </c>
      <c r="J21" s="2">
        <f t="shared" si="7"/>
        <v>38.36</v>
      </c>
      <c r="K21" s="2">
        <f t="shared" si="8"/>
        <v>34.28</v>
      </c>
      <c r="L21" s="2">
        <f t="shared" si="9"/>
        <v>75.09</v>
      </c>
      <c r="M21" s="2">
        <f t="shared" si="11"/>
        <v>109.36999999999999</v>
      </c>
      <c r="N21" s="2">
        <f>'ZBud Extract Monthly'!U20</f>
        <v>109.37</v>
      </c>
      <c r="O21" s="53">
        <f t="shared" si="10"/>
        <v>0</v>
      </c>
      <c r="Q21" s="111">
        <f>YEAR(A21)</f>
        <v>1991</v>
      </c>
      <c r="R21" s="61">
        <f>MONTH(A21)</f>
        <v>1</v>
      </c>
      <c r="S21" s="61">
        <f t="shared" si="3"/>
        <v>1991</v>
      </c>
      <c r="T21" s="112" t="str">
        <f>LOOKUP(S21,'yr type'!$A$5:$A$102,'yr type'!$B$5:$B$102)</f>
        <v>C</v>
      </c>
      <c r="U21" s="61">
        <f>('Strm Seg GW ZBud Stream Out'!H21-'Strm Seg GW ZBud Stream In'!H21)/DAY($A21)/1.9835</f>
        <v>48.679021280402011</v>
      </c>
      <c r="V21" s="61">
        <f>('Strm Seg GW ZBud Stream Out'!I21-'Strm Seg GW ZBud Stream In'!I21)/DAY($A21)/1.9835</f>
        <v>-0.5973474714784065</v>
      </c>
      <c r="W21" s="61">
        <f>('Strm Seg GW ZBud Stream Out'!J21-'Strm Seg GW ZBud Stream In'!J21)/DAY($A21)/1.9835</f>
        <v>0.90277043674833513</v>
      </c>
      <c r="Y21">
        <v>2015</v>
      </c>
      <c r="Z21" t="str">
        <f>'yr type'!B49</f>
        <v>C</v>
      </c>
      <c r="AA21">
        <v>2015</v>
      </c>
      <c r="AB21" t="str">
        <f t="shared" si="4"/>
        <v>2015 (C)</v>
      </c>
      <c r="AC21" s="61">
        <f>SUMIFS(U$6:U$953,$S$6:$S$953,$Y21)*30.4*1.9835</f>
        <v>15404.020190476191</v>
      </c>
      <c r="AD21" s="61">
        <f>SUMIFS(V$6:V$953,$S$6:$S$953,$Y21)*30.4*1.9835</f>
        <v>-529.07256405529961</v>
      </c>
      <c r="AE21" s="61">
        <f>SUMIFS(W$6:W$953,$S$6:$S$953,$Y21)*30.4*1.9835</f>
        <v>-341.3355662058371</v>
      </c>
      <c r="AI21" s="48" t="s">
        <v>879</v>
      </c>
      <c r="AJ21" s="61">
        <v>7.2487785835712124E-2</v>
      </c>
      <c r="AK21" s="61">
        <v>-3.9211746186887035</v>
      </c>
      <c r="AL21" s="61">
        <v>-12.125748573290835</v>
      </c>
      <c r="AM21" s="61">
        <v>-1.0308693100198405</v>
      </c>
      <c r="AN21" s="61">
        <v>-1.6171295427549681</v>
      </c>
      <c r="AO21" s="61">
        <v>-4.676985924557381</v>
      </c>
      <c r="AP21" s="61">
        <v>-0.60520921607891054</v>
      </c>
      <c r="AQ21" s="61">
        <v>-1.1121453855759655</v>
      </c>
      <c r="AR21" s="61">
        <v>-2.6422354695537535</v>
      </c>
      <c r="AS21" s="61">
        <v>-197.55105194100415</v>
      </c>
      <c r="AT21" s="61">
        <v>-6.5073929409438722E-2</v>
      </c>
    </row>
    <row r="22" spans="1:66" x14ac:dyDescent="0.3">
      <c r="A22" s="126">
        <v>33297</v>
      </c>
      <c r="B22" s="127">
        <v>29.15</v>
      </c>
      <c r="C22" s="127">
        <v>0</v>
      </c>
      <c r="D22" s="127">
        <v>0</v>
      </c>
      <c r="E22" s="127">
        <v>3.68</v>
      </c>
      <c r="F22" s="127">
        <v>52.53</v>
      </c>
      <c r="G22" s="127">
        <v>39.96</v>
      </c>
      <c r="H22" s="2">
        <f t="shared" si="5"/>
        <v>32.83</v>
      </c>
      <c r="I22" s="2">
        <f t="shared" si="6"/>
        <v>52.53</v>
      </c>
      <c r="J22" s="2">
        <f t="shared" si="7"/>
        <v>39.96</v>
      </c>
      <c r="K22" s="2">
        <f t="shared" si="8"/>
        <v>32.83</v>
      </c>
      <c r="L22" s="2">
        <f t="shared" si="9"/>
        <v>92.490000000000009</v>
      </c>
      <c r="M22" s="2">
        <f t="shared" si="11"/>
        <v>125.32</v>
      </c>
      <c r="N22" s="2">
        <f>'ZBud Extract Monthly'!U21</f>
        <v>125.31</v>
      </c>
      <c r="O22" s="53">
        <f t="shared" si="10"/>
        <v>-9.9999999999909051E-3</v>
      </c>
      <c r="Q22" s="111">
        <f>YEAR(A22)</f>
        <v>1991</v>
      </c>
      <c r="R22" s="61">
        <f>MONTH(A22)</f>
        <v>2</v>
      </c>
      <c r="S22" s="61">
        <f t="shared" si="3"/>
        <v>1991</v>
      </c>
      <c r="T22" s="112" t="str">
        <f>LOOKUP(S22,'yr type'!$A$5:$A$102,'yr type'!$B$5:$B$102)</f>
        <v>C</v>
      </c>
      <c r="U22" s="61">
        <f>('Strm Seg GW ZBud Stream Out'!H22-'Strm Seg GW ZBud Stream In'!H22)/DAY($A22)/1.9835</f>
        <v>49.322445892902159</v>
      </c>
      <c r="V22" s="61">
        <f>('Strm Seg GW ZBud Stream Out'!I22-'Strm Seg GW ZBud Stream In'!I22)/DAY($A22)/1.9835</f>
        <v>-0.94583888508768776</v>
      </c>
      <c r="W22" s="61">
        <f>('Strm Seg GW ZBud Stream Out'!J22-'Strm Seg GW ZBud Stream In'!J22)/DAY($A22)/1.9835</f>
        <v>0.71770679534732962</v>
      </c>
      <c r="Y22">
        <v>2016</v>
      </c>
      <c r="Z22" t="str">
        <f>'yr type'!B50</f>
        <v>BN</v>
      </c>
      <c r="AA22">
        <v>2016</v>
      </c>
      <c r="AB22" t="str">
        <f t="shared" si="4"/>
        <v>2016 (BN)</v>
      </c>
      <c r="AC22" s="61">
        <f>SUMIFS(U$6:U$953,$S$6:$S$953,$Y22)*30.4*1.9835</f>
        <v>15383.777558472377</v>
      </c>
      <c r="AD22" s="61">
        <f>SUMIFS(V$6:V$953,$S$6:$S$953,$Y22)*30.4*1.9835</f>
        <v>-672.16864011865027</v>
      </c>
      <c r="AE22" s="61">
        <f>SUMIFS(W$6:W$953,$S$6:$S$953,$Y22)*30.4*1.9835</f>
        <v>-404.51880044493879</v>
      </c>
      <c r="AI22" s="114">
        <v>1</v>
      </c>
      <c r="AJ22" s="61">
        <v>6.9806674293692167E-2</v>
      </c>
      <c r="AK22" s="61">
        <v>-7.432797002066053</v>
      </c>
      <c r="AL22" s="61">
        <v>-15.115609485451001</v>
      </c>
      <c r="AM22" s="61">
        <v>-2.7043205702629818</v>
      </c>
      <c r="AN22" s="61">
        <v>-2.597621443909774</v>
      </c>
      <c r="AO22" s="61">
        <v>-8.0858897317259455</v>
      </c>
      <c r="AP22" s="61">
        <v>-1.4824285466763329</v>
      </c>
      <c r="AQ22" s="61">
        <v>-3.7766912011689486</v>
      </c>
      <c r="AR22" s="61">
        <v>-3.7536850230280701</v>
      </c>
      <c r="AS22" s="61">
        <v>-296.35756780035797</v>
      </c>
      <c r="AT22" s="61">
        <v>-0.16026761727177252</v>
      </c>
    </row>
    <row r="23" spans="1:66" x14ac:dyDescent="0.3">
      <c r="A23" s="126">
        <v>33328</v>
      </c>
      <c r="B23" s="127">
        <v>31.71</v>
      </c>
      <c r="C23" s="127">
        <v>0</v>
      </c>
      <c r="D23" s="127">
        <v>0</v>
      </c>
      <c r="E23" s="127">
        <v>12.48</v>
      </c>
      <c r="F23" s="127">
        <v>171.9</v>
      </c>
      <c r="G23" s="127">
        <v>81.849999999999994</v>
      </c>
      <c r="H23" s="2">
        <f t="shared" si="5"/>
        <v>44.19</v>
      </c>
      <c r="I23" s="2">
        <f t="shared" si="6"/>
        <v>171.9</v>
      </c>
      <c r="J23" s="2">
        <f t="shared" si="7"/>
        <v>81.849999999999994</v>
      </c>
      <c r="K23" s="2">
        <f t="shared" si="8"/>
        <v>44.19</v>
      </c>
      <c r="L23" s="2">
        <f t="shared" si="9"/>
        <v>253.75</v>
      </c>
      <c r="M23" s="2">
        <f t="shared" si="11"/>
        <v>297.94</v>
      </c>
      <c r="N23" s="2">
        <f>'ZBud Extract Monthly'!U22</f>
        <v>297.94</v>
      </c>
      <c r="O23" s="53">
        <f t="shared" si="10"/>
        <v>0</v>
      </c>
      <c r="Q23" s="111">
        <f>YEAR(A23)</f>
        <v>1991</v>
      </c>
      <c r="R23" s="61">
        <f>MONTH(A23)</f>
        <v>3</v>
      </c>
      <c r="S23" s="61">
        <f t="shared" si="3"/>
        <v>1991</v>
      </c>
      <c r="T23" s="112" t="str">
        <f>LOOKUP(S23,'yr type'!$A$5:$A$102,'yr type'!$B$5:$B$102)</f>
        <v>C</v>
      </c>
      <c r="U23" s="61">
        <f>('Strm Seg GW ZBud Stream Out'!H23-'Strm Seg GW ZBud Stream In'!H23)/DAY($A23)/1.9835</f>
        <v>96.272311082560151</v>
      </c>
      <c r="V23" s="61">
        <f>('Strm Seg GW ZBud Stream Out'!I23-'Strm Seg GW ZBud Stream In'!I23)/DAY($A23)/1.9835</f>
        <v>-2.6502516730770793</v>
      </c>
      <c r="W23" s="61">
        <f>('Strm Seg GW ZBud Stream Out'!J23-'Strm Seg GW ZBud Stream In'!J23)/DAY($A23)/1.9835</f>
        <v>1.5236995535750586</v>
      </c>
      <c r="Y23">
        <v>2017</v>
      </c>
      <c r="Z23" t="str">
        <f>'yr type'!B51</f>
        <v>W</v>
      </c>
      <c r="AA23">
        <v>2017</v>
      </c>
      <c r="AB23" t="str">
        <f t="shared" si="4"/>
        <v>2017 (W)</v>
      </c>
      <c r="AC23" s="61">
        <f>SUMIFS(U$6:U$953,$S$6:$S$953,$Y23)*30.4*1.9835</f>
        <v>27466.966182488472</v>
      </c>
      <c r="AD23" s="61">
        <f>SUMIFS(V$6:V$953,$S$6:$S$953,$Y23)*30.4*1.9835</f>
        <v>-755.5360565284177</v>
      </c>
      <c r="AE23" s="61">
        <f>SUMIFS(W$6:W$953,$S$6:$S$953,$Y23)*30.4*1.9835</f>
        <v>1034.5159926267281</v>
      </c>
      <c r="AI23" s="114">
        <v>2</v>
      </c>
      <c r="AJ23" s="61">
        <v>0.12560377567374953</v>
      </c>
      <c r="AK23" s="61">
        <v>-6.689274235061462</v>
      </c>
      <c r="AL23" s="61">
        <v>-17.258331882211646</v>
      </c>
      <c r="AM23" s="61">
        <v>-1.7455656571030824</v>
      </c>
      <c r="AN23" s="61">
        <v>-2.2855247722471277</v>
      </c>
      <c r="AO23" s="61">
        <v>-7.1928131411541951</v>
      </c>
      <c r="AP23" s="61">
        <v>-0.61900648137968106</v>
      </c>
      <c r="AQ23" s="61">
        <v>-1.8461496432342119</v>
      </c>
      <c r="AR23" s="61">
        <v>-2.9721137237457222</v>
      </c>
      <c r="AS23" s="61">
        <v>-271.9489478038455</v>
      </c>
      <c r="AT23" s="61">
        <v>-8.8650559996056907E-2</v>
      </c>
    </row>
    <row r="24" spans="1:66" x14ac:dyDescent="0.3">
      <c r="A24" s="126">
        <v>33358</v>
      </c>
      <c r="B24" s="127">
        <v>30.89</v>
      </c>
      <c r="C24" s="127">
        <v>0</v>
      </c>
      <c r="D24" s="127">
        <v>0</v>
      </c>
      <c r="E24" s="127">
        <v>0</v>
      </c>
      <c r="F24" s="127">
        <v>14.98</v>
      </c>
      <c r="G24" s="127">
        <v>4.71</v>
      </c>
      <c r="H24" s="2">
        <f t="shared" si="5"/>
        <v>30.89</v>
      </c>
      <c r="I24" s="2">
        <f t="shared" si="6"/>
        <v>14.98</v>
      </c>
      <c r="J24" s="2">
        <f t="shared" si="7"/>
        <v>4.71</v>
      </c>
      <c r="K24" s="2">
        <f t="shared" si="8"/>
        <v>30.89</v>
      </c>
      <c r="L24" s="2">
        <f t="shared" si="9"/>
        <v>19.690000000000001</v>
      </c>
      <c r="M24" s="2">
        <f t="shared" si="11"/>
        <v>50.580000000000005</v>
      </c>
      <c r="N24" s="2">
        <f>'ZBud Extract Monthly'!U23</f>
        <v>50.59</v>
      </c>
      <c r="O24" s="53">
        <f t="shared" si="10"/>
        <v>9.9999999999980105E-3</v>
      </c>
      <c r="Q24" s="111">
        <f>YEAR(A24)</f>
        <v>1991</v>
      </c>
      <c r="R24" s="61">
        <f>MONTH(A24)</f>
        <v>4</v>
      </c>
      <c r="S24" s="61">
        <f t="shared" si="3"/>
        <v>1991</v>
      </c>
      <c r="T24" s="112" t="str">
        <f>LOOKUP(S24,'yr type'!$A$5:$A$102,'yr type'!$B$5:$B$102)</f>
        <v>C</v>
      </c>
      <c r="U24" s="61">
        <f>('Strm Seg GW ZBud Stream Out'!H24-'Strm Seg GW ZBud Stream In'!H24)/DAY($A24)/1.9835</f>
        <v>74.381984707167462</v>
      </c>
      <c r="V24" s="61">
        <f>('Strm Seg GW ZBud Stream Out'!I24-'Strm Seg GW ZBud Stream In'!I24)/DAY($A24)/1.9835</f>
        <v>0.56045710444500452</v>
      </c>
      <c r="W24" s="61">
        <f>('Strm Seg GW ZBud Stream Out'!J24-'Strm Seg GW ZBud Stream In'!J24)/DAY($A24)/1.9835</f>
        <v>4.4041677169985718</v>
      </c>
      <c r="Y24">
        <v>2018</v>
      </c>
      <c r="Z24" t="str">
        <f>'yr type'!B52</f>
        <v>BN</v>
      </c>
      <c r="AA24">
        <v>2018</v>
      </c>
      <c r="AB24" t="str">
        <f t="shared" si="4"/>
        <v>2018 (BN)</v>
      </c>
      <c r="AC24" s="61">
        <f>SUMIFS(U$6:U$953,$S$6:$S$953,$Y24)*30.4*1.9835</f>
        <v>26917.586114900147</v>
      </c>
      <c r="AD24" s="61">
        <f>SUMIFS(V$6:V$953,$S$6:$S$953,$Y24)*30.4*1.9835</f>
        <v>-505.95857081413214</v>
      </c>
      <c r="AE24" s="61">
        <f>SUMIFS(W$6:W$953,$S$6:$S$953,$Y24)*30.4*1.9835</f>
        <v>592.14749738863281</v>
      </c>
      <c r="AI24" s="114">
        <v>3</v>
      </c>
      <c r="AJ24" s="61">
        <v>0.16051782040544166</v>
      </c>
      <c r="AK24" s="61">
        <v>-9.2367866161339727</v>
      </c>
      <c r="AL24" s="61">
        <v>-20.970975810986545</v>
      </c>
      <c r="AM24" s="61">
        <v>-2.0003115029014178</v>
      </c>
      <c r="AN24" s="61">
        <v>-2.541538411497835</v>
      </c>
      <c r="AO24" s="61">
        <v>-7.5813300923687406</v>
      </c>
      <c r="AP24" s="61">
        <v>-0.46904330453286758</v>
      </c>
      <c r="AQ24" s="61">
        <v>-1.886181343478236</v>
      </c>
      <c r="AR24" s="61">
        <v>-3.2020246437576509</v>
      </c>
      <c r="AS24" s="61">
        <v>-333.78576731984282</v>
      </c>
      <c r="AT24" s="61">
        <v>-0.11394250707292986</v>
      </c>
    </row>
    <row r="25" spans="1:66" x14ac:dyDescent="0.3">
      <c r="A25" s="126">
        <v>33389</v>
      </c>
      <c r="B25" s="127">
        <v>32.520000000000003</v>
      </c>
      <c r="C25" s="127">
        <v>0</v>
      </c>
      <c r="D25" s="127">
        <v>2.4900000000000002</v>
      </c>
      <c r="E25" s="127">
        <v>1</v>
      </c>
      <c r="F25" s="127">
        <v>31.71</v>
      </c>
      <c r="G25" s="127">
        <v>8.42</v>
      </c>
      <c r="H25" s="2">
        <f t="shared" si="5"/>
        <v>36.010000000000005</v>
      </c>
      <c r="I25" s="2">
        <f t="shared" si="6"/>
        <v>31.71</v>
      </c>
      <c r="J25" s="2">
        <f t="shared" si="7"/>
        <v>8.42</v>
      </c>
      <c r="K25" s="2">
        <f t="shared" si="8"/>
        <v>36.010000000000005</v>
      </c>
      <c r="L25" s="2">
        <f t="shared" si="9"/>
        <v>40.130000000000003</v>
      </c>
      <c r="M25" s="2">
        <f t="shared" si="11"/>
        <v>76.14</v>
      </c>
      <c r="N25" s="2">
        <f>'ZBud Extract Monthly'!U24</f>
        <v>76.13</v>
      </c>
      <c r="O25" s="53">
        <f t="shared" si="10"/>
        <v>-1.0000000000005116E-2</v>
      </c>
      <c r="Q25" s="111">
        <f>YEAR(A25)</f>
        <v>1991</v>
      </c>
      <c r="R25" s="61">
        <f>MONTH(A25)</f>
        <v>5</v>
      </c>
      <c r="S25" s="61">
        <f t="shared" si="3"/>
        <v>1991</v>
      </c>
      <c r="T25" s="112" t="str">
        <f>LOOKUP(S25,'yr type'!$A$5:$A$102,'yr type'!$B$5:$B$102)</f>
        <v>C</v>
      </c>
      <c r="U25" s="61">
        <f>('Strm Seg GW ZBud Stream Out'!H25-'Strm Seg GW ZBud Stream In'!H25)/DAY($A25)/1.9835</f>
        <v>49.713686299064044</v>
      </c>
      <c r="V25" s="61">
        <f>('Strm Seg GW ZBud Stream Out'!I25-'Strm Seg GW ZBud Stream In'!I25)/DAY($A25)/1.9835</f>
        <v>-0.38039633427388858</v>
      </c>
      <c r="W25" s="61">
        <f>('Strm Seg GW ZBud Stream Out'!J25-'Strm Seg GW ZBud Stream In'!J25)/DAY($A25)/1.9835</f>
        <v>1.8445725623490572</v>
      </c>
      <c r="Y25">
        <v>2019</v>
      </c>
      <c r="Z25" t="str">
        <f>'yr type'!B5</f>
        <v>W</v>
      </c>
      <c r="AA25">
        <v>1971</v>
      </c>
      <c r="AB25" t="str">
        <f t="shared" si="4"/>
        <v>1971 (W)</v>
      </c>
      <c r="AC25" s="61">
        <f>SUMIFS(U$6:U$953,$S$6:$S$953,$Y25)*30.4*1.9835</f>
        <v>24880.658467588324</v>
      </c>
      <c r="AD25" s="61">
        <f>SUMIFS(V$6:V$953,$S$6:$S$953,$Y25)*30.4*1.9835</f>
        <v>-456.3708473118279</v>
      </c>
      <c r="AE25" s="61">
        <f>SUMIFS(W$6:W$953,$S$6:$S$953,$Y25)*30.4*1.9835</f>
        <v>695.48727741935477</v>
      </c>
      <c r="AI25" s="114">
        <v>4</v>
      </c>
      <c r="AJ25" s="61">
        <v>0.16563572550464409</v>
      </c>
      <c r="AK25" s="61">
        <v>-5.9443227136698278</v>
      </c>
      <c r="AL25" s="61">
        <v>-18.786747073613721</v>
      </c>
      <c r="AM25" s="61">
        <v>-1.2807456386987517</v>
      </c>
      <c r="AN25" s="61">
        <v>-2.0742277636656259</v>
      </c>
      <c r="AO25" s="61">
        <v>-6.0770846664469058</v>
      </c>
      <c r="AP25" s="61">
        <v>-0.21779682379631954</v>
      </c>
      <c r="AQ25" s="61">
        <v>-0.60018227298287807</v>
      </c>
      <c r="AR25" s="61">
        <v>-2.680692637334936</v>
      </c>
      <c r="AS25" s="61">
        <v>-135.6474116590073</v>
      </c>
      <c r="AT25" s="61">
        <v>-6.816492473159981E-2</v>
      </c>
    </row>
    <row r="26" spans="1:66" x14ac:dyDescent="0.3">
      <c r="A26" s="126">
        <v>33419</v>
      </c>
      <c r="B26" s="127">
        <v>32.369999999999997</v>
      </c>
      <c r="C26" s="127">
        <v>0</v>
      </c>
      <c r="D26" s="127">
        <v>10.1</v>
      </c>
      <c r="E26" s="127">
        <v>9.76</v>
      </c>
      <c r="F26" s="127">
        <v>36.64</v>
      </c>
      <c r="G26" s="127">
        <v>38.369999999999997</v>
      </c>
      <c r="H26" s="2">
        <f t="shared" si="5"/>
        <v>52.23</v>
      </c>
      <c r="I26" s="2">
        <f t="shared" si="6"/>
        <v>36.64</v>
      </c>
      <c r="J26" s="2">
        <f t="shared" si="7"/>
        <v>38.369999999999997</v>
      </c>
      <c r="K26" s="2">
        <f t="shared" si="8"/>
        <v>52.23</v>
      </c>
      <c r="L26" s="2">
        <f t="shared" si="9"/>
        <v>75.009999999999991</v>
      </c>
      <c r="M26" s="2">
        <f t="shared" si="11"/>
        <v>127.24000000000001</v>
      </c>
      <c r="N26" s="2">
        <f>'ZBud Extract Monthly'!U25</f>
        <v>127.24</v>
      </c>
      <c r="O26" s="53">
        <f t="shared" si="10"/>
        <v>0</v>
      </c>
      <c r="Q26" s="111">
        <f>YEAR(A26)</f>
        <v>1991</v>
      </c>
      <c r="R26" s="61">
        <f>MONTH(A26)</f>
        <v>6</v>
      </c>
      <c r="S26" s="61">
        <f t="shared" si="3"/>
        <v>1991</v>
      </c>
      <c r="T26" s="112" t="str">
        <f>LOOKUP(S26,'yr type'!$A$5:$A$102,'yr type'!$B$5:$B$102)</f>
        <v>C</v>
      </c>
      <c r="U26" s="61">
        <f>('Strm Seg GW ZBud Stream Out'!H26-'Strm Seg GW ZBud Stream In'!H26)/DAY($A26)/1.9835</f>
        <v>40.02789681539366</v>
      </c>
      <c r="V26" s="61">
        <f>('Strm Seg GW ZBud Stream Out'!I26-'Strm Seg GW ZBud Stream In'!I26)/DAY($A26)/1.9835</f>
        <v>-0.61574657591799009</v>
      </c>
      <c r="W26" s="61">
        <f>('Strm Seg GW ZBud Stream Out'!J26-'Strm Seg GW ZBud Stream In'!J26)/DAY($A26)/1.9835</f>
        <v>0.16603646752373755</v>
      </c>
      <c r="Y26">
        <v>2020</v>
      </c>
      <c r="Z26" t="str">
        <f>'yr type'!B6</f>
        <v>BN</v>
      </c>
      <c r="AA26">
        <v>1972</v>
      </c>
      <c r="AB26" t="str">
        <f t="shared" si="4"/>
        <v>1972 (BN)</v>
      </c>
      <c r="AC26" s="61">
        <f>SUMIFS(U$6:U$953,$S$6:$S$953,$Y26)*30.4*1.9835</f>
        <v>15397.442206303298</v>
      </c>
      <c r="AD26" s="61">
        <f>SUMIFS(V$6:V$953,$S$6:$S$953,$Y26)*30.4*1.9835</f>
        <v>-452.58073830181684</v>
      </c>
      <c r="AE26" s="61">
        <f>SUMIFS(W$6:W$953,$S$6:$S$953,$Y26)*30.4*1.9835</f>
        <v>-45.829346978123844</v>
      </c>
      <c r="AI26" s="114">
        <v>5</v>
      </c>
      <c r="AJ26" s="61">
        <v>0.13169441940675586</v>
      </c>
      <c r="AK26" s="61">
        <v>-3.3901398698067995</v>
      </c>
      <c r="AL26" s="61">
        <v>-14.029552743133333</v>
      </c>
      <c r="AM26" s="61">
        <v>-0.30098185964730112</v>
      </c>
      <c r="AN26" s="61">
        <v>-1.4786129488878785</v>
      </c>
      <c r="AO26" s="61">
        <v>-4.0931231043203198</v>
      </c>
      <c r="AP26" s="61">
        <v>-0.10130724882263784</v>
      </c>
      <c r="AQ26" s="61">
        <v>0.39963695525304621</v>
      </c>
      <c r="AR26" s="61">
        <v>-2.2181758815438282</v>
      </c>
      <c r="AS26" s="61">
        <v>-119.9645337058024</v>
      </c>
      <c r="AT26" s="61">
        <v>-9.16994484897426E-3</v>
      </c>
      <c r="AV26" t="s">
        <v>31</v>
      </c>
      <c r="BN26" t="s">
        <v>31</v>
      </c>
    </row>
    <row r="27" spans="1:66" x14ac:dyDescent="0.3">
      <c r="A27" s="126">
        <v>33450</v>
      </c>
      <c r="B27" s="127">
        <v>35.44</v>
      </c>
      <c r="C27" s="127">
        <v>0</v>
      </c>
      <c r="D27" s="127">
        <v>12.53</v>
      </c>
      <c r="E27" s="127">
        <v>9.86</v>
      </c>
      <c r="F27" s="127">
        <v>29.08</v>
      </c>
      <c r="G27" s="127">
        <v>36.53</v>
      </c>
      <c r="H27" s="2">
        <f t="shared" si="5"/>
        <v>57.83</v>
      </c>
      <c r="I27" s="2">
        <f t="shared" si="6"/>
        <v>29.08</v>
      </c>
      <c r="J27" s="2">
        <f t="shared" si="7"/>
        <v>36.53</v>
      </c>
      <c r="K27" s="2">
        <f t="shared" si="8"/>
        <v>57.83</v>
      </c>
      <c r="L27" s="2">
        <f t="shared" si="9"/>
        <v>65.61</v>
      </c>
      <c r="M27" s="2">
        <f t="shared" si="11"/>
        <v>123.44</v>
      </c>
      <c r="N27" s="2">
        <f>'ZBud Extract Monthly'!U26</f>
        <v>123.43</v>
      </c>
      <c r="O27" s="53">
        <f t="shared" si="10"/>
        <v>-9.9999999999909051E-3</v>
      </c>
      <c r="Q27" s="111">
        <f>YEAR(A27)</f>
        <v>1991</v>
      </c>
      <c r="R27" s="61">
        <f>MONTH(A27)</f>
        <v>7</v>
      </c>
      <c r="S27" s="61">
        <f t="shared" si="3"/>
        <v>1991</v>
      </c>
      <c r="T27" s="112" t="str">
        <f>LOOKUP(S27,'yr type'!$A$5:$A$102,'yr type'!$B$5:$B$102)</f>
        <v>C</v>
      </c>
      <c r="U27" s="61">
        <f>('Strm Seg GW ZBud Stream Out'!H27-'Strm Seg GW ZBud Stream In'!H27)/DAY($A27)/1.9835</f>
        <v>38.43613033331436</v>
      </c>
      <c r="V27" s="61">
        <f>('Strm Seg GW ZBud Stream Out'!I27-'Strm Seg GW ZBud Stream In'!I27)/DAY($A27)/1.9835</f>
        <v>-0.47293396326142284</v>
      </c>
      <c r="W27" s="61">
        <f>('Strm Seg GW ZBud Stream Out'!J27-'Strm Seg GW ZBud Stream In'!J27)/DAY($A27)/1.9835</f>
        <v>-4.4561178106475224E-2</v>
      </c>
      <c r="Y27">
        <v>2021</v>
      </c>
      <c r="Z27" t="str">
        <f>'yr type'!B7</f>
        <v>AN</v>
      </c>
      <c r="AA27">
        <v>1973</v>
      </c>
      <c r="AB27" t="str">
        <f t="shared" si="4"/>
        <v>1973 (AN)</v>
      </c>
      <c r="AC27" s="61">
        <f>SUMIFS(U$6:U$953,$S$6:$S$953,$Y27)*30.4*1.9835</f>
        <v>31011.522687557605</v>
      </c>
      <c r="AD27" s="61">
        <f>SUMIFS(V$6:V$953,$S$6:$S$953,$Y27)*30.4*1.9835</f>
        <v>-649.32814623655895</v>
      </c>
      <c r="AE27" s="61">
        <f>SUMIFS(W$6:W$953,$S$6:$S$953,$Y27)*30.4*1.9835</f>
        <v>785.6722629800305</v>
      </c>
      <c r="AI27" s="114">
        <v>6</v>
      </c>
      <c r="AJ27" s="61">
        <v>7.4602651360906977E-2</v>
      </c>
      <c r="AK27" s="61">
        <v>-2.2282678249403736</v>
      </c>
      <c r="AL27" s="61">
        <v>-11.346868071849165</v>
      </c>
      <c r="AM27" s="61">
        <v>-0.26123208780128371</v>
      </c>
      <c r="AN27" s="61">
        <v>-1.2692016831164803</v>
      </c>
      <c r="AO27" s="61">
        <v>-3.1568646461512606</v>
      </c>
      <c r="AP27" s="61">
        <v>-0.32633327516110466</v>
      </c>
      <c r="AQ27" s="61">
        <v>0.1184386573849643</v>
      </c>
      <c r="AR27" s="61">
        <v>-2.186913834002314</v>
      </c>
      <c r="AS27" s="61">
        <v>-196.40375404781759</v>
      </c>
      <c r="AT27" s="61">
        <v>-1.119492221080323E-2</v>
      </c>
    </row>
    <row r="28" spans="1:66" x14ac:dyDescent="0.3">
      <c r="A28" s="126">
        <v>33481</v>
      </c>
      <c r="B28" s="127">
        <v>36.729999999999997</v>
      </c>
      <c r="C28" s="127">
        <v>0</v>
      </c>
      <c r="D28" s="127">
        <v>5.38</v>
      </c>
      <c r="E28" s="127">
        <v>13.98</v>
      </c>
      <c r="F28" s="127">
        <v>29.08</v>
      </c>
      <c r="G28" s="127">
        <v>37.69</v>
      </c>
      <c r="H28" s="2">
        <f t="shared" si="5"/>
        <v>56.09</v>
      </c>
      <c r="I28" s="2">
        <f t="shared" si="6"/>
        <v>29.08</v>
      </c>
      <c r="J28" s="2">
        <f t="shared" si="7"/>
        <v>37.69</v>
      </c>
      <c r="K28" s="2">
        <f t="shared" si="8"/>
        <v>56.09</v>
      </c>
      <c r="L28" s="2">
        <f t="shared" si="9"/>
        <v>66.77</v>
      </c>
      <c r="M28" s="2">
        <f t="shared" si="11"/>
        <v>122.86</v>
      </c>
      <c r="N28" s="2">
        <f>'ZBud Extract Monthly'!U27</f>
        <v>122.86</v>
      </c>
      <c r="O28" s="53">
        <f t="shared" si="10"/>
        <v>0</v>
      </c>
      <c r="Q28" s="111">
        <f>YEAR(A28)</f>
        <v>1991</v>
      </c>
      <c r="R28" s="61">
        <f>MONTH(A28)</f>
        <v>8</v>
      </c>
      <c r="S28" s="61">
        <f t="shared" si="3"/>
        <v>1991</v>
      </c>
      <c r="T28" s="112" t="str">
        <f>LOOKUP(S28,'yr type'!$A$5:$A$102,'yr type'!$B$5:$B$102)</f>
        <v>C</v>
      </c>
      <c r="U28" s="61">
        <f>('Strm Seg GW ZBud Stream Out'!H28-'Strm Seg GW ZBud Stream In'!H28)/DAY($A28)/1.9835</f>
        <v>34.550850972132999</v>
      </c>
      <c r="V28" s="61">
        <f>('Strm Seg GW ZBud Stream Out'!I28-'Strm Seg GW ZBud Stream In'!I28)/DAY($A28)/1.9835</f>
        <v>-0.47293396326142284</v>
      </c>
      <c r="W28" s="61">
        <f>('Strm Seg GW ZBud Stream Out'!J28-'Strm Seg GW ZBud Stream In'!J28)/DAY($A28)/1.9835</f>
        <v>-0.2971287313887962</v>
      </c>
      <c r="Y28">
        <v>2022</v>
      </c>
      <c r="Z28" t="str">
        <f>'yr type'!B8</f>
        <v>W</v>
      </c>
      <c r="AA28">
        <v>1974</v>
      </c>
      <c r="AB28" t="str">
        <f t="shared" si="4"/>
        <v>1974 (W)</v>
      </c>
      <c r="AC28" s="61">
        <f>SUMIFS(U$6:U$953,$S$6:$S$953,$Y28)*30.4*1.9835</f>
        <v>33476.375421198158</v>
      </c>
      <c r="AD28" s="61">
        <f>SUMIFS(V$6:V$953,$S$6:$S$953,$Y28)*30.4*1.9835</f>
        <v>-427.71378064516119</v>
      </c>
      <c r="AE28" s="61">
        <f>SUMIFS(W$6:W$953,$S$6:$S$953,$Y28)*30.4*1.9835</f>
        <v>1247.5277652841783</v>
      </c>
      <c r="AI28" s="114">
        <v>7</v>
      </c>
      <c r="AJ28" s="61">
        <v>2.8360525201397882E-2</v>
      </c>
      <c r="AK28" s="61">
        <v>-1.5888649597391882</v>
      </c>
      <c r="AL28" s="61">
        <v>-7.689955782851202</v>
      </c>
      <c r="AM28" s="61">
        <v>-0.2460872921202901</v>
      </c>
      <c r="AN28" s="61">
        <v>-1.0863319657647053</v>
      </c>
      <c r="AO28" s="61">
        <v>-2.6891957908326822</v>
      </c>
      <c r="AP28" s="61">
        <v>-0.41630048395541136</v>
      </c>
      <c r="AQ28" s="61">
        <v>1.4461741126076736E-2</v>
      </c>
      <c r="AR28" s="61">
        <v>-2.1420265578116231</v>
      </c>
      <c r="AS28" s="61">
        <v>-242.25184071317901</v>
      </c>
      <c r="AT28" s="61">
        <v>-6.4552408486640107E-3</v>
      </c>
    </row>
    <row r="29" spans="1:66" x14ac:dyDescent="0.3">
      <c r="A29" s="126">
        <v>33511</v>
      </c>
      <c r="B29" s="127">
        <v>36.549999999999997</v>
      </c>
      <c r="C29" s="127">
        <v>0</v>
      </c>
      <c r="D29" s="127">
        <v>29.21</v>
      </c>
      <c r="E29" s="127">
        <v>43.23</v>
      </c>
      <c r="F29" s="127">
        <v>28.14</v>
      </c>
      <c r="G29" s="127">
        <v>40.89</v>
      </c>
      <c r="H29" s="2">
        <f t="shared" si="5"/>
        <v>108.98999999999998</v>
      </c>
      <c r="I29" s="2">
        <f t="shared" si="6"/>
        <v>28.14</v>
      </c>
      <c r="J29" s="2">
        <f t="shared" si="7"/>
        <v>40.89</v>
      </c>
      <c r="K29" s="2">
        <f t="shared" si="8"/>
        <v>108.98999999999998</v>
      </c>
      <c r="L29" s="2">
        <f t="shared" si="9"/>
        <v>69.03</v>
      </c>
      <c r="M29" s="2">
        <f t="shared" si="11"/>
        <v>178.01999999999998</v>
      </c>
      <c r="N29" s="2">
        <f>'ZBud Extract Monthly'!U28</f>
        <v>178.02</v>
      </c>
      <c r="O29" s="53">
        <f t="shared" si="10"/>
        <v>0</v>
      </c>
      <c r="Q29" s="111">
        <f>YEAR(A29)</f>
        <v>1991</v>
      </c>
      <c r="R29" s="61">
        <f>MONTH(A29)</f>
        <v>9</v>
      </c>
      <c r="S29" s="61">
        <f t="shared" si="3"/>
        <v>1991</v>
      </c>
      <c r="T29" s="112" t="str">
        <f>LOOKUP(S29,'yr type'!$A$5:$A$102,'yr type'!$B$5:$B$102)</f>
        <v>C</v>
      </c>
      <c r="U29" s="61">
        <f>('Strm Seg GW ZBud Stream Out'!H29-'Strm Seg GW ZBud Stream In'!H29)/DAY($A29)/1.9835</f>
        <v>29.330476430552054</v>
      </c>
      <c r="V29" s="61">
        <f>('Strm Seg GW ZBud Stream Out'!I29-'Strm Seg GW ZBud Stream In'!I29)/DAY($A29)/1.9835</f>
        <v>-0.4729014368540459</v>
      </c>
      <c r="W29" s="61">
        <f>('Strm Seg GW ZBud Stream Out'!J29-'Strm Seg GW ZBud Stream In'!J29)/DAY($A29)/1.9835</f>
        <v>-0.53155197042265356</v>
      </c>
      <c r="Y29">
        <v>2023</v>
      </c>
      <c r="Z29" t="str">
        <f>'yr type'!B9</f>
        <v>W</v>
      </c>
      <c r="AA29">
        <v>1975</v>
      </c>
      <c r="AB29" t="str">
        <f t="shared" si="4"/>
        <v>1975 (W)</v>
      </c>
      <c r="AC29" s="61">
        <f>SUMIFS(U$6:U$953,$S$6:$S$953,$Y29)*30.4*1.9835</f>
        <v>31865.890988632873</v>
      </c>
      <c r="AD29" s="61">
        <f>SUMIFS(V$6:V$953,$S$6:$S$953,$Y29)*30.4*1.9835</f>
        <v>-393.15110537634405</v>
      </c>
      <c r="AE29" s="61">
        <f>SUMIFS(W$6:W$953,$S$6:$S$953,$Y29)*30.4*1.9835</f>
        <v>1058.0076743471582</v>
      </c>
      <c r="AI29" s="114">
        <v>8</v>
      </c>
      <c r="AJ29" s="61">
        <v>9.7203917430463849E-3</v>
      </c>
      <c r="AK29" s="61">
        <v>-1.4168377951849656</v>
      </c>
      <c r="AL29" s="61">
        <v>-5.4512132037197691</v>
      </c>
      <c r="AM29" s="61">
        <v>-0.24579955851657068</v>
      </c>
      <c r="AN29" s="61">
        <v>-0.97028775236895448</v>
      </c>
      <c r="AO29" s="61">
        <v>-2.5151419808957396</v>
      </c>
      <c r="AP29" s="61">
        <v>-0.4617749034997789</v>
      </c>
      <c r="AQ29" s="61">
        <v>-2.5645821201087625E-2</v>
      </c>
      <c r="AR29" s="61">
        <v>-2.1098879652918212</v>
      </c>
      <c r="AS29" s="61">
        <v>-206.69734991095896</v>
      </c>
      <c r="AT29" s="61">
        <v>-6.0298955214264588E-3</v>
      </c>
    </row>
    <row r="30" spans="1:66" x14ac:dyDescent="0.3">
      <c r="A30" s="126">
        <v>33542</v>
      </c>
      <c r="B30" s="127">
        <v>36.97</v>
      </c>
      <c r="C30" s="127">
        <v>0</v>
      </c>
      <c r="D30" s="127">
        <v>0.02</v>
      </c>
      <c r="E30" s="127">
        <v>18.260000000000002</v>
      </c>
      <c r="F30" s="127">
        <v>50.24</v>
      </c>
      <c r="G30" s="127">
        <v>57.71</v>
      </c>
      <c r="H30" s="2">
        <f t="shared" si="5"/>
        <v>55.25</v>
      </c>
      <c r="I30" s="2">
        <f t="shared" si="6"/>
        <v>50.24</v>
      </c>
      <c r="J30" s="2">
        <f t="shared" si="7"/>
        <v>57.71</v>
      </c>
      <c r="K30" s="2">
        <f t="shared" si="8"/>
        <v>55.25</v>
      </c>
      <c r="L30" s="2">
        <f t="shared" si="9"/>
        <v>107.95</v>
      </c>
      <c r="M30" s="2">
        <f t="shared" si="11"/>
        <v>163.20000000000002</v>
      </c>
      <c r="N30" s="2">
        <f>'ZBud Extract Monthly'!U29</f>
        <v>163.21</v>
      </c>
      <c r="O30" s="53">
        <f t="shared" si="10"/>
        <v>9.9999999999909051E-3</v>
      </c>
      <c r="Q30" s="111">
        <f>YEAR(A30)</f>
        <v>1991</v>
      </c>
      <c r="R30" s="61">
        <f>MONTH(A30)</f>
        <v>10</v>
      </c>
      <c r="S30" s="61">
        <f t="shared" si="3"/>
        <v>1992</v>
      </c>
      <c r="T30" s="112" t="str">
        <f>LOOKUP(S30,'yr type'!$A$5:$A$102,'yr type'!$B$5:$B$102)</f>
        <v>C</v>
      </c>
      <c r="U30" s="61">
        <f>('Strm Seg GW ZBud Stream Out'!H30-'Strm Seg GW ZBud Stream In'!H30)/DAY($A30)/1.9835</f>
        <v>33.275002642770588</v>
      </c>
      <c r="V30" s="61">
        <f>('Strm Seg GW ZBud Stream Out'!I30-'Strm Seg GW ZBud Stream In'!I30)/DAY($A30)/1.9835</f>
        <v>-0.81706335330996849</v>
      </c>
      <c r="W30" s="61">
        <f>('Strm Seg GW ZBud Stream Out'!J30-'Strm Seg GW ZBud Stream In'!J30)/DAY($A30)/1.9835</f>
        <v>-0.59734747147840661</v>
      </c>
      <c r="Y30">
        <v>2024</v>
      </c>
      <c r="Z30" t="str">
        <f>'yr type'!B10</f>
        <v>C</v>
      </c>
      <c r="AA30">
        <v>1976</v>
      </c>
      <c r="AB30" t="str">
        <f t="shared" si="4"/>
        <v>1976 (C)</v>
      </c>
      <c r="AC30" s="61">
        <f>SUMIFS(U$6:U$953,$S$6:$S$953,$Y30)*30.4*1.9835</f>
        <v>17747.139938005192</v>
      </c>
      <c r="AD30" s="61">
        <f>SUMIFS(V$6:V$953,$S$6:$S$953,$Y30)*30.4*1.9835</f>
        <v>-446.16355417130143</v>
      </c>
      <c r="AE30" s="61">
        <f>SUMIFS(W$6:W$953,$S$6:$S$953,$Y30)*30.4*1.9835</f>
        <v>54.613729625509805</v>
      </c>
      <c r="AI30" s="114">
        <v>9</v>
      </c>
      <c r="AJ30" s="61">
        <v>8.9455960391175982E-3</v>
      </c>
      <c r="AK30" s="61">
        <v>-1.3524913872783801</v>
      </c>
      <c r="AL30" s="61">
        <v>-5.4506085461467357</v>
      </c>
      <c r="AM30" s="61">
        <v>-0.24570656635189023</v>
      </c>
      <c r="AN30" s="61">
        <v>-0.88273125076755021</v>
      </c>
      <c r="AO30" s="61">
        <v>-2.4549068274805608</v>
      </c>
      <c r="AP30" s="61">
        <v>-0.4569751733855591</v>
      </c>
      <c r="AQ30" s="61">
        <v>-0.35359665962136339</v>
      </c>
      <c r="AR30" s="61">
        <v>-2.0796313173424341</v>
      </c>
      <c r="AS30" s="61">
        <v>-166.88606645853935</v>
      </c>
      <c r="AT30" s="61">
        <v>-2.469087924091706E-2</v>
      </c>
    </row>
    <row r="31" spans="1:66" x14ac:dyDescent="0.3">
      <c r="A31" s="126">
        <v>33572</v>
      </c>
      <c r="B31" s="127">
        <v>34.01</v>
      </c>
      <c r="C31" s="127">
        <v>0</v>
      </c>
      <c r="D31" s="127">
        <v>0.37</v>
      </c>
      <c r="E31" s="127">
        <v>1.34</v>
      </c>
      <c r="F31" s="127">
        <v>37.14</v>
      </c>
      <c r="G31" s="127">
        <v>40.64</v>
      </c>
      <c r="H31" s="2">
        <f t="shared" si="5"/>
        <v>35.72</v>
      </c>
      <c r="I31" s="2">
        <f t="shared" si="6"/>
        <v>37.14</v>
      </c>
      <c r="J31" s="2">
        <f t="shared" si="7"/>
        <v>40.64</v>
      </c>
      <c r="K31" s="2">
        <f t="shared" si="8"/>
        <v>35.72</v>
      </c>
      <c r="L31" s="2">
        <f t="shared" si="9"/>
        <v>77.78</v>
      </c>
      <c r="M31" s="2">
        <f t="shared" si="11"/>
        <v>113.5</v>
      </c>
      <c r="N31" s="2">
        <f>'ZBud Extract Monthly'!U30</f>
        <v>113.51</v>
      </c>
      <c r="O31" s="53">
        <f t="shared" si="10"/>
        <v>1.0000000000005116E-2</v>
      </c>
      <c r="Q31" s="111">
        <f>YEAR(A31)</f>
        <v>1991</v>
      </c>
      <c r="R31" s="61">
        <f>MONTH(A31)</f>
        <v>11</v>
      </c>
      <c r="S31" s="61">
        <f t="shared" si="3"/>
        <v>1992</v>
      </c>
      <c r="T31" s="112" t="str">
        <f>LOOKUP(S31,'yr type'!$A$5:$A$102,'yr type'!$B$5:$B$102)</f>
        <v>C</v>
      </c>
      <c r="U31" s="61">
        <f>('Strm Seg GW ZBud Stream Out'!H31-'Strm Seg GW ZBud Stream In'!H31)/DAY($A31)/1.9835</f>
        <v>34.662129232837579</v>
      </c>
      <c r="V31" s="61">
        <f>('Strm Seg GW ZBud Stream Out'!I31-'Strm Seg GW ZBud Stream In'!I31)/DAY($A31)/1.9835</f>
        <v>-0.62414923115704557</v>
      </c>
      <c r="W31" s="61">
        <f>('Strm Seg GW ZBud Stream Out'!J31-'Strm Seg GW ZBud Stream In'!J31)/DAY($A31)/1.9835</f>
        <v>-7.9993277875808719E-2</v>
      </c>
      <c r="Y31">
        <v>2025</v>
      </c>
      <c r="Z31" t="str">
        <f>'yr type'!B11</f>
        <v>C</v>
      </c>
      <c r="AA31">
        <v>1977</v>
      </c>
      <c r="AB31" t="str">
        <f t="shared" si="4"/>
        <v>1977 (C)</v>
      </c>
      <c r="AC31" s="61">
        <f>SUMIFS(U$6:U$953,$S$6:$S$953,$Y31)*30.4*1.9835</f>
        <v>7481.268387096773</v>
      </c>
      <c r="AD31" s="61">
        <f>SUMIFS(V$6:V$953,$S$6:$S$953,$Y31)*30.4*1.9835</f>
        <v>-413.55573947772655</v>
      </c>
      <c r="AE31" s="61">
        <f>SUMIFS(W$6:W$953,$S$6:$S$953,$Y31)*30.4*1.9835</f>
        <v>-601.64102980030725</v>
      </c>
      <c r="AI31" s="114">
        <v>10</v>
      </c>
      <c r="AJ31" s="61">
        <v>3.032461980070069E-2</v>
      </c>
      <c r="AK31" s="61">
        <v>-1.6513907228431082</v>
      </c>
      <c r="AL31" s="61">
        <v>-7.3163274433430638</v>
      </c>
      <c r="AM31" s="61">
        <v>-0.48151593074627463</v>
      </c>
      <c r="AN31" s="61">
        <v>-1.0127347139959253</v>
      </c>
      <c r="AO31" s="61">
        <v>-2.7519967773836385</v>
      </c>
      <c r="AP31" s="61">
        <v>-0.5609304053728621</v>
      </c>
      <c r="AQ31" s="61">
        <v>-0.82917318497955539</v>
      </c>
      <c r="AR31" s="61">
        <v>-2.2981157827511214</v>
      </c>
      <c r="AS31" s="61">
        <v>-143.98551073652922</v>
      </c>
      <c r="AT31" s="61">
        <v>-4.9052324355836396E-2</v>
      </c>
    </row>
    <row r="32" spans="1:66" x14ac:dyDescent="0.3">
      <c r="A32" s="126">
        <v>33603</v>
      </c>
      <c r="B32" s="127">
        <v>34.08</v>
      </c>
      <c r="C32" s="127">
        <v>0</v>
      </c>
      <c r="D32" s="127">
        <v>24.25</v>
      </c>
      <c r="E32" s="127">
        <v>22.18</v>
      </c>
      <c r="F32" s="127">
        <v>57.76</v>
      </c>
      <c r="G32" s="127">
        <v>56.19</v>
      </c>
      <c r="H32" s="2">
        <f t="shared" si="5"/>
        <v>80.509999999999991</v>
      </c>
      <c r="I32" s="2">
        <f t="shared" si="6"/>
        <v>57.76</v>
      </c>
      <c r="J32" s="2">
        <f t="shared" si="7"/>
        <v>56.19</v>
      </c>
      <c r="K32" s="2">
        <f t="shared" si="8"/>
        <v>80.509999999999991</v>
      </c>
      <c r="L32" s="2">
        <f t="shared" si="9"/>
        <v>113.94999999999999</v>
      </c>
      <c r="M32" s="2">
        <f t="shared" si="11"/>
        <v>194.45999999999998</v>
      </c>
      <c r="N32" s="2">
        <f>'ZBud Extract Monthly'!U31</f>
        <v>194.46</v>
      </c>
      <c r="O32" s="53">
        <f t="shared" si="10"/>
        <v>0</v>
      </c>
      <c r="Q32" s="111">
        <f>YEAR(A32)</f>
        <v>1991</v>
      </c>
      <c r="R32" s="61">
        <f>MONTH(A32)</f>
        <v>12</v>
      </c>
      <c r="S32" s="61">
        <f t="shared" si="3"/>
        <v>1992</v>
      </c>
      <c r="T32" s="112" t="str">
        <f>LOOKUP(S32,'yr type'!$A$5:$A$102,'yr type'!$B$5:$B$102)</f>
        <v>C</v>
      </c>
      <c r="U32" s="61">
        <f>('Strm Seg GW ZBud Stream Out'!H32-'Strm Seg GW ZBud Stream In'!H32)/DAY($A32)/1.9835</f>
        <v>31.186969921204774</v>
      </c>
      <c r="V32" s="61">
        <f>('Strm Seg GW ZBud Stream Out'!I32-'Strm Seg GW ZBud Stream In'!I32)/DAY($A32)/1.9835</f>
        <v>-0.93936264504744782</v>
      </c>
      <c r="W32" s="61">
        <f>('Strm Seg GW ZBud Stream Out'!J32-'Strm Seg GW ZBud Stream In'!J32)/DAY($A32)/1.9835</f>
        <v>-0.28574448880685005</v>
      </c>
      <c r="Y32">
        <v>2026</v>
      </c>
      <c r="Z32" t="str">
        <f>'yr type'!B12</f>
        <v>AN</v>
      </c>
      <c r="AA32">
        <v>1978</v>
      </c>
      <c r="AB32" t="str">
        <f t="shared" si="4"/>
        <v>1978 (AN)</v>
      </c>
      <c r="AC32" s="61">
        <f>SUMIFS(U$6:U$953,$S$6:$S$953,$Y32)*30.4*1.9835</f>
        <v>22136.53172104455</v>
      </c>
      <c r="AD32" s="61">
        <f>SUMIFS(V$6:V$953,$S$6:$S$953,$Y32)*30.4*1.9835</f>
        <v>-742.66427158218107</v>
      </c>
      <c r="AE32" s="61">
        <f>SUMIFS(W$6:W$953,$S$6:$S$953,$Y32)*30.4*1.9835</f>
        <v>-375.25190291858678</v>
      </c>
      <c r="AI32" s="114">
        <v>11</v>
      </c>
      <c r="AJ32" s="61">
        <v>3.261522948944174E-2</v>
      </c>
      <c r="AK32" s="61">
        <v>-2.192743984022028</v>
      </c>
      <c r="AL32" s="61">
        <v>-9.5807721393806577</v>
      </c>
      <c r="AM32" s="61">
        <v>-1.1252706624524118</v>
      </c>
      <c r="AN32" s="61">
        <v>-1.2953274773289896</v>
      </c>
      <c r="AO32" s="61">
        <v>-3.8448223484775026</v>
      </c>
      <c r="AP32" s="61">
        <v>-0.88167122349123872</v>
      </c>
      <c r="AQ32" s="61">
        <v>-1.6073891657456065</v>
      </c>
      <c r="AR32" s="61">
        <v>-2.7731994079359841</v>
      </c>
      <c r="AS32" s="61">
        <v>-105.53033035362252</v>
      </c>
      <c r="AT32" s="61">
        <v>-8.5577811819304142E-2</v>
      </c>
    </row>
    <row r="33" spans="1:66" x14ac:dyDescent="0.3">
      <c r="A33" s="126">
        <v>33634</v>
      </c>
      <c r="B33" s="127">
        <v>31.03</v>
      </c>
      <c r="C33" s="127">
        <v>0</v>
      </c>
      <c r="D33" s="127">
        <v>0</v>
      </c>
      <c r="E33" s="127">
        <v>2.2200000000000002</v>
      </c>
      <c r="F33" s="127">
        <v>49.2</v>
      </c>
      <c r="G33" s="127">
        <v>50.31</v>
      </c>
      <c r="H33" s="2">
        <f t="shared" si="5"/>
        <v>33.25</v>
      </c>
      <c r="I33" s="2">
        <f t="shared" si="6"/>
        <v>49.2</v>
      </c>
      <c r="J33" s="2">
        <f t="shared" si="7"/>
        <v>50.31</v>
      </c>
      <c r="K33" s="2">
        <f t="shared" si="8"/>
        <v>33.25</v>
      </c>
      <c r="L33" s="2">
        <f t="shared" si="9"/>
        <v>99.51</v>
      </c>
      <c r="M33" s="2">
        <f t="shared" si="11"/>
        <v>132.76</v>
      </c>
      <c r="N33" s="2">
        <f>'ZBud Extract Monthly'!U32</f>
        <v>132.77000000000001</v>
      </c>
      <c r="O33" s="53">
        <f t="shared" si="10"/>
        <v>1.0000000000019327E-2</v>
      </c>
      <c r="Q33" s="111">
        <f>YEAR(A33)</f>
        <v>1992</v>
      </c>
      <c r="R33" s="61">
        <f>MONTH(A33)</f>
        <v>1</v>
      </c>
      <c r="S33" s="61">
        <f t="shared" si="3"/>
        <v>1992</v>
      </c>
      <c r="T33" s="112" t="str">
        <f>LOOKUP(S33,'yr type'!$A$5:$A$102,'yr type'!$B$5:$B$102)</f>
        <v>C</v>
      </c>
      <c r="U33" s="61">
        <f>('Strm Seg GW ZBud Stream Out'!H33-'Strm Seg GW ZBud Stream In'!H33)/DAY($A33)/1.9835</f>
        <v>54.614602730591898</v>
      </c>
      <c r="V33" s="61">
        <f>('Strm Seg GW ZBud Stream Out'!I33-'Strm Seg GW ZBud Stream In'!I33)/DAY($A33)/1.9835</f>
        <v>-0.8001496214739342</v>
      </c>
      <c r="W33" s="61">
        <f>('Strm Seg GW ZBud Stream Out'!J33-'Strm Seg GW ZBud Stream In'!J33)/DAY($A33)/1.9835</f>
        <v>0.57897005131040757</v>
      </c>
      <c r="Y33">
        <v>2027</v>
      </c>
      <c r="Z33" t="str">
        <f>'yr type'!B13</f>
        <v>BN</v>
      </c>
      <c r="AA33">
        <v>1979</v>
      </c>
      <c r="AB33" t="str">
        <f t="shared" si="4"/>
        <v>1979 (BN)</v>
      </c>
      <c r="AC33" s="61">
        <f>SUMIFS(U$6:U$953,$S$6:$S$953,$Y33)*30.4*1.9835</f>
        <v>19076.96763993855</v>
      </c>
      <c r="AD33" s="61">
        <f>SUMIFS(V$6:V$953,$S$6:$S$953,$Y33)*30.4*1.9835</f>
        <v>-579.63493210445461</v>
      </c>
      <c r="AE33" s="61">
        <f>SUMIFS(W$6:W$953,$S$6:$S$953,$Y33)*30.4*1.9835</f>
        <v>-210.92225130568355</v>
      </c>
      <c r="AI33" s="114">
        <v>12</v>
      </c>
      <c r="AJ33" s="61">
        <v>3.2026001109650898E-2</v>
      </c>
      <c r="AK33" s="61">
        <v>-3.9301783135182879</v>
      </c>
      <c r="AL33" s="61">
        <v>-12.512020696803221</v>
      </c>
      <c r="AM33" s="61">
        <v>-1.732894393635833</v>
      </c>
      <c r="AN33" s="61">
        <v>-1.9114143295087698</v>
      </c>
      <c r="AO33" s="61">
        <v>-5.6806619874510611</v>
      </c>
      <c r="AP33" s="61">
        <v>-1.2689427228731327</v>
      </c>
      <c r="AQ33" s="61">
        <v>-2.9532726882637843</v>
      </c>
      <c r="AR33" s="61">
        <v>-3.2903588600995426</v>
      </c>
      <c r="AS33" s="61">
        <v>-151.15354278254659</v>
      </c>
      <c r="AT33" s="61">
        <v>-0.15769052499498029</v>
      </c>
    </row>
    <row r="34" spans="1:66" x14ac:dyDescent="0.3">
      <c r="A34" s="126">
        <v>33663</v>
      </c>
      <c r="B34" s="127">
        <v>29.48</v>
      </c>
      <c r="C34" s="127">
        <v>0</v>
      </c>
      <c r="D34" s="127">
        <v>0</v>
      </c>
      <c r="E34" s="127">
        <v>9.7200000000000006</v>
      </c>
      <c r="F34" s="127">
        <v>122.77</v>
      </c>
      <c r="G34" s="127">
        <v>81.83</v>
      </c>
      <c r="H34" s="2">
        <f t="shared" si="5"/>
        <v>39.200000000000003</v>
      </c>
      <c r="I34" s="2">
        <f t="shared" si="6"/>
        <v>122.77</v>
      </c>
      <c r="J34" s="2">
        <f t="shared" si="7"/>
        <v>81.83</v>
      </c>
      <c r="K34" s="2">
        <f t="shared" si="8"/>
        <v>39.200000000000003</v>
      </c>
      <c r="L34" s="2">
        <f t="shared" si="9"/>
        <v>204.6</v>
      </c>
      <c r="M34" s="2">
        <f t="shared" si="11"/>
        <v>243.8</v>
      </c>
      <c r="N34" s="2">
        <f>'ZBud Extract Monthly'!U33</f>
        <v>243.81</v>
      </c>
      <c r="O34" s="53">
        <f t="shared" si="10"/>
        <v>9.9999999999909051E-3</v>
      </c>
      <c r="Q34" s="111">
        <f>YEAR(A34)</f>
        <v>1992</v>
      </c>
      <c r="R34" s="61">
        <f>MONTH(A34)</f>
        <v>2</v>
      </c>
      <c r="S34" s="61">
        <f t="shared" si="3"/>
        <v>1992</v>
      </c>
      <c r="T34" s="112" t="str">
        <f>LOOKUP(S34,'yr type'!$A$5:$A$102,'yr type'!$B$5:$B$102)</f>
        <v>C</v>
      </c>
      <c r="U34" s="61">
        <f>('Strm Seg GW ZBud Stream Out'!H34-'Strm Seg GW ZBud Stream In'!H34)/DAY($A34)/1.9835</f>
        <v>77.355945168328361</v>
      </c>
      <c r="V34" s="61">
        <f>('Strm Seg GW ZBud Stream Out'!I34-'Strm Seg GW ZBud Stream In'!I34)/DAY($A34)/1.9835</f>
        <v>-2.1332892918300113</v>
      </c>
      <c r="W34" s="61">
        <f>('Strm Seg GW ZBud Stream Out'!J34-'Strm Seg GW ZBud Stream In'!J34)/DAY($A34)/1.9835</f>
        <v>0.76110671661900342</v>
      </c>
      <c r="Y34">
        <v>2028</v>
      </c>
      <c r="Z34" t="str">
        <f>'yr type'!B14</f>
        <v>AN</v>
      </c>
      <c r="AA34">
        <v>1980</v>
      </c>
      <c r="AB34" t="str">
        <f t="shared" si="4"/>
        <v>1980 (AN)</v>
      </c>
      <c r="AC34" s="61">
        <f>SUMIFS(U$6:U$953,$S$6:$S$953,$Y34)*30.4*1.9835</f>
        <v>24560.106019428997</v>
      </c>
      <c r="AD34" s="61">
        <f>SUMIFS(V$6:V$953,$S$6:$S$953,$Y34)*30.4*1.9835</f>
        <v>-657.31467259918418</v>
      </c>
      <c r="AE34" s="61">
        <f>SUMIFS(W$6:W$953,$S$6:$S$953,$Y34)*30.4*1.9835</f>
        <v>131.86390567296991</v>
      </c>
      <c r="AI34" s="48" t="s">
        <v>881</v>
      </c>
      <c r="AJ34" s="61">
        <v>8.0114749094581592E-2</v>
      </c>
      <c r="AK34" s="61">
        <v>-2.7887923753179047</v>
      </c>
      <c r="AL34" s="61">
        <v>-8.6997338323734006</v>
      </c>
      <c r="AM34" s="61">
        <v>-0.76038078618461413</v>
      </c>
      <c r="AN34" s="61">
        <v>-1.1632371821120151</v>
      </c>
      <c r="AO34" s="61">
        <v>-3.3350665369832875</v>
      </c>
      <c r="AP34" s="61">
        <v>-0.29599573048934807</v>
      </c>
      <c r="AQ34" s="61">
        <v>-0.67355041590250397</v>
      </c>
      <c r="AR34" s="61">
        <v>-2.3565701542162372</v>
      </c>
      <c r="AS34" s="61">
        <v>-93.159724240379461</v>
      </c>
      <c r="AT34" s="61">
        <v>-5.0416837563763778E-2</v>
      </c>
    </row>
    <row r="35" spans="1:66" x14ac:dyDescent="0.3">
      <c r="A35" s="126">
        <v>33694</v>
      </c>
      <c r="B35" s="127">
        <v>30.89</v>
      </c>
      <c r="C35" s="127">
        <v>0</v>
      </c>
      <c r="D35" s="127">
        <v>0</v>
      </c>
      <c r="E35" s="127">
        <v>1.6</v>
      </c>
      <c r="F35" s="127">
        <v>62.13</v>
      </c>
      <c r="G35" s="127">
        <v>14.74</v>
      </c>
      <c r="H35" s="2">
        <f t="shared" si="5"/>
        <v>32.49</v>
      </c>
      <c r="I35" s="2">
        <f t="shared" si="6"/>
        <v>62.13</v>
      </c>
      <c r="J35" s="2">
        <f t="shared" si="7"/>
        <v>14.74</v>
      </c>
      <c r="K35" s="2">
        <f t="shared" si="8"/>
        <v>32.49</v>
      </c>
      <c r="L35" s="2">
        <f t="shared" si="9"/>
        <v>76.87</v>
      </c>
      <c r="M35" s="2">
        <f t="shared" si="11"/>
        <v>109.36</v>
      </c>
      <c r="N35" s="2">
        <f>'ZBud Extract Monthly'!U34</f>
        <v>109.36</v>
      </c>
      <c r="O35" s="53">
        <f t="shared" si="10"/>
        <v>0</v>
      </c>
      <c r="Q35" s="111">
        <f>YEAR(A35)</f>
        <v>1992</v>
      </c>
      <c r="R35" s="61">
        <f>MONTH(A35)</f>
        <v>3</v>
      </c>
      <c r="S35" s="61">
        <f t="shared" si="3"/>
        <v>1992</v>
      </c>
      <c r="T35" s="112" t="str">
        <f>LOOKUP(S35,'yr type'!$A$5:$A$102,'yr type'!$B$5:$B$102)</f>
        <v>C</v>
      </c>
      <c r="U35" s="61">
        <f>('Strm Seg GW ZBud Stream Out'!H35-'Strm Seg GW ZBud Stream In'!H35)/DAY($A35)/1.9835</f>
        <v>74.775608447107999</v>
      </c>
      <c r="V35" s="61">
        <f>('Strm Seg GW ZBud Stream Out'!I35-'Strm Seg GW ZBud Stream In'!I35)/DAY($A35)/1.9835</f>
        <v>-0.92391260154337806</v>
      </c>
      <c r="W35" s="61">
        <f>('Strm Seg GW ZBud Stream Out'!J35-'Strm Seg GW ZBud Stream In'!J35)/DAY($A35)/1.9835</f>
        <v>3.3022435089488278</v>
      </c>
      <c r="Y35">
        <v>2029</v>
      </c>
      <c r="Z35" t="str">
        <f>'yr type'!B15</f>
        <v>D</v>
      </c>
      <c r="AA35">
        <v>1981</v>
      </c>
      <c r="AB35" t="str">
        <f t="shared" si="4"/>
        <v>1981 (D)</v>
      </c>
      <c r="AC35" s="61">
        <f>SUMIFS(U$6:U$953,$S$6:$S$953,$Y35)*30.4*1.9835</f>
        <v>20102.001844546852</v>
      </c>
      <c r="AD35" s="61">
        <f>SUMIFS(V$6:V$953,$S$6:$S$953,$Y35)*30.4*1.9835</f>
        <v>-558.98114408602135</v>
      </c>
      <c r="AE35" s="61">
        <f>SUMIFS(W$6:W$953,$S$6:$S$953,$Y35)*30.4*1.9835</f>
        <v>-146.83162642089096</v>
      </c>
      <c r="AI35" s="114">
        <v>1</v>
      </c>
      <c r="AJ35" s="61">
        <v>9.3695186426538873E-2</v>
      </c>
      <c r="AK35" s="61">
        <v>-3.1400802349937269</v>
      </c>
      <c r="AL35" s="61">
        <v>-10.044298096870339</v>
      </c>
      <c r="AM35" s="61">
        <v>-1.1270591487934853</v>
      </c>
      <c r="AN35" s="61">
        <v>-1.4238339163372966</v>
      </c>
      <c r="AO35" s="61">
        <v>-4.466870658262736</v>
      </c>
      <c r="AP35" s="61">
        <v>-0.44949581676918066</v>
      </c>
      <c r="AQ35" s="61">
        <v>-1.4521414573456826</v>
      </c>
      <c r="AR35" s="61">
        <v>-2.6196864167331144</v>
      </c>
      <c r="AS35" s="61">
        <v>-49.457980904128888</v>
      </c>
      <c r="AT35" s="61">
        <v>-8.5754916390391525E-2</v>
      </c>
    </row>
    <row r="36" spans="1:66" x14ac:dyDescent="0.3">
      <c r="A36" s="126">
        <v>33724</v>
      </c>
      <c r="B36" s="127">
        <v>30.11</v>
      </c>
      <c r="C36" s="127">
        <v>0</v>
      </c>
      <c r="D36" s="127">
        <v>0</v>
      </c>
      <c r="E36" s="127">
        <v>0.75</v>
      </c>
      <c r="F36" s="127">
        <v>36.03</v>
      </c>
      <c r="G36" s="127">
        <v>10.66</v>
      </c>
      <c r="H36" s="2">
        <f t="shared" si="5"/>
        <v>30.86</v>
      </c>
      <c r="I36" s="2">
        <f t="shared" si="6"/>
        <v>36.03</v>
      </c>
      <c r="J36" s="2">
        <f t="shared" si="7"/>
        <v>10.66</v>
      </c>
      <c r="K36" s="2">
        <f t="shared" si="8"/>
        <v>30.86</v>
      </c>
      <c r="L36" s="2">
        <f t="shared" si="9"/>
        <v>46.69</v>
      </c>
      <c r="M36" s="2">
        <f t="shared" si="11"/>
        <v>77.55</v>
      </c>
      <c r="N36" s="2">
        <f>'ZBud Extract Monthly'!U35</f>
        <v>77.540000000000006</v>
      </c>
      <c r="O36" s="53">
        <f t="shared" si="10"/>
        <v>-9.9999999999909051E-3</v>
      </c>
      <c r="Q36" s="111">
        <f>YEAR(A36)</f>
        <v>1992</v>
      </c>
      <c r="R36" s="61">
        <f>MONTH(A36)</f>
        <v>4</v>
      </c>
      <c r="S36" s="61">
        <f t="shared" si="3"/>
        <v>1992</v>
      </c>
      <c r="T36" s="112" t="str">
        <f>LOOKUP(S36,'yr type'!$A$5:$A$102,'yr type'!$B$5:$B$102)</f>
        <v>C</v>
      </c>
      <c r="U36" s="61">
        <f>('Strm Seg GW ZBud Stream Out'!H36-'Strm Seg GW ZBud Stream In'!H36)/DAY($A36)/1.9835</f>
        <v>57.766406184354253</v>
      </c>
      <c r="V36" s="61">
        <f>('Strm Seg GW ZBud Stream Out'!I36-'Strm Seg GW ZBud Stream In'!I36)/DAY($A36)/1.9835</f>
        <v>-0.39509284934039157</v>
      </c>
      <c r="W36" s="61">
        <f>('Strm Seg GW ZBud Stream Out'!J36-'Strm Seg GW ZBud Stream In'!J36)/DAY($A36)/1.9835</f>
        <v>2.8542139316023865</v>
      </c>
      <c r="Y36">
        <v>2030</v>
      </c>
      <c r="Z36" t="str">
        <f>'yr type'!B16</f>
        <v>W</v>
      </c>
      <c r="AA36">
        <v>1982</v>
      </c>
      <c r="AB36" t="str">
        <f t="shared" si="4"/>
        <v>1982 (W)</v>
      </c>
      <c r="AC36" s="61">
        <f>SUMIFS(U$6:U$953,$S$6:$S$953,$Y36)*30.4*1.9835</f>
        <v>33377.921192012283</v>
      </c>
      <c r="AD36" s="61">
        <f>SUMIFS(V$6:V$953,$S$6:$S$953,$Y36)*30.4*1.9835</f>
        <v>-795.77722764976966</v>
      </c>
      <c r="AE36" s="61">
        <f>SUMIFS(W$6:W$953,$S$6:$S$953,$Y36)*30.4*1.9835</f>
        <v>816.69952565284177</v>
      </c>
      <c r="AI36" s="114">
        <v>2</v>
      </c>
      <c r="AJ36" s="61">
        <v>0.11391356260870523</v>
      </c>
      <c r="AK36" s="61">
        <v>-4.9222961352339061</v>
      </c>
      <c r="AL36" s="61">
        <v>-13.450817841805149</v>
      </c>
      <c r="AM36" s="61">
        <v>-1.8907519197973253</v>
      </c>
      <c r="AN36" s="61">
        <v>-1.9896579408342532</v>
      </c>
      <c r="AO36" s="61">
        <v>-5.8043744257262375</v>
      </c>
      <c r="AP36" s="61">
        <v>-0.72674360635486179</v>
      </c>
      <c r="AQ36" s="61">
        <v>-2.1743192552700608</v>
      </c>
      <c r="AR36" s="61">
        <v>-3.1415155180923584</v>
      </c>
      <c r="AS36" s="61">
        <v>-91.201079946942741</v>
      </c>
      <c r="AT36" s="61">
        <v>-0.139166816470597</v>
      </c>
    </row>
    <row r="37" spans="1:66" x14ac:dyDescent="0.3">
      <c r="A37" s="126">
        <v>33755</v>
      </c>
      <c r="B37" s="127">
        <v>35.69</v>
      </c>
      <c r="C37" s="127">
        <v>0</v>
      </c>
      <c r="D37" s="127">
        <v>6.9</v>
      </c>
      <c r="E37" s="127">
        <v>18.079999999999998</v>
      </c>
      <c r="F37" s="127">
        <v>27.9</v>
      </c>
      <c r="G37" s="127">
        <v>22.57</v>
      </c>
      <c r="H37" s="2">
        <f t="shared" si="5"/>
        <v>60.669999999999995</v>
      </c>
      <c r="I37" s="2">
        <f t="shared" si="6"/>
        <v>27.9</v>
      </c>
      <c r="J37" s="2">
        <f t="shared" si="7"/>
        <v>22.57</v>
      </c>
      <c r="K37" s="2">
        <f t="shared" si="8"/>
        <v>60.669999999999995</v>
      </c>
      <c r="L37" s="2">
        <f t="shared" si="9"/>
        <v>50.47</v>
      </c>
      <c r="M37" s="2">
        <f t="shared" si="11"/>
        <v>111.13999999999999</v>
      </c>
      <c r="N37" s="2">
        <f>'ZBud Extract Monthly'!U36</f>
        <v>111.14</v>
      </c>
      <c r="O37" s="53">
        <f t="shared" si="10"/>
        <v>0</v>
      </c>
      <c r="Q37" s="111">
        <f>YEAR(A37)</f>
        <v>1992</v>
      </c>
      <c r="R37" s="61">
        <f>MONTH(A37)</f>
        <v>5</v>
      </c>
      <c r="S37" s="61">
        <f t="shared" si="3"/>
        <v>1992</v>
      </c>
      <c r="T37" s="112" t="str">
        <f>LOOKUP(S37,'yr type'!$A$5:$A$102,'yr type'!$B$5:$B$102)</f>
        <v>C</v>
      </c>
      <c r="U37" s="61">
        <f>('Strm Seg GW ZBud Stream Out'!H37-'Strm Seg GW ZBud Stream In'!H37)/DAY($A37)/1.9835</f>
        <v>34.86245395480455</v>
      </c>
      <c r="V37" s="61">
        <f>('Strm Seg GW ZBud Stream Out'!I37-'Strm Seg GW ZBud Stream In'!I37)/DAY($A37)/1.9835</f>
        <v>-0.44154598014262825</v>
      </c>
      <c r="W37" s="61">
        <f>('Strm Seg GW ZBud Stream Out'!J37-'Strm Seg GW ZBud Stream In'!J37)/DAY($A37)/1.9835</f>
        <v>0.56189368743748824</v>
      </c>
      <c r="Y37">
        <v>2031</v>
      </c>
      <c r="Z37" t="str">
        <f>'yr type'!B17</f>
        <v>W</v>
      </c>
      <c r="AA37">
        <v>1983</v>
      </c>
      <c r="AB37" t="str">
        <f t="shared" si="4"/>
        <v>1983 (W)</v>
      </c>
      <c r="AC37" s="61">
        <f>SUMIFS(U$6:U$953,$S$6:$S$953,$Y37)*30.4*1.9835</f>
        <v>48474.861969892467</v>
      </c>
      <c r="AD37" s="61">
        <f>SUMIFS(V$6:V$953,$S$6:$S$953,$Y37)*30.4*1.9835</f>
        <v>557.63658617511521</v>
      </c>
      <c r="AE37" s="61">
        <f>SUMIFS(W$6:W$953,$S$6:$S$953,$Y37)*30.4*1.9835</f>
        <v>2219.6928909370199</v>
      </c>
      <c r="AI37" s="114">
        <v>3</v>
      </c>
      <c r="AJ37" s="61">
        <v>0.14699066157277615</v>
      </c>
      <c r="AK37" s="61">
        <v>-5.1974903006731532</v>
      </c>
      <c r="AL37" s="61">
        <v>-15.216561298645518</v>
      </c>
      <c r="AM37" s="61">
        <v>-1.372470892452869</v>
      </c>
      <c r="AN37" s="61">
        <v>-1.8378663824751544</v>
      </c>
      <c r="AO37" s="61">
        <v>-5.296322746147176</v>
      </c>
      <c r="AP37" s="61">
        <v>-0.20019047081496336</v>
      </c>
      <c r="AQ37" s="61">
        <v>-1.1145460485437497</v>
      </c>
      <c r="AR37" s="61">
        <v>-2.748825820610167</v>
      </c>
      <c r="AS37" s="61">
        <v>-21.29067654449015</v>
      </c>
      <c r="AT37" s="61">
        <v>-8.9772884360490163E-2</v>
      </c>
    </row>
    <row r="38" spans="1:66" x14ac:dyDescent="0.3">
      <c r="A38" s="126">
        <v>33785</v>
      </c>
      <c r="B38" s="127">
        <v>36.03</v>
      </c>
      <c r="C38" s="127">
        <v>0</v>
      </c>
      <c r="D38" s="127">
        <v>5.71</v>
      </c>
      <c r="E38" s="127">
        <v>11.25</v>
      </c>
      <c r="F38" s="127">
        <v>33.26</v>
      </c>
      <c r="G38" s="127">
        <v>39.78</v>
      </c>
      <c r="H38" s="2">
        <f t="shared" si="5"/>
        <v>52.99</v>
      </c>
      <c r="I38" s="2">
        <f t="shared" si="6"/>
        <v>33.26</v>
      </c>
      <c r="J38" s="2">
        <f t="shared" si="7"/>
        <v>39.78</v>
      </c>
      <c r="K38" s="2">
        <f t="shared" si="8"/>
        <v>52.99</v>
      </c>
      <c r="L38" s="2">
        <f t="shared" si="9"/>
        <v>73.039999999999992</v>
      </c>
      <c r="M38" s="2">
        <f t="shared" si="11"/>
        <v>126.03</v>
      </c>
      <c r="N38" s="2">
        <f>'ZBud Extract Monthly'!U37</f>
        <v>126.02</v>
      </c>
      <c r="O38" s="53">
        <f t="shared" si="10"/>
        <v>-1.0000000000005116E-2</v>
      </c>
      <c r="Q38" s="111">
        <f>YEAR(A38)</f>
        <v>1992</v>
      </c>
      <c r="R38" s="61">
        <f>MONTH(A38)</f>
        <v>6</v>
      </c>
      <c r="S38" s="61">
        <f t="shared" si="3"/>
        <v>1992</v>
      </c>
      <c r="T38" s="112" t="str">
        <f>LOOKUP(S38,'yr type'!$A$5:$A$102,'yr type'!$B$5:$B$102)</f>
        <v>C</v>
      </c>
      <c r="U38" s="61">
        <f>('Strm Seg GW ZBud Stream Out'!H38-'Strm Seg GW ZBud Stream In'!H38)/DAY($A38)/1.9835</f>
        <v>36.822283841693981</v>
      </c>
      <c r="V38" s="61">
        <f>('Strm Seg GW ZBud Stream Out'!I38-'Strm Seg GW ZBud Stream In'!I38)/DAY($A38)/1.9835</f>
        <v>-0.55894462650197463</v>
      </c>
      <c r="W38" s="61">
        <f>('Strm Seg GW ZBud Stream Out'!J38-'Strm Seg GW ZBud Stream In'!J38)/DAY($A38)/1.9835</f>
        <v>-0.14351735148306868</v>
      </c>
      <c r="Y38">
        <v>2032</v>
      </c>
      <c r="Z38" t="str">
        <f>'yr type'!B18</f>
        <v>W</v>
      </c>
      <c r="AA38">
        <v>1984</v>
      </c>
      <c r="AB38" t="str">
        <f t="shared" si="4"/>
        <v>1984 (W)</v>
      </c>
      <c r="AC38" s="61">
        <f>SUMIFS(U$6:U$953,$S$6:$S$953,$Y38)*30.4*1.9835</f>
        <v>44941.424454430846</v>
      </c>
      <c r="AD38" s="61">
        <f>SUMIFS(V$6:V$953,$S$6:$S$953,$Y38)*30.4*1.9835</f>
        <v>688.71568587319246</v>
      </c>
      <c r="AE38" s="61">
        <f>SUMIFS(W$6:W$953,$S$6:$S$953,$Y38)*30.4*1.9835</f>
        <v>1963.3128750463482</v>
      </c>
      <c r="AI38" s="114">
        <v>4</v>
      </c>
      <c r="AJ38" s="61">
        <v>0.15068432212814542</v>
      </c>
      <c r="AK38" s="61">
        <v>-4.015391687302599</v>
      </c>
      <c r="AL38" s="61">
        <v>-12.913329082578331</v>
      </c>
      <c r="AM38" s="61">
        <v>-0.512265405279833</v>
      </c>
      <c r="AN38" s="61">
        <v>-1.2660231221301226</v>
      </c>
      <c r="AO38" s="61">
        <v>-3.5009415916606113</v>
      </c>
      <c r="AP38" s="61">
        <v>0.26989328627846398</v>
      </c>
      <c r="AQ38" s="61">
        <v>0.28953572858435012</v>
      </c>
      <c r="AR38" s="61">
        <v>-2.1066840651057497</v>
      </c>
      <c r="AS38" s="61">
        <v>-27.216882417196803</v>
      </c>
      <c r="AT38" s="61">
        <v>-1.9780838980411927E-2</v>
      </c>
    </row>
    <row r="39" spans="1:66" x14ac:dyDescent="0.3">
      <c r="A39" s="126">
        <v>33816</v>
      </c>
      <c r="B39" s="127">
        <v>47.65</v>
      </c>
      <c r="C39" s="127">
        <v>0</v>
      </c>
      <c r="D39" s="127">
        <v>73.63</v>
      </c>
      <c r="E39" s="127">
        <v>82.16</v>
      </c>
      <c r="F39" s="127">
        <v>29.08</v>
      </c>
      <c r="G39" s="127">
        <v>49.37</v>
      </c>
      <c r="H39" s="2">
        <f t="shared" si="5"/>
        <v>203.44</v>
      </c>
      <c r="I39" s="2">
        <f t="shared" si="6"/>
        <v>29.08</v>
      </c>
      <c r="J39" s="2">
        <f t="shared" si="7"/>
        <v>49.37</v>
      </c>
      <c r="K39" s="2">
        <f t="shared" si="8"/>
        <v>203.44</v>
      </c>
      <c r="L39" s="2">
        <f t="shared" si="9"/>
        <v>78.449999999999989</v>
      </c>
      <c r="M39" s="2">
        <f t="shared" si="11"/>
        <v>281.89</v>
      </c>
      <c r="N39" s="2">
        <f>'ZBud Extract Monthly'!U38</f>
        <v>281.89</v>
      </c>
      <c r="O39" s="53">
        <f t="shared" si="10"/>
        <v>0</v>
      </c>
      <c r="Q39" s="111">
        <f>YEAR(A39)</f>
        <v>1992</v>
      </c>
      <c r="R39" s="61">
        <f>MONTH(A39)</f>
        <v>7</v>
      </c>
      <c r="S39" s="61">
        <f t="shared" si="3"/>
        <v>1992</v>
      </c>
      <c r="T39" s="112" t="str">
        <f>LOOKUP(S39,'yr type'!$A$5:$A$102,'yr type'!$B$5:$B$102)</f>
        <v>C</v>
      </c>
      <c r="U39" s="61">
        <f>('Strm Seg GW ZBud Stream Out'!H39-'Strm Seg GW ZBud Stream In'!H39)/DAY($A39)/1.9835</f>
        <v>24.82610569456077</v>
      </c>
      <c r="V39" s="61">
        <f>('Strm Seg GW ZBud Stream Out'!I39-'Strm Seg GW ZBud Stream In'!I39)/DAY($A39)/1.9835</f>
        <v>-0.47293396326142284</v>
      </c>
      <c r="W39" s="61">
        <f>('Strm Seg GW ZBud Stream Out'!J39-'Strm Seg GW ZBud Stream In'!J39)/DAY($A39)/1.9835</f>
        <v>-0.67622400936760529</v>
      </c>
      <c r="Y39">
        <v>2033</v>
      </c>
      <c r="Z39" t="str">
        <f>'yr type'!B19</f>
        <v>D</v>
      </c>
      <c r="AA39">
        <v>1985</v>
      </c>
      <c r="AB39" t="str">
        <f t="shared" si="4"/>
        <v>1985 (D)</v>
      </c>
      <c r="AC39" s="61">
        <f>SUMIFS(U$6:U$953,$S$6:$S$953,$Y39)*30.4*1.9835</f>
        <v>30131.19768970814</v>
      </c>
      <c r="AD39" s="61">
        <f>SUMIFS(V$6:V$953,$S$6:$S$953,$Y39)*30.4*1.9835</f>
        <v>-337.17543594470044</v>
      </c>
      <c r="AE39" s="61">
        <f>SUMIFS(W$6:W$953,$S$6:$S$953,$Y39)*30.4*1.9835</f>
        <v>620.38220952380948</v>
      </c>
      <c r="AI39" s="114">
        <v>5</v>
      </c>
      <c r="AJ39" s="61">
        <v>0.11083851643229319</v>
      </c>
      <c r="AK39" s="61">
        <v>-3.0717269465500241</v>
      </c>
      <c r="AL39" s="61">
        <v>-9.908682111289103</v>
      </c>
      <c r="AM39" s="61">
        <v>-0.51231004936838975</v>
      </c>
      <c r="AN39" s="61">
        <v>-1.0981106462279651</v>
      </c>
      <c r="AO39" s="61">
        <v>-2.9876557500709127</v>
      </c>
      <c r="AP39" s="61">
        <v>-3.5511183583348198E-2</v>
      </c>
      <c r="AQ39" s="61">
        <v>0.17927790418964049</v>
      </c>
      <c r="AR39" s="61">
        <v>-2.1435093793243971</v>
      </c>
      <c r="AS39" s="61">
        <v>-81.820158623635479</v>
      </c>
      <c r="AT39" s="61">
        <v>-1.8846183097843739E-2</v>
      </c>
    </row>
    <row r="40" spans="1:66" x14ac:dyDescent="0.3">
      <c r="A40" s="126">
        <v>33847</v>
      </c>
      <c r="B40" s="127">
        <v>36.08</v>
      </c>
      <c r="C40" s="127">
        <v>0</v>
      </c>
      <c r="D40" s="127">
        <v>23.01</v>
      </c>
      <c r="E40" s="127">
        <v>60.88</v>
      </c>
      <c r="F40" s="127">
        <v>29.08</v>
      </c>
      <c r="G40" s="127">
        <v>53.61</v>
      </c>
      <c r="H40" s="2">
        <f t="shared" si="5"/>
        <v>119.97</v>
      </c>
      <c r="I40" s="2">
        <f t="shared" si="6"/>
        <v>29.08</v>
      </c>
      <c r="J40" s="2">
        <f t="shared" si="7"/>
        <v>53.61</v>
      </c>
      <c r="K40" s="2">
        <f t="shared" si="8"/>
        <v>119.97</v>
      </c>
      <c r="L40" s="2">
        <f t="shared" si="9"/>
        <v>82.69</v>
      </c>
      <c r="M40" s="2">
        <f t="shared" si="11"/>
        <v>202.66000000000003</v>
      </c>
      <c r="N40" s="2">
        <f>'ZBud Extract Monthly'!U39</f>
        <v>202.66</v>
      </c>
      <c r="O40" s="53">
        <f t="shared" si="10"/>
        <v>0</v>
      </c>
      <c r="Q40" s="111">
        <f>YEAR(A40)</f>
        <v>1992</v>
      </c>
      <c r="R40" s="61">
        <f>MONTH(A40)</f>
        <v>8</v>
      </c>
      <c r="S40" s="61">
        <f t="shared" si="3"/>
        <v>1992</v>
      </c>
      <c r="T40" s="112" t="str">
        <f>LOOKUP(S40,'yr type'!$A$5:$A$102,'yr type'!$B$5:$B$102)</f>
        <v>C</v>
      </c>
      <c r="U40" s="61">
        <f>('Strm Seg GW ZBud Stream Out'!H40-'Strm Seg GW ZBud Stream In'!H40)/DAY($A40)/1.9835</f>
        <v>24.774063442757594</v>
      </c>
      <c r="V40" s="61">
        <f>('Strm Seg GW ZBud Stream Out'!I40-'Strm Seg GW ZBud Stream In'!I40)/DAY($A40)/1.9835</f>
        <v>-0.47293396326142284</v>
      </c>
      <c r="W40" s="61">
        <f>('Strm Seg GW ZBud Stream Out'!J40-'Strm Seg GW ZBud Stream In'!J40)/DAY($A40)/1.9835</f>
        <v>-0.80128804573212864</v>
      </c>
      <c r="Y40">
        <v>2034</v>
      </c>
      <c r="Z40" t="str">
        <f>'yr type'!B20</f>
        <v>W</v>
      </c>
      <c r="AA40">
        <v>1986</v>
      </c>
      <c r="AB40" t="str">
        <f t="shared" si="4"/>
        <v>1986 (W)</v>
      </c>
      <c r="AC40" s="61">
        <f>SUMIFS(U$6:U$953,$S$6:$S$953,$Y40)*30.4*1.9835</f>
        <v>34832.284696774193</v>
      </c>
      <c r="AD40" s="61">
        <f>SUMIFS(V$6:V$953,$S$6:$S$953,$Y40)*30.4*1.9835</f>
        <v>-258.99847373271888</v>
      </c>
      <c r="AE40" s="61">
        <f>SUMIFS(W$6:W$953,$S$6:$S$953,$Y40)*30.4*1.9835</f>
        <v>731.06328602150541</v>
      </c>
      <c r="AI40" s="114">
        <v>6</v>
      </c>
      <c r="AJ40" s="61">
        <v>6.6262350667516817E-2</v>
      </c>
      <c r="AK40" s="61">
        <v>-2.1699708872709662</v>
      </c>
      <c r="AL40" s="61">
        <v>-6.8327130196671559</v>
      </c>
      <c r="AM40" s="61">
        <v>-0.27820697222675306</v>
      </c>
      <c r="AN40" s="61">
        <v>-0.88288181418269351</v>
      </c>
      <c r="AO40" s="61">
        <v>-2.361116465744352</v>
      </c>
      <c r="AP40" s="61">
        <v>-0.10313517895184296</v>
      </c>
      <c r="AQ40" s="61">
        <v>0.23598610101968695</v>
      </c>
      <c r="AR40" s="61">
        <v>-1.9894423108290458</v>
      </c>
      <c r="AS40" s="61">
        <v>-119.64770137951828</v>
      </c>
      <c r="AT40" s="61">
        <v>-7.9380378317195285E-3</v>
      </c>
    </row>
    <row r="41" spans="1:66" x14ac:dyDescent="0.3">
      <c r="A41" s="126">
        <v>33877</v>
      </c>
      <c r="B41" s="127">
        <v>35.380000000000003</v>
      </c>
      <c r="C41" s="127">
        <v>0</v>
      </c>
      <c r="D41" s="127">
        <v>21.58</v>
      </c>
      <c r="E41" s="127">
        <v>65.53</v>
      </c>
      <c r="F41" s="127">
        <v>28.14</v>
      </c>
      <c r="G41" s="127">
        <v>50.48</v>
      </c>
      <c r="H41" s="2">
        <f t="shared" si="5"/>
        <v>122.49000000000001</v>
      </c>
      <c r="I41" s="2">
        <f t="shared" si="6"/>
        <v>28.14</v>
      </c>
      <c r="J41" s="2">
        <f t="shared" si="7"/>
        <v>50.48</v>
      </c>
      <c r="K41" s="2">
        <f t="shared" si="8"/>
        <v>122.49000000000001</v>
      </c>
      <c r="L41" s="2">
        <f t="shared" si="9"/>
        <v>78.62</v>
      </c>
      <c r="M41" s="2">
        <f t="shared" si="11"/>
        <v>201.10999999999999</v>
      </c>
      <c r="N41" s="2">
        <f>'ZBud Extract Monthly'!U40</f>
        <v>201.1</v>
      </c>
      <c r="O41" s="53">
        <f t="shared" si="10"/>
        <v>-9.9999999999909051E-3</v>
      </c>
      <c r="Q41" s="111">
        <f>YEAR(A41)</f>
        <v>1992</v>
      </c>
      <c r="R41" s="61">
        <f>MONTH(A41)</f>
        <v>9</v>
      </c>
      <c r="S41" s="61">
        <f t="shared" si="3"/>
        <v>1992</v>
      </c>
      <c r="T41" s="112" t="str">
        <f>LOOKUP(S41,'yr type'!$A$5:$A$102,'yr type'!$B$5:$B$102)</f>
        <v>C</v>
      </c>
      <c r="U41" s="61">
        <f>('Strm Seg GW ZBud Stream Out'!H41-'Strm Seg GW ZBud Stream In'!H41)/DAY($A41)/1.9835</f>
        <v>23.455339887404417</v>
      </c>
      <c r="V41" s="61">
        <f>('Strm Seg GW ZBud Stream Out'!I41-'Strm Seg GW ZBud Stream In'!I41)/DAY($A41)/1.9835</f>
        <v>-0.4729014368540459</v>
      </c>
      <c r="W41" s="61">
        <f>('Strm Seg GW ZBud Stream Out'!J41-'Strm Seg GW ZBud Stream In'!J41)/DAY($A41)/1.9835</f>
        <v>-0.81287286782623303</v>
      </c>
      <c r="Y41">
        <v>2035</v>
      </c>
      <c r="Z41" t="str">
        <f>'yr type'!B21</f>
        <v>D</v>
      </c>
      <c r="AA41">
        <v>1987</v>
      </c>
      <c r="AB41" t="str">
        <f t="shared" si="4"/>
        <v>1987 (D)</v>
      </c>
      <c r="AC41" s="61">
        <f>SUMIFS(U$6:U$953,$S$6:$S$953,$Y41)*30.4*1.9835</f>
        <v>25617.930871889403</v>
      </c>
      <c r="AD41" s="61">
        <f>SUMIFS(V$6:V$953,$S$6:$S$953,$Y41)*30.4*1.9835</f>
        <v>-500.29975791090629</v>
      </c>
      <c r="AE41" s="61">
        <f>SUMIFS(W$6:W$953,$S$6:$S$953,$Y41)*30.4*1.9835</f>
        <v>-1.6218937019969422</v>
      </c>
      <c r="AI41" s="114">
        <v>7</v>
      </c>
      <c r="AJ41" s="61">
        <v>3.7740199147712462E-2</v>
      </c>
      <c r="AK41" s="61">
        <v>-1.6287215830411139</v>
      </c>
      <c r="AL41" s="61">
        <v>-4.9630514362083016</v>
      </c>
      <c r="AM41" s="61">
        <v>-0.22107433766907156</v>
      </c>
      <c r="AN41" s="61">
        <v>-0.75580847494677406</v>
      </c>
      <c r="AO41" s="61">
        <v>-2.0499098588019087</v>
      </c>
      <c r="AP41" s="61">
        <v>-0.19174317148735132</v>
      </c>
      <c r="AQ41" s="61">
        <v>0.16849635680320899</v>
      </c>
      <c r="AR41" s="61">
        <v>-1.9470403121769781</v>
      </c>
      <c r="AS41" s="61">
        <v>-167.30368041082764</v>
      </c>
      <c r="AT41" s="61">
        <v>-3.3100402801288999E-3</v>
      </c>
    </row>
    <row r="42" spans="1:66" x14ac:dyDescent="0.3">
      <c r="A42" s="126">
        <v>33908</v>
      </c>
      <c r="B42" s="127">
        <v>35.090000000000003</v>
      </c>
      <c r="C42" s="127">
        <v>0</v>
      </c>
      <c r="D42" s="127">
        <v>3.23</v>
      </c>
      <c r="E42" s="127">
        <v>17.149999999999999</v>
      </c>
      <c r="F42" s="127">
        <v>53.86</v>
      </c>
      <c r="G42" s="127">
        <v>60.33</v>
      </c>
      <c r="H42" s="2">
        <f t="shared" si="5"/>
        <v>55.47</v>
      </c>
      <c r="I42" s="2">
        <f t="shared" si="6"/>
        <v>53.86</v>
      </c>
      <c r="J42" s="2">
        <f t="shared" si="7"/>
        <v>60.33</v>
      </c>
      <c r="K42" s="2">
        <f t="shared" si="8"/>
        <v>55.47</v>
      </c>
      <c r="L42" s="2">
        <f t="shared" si="9"/>
        <v>114.19</v>
      </c>
      <c r="M42" s="2">
        <f t="shared" si="11"/>
        <v>169.66</v>
      </c>
      <c r="N42" s="2">
        <f>'ZBud Extract Monthly'!U41</f>
        <v>169.66</v>
      </c>
      <c r="O42" s="53">
        <f t="shared" si="10"/>
        <v>0</v>
      </c>
      <c r="Q42" s="111">
        <f>YEAR(A42)</f>
        <v>1992</v>
      </c>
      <c r="R42" s="61">
        <f>MONTH(A42)</f>
        <v>10</v>
      </c>
      <c r="S42" s="61">
        <f t="shared" si="3"/>
        <v>1993</v>
      </c>
      <c r="T42" s="112" t="str">
        <f>LOOKUP(S42,'yr type'!$A$5:$A$102,'yr type'!$B$5:$B$102)</f>
        <v>AN</v>
      </c>
      <c r="U42" s="61">
        <f>('Strm Seg GW ZBud Stream Out'!H42-'Strm Seg GW ZBud Stream In'!H42)/DAY($A42)/1.9835</f>
        <v>30.437886759312715</v>
      </c>
      <c r="V42" s="61">
        <f>('Strm Seg GW ZBud Stream Out'!I42-'Strm Seg GW ZBud Stream In'!I42)/DAY($A42)/1.9835</f>
        <v>-0.87593615066231889</v>
      </c>
      <c r="W42" s="61">
        <f>('Strm Seg GW ZBud Stream Out'!J42-'Strm Seg GW ZBud Stream In'!J42)/DAY($A42)/1.9835</f>
        <v>-0.71216568951917836</v>
      </c>
      <c r="Y42">
        <v>2036</v>
      </c>
      <c r="Z42" t="str">
        <f>'yr type'!B22</f>
        <v>C</v>
      </c>
      <c r="AA42">
        <v>1988</v>
      </c>
      <c r="AB42" t="str">
        <f t="shared" si="4"/>
        <v>1988 (C)</v>
      </c>
      <c r="AC42" s="61">
        <f>SUMIFS(U$6:U$953,$S$6:$S$953,$Y42)*30.4*1.9835</f>
        <v>22352.335438783834</v>
      </c>
      <c r="AD42" s="61">
        <f>SUMIFS(V$6:V$953,$S$6:$S$953,$Y42)*30.4*1.9835</f>
        <v>-559.15164108268436</v>
      </c>
      <c r="AE42" s="61">
        <f>SUMIFS(W$6:W$953,$S$6:$S$953,$Y42)*30.4*1.9835</f>
        <v>-259.66237211716719</v>
      </c>
      <c r="AI42" s="114">
        <v>8</v>
      </c>
      <c r="AJ42" s="61">
        <v>3.0440890668699875E-2</v>
      </c>
      <c r="AK42" s="61">
        <v>-1.3308179578295127</v>
      </c>
      <c r="AL42" s="61">
        <v>-3.4340424249584687</v>
      </c>
      <c r="AM42" s="61">
        <v>-0.23067919443568838</v>
      </c>
      <c r="AN42" s="61">
        <v>-0.69643821489336366</v>
      </c>
      <c r="AO42" s="61">
        <v>-1.9758166161152084</v>
      </c>
      <c r="AP42" s="61">
        <v>-0.26579814781243166</v>
      </c>
      <c r="AQ42" s="61">
        <v>1.7124196824944333E-2</v>
      </c>
      <c r="AR42" s="61">
        <v>-1.9573148302719445</v>
      </c>
      <c r="AS42" s="61">
        <v>-161.58474396694936</v>
      </c>
      <c r="AT42" s="61">
        <v>-5.1372590474832933E-3</v>
      </c>
    </row>
    <row r="43" spans="1:66" x14ac:dyDescent="0.3">
      <c r="A43" s="126">
        <v>33938</v>
      </c>
      <c r="B43" s="127">
        <v>33.57</v>
      </c>
      <c r="C43" s="127">
        <v>0</v>
      </c>
      <c r="D43" s="127">
        <v>0.08</v>
      </c>
      <c r="E43" s="127">
        <v>4.96</v>
      </c>
      <c r="F43" s="127">
        <v>28.83</v>
      </c>
      <c r="G43" s="127">
        <v>35.72</v>
      </c>
      <c r="H43" s="2">
        <f t="shared" si="5"/>
        <v>38.61</v>
      </c>
      <c r="I43" s="2">
        <f t="shared" si="6"/>
        <v>28.83</v>
      </c>
      <c r="J43" s="2">
        <f t="shared" si="7"/>
        <v>35.72</v>
      </c>
      <c r="K43" s="2">
        <f t="shared" si="8"/>
        <v>38.61</v>
      </c>
      <c r="L43" s="2">
        <f t="shared" si="9"/>
        <v>64.55</v>
      </c>
      <c r="M43" s="2">
        <f t="shared" si="11"/>
        <v>103.16</v>
      </c>
      <c r="N43" s="2">
        <f>'ZBud Extract Monthly'!U42</f>
        <v>103.16</v>
      </c>
      <c r="O43" s="53">
        <f t="shared" si="10"/>
        <v>0</v>
      </c>
      <c r="Q43" s="111">
        <f>YEAR(A43)</f>
        <v>1992</v>
      </c>
      <c r="R43" s="61">
        <f>MONTH(A43)</f>
        <v>11</v>
      </c>
      <c r="S43" s="61">
        <f t="shared" si="3"/>
        <v>1993</v>
      </c>
      <c r="T43" s="112" t="str">
        <f>LOOKUP(S43,'yr type'!$A$5:$A$102,'yr type'!$B$5:$B$102)</f>
        <v>AN</v>
      </c>
      <c r="U43" s="61">
        <f>('Strm Seg GW ZBud Stream Out'!H43-'Strm Seg GW ZBud Stream In'!H43)/DAY($A43)/1.9835</f>
        <v>33.191496512898077</v>
      </c>
      <c r="V43" s="61">
        <f>('Strm Seg GW ZBud Stream Out'!I43-'Strm Seg GW ZBud Stream In'!I43)/DAY($A43)/1.9835</f>
        <v>-0.48449710108394251</v>
      </c>
      <c r="W43" s="61">
        <f>('Strm Seg GW ZBud Stream Out'!J43-'Strm Seg GW ZBud Stream In'!J43)/DAY($A43)/1.9835</f>
        <v>-0.12335097890933534</v>
      </c>
      <c r="Y43">
        <v>2037</v>
      </c>
      <c r="Z43" t="str">
        <f>'yr type'!B23</f>
        <v>D</v>
      </c>
      <c r="AA43">
        <v>1989</v>
      </c>
      <c r="AB43" t="str">
        <f t="shared" si="4"/>
        <v>1989 (D)</v>
      </c>
      <c r="AC43" s="61">
        <f>SUMIFS(U$6:U$953,$S$6:$S$953,$Y43)*30.4*1.9835</f>
        <v>21950.594977572964</v>
      </c>
      <c r="AD43" s="61">
        <f>SUMIFS(V$6:V$953,$S$6:$S$953,$Y43)*30.4*1.9835</f>
        <v>-660.08906912442376</v>
      </c>
      <c r="AE43" s="61">
        <f>SUMIFS(W$6:W$953,$S$6:$S$953,$Y43)*30.4*1.9835</f>
        <v>-308.58643072196611</v>
      </c>
      <c r="AI43" s="114">
        <v>9</v>
      </c>
      <c r="AJ43" s="61">
        <v>2.8638226150051658E-2</v>
      </c>
      <c r="AK43" s="61">
        <v>-1.2033294285700165</v>
      </c>
      <c r="AL43" s="61">
        <v>-3.5473637904872057</v>
      </c>
      <c r="AM43" s="61">
        <v>-0.28179540028766736</v>
      </c>
      <c r="AN43" s="61">
        <v>-0.67237058675247252</v>
      </c>
      <c r="AO43" s="61">
        <v>-1.9868622013968178</v>
      </c>
      <c r="AP43" s="61">
        <v>-0.300429523964867</v>
      </c>
      <c r="AQ43" s="61">
        <v>-0.25843601872309296</v>
      </c>
      <c r="AR43" s="61">
        <v>-1.9663794935670262</v>
      </c>
      <c r="AS43" s="61">
        <v>-137.81614001789268</v>
      </c>
      <c r="AT43" s="61">
        <v>-1.7863056490556896E-2</v>
      </c>
    </row>
    <row r="44" spans="1:66" x14ac:dyDescent="0.3">
      <c r="A44" s="126">
        <v>33969</v>
      </c>
      <c r="B44" s="127">
        <v>32.380000000000003</v>
      </c>
      <c r="C44" s="127">
        <v>0</v>
      </c>
      <c r="D44" s="127">
        <v>5.66</v>
      </c>
      <c r="E44" s="127">
        <v>20.34</v>
      </c>
      <c r="F44" s="127">
        <v>107.79</v>
      </c>
      <c r="G44" s="127">
        <v>103.37</v>
      </c>
      <c r="H44" s="2">
        <f t="shared" si="5"/>
        <v>58.38000000000001</v>
      </c>
      <c r="I44" s="2">
        <f t="shared" si="6"/>
        <v>107.79</v>
      </c>
      <c r="J44" s="2">
        <f t="shared" si="7"/>
        <v>103.37</v>
      </c>
      <c r="K44" s="2">
        <f t="shared" si="8"/>
        <v>58.38000000000001</v>
      </c>
      <c r="L44" s="2">
        <f t="shared" si="9"/>
        <v>211.16000000000003</v>
      </c>
      <c r="M44" s="2">
        <f t="shared" si="11"/>
        <v>269.54000000000002</v>
      </c>
      <c r="N44" s="2">
        <f>'ZBud Extract Monthly'!U43</f>
        <v>269.54000000000002</v>
      </c>
      <c r="O44" s="53">
        <f t="shared" si="10"/>
        <v>0</v>
      </c>
      <c r="Q44" s="111">
        <f>YEAR(A44)</f>
        <v>1992</v>
      </c>
      <c r="R44" s="61">
        <f>MONTH(A44)</f>
        <v>12</v>
      </c>
      <c r="S44" s="61">
        <f t="shared" si="3"/>
        <v>1993</v>
      </c>
      <c r="T44" s="112" t="str">
        <f>LOOKUP(S44,'yr type'!$A$5:$A$102,'yr type'!$B$5:$B$102)</f>
        <v>AN</v>
      </c>
      <c r="U44" s="61">
        <f>('Strm Seg GW ZBud Stream Out'!H44-'Strm Seg GW ZBud Stream In'!H44)/DAY($A44)/1.9835</f>
        <v>48.678208120217604</v>
      </c>
      <c r="V44" s="61">
        <f>('Strm Seg GW ZBud Stream Out'!I44-'Strm Seg GW ZBud Stream In'!I44)/DAY($A44)/1.9835</f>
        <v>-1.7530107255828327</v>
      </c>
      <c r="W44" s="61">
        <f>('Strm Seg GW ZBud Stream Out'!J44-'Strm Seg GW ZBud Stream In'!J44)/DAY($A44)/1.9835</f>
        <v>-0.68842141213397634</v>
      </c>
      <c r="Y44">
        <v>2038</v>
      </c>
      <c r="Z44" t="str">
        <f>'yr type'!B24</f>
        <v>C</v>
      </c>
      <c r="AA44">
        <v>1990</v>
      </c>
      <c r="AB44" t="str">
        <f t="shared" si="4"/>
        <v>1990 (C)</v>
      </c>
      <c r="AC44" s="61">
        <f>SUMIFS(U$6:U$953,$S$6:$S$953,$Y44)*30.4*1.9835</f>
        <v>17619.038369278034</v>
      </c>
      <c r="AD44" s="61">
        <f>SUMIFS(V$6:V$953,$S$6:$S$953,$Y44)*30.4*1.9835</f>
        <v>-579.7548043010753</v>
      </c>
      <c r="AE44" s="61">
        <f>SUMIFS(W$6:W$953,$S$6:$S$953,$Y44)*30.4*1.9835</f>
        <v>-354.96559999999999</v>
      </c>
      <c r="AI44" s="114">
        <v>10</v>
      </c>
      <c r="AJ44" s="61">
        <v>5.6175018858141336E-2</v>
      </c>
      <c r="AK44" s="61">
        <v>-1.6153092232933082</v>
      </c>
      <c r="AL44" s="61">
        <v>-6.4960784154282321</v>
      </c>
      <c r="AM44" s="61">
        <v>-0.45409734675398411</v>
      </c>
      <c r="AN44" s="61">
        <v>-0.90223470768565539</v>
      </c>
      <c r="AO44" s="61">
        <v>-2.3634739925064894</v>
      </c>
      <c r="AP44" s="61">
        <v>-0.36475495896171883</v>
      </c>
      <c r="AQ44" s="61">
        <v>-0.88936764359093434</v>
      </c>
      <c r="AR44" s="61">
        <v>-2.3554093567950773</v>
      </c>
      <c r="AS44" s="61">
        <v>-78.169681657354403</v>
      </c>
      <c r="AT44" s="61">
        <v>-5.8222269204810648E-2</v>
      </c>
    </row>
    <row r="45" spans="1:66" x14ac:dyDescent="0.3">
      <c r="A45" s="126">
        <v>34000</v>
      </c>
      <c r="B45" s="127">
        <v>31.17</v>
      </c>
      <c r="C45" s="127">
        <v>0</v>
      </c>
      <c r="D45" s="127">
        <v>0</v>
      </c>
      <c r="E45" s="127">
        <v>14.58</v>
      </c>
      <c r="F45" s="127">
        <v>169.37</v>
      </c>
      <c r="G45" s="127">
        <v>109.66</v>
      </c>
      <c r="H45" s="2">
        <f t="shared" si="5"/>
        <v>45.75</v>
      </c>
      <c r="I45" s="2">
        <f t="shared" si="6"/>
        <v>169.37</v>
      </c>
      <c r="J45" s="2">
        <f t="shared" si="7"/>
        <v>109.66</v>
      </c>
      <c r="K45" s="2">
        <f t="shared" si="8"/>
        <v>45.75</v>
      </c>
      <c r="L45" s="2">
        <f t="shared" si="9"/>
        <v>279.02999999999997</v>
      </c>
      <c r="M45" s="2">
        <f t="shared" si="11"/>
        <v>324.77999999999997</v>
      </c>
      <c r="N45" s="2">
        <f>'ZBud Extract Monthly'!U44</f>
        <v>324.77999999999997</v>
      </c>
      <c r="O45" s="53">
        <f t="shared" si="10"/>
        <v>0</v>
      </c>
      <c r="Q45" s="111">
        <f>YEAR(A45)</f>
        <v>1993</v>
      </c>
      <c r="R45" s="61">
        <f>MONTH(A45)</f>
        <v>1</v>
      </c>
      <c r="S45" s="61">
        <f t="shared" si="3"/>
        <v>1993</v>
      </c>
      <c r="T45" s="112" t="str">
        <f>LOOKUP(S45,'yr type'!$A$5:$A$102,'yr type'!$B$5:$B$102)</f>
        <v>AN</v>
      </c>
      <c r="U45" s="61">
        <f>('Strm Seg GW ZBud Stream Out'!H45-'Strm Seg GW ZBud Stream In'!H45)/DAY($A45)/1.9835</f>
        <v>109.78378070696147</v>
      </c>
      <c r="V45" s="61">
        <f>('Strm Seg GW ZBud Stream Out'!I45-'Strm Seg GW ZBud Stream In'!I45)/DAY($A45)/1.9835</f>
        <v>-2.7483187913187019</v>
      </c>
      <c r="W45" s="61">
        <f>('Strm Seg GW ZBud Stream Out'!J45-'Strm Seg GW ZBud Stream In'!J45)/DAY($A45)/1.9835</f>
        <v>1.1472063881864087</v>
      </c>
      <c r="Y45">
        <v>2039</v>
      </c>
      <c r="Z45" t="str">
        <f>'yr type'!B25</f>
        <v>C</v>
      </c>
      <c r="AA45">
        <v>1991</v>
      </c>
      <c r="AB45" t="str">
        <f t="shared" si="4"/>
        <v>1991 (C)</v>
      </c>
      <c r="AC45" s="61">
        <f>SUMIFS(U$6:U$953,$S$6:$S$953,$Y45)*30.4*1.9835</f>
        <v>16929.59065192012</v>
      </c>
      <c r="AD45" s="61">
        <f>SUMIFS(V$6:V$953,$S$6:$S$953,$Y45)*30.4*1.9835</f>
        <v>-573.73842949308744</v>
      </c>
      <c r="AE45" s="61">
        <f>SUMIFS(W$6:W$953,$S$6:$S$953,$Y45)*30.4*1.9835</f>
        <v>-455.64813517665124</v>
      </c>
      <c r="AI45" s="114">
        <v>11</v>
      </c>
      <c r="AJ45" s="61">
        <v>6.3949149107588588E-2</v>
      </c>
      <c r="AK45" s="61">
        <v>-1.7623432534092534</v>
      </c>
      <c r="AL45" s="61">
        <v>-7.5110445489009816</v>
      </c>
      <c r="AM45" s="61">
        <v>-0.68078312746828018</v>
      </c>
      <c r="AN45" s="61">
        <v>-0.89575270491357628</v>
      </c>
      <c r="AO45" s="61">
        <v>-2.6053272834215617</v>
      </c>
      <c r="AP45" s="61">
        <v>-0.34171127488050934</v>
      </c>
      <c r="AQ45" s="61">
        <v>-0.74952673280050619</v>
      </c>
      <c r="AR45" s="61">
        <v>-2.3388741430527338</v>
      </c>
      <c r="AS45" s="61">
        <v>-62.905045053060292</v>
      </c>
      <c r="AT45" s="61">
        <v>-4.8419065130463582E-2</v>
      </c>
    </row>
    <row r="46" spans="1:66" x14ac:dyDescent="0.3">
      <c r="A46" s="126">
        <v>34028</v>
      </c>
      <c r="B46" s="127">
        <v>28.16</v>
      </c>
      <c r="C46" s="127">
        <v>0</v>
      </c>
      <c r="D46" s="127">
        <v>0</v>
      </c>
      <c r="E46" s="127">
        <v>4.49</v>
      </c>
      <c r="F46" s="127">
        <v>94.4</v>
      </c>
      <c r="G46" s="127">
        <v>35.950000000000003</v>
      </c>
      <c r="H46" s="2">
        <f t="shared" si="5"/>
        <v>32.65</v>
      </c>
      <c r="I46" s="2">
        <f t="shared" si="6"/>
        <v>94.4</v>
      </c>
      <c r="J46" s="2">
        <f t="shared" si="7"/>
        <v>35.950000000000003</v>
      </c>
      <c r="K46" s="2">
        <f t="shared" si="8"/>
        <v>32.65</v>
      </c>
      <c r="L46" s="2">
        <f t="shared" si="9"/>
        <v>130.35000000000002</v>
      </c>
      <c r="M46" s="2">
        <f t="shared" si="11"/>
        <v>163</v>
      </c>
      <c r="N46" s="2">
        <f>'ZBud Extract Monthly'!U45</f>
        <v>162.99</v>
      </c>
      <c r="O46" s="53">
        <f t="shared" si="10"/>
        <v>-9.9999999999909051E-3</v>
      </c>
      <c r="Q46" s="111">
        <f>YEAR(A46)</f>
        <v>1993</v>
      </c>
      <c r="R46" s="61">
        <f>MONTH(A46)</f>
        <v>2</v>
      </c>
      <c r="S46" s="61">
        <f t="shared" si="3"/>
        <v>1993</v>
      </c>
      <c r="T46" s="112" t="str">
        <f>LOOKUP(S46,'yr type'!$A$5:$A$102,'yr type'!$B$5:$B$102)</f>
        <v>AN</v>
      </c>
      <c r="U46" s="61">
        <f>('Strm Seg GW ZBud Stream Out'!H46-'Strm Seg GW ZBud Stream In'!H46)/DAY($A46)/1.9835</f>
        <v>103.46087363606901</v>
      </c>
      <c r="V46" s="61">
        <f>('Strm Seg GW ZBud Stream Out'!I46-'Strm Seg GW ZBud Stream In'!I46)/DAY($A46)/1.9835</f>
        <v>-1.4001224386906261</v>
      </c>
      <c r="W46" s="61">
        <f>('Strm Seg GW ZBud Stream Out'!J46-'Strm Seg GW ZBud Stream In'!J46)/DAY($A46)/1.9835</f>
        <v>3.3884907630811334</v>
      </c>
      <c r="Y46">
        <v>2040</v>
      </c>
      <c r="Z46" t="str">
        <f>'yr type'!B26</f>
        <v>C</v>
      </c>
      <c r="AA46">
        <v>1992</v>
      </c>
      <c r="AB46" t="str">
        <f t="shared" si="4"/>
        <v>1992 (C)</v>
      </c>
      <c r="AC46" s="61">
        <f>SUMIFS(U$6:U$953,$S$6:$S$953,$Y46)*30.4*1.9835</f>
        <v>16078.57650189099</v>
      </c>
      <c r="AD46" s="61">
        <f>SUMIFS(V$6:V$953,$S$6:$S$953,$Y46)*30.4*1.9835</f>
        <v>-579.21682461994806</v>
      </c>
      <c r="AE46" s="61">
        <f>SUMIFS(W$6:W$953,$S$6:$S$953,$Y46)*30.4*1.9835</f>
        <v>-548.57892235817576</v>
      </c>
      <c r="AI46" s="114">
        <v>12</v>
      </c>
      <c r="AJ46" s="61">
        <v>6.204890536680939E-2</v>
      </c>
      <c r="AK46" s="61">
        <v>-3.4080308656472833</v>
      </c>
      <c r="AL46" s="61">
        <v>-10.078823921641971</v>
      </c>
      <c r="AM46" s="61">
        <v>-1.5630756396820258</v>
      </c>
      <c r="AN46" s="61">
        <v>-1.5378676739648591</v>
      </c>
      <c r="AO46" s="61">
        <v>-4.6221268539454288</v>
      </c>
      <c r="AP46" s="61">
        <v>-0.84232871856956515</v>
      </c>
      <c r="AQ46" s="61">
        <v>-2.3346881219778544</v>
      </c>
      <c r="AR46" s="61">
        <v>-2.96416020403624</v>
      </c>
      <c r="AS46" s="61">
        <v>-119.50291996255635</v>
      </c>
      <c r="AT46" s="61">
        <v>-0.11079068348026817</v>
      </c>
      <c r="AV46" t="s">
        <v>51</v>
      </c>
      <c r="BN46" t="s">
        <v>51</v>
      </c>
    </row>
    <row r="47" spans="1:66" x14ac:dyDescent="0.3">
      <c r="A47" s="126">
        <v>34059</v>
      </c>
      <c r="B47" s="127">
        <v>801.13</v>
      </c>
      <c r="C47" s="127">
        <v>500.97</v>
      </c>
      <c r="D47" s="127">
        <v>427.61</v>
      </c>
      <c r="E47" s="127">
        <v>343.2</v>
      </c>
      <c r="F47" s="127">
        <v>35.44</v>
      </c>
      <c r="G47" s="127">
        <v>43.17</v>
      </c>
      <c r="H47" s="2">
        <f t="shared" si="5"/>
        <v>2072.91</v>
      </c>
      <c r="I47" s="2">
        <f t="shared" si="6"/>
        <v>35.44</v>
      </c>
      <c r="J47" s="2">
        <f t="shared" si="7"/>
        <v>43.17</v>
      </c>
      <c r="K47" s="2">
        <f t="shared" si="8"/>
        <v>2072.91</v>
      </c>
      <c r="L47" s="2">
        <f t="shared" si="9"/>
        <v>78.61</v>
      </c>
      <c r="M47" s="2">
        <f t="shared" si="11"/>
        <v>2151.52</v>
      </c>
      <c r="N47" s="2">
        <f>'ZBud Extract Monthly'!U46</f>
        <v>2151.5300000000002</v>
      </c>
      <c r="O47" s="53">
        <f t="shared" si="10"/>
        <v>1.0000000000218279E-2</v>
      </c>
      <c r="Q47" s="111">
        <f>YEAR(A47)</f>
        <v>1993</v>
      </c>
      <c r="R47" s="61">
        <f>MONTH(A47)</f>
        <v>3</v>
      </c>
      <c r="S47" s="61">
        <f t="shared" si="3"/>
        <v>1993</v>
      </c>
      <c r="T47" s="112" t="str">
        <f>LOOKUP(S47,'yr type'!$A$5:$A$102,'yr type'!$B$5:$B$102)</f>
        <v>AN</v>
      </c>
      <c r="U47" s="61">
        <f>('Strm Seg GW ZBud Stream Out'!H47-'Strm Seg GW ZBud Stream In'!H47)/DAY($A47)/1.9835</f>
        <v>35.975182351171362</v>
      </c>
      <c r="V47" s="61">
        <f>('Strm Seg GW ZBud Stream Out'!I47-'Strm Seg GW ZBud Stream In'!I47)/DAY($A47)/1.9835</f>
        <v>0.65134130772420851</v>
      </c>
      <c r="W47" s="61">
        <f>('Strm Seg GW ZBud Stream Out'!J47-'Strm Seg GW ZBud Stream In'!J47)/DAY($A47)/1.9835</f>
        <v>3.6301096953088785</v>
      </c>
      <c r="Y47">
        <v>2041</v>
      </c>
      <c r="Z47" t="str">
        <f>'yr type'!B27</f>
        <v>AN</v>
      </c>
      <c r="AA47">
        <v>1993</v>
      </c>
      <c r="AB47" t="str">
        <f t="shared" si="4"/>
        <v>1993 (AN)</v>
      </c>
      <c r="AC47" s="61">
        <f>SUMIFS(U$6:U$953,$S$6:$S$953,$Y47)*30.4*1.9835</f>
        <v>27433.345253456224</v>
      </c>
      <c r="AD47" s="61">
        <f>SUMIFS(V$6:V$953,$S$6:$S$953,$Y47)*30.4*1.9835</f>
        <v>-764.9813738863287</v>
      </c>
      <c r="AE47" s="61">
        <f>SUMIFS(W$6:W$953,$S$6:$S$953,$Y47)*30.4*1.9835</f>
        <v>-237.70626236559141</v>
      </c>
      <c r="AI47" s="48" t="s">
        <v>878</v>
      </c>
      <c r="AJ47" s="61">
        <v>0.1126241076511975</v>
      </c>
      <c r="AK47" s="61">
        <v>-3.7306505768265175</v>
      </c>
      <c r="AL47" s="61">
        <v>-10.636550403383682</v>
      </c>
      <c r="AM47" s="61">
        <v>-0.87487412612247206</v>
      </c>
      <c r="AN47" s="61">
        <v>-1.4779013163551387</v>
      </c>
      <c r="AO47" s="61">
        <v>-4.2310392503385916</v>
      </c>
      <c r="AP47" s="61">
        <v>-0.3574633870017212</v>
      </c>
      <c r="AQ47" s="61">
        <v>-0.80573854195068528</v>
      </c>
      <c r="AR47" s="61">
        <v>-2.6753852604519799</v>
      </c>
      <c r="AS47" s="61">
        <v>-105.86211968788587</v>
      </c>
      <c r="AT47" s="61">
        <v>-6.4790957813636862E-2</v>
      </c>
    </row>
    <row r="48" spans="1:66" x14ac:dyDescent="0.3">
      <c r="A48" s="126">
        <v>34089</v>
      </c>
      <c r="B48" s="127">
        <v>30.28</v>
      </c>
      <c r="C48" s="127">
        <v>0</v>
      </c>
      <c r="D48" s="127">
        <v>0</v>
      </c>
      <c r="E48" s="127">
        <v>0.36</v>
      </c>
      <c r="F48" s="127">
        <v>21.46</v>
      </c>
      <c r="G48" s="127">
        <v>9.4499999999999993</v>
      </c>
      <c r="H48" s="2">
        <f t="shared" si="5"/>
        <v>30.64</v>
      </c>
      <c r="I48" s="2">
        <f t="shared" si="6"/>
        <v>21.46</v>
      </c>
      <c r="J48" s="2">
        <f t="shared" si="7"/>
        <v>9.4499999999999993</v>
      </c>
      <c r="K48" s="2">
        <f t="shared" si="8"/>
        <v>30.64</v>
      </c>
      <c r="L48" s="2">
        <f t="shared" si="9"/>
        <v>30.91</v>
      </c>
      <c r="M48" s="2">
        <f t="shared" si="11"/>
        <v>61.55</v>
      </c>
      <c r="N48" s="2">
        <f>'ZBud Extract Monthly'!U47</f>
        <v>61.54</v>
      </c>
      <c r="O48" s="53">
        <f t="shared" si="10"/>
        <v>-9.9999999999980105E-3</v>
      </c>
      <c r="Q48" s="111">
        <f>YEAR(A48)</f>
        <v>1993</v>
      </c>
      <c r="R48" s="61">
        <f>MONTH(A48)</f>
        <v>4</v>
      </c>
      <c r="S48" s="61">
        <f t="shared" si="3"/>
        <v>1993</v>
      </c>
      <c r="T48" s="112" t="str">
        <f>LOOKUP(S48,'yr type'!$A$5:$A$102,'yr type'!$B$5:$B$102)</f>
        <v>AN</v>
      </c>
      <c r="U48" s="61">
        <f>('Strm Seg GW ZBud Stream Out'!H48-'Strm Seg GW ZBud Stream In'!H48)/DAY($A48)/1.9835</f>
        <v>93.577346441475484</v>
      </c>
      <c r="V48" s="61">
        <f>('Strm Seg GW ZBud Stream Out'!I48-'Strm Seg GW ZBud Stream In'!I48)/DAY($A48)/1.9835</f>
        <v>0.87622888832871171</v>
      </c>
      <c r="W48" s="61">
        <f>('Strm Seg GW ZBud Stream Out'!J48-'Strm Seg GW ZBud Stream In'!J48)/DAY($A48)/1.9835</f>
        <v>4.500294092933367</v>
      </c>
      <c r="Y48">
        <v>2042</v>
      </c>
      <c r="Z48" t="str">
        <f>'yr type'!B28</f>
        <v>C</v>
      </c>
      <c r="AA48">
        <v>1994</v>
      </c>
      <c r="AB48" t="str">
        <f t="shared" si="4"/>
        <v>1994 (C)</v>
      </c>
      <c r="AC48" s="61">
        <f>SUMIFS(U$6:U$953,$S$6:$S$953,$Y48)*30.4*1.9835</f>
        <v>19320.895558832566</v>
      </c>
      <c r="AD48" s="61">
        <f>SUMIFS(V$6:V$953,$S$6:$S$953,$Y48)*30.4*1.9835</f>
        <v>-515.93775606758823</v>
      </c>
      <c r="AE48" s="61">
        <f>SUMIFS(W$6:W$953,$S$6:$S$953,$Y48)*30.4*1.9835</f>
        <v>-269.09080675883251</v>
      </c>
      <c r="AI48" s="114">
        <v>1</v>
      </c>
      <c r="AJ48" s="61">
        <v>0.1585313862406327</v>
      </c>
      <c r="AK48" s="61">
        <v>-4.658199733051128</v>
      </c>
      <c r="AL48" s="61">
        <v>-11.522479813298419</v>
      </c>
      <c r="AM48" s="61">
        <v>-1.0822232728768097</v>
      </c>
      <c r="AN48" s="61">
        <v>-1.7428346067034599</v>
      </c>
      <c r="AO48" s="61">
        <v>-5.7068743400333855</v>
      </c>
      <c r="AP48" s="61">
        <v>-0.19130174167294939</v>
      </c>
      <c r="AQ48" s="61">
        <v>-0.76815757650385275</v>
      </c>
      <c r="AR48" s="61">
        <v>-2.6424685684547282</v>
      </c>
      <c r="AS48" s="61">
        <v>-95.321343480023558</v>
      </c>
      <c r="AT48" s="61">
        <v>-6.2985064570726931E-2</v>
      </c>
    </row>
    <row r="49" spans="1:46" x14ac:dyDescent="0.3">
      <c r="A49" s="126">
        <v>34120</v>
      </c>
      <c r="B49" s="127">
        <v>30.93</v>
      </c>
      <c r="C49" s="127">
        <v>0</v>
      </c>
      <c r="D49" s="127">
        <v>3.5</v>
      </c>
      <c r="E49" s="127">
        <v>12.77</v>
      </c>
      <c r="F49" s="127">
        <v>27.95</v>
      </c>
      <c r="G49" s="127">
        <v>15.65</v>
      </c>
      <c r="H49" s="2">
        <f t="shared" si="5"/>
        <v>47.2</v>
      </c>
      <c r="I49" s="2">
        <f t="shared" si="6"/>
        <v>27.95</v>
      </c>
      <c r="J49" s="2">
        <f t="shared" si="7"/>
        <v>15.65</v>
      </c>
      <c r="K49" s="2">
        <f t="shared" si="8"/>
        <v>47.2</v>
      </c>
      <c r="L49" s="2">
        <f t="shared" si="9"/>
        <v>43.6</v>
      </c>
      <c r="M49" s="2">
        <f t="shared" si="11"/>
        <v>90.800000000000011</v>
      </c>
      <c r="N49" s="2">
        <f>'ZBud Extract Monthly'!U48</f>
        <v>90.81</v>
      </c>
      <c r="O49" s="53">
        <f t="shared" si="10"/>
        <v>9.9999999999909051E-3</v>
      </c>
      <c r="Q49" s="111">
        <f>YEAR(A49)</f>
        <v>1993</v>
      </c>
      <c r="R49" s="61">
        <f>MONTH(A49)</f>
        <v>5</v>
      </c>
      <c r="S49" s="61">
        <f t="shared" si="3"/>
        <v>1993</v>
      </c>
      <c r="T49" s="112" t="str">
        <f>LOOKUP(S49,'yr type'!$A$5:$A$102,'yr type'!$B$5:$B$102)</f>
        <v>AN</v>
      </c>
      <c r="U49" s="61">
        <f>('Strm Seg GW ZBud Stream Out'!H49-'Strm Seg GW ZBud Stream In'!H49)/DAY($A49)/1.9835</f>
        <v>50.624913601730405</v>
      </c>
      <c r="V49" s="61">
        <f>('Strm Seg GW ZBud Stream Out'!I49-'Strm Seg GW ZBud Stream In'!I49)/DAY($A49)/1.9835</f>
        <v>-2.9599030713060172E-2</v>
      </c>
      <c r="W49" s="61">
        <f>('Strm Seg GW ZBud Stream Out'!J49-'Strm Seg GW ZBud Stream In'!J49)/DAY($A49)/1.9835</f>
        <v>2.2139099181147697</v>
      </c>
      <c r="Y49">
        <v>2043</v>
      </c>
      <c r="Z49" t="str">
        <f>'yr type'!B29</f>
        <v>W</v>
      </c>
      <c r="AA49">
        <v>1995</v>
      </c>
      <c r="AB49" t="str">
        <f t="shared" si="4"/>
        <v>1995 (W)</v>
      </c>
      <c r="AC49" s="61">
        <f>SUMIFS(U$6:U$953,$S$6:$S$953,$Y49)*30.4*1.9835</f>
        <v>39468.772147465439</v>
      </c>
      <c r="AD49" s="61">
        <f>SUMIFS(V$6:V$953,$S$6:$S$953,$Y49)*30.4*1.9835</f>
        <v>-821.74940460829487</v>
      </c>
      <c r="AE49" s="61">
        <f>SUMIFS(W$6:W$953,$S$6:$S$953,$Y49)*30.4*1.9835</f>
        <v>919.70497572964655</v>
      </c>
      <c r="AI49" s="114">
        <v>2</v>
      </c>
      <c r="AJ49" s="61">
        <v>0.1669770504622318</v>
      </c>
      <c r="AK49" s="61">
        <v>-6.9802914863954157</v>
      </c>
      <c r="AL49" s="61">
        <v>-15.61620614971474</v>
      </c>
      <c r="AM49" s="61">
        <v>-2.0683521707145167</v>
      </c>
      <c r="AN49" s="61">
        <v>-2.4304851761728137</v>
      </c>
      <c r="AO49" s="61">
        <v>-6.9587489646728349</v>
      </c>
      <c r="AP49" s="61">
        <v>-0.79376797353678052</v>
      </c>
      <c r="AQ49" s="61">
        <v>-2.1016112520127792</v>
      </c>
      <c r="AR49" s="61">
        <v>-3.4617739205588962</v>
      </c>
      <c r="AS49" s="61">
        <v>-84.217472721379949</v>
      </c>
      <c r="AT49" s="61">
        <v>-0.14422557528178906</v>
      </c>
    </row>
    <row r="50" spans="1:46" x14ac:dyDescent="0.3">
      <c r="A50" s="126">
        <v>34150</v>
      </c>
      <c r="B50" s="127">
        <v>30.09</v>
      </c>
      <c r="C50" s="127">
        <v>0</v>
      </c>
      <c r="D50" s="127">
        <v>12.02</v>
      </c>
      <c r="E50" s="127">
        <v>11.83</v>
      </c>
      <c r="F50" s="127">
        <v>36.54</v>
      </c>
      <c r="G50" s="127">
        <v>17.420000000000002</v>
      </c>
      <c r="H50" s="2">
        <f t="shared" si="5"/>
        <v>53.94</v>
      </c>
      <c r="I50" s="2">
        <f t="shared" si="6"/>
        <v>36.54</v>
      </c>
      <c r="J50" s="2">
        <f t="shared" si="7"/>
        <v>17.420000000000002</v>
      </c>
      <c r="K50" s="2">
        <f t="shared" si="8"/>
        <v>53.94</v>
      </c>
      <c r="L50" s="2">
        <f t="shared" si="9"/>
        <v>53.96</v>
      </c>
      <c r="M50" s="2">
        <f t="shared" si="11"/>
        <v>107.89999999999999</v>
      </c>
      <c r="N50" s="2">
        <f>'ZBud Extract Monthly'!U49</f>
        <v>107.89</v>
      </c>
      <c r="O50" s="53">
        <f t="shared" si="10"/>
        <v>-9.9999999999909051E-3</v>
      </c>
      <c r="Q50" s="111">
        <f>YEAR(A50)</f>
        <v>1993</v>
      </c>
      <c r="R50" s="61">
        <f>MONTH(A50)</f>
        <v>6</v>
      </c>
      <c r="S50" s="61">
        <f t="shared" si="3"/>
        <v>1993</v>
      </c>
      <c r="T50" s="112" t="str">
        <f>LOOKUP(S50,'yr type'!$A$5:$A$102,'yr type'!$B$5:$B$102)</f>
        <v>AN</v>
      </c>
      <c r="U50" s="61">
        <f>('Strm Seg GW ZBud Stream Out'!H50-'Strm Seg GW ZBud Stream In'!H50)/DAY($A50)/1.9835</f>
        <v>56.011427611125114</v>
      </c>
      <c r="V50" s="61">
        <f>('Strm Seg GW ZBud Stream Out'!I50-'Strm Seg GW ZBud Stream In'!I50)/DAY($A50)/1.9835</f>
        <v>-0.61322577934627354</v>
      </c>
      <c r="W50" s="61">
        <f>('Strm Seg GW ZBud Stream Out'!J50-'Strm Seg GW ZBud Stream In'!J50)/DAY($A50)/1.9835</f>
        <v>1.6059154692882951</v>
      </c>
      <c r="Y50">
        <v>2044</v>
      </c>
      <c r="Z50" t="str">
        <f>'yr type'!B30</f>
        <v>W</v>
      </c>
      <c r="AA50">
        <v>1996</v>
      </c>
      <c r="AB50" t="str">
        <f t="shared" si="4"/>
        <v>1996 (W)</v>
      </c>
      <c r="AC50" s="61">
        <f>SUMIFS(U$6:U$953,$S$6:$S$953,$Y50)*30.4*1.9835</f>
        <v>35356.109463848719</v>
      </c>
      <c r="AD50" s="61">
        <f>SUMIFS(V$6:V$953,$S$6:$S$953,$Y50)*30.4*1.9835</f>
        <v>-585.00623804226916</v>
      </c>
      <c r="AE50" s="61">
        <f>SUMIFS(W$6:W$953,$S$6:$S$953,$Y50)*30.4*1.9835</f>
        <v>938.67069662588074</v>
      </c>
      <c r="AI50" s="114">
        <v>3</v>
      </c>
      <c r="AJ50" s="61">
        <v>0.2117933783204525</v>
      </c>
      <c r="AK50" s="61">
        <v>-7.1937377372540041</v>
      </c>
      <c r="AL50" s="61">
        <v>-17.621425144539227</v>
      </c>
      <c r="AM50" s="61">
        <v>-1.2859663653714573</v>
      </c>
      <c r="AN50" s="61">
        <v>-2.0944566870227765</v>
      </c>
      <c r="AO50" s="61">
        <v>-6.1446217004573445</v>
      </c>
      <c r="AP50" s="61">
        <v>7.6657772243125671E-2</v>
      </c>
      <c r="AQ50" s="61">
        <v>-0.86303013687809194</v>
      </c>
      <c r="AR50" s="61">
        <v>-2.9101260514451597</v>
      </c>
      <c r="AS50" s="61">
        <v>-81.949818723361773</v>
      </c>
      <c r="AT50" s="61">
        <v>-8.4022680199201005E-2</v>
      </c>
    </row>
    <row r="51" spans="1:46" x14ac:dyDescent="0.3">
      <c r="A51" s="126">
        <v>34181</v>
      </c>
      <c r="B51" s="127">
        <v>33.42</v>
      </c>
      <c r="C51" s="127">
        <v>0</v>
      </c>
      <c r="D51" s="127">
        <v>113.61</v>
      </c>
      <c r="E51" s="127">
        <v>125.22</v>
      </c>
      <c r="F51" s="127">
        <v>29.08</v>
      </c>
      <c r="G51" s="127">
        <v>51.5</v>
      </c>
      <c r="H51" s="2">
        <f t="shared" si="5"/>
        <v>272.25</v>
      </c>
      <c r="I51" s="2">
        <f t="shared" si="6"/>
        <v>29.08</v>
      </c>
      <c r="J51" s="2">
        <f t="shared" si="7"/>
        <v>51.5</v>
      </c>
      <c r="K51" s="2">
        <f t="shared" si="8"/>
        <v>272.25</v>
      </c>
      <c r="L51" s="2">
        <f t="shared" si="9"/>
        <v>80.58</v>
      </c>
      <c r="M51" s="2">
        <f t="shared" si="11"/>
        <v>352.83</v>
      </c>
      <c r="N51" s="2">
        <f>'ZBud Extract Monthly'!U50</f>
        <v>352.83</v>
      </c>
      <c r="O51" s="53">
        <f t="shared" si="10"/>
        <v>0</v>
      </c>
      <c r="Q51" s="111">
        <f>YEAR(A51)</f>
        <v>1993</v>
      </c>
      <c r="R51" s="61">
        <f>MONTH(A51)</f>
        <v>7</v>
      </c>
      <c r="S51" s="61">
        <f t="shared" si="3"/>
        <v>1993</v>
      </c>
      <c r="T51" s="112" t="str">
        <f>LOOKUP(S51,'yr type'!$A$5:$A$102,'yr type'!$B$5:$B$102)</f>
        <v>AN</v>
      </c>
      <c r="U51" s="61">
        <f>('Strm Seg GW ZBud Stream Out'!H51-'Strm Seg GW ZBud Stream In'!H51)/DAY($A51)/1.9835</f>
        <v>25.896061865226827</v>
      </c>
      <c r="V51" s="61">
        <f>('Strm Seg GW ZBud Stream Out'!I51-'Strm Seg GW ZBud Stream In'!I51)/DAY($A51)/1.9835</f>
        <v>-0.47293396326142284</v>
      </c>
      <c r="W51" s="61">
        <f>('Strm Seg GW ZBud Stream Out'!J51-'Strm Seg GW ZBud Stream In'!J51)/DAY($A51)/1.9835</f>
        <v>-0.21060848776600508</v>
      </c>
      <c r="Y51">
        <v>2045</v>
      </c>
      <c r="Z51" t="str">
        <f>'yr type'!B31</f>
        <v>W</v>
      </c>
      <c r="AA51">
        <v>1997</v>
      </c>
      <c r="AB51" t="str">
        <f t="shared" si="4"/>
        <v>1997 (W)</v>
      </c>
      <c r="AC51" s="61">
        <f>SUMIFS(U$6:U$953,$S$6:$S$953,$Y51)*30.4*1.9835</f>
        <v>34656.803918894002</v>
      </c>
      <c r="AD51" s="61">
        <f>SUMIFS(V$6:V$953,$S$6:$S$953,$Y51)*30.4*1.9835</f>
        <v>-286.13091735791102</v>
      </c>
      <c r="AE51" s="61">
        <f>SUMIFS(W$6:W$953,$S$6:$S$953,$Y51)*30.4*1.9835</f>
        <v>989.47078095238078</v>
      </c>
      <c r="AI51" s="114">
        <v>4</v>
      </c>
      <c r="AJ51" s="61">
        <v>0.20602110266844323</v>
      </c>
      <c r="AK51" s="61">
        <v>-4.3144993818046506</v>
      </c>
      <c r="AL51" s="61">
        <v>-14.86370893202252</v>
      </c>
      <c r="AM51" s="61">
        <v>-0.37248970674733212</v>
      </c>
      <c r="AN51" s="61">
        <v>-1.5032110146806388</v>
      </c>
      <c r="AO51" s="61">
        <v>-4.2721379956066112</v>
      </c>
      <c r="AP51" s="61">
        <v>0.48248046382656923</v>
      </c>
      <c r="AQ51" s="61">
        <v>0.49896167188831686</v>
      </c>
      <c r="AR51" s="61">
        <v>-2.3151475866373779</v>
      </c>
      <c r="AS51" s="61">
        <v>1.7784940041053159</v>
      </c>
      <c r="AT51" s="61">
        <v>-2.475182157561789E-2</v>
      </c>
    </row>
    <row r="52" spans="1:46" x14ac:dyDescent="0.3">
      <c r="A52" s="126">
        <v>34212</v>
      </c>
      <c r="B52" s="127">
        <v>32.99</v>
      </c>
      <c r="C52" s="127">
        <v>0</v>
      </c>
      <c r="D52" s="127">
        <v>30.19</v>
      </c>
      <c r="E52" s="127">
        <v>51.23</v>
      </c>
      <c r="F52" s="127">
        <v>36.33</v>
      </c>
      <c r="G52" s="127">
        <v>48.58</v>
      </c>
      <c r="H52" s="2">
        <f t="shared" si="5"/>
        <v>114.41</v>
      </c>
      <c r="I52" s="2">
        <f t="shared" si="6"/>
        <v>36.33</v>
      </c>
      <c r="J52" s="2">
        <f t="shared" si="7"/>
        <v>48.58</v>
      </c>
      <c r="K52" s="2">
        <f t="shared" si="8"/>
        <v>114.41</v>
      </c>
      <c r="L52" s="2">
        <f t="shared" si="9"/>
        <v>84.91</v>
      </c>
      <c r="M52" s="2">
        <f t="shared" si="11"/>
        <v>199.32</v>
      </c>
      <c r="N52" s="2">
        <f>'ZBud Extract Monthly'!U51</f>
        <v>199.32</v>
      </c>
      <c r="O52" s="53">
        <f t="shared" si="10"/>
        <v>0</v>
      </c>
      <c r="Q52" s="111">
        <f>YEAR(A52)</f>
        <v>1993</v>
      </c>
      <c r="R52" s="61">
        <f>MONTH(A52)</f>
        <v>8</v>
      </c>
      <c r="S52" s="61">
        <f t="shared" si="3"/>
        <v>1993</v>
      </c>
      <c r="T52" s="112" t="str">
        <f>LOOKUP(S52,'yr type'!$A$5:$A$102,'yr type'!$B$5:$B$102)</f>
        <v>AN</v>
      </c>
      <c r="U52" s="61">
        <f>('Strm Seg GW ZBud Stream Out'!H52-'Strm Seg GW ZBud Stream In'!H52)/DAY($A52)/1.9835</f>
        <v>37.397236881693331</v>
      </c>
      <c r="V52" s="61">
        <f>('Strm Seg GW ZBud Stream Out'!I52-'Strm Seg GW ZBud Stream In'!I52)/DAY($A52)/1.9835</f>
        <v>-0.59084219000300864</v>
      </c>
      <c r="W52" s="61">
        <f>('Strm Seg GW ZBud Stream Out'!J52-'Strm Seg GW ZBud Stream In'!J52)/DAY($A52)/1.9835</f>
        <v>-0.13124405376615139</v>
      </c>
      <c r="Y52">
        <v>2046</v>
      </c>
      <c r="Z52" t="str">
        <f>'yr type'!B32</f>
        <v>W</v>
      </c>
      <c r="AA52">
        <v>1998</v>
      </c>
      <c r="AB52" t="str">
        <f t="shared" si="4"/>
        <v>1998 (W)</v>
      </c>
      <c r="AC52" s="61">
        <f>SUMIFS(U$6:U$953,$S$6:$S$953,$Y52)*30.4*1.9835</f>
        <v>50466.2472184332</v>
      </c>
      <c r="AD52" s="61">
        <f>SUMIFS(V$6:V$953,$S$6:$S$953,$Y52)*30.4*1.9835</f>
        <v>558.07052165898608</v>
      </c>
      <c r="AE52" s="61">
        <f>SUMIFS(W$6:W$953,$S$6:$S$953,$Y52)*30.4*1.9835</f>
        <v>2063.3719115207368</v>
      </c>
      <c r="AI52" s="114">
        <v>5</v>
      </c>
      <c r="AJ52" s="61">
        <v>0.15756721059338624</v>
      </c>
      <c r="AK52" s="61">
        <v>-3.2708787589781596</v>
      </c>
      <c r="AL52" s="61">
        <v>-11.336928275786761</v>
      </c>
      <c r="AM52" s="61">
        <v>-0.3558505132783249</v>
      </c>
      <c r="AN52" s="61">
        <v>-1.2758599459364641</v>
      </c>
      <c r="AO52" s="61">
        <v>-3.3577358832487838</v>
      </c>
      <c r="AP52" s="61">
        <v>9.8473698333834889E-2</v>
      </c>
      <c r="AQ52" s="61">
        <v>0.41959065516316052</v>
      </c>
      <c r="AR52" s="61">
        <v>-2.3361046606856801</v>
      </c>
      <c r="AS52" s="61">
        <v>-76.646713264617418</v>
      </c>
      <c r="AT52" s="61">
        <v>-1.5275794893121713E-2</v>
      </c>
    </row>
    <row r="53" spans="1:46" x14ac:dyDescent="0.3">
      <c r="A53" s="126">
        <v>34242</v>
      </c>
      <c r="B53" s="127">
        <v>31.65</v>
      </c>
      <c r="C53" s="127">
        <v>0</v>
      </c>
      <c r="D53" s="127">
        <v>0</v>
      </c>
      <c r="E53" s="127">
        <v>2.4700000000000002</v>
      </c>
      <c r="F53" s="127">
        <v>28.14</v>
      </c>
      <c r="G53" s="127">
        <v>34.89</v>
      </c>
      <c r="H53" s="2">
        <f t="shared" si="5"/>
        <v>34.119999999999997</v>
      </c>
      <c r="I53" s="2">
        <f t="shared" si="6"/>
        <v>28.14</v>
      </c>
      <c r="J53" s="2">
        <f t="shared" si="7"/>
        <v>34.89</v>
      </c>
      <c r="K53" s="2">
        <f t="shared" si="8"/>
        <v>34.119999999999997</v>
      </c>
      <c r="L53" s="2">
        <f t="shared" si="9"/>
        <v>63.03</v>
      </c>
      <c r="M53" s="2">
        <f t="shared" si="11"/>
        <v>97.15</v>
      </c>
      <c r="N53" s="2">
        <f>'ZBud Extract Monthly'!U52</f>
        <v>97.15</v>
      </c>
      <c r="O53" s="53">
        <f t="shared" si="10"/>
        <v>0</v>
      </c>
      <c r="Q53" s="111">
        <f>YEAR(A53)</f>
        <v>1993</v>
      </c>
      <c r="R53" s="61">
        <f>MONTH(A53)</f>
        <v>9</v>
      </c>
      <c r="S53" s="61">
        <f t="shared" si="3"/>
        <v>1993</v>
      </c>
      <c r="T53" s="112" t="str">
        <f>LOOKUP(S53,'yr type'!$A$5:$A$102,'yr type'!$B$5:$B$102)</f>
        <v>AN</v>
      </c>
      <c r="U53" s="61">
        <f>('Strm Seg GW ZBud Stream Out'!H53-'Strm Seg GW ZBud Stream In'!H53)/DAY($A53)/1.9835</f>
        <v>51.411646080161326</v>
      </c>
      <c r="V53" s="61">
        <f>('Strm Seg GW ZBud Stream Out'!I53-'Strm Seg GW ZBud Stream In'!I53)/DAY($A53)/1.9835</f>
        <v>-0.4729014368540459</v>
      </c>
      <c r="W53" s="61">
        <f>('Strm Seg GW ZBud Stream Out'!J53-'Strm Seg GW ZBud Stream In'!J53)/DAY($A53)/1.9835</f>
        <v>0.43206453239223591</v>
      </c>
      <c r="Y53">
        <v>2047</v>
      </c>
      <c r="Z53" t="str">
        <f>'yr type'!B33</f>
        <v>W</v>
      </c>
      <c r="AA53">
        <v>1999</v>
      </c>
      <c r="AB53" t="str">
        <f t="shared" si="4"/>
        <v>1999 (W)</v>
      </c>
      <c r="AC53" s="61">
        <f>SUMIFS(U$6:U$953,$S$6:$S$953,$Y53)*30.4*1.9835</f>
        <v>38875.35410752688</v>
      </c>
      <c r="AD53" s="61">
        <f>SUMIFS(V$6:V$953,$S$6:$S$953,$Y53)*30.4*1.9835</f>
        <v>226.70718279569891</v>
      </c>
      <c r="AE53" s="61">
        <f>SUMIFS(W$6:W$953,$S$6:$S$953,$Y53)*30.4*1.9835</f>
        <v>1458.7377658986175</v>
      </c>
      <c r="AI53" s="114">
        <v>6</v>
      </c>
      <c r="AJ53" s="61">
        <v>9.6966641458700958E-2</v>
      </c>
      <c r="AK53" s="61">
        <v>-2.1370353031557974</v>
      </c>
      <c r="AL53" s="61">
        <v>-8.7212719219273289</v>
      </c>
      <c r="AM53" s="61">
        <v>-0.25964204688681625</v>
      </c>
      <c r="AN53" s="61">
        <v>-1.0777125571680652</v>
      </c>
      <c r="AO53" s="61">
        <v>-2.7417143817446319</v>
      </c>
      <c r="AP53" s="61">
        <v>-0.16309553819006803</v>
      </c>
      <c r="AQ53" s="61">
        <v>0.27701153564526382</v>
      </c>
      <c r="AR53" s="61">
        <v>-2.2585617054989382</v>
      </c>
      <c r="AS53" s="61">
        <v>-146.04317764413554</v>
      </c>
      <c r="AT53" s="61">
        <v>-7.466359369560781E-3</v>
      </c>
    </row>
    <row r="54" spans="1:46" x14ac:dyDescent="0.3">
      <c r="A54" s="126">
        <v>34273</v>
      </c>
      <c r="B54" s="127">
        <v>32.979999999999997</v>
      </c>
      <c r="C54" s="127">
        <v>0</v>
      </c>
      <c r="D54" s="127">
        <v>0.1</v>
      </c>
      <c r="E54" s="127">
        <v>2.0699999999999998</v>
      </c>
      <c r="F54" s="127">
        <v>36.04</v>
      </c>
      <c r="G54" s="127">
        <v>40.340000000000003</v>
      </c>
      <c r="H54" s="2">
        <f t="shared" si="5"/>
        <v>35.15</v>
      </c>
      <c r="I54" s="2">
        <f t="shared" si="6"/>
        <v>36.04</v>
      </c>
      <c r="J54" s="2">
        <f t="shared" si="7"/>
        <v>40.340000000000003</v>
      </c>
      <c r="K54" s="2">
        <f t="shared" si="8"/>
        <v>35.15</v>
      </c>
      <c r="L54" s="2">
        <f t="shared" si="9"/>
        <v>76.38</v>
      </c>
      <c r="M54" s="2">
        <f t="shared" si="11"/>
        <v>111.53</v>
      </c>
      <c r="N54" s="2">
        <f>'ZBud Extract Monthly'!U53</f>
        <v>111.54</v>
      </c>
      <c r="O54" s="53">
        <f t="shared" si="10"/>
        <v>1.0000000000005116E-2</v>
      </c>
      <c r="Q54" s="111">
        <f>YEAR(A54)</f>
        <v>1993</v>
      </c>
      <c r="R54" s="61">
        <f>MONTH(A54)</f>
        <v>10</v>
      </c>
      <c r="S54" s="61">
        <f t="shared" si="3"/>
        <v>1994</v>
      </c>
      <c r="T54" s="112" t="str">
        <f>LOOKUP(S54,'yr type'!$A$5:$A$102,'yr type'!$B$5:$B$102)</f>
        <v>C</v>
      </c>
      <c r="U54" s="61">
        <f>('Strm Seg GW ZBud Stream Out'!H54-'Strm Seg GW ZBud Stream In'!H54)/DAY($A54)/1.9835</f>
        <v>43.366157899444609</v>
      </c>
      <c r="V54" s="61">
        <f>('Strm Seg GW ZBud Stream Out'!I54-'Strm Seg GW ZBud Stream In'!I54)/DAY($A54)/1.9835</f>
        <v>-0.58612586093334529</v>
      </c>
      <c r="W54" s="61">
        <f>('Strm Seg GW ZBud Stream Out'!J54-'Strm Seg GW ZBud Stream In'!J54)/DAY($A54)/1.9835</f>
        <v>0.20133846166356301</v>
      </c>
      <c r="Y54">
        <v>2048</v>
      </c>
      <c r="Z54" t="str">
        <f>'yr type'!B34</f>
        <v>AN</v>
      </c>
      <c r="AA54">
        <v>2000</v>
      </c>
      <c r="AB54" t="str">
        <f t="shared" si="4"/>
        <v>2000 (AN)</v>
      </c>
      <c r="AC54" s="61">
        <f>SUMIFS(U$6:U$953,$S$6:$S$953,$Y54)*30.4*1.9835</f>
        <v>34557.989509529099</v>
      </c>
      <c r="AD54" s="61">
        <f>SUMIFS(V$6:V$953,$S$6:$S$953,$Y54)*30.4*1.9835</f>
        <v>-95.46207549128664</v>
      </c>
      <c r="AE54" s="61">
        <f>SUMIFS(W$6:W$953,$S$6:$S$953,$Y54)*30.4*1.9835</f>
        <v>927.61255854653302</v>
      </c>
      <c r="AI54" s="114">
        <v>7</v>
      </c>
      <c r="AJ54" s="61">
        <v>4.7918368010742993E-2</v>
      </c>
      <c r="AK54" s="61">
        <v>-1.799639653872559</v>
      </c>
      <c r="AL54" s="61">
        <v>-6.0361577484291491</v>
      </c>
      <c r="AM54" s="61">
        <v>-0.2286838770083604</v>
      </c>
      <c r="AN54" s="61">
        <v>-0.94103543171255022</v>
      </c>
      <c r="AO54" s="61">
        <v>-2.4426751111415723</v>
      </c>
      <c r="AP54" s="61">
        <v>-0.27267584298573833</v>
      </c>
      <c r="AQ54" s="61">
        <v>0.21452327322530693</v>
      </c>
      <c r="AR54" s="61">
        <v>-2.2061035803442919</v>
      </c>
      <c r="AS54" s="61">
        <v>-229.83311629700793</v>
      </c>
      <c r="AT54" s="61">
        <v>-3.5314385152159693E-3</v>
      </c>
    </row>
    <row r="55" spans="1:46" x14ac:dyDescent="0.3">
      <c r="A55" s="126">
        <v>34303</v>
      </c>
      <c r="B55" s="127">
        <v>35.840000000000003</v>
      </c>
      <c r="C55" s="127">
        <v>0</v>
      </c>
      <c r="D55" s="127">
        <v>0.89</v>
      </c>
      <c r="E55" s="127">
        <v>7.63</v>
      </c>
      <c r="F55" s="127">
        <v>52.69</v>
      </c>
      <c r="G55" s="127">
        <v>55.08</v>
      </c>
      <c r="H55" s="2">
        <f t="shared" si="5"/>
        <v>44.360000000000007</v>
      </c>
      <c r="I55" s="2">
        <f t="shared" si="6"/>
        <v>52.69</v>
      </c>
      <c r="J55" s="2">
        <f t="shared" si="7"/>
        <v>55.08</v>
      </c>
      <c r="K55" s="2">
        <f t="shared" si="8"/>
        <v>44.360000000000007</v>
      </c>
      <c r="L55" s="2">
        <f t="shared" si="9"/>
        <v>107.77</v>
      </c>
      <c r="M55" s="2">
        <f t="shared" si="11"/>
        <v>152.13</v>
      </c>
      <c r="N55" s="2">
        <f>'ZBud Extract Monthly'!U54</f>
        <v>152.13999999999999</v>
      </c>
      <c r="O55" s="53">
        <f t="shared" si="10"/>
        <v>9.9999999999909051E-3</v>
      </c>
      <c r="Q55" s="111">
        <f>YEAR(A55)</f>
        <v>1993</v>
      </c>
      <c r="R55" s="61">
        <f>MONTH(A55)</f>
        <v>11</v>
      </c>
      <c r="S55" s="61">
        <f t="shared" si="3"/>
        <v>1994</v>
      </c>
      <c r="T55" s="112" t="str">
        <f>LOOKUP(S55,'yr type'!$A$5:$A$102,'yr type'!$B$5:$B$102)</f>
        <v>C</v>
      </c>
      <c r="U55" s="61">
        <f>('Strm Seg GW ZBud Stream Out'!H55-'Strm Seg GW ZBud Stream In'!H55)/DAY($A55)/1.9835</f>
        <v>38.35106293588774</v>
      </c>
      <c r="V55" s="61">
        <f>('Strm Seg GW ZBud Stream Out'!I55-'Strm Seg GW ZBud Stream In'!I55)/DAY($A55)/1.9835</f>
        <v>-0.88547180909167289</v>
      </c>
      <c r="W55" s="61">
        <f>('Strm Seg GW ZBud Stream Out'!J55-'Strm Seg GW ZBud Stream In'!J55)/DAY($A55)/1.9835</f>
        <v>-0.13729938660616756</v>
      </c>
      <c r="Y55">
        <v>2049</v>
      </c>
      <c r="Z55" t="str">
        <f>'yr type'!B35</f>
        <v>D</v>
      </c>
      <c r="AA55">
        <v>2001</v>
      </c>
      <c r="AB55" t="str">
        <f t="shared" si="4"/>
        <v>2001 (D)</v>
      </c>
      <c r="AC55" s="61">
        <f>SUMIFS(U$6:U$953,$S$6:$S$953,$Y55)*30.4*1.9835</f>
        <v>29521.284917972349</v>
      </c>
      <c r="AD55" s="61">
        <f>SUMIFS(V$6:V$953,$S$6:$S$953,$Y55)*30.4*1.9835</f>
        <v>-441.45474408602149</v>
      </c>
      <c r="AE55" s="61">
        <f>SUMIFS(W$6:W$953,$S$6:$S$953,$Y55)*30.4*1.9835</f>
        <v>480.65584761904751</v>
      </c>
      <c r="AI55" s="114">
        <v>8</v>
      </c>
      <c r="AJ55" s="61">
        <v>2.6369623123487666E-2</v>
      </c>
      <c r="AK55" s="61">
        <v>-1.6606705783543727</v>
      </c>
      <c r="AL55" s="61">
        <v>-4.5472963004696592</v>
      </c>
      <c r="AM55" s="61">
        <v>-0.23190166802386974</v>
      </c>
      <c r="AN55" s="61">
        <v>-0.84842810328063656</v>
      </c>
      <c r="AO55" s="61">
        <v>-2.3278104268045472</v>
      </c>
      <c r="AP55" s="61">
        <v>-0.33074709672772723</v>
      </c>
      <c r="AQ55" s="61">
        <v>4.1215604776270606E-2</v>
      </c>
      <c r="AR55" s="61">
        <v>-2.176179285557462</v>
      </c>
      <c r="AS55" s="61">
        <v>-176.86588316746798</v>
      </c>
      <c r="AT55" s="61">
        <v>-5.657271568783478E-3</v>
      </c>
    </row>
    <row r="56" spans="1:46" x14ac:dyDescent="0.3">
      <c r="A56" s="126">
        <v>34334</v>
      </c>
      <c r="B56" s="127">
        <v>31.13</v>
      </c>
      <c r="C56" s="127">
        <v>0</v>
      </c>
      <c r="D56" s="127">
        <v>101.52</v>
      </c>
      <c r="E56" s="127">
        <v>94.7</v>
      </c>
      <c r="F56" s="127">
        <v>72.010000000000005</v>
      </c>
      <c r="G56" s="127">
        <v>69.58</v>
      </c>
      <c r="H56" s="2">
        <f t="shared" si="5"/>
        <v>227.35000000000002</v>
      </c>
      <c r="I56" s="2">
        <f t="shared" si="6"/>
        <v>72.010000000000005</v>
      </c>
      <c r="J56" s="2">
        <f t="shared" si="7"/>
        <v>69.58</v>
      </c>
      <c r="K56" s="2">
        <f t="shared" si="8"/>
        <v>227.35000000000002</v>
      </c>
      <c r="L56" s="2">
        <f t="shared" si="9"/>
        <v>141.59</v>
      </c>
      <c r="M56" s="2">
        <f t="shared" si="11"/>
        <v>368.94</v>
      </c>
      <c r="N56" s="2">
        <f>'ZBud Extract Monthly'!U55</f>
        <v>368.95</v>
      </c>
      <c r="O56" s="53">
        <f t="shared" si="10"/>
        <v>9.9999999999909051E-3</v>
      </c>
      <c r="Q56" s="111">
        <f>YEAR(A56)</f>
        <v>1993</v>
      </c>
      <c r="R56" s="61">
        <f>MONTH(A56)</f>
        <v>12</v>
      </c>
      <c r="S56" s="61">
        <f t="shared" si="3"/>
        <v>1994</v>
      </c>
      <c r="T56" s="112" t="str">
        <f>LOOKUP(S56,'yr type'!$A$5:$A$102,'yr type'!$B$5:$B$102)</f>
        <v>C</v>
      </c>
      <c r="U56" s="61">
        <f>('Strm Seg GW ZBud Stream Out'!H56-'Strm Seg GW ZBud Stream In'!H56)/DAY($A56)/1.9835</f>
        <v>47.317628499638147</v>
      </c>
      <c r="V56" s="61">
        <f>('Strm Seg GW ZBud Stream Out'!I56-'Strm Seg GW ZBud Stream In'!I56)/DAY($A56)/1.9835</f>
        <v>-1.1711132976084961</v>
      </c>
      <c r="W56" s="61">
        <f>('Strm Seg GW ZBud Stream Out'!J56-'Strm Seg GW ZBud Stream In'!J56)/DAY($A56)/1.9835</f>
        <v>0.15954202818413202</v>
      </c>
      <c r="Y56">
        <v>2050</v>
      </c>
      <c r="Z56" t="str">
        <f>'yr type'!B36</f>
        <v>D</v>
      </c>
      <c r="AA56">
        <v>2002</v>
      </c>
      <c r="AB56" t="str">
        <f t="shared" si="4"/>
        <v>2002 (D)</v>
      </c>
      <c r="AC56" s="61">
        <f>SUMIFS(U$6:U$953,$S$6:$S$953,$Y56)*30.4*1.9835</f>
        <v>28661.66299723502</v>
      </c>
      <c r="AD56" s="61">
        <f>SUMIFS(V$6:V$953,$S$6:$S$953,$Y56)*30.4*1.9835</f>
        <v>-616.01962273425488</v>
      </c>
      <c r="AE56" s="61">
        <f>SUMIFS(W$6:W$953,$S$6:$S$953,$Y56)*30.4*1.9835</f>
        <v>293.21808663594464</v>
      </c>
      <c r="AI56" s="114">
        <v>9</v>
      </c>
      <c r="AJ56" s="61">
        <v>2.8941145401947008E-2</v>
      </c>
      <c r="AK56" s="61">
        <v>-1.5906946595124061</v>
      </c>
      <c r="AL56" s="61">
        <v>-4.9656811552450568</v>
      </c>
      <c r="AM56" s="61">
        <v>-0.45844886984287031</v>
      </c>
      <c r="AN56" s="61">
        <v>-0.90021246713961589</v>
      </c>
      <c r="AO56" s="61">
        <v>-2.6264779670375837</v>
      </c>
      <c r="AP56" s="61">
        <v>-0.48328471797087874</v>
      </c>
      <c r="AQ56" s="61">
        <v>-0.75607091841021756</v>
      </c>
      <c r="AR56" s="61">
        <v>-2.3267912660400687</v>
      </c>
      <c r="AS56" s="61">
        <v>-105.5488974515947</v>
      </c>
      <c r="AT56" s="61">
        <v>-4.6934831406724518E-2</v>
      </c>
    </row>
    <row r="57" spans="1:46" x14ac:dyDescent="0.3">
      <c r="A57" s="126">
        <v>34365</v>
      </c>
      <c r="B57" s="127">
        <v>32.049999999999997</v>
      </c>
      <c r="C57" s="127">
        <v>0</v>
      </c>
      <c r="D57" s="127">
        <v>0</v>
      </c>
      <c r="E57" s="127">
        <v>0.2</v>
      </c>
      <c r="F57" s="127">
        <v>48.69</v>
      </c>
      <c r="G57" s="127">
        <v>28.45</v>
      </c>
      <c r="H57" s="2">
        <f t="shared" si="5"/>
        <v>32.25</v>
      </c>
      <c r="I57" s="2">
        <f t="shared" si="6"/>
        <v>48.69</v>
      </c>
      <c r="J57" s="2">
        <f t="shared" si="7"/>
        <v>28.45</v>
      </c>
      <c r="K57" s="2">
        <f t="shared" si="8"/>
        <v>32.25</v>
      </c>
      <c r="L57" s="2">
        <f t="shared" si="9"/>
        <v>77.14</v>
      </c>
      <c r="M57" s="2">
        <f t="shared" si="11"/>
        <v>109.39</v>
      </c>
      <c r="N57" s="2">
        <f>'ZBud Extract Monthly'!U56</f>
        <v>109.39</v>
      </c>
      <c r="O57" s="53">
        <f t="shared" si="10"/>
        <v>0</v>
      </c>
      <c r="Q57" s="111">
        <f>YEAR(A57)</f>
        <v>1994</v>
      </c>
      <c r="R57" s="61">
        <f>MONTH(A57)</f>
        <v>1</v>
      </c>
      <c r="S57" s="61">
        <f t="shared" si="3"/>
        <v>1994</v>
      </c>
      <c r="T57" s="112" t="str">
        <f>LOOKUP(S57,'yr type'!$A$5:$A$102,'yr type'!$B$5:$B$102)</f>
        <v>C</v>
      </c>
      <c r="U57" s="61">
        <f>('Strm Seg GW ZBud Stream Out'!H57-'Strm Seg GW ZBud Stream In'!H57)/DAY($A57)/1.9835</f>
        <v>63.519032014116455</v>
      </c>
      <c r="V57" s="61">
        <f>('Strm Seg GW ZBud Stream Out'!I57-'Strm Seg GW ZBud Stream In'!I57)/DAY($A57)/1.9835</f>
        <v>-0.79185538759280183</v>
      </c>
      <c r="W57" s="61">
        <f>('Strm Seg GW ZBud Stream Out'!J57-'Strm Seg GW ZBud Stream In'!J57)/DAY($A57)/1.9835</f>
        <v>1.6237182562593002</v>
      </c>
      <c r="Y57">
        <v>2051</v>
      </c>
      <c r="Z57" t="str">
        <f>'yr type'!B37</f>
        <v>AN</v>
      </c>
      <c r="AA57">
        <v>2003</v>
      </c>
      <c r="AB57" t="str">
        <f t="shared" si="4"/>
        <v>2003 (AN)</v>
      </c>
      <c r="AC57" s="61">
        <f>SUMIFS(U$6:U$953,$S$6:$S$953,$Y57)*30.4*1.9835</f>
        <v>29741.283857450078</v>
      </c>
      <c r="AD57" s="61">
        <f>SUMIFS(V$6:V$953,$S$6:$S$953,$Y57)*30.4*1.9835</f>
        <v>-673.89006205837177</v>
      </c>
      <c r="AE57" s="61">
        <f>SUMIFS(W$6:W$953,$S$6:$S$953,$Y57)*30.4*1.9835</f>
        <v>221.10237542242697</v>
      </c>
      <c r="AI57" s="114">
        <v>10</v>
      </c>
      <c r="AJ57" s="61">
        <v>6.9002449935469931E-2</v>
      </c>
      <c r="AK57" s="61">
        <v>-2.0361298686513969</v>
      </c>
      <c r="AL57" s="61">
        <v>-7.765761077274612</v>
      </c>
      <c r="AM57" s="61">
        <v>-0.65630158484919954</v>
      </c>
      <c r="AN57" s="61">
        <v>-1.0750209969576192</v>
      </c>
      <c r="AO57" s="61">
        <v>-2.8910167871111789</v>
      </c>
      <c r="AP57" s="61">
        <v>-0.5129182111869931</v>
      </c>
      <c r="AQ57" s="61">
        <v>-0.78739462315252895</v>
      </c>
      <c r="AR57" s="61">
        <v>-2.5445756988240538</v>
      </c>
      <c r="AS57" s="61">
        <v>-30.636576642089867</v>
      </c>
      <c r="AT57" s="61">
        <v>-5.4504965504583322E-2</v>
      </c>
    </row>
    <row r="58" spans="1:46" x14ac:dyDescent="0.3">
      <c r="A58" s="126">
        <v>34393</v>
      </c>
      <c r="B58" s="127">
        <v>28.75</v>
      </c>
      <c r="C58" s="127">
        <v>0</v>
      </c>
      <c r="D58" s="127">
        <v>0</v>
      </c>
      <c r="E58" s="127">
        <v>3.94</v>
      </c>
      <c r="F58" s="127">
        <v>76.31</v>
      </c>
      <c r="G58" s="127">
        <v>30.79</v>
      </c>
      <c r="H58" s="2">
        <f t="shared" si="5"/>
        <v>32.69</v>
      </c>
      <c r="I58" s="2">
        <f t="shared" si="6"/>
        <v>76.31</v>
      </c>
      <c r="J58" s="2">
        <f t="shared" si="7"/>
        <v>30.79</v>
      </c>
      <c r="K58" s="2">
        <f t="shared" si="8"/>
        <v>32.69</v>
      </c>
      <c r="L58" s="2">
        <f t="shared" si="9"/>
        <v>107.1</v>
      </c>
      <c r="M58" s="2">
        <f t="shared" si="11"/>
        <v>139.79</v>
      </c>
      <c r="N58" s="2">
        <f>'ZBud Extract Monthly'!U57</f>
        <v>139.78</v>
      </c>
      <c r="O58" s="53">
        <f t="shared" si="10"/>
        <v>-9.9999999999909051E-3</v>
      </c>
      <c r="Q58" s="111">
        <f>YEAR(A58)</f>
        <v>1994</v>
      </c>
      <c r="R58" s="61">
        <f>MONTH(A58)</f>
        <v>2</v>
      </c>
      <c r="S58" s="61">
        <f t="shared" si="3"/>
        <v>1994</v>
      </c>
      <c r="T58" s="112" t="str">
        <f>LOOKUP(S58,'yr type'!$A$5:$A$102,'yr type'!$B$5:$B$102)</f>
        <v>C</v>
      </c>
      <c r="U58" s="61">
        <f>('Strm Seg GW ZBud Stream Out'!H58-'Strm Seg GW ZBud Stream In'!H58)/DAY($A58)/1.9835</f>
        <v>74.648168821347554</v>
      </c>
      <c r="V58" s="61">
        <f>('Strm Seg GW ZBud Stream Out'!I58-'Strm Seg GW ZBud Stream In'!I58)/DAY($A58)/1.9835</f>
        <v>-1.3678922539522489</v>
      </c>
      <c r="W58" s="61">
        <f>('Strm Seg GW ZBud Stream Out'!J58-'Strm Seg GW ZBud Stream In'!J58)/DAY($A58)/1.9835</f>
        <v>2.0290611833339334</v>
      </c>
      <c r="Y58">
        <v>2052</v>
      </c>
      <c r="Z58" t="str">
        <f>'yr type'!B38</f>
        <v>BN</v>
      </c>
      <c r="AA58">
        <v>2004</v>
      </c>
      <c r="AB58" t="str">
        <f t="shared" si="4"/>
        <v>2004 (BN)</v>
      </c>
      <c r="AC58" s="61">
        <f>SUMIFS(U$6:U$953,$S$6:$S$953,$Y58)*30.4*1.9835</f>
        <v>29582.914852947713</v>
      </c>
      <c r="AD58" s="61">
        <f>SUMIFS(V$6:V$953,$S$6:$S$953,$Y58)*30.4*1.9835</f>
        <v>-536.12496551724132</v>
      </c>
      <c r="AE58" s="61">
        <f>SUMIFS(W$6:W$953,$S$6:$S$953,$Y58)*30.4*1.9835</f>
        <v>373.75449640341117</v>
      </c>
      <c r="AI58" s="114">
        <v>11</v>
      </c>
      <c r="AJ58" s="61">
        <v>7.407540782887391E-2</v>
      </c>
      <c r="AK58" s="61">
        <v>-3.2990865113375825</v>
      </c>
      <c r="AL58" s="61">
        <v>-10.975416231529163</v>
      </c>
      <c r="AM58" s="61">
        <v>-1.4997539222394276</v>
      </c>
      <c r="AN58" s="61">
        <v>-1.6240051856386617</v>
      </c>
      <c r="AO58" s="61">
        <v>-4.670255800833063</v>
      </c>
      <c r="AP58" s="61">
        <v>-1.0476910703782394</v>
      </c>
      <c r="AQ58" s="61">
        <v>-2.4782191172410486</v>
      </c>
      <c r="AR58" s="61">
        <v>-3.3372345661228953</v>
      </c>
      <c r="AS58" s="61">
        <v>-65.898183826089024</v>
      </c>
      <c r="AT58" s="61">
        <v>-0.14987936187835355</v>
      </c>
    </row>
    <row r="59" spans="1:46" x14ac:dyDescent="0.3">
      <c r="A59" s="126">
        <v>34424</v>
      </c>
      <c r="B59" s="127">
        <v>33.21</v>
      </c>
      <c r="C59" s="127">
        <v>0</v>
      </c>
      <c r="D59" s="127">
        <v>0</v>
      </c>
      <c r="E59" s="127">
        <v>0</v>
      </c>
      <c r="F59" s="127">
        <v>30.76</v>
      </c>
      <c r="G59" s="127">
        <v>5.66</v>
      </c>
      <c r="H59" s="2">
        <f t="shared" si="5"/>
        <v>33.21</v>
      </c>
      <c r="I59" s="2">
        <f t="shared" si="6"/>
        <v>30.76</v>
      </c>
      <c r="J59" s="2">
        <f t="shared" si="7"/>
        <v>5.66</v>
      </c>
      <c r="K59" s="2">
        <f t="shared" si="8"/>
        <v>33.21</v>
      </c>
      <c r="L59" s="2">
        <f t="shared" si="9"/>
        <v>36.42</v>
      </c>
      <c r="M59" s="2">
        <f t="shared" si="11"/>
        <v>69.63</v>
      </c>
      <c r="N59" s="2">
        <f>'ZBud Extract Monthly'!U58</f>
        <v>69.63</v>
      </c>
      <c r="O59" s="53">
        <f t="shared" si="10"/>
        <v>0</v>
      </c>
      <c r="Q59" s="111">
        <f>YEAR(A59)</f>
        <v>1994</v>
      </c>
      <c r="R59" s="61">
        <f>MONTH(A59)</f>
        <v>3</v>
      </c>
      <c r="S59" s="61">
        <f t="shared" si="3"/>
        <v>1994</v>
      </c>
      <c r="T59" s="112" t="str">
        <f>LOOKUP(S59,'yr type'!$A$5:$A$102,'yr type'!$B$5:$B$102)</f>
        <v>C</v>
      </c>
      <c r="U59" s="61">
        <f>('Strm Seg GW ZBud Stream Out'!H59-'Strm Seg GW ZBud Stream In'!H59)/DAY($A59)/1.9835</f>
        <v>60.94619319059661</v>
      </c>
      <c r="V59" s="61">
        <f>('Strm Seg GW ZBud Stream Out'!I59-'Strm Seg GW ZBud Stream In'!I59)/DAY($A59)/1.9835</f>
        <v>-0.44105808403197344</v>
      </c>
      <c r="W59" s="61">
        <f>('Strm Seg GW ZBud Stream Out'!J59-'Strm Seg GW ZBud Stream In'!J59)/DAY($A59)/1.9835</f>
        <v>2.8964765769208878</v>
      </c>
      <c r="Y59">
        <v>2053</v>
      </c>
      <c r="Z59" t="str">
        <f>'yr type'!B39</f>
        <v>AN</v>
      </c>
      <c r="AA59">
        <v>2005</v>
      </c>
      <c r="AB59" t="str">
        <f t="shared" si="4"/>
        <v>2005 (AN)</v>
      </c>
      <c r="AC59" s="61">
        <f>SUMIFS(U$6:U$953,$S$6:$S$953,$Y59)*30.4*1.9835</f>
        <v>33421.991735791096</v>
      </c>
      <c r="AD59" s="61">
        <f>SUMIFS(V$6:V$953,$S$6:$S$953,$Y59)*30.4*1.9835</f>
        <v>-622.89861505376336</v>
      </c>
      <c r="AE59" s="61">
        <f>SUMIFS(W$6:W$953,$S$6:$S$953,$Y59)*30.4*1.9835</f>
        <v>667.63921966205839</v>
      </c>
      <c r="AI59" s="114">
        <v>12</v>
      </c>
      <c r="AJ59" s="61">
        <v>0.10732552777000112</v>
      </c>
      <c r="AK59" s="61">
        <v>-5.8269432495507285</v>
      </c>
      <c r="AL59" s="61">
        <v>-13.666272090367654</v>
      </c>
      <c r="AM59" s="61">
        <v>-1.998875515630681</v>
      </c>
      <c r="AN59" s="61">
        <v>-2.221553623848362</v>
      </c>
      <c r="AO59" s="61">
        <v>-6.6324016453715515</v>
      </c>
      <c r="AP59" s="61">
        <v>-1.151690385774808</v>
      </c>
      <c r="AQ59" s="61">
        <v>-3.36568161990802</v>
      </c>
      <c r="AR59" s="61">
        <v>-3.5895562352542107</v>
      </c>
      <c r="AS59" s="61">
        <v>-179.16274704096818</v>
      </c>
      <c r="AT59" s="61">
        <v>-0.17825632899996396</v>
      </c>
    </row>
    <row r="60" spans="1:46" x14ac:dyDescent="0.3">
      <c r="A60" s="126">
        <v>34454</v>
      </c>
      <c r="B60" s="127">
        <v>35.409999999999997</v>
      </c>
      <c r="C60" s="127">
        <v>0</v>
      </c>
      <c r="D60" s="127">
        <v>1.42</v>
      </c>
      <c r="E60" s="127">
        <v>1.22</v>
      </c>
      <c r="F60" s="127">
        <v>44.63</v>
      </c>
      <c r="G60" s="127">
        <v>15.75</v>
      </c>
      <c r="H60" s="2">
        <f t="shared" si="5"/>
        <v>38.049999999999997</v>
      </c>
      <c r="I60" s="2">
        <f t="shared" si="6"/>
        <v>44.63</v>
      </c>
      <c r="J60" s="2">
        <f t="shared" si="7"/>
        <v>15.75</v>
      </c>
      <c r="K60" s="2">
        <f t="shared" si="8"/>
        <v>38.049999999999997</v>
      </c>
      <c r="L60" s="2">
        <f t="shared" si="9"/>
        <v>60.38</v>
      </c>
      <c r="M60" s="2">
        <f t="shared" si="11"/>
        <v>98.43</v>
      </c>
      <c r="N60" s="2">
        <f>'ZBud Extract Monthly'!U59</f>
        <v>98.44</v>
      </c>
      <c r="O60" s="53">
        <f t="shared" si="10"/>
        <v>9.9999999999909051E-3</v>
      </c>
      <c r="Q60" s="111">
        <f>YEAR(A60)</f>
        <v>1994</v>
      </c>
      <c r="R60" s="61">
        <f>MONTH(A60)</f>
        <v>4</v>
      </c>
      <c r="S60" s="61">
        <f t="shared" si="3"/>
        <v>1994</v>
      </c>
      <c r="T60" s="112" t="str">
        <f>LOOKUP(S60,'yr type'!$A$5:$A$102,'yr type'!$B$5:$B$102)</f>
        <v>C</v>
      </c>
      <c r="U60" s="61">
        <f>('Strm Seg GW ZBud Stream Out'!H60-'Strm Seg GW ZBud Stream In'!H60)/DAY($A60)/1.9835</f>
        <v>46.029409293336698</v>
      </c>
      <c r="V60" s="61">
        <f>('Strm Seg GW ZBud Stream Out'!I60-'Strm Seg GW ZBud Stream In'!I60)/DAY($A60)/1.9835</f>
        <v>-0.71893118225359209</v>
      </c>
      <c r="W60" s="61">
        <f>('Strm Seg GW ZBud Stream Out'!J60-'Strm Seg GW ZBud Stream In'!J60)/DAY($A60)/1.9835</f>
        <v>1.5734812200655406</v>
      </c>
      <c r="Y60">
        <v>2054</v>
      </c>
      <c r="Z60" t="str">
        <f>'yr type'!B40</f>
        <v>W</v>
      </c>
      <c r="AA60">
        <v>2006</v>
      </c>
      <c r="AB60" t="str">
        <f t="shared" si="4"/>
        <v>2006 (W)</v>
      </c>
      <c r="AC60" s="61">
        <f>SUMIFS(U$6:U$953,$S$6:$S$953,$Y60)*30.4*1.9835</f>
        <v>43531.132132718893</v>
      </c>
      <c r="AD60" s="61">
        <f>SUMIFS(V$6:V$953,$S$6:$S$953,$Y60)*30.4*1.9835</f>
        <v>248.16755145929343</v>
      </c>
      <c r="AE60" s="61">
        <f>SUMIFS(W$6:W$953,$S$6:$S$953,$Y60)*30.4*1.9835</f>
        <v>1919.9798279569891</v>
      </c>
      <c r="AI60" s="48" t="s">
        <v>880</v>
      </c>
      <c r="AJ60" s="61">
        <v>0.18211578730813935</v>
      </c>
      <c r="AK60" s="61">
        <v>-6.3706622950249479</v>
      </c>
      <c r="AL60" s="61">
        <v>-16.070921122783449</v>
      </c>
      <c r="AM60" s="61">
        <v>-1.3524345667888888</v>
      </c>
      <c r="AN60" s="61">
        <v>-2.0374821955852953</v>
      </c>
      <c r="AO60" s="61">
        <v>-5.3505497485718312</v>
      </c>
      <c r="AP60" s="61">
        <v>0.14016413275195827</v>
      </c>
      <c r="AQ60" s="61">
        <v>-0.7276939854436183</v>
      </c>
      <c r="AR60" s="61">
        <v>-2.8175421021184102</v>
      </c>
      <c r="AS60" s="61">
        <v>-355.2259181214705</v>
      </c>
      <c r="AT60" s="61">
        <v>-9.76496780169262E-2</v>
      </c>
    </row>
    <row r="61" spans="1:46" x14ac:dyDescent="0.3">
      <c r="A61" s="126">
        <v>34485</v>
      </c>
      <c r="B61" s="127">
        <v>38.06</v>
      </c>
      <c r="C61" s="127">
        <v>0</v>
      </c>
      <c r="D61" s="127">
        <v>1.43</v>
      </c>
      <c r="E61" s="127">
        <v>0</v>
      </c>
      <c r="F61" s="127">
        <v>32.159999999999997</v>
      </c>
      <c r="G61" s="127">
        <v>23.18</v>
      </c>
      <c r="H61" s="2">
        <f t="shared" si="5"/>
        <v>39.49</v>
      </c>
      <c r="I61" s="2">
        <f t="shared" si="6"/>
        <v>32.159999999999997</v>
      </c>
      <c r="J61" s="2">
        <f t="shared" si="7"/>
        <v>23.18</v>
      </c>
      <c r="K61" s="2">
        <f t="shared" si="8"/>
        <v>39.49</v>
      </c>
      <c r="L61" s="2">
        <f t="shared" si="9"/>
        <v>55.339999999999996</v>
      </c>
      <c r="M61" s="2">
        <f t="shared" si="11"/>
        <v>94.830000000000013</v>
      </c>
      <c r="N61" s="2">
        <f>'ZBud Extract Monthly'!U60</f>
        <v>94.81</v>
      </c>
      <c r="O61" s="53">
        <f t="shared" si="10"/>
        <v>-2.0000000000010232E-2</v>
      </c>
      <c r="Q61" s="111">
        <f>YEAR(A61)</f>
        <v>1994</v>
      </c>
      <c r="R61" s="61">
        <f>MONTH(A61)</f>
        <v>5</v>
      </c>
      <c r="S61" s="61">
        <f t="shared" si="3"/>
        <v>1994</v>
      </c>
      <c r="T61" s="112" t="str">
        <f>LOOKUP(S61,'yr type'!$A$5:$A$102,'yr type'!$B$5:$B$102)</f>
        <v>C</v>
      </c>
      <c r="U61" s="61">
        <f>('Strm Seg GW ZBud Stream Out'!H61-'Strm Seg GW ZBud Stream In'!H61)/DAY($A61)/1.9835</f>
        <v>48.129487627767794</v>
      </c>
      <c r="V61" s="61">
        <f>('Strm Seg GW ZBud Stream Out'!I61-'Strm Seg GW ZBud Stream In'!I61)/DAY($A61)/1.9835</f>
        <v>-0.52302463062198623</v>
      </c>
      <c r="W61" s="61">
        <f>('Strm Seg GW ZBud Stream Out'!J61-'Strm Seg GW ZBud Stream In'!J61)/DAY($A61)/1.9835</f>
        <v>1.0263707847808941</v>
      </c>
      <c r="Y61">
        <v>2055</v>
      </c>
      <c r="Z61" t="str">
        <f>'yr type'!B41</f>
        <v>D</v>
      </c>
      <c r="AA61">
        <v>2007</v>
      </c>
      <c r="AB61" t="str">
        <f t="shared" si="4"/>
        <v>2007 (D)</v>
      </c>
      <c r="AC61" s="61">
        <f>SUMIFS(U$6:U$953,$S$6:$S$953,$Y61)*30.4*1.9835</f>
        <v>26097.993335791092</v>
      </c>
      <c r="AD61" s="61">
        <f>SUMIFS(V$6:V$953,$S$6:$S$953,$Y61)*30.4*1.9835</f>
        <v>-500.73292288786479</v>
      </c>
      <c r="AE61" s="61">
        <f>SUMIFS(W$6:W$953,$S$6:$S$953,$Y61)*30.4*1.9835</f>
        <v>323.6850740399384</v>
      </c>
      <c r="AI61" s="114">
        <v>1</v>
      </c>
      <c r="AJ61" s="61">
        <v>0.19773934397771803</v>
      </c>
      <c r="AK61" s="61">
        <v>-11.426024873509398</v>
      </c>
      <c r="AL61" s="61">
        <v>-22.508514317452789</v>
      </c>
      <c r="AM61" s="61">
        <v>-2.9405145041260807</v>
      </c>
      <c r="AN61" s="61">
        <v>-3.1026939996909992</v>
      </c>
      <c r="AO61" s="61">
        <v>-9.3773561758278596</v>
      </c>
      <c r="AP61" s="61">
        <v>-0.32719444533813496</v>
      </c>
      <c r="AQ61" s="61">
        <v>-3.4808700531135024</v>
      </c>
      <c r="AR61" s="61">
        <v>-3.8211528419418106</v>
      </c>
      <c r="AS61" s="61">
        <v>-773.33495022575812</v>
      </c>
      <c r="AT61" s="61">
        <v>-0.15732881829087161</v>
      </c>
    </row>
    <row r="62" spans="1:46" x14ac:dyDescent="0.3">
      <c r="A62" s="126">
        <v>34515</v>
      </c>
      <c r="B62" s="127">
        <v>36.82</v>
      </c>
      <c r="C62" s="127">
        <v>0</v>
      </c>
      <c r="D62" s="127">
        <v>37.93</v>
      </c>
      <c r="E62" s="127">
        <v>9.86</v>
      </c>
      <c r="F62" s="127">
        <v>28.14</v>
      </c>
      <c r="G62" s="127">
        <v>37.03</v>
      </c>
      <c r="H62" s="2">
        <f t="shared" si="5"/>
        <v>84.61</v>
      </c>
      <c r="I62" s="2">
        <f t="shared" si="6"/>
        <v>28.14</v>
      </c>
      <c r="J62" s="2">
        <f t="shared" si="7"/>
        <v>37.03</v>
      </c>
      <c r="K62" s="2">
        <f t="shared" si="8"/>
        <v>84.61</v>
      </c>
      <c r="L62" s="2">
        <f t="shared" si="9"/>
        <v>65.17</v>
      </c>
      <c r="M62" s="2">
        <f t="shared" si="11"/>
        <v>149.78</v>
      </c>
      <c r="N62" s="2">
        <f>'ZBud Extract Monthly'!U61</f>
        <v>149.78</v>
      </c>
      <c r="O62" s="53">
        <f t="shared" si="10"/>
        <v>0</v>
      </c>
      <c r="Q62" s="111">
        <f>YEAR(A62)</f>
        <v>1994</v>
      </c>
      <c r="R62" s="61">
        <f>MONTH(A62)</f>
        <v>6</v>
      </c>
      <c r="S62" s="61">
        <f t="shared" si="3"/>
        <v>1994</v>
      </c>
      <c r="T62" s="112" t="str">
        <f>LOOKUP(S62,'yr type'!$A$5:$A$102,'yr type'!$B$5:$B$102)</f>
        <v>C</v>
      </c>
      <c r="U62" s="61">
        <f>('Strm Seg GW ZBud Stream Out'!H62-'Strm Seg GW ZBud Stream In'!H62)/DAY($A62)/1.9835</f>
        <v>31.396017141416689</v>
      </c>
      <c r="V62" s="61">
        <f>('Strm Seg GW ZBud Stream Out'!I62-'Strm Seg GW ZBud Stream In'!I62)/DAY($A62)/1.9835</f>
        <v>-0.4729014368540459</v>
      </c>
      <c r="W62" s="61">
        <f>('Strm Seg GW ZBud Stream Out'!J62-'Strm Seg GW ZBud Stream In'!J62)/DAY($A62)/1.9835</f>
        <v>-2.5376018821947701E-2</v>
      </c>
      <c r="Y62">
        <v>2056</v>
      </c>
      <c r="Z62" t="str">
        <f>'yr type'!B42</f>
        <v>C</v>
      </c>
      <c r="AA62">
        <v>2008</v>
      </c>
      <c r="AB62" t="str">
        <f t="shared" si="4"/>
        <v>2008 (C)</v>
      </c>
      <c r="AC62" s="61">
        <f>SUMIFS(U$6:U$953,$S$6:$S$953,$Y62)*30.4*1.9835</f>
        <v>24222.619906562846</v>
      </c>
      <c r="AD62" s="61">
        <f>SUMIFS(V$6:V$953,$S$6:$S$953,$Y62)*30.4*1.9835</f>
        <v>-540.58932443455683</v>
      </c>
      <c r="AE62" s="61">
        <f>SUMIFS(W$6:W$953,$S$6:$S$953,$Y62)*30.4*1.9835</f>
        <v>95.636404894327001</v>
      </c>
      <c r="AI62" s="114">
        <v>2</v>
      </c>
      <c r="AJ62" s="61">
        <v>0.26125635011008302</v>
      </c>
      <c r="AK62" s="61">
        <v>-11.458563994678086</v>
      </c>
      <c r="AL62" s="61">
        <v>-24.232538381678836</v>
      </c>
      <c r="AM62" s="61">
        <v>-2.764435420663395</v>
      </c>
      <c r="AN62" s="61">
        <v>-3.1566511749346979</v>
      </c>
      <c r="AO62" s="61">
        <v>-9.1911927827364348</v>
      </c>
      <c r="AP62" s="61">
        <v>0.53408439285704834</v>
      </c>
      <c r="AQ62" s="61">
        <v>-1.5860064853957119</v>
      </c>
      <c r="AR62" s="61">
        <v>-3.2738261032615239</v>
      </c>
      <c r="AS62" s="61">
        <v>-754.29198847225541</v>
      </c>
      <c r="AT62" s="61">
        <v>-0.13599127909126929</v>
      </c>
    </row>
    <row r="63" spans="1:46" x14ac:dyDescent="0.3">
      <c r="A63" s="126">
        <v>34546</v>
      </c>
      <c r="B63" s="127">
        <v>38.869999999999997</v>
      </c>
      <c r="C63" s="127">
        <v>0.08</v>
      </c>
      <c r="D63" s="127">
        <v>164.5</v>
      </c>
      <c r="E63" s="127">
        <v>83.8</v>
      </c>
      <c r="F63" s="127">
        <v>29.08</v>
      </c>
      <c r="G63" s="127">
        <v>47.52</v>
      </c>
      <c r="H63" s="2">
        <f t="shared" si="5"/>
        <v>287.25</v>
      </c>
      <c r="I63" s="2">
        <f t="shared" si="6"/>
        <v>29.08</v>
      </c>
      <c r="J63" s="2">
        <f t="shared" si="7"/>
        <v>47.52</v>
      </c>
      <c r="K63" s="2">
        <f t="shared" si="8"/>
        <v>287.25</v>
      </c>
      <c r="L63" s="2">
        <f t="shared" si="9"/>
        <v>76.599999999999994</v>
      </c>
      <c r="M63" s="2">
        <f t="shared" si="11"/>
        <v>363.84999999999997</v>
      </c>
      <c r="N63" s="2">
        <f>'ZBud Extract Monthly'!U62</f>
        <v>363.86</v>
      </c>
      <c r="O63" s="53">
        <f t="shared" si="10"/>
        <v>1.0000000000047748E-2</v>
      </c>
      <c r="Q63" s="111">
        <f>YEAR(A63)</f>
        <v>1994</v>
      </c>
      <c r="R63" s="61">
        <f>MONTH(A63)</f>
        <v>7</v>
      </c>
      <c r="S63" s="61">
        <f t="shared" si="3"/>
        <v>1994</v>
      </c>
      <c r="T63" s="112" t="str">
        <f>LOOKUP(S63,'yr type'!$A$5:$A$102,'yr type'!$B$5:$B$102)</f>
        <v>C</v>
      </c>
      <c r="U63" s="61">
        <f>('Strm Seg GW ZBud Stream Out'!H63-'Strm Seg GW ZBud Stream In'!H63)/DAY($A63)/1.9835</f>
        <v>26.296787204111336</v>
      </c>
      <c r="V63" s="61">
        <f>('Strm Seg GW ZBud Stream Out'!I63-'Strm Seg GW ZBud Stream In'!I63)/DAY($A63)/1.9835</f>
        <v>-0.47293396326142284</v>
      </c>
      <c r="W63" s="61">
        <f>('Strm Seg GW ZBud Stream Out'!J63-'Strm Seg GW ZBud Stream In'!J63)/DAY($A63)/1.9835</f>
        <v>-0.41292274165087789</v>
      </c>
      <c r="Y63">
        <v>2057</v>
      </c>
      <c r="Z63" t="str">
        <f>'yr type'!B43</f>
        <v>D</v>
      </c>
      <c r="AA63">
        <v>2009</v>
      </c>
      <c r="AB63" t="str">
        <f t="shared" si="4"/>
        <v>2009 (D)</v>
      </c>
      <c r="AC63" s="61">
        <f>SUMIFS(U$6:U$953,$S$6:$S$953,$Y63)*30.4*1.9835</f>
        <v>18512.291842703533</v>
      </c>
      <c r="AD63" s="61">
        <f>SUMIFS(V$6:V$953,$S$6:$S$953,$Y63)*30.4*1.9835</f>
        <v>-584.31975422427035</v>
      </c>
      <c r="AE63" s="61">
        <f>SUMIFS(W$6:W$953,$S$6:$S$953,$Y63)*30.4*1.9835</f>
        <v>-391.91138310291859</v>
      </c>
      <c r="AI63" s="114">
        <v>3</v>
      </c>
      <c r="AJ63" s="61">
        <v>0.30775638145132123</v>
      </c>
      <c r="AK63" s="61">
        <v>-11.156105188987265</v>
      </c>
      <c r="AL63" s="61">
        <v>-24.819763045122251</v>
      </c>
      <c r="AM63" s="61">
        <v>-2.4342197604288676</v>
      </c>
      <c r="AN63" s="61">
        <v>-2.96674068781331</v>
      </c>
      <c r="AO63" s="61">
        <v>-8.3722831169207659</v>
      </c>
      <c r="AP63" s="61">
        <v>1.134669579430017</v>
      </c>
      <c r="AQ63" s="61">
        <v>-0.14218282598619547</v>
      </c>
      <c r="AR63" s="61">
        <v>-2.8815144295274724</v>
      </c>
      <c r="AS63" s="61">
        <v>-717.40563717994632</v>
      </c>
      <c r="AT63" s="61">
        <v>-0.14370308198316331</v>
      </c>
    </row>
    <row r="64" spans="1:46" x14ac:dyDescent="0.3">
      <c r="A64" s="126">
        <v>34577</v>
      </c>
      <c r="B64" s="127">
        <v>39.19</v>
      </c>
      <c r="C64" s="127">
        <v>0</v>
      </c>
      <c r="D64" s="127">
        <v>50.07</v>
      </c>
      <c r="E64" s="127">
        <v>18.53</v>
      </c>
      <c r="F64" s="127">
        <v>29.08</v>
      </c>
      <c r="G64" s="127">
        <v>40.22</v>
      </c>
      <c r="H64" s="2">
        <f t="shared" si="5"/>
        <v>107.78999999999999</v>
      </c>
      <c r="I64" s="2">
        <f t="shared" si="6"/>
        <v>29.08</v>
      </c>
      <c r="J64" s="2">
        <f t="shared" si="7"/>
        <v>40.22</v>
      </c>
      <c r="K64" s="2">
        <f t="shared" si="8"/>
        <v>107.78999999999999</v>
      </c>
      <c r="L64" s="2">
        <f t="shared" si="9"/>
        <v>69.3</v>
      </c>
      <c r="M64" s="2">
        <f t="shared" si="11"/>
        <v>177.09</v>
      </c>
      <c r="N64" s="2">
        <f>'ZBud Extract Monthly'!U63</f>
        <v>177.1</v>
      </c>
      <c r="O64" s="53">
        <f t="shared" si="10"/>
        <v>9.9999999999909051E-3</v>
      </c>
      <c r="Q64" s="111">
        <f>YEAR(A64)</f>
        <v>1994</v>
      </c>
      <c r="R64" s="61">
        <f>MONTH(A64)</f>
        <v>8</v>
      </c>
      <c r="S64" s="61">
        <f t="shared" si="3"/>
        <v>1994</v>
      </c>
      <c r="T64" s="112" t="str">
        <f>LOOKUP(S64,'yr type'!$A$5:$A$102,'yr type'!$B$5:$B$102)</f>
        <v>C</v>
      </c>
      <c r="U64" s="61">
        <f>('Strm Seg GW ZBud Stream Out'!H64-'Strm Seg GW ZBud Stream In'!H64)/DAY($A64)/1.9835</f>
        <v>23.692885661546466</v>
      </c>
      <c r="V64" s="61">
        <f>('Strm Seg GW ZBud Stream Out'!I64-'Strm Seg GW ZBud Stream In'!I64)/DAY($A64)/1.9835</f>
        <v>-0.47293396326142284</v>
      </c>
      <c r="W64" s="61">
        <f>('Strm Seg GW ZBud Stream Out'!J64-'Strm Seg GW ZBud Stream In'!J64)/DAY($A64)/1.9835</f>
        <v>-0.49553981638843037</v>
      </c>
      <c r="Y64">
        <v>2058</v>
      </c>
      <c r="Z64" t="str">
        <f>'yr type'!B44</f>
        <v>BN</v>
      </c>
      <c r="AA64">
        <v>2010</v>
      </c>
      <c r="AB64" t="str">
        <f t="shared" si="4"/>
        <v>2010 (BN)</v>
      </c>
      <c r="AC64" s="61">
        <f>SUMIFS(U$6:U$953,$S$6:$S$953,$Y64)*30.4*1.9835</f>
        <v>24611.353413210447</v>
      </c>
      <c r="AD64" s="61">
        <f>SUMIFS(V$6:V$953,$S$6:$S$953,$Y64)*30.4*1.9835</f>
        <v>-629.09377081413209</v>
      </c>
      <c r="AE64" s="61">
        <f>SUMIFS(W$6:W$953,$S$6:$S$953,$Y64)*30.4*1.9835</f>
        <v>16.599730875576057</v>
      </c>
      <c r="AI64" s="114">
        <v>4</v>
      </c>
      <c r="AJ64" s="61">
        <v>0.31981236505518346</v>
      </c>
      <c r="AK64" s="61">
        <v>-8.6398585431257153</v>
      </c>
      <c r="AL64" s="61">
        <v>-22.236823357920233</v>
      </c>
      <c r="AM64" s="61">
        <v>-1.0098968665402617</v>
      </c>
      <c r="AN64" s="61">
        <v>-2.2351647468426106</v>
      </c>
      <c r="AO64" s="61">
        <v>-5.9678580170464288</v>
      </c>
      <c r="AP64" s="61">
        <v>1.8387640059476185</v>
      </c>
      <c r="AQ64" s="61">
        <v>2.0442198865276207</v>
      </c>
      <c r="AR64" s="61">
        <v>-2.0284155880214669</v>
      </c>
      <c r="AS64" s="61">
        <v>-393.638539691586</v>
      </c>
      <c r="AT64" s="61">
        <v>-6.9946624872590152E-2</v>
      </c>
    </row>
    <row r="65" spans="1:66" x14ac:dyDescent="0.3">
      <c r="A65" s="126">
        <v>34607</v>
      </c>
      <c r="B65" s="127">
        <v>39.340000000000003</v>
      </c>
      <c r="C65" s="127">
        <v>0</v>
      </c>
      <c r="D65" s="127">
        <v>40.26</v>
      </c>
      <c r="E65" s="127">
        <v>7.63</v>
      </c>
      <c r="F65" s="127">
        <v>28.14</v>
      </c>
      <c r="G65" s="127">
        <v>34.82</v>
      </c>
      <c r="H65" s="2">
        <f t="shared" si="5"/>
        <v>87.22999999999999</v>
      </c>
      <c r="I65" s="2">
        <f t="shared" si="6"/>
        <v>28.14</v>
      </c>
      <c r="J65" s="2">
        <f t="shared" si="7"/>
        <v>34.82</v>
      </c>
      <c r="K65" s="2">
        <f t="shared" si="8"/>
        <v>87.22999999999999</v>
      </c>
      <c r="L65" s="2">
        <f t="shared" si="9"/>
        <v>62.96</v>
      </c>
      <c r="M65" s="2">
        <f t="shared" si="11"/>
        <v>150.19</v>
      </c>
      <c r="N65" s="2">
        <f>'ZBud Extract Monthly'!U64</f>
        <v>150.19</v>
      </c>
      <c r="O65" s="53">
        <f t="shared" si="10"/>
        <v>0</v>
      </c>
      <c r="Q65" s="111">
        <f>YEAR(A65)</f>
        <v>1994</v>
      </c>
      <c r="R65" s="61">
        <f>MONTH(A65)</f>
        <v>9</v>
      </c>
      <c r="S65" s="61">
        <f t="shared" si="3"/>
        <v>1994</v>
      </c>
      <c r="T65" s="112" t="str">
        <f>LOOKUP(S65,'yr type'!$A$5:$A$102,'yr type'!$B$5:$B$102)</f>
        <v>C</v>
      </c>
      <c r="U65" s="61">
        <f>('Strm Seg GW ZBud Stream Out'!H65-'Strm Seg GW ZBud Stream In'!H65)/DAY($A65)/1.9835</f>
        <v>24.401310814217293</v>
      </c>
      <c r="V65" s="61">
        <f>('Strm Seg GW ZBud Stream Out'!I65-'Strm Seg GW ZBud Stream In'!I65)/DAY($A65)/1.9835</f>
        <v>-0.4729014368540459</v>
      </c>
      <c r="W65" s="61">
        <f>('Strm Seg GW ZBud Stream Out'!J65-'Strm Seg GW ZBud Stream In'!J65)/DAY($A65)/1.9835</f>
        <v>-0.28300142845139065</v>
      </c>
      <c r="Y65">
        <v>2059</v>
      </c>
      <c r="Z65" t="str">
        <f>'yr type'!B45</f>
        <v>W</v>
      </c>
      <c r="AA65">
        <v>2011</v>
      </c>
      <c r="AB65" t="str">
        <f t="shared" si="4"/>
        <v>2011 (W)</v>
      </c>
      <c r="AC65" s="61">
        <f>SUMIFS(U$6:U$953,$S$6:$S$953,$Y65)*30.4*1.9835</f>
        <v>39469.582137019963</v>
      </c>
      <c r="AD65" s="61">
        <f>SUMIFS(V$6:V$953,$S$6:$S$953,$Y65)*30.4*1.9835</f>
        <v>-541.2425339477727</v>
      </c>
      <c r="AE65" s="61">
        <f>SUMIFS(W$6:W$953,$S$6:$S$953,$Y65)*30.4*1.9835</f>
        <v>1431.3724423963131</v>
      </c>
      <c r="AI65" s="114">
        <v>5</v>
      </c>
      <c r="AJ65" s="61">
        <v>0.27139044381222233</v>
      </c>
      <c r="AK65" s="61">
        <v>-6.5084634065542835</v>
      </c>
      <c r="AL65" s="61">
        <v>-18.908123859145103</v>
      </c>
      <c r="AM65" s="61">
        <v>-0.45412521464777261</v>
      </c>
      <c r="AN65" s="61">
        <v>-1.8102713444825844</v>
      </c>
      <c r="AO65" s="61">
        <v>-4.1680328347011519</v>
      </c>
      <c r="AP65" s="61">
        <v>1.2238626452242218</v>
      </c>
      <c r="AQ65" s="61">
        <v>1.8739736062346044</v>
      </c>
      <c r="AR65" s="61">
        <v>-2.1197388978002603</v>
      </c>
      <c r="AS65" s="61">
        <v>-195.79232737404769</v>
      </c>
      <c r="AT65" s="61">
        <v>-4.7771393095421513E-2</v>
      </c>
    </row>
    <row r="66" spans="1:66" x14ac:dyDescent="0.3">
      <c r="A66" s="126">
        <v>34638</v>
      </c>
      <c r="B66" s="127">
        <v>39.979999999999997</v>
      </c>
      <c r="C66" s="127">
        <v>0</v>
      </c>
      <c r="D66" s="127">
        <v>8.66</v>
      </c>
      <c r="E66" s="127">
        <v>5.46</v>
      </c>
      <c r="F66" s="127">
        <v>35.83</v>
      </c>
      <c r="G66" s="127">
        <v>42.92</v>
      </c>
      <c r="H66" s="2">
        <f t="shared" si="5"/>
        <v>54.1</v>
      </c>
      <c r="I66" s="2">
        <f t="shared" si="6"/>
        <v>35.83</v>
      </c>
      <c r="J66" s="2">
        <f t="shared" si="7"/>
        <v>42.92</v>
      </c>
      <c r="K66" s="2">
        <f t="shared" si="8"/>
        <v>54.1</v>
      </c>
      <c r="L66" s="2">
        <f t="shared" si="9"/>
        <v>78.75</v>
      </c>
      <c r="M66" s="2">
        <f t="shared" si="11"/>
        <v>132.85000000000002</v>
      </c>
      <c r="N66" s="2">
        <f>'ZBud Extract Monthly'!U65</f>
        <v>132.83000000000001</v>
      </c>
      <c r="O66" s="53">
        <f t="shared" si="10"/>
        <v>-2.0000000000010232E-2</v>
      </c>
      <c r="Q66" s="111">
        <f>YEAR(A66)</f>
        <v>1994</v>
      </c>
      <c r="R66" s="61">
        <f>MONTH(A66)</f>
        <v>10</v>
      </c>
      <c r="S66" s="61">
        <f t="shared" si="3"/>
        <v>1995</v>
      </c>
      <c r="T66" s="112" t="str">
        <f>LOOKUP(S66,'yr type'!$A$5:$A$102,'yr type'!$B$5:$B$102)</f>
        <v>W</v>
      </c>
      <c r="U66" s="61">
        <f>('Strm Seg GW ZBud Stream Out'!H66-'Strm Seg GW ZBud Stream In'!H66)/DAY($A66)/1.9835</f>
        <v>30.131488001821477</v>
      </c>
      <c r="V66" s="61">
        <f>('Strm Seg GW ZBud Stream Out'!I66-'Strm Seg GW ZBud Stream In'!I66)/DAY($A66)/1.9835</f>
        <v>-0.58271058815876131</v>
      </c>
      <c r="W66" s="61">
        <f>('Strm Seg GW ZBud Stream Out'!J66-'Strm Seg GW ZBud Stream In'!J66)/DAY($A66)/1.9835</f>
        <v>-0.11254136952438264</v>
      </c>
      <c r="Y66">
        <v>2060</v>
      </c>
      <c r="Z66" t="str">
        <f>'yr type'!B46</f>
        <v>BN</v>
      </c>
      <c r="AA66">
        <v>2012</v>
      </c>
      <c r="AB66" t="str">
        <f t="shared" si="4"/>
        <v>2012 (BN)</v>
      </c>
      <c r="AC66" s="61">
        <f>SUMIFS(U$6:U$953,$S$6:$S$953,$Y66)*30.4*1.9835</f>
        <v>26725.013727252503</v>
      </c>
      <c r="AD66" s="61">
        <f>SUMIFS(V$6:V$953,$S$6:$S$953,$Y66)*30.4*1.9835</f>
        <v>-526.86857693733782</v>
      </c>
      <c r="AE66" s="61">
        <f>SUMIFS(W$6:W$953,$S$6:$S$953,$Y66)*30.4*1.9835</f>
        <v>458.70016700037081</v>
      </c>
      <c r="AI66" s="114">
        <v>6</v>
      </c>
      <c r="AJ66" s="61">
        <v>0.20837854327184785</v>
      </c>
      <c r="AK66" s="61">
        <v>-4.1108200626180471</v>
      </c>
      <c r="AL66" s="61">
        <v>-13.705373680691794</v>
      </c>
      <c r="AM66" s="61">
        <v>-0.24490452026318579</v>
      </c>
      <c r="AN66" s="61">
        <v>-1.5330900216642369</v>
      </c>
      <c r="AO66" s="61">
        <v>-3.1021653277218211</v>
      </c>
      <c r="AP66" s="61">
        <v>0.65669308023074424</v>
      </c>
      <c r="AQ66" s="61">
        <v>1.3917281339164038</v>
      </c>
      <c r="AR66" s="61">
        <v>-2.1615209536648363</v>
      </c>
      <c r="AS66" s="61">
        <v>-176.61467249737873</v>
      </c>
      <c r="AT66" s="61">
        <v>-2.2299916338780451E-2</v>
      </c>
      <c r="AV66" t="s">
        <v>1577</v>
      </c>
      <c r="BN66" t="s">
        <v>1577</v>
      </c>
    </row>
    <row r="67" spans="1:66" x14ac:dyDescent="0.3">
      <c r="A67" s="126">
        <v>34668</v>
      </c>
      <c r="B67" s="127">
        <v>32.18</v>
      </c>
      <c r="C67" s="127">
        <v>0</v>
      </c>
      <c r="D67" s="127">
        <v>8.4499999999999993</v>
      </c>
      <c r="E67" s="127">
        <v>10.77</v>
      </c>
      <c r="F67" s="127">
        <v>82.2</v>
      </c>
      <c r="G67" s="127">
        <v>78.91</v>
      </c>
      <c r="H67" s="2">
        <f t="shared" si="5"/>
        <v>51.399999999999991</v>
      </c>
      <c r="I67" s="2">
        <f t="shared" si="6"/>
        <v>82.2</v>
      </c>
      <c r="J67" s="2">
        <f t="shared" si="7"/>
        <v>78.91</v>
      </c>
      <c r="K67" s="2">
        <f t="shared" si="8"/>
        <v>51.399999999999991</v>
      </c>
      <c r="L67" s="2">
        <f t="shared" si="9"/>
        <v>161.11000000000001</v>
      </c>
      <c r="M67" s="2">
        <f t="shared" si="11"/>
        <v>212.51</v>
      </c>
      <c r="N67" s="2">
        <f>'ZBud Extract Monthly'!U66</f>
        <v>212.51</v>
      </c>
      <c r="O67" s="53">
        <f t="shared" si="10"/>
        <v>0</v>
      </c>
      <c r="Q67" s="111">
        <f>YEAR(A67)</f>
        <v>1994</v>
      </c>
      <c r="R67" s="61">
        <f>MONTH(A67)</f>
        <v>11</v>
      </c>
      <c r="S67" s="61">
        <f t="shared" si="3"/>
        <v>1995</v>
      </c>
      <c r="T67" s="112" t="str">
        <f>LOOKUP(S67,'yr type'!$A$5:$A$102,'yr type'!$B$5:$B$102)</f>
        <v>W</v>
      </c>
      <c r="U67" s="61">
        <f>('Strm Seg GW ZBud Stream Out'!H67-'Strm Seg GW ZBud Stream In'!H67)/DAY($A67)/1.9835</f>
        <v>46.113099739517679</v>
      </c>
      <c r="V67" s="61">
        <f>('Strm Seg GW ZBud Stream Out'!I67-'Strm Seg GW ZBud Stream In'!I67)/DAY($A67)/1.9835</f>
        <v>-1.3813965213007311</v>
      </c>
      <c r="W67" s="61">
        <f>('Strm Seg GW ZBud Stream Out'!J67-'Strm Seg GW ZBud Stream In'!J67)/DAY($A67)/1.9835</f>
        <v>-0.30249558860599945</v>
      </c>
      <c r="Y67">
        <v>2061</v>
      </c>
      <c r="Z67" t="str">
        <f>'yr type'!B47</f>
        <v>D</v>
      </c>
      <c r="AA67">
        <v>2013</v>
      </c>
      <c r="AB67" t="str">
        <f t="shared" si="4"/>
        <v>2013 (D)</v>
      </c>
      <c r="AC67" s="61">
        <f>SUMIFS(U$6:U$953,$S$6:$S$953,$Y67)*30.4*1.9835</f>
        <v>22373.81016528418</v>
      </c>
      <c r="AD67" s="61">
        <f>SUMIFS(V$6:V$953,$S$6:$S$953,$Y67)*30.4*1.9835</f>
        <v>-588.73426850998453</v>
      </c>
      <c r="AE67" s="61">
        <f>SUMIFS(W$6:W$953,$S$6:$S$953,$Y67)*30.4*1.9835</f>
        <v>185.16236067588326</v>
      </c>
      <c r="AI67" s="114">
        <v>7</v>
      </c>
      <c r="AJ67" s="61">
        <v>0.14562638259328095</v>
      </c>
      <c r="AK67" s="61">
        <v>-2.7389214879700021</v>
      </c>
      <c r="AL67" s="61">
        <v>-9.5308030381078694</v>
      </c>
      <c r="AM67" s="61">
        <v>-0.14419097809381815</v>
      </c>
      <c r="AN67" s="61">
        <v>-1.2958096441504967</v>
      </c>
      <c r="AO67" s="61">
        <v>-2.4303731592086324</v>
      </c>
      <c r="AP67" s="61">
        <v>0.17965890405098725</v>
      </c>
      <c r="AQ67" s="61">
        <v>0.80067287237521612</v>
      </c>
      <c r="AR67" s="61">
        <v>-2.2412886679764434</v>
      </c>
      <c r="AS67" s="61">
        <v>-174.80720148801242</v>
      </c>
      <c r="AT67" s="61">
        <v>-1.0825636890037054E-2</v>
      </c>
    </row>
    <row r="68" spans="1:66" x14ac:dyDescent="0.3">
      <c r="A68" s="126">
        <v>34699</v>
      </c>
      <c r="B68" s="127">
        <v>31.49</v>
      </c>
      <c r="C68" s="127">
        <v>0</v>
      </c>
      <c r="D68" s="127">
        <v>0</v>
      </c>
      <c r="E68" s="127">
        <v>9.94</v>
      </c>
      <c r="F68" s="127">
        <v>104.19</v>
      </c>
      <c r="G68" s="127">
        <v>85.2</v>
      </c>
      <c r="H68" s="2">
        <f t="shared" si="5"/>
        <v>41.43</v>
      </c>
      <c r="I68" s="2">
        <f t="shared" si="6"/>
        <v>104.19</v>
      </c>
      <c r="J68" s="2">
        <f t="shared" si="7"/>
        <v>85.2</v>
      </c>
      <c r="K68" s="2">
        <f t="shared" si="8"/>
        <v>41.43</v>
      </c>
      <c r="L68" s="2">
        <f t="shared" si="9"/>
        <v>189.39</v>
      </c>
      <c r="M68" s="2">
        <f t="shared" si="11"/>
        <v>230.82</v>
      </c>
      <c r="N68" s="2">
        <f>'ZBud Extract Monthly'!U67</f>
        <v>230.83</v>
      </c>
      <c r="O68" s="53">
        <f t="shared" si="10"/>
        <v>1.0000000000019327E-2</v>
      </c>
      <c r="Q68" s="111">
        <f>YEAR(A68)</f>
        <v>1994</v>
      </c>
      <c r="R68" s="61">
        <f>MONTH(A68)</f>
        <v>12</v>
      </c>
      <c r="S68" s="61">
        <f t="shared" si="3"/>
        <v>1995</v>
      </c>
      <c r="T68" s="112" t="str">
        <f>LOOKUP(S68,'yr type'!$A$5:$A$102,'yr type'!$B$5:$B$102)</f>
        <v>W</v>
      </c>
      <c r="U68" s="61">
        <f>('Strm Seg GW ZBud Stream Out'!H68-'Strm Seg GW ZBud Stream In'!H68)/DAY($A68)/1.9835</f>
        <v>73.708579653105858</v>
      </c>
      <c r="V68" s="61">
        <f>('Strm Seg GW ZBud Stream Out'!I68-'Strm Seg GW ZBud Stream In'!I68)/DAY($A68)/1.9835</f>
        <v>-1.6944631923042519</v>
      </c>
      <c r="W68" s="61">
        <f>('Strm Seg GW ZBud Stream Out'!J68-'Strm Seg GW ZBud Stream In'!J68)/DAY($A68)/1.9835</f>
        <v>0.6815908665848085</v>
      </c>
      <c r="Y68">
        <v>2062</v>
      </c>
      <c r="Z68" t="str">
        <f>'yr type'!B48</f>
        <v>C</v>
      </c>
      <c r="AA68">
        <v>2014</v>
      </c>
      <c r="AB68" t="str">
        <f t="shared" si="4"/>
        <v>2014 (C)</v>
      </c>
      <c r="AC68" s="61">
        <f>SUMIFS(U$6:U$953,$S$6:$S$953,$Y68)*30.4*1.9835</f>
        <v>12759.996324423964</v>
      </c>
      <c r="AD68" s="61">
        <f>SUMIFS(V$6:V$953,$S$6:$S$953,$Y68)*30.4*1.9835</f>
        <v>-535.92475207373252</v>
      </c>
      <c r="AE68" s="61">
        <f>SUMIFS(W$6:W$953,$S$6:$S$953,$Y68)*30.4*1.9835</f>
        <v>-517.80252288786471</v>
      </c>
      <c r="AI68" s="114">
        <v>8</v>
      </c>
      <c r="AJ68" s="61">
        <v>0.10819980123536711</v>
      </c>
      <c r="AK68" s="61">
        <v>-2.2246012068004233</v>
      </c>
      <c r="AL68" s="61">
        <v>-7.2166481466488444</v>
      </c>
      <c r="AM68" s="61">
        <v>-0.16980198842413449</v>
      </c>
      <c r="AN68" s="61">
        <v>-1.1364868156682533</v>
      </c>
      <c r="AO68" s="61">
        <v>-2.1731529154797768</v>
      </c>
      <c r="AP68" s="61">
        <v>-7.4457189060803564E-2</v>
      </c>
      <c r="AQ68" s="61">
        <v>0.45498080058094992</v>
      </c>
      <c r="AR68" s="61">
        <v>-2.2855952915904036</v>
      </c>
      <c r="AS68" s="61">
        <v>-172.01950453089322</v>
      </c>
      <c r="AT68" s="61">
        <v>-6.4769976428961096E-3</v>
      </c>
    </row>
    <row r="69" spans="1:66" x14ac:dyDescent="0.3">
      <c r="A69" s="126">
        <v>34730</v>
      </c>
      <c r="B69" s="127">
        <v>32.82</v>
      </c>
      <c r="C69" s="127">
        <v>0</v>
      </c>
      <c r="D69" s="127">
        <v>0.34</v>
      </c>
      <c r="E69" s="127">
        <v>11.63</v>
      </c>
      <c r="F69" s="127">
        <v>162.61000000000001</v>
      </c>
      <c r="G69" s="127">
        <v>77.06</v>
      </c>
      <c r="H69" s="2">
        <f t="shared" si="5"/>
        <v>44.790000000000006</v>
      </c>
      <c r="I69" s="2">
        <f t="shared" si="6"/>
        <v>162.61000000000001</v>
      </c>
      <c r="J69" s="2">
        <f t="shared" si="7"/>
        <v>77.06</v>
      </c>
      <c r="K69" s="2">
        <f t="shared" si="8"/>
        <v>44.790000000000006</v>
      </c>
      <c r="L69" s="2">
        <f t="shared" si="9"/>
        <v>239.67000000000002</v>
      </c>
      <c r="M69" s="2">
        <f t="shared" si="11"/>
        <v>284.46000000000004</v>
      </c>
      <c r="N69" s="2">
        <f>'ZBud Extract Monthly'!U68</f>
        <v>284.47000000000003</v>
      </c>
      <c r="O69" s="53">
        <f t="shared" si="10"/>
        <v>9.9999999999909051E-3</v>
      </c>
      <c r="Q69" s="111">
        <f>YEAR(A69)</f>
        <v>1995</v>
      </c>
      <c r="R69" s="61">
        <f>MONTH(A69)</f>
        <v>1</v>
      </c>
      <c r="S69" s="61">
        <f t="shared" si="3"/>
        <v>1995</v>
      </c>
      <c r="T69" s="112" t="str">
        <f>LOOKUP(S69,'yr type'!$A$5:$A$102,'yr type'!$B$5:$B$102)</f>
        <v>W</v>
      </c>
      <c r="U69" s="61">
        <f>('Strm Seg GW ZBud Stream Out'!H69-'Strm Seg GW ZBud Stream In'!H69)/DAY($A69)/1.9835</f>
        <v>113.14798702196346</v>
      </c>
      <c r="V69" s="61">
        <f>('Strm Seg GW ZBud Stream Out'!I69-'Strm Seg GW ZBud Stream In'!I69)/DAY($A69)/1.9835</f>
        <v>-2.0259072834757723</v>
      </c>
      <c r="W69" s="61">
        <f>('Strm Seg GW ZBud Stream Out'!J69-'Strm Seg GW ZBud Stream In'!J69)/DAY($A69)/1.9835</f>
        <v>2.3436902835489559</v>
      </c>
      <c r="Y69">
        <v>2063</v>
      </c>
      <c r="Z69" t="str">
        <f>'yr type'!B49</f>
        <v>C</v>
      </c>
      <c r="AA69">
        <v>2015</v>
      </c>
      <c r="AB69" t="str">
        <f t="shared" si="4"/>
        <v>2015 (C)</v>
      </c>
      <c r="AC69" s="61">
        <f>SUMIFS(U$6:U$953,$S$6:$S$953,$Y69)*30.4*1.9835</f>
        <v>13413.621424270352</v>
      </c>
      <c r="AD69" s="61">
        <f>SUMIFS(V$6:V$953,$S$6:$S$953,$Y69)*30.4*1.9835</f>
        <v>-529.07256405529961</v>
      </c>
      <c r="AE69" s="61">
        <f>SUMIFS(W$6:W$953,$S$6:$S$953,$Y69)*30.4*1.9835</f>
        <v>-505.1525038402458</v>
      </c>
      <c r="AI69" s="114">
        <v>9</v>
      </c>
      <c r="AJ69" s="61">
        <v>0.10283388681258057</v>
      </c>
      <c r="AK69" s="61">
        <v>-2.0900399308790272</v>
      </c>
      <c r="AL69" s="61">
        <v>-7.425791767589863</v>
      </c>
      <c r="AM69" s="61">
        <v>-0.19505120139703272</v>
      </c>
      <c r="AN69" s="61">
        <v>-1.0478841748775221</v>
      </c>
      <c r="AO69" s="61">
        <v>-2.1988433562397027</v>
      </c>
      <c r="AP69" s="61">
        <v>-0.16043226181212392</v>
      </c>
      <c r="AQ69" s="61">
        <v>-0.28012260569992298</v>
      </c>
      <c r="AR69" s="61">
        <v>-2.3373264212360669</v>
      </c>
      <c r="AS69" s="61">
        <v>-134.15635514735703</v>
      </c>
      <c r="AT69" s="61">
        <v>-3.5568804959758595E-2</v>
      </c>
    </row>
    <row r="70" spans="1:66" x14ac:dyDescent="0.3">
      <c r="A70" s="126">
        <v>34758</v>
      </c>
      <c r="B70" s="127">
        <v>28.14</v>
      </c>
      <c r="C70" s="127">
        <v>0</v>
      </c>
      <c r="D70" s="127">
        <v>0.41</v>
      </c>
      <c r="E70" s="127">
        <v>1.1100000000000001</v>
      </c>
      <c r="F70" s="127">
        <v>12.34</v>
      </c>
      <c r="G70" s="127">
        <v>4.41</v>
      </c>
      <c r="H70" s="2">
        <f t="shared" si="5"/>
        <v>29.66</v>
      </c>
      <c r="I70" s="2">
        <f t="shared" si="6"/>
        <v>12.34</v>
      </c>
      <c r="J70" s="2">
        <f t="shared" si="7"/>
        <v>4.41</v>
      </c>
      <c r="K70" s="2">
        <f t="shared" si="8"/>
        <v>29.66</v>
      </c>
      <c r="L70" s="2">
        <f t="shared" si="9"/>
        <v>16.75</v>
      </c>
      <c r="M70" s="2">
        <f t="shared" si="11"/>
        <v>46.41</v>
      </c>
      <c r="N70" s="2">
        <f>'ZBud Extract Monthly'!U69</f>
        <v>46.41</v>
      </c>
      <c r="O70" s="53">
        <f t="shared" si="10"/>
        <v>0</v>
      </c>
      <c r="Q70" s="111">
        <f>YEAR(A70)</f>
        <v>1995</v>
      </c>
      <c r="R70" s="61">
        <f>MONTH(A70)</f>
        <v>2</v>
      </c>
      <c r="S70" s="61">
        <f t="shared" si="3"/>
        <v>1995</v>
      </c>
      <c r="T70" s="112" t="str">
        <f>LOOKUP(S70,'yr type'!$A$5:$A$102,'yr type'!$B$5:$B$102)</f>
        <v>W</v>
      </c>
      <c r="U70" s="61">
        <f>('Strm Seg GW ZBud Stream Out'!H70-'Strm Seg GW ZBud Stream In'!H70)/DAY($A70)/1.9835</f>
        <v>93.965213007310297</v>
      </c>
      <c r="V70" s="61">
        <f>('Strm Seg GW ZBud Stream Out'!I70-'Strm Seg GW ZBud Stream In'!I70)/DAY($A70)/1.9835</f>
        <v>1.9926896899420217</v>
      </c>
      <c r="W70" s="61">
        <f>('Strm Seg GW ZBud Stream Out'!J70-'Strm Seg GW ZBud Stream In'!J70)/DAY($A70)/1.9835</f>
        <v>6.1320177175987611</v>
      </c>
      <c r="Y70">
        <v>2064</v>
      </c>
      <c r="Z70" t="str">
        <f>'yr type'!B50</f>
        <v>BN</v>
      </c>
      <c r="AA70">
        <v>2016</v>
      </c>
      <c r="AB70" t="str">
        <f t="shared" si="4"/>
        <v>2016 (BN)</v>
      </c>
      <c r="AC70" s="61">
        <f>SUMIFS(U$6:U$953,$S$6:$S$953,$Y70)*30.4*1.9835</f>
        <v>13520.393079124951</v>
      </c>
      <c r="AD70" s="61">
        <f>SUMIFS(V$6:V$953,$S$6:$S$953,$Y70)*30.4*1.9835</f>
        <v>-672.16864011865027</v>
      </c>
      <c r="AE70" s="61">
        <f>SUMIFS(W$6:W$953,$S$6:$S$953,$Y70)*30.4*1.9835</f>
        <v>-619.67538094178724</v>
      </c>
      <c r="AI70" s="114">
        <v>10</v>
      </c>
      <c r="AJ70" s="61">
        <v>7.1395464192491292E-2</v>
      </c>
      <c r="AK70" s="61">
        <v>-2.4763697418145703</v>
      </c>
      <c r="AL70" s="61">
        <v>-8.6346580891230644</v>
      </c>
      <c r="AM70" s="61">
        <v>-0.93855655582114872</v>
      </c>
      <c r="AN70" s="61">
        <v>-1.2324750722209987</v>
      </c>
      <c r="AO70" s="61">
        <v>-3.0747071474305381</v>
      </c>
      <c r="AP70" s="61">
        <v>-0.61088835628860971</v>
      </c>
      <c r="AQ70" s="61">
        <v>-1.1773993793820052</v>
      </c>
      <c r="AR70" s="61">
        <v>-2.6952441796292059</v>
      </c>
      <c r="AS70" s="61">
        <v>-82.225647708602992</v>
      </c>
      <c r="AT70" s="61">
        <v>-7.6175431885283598E-2</v>
      </c>
    </row>
    <row r="71" spans="1:66" x14ac:dyDescent="0.3">
      <c r="A71" s="126">
        <v>34789</v>
      </c>
      <c r="B71" s="127">
        <v>1924.38</v>
      </c>
      <c r="C71" s="127">
        <v>1091.8800000000001</v>
      </c>
      <c r="D71" s="127">
        <v>127.47</v>
      </c>
      <c r="E71" s="127">
        <v>112.15</v>
      </c>
      <c r="F71" s="127">
        <v>79.61</v>
      </c>
      <c r="G71" s="127">
        <v>45.97</v>
      </c>
      <c r="H71" s="2">
        <f t="shared" si="5"/>
        <v>3255.88</v>
      </c>
      <c r="I71" s="2">
        <f t="shared" si="6"/>
        <v>79.61</v>
      </c>
      <c r="J71" s="2">
        <f t="shared" si="7"/>
        <v>45.97</v>
      </c>
      <c r="K71" s="2">
        <f t="shared" si="8"/>
        <v>3255.88</v>
      </c>
      <c r="L71" s="2">
        <f t="shared" si="9"/>
        <v>125.58</v>
      </c>
      <c r="M71" s="2">
        <f t="shared" si="11"/>
        <v>3381.46</v>
      </c>
      <c r="N71" s="2">
        <f>'ZBud Extract Monthly'!U70</f>
        <v>3381.45</v>
      </c>
      <c r="O71" s="53">
        <f t="shared" si="10"/>
        <v>-1.0000000000218279E-2</v>
      </c>
      <c r="Q71" s="111">
        <f>YEAR(A71)</f>
        <v>1995</v>
      </c>
      <c r="R71" s="61">
        <f>MONTH(A71)</f>
        <v>3</v>
      </c>
      <c r="S71" s="61">
        <f t="shared" ref="S71:S134" si="12">IF(R71&lt;10,Q71,Q71+1)</f>
        <v>1995</v>
      </c>
      <c r="T71" s="112" t="str">
        <f>LOOKUP(S71,'yr type'!$A$5:$A$102,'yr type'!$B$5:$B$102)</f>
        <v>W</v>
      </c>
      <c r="U71" s="61">
        <f>('Strm Seg GW ZBud Stream Out'!H71-'Strm Seg GW ZBud Stream In'!H71)/DAY($A71)/1.9835</f>
        <v>82.111776998951044</v>
      </c>
      <c r="V71" s="61">
        <f>('Strm Seg GW ZBud Stream Out'!I71-'Strm Seg GW ZBud Stream In'!I71)/DAY($A71)/1.9835</f>
        <v>1.5794823422265949</v>
      </c>
      <c r="W71" s="61">
        <f>('Strm Seg GW ZBud Stream Out'!J71-'Strm Seg GW ZBud Stream In'!J71)/DAY($A71)/1.9835</f>
        <v>4.8496873399090896</v>
      </c>
      <c r="Y71">
        <v>2065</v>
      </c>
      <c r="Z71" t="str">
        <f>'yr type'!B51</f>
        <v>W</v>
      </c>
      <c r="AA71">
        <v>2017</v>
      </c>
      <c r="AB71" t="str">
        <f>AA71&amp;" ("&amp;Z71&amp;")"</f>
        <v>2017 (W)</v>
      </c>
      <c r="AC71" s="61">
        <f>SUMIFS(U$6:U$953,$S$6:$S$953,$Y71)*30.4*1.9835</f>
        <v>25069.981729032257</v>
      </c>
      <c r="AD71" s="61">
        <f>SUMIFS(V$6:V$953,$S$6:$S$953,$Y71)*30.4*1.9835</f>
        <v>-876.86759324116736</v>
      </c>
      <c r="AE71" s="61">
        <f>SUMIFS(W$6:W$953,$S$6:$S$953,$Y71)*30.4*1.9835</f>
        <v>590.55810506912439</v>
      </c>
      <c r="AI71" s="114">
        <v>11</v>
      </c>
      <c r="AJ71" s="61">
        <v>7.6274189600435485E-2</v>
      </c>
      <c r="AK71" s="61">
        <v>-4.701665552401515</v>
      </c>
      <c r="AL71" s="61">
        <v>-13.497236257092025</v>
      </c>
      <c r="AM71" s="61">
        <v>-2.017864775703905</v>
      </c>
      <c r="AN71" s="61">
        <v>-1.9980710426233816</v>
      </c>
      <c r="AO71" s="61">
        <v>-5.513888127778813</v>
      </c>
      <c r="AP71" s="61">
        <v>-1.2598502866036099</v>
      </c>
      <c r="AQ71" s="61">
        <v>-3.3772463402783108</v>
      </c>
      <c r="AR71" s="61">
        <v>-3.6796761689737427</v>
      </c>
      <c r="AS71" s="61">
        <v>-185.06840126697426</v>
      </c>
      <c r="AT71" s="61">
        <v>-0.18897206299799435</v>
      </c>
    </row>
    <row r="72" spans="1:66" x14ac:dyDescent="0.3">
      <c r="A72" s="126">
        <v>34819</v>
      </c>
      <c r="B72" s="127">
        <v>399.62</v>
      </c>
      <c r="C72" s="127">
        <v>158.94999999999999</v>
      </c>
      <c r="D72" s="127">
        <v>29.11</v>
      </c>
      <c r="E72" s="127">
        <v>23.96</v>
      </c>
      <c r="F72" s="127">
        <v>7.85</v>
      </c>
      <c r="G72" s="127">
        <v>9.42</v>
      </c>
      <c r="H72" s="2">
        <f t="shared" ref="H72:H135" si="13">SUM(B72:E72)</f>
        <v>611.64</v>
      </c>
      <c r="I72" s="2">
        <f t="shared" ref="I72:I135" si="14">F72</f>
        <v>7.85</v>
      </c>
      <c r="J72" s="2">
        <f t="shared" ref="J72:J135" si="15">G72</f>
        <v>9.42</v>
      </c>
      <c r="K72" s="2">
        <f t="shared" ref="K72:K135" si="16">H72</f>
        <v>611.64</v>
      </c>
      <c r="L72" s="2">
        <f t="shared" ref="L72:L135" si="17">SUM(I72:J72)</f>
        <v>17.27</v>
      </c>
      <c r="M72" s="2">
        <f t="shared" si="11"/>
        <v>628.91</v>
      </c>
      <c r="N72" s="2">
        <f>'ZBud Extract Monthly'!U71</f>
        <v>628.91</v>
      </c>
      <c r="O72" s="53">
        <f t="shared" ref="O72:O135" si="18">N72-M72</f>
        <v>0</v>
      </c>
      <c r="Q72" s="111">
        <f>YEAR(A72)</f>
        <v>1995</v>
      </c>
      <c r="R72" s="61">
        <f>MONTH(A72)</f>
        <v>4</v>
      </c>
      <c r="S72" s="61">
        <f t="shared" si="12"/>
        <v>1995</v>
      </c>
      <c r="T72" s="112" t="str">
        <f>LOOKUP(S72,'yr type'!$A$5:$A$102,'yr type'!$B$5:$B$102)</f>
        <v>W</v>
      </c>
      <c r="U72" s="61">
        <f>('Strm Seg GW ZBud Stream Out'!H72-'Strm Seg GW ZBud Stream In'!H72)/DAY($A72)/1.9835</f>
        <v>97.087303587933775</v>
      </c>
      <c r="V72" s="61">
        <f>('Strm Seg GW ZBud Stream Out'!I72-'Strm Seg GW ZBud Stream In'!I72)/DAY($A72)/1.9835</f>
        <v>4.6898579951264603</v>
      </c>
      <c r="W72" s="61">
        <f>('Strm Seg GW ZBud Stream Out'!J72-'Strm Seg GW ZBud Stream In'!J72)/DAY($A72)/1.9835</f>
        <v>7.2269557180068897</v>
      </c>
      <c r="Y72">
        <v>2066</v>
      </c>
      <c r="Z72" t="str">
        <f>'yr type'!B52</f>
        <v>BN</v>
      </c>
      <c r="AA72">
        <v>2018</v>
      </c>
      <c r="AB72" t="str">
        <f>AA72&amp;" ("&amp;Z72&amp;")"</f>
        <v>2018 (BN)</v>
      </c>
      <c r="AC72" s="61">
        <f>SUMIFS(U$6:U$953,$S$6:$S$953,$Y72)*30.4*1.9835</f>
        <v>23002.05633179723</v>
      </c>
      <c r="AD72" s="61">
        <f>SUMIFS(V$6:V$953,$S$6:$S$953,$Y72)*30.4*1.9835</f>
        <v>-612.72514531490003</v>
      </c>
      <c r="AE72" s="61">
        <f>SUMIFS(W$6:W$953,$S$6:$S$953,$Y72)*30.4*1.9835</f>
        <v>14.299604301075238</v>
      </c>
      <c r="AI72" s="114">
        <v>12</v>
      </c>
      <c r="AJ72" s="61">
        <v>0.11472629558514122</v>
      </c>
      <c r="AK72" s="61">
        <v>-8.9165135509609232</v>
      </c>
      <c r="AL72" s="61">
        <v>-20.134779532828862</v>
      </c>
      <c r="AM72" s="61">
        <v>-2.9156530153570599</v>
      </c>
      <c r="AN72" s="61">
        <v>-2.93444762205446</v>
      </c>
      <c r="AO72" s="61">
        <v>-8.6367440217700668</v>
      </c>
      <c r="AP72" s="61">
        <v>-1.4529404756138562</v>
      </c>
      <c r="AQ72" s="61">
        <v>-5.2540754351025694</v>
      </c>
      <c r="AR72" s="61">
        <v>-4.2852056817976916</v>
      </c>
      <c r="AS72" s="61">
        <v>-503.35579187483273</v>
      </c>
      <c r="AT72" s="61">
        <v>-0.27673608815504919</v>
      </c>
    </row>
    <row r="73" spans="1:66" x14ac:dyDescent="0.3">
      <c r="A73" s="126">
        <v>34850</v>
      </c>
      <c r="B73" s="127">
        <v>1171.07</v>
      </c>
      <c r="C73" s="127">
        <v>735.42</v>
      </c>
      <c r="D73" s="127">
        <v>18.149999999999999</v>
      </c>
      <c r="E73" s="127">
        <v>16.170000000000002</v>
      </c>
      <c r="F73" s="127">
        <v>8.7100000000000009</v>
      </c>
      <c r="G73" s="127">
        <v>9.39</v>
      </c>
      <c r="H73" s="2">
        <f t="shared" si="13"/>
        <v>1940.81</v>
      </c>
      <c r="I73" s="2">
        <f t="shared" si="14"/>
        <v>8.7100000000000009</v>
      </c>
      <c r="J73" s="2">
        <f t="shared" si="15"/>
        <v>9.39</v>
      </c>
      <c r="K73" s="2">
        <f t="shared" si="16"/>
        <v>1940.81</v>
      </c>
      <c r="L73" s="2">
        <f t="shared" si="17"/>
        <v>18.100000000000001</v>
      </c>
      <c r="M73" s="2">
        <f t="shared" ref="M73:M136" si="19">SUM(H73:J73)</f>
        <v>1958.91</v>
      </c>
      <c r="N73" s="2">
        <f>'ZBud Extract Monthly'!U72</f>
        <v>1958.91</v>
      </c>
      <c r="O73" s="53">
        <f t="shared" si="18"/>
        <v>0</v>
      </c>
      <c r="Q73" s="111">
        <f>YEAR(A73)</f>
        <v>1995</v>
      </c>
      <c r="R73" s="61">
        <f>MONTH(A73)</f>
        <v>5</v>
      </c>
      <c r="S73" s="61">
        <f t="shared" si="12"/>
        <v>1995</v>
      </c>
      <c r="T73" s="112" t="str">
        <f>LOOKUP(S73,'yr type'!$A$5:$A$102,'yr type'!$B$5:$B$102)</f>
        <v>W</v>
      </c>
      <c r="U73" s="61">
        <f>('Strm Seg GW ZBud Stream Out'!H73-'Strm Seg GW ZBud Stream In'!H73)/DAY($A73)/1.9835</f>
        <v>75.146084227131922</v>
      </c>
      <c r="V73" s="61">
        <f>('Strm Seg GW ZBud Stream Out'!I73-'Strm Seg GW ZBud Stream In'!I73)/DAY($A73)/1.9835</f>
        <v>3.4310480821617051</v>
      </c>
      <c r="W73" s="61">
        <f>('Strm Seg GW ZBud Stream Out'!J73-'Strm Seg GW ZBud Stream In'!J73)/DAY($A73)/1.9835</f>
        <v>5.8201127040015619</v>
      </c>
      <c r="Y73">
        <v>2067</v>
      </c>
      <c r="Z73" t="str">
        <f>Z10</f>
        <v>BN</v>
      </c>
      <c r="AA73">
        <v>2004</v>
      </c>
      <c r="AB73" t="str">
        <f>AA73&amp;" ("&amp;Z73&amp;")"</f>
        <v>2004 (BN)</v>
      </c>
      <c r="AC73" s="61">
        <f>SUMIFS(U$6:U$953,$S$6:$S$953,$Y73)*30.4*1.9835</f>
        <v>25885.898489708143</v>
      </c>
      <c r="AD73" s="61">
        <f>SUMIFS(V$6:V$953,$S$6:$S$953,$Y73)*30.4*1.9835</f>
        <v>-583.19670537634408</v>
      </c>
      <c r="AE73" s="61">
        <f>SUMIFS(W$6:W$953,$S$6:$S$953,$Y73)*30.4*1.9835</f>
        <v>176.60578801843323</v>
      </c>
    </row>
    <row r="74" spans="1:66" x14ac:dyDescent="0.3">
      <c r="A74" s="126">
        <v>34880</v>
      </c>
      <c r="B74" s="127">
        <v>31.52</v>
      </c>
      <c r="C74" s="127">
        <v>0</v>
      </c>
      <c r="D74" s="127">
        <v>0</v>
      </c>
      <c r="E74" s="127">
        <v>0.15</v>
      </c>
      <c r="F74" s="127">
        <v>14.23</v>
      </c>
      <c r="G74" s="127">
        <v>7.48</v>
      </c>
      <c r="H74" s="2">
        <f t="shared" si="13"/>
        <v>31.669999999999998</v>
      </c>
      <c r="I74" s="2">
        <f t="shared" si="14"/>
        <v>14.23</v>
      </c>
      <c r="J74" s="2">
        <f t="shared" si="15"/>
        <v>7.48</v>
      </c>
      <c r="K74" s="2">
        <f t="shared" si="16"/>
        <v>31.669999999999998</v>
      </c>
      <c r="L74" s="2">
        <f t="shared" si="17"/>
        <v>21.71</v>
      </c>
      <c r="M74" s="2">
        <f t="shared" si="19"/>
        <v>53.379999999999995</v>
      </c>
      <c r="N74" s="2">
        <f>'ZBud Extract Monthly'!U73</f>
        <v>53.38</v>
      </c>
      <c r="O74" s="53">
        <f t="shared" si="18"/>
        <v>0</v>
      </c>
      <c r="Q74" s="111">
        <f>YEAR(A74)</f>
        <v>1995</v>
      </c>
      <c r="R74" s="61">
        <f>MONTH(A74)</f>
        <v>6</v>
      </c>
      <c r="S74" s="61">
        <f t="shared" si="12"/>
        <v>1995</v>
      </c>
      <c r="T74" s="112" t="str">
        <f>LOOKUP(S74,'yr type'!$A$5:$A$102,'yr type'!$B$5:$B$102)</f>
        <v>W</v>
      </c>
      <c r="U74" s="61">
        <f>('Strm Seg GW ZBud Stream Out'!H74-'Strm Seg GW ZBud Stream In'!H74)/DAY($A74)/1.9835</f>
        <v>69.300562977901009</v>
      </c>
      <c r="V74" s="61">
        <f>('Strm Seg GW ZBud Stream Out'!I74-'Strm Seg GW ZBud Stream In'!I74)/DAY($A74)/1.9835</f>
        <v>1.7201915805394503</v>
      </c>
      <c r="W74" s="61">
        <f>('Strm Seg GW ZBud Stream Out'!J74-'Strm Seg GW ZBud Stream In'!J74)/DAY($A74)/1.9835</f>
        <v>4.0436938072430886</v>
      </c>
      <c r="Y74">
        <v>2068</v>
      </c>
      <c r="Z74" t="str">
        <f>Z11</f>
        <v>AN</v>
      </c>
      <c r="AA74">
        <v>2005</v>
      </c>
      <c r="AB74" t="str">
        <f>AA74&amp;" ("&amp;Z74&amp;")"</f>
        <v>2005 (AN)</v>
      </c>
      <c r="AC74" s="61">
        <f>SUMIFS(U$6:U$953,$S$6:$S$953,$Y74)*30.4*1.9835</f>
        <v>30737.531042195031</v>
      </c>
      <c r="AD74" s="61">
        <f>SUMIFS(V$6:V$953,$S$6:$S$953,$Y74)*30.4*1.9835</f>
        <v>-642.31830863922869</v>
      </c>
      <c r="AE74" s="61">
        <f>SUMIFS(W$6:W$953,$S$6:$S$953,$Y74)*30.4*1.9835</f>
        <v>518.18508802373015</v>
      </c>
    </row>
    <row r="75" spans="1:66" x14ac:dyDescent="0.3">
      <c r="A75" s="126">
        <v>34911</v>
      </c>
      <c r="B75" s="127">
        <v>32.299999999999997</v>
      </c>
      <c r="C75" s="127">
        <v>0</v>
      </c>
      <c r="D75" s="127">
        <v>0</v>
      </c>
      <c r="E75" s="127">
        <v>0</v>
      </c>
      <c r="F75" s="127">
        <v>6.84</v>
      </c>
      <c r="G75" s="127">
        <v>4.87</v>
      </c>
      <c r="H75" s="2">
        <f t="shared" si="13"/>
        <v>32.299999999999997</v>
      </c>
      <c r="I75" s="2">
        <f t="shared" si="14"/>
        <v>6.84</v>
      </c>
      <c r="J75" s="2">
        <f t="shared" si="15"/>
        <v>4.87</v>
      </c>
      <c r="K75" s="2">
        <f t="shared" si="16"/>
        <v>32.299999999999997</v>
      </c>
      <c r="L75" s="2">
        <f t="shared" si="17"/>
        <v>11.71</v>
      </c>
      <c r="M75" s="2">
        <f t="shared" si="19"/>
        <v>44.01</v>
      </c>
      <c r="N75" s="2">
        <f>'ZBud Extract Monthly'!U74</f>
        <v>44.01</v>
      </c>
      <c r="O75" s="53">
        <f t="shared" si="18"/>
        <v>0</v>
      </c>
      <c r="Q75" s="111">
        <f>YEAR(A75)</f>
        <v>1995</v>
      </c>
      <c r="R75" s="61">
        <f>MONTH(A75)</f>
        <v>7</v>
      </c>
      <c r="S75" s="61">
        <f t="shared" si="12"/>
        <v>1995</v>
      </c>
      <c r="T75" s="112" t="str">
        <f>LOOKUP(S75,'yr type'!$A$5:$A$102,'yr type'!$B$5:$B$102)</f>
        <v>W</v>
      </c>
      <c r="U75" s="61">
        <f>('Strm Seg GW ZBud Stream Out'!H75-'Strm Seg GW ZBud Stream In'!H75)/DAY($A75)/1.9835</f>
        <v>73.374208185270419</v>
      </c>
      <c r="V75" s="61">
        <f>('Strm Seg GW ZBud Stream Out'!I75-'Strm Seg GW ZBud Stream In'!I75)/DAY($A75)/1.9835</f>
        <v>0.90813729396553833</v>
      </c>
      <c r="W75" s="61">
        <f>('Strm Seg GW ZBud Stream Out'!J75-'Strm Seg GW ZBud Stream In'!J75)/DAY($A75)/1.9835</f>
        <v>3.2114948323670278</v>
      </c>
    </row>
    <row r="76" spans="1:66" x14ac:dyDescent="0.3">
      <c r="A76" s="126">
        <v>34942</v>
      </c>
      <c r="B76" s="127">
        <v>33.51</v>
      </c>
      <c r="C76" s="127">
        <v>0</v>
      </c>
      <c r="D76" s="127">
        <v>2.15</v>
      </c>
      <c r="E76" s="127">
        <v>4.9000000000000004</v>
      </c>
      <c r="F76" s="127">
        <v>9.24</v>
      </c>
      <c r="G76" s="127">
        <v>7.09</v>
      </c>
      <c r="H76" s="2">
        <f t="shared" si="13"/>
        <v>40.559999999999995</v>
      </c>
      <c r="I76" s="2">
        <f t="shared" si="14"/>
        <v>9.24</v>
      </c>
      <c r="J76" s="2">
        <f t="shared" si="15"/>
        <v>7.09</v>
      </c>
      <c r="K76" s="2">
        <f t="shared" si="16"/>
        <v>40.559999999999995</v>
      </c>
      <c r="L76" s="2">
        <f t="shared" si="17"/>
        <v>16.329999999999998</v>
      </c>
      <c r="M76" s="2">
        <f t="shared" si="19"/>
        <v>56.89</v>
      </c>
      <c r="N76" s="2">
        <f>'ZBud Extract Monthly'!U75</f>
        <v>56.88</v>
      </c>
      <c r="O76" s="53">
        <f t="shared" si="18"/>
        <v>-9.9999999999980105E-3</v>
      </c>
      <c r="Q76" s="111">
        <f>YEAR(A76)</f>
        <v>1995</v>
      </c>
      <c r="R76" s="61">
        <f>MONTH(A76)</f>
        <v>8</v>
      </c>
      <c r="S76" s="61">
        <f t="shared" si="12"/>
        <v>1995</v>
      </c>
      <c r="T76" s="112" t="str">
        <f>LOOKUP(S76,'yr type'!$A$5:$A$102,'yr type'!$B$5:$B$102)</f>
        <v>W</v>
      </c>
      <c r="U76" s="61">
        <f>('Strm Seg GW ZBud Stream Out'!H76-'Strm Seg GW ZBud Stream In'!H76)/DAY($A76)/1.9835</f>
        <v>47.476194735600963</v>
      </c>
      <c r="V76" s="61">
        <f>('Strm Seg GW ZBud Stream Out'!I76-'Strm Seg GW ZBud Stream In'!I76)/DAY($A76)/1.9835</f>
        <v>0.46903079437618411</v>
      </c>
      <c r="W76" s="61">
        <f>('Strm Seg GW ZBud Stream Out'!J76-'Strm Seg GW ZBud Stream In'!J76)/DAY($A76)/1.9835</f>
        <v>1.5682607316815338</v>
      </c>
    </row>
    <row r="77" spans="1:66" x14ac:dyDescent="0.3">
      <c r="A77" s="126">
        <v>34972</v>
      </c>
      <c r="B77" s="127">
        <v>35.020000000000003</v>
      </c>
      <c r="C77" s="127">
        <v>0</v>
      </c>
      <c r="D77" s="127">
        <v>7.05</v>
      </c>
      <c r="E77" s="127">
        <v>3.6</v>
      </c>
      <c r="F77" s="127">
        <v>16.100000000000001</v>
      </c>
      <c r="G77" s="127">
        <v>6.9</v>
      </c>
      <c r="H77" s="2">
        <f t="shared" si="13"/>
        <v>45.67</v>
      </c>
      <c r="I77" s="2">
        <f t="shared" si="14"/>
        <v>16.100000000000001</v>
      </c>
      <c r="J77" s="2">
        <f t="shared" si="15"/>
        <v>6.9</v>
      </c>
      <c r="K77" s="2">
        <f t="shared" si="16"/>
        <v>45.67</v>
      </c>
      <c r="L77" s="2">
        <f t="shared" si="17"/>
        <v>23</v>
      </c>
      <c r="M77" s="2">
        <f t="shared" si="19"/>
        <v>68.67</v>
      </c>
      <c r="N77" s="2">
        <f>'ZBud Extract Monthly'!U76</f>
        <v>68.680000000000007</v>
      </c>
      <c r="O77" s="53">
        <f t="shared" si="18"/>
        <v>1.0000000000005116E-2</v>
      </c>
      <c r="Q77" s="111">
        <f>YEAR(A77)</f>
        <v>1995</v>
      </c>
      <c r="R77" s="61">
        <f>MONTH(A77)</f>
        <v>9</v>
      </c>
      <c r="S77" s="61">
        <f t="shared" si="12"/>
        <v>1995</v>
      </c>
      <c r="T77" s="112" t="str">
        <f>LOOKUP(S77,'yr type'!$A$5:$A$102,'yr type'!$B$5:$B$102)</f>
        <v>W</v>
      </c>
      <c r="U77" s="61">
        <f>('Strm Seg GW ZBud Stream Out'!H77-'Strm Seg GW ZBud Stream In'!H77)/DAY($A77)/1.9835</f>
        <v>43.166120494076125</v>
      </c>
      <c r="V77" s="61">
        <f>('Strm Seg GW ZBud Stream Out'!I77-'Strm Seg GW ZBud Stream In'!I77)/DAY($A77)/1.9835</f>
        <v>0.44416435593647591</v>
      </c>
      <c r="W77" s="61">
        <f>('Strm Seg GW ZBud Stream Out'!J77-'Strm Seg GW ZBud Stream In'!J77)/DAY($A77)/1.9835</f>
        <v>1.4556759936139818</v>
      </c>
    </row>
    <row r="78" spans="1:66" x14ac:dyDescent="0.3">
      <c r="A78" s="126">
        <v>35003</v>
      </c>
      <c r="B78" s="127">
        <v>100.04</v>
      </c>
      <c r="C78" s="127">
        <v>0</v>
      </c>
      <c r="D78" s="127">
        <v>0</v>
      </c>
      <c r="E78" s="127">
        <v>0</v>
      </c>
      <c r="F78" s="127">
        <v>18.329999999999998</v>
      </c>
      <c r="G78" s="127">
        <v>6.6</v>
      </c>
      <c r="H78" s="2">
        <f t="shared" si="13"/>
        <v>100.04</v>
      </c>
      <c r="I78" s="2">
        <f t="shared" si="14"/>
        <v>18.329999999999998</v>
      </c>
      <c r="J78" s="2">
        <f t="shared" si="15"/>
        <v>6.6</v>
      </c>
      <c r="K78" s="2">
        <f t="shared" si="16"/>
        <v>100.04</v>
      </c>
      <c r="L78" s="2">
        <f t="shared" si="17"/>
        <v>24.93</v>
      </c>
      <c r="M78" s="2">
        <f t="shared" si="19"/>
        <v>124.97</v>
      </c>
      <c r="N78" s="2">
        <f>'ZBud Extract Monthly'!U77</f>
        <v>124.97</v>
      </c>
      <c r="O78" s="53">
        <f t="shared" si="18"/>
        <v>0</v>
      </c>
      <c r="Q78" s="111">
        <f>YEAR(A78)</f>
        <v>1995</v>
      </c>
      <c r="R78" s="61">
        <f>MONTH(A78)</f>
        <v>10</v>
      </c>
      <c r="S78" s="61">
        <f t="shared" si="12"/>
        <v>1996</v>
      </c>
      <c r="T78" s="112" t="str">
        <f>LOOKUP(S78,'yr type'!$A$5:$A$102,'yr type'!$B$5:$B$102)</f>
        <v>W</v>
      </c>
      <c r="U78" s="61">
        <f>('Strm Seg GW ZBud Stream Out'!H78-'Strm Seg GW ZBud Stream In'!H78)/DAY($A78)/1.9835</f>
        <v>61.578506550005287</v>
      </c>
      <c r="V78" s="61">
        <f>('Strm Seg GW ZBud Stream Out'!I78-'Strm Seg GW ZBud Stream In'!I78)/DAY($A78)/1.9835</f>
        <v>0.38104686242142838</v>
      </c>
      <c r="W78" s="61">
        <f>('Strm Seg GW ZBud Stream Out'!J78-'Strm Seg GW ZBud Stream In'!J78)/DAY($A78)/1.9835</f>
        <v>2.3604413833481059</v>
      </c>
    </row>
    <row r="79" spans="1:66" x14ac:dyDescent="0.3">
      <c r="A79" s="126">
        <v>35033</v>
      </c>
      <c r="B79" s="127">
        <v>83.19</v>
      </c>
      <c r="C79" s="127">
        <v>0</v>
      </c>
      <c r="D79" s="127">
        <v>0</v>
      </c>
      <c r="E79" s="127">
        <v>0</v>
      </c>
      <c r="F79" s="127">
        <v>17.829999999999998</v>
      </c>
      <c r="G79" s="127">
        <v>8.11</v>
      </c>
      <c r="H79" s="2">
        <f t="shared" si="13"/>
        <v>83.19</v>
      </c>
      <c r="I79" s="2">
        <f t="shared" si="14"/>
        <v>17.829999999999998</v>
      </c>
      <c r="J79" s="2">
        <f t="shared" si="15"/>
        <v>8.11</v>
      </c>
      <c r="K79" s="2">
        <f t="shared" si="16"/>
        <v>83.19</v>
      </c>
      <c r="L79" s="2">
        <f t="shared" si="17"/>
        <v>25.939999999999998</v>
      </c>
      <c r="M79" s="2">
        <f t="shared" si="19"/>
        <v>109.13</v>
      </c>
      <c r="N79" s="2">
        <f>'ZBud Extract Monthly'!U78</f>
        <v>109.12</v>
      </c>
      <c r="O79" s="53">
        <f t="shared" si="18"/>
        <v>-9.9999999999909051E-3</v>
      </c>
      <c r="Q79" s="111">
        <f>YEAR(A79)</f>
        <v>1995</v>
      </c>
      <c r="R79" s="61">
        <f>MONTH(A79)</f>
        <v>11</v>
      </c>
      <c r="S79" s="61">
        <f t="shared" si="12"/>
        <v>1996</v>
      </c>
      <c r="T79" s="112" t="str">
        <f>LOOKUP(S79,'yr type'!$A$5:$A$102,'yr type'!$B$5:$B$102)</f>
        <v>W</v>
      </c>
      <c r="U79" s="61">
        <f>('Strm Seg GW ZBud Stream Out'!H79-'Strm Seg GW ZBud Stream In'!H79)/DAY($A79)/1.9835</f>
        <v>50.055961683892114</v>
      </c>
      <c r="V79" s="61">
        <f>('Strm Seg GW ZBud Stream Out'!I79-'Strm Seg GW ZBud Stream In'!I79)/DAY($A79)/1.9835</f>
        <v>0.25796151583900512</v>
      </c>
      <c r="W79" s="61">
        <f>('Strm Seg GW ZBud Stream Out'!J79-'Strm Seg GW ZBud Stream In'!J79)/DAY($A79)/1.9835</f>
        <v>1.8600117637173346</v>
      </c>
      <c r="AB79" t="s">
        <v>1529</v>
      </c>
    </row>
    <row r="80" spans="1:66" x14ac:dyDescent="0.3">
      <c r="A80" s="126">
        <v>35064</v>
      </c>
      <c r="B80" s="127">
        <v>81.849999999999994</v>
      </c>
      <c r="C80" s="127">
        <v>0.41</v>
      </c>
      <c r="D80" s="127">
        <v>139.19999999999999</v>
      </c>
      <c r="E80" s="127">
        <v>124.58</v>
      </c>
      <c r="F80" s="127">
        <v>76.27</v>
      </c>
      <c r="G80" s="127">
        <v>59.54</v>
      </c>
      <c r="H80" s="2">
        <f t="shared" si="13"/>
        <v>346.03999999999996</v>
      </c>
      <c r="I80" s="2">
        <f t="shared" si="14"/>
        <v>76.27</v>
      </c>
      <c r="J80" s="2">
        <f t="shared" si="15"/>
        <v>59.54</v>
      </c>
      <c r="K80" s="2">
        <f t="shared" si="16"/>
        <v>346.03999999999996</v>
      </c>
      <c r="L80" s="2">
        <f t="shared" si="17"/>
        <v>135.81</v>
      </c>
      <c r="M80" s="2">
        <f t="shared" si="19"/>
        <v>481.84999999999997</v>
      </c>
      <c r="N80" s="2">
        <f>'ZBud Extract Monthly'!U79</f>
        <v>481.86</v>
      </c>
      <c r="O80" s="53">
        <f t="shared" si="18"/>
        <v>1.0000000000047748E-2</v>
      </c>
      <c r="Q80" s="111">
        <f>YEAR(A80)</f>
        <v>1995</v>
      </c>
      <c r="R80" s="61">
        <f>MONTH(A80)</f>
        <v>12</v>
      </c>
      <c r="S80" s="61">
        <f t="shared" si="12"/>
        <v>1996</v>
      </c>
      <c r="T80" s="112" t="str">
        <f>LOOKUP(S80,'yr type'!$A$5:$A$102,'yr type'!$B$5:$B$102)</f>
        <v>W</v>
      </c>
      <c r="U80" s="61">
        <f>('Strm Seg GW ZBud Stream Out'!H80-'Strm Seg GW ZBud Stream In'!H80)/DAY($A80)/1.9835</f>
        <v>56.002179269294253</v>
      </c>
      <c r="V80" s="61">
        <f>('Strm Seg GW ZBud Stream Out'!I80-'Strm Seg GW ZBud Stream In'!I80)/DAY($A80)/1.9835</f>
        <v>-0.58677638908088503</v>
      </c>
      <c r="W80" s="61">
        <f>('Strm Seg GW ZBud Stream Out'!J80-'Strm Seg GW ZBud Stream In'!J80)/DAY($A80)/1.9835</f>
        <v>1.468567293071062</v>
      </c>
      <c r="AB80" t="s">
        <v>1530</v>
      </c>
    </row>
    <row r="81" spans="1:28" x14ac:dyDescent="0.3">
      <c r="A81" s="126">
        <v>35095</v>
      </c>
      <c r="B81" s="127">
        <v>54.82</v>
      </c>
      <c r="C81" s="127">
        <v>0</v>
      </c>
      <c r="D81" s="127">
        <v>32.17</v>
      </c>
      <c r="E81" s="127">
        <v>47.61</v>
      </c>
      <c r="F81" s="127">
        <v>52.01</v>
      </c>
      <c r="G81" s="127">
        <v>28.89</v>
      </c>
      <c r="H81" s="2">
        <f t="shared" si="13"/>
        <v>134.60000000000002</v>
      </c>
      <c r="I81" s="2">
        <f t="shared" si="14"/>
        <v>52.01</v>
      </c>
      <c r="J81" s="2">
        <f t="shared" si="15"/>
        <v>28.89</v>
      </c>
      <c r="K81" s="2">
        <f t="shared" si="16"/>
        <v>134.60000000000002</v>
      </c>
      <c r="L81" s="2">
        <f t="shared" si="17"/>
        <v>80.900000000000006</v>
      </c>
      <c r="M81" s="2">
        <f t="shared" si="19"/>
        <v>215.5</v>
      </c>
      <c r="N81" s="2">
        <f>'ZBud Extract Monthly'!U80</f>
        <v>215.49</v>
      </c>
      <c r="O81" s="53">
        <f t="shared" si="18"/>
        <v>-9.9999999999909051E-3</v>
      </c>
      <c r="Q81" s="111">
        <f>YEAR(A81)</f>
        <v>1996</v>
      </c>
      <c r="R81" s="61">
        <f>MONTH(A81)</f>
        <v>1</v>
      </c>
      <c r="S81" s="61">
        <f t="shared" si="12"/>
        <v>1996</v>
      </c>
      <c r="T81" s="112" t="str">
        <f>LOOKUP(S81,'yr type'!$A$5:$A$102,'yr type'!$B$5:$B$102)</f>
        <v>W</v>
      </c>
      <c r="U81" s="61">
        <f>('Strm Seg GW ZBud Stream Out'!H81-'Strm Seg GW ZBud Stream In'!H81)/DAY($A81)/1.9835</f>
        <v>71.024825780430476</v>
      </c>
      <c r="V81" s="61">
        <f>('Strm Seg GW ZBud Stream Out'!I81-'Strm Seg GW ZBud Stream In'!I81)/DAY($A81)/1.9835</f>
        <v>0.51863356562609286</v>
      </c>
      <c r="W81" s="61">
        <f>('Strm Seg GW ZBud Stream Out'!J81-'Strm Seg GW ZBud Stream In'!J81)/DAY($A81)/1.9835</f>
        <v>2.7011555006220669</v>
      </c>
      <c r="AB81" t="s">
        <v>1531</v>
      </c>
    </row>
    <row r="82" spans="1:28" x14ac:dyDescent="0.3">
      <c r="A82" s="126">
        <v>35124</v>
      </c>
      <c r="B82" s="127">
        <v>951.25</v>
      </c>
      <c r="C82" s="127">
        <v>421.54</v>
      </c>
      <c r="D82" s="127">
        <v>1.68</v>
      </c>
      <c r="E82" s="127">
        <v>3.46</v>
      </c>
      <c r="F82" s="127">
        <v>29.54</v>
      </c>
      <c r="G82" s="127">
        <v>27.4</v>
      </c>
      <c r="H82" s="2">
        <f t="shared" si="13"/>
        <v>1377.93</v>
      </c>
      <c r="I82" s="2">
        <f t="shared" si="14"/>
        <v>29.54</v>
      </c>
      <c r="J82" s="2">
        <f t="shared" si="15"/>
        <v>27.4</v>
      </c>
      <c r="K82" s="2">
        <f t="shared" si="16"/>
        <v>1377.93</v>
      </c>
      <c r="L82" s="2">
        <f t="shared" si="17"/>
        <v>56.94</v>
      </c>
      <c r="M82" s="2">
        <f t="shared" si="19"/>
        <v>1434.8700000000001</v>
      </c>
      <c r="N82" s="2">
        <f>'ZBud Extract Monthly'!U81</f>
        <v>1434.87</v>
      </c>
      <c r="O82" s="53">
        <f t="shared" si="18"/>
        <v>0</v>
      </c>
      <c r="Q82" s="111">
        <f>YEAR(A82)</f>
        <v>1996</v>
      </c>
      <c r="R82" s="61">
        <f>MONTH(A82)</f>
        <v>2</v>
      </c>
      <c r="S82" s="61">
        <f t="shared" si="12"/>
        <v>1996</v>
      </c>
      <c r="T82" s="112" t="str">
        <f>LOOKUP(S82,'yr type'!$A$5:$A$102,'yr type'!$B$5:$B$102)</f>
        <v>W</v>
      </c>
      <c r="U82" s="61">
        <f>('Strm Seg GW ZBud Stream Out'!H82-'Strm Seg GW ZBud Stream In'!H82)/DAY($A82)/1.9835</f>
        <v>69.016802413010808</v>
      </c>
      <c r="V82" s="61">
        <f>('Strm Seg GW ZBud Stream Out'!I82-'Strm Seg GW ZBud Stream In'!I82)/DAY($A82)/1.9835</f>
        <v>3.9251410342219866</v>
      </c>
      <c r="W82" s="61">
        <f>('Strm Seg GW ZBud Stream Out'!J82-'Strm Seg GW ZBud Stream In'!J82)/DAY($A82)/1.9835</f>
        <v>4.9936110845509942</v>
      </c>
      <c r="AB82" t="s">
        <v>1532</v>
      </c>
    </row>
    <row r="83" spans="1:28" x14ac:dyDescent="0.3">
      <c r="A83" s="126">
        <v>35155</v>
      </c>
      <c r="B83" s="127">
        <v>30.82</v>
      </c>
      <c r="C83" s="127">
        <v>0</v>
      </c>
      <c r="D83" s="127">
        <v>0</v>
      </c>
      <c r="E83" s="127">
        <v>0</v>
      </c>
      <c r="F83" s="127">
        <v>7.1</v>
      </c>
      <c r="G83" s="127">
        <v>6.5</v>
      </c>
      <c r="H83" s="2">
        <f t="shared" si="13"/>
        <v>30.82</v>
      </c>
      <c r="I83" s="2">
        <f t="shared" si="14"/>
        <v>7.1</v>
      </c>
      <c r="J83" s="2">
        <f t="shared" si="15"/>
        <v>6.5</v>
      </c>
      <c r="K83" s="2">
        <f t="shared" si="16"/>
        <v>30.82</v>
      </c>
      <c r="L83" s="2">
        <f t="shared" si="17"/>
        <v>13.6</v>
      </c>
      <c r="M83" s="2">
        <f t="shared" si="19"/>
        <v>44.42</v>
      </c>
      <c r="N83" s="2">
        <f>'ZBud Extract Monthly'!U82</f>
        <v>44.42</v>
      </c>
      <c r="O83" s="53">
        <f t="shared" si="18"/>
        <v>0</v>
      </c>
      <c r="Q83" s="111">
        <f>YEAR(A83)</f>
        <v>1996</v>
      </c>
      <c r="R83" s="61">
        <f>MONTH(A83)</f>
        <v>3</v>
      </c>
      <c r="S83" s="61">
        <f t="shared" si="12"/>
        <v>1996</v>
      </c>
      <c r="T83" s="112" t="str">
        <f>LOOKUP(S83,'yr type'!$A$5:$A$102,'yr type'!$B$5:$B$102)</f>
        <v>W</v>
      </c>
      <c r="U83" s="61">
        <f>('Strm Seg GW ZBud Stream Out'!H83-'Strm Seg GW ZBud Stream In'!H83)/DAY($A83)/1.9835</f>
        <v>108.61266740935297</v>
      </c>
      <c r="V83" s="61">
        <f>('Strm Seg GW ZBud Stream Out'!I83-'Strm Seg GW ZBud Stream In'!I83)/DAY($A83)/1.9835</f>
        <v>5.2629353456337356</v>
      </c>
      <c r="W83" s="61">
        <f>('Strm Seg GW ZBud Stream Out'!J83-'Strm Seg GW ZBud Stream In'!J83)/DAY($A83)/1.9835</f>
        <v>7.0229392488026212</v>
      </c>
      <c r="AB83" t="s">
        <v>1533</v>
      </c>
    </row>
    <row r="84" spans="1:28" x14ac:dyDescent="0.3">
      <c r="A84" s="126">
        <v>35185</v>
      </c>
      <c r="B84" s="127">
        <v>30.25</v>
      </c>
      <c r="C84" s="127">
        <v>0</v>
      </c>
      <c r="D84" s="127">
        <v>2.33</v>
      </c>
      <c r="E84" s="127">
        <v>3.96</v>
      </c>
      <c r="F84" s="127">
        <v>17.850000000000001</v>
      </c>
      <c r="G84" s="127">
        <v>16.52</v>
      </c>
      <c r="H84" s="2">
        <f t="shared" si="13"/>
        <v>36.54</v>
      </c>
      <c r="I84" s="2">
        <f t="shared" si="14"/>
        <v>17.850000000000001</v>
      </c>
      <c r="J84" s="2">
        <f t="shared" si="15"/>
        <v>16.52</v>
      </c>
      <c r="K84" s="2">
        <f t="shared" si="16"/>
        <v>36.54</v>
      </c>
      <c r="L84" s="2">
        <f t="shared" si="17"/>
        <v>34.370000000000005</v>
      </c>
      <c r="M84" s="2">
        <f t="shared" si="19"/>
        <v>70.91</v>
      </c>
      <c r="N84" s="2">
        <f>'ZBud Extract Monthly'!U83</f>
        <v>70.91</v>
      </c>
      <c r="O84" s="53">
        <f t="shared" si="18"/>
        <v>0</v>
      </c>
      <c r="Q84" s="111">
        <f>YEAR(A84)</f>
        <v>1996</v>
      </c>
      <c r="R84" s="61">
        <f>MONTH(A84)</f>
        <v>4</v>
      </c>
      <c r="S84" s="61">
        <f t="shared" si="12"/>
        <v>1996</v>
      </c>
      <c r="T84" s="112" t="str">
        <f>LOOKUP(S84,'yr type'!$A$5:$A$102,'yr type'!$B$5:$B$102)</f>
        <v>W</v>
      </c>
      <c r="U84" s="61">
        <f>('Strm Seg GW ZBud Stream Out'!H84-'Strm Seg GW ZBud Stream In'!H84)/DAY($A84)/1.9835</f>
        <v>74.435761700697427</v>
      </c>
      <c r="V84" s="61">
        <f>('Strm Seg GW ZBud Stream Out'!I84-'Strm Seg GW ZBud Stream In'!I84)/DAY($A84)/1.9835</f>
        <v>4.121334341651961</v>
      </c>
      <c r="W84" s="61">
        <f>('Strm Seg GW ZBud Stream Out'!J84-'Strm Seg GW ZBud Stream In'!J84)/DAY($A84)/1.9835</f>
        <v>5.8450550373918162</v>
      </c>
      <c r="AB84" t="s">
        <v>1534</v>
      </c>
    </row>
    <row r="85" spans="1:28" x14ac:dyDescent="0.3">
      <c r="A85" s="126">
        <v>35216</v>
      </c>
      <c r="B85" s="127">
        <v>320.95999999999998</v>
      </c>
      <c r="C85" s="127">
        <v>146.29</v>
      </c>
      <c r="D85" s="127">
        <v>173.75</v>
      </c>
      <c r="E85" s="127">
        <v>119.67</v>
      </c>
      <c r="F85" s="127">
        <v>26.13</v>
      </c>
      <c r="G85" s="127">
        <v>29.99</v>
      </c>
      <c r="H85" s="2">
        <f t="shared" si="13"/>
        <v>760.67</v>
      </c>
      <c r="I85" s="2">
        <f t="shared" si="14"/>
        <v>26.13</v>
      </c>
      <c r="J85" s="2">
        <f t="shared" si="15"/>
        <v>29.99</v>
      </c>
      <c r="K85" s="2">
        <f t="shared" si="16"/>
        <v>760.67</v>
      </c>
      <c r="L85" s="2">
        <f t="shared" si="17"/>
        <v>56.12</v>
      </c>
      <c r="M85" s="2">
        <f t="shared" si="19"/>
        <v>816.79</v>
      </c>
      <c r="N85" s="2">
        <f>'ZBud Extract Monthly'!U84</f>
        <v>816.8</v>
      </c>
      <c r="O85" s="53">
        <f t="shared" si="18"/>
        <v>9.9999999999909051E-3</v>
      </c>
      <c r="Q85" s="111">
        <f>YEAR(A85)</f>
        <v>1996</v>
      </c>
      <c r="R85" s="61">
        <f>MONTH(A85)</f>
        <v>5</v>
      </c>
      <c r="S85" s="61">
        <f t="shared" si="12"/>
        <v>1996</v>
      </c>
      <c r="T85" s="112" t="str">
        <f>LOOKUP(S85,'yr type'!$A$5:$A$102,'yr type'!$B$5:$B$102)</f>
        <v>W</v>
      </c>
      <c r="U85" s="61">
        <f>('Strm Seg GW ZBud Stream Out'!H85-'Strm Seg GW ZBud Stream In'!H85)/DAY($A85)/1.9835</f>
        <v>63.688331964513679</v>
      </c>
      <c r="V85" s="61">
        <f>('Strm Seg GW ZBud Stream Out'!I85-'Strm Seg GW ZBud Stream In'!I85)/DAY($A85)/1.9835</f>
        <v>2.4313489514299418</v>
      </c>
      <c r="W85" s="61">
        <f>('Strm Seg GW ZBud Stream Out'!J85-'Strm Seg GW ZBud Stream In'!J85)/DAY($A85)/1.9835</f>
        <v>4.4622978280491479</v>
      </c>
      <c r="AB85" t="s">
        <v>1535</v>
      </c>
    </row>
    <row r="86" spans="1:28" x14ac:dyDescent="0.3">
      <c r="A86" s="126">
        <v>35246</v>
      </c>
      <c r="B86" s="127">
        <v>30.33</v>
      </c>
      <c r="C86" s="127">
        <v>0</v>
      </c>
      <c r="D86" s="127">
        <v>5.67</v>
      </c>
      <c r="E86" s="127">
        <v>2.94</v>
      </c>
      <c r="F86" s="127">
        <v>5.33</v>
      </c>
      <c r="G86" s="127">
        <v>5</v>
      </c>
      <c r="H86" s="2">
        <f t="shared" si="13"/>
        <v>38.94</v>
      </c>
      <c r="I86" s="2">
        <f t="shared" si="14"/>
        <v>5.33</v>
      </c>
      <c r="J86" s="2">
        <f t="shared" si="15"/>
        <v>5</v>
      </c>
      <c r="K86" s="2">
        <f t="shared" si="16"/>
        <v>38.94</v>
      </c>
      <c r="L86" s="2">
        <f t="shared" si="17"/>
        <v>10.33</v>
      </c>
      <c r="M86" s="2">
        <f t="shared" si="19"/>
        <v>49.269999999999996</v>
      </c>
      <c r="N86" s="2">
        <f>'ZBud Extract Monthly'!U85</f>
        <v>49.27</v>
      </c>
      <c r="O86" s="53">
        <f t="shared" si="18"/>
        <v>0</v>
      </c>
      <c r="Q86" s="111">
        <f>YEAR(A86)</f>
        <v>1996</v>
      </c>
      <c r="R86" s="61">
        <f>MONTH(A86)</f>
        <v>6</v>
      </c>
      <c r="S86" s="61">
        <f t="shared" si="12"/>
        <v>1996</v>
      </c>
      <c r="T86" s="112" t="str">
        <f>LOOKUP(S86,'yr type'!$A$5:$A$102,'yr type'!$B$5:$B$102)</f>
        <v>W</v>
      </c>
      <c r="U86" s="61">
        <f>('Strm Seg GW ZBud Stream Out'!H86-'Strm Seg GW ZBud Stream In'!H86)/DAY($A86)/1.9835</f>
        <v>74.271237711116711</v>
      </c>
      <c r="V86" s="61">
        <f>('Strm Seg GW ZBud Stream Out'!I86-'Strm Seg GW ZBud Stream In'!I86)/DAY($A86)/1.9835</f>
        <v>1.8858919418536257</v>
      </c>
      <c r="W86" s="61">
        <f>('Strm Seg GW ZBud Stream Out'!J86-'Strm Seg GW ZBud Stream In'!J86)/DAY($A86)/1.9835</f>
        <v>3.806570876396941</v>
      </c>
      <c r="AB86" t="s">
        <v>1536</v>
      </c>
    </row>
    <row r="87" spans="1:28" x14ac:dyDescent="0.3">
      <c r="A87" s="126">
        <v>35277</v>
      </c>
      <c r="B87" s="127">
        <v>35.659999999999997</v>
      </c>
      <c r="C87" s="127">
        <v>0</v>
      </c>
      <c r="D87" s="127">
        <v>28.18</v>
      </c>
      <c r="E87" s="127">
        <v>20.91</v>
      </c>
      <c r="F87" s="127">
        <v>6.87</v>
      </c>
      <c r="G87" s="127">
        <v>9.43</v>
      </c>
      <c r="H87" s="2">
        <f t="shared" si="13"/>
        <v>84.75</v>
      </c>
      <c r="I87" s="2">
        <f t="shared" si="14"/>
        <v>6.87</v>
      </c>
      <c r="J87" s="2">
        <f t="shared" si="15"/>
        <v>9.43</v>
      </c>
      <c r="K87" s="2">
        <f t="shared" si="16"/>
        <v>84.75</v>
      </c>
      <c r="L87" s="2">
        <f t="shared" si="17"/>
        <v>16.3</v>
      </c>
      <c r="M87" s="2">
        <f t="shared" si="19"/>
        <v>101.05000000000001</v>
      </c>
      <c r="N87" s="2">
        <f>'ZBud Extract Monthly'!U86</f>
        <v>101.06</v>
      </c>
      <c r="O87" s="53">
        <f t="shared" si="18"/>
        <v>9.9999999999909051E-3</v>
      </c>
      <c r="Q87" s="111">
        <f>YEAR(A87)</f>
        <v>1996</v>
      </c>
      <c r="R87" s="61">
        <f>MONTH(A87)</f>
        <v>7</v>
      </c>
      <c r="S87" s="61">
        <f t="shared" si="12"/>
        <v>1996</v>
      </c>
      <c r="T87" s="112" t="str">
        <f>LOOKUP(S87,'yr type'!$A$5:$A$102,'yr type'!$B$5:$B$102)</f>
        <v>W</v>
      </c>
      <c r="U87" s="61">
        <f>('Strm Seg GW ZBud Stream Out'!H87-'Strm Seg GW ZBud Stream In'!H87)/DAY($A87)/1.9835</f>
        <v>43.686543012107947</v>
      </c>
      <c r="V87" s="61">
        <f>('Strm Seg GW ZBud Stream Out'!I87-'Strm Seg GW ZBud Stream In'!I87)/DAY($A87)/1.9835</f>
        <v>0.71362937785114289</v>
      </c>
      <c r="W87" s="61">
        <f>('Strm Seg GW ZBud Stream Out'!J87-'Strm Seg GW ZBud Stream In'!J87)/DAY($A87)/1.9835</f>
        <v>1.6367288192100959</v>
      </c>
      <c r="AB87" t="s">
        <v>1537</v>
      </c>
    </row>
    <row r="88" spans="1:28" x14ac:dyDescent="0.3">
      <c r="A88" s="126">
        <v>35308</v>
      </c>
      <c r="B88" s="127">
        <v>36.4</v>
      </c>
      <c r="C88" s="127">
        <v>0</v>
      </c>
      <c r="D88" s="127">
        <v>2.76</v>
      </c>
      <c r="E88" s="127">
        <v>1.87</v>
      </c>
      <c r="F88" s="127">
        <v>10.23</v>
      </c>
      <c r="G88" s="127">
        <v>9.81</v>
      </c>
      <c r="H88" s="2">
        <f t="shared" si="13"/>
        <v>41.029999999999994</v>
      </c>
      <c r="I88" s="2">
        <f t="shared" si="14"/>
        <v>10.23</v>
      </c>
      <c r="J88" s="2">
        <f t="shared" si="15"/>
        <v>9.81</v>
      </c>
      <c r="K88" s="2">
        <f t="shared" si="16"/>
        <v>41.029999999999994</v>
      </c>
      <c r="L88" s="2">
        <f t="shared" si="17"/>
        <v>20.04</v>
      </c>
      <c r="M88" s="2">
        <f t="shared" si="19"/>
        <v>61.069999999999993</v>
      </c>
      <c r="N88" s="2">
        <f>'ZBud Extract Monthly'!U87</f>
        <v>61.07</v>
      </c>
      <c r="O88" s="53">
        <f t="shared" si="18"/>
        <v>0</v>
      </c>
      <c r="Q88" s="111">
        <f>YEAR(A88)</f>
        <v>1996</v>
      </c>
      <c r="R88" s="61">
        <f>MONTH(A88)</f>
        <v>8</v>
      </c>
      <c r="S88" s="61">
        <f t="shared" si="12"/>
        <v>1996</v>
      </c>
      <c r="T88" s="112" t="str">
        <f>LOOKUP(S88,'yr type'!$A$5:$A$102,'yr type'!$B$5:$B$102)</f>
        <v>W</v>
      </c>
      <c r="U88" s="61">
        <f>('Strm Seg GW ZBud Stream Out'!H88-'Strm Seg GW ZBud Stream In'!H88)/DAY($A88)/1.9835</f>
        <v>49.238475487286237</v>
      </c>
      <c r="V88" s="61">
        <f>('Strm Seg GW ZBud Stream Out'!I88-'Strm Seg GW ZBud Stream In'!I88)/DAY($A88)/1.9835</f>
        <v>0.32071037673711345</v>
      </c>
      <c r="W88" s="61">
        <f>('Strm Seg GW ZBud Stream Out'!J88-'Strm Seg GW ZBud Stream In'!J88)/DAY($A88)/1.9835</f>
        <v>1.4030265822064287</v>
      </c>
      <c r="AB88" t="s">
        <v>1538</v>
      </c>
    </row>
    <row r="89" spans="1:28" x14ac:dyDescent="0.3">
      <c r="A89" s="126">
        <v>35338</v>
      </c>
      <c r="B89" s="127">
        <v>34.94</v>
      </c>
      <c r="C89" s="127">
        <v>0</v>
      </c>
      <c r="D89" s="127">
        <v>0</v>
      </c>
      <c r="E89" s="127">
        <v>0.19</v>
      </c>
      <c r="F89" s="127">
        <v>15.6</v>
      </c>
      <c r="G89" s="127">
        <v>9.6300000000000008</v>
      </c>
      <c r="H89" s="2">
        <f t="shared" si="13"/>
        <v>35.129999999999995</v>
      </c>
      <c r="I89" s="2">
        <f t="shared" si="14"/>
        <v>15.6</v>
      </c>
      <c r="J89" s="2">
        <f t="shared" si="15"/>
        <v>9.6300000000000008</v>
      </c>
      <c r="K89" s="2">
        <f t="shared" si="16"/>
        <v>35.129999999999995</v>
      </c>
      <c r="L89" s="2">
        <f t="shared" si="17"/>
        <v>25.23</v>
      </c>
      <c r="M89" s="2">
        <f t="shared" si="19"/>
        <v>60.36</v>
      </c>
      <c r="N89" s="2">
        <f>'ZBud Extract Monthly'!U88</f>
        <v>60.36</v>
      </c>
      <c r="O89" s="53">
        <f t="shared" si="18"/>
        <v>0</v>
      </c>
      <c r="Q89" s="111">
        <f>YEAR(A89)</f>
        <v>1996</v>
      </c>
      <c r="R89" s="61">
        <f>MONTH(A89)</f>
        <v>9</v>
      </c>
      <c r="S89" s="61">
        <f t="shared" si="12"/>
        <v>1996</v>
      </c>
      <c r="T89" s="112" t="str">
        <f>LOOKUP(S89,'yr type'!$A$5:$A$102,'yr type'!$B$5:$B$102)</f>
        <v>W</v>
      </c>
      <c r="U89" s="61">
        <f>('Strm Seg GW ZBud Stream Out'!H89-'Strm Seg GW ZBud Stream In'!H89)/DAY($A89)/1.9835</f>
        <v>53.177211998991687</v>
      </c>
      <c r="V89" s="61">
        <f>('Strm Seg GW ZBud Stream Out'!I89-'Strm Seg GW ZBud Stream In'!I89)/DAY($A89)/1.9835</f>
        <v>0.35912948491723379</v>
      </c>
      <c r="W89" s="61">
        <f>('Strm Seg GW ZBud Stream Out'!J89-'Strm Seg GW ZBud Stream In'!J89)/DAY($A89)/1.9835</f>
        <v>1.7089320225191158</v>
      </c>
      <c r="AB89" t="s">
        <v>1539</v>
      </c>
    </row>
    <row r="90" spans="1:28" x14ac:dyDescent="0.3">
      <c r="A90" s="126">
        <v>35369</v>
      </c>
      <c r="B90" s="127">
        <v>81.33</v>
      </c>
      <c r="C90" s="127">
        <v>0</v>
      </c>
      <c r="D90" s="127">
        <v>0.04</v>
      </c>
      <c r="E90" s="127">
        <v>2.2200000000000002</v>
      </c>
      <c r="F90" s="127">
        <v>30.1</v>
      </c>
      <c r="G90" s="127">
        <v>18.329999999999998</v>
      </c>
      <c r="H90" s="2">
        <f t="shared" si="13"/>
        <v>83.59</v>
      </c>
      <c r="I90" s="2">
        <f t="shared" si="14"/>
        <v>30.1</v>
      </c>
      <c r="J90" s="2">
        <f t="shared" si="15"/>
        <v>18.329999999999998</v>
      </c>
      <c r="K90" s="2">
        <f t="shared" si="16"/>
        <v>83.59</v>
      </c>
      <c r="L90" s="2">
        <f t="shared" si="17"/>
        <v>48.43</v>
      </c>
      <c r="M90" s="2">
        <f t="shared" si="19"/>
        <v>132.01999999999998</v>
      </c>
      <c r="N90" s="2">
        <f>'ZBud Extract Monthly'!U89</f>
        <v>132.01</v>
      </c>
      <c r="O90" s="53">
        <f t="shared" si="18"/>
        <v>-9.9999999999909051E-3</v>
      </c>
      <c r="Q90" s="111">
        <f>YEAR(A90)</f>
        <v>1996</v>
      </c>
      <c r="R90" s="61">
        <f>MONTH(A90)</f>
        <v>10</v>
      </c>
      <c r="S90" s="61">
        <f t="shared" si="12"/>
        <v>1997</v>
      </c>
      <c r="T90" s="112" t="str">
        <f>LOOKUP(S90,'yr type'!$A$5:$A$102,'yr type'!$B$5:$B$102)</f>
        <v>W</v>
      </c>
      <c r="U90" s="61">
        <f>('Strm Seg GW ZBud Stream Out'!H90-'Strm Seg GW ZBud Stream In'!H90)/DAY($A90)/1.9835</f>
        <v>47.25712938191694</v>
      </c>
      <c r="V90" s="61">
        <f>('Strm Seg GW ZBud Stream Out'!I90-'Strm Seg GW ZBud Stream In'!I90)/DAY($A90)/1.9835</f>
        <v>-6.2288070126934332E-2</v>
      </c>
      <c r="W90" s="61">
        <f>('Strm Seg GW ZBud Stream Out'!J90-'Strm Seg GW ZBud Stream In'!J90)/DAY($A90)/1.9835</f>
        <v>1.5733023248249671</v>
      </c>
      <c r="AB90" t="s">
        <v>1540</v>
      </c>
    </row>
    <row r="91" spans="1:28" x14ac:dyDescent="0.3">
      <c r="A91" s="126">
        <v>35399</v>
      </c>
      <c r="B91" s="127">
        <v>78.709999999999994</v>
      </c>
      <c r="C91" s="127">
        <v>0</v>
      </c>
      <c r="D91" s="127">
        <v>0</v>
      </c>
      <c r="E91" s="127">
        <v>2.12</v>
      </c>
      <c r="F91" s="127">
        <v>50.28</v>
      </c>
      <c r="G91" s="127">
        <v>25.99</v>
      </c>
      <c r="H91" s="2">
        <f t="shared" si="13"/>
        <v>80.83</v>
      </c>
      <c r="I91" s="2">
        <f t="shared" si="14"/>
        <v>50.28</v>
      </c>
      <c r="J91" s="2">
        <f t="shared" si="15"/>
        <v>25.99</v>
      </c>
      <c r="K91" s="2">
        <f t="shared" si="16"/>
        <v>80.83</v>
      </c>
      <c r="L91" s="2">
        <f t="shared" si="17"/>
        <v>76.27</v>
      </c>
      <c r="M91" s="2">
        <f t="shared" si="19"/>
        <v>157.10000000000002</v>
      </c>
      <c r="N91" s="2">
        <f>'ZBud Extract Monthly'!U90</f>
        <v>157.1</v>
      </c>
      <c r="O91" s="53">
        <f t="shared" si="18"/>
        <v>0</v>
      </c>
      <c r="Q91" s="111">
        <f>YEAR(A91)</f>
        <v>1996</v>
      </c>
      <c r="R91" s="61">
        <f>MONTH(A91)</f>
        <v>11</v>
      </c>
      <c r="S91" s="61">
        <f t="shared" si="12"/>
        <v>1997</v>
      </c>
      <c r="T91" s="112" t="str">
        <f>LOOKUP(S91,'yr type'!$A$5:$A$102,'yr type'!$B$5:$B$102)</f>
        <v>W</v>
      </c>
      <c r="U91" s="61">
        <f>('Strm Seg GW ZBud Stream Out'!H91-'Strm Seg GW ZBud Stream In'!H91)/DAY($A91)/1.9835</f>
        <v>59.133182085539033</v>
      </c>
      <c r="V91" s="61">
        <f>('Strm Seg GW ZBud Stream Out'!I91-'Strm Seg GW ZBud Stream In'!I91)/DAY($A91)/1.9835</f>
        <v>-0.4453407276699437</v>
      </c>
      <c r="W91" s="61">
        <f>('Strm Seg GW ZBud Stream Out'!J91-'Strm Seg GW ZBud Stream In'!J91)/DAY($A91)/1.9835</f>
        <v>1.8821947735484414</v>
      </c>
      <c r="AB91" t="s">
        <v>1541</v>
      </c>
    </row>
    <row r="92" spans="1:28" x14ac:dyDescent="0.3">
      <c r="A92" s="126">
        <v>35430</v>
      </c>
      <c r="B92" s="127">
        <v>1276.19</v>
      </c>
      <c r="C92" s="127">
        <v>757.07</v>
      </c>
      <c r="D92" s="127">
        <v>243.16</v>
      </c>
      <c r="E92" s="127">
        <v>196.85</v>
      </c>
      <c r="F92" s="127">
        <v>90.26</v>
      </c>
      <c r="G92" s="127">
        <v>75.2</v>
      </c>
      <c r="H92" s="2">
        <f t="shared" si="13"/>
        <v>2473.27</v>
      </c>
      <c r="I92" s="2">
        <f t="shared" si="14"/>
        <v>90.26</v>
      </c>
      <c r="J92" s="2">
        <f t="shared" si="15"/>
        <v>75.2</v>
      </c>
      <c r="K92" s="2">
        <f t="shared" si="16"/>
        <v>2473.27</v>
      </c>
      <c r="L92" s="2">
        <f t="shared" si="17"/>
        <v>165.46</v>
      </c>
      <c r="M92" s="2">
        <f t="shared" si="19"/>
        <v>2638.73</v>
      </c>
      <c r="N92" s="2">
        <f>'ZBud Extract Monthly'!U91</f>
        <v>2638.73</v>
      </c>
      <c r="O92" s="53">
        <f t="shared" si="18"/>
        <v>0</v>
      </c>
      <c r="Q92" s="111">
        <f>YEAR(A92)</f>
        <v>1996</v>
      </c>
      <c r="R92" s="61">
        <f>MONTH(A92)</f>
        <v>12</v>
      </c>
      <c r="S92" s="61">
        <f t="shared" si="12"/>
        <v>1997</v>
      </c>
      <c r="T92" s="112" t="str">
        <f>LOOKUP(S92,'yr type'!$A$5:$A$102,'yr type'!$B$5:$B$102)</f>
        <v>W</v>
      </c>
      <c r="U92" s="61">
        <f>('Strm Seg GW ZBud Stream Out'!H92-'Strm Seg GW ZBud Stream In'!H92)/DAY($A92)/1.9835</f>
        <v>12.421347081161517</v>
      </c>
      <c r="V92" s="61">
        <f>('Strm Seg GW ZBud Stream Out'!I92-'Strm Seg GW ZBud Stream In'!I92)/DAY($A92)/1.9835</f>
        <v>-0.32396301747481243</v>
      </c>
      <c r="W92" s="61">
        <f>('Strm Seg GW ZBud Stream Out'!J92-'Strm Seg GW ZBud Stream In'!J92)/DAY($A92)/1.9835</f>
        <v>1.2997552387844882</v>
      </c>
      <c r="AB92" t="s">
        <v>1542</v>
      </c>
    </row>
    <row r="93" spans="1:28" x14ac:dyDescent="0.3">
      <c r="A93" s="126">
        <v>35461</v>
      </c>
      <c r="B93" s="127">
        <v>1921.42</v>
      </c>
      <c r="C93" s="127">
        <v>928.9</v>
      </c>
      <c r="D93" s="127">
        <v>5.4</v>
      </c>
      <c r="E93" s="127">
        <v>5.46</v>
      </c>
      <c r="F93" s="127">
        <v>43.3</v>
      </c>
      <c r="G93" s="127">
        <v>38.83</v>
      </c>
      <c r="H93" s="2">
        <f t="shared" si="13"/>
        <v>2861.1800000000003</v>
      </c>
      <c r="I93" s="2">
        <f t="shared" si="14"/>
        <v>43.3</v>
      </c>
      <c r="J93" s="2">
        <f t="shared" si="15"/>
        <v>38.83</v>
      </c>
      <c r="K93" s="2">
        <f t="shared" si="16"/>
        <v>2861.1800000000003</v>
      </c>
      <c r="L93" s="2">
        <f t="shared" si="17"/>
        <v>82.13</v>
      </c>
      <c r="M93" s="2">
        <f t="shared" si="19"/>
        <v>2943.3100000000004</v>
      </c>
      <c r="N93" s="2">
        <f>'ZBud Extract Monthly'!U92</f>
        <v>2943.31</v>
      </c>
      <c r="O93" s="53">
        <f t="shared" si="18"/>
        <v>0</v>
      </c>
      <c r="Q93" s="111">
        <f>YEAR(A93)</f>
        <v>1997</v>
      </c>
      <c r="R93" s="61">
        <f>MONTH(A93)</f>
        <v>1</v>
      </c>
      <c r="S93" s="61">
        <f t="shared" si="12"/>
        <v>1997</v>
      </c>
      <c r="T93" s="112" t="str">
        <f>LOOKUP(S93,'yr type'!$A$5:$A$102,'yr type'!$B$5:$B$102)</f>
        <v>W</v>
      </c>
      <c r="U93" s="61">
        <f>('Strm Seg GW ZBud Stream Out'!H93-'Strm Seg GW ZBud Stream In'!H93)/DAY($A93)/1.9835</f>
        <v>115.93322328565503</v>
      </c>
      <c r="V93" s="61">
        <f>('Strm Seg GW ZBud Stream Out'!I93-'Strm Seg GW ZBud Stream In'!I93)/DAY($A93)/1.9835</f>
        <v>4.6241167047496683</v>
      </c>
      <c r="W93" s="61">
        <f>('Strm Seg GW ZBud Stream Out'!J93-'Strm Seg GW ZBud Stream In'!J93)/DAY($A93)/1.9835</f>
        <v>5.7825447034811388</v>
      </c>
      <c r="AB93" t="s">
        <v>1543</v>
      </c>
    </row>
    <row r="94" spans="1:28" x14ac:dyDescent="0.3">
      <c r="A94" s="126">
        <v>35489</v>
      </c>
      <c r="B94" s="127">
        <v>204.48</v>
      </c>
      <c r="C94" s="127">
        <v>0</v>
      </c>
      <c r="D94" s="127">
        <v>0</v>
      </c>
      <c r="E94" s="127">
        <v>0</v>
      </c>
      <c r="F94" s="127">
        <v>3.18</v>
      </c>
      <c r="G94" s="127">
        <v>4.4000000000000004</v>
      </c>
      <c r="H94" s="2">
        <f t="shared" si="13"/>
        <v>204.48</v>
      </c>
      <c r="I94" s="2">
        <f t="shared" si="14"/>
        <v>3.18</v>
      </c>
      <c r="J94" s="2">
        <f t="shared" si="15"/>
        <v>4.4000000000000004</v>
      </c>
      <c r="K94" s="2">
        <f t="shared" si="16"/>
        <v>204.48</v>
      </c>
      <c r="L94" s="2">
        <f t="shared" si="17"/>
        <v>7.58</v>
      </c>
      <c r="M94" s="2">
        <f t="shared" si="19"/>
        <v>212.06</v>
      </c>
      <c r="N94" s="2">
        <f>'ZBud Extract Monthly'!U93</f>
        <v>212.06</v>
      </c>
      <c r="O94" s="53">
        <f t="shared" si="18"/>
        <v>0</v>
      </c>
      <c r="Q94" s="111">
        <f>YEAR(A94)</f>
        <v>1997</v>
      </c>
      <c r="R94" s="61">
        <f>MONTH(A94)</f>
        <v>2</v>
      </c>
      <c r="S94" s="61">
        <f t="shared" si="12"/>
        <v>1997</v>
      </c>
      <c r="T94" s="112" t="str">
        <f>LOOKUP(S94,'yr type'!$A$5:$A$102,'yr type'!$B$5:$B$102)</f>
        <v>W</v>
      </c>
      <c r="U94" s="61">
        <f>('Strm Seg GW ZBud Stream Out'!H94-'Strm Seg GW ZBud Stream In'!H94)/DAY($A94)/1.9835</f>
        <v>121.65994454247542</v>
      </c>
      <c r="V94" s="61">
        <f>('Strm Seg GW ZBud Stream Out'!I94-'Strm Seg GW ZBud Stream In'!I94)/DAY($A94)/1.9835</f>
        <v>6.8979797616046659</v>
      </c>
      <c r="W94" s="61">
        <f>('Strm Seg GW ZBud Stream Out'!J94-'Strm Seg GW ZBud Stream In'!J94)/DAY($A94)/1.9835</f>
        <v>8.0940977348842242</v>
      </c>
      <c r="AB94" t="s">
        <v>1544</v>
      </c>
    </row>
    <row r="95" spans="1:28" x14ac:dyDescent="0.3">
      <c r="A95" s="126">
        <v>35520</v>
      </c>
      <c r="B95" s="127">
        <v>32.200000000000003</v>
      </c>
      <c r="C95" s="127">
        <v>0</v>
      </c>
      <c r="D95" s="127">
        <v>0</v>
      </c>
      <c r="E95" s="127">
        <v>0</v>
      </c>
      <c r="F95" s="127">
        <v>5.61</v>
      </c>
      <c r="G95" s="127">
        <v>5.34</v>
      </c>
      <c r="H95" s="2">
        <f t="shared" si="13"/>
        <v>32.200000000000003</v>
      </c>
      <c r="I95" s="2">
        <f t="shared" si="14"/>
        <v>5.61</v>
      </c>
      <c r="J95" s="2">
        <f t="shared" si="15"/>
        <v>5.34</v>
      </c>
      <c r="K95" s="2">
        <f t="shared" si="16"/>
        <v>32.200000000000003</v>
      </c>
      <c r="L95" s="2">
        <f t="shared" si="17"/>
        <v>10.95</v>
      </c>
      <c r="M95" s="2">
        <f t="shared" si="19"/>
        <v>43.150000000000006</v>
      </c>
      <c r="N95" s="2">
        <f>'ZBud Extract Monthly'!U94</f>
        <v>43.16</v>
      </c>
      <c r="O95" s="53">
        <f t="shared" si="18"/>
        <v>9.9999999999909051E-3</v>
      </c>
      <c r="Q95" s="111">
        <f>YEAR(A95)</f>
        <v>1997</v>
      </c>
      <c r="R95" s="61">
        <f>MONTH(A95)</f>
        <v>3</v>
      </c>
      <c r="S95" s="61">
        <f t="shared" si="12"/>
        <v>1997</v>
      </c>
      <c r="T95" s="112" t="str">
        <f>LOOKUP(S95,'yr type'!$A$5:$A$102,'yr type'!$B$5:$B$102)</f>
        <v>W</v>
      </c>
      <c r="U95" s="61">
        <f>('Strm Seg GW ZBud Stream Out'!H95-'Strm Seg GW ZBud Stream In'!H95)/DAY($A95)/1.9835</f>
        <v>98.714393748424513</v>
      </c>
      <c r="V95" s="61">
        <f>('Strm Seg GW ZBud Stream Out'!I95-'Strm Seg GW ZBud Stream In'!I95)/DAY($A95)/1.9835</f>
        <v>4.5881750245980957</v>
      </c>
      <c r="W95" s="61">
        <f>('Strm Seg GW ZBud Stream Out'!J95-'Strm Seg GW ZBud Stream In'!J95)/DAY($A95)/1.9835</f>
        <v>6.6220512778812299</v>
      </c>
      <c r="AB95" t="s">
        <v>1545</v>
      </c>
    </row>
    <row r="96" spans="1:28" x14ac:dyDescent="0.3">
      <c r="A96" s="126">
        <v>35550</v>
      </c>
      <c r="B96" s="127">
        <v>32.119999999999997</v>
      </c>
      <c r="C96" s="127">
        <v>0</v>
      </c>
      <c r="D96" s="127">
        <v>0</v>
      </c>
      <c r="E96" s="127">
        <v>0.09</v>
      </c>
      <c r="F96" s="127">
        <v>6.82</v>
      </c>
      <c r="G96" s="127">
        <v>5.88</v>
      </c>
      <c r="H96" s="2">
        <f t="shared" si="13"/>
        <v>32.21</v>
      </c>
      <c r="I96" s="2">
        <f t="shared" si="14"/>
        <v>6.82</v>
      </c>
      <c r="J96" s="2">
        <f t="shared" si="15"/>
        <v>5.88</v>
      </c>
      <c r="K96" s="2">
        <f t="shared" si="16"/>
        <v>32.21</v>
      </c>
      <c r="L96" s="2">
        <f t="shared" si="17"/>
        <v>12.7</v>
      </c>
      <c r="M96" s="2">
        <f t="shared" si="19"/>
        <v>44.910000000000004</v>
      </c>
      <c r="N96" s="2">
        <f>'ZBud Extract Monthly'!U95</f>
        <v>44.9</v>
      </c>
      <c r="O96" s="53">
        <f t="shared" si="18"/>
        <v>-1.0000000000005116E-2</v>
      </c>
      <c r="Q96" s="111">
        <f>YEAR(A96)</f>
        <v>1997</v>
      </c>
      <c r="R96" s="61">
        <f>MONTH(A96)</f>
        <v>4</v>
      </c>
      <c r="S96" s="61">
        <f t="shared" si="12"/>
        <v>1997</v>
      </c>
      <c r="T96" s="112" t="str">
        <f>LOOKUP(S96,'yr type'!$A$5:$A$102,'yr type'!$B$5:$B$102)</f>
        <v>W</v>
      </c>
      <c r="U96" s="61">
        <f>('Strm Seg GW ZBud Stream Out'!H96-'Strm Seg GW ZBud Stream In'!H96)/DAY($A96)/1.9835</f>
        <v>77.250315099571466</v>
      </c>
      <c r="V96" s="61">
        <f>('Strm Seg GW ZBud Stream Out'!I96-'Strm Seg GW ZBud Stream In'!I96)/DAY($A96)/1.9835</f>
        <v>2.9229476514578607</v>
      </c>
      <c r="W96" s="61">
        <f>('Strm Seg GW ZBud Stream Out'!J96-'Strm Seg GW ZBud Stream In'!J96)/DAY($A96)/1.9835</f>
        <v>4.7337198554743294</v>
      </c>
      <c r="AB96" t="s">
        <v>1546</v>
      </c>
    </row>
    <row r="97" spans="1:31" x14ac:dyDescent="0.3">
      <c r="A97" s="126">
        <v>35581</v>
      </c>
      <c r="B97" s="127">
        <v>34.47</v>
      </c>
      <c r="C97" s="127">
        <v>0</v>
      </c>
      <c r="D97" s="127">
        <v>3.34</v>
      </c>
      <c r="E97" s="127">
        <v>5.15</v>
      </c>
      <c r="F97" s="127">
        <v>7.23</v>
      </c>
      <c r="G97" s="127">
        <v>6.4</v>
      </c>
      <c r="H97" s="2">
        <f t="shared" si="13"/>
        <v>42.96</v>
      </c>
      <c r="I97" s="2">
        <f t="shared" si="14"/>
        <v>7.23</v>
      </c>
      <c r="J97" s="2">
        <f t="shared" si="15"/>
        <v>6.4</v>
      </c>
      <c r="K97" s="2">
        <f t="shared" si="16"/>
        <v>42.96</v>
      </c>
      <c r="L97" s="2">
        <f t="shared" si="17"/>
        <v>13.63</v>
      </c>
      <c r="M97" s="2">
        <f t="shared" si="19"/>
        <v>56.589999999999996</v>
      </c>
      <c r="N97" s="2">
        <f>'ZBud Extract Monthly'!U96</f>
        <v>56.59</v>
      </c>
      <c r="O97" s="53">
        <f t="shared" si="18"/>
        <v>0</v>
      </c>
      <c r="Q97" s="111">
        <f>YEAR(A97)</f>
        <v>1997</v>
      </c>
      <c r="R97" s="61">
        <f>MONTH(A97)</f>
        <v>5</v>
      </c>
      <c r="S97" s="61">
        <f t="shared" si="12"/>
        <v>1997</v>
      </c>
      <c r="T97" s="112" t="str">
        <f>LOOKUP(S97,'yr type'!$A$5:$A$102,'yr type'!$B$5:$B$102)</f>
        <v>W</v>
      </c>
      <c r="U97" s="61">
        <f>('Strm Seg GW ZBud Stream Out'!H97-'Strm Seg GW ZBud Stream In'!H97)/DAY($A97)/1.9835</f>
        <v>57.403091635021184</v>
      </c>
      <c r="V97" s="61">
        <f>('Strm Seg GW ZBud Stream Out'!I97-'Strm Seg GW ZBud Stream In'!I97)/DAY($A97)/1.9835</f>
        <v>1.0192149751579562</v>
      </c>
      <c r="W97" s="61">
        <f>('Strm Seg GW ZBud Stream Out'!J97-'Strm Seg GW ZBud Stream In'!J97)/DAY($A97)/1.9835</f>
        <v>2.6055278629337191</v>
      </c>
      <c r="AB97" t="s">
        <v>1547</v>
      </c>
    </row>
    <row r="98" spans="1:31" x14ac:dyDescent="0.3">
      <c r="A98" s="126">
        <v>35611</v>
      </c>
      <c r="B98" s="127">
        <v>34.33</v>
      </c>
      <c r="C98" s="127">
        <v>0</v>
      </c>
      <c r="D98" s="127">
        <v>60.1</v>
      </c>
      <c r="E98" s="127">
        <v>32.79</v>
      </c>
      <c r="F98" s="127">
        <v>12.07</v>
      </c>
      <c r="G98" s="127">
        <v>17.63</v>
      </c>
      <c r="H98" s="2">
        <f t="shared" si="13"/>
        <v>127.22</v>
      </c>
      <c r="I98" s="2">
        <f t="shared" si="14"/>
        <v>12.07</v>
      </c>
      <c r="J98" s="2">
        <f t="shared" si="15"/>
        <v>17.63</v>
      </c>
      <c r="K98" s="2">
        <f t="shared" si="16"/>
        <v>127.22</v>
      </c>
      <c r="L98" s="2">
        <f t="shared" si="17"/>
        <v>29.7</v>
      </c>
      <c r="M98" s="2">
        <f t="shared" si="19"/>
        <v>156.91999999999999</v>
      </c>
      <c r="N98" s="2">
        <f>'ZBud Extract Monthly'!U97</f>
        <v>156.93</v>
      </c>
      <c r="O98" s="53">
        <f t="shared" si="18"/>
        <v>1.0000000000019327E-2</v>
      </c>
      <c r="Q98" s="111">
        <f>YEAR(A98)</f>
        <v>1997</v>
      </c>
      <c r="R98" s="61">
        <f>MONTH(A98)</f>
        <v>6</v>
      </c>
      <c r="S98" s="61">
        <f t="shared" si="12"/>
        <v>1997</v>
      </c>
      <c r="T98" s="112" t="str">
        <f>LOOKUP(S98,'yr type'!$A$5:$A$102,'yr type'!$B$5:$B$102)</f>
        <v>W</v>
      </c>
      <c r="U98" s="61">
        <f>('Strm Seg GW ZBud Stream Out'!H98-'Strm Seg GW ZBud Stream In'!H98)/DAY($A98)/1.9835</f>
        <v>42.815729770607518</v>
      </c>
      <c r="V98" s="61">
        <f>('Strm Seg GW ZBud Stream Out'!I98-'Strm Seg GW ZBud Stream In'!I98)/DAY($A98)/1.9835</f>
        <v>0.19527770775565079</v>
      </c>
      <c r="W98" s="61">
        <f>('Strm Seg GW ZBud Stream Out'!J98-'Strm Seg GW ZBud Stream In'!J98)/DAY($A98)/1.9835</f>
        <v>0.9570624317284262</v>
      </c>
      <c r="AB98" t="s">
        <v>1548</v>
      </c>
    </row>
    <row r="99" spans="1:31" x14ac:dyDescent="0.3">
      <c r="A99" s="126">
        <v>35642</v>
      </c>
      <c r="B99" s="127">
        <v>35.6</v>
      </c>
      <c r="C99" s="127">
        <v>0</v>
      </c>
      <c r="D99" s="127">
        <v>59.29</v>
      </c>
      <c r="E99" s="127">
        <v>27.28</v>
      </c>
      <c r="F99" s="127">
        <v>18.86</v>
      </c>
      <c r="G99" s="127">
        <v>37.76</v>
      </c>
      <c r="H99" s="2">
        <f t="shared" si="13"/>
        <v>122.17</v>
      </c>
      <c r="I99" s="2">
        <f t="shared" si="14"/>
        <v>18.86</v>
      </c>
      <c r="J99" s="2">
        <f t="shared" si="15"/>
        <v>37.76</v>
      </c>
      <c r="K99" s="2">
        <f t="shared" si="16"/>
        <v>122.17</v>
      </c>
      <c r="L99" s="2">
        <f t="shared" si="17"/>
        <v>56.62</v>
      </c>
      <c r="M99" s="2">
        <f t="shared" si="19"/>
        <v>178.79</v>
      </c>
      <c r="N99" s="2">
        <f>'ZBud Extract Monthly'!U98</f>
        <v>178.78</v>
      </c>
      <c r="O99" s="53">
        <f t="shared" si="18"/>
        <v>-9.9999999999909051E-3</v>
      </c>
      <c r="Q99" s="111">
        <f>YEAR(A99)</f>
        <v>1997</v>
      </c>
      <c r="R99" s="61">
        <f>MONTH(A99)</f>
        <v>7</v>
      </c>
      <c r="S99" s="61">
        <f t="shared" si="12"/>
        <v>1997</v>
      </c>
      <c r="T99" s="112" t="str">
        <f>LOOKUP(S99,'yr type'!$A$5:$A$102,'yr type'!$B$5:$B$102)</f>
        <v>W</v>
      </c>
      <c r="U99" s="61">
        <f>('Strm Seg GW ZBud Stream Out'!H99-'Strm Seg GW ZBud Stream In'!H99)/DAY($A99)/1.9835</f>
        <v>32.938842222529409</v>
      </c>
      <c r="V99" s="61">
        <f>('Strm Seg GW ZBud Stream Out'!I99-'Strm Seg GW ZBud Stream In'!I99)/DAY($A99)/1.9835</f>
        <v>-0.27127023752408985</v>
      </c>
      <c r="W99" s="61">
        <f>('Strm Seg GW ZBud Stream Out'!J99-'Strm Seg GW ZBud Stream In'!J99)/DAY($A99)/1.9835</f>
        <v>5.3505940135147208E-2</v>
      </c>
      <c r="AB99" t="s">
        <v>1549</v>
      </c>
    </row>
    <row r="100" spans="1:31" x14ac:dyDescent="0.3">
      <c r="A100" s="126">
        <v>35673</v>
      </c>
      <c r="B100" s="127">
        <v>36.36</v>
      </c>
      <c r="C100" s="127">
        <v>0</v>
      </c>
      <c r="D100" s="127">
        <v>13.06</v>
      </c>
      <c r="E100" s="127">
        <v>11.51</v>
      </c>
      <c r="F100" s="127">
        <v>25.02</v>
      </c>
      <c r="G100" s="127">
        <v>38.409999999999997</v>
      </c>
      <c r="H100" s="2">
        <f t="shared" si="13"/>
        <v>60.93</v>
      </c>
      <c r="I100" s="2">
        <f t="shared" si="14"/>
        <v>25.02</v>
      </c>
      <c r="J100" s="2">
        <f t="shared" si="15"/>
        <v>38.409999999999997</v>
      </c>
      <c r="K100" s="2">
        <f t="shared" si="16"/>
        <v>60.93</v>
      </c>
      <c r="L100" s="2">
        <f t="shared" si="17"/>
        <v>63.429999999999993</v>
      </c>
      <c r="M100" s="2">
        <f t="shared" si="19"/>
        <v>124.36</v>
      </c>
      <c r="N100" s="2">
        <f>'ZBud Extract Monthly'!U99</f>
        <v>124.35</v>
      </c>
      <c r="O100" s="53">
        <f t="shared" si="18"/>
        <v>-1.0000000000005116E-2</v>
      </c>
      <c r="Q100" s="111">
        <f>YEAR(A100)</f>
        <v>1997</v>
      </c>
      <c r="R100" s="61">
        <f>MONTH(A100)</f>
        <v>8</v>
      </c>
      <c r="S100" s="61">
        <f t="shared" si="12"/>
        <v>1997</v>
      </c>
      <c r="T100" s="112" t="str">
        <f>LOOKUP(S100,'yr type'!$A$5:$A$102,'yr type'!$B$5:$B$102)</f>
        <v>W</v>
      </c>
      <c r="U100" s="61">
        <f>('Strm Seg GW ZBud Stream Out'!H100-'Strm Seg GW ZBud Stream In'!H100)/DAY($A100)/1.9835</f>
        <v>48.749603584410089</v>
      </c>
      <c r="V100" s="61">
        <f>('Strm Seg GW ZBud Stream Out'!I100-'Strm Seg GW ZBud Stream In'!I100)/DAY($A100)/1.9835</f>
        <v>-0.37047578002390691</v>
      </c>
      <c r="W100" s="61">
        <f>('Strm Seg GW ZBud Stream Out'!J100-'Strm Seg GW ZBud Stream In'!J100)/DAY($A100)/1.9835</f>
        <v>0.4843182058433691</v>
      </c>
      <c r="AB100" t="s">
        <v>1550</v>
      </c>
    </row>
    <row r="101" spans="1:31" x14ac:dyDescent="0.3">
      <c r="A101" s="126">
        <v>35703</v>
      </c>
      <c r="B101" s="127">
        <v>36.44</v>
      </c>
      <c r="C101" s="127">
        <v>0</v>
      </c>
      <c r="D101" s="127">
        <v>10.65</v>
      </c>
      <c r="E101" s="127">
        <v>1.54</v>
      </c>
      <c r="F101" s="127">
        <v>19.190000000000001</v>
      </c>
      <c r="G101" s="127">
        <v>28.65</v>
      </c>
      <c r="H101" s="2">
        <f t="shared" si="13"/>
        <v>48.629999999999995</v>
      </c>
      <c r="I101" s="2">
        <f t="shared" si="14"/>
        <v>19.190000000000001</v>
      </c>
      <c r="J101" s="2">
        <f t="shared" si="15"/>
        <v>28.65</v>
      </c>
      <c r="K101" s="2">
        <f t="shared" si="16"/>
        <v>48.629999999999995</v>
      </c>
      <c r="L101" s="2">
        <f t="shared" si="17"/>
        <v>47.84</v>
      </c>
      <c r="M101" s="2">
        <f t="shared" si="19"/>
        <v>96.47</v>
      </c>
      <c r="N101" s="2">
        <f>'ZBud Extract Monthly'!U100</f>
        <v>96.46</v>
      </c>
      <c r="O101" s="53">
        <f t="shared" si="18"/>
        <v>-1.0000000000005116E-2</v>
      </c>
      <c r="Q101" s="111">
        <f>YEAR(A101)</f>
        <v>1997</v>
      </c>
      <c r="R101" s="61">
        <f>MONTH(A101)</f>
        <v>9</v>
      </c>
      <c r="S101" s="61">
        <f t="shared" si="12"/>
        <v>1997</v>
      </c>
      <c r="T101" s="112" t="str">
        <f>LOOKUP(S101,'yr type'!$A$5:$A$102,'yr type'!$B$5:$B$102)</f>
        <v>W</v>
      </c>
      <c r="U101" s="61">
        <f>('Strm Seg GW ZBud Stream Out'!H101-'Strm Seg GW ZBud Stream In'!H101)/DAY($A101)/1.9835</f>
        <v>48.725989412654393</v>
      </c>
      <c r="V101" s="61">
        <f>('Strm Seg GW ZBud Stream Out'!I101-'Strm Seg GW ZBud Stream In'!I101)/DAY($A101)/1.9835</f>
        <v>-0.14200487354003866</v>
      </c>
      <c r="W101" s="61">
        <f>('Strm Seg GW ZBud Stream Out'!J101-'Strm Seg GW ZBud Stream In'!J101)/DAY($A101)/1.9835</f>
        <v>0.72380472229224435</v>
      </c>
      <c r="AB101" t="s">
        <v>1551</v>
      </c>
    </row>
    <row r="102" spans="1:31" x14ac:dyDescent="0.3">
      <c r="A102" s="126">
        <v>35734</v>
      </c>
      <c r="B102" s="127">
        <v>42.44</v>
      </c>
      <c r="C102" s="127">
        <v>0</v>
      </c>
      <c r="D102" s="127">
        <v>3.41</v>
      </c>
      <c r="E102" s="127">
        <v>3.16</v>
      </c>
      <c r="F102" s="127">
        <v>40.799999999999997</v>
      </c>
      <c r="G102" s="127">
        <v>24.57</v>
      </c>
      <c r="H102" s="2">
        <f t="shared" si="13"/>
        <v>49.009999999999991</v>
      </c>
      <c r="I102" s="2">
        <f t="shared" si="14"/>
        <v>40.799999999999997</v>
      </c>
      <c r="J102" s="2">
        <f t="shared" si="15"/>
        <v>24.57</v>
      </c>
      <c r="K102" s="2">
        <f t="shared" si="16"/>
        <v>49.009999999999991</v>
      </c>
      <c r="L102" s="2">
        <f t="shared" si="17"/>
        <v>65.37</v>
      </c>
      <c r="M102" s="2">
        <f t="shared" si="19"/>
        <v>114.38</v>
      </c>
      <c r="N102" s="2">
        <f>'ZBud Extract Monthly'!U101</f>
        <v>114.37</v>
      </c>
      <c r="O102" s="53">
        <f t="shared" si="18"/>
        <v>-9.9999999999909051E-3</v>
      </c>
      <c r="Q102" s="111">
        <f>YEAR(A102)</f>
        <v>1997</v>
      </c>
      <c r="R102" s="61">
        <f>MONTH(A102)</f>
        <v>10</v>
      </c>
      <c r="S102" s="61">
        <f t="shared" si="12"/>
        <v>1998</v>
      </c>
      <c r="T102" s="112" t="str">
        <f>LOOKUP(S102,'yr type'!$A$5:$A$102,'yr type'!$B$5:$B$102)</f>
        <v>W</v>
      </c>
      <c r="U102" s="61">
        <f>('Strm Seg GW ZBud Stream Out'!H102-'Strm Seg GW ZBud Stream In'!H102)/DAY($A102)/1.9835</f>
        <v>52.426876570415594</v>
      </c>
      <c r="V102" s="61">
        <f>('Strm Seg GW ZBud Stream Out'!I102-'Strm Seg GW ZBud Stream In'!I102)/DAY($A102)/1.9835</f>
        <v>-0.45862234401554758</v>
      </c>
      <c r="W102" s="61">
        <f>('Strm Seg GW ZBud Stream Out'!J102-'Strm Seg GW ZBud Stream In'!J102)/DAY($A102)/1.9835</f>
        <v>1.2532424762353935</v>
      </c>
      <c r="AB102" t="s">
        <v>1552</v>
      </c>
    </row>
    <row r="103" spans="1:31" x14ac:dyDescent="0.3">
      <c r="A103" s="126">
        <v>35764</v>
      </c>
      <c r="B103" s="127">
        <v>48.71</v>
      </c>
      <c r="C103" s="127">
        <v>0</v>
      </c>
      <c r="D103" s="127">
        <v>0</v>
      </c>
      <c r="E103" s="127">
        <v>2.4500000000000002</v>
      </c>
      <c r="F103" s="127">
        <v>69.58</v>
      </c>
      <c r="G103" s="127">
        <v>35.950000000000003</v>
      </c>
      <c r="H103" s="2">
        <f t="shared" si="13"/>
        <v>51.160000000000004</v>
      </c>
      <c r="I103" s="2">
        <f t="shared" si="14"/>
        <v>69.58</v>
      </c>
      <c r="J103" s="2">
        <f t="shared" si="15"/>
        <v>35.950000000000003</v>
      </c>
      <c r="K103" s="2">
        <f t="shared" si="16"/>
        <v>51.160000000000004</v>
      </c>
      <c r="L103" s="2">
        <f t="shared" si="17"/>
        <v>105.53</v>
      </c>
      <c r="M103" s="2">
        <f t="shared" si="19"/>
        <v>156.69</v>
      </c>
      <c r="N103" s="2">
        <f>'ZBud Extract Monthly'!U102</f>
        <v>156.69</v>
      </c>
      <c r="O103" s="53">
        <f t="shared" si="18"/>
        <v>0</v>
      </c>
      <c r="Q103" s="111">
        <f>YEAR(A103)</f>
        <v>1997</v>
      </c>
      <c r="R103" s="61">
        <f>MONTH(A103)</f>
        <v>11</v>
      </c>
      <c r="S103" s="61">
        <f t="shared" si="12"/>
        <v>1998</v>
      </c>
      <c r="T103" s="112" t="str">
        <f>LOOKUP(S103,'yr type'!$A$5:$A$102,'yr type'!$B$5:$B$102)</f>
        <v>W</v>
      </c>
      <c r="U103" s="61">
        <f>('Strm Seg GW ZBud Stream Out'!H103-'Strm Seg GW ZBud Stream In'!H103)/DAY($A103)/1.9835</f>
        <v>59.008822788001005</v>
      </c>
      <c r="V103" s="61">
        <f>('Strm Seg GW ZBud Stream Out'!I103-'Strm Seg GW ZBud Stream In'!I103)/DAY($A103)/1.9835</f>
        <v>-1.0925132341820014</v>
      </c>
      <c r="W103" s="61">
        <f>('Strm Seg GW ZBud Stream Out'!J103-'Strm Seg GW ZBud Stream In'!J103)/DAY($A103)/1.9835</f>
        <v>1.1088143853457693</v>
      </c>
      <c r="AB103" t="s">
        <v>1553</v>
      </c>
    </row>
    <row r="104" spans="1:31" x14ac:dyDescent="0.3">
      <c r="A104" s="126">
        <v>35795</v>
      </c>
      <c r="B104" s="127">
        <v>46.31</v>
      </c>
      <c r="C104" s="127">
        <v>0</v>
      </c>
      <c r="D104" s="127">
        <v>0</v>
      </c>
      <c r="E104" s="127">
        <v>1.08</v>
      </c>
      <c r="F104" s="127">
        <v>23.3</v>
      </c>
      <c r="G104" s="127">
        <v>15.96</v>
      </c>
      <c r="H104" s="2">
        <f t="shared" si="13"/>
        <v>47.39</v>
      </c>
      <c r="I104" s="2">
        <f t="shared" si="14"/>
        <v>23.3</v>
      </c>
      <c r="J104" s="2">
        <f t="shared" si="15"/>
        <v>15.96</v>
      </c>
      <c r="K104" s="2">
        <f t="shared" si="16"/>
        <v>47.39</v>
      </c>
      <c r="L104" s="2">
        <f t="shared" si="17"/>
        <v>39.260000000000005</v>
      </c>
      <c r="M104" s="2">
        <f t="shared" si="19"/>
        <v>86.65</v>
      </c>
      <c r="N104" s="2">
        <f>'ZBud Extract Monthly'!U103</f>
        <v>86.64</v>
      </c>
      <c r="O104" s="53">
        <f t="shared" si="18"/>
        <v>-1.0000000000005116E-2</v>
      </c>
      <c r="Q104" s="111">
        <f>YEAR(A104)</f>
        <v>1997</v>
      </c>
      <c r="R104" s="61">
        <f>MONTH(A104)</f>
        <v>12</v>
      </c>
      <c r="S104" s="61">
        <f t="shared" si="12"/>
        <v>1998</v>
      </c>
      <c r="T104" s="112" t="str">
        <f>LOOKUP(S104,'yr type'!$A$5:$A$102,'yr type'!$B$5:$B$102)</f>
        <v>W</v>
      </c>
      <c r="U104" s="61">
        <f>('Strm Seg GW ZBud Stream Out'!H104-'Strm Seg GW ZBud Stream In'!H104)/DAY($A104)/1.9835</f>
        <v>85.516641323174255</v>
      </c>
      <c r="V104" s="61">
        <f>('Strm Seg GW ZBud Stream Out'!I104-'Strm Seg GW ZBud Stream In'!I104)/DAY($A104)/1.9835</f>
        <v>1.1276905437602154</v>
      </c>
      <c r="W104" s="61">
        <f>('Strm Seg GW ZBud Stream Out'!J104-'Strm Seg GW ZBud Stream In'!J104)/DAY($A104)/1.9835</f>
        <v>3.6414939378908251</v>
      </c>
      <c r="AB104" t="s">
        <v>1554</v>
      </c>
    </row>
    <row r="105" spans="1:31" x14ac:dyDescent="0.3">
      <c r="A105" s="126">
        <v>35826</v>
      </c>
      <c r="B105" s="127">
        <v>47.7</v>
      </c>
      <c r="C105" s="127">
        <v>0</v>
      </c>
      <c r="D105" s="127">
        <v>16.170000000000002</v>
      </c>
      <c r="E105" s="127">
        <v>28.24</v>
      </c>
      <c r="F105" s="127">
        <v>65.09</v>
      </c>
      <c r="G105" s="127">
        <v>47.1</v>
      </c>
      <c r="H105" s="2">
        <f t="shared" si="13"/>
        <v>92.11</v>
      </c>
      <c r="I105" s="2">
        <f t="shared" si="14"/>
        <v>65.09</v>
      </c>
      <c r="J105" s="2">
        <f t="shared" si="15"/>
        <v>47.1</v>
      </c>
      <c r="K105" s="2">
        <f t="shared" si="16"/>
        <v>92.11</v>
      </c>
      <c r="L105" s="2">
        <f t="shared" si="17"/>
        <v>112.19</v>
      </c>
      <c r="M105" s="2">
        <f t="shared" si="19"/>
        <v>204.29999999999998</v>
      </c>
      <c r="N105" s="2">
        <f>'ZBud Extract Monthly'!U104</f>
        <v>204.3</v>
      </c>
      <c r="O105" s="53">
        <f t="shared" si="18"/>
        <v>0</v>
      </c>
      <c r="Q105" s="111">
        <f>YEAR(A105)</f>
        <v>1998</v>
      </c>
      <c r="R105" s="61">
        <f>MONTH(A105)</f>
        <v>1</v>
      </c>
      <c r="S105" s="61">
        <f t="shared" si="12"/>
        <v>1998</v>
      </c>
      <c r="T105" s="112" t="str">
        <f>LOOKUP(S105,'yr type'!$A$5:$A$102,'yr type'!$B$5:$B$102)</f>
        <v>W</v>
      </c>
      <c r="U105" s="61">
        <f>('Strm Seg GW ZBud Stream Out'!H105-'Strm Seg GW ZBud Stream In'!H105)/DAY($A105)/1.9835</f>
        <v>91.139156102360616</v>
      </c>
      <c r="V105" s="61">
        <f>('Strm Seg GW ZBud Stream Out'!I105-'Strm Seg GW ZBud Stream In'!I105)/DAY($A105)/1.9835</f>
        <v>1.8035892890540508</v>
      </c>
      <c r="W105" s="61">
        <f>('Strm Seg GW ZBud Stream Out'!J105-'Strm Seg GW ZBud Stream In'!J105)/DAY($A105)/1.9835</f>
        <v>3.2212527545801244</v>
      </c>
      <c r="AB105" t="s">
        <v>1555</v>
      </c>
    </row>
    <row r="106" spans="1:31" x14ac:dyDescent="0.3">
      <c r="A106" s="126">
        <v>35854</v>
      </c>
      <c r="B106" s="127">
        <v>238.98</v>
      </c>
      <c r="C106" s="127">
        <v>5.17</v>
      </c>
      <c r="D106" s="127">
        <v>0.16</v>
      </c>
      <c r="E106" s="127">
        <v>9.77</v>
      </c>
      <c r="F106" s="127">
        <v>26.2</v>
      </c>
      <c r="G106" s="127">
        <v>26.04</v>
      </c>
      <c r="H106" s="2">
        <f t="shared" si="13"/>
        <v>254.07999999999998</v>
      </c>
      <c r="I106" s="2">
        <f t="shared" si="14"/>
        <v>26.2</v>
      </c>
      <c r="J106" s="2">
        <f t="shared" si="15"/>
        <v>26.04</v>
      </c>
      <c r="K106" s="2">
        <f t="shared" si="16"/>
        <v>254.07999999999998</v>
      </c>
      <c r="L106" s="2">
        <f t="shared" si="17"/>
        <v>52.239999999999995</v>
      </c>
      <c r="M106" s="2">
        <f t="shared" si="19"/>
        <v>306.32</v>
      </c>
      <c r="N106" s="2">
        <f>'ZBud Extract Monthly'!U105</f>
        <v>306.32</v>
      </c>
      <c r="O106" s="53">
        <f t="shared" si="18"/>
        <v>0</v>
      </c>
      <c r="Q106" s="111">
        <f>YEAR(A106)</f>
        <v>1998</v>
      </c>
      <c r="R106" s="61">
        <f>MONTH(A106)</f>
        <v>2</v>
      </c>
      <c r="S106" s="61">
        <f t="shared" si="12"/>
        <v>1998</v>
      </c>
      <c r="T106" s="112" t="str">
        <f>LOOKUP(S106,'yr type'!$A$5:$A$102,'yr type'!$B$5:$B$102)</f>
        <v>W</v>
      </c>
      <c r="U106" s="61">
        <f>('Strm Seg GW ZBud Stream Out'!H106-'Strm Seg GW ZBud Stream In'!H106)/DAY($A106)/1.9835</f>
        <v>141.08394252583818</v>
      </c>
      <c r="V106" s="61">
        <f>('Strm Seg GW ZBud Stream Out'!I106-'Strm Seg GW ZBud Stream In'!I106)/DAY($A106)/1.9835</f>
        <v>6.94857574993698</v>
      </c>
      <c r="W106" s="61">
        <f>('Strm Seg GW ZBud Stream Out'!J106-'Strm Seg GW ZBud Stream In'!J106)/DAY($A106)/1.9835</f>
        <v>7.0611113111743311</v>
      </c>
      <c r="AB106" t="s">
        <v>1556</v>
      </c>
    </row>
    <row r="107" spans="1:31" x14ac:dyDescent="0.3">
      <c r="A107" s="126">
        <v>35885</v>
      </c>
      <c r="B107" s="127">
        <v>354.26</v>
      </c>
      <c r="C107" s="127">
        <v>114.38</v>
      </c>
      <c r="D107" s="127">
        <v>0.2</v>
      </c>
      <c r="E107" s="127">
        <v>0</v>
      </c>
      <c r="F107" s="127">
        <v>7.59</v>
      </c>
      <c r="G107" s="127">
        <v>6.96</v>
      </c>
      <c r="H107" s="2">
        <f t="shared" si="13"/>
        <v>468.84</v>
      </c>
      <c r="I107" s="2">
        <f t="shared" si="14"/>
        <v>7.59</v>
      </c>
      <c r="J107" s="2">
        <f t="shared" si="15"/>
        <v>6.96</v>
      </c>
      <c r="K107" s="2">
        <f t="shared" si="16"/>
        <v>468.84</v>
      </c>
      <c r="L107" s="2">
        <f t="shared" si="17"/>
        <v>14.55</v>
      </c>
      <c r="M107" s="2">
        <f t="shared" si="19"/>
        <v>483.38999999999993</v>
      </c>
      <c r="N107" s="2">
        <f>'ZBud Extract Monthly'!U106</f>
        <v>483.38</v>
      </c>
      <c r="O107" s="53">
        <f t="shared" si="18"/>
        <v>-9.9999999999340616E-3</v>
      </c>
      <c r="Q107" s="111">
        <f>YEAR(A107)</f>
        <v>1998</v>
      </c>
      <c r="R107" s="61">
        <f>MONTH(A107)</f>
        <v>3</v>
      </c>
      <c r="S107" s="61">
        <f t="shared" si="12"/>
        <v>1998</v>
      </c>
      <c r="T107" s="112" t="str">
        <f>LOOKUP(S107,'yr type'!$A$5:$A$102,'yr type'!$B$5:$B$102)</f>
        <v>W</v>
      </c>
      <c r="U107" s="61">
        <f>('Strm Seg GW ZBud Stream Out'!H107-'Strm Seg GW ZBud Stream In'!H107)/DAY($A107)/1.9835</f>
        <v>96.828350016669788</v>
      </c>
      <c r="V107" s="61">
        <f>('Strm Seg GW ZBud Stream Out'!I107-'Strm Seg GW ZBud Stream In'!I107)/DAY($A107)/1.9835</f>
        <v>8.5846946990087574</v>
      </c>
      <c r="W107" s="61">
        <f>('Strm Seg GW ZBud Stream Out'!J107-'Strm Seg GW ZBud Stream In'!J107)/DAY($A107)/1.9835</f>
        <v>8.9860705660408051</v>
      </c>
      <c r="AB107" t="s">
        <v>1557</v>
      </c>
    </row>
    <row r="108" spans="1:31" x14ac:dyDescent="0.3">
      <c r="A108" s="126">
        <v>35915</v>
      </c>
      <c r="B108" s="127">
        <v>30.49</v>
      </c>
      <c r="C108" s="127">
        <v>0</v>
      </c>
      <c r="D108" s="127">
        <v>0</v>
      </c>
      <c r="E108" s="127">
        <v>0</v>
      </c>
      <c r="F108" s="127">
        <v>6.78</v>
      </c>
      <c r="G108" s="127">
        <v>6.81</v>
      </c>
      <c r="H108" s="2">
        <f t="shared" si="13"/>
        <v>30.49</v>
      </c>
      <c r="I108" s="2">
        <f t="shared" si="14"/>
        <v>6.78</v>
      </c>
      <c r="J108" s="2">
        <f t="shared" si="15"/>
        <v>6.81</v>
      </c>
      <c r="K108" s="2">
        <f t="shared" si="16"/>
        <v>30.49</v>
      </c>
      <c r="L108" s="2">
        <f t="shared" si="17"/>
        <v>13.59</v>
      </c>
      <c r="M108" s="2">
        <f t="shared" si="19"/>
        <v>44.08</v>
      </c>
      <c r="N108" s="2">
        <f>'ZBud Extract Monthly'!U107</f>
        <v>44.08</v>
      </c>
      <c r="O108" s="53">
        <f t="shared" si="18"/>
        <v>0</v>
      </c>
      <c r="Q108" s="111">
        <f>YEAR(A108)</f>
        <v>1998</v>
      </c>
      <c r="R108" s="61">
        <f>MONTH(A108)</f>
        <v>4</v>
      </c>
      <c r="S108" s="61">
        <f t="shared" si="12"/>
        <v>1998</v>
      </c>
      <c r="T108" s="112" t="str">
        <f>LOOKUP(S108,'yr type'!$A$5:$A$102,'yr type'!$B$5:$B$102)</f>
        <v>W</v>
      </c>
      <c r="U108" s="61">
        <f>('Strm Seg GW ZBud Stream Out'!H108-'Strm Seg GW ZBud Stream In'!H108)/DAY($A108)/1.9835</f>
        <v>132.28098479119404</v>
      </c>
      <c r="V108" s="61">
        <f>('Strm Seg GW ZBud Stream Out'!I108-'Strm Seg GW ZBud Stream In'!I108)/DAY($A108)/1.9835</f>
        <v>7.4744979413494672</v>
      </c>
      <c r="W108" s="61">
        <f>('Strm Seg GW ZBud Stream Out'!J108-'Strm Seg GW ZBud Stream In'!J108)/DAY($A108)/1.9835</f>
        <v>8.6426350726829693</v>
      </c>
      <c r="AB108" t="s">
        <v>1558</v>
      </c>
      <c r="AC108" s="61">
        <f>AC6</f>
        <v>43350.370738450139</v>
      </c>
      <c r="AD108" s="61">
        <f>AD6</f>
        <v>959.48112539859085</v>
      </c>
      <c r="AE108" s="61">
        <f t="shared" ref="AE108" si="20">AE6</f>
        <v>1749.269394438265</v>
      </c>
    </row>
    <row r="109" spans="1:31" x14ac:dyDescent="0.3">
      <c r="A109" s="126">
        <v>35946</v>
      </c>
      <c r="B109" s="127">
        <v>31.18</v>
      </c>
      <c r="C109" s="127">
        <v>0</v>
      </c>
      <c r="D109" s="127">
        <v>1.89</v>
      </c>
      <c r="E109" s="127">
        <v>2.17</v>
      </c>
      <c r="F109" s="127">
        <v>10.37</v>
      </c>
      <c r="G109" s="127">
        <v>10.49</v>
      </c>
      <c r="H109" s="2">
        <f t="shared" si="13"/>
        <v>35.24</v>
      </c>
      <c r="I109" s="2">
        <f t="shared" si="14"/>
        <v>10.37</v>
      </c>
      <c r="J109" s="2">
        <f t="shared" si="15"/>
        <v>10.49</v>
      </c>
      <c r="K109" s="2">
        <f t="shared" si="16"/>
        <v>35.24</v>
      </c>
      <c r="L109" s="2">
        <f t="shared" si="17"/>
        <v>20.86</v>
      </c>
      <c r="M109" s="2">
        <f t="shared" si="19"/>
        <v>56.1</v>
      </c>
      <c r="N109" s="2">
        <f>'ZBud Extract Monthly'!U108</f>
        <v>56.1</v>
      </c>
      <c r="O109" s="53">
        <f t="shared" si="18"/>
        <v>0</v>
      </c>
      <c r="Q109" s="111">
        <f>YEAR(A109)</f>
        <v>1998</v>
      </c>
      <c r="R109" s="61">
        <f>MONTH(A109)</f>
        <v>5</v>
      </c>
      <c r="S109" s="61">
        <f t="shared" si="12"/>
        <v>1998</v>
      </c>
      <c r="T109" s="112" t="str">
        <f>LOOKUP(S109,'yr type'!$A$5:$A$102,'yr type'!$B$5:$B$102)</f>
        <v>W</v>
      </c>
      <c r="U109" s="61">
        <f>('Strm Seg GW ZBud Stream Out'!H109-'Strm Seg GW ZBud Stream In'!H109)/DAY($A109)/1.9835</f>
        <v>84.647860982134887</v>
      </c>
      <c r="V109" s="61">
        <f>('Strm Seg GW ZBud Stream Out'!I109-'Strm Seg GW ZBud Stream In'!I109)/DAY($A109)/1.9835</f>
        <v>5.5646177740553107</v>
      </c>
      <c r="W109" s="61">
        <f>('Strm Seg GW ZBud Stream Out'!J109-'Strm Seg GW ZBud Stream In'!J109)/DAY($A109)/1.9835</f>
        <v>6.5407352594387573</v>
      </c>
      <c r="AB109" t="s">
        <v>1559</v>
      </c>
      <c r="AC109" s="61">
        <f t="shared" ref="AC109:AD126" si="21">AC7</f>
        <v>37765.580906912437</v>
      </c>
      <c r="AD109" s="61">
        <f t="shared" si="21"/>
        <v>17.977817511520758</v>
      </c>
      <c r="AE109" s="61">
        <f t="shared" ref="AE109" si="22">AE7</f>
        <v>1092.3180436251923</v>
      </c>
    </row>
    <row r="110" spans="1:31" x14ac:dyDescent="0.3">
      <c r="A110" s="126">
        <v>35976</v>
      </c>
      <c r="B110" s="127">
        <v>30.66</v>
      </c>
      <c r="C110" s="127">
        <v>0</v>
      </c>
      <c r="D110" s="127">
        <v>0</v>
      </c>
      <c r="E110" s="127">
        <v>0</v>
      </c>
      <c r="F110" s="127">
        <v>3.51</v>
      </c>
      <c r="G110" s="127">
        <v>5.16</v>
      </c>
      <c r="H110" s="2">
        <f t="shared" si="13"/>
        <v>30.66</v>
      </c>
      <c r="I110" s="2">
        <f t="shared" si="14"/>
        <v>3.51</v>
      </c>
      <c r="J110" s="2">
        <f t="shared" si="15"/>
        <v>5.16</v>
      </c>
      <c r="K110" s="2">
        <f t="shared" si="16"/>
        <v>30.66</v>
      </c>
      <c r="L110" s="2">
        <f t="shared" si="17"/>
        <v>8.67</v>
      </c>
      <c r="M110" s="2">
        <f t="shared" si="19"/>
        <v>39.33</v>
      </c>
      <c r="N110" s="2">
        <f>'ZBud Extract Monthly'!U109</f>
        <v>39.340000000000003</v>
      </c>
      <c r="O110" s="53">
        <f t="shared" si="18"/>
        <v>1.0000000000005116E-2</v>
      </c>
      <c r="Q110" s="111">
        <f>YEAR(A110)</f>
        <v>1998</v>
      </c>
      <c r="R110" s="61">
        <f>MONTH(A110)</f>
        <v>6</v>
      </c>
      <c r="S110" s="61">
        <f t="shared" si="12"/>
        <v>1998</v>
      </c>
      <c r="T110" s="112" t="str">
        <f>LOOKUP(S110,'yr type'!$A$5:$A$102,'yr type'!$B$5:$B$102)</f>
        <v>W</v>
      </c>
      <c r="U110" s="61">
        <f>('Strm Seg GW ZBud Stream Out'!H110-'Strm Seg GW ZBud Stream In'!H110)/DAY($A110)/1.9835</f>
        <v>83.467607764053454</v>
      </c>
      <c r="V110" s="61">
        <f>('Strm Seg GW ZBud Stream Out'!I110-'Strm Seg GW ZBud Stream In'!I110)/DAY($A110)/1.9835</f>
        <v>4.3638349718511051</v>
      </c>
      <c r="W110" s="61">
        <f>('Strm Seg GW ZBud Stream Out'!J110-'Strm Seg GW ZBud Stream In'!J110)/DAY($A110)/1.9835</f>
        <v>5.7469120241996468</v>
      </c>
      <c r="AB110" t="s">
        <v>1560</v>
      </c>
      <c r="AC110" s="61">
        <f t="shared" si="21"/>
        <v>38176.110141935482</v>
      </c>
      <c r="AD110" s="61">
        <f t="shared" si="21"/>
        <v>-422.96785499231942</v>
      </c>
      <c r="AE110" s="61">
        <f t="shared" ref="AE110" si="23">AE8</f>
        <v>829.80538125960061</v>
      </c>
    </row>
    <row r="111" spans="1:31" x14ac:dyDescent="0.3">
      <c r="A111" s="126">
        <v>36007</v>
      </c>
      <c r="B111" s="127">
        <v>31.41</v>
      </c>
      <c r="C111" s="127">
        <v>0</v>
      </c>
      <c r="D111" s="127">
        <v>0</v>
      </c>
      <c r="E111" s="127">
        <v>0</v>
      </c>
      <c r="F111" s="127">
        <v>3.52</v>
      </c>
      <c r="G111" s="127">
        <v>4.87</v>
      </c>
      <c r="H111" s="2">
        <f t="shared" si="13"/>
        <v>31.41</v>
      </c>
      <c r="I111" s="2">
        <f t="shared" si="14"/>
        <v>3.52</v>
      </c>
      <c r="J111" s="2">
        <f t="shared" si="15"/>
        <v>4.87</v>
      </c>
      <c r="K111" s="2">
        <f t="shared" si="16"/>
        <v>31.41</v>
      </c>
      <c r="L111" s="2">
        <f t="shared" si="17"/>
        <v>8.39</v>
      </c>
      <c r="M111" s="2">
        <f t="shared" si="19"/>
        <v>39.799999999999997</v>
      </c>
      <c r="N111" s="2">
        <f>'ZBud Extract Monthly'!U110</f>
        <v>39.799999999999997</v>
      </c>
      <c r="O111" s="53">
        <f t="shared" si="18"/>
        <v>0</v>
      </c>
      <c r="Q111" s="111">
        <f>YEAR(A111)</f>
        <v>1998</v>
      </c>
      <c r="R111" s="61">
        <f>MONTH(A111)</f>
        <v>7</v>
      </c>
      <c r="S111" s="61">
        <f t="shared" si="12"/>
        <v>1998</v>
      </c>
      <c r="T111" s="112" t="str">
        <f>LOOKUP(S111,'yr type'!$A$5:$A$102,'yr type'!$B$5:$B$102)</f>
        <v>W</v>
      </c>
      <c r="U111" s="61">
        <f>('Strm Seg GW ZBud Stream Out'!H111-'Strm Seg GW ZBud Stream In'!H111)/DAY($A111)/1.9835</f>
        <v>74.329020873821932</v>
      </c>
      <c r="V111" s="61">
        <f>('Strm Seg GW ZBud Stream Out'!I111-'Strm Seg GW ZBud Stream In'!I111)/DAY($A111)/1.9835</f>
        <v>2.9208713824536292</v>
      </c>
      <c r="W111" s="61">
        <f>('Strm Seg GW ZBud Stream Out'!J111-'Strm Seg GW ZBud Stream In'!J111)/DAY($A111)/1.9835</f>
        <v>4.0937736324678591</v>
      </c>
      <c r="AB111" t="s">
        <v>1561</v>
      </c>
      <c r="AC111" s="61">
        <f t="shared" si="21"/>
        <v>39704.866182488477</v>
      </c>
      <c r="AD111" s="61">
        <f t="shared" si="21"/>
        <v>-476.05550107526869</v>
      </c>
      <c r="AE111" s="61">
        <f t="shared" ref="AE111" si="24">AE9</f>
        <v>880.44171797235026</v>
      </c>
    </row>
    <row r="112" spans="1:31" x14ac:dyDescent="0.3">
      <c r="A112" s="126">
        <v>36038</v>
      </c>
      <c r="B112" s="127">
        <v>31.5</v>
      </c>
      <c r="C112" s="127">
        <v>0</v>
      </c>
      <c r="D112" s="127">
        <v>2.98</v>
      </c>
      <c r="E112" s="127">
        <v>1.34</v>
      </c>
      <c r="F112" s="127">
        <v>3.52</v>
      </c>
      <c r="G112" s="127">
        <v>4.87</v>
      </c>
      <c r="H112" s="2">
        <f t="shared" si="13"/>
        <v>35.82</v>
      </c>
      <c r="I112" s="2">
        <f t="shared" si="14"/>
        <v>3.52</v>
      </c>
      <c r="J112" s="2">
        <f t="shared" si="15"/>
        <v>4.87</v>
      </c>
      <c r="K112" s="2">
        <f t="shared" si="16"/>
        <v>35.82</v>
      </c>
      <c r="L112" s="2">
        <f t="shared" si="17"/>
        <v>8.39</v>
      </c>
      <c r="M112" s="2">
        <f t="shared" si="19"/>
        <v>44.21</v>
      </c>
      <c r="N112" s="2">
        <f>'ZBud Extract Monthly'!U111</f>
        <v>44.22</v>
      </c>
      <c r="O112" s="53">
        <f t="shared" si="18"/>
        <v>9.9999999999980105E-3</v>
      </c>
      <c r="Q112" s="111">
        <f>YEAR(A112)</f>
        <v>1998</v>
      </c>
      <c r="R112" s="61">
        <f>MONTH(A112)</f>
        <v>8</v>
      </c>
      <c r="S112" s="61">
        <f t="shared" si="12"/>
        <v>1998</v>
      </c>
      <c r="T112" s="112" t="str">
        <f>LOOKUP(S112,'yr type'!$A$5:$A$102,'yr type'!$B$5:$B$102)</f>
        <v>W</v>
      </c>
      <c r="U112" s="61">
        <f>('Strm Seg GW ZBud Stream Out'!H112-'Strm Seg GW ZBud Stream In'!H112)/DAY($A112)/1.9835</f>
        <v>58.439057709978286</v>
      </c>
      <c r="V112" s="61">
        <f>('Strm Seg GW ZBud Stream Out'!I112-'Strm Seg GW ZBud Stream In'!I112)/DAY($A112)/1.9835</f>
        <v>2.108849622287094</v>
      </c>
      <c r="W112" s="61">
        <f>('Strm Seg GW ZBud Stream Out'!J112-'Strm Seg GW ZBud Stream In'!J112)/DAY($A112)/1.9835</f>
        <v>2.7131902713515532</v>
      </c>
      <c r="AB112" t="s">
        <v>1562</v>
      </c>
      <c r="AC112" s="61">
        <f t="shared" si="21"/>
        <v>38302.72777634408</v>
      </c>
      <c r="AD112" s="61">
        <f t="shared" si="21"/>
        <v>-259.9375163515017</v>
      </c>
      <c r="AE112" s="61">
        <f t="shared" ref="AE112" si="25">AE10</f>
        <v>991.26686718576184</v>
      </c>
    </row>
    <row r="113" spans="1:31" x14ac:dyDescent="0.3">
      <c r="A113" s="126">
        <v>36068</v>
      </c>
      <c r="B113" s="127">
        <v>32.69</v>
      </c>
      <c r="C113" s="127">
        <v>0</v>
      </c>
      <c r="D113" s="127">
        <v>8.5399999999999991</v>
      </c>
      <c r="E113" s="127">
        <v>5.84</v>
      </c>
      <c r="F113" s="127">
        <v>3.41</v>
      </c>
      <c r="G113" s="127">
        <v>6.99</v>
      </c>
      <c r="H113" s="2">
        <f t="shared" si="13"/>
        <v>47.069999999999993</v>
      </c>
      <c r="I113" s="2">
        <f t="shared" si="14"/>
        <v>3.41</v>
      </c>
      <c r="J113" s="2">
        <f t="shared" si="15"/>
        <v>6.99</v>
      </c>
      <c r="K113" s="2">
        <f t="shared" si="16"/>
        <v>47.069999999999993</v>
      </c>
      <c r="L113" s="2">
        <f t="shared" si="17"/>
        <v>10.4</v>
      </c>
      <c r="M113" s="2">
        <f t="shared" si="19"/>
        <v>57.469999999999992</v>
      </c>
      <c r="N113" s="2">
        <f>'ZBud Extract Monthly'!U112</f>
        <v>57.47</v>
      </c>
      <c r="O113" s="53">
        <f t="shared" si="18"/>
        <v>0</v>
      </c>
      <c r="Q113" s="111">
        <f>YEAR(A113)</f>
        <v>1998</v>
      </c>
      <c r="R113" s="61">
        <f>MONTH(A113)</f>
        <v>9</v>
      </c>
      <c r="S113" s="61">
        <f t="shared" si="12"/>
        <v>1998</v>
      </c>
      <c r="T113" s="112" t="str">
        <f>LOOKUP(S113,'yr type'!$A$5:$A$102,'yr type'!$B$5:$B$102)</f>
        <v>W</v>
      </c>
      <c r="U113" s="61">
        <f>('Strm Seg GW ZBud Stream Out'!H113-'Strm Seg GW ZBud Stream In'!H113)/DAY($A113)/1.9835</f>
        <v>54.550878077472476</v>
      </c>
      <c r="V113" s="61">
        <f>('Strm Seg GW ZBud Stream Out'!I113-'Strm Seg GW ZBud Stream In'!I113)/DAY($A113)/1.9835</f>
        <v>1.9524409713469457</v>
      </c>
      <c r="W113" s="61">
        <f>('Strm Seg GW ZBud Stream Out'!J113-'Strm Seg GW ZBud Stream In'!J113)/DAY($A113)/1.9835</f>
        <v>2.388706831358709</v>
      </c>
      <c r="AB113" t="s">
        <v>1563</v>
      </c>
      <c r="AC113" s="61">
        <f t="shared" si="21"/>
        <v>40867.529896159758</v>
      </c>
      <c r="AD113" s="61">
        <f t="shared" si="21"/>
        <v>-252.73455606758833</v>
      </c>
      <c r="AE113" s="61">
        <f t="shared" ref="AE113" si="26">AE11</f>
        <v>1287.699380645161</v>
      </c>
    </row>
    <row r="114" spans="1:31" x14ac:dyDescent="0.3">
      <c r="A114" s="126">
        <v>36099</v>
      </c>
      <c r="B114" s="127">
        <v>32.99</v>
      </c>
      <c r="C114" s="127">
        <v>0</v>
      </c>
      <c r="D114" s="127">
        <v>0</v>
      </c>
      <c r="E114" s="127">
        <v>1.05</v>
      </c>
      <c r="F114" s="127">
        <v>10.53</v>
      </c>
      <c r="G114" s="127">
        <v>10.71</v>
      </c>
      <c r="H114" s="2">
        <f t="shared" si="13"/>
        <v>34.04</v>
      </c>
      <c r="I114" s="2">
        <f t="shared" si="14"/>
        <v>10.53</v>
      </c>
      <c r="J114" s="2">
        <f t="shared" si="15"/>
        <v>10.71</v>
      </c>
      <c r="K114" s="2">
        <f t="shared" si="16"/>
        <v>34.04</v>
      </c>
      <c r="L114" s="2">
        <f t="shared" si="17"/>
        <v>21.240000000000002</v>
      </c>
      <c r="M114" s="2">
        <f t="shared" si="19"/>
        <v>55.28</v>
      </c>
      <c r="N114" s="2">
        <f>'ZBud Extract Monthly'!U113</f>
        <v>55.29</v>
      </c>
      <c r="O114" s="53">
        <f t="shared" si="18"/>
        <v>9.9999999999980105E-3</v>
      </c>
      <c r="Q114" s="111">
        <f>YEAR(A114)</f>
        <v>1998</v>
      </c>
      <c r="R114" s="61">
        <f>MONTH(A114)</f>
        <v>10</v>
      </c>
      <c r="S114" s="61">
        <f t="shared" si="12"/>
        <v>1999</v>
      </c>
      <c r="T114" s="112" t="str">
        <f>LOOKUP(S114,'yr type'!$A$5:$A$102,'yr type'!$B$5:$B$102)</f>
        <v>W</v>
      </c>
      <c r="U114" s="61">
        <f>('Strm Seg GW ZBud Stream Out'!H114-'Strm Seg GW ZBud Stream In'!H114)/DAY($A114)/1.9835</f>
        <v>68.684550769656113</v>
      </c>
      <c r="V114" s="61">
        <f>('Strm Seg GW ZBud Stream Out'!I114-'Strm Seg GW ZBud Stream In'!I114)/DAY($A114)/1.9835</f>
        <v>1.5248379778332535</v>
      </c>
      <c r="W114" s="61">
        <f>('Strm Seg GW ZBud Stream Out'!J114-'Strm Seg GW ZBud Stream In'!J114)/DAY($A114)/1.9835</f>
        <v>2.987713149613342</v>
      </c>
      <c r="AB114" t="s">
        <v>1564</v>
      </c>
      <c r="AC114" s="61">
        <f t="shared" si="21"/>
        <v>49739.582989861745</v>
      </c>
      <c r="AD114" s="61">
        <f t="shared" si="21"/>
        <v>601.32635944700451</v>
      </c>
      <c r="AE114" s="61">
        <f t="shared" ref="AE114" si="27">AE12</f>
        <v>2299.1231643625197</v>
      </c>
    </row>
    <row r="115" spans="1:31" x14ac:dyDescent="0.3">
      <c r="A115" s="126">
        <v>36129</v>
      </c>
      <c r="B115" s="127">
        <v>30.76</v>
      </c>
      <c r="C115" s="127">
        <v>0</v>
      </c>
      <c r="D115" s="127">
        <v>0</v>
      </c>
      <c r="E115" s="127">
        <v>2.65</v>
      </c>
      <c r="F115" s="127">
        <v>33.18</v>
      </c>
      <c r="G115" s="127">
        <v>22.06</v>
      </c>
      <c r="H115" s="2">
        <f t="shared" si="13"/>
        <v>33.410000000000004</v>
      </c>
      <c r="I115" s="2">
        <f t="shared" si="14"/>
        <v>33.18</v>
      </c>
      <c r="J115" s="2">
        <f t="shared" si="15"/>
        <v>22.06</v>
      </c>
      <c r="K115" s="2">
        <f t="shared" si="16"/>
        <v>33.410000000000004</v>
      </c>
      <c r="L115" s="2">
        <f t="shared" si="17"/>
        <v>55.239999999999995</v>
      </c>
      <c r="M115" s="2">
        <f t="shared" si="19"/>
        <v>88.65</v>
      </c>
      <c r="N115" s="2">
        <f>'ZBud Extract Monthly'!U114</f>
        <v>88.66</v>
      </c>
      <c r="O115" s="53">
        <f t="shared" si="18"/>
        <v>9.9999999999909051E-3</v>
      </c>
      <c r="Q115" s="111">
        <f>YEAR(A115)</f>
        <v>1998</v>
      </c>
      <c r="R115" s="61">
        <f>MONTH(A115)</f>
        <v>11</v>
      </c>
      <c r="S115" s="61">
        <f t="shared" si="12"/>
        <v>1999</v>
      </c>
      <c r="T115" s="112" t="str">
        <f>LOOKUP(S115,'yr type'!$A$5:$A$102,'yr type'!$B$5:$B$102)</f>
        <v>W</v>
      </c>
      <c r="U115" s="61">
        <f>('Strm Seg GW ZBud Stream Out'!H115-'Strm Seg GW ZBud Stream In'!H115)/DAY($A115)/1.9835</f>
        <v>74.827997647256524</v>
      </c>
      <c r="V115" s="61">
        <f>('Strm Seg GW ZBud Stream Out'!I115-'Strm Seg GW ZBud Stream In'!I115)/DAY($A115)/1.9835</f>
        <v>0.67338879085791115</v>
      </c>
      <c r="W115" s="61">
        <f>('Strm Seg GW ZBud Stream Out'!J115-'Strm Seg GW ZBud Stream In'!J115)/DAY($A115)/1.9835</f>
        <v>2.7251491471304932</v>
      </c>
      <c r="AB115" t="s">
        <v>1565</v>
      </c>
      <c r="AC115" s="61">
        <f t="shared" si="21"/>
        <v>31861.426975115199</v>
      </c>
      <c r="AD115" s="61">
        <f t="shared" si="21"/>
        <v>-478.38598095238098</v>
      </c>
      <c r="AE115" s="61">
        <f t="shared" ref="AE115" si="28">AE13</f>
        <v>640.53827342549948</v>
      </c>
    </row>
    <row r="116" spans="1:31" x14ac:dyDescent="0.3">
      <c r="A116" s="126">
        <v>36160</v>
      </c>
      <c r="B116" s="127">
        <v>31.22</v>
      </c>
      <c r="C116" s="127">
        <v>0</v>
      </c>
      <c r="D116" s="127">
        <v>204.44</v>
      </c>
      <c r="E116" s="127">
        <v>187.52</v>
      </c>
      <c r="F116" s="127">
        <v>13.22</v>
      </c>
      <c r="G116" s="127">
        <v>25.81</v>
      </c>
      <c r="H116" s="2">
        <f t="shared" si="13"/>
        <v>423.18</v>
      </c>
      <c r="I116" s="2">
        <f t="shared" si="14"/>
        <v>13.22</v>
      </c>
      <c r="J116" s="2">
        <f t="shared" si="15"/>
        <v>25.81</v>
      </c>
      <c r="K116" s="2">
        <f t="shared" si="16"/>
        <v>423.18</v>
      </c>
      <c r="L116" s="2">
        <f t="shared" si="17"/>
        <v>39.03</v>
      </c>
      <c r="M116" s="2">
        <f t="shared" si="19"/>
        <v>462.21000000000004</v>
      </c>
      <c r="N116" s="2">
        <f>'ZBud Extract Monthly'!U115</f>
        <v>462.2</v>
      </c>
      <c r="O116" s="53">
        <f t="shared" si="18"/>
        <v>-1.0000000000047748E-2</v>
      </c>
      <c r="Q116" s="111">
        <f>YEAR(A116)</f>
        <v>1998</v>
      </c>
      <c r="R116" s="61">
        <f>MONTH(A116)</f>
        <v>12</v>
      </c>
      <c r="S116" s="61">
        <f t="shared" si="12"/>
        <v>1999</v>
      </c>
      <c r="T116" s="112" t="str">
        <f>LOOKUP(S116,'yr type'!$A$5:$A$102,'yr type'!$B$5:$B$102)</f>
        <v>W</v>
      </c>
      <c r="U116" s="61">
        <f>('Strm Seg GW ZBud Stream Out'!H116-'Strm Seg GW ZBud Stream In'!H116)/DAY($A116)/1.9835</f>
        <v>77.006919993169461</v>
      </c>
      <c r="V116" s="61">
        <f>('Strm Seg GW ZBud Stream Out'!I116-'Strm Seg GW ZBud Stream In'!I116)/DAY($A116)/1.9835</f>
        <v>2.8551680395521113</v>
      </c>
      <c r="W116" s="61">
        <f>('Strm Seg GW ZBud Stream Out'!J116-'Strm Seg GW ZBud Stream In'!J116)/DAY($A116)/1.9835</f>
        <v>4.1524837977833249</v>
      </c>
      <c r="AB116" t="s">
        <v>1566</v>
      </c>
      <c r="AC116" s="61">
        <f t="shared" si="21"/>
        <v>30698.973257990361</v>
      </c>
      <c r="AD116" s="61">
        <f t="shared" si="21"/>
        <v>-536.39644642195026</v>
      </c>
      <c r="AE116" s="61">
        <f t="shared" ref="AE116" si="29">AE14</f>
        <v>456.52010263255477</v>
      </c>
    </row>
    <row r="117" spans="1:31" x14ac:dyDescent="0.3">
      <c r="A117" s="126">
        <v>36191</v>
      </c>
      <c r="B117" s="127">
        <v>31.5</v>
      </c>
      <c r="C117" s="127">
        <v>0.21</v>
      </c>
      <c r="D117" s="127">
        <v>124.27</v>
      </c>
      <c r="E117" s="127">
        <v>100.29</v>
      </c>
      <c r="F117" s="127">
        <v>32.450000000000003</v>
      </c>
      <c r="G117" s="127">
        <v>28.75</v>
      </c>
      <c r="H117" s="2">
        <f t="shared" si="13"/>
        <v>256.27</v>
      </c>
      <c r="I117" s="2">
        <f t="shared" si="14"/>
        <v>32.450000000000003</v>
      </c>
      <c r="J117" s="2">
        <f t="shared" si="15"/>
        <v>28.75</v>
      </c>
      <c r="K117" s="2">
        <f t="shared" si="16"/>
        <v>256.27</v>
      </c>
      <c r="L117" s="2">
        <f t="shared" si="17"/>
        <v>61.2</v>
      </c>
      <c r="M117" s="2">
        <f t="shared" si="19"/>
        <v>317.46999999999997</v>
      </c>
      <c r="N117" s="2">
        <f>'ZBud Extract Monthly'!U116</f>
        <v>317.47000000000003</v>
      </c>
      <c r="O117" s="53">
        <f t="shared" si="18"/>
        <v>0</v>
      </c>
      <c r="Q117" s="111">
        <f>YEAR(A117)</f>
        <v>1999</v>
      </c>
      <c r="R117" s="61">
        <f>MONTH(A117)</f>
        <v>1</v>
      </c>
      <c r="S117" s="61">
        <f t="shared" si="12"/>
        <v>1999</v>
      </c>
      <c r="T117" s="112" t="str">
        <f>LOOKUP(S117,'yr type'!$A$5:$A$102,'yr type'!$B$5:$B$102)</f>
        <v>W</v>
      </c>
      <c r="U117" s="61">
        <f>('Strm Seg GW ZBud Stream Out'!H117-'Strm Seg GW ZBud Stream In'!H117)/DAY($A117)/1.9835</f>
        <v>62.970799417777307</v>
      </c>
      <c r="V117" s="61">
        <f>('Strm Seg GW ZBud Stream Out'!I117-'Strm Seg GW ZBud Stream In'!I117)/DAY($A117)/1.9835</f>
        <v>2.0745342625043706</v>
      </c>
      <c r="W117" s="61">
        <f>('Strm Seg GW ZBud Stream Out'!J117-'Strm Seg GW ZBud Stream In'!J117)/DAY($A117)/1.9835</f>
        <v>3.6066906819974469</v>
      </c>
      <c r="AB117" t="s">
        <v>1567</v>
      </c>
      <c r="AC117" s="61">
        <f t="shared" si="21"/>
        <v>24406.040755760368</v>
      </c>
      <c r="AD117" s="61">
        <f t="shared" si="21"/>
        <v>-584.31975422427035</v>
      </c>
      <c r="AE117" s="61">
        <f t="shared" ref="AE117" si="30">AE15</f>
        <v>-132.39851428571427</v>
      </c>
    </row>
    <row r="118" spans="1:31" x14ac:dyDescent="0.3">
      <c r="A118" s="126">
        <v>36219</v>
      </c>
      <c r="B118" s="127">
        <v>219.44</v>
      </c>
      <c r="C118" s="127">
        <v>61.61</v>
      </c>
      <c r="D118" s="127">
        <v>41.49</v>
      </c>
      <c r="E118" s="127">
        <v>56.77</v>
      </c>
      <c r="F118" s="127">
        <v>33.29</v>
      </c>
      <c r="G118" s="127">
        <v>34.21</v>
      </c>
      <c r="H118" s="2">
        <f t="shared" si="13"/>
        <v>379.31</v>
      </c>
      <c r="I118" s="2">
        <f t="shared" si="14"/>
        <v>33.29</v>
      </c>
      <c r="J118" s="2">
        <f t="shared" si="15"/>
        <v>34.21</v>
      </c>
      <c r="K118" s="2">
        <f t="shared" si="16"/>
        <v>379.31</v>
      </c>
      <c r="L118" s="2">
        <f t="shared" si="17"/>
        <v>67.5</v>
      </c>
      <c r="M118" s="2">
        <f t="shared" si="19"/>
        <v>446.81</v>
      </c>
      <c r="N118" s="2">
        <f>'ZBud Extract Monthly'!U117</f>
        <v>446.81</v>
      </c>
      <c r="O118" s="53">
        <f t="shared" si="18"/>
        <v>0</v>
      </c>
      <c r="Q118" s="111">
        <f>YEAR(A118)</f>
        <v>1999</v>
      </c>
      <c r="R118" s="61">
        <f>MONTH(A118)</f>
        <v>2</v>
      </c>
      <c r="S118" s="61">
        <f t="shared" si="12"/>
        <v>1999</v>
      </c>
      <c r="T118" s="112" t="str">
        <f>LOOKUP(S118,'yr type'!$A$5:$A$102,'yr type'!$B$5:$B$102)</f>
        <v>W</v>
      </c>
      <c r="U118" s="61">
        <f>('Strm Seg GW ZBud Stream Out'!H118-'Strm Seg GW ZBud Stream In'!H118)/DAY($A118)/1.9835</f>
        <v>74.636285066080845</v>
      </c>
      <c r="V118" s="61">
        <f>('Strm Seg GW ZBud Stream Out'!I118-'Strm Seg GW ZBud Stream In'!I118)/DAY($A118)/1.9835</f>
        <v>3.4797796103568728</v>
      </c>
      <c r="W118" s="61">
        <f>('Strm Seg GW ZBud Stream Out'!J118-'Strm Seg GW ZBud Stream In'!J118)/DAY($A118)/1.9835</f>
        <v>4.1197018257769455</v>
      </c>
      <c r="AB118" t="s">
        <v>1568</v>
      </c>
      <c r="AC118" s="61">
        <f t="shared" si="21"/>
        <v>29794.434825192009</v>
      </c>
      <c r="AD118" s="61">
        <f t="shared" si="21"/>
        <v>-629.09377081413209</v>
      </c>
      <c r="AE118" s="61">
        <f t="shared" ref="AE118" si="31">AE16</f>
        <v>255.37944946236547</v>
      </c>
    </row>
    <row r="119" spans="1:31" x14ac:dyDescent="0.3">
      <c r="A119" s="126">
        <v>36250</v>
      </c>
      <c r="B119" s="127">
        <v>54.25</v>
      </c>
      <c r="C119" s="127">
        <v>0</v>
      </c>
      <c r="D119" s="127">
        <v>0.62</v>
      </c>
      <c r="E119" s="127">
        <v>0.85</v>
      </c>
      <c r="F119" s="127">
        <v>5.2</v>
      </c>
      <c r="G119" s="127">
        <v>5</v>
      </c>
      <c r="H119" s="2">
        <f t="shared" si="13"/>
        <v>55.72</v>
      </c>
      <c r="I119" s="2">
        <f t="shared" si="14"/>
        <v>5.2</v>
      </c>
      <c r="J119" s="2">
        <f t="shared" si="15"/>
        <v>5</v>
      </c>
      <c r="K119" s="2">
        <f t="shared" si="16"/>
        <v>55.72</v>
      </c>
      <c r="L119" s="2">
        <f t="shared" si="17"/>
        <v>10.199999999999999</v>
      </c>
      <c r="M119" s="2">
        <f t="shared" si="19"/>
        <v>65.92</v>
      </c>
      <c r="N119" s="2">
        <f>'ZBud Extract Monthly'!U118</f>
        <v>65.92</v>
      </c>
      <c r="O119" s="53">
        <f t="shared" si="18"/>
        <v>0</v>
      </c>
      <c r="Q119" s="111">
        <f>YEAR(A119)</f>
        <v>1999</v>
      </c>
      <c r="R119" s="61">
        <f>MONTH(A119)</f>
        <v>3</v>
      </c>
      <c r="S119" s="61">
        <f t="shared" si="12"/>
        <v>1999</v>
      </c>
      <c r="T119" s="112" t="str">
        <f>LOOKUP(S119,'yr type'!$A$5:$A$102,'yr type'!$B$5:$B$102)</f>
        <v>W</v>
      </c>
      <c r="U119" s="61">
        <f>('Strm Seg GW ZBud Stream Out'!H119-'Strm Seg GW ZBud Stream In'!H119)/DAY($A119)/1.9835</f>
        <v>103.95618692926318</v>
      </c>
      <c r="V119" s="61">
        <f>('Strm Seg GW ZBud Stream Out'!I119-'Strm Seg GW ZBud Stream In'!I119)/DAY($A119)/1.9835</f>
        <v>5.9342803938947926</v>
      </c>
      <c r="W119" s="61">
        <f>('Strm Seg GW ZBud Stream Out'!J119-'Strm Seg GW ZBud Stream In'!J119)/DAY($A119)/1.9835</f>
        <v>7.2059002902981861</v>
      </c>
      <c r="AB119" t="s">
        <v>1569</v>
      </c>
      <c r="AC119" s="61">
        <f t="shared" si="21"/>
        <v>43136.603664516122</v>
      </c>
      <c r="AD119" s="61">
        <f t="shared" si="21"/>
        <v>-488.12028509984634</v>
      </c>
      <c r="AE119" s="61">
        <f t="shared" ref="AE119" si="32">AE17</f>
        <v>1731.2119152073733</v>
      </c>
    </row>
    <row r="120" spans="1:31" x14ac:dyDescent="0.3">
      <c r="A120" s="126">
        <v>36280</v>
      </c>
      <c r="B120" s="127">
        <v>29.98</v>
      </c>
      <c r="C120" s="127">
        <v>0</v>
      </c>
      <c r="D120" s="127">
        <v>0</v>
      </c>
      <c r="E120" s="127">
        <v>0</v>
      </c>
      <c r="F120" s="127">
        <v>4.09</v>
      </c>
      <c r="G120" s="127">
        <v>5.0599999999999996</v>
      </c>
      <c r="H120" s="2">
        <f t="shared" si="13"/>
        <v>29.98</v>
      </c>
      <c r="I120" s="2">
        <f t="shared" si="14"/>
        <v>4.09</v>
      </c>
      <c r="J120" s="2">
        <f t="shared" si="15"/>
        <v>5.0599999999999996</v>
      </c>
      <c r="K120" s="2">
        <f t="shared" si="16"/>
        <v>29.98</v>
      </c>
      <c r="L120" s="2">
        <f t="shared" si="17"/>
        <v>9.1499999999999986</v>
      </c>
      <c r="M120" s="2">
        <f t="shared" si="19"/>
        <v>39.130000000000003</v>
      </c>
      <c r="N120" s="2">
        <f>'ZBud Extract Monthly'!U119</f>
        <v>39.119999999999997</v>
      </c>
      <c r="O120" s="53">
        <f t="shared" si="18"/>
        <v>-1.0000000000005116E-2</v>
      </c>
      <c r="Q120" s="111">
        <f>YEAR(A120)</f>
        <v>1999</v>
      </c>
      <c r="R120" s="61">
        <f>MONTH(A120)</f>
        <v>4</v>
      </c>
      <c r="S120" s="61">
        <f t="shared" si="12"/>
        <v>1999</v>
      </c>
      <c r="T120" s="112" t="str">
        <f>LOOKUP(S120,'yr type'!$A$5:$A$102,'yr type'!$B$5:$B$102)</f>
        <v>W</v>
      </c>
      <c r="U120" s="61">
        <f>('Strm Seg GW ZBud Stream Out'!H120-'Strm Seg GW ZBud Stream In'!H120)/DAY($A120)/1.9835</f>
        <v>77.785900344508875</v>
      </c>
      <c r="V120" s="61">
        <f>('Strm Seg GW ZBud Stream Out'!I120-'Strm Seg GW ZBud Stream In'!I120)/DAY($A120)/1.9835</f>
        <v>4.7691790605831441</v>
      </c>
      <c r="W120" s="61">
        <f>('Strm Seg GW ZBud Stream Out'!J120-'Strm Seg GW ZBud Stream In'!J120)/DAY($A120)/1.9835</f>
        <v>5.9457188471557005</v>
      </c>
      <c r="AB120" t="s">
        <v>1570</v>
      </c>
      <c r="AC120" s="61">
        <f t="shared" si="21"/>
        <v>30161.740839747876</v>
      </c>
      <c r="AD120" s="61">
        <f t="shared" si="21"/>
        <v>-376.55439614386353</v>
      </c>
      <c r="AE120" s="61">
        <f t="shared" ref="AE120" si="33">AE18</f>
        <v>921.87589707081952</v>
      </c>
    </row>
    <row r="121" spans="1:31" x14ac:dyDescent="0.3">
      <c r="A121" s="126">
        <v>36311</v>
      </c>
      <c r="B121" s="127">
        <v>32.020000000000003</v>
      </c>
      <c r="C121" s="127">
        <v>0</v>
      </c>
      <c r="D121" s="127">
        <v>0</v>
      </c>
      <c r="E121" s="127">
        <v>0</v>
      </c>
      <c r="F121" s="127">
        <v>3.64</v>
      </c>
      <c r="G121" s="127">
        <v>4.87</v>
      </c>
      <c r="H121" s="2">
        <f t="shared" si="13"/>
        <v>32.020000000000003</v>
      </c>
      <c r="I121" s="2">
        <f t="shared" si="14"/>
        <v>3.64</v>
      </c>
      <c r="J121" s="2">
        <f t="shared" si="15"/>
        <v>4.87</v>
      </c>
      <c r="K121" s="2">
        <f t="shared" si="16"/>
        <v>32.020000000000003</v>
      </c>
      <c r="L121" s="2">
        <f t="shared" si="17"/>
        <v>8.51</v>
      </c>
      <c r="M121" s="2">
        <f t="shared" si="19"/>
        <v>40.53</v>
      </c>
      <c r="N121" s="2">
        <f>'ZBud Extract Monthly'!U120</f>
        <v>40.53</v>
      </c>
      <c r="O121" s="53">
        <f t="shared" si="18"/>
        <v>0</v>
      </c>
      <c r="Q121" s="111">
        <f>YEAR(A121)</f>
        <v>1999</v>
      </c>
      <c r="R121" s="61">
        <f>MONTH(A121)</f>
        <v>5</v>
      </c>
      <c r="S121" s="61">
        <f t="shared" si="12"/>
        <v>1999</v>
      </c>
      <c r="T121" s="112" t="str">
        <f>LOOKUP(S121,'yr type'!$A$5:$A$102,'yr type'!$B$5:$B$102)</f>
        <v>W</v>
      </c>
      <c r="U121" s="61">
        <f>('Strm Seg GW ZBud Stream Out'!H121-'Strm Seg GW ZBud Stream In'!H121)/DAY($A121)/1.9835</f>
        <v>71.506704505720592</v>
      </c>
      <c r="V121" s="61">
        <f>('Strm Seg GW ZBud Stream Out'!I121-'Strm Seg GW ZBud Stream In'!I121)/DAY($A121)/1.9835</f>
        <v>2.7510835359457464</v>
      </c>
      <c r="W121" s="61">
        <f>('Strm Seg GW ZBud Stream Out'!J121-'Strm Seg GW ZBud Stream In'!J121)/DAY($A121)/1.9835</f>
        <v>4.128088992250583</v>
      </c>
      <c r="AB121" t="s">
        <v>1571</v>
      </c>
      <c r="AC121" s="61">
        <f t="shared" si="21"/>
        <v>25390.994078033793</v>
      </c>
      <c r="AD121" s="61">
        <f t="shared" si="21"/>
        <v>-532.69735545314893</v>
      </c>
      <c r="AE121" s="61">
        <f t="shared" ref="AE121" si="34">AE19</f>
        <v>543.93795391705066</v>
      </c>
    </row>
    <row r="122" spans="1:31" x14ac:dyDescent="0.3">
      <c r="A122" s="126">
        <v>36341</v>
      </c>
      <c r="B122" s="127">
        <v>32.159999999999997</v>
      </c>
      <c r="C122" s="127">
        <v>0</v>
      </c>
      <c r="D122" s="127">
        <v>135.63</v>
      </c>
      <c r="E122" s="127">
        <v>87.98</v>
      </c>
      <c r="F122" s="127">
        <v>6.65</v>
      </c>
      <c r="G122" s="127">
        <v>13.74</v>
      </c>
      <c r="H122" s="2">
        <f t="shared" si="13"/>
        <v>255.76999999999998</v>
      </c>
      <c r="I122" s="2">
        <f t="shared" si="14"/>
        <v>6.65</v>
      </c>
      <c r="J122" s="2">
        <f t="shared" si="15"/>
        <v>13.74</v>
      </c>
      <c r="K122" s="2">
        <f t="shared" si="16"/>
        <v>255.76999999999998</v>
      </c>
      <c r="L122" s="2">
        <f t="shared" si="17"/>
        <v>20.39</v>
      </c>
      <c r="M122" s="2">
        <f t="shared" si="19"/>
        <v>276.15999999999997</v>
      </c>
      <c r="N122" s="2">
        <f>'ZBud Extract Monthly'!U121</f>
        <v>276.16000000000003</v>
      </c>
      <c r="O122" s="53">
        <f t="shared" si="18"/>
        <v>0</v>
      </c>
      <c r="Q122" s="111">
        <f>YEAR(A122)</f>
        <v>1999</v>
      </c>
      <c r="R122" s="61">
        <f>MONTH(A122)</f>
        <v>6</v>
      </c>
      <c r="S122" s="61">
        <f t="shared" si="12"/>
        <v>1999</v>
      </c>
      <c r="T122" s="112" t="str">
        <f>LOOKUP(S122,'yr type'!$A$5:$A$102,'yr type'!$B$5:$B$102)</f>
        <v>W</v>
      </c>
      <c r="U122" s="61">
        <f>('Strm Seg GW ZBud Stream Out'!H122-'Strm Seg GW ZBud Stream In'!H122)/DAY($A122)/1.9835</f>
        <v>50.124191244433234</v>
      </c>
      <c r="V122" s="61">
        <f>('Strm Seg GW ZBud Stream Out'!I122-'Strm Seg GW ZBud Stream In'!I122)/DAY($A122)/1.9835</f>
        <v>1.3086295269305099</v>
      </c>
      <c r="W122" s="61">
        <f>('Strm Seg GW ZBud Stream Out'!J122-'Strm Seg GW ZBud Stream In'!J122)/DAY($A122)/1.9835</f>
        <v>2.0583144273590452</v>
      </c>
      <c r="AB122" t="s">
        <v>1572</v>
      </c>
      <c r="AC122" s="61">
        <f t="shared" si="21"/>
        <v>15812.198468817203</v>
      </c>
      <c r="AD122" s="61">
        <f t="shared" si="21"/>
        <v>-535.92475207373252</v>
      </c>
      <c r="AE122" s="61">
        <f t="shared" ref="AE122" si="35">AE20</f>
        <v>-297.33878095238094</v>
      </c>
    </row>
    <row r="123" spans="1:31" x14ac:dyDescent="0.3">
      <c r="A123" s="126">
        <v>36372</v>
      </c>
      <c r="B123" s="127">
        <v>34.07</v>
      </c>
      <c r="C123" s="127">
        <v>0</v>
      </c>
      <c r="D123" s="127">
        <v>134.61000000000001</v>
      </c>
      <c r="E123" s="127">
        <v>102.17</v>
      </c>
      <c r="F123" s="127">
        <v>8.0500000000000007</v>
      </c>
      <c r="G123" s="127">
        <v>32.43</v>
      </c>
      <c r="H123" s="2">
        <f t="shared" si="13"/>
        <v>270.85000000000002</v>
      </c>
      <c r="I123" s="2">
        <f t="shared" si="14"/>
        <v>8.0500000000000007</v>
      </c>
      <c r="J123" s="2">
        <f t="shared" si="15"/>
        <v>32.43</v>
      </c>
      <c r="K123" s="2">
        <f t="shared" si="16"/>
        <v>270.85000000000002</v>
      </c>
      <c r="L123" s="2">
        <f t="shared" si="17"/>
        <v>40.480000000000004</v>
      </c>
      <c r="M123" s="2">
        <f t="shared" si="19"/>
        <v>311.33000000000004</v>
      </c>
      <c r="N123" s="2">
        <f>'ZBud Extract Monthly'!U122</f>
        <v>311.33</v>
      </c>
      <c r="O123" s="53">
        <f t="shared" si="18"/>
        <v>0</v>
      </c>
      <c r="Q123" s="111">
        <f>YEAR(A123)</f>
        <v>1999</v>
      </c>
      <c r="R123" s="61">
        <f>MONTH(A123)</f>
        <v>7</v>
      </c>
      <c r="S123" s="61">
        <f t="shared" si="12"/>
        <v>1999</v>
      </c>
      <c r="T123" s="112" t="str">
        <f>LOOKUP(S123,'yr type'!$A$5:$A$102,'yr type'!$B$5:$B$102)</f>
        <v>W</v>
      </c>
      <c r="U123" s="61">
        <f>('Strm Seg GW ZBud Stream Out'!H123-'Strm Seg GW ZBud Stream In'!H123)/DAY($A123)/1.9835</f>
        <v>28.048171609325319</v>
      </c>
      <c r="V123" s="61">
        <f>('Strm Seg GW ZBud Stream Out'!I123-'Strm Seg GW ZBud Stream In'!I123)/DAY($A123)/1.9835</f>
        <v>0.35844100929442091</v>
      </c>
      <c r="W123" s="61">
        <f>('Strm Seg GW ZBud Stream Out'!J123-'Strm Seg GW ZBud Stream In'!J123)/DAY($A123)/1.9835</f>
        <v>0.20670531888076632</v>
      </c>
      <c r="AB123" t="s">
        <v>1573</v>
      </c>
      <c r="AC123" s="61">
        <f t="shared" si="21"/>
        <v>15404.020190476191</v>
      </c>
      <c r="AD123" s="61">
        <f t="shared" si="21"/>
        <v>-529.07256405529961</v>
      </c>
      <c r="AE123" s="61">
        <f t="shared" ref="AE123" si="36">AE21</f>
        <v>-341.3355662058371</v>
      </c>
    </row>
    <row r="124" spans="1:31" x14ac:dyDescent="0.3">
      <c r="A124" s="126">
        <v>36403</v>
      </c>
      <c r="B124" s="127">
        <v>35.630000000000003</v>
      </c>
      <c r="C124" s="127">
        <v>0</v>
      </c>
      <c r="D124" s="127">
        <v>20.8</v>
      </c>
      <c r="E124" s="127">
        <v>12.97</v>
      </c>
      <c r="F124" s="127">
        <v>11.55</v>
      </c>
      <c r="G124" s="127">
        <v>29.94</v>
      </c>
      <c r="H124" s="2">
        <f t="shared" si="13"/>
        <v>69.400000000000006</v>
      </c>
      <c r="I124" s="2">
        <f t="shared" si="14"/>
        <v>11.55</v>
      </c>
      <c r="J124" s="2">
        <f t="shared" si="15"/>
        <v>29.94</v>
      </c>
      <c r="K124" s="2">
        <f t="shared" si="16"/>
        <v>69.400000000000006</v>
      </c>
      <c r="L124" s="2">
        <f t="shared" si="17"/>
        <v>41.49</v>
      </c>
      <c r="M124" s="2">
        <f t="shared" si="19"/>
        <v>110.89</v>
      </c>
      <c r="N124" s="2">
        <f>'ZBud Extract Monthly'!U123</f>
        <v>110.89</v>
      </c>
      <c r="O124" s="53">
        <f t="shared" si="18"/>
        <v>0</v>
      </c>
      <c r="Q124" s="111">
        <f>YEAR(A124)</f>
        <v>1999</v>
      </c>
      <c r="R124" s="61">
        <f>MONTH(A124)</f>
        <v>8</v>
      </c>
      <c r="S124" s="61">
        <f t="shared" si="12"/>
        <v>1999</v>
      </c>
      <c r="T124" s="112" t="str">
        <f>LOOKUP(S124,'yr type'!$A$5:$A$102,'yr type'!$B$5:$B$102)</f>
        <v>W</v>
      </c>
      <c r="U124" s="61">
        <f>('Strm Seg GW ZBud Stream Out'!H124-'Strm Seg GW ZBud Stream In'!H124)/DAY($A124)/1.9835</f>
        <v>45.29009489579353</v>
      </c>
      <c r="V124" s="61">
        <f>('Strm Seg GW ZBud Stream Out'!I124-'Strm Seg GW ZBud Stream In'!I124)/DAY($A124)/1.9835</f>
        <v>0.13823723135220406</v>
      </c>
      <c r="W124" s="61">
        <f>('Strm Seg GW ZBud Stream Out'!J124-'Strm Seg GW ZBud Stream In'!J124)/DAY($A124)/1.9835</f>
        <v>0.52497621506460557</v>
      </c>
      <c r="AB124" t="s">
        <v>1574</v>
      </c>
      <c r="AC124" s="61">
        <f t="shared" si="21"/>
        <v>15383.777558472377</v>
      </c>
      <c r="AD124" s="61">
        <f t="shared" si="21"/>
        <v>-672.16864011865027</v>
      </c>
      <c r="AE124" s="61">
        <f t="shared" ref="AE124" si="37">AE22</f>
        <v>-404.51880044493879</v>
      </c>
    </row>
    <row r="125" spans="1:31" x14ac:dyDescent="0.3">
      <c r="A125" s="126">
        <v>36433</v>
      </c>
      <c r="B125" s="127">
        <v>36.89</v>
      </c>
      <c r="C125" s="127">
        <v>0</v>
      </c>
      <c r="D125" s="127">
        <v>6.07</v>
      </c>
      <c r="E125" s="127">
        <v>1.47</v>
      </c>
      <c r="F125" s="127">
        <v>13.06</v>
      </c>
      <c r="G125" s="127">
        <v>17.27</v>
      </c>
      <c r="H125" s="2">
        <f t="shared" si="13"/>
        <v>44.43</v>
      </c>
      <c r="I125" s="2">
        <f t="shared" si="14"/>
        <v>13.06</v>
      </c>
      <c r="J125" s="2">
        <f t="shared" si="15"/>
        <v>17.27</v>
      </c>
      <c r="K125" s="2">
        <f t="shared" si="16"/>
        <v>44.43</v>
      </c>
      <c r="L125" s="2">
        <f t="shared" si="17"/>
        <v>30.33</v>
      </c>
      <c r="M125" s="2">
        <f t="shared" si="19"/>
        <v>74.760000000000005</v>
      </c>
      <c r="N125" s="2">
        <f>'ZBud Extract Monthly'!U124</f>
        <v>74.75</v>
      </c>
      <c r="O125" s="53">
        <f t="shared" si="18"/>
        <v>-1.0000000000005116E-2</v>
      </c>
      <c r="Q125" s="111">
        <f>YEAR(A125)</f>
        <v>1999</v>
      </c>
      <c r="R125" s="61">
        <f>MONTH(A125)</f>
        <v>9</v>
      </c>
      <c r="S125" s="61">
        <f t="shared" si="12"/>
        <v>1999</v>
      </c>
      <c r="T125" s="112" t="str">
        <f>LOOKUP(S125,'yr type'!$A$5:$A$102,'yr type'!$B$5:$B$102)</f>
        <v>W</v>
      </c>
      <c r="U125" s="61">
        <f>('Strm Seg GW ZBud Stream Out'!H125-'Strm Seg GW ZBud Stream In'!H125)/DAY($A125)/1.9835</f>
        <v>47.204940761280568</v>
      </c>
      <c r="V125" s="61">
        <f>('Strm Seg GW ZBud Stream Out'!I125-'Strm Seg GW ZBud Stream In'!I125)/DAY($A125)/1.9835</f>
        <v>0.23527434669355513</v>
      </c>
      <c r="W125" s="61">
        <f>('Strm Seg GW ZBud Stream Out'!J125-'Strm Seg GW ZBud Stream In'!J125)/DAY($A125)/1.9835</f>
        <v>0.9397529619359718</v>
      </c>
      <c r="AB125" t="s">
        <v>1575</v>
      </c>
      <c r="AC125" s="61">
        <f t="shared" si="21"/>
        <v>27466.966182488472</v>
      </c>
      <c r="AD125" s="61">
        <f t="shared" si="21"/>
        <v>-755.5360565284177</v>
      </c>
      <c r="AE125" s="61">
        <f t="shared" ref="AE125" si="38">AE23</f>
        <v>1034.5159926267281</v>
      </c>
    </row>
    <row r="126" spans="1:31" x14ac:dyDescent="0.3">
      <c r="A126" s="126">
        <v>36464</v>
      </c>
      <c r="B126" s="127">
        <v>37.369999999999997</v>
      </c>
      <c r="C126" s="127">
        <v>0</v>
      </c>
      <c r="D126" s="127">
        <v>13.67</v>
      </c>
      <c r="E126" s="127">
        <v>7.24</v>
      </c>
      <c r="F126" s="127">
        <v>35.520000000000003</v>
      </c>
      <c r="G126" s="127">
        <v>29.81</v>
      </c>
      <c r="H126" s="2">
        <f t="shared" si="13"/>
        <v>58.28</v>
      </c>
      <c r="I126" s="2">
        <f t="shared" si="14"/>
        <v>35.520000000000003</v>
      </c>
      <c r="J126" s="2">
        <f t="shared" si="15"/>
        <v>29.81</v>
      </c>
      <c r="K126" s="2">
        <f t="shared" si="16"/>
        <v>58.28</v>
      </c>
      <c r="L126" s="2">
        <f t="shared" si="17"/>
        <v>65.33</v>
      </c>
      <c r="M126" s="2">
        <f t="shared" si="19"/>
        <v>123.61000000000001</v>
      </c>
      <c r="N126" s="2">
        <f>'ZBud Extract Monthly'!U125</f>
        <v>123.61</v>
      </c>
      <c r="O126" s="53">
        <f t="shared" si="18"/>
        <v>0</v>
      </c>
      <c r="Q126" s="111">
        <f>YEAR(A126)</f>
        <v>1999</v>
      </c>
      <c r="R126" s="61">
        <f>MONTH(A126)</f>
        <v>10</v>
      </c>
      <c r="S126" s="61">
        <f t="shared" si="12"/>
        <v>2000</v>
      </c>
      <c r="T126" s="112" t="str">
        <f>LOOKUP(S126,'yr type'!$A$5:$A$102,'yr type'!$B$5:$B$102)</f>
        <v>AN</v>
      </c>
      <c r="U126" s="61">
        <f>('Strm Seg GW ZBud Stream Out'!H126-'Strm Seg GW ZBud Stream In'!H126)/DAY($A126)/1.9835</f>
        <v>46.046821763419175</v>
      </c>
      <c r="V126" s="61">
        <f>('Strm Seg GW ZBud Stream Out'!I126-'Strm Seg GW ZBud Stream In'!I126)/DAY($A126)/1.9835</f>
        <v>-0.3231498572903877</v>
      </c>
      <c r="W126" s="61">
        <f>('Strm Seg GW ZBud Stream Out'!J126-'Strm Seg GW ZBud Stream In'!J126)/DAY($A126)/1.9835</f>
        <v>0.7591663481789277</v>
      </c>
      <c r="AB126" t="s">
        <v>1576</v>
      </c>
      <c r="AC126" s="61">
        <f t="shared" si="21"/>
        <v>26917.586114900147</v>
      </c>
      <c r="AD126" s="61">
        <f t="shared" si="21"/>
        <v>-505.95857081413214</v>
      </c>
      <c r="AE126" s="61">
        <f t="shared" ref="AE126" si="39">AE24</f>
        <v>592.14749738863281</v>
      </c>
    </row>
    <row r="127" spans="1:31" x14ac:dyDescent="0.3">
      <c r="A127" s="126">
        <v>36494</v>
      </c>
      <c r="B127" s="127">
        <v>32.57</v>
      </c>
      <c r="C127" s="127">
        <v>0</v>
      </c>
      <c r="D127" s="127">
        <v>0</v>
      </c>
      <c r="E127" s="127">
        <v>1.93</v>
      </c>
      <c r="F127" s="127">
        <v>40.14</v>
      </c>
      <c r="G127" s="127">
        <v>25.36</v>
      </c>
      <c r="H127" s="2">
        <f t="shared" si="13"/>
        <v>34.5</v>
      </c>
      <c r="I127" s="2">
        <f t="shared" si="14"/>
        <v>40.14</v>
      </c>
      <c r="J127" s="2">
        <f t="shared" si="15"/>
        <v>25.36</v>
      </c>
      <c r="K127" s="2">
        <f t="shared" si="16"/>
        <v>34.5</v>
      </c>
      <c r="L127" s="2">
        <f t="shared" si="17"/>
        <v>65.5</v>
      </c>
      <c r="M127" s="2">
        <f t="shared" si="19"/>
        <v>100</v>
      </c>
      <c r="N127" s="2">
        <f>'ZBud Extract Monthly'!U126</f>
        <v>100.01</v>
      </c>
      <c r="O127" s="53">
        <f t="shared" si="18"/>
        <v>1.0000000000005116E-2</v>
      </c>
      <c r="Q127" s="111">
        <f>YEAR(A127)</f>
        <v>1999</v>
      </c>
      <c r="R127" s="61">
        <f>MONTH(A127)</f>
        <v>11</v>
      </c>
      <c r="S127" s="61">
        <f t="shared" si="12"/>
        <v>2000</v>
      </c>
      <c r="T127" s="112" t="str">
        <f>LOOKUP(S127,'yr type'!$A$5:$A$102,'yr type'!$B$5:$B$102)</f>
        <v>AN</v>
      </c>
      <c r="U127" s="61">
        <f>('Strm Seg GW ZBud Stream Out'!H127-'Strm Seg GW ZBud Stream In'!H127)/DAY($A127)/1.9835</f>
        <v>50.261490631039401</v>
      </c>
      <c r="V127" s="61">
        <f>('Strm Seg GW ZBud Stream Out'!I127-'Strm Seg GW ZBud Stream In'!I127)/DAY($A127)/1.9835</f>
        <v>-0.38551382236786824</v>
      </c>
      <c r="W127" s="61">
        <f>('Strm Seg GW ZBud Stream Out'!J127-'Strm Seg GW ZBud Stream In'!J127)/DAY($A127)/1.9835</f>
        <v>1.1756995210486512</v>
      </c>
    </row>
    <row r="128" spans="1:31" x14ac:dyDescent="0.3">
      <c r="A128" s="126">
        <v>36525</v>
      </c>
      <c r="B128" s="127">
        <v>33.57</v>
      </c>
      <c r="C128" s="127">
        <v>0</v>
      </c>
      <c r="D128" s="127">
        <v>1.36</v>
      </c>
      <c r="E128" s="127">
        <v>0.03</v>
      </c>
      <c r="F128" s="127">
        <v>17.920000000000002</v>
      </c>
      <c r="G128" s="127">
        <v>8.08</v>
      </c>
      <c r="H128" s="2">
        <f t="shared" si="13"/>
        <v>34.96</v>
      </c>
      <c r="I128" s="2">
        <f t="shared" si="14"/>
        <v>17.920000000000002</v>
      </c>
      <c r="J128" s="2">
        <f t="shared" si="15"/>
        <v>8.08</v>
      </c>
      <c r="K128" s="2">
        <f t="shared" si="16"/>
        <v>34.96</v>
      </c>
      <c r="L128" s="2">
        <f t="shared" si="17"/>
        <v>26</v>
      </c>
      <c r="M128" s="2">
        <f t="shared" si="19"/>
        <v>60.96</v>
      </c>
      <c r="N128" s="2">
        <f>'ZBud Extract Monthly'!U127</f>
        <v>60.95</v>
      </c>
      <c r="O128" s="53">
        <f t="shared" si="18"/>
        <v>-9.9999999999980105E-3</v>
      </c>
      <c r="Q128" s="111">
        <f>YEAR(A128)</f>
        <v>1999</v>
      </c>
      <c r="R128" s="61">
        <f>MONTH(A128)</f>
        <v>12</v>
      </c>
      <c r="S128" s="61">
        <f t="shared" si="12"/>
        <v>2000</v>
      </c>
      <c r="T128" s="112" t="str">
        <f>LOOKUP(S128,'yr type'!$A$5:$A$102,'yr type'!$B$5:$B$102)</f>
        <v>AN</v>
      </c>
      <c r="U128" s="61">
        <f>('Strm Seg GW ZBud Stream Out'!H128-'Strm Seg GW ZBud Stream In'!H128)/DAY($A128)/1.9835</f>
        <v>48.440927978402463</v>
      </c>
      <c r="V128" s="61">
        <f>('Strm Seg GW ZBud Stream Out'!I128-'Strm Seg GW ZBud Stream In'!I128)/DAY($A128)/1.9835</f>
        <v>0.31957195247891879</v>
      </c>
      <c r="W128" s="61">
        <f>('Strm Seg GW ZBud Stream Out'!J128-'Strm Seg GW ZBud Stream In'!J128)/DAY($A128)/1.9835</f>
        <v>2.1506460557665248</v>
      </c>
    </row>
    <row r="129" spans="1:23" x14ac:dyDescent="0.3">
      <c r="A129" s="126">
        <v>36556</v>
      </c>
      <c r="B129" s="127">
        <v>33.479999999999997</v>
      </c>
      <c r="C129" s="127">
        <v>0</v>
      </c>
      <c r="D129" s="127">
        <v>0.63</v>
      </c>
      <c r="E129" s="127">
        <v>4.57</v>
      </c>
      <c r="F129" s="127">
        <v>69.239999999999995</v>
      </c>
      <c r="G129" s="127">
        <v>39.15</v>
      </c>
      <c r="H129" s="2">
        <f t="shared" si="13"/>
        <v>38.68</v>
      </c>
      <c r="I129" s="2">
        <f t="shared" si="14"/>
        <v>69.239999999999995</v>
      </c>
      <c r="J129" s="2">
        <f t="shared" si="15"/>
        <v>39.15</v>
      </c>
      <c r="K129" s="2">
        <f t="shared" si="16"/>
        <v>38.68</v>
      </c>
      <c r="L129" s="2">
        <f t="shared" si="17"/>
        <v>108.38999999999999</v>
      </c>
      <c r="M129" s="2">
        <f t="shared" si="19"/>
        <v>147.07</v>
      </c>
      <c r="N129" s="2">
        <f>'ZBud Extract Monthly'!U128</f>
        <v>147.07</v>
      </c>
      <c r="O129" s="53">
        <f t="shared" si="18"/>
        <v>0</v>
      </c>
      <c r="Q129" s="111">
        <f>YEAR(A129)</f>
        <v>2000</v>
      </c>
      <c r="R129" s="61">
        <f>MONTH(A129)</f>
        <v>1</v>
      </c>
      <c r="S129" s="61">
        <f t="shared" si="12"/>
        <v>2000</v>
      </c>
      <c r="T129" s="112" t="str">
        <f>LOOKUP(S129,'yr type'!$A$5:$A$102,'yr type'!$B$5:$B$102)</f>
        <v>AN</v>
      </c>
      <c r="U129" s="61">
        <f>('Strm Seg GW ZBud Stream Out'!H129-'Strm Seg GW ZBud Stream In'!H129)/DAY($A129)/1.9835</f>
        <v>63.121721948006538</v>
      </c>
      <c r="V129" s="61">
        <f>('Strm Seg GW ZBud Stream Out'!I129-'Strm Seg GW ZBud Stream In'!I129)/DAY($A129)/1.9835</f>
        <v>-0.4558575993885034</v>
      </c>
      <c r="W129" s="61">
        <f>('Strm Seg GW ZBud Stream Out'!J129-'Strm Seg GW ZBud Stream In'!J129)/DAY($A129)/1.9835</f>
        <v>1.7738276263041055</v>
      </c>
    </row>
    <row r="130" spans="1:23" x14ac:dyDescent="0.3">
      <c r="A130" s="126">
        <v>36585</v>
      </c>
      <c r="B130" s="127">
        <v>29.83</v>
      </c>
      <c r="C130" s="127">
        <v>0</v>
      </c>
      <c r="D130" s="127">
        <v>21.56</v>
      </c>
      <c r="E130" s="127">
        <v>23.05</v>
      </c>
      <c r="F130" s="127">
        <v>44.87</v>
      </c>
      <c r="G130" s="127">
        <v>47.29</v>
      </c>
      <c r="H130" s="2">
        <f t="shared" si="13"/>
        <v>74.44</v>
      </c>
      <c r="I130" s="2">
        <f t="shared" si="14"/>
        <v>44.87</v>
      </c>
      <c r="J130" s="2">
        <f t="shared" si="15"/>
        <v>47.29</v>
      </c>
      <c r="K130" s="2">
        <f t="shared" si="16"/>
        <v>74.44</v>
      </c>
      <c r="L130" s="2">
        <f t="shared" si="17"/>
        <v>92.16</v>
      </c>
      <c r="M130" s="2">
        <f t="shared" si="19"/>
        <v>166.6</v>
      </c>
      <c r="N130" s="2">
        <f>'ZBud Extract Monthly'!U129</f>
        <v>166.6</v>
      </c>
      <c r="O130" s="53">
        <f t="shared" si="18"/>
        <v>0</v>
      </c>
      <c r="Q130" s="111">
        <f>YEAR(A130)</f>
        <v>2000</v>
      </c>
      <c r="R130" s="61">
        <f>MONTH(A130)</f>
        <v>2</v>
      </c>
      <c r="S130" s="61">
        <f t="shared" si="12"/>
        <v>2000</v>
      </c>
      <c r="T130" s="112" t="str">
        <f>LOOKUP(S130,'yr type'!$A$5:$A$102,'yr type'!$B$5:$B$102)</f>
        <v>AN</v>
      </c>
      <c r="U130" s="61">
        <f>('Strm Seg GW ZBud Stream Out'!H130-'Strm Seg GW ZBud Stream In'!H130)/DAY($A130)/1.9835</f>
        <v>85.118433976860828</v>
      </c>
      <c r="V130" s="61">
        <f>('Strm Seg GW ZBud Stream Out'!I130-'Strm Seg GW ZBud Stream In'!I130)/DAY($A130)/1.9835</f>
        <v>2.3412115469867785</v>
      </c>
      <c r="W130" s="61">
        <f>('Strm Seg GW ZBud Stream Out'!J130-'Strm Seg GW ZBud Stream In'!J130)/DAY($A130)/1.9835</f>
        <v>2.9249932633884721</v>
      </c>
    </row>
    <row r="131" spans="1:23" x14ac:dyDescent="0.3">
      <c r="A131" s="126">
        <v>36616</v>
      </c>
      <c r="B131" s="127">
        <v>31.72</v>
      </c>
      <c r="C131" s="127">
        <v>0</v>
      </c>
      <c r="D131" s="127">
        <v>0</v>
      </c>
      <c r="E131" s="127">
        <v>0</v>
      </c>
      <c r="F131" s="127">
        <v>7.32</v>
      </c>
      <c r="G131" s="127">
        <v>7.26</v>
      </c>
      <c r="H131" s="2">
        <f t="shared" si="13"/>
        <v>31.72</v>
      </c>
      <c r="I131" s="2">
        <f t="shared" si="14"/>
        <v>7.32</v>
      </c>
      <c r="J131" s="2">
        <f t="shared" si="15"/>
        <v>7.26</v>
      </c>
      <c r="K131" s="2">
        <f t="shared" si="16"/>
        <v>31.72</v>
      </c>
      <c r="L131" s="2">
        <f t="shared" si="17"/>
        <v>14.58</v>
      </c>
      <c r="M131" s="2">
        <f t="shared" si="19"/>
        <v>46.3</v>
      </c>
      <c r="N131" s="2">
        <f>'ZBud Extract Monthly'!U130</f>
        <v>46.3</v>
      </c>
      <c r="O131" s="53">
        <f t="shared" si="18"/>
        <v>0</v>
      </c>
      <c r="Q131" s="111">
        <f>YEAR(A131)</f>
        <v>2000</v>
      </c>
      <c r="R131" s="61">
        <f>MONTH(A131)</f>
        <v>3</v>
      </c>
      <c r="S131" s="61">
        <f t="shared" si="12"/>
        <v>2000</v>
      </c>
      <c r="T131" s="112" t="str">
        <f>LOOKUP(S131,'yr type'!$A$5:$A$102,'yr type'!$B$5:$B$102)</f>
        <v>AN</v>
      </c>
      <c r="U131" s="61">
        <f>('Strm Seg GW ZBud Stream Out'!H131-'Strm Seg GW ZBud Stream In'!H131)/DAY($A131)/1.9835</f>
        <v>115.89175211624936</v>
      </c>
      <c r="V131" s="61">
        <f>('Strm Seg GW ZBud Stream Out'!I131-'Strm Seg GW ZBud Stream In'!I131)/DAY($A131)/1.9835</f>
        <v>7.1332037698106143</v>
      </c>
      <c r="W131" s="61">
        <f>('Strm Seg GW ZBud Stream Out'!J131-'Strm Seg GW ZBud Stream In'!J131)/DAY($A131)/1.9835</f>
        <v>7.678834253559609</v>
      </c>
    </row>
    <row r="132" spans="1:23" x14ac:dyDescent="0.3">
      <c r="A132" s="126">
        <v>36646</v>
      </c>
      <c r="B132" s="127">
        <v>29.7</v>
      </c>
      <c r="C132" s="127">
        <v>0</v>
      </c>
      <c r="D132" s="127">
        <v>5.0599999999999996</v>
      </c>
      <c r="E132" s="127">
        <v>8.0500000000000007</v>
      </c>
      <c r="F132" s="127">
        <v>4.92</v>
      </c>
      <c r="G132" s="127">
        <v>7.92</v>
      </c>
      <c r="H132" s="2">
        <f t="shared" si="13"/>
        <v>42.81</v>
      </c>
      <c r="I132" s="2">
        <f t="shared" si="14"/>
        <v>4.92</v>
      </c>
      <c r="J132" s="2">
        <f t="shared" si="15"/>
        <v>7.92</v>
      </c>
      <c r="K132" s="2">
        <f t="shared" si="16"/>
        <v>42.81</v>
      </c>
      <c r="L132" s="2">
        <f t="shared" si="17"/>
        <v>12.84</v>
      </c>
      <c r="M132" s="2">
        <f t="shared" si="19"/>
        <v>55.650000000000006</v>
      </c>
      <c r="N132" s="2">
        <f>'ZBud Extract Monthly'!U131</f>
        <v>55.66</v>
      </c>
      <c r="O132" s="53">
        <f t="shared" si="18"/>
        <v>9.9999999999909051E-3</v>
      </c>
      <c r="Q132" s="111">
        <f>YEAR(A132)</f>
        <v>2000</v>
      </c>
      <c r="R132" s="61">
        <f>MONTH(A132)</f>
        <v>4</v>
      </c>
      <c r="S132" s="61">
        <f t="shared" si="12"/>
        <v>2000</v>
      </c>
      <c r="T132" s="112" t="str">
        <f>LOOKUP(S132,'yr type'!$A$5:$A$102,'yr type'!$B$5:$B$102)</f>
        <v>AN</v>
      </c>
      <c r="U132" s="61">
        <f>('Strm Seg GW ZBud Stream Out'!H132-'Strm Seg GW ZBud Stream In'!H132)/DAY($A132)/1.9835</f>
        <v>72.860768002688843</v>
      </c>
      <c r="V132" s="61">
        <f>('Strm Seg GW ZBud Stream Out'!I132-'Strm Seg GW ZBud Stream In'!I132)/DAY($A132)/1.9835</f>
        <v>4.9997479203428279</v>
      </c>
      <c r="W132" s="61">
        <f>('Strm Seg GW ZBud Stream Out'!J132-'Strm Seg GW ZBud Stream In'!J132)/DAY($A132)/1.9835</f>
        <v>5.6280984791194006</v>
      </c>
    </row>
    <row r="133" spans="1:23" x14ac:dyDescent="0.3">
      <c r="A133" s="126">
        <v>36677</v>
      </c>
      <c r="B133" s="127">
        <v>33.03</v>
      </c>
      <c r="C133" s="127">
        <v>0</v>
      </c>
      <c r="D133" s="127">
        <v>0.06</v>
      </c>
      <c r="E133" s="127">
        <v>0</v>
      </c>
      <c r="F133" s="127">
        <v>5.67</v>
      </c>
      <c r="G133" s="127">
        <v>5.13</v>
      </c>
      <c r="H133" s="2">
        <f t="shared" si="13"/>
        <v>33.090000000000003</v>
      </c>
      <c r="I133" s="2">
        <f t="shared" si="14"/>
        <v>5.67</v>
      </c>
      <c r="J133" s="2">
        <f t="shared" si="15"/>
        <v>5.13</v>
      </c>
      <c r="K133" s="2">
        <f t="shared" si="16"/>
        <v>33.090000000000003</v>
      </c>
      <c r="L133" s="2">
        <f t="shared" si="17"/>
        <v>10.8</v>
      </c>
      <c r="M133" s="2">
        <f t="shared" si="19"/>
        <v>43.890000000000008</v>
      </c>
      <c r="N133" s="2">
        <f>'ZBud Extract Monthly'!U132</f>
        <v>43.9</v>
      </c>
      <c r="O133" s="53">
        <f t="shared" si="18"/>
        <v>9.9999999999909051E-3</v>
      </c>
      <c r="Q133" s="111">
        <f>YEAR(A133)</f>
        <v>2000</v>
      </c>
      <c r="R133" s="61">
        <f>MONTH(A133)</f>
        <v>5</v>
      </c>
      <c r="S133" s="61">
        <f t="shared" si="12"/>
        <v>2000</v>
      </c>
      <c r="T133" s="112" t="str">
        <f>LOOKUP(S133,'yr type'!$A$5:$A$102,'yr type'!$B$5:$B$102)</f>
        <v>AN</v>
      </c>
      <c r="U133" s="61">
        <f>('Strm Seg GW ZBud Stream Out'!H133-'Strm Seg GW ZBud Stream In'!H133)/DAY($A133)/1.9835</f>
        <v>76.385665612268966</v>
      </c>
      <c r="V133" s="61">
        <f>('Strm Seg GW ZBud Stream Out'!I133-'Strm Seg GW ZBud Stream In'!I133)/DAY($A133)/1.9835</f>
        <v>2.7810078307325763</v>
      </c>
      <c r="W133" s="61">
        <f>('Strm Seg GW ZBud Stream Out'!J133-'Strm Seg GW ZBud Stream In'!J133)/DAY($A133)/1.9835</f>
        <v>4.7221838229912914</v>
      </c>
    </row>
    <row r="134" spans="1:23" x14ac:dyDescent="0.3">
      <c r="A134" s="126">
        <v>36707</v>
      </c>
      <c r="B134" s="127">
        <v>31.58</v>
      </c>
      <c r="C134" s="127">
        <v>0</v>
      </c>
      <c r="D134" s="127">
        <v>107.86</v>
      </c>
      <c r="E134" s="127">
        <v>53.48</v>
      </c>
      <c r="F134" s="127">
        <v>9.27</v>
      </c>
      <c r="G134" s="127">
        <v>17.66</v>
      </c>
      <c r="H134" s="2">
        <f t="shared" si="13"/>
        <v>192.92</v>
      </c>
      <c r="I134" s="2">
        <f t="shared" si="14"/>
        <v>9.27</v>
      </c>
      <c r="J134" s="2">
        <f t="shared" si="15"/>
        <v>17.66</v>
      </c>
      <c r="K134" s="2">
        <f t="shared" si="16"/>
        <v>192.92</v>
      </c>
      <c r="L134" s="2">
        <f t="shared" si="17"/>
        <v>26.93</v>
      </c>
      <c r="M134" s="2">
        <f t="shared" si="19"/>
        <v>219.85</v>
      </c>
      <c r="N134" s="2">
        <f>'ZBud Extract Monthly'!U133</f>
        <v>219.85</v>
      </c>
      <c r="O134" s="53">
        <f t="shared" si="18"/>
        <v>0</v>
      </c>
      <c r="Q134" s="111">
        <f>YEAR(A134)</f>
        <v>2000</v>
      </c>
      <c r="R134" s="61">
        <f>MONTH(A134)</f>
        <v>6</v>
      </c>
      <c r="S134" s="61">
        <f t="shared" si="12"/>
        <v>2000</v>
      </c>
      <c r="T134" s="112" t="str">
        <f>LOOKUP(S134,'yr type'!$A$5:$A$102,'yr type'!$B$5:$B$102)</f>
        <v>AN</v>
      </c>
      <c r="U134" s="61">
        <f>('Strm Seg GW ZBud Stream Out'!H134-'Strm Seg GW ZBud Stream In'!H134)/DAY($A134)/1.9835</f>
        <v>38.330560457104447</v>
      </c>
      <c r="V134" s="61">
        <f>('Strm Seg GW ZBud Stream Out'!I134-'Strm Seg GW ZBud Stream In'!I134)/DAY($A134)/1.9835</f>
        <v>0.7407780858751366</v>
      </c>
      <c r="W134" s="61">
        <f>('Strm Seg GW ZBud Stream Out'!J134-'Strm Seg GW ZBud Stream In'!J134)/DAY($A134)/1.9835</f>
        <v>1.3351819174859256</v>
      </c>
    </row>
    <row r="135" spans="1:23" x14ac:dyDescent="0.3">
      <c r="A135" s="126">
        <v>36738</v>
      </c>
      <c r="B135" s="127">
        <v>34.4</v>
      </c>
      <c r="C135" s="127">
        <v>0</v>
      </c>
      <c r="D135" s="127">
        <v>63.85</v>
      </c>
      <c r="E135" s="127">
        <v>18.63</v>
      </c>
      <c r="F135" s="127">
        <v>22.19</v>
      </c>
      <c r="G135" s="127">
        <v>35.57</v>
      </c>
      <c r="H135" s="2">
        <f t="shared" si="13"/>
        <v>116.88</v>
      </c>
      <c r="I135" s="2">
        <f t="shared" si="14"/>
        <v>22.19</v>
      </c>
      <c r="J135" s="2">
        <f t="shared" si="15"/>
        <v>35.57</v>
      </c>
      <c r="K135" s="2">
        <f t="shared" si="16"/>
        <v>116.88</v>
      </c>
      <c r="L135" s="2">
        <f t="shared" si="17"/>
        <v>57.760000000000005</v>
      </c>
      <c r="M135" s="2">
        <f t="shared" si="19"/>
        <v>174.64</v>
      </c>
      <c r="N135" s="2">
        <f>'ZBud Extract Monthly'!U134</f>
        <v>174.64</v>
      </c>
      <c r="O135" s="53">
        <f t="shared" si="18"/>
        <v>0</v>
      </c>
      <c r="Q135" s="111">
        <f>YEAR(A135)</f>
        <v>2000</v>
      </c>
      <c r="R135" s="61">
        <f>MONTH(A135)</f>
        <v>7</v>
      </c>
      <c r="S135" s="61">
        <f t="shared" ref="S135:S198" si="40">IF(R135&lt;10,Q135,Q135+1)</f>
        <v>2000</v>
      </c>
      <c r="T135" s="112" t="str">
        <f>LOOKUP(S135,'yr type'!$A$5:$A$102,'yr type'!$B$5:$B$102)</f>
        <v>AN</v>
      </c>
      <c r="U135" s="61">
        <f>('Strm Seg GW ZBud Stream Out'!H135-'Strm Seg GW ZBud Stream In'!H135)/DAY($A135)/1.9835</f>
        <v>35.17259324914415</v>
      </c>
      <c r="V135" s="61">
        <f>('Strm Seg GW ZBud Stream Out'!I135-'Strm Seg GW ZBud Stream In'!I135)/DAY($A135)/1.9835</f>
        <v>-0.28265448010603617</v>
      </c>
      <c r="W135" s="61">
        <f>('Strm Seg GW ZBud Stream Out'!J135-'Strm Seg GW ZBud Stream In'!J135)/DAY($A135)/1.9835</f>
        <v>0.16068045244232665</v>
      </c>
    </row>
    <row r="136" spans="1:23" x14ac:dyDescent="0.3">
      <c r="A136" s="126">
        <v>36769</v>
      </c>
      <c r="B136" s="127">
        <v>35</v>
      </c>
      <c r="C136" s="127">
        <v>0</v>
      </c>
      <c r="D136" s="127">
        <v>18.66</v>
      </c>
      <c r="E136" s="127">
        <v>5.22</v>
      </c>
      <c r="F136" s="127">
        <v>26.83</v>
      </c>
      <c r="G136" s="127">
        <v>35.47</v>
      </c>
      <c r="H136" s="2">
        <f t="shared" ref="H136:H199" si="41">SUM(B136:E136)</f>
        <v>58.879999999999995</v>
      </c>
      <c r="I136" s="2">
        <f t="shared" ref="I136:I199" si="42">F136</f>
        <v>26.83</v>
      </c>
      <c r="J136" s="2">
        <f t="shared" ref="J136:J199" si="43">G136</f>
        <v>35.47</v>
      </c>
      <c r="K136" s="2">
        <f t="shared" ref="K136:K199" si="44">H136</f>
        <v>58.879999999999995</v>
      </c>
      <c r="L136" s="2">
        <f t="shared" ref="L136:L199" si="45">SUM(I136:J136)</f>
        <v>62.3</v>
      </c>
      <c r="M136" s="2">
        <f t="shared" si="19"/>
        <v>121.17999999999999</v>
      </c>
      <c r="N136" s="2">
        <f>'ZBud Extract Monthly'!U135</f>
        <v>121.18</v>
      </c>
      <c r="O136" s="53">
        <f t="shared" ref="O136:O199" si="46">N136-M136</f>
        <v>0</v>
      </c>
      <c r="Q136" s="111">
        <f>YEAR(A136)</f>
        <v>2000</v>
      </c>
      <c r="R136" s="61">
        <f>MONTH(A136)</f>
        <v>8</v>
      </c>
      <c r="S136" s="61">
        <f t="shared" si="40"/>
        <v>2000</v>
      </c>
      <c r="T136" s="112" t="str">
        <f>LOOKUP(S136,'yr type'!$A$5:$A$102,'yr type'!$B$5:$B$102)</f>
        <v>AN</v>
      </c>
      <c r="U136" s="61">
        <f>('Strm Seg GW ZBud Stream Out'!H136-'Strm Seg GW ZBud Stream In'!H136)/DAY($A136)/1.9835</f>
        <v>39.79118046463973</v>
      </c>
      <c r="V136" s="61">
        <f>('Strm Seg GW ZBud Stream Out'!I136-'Strm Seg GW ZBud Stream In'!I136)/DAY($A136)/1.9835</f>
        <v>-0.43634175496231004</v>
      </c>
      <c r="W136" s="61">
        <f>('Strm Seg GW ZBud Stream Out'!J136-'Strm Seg GW ZBud Stream In'!J136)/DAY($A136)/1.9835</f>
        <v>0.16279466892183087</v>
      </c>
    </row>
    <row r="137" spans="1:23" x14ac:dyDescent="0.3">
      <c r="A137" s="126">
        <v>36799</v>
      </c>
      <c r="B137" s="127">
        <v>35.700000000000003</v>
      </c>
      <c r="C137" s="127">
        <v>0</v>
      </c>
      <c r="D137" s="127">
        <v>2.2799999999999998</v>
      </c>
      <c r="E137" s="127">
        <v>0.35</v>
      </c>
      <c r="F137" s="127">
        <v>30.93</v>
      </c>
      <c r="G137" s="127">
        <v>34.979999999999997</v>
      </c>
      <c r="H137" s="2">
        <f t="shared" si="41"/>
        <v>38.330000000000005</v>
      </c>
      <c r="I137" s="2">
        <f t="shared" si="42"/>
        <v>30.93</v>
      </c>
      <c r="J137" s="2">
        <f t="shared" si="43"/>
        <v>34.979999999999997</v>
      </c>
      <c r="K137" s="2">
        <f t="shared" si="44"/>
        <v>38.330000000000005</v>
      </c>
      <c r="L137" s="2">
        <f t="shared" si="45"/>
        <v>65.91</v>
      </c>
      <c r="M137" s="2">
        <f t="shared" ref="M137:M200" si="47">SUM(H137:J137)</f>
        <v>104.24000000000001</v>
      </c>
      <c r="N137" s="2">
        <f>'ZBud Extract Monthly'!U136</f>
        <v>104.24</v>
      </c>
      <c r="O137" s="53">
        <f t="shared" si="46"/>
        <v>0</v>
      </c>
      <c r="Q137" s="111">
        <f>YEAR(A137)</f>
        <v>2000</v>
      </c>
      <c r="R137" s="61">
        <f>MONTH(A137)</f>
        <v>9</v>
      </c>
      <c r="S137" s="61">
        <f t="shared" si="40"/>
        <v>2000</v>
      </c>
      <c r="T137" s="112" t="str">
        <f>LOOKUP(S137,'yr type'!$A$5:$A$102,'yr type'!$B$5:$B$102)</f>
        <v>AN</v>
      </c>
      <c r="U137" s="61">
        <f>('Strm Seg GW ZBud Stream Out'!H137-'Strm Seg GW ZBud Stream In'!H137)/DAY($A137)/1.9835</f>
        <v>47.508780774724819</v>
      </c>
      <c r="V137" s="61">
        <f>('Strm Seg GW ZBud Stream Out'!I137-'Strm Seg GW ZBud Stream In'!I137)/DAY($A137)/1.9835</f>
        <v>-0.51978825308797572</v>
      </c>
      <c r="W137" s="61">
        <f>('Strm Seg GW ZBud Stream Out'!J137-'Strm Seg GW ZBud Stream In'!J137)/DAY($A137)/1.9835</f>
        <v>0.53810604150911689</v>
      </c>
    </row>
    <row r="138" spans="1:23" x14ac:dyDescent="0.3">
      <c r="A138" s="126">
        <v>36830</v>
      </c>
      <c r="B138" s="127">
        <v>33.049999999999997</v>
      </c>
      <c r="C138" s="127">
        <v>0</v>
      </c>
      <c r="D138" s="127">
        <v>0.57999999999999996</v>
      </c>
      <c r="E138" s="127">
        <v>2.2999999999999998</v>
      </c>
      <c r="F138" s="127">
        <v>59.85</v>
      </c>
      <c r="G138" s="127">
        <v>56.09</v>
      </c>
      <c r="H138" s="2">
        <f t="shared" si="41"/>
        <v>35.929999999999993</v>
      </c>
      <c r="I138" s="2">
        <f t="shared" si="42"/>
        <v>59.85</v>
      </c>
      <c r="J138" s="2">
        <f t="shared" si="43"/>
        <v>56.09</v>
      </c>
      <c r="K138" s="2">
        <f t="shared" si="44"/>
        <v>35.929999999999993</v>
      </c>
      <c r="L138" s="2">
        <f t="shared" si="45"/>
        <v>115.94</v>
      </c>
      <c r="M138" s="2">
        <f t="shared" si="47"/>
        <v>151.87</v>
      </c>
      <c r="N138" s="2">
        <f>'ZBud Extract Monthly'!U137</f>
        <v>151.86000000000001</v>
      </c>
      <c r="O138" s="53">
        <f t="shared" si="46"/>
        <v>-9.9999999999909051E-3</v>
      </c>
      <c r="Q138" s="111">
        <f>YEAR(A138)</f>
        <v>2000</v>
      </c>
      <c r="R138" s="61">
        <f>MONTH(A138)</f>
        <v>10</v>
      </c>
      <c r="S138" s="61">
        <f t="shared" si="40"/>
        <v>2001</v>
      </c>
      <c r="T138" s="112" t="str">
        <f>LOOKUP(S138,'yr type'!$A$5:$A$102,'yr type'!$B$5:$B$102)</f>
        <v>D</v>
      </c>
      <c r="U138" s="61">
        <f>('Strm Seg GW ZBud Stream Out'!H138-'Strm Seg GW ZBud Stream In'!H138)/DAY($A138)/1.9835</f>
        <v>47.121819527228666</v>
      </c>
      <c r="V138" s="61">
        <f>('Strm Seg GW ZBud Stream Out'!I138-'Strm Seg GW ZBud Stream In'!I138)/DAY($A138)/1.9835</f>
        <v>-0.97335274075640155</v>
      </c>
      <c r="W138" s="61">
        <f>('Strm Seg GW ZBud Stream Out'!J138-'Strm Seg GW ZBud Stream In'!J138)/DAY($A138)/1.9835</f>
        <v>0.21077111980288987</v>
      </c>
    </row>
    <row r="139" spans="1:23" x14ac:dyDescent="0.3">
      <c r="A139" s="126">
        <v>36860</v>
      </c>
      <c r="B139" s="127">
        <v>31.24</v>
      </c>
      <c r="C139" s="127">
        <v>0</v>
      </c>
      <c r="D139" s="127">
        <v>0</v>
      </c>
      <c r="E139" s="127">
        <v>0</v>
      </c>
      <c r="F139" s="127">
        <v>28.89</v>
      </c>
      <c r="G139" s="127">
        <v>19.399999999999999</v>
      </c>
      <c r="H139" s="2">
        <f t="shared" si="41"/>
        <v>31.24</v>
      </c>
      <c r="I139" s="2">
        <f t="shared" si="42"/>
        <v>28.89</v>
      </c>
      <c r="J139" s="2">
        <f t="shared" si="43"/>
        <v>19.399999999999999</v>
      </c>
      <c r="K139" s="2">
        <f t="shared" si="44"/>
        <v>31.24</v>
      </c>
      <c r="L139" s="2">
        <f t="shared" si="45"/>
        <v>48.29</v>
      </c>
      <c r="M139" s="2">
        <f t="shared" si="47"/>
        <v>79.53</v>
      </c>
      <c r="N139" s="2">
        <f>'ZBud Extract Monthly'!U138</f>
        <v>79.540000000000006</v>
      </c>
      <c r="O139" s="53">
        <f t="shared" si="46"/>
        <v>1.0000000000005116E-2</v>
      </c>
      <c r="Q139" s="111">
        <f>YEAR(A139)</f>
        <v>2000</v>
      </c>
      <c r="R139" s="61">
        <f>MONTH(A139)</f>
        <v>11</v>
      </c>
      <c r="S139" s="61">
        <f t="shared" si="40"/>
        <v>2001</v>
      </c>
      <c r="T139" s="112" t="str">
        <f>LOOKUP(S139,'yr type'!$A$5:$A$102,'yr type'!$B$5:$B$102)</f>
        <v>D</v>
      </c>
      <c r="U139" s="61">
        <f>('Strm Seg GW ZBud Stream Out'!H139-'Strm Seg GW ZBud Stream In'!H139)/DAY($A139)/1.9835</f>
        <v>53.626586001176371</v>
      </c>
      <c r="V139" s="61">
        <f>('Strm Seg GW ZBud Stream Out'!I139-'Strm Seg GW ZBud Stream In'!I139)/DAY($A139)/1.9835</f>
        <v>-0.48550541971262917</v>
      </c>
      <c r="W139" s="61">
        <f>('Strm Seg GW ZBud Stream Out'!J139-'Strm Seg GW ZBud Stream In'!J139)/DAY($A139)/1.9835</f>
        <v>1.3351819174859254</v>
      </c>
    </row>
    <row r="140" spans="1:23" x14ac:dyDescent="0.3">
      <c r="A140" s="126">
        <v>36891</v>
      </c>
      <c r="B140" s="127">
        <v>33.4</v>
      </c>
      <c r="C140" s="127">
        <v>0</v>
      </c>
      <c r="D140" s="127">
        <v>0</v>
      </c>
      <c r="E140" s="127">
        <v>0</v>
      </c>
      <c r="F140" s="127">
        <v>36.51</v>
      </c>
      <c r="G140" s="127">
        <v>12.55</v>
      </c>
      <c r="H140" s="2">
        <f t="shared" si="41"/>
        <v>33.4</v>
      </c>
      <c r="I140" s="2">
        <f t="shared" si="42"/>
        <v>36.51</v>
      </c>
      <c r="J140" s="2">
        <f t="shared" si="43"/>
        <v>12.55</v>
      </c>
      <c r="K140" s="2">
        <f t="shared" si="44"/>
        <v>33.4</v>
      </c>
      <c r="L140" s="2">
        <f t="shared" si="45"/>
        <v>49.06</v>
      </c>
      <c r="M140" s="2">
        <f t="shared" si="47"/>
        <v>82.46</v>
      </c>
      <c r="N140" s="2">
        <f>'ZBud Extract Monthly'!U139</f>
        <v>82.46</v>
      </c>
      <c r="O140" s="53">
        <f t="shared" si="46"/>
        <v>0</v>
      </c>
      <c r="Q140" s="111">
        <f>YEAR(A140)</f>
        <v>2000</v>
      </c>
      <c r="R140" s="61">
        <f>MONTH(A140)</f>
        <v>12</v>
      </c>
      <c r="S140" s="61">
        <f t="shared" si="40"/>
        <v>2001</v>
      </c>
      <c r="T140" s="112" t="str">
        <f>LOOKUP(S140,'yr type'!$A$5:$A$102,'yr type'!$B$5:$B$102)</f>
        <v>D</v>
      </c>
      <c r="U140" s="61">
        <f>('Strm Seg GW ZBud Stream Out'!H140-'Strm Seg GW ZBud Stream In'!H140)/DAY($A140)/1.9835</f>
        <v>51.391398391569155</v>
      </c>
      <c r="V140" s="61">
        <f>('Strm Seg GW ZBud Stream Out'!I140-'Strm Seg GW ZBud Stream In'!I140)/DAY($A140)/1.9835</f>
        <v>-0.56075526317929358</v>
      </c>
      <c r="W140" s="61">
        <f>('Strm Seg GW ZBud Stream Out'!J140-'Strm Seg GW ZBud Stream In'!J140)/DAY($A140)/1.9835</f>
        <v>1.7775681631524594</v>
      </c>
    </row>
    <row r="141" spans="1:23" x14ac:dyDescent="0.3">
      <c r="A141" s="126">
        <v>36922</v>
      </c>
      <c r="B141" s="127">
        <v>32.85</v>
      </c>
      <c r="C141" s="127">
        <v>0</v>
      </c>
      <c r="D141" s="127">
        <v>0</v>
      </c>
      <c r="E141" s="127">
        <v>1.22</v>
      </c>
      <c r="F141" s="127">
        <v>54.91</v>
      </c>
      <c r="G141" s="127">
        <v>24.08</v>
      </c>
      <c r="H141" s="2">
        <f t="shared" si="41"/>
        <v>34.07</v>
      </c>
      <c r="I141" s="2">
        <f t="shared" si="42"/>
        <v>54.91</v>
      </c>
      <c r="J141" s="2">
        <f t="shared" si="43"/>
        <v>24.08</v>
      </c>
      <c r="K141" s="2">
        <f t="shared" si="44"/>
        <v>34.07</v>
      </c>
      <c r="L141" s="2">
        <f t="shared" si="45"/>
        <v>78.989999999999995</v>
      </c>
      <c r="M141" s="2">
        <f t="shared" si="47"/>
        <v>113.05999999999999</v>
      </c>
      <c r="N141" s="2">
        <f>'ZBud Extract Monthly'!U140</f>
        <v>113.06</v>
      </c>
      <c r="O141" s="53">
        <f t="shared" si="46"/>
        <v>0</v>
      </c>
      <c r="Q141" s="111">
        <f>YEAR(A141)</f>
        <v>2001</v>
      </c>
      <c r="R141" s="61">
        <f>MONTH(A141)</f>
        <v>1</v>
      </c>
      <c r="S141" s="61">
        <f t="shared" si="40"/>
        <v>2001</v>
      </c>
      <c r="T141" s="112" t="str">
        <f>LOOKUP(S141,'yr type'!$A$5:$A$102,'yr type'!$B$5:$B$102)</f>
        <v>D</v>
      </c>
      <c r="U141" s="61">
        <f>('Strm Seg GW ZBud Stream Out'!H141-'Strm Seg GW ZBud Stream In'!H141)/DAY($A141)/1.9835</f>
        <v>63.377704774063439</v>
      </c>
      <c r="V141" s="61">
        <f>('Strm Seg GW ZBud Stream Out'!I141-'Strm Seg GW ZBud Stream In'!I141)/DAY($A141)/1.9835</f>
        <v>-0.73119363783471703</v>
      </c>
      <c r="W141" s="61">
        <f>('Strm Seg GW ZBud Stream Out'!J141-'Strm Seg GW ZBud Stream In'!J141)/DAY($A141)/1.9835</f>
        <v>2.0532294656724432</v>
      </c>
    </row>
    <row r="142" spans="1:23" x14ac:dyDescent="0.3">
      <c r="A142" s="126">
        <v>36950</v>
      </c>
      <c r="B142" s="127">
        <v>28.6</v>
      </c>
      <c r="C142" s="127">
        <v>0</v>
      </c>
      <c r="D142" s="127">
        <v>0</v>
      </c>
      <c r="E142" s="127">
        <v>0.72</v>
      </c>
      <c r="F142" s="127">
        <v>41.68</v>
      </c>
      <c r="G142" s="127">
        <v>16.73</v>
      </c>
      <c r="H142" s="2">
        <f t="shared" si="41"/>
        <v>29.32</v>
      </c>
      <c r="I142" s="2">
        <f t="shared" si="42"/>
        <v>41.68</v>
      </c>
      <c r="J142" s="2">
        <f t="shared" si="43"/>
        <v>16.73</v>
      </c>
      <c r="K142" s="2">
        <f t="shared" si="44"/>
        <v>29.32</v>
      </c>
      <c r="L142" s="2">
        <f t="shared" si="45"/>
        <v>58.41</v>
      </c>
      <c r="M142" s="2">
        <f t="shared" si="47"/>
        <v>87.73</v>
      </c>
      <c r="N142" s="2">
        <f>'ZBud Extract Monthly'!U141</f>
        <v>87.73</v>
      </c>
      <c r="O142" s="53">
        <f t="shared" si="46"/>
        <v>0</v>
      </c>
      <c r="Q142" s="111">
        <f>YEAR(A142)</f>
        <v>2001</v>
      </c>
      <c r="R142" s="61">
        <f>MONTH(A142)</f>
        <v>2</v>
      </c>
      <c r="S142" s="61">
        <f t="shared" si="40"/>
        <v>2001</v>
      </c>
      <c r="T142" s="112" t="str">
        <f>LOOKUP(S142,'yr type'!$A$5:$A$102,'yr type'!$B$5:$B$102)</f>
        <v>D</v>
      </c>
      <c r="U142" s="61">
        <f>('Strm Seg GW ZBud Stream Out'!H142-'Strm Seg GW ZBud Stream In'!H142)/DAY($A142)/1.9835</f>
        <v>79.072887032302205</v>
      </c>
      <c r="V142" s="61">
        <f>('Strm Seg GW ZBud Stream Out'!I142-'Strm Seg GW ZBud Stream In'!I142)/DAY($A142)/1.9835</f>
        <v>-4.375382620908206E-2</v>
      </c>
      <c r="W142" s="61">
        <f>('Strm Seg GW ZBud Stream Out'!J142-'Strm Seg GW ZBud Stream In'!J142)/DAY($A142)/1.9835</f>
        <v>2.8744283193489144</v>
      </c>
    </row>
    <row r="143" spans="1:23" x14ac:dyDescent="0.3">
      <c r="A143" s="126">
        <v>36981</v>
      </c>
      <c r="B143" s="127">
        <v>31.55</v>
      </c>
      <c r="C143" s="127">
        <v>0</v>
      </c>
      <c r="D143" s="127">
        <v>0</v>
      </c>
      <c r="E143" s="127">
        <v>0</v>
      </c>
      <c r="F143" s="127">
        <v>7.67</v>
      </c>
      <c r="G143" s="127">
        <v>5.86</v>
      </c>
      <c r="H143" s="2">
        <f t="shared" si="41"/>
        <v>31.55</v>
      </c>
      <c r="I143" s="2">
        <f t="shared" si="42"/>
        <v>7.67</v>
      </c>
      <c r="J143" s="2">
        <f t="shared" si="43"/>
        <v>5.86</v>
      </c>
      <c r="K143" s="2">
        <f t="shared" si="44"/>
        <v>31.55</v>
      </c>
      <c r="L143" s="2">
        <f t="shared" si="45"/>
        <v>13.530000000000001</v>
      </c>
      <c r="M143" s="2">
        <f t="shared" si="47"/>
        <v>45.08</v>
      </c>
      <c r="N143" s="2">
        <f>'ZBud Extract Monthly'!U142</f>
        <v>45.08</v>
      </c>
      <c r="O143" s="53">
        <f t="shared" si="46"/>
        <v>0</v>
      </c>
      <c r="Q143" s="111">
        <f>YEAR(A143)</f>
        <v>2001</v>
      </c>
      <c r="R143" s="61">
        <f>MONTH(A143)</f>
        <v>3</v>
      </c>
      <c r="S143" s="61">
        <f t="shared" si="40"/>
        <v>2001</v>
      </c>
      <c r="T143" s="112" t="str">
        <f>LOOKUP(S143,'yr type'!$A$5:$A$102,'yr type'!$B$5:$B$102)</f>
        <v>D</v>
      </c>
      <c r="U143" s="61">
        <f>('Strm Seg GW ZBud Stream Out'!H143-'Strm Seg GW ZBud Stream In'!H143)/DAY($A143)/1.9835</f>
        <v>83.480813485448493</v>
      </c>
      <c r="V143" s="61">
        <f>('Strm Seg GW ZBud Stream Out'!I143-'Strm Seg GW ZBud Stream In'!I143)/DAY($A143)/1.9835</f>
        <v>2.6710685737983528</v>
      </c>
      <c r="W143" s="61">
        <f>('Strm Seg GW ZBud Stream Out'!J143-'Strm Seg GW ZBud Stream In'!J143)/DAY($A143)/1.9835</f>
        <v>4.94775445815071</v>
      </c>
    </row>
    <row r="144" spans="1:23" x14ac:dyDescent="0.3">
      <c r="A144" s="126">
        <v>37011</v>
      </c>
      <c r="B144" s="127">
        <v>31.3</v>
      </c>
      <c r="C144" s="127">
        <v>0</v>
      </c>
      <c r="D144" s="127">
        <v>0</v>
      </c>
      <c r="E144" s="127">
        <v>0</v>
      </c>
      <c r="F144" s="127">
        <v>10.67</v>
      </c>
      <c r="G144" s="127">
        <v>6.63</v>
      </c>
      <c r="H144" s="2">
        <f t="shared" si="41"/>
        <v>31.3</v>
      </c>
      <c r="I144" s="2">
        <f t="shared" si="42"/>
        <v>10.67</v>
      </c>
      <c r="J144" s="2">
        <f t="shared" si="43"/>
        <v>6.63</v>
      </c>
      <c r="K144" s="2">
        <f t="shared" si="44"/>
        <v>31.3</v>
      </c>
      <c r="L144" s="2">
        <f t="shared" si="45"/>
        <v>17.3</v>
      </c>
      <c r="M144" s="2">
        <f t="shared" si="47"/>
        <v>48.6</v>
      </c>
      <c r="N144" s="2">
        <f>'ZBud Extract Monthly'!U143</f>
        <v>48.6</v>
      </c>
      <c r="O144" s="53">
        <f t="shared" si="46"/>
        <v>0</v>
      </c>
      <c r="Q144" s="111">
        <f>YEAR(A144)</f>
        <v>2001</v>
      </c>
      <c r="R144" s="61">
        <f>MONTH(A144)</f>
        <v>4</v>
      </c>
      <c r="S144" s="61">
        <f t="shared" si="40"/>
        <v>2001</v>
      </c>
      <c r="T144" s="112" t="str">
        <f>LOOKUP(S144,'yr type'!$A$5:$A$102,'yr type'!$B$5:$B$102)</f>
        <v>D</v>
      </c>
      <c r="U144" s="61">
        <f>('Strm Seg GW ZBud Stream Out'!H144-'Strm Seg GW ZBud Stream In'!H144)/DAY($A144)/1.9835</f>
        <v>68.038484160994869</v>
      </c>
      <c r="V144" s="61">
        <f>('Strm Seg GW ZBud Stream Out'!I144-'Strm Seg GW ZBud Stream In'!I144)/DAY($A144)/1.9835</f>
        <v>1.8591714981934289</v>
      </c>
      <c r="W144" s="61">
        <f>('Strm Seg GW ZBud Stream Out'!J144-'Strm Seg GW ZBud Stream In'!J144)/DAY($A144)/1.9835</f>
        <v>4.2198134610536933</v>
      </c>
    </row>
    <row r="145" spans="1:23" x14ac:dyDescent="0.3">
      <c r="A145" s="126">
        <v>37042</v>
      </c>
      <c r="B145" s="127">
        <v>35.049999999999997</v>
      </c>
      <c r="C145" s="127">
        <v>0</v>
      </c>
      <c r="D145" s="127">
        <v>12.08</v>
      </c>
      <c r="E145" s="127">
        <v>5.46</v>
      </c>
      <c r="F145" s="127">
        <v>10.76</v>
      </c>
      <c r="G145" s="127">
        <v>8.0299999999999994</v>
      </c>
      <c r="H145" s="2">
        <f t="shared" si="41"/>
        <v>52.589999999999996</v>
      </c>
      <c r="I145" s="2">
        <f t="shared" si="42"/>
        <v>10.76</v>
      </c>
      <c r="J145" s="2">
        <f t="shared" si="43"/>
        <v>8.0299999999999994</v>
      </c>
      <c r="K145" s="2">
        <f t="shared" si="44"/>
        <v>52.589999999999996</v>
      </c>
      <c r="L145" s="2">
        <f t="shared" si="45"/>
        <v>18.79</v>
      </c>
      <c r="M145" s="2">
        <f t="shared" si="47"/>
        <v>71.38</v>
      </c>
      <c r="N145" s="2">
        <f>'ZBud Extract Monthly'!U144</f>
        <v>71.38</v>
      </c>
      <c r="O145" s="53">
        <f t="shared" si="46"/>
        <v>0</v>
      </c>
      <c r="Q145" s="111">
        <f>YEAR(A145)</f>
        <v>2001</v>
      </c>
      <c r="R145" s="61">
        <f>MONTH(A145)</f>
        <v>5</v>
      </c>
      <c r="S145" s="61">
        <f t="shared" si="40"/>
        <v>2001</v>
      </c>
      <c r="T145" s="112" t="str">
        <f>LOOKUP(S145,'yr type'!$A$5:$A$102,'yr type'!$B$5:$B$102)</f>
        <v>D</v>
      </c>
      <c r="U145" s="61">
        <f>('Strm Seg GW ZBud Stream Out'!H145-'Strm Seg GW ZBud Stream In'!H145)/DAY($A145)/1.9835</f>
        <v>45.997869520316804</v>
      </c>
      <c r="V145" s="61">
        <f>('Strm Seg GW ZBud Stream Out'!I145-'Strm Seg GW ZBud Stream In'!I145)/DAY($A145)/1.9835</f>
        <v>0.4872455825072981</v>
      </c>
      <c r="W145" s="61">
        <f>('Strm Seg GW ZBud Stream Out'!J145-'Strm Seg GW ZBud Stream In'!J145)/DAY($A145)/1.9835</f>
        <v>1.9055595761809119</v>
      </c>
    </row>
    <row r="146" spans="1:23" x14ac:dyDescent="0.3">
      <c r="A146" s="126">
        <v>37072</v>
      </c>
      <c r="B146" s="127">
        <v>36.33</v>
      </c>
      <c r="C146" s="127">
        <v>0</v>
      </c>
      <c r="D146" s="127">
        <v>22.32</v>
      </c>
      <c r="E146" s="127">
        <v>7.7</v>
      </c>
      <c r="F146" s="127">
        <v>27.39</v>
      </c>
      <c r="G146" s="127">
        <v>32.840000000000003</v>
      </c>
      <c r="H146" s="2">
        <f t="shared" si="41"/>
        <v>66.349999999999994</v>
      </c>
      <c r="I146" s="2">
        <f t="shared" si="42"/>
        <v>27.39</v>
      </c>
      <c r="J146" s="2">
        <f t="shared" si="43"/>
        <v>32.840000000000003</v>
      </c>
      <c r="K146" s="2">
        <f t="shared" si="44"/>
        <v>66.349999999999994</v>
      </c>
      <c r="L146" s="2">
        <f t="shared" si="45"/>
        <v>60.230000000000004</v>
      </c>
      <c r="M146" s="2">
        <f t="shared" si="47"/>
        <v>126.58</v>
      </c>
      <c r="N146" s="2">
        <f>'ZBud Extract Monthly'!U145</f>
        <v>126.58</v>
      </c>
      <c r="O146" s="53">
        <f t="shared" si="46"/>
        <v>0</v>
      </c>
      <c r="Q146" s="111">
        <f>YEAR(A146)</f>
        <v>2001</v>
      </c>
      <c r="R146" s="61">
        <f>MONTH(A146)</f>
        <v>6</v>
      </c>
      <c r="S146" s="61">
        <f t="shared" si="40"/>
        <v>2001</v>
      </c>
      <c r="T146" s="112" t="str">
        <f>LOOKUP(S146,'yr type'!$A$5:$A$102,'yr type'!$B$5:$B$102)</f>
        <v>D</v>
      </c>
      <c r="U146" s="61">
        <f>('Strm Seg GW ZBud Stream Out'!H146-'Strm Seg GW ZBud Stream In'!H146)/DAY($A146)/1.9835</f>
        <v>38.071590622636762</v>
      </c>
      <c r="V146" s="61">
        <f>('Strm Seg GW ZBud Stream Out'!I146-'Strm Seg GW ZBud Stream In'!I146)/DAY($A146)/1.9835</f>
        <v>-0.46029745399546257</v>
      </c>
      <c r="W146" s="61">
        <f>('Strm Seg GW ZBud Stream Out'!J146-'Strm Seg GW ZBud Stream In'!J146)/DAY($A146)/1.9835</f>
        <v>0.11528442987984203</v>
      </c>
    </row>
    <row r="147" spans="1:23" x14ac:dyDescent="0.3">
      <c r="A147" s="126">
        <v>37103</v>
      </c>
      <c r="B147" s="127">
        <v>43.7</v>
      </c>
      <c r="C147" s="127">
        <v>0</v>
      </c>
      <c r="D147" s="127">
        <v>39.04</v>
      </c>
      <c r="E147" s="127">
        <v>17.73</v>
      </c>
      <c r="F147" s="127">
        <v>29.08</v>
      </c>
      <c r="G147" s="127">
        <v>43.11</v>
      </c>
      <c r="H147" s="2">
        <f t="shared" si="41"/>
        <v>100.47000000000001</v>
      </c>
      <c r="I147" s="2">
        <f t="shared" si="42"/>
        <v>29.08</v>
      </c>
      <c r="J147" s="2">
        <f t="shared" si="43"/>
        <v>43.11</v>
      </c>
      <c r="K147" s="2">
        <f t="shared" si="44"/>
        <v>100.47000000000001</v>
      </c>
      <c r="L147" s="2">
        <f t="shared" si="45"/>
        <v>72.19</v>
      </c>
      <c r="M147" s="2">
        <f t="shared" si="47"/>
        <v>172.66000000000003</v>
      </c>
      <c r="N147" s="2">
        <f>'ZBud Extract Monthly'!U146</f>
        <v>172.66</v>
      </c>
      <c r="O147" s="53">
        <f t="shared" si="46"/>
        <v>0</v>
      </c>
      <c r="Q147" s="111">
        <f>YEAR(A147)</f>
        <v>2001</v>
      </c>
      <c r="R147" s="61">
        <f>MONTH(A147)</f>
        <v>7</v>
      </c>
      <c r="S147" s="61">
        <f t="shared" si="40"/>
        <v>2001</v>
      </c>
      <c r="T147" s="112" t="str">
        <f>LOOKUP(S147,'yr type'!$A$5:$A$102,'yr type'!$B$5:$B$102)</f>
        <v>D</v>
      </c>
      <c r="U147" s="61">
        <f>('Strm Seg GW ZBud Stream Out'!H147-'Strm Seg GW ZBud Stream In'!H147)/DAY($A147)/1.9835</f>
        <v>32.196426974149638</v>
      </c>
      <c r="V147" s="61">
        <f>('Strm Seg GW ZBud Stream Out'!I147-'Strm Seg GW ZBud Stream In'!I147)/DAY($A147)/1.9835</f>
        <v>-0.47293396326142284</v>
      </c>
      <c r="W147" s="61">
        <f>('Strm Seg GW ZBud Stream Out'!J147-'Strm Seg GW ZBud Stream In'!J147)/DAY($A147)/1.9835</f>
        <v>-0.41162168535579818</v>
      </c>
    </row>
    <row r="148" spans="1:23" x14ac:dyDescent="0.3">
      <c r="A148" s="126">
        <v>37134</v>
      </c>
      <c r="B148" s="127">
        <v>39.67</v>
      </c>
      <c r="C148" s="127">
        <v>0</v>
      </c>
      <c r="D148" s="127">
        <v>57.65</v>
      </c>
      <c r="E148" s="127">
        <v>19.760000000000002</v>
      </c>
      <c r="F148" s="127">
        <v>29.08</v>
      </c>
      <c r="G148" s="127">
        <v>46.24</v>
      </c>
      <c r="H148" s="2">
        <f t="shared" si="41"/>
        <v>117.08</v>
      </c>
      <c r="I148" s="2">
        <f t="shared" si="42"/>
        <v>29.08</v>
      </c>
      <c r="J148" s="2">
        <f t="shared" si="43"/>
        <v>46.24</v>
      </c>
      <c r="K148" s="2">
        <f t="shared" si="44"/>
        <v>117.08</v>
      </c>
      <c r="L148" s="2">
        <f t="shared" si="45"/>
        <v>75.319999999999993</v>
      </c>
      <c r="M148" s="2">
        <f t="shared" si="47"/>
        <v>192.4</v>
      </c>
      <c r="N148" s="2">
        <f>'ZBud Extract Monthly'!U147</f>
        <v>192.4</v>
      </c>
      <c r="O148" s="53">
        <f t="shared" si="46"/>
        <v>0</v>
      </c>
      <c r="Q148" s="111">
        <f>YEAR(A148)</f>
        <v>2001</v>
      </c>
      <c r="R148" s="61">
        <f>MONTH(A148)</f>
        <v>8</v>
      </c>
      <c r="S148" s="61">
        <f t="shared" si="40"/>
        <v>2001</v>
      </c>
      <c r="T148" s="112" t="str">
        <f>LOOKUP(S148,'yr type'!$A$5:$A$102,'yr type'!$B$5:$B$102)</f>
        <v>D</v>
      </c>
      <c r="U148" s="61">
        <f>('Strm Seg GW ZBud Stream Out'!H148-'Strm Seg GW ZBud Stream In'!H148)/DAY($A148)/1.9835</f>
        <v>30.644592078193483</v>
      </c>
      <c r="V148" s="61">
        <f>('Strm Seg GW ZBud Stream Out'!I148-'Strm Seg GW ZBud Stream In'!I148)/DAY($A148)/1.9835</f>
        <v>-0.47293396326142284</v>
      </c>
      <c r="W148" s="61">
        <f>('Strm Seg GW ZBud Stream Out'!J148-'Strm Seg GW ZBud Stream In'!J148)/DAY($A148)/1.9835</f>
        <v>-0.56774844076534636</v>
      </c>
    </row>
    <row r="149" spans="1:23" x14ac:dyDescent="0.3">
      <c r="A149" s="126">
        <v>37164</v>
      </c>
      <c r="B149" s="127">
        <v>37.89</v>
      </c>
      <c r="C149" s="127">
        <v>0</v>
      </c>
      <c r="D149" s="127">
        <v>17.79</v>
      </c>
      <c r="E149" s="127">
        <v>5.87</v>
      </c>
      <c r="F149" s="127">
        <v>30.86</v>
      </c>
      <c r="G149" s="127">
        <v>40.450000000000003</v>
      </c>
      <c r="H149" s="2">
        <f t="shared" si="41"/>
        <v>61.55</v>
      </c>
      <c r="I149" s="2">
        <f t="shared" si="42"/>
        <v>30.86</v>
      </c>
      <c r="J149" s="2">
        <f t="shared" si="43"/>
        <v>40.450000000000003</v>
      </c>
      <c r="K149" s="2">
        <f t="shared" si="44"/>
        <v>61.55</v>
      </c>
      <c r="L149" s="2">
        <f t="shared" si="45"/>
        <v>71.31</v>
      </c>
      <c r="M149" s="2">
        <f t="shared" si="47"/>
        <v>132.86000000000001</v>
      </c>
      <c r="N149" s="2">
        <f>'ZBud Extract Monthly'!U148</f>
        <v>132.86000000000001</v>
      </c>
      <c r="O149" s="53">
        <f t="shared" si="46"/>
        <v>0</v>
      </c>
      <c r="Q149" s="111">
        <f>YEAR(A149)</f>
        <v>2001</v>
      </c>
      <c r="R149" s="61">
        <f>MONTH(A149)</f>
        <v>9</v>
      </c>
      <c r="S149" s="61">
        <f t="shared" si="40"/>
        <v>2001</v>
      </c>
      <c r="T149" s="112" t="str">
        <f>LOOKUP(S149,'yr type'!$A$5:$A$102,'yr type'!$B$5:$B$102)</f>
        <v>D</v>
      </c>
      <c r="U149" s="61">
        <f>('Strm Seg GW ZBud Stream Out'!H149-'Strm Seg GW ZBud Stream In'!H149)/DAY($A149)/1.9835</f>
        <v>33.291320057138059</v>
      </c>
      <c r="V149" s="61">
        <f>('Strm Seg GW ZBud Stream Out'!I149-'Strm Seg GW ZBud Stream In'!I149)/DAY($A149)/1.9835</f>
        <v>-0.51861188135450798</v>
      </c>
      <c r="W149" s="61">
        <f>('Strm Seg GW ZBud Stream Out'!J149-'Strm Seg GW ZBud Stream In'!J149)/DAY($A149)/1.9835</f>
        <v>-0.34501302411562051</v>
      </c>
    </row>
    <row r="150" spans="1:23" x14ac:dyDescent="0.3">
      <c r="A150" s="126">
        <v>37195</v>
      </c>
      <c r="B150" s="127">
        <v>39.71</v>
      </c>
      <c r="C150" s="127">
        <v>0</v>
      </c>
      <c r="D150" s="127">
        <v>21.93</v>
      </c>
      <c r="E150" s="127">
        <v>5.77</v>
      </c>
      <c r="F150" s="127">
        <v>39.89</v>
      </c>
      <c r="G150" s="127">
        <v>46.8</v>
      </c>
      <c r="H150" s="2">
        <f t="shared" si="41"/>
        <v>67.41</v>
      </c>
      <c r="I150" s="2">
        <f t="shared" si="42"/>
        <v>39.89</v>
      </c>
      <c r="J150" s="2">
        <f t="shared" si="43"/>
        <v>46.8</v>
      </c>
      <c r="K150" s="2">
        <f t="shared" si="44"/>
        <v>67.41</v>
      </c>
      <c r="L150" s="2">
        <f t="shared" si="45"/>
        <v>86.69</v>
      </c>
      <c r="M150" s="2">
        <f t="shared" si="47"/>
        <v>154.1</v>
      </c>
      <c r="N150" s="2">
        <f>'ZBud Extract Monthly'!U149</f>
        <v>154.1</v>
      </c>
      <c r="O150" s="53">
        <f t="shared" si="46"/>
        <v>0</v>
      </c>
      <c r="Q150" s="111">
        <f>YEAR(A150)</f>
        <v>2001</v>
      </c>
      <c r="R150" s="61">
        <f>MONTH(A150)</f>
        <v>10</v>
      </c>
      <c r="S150" s="61">
        <f t="shared" si="40"/>
        <v>2002</v>
      </c>
      <c r="T150" s="112" t="str">
        <f>LOOKUP(S150,'yr type'!$A$5:$A$102,'yr type'!$B$5:$B$102)</f>
        <v>D</v>
      </c>
      <c r="U150" s="61">
        <f>('Strm Seg GW ZBud Stream Out'!H150-'Strm Seg GW ZBud Stream In'!H150)/DAY($A150)/1.9835</f>
        <v>32.809875017279651</v>
      </c>
      <c r="V150" s="61">
        <f>('Strm Seg GW ZBud Stream Out'!I150-'Strm Seg GW ZBud Stream In'!I150)/DAY($A150)/1.9835</f>
        <v>-0.64873919513404954</v>
      </c>
      <c r="W150" s="61">
        <f>('Strm Seg GW ZBud Stream Out'!J150-'Strm Seg GW ZBud Stream In'!J150)/DAY($A150)/1.9835</f>
        <v>-0.33193198728217466</v>
      </c>
    </row>
    <row r="151" spans="1:23" x14ac:dyDescent="0.3">
      <c r="A151" s="126">
        <v>37225</v>
      </c>
      <c r="B151" s="127">
        <v>34.72</v>
      </c>
      <c r="C151" s="127">
        <v>0</v>
      </c>
      <c r="D151" s="127">
        <v>0.57999999999999996</v>
      </c>
      <c r="E151" s="127">
        <v>7.19</v>
      </c>
      <c r="F151" s="127">
        <v>82.06</v>
      </c>
      <c r="G151" s="127">
        <v>77.069999999999993</v>
      </c>
      <c r="H151" s="2">
        <f t="shared" si="41"/>
        <v>42.489999999999995</v>
      </c>
      <c r="I151" s="2">
        <f t="shared" si="42"/>
        <v>82.06</v>
      </c>
      <c r="J151" s="2">
        <f t="shared" si="43"/>
        <v>77.069999999999993</v>
      </c>
      <c r="K151" s="2">
        <f t="shared" si="44"/>
        <v>42.489999999999995</v>
      </c>
      <c r="L151" s="2">
        <f t="shared" si="45"/>
        <v>159.13</v>
      </c>
      <c r="M151" s="2">
        <f t="shared" si="47"/>
        <v>201.62</v>
      </c>
      <c r="N151" s="2">
        <f>'ZBud Extract Monthly'!U150</f>
        <v>201.63</v>
      </c>
      <c r="O151" s="53">
        <f t="shared" si="46"/>
        <v>9.9999999999909051E-3</v>
      </c>
      <c r="Q151" s="111">
        <f>YEAR(A151)</f>
        <v>2001</v>
      </c>
      <c r="R151" s="61">
        <f>MONTH(A151)</f>
        <v>11</v>
      </c>
      <c r="S151" s="61">
        <f t="shared" si="40"/>
        <v>2002</v>
      </c>
      <c r="T151" s="112" t="str">
        <f>LOOKUP(S151,'yr type'!$A$5:$A$102,'yr type'!$B$5:$B$102)</f>
        <v>D</v>
      </c>
      <c r="U151" s="61">
        <f>('Strm Seg GW ZBud Stream Out'!H151-'Strm Seg GW ZBud Stream In'!H151)/DAY($A151)/1.9835</f>
        <v>49.741366271741875</v>
      </c>
      <c r="V151" s="61">
        <f>('Strm Seg GW ZBud Stream Out'!I151-'Strm Seg GW ZBud Stream In'!I151)/DAY($A151)/1.9835</f>
        <v>-1.3790437778337956</v>
      </c>
      <c r="W151" s="61">
        <f>('Strm Seg GW ZBud Stream Out'!J151-'Strm Seg GW ZBud Stream In'!J151)/DAY($A151)/1.9835</f>
        <v>-0.3288799260566338</v>
      </c>
    </row>
    <row r="152" spans="1:23" x14ac:dyDescent="0.3">
      <c r="A152" s="126">
        <v>37256</v>
      </c>
      <c r="B152" s="127">
        <v>31.11</v>
      </c>
      <c r="C152" s="127">
        <v>0</v>
      </c>
      <c r="D152" s="127">
        <v>0</v>
      </c>
      <c r="E152" s="127">
        <v>5.68</v>
      </c>
      <c r="F152" s="127">
        <v>125.56</v>
      </c>
      <c r="G152" s="127">
        <v>88.53</v>
      </c>
      <c r="H152" s="2">
        <f t="shared" si="41"/>
        <v>36.79</v>
      </c>
      <c r="I152" s="2">
        <f t="shared" si="42"/>
        <v>125.56</v>
      </c>
      <c r="J152" s="2">
        <f t="shared" si="43"/>
        <v>88.53</v>
      </c>
      <c r="K152" s="2">
        <f t="shared" si="44"/>
        <v>36.79</v>
      </c>
      <c r="L152" s="2">
        <f t="shared" si="45"/>
        <v>214.09</v>
      </c>
      <c r="M152" s="2">
        <f t="shared" si="47"/>
        <v>250.88</v>
      </c>
      <c r="N152" s="2">
        <f>'ZBud Extract Monthly'!U151</f>
        <v>250.89</v>
      </c>
      <c r="O152" s="53">
        <f t="shared" si="46"/>
        <v>9.9999999999909051E-3</v>
      </c>
      <c r="Q152" s="111">
        <f>YEAR(A152)</f>
        <v>2001</v>
      </c>
      <c r="R152" s="61">
        <f>MONTH(A152)</f>
        <v>12</v>
      </c>
      <c r="S152" s="61">
        <f t="shared" si="40"/>
        <v>2002</v>
      </c>
      <c r="T152" s="112" t="str">
        <f>LOOKUP(S152,'yr type'!$A$5:$A$102,'yr type'!$B$5:$B$102)</f>
        <v>D</v>
      </c>
      <c r="U152" s="61">
        <f>('Strm Seg GW ZBud Stream Out'!H152-'Strm Seg GW ZBud Stream In'!H152)/DAY($A152)/1.9835</f>
        <v>87.593615066231919</v>
      </c>
      <c r="V152" s="61">
        <f>('Strm Seg GW ZBud Stream Out'!I152-'Strm Seg GW ZBud Stream In'!I152)/DAY($A152)/1.9835</f>
        <v>-2.0392431105003372</v>
      </c>
      <c r="W152" s="61">
        <f>('Strm Seg GW ZBud Stream Out'!J152-'Strm Seg GW ZBud Stream In'!J152)/DAY($A152)/1.9835</f>
        <v>0.61686331590459997</v>
      </c>
    </row>
    <row r="153" spans="1:23" x14ac:dyDescent="0.3">
      <c r="A153" s="126">
        <v>37287</v>
      </c>
      <c r="B153" s="127">
        <v>31.38</v>
      </c>
      <c r="C153" s="127">
        <v>0</v>
      </c>
      <c r="D153" s="127">
        <v>0</v>
      </c>
      <c r="E153" s="127">
        <v>0.28999999999999998</v>
      </c>
      <c r="F153" s="127">
        <v>48.44</v>
      </c>
      <c r="G153" s="127">
        <v>16.13</v>
      </c>
      <c r="H153" s="2">
        <f t="shared" si="41"/>
        <v>31.669999999999998</v>
      </c>
      <c r="I153" s="2">
        <f t="shared" si="42"/>
        <v>48.44</v>
      </c>
      <c r="J153" s="2">
        <f t="shared" si="43"/>
        <v>16.13</v>
      </c>
      <c r="K153" s="2">
        <f t="shared" si="44"/>
        <v>31.669999999999998</v>
      </c>
      <c r="L153" s="2">
        <f t="shared" si="45"/>
        <v>64.569999999999993</v>
      </c>
      <c r="M153" s="2">
        <f t="shared" si="47"/>
        <v>96.24</v>
      </c>
      <c r="N153" s="2">
        <f>'ZBud Extract Monthly'!U152</f>
        <v>96.24</v>
      </c>
      <c r="O153" s="53">
        <f t="shared" si="46"/>
        <v>0</v>
      </c>
      <c r="Q153" s="111">
        <f>YEAR(A153)</f>
        <v>2002</v>
      </c>
      <c r="R153" s="61">
        <f>MONTH(A153)</f>
        <v>1</v>
      </c>
      <c r="S153" s="61">
        <f t="shared" si="40"/>
        <v>2002</v>
      </c>
      <c r="T153" s="112" t="str">
        <f>LOOKUP(S153,'yr type'!$A$5:$A$102,'yr type'!$B$5:$B$102)</f>
        <v>D</v>
      </c>
      <c r="U153" s="61">
        <f>('Strm Seg GW ZBud Stream Out'!H153-'Strm Seg GW ZBud Stream In'!H153)/DAY($A153)/1.9835</f>
        <v>100.58271058815875</v>
      </c>
      <c r="V153" s="61">
        <f>('Strm Seg GW ZBud Stream Out'!I153-'Strm Seg GW ZBud Stream In'!I153)/DAY($A153)/1.9835</f>
        <v>1.9678476463078475E-2</v>
      </c>
      <c r="W153" s="61">
        <f>('Strm Seg GW ZBud Stream Out'!J153-'Strm Seg GW ZBud Stream In'!J153)/DAY($A153)/1.9835</f>
        <v>3.9275636907714451</v>
      </c>
    </row>
    <row r="154" spans="1:23" x14ac:dyDescent="0.3">
      <c r="A154" s="126">
        <v>37315</v>
      </c>
      <c r="B154" s="127">
        <v>28.35</v>
      </c>
      <c r="C154" s="127">
        <v>0</v>
      </c>
      <c r="D154" s="127">
        <v>0</v>
      </c>
      <c r="E154" s="127">
        <v>1.74</v>
      </c>
      <c r="F154" s="127">
        <v>40.53</v>
      </c>
      <c r="G154" s="127">
        <v>16.09</v>
      </c>
      <c r="H154" s="2">
        <f t="shared" si="41"/>
        <v>30.09</v>
      </c>
      <c r="I154" s="2">
        <f t="shared" si="42"/>
        <v>40.53</v>
      </c>
      <c r="J154" s="2">
        <f t="shared" si="43"/>
        <v>16.09</v>
      </c>
      <c r="K154" s="2">
        <f t="shared" si="44"/>
        <v>30.09</v>
      </c>
      <c r="L154" s="2">
        <f t="shared" si="45"/>
        <v>56.620000000000005</v>
      </c>
      <c r="M154" s="2">
        <f t="shared" si="47"/>
        <v>86.710000000000008</v>
      </c>
      <c r="N154" s="2">
        <f>'ZBud Extract Monthly'!U153</f>
        <v>86.72</v>
      </c>
      <c r="O154" s="53">
        <f t="shared" si="46"/>
        <v>9.9999999999909051E-3</v>
      </c>
      <c r="Q154" s="111">
        <f>YEAR(A154)</f>
        <v>2002</v>
      </c>
      <c r="R154" s="61">
        <f>MONTH(A154)</f>
        <v>2</v>
      </c>
      <c r="S154" s="61">
        <f t="shared" si="40"/>
        <v>2002</v>
      </c>
      <c r="T154" s="112" t="str">
        <f>LOOKUP(S154,'yr type'!$A$5:$A$102,'yr type'!$B$5:$B$102)</f>
        <v>D</v>
      </c>
      <c r="U154" s="61">
        <f>('Strm Seg GW ZBud Stream Out'!H154-'Strm Seg GW ZBud Stream In'!H154)/DAY($A154)/1.9835</f>
        <v>71.978825308797582</v>
      </c>
      <c r="V154" s="61">
        <f>('Strm Seg GW ZBud Stream Out'!I154-'Strm Seg GW ZBud Stream In'!I154)/DAY($A154)/1.9835</f>
        <v>-0.22831214663833771</v>
      </c>
      <c r="W154" s="61">
        <f>('Strm Seg GW ZBud Stream Out'!J154-'Strm Seg GW ZBud Stream In'!J154)/DAY($A154)/1.9835</f>
        <v>3.3823688285498217</v>
      </c>
    </row>
    <row r="155" spans="1:23" x14ac:dyDescent="0.3">
      <c r="A155" s="126">
        <v>37346</v>
      </c>
      <c r="B155" s="127">
        <v>31.84</v>
      </c>
      <c r="C155" s="127">
        <v>0</v>
      </c>
      <c r="D155" s="127">
        <v>0</v>
      </c>
      <c r="E155" s="127">
        <v>0.98</v>
      </c>
      <c r="F155" s="127">
        <v>53.9</v>
      </c>
      <c r="G155" s="127">
        <v>18.27</v>
      </c>
      <c r="H155" s="2">
        <f t="shared" si="41"/>
        <v>32.82</v>
      </c>
      <c r="I155" s="2">
        <f t="shared" si="42"/>
        <v>53.9</v>
      </c>
      <c r="J155" s="2">
        <f t="shared" si="43"/>
        <v>18.27</v>
      </c>
      <c r="K155" s="2">
        <f t="shared" si="44"/>
        <v>32.82</v>
      </c>
      <c r="L155" s="2">
        <f t="shared" si="45"/>
        <v>72.17</v>
      </c>
      <c r="M155" s="2">
        <f t="shared" si="47"/>
        <v>104.99</v>
      </c>
      <c r="N155" s="2">
        <f>'ZBud Extract Monthly'!U154</f>
        <v>104.99</v>
      </c>
      <c r="O155" s="53">
        <f t="shared" si="46"/>
        <v>0</v>
      </c>
      <c r="Q155" s="111">
        <f>YEAR(A155)</f>
        <v>2002</v>
      </c>
      <c r="R155" s="61">
        <f>MONTH(A155)</f>
        <v>3</v>
      </c>
      <c r="S155" s="61">
        <f t="shared" si="40"/>
        <v>2002</v>
      </c>
      <c r="T155" s="112" t="str">
        <f>LOOKUP(S155,'yr type'!$A$5:$A$102,'yr type'!$B$5:$B$102)</f>
        <v>D</v>
      </c>
      <c r="U155" s="61">
        <f>('Strm Seg GW ZBud Stream Out'!H155-'Strm Seg GW ZBud Stream In'!H155)/DAY($A155)/1.9835</f>
        <v>68.119079177407158</v>
      </c>
      <c r="V155" s="61">
        <f>('Strm Seg GW ZBud Stream Out'!I155-'Strm Seg GW ZBud Stream In'!I155)/DAY($A155)/1.9835</f>
        <v>-0.42788488904429278</v>
      </c>
      <c r="W155" s="61">
        <f>('Strm Seg GW ZBud Stream Out'!J155-'Strm Seg GW ZBud Stream In'!J155)/DAY($A155)/1.9835</f>
        <v>3.2199516982850445</v>
      </c>
    </row>
    <row r="156" spans="1:23" x14ac:dyDescent="0.3">
      <c r="A156" s="126">
        <v>37376</v>
      </c>
      <c r="B156" s="127">
        <v>33.18</v>
      </c>
      <c r="C156" s="127">
        <v>0</v>
      </c>
      <c r="D156" s="127">
        <v>0</v>
      </c>
      <c r="E156" s="127">
        <v>0</v>
      </c>
      <c r="F156" s="127">
        <v>14.9</v>
      </c>
      <c r="G156" s="127">
        <v>4.83</v>
      </c>
      <c r="H156" s="2">
        <f t="shared" si="41"/>
        <v>33.18</v>
      </c>
      <c r="I156" s="2">
        <f t="shared" si="42"/>
        <v>14.9</v>
      </c>
      <c r="J156" s="2">
        <f t="shared" si="43"/>
        <v>4.83</v>
      </c>
      <c r="K156" s="2">
        <f t="shared" si="44"/>
        <v>33.18</v>
      </c>
      <c r="L156" s="2">
        <f t="shared" si="45"/>
        <v>19.73</v>
      </c>
      <c r="M156" s="2">
        <f t="shared" si="47"/>
        <v>52.91</v>
      </c>
      <c r="N156" s="2">
        <f>'ZBud Extract Monthly'!U155</f>
        <v>52.91</v>
      </c>
      <c r="O156" s="53">
        <f t="shared" si="46"/>
        <v>0</v>
      </c>
      <c r="Q156" s="111">
        <f>YEAR(A156)</f>
        <v>2002</v>
      </c>
      <c r="R156" s="61">
        <f>MONTH(A156)</f>
        <v>4</v>
      </c>
      <c r="S156" s="61">
        <f t="shared" si="40"/>
        <v>2002</v>
      </c>
      <c r="T156" s="112" t="str">
        <f>LOOKUP(S156,'yr type'!$A$5:$A$102,'yr type'!$B$5:$B$102)</f>
        <v>D</v>
      </c>
      <c r="U156" s="61">
        <f>('Strm Seg GW ZBud Stream Out'!H156-'Strm Seg GW ZBud Stream In'!H156)/DAY($A156)/1.9835</f>
        <v>59.364423157717845</v>
      </c>
      <c r="V156" s="61">
        <f>('Strm Seg GW ZBud Stream Out'!I156-'Strm Seg GW ZBud Stream In'!I156)/DAY($A156)/1.9835</f>
        <v>0.14318124527350645</v>
      </c>
      <c r="W156" s="61">
        <f>('Strm Seg GW ZBud Stream Out'!J156-'Strm Seg GW ZBud Stream In'!J156)/DAY($A156)/1.9835</f>
        <v>3.1447777497689269</v>
      </c>
    </row>
    <row r="157" spans="1:23" x14ac:dyDescent="0.3">
      <c r="A157" s="126">
        <v>37407</v>
      </c>
      <c r="B157" s="127">
        <v>35.119999999999997</v>
      </c>
      <c r="C157" s="127">
        <v>0</v>
      </c>
      <c r="D157" s="127">
        <v>6.7</v>
      </c>
      <c r="E157" s="127">
        <v>1.98</v>
      </c>
      <c r="F157" s="127">
        <v>36.82</v>
      </c>
      <c r="G157" s="127">
        <v>16.37</v>
      </c>
      <c r="H157" s="2">
        <f t="shared" si="41"/>
        <v>43.8</v>
      </c>
      <c r="I157" s="2">
        <f t="shared" si="42"/>
        <v>36.82</v>
      </c>
      <c r="J157" s="2">
        <f t="shared" si="43"/>
        <v>16.37</v>
      </c>
      <c r="K157" s="2">
        <f t="shared" si="44"/>
        <v>43.8</v>
      </c>
      <c r="L157" s="2">
        <f t="shared" si="45"/>
        <v>53.19</v>
      </c>
      <c r="M157" s="2">
        <f t="shared" si="47"/>
        <v>96.990000000000009</v>
      </c>
      <c r="N157" s="2">
        <f>'ZBud Extract Monthly'!U156</f>
        <v>97</v>
      </c>
      <c r="O157" s="53">
        <f t="shared" si="46"/>
        <v>9.9999999999909051E-3</v>
      </c>
      <c r="Q157" s="111">
        <f>YEAR(A157)</f>
        <v>2002</v>
      </c>
      <c r="R157" s="61">
        <f>MONTH(A157)</f>
        <v>5</v>
      </c>
      <c r="S157" s="61">
        <f t="shared" si="40"/>
        <v>2002</v>
      </c>
      <c r="T157" s="112" t="str">
        <f>LOOKUP(S157,'yr type'!$A$5:$A$102,'yr type'!$B$5:$B$102)</f>
        <v>D</v>
      </c>
      <c r="U157" s="61">
        <f>('Strm Seg GW ZBud Stream Out'!H157-'Strm Seg GW ZBud Stream In'!H157)/DAY($A157)/1.9835</f>
        <v>49.442741325613731</v>
      </c>
      <c r="V157" s="61">
        <f>('Strm Seg GW ZBud Stream Out'!I157-'Strm Seg GW ZBud Stream In'!I157)/DAY($A157)/1.9835</f>
        <v>-0.56254421558502821</v>
      </c>
      <c r="W157" s="61">
        <f>('Strm Seg GW ZBud Stream Out'!J157-'Strm Seg GW ZBud Stream In'!J157)/DAY($A157)/1.9835</f>
        <v>1.393593924067102</v>
      </c>
    </row>
    <row r="158" spans="1:23" x14ac:dyDescent="0.3">
      <c r="A158" s="126">
        <v>37437</v>
      </c>
      <c r="B158" s="127">
        <v>36.35</v>
      </c>
      <c r="C158" s="127">
        <v>0</v>
      </c>
      <c r="D158" s="127">
        <v>110.94</v>
      </c>
      <c r="E158" s="127">
        <v>23.81</v>
      </c>
      <c r="F158" s="127">
        <v>28.14</v>
      </c>
      <c r="G158" s="127">
        <v>36.81</v>
      </c>
      <c r="H158" s="2">
        <f t="shared" si="41"/>
        <v>171.1</v>
      </c>
      <c r="I158" s="2">
        <f t="shared" si="42"/>
        <v>28.14</v>
      </c>
      <c r="J158" s="2">
        <f t="shared" si="43"/>
        <v>36.81</v>
      </c>
      <c r="K158" s="2">
        <f t="shared" si="44"/>
        <v>171.1</v>
      </c>
      <c r="L158" s="2">
        <f t="shared" si="45"/>
        <v>64.95</v>
      </c>
      <c r="M158" s="2">
        <f t="shared" si="47"/>
        <v>236.05</v>
      </c>
      <c r="N158" s="2">
        <f>'ZBud Extract Monthly'!U157</f>
        <v>236.04</v>
      </c>
      <c r="O158" s="53">
        <f t="shared" si="46"/>
        <v>-1.0000000000019327E-2</v>
      </c>
      <c r="Q158" s="111">
        <f>YEAR(A158)</f>
        <v>2002</v>
      </c>
      <c r="R158" s="61">
        <f>MONTH(A158)</f>
        <v>6</v>
      </c>
      <c r="S158" s="61">
        <f t="shared" si="40"/>
        <v>2002</v>
      </c>
      <c r="T158" s="112" t="str">
        <f>LOOKUP(S158,'yr type'!$A$5:$A$102,'yr type'!$B$5:$B$102)</f>
        <v>D</v>
      </c>
      <c r="U158" s="61">
        <f>('Strm Seg GW ZBud Stream Out'!H158-'Strm Seg GW ZBud Stream In'!H158)/DAY($A158)/1.9835</f>
        <v>28.272582135954963</v>
      </c>
      <c r="V158" s="61">
        <f>('Strm Seg GW ZBud Stream Out'!I158-'Strm Seg GW ZBud Stream In'!I158)/DAY($A158)/1.9835</f>
        <v>-0.4729014368540459</v>
      </c>
      <c r="W158" s="61">
        <f>('Strm Seg GW ZBud Stream Out'!J158-'Strm Seg GW ZBud Stream In'!J158)/DAY($A158)/1.9835</f>
        <v>-6.4196286026384344E-2</v>
      </c>
    </row>
    <row r="159" spans="1:23" x14ac:dyDescent="0.3">
      <c r="A159" s="126">
        <v>37468</v>
      </c>
      <c r="B159" s="127">
        <v>44.01</v>
      </c>
      <c r="C159" s="127">
        <v>0</v>
      </c>
      <c r="D159" s="127">
        <v>170.25</v>
      </c>
      <c r="E159" s="127">
        <v>59.14</v>
      </c>
      <c r="F159" s="127">
        <v>29.08</v>
      </c>
      <c r="G159" s="127">
        <v>49.24</v>
      </c>
      <c r="H159" s="2">
        <f t="shared" si="41"/>
        <v>273.39999999999998</v>
      </c>
      <c r="I159" s="2">
        <f t="shared" si="42"/>
        <v>29.08</v>
      </c>
      <c r="J159" s="2">
        <f t="shared" si="43"/>
        <v>49.24</v>
      </c>
      <c r="K159" s="2">
        <f t="shared" si="44"/>
        <v>273.39999999999998</v>
      </c>
      <c r="L159" s="2">
        <f t="shared" si="45"/>
        <v>78.319999999999993</v>
      </c>
      <c r="M159" s="2">
        <f t="shared" si="47"/>
        <v>351.71999999999997</v>
      </c>
      <c r="N159" s="2">
        <f>'ZBud Extract Monthly'!U158</f>
        <v>351.72</v>
      </c>
      <c r="O159" s="53">
        <f t="shared" si="46"/>
        <v>0</v>
      </c>
      <c r="Q159" s="111">
        <f>YEAR(A159)</f>
        <v>2002</v>
      </c>
      <c r="R159" s="61">
        <f>MONTH(A159)</f>
        <v>7</v>
      </c>
      <c r="S159" s="61">
        <f t="shared" si="40"/>
        <v>2002</v>
      </c>
      <c r="T159" s="112" t="str">
        <f>LOOKUP(S159,'yr type'!$A$5:$A$102,'yr type'!$B$5:$B$102)</f>
        <v>D</v>
      </c>
      <c r="U159" s="61">
        <f>('Strm Seg GW ZBud Stream Out'!H159-'Strm Seg GW ZBud Stream In'!H159)/DAY($A159)/1.9835</f>
        <v>22.586987810728836</v>
      </c>
      <c r="V159" s="61">
        <f>('Strm Seg GW ZBud Stream Out'!I159-'Strm Seg GW ZBud Stream In'!I159)/DAY($A159)/1.9835</f>
        <v>-0.47293396326142284</v>
      </c>
      <c r="W159" s="61">
        <f>('Strm Seg GW ZBud Stream Out'!J159-'Strm Seg GW ZBud Stream In'!J159)/DAY($A159)/1.9835</f>
        <v>-0.59848589573660116</v>
      </c>
    </row>
    <row r="160" spans="1:23" x14ac:dyDescent="0.3">
      <c r="A160" s="126">
        <v>37499</v>
      </c>
      <c r="B160" s="127">
        <v>51.84</v>
      </c>
      <c r="C160" s="127">
        <v>0.08</v>
      </c>
      <c r="D160" s="127">
        <v>61.61</v>
      </c>
      <c r="E160" s="127">
        <v>10.55</v>
      </c>
      <c r="F160" s="127">
        <v>29.08</v>
      </c>
      <c r="G160" s="127">
        <v>39.65</v>
      </c>
      <c r="H160" s="2">
        <f t="shared" si="41"/>
        <v>124.08</v>
      </c>
      <c r="I160" s="2">
        <f t="shared" si="42"/>
        <v>29.08</v>
      </c>
      <c r="J160" s="2">
        <f t="shared" si="43"/>
        <v>39.65</v>
      </c>
      <c r="K160" s="2">
        <f t="shared" si="44"/>
        <v>124.08</v>
      </c>
      <c r="L160" s="2">
        <f t="shared" si="45"/>
        <v>68.72999999999999</v>
      </c>
      <c r="M160" s="2">
        <f t="shared" si="47"/>
        <v>192.81</v>
      </c>
      <c r="N160" s="2">
        <f>'ZBud Extract Monthly'!U159</f>
        <v>192.82</v>
      </c>
      <c r="O160" s="53">
        <f t="shared" si="46"/>
        <v>9.9999999999909051E-3</v>
      </c>
      <c r="Q160" s="111">
        <f>YEAR(A160)</f>
        <v>2002</v>
      </c>
      <c r="R160" s="61">
        <f>MONTH(A160)</f>
        <v>8</v>
      </c>
      <c r="S160" s="61">
        <f t="shared" si="40"/>
        <v>2002</v>
      </c>
      <c r="T160" s="112" t="str">
        <f>LOOKUP(S160,'yr type'!$A$5:$A$102,'yr type'!$B$5:$B$102)</f>
        <v>D</v>
      </c>
      <c r="U160" s="61">
        <f>('Strm Seg GW ZBud Stream Out'!H160-'Strm Seg GW ZBud Stream In'!H160)/DAY($A160)/1.9835</f>
        <v>28.987046358262113</v>
      </c>
      <c r="V160" s="61">
        <f>('Strm Seg GW ZBud Stream Out'!I160-'Strm Seg GW ZBud Stream In'!I160)/DAY($A160)/1.9835</f>
        <v>-0.47293396326142284</v>
      </c>
      <c r="W160" s="61">
        <f>('Strm Seg GW ZBud Stream Out'!J160-'Strm Seg GW ZBud Stream In'!J160)/DAY($A160)/1.9835</f>
        <v>-0.39243110500337458</v>
      </c>
    </row>
    <row r="161" spans="1:23" x14ac:dyDescent="0.3">
      <c r="A161" s="126">
        <v>37529</v>
      </c>
      <c r="B161" s="127">
        <v>34.869999999999997</v>
      </c>
      <c r="C161" s="127">
        <v>0</v>
      </c>
      <c r="D161" s="127">
        <v>22.5</v>
      </c>
      <c r="E161" s="127">
        <v>1.56</v>
      </c>
      <c r="F161" s="127">
        <v>28.14</v>
      </c>
      <c r="G161" s="127">
        <v>34.94</v>
      </c>
      <c r="H161" s="2">
        <f t="shared" si="41"/>
        <v>58.93</v>
      </c>
      <c r="I161" s="2">
        <f t="shared" si="42"/>
        <v>28.14</v>
      </c>
      <c r="J161" s="2">
        <f t="shared" si="43"/>
        <v>34.94</v>
      </c>
      <c r="K161" s="2">
        <f t="shared" si="44"/>
        <v>58.93</v>
      </c>
      <c r="L161" s="2">
        <f t="shared" si="45"/>
        <v>63.08</v>
      </c>
      <c r="M161" s="2">
        <f t="shared" si="47"/>
        <v>122.00999999999999</v>
      </c>
      <c r="N161" s="2">
        <f>'ZBud Extract Monthly'!U160</f>
        <v>122.02</v>
      </c>
      <c r="O161" s="53">
        <f t="shared" si="46"/>
        <v>1.0000000000005116E-2</v>
      </c>
      <c r="Q161" s="111">
        <f>YEAR(A161)</f>
        <v>2002</v>
      </c>
      <c r="R161" s="61">
        <f>MONTH(A161)</f>
        <v>9</v>
      </c>
      <c r="S161" s="61">
        <f t="shared" si="40"/>
        <v>2002</v>
      </c>
      <c r="T161" s="112" t="str">
        <f>LOOKUP(S161,'yr type'!$A$5:$A$102,'yr type'!$B$5:$B$102)</f>
        <v>D</v>
      </c>
      <c r="U161" s="61">
        <f>('Strm Seg GW ZBud Stream Out'!H161-'Strm Seg GW ZBud Stream In'!H161)/DAY($A161)/1.9835</f>
        <v>33.640534408873201</v>
      </c>
      <c r="V161" s="61">
        <f>('Strm Seg GW ZBud Stream Out'!I161-'Strm Seg GW ZBud Stream In'!I161)/DAY($A161)/1.9835</f>
        <v>-0.4729014368540459</v>
      </c>
      <c r="W161" s="61">
        <f>('Strm Seg GW ZBud Stream Out'!J161-'Strm Seg GW ZBud Stream In'!J161)/DAY($A161)/1.9835</f>
        <v>-0.20754558440467183</v>
      </c>
    </row>
    <row r="162" spans="1:23" x14ac:dyDescent="0.3">
      <c r="A162" s="126">
        <v>37560</v>
      </c>
      <c r="B162" s="127">
        <v>40.43</v>
      </c>
      <c r="C162" s="127">
        <v>0</v>
      </c>
      <c r="D162" s="127">
        <v>6.6</v>
      </c>
      <c r="E162" s="127">
        <v>0.91</v>
      </c>
      <c r="F162" s="127">
        <v>29.08</v>
      </c>
      <c r="G162" s="127">
        <v>36.369999999999997</v>
      </c>
      <c r="H162" s="2">
        <f t="shared" si="41"/>
        <v>47.94</v>
      </c>
      <c r="I162" s="2">
        <f t="shared" si="42"/>
        <v>29.08</v>
      </c>
      <c r="J162" s="2">
        <f t="shared" si="43"/>
        <v>36.369999999999997</v>
      </c>
      <c r="K162" s="2">
        <f t="shared" si="44"/>
        <v>47.94</v>
      </c>
      <c r="L162" s="2">
        <f t="shared" si="45"/>
        <v>65.449999999999989</v>
      </c>
      <c r="M162" s="2">
        <f t="shared" si="47"/>
        <v>113.38999999999999</v>
      </c>
      <c r="N162" s="2">
        <f>'ZBud Extract Monthly'!U161</f>
        <v>113.38</v>
      </c>
      <c r="O162" s="53">
        <f t="shared" si="46"/>
        <v>-9.9999999999909051E-3</v>
      </c>
      <c r="Q162" s="111">
        <f>YEAR(A162)</f>
        <v>2002</v>
      </c>
      <c r="R162" s="61">
        <f>MONTH(A162)</f>
        <v>10</v>
      </c>
      <c r="S162" s="61">
        <f t="shared" si="40"/>
        <v>2003</v>
      </c>
      <c r="T162" s="112" t="str">
        <f>LOOKUP(S162,'yr type'!$A$5:$A$102,'yr type'!$B$5:$B$102)</f>
        <v>AN</v>
      </c>
      <c r="U162" s="61">
        <f>('Strm Seg GW ZBud Stream Out'!H162-'Strm Seg GW ZBud Stream In'!H162)/DAY($A162)/1.9835</f>
        <v>37.041235352952171</v>
      </c>
      <c r="V162" s="61">
        <f>('Strm Seg GW ZBud Stream Out'!I162-'Strm Seg GW ZBud Stream In'!I162)/DAY($A162)/1.9835</f>
        <v>-0.47293396326142284</v>
      </c>
      <c r="W162" s="61">
        <f>('Strm Seg GW ZBud Stream Out'!J162-'Strm Seg GW ZBud Stream In'!J162)/DAY($A162)/1.9835</f>
        <v>9.2537628987534329E-2</v>
      </c>
    </row>
    <row r="163" spans="1:23" x14ac:dyDescent="0.3">
      <c r="A163" s="126">
        <v>37590</v>
      </c>
      <c r="B163" s="127">
        <v>33.18</v>
      </c>
      <c r="C163" s="127">
        <v>0</v>
      </c>
      <c r="D163" s="127">
        <v>0.05</v>
      </c>
      <c r="E163" s="127">
        <v>5.12</v>
      </c>
      <c r="F163" s="127">
        <v>65.11</v>
      </c>
      <c r="G163" s="127">
        <v>62.38</v>
      </c>
      <c r="H163" s="2">
        <f t="shared" si="41"/>
        <v>38.349999999999994</v>
      </c>
      <c r="I163" s="2">
        <f t="shared" si="42"/>
        <v>65.11</v>
      </c>
      <c r="J163" s="2">
        <f t="shared" si="43"/>
        <v>62.38</v>
      </c>
      <c r="K163" s="2">
        <f t="shared" si="44"/>
        <v>38.349999999999994</v>
      </c>
      <c r="L163" s="2">
        <f t="shared" si="45"/>
        <v>127.49000000000001</v>
      </c>
      <c r="M163" s="2">
        <f t="shared" si="47"/>
        <v>165.84</v>
      </c>
      <c r="N163" s="2">
        <f>'ZBud Extract Monthly'!U162</f>
        <v>165.85</v>
      </c>
      <c r="O163" s="53">
        <f t="shared" si="46"/>
        <v>9.9999999999909051E-3</v>
      </c>
      <c r="Q163" s="111">
        <f>YEAR(A163)</f>
        <v>2002</v>
      </c>
      <c r="R163" s="61">
        <f>MONTH(A163)</f>
        <v>11</v>
      </c>
      <c r="S163" s="61">
        <f t="shared" si="40"/>
        <v>2003</v>
      </c>
      <c r="T163" s="112" t="str">
        <f>LOOKUP(S163,'yr type'!$A$5:$A$102,'yr type'!$B$5:$B$102)</f>
        <v>AN</v>
      </c>
      <c r="U163" s="61">
        <f>('Strm Seg GW ZBud Stream Out'!H163-'Strm Seg GW ZBud Stream In'!H163)/DAY($A163)/1.9835</f>
        <v>45.79430299974792</v>
      </c>
      <c r="V163" s="61">
        <f>('Strm Seg GW ZBud Stream Out'!I163-'Strm Seg GW ZBud Stream In'!I163)/DAY($A163)/1.9835</f>
        <v>-1.0941937652298126</v>
      </c>
      <c r="W163" s="61">
        <f>('Strm Seg GW ZBud Stream Out'!J163-'Strm Seg GW ZBud Stream In'!J163)/DAY($A163)/1.9835</f>
        <v>8.4026552390550641E-4</v>
      </c>
    </row>
    <row r="164" spans="1:23" x14ac:dyDescent="0.3">
      <c r="A164" s="126">
        <v>37621</v>
      </c>
      <c r="B164" s="127">
        <v>34.340000000000003</v>
      </c>
      <c r="C164" s="127">
        <v>0</v>
      </c>
      <c r="D164" s="127">
        <v>0</v>
      </c>
      <c r="E164" s="127">
        <v>14.19</v>
      </c>
      <c r="F164" s="127">
        <v>172.09</v>
      </c>
      <c r="G164" s="127">
        <v>130.34</v>
      </c>
      <c r="H164" s="2">
        <f t="shared" si="41"/>
        <v>48.53</v>
      </c>
      <c r="I164" s="2">
        <f t="shared" si="42"/>
        <v>172.09</v>
      </c>
      <c r="J164" s="2">
        <f t="shared" si="43"/>
        <v>130.34</v>
      </c>
      <c r="K164" s="2">
        <f t="shared" si="44"/>
        <v>48.53</v>
      </c>
      <c r="L164" s="2">
        <f t="shared" si="45"/>
        <v>302.43</v>
      </c>
      <c r="M164" s="2">
        <f t="shared" si="47"/>
        <v>350.96000000000004</v>
      </c>
      <c r="N164" s="2">
        <f>'ZBud Extract Monthly'!U163</f>
        <v>350.97</v>
      </c>
      <c r="O164" s="53">
        <f t="shared" si="46"/>
        <v>9.9999999999909051E-3</v>
      </c>
      <c r="Q164" s="111">
        <f>YEAR(A164)</f>
        <v>2002</v>
      </c>
      <c r="R164" s="61">
        <f>MONTH(A164)</f>
        <v>12</v>
      </c>
      <c r="S164" s="61">
        <f t="shared" si="40"/>
        <v>2003</v>
      </c>
      <c r="T164" s="112" t="str">
        <f>LOOKUP(S164,'yr type'!$A$5:$A$102,'yr type'!$B$5:$B$102)</f>
        <v>AN</v>
      </c>
      <c r="U164" s="61">
        <f>('Strm Seg GW ZBud Stream Out'!H164-'Strm Seg GW ZBud Stream In'!H164)/DAY($A164)/1.9835</f>
        <v>76.425998357416447</v>
      </c>
      <c r="V164" s="61">
        <f>('Strm Seg GW ZBud Stream Out'!I164-'Strm Seg GW ZBud Stream In'!I164)/DAY($A164)/1.9835</f>
        <v>-2.7987347227530353</v>
      </c>
      <c r="W164" s="61">
        <f>('Strm Seg GW ZBud Stream Out'!J164-'Strm Seg GW ZBud Stream In'!J164)/DAY($A164)/1.9835</f>
        <v>-0.56270684762191314</v>
      </c>
    </row>
    <row r="165" spans="1:23" x14ac:dyDescent="0.3">
      <c r="A165" s="126">
        <v>37652</v>
      </c>
      <c r="B165" s="127">
        <v>31.84</v>
      </c>
      <c r="C165" s="127">
        <v>0</v>
      </c>
      <c r="D165" s="127">
        <v>0</v>
      </c>
      <c r="E165" s="127">
        <v>0</v>
      </c>
      <c r="F165" s="127">
        <v>52.35</v>
      </c>
      <c r="G165" s="127">
        <v>15.75</v>
      </c>
      <c r="H165" s="2">
        <f t="shared" si="41"/>
        <v>31.84</v>
      </c>
      <c r="I165" s="2">
        <f t="shared" si="42"/>
        <v>52.35</v>
      </c>
      <c r="J165" s="2">
        <f t="shared" si="43"/>
        <v>15.75</v>
      </c>
      <c r="K165" s="2">
        <f t="shared" si="44"/>
        <v>31.84</v>
      </c>
      <c r="L165" s="2">
        <f t="shared" si="45"/>
        <v>68.099999999999994</v>
      </c>
      <c r="M165" s="2">
        <f t="shared" si="47"/>
        <v>99.94</v>
      </c>
      <c r="N165" s="2">
        <f>'ZBud Extract Monthly'!U164</f>
        <v>99.94</v>
      </c>
      <c r="O165" s="53">
        <f t="shared" si="46"/>
        <v>0</v>
      </c>
      <c r="Q165" s="111">
        <f>YEAR(A165)</f>
        <v>2003</v>
      </c>
      <c r="R165" s="61">
        <f>MONTH(A165)</f>
        <v>1</v>
      </c>
      <c r="S165" s="61">
        <f t="shared" si="40"/>
        <v>2003</v>
      </c>
      <c r="T165" s="112" t="str">
        <f>LOOKUP(S165,'yr type'!$A$5:$A$102,'yr type'!$B$5:$B$102)</f>
        <v>AN</v>
      </c>
      <c r="U165" s="61">
        <f>('Strm Seg GW ZBud Stream Out'!H165-'Strm Seg GW ZBud Stream In'!H165)/DAY($A165)/1.9835</f>
        <v>98.337737950998971</v>
      </c>
      <c r="V165" s="61">
        <f>('Strm Seg GW ZBud Stream Out'!I165-'Strm Seg GW ZBud Stream In'!I165)/DAY($A165)/1.9835</f>
        <v>-0.61556225960952049</v>
      </c>
      <c r="W165" s="61">
        <f>('Strm Seg GW ZBud Stream Out'!J165-'Strm Seg GW ZBud Stream In'!J165)/DAY($A165)/1.9835</f>
        <v>3.1194450994901484</v>
      </c>
    </row>
    <row r="166" spans="1:23" x14ac:dyDescent="0.3">
      <c r="A166" s="126">
        <v>37680</v>
      </c>
      <c r="B166" s="127">
        <v>28.57</v>
      </c>
      <c r="C166" s="127">
        <v>0.23</v>
      </c>
      <c r="D166" s="127">
        <v>98.13</v>
      </c>
      <c r="E166" s="127">
        <v>67.239999999999995</v>
      </c>
      <c r="F166" s="127">
        <v>36.36</v>
      </c>
      <c r="G166" s="127">
        <v>16.28</v>
      </c>
      <c r="H166" s="2">
        <f t="shared" si="41"/>
        <v>194.17</v>
      </c>
      <c r="I166" s="2">
        <f t="shared" si="42"/>
        <v>36.36</v>
      </c>
      <c r="J166" s="2">
        <f t="shared" si="43"/>
        <v>16.28</v>
      </c>
      <c r="K166" s="2">
        <f t="shared" si="44"/>
        <v>194.17</v>
      </c>
      <c r="L166" s="2">
        <f t="shared" si="45"/>
        <v>52.64</v>
      </c>
      <c r="M166" s="2">
        <f t="shared" si="47"/>
        <v>246.80999999999997</v>
      </c>
      <c r="N166" s="2">
        <f>'ZBud Extract Monthly'!U165</f>
        <v>246.81</v>
      </c>
      <c r="O166" s="53">
        <f t="shared" si="46"/>
        <v>0</v>
      </c>
      <c r="Q166" s="111">
        <f>YEAR(A166)</f>
        <v>2003</v>
      </c>
      <c r="R166" s="61">
        <f>MONTH(A166)</f>
        <v>2</v>
      </c>
      <c r="S166" s="61">
        <f t="shared" si="40"/>
        <v>2003</v>
      </c>
      <c r="T166" s="112" t="str">
        <f>LOOKUP(S166,'yr type'!$A$5:$A$102,'yr type'!$B$5:$B$102)</f>
        <v>AN</v>
      </c>
      <c r="U166" s="61">
        <f>('Strm Seg GW ZBud Stream Out'!H166-'Strm Seg GW ZBud Stream In'!H166)/DAY($A166)/1.9835</f>
        <v>59.182901796967847</v>
      </c>
      <c r="V166" s="61">
        <f>('Strm Seg GW ZBud Stream Out'!I166-'Strm Seg GW ZBud Stream In'!I166)/DAY($A166)/1.9835</f>
        <v>-0.31509957146458278</v>
      </c>
      <c r="W166" s="61">
        <f>('Strm Seg GW ZBud Stream Out'!J166-'Strm Seg GW ZBud Stream In'!J166)/DAY($A166)/1.9835</f>
        <v>2.6590802693651194</v>
      </c>
    </row>
    <row r="167" spans="1:23" x14ac:dyDescent="0.3">
      <c r="A167" s="126">
        <v>37711</v>
      </c>
      <c r="B167" s="127">
        <v>32.01</v>
      </c>
      <c r="C167" s="127">
        <v>0</v>
      </c>
      <c r="D167" s="127">
        <v>0</v>
      </c>
      <c r="E167" s="127">
        <v>1.2</v>
      </c>
      <c r="F167" s="127">
        <v>44.3</v>
      </c>
      <c r="G167" s="127">
        <v>15.77</v>
      </c>
      <c r="H167" s="2">
        <f t="shared" si="41"/>
        <v>33.21</v>
      </c>
      <c r="I167" s="2">
        <f t="shared" si="42"/>
        <v>44.3</v>
      </c>
      <c r="J167" s="2">
        <f t="shared" si="43"/>
        <v>15.77</v>
      </c>
      <c r="K167" s="2">
        <f t="shared" si="44"/>
        <v>33.21</v>
      </c>
      <c r="L167" s="2">
        <f t="shared" si="45"/>
        <v>60.069999999999993</v>
      </c>
      <c r="M167" s="2">
        <f t="shared" si="47"/>
        <v>93.279999999999987</v>
      </c>
      <c r="N167" s="2">
        <f>'ZBud Extract Monthly'!U166</f>
        <v>93.29</v>
      </c>
      <c r="O167" s="53">
        <f t="shared" si="46"/>
        <v>1.0000000000019327E-2</v>
      </c>
      <c r="Q167" s="111">
        <f>YEAR(A167)</f>
        <v>2003</v>
      </c>
      <c r="R167" s="61">
        <f>MONTH(A167)</f>
        <v>3</v>
      </c>
      <c r="S167" s="61">
        <f t="shared" si="40"/>
        <v>2003</v>
      </c>
      <c r="T167" s="112" t="str">
        <f>LOOKUP(S167,'yr type'!$A$5:$A$102,'yr type'!$B$5:$B$102)</f>
        <v>AN</v>
      </c>
      <c r="U167" s="61">
        <f>('Strm Seg GW ZBud Stream Out'!H167-'Strm Seg GW ZBud Stream In'!H167)/DAY($A167)/1.9835</f>
        <v>77.470096034217775</v>
      </c>
      <c r="V167" s="61">
        <f>('Strm Seg GW ZBud Stream Out'!I167-'Strm Seg GW ZBud Stream In'!I167)/DAY($A167)/1.9835</f>
        <v>-0.47228343511388304</v>
      </c>
      <c r="W167" s="61">
        <f>('Strm Seg GW ZBud Stream Out'!J167-'Strm Seg GW ZBud Stream In'!J167)/DAY($A167)/1.9835</f>
        <v>3.4051895882969982</v>
      </c>
    </row>
    <row r="168" spans="1:23" x14ac:dyDescent="0.3">
      <c r="A168" s="126">
        <v>37741</v>
      </c>
      <c r="B168" s="127">
        <v>30.54</v>
      </c>
      <c r="C168" s="127">
        <v>0</v>
      </c>
      <c r="D168" s="127">
        <v>0</v>
      </c>
      <c r="E168" s="127">
        <v>1.62</v>
      </c>
      <c r="F168" s="127">
        <v>61.13</v>
      </c>
      <c r="G168" s="127">
        <v>22.38</v>
      </c>
      <c r="H168" s="2">
        <f t="shared" si="41"/>
        <v>32.159999999999997</v>
      </c>
      <c r="I168" s="2">
        <f t="shared" si="42"/>
        <v>61.13</v>
      </c>
      <c r="J168" s="2">
        <f t="shared" si="43"/>
        <v>22.38</v>
      </c>
      <c r="K168" s="2">
        <f t="shared" si="44"/>
        <v>32.159999999999997</v>
      </c>
      <c r="L168" s="2">
        <f t="shared" si="45"/>
        <v>83.51</v>
      </c>
      <c r="M168" s="2">
        <f t="shared" si="47"/>
        <v>115.66999999999999</v>
      </c>
      <c r="N168" s="2">
        <f>'ZBud Extract Monthly'!U167</f>
        <v>115.67</v>
      </c>
      <c r="O168" s="53">
        <f t="shared" si="46"/>
        <v>0</v>
      </c>
      <c r="Q168" s="111">
        <f>YEAR(A168)</f>
        <v>2003</v>
      </c>
      <c r="R168" s="61">
        <f>MONTH(A168)</f>
        <v>4</v>
      </c>
      <c r="S168" s="61">
        <f t="shared" si="40"/>
        <v>2003</v>
      </c>
      <c r="T168" s="112" t="str">
        <f>LOOKUP(S168,'yr type'!$A$5:$A$102,'yr type'!$B$5:$B$102)</f>
        <v>AN</v>
      </c>
      <c r="U168" s="61">
        <f>('Strm Seg GW ZBud Stream Out'!H168-'Strm Seg GW ZBud Stream In'!H168)/DAY($A168)/1.9835</f>
        <v>67.985043273674478</v>
      </c>
      <c r="V168" s="61">
        <f>('Strm Seg GW ZBud Stream Out'!I168-'Strm Seg GW ZBud Stream In'!I168)/DAY($A168)/1.9835</f>
        <v>-0.75506259978153112</v>
      </c>
      <c r="W168" s="61">
        <f>('Strm Seg GW ZBud Stream Out'!J168-'Strm Seg GW ZBud Stream In'!J168)/DAY($A168)/1.9835</f>
        <v>2.6307033022435089</v>
      </c>
    </row>
    <row r="169" spans="1:23" x14ac:dyDescent="0.3">
      <c r="A169" s="126">
        <v>37772</v>
      </c>
      <c r="B169" s="127">
        <v>31.74</v>
      </c>
      <c r="C169" s="127">
        <v>0</v>
      </c>
      <c r="D169" s="127">
        <v>3.08</v>
      </c>
      <c r="E169" s="127">
        <v>1.34</v>
      </c>
      <c r="F169" s="127">
        <v>20.29</v>
      </c>
      <c r="G169" s="127">
        <v>8.6999999999999993</v>
      </c>
      <c r="H169" s="2">
        <f t="shared" si="41"/>
        <v>36.160000000000004</v>
      </c>
      <c r="I169" s="2">
        <f t="shared" si="42"/>
        <v>20.29</v>
      </c>
      <c r="J169" s="2">
        <f t="shared" si="43"/>
        <v>8.6999999999999993</v>
      </c>
      <c r="K169" s="2">
        <f t="shared" si="44"/>
        <v>36.160000000000004</v>
      </c>
      <c r="L169" s="2">
        <f t="shared" si="45"/>
        <v>28.99</v>
      </c>
      <c r="M169" s="2">
        <f t="shared" si="47"/>
        <v>65.150000000000006</v>
      </c>
      <c r="N169" s="2">
        <f>'ZBud Extract Monthly'!U168</f>
        <v>65.16</v>
      </c>
      <c r="O169" s="53">
        <f t="shared" si="46"/>
        <v>9.9999999999909051E-3</v>
      </c>
      <c r="Q169" s="111">
        <f>YEAR(A169)</f>
        <v>2003</v>
      </c>
      <c r="R169" s="61">
        <f>MONTH(A169)</f>
        <v>5</v>
      </c>
      <c r="S169" s="61">
        <f t="shared" si="40"/>
        <v>2003</v>
      </c>
      <c r="T169" s="112" t="str">
        <f>LOOKUP(S169,'yr type'!$A$5:$A$102,'yr type'!$B$5:$B$102)</f>
        <v>AN</v>
      </c>
      <c r="U169" s="61">
        <f>('Strm Seg GW ZBud Stream Out'!H169-'Strm Seg GW ZBud Stream In'!H169)/DAY($A169)/1.9835</f>
        <v>61.343340624669658</v>
      </c>
      <c r="V169" s="61">
        <f>('Strm Seg GW ZBud Stream Out'!I169-'Strm Seg GW ZBud Stream In'!I169)/DAY($A169)/1.9835</f>
        <v>0.47732502825731637</v>
      </c>
      <c r="W169" s="61">
        <f>('Strm Seg GW ZBud Stream Out'!J169-'Strm Seg GW ZBud Stream In'!J169)/DAY($A169)/1.9835</f>
        <v>2.9395740666953984</v>
      </c>
    </row>
    <row r="170" spans="1:23" x14ac:dyDescent="0.3">
      <c r="A170" s="126">
        <v>37802</v>
      </c>
      <c r="B170" s="127">
        <v>34.72</v>
      </c>
      <c r="C170" s="127">
        <v>0.61</v>
      </c>
      <c r="D170" s="127">
        <v>196.44</v>
      </c>
      <c r="E170" s="127">
        <v>118.41</v>
      </c>
      <c r="F170" s="127">
        <v>22.54</v>
      </c>
      <c r="G170" s="127">
        <v>30.22</v>
      </c>
      <c r="H170" s="2">
        <f t="shared" si="41"/>
        <v>350.17999999999995</v>
      </c>
      <c r="I170" s="2">
        <f t="shared" si="42"/>
        <v>22.54</v>
      </c>
      <c r="J170" s="2">
        <f t="shared" si="43"/>
        <v>30.22</v>
      </c>
      <c r="K170" s="2">
        <f t="shared" si="44"/>
        <v>350.17999999999995</v>
      </c>
      <c r="L170" s="2">
        <f t="shared" si="45"/>
        <v>52.76</v>
      </c>
      <c r="M170" s="2">
        <f t="shared" si="47"/>
        <v>402.93999999999994</v>
      </c>
      <c r="N170" s="2">
        <f>'ZBud Extract Monthly'!U169</f>
        <v>402.95</v>
      </c>
      <c r="O170" s="53">
        <f t="shared" si="46"/>
        <v>1.0000000000047748E-2</v>
      </c>
      <c r="Q170" s="111">
        <f>YEAR(A170)</f>
        <v>2003</v>
      </c>
      <c r="R170" s="61">
        <f>MONTH(A170)</f>
        <v>6</v>
      </c>
      <c r="S170" s="61">
        <f t="shared" si="40"/>
        <v>2003</v>
      </c>
      <c r="T170" s="112" t="str">
        <f>LOOKUP(S170,'yr type'!$A$5:$A$102,'yr type'!$B$5:$B$102)</f>
        <v>AN</v>
      </c>
      <c r="U170" s="61">
        <f>('Strm Seg GW ZBud Stream Out'!H170-'Strm Seg GW ZBud Stream In'!H170)/DAY($A170)/1.9835</f>
        <v>38.439122762793041</v>
      </c>
      <c r="V170" s="61">
        <f>('Strm Seg GW ZBud Stream Out'!I170-'Strm Seg GW ZBud Stream In'!I170)/DAY($A170)/1.9835</f>
        <v>-0.32787160742794724</v>
      </c>
      <c r="W170" s="61">
        <f>('Strm Seg GW ZBud Stream Out'!J170-'Strm Seg GW ZBud Stream In'!J170)/DAY($A170)/1.9835</f>
        <v>0.79052180489034551</v>
      </c>
    </row>
    <row r="171" spans="1:23" x14ac:dyDescent="0.3">
      <c r="A171" s="126">
        <v>37833</v>
      </c>
      <c r="B171" s="127">
        <v>41.39</v>
      </c>
      <c r="C171" s="127">
        <v>0</v>
      </c>
      <c r="D171" s="127">
        <v>282.19</v>
      </c>
      <c r="E171" s="127">
        <v>98.39</v>
      </c>
      <c r="F171" s="127">
        <v>29.08</v>
      </c>
      <c r="G171" s="127">
        <v>54.58</v>
      </c>
      <c r="H171" s="2">
        <f t="shared" si="41"/>
        <v>421.96999999999997</v>
      </c>
      <c r="I171" s="2">
        <f t="shared" si="42"/>
        <v>29.08</v>
      </c>
      <c r="J171" s="2">
        <f t="shared" si="43"/>
        <v>54.58</v>
      </c>
      <c r="K171" s="2">
        <f t="shared" si="44"/>
        <v>421.96999999999997</v>
      </c>
      <c r="L171" s="2">
        <f t="shared" si="45"/>
        <v>83.66</v>
      </c>
      <c r="M171" s="2">
        <f t="shared" si="47"/>
        <v>505.62999999999994</v>
      </c>
      <c r="N171" s="2">
        <f>'ZBud Extract Monthly'!U170</f>
        <v>505.62</v>
      </c>
      <c r="O171" s="53">
        <f t="shared" si="46"/>
        <v>-9.9999999999340616E-3</v>
      </c>
      <c r="Q171" s="111">
        <f>YEAR(A171)</f>
        <v>2003</v>
      </c>
      <c r="R171" s="61">
        <f>MONTH(A171)</f>
        <v>7</v>
      </c>
      <c r="S171" s="61">
        <f t="shared" si="40"/>
        <v>2003</v>
      </c>
      <c r="T171" s="112" t="str">
        <f>LOOKUP(S171,'yr type'!$A$5:$A$102,'yr type'!$B$5:$B$102)</f>
        <v>AN</v>
      </c>
      <c r="U171" s="61">
        <f>('Strm Seg GW ZBud Stream Out'!H171-'Strm Seg GW ZBud Stream In'!H171)/DAY($A171)/1.9835</f>
        <v>20.305422965269926</v>
      </c>
      <c r="V171" s="61">
        <f>('Strm Seg GW ZBud Stream Out'!I171-'Strm Seg GW ZBud Stream In'!I171)/DAY($A171)/1.9835</f>
        <v>-0.47293396326142284</v>
      </c>
      <c r="W171" s="61">
        <f>('Strm Seg GW ZBud Stream Out'!J171-'Strm Seg GW ZBud Stream In'!J171)/DAY($A171)/1.9835</f>
        <v>-0.5161940850728185</v>
      </c>
    </row>
    <row r="172" spans="1:23" x14ac:dyDescent="0.3">
      <c r="A172" s="126">
        <v>37864</v>
      </c>
      <c r="B172" s="127">
        <v>41.05</v>
      </c>
      <c r="C172" s="127">
        <v>0</v>
      </c>
      <c r="D172" s="127">
        <v>60</v>
      </c>
      <c r="E172" s="127">
        <v>16.43</v>
      </c>
      <c r="F172" s="127">
        <v>35.340000000000003</v>
      </c>
      <c r="G172" s="127">
        <v>45.38</v>
      </c>
      <c r="H172" s="2">
        <f t="shared" si="41"/>
        <v>117.47999999999999</v>
      </c>
      <c r="I172" s="2">
        <f t="shared" si="42"/>
        <v>35.340000000000003</v>
      </c>
      <c r="J172" s="2">
        <f t="shared" si="43"/>
        <v>45.38</v>
      </c>
      <c r="K172" s="2">
        <f t="shared" si="44"/>
        <v>117.47999999999999</v>
      </c>
      <c r="L172" s="2">
        <f t="shared" si="45"/>
        <v>80.72</v>
      </c>
      <c r="M172" s="2">
        <f t="shared" si="47"/>
        <v>198.2</v>
      </c>
      <c r="N172" s="2">
        <f>'ZBud Extract Monthly'!U171</f>
        <v>198.19</v>
      </c>
      <c r="O172" s="53">
        <f t="shared" si="46"/>
        <v>-9.9999999999909051E-3</v>
      </c>
      <c r="Q172" s="111">
        <f>YEAR(A172)</f>
        <v>2003</v>
      </c>
      <c r="R172" s="61">
        <f>MONTH(A172)</f>
        <v>8</v>
      </c>
      <c r="S172" s="61">
        <f t="shared" si="40"/>
        <v>2003</v>
      </c>
      <c r="T172" s="112" t="str">
        <f>LOOKUP(S172,'yr type'!$A$5:$A$102,'yr type'!$B$5:$B$102)</f>
        <v>AN</v>
      </c>
      <c r="U172" s="61">
        <f>('Strm Seg GW ZBud Stream Out'!H172-'Strm Seg GW ZBud Stream In'!H172)/DAY($A172)/1.9835</f>
        <v>34.624360652804995</v>
      </c>
      <c r="V172" s="61">
        <f>('Strm Seg GW ZBud Stream Out'!I172-'Strm Seg GW ZBud Stream In'!I172)/DAY($A172)/1.9835</f>
        <v>-0.57474161835139914</v>
      </c>
      <c r="W172" s="61">
        <f>('Strm Seg GW ZBud Stream Out'!J172-'Strm Seg GW ZBud Stream In'!J172)/DAY($A172)/1.9835</f>
        <v>-0.19369475592997071</v>
      </c>
    </row>
    <row r="173" spans="1:23" x14ac:dyDescent="0.3">
      <c r="A173" s="126">
        <v>37894</v>
      </c>
      <c r="B173" s="127">
        <v>36.9</v>
      </c>
      <c r="C173" s="127">
        <v>0</v>
      </c>
      <c r="D173" s="127">
        <v>14.14</v>
      </c>
      <c r="E173" s="127">
        <v>1.54</v>
      </c>
      <c r="F173" s="127">
        <v>28.14</v>
      </c>
      <c r="G173" s="127">
        <v>35.1</v>
      </c>
      <c r="H173" s="2">
        <f t="shared" si="41"/>
        <v>52.58</v>
      </c>
      <c r="I173" s="2">
        <f t="shared" si="42"/>
        <v>28.14</v>
      </c>
      <c r="J173" s="2">
        <f t="shared" si="43"/>
        <v>35.1</v>
      </c>
      <c r="K173" s="2">
        <f t="shared" si="44"/>
        <v>52.58</v>
      </c>
      <c r="L173" s="2">
        <f t="shared" si="45"/>
        <v>63.24</v>
      </c>
      <c r="M173" s="2">
        <f t="shared" si="47"/>
        <v>115.82</v>
      </c>
      <c r="N173" s="2">
        <f>'ZBud Extract Monthly'!U172</f>
        <v>115.82</v>
      </c>
      <c r="O173" s="53">
        <f t="shared" si="46"/>
        <v>0</v>
      </c>
      <c r="Q173" s="111">
        <f>YEAR(A173)</f>
        <v>2003</v>
      </c>
      <c r="R173" s="61">
        <f>MONTH(A173)</f>
        <v>9</v>
      </c>
      <c r="S173" s="61">
        <f t="shared" si="40"/>
        <v>2003</v>
      </c>
      <c r="T173" s="112" t="str">
        <f>LOOKUP(S173,'yr type'!$A$5:$A$102,'yr type'!$B$5:$B$102)</f>
        <v>AN</v>
      </c>
      <c r="U173" s="61">
        <f>('Strm Seg GW ZBud Stream Out'!H173-'Strm Seg GW ZBud Stream In'!H173)/DAY($A173)/1.9835</f>
        <v>41.523401394840775</v>
      </c>
      <c r="V173" s="61">
        <f>('Strm Seg GW ZBud Stream Out'!I173-'Strm Seg GW ZBud Stream In'!I173)/DAY($A173)/1.9835</f>
        <v>-0.4729014368540459</v>
      </c>
      <c r="W173" s="61">
        <f>('Strm Seg GW ZBud Stream Out'!J173-'Strm Seg GW ZBud Stream In'!J173)/DAY($A173)/1.9835</f>
        <v>0.23611461221746066</v>
      </c>
    </row>
    <row r="174" spans="1:23" x14ac:dyDescent="0.3">
      <c r="A174" s="126">
        <v>37925</v>
      </c>
      <c r="B174" s="127">
        <v>39.29</v>
      </c>
      <c r="C174" s="127">
        <v>0</v>
      </c>
      <c r="D174" s="127">
        <v>5.53</v>
      </c>
      <c r="E174" s="127">
        <v>0.38</v>
      </c>
      <c r="F174" s="127">
        <v>29.08</v>
      </c>
      <c r="G174" s="127">
        <v>36.299999999999997</v>
      </c>
      <c r="H174" s="2">
        <f t="shared" si="41"/>
        <v>45.2</v>
      </c>
      <c r="I174" s="2">
        <f t="shared" si="42"/>
        <v>29.08</v>
      </c>
      <c r="J174" s="2">
        <f t="shared" si="43"/>
        <v>36.299999999999997</v>
      </c>
      <c r="K174" s="2">
        <f t="shared" si="44"/>
        <v>45.2</v>
      </c>
      <c r="L174" s="2">
        <f t="shared" si="45"/>
        <v>65.38</v>
      </c>
      <c r="M174" s="2">
        <f t="shared" si="47"/>
        <v>110.58</v>
      </c>
      <c r="N174" s="2">
        <f>'ZBud Extract Monthly'!U173</f>
        <v>110.59</v>
      </c>
      <c r="O174" s="53">
        <f t="shared" si="46"/>
        <v>1.0000000000005116E-2</v>
      </c>
      <c r="Q174" s="111">
        <f>YEAR(A174)</f>
        <v>2003</v>
      </c>
      <c r="R174" s="61">
        <f>MONTH(A174)</f>
        <v>10</v>
      </c>
      <c r="S174" s="61">
        <f t="shared" si="40"/>
        <v>2004</v>
      </c>
      <c r="T174" s="112" t="str">
        <f>LOOKUP(S174,'yr type'!$A$5:$A$102,'yr type'!$B$5:$B$102)</f>
        <v>BN</v>
      </c>
      <c r="U174" s="61">
        <f>('Strm Seg GW ZBud Stream Out'!H174-'Strm Seg GW ZBud Stream In'!H174)/DAY($A174)/1.9835</f>
        <v>37.842360766647431</v>
      </c>
      <c r="V174" s="61">
        <f>('Strm Seg GW ZBud Stream Out'!I174-'Strm Seg GW ZBud Stream In'!I174)/DAY($A174)/1.9835</f>
        <v>-0.47293396326142284</v>
      </c>
      <c r="W174" s="61">
        <f>('Strm Seg GW ZBud Stream Out'!J174-'Strm Seg GW ZBud Stream In'!J174)/DAY($A174)/1.9835</f>
        <v>0.20182635777421801</v>
      </c>
    </row>
    <row r="175" spans="1:23" x14ac:dyDescent="0.3">
      <c r="A175" s="126">
        <v>37955</v>
      </c>
      <c r="B175" s="127">
        <v>32.08</v>
      </c>
      <c r="C175" s="127">
        <v>0</v>
      </c>
      <c r="D175" s="127">
        <v>0.24</v>
      </c>
      <c r="E175" s="127">
        <v>3.14</v>
      </c>
      <c r="F175" s="127">
        <v>54.31</v>
      </c>
      <c r="G175" s="127">
        <v>55.15</v>
      </c>
      <c r="H175" s="2">
        <f t="shared" si="41"/>
        <v>35.46</v>
      </c>
      <c r="I175" s="2">
        <f t="shared" si="42"/>
        <v>54.31</v>
      </c>
      <c r="J175" s="2">
        <f t="shared" si="43"/>
        <v>55.15</v>
      </c>
      <c r="K175" s="2">
        <f t="shared" si="44"/>
        <v>35.46</v>
      </c>
      <c r="L175" s="2">
        <f t="shared" si="45"/>
        <v>109.46000000000001</v>
      </c>
      <c r="M175" s="2">
        <f t="shared" si="47"/>
        <v>144.92000000000002</v>
      </c>
      <c r="N175" s="2">
        <f>'ZBud Extract Monthly'!U174</f>
        <v>144.91999999999999</v>
      </c>
      <c r="O175" s="53">
        <f t="shared" si="46"/>
        <v>0</v>
      </c>
      <c r="Q175" s="111">
        <f>YEAR(A175)</f>
        <v>2003</v>
      </c>
      <c r="R175" s="61">
        <f>MONTH(A175)</f>
        <v>11</v>
      </c>
      <c r="S175" s="61">
        <f t="shared" si="40"/>
        <v>2004</v>
      </c>
      <c r="T175" s="112" t="str">
        <f>LOOKUP(S175,'yr type'!$A$5:$A$102,'yr type'!$B$5:$B$102)</f>
        <v>BN</v>
      </c>
      <c r="U175" s="61">
        <f>('Strm Seg GW ZBud Stream Out'!H175-'Strm Seg GW ZBud Stream In'!H175)/DAY($A175)/1.9835</f>
        <v>45.92370389042938</v>
      </c>
      <c r="V175" s="61">
        <f>('Strm Seg GW ZBud Stream Out'!I175-'Strm Seg GW ZBud Stream In'!I175)/DAY($A175)/1.9835</f>
        <v>-0.91269641206621288</v>
      </c>
      <c r="W175" s="61">
        <f>('Strm Seg GW ZBud Stream Out'!J175-'Strm Seg GW ZBud Stream In'!J175)/DAY($A175)/1.9835</f>
        <v>0.21073859339551296</v>
      </c>
    </row>
    <row r="176" spans="1:23" x14ac:dyDescent="0.3">
      <c r="A176" s="126">
        <v>37986</v>
      </c>
      <c r="B176" s="127">
        <v>31.53</v>
      </c>
      <c r="C176" s="127">
        <v>0</v>
      </c>
      <c r="D176" s="127">
        <v>0</v>
      </c>
      <c r="E176" s="127">
        <v>3.34</v>
      </c>
      <c r="F176" s="127">
        <v>132.41</v>
      </c>
      <c r="G176" s="127">
        <v>86.19</v>
      </c>
      <c r="H176" s="2">
        <f t="shared" si="41"/>
        <v>34.870000000000005</v>
      </c>
      <c r="I176" s="2">
        <f t="shared" si="42"/>
        <v>132.41</v>
      </c>
      <c r="J176" s="2">
        <f t="shared" si="43"/>
        <v>86.19</v>
      </c>
      <c r="K176" s="2">
        <f t="shared" si="44"/>
        <v>34.870000000000005</v>
      </c>
      <c r="L176" s="2">
        <f t="shared" si="45"/>
        <v>218.6</v>
      </c>
      <c r="M176" s="2">
        <f t="shared" si="47"/>
        <v>253.47</v>
      </c>
      <c r="N176" s="2">
        <f>'ZBud Extract Monthly'!U175</f>
        <v>253.47</v>
      </c>
      <c r="O176" s="53">
        <f t="shared" si="46"/>
        <v>0</v>
      </c>
      <c r="Q176" s="111">
        <f>YEAR(A176)</f>
        <v>2003</v>
      </c>
      <c r="R176" s="61">
        <f>MONTH(A176)</f>
        <v>12</v>
      </c>
      <c r="S176" s="61">
        <f t="shared" si="40"/>
        <v>2004</v>
      </c>
      <c r="T176" s="112" t="str">
        <f>LOOKUP(S176,'yr type'!$A$5:$A$102,'yr type'!$B$5:$B$102)</f>
        <v>BN</v>
      </c>
      <c r="U176" s="61">
        <f>('Strm Seg GW ZBud Stream Out'!H176-'Strm Seg GW ZBud Stream In'!H176)/DAY($A176)/1.9835</f>
        <v>73.540418126966827</v>
      </c>
      <c r="V176" s="61">
        <f>('Strm Seg GW ZBud Stream Out'!I176-'Strm Seg GW ZBud Stream In'!I176)/DAY($A176)/1.9835</f>
        <v>-2.1534108003935697</v>
      </c>
      <c r="W176" s="61">
        <f>('Strm Seg GW ZBud Stream Out'!J176-'Strm Seg GW ZBud Stream In'!J176)/DAY($A176)/1.9835</f>
        <v>0.29875505175764583</v>
      </c>
    </row>
    <row r="177" spans="1:23" x14ac:dyDescent="0.3">
      <c r="A177" s="126">
        <v>38017</v>
      </c>
      <c r="B177" s="127">
        <v>45.8</v>
      </c>
      <c r="C177" s="127">
        <v>0</v>
      </c>
      <c r="D177" s="127">
        <v>0</v>
      </c>
      <c r="E177" s="127">
        <v>0</v>
      </c>
      <c r="F177" s="127">
        <v>49.84</v>
      </c>
      <c r="G177" s="127">
        <v>14.3</v>
      </c>
      <c r="H177" s="2">
        <f t="shared" si="41"/>
        <v>45.8</v>
      </c>
      <c r="I177" s="2">
        <f t="shared" si="42"/>
        <v>49.84</v>
      </c>
      <c r="J177" s="2">
        <f t="shared" si="43"/>
        <v>14.3</v>
      </c>
      <c r="K177" s="2">
        <f t="shared" si="44"/>
        <v>45.8</v>
      </c>
      <c r="L177" s="2">
        <f t="shared" si="45"/>
        <v>64.14</v>
      </c>
      <c r="M177" s="2">
        <f t="shared" si="47"/>
        <v>109.94</v>
      </c>
      <c r="N177" s="2">
        <f>'ZBud Extract Monthly'!U176</f>
        <v>109.94</v>
      </c>
      <c r="O177" s="53">
        <f t="shared" si="46"/>
        <v>0</v>
      </c>
      <c r="Q177" s="111">
        <f>YEAR(A177)</f>
        <v>2004</v>
      </c>
      <c r="R177" s="61">
        <f>MONTH(A177)</f>
        <v>1</v>
      </c>
      <c r="S177" s="61">
        <f t="shared" si="40"/>
        <v>2004</v>
      </c>
      <c r="T177" s="112" t="str">
        <f>LOOKUP(S177,'yr type'!$A$5:$A$102,'yr type'!$B$5:$B$102)</f>
        <v>BN</v>
      </c>
      <c r="U177" s="61">
        <f>('Strm Seg GW ZBud Stream Out'!H177-'Strm Seg GW ZBud Stream In'!H177)/DAY($A177)/1.9835</f>
        <v>91.638111191523606</v>
      </c>
      <c r="V177" s="61">
        <f>('Strm Seg GW ZBud Stream Out'!I177-'Strm Seg GW ZBud Stream In'!I177)/DAY($A177)/1.9835</f>
        <v>-0.49082348731876696</v>
      </c>
      <c r="W177" s="61">
        <f>('Strm Seg GW ZBud Stream Out'!J177-'Strm Seg GW ZBud Stream In'!J177)/DAY($A177)/1.9835</f>
        <v>3.4020995795961846</v>
      </c>
    </row>
    <row r="178" spans="1:23" x14ac:dyDescent="0.3">
      <c r="A178" s="126">
        <v>38046</v>
      </c>
      <c r="B178" s="127">
        <v>44.6</v>
      </c>
      <c r="C178" s="127">
        <v>0</v>
      </c>
      <c r="D178" s="127">
        <v>89.59</v>
      </c>
      <c r="E178" s="127">
        <v>85.59</v>
      </c>
      <c r="F178" s="127">
        <v>73.900000000000006</v>
      </c>
      <c r="G178" s="127">
        <v>38.46</v>
      </c>
      <c r="H178" s="2">
        <f t="shared" si="41"/>
        <v>219.78</v>
      </c>
      <c r="I178" s="2">
        <f t="shared" si="42"/>
        <v>73.900000000000006</v>
      </c>
      <c r="J178" s="2">
        <f t="shared" si="43"/>
        <v>38.46</v>
      </c>
      <c r="K178" s="2">
        <f t="shared" si="44"/>
        <v>219.78</v>
      </c>
      <c r="L178" s="2">
        <f t="shared" si="45"/>
        <v>112.36000000000001</v>
      </c>
      <c r="M178" s="2">
        <f t="shared" si="47"/>
        <v>332.14</v>
      </c>
      <c r="N178" s="2">
        <f>'ZBud Extract Monthly'!U177</f>
        <v>332.15</v>
      </c>
      <c r="O178" s="53">
        <f t="shared" si="46"/>
        <v>9.9999999999909051E-3</v>
      </c>
      <c r="Q178" s="111">
        <f>YEAR(A178)</f>
        <v>2004</v>
      </c>
      <c r="R178" s="61">
        <f>MONTH(A178)</f>
        <v>2</v>
      </c>
      <c r="S178" s="61">
        <f t="shared" si="40"/>
        <v>2004</v>
      </c>
      <c r="T178" s="112" t="str">
        <f>LOOKUP(S178,'yr type'!$A$5:$A$102,'yr type'!$B$5:$B$102)</f>
        <v>BN</v>
      </c>
      <c r="U178" s="61">
        <f>('Strm Seg GW ZBud Stream Out'!H178-'Strm Seg GW ZBud Stream In'!H178)/DAY($A178)/1.9835</f>
        <v>66.906982606503661</v>
      </c>
      <c r="V178" s="61">
        <f>('Strm Seg GW ZBud Stream Out'!I178-'Strm Seg GW ZBud Stream In'!I178)/DAY($A178)/1.9835</f>
        <v>-0.72494632441782636</v>
      </c>
      <c r="W178" s="61">
        <f>('Strm Seg GW ZBud Stream Out'!J178-'Strm Seg GW ZBud Stream In'!J178)/DAY($A178)/1.9835</f>
        <v>2.538529071738393</v>
      </c>
    </row>
    <row r="179" spans="1:23" x14ac:dyDescent="0.3">
      <c r="A179" s="126">
        <v>38077</v>
      </c>
      <c r="B179" s="127">
        <v>40.96</v>
      </c>
      <c r="C179" s="127">
        <v>0</v>
      </c>
      <c r="D179" s="127">
        <v>25.24</v>
      </c>
      <c r="E179" s="127">
        <v>12.91</v>
      </c>
      <c r="F179" s="127">
        <v>13.02</v>
      </c>
      <c r="G179" s="127">
        <v>7.53</v>
      </c>
      <c r="H179" s="2">
        <f t="shared" si="41"/>
        <v>79.11</v>
      </c>
      <c r="I179" s="2">
        <f t="shared" si="42"/>
        <v>13.02</v>
      </c>
      <c r="J179" s="2">
        <f t="shared" si="43"/>
        <v>7.53</v>
      </c>
      <c r="K179" s="2">
        <f t="shared" si="44"/>
        <v>79.11</v>
      </c>
      <c r="L179" s="2">
        <f t="shared" si="45"/>
        <v>20.55</v>
      </c>
      <c r="M179" s="2">
        <f t="shared" si="47"/>
        <v>99.66</v>
      </c>
      <c r="N179" s="2">
        <f>'ZBud Extract Monthly'!U178</f>
        <v>99.66</v>
      </c>
      <c r="O179" s="53">
        <f t="shared" si="46"/>
        <v>0</v>
      </c>
      <c r="Q179" s="111">
        <f>YEAR(A179)</f>
        <v>2004</v>
      </c>
      <c r="R179" s="61">
        <f>MONTH(A179)</f>
        <v>3</v>
      </c>
      <c r="S179" s="61">
        <f t="shared" si="40"/>
        <v>2004</v>
      </c>
      <c r="T179" s="112" t="str">
        <f>LOOKUP(S179,'yr type'!$A$5:$A$102,'yr type'!$B$5:$B$102)</f>
        <v>BN</v>
      </c>
      <c r="U179" s="61">
        <f>('Strm Seg GW ZBud Stream Out'!H179-'Strm Seg GW ZBud Stream In'!H179)/DAY($A179)/1.9835</f>
        <v>90.055213576522448</v>
      </c>
      <c r="V179" s="61">
        <f>('Strm Seg GW ZBud Stream Out'!I179-'Strm Seg GW ZBud Stream In'!I179)/DAY($A179)/1.9835</f>
        <v>1.785537132959822</v>
      </c>
      <c r="W179" s="61">
        <f>('Strm Seg GW ZBud Stream Out'!J179-'Strm Seg GW ZBud Stream In'!J179)/DAY($A179)/1.9835</f>
        <v>5.1499060799986989</v>
      </c>
    </row>
    <row r="180" spans="1:23" x14ac:dyDescent="0.3">
      <c r="A180" s="126">
        <v>38107</v>
      </c>
      <c r="B180" s="127">
        <v>34.07</v>
      </c>
      <c r="C180" s="127">
        <v>0</v>
      </c>
      <c r="D180" s="127">
        <v>99.16</v>
      </c>
      <c r="E180" s="127">
        <v>64.459999999999994</v>
      </c>
      <c r="F180" s="127">
        <v>9.73</v>
      </c>
      <c r="G180" s="127">
        <v>12.37</v>
      </c>
      <c r="H180" s="2">
        <f t="shared" si="41"/>
        <v>197.69</v>
      </c>
      <c r="I180" s="2">
        <f t="shared" si="42"/>
        <v>9.73</v>
      </c>
      <c r="J180" s="2">
        <f t="shared" si="43"/>
        <v>12.37</v>
      </c>
      <c r="K180" s="2">
        <f t="shared" si="44"/>
        <v>197.69</v>
      </c>
      <c r="L180" s="2">
        <f t="shared" si="45"/>
        <v>22.1</v>
      </c>
      <c r="M180" s="2">
        <f t="shared" si="47"/>
        <v>219.79</v>
      </c>
      <c r="N180" s="2">
        <f>'ZBud Extract Monthly'!U179</f>
        <v>219.8</v>
      </c>
      <c r="O180" s="53">
        <f t="shared" si="46"/>
        <v>1.0000000000019327E-2</v>
      </c>
      <c r="Q180" s="111">
        <f>YEAR(A180)</f>
        <v>2004</v>
      </c>
      <c r="R180" s="61">
        <f>MONTH(A180)</f>
        <v>4</v>
      </c>
      <c r="S180" s="61">
        <f t="shared" si="40"/>
        <v>2004</v>
      </c>
      <c r="T180" s="112" t="str">
        <f>LOOKUP(S180,'yr type'!$A$5:$A$102,'yr type'!$B$5:$B$102)</f>
        <v>BN</v>
      </c>
      <c r="U180" s="61">
        <f>('Strm Seg GW ZBud Stream Out'!H180-'Strm Seg GW ZBud Stream In'!H180)/DAY($A180)/1.9835</f>
        <v>61.787916981766244</v>
      </c>
      <c r="V180" s="61">
        <f>('Strm Seg GW ZBud Stream Out'!I180-'Strm Seg GW ZBud Stream In'!I180)/DAY($A180)/1.9835</f>
        <v>0.80732711536845647</v>
      </c>
      <c r="W180" s="61">
        <f>('Strm Seg GW ZBud Stream Out'!J180-'Strm Seg GW ZBud Stream In'!J180)/DAY($A180)/1.9835</f>
        <v>3.6136459121082258</v>
      </c>
    </row>
    <row r="181" spans="1:23" x14ac:dyDescent="0.3">
      <c r="A181" s="126">
        <v>38138</v>
      </c>
      <c r="B181" s="127">
        <v>36.32</v>
      </c>
      <c r="C181" s="127">
        <v>0</v>
      </c>
      <c r="D181" s="127">
        <v>0</v>
      </c>
      <c r="E181" s="127">
        <v>0.57999999999999996</v>
      </c>
      <c r="F181" s="127">
        <v>20.329999999999998</v>
      </c>
      <c r="G181" s="127">
        <v>7.58</v>
      </c>
      <c r="H181" s="2">
        <f t="shared" si="41"/>
        <v>36.9</v>
      </c>
      <c r="I181" s="2">
        <f t="shared" si="42"/>
        <v>20.329999999999998</v>
      </c>
      <c r="J181" s="2">
        <f t="shared" si="43"/>
        <v>7.58</v>
      </c>
      <c r="K181" s="2">
        <f t="shared" si="44"/>
        <v>36.9</v>
      </c>
      <c r="L181" s="2">
        <f t="shared" si="45"/>
        <v>27.909999999999997</v>
      </c>
      <c r="M181" s="2">
        <f t="shared" si="47"/>
        <v>64.81</v>
      </c>
      <c r="N181" s="2">
        <f>'ZBud Extract Monthly'!U180</f>
        <v>64.8</v>
      </c>
      <c r="O181" s="53">
        <f t="shared" si="46"/>
        <v>-1.0000000000005116E-2</v>
      </c>
      <c r="Q181" s="111">
        <f>YEAR(A181)</f>
        <v>2004</v>
      </c>
      <c r="R181" s="61">
        <f>MONTH(A181)</f>
        <v>5</v>
      </c>
      <c r="S181" s="61">
        <f t="shared" si="40"/>
        <v>2004</v>
      </c>
      <c r="T181" s="112" t="str">
        <f>LOOKUP(S181,'yr type'!$A$5:$A$102,'yr type'!$B$5:$B$102)</f>
        <v>BN</v>
      </c>
      <c r="U181" s="61">
        <f>('Strm Seg GW ZBud Stream Out'!H181-'Strm Seg GW ZBud Stream In'!H181)/DAY($A181)/1.9835</f>
        <v>52.865169909820537</v>
      </c>
      <c r="V181" s="61">
        <f>('Strm Seg GW ZBud Stream Out'!I181-'Strm Seg GW ZBud Stream In'!I181)/DAY($A181)/1.9835</f>
        <v>-0.2032900461061824</v>
      </c>
      <c r="W181" s="61">
        <f>('Strm Seg GW ZBud Stream Out'!J181-'Strm Seg GW ZBud Stream In'!J181)/DAY($A181)/1.9835</f>
        <v>1.8195272286687754</v>
      </c>
    </row>
    <row r="182" spans="1:23" x14ac:dyDescent="0.3">
      <c r="A182" s="126">
        <v>38168</v>
      </c>
      <c r="B182" s="127">
        <v>38.22</v>
      </c>
      <c r="C182" s="127">
        <v>0</v>
      </c>
      <c r="D182" s="127">
        <v>97.27</v>
      </c>
      <c r="E182" s="127">
        <v>39.69</v>
      </c>
      <c r="F182" s="127">
        <v>28.12</v>
      </c>
      <c r="G182" s="127">
        <v>38.03</v>
      </c>
      <c r="H182" s="2">
        <f t="shared" si="41"/>
        <v>175.18</v>
      </c>
      <c r="I182" s="2">
        <f t="shared" si="42"/>
        <v>28.12</v>
      </c>
      <c r="J182" s="2">
        <f t="shared" si="43"/>
        <v>38.03</v>
      </c>
      <c r="K182" s="2">
        <f t="shared" si="44"/>
        <v>175.18</v>
      </c>
      <c r="L182" s="2">
        <f t="shared" si="45"/>
        <v>66.150000000000006</v>
      </c>
      <c r="M182" s="2">
        <f t="shared" si="47"/>
        <v>241.33</v>
      </c>
      <c r="N182" s="2">
        <f>'ZBud Extract Monthly'!U181</f>
        <v>241.33</v>
      </c>
      <c r="O182" s="53">
        <f t="shared" si="46"/>
        <v>0</v>
      </c>
      <c r="Q182" s="111">
        <f>YEAR(A182)</f>
        <v>2004</v>
      </c>
      <c r="R182" s="61">
        <f>MONTH(A182)</f>
        <v>6</v>
      </c>
      <c r="S182" s="61">
        <f t="shared" si="40"/>
        <v>2004</v>
      </c>
      <c r="T182" s="112" t="str">
        <f>LOOKUP(S182,'yr type'!$A$5:$A$102,'yr type'!$B$5:$B$102)</f>
        <v>BN</v>
      </c>
      <c r="U182" s="61">
        <f>('Strm Seg GW ZBud Stream Out'!H182-'Strm Seg GW ZBud Stream In'!H182)/DAY($A182)/1.9835</f>
        <v>29.077052348542136</v>
      </c>
      <c r="V182" s="61">
        <f>('Strm Seg GW ZBud Stream Out'!I182-'Strm Seg GW ZBud Stream In'!I182)/DAY($A182)/1.9835</f>
        <v>-0.47256533064448364</v>
      </c>
      <c r="W182" s="61">
        <f>('Strm Seg GW ZBud Stream Out'!J182-'Strm Seg GW ZBud Stream In'!J182)/DAY($A182)/1.9835</f>
        <v>-7.9825224771027645E-2</v>
      </c>
    </row>
    <row r="183" spans="1:23" x14ac:dyDescent="0.3">
      <c r="A183" s="126">
        <v>38199</v>
      </c>
      <c r="B183" s="127">
        <v>41.8</v>
      </c>
      <c r="C183" s="127">
        <v>0</v>
      </c>
      <c r="D183" s="127">
        <v>232.48</v>
      </c>
      <c r="E183" s="127">
        <v>106.12</v>
      </c>
      <c r="F183" s="127">
        <v>29.08</v>
      </c>
      <c r="G183" s="127">
        <v>52.05</v>
      </c>
      <c r="H183" s="2">
        <f t="shared" si="41"/>
        <v>380.4</v>
      </c>
      <c r="I183" s="2">
        <f t="shared" si="42"/>
        <v>29.08</v>
      </c>
      <c r="J183" s="2">
        <f t="shared" si="43"/>
        <v>52.05</v>
      </c>
      <c r="K183" s="2">
        <f t="shared" si="44"/>
        <v>380.4</v>
      </c>
      <c r="L183" s="2">
        <f t="shared" si="45"/>
        <v>81.13</v>
      </c>
      <c r="M183" s="2">
        <f t="shared" si="47"/>
        <v>461.53</v>
      </c>
      <c r="N183" s="2">
        <f>'ZBud Extract Monthly'!U182</f>
        <v>461.52</v>
      </c>
      <c r="O183" s="53">
        <f t="shared" si="46"/>
        <v>-9.9999999999909051E-3</v>
      </c>
      <c r="Q183" s="111">
        <f>YEAR(A183)</f>
        <v>2004</v>
      </c>
      <c r="R183" s="61">
        <f>MONTH(A183)</f>
        <v>7</v>
      </c>
      <c r="S183" s="61">
        <f t="shared" si="40"/>
        <v>2004</v>
      </c>
      <c r="T183" s="112" t="str">
        <f>LOOKUP(S183,'yr type'!$A$5:$A$102,'yr type'!$B$5:$B$102)</f>
        <v>BN</v>
      </c>
      <c r="U183" s="61">
        <f>('Strm Seg GW ZBud Stream Out'!H183-'Strm Seg GW ZBud Stream In'!H183)/DAY($A183)/1.9835</f>
        <v>19.879327028631369</v>
      </c>
      <c r="V183" s="61">
        <f>('Strm Seg GW ZBud Stream Out'!I183-'Strm Seg GW ZBud Stream In'!I183)/DAY($A183)/1.9835</f>
        <v>-0.47293396326142284</v>
      </c>
      <c r="W183" s="61">
        <f>('Strm Seg GW ZBud Stream Out'!J183-'Strm Seg GW ZBud Stream In'!J183)/DAY($A183)/1.9835</f>
        <v>-0.5599421029948688</v>
      </c>
    </row>
    <row r="184" spans="1:23" x14ac:dyDescent="0.3">
      <c r="A184" s="126">
        <v>38230</v>
      </c>
      <c r="B184" s="127">
        <v>41.49</v>
      </c>
      <c r="C184" s="127">
        <v>0</v>
      </c>
      <c r="D184" s="127">
        <v>90.45</v>
      </c>
      <c r="E184" s="127">
        <v>25.19</v>
      </c>
      <c r="F184" s="127">
        <v>29.08</v>
      </c>
      <c r="G184" s="127">
        <v>42.4</v>
      </c>
      <c r="H184" s="2">
        <f t="shared" si="41"/>
        <v>157.13</v>
      </c>
      <c r="I184" s="2">
        <f t="shared" si="42"/>
        <v>29.08</v>
      </c>
      <c r="J184" s="2">
        <f t="shared" si="43"/>
        <v>42.4</v>
      </c>
      <c r="K184" s="2">
        <f t="shared" si="44"/>
        <v>157.13</v>
      </c>
      <c r="L184" s="2">
        <f t="shared" si="45"/>
        <v>71.47999999999999</v>
      </c>
      <c r="M184" s="2">
        <f t="shared" si="47"/>
        <v>228.60999999999999</v>
      </c>
      <c r="N184" s="2">
        <f>'ZBud Extract Monthly'!U183</f>
        <v>228.6</v>
      </c>
      <c r="O184" s="53">
        <f t="shared" si="46"/>
        <v>-9.9999999999909051E-3</v>
      </c>
      <c r="Q184" s="111">
        <f>YEAR(A184)</f>
        <v>2004</v>
      </c>
      <c r="R184" s="61">
        <f>MONTH(A184)</f>
        <v>8</v>
      </c>
      <c r="S184" s="61">
        <f t="shared" si="40"/>
        <v>2004</v>
      </c>
      <c r="T184" s="112" t="str">
        <f>LOOKUP(S184,'yr type'!$A$5:$A$102,'yr type'!$B$5:$B$102)</f>
        <v>BN</v>
      </c>
      <c r="U184" s="61">
        <f>('Strm Seg GW ZBud Stream Out'!H184-'Strm Seg GW ZBud Stream In'!H184)/DAY($A184)/1.9835</f>
        <v>28.606162127877575</v>
      </c>
      <c r="V184" s="61">
        <f>('Strm Seg GW ZBud Stream Out'!I184-'Strm Seg GW ZBud Stream In'!I184)/DAY($A184)/1.9835</f>
        <v>-0.47293396326142284</v>
      </c>
      <c r="W184" s="61">
        <f>('Strm Seg GW ZBud Stream Out'!J184-'Strm Seg GW ZBud Stream In'!J184)/DAY($A184)/1.9835</f>
        <v>-0.22329378664303076</v>
      </c>
    </row>
    <row r="185" spans="1:23" x14ac:dyDescent="0.3">
      <c r="A185" s="126">
        <v>38260</v>
      </c>
      <c r="B185" s="127">
        <v>38.03</v>
      </c>
      <c r="C185" s="127">
        <v>0</v>
      </c>
      <c r="D185" s="127">
        <v>20.69</v>
      </c>
      <c r="E185" s="127">
        <v>2.39</v>
      </c>
      <c r="F185" s="127">
        <v>31.37</v>
      </c>
      <c r="G185" s="127">
        <v>39.619999999999997</v>
      </c>
      <c r="H185" s="2">
        <f t="shared" si="41"/>
        <v>61.11</v>
      </c>
      <c r="I185" s="2">
        <f t="shared" si="42"/>
        <v>31.37</v>
      </c>
      <c r="J185" s="2">
        <f t="shared" si="43"/>
        <v>39.619999999999997</v>
      </c>
      <c r="K185" s="2">
        <f t="shared" si="44"/>
        <v>61.11</v>
      </c>
      <c r="L185" s="2">
        <f t="shared" si="45"/>
        <v>70.989999999999995</v>
      </c>
      <c r="M185" s="2">
        <f t="shared" si="47"/>
        <v>132.1</v>
      </c>
      <c r="N185" s="2">
        <f>'ZBud Extract Monthly'!U184</f>
        <v>132.1</v>
      </c>
      <c r="O185" s="53">
        <f t="shared" si="46"/>
        <v>0</v>
      </c>
      <c r="Q185" s="111">
        <f>YEAR(A185)</f>
        <v>2004</v>
      </c>
      <c r="R185" s="61">
        <f>MONTH(A185)</f>
        <v>9</v>
      </c>
      <c r="S185" s="61">
        <f t="shared" si="40"/>
        <v>2004</v>
      </c>
      <c r="T185" s="112" t="str">
        <f>LOOKUP(S185,'yr type'!$A$5:$A$102,'yr type'!$B$5:$B$102)</f>
        <v>BN</v>
      </c>
      <c r="U185" s="61">
        <f>('Strm Seg GW ZBud Stream Out'!H185-'Strm Seg GW ZBud Stream In'!H185)/DAY($A185)/1.9835</f>
        <v>37.097218721115865</v>
      </c>
      <c r="V185" s="61">
        <f>('Strm Seg GW ZBud Stream Out'!I185-'Strm Seg GW ZBud Stream In'!I185)/DAY($A185)/1.9835</f>
        <v>-0.52718258969834475</v>
      </c>
      <c r="W185" s="61">
        <f>('Strm Seg GW ZBud Stream Out'!J185-'Strm Seg GW ZBud Stream In'!J185)/DAY($A185)/1.9835</f>
        <v>6.7389295017225528E-2</v>
      </c>
    </row>
    <row r="186" spans="1:23" x14ac:dyDescent="0.3">
      <c r="A186" s="126">
        <v>38291</v>
      </c>
      <c r="B186" s="127">
        <v>35.39</v>
      </c>
      <c r="C186" s="127">
        <v>0</v>
      </c>
      <c r="D186" s="127">
        <v>6.15</v>
      </c>
      <c r="E186" s="127">
        <v>10.33</v>
      </c>
      <c r="F186" s="127">
        <v>73.2</v>
      </c>
      <c r="G186" s="127">
        <v>72.23</v>
      </c>
      <c r="H186" s="2">
        <f t="shared" si="41"/>
        <v>51.87</v>
      </c>
      <c r="I186" s="2">
        <f t="shared" si="42"/>
        <v>73.2</v>
      </c>
      <c r="J186" s="2">
        <f t="shared" si="43"/>
        <v>72.23</v>
      </c>
      <c r="K186" s="2">
        <f t="shared" si="44"/>
        <v>51.87</v>
      </c>
      <c r="L186" s="2">
        <f t="shared" si="45"/>
        <v>145.43</v>
      </c>
      <c r="M186" s="2">
        <f t="shared" si="47"/>
        <v>197.3</v>
      </c>
      <c r="N186" s="2">
        <f>'ZBud Extract Monthly'!U185</f>
        <v>197.31</v>
      </c>
      <c r="O186" s="53">
        <f t="shared" si="46"/>
        <v>9.9999999999909051E-3</v>
      </c>
      <c r="Q186" s="111">
        <f>YEAR(A186)</f>
        <v>2004</v>
      </c>
      <c r="R186" s="61">
        <f>MONTH(A186)</f>
        <v>10</v>
      </c>
      <c r="S186" s="61">
        <f t="shared" si="40"/>
        <v>2005</v>
      </c>
      <c r="T186" s="112" t="str">
        <f>LOOKUP(S186,'yr type'!$A$5:$A$102,'yr type'!$B$5:$B$102)</f>
        <v>AN</v>
      </c>
      <c r="U186" s="61">
        <f>('Strm Seg GW ZBud Stream Out'!H186-'Strm Seg GW ZBud Stream In'!H186)/DAY($A186)/1.9835</f>
        <v>42.900379745806127</v>
      </c>
      <c r="V186" s="61">
        <f>('Strm Seg GW ZBud Stream Out'!I186-'Strm Seg GW ZBud Stream In'!I186)/DAY($A186)/1.9835</f>
        <v>-1.1904665099978045</v>
      </c>
      <c r="W186" s="61">
        <f>('Strm Seg GW ZBud Stream Out'!J186-'Strm Seg GW ZBud Stream In'!J186)/DAY($A186)/1.9835</f>
        <v>-0.31062719045024684</v>
      </c>
    </row>
    <row r="187" spans="1:23" x14ac:dyDescent="0.3">
      <c r="A187" s="126">
        <v>38321</v>
      </c>
      <c r="B187" s="127">
        <v>30.6</v>
      </c>
      <c r="C187" s="127">
        <v>0</v>
      </c>
      <c r="D187" s="127">
        <v>0</v>
      </c>
      <c r="E187" s="127">
        <v>0.35</v>
      </c>
      <c r="F187" s="127">
        <v>49.04</v>
      </c>
      <c r="G187" s="127">
        <v>48.63</v>
      </c>
      <c r="H187" s="2">
        <f t="shared" si="41"/>
        <v>30.950000000000003</v>
      </c>
      <c r="I187" s="2">
        <f t="shared" si="42"/>
        <v>49.04</v>
      </c>
      <c r="J187" s="2">
        <f t="shared" si="43"/>
        <v>48.63</v>
      </c>
      <c r="K187" s="2">
        <f t="shared" si="44"/>
        <v>30.950000000000003</v>
      </c>
      <c r="L187" s="2">
        <f t="shared" si="45"/>
        <v>97.67</v>
      </c>
      <c r="M187" s="2">
        <f t="shared" si="47"/>
        <v>128.62</v>
      </c>
      <c r="N187" s="2">
        <f>'ZBud Extract Monthly'!U186</f>
        <v>128.63</v>
      </c>
      <c r="O187" s="53">
        <f t="shared" si="46"/>
        <v>9.9999999999909051E-3</v>
      </c>
      <c r="Q187" s="111">
        <f>YEAR(A187)</f>
        <v>2004</v>
      </c>
      <c r="R187" s="61">
        <f>MONTH(A187)</f>
        <v>11</v>
      </c>
      <c r="S187" s="61">
        <f t="shared" si="40"/>
        <v>2005</v>
      </c>
      <c r="T187" s="112" t="str">
        <f>LOOKUP(S187,'yr type'!$A$5:$A$102,'yr type'!$B$5:$B$102)</f>
        <v>AN</v>
      </c>
      <c r="U187" s="61">
        <f>('Strm Seg GW ZBud Stream Out'!H187-'Strm Seg GW ZBud Stream In'!H187)/DAY($A187)/1.9835</f>
        <v>55.516343164439959</v>
      </c>
      <c r="V187" s="61">
        <f>('Strm Seg GW ZBud Stream Out'!I187-'Strm Seg GW ZBud Stream In'!I187)/DAY($A187)/1.9835</f>
        <v>-0.82413242584656754</v>
      </c>
      <c r="W187" s="61">
        <f>('Strm Seg GW ZBud Stream Out'!J187-'Strm Seg GW ZBud Stream In'!J187)/DAY($A187)/1.9835</f>
        <v>0.68061507436349877</v>
      </c>
    </row>
    <row r="188" spans="1:23" x14ac:dyDescent="0.3">
      <c r="A188" s="126">
        <v>38352</v>
      </c>
      <c r="B188" s="127">
        <v>31.4</v>
      </c>
      <c r="C188" s="127">
        <v>0</v>
      </c>
      <c r="D188" s="127">
        <v>0</v>
      </c>
      <c r="E188" s="127">
        <v>7.2</v>
      </c>
      <c r="F188" s="127">
        <v>110.58</v>
      </c>
      <c r="G188" s="127">
        <v>73.88</v>
      </c>
      <c r="H188" s="2">
        <f t="shared" si="41"/>
        <v>38.6</v>
      </c>
      <c r="I188" s="2">
        <f t="shared" si="42"/>
        <v>110.58</v>
      </c>
      <c r="J188" s="2">
        <f t="shared" si="43"/>
        <v>73.88</v>
      </c>
      <c r="K188" s="2">
        <f t="shared" si="44"/>
        <v>38.6</v>
      </c>
      <c r="L188" s="2">
        <f t="shared" si="45"/>
        <v>184.45999999999998</v>
      </c>
      <c r="M188" s="2">
        <f t="shared" si="47"/>
        <v>223.06</v>
      </c>
      <c r="N188" s="2">
        <f>'ZBud Extract Monthly'!U187</f>
        <v>223.07</v>
      </c>
      <c r="O188" s="53">
        <f t="shared" si="46"/>
        <v>9.9999999999909051E-3</v>
      </c>
      <c r="Q188" s="111">
        <f>YEAR(A188)</f>
        <v>2004</v>
      </c>
      <c r="R188" s="61">
        <f>MONTH(A188)</f>
        <v>12</v>
      </c>
      <c r="S188" s="61">
        <f t="shared" si="40"/>
        <v>2005</v>
      </c>
      <c r="T188" s="112" t="str">
        <f>LOOKUP(S188,'yr type'!$A$5:$A$102,'yr type'!$B$5:$B$102)</f>
        <v>AN</v>
      </c>
      <c r="U188" s="61">
        <f>('Strm Seg GW ZBud Stream Out'!H188-'Strm Seg GW ZBud Stream In'!H188)/DAY($A188)/1.9835</f>
        <v>63.887393577660852</v>
      </c>
      <c r="V188" s="61">
        <f>('Strm Seg GW ZBud Stream Out'!I188-'Strm Seg GW ZBud Stream In'!I188)/DAY($A188)/1.9835</f>
        <v>-1.7983850638737324</v>
      </c>
      <c r="W188" s="61">
        <f>('Strm Seg GW ZBud Stream Out'!J188-'Strm Seg GW ZBud Stream In'!J188)/DAY($A188)/1.9835</f>
        <v>0.57327793001943461</v>
      </c>
    </row>
    <row r="189" spans="1:23" x14ac:dyDescent="0.3">
      <c r="A189" s="126">
        <v>38383</v>
      </c>
      <c r="B189" s="127">
        <v>31.91</v>
      </c>
      <c r="C189" s="127">
        <v>0</v>
      </c>
      <c r="D189" s="127">
        <v>0</v>
      </c>
      <c r="E189" s="127">
        <v>0.85</v>
      </c>
      <c r="F189" s="127">
        <v>64.53</v>
      </c>
      <c r="G189" s="127">
        <v>19.940000000000001</v>
      </c>
      <c r="H189" s="2">
        <f t="shared" si="41"/>
        <v>32.76</v>
      </c>
      <c r="I189" s="2">
        <f t="shared" si="42"/>
        <v>64.53</v>
      </c>
      <c r="J189" s="2">
        <f t="shared" si="43"/>
        <v>19.940000000000001</v>
      </c>
      <c r="K189" s="2">
        <f t="shared" si="44"/>
        <v>32.76</v>
      </c>
      <c r="L189" s="2">
        <f t="shared" si="45"/>
        <v>84.47</v>
      </c>
      <c r="M189" s="2">
        <f t="shared" si="47"/>
        <v>117.22999999999999</v>
      </c>
      <c r="N189" s="2">
        <f>'ZBud Extract Monthly'!U188</f>
        <v>117.22</v>
      </c>
      <c r="O189" s="53">
        <f t="shared" si="46"/>
        <v>-9.9999999999909051E-3</v>
      </c>
      <c r="Q189" s="111">
        <f>YEAR(A189)</f>
        <v>2005</v>
      </c>
      <c r="R189" s="61">
        <f>MONTH(A189)</f>
        <v>1</v>
      </c>
      <c r="S189" s="61">
        <f t="shared" si="40"/>
        <v>2005</v>
      </c>
      <c r="T189" s="112" t="str">
        <f>LOOKUP(S189,'yr type'!$A$5:$A$102,'yr type'!$B$5:$B$102)</f>
        <v>AN</v>
      </c>
      <c r="U189" s="61">
        <f>('Strm Seg GW ZBud Stream Out'!H189-'Strm Seg GW ZBud Stream In'!H189)/DAY($A189)/1.9835</f>
        <v>96.602454117436579</v>
      </c>
      <c r="V189" s="61">
        <f>('Strm Seg GW ZBud Stream Out'!I189-'Strm Seg GW ZBud Stream In'!I189)/DAY($A189)/1.9835</f>
        <v>-0.60987013831854742</v>
      </c>
      <c r="W189" s="61">
        <f>('Strm Seg GW ZBud Stream Out'!J189-'Strm Seg GW ZBud Stream In'!J189)/DAY($A189)/1.9835</f>
        <v>3.4408060043748012</v>
      </c>
    </row>
    <row r="190" spans="1:23" x14ac:dyDescent="0.3">
      <c r="A190" s="126">
        <v>38411</v>
      </c>
      <c r="B190" s="127">
        <v>28.59</v>
      </c>
      <c r="C190" s="127">
        <v>0</v>
      </c>
      <c r="D190" s="127">
        <v>0</v>
      </c>
      <c r="E190" s="127">
        <v>0</v>
      </c>
      <c r="F190" s="127">
        <v>24.63</v>
      </c>
      <c r="G190" s="127">
        <v>5.46</v>
      </c>
      <c r="H190" s="2">
        <f t="shared" si="41"/>
        <v>28.59</v>
      </c>
      <c r="I190" s="2">
        <f t="shared" si="42"/>
        <v>24.63</v>
      </c>
      <c r="J190" s="2">
        <f t="shared" si="43"/>
        <v>5.46</v>
      </c>
      <c r="K190" s="2">
        <f t="shared" si="44"/>
        <v>28.59</v>
      </c>
      <c r="L190" s="2">
        <f t="shared" si="45"/>
        <v>30.09</v>
      </c>
      <c r="M190" s="2">
        <f t="shared" si="47"/>
        <v>58.68</v>
      </c>
      <c r="N190" s="2">
        <f>'ZBud Extract Monthly'!U189</f>
        <v>58.68</v>
      </c>
      <c r="O190" s="53">
        <f t="shared" si="46"/>
        <v>0</v>
      </c>
      <c r="Q190" s="111">
        <f>YEAR(A190)</f>
        <v>2005</v>
      </c>
      <c r="R190" s="61">
        <f>MONTH(A190)</f>
        <v>2</v>
      </c>
      <c r="S190" s="61">
        <f t="shared" si="40"/>
        <v>2005</v>
      </c>
      <c r="T190" s="112" t="str">
        <f>LOOKUP(S190,'yr type'!$A$5:$A$102,'yr type'!$B$5:$B$102)</f>
        <v>AN</v>
      </c>
      <c r="U190" s="61">
        <f>('Strm Seg GW ZBud Stream Out'!H190-'Strm Seg GW ZBud Stream In'!H190)/DAY($A190)/1.9835</f>
        <v>71.119773848536141</v>
      </c>
      <c r="V190" s="61">
        <f>('Strm Seg GW ZBud Stream Out'!I190-'Strm Seg GW ZBud Stream In'!I190)/DAY($A190)/1.9835</f>
        <v>0.10821419568583675</v>
      </c>
      <c r="W190" s="61">
        <f>('Strm Seg GW ZBud Stream Out'!J190-'Strm Seg GW ZBud Stream In'!J190)/DAY($A190)/1.9835</f>
        <v>3.7522056970002517</v>
      </c>
    </row>
    <row r="191" spans="1:23" x14ac:dyDescent="0.3">
      <c r="A191" s="126">
        <v>38442</v>
      </c>
      <c r="B191" s="127">
        <v>31.59</v>
      </c>
      <c r="C191" s="127">
        <v>0</v>
      </c>
      <c r="D191" s="127">
        <v>0</v>
      </c>
      <c r="E191" s="127">
        <v>0.02</v>
      </c>
      <c r="F191" s="127">
        <v>41.94</v>
      </c>
      <c r="G191" s="127">
        <v>9.0299999999999994</v>
      </c>
      <c r="H191" s="2">
        <f t="shared" si="41"/>
        <v>31.61</v>
      </c>
      <c r="I191" s="2">
        <f t="shared" si="42"/>
        <v>41.94</v>
      </c>
      <c r="J191" s="2">
        <f t="shared" si="43"/>
        <v>9.0299999999999994</v>
      </c>
      <c r="K191" s="2">
        <f t="shared" si="44"/>
        <v>31.61</v>
      </c>
      <c r="L191" s="2">
        <f t="shared" si="45"/>
        <v>50.97</v>
      </c>
      <c r="M191" s="2">
        <f t="shared" si="47"/>
        <v>82.58</v>
      </c>
      <c r="N191" s="2">
        <f>'ZBud Extract Monthly'!U190</f>
        <v>82.58</v>
      </c>
      <c r="O191" s="53">
        <f t="shared" si="46"/>
        <v>0</v>
      </c>
      <c r="Q191" s="111">
        <f>YEAR(A191)</f>
        <v>2005</v>
      </c>
      <c r="R191" s="61">
        <f>MONTH(A191)</f>
        <v>3</v>
      </c>
      <c r="S191" s="61">
        <f t="shared" si="40"/>
        <v>2005</v>
      </c>
      <c r="T191" s="112" t="str">
        <f>LOOKUP(S191,'yr type'!$A$5:$A$102,'yr type'!$B$5:$B$102)</f>
        <v>AN</v>
      </c>
      <c r="U191" s="61">
        <f>('Strm Seg GW ZBud Stream Out'!H191-'Strm Seg GW ZBud Stream In'!H191)/DAY($A191)/1.9835</f>
        <v>74.076128056465848</v>
      </c>
      <c r="V191" s="61">
        <f>('Strm Seg GW ZBud Stream Out'!I191-'Strm Seg GW ZBud Stream In'!I191)/DAY($A191)/1.9835</f>
        <v>0.28720817713881464</v>
      </c>
      <c r="W191" s="61">
        <f>('Strm Seg GW ZBud Stream Out'!J191-'Strm Seg GW ZBud Stream In'!J191)/DAY($A191)/1.9835</f>
        <v>3.7989217495954528</v>
      </c>
    </row>
    <row r="192" spans="1:23" x14ac:dyDescent="0.3">
      <c r="A192" s="126">
        <v>38472</v>
      </c>
      <c r="B192" s="127">
        <v>31.04</v>
      </c>
      <c r="C192" s="127">
        <v>0</v>
      </c>
      <c r="D192" s="127">
        <v>0</v>
      </c>
      <c r="E192" s="127">
        <v>0</v>
      </c>
      <c r="F192" s="127">
        <v>12.13</v>
      </c>
      <c r="G192" s="127">
        <v>5.33</v>
      </c>
      <c r="H192" s="2">
        <f t="shared" si="41"/>
        <v>31.04</v>
      </c>
      <c r="I192" s="2">
        <f t="shared" si="42"/>
        <v>12.13</v>
      </c>
      <c r="J192" s="2">
        <f t="shared" si="43"/>
        <v>5.33</v>
      </c>
      <c r="K192" s="2">
        <f t="shared" si="44"/>
        <v>31.04</v>
      </c>
      <c r="L192" s="2">
        <f t="shared" si="45"/>
        <v>17.46</v>
      </c>
      <c r="M192" s="2">
        <f t="shared" si="47"/>
        <v>48.5</v>
      </c>
      <c r="N192" s="2">
        <f>'ZBud Extract Monthly'!U191</f>
        <v>48.5</v>
      </c>
      <c r="O192" s="53">
        <f t="shared" si="46"/>
        <v>0</v>
      </c>
      <c r="Q192" s="111">
        <f>YEAR(A192)</f>
        <v>2005</v>
      </c>
      <c r="R192" s="61">
        <f>MONTH(A192)</f>
        <v>4</v>
      </c>
      <c r="S192" s="61">
        <f t="shared" si="40"/>
        <v>2005</v>
      </c>
      <c r="T192" s="112" t="str">
        <f>LOOKUP(S192,'yr type'!$A$5:$A$102,'yr type'!$B$5:$B$102)</f>
        <v>AN</v>
      </c>
      <c r="U192" s="61">
        <f>('Strm Seg GW ZBud Stream Out'!H192-'Strm Seg GW ZBud Stream In'!H192)/DAY($A192)/1.9835</f>
        <v>73.995798672380474</v>
      </c>
      <c r="V192" s="61">
        <f>('Strm Seg GW ZBud Stream Out'!I192-'Strm Seg GW ZBud Stream In'!I192)/DAY($A192)/1.9835</f>
        <v>1.355348290059659</v>
      </c>
      <c r="W192" s="61">
        <f>('Strm Seg GW ZBud Stream Out'!J192-'Strm Seg GW ZBud Stream In'!J192)/DAY($A192)/1.9835</f>
        <v>4.6249894966809517</v>
      </c>
    </row>
    <row r="193" spans="1:23" x14ac:dyDescent="0.3">
      <c r="A193" s="126">
        <v>38503</v>
      </c>
      <c r="B193" s="127">
        <v>33.24</v>
      </c>
      <c r="C193" s="127">
        <v>0</v>
      </c>
      <c r="D193" s="127">
        <v>2.77</v>
      </c>
      <c r="E193" s="127">
        <v>3.44</v>
      </c>
      <c r="F193" s="127">
        <v>34.61</v>
      </c>
      <c r="G193" s="127">
        <v>20.55</v>
      </c>
      <c r="H193" s="2">
        <f t="shared" si="41"/>
        <v>39.450000000000003</v>
      </c>
      <c r="I193" s="2">
        <f t="shared" si="42"/>
        <v>34.61</v>
      </c>
      <c r="J193" s="2">
        <f t="shared" si="43"/>
        <v>20.55</v>
      </c>
      <c r="K193" s="2">
        <f t="shared" si="44"/>
        <v>39.450000000000003</v>
      </c>
      <c r="L193" s="2">
        <f t="shared" si="45"/>
        <v>55.16</v>
      </c>
      <c r="M193" s="2">
        <f t="shared" si="47"/>
        <v>94.61</v>
      </c>
      <c r="N193" s="2">
        <f>'ZBud Extract Monthly'!U192</f>
        <v>94.61</v>
      </c>
      <c r="O193" s="53">
        <f t="shared" si="46"/>
        <v>0</v>
      </c>
      <c r="Q193" s="111">
        <f>YEAR(A193)</f>
        <v>2005</v>
      </c>
      <c r="R193" s="61">
        <f>MONTH(A193)</f>
        <v>5</v>
      </c>
      <c r="S193" s="61">
        <f t="shared" si="40"/>
        <v>2005</v>
      </c>
      <c r="T193" s="112" t="str">
        <f>LOOKUP(S193,'yr type'!$A$5:$A$102,'yr type'!$B$5:$B$102)</f>
        <v>AN</v>
      </c>
      <c r="U193" s="61">
        <f>('Strm Seg GW ZBud Stream Out'!H193-'Strm Seg GW ZBud Stream In'!H193)/DAY($A193)/1.9835</f>
        <v>58.963383396895352</v>
      </c>
      <c r="V193" s="61">
        <f>('Strm Seg GW ZBud Stream Out'!I193-'Strm Seg GW ZBud Stream In'!I193)/DAY($A193)/1.9835</f>
        <v>0.24346015921676409</v>
      </c>
      <c r="W193" s="61">
        <f>('Strm Seg GW ZBud Stream Out'!J193-'Strm Seg GW ZBud Stream In'!J193)/DAY($A193)/1.9835</f>
        <v>3.0952129259942911</v>
      </c>
    </row>
    <row r="194" spans="1:23" x14ac:dyDescent="0.3">
      <c r="A194" s="126">
        <v>38533</v>
      </c>
      <c r="B194" s="127">
        <v>34.380000000000003</v>
      </c>
      <c r="C194" s="127">
        <v>0</v>
      </c>
      <c r="D194" s="127">
        <v>60.73</v>
      </c>
      <c r="E194" s="127">
        <v>25.88</v>
      </c>
      <c r="F194" s="127">
        <v>31.5</v>
      </c>
      <c r="G194" s="127">
        <v>15.87</v>
      </c>
      <c r="H194" s="2">
        <f t="shared" si="41"/>
        <v>120.99</v>
      </c>
      <c r="I194" s="2">
        <f t="shared" si="42"/>
        <v>31.5</v>
      </c>
      <c r="J194" s="2">
        <f t="shared" si="43"/>
        <v>15.87</v>
      </c>
      <c r="K194" s="2">
        <f t="shared" si="44"/>
        <v>120.99</v>
      </c>
      <c r="L194" s="2">
        <f t="shared" si="45"/>
        <v>47.37</v>
      </c>
      <c r="M194" s="2">
        <f t="shared" si="47"/>
        <v>168.36</v>
      </c>
      <c r="N194" s="2">
        <f>'ZBud Extract Monthly'!U193</f>
        <v>168.35</v>
      </c>
      <c r="O194" s="53">
        <f t="shared" si="46"/>
        <v>-1.0000000000019327E-2</v>
      </c>
      <c r="Q194" s="111">
        <f>YEAR(A194)</f>
        <v>2005</v>
      </c>
      <c r="R194" s="61">
        <f>MONTH(A194)</f>
        <v>6</v>
      </c>
      <c r="S194" s="61">
        <f t="shared" si="40"/>
        <v>2005</v>
      </c>
      <c r="T194" s="112" t="str">
        <f>LOOKUP(S194,'yr type'!$A$5:$A$102,'yr type'!$B$5:$B$102)</f>
        <v>AN</v>
      </c>
      <c r="U194" s="61">
        <f>('Strm Seg GW ZBud Stream Out'!H194-'Strm Seg GW ZBud Stream In'!H194)/DAY($A194)/1.9835</f>
        <v>46.76212083018234</v>
      </c>
      <c r="V194" s="61">
        <f>('Strm Seg GW ZBud Stream Out'!I194-'Strm Seg GW ZBud Stream In'!I194)/DAY($A194)/1.9835</f>
        <v>-0.34400470548693385</v>
      </c>
      <c r="W194" s="61">
        <f>('Strm Seg GW ZBud Stream Out'!J194-'Strm Seg GW ZBud Stream In'!J194)/DAY($A194)/1.9835</f>
        <v>1.7168305184438282</v>
      </c>
    </row>
    <row r="195" spans="1:23" x14ac:dyDescent="0.3">
      <c r="A195" s="126">
        <v>38564</v>
      </c>
      <c r="B195" s="127">
        <v>44.69</v>
      </c>
      <c r="C195" s="127">
        <v>0</v>
      </c>
      <c r="D195" s="127">
        <v>53.25</v>
      </c>
      <c r="E195" s="127">
        <v>21.82</v>
      </c>
      <c r="F195" s="127">
        <v>29.08</v>
      </c>
      <c r="G195" s="127">
        <v>35.46</v>
      </c>
      <c r="H195" s="2">
        <f t="shared" si="41"/>
        <v>119.75999999999999</v>
      </c>
      <c r="I195" s="2">
        <f t="shared" si="42"/>
        <v>29.08</v>
      </c>
      <c r="J195" s="2">
        <f t="shared" si="43"/>
        <v>35.46</v>
      </c>
      <c r="K195" s="2">
        <f t="shared" si="44"/>
        <v>119.75999999999999</v>
      </c>
      <c r="L195" s="2">
        <f t="shared" si="45"/>
        <v>64.539999999999992</v>
      </c>
      <c r="M195" s="2">
        <f t="shared" si="47"/>
        <v>184.29999999999998</v>
      </c>
      <c r="N195" s="2">
        <f>'ZBud Extract Monthly'!U194</f>
        <v>184.31</v>
      </c>
      <c r="O195" s="53">
        <f t="shared" si="46"/>
        <v>1.0000000000019327E-2</v>
      </c>
      <c r="Q195" s="111">
        <f>YEAR(A195)</f>
        <v>2005</v>
      </c>
      <c r="R195" s="61">
        <f>MONTH(A195)</f>
        <v>7</v>
      </c>
      <c r="S195" s="61">
        <f t="shared" si="40"/>
        <v>2005</v>
      </c>
      <c r="T195" s="112" t="str">
        <f>LOOKUP(S195,'yr type'!$A$5:$A$102,'yr type'!$B$5:$B$102)</f>
        <v>AN</v>
      </c>
      <c r="U195" s="61">
        <f>('Strm Seg GW ZBud Stream Out'!H195-'Strm Seg GW ZBud Stream In'!H195)/DAY($A195)/1.9835</f>
        <v>34.242337998162256</v>
      </c>
      <c r="V195" s="61">
        <f>('Strm Seg GW ZBud Stream Out'!I195-'Strm Seg GW ZBud Stream In'!I195)/DAY($A195)/1.9835</f>
        <v>-0.47293396326142284</v>
      </c>
      <c r="W195" s="61">
        <f>('Strm Seg GW ZBud Stream Out'!J195-'Strm Seg GW ZBud Stream In'!J195)/DAY($A195)/1.9835</f>
        <v>0.24150857477414478</v>
      </c>
    </row>
    <row r="196" spans="1:23" x14ac:dyDescent="0.3">
      <c r="A196" s="126">
        <v>38595</v>
      </c>
      <c r="B196" s="127">
        <v>38.11</v>
      </c>
      <c r="C196" s="127">
        <v>0</v>
      </c>
      <c r="D196" s="127">
        <v>53.45</v>
      </c>
      <c r="E196" s="127">
        <v>11.16</v>
      </c>
      <c r="F196" s="127">
        <v>29.08</v>
      </c>
      <c r="G196" s="127">
        <v>39.58</v>
      </c>
      <c r="H196" s="2">
        <f t="shared" si="41"/>
        <v>102.72</v>
      </c>
      <c r="I196" s="2">
        <f t="shared" si="42"/>
        <v>29.08</v>
      </c>
      <c r="J196" s="2">
        <f t="shared" si="43"/>
        <v>39.58</v>
      </c>
      <c r="K196" s="2">
        <f t="shared" si="44"/>
        <v>102.72</v>
      </c>
      <c r="L196" s="2">
        <f t="shared" si="45"/>
        <v>68.66</v>
      </c>
      <c r="M196" s="2">
        <f t="shared" si="47"/>
        <v>171.38</v>
      </c>
      <c r="N196" s="2">
        <f>'ZBud Extract Monthly'!U195</f>
        <v>171.39</v>
      </c>
      <c r="O196" s="53">
        <f t="shared" si="46"/>
        <v>9.9999999999909051E-3</v>
      </c>
      <c r="Q196" s="111">
        <f>YEAR(A196)</f>
        <v>2005</v>
      </c>
      <c r="R196" s="61">
        <f>MONTH(A196)</f>
        <v>8</v>
      </c>
      <c r="S196" s="61">
        <f t="shared" si="40"/>
        <v>2005</v>
      </c>
      <c r="T196" s="112" t="str">
        <f>LOOKUP(S196,'yr type'!$A$5:$A$102,'yr type'!$B$5:$B$102)</f>
        <v>AN</v>
      </c>
      <c r="U196" s="61">
        <f>('Strm Seg GW ZBud Stream Out'!H196-'Strm Seg GW ZBud Stream In'!H196)/DAY($A196)/1.9835</f>
        <v>31.003195719524786</v>
      </c>
      <c r="V196" s="61">
        <f>('Strm Seg GW ZBud Stream Out'!I196-'Strm Seg GW ZBud Stream In'!I196)/DAY($A196)/1.9835</f>
        <v>-0.47293396326142284</v>
      </c>
      <c r="W196" s="61">
        <f>('Strm Seg GW ZBud Stream Out'!J196-'Strm Seg GW ZBud Stream In'!J196)/DAY($A196)/1.9835</f>
        <v>-0.11611927433585142</v>
      </c>
    </row>
    <row r="197" spans="1:23" x14ac:dyDescent="0.3">
      <c r="A197" s="126">
        <v>38625</v>
      </c>
      <c r="B197" s="127">
        <v>38.520000000000003</v>
      </c>
      <c r="C197" s="127">
        <v>0</v>
      </c>
      <c r="D197" s="127">
        <v>61.32</v>
      </c>
      <c r="E197" s="127">
        <v>12.6</v>
      </c>
      <c r="F197" s="127">
        <v>28.14</v>
      </c>
      <c r="G197" s="127">
        <v>39.090000000000003</v>
      </c>
      <c r="H197" s="2">
        <f t="shared" si="41"/>
        <v>112.44</v>
      </c>
      <c r="I197" s="2">
        <f t="shared" si="42"/>
        <v>28.14</v>
      </c>
      <c r="J197" s="2">
        <f t="shared" si="43"/>
        <v>39.090000000000003</v>
      </c>
      <c r="K197" s="2">
        <f t="shared" si="44"/>
        <v>112.44</v>
      </c>
      <c r="L197" s="2">
        <f t="shared" si="45"/>
        <v>67.23</v>
      </c>
      <c r="M197" s="2">
        <f t="shared" si="47"/>
        <v>179.67</v>
      </c>
      <c r="N197" s="2">
        <f>'ZBud Extract Monthly'!U196</f>
        <v>179.68</v>
      </c>
      <c r="O197" s="53">
        <f t="shared" si="46"/>
        <v>1.0000000000019327E-2</v>
      </c>
      <c r="Q197" s="111">
        <f>YEAR(A197)</f>
        <v>2005</v>
      </c>
      <c r="R197" s="61">
        <f>MONTH(A197)</f>
        <v>9</v>
      </c>
      <c r="S197" s="61">
        <f t="shared" si="40"/>
        <v>2005</v>
      </c>
      <c r="T197" s="112" t="str">
        <f>LOOKUP(S197,'yr type'!$A$5:$A$102,'yr type'!$B$5:$B$102)</f>
        <v>AN</v>
      </c>
      <c r="U197" s="61">
        <f>('Strm Seg GW ZBud Stream Out'!H197-'Strm Seg GW ZBud Stream In'!H197)/DAY($A197)/1.9835</f>
        <v>28.68548861440215</v>
      </c>
      <c r="V197" s="61">
        <f>('Strm Seg GW ZBud Stream Out'!I197-'Strm Seg GW ZBud Stream In'!I197)/DAY($A197)/1.9835</f>
        <v>-0.4729014368540459</v>
      </c>
      <c r="W197" s="61">
        <f>('Strm Seg GW ZBud Stream Out'!J197-'Strm Seg GW ZBud Stream In'!J197)/DAY($A197)/1.9835</f>
        <v>-0.14217292664481984</v>
      </c>
    </row>
    <row r="198" spans="1:23" x14ac:dyDescent="0.3">
      <c r="A198" s="126">
        <v>38656</v>
      </c>
      <c r="B198" s="127">
        <v>41.03</v>
      </c>
      <c r="C198" s="127">
        <v>0</v>
      </c>
      <c r="D198" s="127">
        <v>14.3</v>
      </c>
      <c r="E198" s="127">
        <v>2.4</v>
      </c>
      <c r="F198" s="127">
        <v>34.46</v>
      </c>
      <c r="G198" s="127">
        <v>39.020000000000003</v>
      </c>
      <c r="H198" s="2">
        <f t="shared" si="41"/>
        <v>57.73</v>
      </c>
      <c r="I198" s="2">
        <f t="shared" si="42"/>
        <v>34.46</v>
      </c>
      <c r="J198" s="2">
        <f t="shared" si="43"/>
        <v>39.020000000000003</v>
      </c>
      <c r="K198" s="2">
        <f t="shared" si="44"/>
        <v>57.73</v>
      </c>
      <c r="L198" s="2">
        <f t="shared" si="45"/>
        <v>73.48</v>
      </c>
      <c r="M198" s="2">
        <f t="shared" si="47"/>
        <v>131.21</v>
      </c>
      <c r="N198" s="2">
        <f>'ZBud Extract Monthly'!U197</f>
        <v>131.21</v>
      </c>
      <c r="O198" s="53">
        <f t="shared" si="46"/>
        <v>0</v>
      </c>
      <c r="Q198" s="111">
        <f>YEAR(A198)</f>
        <v>2005</v>
      </c>
      <c r="R198" s="61">
        <f>MONTH(A198)</f>
        <v>10</v>
      </c>
      <c r="S198" s="61">
        <f t="shared" si="40"/>
        <v>2006</v>
      </c>
      <c r="T198" s="112" t="str">
        <f>LOOKUP(S198,'yr type'!$A$5:$A$102,'yr type'!$B$5:$B$102)</f>
        <v>W</v>
      </c>
      <c r="U198" s="61">
        <f>('Strm Seg GW ZBud Stream Out'!H198-'Strm Seg GW ZBud Stream In'!H198)/DAY($A198)/1.9835</f>
        <v>38.213324442781982</v>
      </c>
      <c r="V198" s="61">
        <f>('Strm Seg GW ZBud Stream Out'!I198-'Strm Seg GW ZBud Stream In'!I198)/DAY($A198)/1.9835</f>
        <v>-0.56042999910552371</v>
      </c>
      <c r="W198" s="61">
        <f>('Strm Seg GW ZBud Stream Out'!J198-'Strm Seg GW ZBud Stream In'!J198)/DAY($A198)/1.9835</f>
        <v>0.24118331070037483</v>
      </c>
    </row>
    <row r="199" spans="1:23" x14ac:dyDescent="0.3">
      <c r="A199" s="126">
        <v>38686</v>
      </c>
      <c r="B199" s="127">
        <v>33.450000000000003</v>
      </c>
      <c r="C199" s="127">
        <v>0</v>
      </c>
      <c r="D199" s="127">
        <v>0</v>
      </c>
      <c r="E199" s="127">
        <v>2.1</v>
      </c>
      <c r="F199" s="127">
        <v>62.09</v>
      </c>
      <c r="G199" s="127">
        <v>55.89</v>
      </c>
      <c r="H199" s="2">
        <f t="shared" si="41"/>
        <v>35.550000000000004</v>
      </c>
      <c r="I199" s="2">
        <f t="shared" si="42"/>
        <v>62.09</v>
      </c>
      <c r="J199" s="2">
        <f t="shared" si="43"/>
        <v>55.89</v>
      </c>
      <c r="K199" s="2">
        <f t="shared" si="44"/>
        <v>35.550000000000004</v>
      </c>
      <c r="L199" s="2">
        <f t="shared" si="45"/>
        <v>117.98</v>
      </c>
      <c r="M199" s="2">
        <f t="shared" si="47"/>
        <v>153.53000000000003</v>
      </c>
      <c r="N199" s="2">
        <f>'ZBud Extract Monthly'!U198</f>
        <v>153.53</v>
      </c>
      <c r="O199" s="53">
        <f t="shared" si="46"/>
        <v>0</v>
      </c>
      <c r="Q199" s="111">
        <f>YEAR(A199)</f>
        <v>2005</v>
      </c>
      <c r="R199" s="61">
        <f>MONTH(A199)</f>
        <v>11</v>
      </c>
      <c r="S199" s="61">
        <f t="shared" ref="S199:S262" si="48">IF(R199&lt;10,Q199,Q199+1)</f>
        <v>2006</v>
      </c>
      <c r="T199" s="112" t="str">
        <f>LOOKUP(S199,'yr type'!$A$5:$A$102,'yr type'!$B$5:$B$102)</f>
        <v>W</v>
      </c>
      <c r="U199" s="61">
        <f>('Strm Seg GW ZBud Stream Out'!H199-'Strm Seg GW ZBud Stream In'!H199)/DAY($A199)/1.9835</f>
        <v>44.872867826233083</v>
      </c>
      <c r="V199" s="61">
        <f>('Strm Seg GW ZBud Stream Out'!I199-'Strm Seg GW ZBud Stream In'!I199)/DAY($A199)/1.9835</f>
        <v>-1.0434417275859174</v>
      </c>
      <c r="W199" s="61">
        <f>('Strm Seg GW ZBud Stream Out'!J199-'Strm Seg GW ZBud Stream In'!J199)/DAY($A199)/1.9835</f>
        <v>0.26249894966809517</v>
      </c>
    </row>
    <row r="200" spans="1:23" x14ac:dyDescent="0.3">
      <c r="A200" s="126">
        <v>38717</v>
      </c>
      <c r="B200" s="127">
        <v>828.14</v>
      </c>
      <c r="C200" s="127">
        <v>404.39</v>
      </c>
      <c r="D200" s="127">
        <v>850.94</v>
      </c>
      <c r="E200" s="127">
        <v>670.21</v>
      </c>
      <c r="F200" s="127">
        <v>197.04</v>
      </c>
      <c r="G200" s="127">
        <v>194.44</v>
      </c>
      <c r="H200" s="2">
        <f t="shared" ref="H200:H263" si="49">SUM(B200:E200)</f>
        <v>2753.6800000000003</v>
      </c>
      <c r="I200" s="2">
        <f t="shared" ref="I200:I263" si="50">F200</f>
        <v>197.04</v>
      </c>
      <c r="J200" s="2">
        <f t="shared" ref="J200:J263" si="51">G200</f>
        <v>194.44</v>
      </c>
      <c r="K200" s="2">
        <f t="shared" ref="K200:K263" si="52">H200</f>
        <v>2753.6800000000003</v>
      </c>
      <c r="L200" s="2">
        <f t="shared" ref="L200:L263" si="53">SUM(I200:J200)</f>
        <v>391.48</v>
      </c>
      <c r="M200" s="2">
        <f t="shared" si="47"/>
        <v>3145.1600000000003</v>
      </c>
      <c r="N200" s="2">
        <f>'ZBud Extract Monthly'!U199</f>
        <v>3145.16</v>
      </c>
      <c r="O200" s="53">
        <f t="shared" ref="O200:O263" si="54">N200-M200</f>
        <v>0</v>
      </c>
      <c r="Q200" s="111">
        <f>YEAR(A200)</f>
        <v>2005</v>
      </c>
      <c r="R200" s="61">
        <f>MONTH(A200)</f>
        <v>12</v>
      </c>
      <c r="S200" s="61">
        <f t="shared" si="48"/>
        <v>2006</v>
      </c>
      <c r="T200" s="112" t="str">
        <f>LOOKUP(S200,'yr type'!$A$5:$A$102,'yr type'!$B$5:$B$102)</f>
        <v>W</v>
      </c>
      <c r="U200" s="61">
        <f>('Strm Seg GW ZBud Stream Out'!H200-'Strm Seg GW ZBud Stream In'!H200)/DAY($A200)/1.9835</f>
        <v>-3.8098180960667478</v>
      </c>
      <c r="V200" s="61">
        <f>('Strm Seg GW ZBud Stream Out'!I200-'Strm Seg GW ZBud Stream In'!I200)/DAY($A200)/1.9835</f>
        <v>-3.2045016547809748</v>
      </c>
      <c r="W200" s="61">
        <f>('Strm Seg GW ZBud Stream Out'!J200-'Strm Seg GW ZBud Stream In'!J200)/DAY($A200)/1.9835</f>
        <v>-1.9564634037258999</v>
      </c>
    </row>
    <row r="201" spans="1:23" x14ac:dyDescent="0.3">
      <c r="A201" s="126">
        <v>38748</v>
      </c>
      <c r="B201" s="127">
        <v>510.57</v>
      </c>
      <c r="C201" s="127">
        <v>209.51</v>
      </c>
      <c r="D201" s="127">
        <v>343.8</v>
      </c>
      <c r="E201" s="127">
        <v>274.33999999999997</v>
      </c>
      <c r="F201" s="127">
        <v>43.14</v>
      </c>
      <c r="G201" s="127">
        <v>35.659999999999997</v>
      </c>
      <c r="H201" s="2">
        <f t="shared" si="49"/>
        <v>1338.2199999999998</v>
      </c>
      <c r="I201" s="2">
        <f t="shared" si="50"/>
        <v>43.14</v>
      </c>
      <c r="J201" s="2">
        <f t="shared" si="51"/>
        <v>35.659999999999997</v>
      </c>
      <c r="K201" s="2">
        <f t="shared" si="52"/>
        <v>1338.2199999999998</v>
      </c>
      <c r="L201" s="2">
        <f t="shared" si="53"/>
        <v>78.8</v>
      </c>
      <c r="M201" s="2">
        <f t="shared" ref="M201:M264" si="55">SUM(H201:J201)</f>
        <v>1417.02</v>
      </c>
      <c r="N201" s="2">
        <f>'ZBud Extract Monthly'!U200</f>
        <v>1417.03</v>
      </c>
      <c r="O201" s="53">
        <f t="shared" si="54"/>
        <v>9.9999999999909051E-3</v>
      </c>
      <c r="Q201" s="111">
        <f>YEAR(A201)</f>
        <v>2006</v>
      </c>
      <c r="R201" s="61">
        <f>MONTH(A201)</f>
        <v>1</v>
      </c>
      <c r="S201" s="61">
        <f t="shared" si="48"/>
        <v>2006</v>
      </c>
      <c r="T201" s="112" t="str">
        <f>LOOKUP(S201,'yr type'!$A$5:$A$102,'yr type'!$B$5:$B$102)</f>
        <v>W</v>
      </c>
      <c r="U201" s="61">
        <f>('Strm Seg GW ZBud Stream Out'!H201-'Strm Seg GW ZBud Stream In'!H201)/DAY($A201)/1.9835</f>
        <v>152.53112370605888</v>
      </c>
      <c r="V201" s="61">
        <f>('Strm Seg GW ZBud Stream Out'!I201-'Strm Seg GW ZBud Stream In'!I201)/DAY($A201)/1.9835</f>
        <v>0.98864015222358659</v>
      </c>
      <c r="W201" s="61">
        <f>('Strm Seg GW ZBud Stream Out'!J201-'Strm Seg GW ZBud Stream In'!J201)/DAY($A201)/1.9835</f>
        <v>5.8667880985875405</v>
      </c>
    </row>
    <row r="202" spans="1:23" x14ac:dyDescent="0.3">
      <c r="A202" s="126">
        <v>38776</v>
      </c>
      <c r="B202" s="127">
        <v>163.88</v>
      </c>
      <c r="C202" s="127">
        <v>88</v>
      </c>
      <c r="D202" s="127">
        <v>157.56</v>
      </c>
      <c r="E202" s="127">
        <v>115.29</v>
      </c>
      <c r="F202" s="127">
        <v>36.619999999999997</v>
      </c>
      <c r="G202" s="127">
        <v>27.42</v>
      </c>
      <c r="H202" s="2">
        <f t="shared" si="49"/>
        <v>524.73</v>
      </c>
      <c r="I202" s="2">
        <f t="shared" si="50"/>
        <v>36.619999999999997</v>
      </c>
      <c r="J202" s="2">
        <f t="shared" si="51"/>
        <v>27.42</v>
      </c>
      <c r="K202" s="2">
        <f t="shared" si="52"/>
        <v>524.73</v>
      </c>
      <c r="L202" s="2">
        <f t="shared" si="53"/>
        <v>64.039999999999992</v>
      </c>
      <c r="M202" s="2">
        <f t="shared" si="55"/>
        <v>588.77</v>
      </c>
      <c r="N202" s="2">
        <f>'ZBud Extract Monthly'!U201</f>
        <v>588.77</v>
      </c>
      <c r="O202" s="53">
        <f t="shared" si="54"/>
        <v>0</v>
      </c>
      <c r="Q202" s="111">
        <f>YEAR(A202)</f>
        <v>2006</v>
      </c>
      <c r="R202" s="61">
        <f>MONTH(A202)</f>
        <v>2</v>
      </c>
      <c r="S202" s="61">
        <f t="shared" si="48"/>
        <v>2006</v>
      </c>
      <c r="T202" s="112" t="str">
        <f>LOOKUP(S202,'yr type'!$A$5:$A$102,'yr type'!$B$5:$B$102)</f>
        <v>W</v>
      </c>
      <c r="U202" s="61">
        <f>('Strm Seg GW ZBud Stream Out'!H202-'Strm Seg GW ZBud Stream In'!H202)/DAY($A202)/1.9835</f>
        <v>74.273470416651662</v>
      </c>
      <c r="V202" s="61">
        <f>('Strm Seg GW ZBud Stream Out'!I202-'Strm Seg GW ZBud Stream In'!I202)/DAY($A202)/1.9835</f>
        <v>0.93935683676041637</v>
      </c>
      <c r="W202" s="61">
        <f>('Strm Seg GW ZBud Stream Out'!J202-'Strm Seg GW ZBud Stream In'!J202)/DAY($A202)/1.9835</f>
        <v>4.9304980373798122</v>
      </c>
    </row>
    <row r="203" spans="1:23" x14ac:dyDescent="0.3">
      <c r="A203" s="126">
        <v>38807</v>
      </c>
      <c r="B203" s="127">
        <v>622.48</v>
      </c>
      <c r="C203" s="127">
        <v>316.39999999999998</v>
      </c>
      <c r="D203" s="127">
        <v>410.86</v>
      </c>
      <c r="E203" s="127">
        <v>307.33</v>
      </c>
      <c r="F203" s="127">
        <v>34.39</v>
      </c>
      <c r="G203" s="127">
        <v>38.590000000000003</v>
      </c>
      <c r="H203" s="2">
        <f t="shared" si="49"/>
        <v>1657.07</v>
      </c>
      <c r="I203" s="2">
        <f t="shared" si="50"/>
        <v>34.39</v>
      </c>
      <c r="J203" s="2">
        <f t="shared" si="51"/>
        <v>38.590000000000003</v>
      </c>
      <c r="K203" s="2">
        <f t="shared" si="52"/>
        <v>1657.07</v>
      </c>
      <c r="L203" s="2">
        <f t="shared" si="53"/>
        <v>72.98</v>
      </c>
      <c r="M203" s="2">
        <f t="shared" si="55"/>
        <v>1730.05</v>
      </c>
      <c r="N203" s="2">
        <f>'ZBud Extract Monthly'!U202</f>
        <v>1730.05</v>
      </c>
      <c r="O203" s="53">
        <f t="shared" si="54"/>
        <v>0</v>
      </c>
      <c r="Q203" s="111">
        <f>YEAR(A203)</f>
        <v>2006</v>
      </c>
      <c r="R203" s="61">
        <f>MONTH(A203)</f>
        <v>3</v>
      </c>
      <c r="S203" s="61">
        <f t="shared" si="48"/>
        <v>2006</v>
      </c>
      <c r="T203" s="112" t="str">
        <f>LOOKUP(S203,'yr type'!$A$5:$A$102,'yr type'!$B$5:$B$102)</f>
        <v>W</v>
      </c>
      <c r="U203" s="61">
        <f>('Strm Seg GW ZBud Stream Out'!H203-'Strm Seg GW ZBud Stream In'!H203)/DAY($A203)/1.9835</f>
        <v>86.674418793758193</v>
      </c>
      <c r="V203" s="61">
        <f>('Strm Seg GW ZBud Stream Out'!I203-'Strm Seg GW ZBud Stream In'!I203)/DAY($A203)/1.9835</f>
        <v>2.0698179334347073</v>
      </c>
      <c r="W203" s="61">
        <f>('Strm Seg GW ZBud Stream Out'!J203-'Strm Seg GW ZBud Stream In'!J203)/DAY($A203)/1.9835</f>
        <v>5.1969067386584475</v>
      </c>
    </row>
    <row r="204" spans="1:23" x14ac:dyDescent="0.3">
      <c r="A204" s="126">
        <v>38837</v>
      </c>
      <c r="B204" s="127">
        <v>459.45</v>
      </c>
      <c r="C204" s="127">
        <v>82.6</v>
      </c>
      <c r="D204" s="127">
        <v>7.52</v>
      </c>
      <c r="E204" s="127">
        <v>14.18</v>
      </c>
      <c r="F204" s="127">
        <v>16.059999999999999</v>
      </c>
      <c r="G204" s="127">
        <v>13.47</v>
      </c>
      <c r="H204" s="2">
        <f t="shared" si="49"/>
        <v>563.74999999999989</v>
      </c>
      <c r="I204" s="2">
        <f t="shared" si="50"/>
        <v>16.059999999999999</v>
      </c>
      <c r="J204" s="2">
        <f t="shared" si="51"/>
        <v>13.47</v>
      </c>
      <c r="K204" s="2">
        <f t="shared" si="52"/>
        <v>563.74999999999989</v>
      </c>
      <c r="L204" s="2">
        <f t="shared" si="53"/>
        <v>29.53</v>
      </c>
      <c r="M204" s="2">
        <f t="shared" si="55"/>
        <v>593.27999999999986</v>
      </c>
      <c r="N204" s="2">
        <f>'ZBud Extract Monthly'!U203</f>
        <v>593.28</v>
      </c>
      <c r="O204" s="53">
        <f t="shared" si="54"/>
        <v>0</v>
      </c>
      <c r="Q204" s="111">
        <f>YEAR(A204)</f>
        <v>2006</v>
      </c>
      <c r="R204" s="61">
        <f>MONTH(A204)</f>
        <v>4</v>
      </c>
      <c r="S204" s="61">
        <f t="shared" si="48"/>
        <v>2006</v>
      </c>
      <c r="T204" s="112" t="str">
        <f>LOOKUP(S204,'yr type'!$A$5:$A$102,'yr type'!$B$5:$B$102)</f>
        <v>W</v>
      </c>
      <c r="U204" s="61">
        <f>('Strm Seg GW ZBud Stream Out'!H204-'Strm Seg GW ZBud Stream In'!H204)/DAY($A204)/1.9835</f>
        <v>102.43324090412568</v>
      </c>
      <c r="V204" s="61">
        <f>('Strm Seg GW ZBud Stream Out'!I204-'Strm Seg GW ZBud Stream In'!I204)/DAY($A204)/1.9835</f>
        <v>5.6480967985883535</v>
      </c>
      <c r="W204" s="61">
        <f>('Strm Seg GW ZBud Stream Out'!J204-'Strm Seg GW ZBud Stream In'!J204)/DAY($A204)/1.9835</f>
        <v>7.9072346861608267</v>
      </c>
    </row>
    <row r="205" spans="1:23" x14ac:dyDescent="0.3">
      <c r="A205" s="126">
        <v>38868</v>
      </c>
      <c r="B205" s="127">
        <v>35.85</v>
      </c>
      <c r="C205" s="127">
        <v>0</v>
      </c>
      <c r="D205" s="127">
        <v>0</v>
      </c>
      <c r="E205" s="127">
        <v>0</v>
      </c>
      <c r="F205" s="127">
        <v>3.8</v>
      </c>
      <c r="G205" s="127">
        <v>5</v>
      </c>
      <c r="H205" s="2">
        <f t="shared" si="49"/>
        <v>35.85</v>
      </c>
      <c r="I205" s="2">
        <f t="shared" si="50"/>
        <v>3.8</v>
      </c>
      <c r="J205" s="2">
        <f t="shared" si="51"/>
        <v>5</v>
      </c>
      <c r="K205" s="2">
        <f t="shared" si="52"/>
        <v>35.85</v>
      </c>
      <c r="L205" s="2">
        <f t="shared" si="53"/>
        <v>8.8000000000000007</v>
      </c>
      <c r="M205" s="2">
        <f t="shared" si="55"/>
        <v>44.65</v>
      </c>
      <c r="N205" s="2">
        <f>'ZBud Extract Monthly'!U204</f>
        <v>44.65</v>
      </c>
      <c r="O205" s="53">
        <f t="shared" si="54"/>
        <v>0</v>
      </c>
      <c r="Q205" s="111">
        <f>YEAR(A205)</f>
        <v>2006</v>
      </c>
      <c r="R205" s="61">
        <f>MONTH(A205)</f>
        <v>5</v>
      </c>
      <c r="S205" s="61">
        <f t="shared" si="48"/>
        <v>2006</v>
      </c>
      <c r="T205" s="112" t="str">
        <f>LOOKUP(S205,'yr type'!$A$5:$A$102,'yr type'!$B$5:$B$102)</f>
        <v>W</v>
      </c>
      <c r="U205" s="61">
        <f>('Strm Seg GW ZBud Stream Out'!H205-'Strm Seg GW ZBud Stream In'!H205)/DAY($A205)/1.9835</f>
        <v>105.41597209234246</v>
      </c>
      <c r="V205" s="61">
        <f>('Strm Seg GW ZBud Stream Out'!I205-'Strm Seg GW ZBud Stream In'!I205)/DAY($A205)/1.9835</f>
        <v>4.7169795978109725</v>
      </c>
      <c r="W205" s="61">
        <f>('Strm Seg GW ZBud Stream Out'!J205-'Strm Seg GW ZBud Stream In'!J205)/DAY($A205)/1.9835</f>
        <v>7.7240459598136235</v>
      </c>
    </row>
    <row r="206" spans="1:23" x14ac:dyDescent="0.3">
      <c r="A206" s="126">
        <v>38898</v>
      </c>
      <c r="B206" s="127">
        <v>36.159999999999997</v>
      </c>
      <c r="C206" s="127">
        <v>0</v>
      </c>
      <c r="D206" s="127">
        <v>3.4</v>
      </c>
      <c r="E206" s="127">
        <v>1.1399999999999999</v>
      </c>
      <c r="F206" s="127">
        <v>7.85</v>
      </c>
      <c r="G206" s="127">
        <v>4.71</v>
      </c>
      <c r="H206" s="2">
        <f t="shared" si="49"/>
        <v>40.699999999999996</v>
      </c>
      <c r="I206" s="2">
        <f t="shared" si="50"/>
        <v>7.85</v>
      </c>
      <c r="J206" s="2">
        <f t="shared" si="51"/>
        <v>4.71</v>
      </c>
      <c r="K206" s="2">
        <f t="shared" si="52"/>
        <v>40.699999999999996</v>
      </c>
      <c r="L206" s="2">
        <f t="shared" si="53"/>
        <v>12.559999999999999</v>
      </c>
      <c r="M206" s="2">
        <f t="shared" si="55"/>
        <v>53.26</v>
      </c>
      <c r="N206" s="2">
        <f>'ZBud Extract Monthly'!U205</f>
        <v>53.27</v>
      </c>
      <c r="O206" s="53">
        <f t="shared" si="54"/>
        <v>1.0000000000005116E-2</v>
      </c>
      <c r="Q206" s="111">
        <f>YEAR(A206)</f>
        <v>2006</v>
      </c>
      <c r="R206" s="61">
        <f>MONTH(A206)</f>
        <v>6</v>
      </c>
      <c r="S206" s="61">
        <f t="shared" si="48"/>
        <v>2006</v>
      </c>
      <c r="T206" s="112" t="str">
        <f>LOOKUP(S206,'yr type'!$A$5:$A$102,'yr type'!$B$5:$B$102)</f>
        <v>W</v>
      </c>
      <c r="U206" s="61">
        <f>('Strm Seg GW ZBud Stream Out'!H206-'Strm Seg GW ZBud Stream In'!H206)/DAY($A206)/1.9835</f>
        <v>72.459625241576333</v>
      </c>
      <c r="V206" s="61">
        <f>('Strm Seg GW ZBud Stream Out'!I206-'Strm Seg GW ZBud Stream In'!I206)/DAY($A206)/1.9835</f>
        <v>1.4366859927737166</v>
      </c>
      <c r="W206" s="61">
        <f>('Strm Seg GW ZBud Stream Out'!J206-'Strm Seg GW ZBud Stream In'!J206)/DAY($A206)/1.9835</f>
        <v>4.3900512561969585</v>
      </c>
    </row>
    <row r="207" spans="1:23" x14ac:dyDescent="0.3">
      <c r="A207" s="126">
        <v>38929</v>
      </c>
      <c r="B207" s="127">
        <v>36.97</v>
      </c>
      <c r="C207" s="127">
        <v>0</v>
      </c>
      <c r="D207" s="127">
        <v>4.3499999999999996</v>
      </c>
      <c r="E207" s="127">
        <v>4.1900000000000004</v>
      </c>
      <c r="F207" s="127">
        <v>18.739999999999998</v>
      </c>
      <c r="G207" s="127">
        <v>7.63</v>
      </c>
      <c r="H207" s="2">
        <f t="shared" si="49"/>
        <v>45.51</v>
      </c>
      <c r="I207" s="2">
        <f t="shared" si="50"/>
        <v>18.739999999999998</v>
      </c>
      <c r="J207" s="2">
        <f t="shared" si="51"/>
        <v>7.63</v>
      </c>
      <c r="K207" s="2">
        <f t="shared" si="52"/>
        <v>45.51</v>
      </c>
      <c r="L207" s="2">
        <f t="shared" si="53"/>
        <v>26.369999999999997</v>
      </c>
      <c r="M207" s="2">
        <f t="shared" si="55"/>
        <v>71.88</v>
      </c>
      <c r="N207" s="2">
        <f>'ZBud Extract Monthly'!U206</f>
        <v>71.88</v>
      </c>
      <c r="O207" s="53">
        <f t="shared" si="54"/>
        <v>0</v>
      </c>
      <c r="Q207" s="111">
        <f>YEAR(A207)</f>
        <v>2006</v>
      </c>
      <c r="R207" s="61">
        <f>MONTH(A207)</f>
        <v>7</v>
      </c>
      <c r="S207" s="61">
        <f t="shared" si="48"/>
        <v>2006</v>
      </c>
      <c r="T207" s="112" t="str">
        <f>LOOKUP(S207,'yr type'!$A$5:$A$102,'yr type'!$B$5:$B$102)</f>
        <v>W</v>
      </c>
      <c r="U207" s="61">
        <f>('Strm Seg GW ZBud Stream Out'!H207-'Strm Seg GW ZBud Stream In'!H207)/DAY($A207)/1.9835</f>
        <v>56.217829350203687</v>
      </c>
      <c r="V207" s="61">
        <f>('Strm Seg GW ZBud Stream Out'!I207-'Strm Seg GW ZBud Stream In'!I207)/DAY($A207)/1.9835</f>
        <v>-0.11579401026208151</v>
      </c>
      <c r="W207" s="61">
        <f>('Strm Seg GW ZBud Stream Out'!J207-'Strm Seg GW ZBud Stream In'!J207)/DAY($A207)/1.9835</f>
        <v>1.914179074135814</v>
      </c>
    </row>
    <row r="208" spans="1:23" x14ac:dyDescent="0.3">
      <c r="A208" s="126">
        <v>38960</v>
      </c>
      <c r="B208" s="127">
        <v>36.590000000000003</v>
      </c>
      <c r="C208" s="127">
        <v>0</v>
      </c>
      <c r="D208" s="127">
        <v>3.96</v>
      </c>
      <c r="E208" s="127">
        <v>4</v>
      </c>
      <c r="F208" s="127">
        <v>26.45</v>
      </c>
      <c r="G208" s="127">
        <v>18.170000000000002</v>
      </c>
      <c r="H208" s="2">
        <f t="shared" si="49"/>
        <v>44.550000000000004</v>
      </c>
      <c r="I208" s="2">
        <f t="shared" si="50"/>
        <v>26.45</v>
      </c>
      <c r="J208" s="2">
        <f t="shared" si="51"/>
        <v>18.170000000000002</v>
      </c>
      <c r="K208" s="2">
        <f t="shared" si="52"/>
        <v>44.550000000000004</v>
      </c>
      <c r="L208" s="2">
        <f t="shared" si="53"/>
        <v>44.620000000000005</v>
      </c>
      <c r="M208" s="2">
        <f t="shared" si="55"/>
        <v>89.17</v>
      </c>
      <c r="N208" s="2">
        <f>'ZBud Extract Monthly'!U207</f>
        <v>89.17</v>
      </c>
      <c r="O208" s="53">
        <f t="shared" si="54"/>
        <v>0</v>
      </c>
      <c r="Q208" s="111">
        <f>YEAR(A208)</f>
        <v>2006</v>
      </c>
      <c r="R208" s="61">
        <f>MONTH(A208)</f>
        <v>8</v>
      </c>
      <c r="S208" s="61">
        <f t="shared" si="48"/>
        <v>2006</v>
      </c>
      <c r="T208" s="112" t="str">
        <f>LOOKUP(S208,'yr type'!$A$5:$A$102,'yr type'!$B$5:$B$102)</f>
        <v>W</v>
      </c>
      <c r="U208" s="61">
        <f>('Strm Seg GW ZBud Stream Out'!H208-'Strm Seg GW ZBud Stream In'!H208)/DAY($A208)/1.9835</f>
        <v>47.685339535034998</v>
      </c>
      <c r="V208" s="61">
        <f>('Strm Seg GW ZBud Stream Out'!I208-'Strm Seg GW ZBud Stream In'!I208)/DAY($A208)/1.9835</f>
        <v>-0.42999910552379705</v>
      </c>
      <c r="W208" s="61">
        <f>('Strm Seg GW ZBud Stream Out'!J208-'Strm Seg GW ZBud Stream In'!J208)/DAY($A208)/1.9835</f>
        <v>0.86097400326890394</v>
      </c>
    </row>
    <row r="209" spans="1:23" x14ac:dyDescent="0.3">
      <c r="A209" s="126">
        <v>38990</v>
      </c>
      <c r="B209" s="127">
        <v>36.799999999999997</v>
      </c>
      <c r="C209" s="127">
        <v>0</v>
      </c>
      <c r="D209" s="127">
        <v>1.88</v>
      </c>
      <c r="E209" s="127">
        <v>0.02</v>
      </c>
      <c r="F209" s="127">
        <v>28.14</v>
      </c>
      <c r="G209" s="127">
        <v>28.67</v>
      </c>
      <c r="H209" s="2">
        <f t="shared" si="49"/>
        <v>38.700000000000003</v>
      </c>
      <c r="I209" s="2">
        <f t="shared" si="50"/>
        <v>28.14</v>
      </c>
      <c r="J209" s="2">
        <f t="shared" si="51"/>
        <v>28.67</v>
      </c>
      <c r="K209" s="2">
        <f t="shared" si="52"/>
        <v>38.700000000000003</v>
      </c>
      <c r="L209" s="2">
        <f t="shared" si="53"/>
        <v>56.81</v>
      </c>
      <c r="M209" s="2">
        <f t="shared" si="55"/>
        <v>95.51</v>
      </c>
      <c r="N209" s="2">
        <f>'ZBud Extract Monthly'!U208</f>
        <v>95.5</v>
      </c>
      <c r="O209" s="53">
        <f t="shared" si="54"/>
        <v>-1.0000000000005116E-2</v>
      </c>
      <c r="Q209" s="111">
        <f>YEAR(A209)</f>
        <v>2006</v>
      </c>
      <c r="R209" s="61">
        <f>MONTH(A209)</f>
        <v>9</v>
      </c>
      <c r="S209" s="61">
        <f t="shared" si="48"/>
        <v>2006</v>
      </c>
      <c r="T209" s="112" t="str">
        <f>LOOKUP(S209,'yr type'!$A$5:$A$102,'yr type'!$B$5:$B$102)</f>
        <v>W</v>
      </c>
      <c r="U209" s="61">
        <f>('Strm Seg GW ZBud Stream Out'!H209-'Strm Seg GW ZBud Stream In'!H209)/DAY($A209)/1.9835</f>
        <v>47.923199731115034</v>
      </c>
      <c r="V209" s="61">
        <f>('Strm Seg GW ZBud Stream Out'!I209-'Strm Seg GW ZBud Stream In'!I209)/DAY($A209)/1.9835</f>
        <v>-0.4729014368540459</v>
      </c>
      <c r="W209" s="61">
        <f>('Strm Seg GW ZBud Stream Out'!J209-'Strm Seg GW ZBud Stream In'!J209)/DAY($A209)/1.9835</f>
        <v>0.7911940173094697</v>
      </c>
    </row>
    <row r="210" spans="1:23" x14ac:dyDescent="0.3">
      <c r="A210" s="126">
        <v>39021</v>
      </c>
      <c r="B210" s="127">
        <v>40.47</v>
      </c>
      <c r="C210" s="127">
        <v>0</v>
      </c>
      <c r="D210" s="127">
        <v>0.3</v>
      </c>
      <c r="E210" s="127">
        <v>0.12</v>
      </c>
      <c r="F210" s="127">
        <v>29.08</v>
      </c>
      <c r="G210" s="127">
        <v>30.05</v>
      </c>
      <c r="H210" s="2">
        <f t="shared" si="49"/>
        <v>40.889999999999993</v>
      </c>
      <c r="I210" s="2">
        <f t="shared" si="50"/>
        <v>29.08</v>
      </c>
      <c r="J210" s="2">
        <f t="shared" si="51"/>
        <v>30.05</v>
      </c>
      <c r="K210" s="2">
        <f t="shared" si="52"/>
        <v>40.889999999999993</v>
      </c>
      <c r="L210" s="2">
        <f t="shared" si="53"/>
        <v>59.129999999999995</v>
      </c>
      <c r="M210" s="2">
        <f t="shared" si="55"/>
        <v>100.02</v>
      </c>
      <c r="N210" s="2">
        <f>'ZBud Extract Monthly'!U209</f>
        <v>100.03</v>
      </c>
      <c r="O210" s="53">
        <f t="shared" si="54"/>
        <v>1.0000000000005116E-2</v>
      </c>
      <c r="Q210" s="111">
        <f>YEAR(A210)</f>
        <v>2006</v>
      </c>
      <c r="R210" s="61">
        <f>MONTH(A210)</f>
        <v>10</v>
      </c>
      <c r="S210" s="61">
        <f t="shared" si="48"/>
        <v>2007</v>
      </c>
      <c r="T210" s="112" t="str">
        <f>LOOKUP(S210,'yr type'!$A$5:$A$102,'yr type'!$B$5:$B$102)</f>
        <v>D</v>
      </c>
      <c r="U210" s="61">
        <f>('Strm Seg GW ZBud Stream Out'!H210-'Strm Seg GW ZBud Stream In'!H210)/DAY($A210)/1.9835</f>
        <v>48.976312643827704</v>
      </c>
      <c r="V210" s="61">
        <f>('Strm Seg GW ZBud Stream Out'!I210-'Strm Seg GW ZBud Stream In'!I210)/DAY($A210)/1.9835</f>
        <v>-0.47293396326142284</v>
      </c>
      <c r="W210" s="61">
        <f>('Strm Seg GW ZBud Stream Out'!J210-'Strm Seg GW ZBud Stream In'!J210)/DAY($A210)/1.9835</f>
        <v>0.86682875659676195</v>
      </c>
    </row>
    <row r="211" spans="1:23" x14ac:dyDescent="0.3">
      <c r="A211" s="126">
        <v>39051</v>
      </c>
      <c r="B211" s="127">
        <v>34.729999999999997</v>
      </c>
      <c r="C211" s="127">
        <v>0</v>
      </c>
      <c r="D211" s="127">
        <v>0</v>
      </c>
      <c r="E211" s="127">
        <v>1.78</v>
      </c>
      <c r="F211" s="127">
        <v>53.77</v>
      </c>
      <c r="G211" s="127">
        <v>35.58</v>
      </c>
      <c r="H211" s="2">
        <f t="shared" si="49"/>
        <v>36.51</v>
      </c>
      <c r="I211" s="2">
        <f t="shared" si="50"/>
        <v>53.77</v>
      </c>
      <c r="J211" s="2">
        <f t="shared" si="51"/>
        <v>35.58</v>
      </c>
      <c r="K211" s="2">
        <f t="shared" si="52"/>
        <v>36.51</v>
      </c>
      <c r="L211" s="2">
        <f t="shared" si="53"/>
        <v>89.35</v>
      </c>
      <c r="M211" s="2">
        <f t="shared" si="55"/>
        <v>125.86</v>
      </c>
      <c r="N211" s="2">
        <f>'ZBud Extract Monthly'!U210</f>
        <v>125.86</v>
      </c>
      <c r="O211" s="53">
        <f t="shared" si="54"/>
        <v>0</v>
      </c>
      <c r="Q211" s="111">
        <f>YEAR(A211)</f>
        <v>2006</v>
      </c>
      <c r="R211" s="61">
        <f>MONTH(A211)</f>
        <v>11</v>
      </c>
      <c r="S211" s="61">
        <f t="shared" si="48"/>
        <v>2007</v>
      </c>
      <c r="T211" s="112" t="str">
        <f>LOOKUP(S211,'yr type'!$A$5:$A$102,'yr type'!$B$5:$B$102)</f>
        <v>D</v>
      </c>
      <c r="U211" s="61">
        <f>('Strm Seg GW ZBud Stream Out'!H211-'Strm Seg GW ZBud Stream In'!H211)/DAY($A211)/1.9835</f>
        <v>53.534660952861103</v>
      </c>
      <c r="V211" s="61">
        <f>('Strm Seg GW ZBud Stream Out'!I211-'Strm Seg GW ZBud Stream In'!I211)/DAY($A211)/1.9835</f>
        <v>-0.90362154440803288</v>
      </c>
      <c r="W211" s="61">
        <f>('Strm Seg GW ZBud Stream Out'!J211-'Strm Seg GW ZBud Stream In'!J211)/DAY($A211)/1.9835</f>
        <v>0.95504579447105276</v>
      </c>
    </row>
    <row r="212" spans="1:23" x14ac:dyDescent="0.3">
      <c r="A212" s="126">
        <v>39082</v>
      </c>
      <c r="B212" s="127">
        <v>34.979999999999997</v>
      </c>
      <c r="C212" s="127">
        <v>0</v>
      </c>
      <c r="D212" s="127">
        <v>0</v>
      </c>
      <c r="E212" s="127">
        <v>1.86</v>
      </c>
      <c r="F212" s="127">
        <v>79.680000000000007</v>
      </c>
      <c r="G212" s="127">
        <v>36.67</v>
      </c>
      <c r="H212" s="2">
        <f t="shared" si="49"/>
        <v>36.839999999999996</v>
      </c>
      <c r="I212" s="2">
        <f t="shared" si="50"/>
        <v>79.680000000000007</v>
      </c>
      <c r="J212" s="2">
        <f t="shared" si="51"/>
        <v>36.67</v>
      </c>
      <c r="K212" s="2">
        <f t="shared" si="52"/>
        <v>36.839999999999996</v>
      </c>
      <c r="L212" s="2">
        <f t="shared" si="53"/>
        <v>116.35000000000001</v>
      </c>
      <c r="M212" s="2">
        <f t="shared" si="55"/>
        <v>153.19</v>
      </c>
      <c r="N212" s="2">
        <f>'ZBud Extract Monthly'!U211</f>
        <v>153.19</v>
      </c>
      <c r="O212" s="53">
        <f t="shared" si="54"/>
        <v>0</v>
      </c>
      <c r="Q212" s="111">
        <f>YEAR(A212)</f>
        <v>2006</v>
      </c>
      <c r="R212" s="61">
        <f>MONTH(A212)</f>
        <v>12</v>
      </c>
      <c r="S212" s="61">
        <f t="shared" si="48"/>
        <v>2007</v>
      </c>
      <c r="T212" s="112" t="str">
        <f>LOOKUP(S212,'yr type'!$A$5:$A$102,'yr type'!$B$5:$B$102)</f>
        <v>D</v>
      </c>
      <c r="U212" s="61">
        <f>('Strm Seg GW ZBud Stream Out'!H212-'Strm Seg GW ZBud Stream In'!H212)/DAY($A212)/1.9835</f>
        <v>66.611154931409942</v>
      </c>
      <c r="V212" s="61">
        <f>('Strm Seg GW ZBud Stream Out'!I212-'Strm Seg GW ZBud Stream In'!I212)/DAY($A212)/1.9835</f>
        <v>-1.2906478447189313</v>
      </c>
      <c r="W212" s="61">
        <f>('Strm Seg GW ZBud Stream Out'!J212-'Strm Seg GW ZBud Stream In'!J212)/DAY($A212)/1.9835</f>
        <v>1.5116647828455727</v>
      </c>
    </row>
    <row r="213" spans="1:23" x14ac:dyDescent="0.3">
      <c r="A213" s="126">
        <v>39113</v>
      </c>
      <c r="B213" s="127">
        <v>36.58</v>
      </c>
      <c r="C213" s="127">
        <v>0</v>
      </c>
      <c r="D213" s="127">
        <v>1.1299999999999999</v>
      </c>
      <c r="E213" s="127">
        <v>0.65</v>
      </c>
      <c r="F213" s="127">
        <v>30.15</v>
      </c>
      <c r="G213" s="127">
        <v>9.89</v>
      </c>
      <c r="H213" s="2">
        <f t="shared" si="49"/>
        <v>38.36</v>
      </c>
      <c r="I213" s="2">
        <f t="shared" si="50"/>
        <v>30.15</v>
      </c>
      <c r="J213" s="2">
        <f t="shared" si="51"/>
        <v>9.89</v>
      </c>
      <c r="K213" s="2">
        <f t="shared" si="52"/>
        <v>38.36</v>
      </c>
      <c r="L213" s="2">
        <f t="shared" si="53"/>
        <v>40.04</v>
      </c>
      <c r="M213" s="2">
        <f t="shared" si="55"/>
        <v>78.399999999999991</v>
      </c>
      <c r="N213" s="2">
        <f>'ZBud Extract Monthly'!U212</f>
        <v>78.39</v>
      </c>
      <c r="O213" s="53">
        <f t="shared" si="54"/>
        <v>-9.9999999999909051E-3</v>
      </c>
      <c r="Q213" s="111">
        <f>YEAR(A213)</f>
        <v>2007</v>
      </c>
      <c r="R213" s="61">
        <f>MONTH(A213)</f>
        <v>1</v>
      </c>
      <c r="S213" s="61">
        <f t="shared" si="48"/>
        <v>2007</v>
      </c>
      <c r="T213" s="112" t="str">
        <f>LOOKUP(S213,'yr type'!$A$5:$A$102,'yr type'!$B$5:$B$102)</f>
        <v>D</v>
      </c>
      <c r="U213" s="61">
        <f>('Strm Seg GW ZBud Stream Out'!H213-'Strm Seg GW ZBud Stream In'!H213)/DAY($A213)/1.9835</f>
        <v>58.507525797506851</v>
      </c>
      <c r="V213" s="61">
        <f>('Strm Seg GW ZBud Stream Out'!I213-'Strm Seg GW ZBud Stream In'!I213)/DAY($A213)/1.9835</f>
        <v>-0.47569870788846697</v>
      </c>
      <c r="W213" s="61">
        <f>('Strm Seg GW ZBud Stream Out'!J213-'Strm Seg GW ZBud Stream In'!J213)/DAY($A213)/1.9835</f>
        <v>2.2875822308236504</v>
      </c>
    </row>
    <row r="214" spans="1:23" x14ac:dyDescent="0.3">
      <c r="A214" s="126">
        <v>39141</v>
      </c>
      <c r="B214" s="127">
        <v>32.35</v>
      </c>
      <c r="C214" s="127">
        <v>0</v>
      </c>
      <c r="D214" s="127">
        <v>84.34</v>
      </c>
      <c r="E214" s="127">
        <v>77.91</v>
      </c>
      <c r="F214" s="127">
        <v>116.33</v>
      </c>
      <c r="G214" s="127">
        <v>65</v>
      </c>
      <c r="H214" s="2">
        <f t="shared" si="49"/>
        <v>194.6</v>
      </c>
      <c r="I214" s="2">
        <f t="shared" si="50"/>
        <v>116.33</v>
      </c>
      <c r="J214" s="2">
        <f t="shared" si="51"/>
        <v>65</v>
      </c>
      <c r="K214" s="2">
        <f t="shared" si="52"/>
        <v>194.6</v>
      </c>
      <c r="L214" s="2">
        <f t="shared" si="53"/>
        <v>181.32999999999998</v>
      </c>
      <c r="M214" s="2">
        <f t="shared" si="55"/>
        <v>375.93</v>
      </c>
      <c r="N214" s="2">
        <f>'ZBud Extract Monthly'!U213</f>
        <v>375.93</v>
      </c>
      <c r="O214" s="53">
        <f t="shared" si="54"/>
        <v>0</v>
      </c>
      <c r="Q214" s="111">
        <f>YEAR(A214)</f>
        <v>2007</v>
      </c>
      <c r="R214" s="61">
        <f>MONTH(A214)</f>
        <v>2</v>
      </c>
      <c r="S214" s="61">
        <f t="shared" si="48"/>
        <v>2007</v>
      </c>
      <c r="T214" s="112" t="str">
        <f>LOOKUP(S214,'yr type'!$A$5:$A$102,'yr type'!$B$5:$B$102)</f>
        <v>D</v>
      </c>
      <c r="U214" s="61">
        <f>('Strm Seg GW ZBud Stream Out'!H214-'Strm Seg GW ZBud Stream In'!H214)/DAY($A214)/1.9835</f>
        <v>50.624977492887759</v>
      </c>
      <c r="V214" s="61">
        <f>('Strm Seg GW ZBud Stream Out'!I214-'Strm Seg GW ZBud Stream In'!I214)/DAY($A214)/1.9835</f>
        <v>-2.0472469300298894</v>
      </c>
      <c r="W214" s="61">
        <f>('Strm Seg GW ZBud Stream Out'!J214-'Strm Seg GW ZBud Stream In'!J214)/DAY($A214)/1.9835</f>
        <v>0.59778890129280848</v>
      </c>
    </row>
    <row r="215" spans="1:23" x14ac:dyDescent="0.3">
      <c r="A215" s="126">
        <v>39172</v>
      </c>
      <c r="B215" s="127">
        <v>34.03</v>
      </c>
      <c r="C215" s="127">
        <v>0</v>
      </c>
      <c r="D215" s="127">
        <v>8.34</v>
      </c>
      <c r="E215" s="127">
        <v>13.25</v>
      </c>
      <c r="F215" s="127">
        <v>18.649999999999999</v>
      </c>
      <c r="G215" s="127">
        <v>7.33</v>
      </c>
      <c r="H215" s="2">
        <f t="shared" si="49"/>
        <v>55.620000000000005</v>
      </c>
      <c r="I215" s="2">
        <f t="shared" si="50"/>
        <v>18.649999999999999</v>
      </c>
      <c r="J215" s="2">
        <f t="shared" si="51"/>
        <v>7.33</v>
      </c>
      <c r="K215" s="2">
        <f t="shared" si="52"/>
        <v>55.620000000000005</v>
      </c>
      <c r="L215" s="2">
        <f t="shared" si="53"/>
        <v>25.979999999999997</v>
      </c>
      <c r="M215" s="2">
        <f t="shared" si="55"/>
        <v>81.600000000000009</v>
      </c>
      <c r="N215" s="2">
        <f>'ZBud Extract Monthly'!U214</f>
        <v>81.59</v>
      </c>
      <c r="O215" s="53">
        <f t="shared" si="54"/>
        <v>-1.0000000000005116E-2</v>
      </c>
      <c r="Q215" s="111">
        <f>YEAR(A215)</f>
        <v>2007</v>
      </c>
      <c r="R215" s="61">
        <f>MONTH(A215)</f>
        <v>3</v>
      </c>
      <c r="S215" s="61">
        <f t="shared" si="48"/>
        <v>2007</v>
      </c>
      <c r="T215" s="112" t="str">
        <f>LOOKUP(S215,'yr type'!$A$5:$A$102,'yr type'!$B$5:$B$102)</f>
        <v>D</v>
      </c>
      <c r="U215" s="61">
        <f>('Strm Seg GW ZBud Stream Out'!H215-'Strm Seg GW ZBud Stream In'!H215)/DAY($A215)/1.9835</f>
        <v>68.182343039755395</v>
      </c>
      <c r="V215" s="61">
        <f>('Strm Seg GW ZBud Stream Out'!I215-'Strm Seg GW ZBud Stream In'!I215)/DAY($A215)/1.9835</f>
        <v>0.14880831374972558</v>
      </c>
      <c r="W215" s="61">
        <f>('Strm Seg GW ZBud Stream Out'!J215-'Strm Seg GW ZBud Stream In'!J215)/DAY($A215)/1.9835</f>
        <v>3.2399554388218936</v>
      </c>
    </row>
    <row r="216" spans="1:23" x14ac:dyDescent="0.3">
      <c r="A216" s="126">
        <v>39202</v>
      </c>
      <c r="B216" s="127">
        <v>35.99</v>
      </c>
      <c r="C216" s="127">
        <v>0</v>
      </c>
      <c r="D216" s="127">
        <v>3.77</v>
      </c>
      <c r="E216" s="127">
        <v>7.02</v>
      </c>
      <c r="F216" s="127">
        <v>39.72</v>
      </c>
      <c r="G216" s="127">
        <v>18.739999999999998</v>
      </c>
      <c r="H216" s="2">
        <f t="shared" si="49"/>
        <v>46.78</v>
      </c>
      <c r="I216" s="2">
        <f t="shared" si="50"/>
        <v>39.72</v>
      </c>
      <c r="J216" s="2">
        <f t="shared" si="51"/>
        <v>18.739999999999998</v>
      </c>
      <c r="K216" s="2">
        <f t="shared" si="52"/>
        <v>46.78</v>
      </c>
      <c r="L216" s="2">
        <f t="shared" si="53"/>
        <v>58.459999999999994</v>
      </c>
      <c r="M216" s="2">
        <f t="shared" si="55"/>
        <v>105.24</v>
      </c>
      <c r="N216" s="2">
        <f>'ZBud Extract Monthly'!U215</f>
        <v>105.24</v>
      </c>
      <c r="O216" s="53">
        <f t="shared" si="54"/>
        <v>0</v>
      </c>
      <c r="Q216" s="111">
        <f>YEAR(A216)</f>
        <v>2007</v>
      </c>
      <c r="R216" s="61">
        <f>MONTH(A216)</f>
        <v>4</v>
      </c>
      <c r="S216" s="61">
        <f t="shared" si="48"/>
        <v>2007</v>
      </c>
      <c r="T216" s="112" t="str">
        <f>LOOKUP(S216,'yr type'!$A$5:$A$102,'yr type'!$B$5:$B$102)</f>
        <v>D</v>
      </c>
      <c r="U216" s="61">
        <f>('Strm Seg GW ZBud Stream Out'!H216-'Strm Seg GW ZBud Stream In'!H216)/DAY($A216)/1.9835</f>
        <v>49.948239643727412</v>
      </c>
      <c r="V216" s="61">
        <f>('Strm Seg GW ZBud Stream Out'!I216-'Strm Seg GW ZBud Stream In'!I216)/DAY($A216)/1.9835</f>
        <v>-0.43088816065876817</v>
      </c>
      <c r="W216" s="61">
        <f>('Strm Seg GW ZBud Stream Out'!J216-'Strm Seg GW ZBud Stream In'!J216)/DAY($A216)/1.9835</f>
        <v>2.0727669943702209</v>
      </c>
    </row>
    <row r="217" spans="1:23" x14ac:dyDescent="0.3">
      <c r="A217" s="126">
        <v>39233</v>
      </c>
      <c r="B217" s="127">
        <v>40.21</v>
      </c>
      <c r="C217" s="127">
        <v>0</v>
      </c>
      <c r="D217" s="127">
        <v>3.47</v>
      </c>
      <c r="E217" s="127">
        <v>0.93</v>
      </c>
      <c r="F217" s="127">
        <v>32.409999999999997</v>
      </c>
      <c r="G217" s="127">
        <v>16.53</v>
      </c>
      <c r="H217" s="2">
        <f t="shared" si="49"/>
        <v>44.61</v>
      </c>
      <c r="I217" s="2">
        <f t="shared" si="50"/>
        <v>32.409999999999997</v>
      </c>
      <c r="J217" s="2">
        <f t="shared" si="51"/>
        <v>16.53</v>
      </c>
      <c r="K217" s="2">
        <f t="shared" si="52"/>
        <v>44.61</v>
      </c>
      <c r="L217" s="2">
        <f t="shared" si="53"/>
        <v>48.94</v>
      </c>
      <c r="M217" s="2">
        <f t="shared" si="55"/>
        <v>93.55</v>
      </c>
      <c r="N217" s="2">
        <f>'ZBud Extract Monthly'!U216</f>
        <v>93.56</v>
      </c>
      <c r="O217" s="53">
        <f t="shared" si="54"/>
        <v>1.0000000000005116E-2</v>
      </c>
      <c r="Q217" s="111">
        <f>YEAR(A217)</f>
        <v>2007</v>
      </c>
      <c r="R217" s="61">
        <f>MONTH(A217)</f>
        <v>5</v>
      </c>
      <c r="S217" s="61">
        <f t="shared" si="48"/>
        <v>2007</v>
      </c>
      <c r="T217" s="112" t="str">
        <f>LOOKUP(S217,'yr type'!$A$5:$A$102,'yr type'!$B$5:$B$102)</f>
        <v>D</v>
      </c>
      <c r="U217" s="61">
        <f>('Strm Seg GW ZBud Stream Out'!H217-'Strm Seg GW ZBud Stream In'!H217)/DAY($A217)/1.9835</f>
        <v>45.884189726534231</v>
      </c>
      <c r="V217" s="61">
        <f>('Strm Seg GW ZBud Stream Out'!I217-'Strm Seg GW ZBud Stream In'!I217)/DAY($A217)/1.9835</f>
        <v>-0.51294144433511957</v>
      </c>
      <c r="W217" s="61">
        <f>('Strm Seg GW ZBud Stream Out'!J217-'Strm Seg GW ZBud Stream In'!J217)/DAY($A217)/1.9835</f>
        <v>1.2813778186164893</v>
      </c>
    </row>
    <row r="218" spans="1:23" x14ac:dyDescent="0.3">
      <c r="A218" s="126">
        <v>39263</v>
      </c>
      <c r="B218" s="127">
        <v>39.75</v>
      </c>
      <c r="C218" s="127">
        <v>0.09</v>
      </c>
      <c r="D218" s="127">
        <v>304.27</v>
      </c>
      <c r="E218" s="127">
        <v>178.26</v>
      </c>
      <c r="F218" s="127">
        <v>29.67</v>
      </c>
      <c r="G218" s="127">
        <v>58.28</v>
      </c>
      <c r="H218" s="2">
        <f t="shared" si="49"/>
        <v>522.37</v>
      </c>
      <c r="I218" s="2">
        <f t="shared" si="50"/>
        <v>29.67</v>
      </c>
      <c r="J218" s="2">
        <f t="shared" si="51"/>
        <v>58.28</v>
      </c>
      <c r="K218" s="2">
        <f t="shared" si="52"/>
        <v>522.37</v>
      </c>
      <c r="L218" s="2">
        <f t="shared" si="53"/>
        <v>87.95</v>
      </c>
      <c r="M218" s="2">
        <f t="shared" si="55"/>
        <v>610.31999999999994</v>
      </c>
      <c r="N218" s="2">
        <f>'ZBud Extract Monthly'!U217</f>
        <v>610.33000000000004</v>
      </c>
      <c r="O218" s="53">
        <f t="shared" si="54"/>
        <v>1.0000000000104592E-2</v>
      </c>
      <c r="Q218" s="111">
        <f>YEAR(A218)</f>
        <v>2007</v>
      </c>
      <c r="R218" s="61">
        <f>MONTH(A218)</f>
        <v>6</v>
      </c>
      <c r="S218" s="61">
        <f t="shared" si="48"/>
        <v>2007</v>
      </c>
      <c r="T218" s="112" t="str">
        <f>LOOKUP(S218,'yr type'!$A$5:$A$102,'yr type'!$B$5:$B$102)</f>
        <v>D</v>
      </c>
      <c r="U218" s="61">
        <f>('Strm Seg GW ZBud Stream Out'!H218-'Strm Seg GW ZBud Stream In'!H218)/DAY($A218)/1.9835</f>
        <v>19.939668935383583</v>
      </c>
      <c r="V218" s="61">
        <f>('Strm Seg GW ZBud Stream Out'!I218-'Strm Seg GW ZBud Stream In'!I218)/DAY($A218)/1.9835</f>
        <v>-0.49861356188555589</v>
      </c>
      <c r="W218" s="61">
        <f>('Strm Seg GW ZBud Stream Out'!J218-'Strm Seg GW ZBud Stream In'!J218)/DAY($A218)/1.9835</f>
        <v>-0.53003949247962356</v>
      </c>
    </row>
    <row r="219" spans="1:23" x14ac:dyDescent="0.3">
      <c r="A219" s="126">
        <v>39294</v>
      </c>
      <c r="B219" s="127">
        <v>47.46</v>
      </c>
      <c r="C219" s="127">
        <v>0</v>
      </c>
      <c r="D219" s="127">
        <v>185</v>
      </c>
      <c r="E219" s="127">
        <v>64.680000000000007</v>
      </c>
      <c r="F219" s="127">
        <v>29.08</v>
      </c>
      <c r="G219" s="127">
        <v>48.09</v>
      </c>
      <c r="H219" s="2">
        <f t="shared" si="49"/>
        <v>297.14</v>
      </c>
      <c r="I219" s="2">
        <f t="shared" si="50"/>
        <v>29.08</v>
      </c>
      <c r="J219" s="2">
        <f t="shared" si="51"/>
        <v>48.09</v>
      </c>
      <c r="K219" s="2">
        <f t="shared" si="52"/>
        <v>297.14</v>
      </c>
      <c r="L219" s="2">
        <f t="shared" si="53"/>
        <v>77.17</v>
      </c>
      <c r="M219" s="2">
        <f t="shared" si="55"/>
        <v>374.30999999999995</v>
      </c>
      <c r="N219" s="2">
        <f>'ZBud Extract Monthly'!U218</f>
        <v>374.31</v>
      </c>
      <c r="O219" s="53">
        <f t="shared" si="54"/>
        <v>0</v>
      </c>
      <c r="Q219" s="111">
        <f>YEAR(A219)</f>
        <v>2007</v>
      </c>
      <c r="R219" s="61">
        <f>MONTH(A219)</f>
        <v>7</v>
      </c>
      <c r="S219" s="61">
        <f t="shared" si="48"/>
        <v>2007</v>
      </c>
      <c r="T219" s="112" t="str">
        <f>LOOKUP(S219,'yr type'!$A$5:$A$102,'yr type'!$B$5:$B$102)</f>
        <v>D</v>
      </c>
      <c r="U219" s="61">
        <f>('Strm Seg GW ZBud Stream Out'!H219-'Strm Seg GW ZBud Stream In'!H219)/DAY($A219)/1.9835</f>
        <v>20.559942102994864</v>
      </c>
      <c r="V219" s="61">
        <f>('Strm Seg GW ZBud Stream Out'!I219-'Strm Seg GW ZBud Stream In'!I219)/DAY($A219)/1.9835</f>
        <v>-0.47293396326142284</v>
      </c>
      <c r="W219" s="61">
        <f>('Strm Seg GW ZBud Stream Out'!J219-'Strm Seg GW ZBud Stream In'!J219)/DAY($A219)/1.9835</f>
        <v>-0.60434064906445917</v>
      </c>
    </row>
    <row r="220" spans="1:23" x14ac:dyDescent="0.3">
      <c r="A220" s="126">
        <v>39325</v>
      </c>
      <c r="B220" s="127">
        <v>42.26</v>
      </c>
      <c r="C220" s="127">
        <v>0</v>
      </c>
      <c r="D220" s="127">
        <v>166.58</v>
      </c>
      <c r="E220" s="127">
        <v>53.39</v>
      </c>
      <c r="F220" s="127">
        <v>29.08</v>
      </c>
      <c r="G220" s="127">
        <v>51.01</v>
      </c>
      <c r="H220" s="2">
        <f t="shared" si="49"/>
        <v>262.23</v>
      </c>
      <c r="I220" s="2">
        <f t="shared" si="50"/>
        <v>29.08</v>
      </c>
      <c r="J220" s="2">
        <f t="shared" si="51"/>
        <v>51.01</v>
      </c>
      <c r="K220" s="2">
        <f t="shared" si="52"/>
        <v>262.23</v>
      </c>
      <c r="L220" s="2">
        <f t="shared" si="53"/>
        <v>80.09</v>
      </c>
      <c r="M220" s="2">
        <f t="shared" si="55"/>
        <v>342.32</v>
      </c>
      <c r="N220" s="2">
        <f>'ZBud Extract Monthly'!U219</f>
        <v>342.33</v>
      </c>
      <c r="O220" s="53">
        <f t="shared" si="54"/>
        <v>9.9999999999909051E-3</v>
      </c>
      <c r="Q220" s="111">
        <f>YEAR(A220)</f>
        <v>2007</v>
      </c>
      <c r="R220" s="61">
        <f>MONTH(A220)</f>
        <v>8</v>
      </c>
      <c r="S220" s="61">
        <f t="shared" si="48"/>
        <v>2007</v>
      </c>
      <c r="T220" s="112" t="str">
        <f>LOOKUP(S220,'yr type'!$A$5:$A$102,'yr type'!$B$5:$B$102)</f>
        <v>D</v>
      </c>
      <c r="U220" s="61">
        <f>('Strm Seg GW ZBud Stream Out'!H220-'Strm Seg GW ZBud Stream In'!H220)/DAY($A220)/1.9835</f>
        <v>19.199687746489179</v>
      </c>
      <c r="V220" s="61">
        <f>('Strm Seg GW ZBud Stream Out'!I220-'Strm Seg GW ZBud Stream In'!I220)/DAY($A220)/1.9835</f>
        <v>-0.47293396326142284</v>
      </c>
      <c r="W220" s="61">
        <f>('Strm Seg GW ZBud Stream Out'!J220-'Strm Seg GW ZBud Stream In'!J220)/DAY($A220)/1.9835</f>
        <v>-0.75282369874041488</v>
      </c>
    </row>
    <row r="221" spans="1:23" x14ac:dyDescent="0.3">
      <c r="A221" s="126">
        <v>39355</v>
      </c>
      <c r="B221" s="127">
        <v>38.68</v>
      </c>
      <c r="C221" s="127">
        <v>0</v>
      </c>
      <c r="D221" s="127">
        <v>85.06</v>
      </c>
      <c r="E221" s="127">
        <v>9.91</v>
      </c>
      <c r="F221" s="127">
        <v>29.99</v>
      </c>
      <c r="G221" s="127">
        <v>39.18</v>
      </c>
      <c r="H221" s="2">
        <f t="shared" si="49"/>
        <v>133.65</v>
      </c>
      <c r="I221" s="2">
        <f t="shared" si="50"/>
        <v>29.99</v>
      </c>
      <c r="J221" s="2">
        <f t="shared" si="51"/>
        <v>39.18</v>
      </c>
      <c r="K221" s="2">
        <f t="shared" si="52"/>
        <v>133.65</v>
      </c>
      <c r="L221" s="2">
        <f t="shared" si="53"/>
        <v>69.17</v>
      </c>
      <c r="M221" s="2">
        <f t="shared" si="55"/>
        <v>202.82000000000002</v>
      </c>
      <c r="N221" s="2">
        <f>'ZBud Extract Monthly'!U220</f>
        <v>202.83</v>
      </c>
      <c r="O221" s="53">
        <f t="shared" si="54"/>
        <v>9.9999999999909051E-3</v>
      </c>
      <c r="Q221" s="111">
        <f>YEAR(A221)</f>
        <v>2007</v>
      </c>
      <c r="R221" s="61">
        <f>MONTH(A221)</f>
        <v>9</v>
      </c>
      <c r="S221" s="61">
        <f t="shared" si="48"/>
        <v>2007</v>
      </c>
      <c r="T221" s="112" t="str">
        <f>LOOKUP(S221,'yr type'!$A$5:$A$102,'yr type'!$B$5:$B$102)</f>
        <v>D</v>
      </c>
      <c r="U221" s="61">
        <f>('Strm Seg GW ZBud Stream Out'!H221-'Strm Seg GW ZBud Stream In'!H221)/DAY($A221)/1.9835</f>
        <v>26.42719099235358</v>
      </c>
      <c r="V221" s="61">
        <f>('Strm Seg GW ZBud Stream Out'!I221-'Strm Seg GW ZBud Stream In'!I221)/DAY($A221)/1.9835</f>
        <v>-0.50399126123855131</v>
      </c>
      <c r="W221" s="61">
        <f>('Strm Seg GW ZBud Stream Out'!J221-'Strm Seg GW ZBud Stream In'!J221)/DAY($A221)/1.9835</f>
        <v>-0.30299974792034284</v>
      </c>
    </row>
    <row r="222" spans="1:23" x14ac:dyDescent="0.3">
      <c r="A222" s="126">
        <v>39386</v>
      </c>
      <c r="B222" s="127">
        <v>36.450000000000003</v>
      </c>
      <c r="C222" s="127">
        <v>0</v>
      </c>
      <c r="D222" s="127">
        <v>4.74</v>
      </c>
      <c r="E222" s="127">
        <v>1.1000000000000001</v>
      </c>
      <c r="F222" s="127">
        <v>42.69</v>
      </c>
      <c r="G222" s="127">
        <v>45.85</v>
      </c>
      <c r="H222" s="2">
        <f t="shared" si="49"/>
        <v>42.290000000000006</v>
      </c>
      <c r="I222" s="2">
        <f t="shared" si="50"/>
        <v>42.69</v>
      </c>
      <c r="J222" s="2">
        <f t="shared" si="51"/>
        <v>45.85</v>
      </c>
      <c r="K222" s="2">
        <f t="shared" si="52"/>
        <v>42.290000000000006</v>
      </c>
      <c r="L222" s="2">
        <f t="shared" si="53"/>
        <v>88.539999999999992</v>
      </c>
      <c r="M222" s="2">
        <f t="shared" si="55"/>
        <v>130.83000000000001</v>
      </c>
      <c r="N222" s="2">
        <f>'ZBud Extract Monthly'!U221</f>
        <v>130.83000000000001</v>
      </c>
      <c r="O222" s="53">
        <f t="shared" si="54"/>
        <v>0</v>
      </c>
      <c r="Q222" s="111">
        <f>YEAR(A222)</f>
        <v>2007</v>
      </c>
      <c r="R222" s="61">
        <f>MONTH(A222)</f>
        <v>10</v>
      </c>
      <c r="S222" s="61">
        <f t="shared" si="48"/>
        <v>2008</v>
      </c>
      <c r="T222" s="112" t="str">
        <f>LOOKUP(S222,'yr type'!$A$5:$A$102,'yr type'!$B$5:$B$102)</f>
        <v>C</v>
      </c>
      <c r="U222" s="61">
        <f>('Strm Seg GW ZBud Stream Out'!H222-'Strm Seg GW ZBud Stream In'!H222)/DAY($A222)/1.9835</f>
        <v>38.077689324019943</v>
      </c>
      <c r="V222" s="61">
        <f>('Strm Seg GW ZBud Stream Out'!I222-'Strm Seg GW ZBud Stream In'!I222)/DAY($A222)/1.9835</f>
        <v>-0.69427616546183424</v>
      </c>
      <c r="W222" s="61">
        <f>('Strm Seg GW ZBud Stream Out'!J222-'Strm Seg GW ZBud Stream In'!J222)/DAY($A222)/1.9835</f>
        <v>0.16897468632345888</v>
      </c>
    </row>
    <row r="223" spans="1:23" x14ac:dyDescent="0.3">
      <c r="A223" s="126">
        <v>39416</v>
      </c>
      <c r="B223" s="127">
        <v>38.200000000000003</v>
      </c>
      <c r="C223" s="127">
        <v>0</v>
      </c>
      <c r="D223" s="127">
        <v>3.67</v>
      </c>
      <c r="E223" s="127">
        <v>2.85</v>
      </c>
      <c r="F223" s="127">
        <v>40.15</v>
      </c>
      <c r="G223" s="127">
        <v>46.21</v>
      </c>
      <c r="H223" s="2">
        <f t="shared" si="49"/>
        <v>44.720000000000006</v>
      </c>
      <c r="I223" s="2">
        <f t="shared" si="50"/>
        <v>40.15</v>
      </c>
      <c r="J223" s="2">
        <f t="shared" si="51"/>
        <v>46.21</v>
      </c>
      <c r="K223" s="2">
        <f t="shared" si="52"/>
        <v>44.720000000000006</v>
      </c>
      <c r="L223" s="2">
        <f t="shared" si="53"/>
        <v>86.36</v>
      </c>
      <c r="M223" s="2">
        <f t="shared" si="55"/>
        <v>131.08000000000001</v>
      </c>
      <c r="N223" s="2">
        <f>'ZBud Extract Monthly'!U222</f>
        <v>131.08000000000001</v>
      </c>
      <c r="O223" s="53">
        <f t="shared" si="54"/>
        <v>0</v>
      </c>
      <c r="Q223" s="111">
        <f>YEAR(A223)</f>
        <v>2007</v>
      </c>
      <c r="R223" s="61">
        <f>MONTH(A223)</f>
        <v>11</v>
      </c>
      <c r="S223" s="61">
        <f t="shared" si="48"/>
        <v>2008</v>
      </c>
      <c r="T223" s="112" t="str">
        <f>LOOKUP(S223,'yr type'!$A$5:$A$102,'yr type'!$B$5:$B$102)</f>
        <v>C</v>
      </c>
      <c r="U223" s="61">
        <f>('Strm Seg GW ZBud Stream Out'!H223-'Strm Seg GW ZBud Stream In'!H223)/DAY($A223)/1.9835</f>
        <v>36.134106377615332</v>
      </c>
      <c r="V223" s="61">
        <f>('Strm Seg GW ZBud Stream Out'!I223-'Strm Seg GW ZBud Stream In'!I223)/DAY($A223)/1.9835</f>
        <v>-0.67473321569615996</v>
      </c>
      <c r="W223" s="61">
        <f>('Strm Seg GW ZBud Stream Out'!J223-'Strm Seg GW ZBud Stream In'!J223)/DAY($A223)/1.9835</f>
        <v>0.19258885807915302</v>
      </c>
    </row>
    <row r="224" spans="1:23" x14ac:dyDescent="0.3">
      <c r="A224" s="126">
        <v>39447</v>
      </c>
      <c r="B224" s="127">
        <v>33.61</v>
      </c>
      <c r="C224" s="127">
        <v>0</v>
      </c>
      <c r="D224" s="127">
        <v>1.18</v>
      </c>
      <c r="E224" s="127">
        <v>7.07</v>
      </c>
      <c r="F224" s="127">
        <v>84.74</v>
      </c>
      <c r="G224" s="127">
        <v>77.88</v>
      </c>
      <c r="H224" s="2">
        <f t="shared" si="49"/>
        <v>41.86</v>
      </c>
      <c r="I224" s="2">
        <f t="shared" si="50"/>
        <v>84.74</v>
      </c>
      <c r="J224" s="2">
        <f t="shared" si="51"/>
        <v>77.88</v>
      </c>
      <c r="K224" s="2">
        <f t="shared" si="52"/>
        <v>41.86</v>
      </c>
      <c r="L224" s="2">
        <f t="shared" si="53"/>
        <v>162.62</v>
      </c>
      <c r="M224" s="2">
        <f t="shared" si="55"/>
        <v>204.48</v>
      </c>
      <c r="N224" s="2">
        <f>'ZBud Extract Monthly'!U223</f>
        <v>204.48</v>
      </c>
      <c r="O224" s="53">
        <f t="shared" si="54"/>
        <v>0</v>
      </c>
      <c r="Q224" s="111">
        <f>YEAR(A224)</f>
        <v>2007</v>
      </c>
      <c r="R224" s="61">
        <f>MONTH(A224)</f>
        <v>12</v>
      </c>
      <c r="S224" s="61">
        <f t="shared" si="48"/>
        <v>2008</v>
      </c>
      <c r="T224" s="112" t="str">
        <f>LOOKUP(S224,'yr type'!$A$5:$A$102,'yr type'!$B$5:$B$102)</f>
        <v>C</v>
      </c>
      <c r="U224" s="61">
        <f>('Strm Seg GW ZBud Stream Out'!H224-'Strm Seg GW ZBud Stream In'!H224)/DAY($A224)/1.9835</f>
        <v>47.087341535409045</v>
      </c>
      <c r="V224" s="61">
        <f>('Strm Seg GW ZBud Stream Out'!I224-'Strm Seg GW ZBud Stream In'!I224)/DAY($A224)/1.9835</f>
        <v>-1.3781438805630319</v>
      </c>
      <c r="W224" s="61">
        <f>('Strm Seg GW ZBud Stream Out'!J224-'Strm Seg GW ZBud Stream In'!J224)/DAY($A224)/1.9835</f>
        <v>-3.1062719045024625E-2</v>
      </c>
    </row>
    <row r="225" spans="1:23" x14ac:dyDescent="0.3">
      <c r="A225" s="126">
        <v>39478</v>
      </c>
      <c r="B225" s="127">
        <v>32.47</v>
      </c>
      <c r="C225" s="127">
        <v>0</v>
      </c>
      <c r="D225" s="127">
        <v>0</v>
      </c>
      <c r="E225" s="127">
        <v>4.37</v>
      </c>
      <c r="F225" s="127">
        <v>93.21</v>
      </c>
      <c r="G225" s="127">
        <v>59.9</v>
      </c>
      <c r="H225" s="2">
        <f t="shared" si="49"/>
        <v>36.839999999999996</v>
      </c>
      <c r="I225" s="2">
        <f t="shared" si="50"/>
        <v>93.21</v>
      </c>
      <c r="J225" s="2">
        <f t="shared" si="51"/>
        <v>59.9</v>
      </c>
      <c r="K225" s="2">
        <f t="shared" si="52"/>
        <v>36.839999999999996</v>
      </c>
      <c r="L225" s="2">
        <f t="shared" si="53"/>
        <v>153.10999999999999</v>
      </c>
      <c r="M225" s="2">
        <f t="shared" si="55"/>
        <v>189.95</v>
      </c>
      <c r="N225" s="2">
        <f>'ZBud Extract Monthly'!U224</f>
        <v>189.94</v>
      </c>
      <c r="O225" s="53">
        <f t="shared" si="54"/>
        <v>-9.9999999999909051E-3</v>
      </c>
      <c r="Q225" s="111">
        <f>YEAR(A225)</f>
        <v>2008</v>
      </c>
      <c r="R225" s="61">
        <f>MONTH(A225)</f>
        <v>1</v>
      </c>
      <c r="S225" s="61">
        <f t="shared" si="48"/>
        <v>2008</v>
      </c>
      <c r="T225" s="112" t="str">
        <f>LOOKUP(S225,'yr type'!$A$5:$A$102,'yr type'!$B$5:$B$102)</f>
        <v>C</v>
      </c>
      <c r="U225" s="61">
        <f>('Strm Seg GW ZBud Stream Out'!H225-'Strm Seg GW ZBud Stream In'!H225)/DAY($A225)/1.9835</f>
        <v>78.264228270326967</v>
      </c>
      <c r="V225" s="61">
        <f>('Strm Seg GW ZBud Stream Out'!I225-'Strm Seg GW ZBud Stream In'!I225)/DAY($A225)/1.9835</f>
        <v>-1.515893215804581</v>
      </c>
      <c r="W225" s="61">
        <f>('Strm Seg GW ZBud Stream Out'!J225-'Strm Seg GW ZBud Stream In'!J225)/DAY($A225)/1.9835</f>
        <v>1.2179513242313602</v>
      </c>
    </row>
    <row r="226" spans="1:23" x14ac:dyDescent="0.3">
      <c r="A226" s="126">
        <v>39507</v>
      </c>
      <c r="B226" s="127">
        <v>30.14</v>
      </c>
      <c r="C226" s="127">
        <v>0</v>
      </c>
      <c r="D226" s="127">
        <v>0</v>
      </c>
      <c r="E226" s="127">
        <v>0.85</v>
      </c>
      <c r="F226" s="127">
        <v>80.180000000000007</v>
      </c>
      <c r="G226" s="127">
        <v>26.59</v>
      </c>
      <c r="H226" s="2">
        <f t="shared" si="49"/>
        <v>30.990000000000002</v>
      </c>
      <c r="I226" s="2">
        <f t="shared" si="50"/>
        <v>80.180000000000007</v>
      </c>
      <c r="J226" s="2">
        <f t="shared" si="51"/>
        <v>26.59</v>
      </c>
      <c r="K226" s="2">
        <f t="shared" si="52"/>
        <v>30.990000000000002</v>
      </c>
      <c r="L226" s="2">
        <f t="shared" si="53"/>
        <v>106.77000000000001</v>
      </c>
      <c r="M226" s="2">
        <f t="shared" si="55"/>
        <v>137.76000000000002</v>
      </c>
      <c r="N226" s="2">
        <f>'ZBud Extract Monthly'!U225</f>
        <v>137.77000000000001</v>
      </c>
      <c r="O226" s="53">
        <f t="shared" si="54"/>
        <v>9.9999999999909051E-3</v>
      </c>
      <c r="Q226" s="111">
        <f>YEAR(A226)</f>
        <v>2008</v>
      </c>
      <c r="R226" s="61">
        <f>MONTH(A226)</f>
        <v>2</v>
      </c>
      <c r="S226" s="61">
        <f t="shared" si="48"/>
        <v>2008</v>
      </c>
      <c r="T226" s="112" t="str">
        <f>LOOKUP(S226,'yr type'!$A$5:$A$102,'yr type'!$B$5:$B$102)</f>
        <v>C</v>
      </c>
      <c r="U226" s="61">
        <f>('Strm Seg GW ZBud Stream Out'!H226-'Strm Seg GW ZBud Stream In'!H226)/DAY($A226)/1.9835</f>
        <v>82.117816816320868</v>
      </c>
      <c r="V226" s="61">
        <f>('Strm Seg GW ZBud Stream Out'!I226-'Strm Seg GW ZBud Stream In'!I226)/DAY($A226)/1.9835</f>
        <v>-1.3855688742470207</v>
      </c>
      <c r="W226" s="61">
        <f>('Strm Seg GW ZBud Stream Out'!J226-'Strm Seg GW ZBud Stream In'!J226)/DAY($A226)/1.9835</f>
        <v>3.0781533861251877</v>
      </c>
    </row>
    <row r="227" spans="1:23" x14ac:dyDescent="0.3">
      <c r="A227" s="126">
        <v>39538</v>
      </c>
      <c r="B227" s="127">
        <v>36.4</v>
      </c>
      <c r="C227" s="127">
        <v>0</v>
      </c>
      <c r="D227" s="127">
        <v>0</v>
      </c>
      <c r="E227" s="127">
        <v>0</v>
      </c>
      <c r="F227" s="127">
        <v>28.32</v>
      </c>
      <c r="G227" s="127">
        <v>5.46</v>
      </c>
      <c r="H227" s="2">
        <f t="shared" si="49"/>
        <v>36.4</v>
      </c>
      <c r="I227" s="2">
        <f t="shared" si="50"/>
        <v>28.32</v>
      </c>
      <c r="J227" s="2">
        <f t="shared" si="51"/>
        <v>5.46</v>
      </c>
      <c r="K227" s="2">
        <f t="shared" si="52"/>
        <v>36.4</v>
      </c>
      <c r="L227" s="2">
        <f t="shared" si="53"/>
        <v>33.78</v>
      </c>
      <c r="M227" s="2">
        <f t="shared" si="55"/>
        <v>70.179999999999993</v>
      </c>
      <c r="N227" s="2">
        <f>'ZBud Extract Monthly'!U226</f>
        <v>70.180000000000007</v>
      </c>
      <c r="O227" s="53">
        <f t="shared" si="54"/>
        <v>0</v>
      </c>
      <c r="Q227" s="111">
        <f>YEAR(A227)</f>
        <v>2008</v>
      </c>
      <c r="R227" s="61">
        <f>MONTH(A227)</f>
        <v>3</v>
      </c>
      <c r="S227" s="61">
        <f t="shared" si="48"/>
        <v>2008</v>
      </c>
      <c r="T227" s="112" t="str">
        <f>LOOKUP(S227,'yr type'!$A$5:$A$102,'yr type'!$B$5:$B$102)</f>
        <v>C</v>
      </c>
      <c r="U227" s="61">
        <f>('Strm Seg GW ZBud Stream Out'!H227-'Strm Seg GW ZBud Stream In'!H227)/DAY($A227)/1.9835</f>
        <v>61.053205070866916</v>
      </c>
      <c r="V227" s="61">
        <f>('Strm Seg GW ZBud Stream Out'!I227-'Strm Seg GW ZBud Stream In'!I227)/DAY($A227)/1.9835</f>
        <v>-0.40235165925335631</v>
      </c>
      <c r="W227" s="61">
        <f>('Strm Seg GW ZBud Stream Out'!J227-'Strm Seg GW ZBud Stream In'!J227)/DAY($A227)/1.9835</f>
        <v>3.2139343129203022</v>
      </c>
    </row>
    <row r="228" spans="1:23" x14ac:dyDescent="0.3">
      <c r="A228" s="126">
        <v>39568</v>
      </c>
      <c r="B228" s="127">
        <v>39.71</v>
      </c>
      <c r="C228" s="127">
        <v>0</v>
      </c>
      <c r="D228" s="127">
        <v>9.17</v>
      </c>
      <c r="E228" s="127">
        <v>1.47</v>
      </c>
      <c r="F228" s="127">
        <v>29.57</v>
      </c>
      <c r="G228" s="127">
        <v>9.6300000000000008</v>
      </c>
      <c r="H228" s="2">
        <f t="shared" si="49"/>
        <v>50.35</v>
      </c>
      <c r="I228" s="2">
        <f t="shared" si="50"/>
        <v>29.57</v>
      </c>
      <c r="J228" s="2">
        <f t="shared" si="51"/>
        <v>9.6300000000000008</v>
      </c>
      <c r="K228" s="2">
        <f t="shared" si="52"/>
        <v>50.35</v>
      </c>
      <c r="L228" s="2">
        <f t="shared" si="53"/>
        <v>39.200000000000003</v>
      </c>
      <c r="M228" s="2">
        <f t="shared" si="55"/>
        <v>89.55</v>
      </c>
      <c r="N228" s="2">
        <f>'ZBud Extract Monthly'!U227</f>
        <v>89.54</v>
      </c>
      <c r="O228" s="53">
        <f t="shared" si="54"/>
        <v>-9.9999999999909051E-3</v>
      </c>
      <c r="Q228" s="111">
        <f>YEAR(A228)</f>
        <v>2008</v>
      </c>
      <c r="R228" s="61">
        <f>MONTH(A228)</f>
        <v>4</v>
      </c>
      <c r="S228" s="61">
        <f t="shared" si="48"/>
        <v>2008</v>
      </c>
      <c r="T228" s="112" t="str">
        <f>LOOKUP(S228,'yr type'!$A$5:$A$102,'yr type'!$B$5:$B$102)</f>
        <v>C</v>
      </c>
      <c r="U228" s="61">
        <f>('Strm Seg GW ZBud Stream Out'!H228-'Strm Seg GW ZBud Stream In'!H228)/DAY($A228)/1.9835</f>
        <v>42.766826317116212</v>
      </c>
      <c r="V228" s="61">
        <f>('Strm Seg GW ZBud Stream Out'!I228-'Strm Seg GW ZBud Stream In'!I228)/DAY($A228)/1.9835</f>
        <v>-0.48012772035963364</v>
      </c>
      <c r="W228" s="61">
        <f>('Strm Seg GW ZBud Stream Out'!J228-'Strm Seg GW ZBud Stream In'!J228)/DAY($A228)/1.9835</f>
        <v>1.7396857406940596</v>
      </c>
    </row>
    <row r="229" spans="1:23" x14ac:dyDescent="0.3">
      <c r="A229" s="126">
        <v>39599</v>
      </c>
      <c r="B229" s="127">
        <v>41.51</v>
      </c>
      <c r="C229" s="127">
        <v>0</v>
      </c>
      <c r="D229" s="127">
        <v>26.17</v>
      </c>
      <c r="E229" s="127">
        <v>4.03</v>
      </c>
      <c r="F229" s="127">
        <v>29.08</v>
      </c>
      <c r="G229" s="127">
        <v>30.66</v>
      </c>
      <c r="H229" s="2">
        <f t="shared" si="49"/>
        <v>71.710000000000008</v>
      </c>
      <c r="I229" s="2">
        <f t="shared" si="50"/>
        <v>29.08</v>
      </c>
      <c r="J229" s="2">
        <f t="shared" si="51"/>
        <v>30.66</v>
      </c>
      <c r="K229" s="2">
        <f t="shared" si="52"/>
        <v>71.710000000000008</v>
      </c>
      <c r="L229" s="2">
        <f t="shared" si="53"/>
        <v>59.739999999999995</v>
      </c>
      <c r="M229" s="2">
        <f t="shared" si="55"/>
        <v>131.45000000000002</v>
      </c>
      <c r="N229" s="2">
        <f>'ZBud Extract Monthly'!U228</f>
        <v>131.44999999999999</v>
      </c>
      <c r="O229" s="53">
        <f t="shared" si="54"/>
        <v>0</v>
      </c>
      <c r="Q229" s="111">
        <f>YEAR(A229)</f>
        <v>2008</v>
      </c>
      <c r="R229" s="61">
        <f>MONTH(A229)</f>
        <v>5</v>
      </c>
      <c r="S229" s="61">
        <f t="shared" si="48"/>
        <v>2008</v>
      </c>
      <c r="T229" s="112" t="str">
        <f>LOOKUP(S229,'yr type'!$A$5:$A$102,'yr type'!$B$5:$B$102)</f>
        <v>C</v>
      </c>
      <c r="U229" s="61">
        <f>('Strm Seg GW ZBud Stream Out'!H229-'Strm Seg GW ZBud Stream In'!H229)/DAY($A229)/1.9835</f>
        <v>37.813737528155677</v>
      </c>
      <c r="V229" s="61">
        <f>('Strm Seg GW ZBud Stream Out'!I229-'Strm Seg GW ZBud Stream In'!I229)/DAY($A229)/1.9835</f>
        <v>-0.47293396326142284</v>
      </c>
      <c r="W229" s="61">
        <f>('Strm Seg GW ZBud Stream Out'!J229-'Strm Seg GW ZBud Stream In'!J229)/DAY($A229)/1.9835</f>
        <v>0.54985891670800235</v>
      </c>
    </row>
    <row r="230" spans="1:23" x14ac:dyDescent="0.3">
      <c r="A230" s="126">
        <v>39629</v>
      </c>
      <c r="B230" s="127">
        <v>45.46</v>
      </c>
      <c r="C230" s="127">
        <v>0</v>
      </c>
      <c r="D230" s="127">
        <v>149.61000000000001</v>
      </c>
      <c r="E230" s="127">
        <v>44.43</v>
      </c>
      <c r="F230" s="127">
        <v>28.14</v>
      </c>
      <c r="G230" s="127">
        <v>44.66</v>
      </c>
      <c r="H230" s="2">
        <f t="shared" si="49"/>
        <v>239.50000000000003</v>
      </c>
      <c r="I230" s="2">
        <f t="shared" si="50"/>
        <v>28.14</v>
      </c>
      <c r="J230" s="2">
        <f t="shared" si="51"/>
        <v>44.66</v>
      </c>
      <c r="K230" s="2">
        <f t="shared" si="52"/>
        <v>239.50000000000003</v>
      </c>
      <c r="L230" s="2">
        <f t="shared" si="53"/>
        <v>72.8</v>
      </c>
      <c r="M230" s="2">
        <f t="shared" si="55"/>
        <v>312.30000000000007</v>
      </c>
      <c r="N230" s="2">
        <f>'ZBud Extract Monthly'!U229</f>
        <v>312.31</v>
      </c>
      <c r="O230" s="53">
        <f t="shared" si="54"/>
        <v>9.9999999999340616E-3</v>
      </c>
      <c r="Q230" s="111">
        <f>YEAR(A230)</f>
        <v>2008</v>
      </c>
      <c r="R230" s="61">
        <f>MONTH(A230)</f>
        <v>6</v>
      </c>
      <c r="S230" s="61">
        <f t="shared" si="48"/>
        <v>2008</v>
      </c>
      <c r="T230" s="112" t="str">
        <f>LOOKUP(S230,'yr type'!$A$5:$A$102,'yr type'!$B$5:$B$102)</f>
        <v>C</v>
      </c>
      <c r="U230" s="61">
        <f>('Strm Seg GW ZBud Stream Out'!H230-'Strm Seg GW ZBud Stream In'!H230)/DAY($A230)/1.9835</f>
        <v>22.061675489454668</v>
      </c>
      <c r="V230" s="61">
        <f>('Strm Seg GW ZBud Stream Out'!I230-'Strm Seg GW ZBud Stream In'!I230)/DAY($A230)/1.9835</f>
        <v>-0.4729014368540459</v>
      </c>
      <c r="W230" s="61">
        <f>('Strm Seg GW ZBud Stream Out'!J230-'Strm Seg GW ZBud Stream In'!J230)/DAY($A230)/1.9835</f>
        <v>-0.50987311990589013</v>
      </c>
    </row>
    <row r="231" spans="1:23" x14ac:dyDescent="0.3">
      <c r="A231" s="126">
        <v>39660</v>
      </c>
      <c r="B231" s="127">
        <v>43.13</v>
      </c>
      <c r="C231" s="127">
        <v>0</v>
      </c>
      <c r="D231" s="127">
        <v>88.42</v>
      </c>
      <c r="E231" s="127">
        <v>9.61</v>
      </c>
      <c r="F231" s="127">
        <v>29.08</v>
      </c>
      <c r="G231" s="127">
        <v>45.79</v>
      </c>
      <c r="H231" s="2">
        <f t="shared" si="49"/>
        <v>141.16000000000003</v>
      </c>
      <c r="I231" s="2">
        <f t="shared" si="50"/>
        <v>29.08</v>
      </c>
      <c r="J231" s="2">
        <f t="shared" si="51"/>
        <v>45.79</v>
      </c>
      <c r="K231" s="2">
        <f t="shared" si="52"/>
        <v>141.16000000000003</v>
      </c>
      <c r="L231" s="2">
        <f t="shared" si="53"/>
        <v>74.87</v>
      </c>
      <c r="M231" s="2">
        <f t="shared" si="55"/>
        <v>216.03</v>
      </c>
      <c r="N231" s="2">
        <f>'ZBud Extract Monthly'!U230</f>
        <v>216.03</v>
      </c>
      <c r="O231" s="53">
        <f t="shared" si="54"/>
        <v>0</v>
      </c>
      <c r="Q231" s="111">
        <f>YEAR(A231)</f>
        <v>2008</v>
      </c>
      <c r="R231" s="61">
        <f>MONTH(A231)</f>
        <v>7</v>
      </c>
      <c r="S231" s="61">
        <f t="shared" si="48"/>
        <v>2008</v>
      </c>
      <c r="T231" s="112" t="str">
        <f>LOOKUP(S231,'yr type'!$A$5:$A$102,'yr type'!$B$5:$B$102)</f>
        <v>C</v>
      </c>
      <c r="U231" s="61">
        <f>('Strm Seg GW ZBud Stream Out'!H231-'Strm Seg GW ZBud Stream In'!H231)/DAY($A231)/1.9835</f>
        <v>24.194442863299642</v>
      </c>
      <c r="V231" s="61">
        <f>('Strm Seg GW ZBud Stream Out'!I231-'Strm Seg GW ZBud Stream In'!I231)/DAY($A231)/1.9835</f>
        <v>-0.47293396326142284</v>
      </c>
      <c r="W231" s="61">
        <f>('Strm Seg GW ZBud Stream Out'!J231-'Strm Seg GW ZBud Stream In'!J231)/DAY($A231)/1.9835</f>
        <v>-0.56368263984322264</v>
      </c>
    </row>
    <row r="232" spans="1:23" x14ac:dyDescent="0.3">
      <c r="A232" s="126">
        <v>39691</v>
      </c>
      <c r="B232" s="127">
        <v>54.73</v>
      </c>
      <c r="C232" s="127">
        <v>0</v>
      </c>
      <c r="D232" s="127">
        <v>153.86000000000001</v>
      </c>
      <c r="E232" s="127">
        <v>24.25</v>
      </c>
      <c r="F232" s="127">
        <v>29.08</v>
      </c>
      <c r="G232" s="127">
        <v>57.53</v>
      </c>
      <c r="H232" s="2">
        <f t="shared" si="49"/>
        <v>232.84</v>
      </c>
      <c r="I232" s="2">
        <f t="shared" si="50"/>
        <v>29.08</v>
      </c>
      <c r="J232" s="2">
        <f t="shared" si="51"/>
        <v>57.53</v>
      </c>
      <c r="K232" s="2">
        <f t="shared" si="52"/>
        <v>232.84</v>
      </c>
      <c r="L232" s="2">
        <f t="shared" si="53"/>
        <v>86.61</v>
      </c>
      <c r="M232" s="2">
        <f t="shared" si="55"/>
        <v>319.45000000000005</v>
      </c>
      <c r="N232" s="2">
        <f>'ZBud Extract Monthly'!U231</f>
        <v>319.45</v>
      </c>
      <c r="O232" s="53">
        <f t="shared" si="54"/>
        <v>0</v>
      </c>
      <c r="Q232" s="111">
        <f>YEAR(A232)</f>
        <v>2008</v>
      </c>
      <c r="R232" s="61">
        <f>MONTH(A232)</f>
        <v>8</v>
      </c>
      <c r="S232" s="61">
        <f t="shared" si="48"/>
        <v>2008</v>
      </c>
      <c r="T232" s="112" t="str">
        <f>LOOKUP(S232,'yr type'!$A$5:$A$102,'yr type'!$B$5:$B$102)</f>
        <v>C</v>
      </c>
      <c r="U232" s="61">
        <f>('Strm Seg GW ZBud Stream Out'!H232-'Strm Seg GW ZBud Stream In'!H232)/DAY($A232)/1.9835</f>
        <v>18.486058368638044</v>
      </c>
      <c r="V232" s="61">
        <f>('Strm Seg GW ZBud Stream Out'!I232-'Strm Seg GW ZBud Stream In'!I232)/DAY($A232)/1.9835</f>
        <v>-0.47293396326142284</v>
      </c>
      <c r="W232" s="61">
        <f>('Strm Seg GW ZBud Stream Out'!J232-'Strm Seg GW ZBud Stream In'!J232)/DAY($A232)/1.9835</f>
        <v>-0.85430608975662115</v>
      </c>
    </row>
    <row r="233" spans="1:23" x14ac:dyDescent="0.3">
      <c r="A233" s="126">
        <v>39721</v>
      </c>
      <c r="B233" s="127">
        <v>47.22</v>
      </c>
      <c r="C233" s="127">
        <v>0</v>
      </c>
      <c r="D233" s="127">
        <v>99.78</v>
      </c>
      <c r="E233" s="127">
        <v>8.6199999999999992</v>
      </c>
      <c r="F233" s="127">
        <v>28.14</v>
      </c>
      <c r="G233" s="127">
        <v>46.8</v>
      </c>
      <c r="H233" s="2">
        <f t="shared" si="49"/>
        <v>155.62</v>
      </c>
      <c r="I233" s="2">
        <f t="shared" si="50"/>
        <v>28.14</v>
      </c>
      <c r="J233" s="2">
        <f t="shared" si="51"/>
        <v>46.8</v>
      </c>
      <c r="K233" s="2">
        <f t="shared" si="52"/>
        <v>155.62</v>
      </c>
      <c r="L233" s="2">
        <f t="shared" si="53"/>
        <v>74.94</v>
      </c>
      <c r="M233" s="2">
        <f t="shared" si="55"/>
        <v>230.56</v>
      </c>
      <c r="N233" s="2">
        <f>'ZBud Extract Monthly'!U232</f>
        <v>230.56</v>
      </c>
      <c r="O233" s="53">
        <f t="shared" si="54"/>
        <v>0</v>
      </c>
      <c r="Q233" s="111">
        <f>YEAR(A233)</f>
        <v>2008</v>
      </c>
      <c r="R233" s="61">
        <f>MONTH(A233)</f>
        <v>9</v>
      </c>
      <c r="S233" s="61">
        <f t="shared" si="48"/>
        <v>2008</v>
      </c>
      <c r="T233" s="112" t="str">
        <f>LOOKUP(S233,'yr type'!$A$5:$A$102,'yr type'!$B$5:$B$102)</f>
        <v>C</v>
      </c>
      <c r="U233" s="61">
        <f>('Strm Seg GW ZBud Stream Out'!H233-'Strm Seg GW ZBud Stream In'!H233)/DAY($A233)/1.9835</f>
        <v>21.060415091168814</v>
      </c>
      <c r="V233" s="61">
        <f>('Strm Seg GW ZBud Stream Out'!I233-'Strm Seg GW ZBud Stream In'!I233)/DAY($A233)/1.9835</f>
        <v>-0.4729014368540459</v>
      </c>
      <c r="W233" s="61">
        <f>('Strm Seg GW ZBud Stream Out'!J233-'Strm Seg GW ZBud Stream In'!J233)/DAY($A233)/1.9835</f>
        <v>-0.63120746155785212</v>
      </c>
    </row>
    <row r="234" spans="1:23" x14ac:dyDescent="0.3">
      <c r="A234" s="126">
        <v>39752</v>
      </c>
      <c r="B234" s="127">
        <v>38.74</v>
      </c>
      <c r="C234" s="127">
        <v>0</v>
      </c>
      <c r="D234" s="127">
        <v>33.93</v>
      </c>
      <c r="E234" s="127">
        <v>9.15</v>
      </c>
      <c r="F234" s="127">
        <v>44.31</v>
      </c>
      <c r="G234" s="127">
        <v>55.6</v>
      </c>
      <c r="H234" s="2">
        <f t="shared" si="49"/>
        <v>81.820000000000007</v>
      </c>
      <c r="I234" s="2">
        <f t="shared" si="50"/>
        <v>44.31</v>
      </c>
      <c r="J234" s="2">
        <f t="shared" si="51"/>
        <v>55.6</v>
      </c>
      <c r="K234" s="2">
        <f t="shared" si="52"/>
        <v>81.820000000000007</v>
      </c>
      <c r="L234" s="2">
        <f t="shared" si="53"/>
        <v>99.91</v>
      </c>
      <c r="M234" s="2">
        <f t="shared" si="55"/>
        <v>181.73000000000002</v>
      </c>
      <c r="N234" s="2">
        <f>'ZBud Extract Monthly'!U233</f>
        <v>181.74</v>
      </c>
      <c r="O234" s="53">
        <f t="shared" si="54"/>
        <v>9.9999999999909051E-3</v>
      </c>
      <c r="Q234" s="111">
        <f>YEAR(A234)</f>
        <v>2008</v>
      </c>
      <c r="R234" s="61">
        <f>MONTH(A234)</f>
        <v>10</v>
      </c>
      <c r="S234" s="61">
        <f t="shared" si="48"/>
        <v>2009</v>
      </c>
      <c r="T234" s="112" t="str">
        <f>LOOKUP(S234,'yr type'!$A$5:$A$102,'yr type'!$B$5:$B$102)</f>
        <v>D</v>
      </c>
      <c r="U234" s="61">
        <f>('Strm Seg GW ZBud Stream Out'!H234-'Strm Seg GW ZBud Stream In'!H234)/DAY($A234)/1.9835</f>
        <v>26.896248892069245</v>
      </c>
      <c r="V234" s="61">
        <f>('Strm Seg GW ZBud Stream Out'!I234-'Strm Seg GW ZBud Stream In'!I234)/DAY($A234)/1.9835</f>
        <v>-0.72062255543719556</v>
      </c>
      <c r="W234" s="61">
        <f>('Strm Seg GW ZBud Stream Out'!J234-'Strm Seg GW ZBud Stream In'!J234)/DAY($A234)/1.9835</f>
        <v>-0.61670068386771515</v>
      </c>
    </row>
    <row r="235" spans="1:23" x14ac:dyDescent="0.3">
      <c r="A235" s="126">
        <v>39782</v>
      </c>
      <c r="B235" s="127">
        <v>33</v>
      </c>
      <c r="C235" s="127">
        <v>0</v>
      </c>
      <c r="D235" s="127">
        <v>0.5</v>
      </c>
      <c r="E235" s="127">
        <v>6.02</v>
      </c>
      <c r="F235" s="127">
        <v>57.29</v>
      </c>
      <c r="G235" s="127">
        <v>60.45</v>
      </c>
      <c r="H235" s="2">
        <f t="shared" si="49"/>
        <v>39.519999999999996</v>
      </c>
      <c r="I235" s="2">
        <f t="shared" si="50"/>
        <v>57.29</v>
      </c>
      <c r="J235" s="2">
        <f t="shared" si="51"/>
        <v>60.45</v>
      </c>
      <c r="K235" s="2">
        <f t="shared" si="52"/>
        <v>39.519999999999996</v>
      </c>
      <c r="L235" s="2">
        <f t="shared" si="53"/>
        <v>117.74000000000001</v>
      </c>
      <c r="M235" s="2">
        <f t="shared" si="55"/>
        <v>157.26</v>
      </c>
      <c r="N235" s="2">
        <f>'ZBud Extract Monthly'!U234</f>
        <v>157.26</v>
      </c>
      <c r="O235" s="53">
        <f t="shared" si="54"/>
        <v>0</v>
      </c>
      <c r="Q235" s="111">
        <f>YEAR(A235)</f>
        <v>2008</v>
      </c>
      <c r="R235" s="61">
        <f>MONTH(A235)</f>
        <v>11</v>
      </c>
      <c r="S235" s="61">
        <f t="shared" si="48"/>
        <v>2009</v>
      </c>
      <c r="T235" s="112" t="str">
        <f>LOOKUP(S235,'yr type'!$A$5:$A$102,'yr type'!$B$5:$B$102)</f>
        <v>D</v>
      </c>
      <c r="U235" s="61">
        <f>('Strm Seg GW ZBud Stream Out'!H235-'Strm Seg GW ZBud Stream In'!H235)/DAY($A235)/1.9835</f>
        <v>37.87715318040501</v>
      </c>
      <c r="V235" s="61">
        <f>('Strm Seg GW ZBud Stream Out'!I235-'Strm Seg GW ZBud Stream In'!I235)/DAY($A235)/1.9835</f>
        <v>-0.96277623729098394</v>
      </c>
      <c r="W235" s="61">
        <f>('Strm Seg GW ZBud Stream Out'!J235-'Strm Seg GW ZBud Stream In'!J235)/DAY($A235)/1.9835</f>
        <v>-0.25207965717166625</v>
      </c>
    </row>
    <row r="236" spans="1:23" x14ac:dyDescent="0.3">
      <c r="A236" s="126">
        <v>39813</v>
      </c>
      <c r="B236" s="127">
        <v>38.74</v>
      </c>
      <c r="C236" s="127">
        <v>0</v>
      </c>
      <c r="D236" s="127">
        <v>1.84</v>
      </c>
      <c r="E236" s="127">
        <v>4.25</v>
      </c>
      <c r="F236" s="127">
        <v>59.56</v>
      </c>
      <c r="G236" s="127">
        <v>57.72</v>
      </c>
      <c r="H236" s="2">
        <f t="shared" si="49"/>
        <v>44.830000000000005</v>
      </c>
      <c r="I236" s="2">
        <f t="shared" si="50"/>
        <v>59.56</v>
      </c>
      <c r="J236" s="2">
        <f t="shared" si="51"/>
        <v>57.72</v>
      </c>
      <c r="K236" s="2">
        <f t="shared" si="52"/>
        <v>44.830000000000005</v>
      </c>
      <c r="L236" s="2">
        <f t="shared" si="53"/>
        <v>117.28</v>
      </c>
      <c r="M236" s="2">
        <f t="shared" si="55"/>
        <v>162.11000000000001</v>
      </c>
      <c r="N236" s="2">
        <f>'ZBud Extract Monthly'!U235</f>
        <v>162.1</v>
      </c>
      <c r="O236" s="53">
        <f t="shared" si="54"/>
        <v>-1.0000000000019327E-2</v>
      </c>
      <c r="Q236" s="111">
        <f>YEAR(A236)</f>
        <v>2008</v>
      </c>
      <c r="R236" s="61">
        <f>MONTH(A236)</f>
        <v>12</v>
      </c>
      <c r="S236" s="61">
        <f t="shared" si="48"/>
        <v>2009</v>
      </c>
      <c r="T236" s="112" t="str">
        <f>LOOKUP(S236,'yr type'!$A$5:$A$102,'yr type'!$B$5:$B$102)</f>
        <v>D</v>
      </c>
      <c r="U236" s="61">
        <f>('Strm Seg GW ZBud Stream Out'!H236-'Strm Seg GW ZBud Stream In'!H236)/DAY($A236)/1.9835</f>
        <v>36.632378412223431</v>
      </c>
      <c r="V236" s="61">
        <f>('Strm Seg GW ZBud Stream Out'!I236-'Strm Seg GW ZBud Stream In'!I236)/DAY($A236)/1.9835</f>
        <v>-0.9686364116867382</v>
      </c>
      <c r="W236" s="61">
        <f>('Strm Seg GW ZBud Stream Out'!J236-'Strm Seg GW ZBud Stream In'!J236)/DAY($A236)/1.9835</f>
        <v>-0.10262081527440095</v>
      </c>
    </row>
    <row r="237" spans="1:23" x14ac:dyDescent="0.3">
      <c r="A237" s="126">
        <v>39844</v>
      </c>
      <c r="B237" s="127">
        <v>33.409999999999997</v>
      </c>
      <c r="C237" s="127">
        <v>0</v>
      </c>
      <c r="D237" s="127">
        <v>0.06</v>
      </c>
      <c r="E237" s="127">
        <v>0.02</v>
      </c>
      <c r="F237" s="127">
        <v>42.93</v>
      </c>
      <c r="G237" s="127">
        <v>42.51</v>
      </c>
      <c r="H237" s="2">
        <f t="shared" si="49"/>
        <v>33.49</v>
      </c>
      <c r="I237" s="2">
        <f t="shared" si="50"/>
        <v>42.93</v>
      </c>
      <c r="J237" s="2">
        <f t="shared" si="51"/>
        <v>42.51</v>
      </c>
      <c r="K237" s="2">
        <f t="shared" si="52"/>
        <v>33.49</v>
      </c>
      <c r="L237" s="2">
        <f t="shared" si="53"/>
        <v>85.44</v>
      </c>
      <c r="M237" s="2">
        <f t="shared" si="55"/>
        <v>118.93</v>
      </c>
      <c r="N237" s="2">
        <f>'ZBud Extract Monthly'!U236</f>
        <v>118.92</v>
      </c>
      <c r="O237" s="53">
        <f t="shared" si="54"/>
        <v>-1.0000000000005116E-2</v>
      </c>
      <c r="Q237" s="111">
        <f>YEAR(A237)</f>
        <v>2009</v>
      </c>
      <c r="R237" s="61">
        <f>MONTH(A237)</f>
        <v>1</v>
      </c>
      <c r="S237" s="61">
        <f t="shared" si="48"/>
        <v>2009</v>
      </c>
      <c r="T237" s="112" t="str">
        <f>LOOKUP(S237,'yr type'!$A$5:$A$102,'yr type'!$B$5:$B$102)</f>
        <v>D</v>
      </c>
      <c r="U237" s="61">
        <f>('Strm Seg GW ZBud Stream Out'!H237-'Strm Seg GW ZBud Stream In'!H237)/DAY($A237)/1.9835</f>
        <v>39.995934199077873</v>
      </c>
      <c r="V237" s="61">
        <f>('Strm Seg GW ZBud Stream Out'!I237-'Strm Seg GW ZBud Stream In'!I237)/DAY($A237)/1.9835</f>
        <v>-0.69817933434707302</v>
      </c>
      <c r="W237" s="61">
        <f>('Strm Seg GW ZBud Stream Out'!J237-'Strm Seg GW ZBud Stream In'!J237)/DAY($A237)/1.9835</f>
        <v>0.30965139822893706</v>
      </c>
    </row>
    <row r="238" spans="1:23" x14ac:dyDescent="0.3">
      <c r="A238" s="126">
        <v>39872</v>
      </c>
      <c r="B238" s="127">
        <v>28.41</v>
      </c>
      <c r="C238" s="127">
        <v>0</v>
      </c>
      <c r="D238" s="127">
        <v>0</v>
      </c>
      <c r="E238" s="127">
        <v>5.67</v>
      </c>
      <c r="F238" s="127">
        <v>98.38</v>
      </c>
      <c r="G238" s="127">
        <v>75.94</v>
      </c>
      <c r="H238" s="2">
        <f t="shared" si="49"/>
        <v>34.08</v>
      </c>
      <c r="I238" s="2">
        <f t="shared" si="50"/>
        <v>98.38</v>
      </c>
      <c r="J238" s="2">
        <f t="shared" si="51"/>
        <v>75.94</v>
      </c>
      <c r="K238" s="2">
        <f t="shared" si="52"/>
        <v>34.08</v>
      </c>
      <c r="L238" s="2">
        <f t="shared" si="53"/>
        <v>174.32</v>
      </c>
      <c r="M238" s="2">
        <f t="shared" si="55"/>
        <v>208.39999999999998</v>
      </c>
      <c r="N238" s="2">
        <f>'ZBud Extract Monthly'!U237</f>
        <v>208.39</v>
      </c>
      <c r="O238" s="53">
        <f t="shared" si="54"/>
        <v>-9.9999999999909051E-3</v>
      </c>
      <c r="Q238" s="111">
        <f>YEAR(A238)</f>
        <v>2009</v>
      </c>
      <c r="R238" s="61">
        <f>MONTH(A238)</f>
        <v>2</v>
      </c>
      <c r="S238" s="61">
        <f t="shared" si="48"/>
        <v>2009</v>
      </c>
      <c r="T238" s="112" t="str">
        <f>LOOKUP(S238,'yr type'!$A$5:$A$102,'yr type'!$B$5:$B$102)</f>
        <v>D</v>
      </c>
      <c r="U238" s="61">
        <f>('Strm Seg GW ZBud Stream Out'!H238-'Strm Seg GW ZBud Stream In'!H238)/DAY($A238)/1.9835</f>
        <v>55.664049839749367</v>
      </c>
      <c r="V238" s="61">
        <f>('Strm Seg GW ZBud Stream Out'!I238-'Strm Seg GW ZBud Stream In'!I238)/DAY($A238)/1.9835</f>
        <v>-1.7713997623248945</v>
      </c>
      <c r="W238" s="61">
        <f>('Strm Seg GW ZBud Stream Out'!J238-'Strm Seg GW ZBud Stream In'!J238)/DAY($A238)/1.9835</f>
        <v>-0.28394972811408398</v>
      </c>
    </row>
    <row r="239" spans="1:23" x14ac:dyDescent="0.3">
      <c r="A239" s="126">
        <v>39903</v>
      </c>
      <c r="B239" s="127">
        <v>32.409999999999997</v>
      </c>
      <c r="C239" s="127">
        <v>0</v>
      </c>
      <c r="D239" s="127">
        <v>0</v>
      </c>
      <c r="E239" s="127">
        <v>2.2599999999999998</v>
      </c>
      <c r="F239" s="127">
        <v>65.989999999999995</v>
      </c>
      <c r="G239" s="127">
        <v>47.27</v>
      </c>
      <c r="H239" s="2">
        <f t="shared" si="49"/>
        <v>34.669999999999995</v>
      </c>
      <c r="I239" s="2">
        <f t="shared" si="50"/>
        <v>65.989999999999995</v>
      </c>
      <c r="J239" s="2">
        <f t="shared" si="51"/>
        <v>47.27</v>
      </c>
      <c r="K239" s="2">
        <f t="shared" si="52"/>
        <v>34.669999999999995</v>
      </c>
      <c r="L239" s="2">
        <f t="shared" si="53"/>
        <v>113.25999999999999</v>
      </c>
      <c r="M239" s="2">
        <f t="shared" si="55"/>
        <v>147.93</v>
      </c>
      <c r="N239" s="2">
        <f>'ZBud Extract Monthly'!U238</f>
        <v>147.93</v>
      </c>
      <c r="O239" s="53">
        <f t="shared" si="54"/>
        <v>0</v>
      </c>
      <c r="Q239" s="111">
        <f>YEAR(A239)</f>
        <v>2009</v>
      </c>
      <c r="R239" s="61">
        <f>MONTH(A239)</f>
        <v>3</v>
      </c>
      <c r="S239" s="61">
        <f t="shared" si="48"/>
        <v>2009</v>
      </c>
      <c r="T239" s="112" t="str">
        <f>LOOKUP(S239,'yr type'!$A$5:$A$102,'yr type'!$B$5:$B$102)</f>
        <v>D</v>
      </c>
      <c r="U239" s="61">
        <f>('Strm Seg GW ZBud Stream Out'!H239-'Strm Seg GW ZBud Stream In'!H239)/DAY($A239)/1.9835</f>
        <v>66.578465891996061</v>
      </c>
      <c r="V239" s="61">
        <f>('Strm Seg GW ZBud Stream Out'!I239-'Strm Seg GW ZBud Stream In'!I239)/DAY($A239)/1.9835</f>
        <v>-1.0732088114037583</v>
      </c>
      <c r="W239" s="61">
        <f>('Strm Seg GW ZBud Stream Out'!J239-'Strm Seg GW ZBud Stream In'!J239)/DAY($A239)/1.9835</f>
        <v>1.1444416435593647</v>
      </c>
    </row>
    <row r="240" spans="1:23" x14ac:dyDescent="0.3">
      <c r="A240" s="126">
        <v>39933</v>
      </c>
      <c r="B240" s="127">
        <v>37.869999999999997</v>
      </c>
      <c r="C240" s="127">
        <v>0</v>
      </c>
      <c r="D240" s="127">
        <v>50.16</v>
      </c>
      <c r="E240" s="127">
        <v>23.49</v>
      </c>
      <c r="F240" s="127">
        <v>31.56</v>
      </c>
      <c r="G240" s="127">
        <v>37.130000000000003</v>
      </c>
      <c r="H240" s="2">
        <f t="shared" si="49"/>
        <v>111.52</v>
      </c>
      <c r="I240" s="2">
        <f t="shared" si="50"/>
        <v>31.56</v>
      </c>
      <c r="J240" s="2">
        <f t="shared" si="51"/>
        <v>37.130000000000003</v>
      </c>
      <c r="K240" s="2">
        <f t="shared" si="52"/>
        <v>111.52</v>
      </c>
      <c r="L240" s="2">
        <f t="shared" si="53"/>
        <v>68.69</v>
      </c>
      <c r="M240" s="2">
        <f t="shared" si="55"/>
        <v>180.20999999999998</v>
      </c>
      <c r="N240" s="2">
        <f>'ZBud Extract Monthly'!U239</f>
        <v>180.21</v>
      </c>
      <c r="O240" s="53">
        <f t="shared" si="54"/>
        <v>0</v>
      </c>
      <c r="Q240" s="111">
        <f>YEAR(A240)</f>
        <v>2009</v>
      </c>
      <c r="R240" s="61">
        <f>MONTH(A240)</f>
        <v>4</v>
      </c>
      <c r="S240" s="61">
        <f t="shared" si="48"/>
        <v>2009</v>
      </c>
      <c r="T240" s="112" t="str">
        <f>LOOKUP(S240,'yr type'!$A$5:$A$102,'yr type'!$B$5:$B$102)</f>
        <v>D</v>
      </c>
      <c r="U240" s="61">
        <f>('Strm Seg GW ZBud Stream Out'!H240-'Strm Seg GW ZBud Stream In'!H240)/DAY($A240)/1.9835</f>
        <v>28.152424166036468</v>
      </c>
      <c r="V240" s="61">
        <f>('Strm Seg GW ZBud Stream Out'!I240-'Strm Seg GW ZBud Stream In'!I240)/DAY($A240)/1.9835</f>
        <v>-0.53037559868918582</v>
      </c>
      <c r="W240" s="61">
        <f>('Strm Seg GW ZBud Stream Out'!J240-'Strm Seg GW ZBud Stream In'!J240)/DAY($A240)/1.9835</f>
        <v>0.31157045626417945</v>
      </c>
    </row>
    <row r="241" spans="1:23" x14ac:dyDescent="0.3">
      <c r="A241" s="126">
        <v>39964</v>
      </c>
      <c r="B241" s="127">
        <v>35.94</v>
      </c>
      <c r="C241" s="127">
        <v>0.01</v>
      </c>
      <c r="D241" s="127">
        <v>55.6</v>
      </c>
      <c r="E241" s="127">
        <v>16.28</v>
      </c>
      <c r="F241" s="127">
        <v>62.79</v>
      </c>
      <c r="G241" s="127">
        <v>62.75</v>
      </c>
      <c r="H241" s="2">
        <f t="shared" si="49"/>
        <v>107.83</v>
      </c>
      <c r="I241" s="2">
        <f t="shared" si="50"/>
        <v>62.79</v>
      </c>
      <c r="J241" s="2">
        <f t="shared" si="51"/>
        <v>62.75</v>
      </c>
      <c r="K241" s="2">
        <f t="shared" si="52"/>
        <v>107.83</v>
      </c>
      <c r="L241" s="2">
        <f t="shared" si="53"/>
        <v>125.53999999999999</v>
      </c>
      <c r="M241" s="2">
        <f t="shared" si="55"/>
        <v>233.37</v>
      </c>
      <c r="N241" s="2">
        <f>'ZBud Extract Monthly'!U240</f>
        <v>233.37</v>
      </c>
      <c r="O241" s="53">
        <f t="shared" si="54"/>
        <v>0</v>
      </c>
      <c r="Q241" s="111">
        <f>YEAR(A241)</f>
        <v>2009</v>
      </c>
      <c r="R241" s="61">
        <f>MONTH(A241)</f>
        <v>5</v>
      </c>
      <c r="S241" s="61">
        <f t="shared" si="48"/>
        <v>2009</v>
      </c>
      <c r="T241" s="112" t="str">
        <f>LOOKUP(S241,'yr type'!$A$5:$A$102,'yr type'!$B$5:$B$102)</f>
        <v>D</v>
      </c>
      <c r="U241" s="61">
        <f>('Strm Seg GW ZBud Stream Out'!H241-'Strm Seg GW ZBud Stream In'!H241)/DAY($A241)/1.9835</f>
        <v>39.565935093554074</v>
      </c>
      <c r="V241" s="61">
        <f>('Strm Seg GW ZBud Stream Out'!I241-'Strm Seg GW ZBud Stream In'!I241)/DAY($A241)/1.9835</f>
        <v>-1.0211665596005757</v>
      </c>
      <c r="W241" s="61">
        <f>('Strm Seg GW ZBud Stream Out'!J241-'Strm Seg GW ZBud Stream In'!J241)/DAY($A241)/1.9835</f>
        <v>4.3585385885165633E-2</v>
      </c>
    </row>
    <row r="242" spans="1:23" x14ac:dyDescent="0.3">
      <c r="A242" s="126">
        <v>39994</v>
      </c>
      <c r="B242" s="127">
        <v>49.81</v>
      </c>
      <c r="C242" s="127">
        <v>1.29</v>
      </c>
      <c r="D242" s="127">
        <v>279.88</v>
      </c>
      <c r="E242" s="127">
        <v>132.63</v>
      </c>
      <c r="F242" s="127">
        <v>31.26</v>
      </c>
      <c r="G242" s="127">
        <v>55.17</v>
      </c>
      <c r="H242" s="2">
        <f t="shared" si="49"/>
        <v>463.61</v>
      </c>
      <c r="I242" s="2">
        <f t="shared" si="50"/>
        <v>31.26</v>
      </c>
      <c r="J242" s="2">
        <f t="shared" si="51"/>
        <v>55.17</v>
      </c>
      <c r="K242" s="2">
        <f t="shared" si="52"/>
        <v>463.61</v>
      </c>
      <c r="L242" s="2">
        <f t="shared" si="53"/>
        <v>86.43</v>
      </c>
      <c r="M242" s="2">
        <f t="shared" si="55"/>
        <v>550.04</v>
      </c>
      <c r="N242" s="2">
        <f>'ZBud Extract Monthly'!U241</f>
        <v>550.04</v>
      </c>
      <c r="O242" s="53">
        <f t="shared" si="54"/>
        <v>0</v>
      </c>
      <c r="Q242" s="111">
        <f>YEAR(A242)</f>
        <v>2009</v>
      </c>
      <c r="R242" s="61">
        <f>MONTH(A242)</f>
        <v>6</v>
      </c>
      <c r="S242" s="61">
        <f t="shared" si="48"/>
        <v>2009</v>
      </c>
      <c r="T242" s="112" t="str">
        <f>LOOKUP(S242,'yr type'!$A$5:$A$102,'yr type'!$B$5:$B$102)</f>
        <v>D</v>
      </c>
      <c r="U242" s="61">
        <f>('Strm Seg GW ZBud Stream Out'!H242-'Strm Seg GW ZBud Stream In'!H242)/DAY($A242)/1.9835</f>
        <v>17.57852281320897</v>
      </c>
      <c r="V242" s="61">
        <f>('Strm Seg GW ZBud Stream Out'!I242-'Strm Seg GW ZBud Stream In'!I242)/DAY($A242)/1.9835</f>
        <v>-0.52533400554575249</v>
      </c>
      <c r="W242" s="61">
        <f>('Strm Seg GW ZBud Stream Out'!J242-'Strm Seg GW ZBud Stream In'!J242)/DAY($A242)/1.9835</f>
        <v>-0.56381816654062678</v>
      </c>
    </row>
    <row r="243" spans="1:23" x14ac:dyDescent="0.3">
      <c r="A243" s="126">
        <v>40025</v>
      </c>
      <c r="B243" s="127">
        <v>45.79</v>
      </c>
      <c r="C243" s="127">
        <v>0.02</v>
      </c>
      <c r="D243" s="127">
        <v>478.03</v>
      </c>
      <c r="E243" s="127">
        <v>196.03</v>
      </c>
      <c r="F243" s="127">
        <v>29.08</v>
      </c>
      <c r="G243" s="127">
        <v>69.09</v>
      </c>
      <c r="H243" s="2">
        <f t="shared" si="49"/>
        <v>719.86999999999989</v>
      </c>
      <c r="I243" s="2">
        <f t="shared" si="50"/>
        <v>29.08</v>
      </c>
      <c r="J243" s="2">
        <f t="shared" si="51"/>
        <v>69.09</v>
      </c>
      <c r="K243" s="2">
        <f t="shared" si="52"/>
        <v>719.86999999999989</v>
      </c>
      <c r="L243" s="2">
        <f t="shared" si="53"/>
        <v>98.17</v>
      </c>
      <c r="M243" s="2">
        <f t="shared" si="55"/>
        <v>818.04</v>
      </c>
      <c r="N243" s="2">
        <f>'ZBud Extract Monthly'!U242</f>
        <v>818.03</v>
      </c>
      <c r="O243" s="53">
        <f t="shared" si="54"/>
        <v>-9.9999999999909051E-3</v>
      </c>
      <c r="Q243" s="111">
        <f>YEAR(A243)</f>
        <v>2009</v>
      </c>
      <c r="R243" s="61">
        <f>MONTH(A243)</f>
        <v>7</v>
      </c>
      <c r="S243" s="61">
        <f t="shared" si="48"/>
        <v>2009</v>
      </c>
      <c r="T243" s="112" t="str">
        <f>LOOKUP(S243,'yr type'!$A$5:$A$102,'yr type'!$B$5:$B$102)</f>
        <v>D</v>
      </c>
      <c r="U243" s="61">
        <f>('Strm Seg GW ZBud Stream Out'!H243-'Strm Seg GW ZBud Stream In'!H243)/DAY($A243)/1.9835</f>
        <v>6.7988323019751693</v>
      </c>
      <c r="V243" s="61">
        <f>('Strm Seg GW ZBud Stream Out'!I243-'Strm Seg GW ZBud Stream In'!I243)/DAY($A243)/1.9835</f>
        <v>-0.47293396326142284</v>
      </c>
      <c r="W243" s="61">
        <f>('Strm Seg GW ZBud Stream Out'!J243-'Strm Seg GW ZBud Stream In'!J243)/DAY($A243)/1.9835</f>
        <v>-1.0819909413955455</v>
      </c>
    </row>
    <row r="244" spans="1:23" x14ac:dyDescent="0.3">
      <c r="A244" s="126">
        <v>40056</v>
      </c>
      <c r="B244" s="127">
        <v>42.26</v>
      </c>
      <c r="C244" s="127">
        <v>0</v>
      </c>
      <c r="D244" s="127">
        <v>90.82</v>
      </c>
      <c r="E244" s="127">
        <v>23.75</v>
      </c>
      <c r="F244" s="127">
        <v>29.08</v>
      </c>
      <c r="G244" s="127">
        <v>53.35</v>
      </c>
      <c r="H244" s="2">
        <f t="shared" si="49"/>
        <v>156.82999999999998</v>
      </c>
      <c r="I244" s="2">
        <f t="shared" si="50"/>
        <v>29.08</v>
      </c>
      <c r="J244" s="2">
        <f t="shared" si="51"/>
        <v>53.35</v>
      </c>
      <c r="K244" s="2">
        <f t="shared" si="52"/>
        <v>156.82999999999998</v>
      </c>
      <c r="L244" s="2">
        <f t="shared" si="53"/>
        <v>82.43</v>
      </c>
      <c r="M244" s="2">
        <f t="shared" si="55"/>
        <v>239.25999999999996</v>
      </c>
      <c r="N244" s="2">
        <f>'ZBud Extract Monthly'!U243</f>
        <v>239.26</v>
      </c>
      <c r="O244" s="53">
        <f t="shared" si="54"/>
        <v>0</v>
      </c>
      <c r="Q244" s="111">
        <f>YEAR(A244)</f>
        <v>2009</v>
      </c>
      <c r="R244" s="61">
        <f>MONTH(A244)</f>
        <v>8</v>
      </c>
      <c r="S244" s="61">
        <f t="shared" si="48"/>
        <v>2009</v>
      </c>
      <c r="T244" s="112" t="str">
        <f>LOOKUP(S244,'yr type'!$A$5:$A$102,'yr type'!$B$5:$B$102)</f>
        <v>D</v>
      </c>
      <c r="U244" s="61">
        <f>('Strm Seg GW ZBud Stream Out'!H244-'Strm Seg GW ZBud Stream In'!H244)/DAY($A244)/1.9835</f>
        <v>25.433211088252278</v>
      </c>
      <c r="V244" s="61">
        <f>('Strm Seg GW ZBud Stream Out'!I244-'Strm Seg GW ZBud Stream In'!I244)/DAY($A244)/1.9835</f>
        <v>-0.47293396326142284</v>
      </c>
      <c r="W244" s="61">
        <f>('Strm Seg GW ZBud Stream Out'!J244-'Strm Seg GW ZBud Stream In'!J244)/DAY($A244)/1.9835</f>
        <v>-0.60385275295380436</v>
      </c>
    </row>
    <row r="245" spans="1:23" x14ac:dyDescent="0.3">
      <c r="A245" s="126">
        <v>40086</v>
      </c>
      <c r="B245" s="127">
        <v>37.99</v>
      </c>
      <c r="C245" s="127">
        <v>0</v>
      </c>
      <c r="D245" s="127">
        <v>66.8</v>
      </c>
      <c r="E245" s="127">
        <v>2.33</v>
      </c>
      <c r="F245" s="127">
        <v>28.14</v>
      </c>
      <c r="G245" s="127">
        <v>45.27</v>
      </c>
      <c r="H245" s="2">
        <f t="shared" si="49"/>
        <v>107.11999999999999</v>
      </c>
      <c r="I245" s="2">
        <f t="shared" si="50"/>
        <v>28.14</v>
      </c>
      <c r="J245" s="2">
        <f t="shared" si="51"/>
        <v>45.27</v>
      </c>
      <c r="K245" s="2">
        <f t="shared" si="52"/>
        <v>107.11999999999999</v>
      </c>
      <c r="L245" s="2">
        <f t="shared" si="53"/>
        <v>73.41</v>
      </c>
      <c r="M245" s="2">
        <f t="shared" si="55"/>
        <v>180.53</v>
      </c>
      <c r="N245" s="2">
        <f>'ZBud Extract Monthly'!U244</f>
        <v>180.53</v>
      </c>
      <c r="O245" s="53">
        <f t="shared" si="54"/>
        <v>0</v>
      </c>
      <c r="Q245" s="111">
        <f>YEAR(A245)</f>
        <v>2009</v>
      </c>
      <c r="R245" s="61">
        <f>MONTH(A245)</f>
        <v>9</v>
      </c>
      <c r="S245" s="61">
        <f t="shared" si="48"/>
        <v>2009</v>
      </c>
      <c r="T245" s="112" t="str">
        <f>LOOKUP(S245,'yr type'!$A$5:$A$102,'yr type'!$B$5:$B$102)</f>
        <v>D</v>
      </c>
      <c r="U245" s="61">
        <f>('Strm Seg GW ZBud Stream Out'!H245-'Strm Seg GW ZBud Stream In'!H245)/DAY($A245)/1.9835</f>
        <v>23.581211662885472</v>
      </c>
      <c r="V245" s="61">
        <f>('Strm Seg GW ZBud Stream Out'!I245-'Strm Seg GW ZBud Stream In'!I245)/DAY($A245)/1.9835</f>
        <v>-0.4729014368540459</v>
      </c>
      <c r="W245" s="61">
        <f>('Strm Seg GW ZBud Stream Out'!J245-'Strm Seg GW ZBud Stream In'!J245)/DAY($A245)/1.9835</f>
        <v>-0.49995798672380476</v>
      </c>
    </row>
    <row r="246" spans="1:23" x14ac:dyDescent="0.3">
      <c r="A246" s="126">
        <v>40117</v>
      </c>
      <c r="B246" s="127">
        <v>37.840000000000003</v>
      </c>
      <c r="C246" s="127">
        <v>0</v>
      </c>
      <c r="D246" s="127">
        <v>67.12</v>
      </c>
      <c r="E246" s="127">
        <v>11.13</v>
      </c>
      <c r="F246" s="127">
        <v>45.91</v>
      </c>
      <c r="G246" s="127">
        <v>59.56</v>
      </c>
      <c r="H246" s="2">
        <f t="shared" si="49"/>
        <v>116.09</v>
      </c>
      <c r="I246" s="2">
        <f t="shared" si="50"/>
        <v>45.91</v>
      </c>
      <c r="J246" s="2">
        <f t="shared" si="51"/>
        <v>59.56</v>
      </c>
      <c r="K246" s="2">
        <f t="shared" si="52"/>
        <v>116.09</v>
      </c>
      <c r="L246" s="2">
        <f t="shared" si="53"/>
        <v>105.47</v>
      </c>
      <c r="M246" s="2">
        <f t="shared" si="55"/>
        <v>221.56</v>
      </c>
      <c r="N246" s="2">
        <f>'ZBud Extract Monthly'!U245</f>
        <v>221.56</v>
      </c>
      <c r="O246" s="53">
        <f t="shared" si="54"/>
        <v>0</v>
      </c>
      <c r="Q246" s="111">
        <f>YEAR(A246)</f>
        <v>2009</v>
      </c>
      <c r="R246" s="61">
        <f>MONTH(A246)</f>
        <v>10</v>
      </c>
      <c r="S246" s="61">
        <f t="shared" si="48"/>
        <v>2010</v>
      </c>
      <c r="T246" s="112" t="str">
        <f>LOOKUP(S246,'yr type'!$A$5:$A$102,'yr type'!$B$5:$B$102)</f>
        <v>BN</v>
      </c>
      <c r="U246" s="61">
        <f>('Strm Seg GW ZBud Stream Out'!H246-'Strm Seg GW ZBud Stream In'!H246)/DAY($A246)/1.9835</f>
        <v>24.396269221073862</v>
      </c>
      <c r="V246" s="61">
        <f>('Strm Seg GW ZBud Stream Out'!I246-'Strm Seg GW ZBud Stream In'!I246)/DAY($A246)/1.9835</f>
        <v>-0.74664368133878689</v>
      </c>
      <c r="W246" s="61">
        <f>('Strm Seg GW ZBud Stream Out'!J246-'Strm Seg GW ZBud Stream In'!J246)/DAY($A246)/1.9835</f>
        <v>-0.67199557640859686</v>
      </c>
    </row>
    <row r="247" spans="1:23" x14ac:dyDescent="0.3">
      <c r="A247" s="126">
        <v>40147</v>
      </c>
      <c r="B247" s="127">
        <v>57.79</v>
      </c>
      <c r="C247" s="127">
        <v>6.17</v>
      </c>
      <c r="D247" s="127">
        <v>16.899999999999999</v>
      </c>
      <c r="E247" s="127">
        <v>1.23</v>
      </c>
      <c r="F247" s="127">
        <v>39.630000000000003</v>
      </c>
      <c r="G247" s="127">
        <v>44.08</v>
      </c>
      <c r="H247" s="2">
        <f t="shared" si="49"/>
        <v>82.09</v>
      </c>
      <c r="I247" s="2">
        <f t="shared" si="50"/>
        <v>39.630000000000003</v>
      </c>
      <c r="J247" s="2">
        <f t="shared" si="51"/>
        <v>44.08</v>
      </c>
      <c r="K247" s="2">
        <f t="shared" si="52"/>
        <v>82.09</v>
      </c>
      <c r="L247" s="2">
        <f t="shared" si="53"/>
        <v>83.710000000000008</v>
      </c>
      <c r="M247" s="2">
        <f t="shared" si="55"/>
        <v>165.8</v>
      </c>
      <c r="N247" s="2">
        <f>'ZBud Extract Monthly'!U246</f>
        <v>165.79</v>
      </c>
      <c r="O247" s="53">
        <f t="shared" si="54"/>
        <v>-1.0000000000019327E-2</v>
      </c>
      <c r="Q247" s="111">
        <f>YEAR(A247)</f>
        <v>2009</v>
      </c>
      <c r="R247" s="61">
        <f>MONTH(A247)</f>
        <v>11</v>
      </c>
      <c r="S247" s="61">
        <f t="shared" si="48"/>
        <v>2010</v>
      </c>
      <c r="T247" s="112" t="str">
        <f>LOOKUP(S247,'yr type'!$A$5:$A$102,'yr type'!$B$5:$B$102)</f>
        <v>BN</v>
      </c>
      <c r="U247" s="61">
        <f>('Strm Seg GW ZBud Stream Out'!H247-'Strm Seg GW ZBud Stream In'!H247)/DAY($A247)/1.9835</f>
        <v>27.666246533904712</v>
      </c>
      <c r="V247" s="61">
        <f>('Strm Seg GW ZBud Stream Out'!I247-'Strm Seg GW ZBud Stream In'!I247)/DAY($A247)/1.9835</f>
        <v>-0.66599445424754233</v>
      </c>
      <c r="W247" s="61">
        <f>('Strm Seg GW ZBud Stream Out'!J247-'Strm Seg GW ZBud Stream In'!J247)/DAY($A247)/1.9835</f>
        <v>-0.20317620368036299</v>
      </c>
    </row>
    <row r="248" spans="1:23" x14ac:dyDescent="0.3">
      <c r="A248" s="126">
        <v>40178</v>
      </c>
      <c r="B248" s="127">
        <v>33.869999999999997</v>
      </c>
      <c r="C248" s="127">
        <v>0</v>
      </c>
      <c r="D248" s="127">
        <v>4.04</v>
      </c>
      <c r="E248" s="127">
        <v>4.6399999999999997</v>
      </c>
      <c r="F248" s="127">
        <v>63.1</v>
      </c>
      <c r="G248" s="127">
        <v>61.71</v>
      </c>
      <c r="H248" s="2">
        <f t="shared" si="49"/>
        <v>42.55</v>
      </c>
      <c r="I248" s="2">
        <f t="shared" si="50"/>
        <v>63.1</v>
      </c>
      <c r="J248" s="2">
        <f t="shared" si="51"/>
        <v>61.71</v>
      </c>
      <c r="K248" s="2">
        <f t="shared" si="52"/>
        <v>42.55</v>
      </c>
      <c r="L248" s="2">
        <f t="shared" si="53"/>
        <v>124.81</v>
      </c>
      <c r="M248" s="2">
        <f t="shared" si="55"/>
        <v>167.36</v>
      </c>
      <c r="N248" s="2">
        <f>'ZBud Extract Monthly'!U247</f>
        <v>167.36</v>
      </c>
      <c r="O248" s="53">
        <f t="shared" si="54"/>
        <v>0</v>
      </c>
      <c r="Q248" s="111">
        <f>YEAR(A248)</f>
        <v>2009</v>
      </c>
      <c r="R248" s="61">
        <f>MONTH(A248)</f>
        <v>12</v>
      </c>
      <c r="S248" s="61">
        <f t="shared" si="48"/>
        <v>2010</v>
      </c>
      <c r="T248" s="112" t="str">
        <f>LOOKUP(S248,'yr type'!$A$5:$A$102,'yr type'!$B$5:$B$102)</f>
        <v>BN</v>
      </c>
      <c r="U248" s="61">
        <f>('Strm Seg GW ZBud Stream Out'!H248-'Strm Seg GW ZBud Stream In'!H248)/DAY($A248)/1.9835</f>
        <v>39.921773990258338</v>
      </c>
      <c r="V248" s="61">
        <f>('Strm Seg GW ZBud Stream Out'!I248-'Strm Seg GW ZBud Stream In'!I248)/DAY($A248)/1.9835</f>
        <v>-1.026208152744009</v>
      </c>
      <c r="W248" s="61">
        <f>('Strm Seg GW ZBud Stream Out'!J248-'Strm Seg GW ZBud Stream In'!J248)/DAY($A248)/1.9835</f>
        <v>-0.15303674670873418</v>
      </c>
    </row>
    <row r="249" spans="1:23" x14ac:dyDescent="0.3">
      <c r="A249" s="126">
        <v>40209</v>
      </c>
      <c r="B249" s="127">
        <v>34.25</v>
      </c>
      <c r="C249" s="127">
        <v>0</v>
      </c>
      <c r="D249" s="127">
        <v>0</v>
      </c>
      <c r="E249" s="127">
        <v>9.32</v>
      </c>
      <c r="F249" s="127">
        <v>108.31</v>
      </c>
      <c r="G249" s="127">
        <v>91.39</v>
      </c>
      <c r="H249" s="2">
        <f t="shared" si="49"/>
        <v>43.57</v>
      </c>
      <c r="I249" s="2">
        <f t="shared" si="50"/>
        <v>108.31</v>
      </c>
      <c r="J249" s="2">
        <f t="shared" si="51"/>
        <v>91.39</v>
      </c>
      <c r="K249" s="2">
        <f t="shared" si="52"/>
        <v>43.57</v>
      </c>
      <c r="L249" s="2">
        <f t="shared" si="53"/>
        <v>199.7</v>
      </c>
      <c r="M249" s="2">
        <f t="shared" si="55"/>
        <v>243.26999999999998</v>
      </c>
      <c r="N249" s="2">
        <f>'ZBud Extract Monthly'!U248</f>
        <v>243.27</v>
      </c>
      <c r="O249" s="53">
        <f t="shared" si="54"/>
        <v>0</v>
      </c>
      <c r="Q249" s="111">
        <f>YEAR(A249)</f>
        <v>2010</v>
      </c>
      <c r="R249" s="61">
        <f>MONTH(A249)</f>
        <v>1</v>
      </c>
      <c r="S249" s="61">
        <f t="shared" si="48"/>
        <v>2010</v>
      </c>
      <c r="T249" s="112" t="str">
        <f>LOOKUP(S249,'yr type'!$A$5:$A$102,'yr type'!$B$5:$B$102)</f>
        <v>BN</v>
      </c>
      <c r="U249" s="61">
        <f>('Strm Seg GW ZBud Stream Out'!H249-'Strm Seg GW ZBud Stream In'!H249)/DAY($A249)/1.9835</f>
        <v>70.214592972669692</v>
      </c>
      <c r="V249" s="61">
        <f>('Strm Seg GW ZBud Stream Out'!I249-'Strm Seg GW ZBud Stream In'!I249)/DAY($A249)/1.9835</f>
        <v>-1.7614675915008497</v>
      </c>
      <c r="W249" s="61">
        <f>('Strm Seg GW ZBud Stream Out'!J249-'Strm Seg GW ZBud Stream In'!J249)/DAY($A249)/1.9835</f>
        <v>-4.4723810143360139E-2</v>
      </c>
    </row>
    <row r="250" spans="1:23" x14ac:dyDescent="0.3">
      <c r="A250" s="126">
        <v>40237</v>
      </c>
      <c r="B250" s="127">
        <v>30.93</v>
      </c>
      <c r="C250" s="127">
        <v>0</v>
      </c>
      <c r="D250" s="127">
        <v>0</v>
      </c>
      <c r="E250" s="127">
        <v>0.57999999999999996</v>
      </c>
      <c r="F250" s="127">
        <v>60.4</v>
      </c>
      <c r="G250" s="127">
        <v>41.49</v>
      </c>
      <c r="H250" s="2">
        <f t="shared" si="49"/>
        <v>31.509999999999998</v>
      </c>
      <c r="I250" s="2">
        <f t="shared" si="50"/>
        <v>60.4</v>
      </c>
      <c r="J250" s="2">
        <f t="shared" si="51"/>
        <v>41.49</v>
      </c>
      <c r="K250" s="2">
        <f t="shared" si="52"/>
        <v>31.509999999999998</v>
      </c>
      <c r="L250" s="2">
        <f t="shared" si="53"/>
        <v>101.89</v>
      </c>
      <c r="M250" s="2">
        <f t="shared" si="55"/>
        <v>133.4</v>
      </c>
      <c r="N250" s="2">
        <f>'ZBud Extract Monthly'!U249</f>
        <v>133.4</v>
      </c>
      <c r="O250" s="53">
        <f t="shared" si="54"/>
        <v>0</v>
      </c>
      <c r="Q250" s="111">
        <f>YEAR(A250)</f>
        <v>2010</v>
      </c>
      <c r="R250" s="61">
        <f>MONTH(A250)</f>
        <v>2</v>
      </c>
      <c r="S250" s="61">
        <f t="shared" si="48"/>
        <v>2010</v>
      </c>
      <c r="T250" s="112" t="str">
        <f>LOOKUP(S250,'yr type'!$A$5:$A$102,'yr type'!$B$5:$B$102)</f>
        <v>BN</v>
      </c>
      <c r="U250" s="61">
        <f>('Strm Seg GW ZBud Stream Out'!H250-'Strm Seg GW ZBud Stream In'!H250)/DAY($A250)/1.9835</f>
        <v>72.705354892145905</v>
      </c>
      <c r="V250" s="61">
        <f>('Strm Seg GW ZBud Stream Out'!I250-'Strm Seg GW ZBud Stream In'!I250)/DAY($A250)/1.9835</f>
        <v>-1.08754366379776</v>
      </c>
      <c r="W250" s="61">
        <f>('Strm Seg GW ZBud Stream Out'!J250-'Strm Seg GW ZBud Stream In'!J250)/DAY($A250)/1.9835</f>
        <v>1.5389463070330223</v>
      </c>
    </row>
    <row r="251" spans="1:23" x14ac:dyDescent="0.3">
      <c r="A251" s="126">
        <v>40268</v>
      </c>
      <c r="B251" s="127">
        <v>34.08</v>
      </c>
      <c r="C251" s="127">
        <v>0</v>
      </c>
      <c r="D251" s="127">
        <v>0</v>
      </c>
      <c r="E251" s="127">
        <v>0</v>
      </c>
      <c r="F251" s="127">
        <v>52.53</v>
      </c>
      <c r="G251" s="127">
        <v>20.76</v>
      </c>
      <c r="H251" s="2">
        <f t="shared" si="49"/>
        <v>34.08</v>
      </c>
      <c r="I251" s="2">
        <f t="shared" si="50"/>
        <v>52.53</v>
      </c>
      <c r="J251" s="2">
        <f t="shared" si="51"/>
        <v>20.76</v>
      </c>
      <c r="K251" s="2">
        <f t="shared" si="52"/>
        <v>34.08</v>
      </c>
      <c r="L251" s="2">
        <f t="shared" si="53"/>
        <v>73.290000000000006</v>
      </c>
      <c r="M251" s="2">
        <f t="shared" si="55"/>
        <v>107.37</v>
      </c>
      <c r="N251" s="2">
        <f>'ZBud Extract Monthly'!U250</f>
        <v>107.37</v>
      </c>
      <c r="O251" s="53">
        <f t="shared" si="54"/>
        <v>0</v>
      </c>
      <c r="Q251" s="111">
        <f>YEAR(A251)</f>
        <v>2010</v>
      </c>
      <c r="R251" s="61">
        <f>MONTH(A251)</f>
        <v>3</v>
      </c>
      <c r="S251" s="61">
        <f t="shared" si="48"/>
        <v>2010</v>
      </c>
      <c r="T251" s="112" t="str">
        <f>LOOKUP(S251,'yr type'!$A$5:$A$102,'yr type'!$B$5:$B$102)</f>
        <v>BN</v>
      </c>
      <c r="U251" s="61">
        <f>('Strm Seg GW ZBud Stream Out'!H251-'Strm Seg GW ZBud Stream In'!H251)/DAY($A251)/1.9835</f>
        <v>64.616472999016068</v>
      </c>
      <c r="V251" s="61">
        <f>('Strm Seg GW ZBud Stream Out'!I251-'Strm Seg GW ZBud Stream In'!I251)/DAY($A251)/1.9835</f>
        <v>-0.85430608975662115</v>
      </c>
      <c r="W251" s="61">
        <f>('Strm Seg GW ZBud Stream Out'!J251-'Strm Seg GW ZBud Stream In'!J251)/DAY($A251)/1.9835</f>
        <v>2.0706310936191321</v>
      </c>
    </row>
    <row r="252" spans="1:23" x14ac:dyDescent="0.3">
      <c r="A252" s="126">
        <v>40298</v>
      </c>
      <c r="B252" s="127">
        <v>33.880000000000003</v>
      </c>
      <c r="C252" s="127">
        <v>0</v>
      </c>
      <c r="D252" s="127">
        <v>0</v>
      </c>
      <c r="E252" s="127">
        <v>3.18</v>
      </c>
      <c r="F252" s="127">
        <v>102.35</v>
      </c>
      <c r="G252" s="127">
        <v>47.39</v>
      </c>
      <c r="H252" s="2">
        <f t="shared" si="49"/>
        <v>37.06</v>
      </c>
      <c r="I252" s="2">
        <f t="shared" si="50"/>
        <v>102.35</v>
      </c>
      <c r="J252" s="2">
        <f t="shared" si="51"/>
        <v>47.39</v>
      </c>
      <c r="K252" s="2">
        <f t="shared" si="52"/>
        <v>37.06</v>
      </c>
      <c r="L252" s="2">
        <f t="shared" si="53"/>
        <v>149.74</v>
      </c>
      <c r="M252" s="2">
        <f t="shared" si="55"/>
        <v>186.8</v>
      </c>
      <c r="N252" s="2">
        <f>'ZBud Extract Monthly'!U251</f>
        <v>186.8</v>
      </c>
      <c r="O252" s="53">
        <f t="shared" si="54"/>
        <v>0</v>
      </c>
      <c r="Q252" s="111">
        <f>YEAR(A252)</f>
        <v>2010</v>
      </c>
      <c r="R252" s="61">
        <f>MONTH(A252)</f>
        <v>4</v>
      </c>
      <c r="S252" s="61">
        <f t="shared" si="48"/>
        <v>2010</v>
      </c>
      <c r="T252" s="112" t="str">
        <f>LOOKUP(S252,'yr type'!$A$5:$A$102,'yr type'!$B$5:$B$102)</f>
        <v>BN</v>
      </c>
      <c r="U252" s="61">
        <f>('Strm Seg GW ZBud Stream Out'!H252-'Strm Seg GW ZBud Stream In'!H252)/DAY($A252)/1.9835</f>
        <v>62.877237206957403</v>
      </c>
      <c r="V252" s="61">
        <f>('Strm Seg GW ZBud Stream Out'!I252-'Strm Seg GW ZBud Stream In'!I252)/DAY($A252)/1.9835</f>
        <v>-1.7200235274346694</v>
      </c>
      <c r="W252" s="61">
        <f>('Strm Seg GW ZBud Stream Out'!J252-'Strm Seg GW ZBud Stream In'!J252)/DAY($A252)/1.9835</f>
        <v>1.5523065288631206</v>
      </c>
    </row>
    <row r="253" spans="1:23" x14ac:dyDescent="0.3">
      <c r="A253" s="126">
        <v>40329</v>
      </c>
      <c r="B253" s="127">
        <v>37.72</v>
      </c>
      <c r="C253" s="127">
        <v>0</v>
      </c>
      <c r="D253" s="127">
        <v>0</v>
      </c>
      <c r="E253" s="127">
        <v>0</v>
      </c>
      <c r="F253" s="127">
        <v>41.76</v>
      </c>
      <c r="G253" s="127">
        <v>16.27</v>
      </c>
      <c r="H253" s="2">
        <f t="shared" si="49"/>
        <v>37.72</v>
      </c>
      <c r="I253" s="2">
        <f t="shared" si="50"/>
        <v>41.76</v>
      </c>
      <c r="J253" s="2">
        <f t="shared" si="51"/>
        <v>16.27</v>
      </c>
      <c r="K253" s="2">
        <f t="shared" si="52"/>
        <v>37.72</v>
      </c>
      <c r="L253" s="2">
        <f t="shared" si="53"/>
        <v>58.03</v>
      </c>
      <c r="M253" s="2">
        <f t="shared" si="55"/>
        <v>95.749999999999986</v>
      </c>
      <c r="N253" s="2">
        <f>'ZBud Extract Monthly'!U252</f>
        <v>95.75</v>
      </c>
      <c r="O253" s="53">
        <f t="shared" si="54"/>
        <v>0</v>
      </c>
      <c r="Q253" s="111">
        <f>YEAR(A253)</f>
        <v>2010</v>
      </c>
      <c r="R253" s="61">
        <f>MONTH(A253)</f>
        <v>5</v>
      </c>
      <c r="S253" s="61">
        <f t="shared" si="48"/>
        <v>2010</v>
      </c>
      <c r="T253" s="112" t="str">
        <f>LOOKUP(S253,'yr type'!$A$5:$A$102,'yr type'!$B$5:$B$102)</f>
        <v>BN</v>
      </c>
      <c r="U253" s="61">
        <f>('Strm Seg GW ZBud Stream Out'!H253-'Strm Seg GW ZBud Stream In'!H253)/DAY($A253)/1.9835</f>
        <v>53.050733063906257</v>
      </c>
      <c r="V253" s="61">
        <f>('Strm Seg GW ZBud Stream Out'!I253-'Strm Seg GW ZBud Stream In'!I253)/DAY($A253)/1.9835</f>
        <v>-0.67915138603153424</v>
      </c>
      <c r="W253" s="61">
        <f>('Strm Seg GW ZBud Stream Out'!J253-'Strm Seg GW ZBud Stream In'!J253)/DAY($A253)/1.9835</f>
        <v>1.8346520080990756</v>
      </c>
    </row>
    <row r="254" spans="1:23" x14ac:dyDescent="0.3">
      <c r="A254" s="126">
        <v>40359</v>
      </c>
      <c r="B254" s="127">
        <v>41.51</v>
      </c>
      <c r="C254" s="127">
        <v>0</v>
      </c>
      <c r="D254" s="127">
        <v>33.57</v>
      </c>
      <c r="E254" s="127">
        <v>6.78</v>
      </c>
      <c r="F254" s="127">
        <v>28.14</v>
      </c>
      <c r="G254" s="127">
        <v>31.73</v>
      </c>
      <c r="H254" s="2">
        <f t="shared" si="49"/>
        <v>81.86</v>
      </c>
      <c r="I254" s="2">
        <f t="shared" si="50"/>
        <v>28.14</v>
      </c>
      <c r="J254" s="2">
        <f t="shared" si="51"/>
        <v>31.73</v>
      </c>
      <c r="K254" s="2">
        <f t="shared" si="52"/>
        <v>81.86</v>
      </c>
      <c r="L254" s="2">
        <f t="shared" si="53"/>
        <v>59.870000000000005</v>
      </c>
      <c r="M254" s="2">
        <f t="shared" si="55"/>
        <v>141.72999999999999</v>
      </c>
      <c r="N254" s="2">
        <f>'ZBud Extract Monthly'!U253</f>
        <v>141.74</v>
      </c>
      <c r="O254" s="53">
        <f t="shared" si="54"/>
        <v>1.0000000000019327E-2</v>
      </c>
      <c r="Q254" s="111">
        <f>YEAR(A254)</f>
        <v>2010</v>
      </c>
      <c r="R254" s="61">
        <f>MONTH(A254)</f>
        <v>6</v>
      </c>
      <c r="S254" s="61">
        <f t="shared" si="48"/>
        <v>2010</v>
      </c>
      <c r="T254" s="112" t="str">
        <f>LOOKUP(S254,'yr type'!$A$5:$A$102,'yr type'!$B$5:$B$102)</f>
        <v>BN</v>
      </c>
      <c r="U254" s="61">
        <f>('Strm Seg GW ZBud Stream Out'!H254-'Strm Seg GW ZBud Stream In'!H254)/DAY($A254)/1.9835</f>
        <v>35.481220065540711</v>
      </c>
      <c r="V254" s="61">
        <f>('Strm Seg GW ZBud Stream Out'!I254-'Strm Seg GW ZBud Stream In'!I254)/DAY($A254)/1.9835</f>
        <v>-0.4729014368540459</v>
      </c>
      <c r="W254" s="61">
        <f>('Strm Seg GW ZBud Stream Out'!J254-'Strm Seg GW ZBud Stream In'!J254)/DAY($A254)/1.9835</f>
        <v>0.36753214015628938</v>
      </c>
    </row>
    <row r="255" spans="1:23" x14ac:dyDescent="0.3">
      <c r="A255" s="126">
        <v>40390</v>
      </c>
      <c r="B255" s="127">
        <v>42.66</v>
      </c>
      <c r="C255" s="127">
        <v>0</v>
      </c>
      <c r="D255" s="127">
        <v>352.32</v>
      </c>
      <c r="E255" s="127">
        <v>121.2</v>
      </c>
      <c r="F255" s="127">
        <v>29.08</v>
      </c>
      <c r="G255" s="127">
        <v>56.23</v>
      </c>
      <c r="H255" s="2">
        <f t="shared" si="49"/>
        <v>516.18000000000006</v>
      </c>
      <c r="I255" s="2">
        <f t="shared" si="50"/>
        <v>29.08</v>
      </c>
      <c r="J255" s="2">
        <f t="shared" si="51"/>
        <v>56.23</v>
      </c>
      <c r="K255" s="2">
        <f t="shared" si="52"/>
        <v>516.18000000000006</v>
      </c>
      <c r="L255" s="2">
        <f t="shared" si="53"/>
        <v>85.31</v>
      </c>
      <c r="M255" s="2">
        <f t="shared" si="55"/>
        <v>601.49000000000012</v>
      </c>
      <c r="N255" s="2">
        <f>'ZBud Extract Monthly'!U254</f>
        <v>601.49</v>
      </c>
      <c r="O255" s="53">
        <f t="shared" si="54"/>
        <v>0</v>
      </c>
      <c r="Q255" s="111">
        <f>YEAR(A255)</f>
        <v>2010</v>
      </c>
      <c r="R255" s="61">
        <f>MONTH(A255)</f>
        <v>7</v>
      </c>
      <c r="S255" s="61">
        <f t="shared" si="48"/>
        <v>2010</v>
      </c>
      <c r="T255" s="112" t="str">
        <f>LOOKUP(S255,'yr type'!$A$5:$A$102,'yr type'!$B$5:$B$102)</f>
        <v>BN</v>
      </c>
      <c r="U255" s="61">
        <f>('Strm Seg GW ZBud Stream Out'!H255-'Strm Seg GW ZBud Stream In'!H255)/DAY($A255)/1.9835</f>
        <v>11.338868243655318</v>
      </c>
      <c r="V255" s="61">
        <f>('Strm Seg GW ZBud Stream Out'!I255-'Strm Seg GW ZBud Stream In'!I255)/DAY($A255)/1.9835</f>
        <v>-0.47293396326142284</v>
      </c>
      <c r="W255" s="61">
        <f>('Strm Seg GW ZBud Stream Out'!J255-'Strm Seg GW ZBud Stream In'!J255)/DAY($A255)/1.9835</f>
        <v>-0.81690072127308344</v>
      </c>
    </row>
    <row r="256" spans="1:23" x14ac:dyDescent="0.3">
      <c r="A256" s="126">
        <v>40421</v>
      </c>
      <c r="B256" s="127">
        <v>44.19</v>
      </c>
      <c r="C256" s="127">
        <v>0</v>
      </c>
      <c r="D256" s="127">
        <v>277.16000000000003</v>
      </c>
      <c r="E256" s="127">
        <v>71</v>
      </c>
      <c r="F256" s="127">
        <v>29.08</v>
      </c>
      <c r="G256" s="127">
        <v>50.84</v>
      </c>
      <c r="H256" s="2">
        <f t="shared" si="49"/>
        <v>392.35</v>
      </c>
      <c r="I256" s="2">
        <f t="shared" si="50"/>
        <v>29.08</v>
      </c>
      <c r="J256" s="2">
        <f t="shared" si="51"/>
        <v>50.84</v>
      </c>
      <c r="K256" s="2">
        <f t="shared" si="52"/>
        <v>392.35</v>
      </c>
      <c r="L256" s="2">
        <f t="shared" si="53"/>
        <v>79.92</v>
      </c>
      <c r="M256" s="2">
        <f t="shared" si="55"/>
        <v>472.27</v>
      </c>
      <c r="N256" s="2">
        <f>'ZBud Extract Monthly'!U255</f>
        <v>472.27</v>
      </c>
      <c r="O256" s="53">
        <f t="shared" si="54"/>
        <v>0</v>
      </c>
      <c r="Q256" s="111">
        <f>YEAR(A256)</f>
        <v>2010</v>
      </c>
      <c r="R256" s="61">
        <f>MONTH(A256)</f>
        <v>8</v>
      </c>
      <c r="S256" s="61">
        <f t="shared" si="48"/>
        <v>2010</v>
      </c>
      <c r="T256" s="112" t="str">
        <f>LOOKUP(S256,'yr type'!$A$5:$A$102,'yr type'!$B$5:$B$102)</f>
        <v>BN</v>
      </c>
      <c r="U256" s="61">
        <f>('Strm Seg GW ZBud Stream Out'!H256-'Strm Seg GW ZBud Stream In'!H256)/DAY($A256)/1.9835</f>
        <v>13.264594192409959</v>
      </c>
      <c r="V256" s="61">
        <f>('Strm Seg GW ZBud Stream Out'!I256-'Strm Seg GW ZBud Stream In'!I256)/DAY($A256)/1.9835</f>
        <v>-0.47293396326142284</v>
      </c>
      <c r="W256" s="61">
        <f>('Strm Seg GW ZBud Stream Out'!J256-'Strm Seg GW ZBud Stream In'!J256)/DAY($A256)/1.9835</f>
        <v>-0.78388641778543955</v>
      </c>
    </row>
    <row r="257" spans="1:23" x14ac:dyDescent="0.3">
      <c r="A257" s="126">
        <v>40451</v>
      </c>
      <c r="B257" s="127">
        <v>44.06</v>
      </c>
      <c r="C257" s="127">
        <v>0</v>
      </c>
      <c r="D257" s="127">
        <v>149.77000000000001</v>
      </c>
      <c r="E257" s="127">
        <v>27.35</v>
      </c>
      <c r="F257" s="127">
        <v>28.14</v>
      </c>
      <c r="G257" s="127">
        <v>40.590000000000003</v>
      </c>
      <c r="H257" s="2">
        <f t="shared" si="49"/>
        <v>221.18</v>
      </c>
      <c r="I257" s="2">
        <f t="shared" si="50"/>
        <v>28.14</v>
      </c>
      <c r="J257" s="2">
        <f t="shared" si="51"/>
        <v>40.590000000000003</v>
      </c>
      <c r="K257" s="2">
        <f t="shared" si="52"/>
        <v>221.18</v>
      </c>
      <c r="L257" s="2">
        <f t="shared" si="53"/>
        <v>68.73</v>
      </c>
      <c r="M257" s="2">
        <f t="shared" si="55"/>
        <v>289.90999999999997</v>
      </c>
      <c r="N257" s="2">
        <f>'ZBud Extract Monthly'!U256</f>
        <v>289.91000000000003</v>
      </c>
      <c r="O257" s="53">
        <f t="shared" si="54"/>
        <v>0</v>
      </c>
      <c r="Q257" s="111">
        <f>YEAR(A257)</f>
        <v>2010</v>
      </c>
      <c r="R257" s="61">
        <f>MONTH(A257)</f>
        <v>9</v>
      </c>
      <c r="S257" s="61">
        <f t="shared" si="48"/>
        <v>2010</v>
      </c>
      <c r="T257" s="112" t="str">
        <f>LOOKUP(S257,'yr type'!$A$5:$A$102,'yr type'!$B$5:$B$102)</f>
        <v>BN</v>
      </c>
      <c r="U257" s="61">
        <f>('Strm Seg GW ZBud Stream Out'!H257-'Strm Seg GW ZBud Stream In'!H257)/DAY($A257)/1.9835</f>
        <v>18.583144273590452</v>
      </c>
      <c r="V257" s="61">
        <f>('Strm Seg GW ZBud Stream Out'!I257-'Strm Seg GW ZBud Stream In'!I257)/DAY($A257)/1.9835</f>
        <v>-0.4729014368540459</v>
      </c>
      <c r="W257" s="61">
        <f>('Strm Seg GW ZBud Stream Out'!J257-'Strm Seg GW ZBud Stream In'!J257)/DAY($A257)/1.9835</f>
        <v>-0.45508780774724822</v>
      </c>
    </row>
    <row r="258" spans="1:23" x14ac:dyDescent="0.3">
      <c r="A258" s="126">
        <v>40482</v>
      </c>
      <c r="B258" s="127">
        <v>41.57</v>
      </c>
      <c r="C258" s="127">
        <v>0</v>
      </c>
      <c r="D258" s="127">
        <v>5.04</v>
      </c>
      <c r="E258" s="127">
        <v>11.11</v>
      </c>
      <c r="F258" s="127">
        <v>74.5</v>
      </c>
      <c r="G258" s="127">
        <v>78.930000000000007</v>
      </c>
      <c r="H258" s="2">
        <f t="shared" si="49"/>
        <v>57.72</v>
      </c>
      <c r="I258" s="2">
        <f t="shared" si="50"/>
        <v>74.5</v>
      </c>
      <c r="J258" s="2">
        <f t="shared" si="51"/>
        <v>78.930000000000007</v>
      </c>
      <c r="K258" s="2">
        <f t="shared" si="52"/>
        <v>57.72</v>
      </c>
      <c r="L258" s="2">
        <f t="shared" si="53"/>
        <v>153.43</v>
      </c>
      <c r="M258" s="2">
        <f t="shared" si="55"/>
        <v>211.15</v>
      </c>
      <c r="N258" s="2">
        <f>'ZBud Extract Monthly'!U257</f>
        <v>211.15</v>
      </c>
      <c r="O258" s="53">
        <f t="shared" si="54"/>
        <v>0</v>
      </c>
      <c r="Q258" s="111">
        <f>YEAR(A258)</f>
        <v>2010</v>
      </c>
      <c r="R258" s="61">
        <f>MONTH(A258)</f>
        <v>10</v>
      </c>
      <c r="S258" s="61">
        <f t="shared" si="48"/>
        <v>2011</v>
      </c>
      <c r="T258" s="112" t="str">
        <f>LOOKUP(S258,'yr type'!$A$5:$A$102,'yr type'!$B$5:$B$102)</f>
        <v>W</v>
      </c>
      <c r="U258" s="61">
        <f>('Strm Seg GW ZBud Stream Out'!H258-'Strm Seg GW ZBud Stream In'!H258)/DAY($A258)/1.9835</f>
        <v>36.7795604056043</v>
      </c>
      <c r="V258" s="61">
        <f>('Strm Seg GW ZBud Stream Out'!I258-'Strm Seg GW ZBud Stream In'!I258)/DAY($A258)/1.9835</f>
        <v>-1.2116086747928474</v>
      </c>
      <c r="W258" s="61">
        <f>('Strm Seg GW ZBud Stream Out'!J258-'Strm Seg GW ZBud Stream In'!J258)/DAY($A258)/1.9835</f>
        <v>-0.53505940135147234</v>
      </c>
    </row>
    <row r="259" spans="1:23" x14ac:dyDescent="0.3">
      <c r="A259" s="126">
        <v>40512</v>
      </c>
      <c r="B259" s="127">
        <v>33.04</v>
      </c>
      <c r="C259" s="127">
        <v>0</v>
      </c>
      <c r="D259" s="127">
        <v>0</v>
      </c>
      <c r="E259" s="127">
        <v>4.7300000000000004</v>
      </c>
      <c r="F259" s="127">
        <v>73.36</v>
      </c>
      <c r="G259" s="127">
        <v>70.92</v>
      </c>
      <c r="H259" s="2">
        <f t="shared" si="49"/>
        <v>37.769999999999996</v>
      </c>
      <c r="I259" s="2">
        <f t="shared" si="50"/>
        <v>73.36</v>
      </c>
      <c r="J259" s="2">
        <f t="shared" si="51"/>
        <v>70.92</v>
      </c>
      <c r="K259" s="2">
        <f t="shared" si="52"/>
        <v>37.769999999999996</v>
      </c>
      <c r="L259" s="2">
        <f t="shared" si="53"/>
        <v>144.28</v>
      </c>
      <c r="M259" s="2">
        <f t="shared" si="55"/>
        <v>182.05</v>
      </c>
      <c r="N259" s="2">
        <f>'ZBud Extract Monthly'!U258</f>
        <v>182.05</v>
      </c>
      <c r="O259" s="53">
        <f t="shared" si="54"/>
        <v>0</v>
      </c>
      <c r="Q259" s="111">
        <f>YEAR(A259)</f>
        <v>2010</v>
      </c>
      <c r="R259" s="61">
        <f>MONTH(A259)</f>
        <v>11</v>
      </c>
      <c r="S259" s="61">
        <f t="shared" si="48"/>
        <v>2011</v>
      </c>
      <c r="T259" s="112" t="str">
        <f>LOOKUP(S259,'yr type'!$A$5:$A$102,'yr type'!$B$5:$B$102)</f>
        <v>W</v>
      </c>
      <c r="U259" s="61">
        <f>('Strm Seg GW ZBud Stream Out'!H259-'Strm Seg GW ZBud Stream In'!H259)/DAY($A259)/1.9835</f>
        <v>51.520880598269059</v>
      </c>
      <c r="V259" s="61">
        <f>('Strm Seg GW ZBud Stream Out'!I259-'Strm Seg GW ZBud Stream In'!I259)/DAY($A259)/1.9835</f>
        <v>-1.232837576674229</v>
      </c>
      <c r="W259" s="61">
        <f>('Strm Seg GW ZBud Stream Out'!J259-'Strm Seg GW ZBud Stream In'!J259)/DAY($A259)/1.9835</f>
        <v>0.12788841273842533</v>
      </c>
    </row>
    <row r="260" spans="1:23" x14ac:dyDescent="0.3">
      <c r="A260" s="126">
        <v>40543</v>
      </c>
      <c r="B260" s="127">
        <v>35.81</v>
      </c>
      <c r="C260" s="127">
        <v>0</v>
      </c>
      <c r="D260" s="127">
        <v>0</v>
      </c>
      <c r="E260" s="127">
        <v>8.9700000000000006</v>
      </c>
      <c r="F260" s="127">
        <v>144.38999999999999</v>
      </c>
      <c r="G260" s="127">
        <v>99.01</v>
      </c>
      <c r="H260" s="2">
        <f t="shared" si="49"/>
        <v>44.78</v>
      </c>
      <c r="I260" s="2">
        <f t="shared" si="50"/>
        <v>144.38999999999999</v>
      </c>
      <c r="J260" s="2">
        <f t="shared" si="51"/>
        <v>99.01</v>
      </c>
      <c r="K260" s="2">
        <f t="shared" si="52"/>
        <v>44.78</v>
      </c>
      <c r="L260" s="2">
        <f t="shared" si="53"/>
        <v>243.39999999999998</v>
      </c>
      <c r="M260" s="2">
        <f t="shared" si="55"/>
        <v>288.18</v>
      </c>
      <c r="N260" s="2">
        <f>'ZBud Extract Monthly'!U259</f>
        <v>288.18</v>
      </c>
      <c r="O260" s="53">
        <f t="shared" si="54"/>
        <v>0</v>
      </c>
      <c r="Q260" s="111">
        <f>YEAR(A260)</f>
        <v>2010</v>
      </c>
      <c r="R260" s="61">
        <f>MONTH(A260)</f>
        <v>12</v>
      </c>
      <c r="S260" s="61">
        <f t="shared" si="48"/>
        <v>2011</v>
      </c>
      <c r="T260" s="112" t="str">
        <f>LOOKUP(S260,'yr type'!$A$5:$A$102,'yr type'!$B$5:$B$102)</f>
        <v>W</v>
      </c>
      <c r="U260" s="61">
        <f>('Strm Seg GW ZBud Stream Out'!H260-'Strm Seg GW ZBud Stream In'!H260)/DAY($A260)/1.9835</f>
        <v>80.101807655089971</v>
      </c>
      <c r="V260" s="61">
        <f>('Strm Seg GW ZBud Stream Out'!I260-'Strm Seg GW ZBud Stream In'!I260)/DAY($A260)/1.9835</f>
        <v>-2.3482439805817346</v>
      </c>
      <c r="W260" s="61">
        <f>('Strm Seg GW ZBud Stream Out'!J260-'Strm Seg GW ZBud Stream In'!J260)/DAY($A260)/1.9835</f>
        <v>0.5921432462980879</v>
      </c>
    </row>
    <row r="261" spans="1:23" x14ac:dyDescent="0.3">
      <c r="A261" s="126">
        <v>40574</v>
      </c>
      <c r="B261" s="127">
        <v>36.590000000000003</v>
      </c>
      <c r="C261" s="127">
        <v>0</v>
      </c>
      <c r="D261" s="127">
        <v>0</v>
      </c>
      <c r="E261" s="127">
        <v>0</v>
      </c>
      <c r="F261" s="127">
        <v>42.77</v>
      </c>
      <c r="G261" s="127">
        <v>10.38</v>
      </c>
      <c r="H261" s="2">
        <f t="shared" si="49"/>
        <v>36.590000000000003</v>
      </c>
      <c r="I261" s="2">
        <f t="shared" si="50"/>
        <v>42.77</v>
      </c>
      <c r="J261" s="2">
        <f t="shared" si="51"/>
        <v>10.38</v>
      </c>
      <c r="K261" s="2">
        <f t="shared" si="52"/>
        <v>36.590000000000003</v>
      </c>
      <c r="L261" s="2">
        <f t="shared" si="53"/>
        <v>53.150000000000006</v>
      </c>
      <c r="M261" s="2">
        <f t="shared" si="55"/>
        <v>89.740000000000009</v>
      </c>
      <c r="N261" s="2">
        <f>'ZBud Extract Monthly'!U260</f>
        <v>89.73</v>
      </c>
      <c r="O261" s="53">
        <f t="shared" si="54"/>
        <v>-1.0000000000005116E-2</v>
      </c>
      <c r="Q261" s="111">
        <f>YEAR(A261)</f>
        <v>2011</v>
      </c>
      <c r="R261" s="61">
        <f>MONTH(A261)</f>
        <v>1</v>
      </c>
      <c r="S261" s="61">
        <f t="shared" si="48"/>
        <v>2011</v>
      </c>
      <c r="T261" s="112" t="str">
        <f>LOOKUP(S261,'yr type'!$A$5:$A$102,'yr type'!$B$5:$B$102)</f>
        <v>W</v>
      </c>
      <c r="U261" s="61">
        <f>('Strm Seg GW ZBud Stream Out'!H261-'Strm Seg GW ZBud Stream In'!H261)/DAY($A261)/1.9835</f>
        <v>80.6362165282939</v>
      </c>
      <c r="V261" s="61">
        <f>('Strm Seg GW ZBud Stream Out'!I261-'Strm Seg GW ZBud Stream In'!I261)/DAY($A261)/1.9835</f>
        <v>-0.69557722175691394</v>
      </c>
      <c r="W261" s="61">
        <f>('Strm Seg GW ZBud Stream Out'!J261-'Strm Seg GW ZBud Stream In'!J261)/DAY($A261)/1.9835</f>
        <v>3.6914219732145037</v>
      </c>
    </row>
    <row r="262" spans="1:23" x14ac:dyDescent="0.3">
      <c r="A262" s="126">
        <v>40602</v>
      </c>
      <c r="B262" s="127">
        <v>34.82</v>
      </c>
      <c r="C262" s="127">
        <v>0</v>
      </c>
      <c r="D262" s="127">
        <v>0</v>
      </c>
      <c r="E262" s="127">
        <v>3.59</v>
      </c>
      <c r="F262" s="127">
        <v>92.67</v>
      </c>
      <c r="G262" s="127">
        <v>37.229999999999997</v>
      </c>
      <c r="H262" s="2">
        <f t="shared" si="49"/>
        <v>38.409999999999997</v>
      </c>
      <c r="I262" s="2">
        <f t="shared" si="50"/>
        <v>92.67</v>
      </c>
      <c r="J262" s="2">
        <f t="shared" si="51"/>
        <v>37.229999999999997</v>
      </c>
      <c r="K262" s="2">
        <f t="shared" si="52"/>
        <v>38.409999999999997</v>
      </c>
      <c r="L262" s="2">
        <f t="shared" si="53"/>
        <v>129.9</v>
      </c>
      <c r="M262" s="2">
        <f t="shared" si="55"/>
        <v>168.30999999999997</v>
      </c>
      <c r="N262" s="2">
        <f>'ZBud Extract Monthly'!U261</f>
        <v>168.31</v>
      </c>
      <c r="O262" s="53">
        <f t="shared" si="54"/>
        <v>0</v>
      </c>
      <c r="Q262" s="111">
        <f>YEAR(A262)</f>
        <v>2011</v>
      </c>
      <c r="R262" s="61">
        <f>MONTH(A262)</f>
        <v>2</v>
      </c>
      <c r="S262" s="61">
        <f t="shared" si="48"/>
        <v>2011</v>
      </c>
      <c r="T262" s="112" t="str">
        <f>LOOKUP(S262,'yr type'!$A$5:$A$102,'yr type'!$B$5:$B$102)</f>
        <v>W</v>
      </c>
      <c r="U262" s="61">
        <f>('Strm Seg GW ZBud Stream Out'!H262-'Strm Seg GW ZBud Stream In'!H262)/DAY($A262)/1.9835</f>
        <v>69.826065036551554</v>
      </c>
      <c r="V262" s="61">
        <f>('Strm Seg GW ZBud Stream Out'!I262-'Strm Seg GW ZBud Stream In'!I262)/DAY($A262)/1.9835</f>
        <v>-1.6273542439410853</v>
      </c>
      <c r="W262" s="61">
        <f>('Strm Seg GW ZBud Stream Out'!J262-'Strm Seg GW ZBud Stream In'!J262)/DAY($A262)/1.9835</f>
        <v>2.5197162303287839</v>
      </c>
    </row>
    <row r="263" spans="1:23" x14ac:dyDescent="0.3">
      <c r="A263" s="126">
        <v>40633</v>
      </c>
      <c r="B263" s="127">
        <v>666.8</v>
      </c>
      <c r="C263" s="127">
        <v>262.94</v>
      </c>
      <c r="D263" s="127">
        <v>554.37</v>
      </c>
      <c r="E263" s="127">
        <v>392.83</v>
      </c>
      <c r="F263" s="127">
        <v>114.23</v>
      </c>
      <c r="G263" s="127">
        <v>48.84</v>
      </c>
      <c r="H263" s="2">
        <f t="shared" si="49"/>
        <v>1876.94</v>
      </c>
      <c r="I263" s="2">
        <f t="shared" si="50"/>
        <v>114.23</v>
      </c>
      <c r="J263" s="2">
        <f t="shared" si="51"/>
        <v>48.84</v>
      </c>
      <c r="K263" s="2">
        <f t="shared" si="52"/>
        <v>1876.94</v>
      </c>
      <c r="L263" s="2">
        <f t="shared" si="53"/>
        <v>163.07</v>
      </c>
      <c r="M263" s="2">
        <f t="shared" si="55"/>
        <v>2040.01</v>
      </c>
      <c r="N263" s="2">
        <f>'ZBud Extract Monthly'!U262</f>
        <v>2040.02</v>
      </c>
      <c r="O263" s="53">
        <f t="shared" si="54"/>
        <v>9.9999999999909051E-3</v>
      </c>
      <c r="Q263" s="111">
        <f>YEAR(A263)</f>
        <v>2011</v>
      </c>
      <c r="R263" s="61">
        <f>MONTH(A263)</f>
        <v>3</v>
      </c>
      <c r="S263" s="61">
        <f t="shared" ref="S263:S326" si="56">IF(R263&lt;10,Q263,Q263+1)</f>
        <v>2011</v>
      </c>
      <c r="T263" s="112" t="str">
        <f>LOOKUP(S263,'yr type'!$A$5:$A$102,'yr type'!$B$5:$B$102)</f>
        <v>W</v>
      </c>
      <c r="U263" s="61">
        <f>('Strm Seg GW ZBud Stream Out'!H263-'Strm Seg GW ZBud Stream In'!H263)/DAY($A263)/1.9835</f>
        <v>51.543784610130345</v>
      </c>
      <c r="V263" s="61">
        <f>('Strm Seg GW ZBud Stream Out'!I263-'Strm Seg GW ZBud Stream In'!I263)/DAY($A263)/1.9835</f>
        <v>-1.3509843304032463</v>
      </c>
      <c r="W263" s="61">
        <f>('Strm Seg GW ZBud Stream Out'!J263-'Strm Seg GW ZBud Stream In'!J263)/DAY($A263)/1.9835</f>
        <v>3.7616790131487998</v>
      </c>
    </row>
    <row r="264" spans="1:23" x14ac:dyDescent="0.3">
      <c r="A264" s="126">
        <v>40663</v>
      </c>
      <c r="B264" s="127">
        <v>63</v>
      </c>
      <c r="C264" s="127">
        <v>0</v>
      </c>
      <c r="D264" s="127">
        <v>0.32</v>
      </c>
      <c r="E264" s="127">
        <v>0</v>
      </c>
      <c r="F264" s="127">
        <v>6.85</v>
      </c>
      <c r="G264" s="127">
        <v>4.71</v>
      </c>
      <c r="H264" s="2">
        <f t="shared" ref="H264:H327" si="57">SUM(B264:E264)</f>
        <v>63.32</v>
      </c>
      <c r="I264" s="2">
        <f t="shared" ref="I264:I327" si="58">F264</f>
        <v>6.85</v>
      </c>
      <c r="J264" s="2">
        <f t="shared" ref="J264:J327" si="59">G264</f>
        <v>4.71</v>
      </c>
      <c r="K264" s="2">
        <f t="shared" ref="K264:K327" si="60">H264</f>
        <v>63.32</v>
      </c>
      <c r="L264" s="2">
        <f t="shared" ref="L264:L327" si="61">SUM(I264:J264)</f>
        <v>11.559999999999999</v>
      </c>
      <c r="M264" s="2">
        <f t="shared" si="55"/>
        <v>74.88</v>
      </c>
      <c r="N264" s="2">
        <f>'ZBud Extract Monthly'!U263</f>
        <v>74.88</v>
      </c>
      <c r="O264" s="53">
        <f t="shared" ref="O264:O327" si="62">N264-M264</f>
        <v>0</v>
      </c>
      <c r="Q264" s="111">
        <f>YEAR(A264)</f>
        <v>2011</v>
      </c>
      <c r="R264" s="61">
        <f>MONTH(A264)</f>
        <v>4</v>
      </c>
      <c r="S264" s="61">
        <f t="shared" si="56"/>
        <v>2011</v>
      </c>
      <c r="T264" s="112" t="str">
        <f>LOOKUP(S264,'yr type'!$A$5:$A$102,'yr type'!$B$5:$B$102)</f>
        <v>W</v>
      </c>
      <c r="U264" s="61">
        <f>('Strm Seg GW ZBud Stream Out'!H264-'Strm Seg GW ZBud Stream In'!H264)/DAY($A264)/1.9835</f>
        <v>102.7535501218385</v>
      </c>
      <c r="V264" s="61">
        <f>('Strm Seg GW ZBud Stream Out'!I264-'Strm Seg GW ZBud Stream In'!I264)/DAY($A264)/1.9835</f>
        <v>1.7341399882362829</v>
      </c>
      <c r="W264" s="61">
        <f>('Strm Seg GW ZBud Stream Out'!J264-'Strm Seg GW ZBud Stream In'!J264)/DAY($A264)/1.9835</f>
        <v>7.0810856230568859</v>
      </c>
    </row>
    <row r="265" spans="1:23" x14ac:dyDescent="0.3">
      <c r="A265" s="126">
        <v>40694</v>
      </c>
      <c r="B265" s="127">
        <v>36.24</v>
      </c>
      <c r="C265" s="127">
        <v>0</v>
      </c>
      <c r="D265" s="127">
        <v>0</v>
      </c>
      <c r="E265" s="127">
        <v>0</v>
      </c>
      <c r="F265" s="127">
        <v>26.6</v>
      </c>
      <c r="G265" s="127">
        <v>5.59</v>
      </c>
      <c r="H265" s="2">
        <f t="shared" si="57"/>
        <v>36.24</v>
      </c>
      <c r="I265" s="2">
        <f t="shared" si="58"/>
        <v>26.6</v>
      </c>
      <c r="J265" s="2">
        <f t="shared" si="59"/>
        <v>5.59</v>
      </c>
      <c r="K265" s="2">
        <f t="shared" si="60"/>
        <v>36.24</v>
      </c>
      <c r="L265" s="2">
        <f t="shared" si="61"/>
        <v>32.19</v>
      </c>
      <c r="M265" s="2">
        <f t="shared" ref="M265:M328" si="63">SUM(H265:J265)</f>
        <v>68.430000000000007</v>
      </c>
      <c r="N265" s="2">
        <f>'ZBud Extract Monthly'!U264</f>
        <v>68.430000000000007</v>
      </c>
      <c r="O265" s="53">
        <f t="shared" si="62"/>
        <v>0</v>
      </c>
      <c r="Q265" s="111">
        <f>YEAR(A265)</f>
        <v>2011</v>
      </c>
      <c r="R265" s="61">
        <f>MONTH(A265)</f>
        <v>5</v>
      </c>
      <c r="S265" s="61">
        <f t="shared" si="56"/>
        <v>2011</v>
      </c>
      <c r="T265" s="112" t="str">
        <f>LOOKUP(S265,'yr type'!$A$5:$A$102,'yr type'!$B$5:$B$102)</f>
        <v>W</v>
      </c>
      <c r="U265" s="61">
        <f>('Strm Seg GW ZBud Stream Out'!H265-'Strm Seg GW ZBud Stream In'!H265)/DAY($A265)/1.9835</f>
        <v>62.556900883905122</v>
      </c>
      <c r="V265" s="61">
        <f>('Strm Seg GW ZBud Stream Out'!I265-'Strm Seg GW ZBud Stream In'!I265)/DAY($A265)/1.9835</f>
        <v>0.2390690942208705</v>
      </c>
      <c r="W265" s="61">
        <f>('Strm Seg GW ZBud Stream Out'!J265-'Strm Seg GW ZBud Stream In'!J265)/DAY($A265)/1.9835</f>
        <v>4.7244606715076802</v>
      </c>
    </row>
    <row r="266" spans="1:23" x14ac:dyDescent="0.3">
      <c r="A266" s="126">
        <v>40724</v>
      </c>
      <c r="B266" s="127">
        <v>80.05</v>
      </c>
      <c r="C266" s="127">
        <v>4.43</v>
      </c>
      <c r="D266" s="127">
        <v>24.91</v>
      </c>
      <c r="E266" s="127">
        <v>0.93</v>
      </c>
      <c r="F266" s="127">
        <v>30.65</v>
      </c>
      <c r="G266" s="127">
        <v>9.3800000000000008</v>
      </c>
      <c r="H266" s="2">
        <f t="shared" si="57"/>
        <v>110.32</v>
      </c>
      <c r="I266" s="2">
        <f t="shared" si="58"/>
        <v>30.65</v>
      </c>
      <c r="J266" s="2">
        <f t="shared" si="59"/>
        <v>9.3800000000000008</v>
      </c>
      <c r="K266" s="2">
        <f t="shared" si="60"/>
        <v>110.32</v>
      </c>
      <c r="L266" s="2">
        <f t="shared" si="61"/>
        <v>40.03</v>
      </c>
      <c r="M266" s="2">
        <f t="shared" si="63"/>
        <v>150.35</v>
      </c>
      <c r="N266" s="2">
        <f>'ZBud Extract Monthly'!U265</f>
        <v>150.36000000000001</v>
      </c>
      <c r="O266" s="53">
        <f t="shared" si="62"/>
        <v>1.0000000000019327E-2</v>
      </c>
      <c r="Q266" s="111">
        <f>YEAR(A266)</f>
        <v>2011</v>
      </c>
      <c r="R266" s="61">
        <f>MONTH(A266)</f>
        <v>6</v>
      </c>
      <c r="S266" s="61">
        <f t="shared" si="56"/>
        <v>2011</v>
      </c>
      <c r="T266" s="112" t="str">
        <f>LOOKUP(S266,'yr type'!$A$5:$A$102,'yr type'!$B$5:$B$102)</f>
        <v>W</v>
      </c>
      <c r="U266" s="61">
        <f>('Strm Seg GW ZBud Stream Out'!H266-'Strm Seg GW ZBud Stream In'!H266)/DAY($A266)/1.9835</f>
        <v>50.852533400554577</v>
      </c>
      <c r="V266" s="61">
        <f>('Strm Seg GW ZBud Stream Out'!I266-'Strm Seg GW ZBud Stream In'!I266)/DAY($A266)/1.9835</f>
        <v>-0.26569195865893619</v>
      </c>
      <c r="W266" s="61">
        <f>('Strm Seg GW ZBud Stream Out'!J266-'Strm Seg GW ZBud Stream In'!J266)/DAY($A266)/1.9835</f>
        <v>3.1627594319805064</v>
      </c>
    </row>
    <row r="267" spans="1:23" x14ac:dyDescent="0.3">
      <c r="A267" s="126">
        <v>40755</v>
      </c>
      <c r="B267" s="127">
        <v>37.979999999999997</v>
      </c>
      <c r="C267" s="127">
        <v>0</v>
      </c>
      <c r="D267" s="127">
        <v>0</v>
      </c>
      <c r="E267" s="127">
        <v>0</v>
      </c>
      <c r="F267" s="127">
        <v>26.82</v>
      </c>
      <c r="G267" s="127">
        <v>8.26</v>
      </c>
      <c r="H267" s="2">
        <f t="shared" si="57"/>
        <v>37.979999999999997</v>
      </c>
      <c r="I267" s="2">
        <f t="shared" si="58"/>
        <v>26.82</v>
      </c>
      <c r="J267" s="2">
        <f t="shared" si="59"/>
        <v>8.26</v>
      </c>
      <c r="K267" s="2">
        <f t="shared" si="60"/>
        <v>37.979999999999997</v>
      </c>
      <c r="L267" s="2">
        <f t="shared" si="61"/>
        <v>35.08</v>
      </c>
      <c r="M267" s="2">
        <f t="shared" si="63"/>
        <v>73.06</v>
      </c>
      <c r="N267" s="2">
        <f>'ZBud Extract Monthly'!U266</f>
        <v>73.069999999999993</v>
      </c>
      <c r="O267" s="53">
        <f t="shared" si="62"/>
        <v>9.9999999999909051E-3</v>
      </c>
      <c r="Q267" s="111">
        <f>YEAR(A267)</f>
        <v>2011</v>
      </c>
      <c r="R267" s="61">
        <f>MONTH(A267)</f>
        <v>7</v>
      </c>
      <c r="S267" s="61">
        <f t="shared" si="56"/>
        <v>2011</v>
      </c>
      <c r="T267" s="112" t="str">
        <f>LOOKUP(S267,'yr type'!$A$5:$A$102,'yr type'!$B$5:$B$102)</f>
        <v>W</v>
      </c>
      <c r="U267" s="61">
        <f>('Strm Seg GW ZBud Stream Out'!H267-'Strm Seg GW ZBud Stream In'!H267)/DAY($A267)/1.9835</f>
        <v>64.265025167307712</v>
      </c>
      <c r="V267" s="61">
        <f>('Strm Seg GW ZBud Stream Out'!I267-'Strm Seg GW ZBud Stream In'!I267)/DAY($A267)/1.9835</f>
        <v>-0.39373216129845418</v>
      </c>
      <c r="W267" s="61">
        <f>('Strm Seg GW ZBud Stream Out'!J267-'Strm Seg GW ZBud Stream In'!J267)/DAY($A267)/1.9835</f>
        <v>2.4554184928889145</v>
      </c>
    </row>
    <row r="268" spans="1:23" x14ac:dyDescent="0.3">
      <c r="A268" s="126">
        <v>40786</v>
      </c>
      <c r="B268" s="127">
        <v>42.11</v>
      </c>
      <c r="C268" s="127">
        <v>0</v>
      </c>
      <c r="D268" s="127">
        <v>36.9</v>
      </c>
      <c r="E268" s="127">
        <v>4.22</v>
      </c>
      <c r="F268" s="127">
        <v>28.86</v>
      </c>
      <c r="G268" s="127">
        <v>19.170000000000002</v>
      </c>
      <c r="H268" s="2">
        <f t="shared" si="57"/>
        <v>83.22999999999999</v>
      </c>
      <c r="I268" s="2">
        <f t="shared" si="58"/>
        <v>28.86</v>
      </c>
      <c r="J268" s="2">
        <f t="shared" si="59"/>
        <v>19.170000000000002</v>
      </c>
      <c r="K268" s="2">
        <f t="shared" si="60"/>
        <v>83.22999999999999</v>
      </c>
      <c r="L268" s="2">
        <f t="shared" si="61"/>
        <v>48.03</v>
      </c>
      <c r="M268" s="2">
        <f t="shared" si="63"/>
        <v>131.26</v>
      </c>
      <c r="N268" s="2">
        <f>'ZBud Extract Monthly'!U267</f>
        <v>131.26</v>
      </c>
      <c r="O268" s="53">
        <f t="shared" si="62"/>
        <v>0</v>
      </c>
      <c r="Q268" s="111">
        <f>YEAR(A268)</f>
        <v>2011</v>
      </c>
      <c r="R268" s="61">
        <f>MONTH(A268)</f>
        <v>8</v>
      </c>
      <c r="S268" s="61">
        <f t="shared" si="56"/>
        <v>2011</v>
      </c>
      <c r="T268" s="112" t="str">
        <f>LOOKUP(S268,'yr type'!$A$5:$A$102,'yr type'!$B$5:$B$102)</f>
        <v>W</v>
      </c>
      <c r="U268" s="61">
        <f>('Strm Seg GW ZBud Stream Out'!H268-'Strm Seg GW ZBud Stream In'!H268)/DAY($A268)/1.9835</f>
        <v>36.883644909210659</v>
      </c>
      <c r="V268" s="61">
        <f>('Strm Seg GW ZBud Stream Out'!I268-'Strm Seg GW ZBud Stream In'!I268)/DAY($A268)/1.9835</f>
        <v>-0.46935605844995404</v>
      </c>
      <c r="W268" s="61">
        <f>('Strm Seg GW ZBud Stream Out'!J268-'Strm Seg GW ZBud Stream In'!J268)/DAY($A268)/1.9835</f>
        <v>0.73867471153142461</v>
      </c>
    </row>
    <row r="269" spans="1:23" x14ac:dyDescent="0.3">
      <c r="A269" s="126">
        <v>40816</v>
      </c>
      <c r="B269" s="127">
        <v>42.27</v>
      </c>
      <c r="C269" s="127">
        <v>0</v>
      </c>
      <c r="D269" s="127">
        <v>93.08</v>
      </c>
      <c r="E269" s="127">
        <v>13.5</v>
      </c>
      <c r="F269" s="127">
        <v>28.14</v>
      </c>
      <c r="G269" s="127">
        <v>29.45</v>
      </c>
      <c r="H269" s="2">
        <f t="shared" si="57"/>
        <v>148.85</v>
      </c>
      <c r="I269" s="2">
        <f t="shared" si="58"/>
        <v>28.14</v>
      </c>
      <c r="J269" s="2">
        <f t="shared" si="59"/>
        <v>29.45</v>
      </c>
      <c r="K269" s="2">
        <f t="shared" si="60"/>
        <v>148.85</v>
      </c>
      <c r="L269" s="2">
        <f t="shared" si="61"/>
        <v>57.59</v>
      </c>
      <c r="M269" s="2">
        <f t="shared" si="63"/>
        <v>206.44</v>
      </c>
      <c r="N269" s="2">
        <f>'ZBud Extract Monthly'!U268</f>
        <v>206.43</v>
      </c>
      <c r="O269" s="53">
        <f t="shared" si="62"/>
        <v>-9.9999999999909051E-3</v>
      </c>
      <c r="Q269" s="111">
        <f>YEAR(A269)</f>
        <v>2011</v>
      </c>
      <c r="R269" s="61">
        <f>MONTH(A269)</f>
        <v>9</v>
      </c>
      <c r="S269" s="61">
        <f t="shared" si="56"/>
        <v>2011</v>
      </c>
      <c r="T269" s="112" t="str">
        <f>LOOKUP(S269,'yr type'!$A$5:$A$102,'yr type'!$B$5:$B$102)</f>
        <v>W</v>
      </c>
      <c r="U269" s="61">
        <f>('Strm Seg GW ZBud Stream Out'!H269-'Strm Seg GW ZBud Stream In'!H269)/DAY($A269)/1.9835</f>
        <v>27.665574321485593</v>
      </c>
      <c r="V269" s="61">
        <f>('Strm Seg GW ZBud Stream Out'!I269-'Strm Seg GW ZBud Stream In'!I269)/DAY($A269)/1.9835</f>
        <v>-0.4729014368540459</v>
      </c>
      <c r="W269" s="61">
        <f>('Strm Seg GW ZBud Stream Out'!J269-'Strm Seg GW ZBud Stream In'!J269)/DAY($A269)/1.9835</f>
        <v>0.39055541551130152</v>
      </c>
    </row>
    <row r="270" spans="1:23" x14ac:dyDescent="0.3">
      <c r="A270" s="126">
        <v>40847</v>
      </c>
      <c r="B270" s="127">
        <v>40.03</v>
      </c>
      <c r="C270" s="127">
        <v>0</v>
      </c>
      <c r="D270" s="127">
        <v>8.17</v>
      </c>
      <c r="E270" s="127">
        <v>2.75</v>
      </c>
      <c r="F270" s="127">
        <v>55.76</v>
      </c>
      <c r="G270" s="127">
        <v>34.82</v>
      </c>
      <c r="H270" s="2">
        <f t="shared" si="57"/>
        <v>50.95</v>
      </c>
      <c r="I270" s="2">
        <f t="shared" si="58"/>
        <v>55.76</v>
      </c>
      <c r="J270" s="2">
        <f t="shared" si="59"/>
        <v>34.82</v>
      </c>
      <c r="K270" s="2">
        <f t="shared" si="60"/>
        <v>50.95</v>
      </c>
      <c r="L270" s="2">
        <f t="shared" si="61"/>
        <v>90.58</v>
      </c>
      <c r="M270" s="2">
        <f t="shared" si="63"/>
        <v>141.53</v>
      </c>
      <c r="N270" s="2">
        <f>'ZBud Extract Monthly'!U269</f>
        <v>141.53</v>
      </c>
      <c r="O270" s="53">
        <f t="shared" si="62"/>
        <v>0</v>
      </c>
      <c r="Q270" s="111">
        <f>YEAR(A270)</f>
        <v>2011</v>
      </c>
      <c r="R270" s="61">
        <f>MONTH(A270)</f>
        <v>10</v>
      </c>
      <c r="S270" s="61">
        <f t="shared" si="56"/>
        <v>2012</v>
      </c>
      <c r="T270" s="112" t="str">
        <f>LOOKUP(S270,'yr type'!$A$5:$A$102,'yr type'!$B$5:$B$102)</f>
        <v>BN</v>
      </c>
      <c r="U270" s="61">
        <f>('Strm Seg GW ZBud Stream Out'!H270-'Strm Seg GW ZBud Stream In'!H270)/DAY($A270)/1.9835</f>
        <v>54.240549045756524</v>
      </c>
      <c r="V270" s="61">
        <f>('Strm Seg GW ZBud Stream Out'!I270-'Strm Seg GW ZBud Stream In'!I270)/DAY($A270)/1.9835</f>
        <v>-0.90683623767045862</v>
      </c>
      <c r="W270" s="61">
        <f>('Strm Seg GW ZBud Stream Out'!J270-'Strm Seg GW ZBud Stream In'!J270)/DAY($A270)/1.9835</f>
        <v>1.2991047106369482</v>
      </c>
    </row>
    <row r="271" spans="1:23" x14ac:dyDescent="0.3">
      <c r="A271" s="126">
        <v>40877</v>
      </c>
      <c r="B271" s="127">
        <v>40.79</v>
      </c>
      <c r="C271" s="127">
        <v>0</v>
      </c>
      <c r="D271" s="127">
        <v>0</v>
      </c>
      <c r="E271" s="127">
        <v>0</v>
      </c>
      <c r="F271" s="127">
        <v>34.369999999999997</v>
      </c>
      <c r="G271" s="127">
        <v>13.36</v>
      </c>
      <c r="H271" s="2">
        <f t="shared" si="57"/>
        <v>40.79</v>
      </c>
      <c r="I271" s="2">
        <f t="shared" si="58"/>
        <v>34.369999999999997</v>
      </c>
      <c r="J271" s="2">
        <f t="shared" si="59"/>
        <v>13.36</v>
      </c>
      <c r="K271" s="2">
        <f t="shared" si="60"/>
        <v>40.79</v>
      </c>
      <c r="L271" s="2">
        <f t="shared" si="61"/>
        <v>47.73</v>
      </c>
      <c r="M271" s="2">
        <f t="shared" si="63"/>
        <v>88.52</v>
      </c>
      <c r="N271" s="2">
        <f>'ZBud Extract Monthly'!U270</f>
        <v>88.53</v>
      </c>
      <c r="O271" s="53">
        <f t="shared" si="62"/>
        <v>1.0000000000005116E-2</v>
      </c>
      <c r="Q271" s="111">
        <f>YEAR(A271)</f>
        <v>2011</v>
      </c>
      <c r="R271" s="61">
        <f>MONTH(A271)</f>
        <v>11</v>
      </c>
      <c r="S271" s="61">
        <f t="shared" si="56"/>
        <v>2012</v>
      </c>
      <c r="T271" s="112" t="str">
        <f>LOOKUP(S271,'yr type'!$A$5:$A$102,'yr type'!$B$5:$B$102)</f>
        <v>BN</v>
      </c>
      <c r="U271" s="61">
        <f>('Strm Seg GW ZBud Stream Out'!H271-'Strm Seg GW ZBud Stream In'!H271)/DAY($A271)/1.9835</f>
        <v>48.625661709100079</v>
      </c>
      <c r="V271" s="61">
        <f>('Strm Seg GW ZBud Stream Out'!I271-'Strm Seg GW ZBud Stream In'!I271)/DAY($A271)/1.9835</f>
        <v>-0.57743046802789677</v>
      </c>
      <c r="W271" s="61">
        <f>('Strm Seg GW ZBud Stream Out'!J271-'Strm Seg GW ZBud Stream In'!J271)/DAY($A271)/1.9835</f>
        <v>1.8109402571212503</v>
      </c>
    </row>
    <row r="272" spans="1:23" x14ac:dyDescent="0.3">
      <c r="A272" s="126">
        <v>40908</v>
      </c>
      <c r="B272" s="127">
        <v>44.48</v>
      </c>
      <c r="C272" s="127">
        <v>0</v>
      </c>
      <c r="D272" s="127">
        <v>94.33</v>
      </c>
      <c r="E272" s="127">
        <v>44.48</v>
      </c>
      <c r="F272" s="127">
        <v>26.83</v>
      </c>
      <c r="G272" s="127">
        <v>16.14</v>
      </c>
      <c r="H272" s="2">
        <f t="shared" si="57"/>
        <v>183.29</v>
      </c>
      <c r="I272" s="2">
        <f t="shared" si="58"/>
        <v>26.83</v>
      </c>
      <c r="J272" s="2">
        <f t="shared" si="59"/>
        <v>16.14</v>
      </c>
      <c r="K272" s="2">
        <f t="shared" si="60"/>
        <v>183.29</v>
      </c>
      <c r="L272" s="2">
        <f t="shared" si="61"/>
        <v>42.97</v>
      </c>
      <c r="M272" s="2">
        <f t="shared" si="63"/>
        <v>226.26</v>
      </c>
      <c r="N272" s="2">
        <f>'ZBud Extract Monthly'!U271</f>
        <v>226.27</v>
      </c>
      <c r="O272" s="53">
        <f t="shared" si="62"/>
        <v>1.0000000000019327E-2</v>
      </c>
      <c r="Q272" s="111">
        <f>YEAR(A272)</f>
        <v>2011</v>
      </c>
      <c r="R272" s="61">
        <f>MONTH(A272)</f>
        <v>12</v>
      </c>
      <c r="S272" s="61">
        <f t="shared" si="56"/>
        <v>2012</v>
      </c>
      <c r="T272" s="112" t="str">
        <f>LOOKUP(S272,'yr type'!$A$5:$A$102,'yr type'!$B$5:$B$102)</f>
        <v>BN</v>
      </c>
      <c r="U272" s="61">
        <f>('Strm Seg GW ZBud Stream Out'!H272-'Strm Seg GW ZBud Stream In'!H272)/DAY($A272)/1.9835</f>
        <v>36.887873342169669</v>
      </c>
      <c r="V272" s="61">
        <f>('Strm Seg GW ZBud Stream Out'!I272-'Strm Seg GW ZBud Stream In'!I272)/DAY($A272)/1.9835</f>
        <v>-0.43048700163445197</v>
      </c>
      <c r="W272" s="61">
        <f>('Strm Seg GW ZBud Stream Out'!J272-'Strm Seg GW ZBud Stream In'!J272)/DAY($A272)/1.9835</f>
        <v>1.3913170755507127</v>
      </c>
    </row>
    <row r="273" spans="1:23" x14ac:dyDescent="0.3">
      <c r="A273" s="126">
        <v>40939</v>
      </c>
      <c r="B273" s="127">
        <v>42.82</v>
      </c>
      <c r="C273" s="127">
        <v>0</v>
      </c>
      <c r="D273" s="127">
        <v>0.31</v>
      </c>
      <c r="E273" s="127">
        <v>7.49</v>
      </c>
      <c r="F273" s="127">
        <v>73.8</v>
      </c>
      <c r="G273" s="127">
        <v>44.08</v>
      </c>
      <c r="H273" s="2">
        <f t="shared" si="57"/>
        <v>50.620000000000005</v>
      </c>
      <c r="I273" s="2">
        <f t="shared" si="58"/>
        <v>73.8</v>
      </c>
      <c r="J273" s="2">
        <f t="shared" si="59"/>
        <v>44.08</v>
      </c>
      <c r="K273" s="2">
        <f t="shared" si="60"/>
        <v>50.620000000000005</v>
      </c>
      <c r="L273" s="2">
        <f t="shared" si="61"/>
        <v>117.88</v>
      </c>
      <c r="M273" s="2">
        <f t="shared" si="63"/>
        <v>168.5</v>
      </c>
      <c r="N273" s="2">
        <f>'ZBud Extract Monthly'!U272</f>
        <v>168.51</v>
      </c>
      <c r="O273" s="53">
        <f t="shared" si="62"/>
        <v>9.9999999999909051E-3</v>
      </c>
      <c r="Q273" s="111">
        <f>YEAR(A273)</f>
        <v>2012</v>
      </c>
      <c r="R273" s="61">
        <f>MONTH(A273)</f>
        <v>1</v>
      </c>
      <c r="S273" s="61">
        <f t="shared" si="56"/>
        <v>2012</v>
      </c>
      <c r="T273" s="112" t="str">
        <f>LOOKUP(S273,'yr type'!$A$5:$A$102,'yr type'!$B$5:$B$102)</f>
        <v>BN</v>
      </c>
      <c r="U273" s="61">
        <f>('Strm Seg GW ZBud Stream Out'!H273-'Strm Seg GW ZBud Stream In'!H273)/DAY($A273)/1.9835</f>
        <v>52.032331248932735</v>
      </c>
      <c r="V273" s="61">
        <f>('Strm Seg GW ZBud Stream Out'!I273-'Strm Seg GW ZBud Stream In'!I273)/DAY($A273)/1.9835</f>
        <v>-1.1558258861413109</v>
      </c>
      <c r="W273" s="61">
        <f>('Strm Seg GW ZBud Stream Out'!J273-'Strm Seg GW ZBud Stream In'!J273)/DAY($A273)/1.9835</f>
        <v>1.1390747863421617</v>
      </c>
    </row>
    <row r="274" spans="1:23" x14ac:dyDescent="0.3">
      <c r="A274" s="126">
        <v>40968</v>
      </c>
      <c r="B274" s="127">
        <v>32.950000000000003</v>
      </c>
      <c r="C274" s="127">
        <v>0</v>
      </c>
      <c r="D274" s="127">
        <v>0</v>
      </c>
      <c r="E274" s="127">
        <v>0</v>
      </c>
      <c r="F274" s="127">
        <v>33.979999999999997</v>
      </c>
      <c r="G274" s="127">
        <v>12.41</v>
      </c>
      <c r="H274" s="2">
        <f t="shared" si="57"/>
        <v>32.950000000000003</v>
      </c>
      <c r="I274" s="2">
        <f t="shared" si="58"/>
        <v>33.979999999999997</v>
      </c>
      <c r="J274" s="2">
        <f t="shared" si="59"/>
        <v>12.41</v>
      </c>
      <c r="K274" s="2">
        <f t="shared" si="60"/>
        <v>32.950000000000003</v>
      </c>
      <c r="L274" s="2">
        <f t="shared" si="61"/>
        <v>46.39</v>
      </c>
      <c r="M274" s="2">
        <f t="shared" si="63"/>
        <v>79.34</v>
      </c>
      <c r="N274" s="2">
        <f>'ZBud Extract Monthly'!U273</f>
        <v>79.34</v>
      </c>
      <c r="O274" s="53">
        <f t="shared" si="62"/>
        <v>0</v>
      </c>
      <c r="Q274" s="111">
        <f>YEAR(A274)</f>
        <v>2012</v>
      </c>
      <c r="R274" s="61">
        <f>MONTH(A274)</f>
        <v>2</v>
      </c>
      <c r="S274" s="61">
        <f t="shared" si="56"/>
        <v>2012</v>
      </c>
      <c r="T274" s="112" t="str">
        <f>LOOKUP(S274,'yr type'!$A$5:$A$102,'yr type'!$B$5:$B$102)</f>
        <v>BN</v>
      </c>
      <c r="U274" s="61">
        <f>('Strm Seg GW ZBud Stream Out'!H274-'Strm Seg GW ZBud Stream In'!H274)/DAY($A274)/1.9835</f>
        <v>50.466521213807013</v>
      </c>
      <c r="V274" s="61">
        <f>('Strm Seg GW ZBud Stream Out'!I274-'Strm Seg GW ZBud Stream In'!I274)/DAY($A274)/1.9835</f>
        <v>-0.45165720643585433</v>
      </c>
      <c r="W274" s="61">
        <f>('Strm Seg GW ZBud Stream Out'!J274-'Strm Seg GW ZBud Stream In'!J274)/DAY($A274)/1.9835</f>
        <v>2.3177420616638993</v>
      </c>
    </row>
    <row r="275" spans="1:23" x14ac:dyDescent="0.3">
      <c r="A275" s="126">
        <v>40999</v>
      </c>
      <c r="B275" s="127">
        <v>36.89</v>
      </c>
      <c r="C275" s="127">
        <v>0</v>
      </c>
      <c r="D275" s="127">
        <v>0</v>
      </c>
      <c r="E275" s="127">
        <v>9.6199999999999992</v>
      </c>
      <c r="F275" s="127">
        <v>104.47</v>
      </c>
      <c r="G275" s="127">
        <v>55.43</v>
      </c>
      <c r="H275" s="2">
        <f t="shared" si="57"/>
        <v>46.51</v>
      </c>
      <c r="I275" s="2">
        <f t="shared" si="58"/>
        <v>104.47</v>
      </c>
      <c r="J275" s="2">
        <f t="shared" si="59"/>
        <v>55.43</v>
      </c>
      <c r="K275" s="2">
        <f t="shared" si="60"/>
        <v>46.51</v>
      </c>
      <c r="L275" s="2">
        <f t="shared" si="61"/>
        <v>159.9</v>
      </c>
      <c r="M275" s="2">
        <f t="shared" si="63"/>
        <v>206.41</v>
      </c>
      <c r="N275" s="2">
        <f>'ZBud Extract Monthly'!U274</f>
        <v>206.4</v>
      </c>
      <c r="O275" s="53">
        <f t="shared" si="62"/>
        <v>-9.9999999999909051E-3</v>
      </c>
      <c r="Q275" s="111">
        <f>YEAR(A275)</f>
        <v>2012</v>
      </c>
      <c r="R275" s="61">
        <f>MONTH(A275)</f>
        <v>3</v>
      </c>
      <c r="S275" s="61">
        <f t="shared" si="56"/>
        <v>2012</v>
      </c>
      <c r="T275" s="112" t="str">
        <f>LOOKUP(S275,'yr type'!$A$5:$A$102,'yr type'!$B$5:$B$102)</f>
        <v>BN</v>
      </c>
      <c r="U275" s="61">
        <f>('Strm Seg GW ZBud Stream Out'!H275-'Strm Seg GW ZBud Stream In'!H275)/DAY($A275)/1.9835</f>
        <v>66.422989664734061</v>
      </c>
      <c r="V275" s="61">
        <f>('Strm Seg GW ZBud Stream Out'!I275-'Strm Seg GW ZBud Stream In'!I275)/DAY($A275)/1.9835</f>
        <v>-1.3041463037803818</v>
      </c>
      <c r="W275" s="61">
        <f>('Strm Seg GW ZBud Stream Out'!J275-'Strm Seg GW ZBud Stream In'!J275)/DAY($A275)/1.9835</f>
        <v>1.9437781048488738</v>
      </c>
    </row>
    <row r="276" spans="1:23" x14ac:dyDescent="0.3">
      <c r="A276" s="126">
        <v>41029</v>
      </c>
      <c r="B276" s="127">
        <v>33.29</v>
      </c>
      <c r="C276" s="127">
        <v>0</v>
      </c>
      <c r="D276" s="127">
        <v>0</v>
      </c>
      <c r="E276" s="127">
        <v>2.11</v>
      </c>
      <c r="F276" s="127">
        <v>57.59</v>
      </c>
      <c r="G276" s="127">
        <v>23.72</v>
      </c>
      <c r="H276" s="2">
        <f t="shared" si="57"/>
        <v>35.4</v>
      </c>
      <c r="I276" s="2">
        <f t="shared" si="58"/>
        <v>57.59</v>
      </c>
      <c r="J276" s="2">
        <f t="shared" si="59"/>
        <v>23.72</v>
      </c>
      <c r="K276" s="2">
        <f t="shared" si="60"/>
        <v>35.4</v>
      </c>
      <c r="L276" s="2">
        <f t="shared" si="61"/>
        <v>81.31</v>
      </c>
      <c r="M276" s="2">
        <f t="shared" si="63"/>
        <v>116.71000000000001</v>
      </c>
      <c r="N276" s="2">
        <f>'ZBud Extract Monthly'!U275</f>
        <v>116.71</v>
      </c>
      <c r="O276" s="53">
        <f t="shared" si="62"/>
        <v>0</v>
      </c>
      <c r="Q276" s="111">
        <f>YEAR(A276)</f>
        <v>2012</v>
      </c>
      <c r="R276" s="61">
        <f>MONTH(A276)</f>
        <v>4</v>
      </c>
      <c r="S276" s="61">
        <f t="shared" si="56"/>
        <v>2012</v>
      </c>
      <c r="T276" s="112" t="str">
        <f>LOOKUP(S276,'yr type'!$A$5:$A$102,'yr type'!$B$5:$B$102)</f>
        <v>BN</v>
      </c>
      <c r="U276" s="61">
        <f>('Strm Seg GW ZBud Stream Out'!H276-'Strm Seg GW ZBud Stream In'!H276)/DAY($A276)/1.9835</f>
        <v>74.065876817074212</v>
      </c>
      <c r="V276" s="61">
        <f>('Strm Seg GW ZBud Stream Out'!I276-'Strm Seg GW ZBud Stream In'!I276)/DAY($A276)/1.9835</f>
        <v>9.5958322830014181E-2</v>
      </c>
      <c r="W276" s="61">
        <f>('Strm Seg GW ZBud Stream Out'!J276-'Strm Seg GW ZBud Stream In'!J276)/DAY($A276)/1.9835</f>
        <v>3.6714561801529282</v>
      </c>
    </row>
    <row r="277" spans="1:23" x14ac:dyDescent="0.3">
      <c r="A277" s="126">
        <v>41060</v>
      </c>
      <c r="B277" s="127">
        <v>38.520000000000003</v>
      </c>
      <c r="C277" s="127">
        <v>0</v>
      </c>
      <c r="D277" s="127">
        <v>0.76</v>
      </c>
      <c r="E277" s="127">
        <v>0.26</v>
      </c>
      <c r="F277" s="127">
        <v>20.149999999999999</v>
      </c>
      <c r="G277" s="127">
        <v>6.62</v>
      </c>
      <c r="H277" s="2">
        <f t="shared" si="57"/>
        <v>39.54</v>
      </c>
      <c r="I277" s="2">
        <f t="shared" si="58"/>
        <v>20.149999999999999</v>
      </c>
      <c r="J277" s="2">
        <f t="shared" si="59"/>
        <v>6.62</v>
      </c>
      <c r="K277" s="2">
        <f t="shared" si="60"/>
        <v>39.54</v>
      </c>
      <c r="L277" s="2">
        <f t="shared" si="61"/>
        <v>26.77</v>
      </c>
      <c r="M277" s="2">
        <f t="shared" si="63"/>
        <v>66.31</v>
      </c>
      <c r="N277" s="2">
        <f>'ZBud Extract Monthly'!U276</f>
        <v>66.31</v>
      </c>
      <c r="O277" s="53">
        <f t="shared" si="62"/>
        <v>0</v>
      </c>
      <c r="Q277" s="111">
        <f>YEAR(A277)</f>
        <v>2012</v>
      </c>
      <c r="R277" s="61">
        <f>MONTH(A277)</f>
        <v>5</v>
      </c>
      <c r="S277" s="61">
        <f t="shared" si="56"/>
        <v>2012</v>
      </c>
      <c r="T277" s="112" t="str">
        <f>LOOKUP(S277,'yr type'!$A$5:$A$102,'yr type'!$B$5:$B$102)</f>
        <v>BN</v>
      </c>
      <c r="U277" s="61">
        <f>('Strm Seg GW ZBud Stream Out'!H277-'Strm Seg GW ZBud Stream In'!H277)/DAY($A277)/1.9835</f>
        <v>47.440415687486272</v>
      </c>
      <c r="V277" s="61">
        <f>('Strm Seg GW ZBud Stream Out'!I277-'Strm Seg GW ZBud Stream In'!I277)/DAY($A277)/1.9835</f>
        <v>0.34884571911820911</v>
      </c>
      <c r="W277" s="61">
        <f>('Strm Seg GW ZBud Stream Out'!J277-'Strm Seg GW ZBud Stream In'!J277)/DAY($A277)/1.9835</f>
        <v>2.8337006106832985</v>
      </c>
    </row>
    <row r="278" spans="1:23" x14ac:dyDescent="0.3">
      <c r="A278" s="126">
        <v>41090</v>
      </c>
      <c r="B278" s="127">
        <v>283.48</v>
      </c>
      <c r="C278" s="127">
        <v>110.17</v>
      </c>
      <c r="D278" s="127">
        <v>251.26</v>
      </c>
      <c r="E278" s="127">
        <v>101.47</v>
      </c>
      <c r="F278" s="127">
        <v>27.24</v>
      </c>
      <c r="G278" s="127">
        <v>34.409999999999997</v>
      </c>
      <c r="H278" s="2">
        <f t="shared" si="57"/>
        <v>746.38000000000011</v>
      </c>
      <c r="I278" s="2">
        <f t="shared" si="58"/>
        <v>27.24</v>
      </c>
      <c r="J278" s="2">
        <f t="shared" si="59"/>
        <v>34.409999999999997</v>
      </c>
      <c r="K278" s="2">
        <f t="shared" si="60"/>
        <v>746.38000000000011</v>
      </c>
      <c r="L278" s="2">
        <f t="shared" si="61"/>
        <v>61.649999999999991</v>
      </c>
      <c r="M278" s="2">
        <f t="shared" si="63"/>
        <v>808.03000000000009</v>
      </c>
      <c r="N278" s="2">
        <f>'ZBud Extract Monthly'!U277</f>
        <v>808.03</v>
      </c>
      <c r="O278" s="53">
        <f t="shared" si="62"/>
        <v>0</v>
      </c>
      <c r="Q278" s="111">
        <f>YEAR(A278)</f>
        <v>2012</v>
      </c>
      <c r="R278" s="61">
        <f>MONTH(A278)</f>
        <v>6</v>
      </c>
      <c r="S278" s="61">
        <f t="shared" si="56"/>
        <v>2012</v>
      </c>
      <c r="T278" s="112" t="str">
        <f>LOOKUP(S278,'yr type'!$A$5:$A$102,'yr type'!$B$5:$B$102)</f>
        <v>BN</v>
      </c>
      <c r="U278" s="61">
        <f>('Strm Seg GW ZBud Stream Out'!H278-'Strm Seg GW ZBud Stream In'!H278)/DAY($A278)/1.9835</f>
        <v>12.47979161415007</v>
      </c>
      <c r="V278" s="61">
        <f>('Strm Seg GW ZBud Stream Out'!I278-'Strm Seg GW ZBud Stream In'!I278)/DAY($A278)/1.9835</f>
        <v>-0.44450046214603811</v>
      </c>
      <c r="W278" s="61">
        <f>('Strm Seg GW ZBud Stream Out'!J278-'Strm Seg GW ZBud Stream In'!J278)/DAY($A278)/1.9835</f>
        <v>0.11965381060415098</v>
      </c>
    </row>
    <row r="279" spans="1:23" x14ac:dyDescent="0.3">
      <c r="A279" s="126">
        <v>41121</v>
      </c>
      <c r="B279" s="127">
        <v>71.459999999999994</v>
      </c>
      <c r="C279" s="127">
        <v>0</v>
      </c>
      <c r="D279" s="127">
        <v>310.07</v>
      </c>
      <c r="E279" s="127">
        <v>128.4</v>
      </c>
      <c r="F279" s="127">
        <v>29.08</v>
      </c>
      <c r="G279" s="127">
        <v>58.41</v>
      </c>
      <c r="H279" s="2">
        <f t="shared" si="57"/>
        <v>509.92999999999995</v>
      </c>
      <c r="I279" s="2">
        <f t="shared" si="58"/>
        <v>29.08</v>
      </c>
      <c r="J279" s="2">
        <f t="shared" si="59"/>
        <v>58.41</v>
      </c>
      <c r="K279" s="2">
        <f t="shared" si="60"/>
        <v>509.92999999999995</v>
      </c>
      <c r="L279" s="2">
        <f t="shared" si="61"/>
        <v>87.49</v>
      </c>
      <c r="M279" s="2">
        <f t="shared" si="63"/>
        <v>597.41999999999996</v>
      </c>
      <c r="N279" s="2">
        <f>'ZBud Extract Monthly'!U278</f>
        <v>597.41999999999996</v>
      </c>
      <c r="O279" s="53">
        <f t="shared" si="62"/>
        <v>0</v>
      </c>
      <c r="Q279" s="111">
        <f>YEAR(A279)</f>
        <v>2012</v>
      </c>
      <c r="R279" s="61">
        <f>MONTH(A279)</f>
        <v>7</v>
      </c>
      <c r="S279" s="61">
        <f t="shared" si="56"/>
        <v>2012</v>
      </c>
      <c r="T279" s="112" t="str">
        <f>LOOKUP(S279,'yr type'!$A$5:$A$102,'yr type'!$B$5:$B$102)</f>
        <v>BN</v>
      </c>
      <c r="U279" s="61">
        <f>('Strm Seg GW ZBud Stream Out'!H279-'Strm Seg GW ZBud Stream In'!H279)/DAY($A279)/1.9835</f>
        <v>13.231579888922322</v>
      </c>
      <c r="V279" s="61">
        <f>('Strm Seg GW ZBud Stream Out'!I279-'Strm Seg GW ZBud Stream In'!I279)/DAY($A279)/1.9835</f>
        <v>-0.47293396326142284</v>
      </c>
      <c r="W279" s="61">
        <f>('Strm Seg GW ZBud Stream Out'!J279-'Strm Seg GW ZBud Stream In'!J279)/DAY($A279)/1.9835</f>
        <v>-0.6423965456955365</v>
      </c>
    </row>
    <row r="280" spans="1:23" x14ac:dyDescent="0.3">
      <c r="A280" s="126">
        <v>41152</v>
      </c>
      <c r="B280" s="127">
        <v>60.16</v>
      </c>
      <c r="C280" s="127">
        <v>0</v>
      </c>
      <c r="D280" s="127">
        <v>111.67</v>
      </c>
      <c r="E280" s="127">
        <v>15.08</v>
      </c>
      <c r="F280" s="127">
        <v>29.08</v>
      </c>
      <c r="G280" s="127">
        <v>39.54</v>
      </c>
      <c r="H280" s="2">
        <f t="shared" si="57"/>
        <v>186.91</v>
      </c>
      <c r="I280" s="2">
        <f t="shared" si="58"/>
        <v>29.08</v>
      </c>
      <c r="J280" s="2">
        <f t="shared" si="59"/>
        <v>39.54</v>
      </c>
      <c r="K280" s="2">
        <f t="shared" si="60"/>
        <v>186.91</v>
      </c>
      <c r="L280" s="2">
        <f t="shared" si="61"/>
        <v>68.62</v>
      </c>
      <c r="M280" s="2">
        <f t="shared" si="63"/>
        <v>255.53</v>
      </c>
      <c r="N280" s="2">
        <f>'ZBud Extract Monthly'!U279</f>
        <v>255.53</v>
      </c>
      <c r="O280" s="53">
        <f t="shared" si="62"/>
        <v>0</v>
      </c>
      <c r="Q280" s="111">
        <f>YEAR(A280)</f>
        <v>2012</v>
      </c>
      <c r="R280" s="61">
        <f>MONTH(A280)</f>
        <v>8</v>
      </c>
      <c r="S280" s="61">
        <f t="shared" si="56"/>
        <v>2012</v>
      </c>
      <c r="T280" s="112" t="str">
        <f>LOOKUP(S280,'yr type'!$A$5:$A$102,'yr type'!$B$5:$B$102)</f>
        <v>BN</v>
      </c>
      <c r="U280" s="61">
        <f>('Strm Seg GW ZBud Stream Out'!H280-'Strm Seg GW ZBud Stream In'!H280)/DAY($A280)/1.9835</f>
        <v>23.278173967489852</v>
      </c>
      <c r="V280" s="61">
        <f>('Strm Seg GW ZBud Stream Out'!I280-'Strm Seg GW ZBud Stream In'!I280)/DAY($A280)/1.9835</f>
        <v>-0.47293396326142284</v>
      </c>
      <c r="W280" s="61">
        <f>('Strm Seg GW ZBud Stream Out'!J280-'Strm Seg GW ZBud Stream In'!J280)/DAY($A280)/1.9835</f>
        <v>-0.33095619506086499</v>
      </c>
    </row>
    <row r="281" spans="1:23" x14ac:dyDescent="0.3">
      <c r="A281" s="126">
        <v>41182</v>
      </c>
      <c r="B281" s="127">
        <v>40.630000000000003</v>
      </c>
      <c r="C281" s="127">
        <v>0</v>
      </c>
      <c r="D281" s="127">
        <v>116.23</v>
      </c>
      <c r="E281" s="127">
        <v>38.99</v>
      </c>
      <c r="F281" s="127">
        <v>28.14</v>
      </c>
      <c r="G281" s="127">
        <v>42.51</v>
      </c>
      <c r="H281" s="2">
        <f t="shared" si="57"/>
        <v>195.85000000000002</v>
      </c>
      <c r="I281" s="2">
        <f t="shared" si="58"/>
        <v>28.14</v>
      </c>
      <c r="J281" s="2">
        <f t="shared" si="59"/>
        <v>42.51</v>
      </c>
      <c r="K281" s="2">
        <f t="shared" si="60"/>
        <v>195.85000000000002</v>
      </c>
      <c r="L281" s="2">
        <f t="shared" si="61"/>
        <v>70.650000000000006</v>
      </c>
      <c r="M281" s="2">
        <f t="shared" si="63"/>
        <v>266.5</v>
      </c>
      <c r="N281" s="2">
        <f>'ZBud Extract Monthly'!U280</f>
        <v>266.49</v>
      </c>
      <c r="O281" s="53">
        <f t="shared" si="62"/>
        <v>-9.9999999999909051E-3</v>
      </c>
      <c r="Q281" s="111">
        <f>YEAR(A281)</f>
        <v>2012</v>
      </c>
      <c r="R281" s="61">
        <f>MONTH(A281)</f>
        <v>9</v>
      </c>
      <c r="S281" s="61">
        <f t="shared" si="56"/>
        <v>2012</v>
      </c>
      <c r="T281" s="112" t="str">
        <f>LOOKUP(S281,'yr type'!$A$5:$A$102,'yr type'!$B$5:$B$102)</f>
        <v>BN</v>
      </c>
      <c r="U281" s="61">
        <f>('Strm Seg GW ZBud Stream Out'!H281-'Strm Seg GW ZBud Stream In'!H281)/DAY($A281)/1.9835</f>
        <v>21.036215444080323</v>
      </c>
      <c r="V281" s="61">
        <f>('Strm Seg GW ZBud Stream Out'!I281-'Strm Seg GW ZBud Stream In'!I281)/DAY($A281)/1.9835</f>
        <v>-0.4729014368540459</v>
      </c>
      <c r="W281" s="61">
        <f>('Strm Seg GW ZBud Stream Out'!J281-'Strm Seg GW ZBud Stream In'!J281)/DAY($A281)/1.9835</f>
        <v>-0.26485169313503065</v>
      </c>
    </row>
    <row r="282" spans="1:23" x14ac:dyDescent="0.3">
      <c r="A282" s="126">
        <v>41213</v>
      </c>
      <c r="B282" s="127">
        <v>41.12</v>
      </c>
      <c r="C282" s="127">
        <v>0</v>
      </c>
      <c r="D282" s="127">
        <v>126.56</v>
      </c>
      <c r="E282" s="127">
        <v>36.99</v>
      </c>
      <c r="F282" s="127">
        <v>43.58</v>
      </c>
      <c r="G282" s="127">
        <v>51.26</v>
      </c>
      <c r="H282" s="2">
        <f t="shared" si="57"/>
        <v>204.67000000000002</v>
      </c>
      <c r="I282" s="2">
        <f t="shared" si="58"/>
        <v>43.58</v>
      </c>
      <c r="J282" s="2">
        <f t="shared" si="59"/>
        <v>51.26</v>
      </c>
      <c r="K282" s="2">
        <f t="shared" si="60"/>
        <v>204.67000000000002</v>
      </c>
      <c r="L282" s="2">
        <f t="shared" si="61"/>
        <v>94.84</v>
      </c>
      <c r="M282" s="2">
        <f t="shared" si="63"/>
        <v>299.51</v>
      </c>
      <c r="N282" s="2">
        <f>'ZBud Extract Monthly'!U281</f>
        <v>299.52</v>
      </c>
      <c r="O282" s="53">
        <f t="shared" si="62"/>
        <v>9.9999999999909051E-3</v>
      </c>
      <c r="Q282" s="111">
        <f>YEAR(A282)</f>
        <v>2012</v>
      </c>
      <c r="R282" s="61">
        <f>MONTH(A282)</f>
        <v>10</v>
      </c>
      <c r="S282" s="61">
        <f t="shared" si="56"/>
        <v>2013</v>
      </c>
      <c r="T282" s="112" t="str">
        <f>LOOKUP(S282,'yr type'!$A$5:$A$102,'yr type'!$B$5:$B$102)</f>
        <v>D</v>
      </c>
      <c r="U282" s="61">
        <f>('Strm Seg GW ZBud Stream Out'!H282-'Strm Seg GW ZBud Stream In'!H282)/DAY($A282)/1.9835</f>
        <v>28.873854460590188</v>
      </c>
      <c r="V282" s="61">
        <f>('Strm Seg GW ZBud Stream Out'!I282-'Strm Seg GW ZBud Stream In'!I282)/DAY($A282)/1.9835</f>
        <v>-0.70875041674459449</v>
      </c>
      <c r="W282" s="61">
        <f>('Strm Seg GW ZBud Stream Out'!J282-'Strm Seg GW ZBud Stream In'!J282)/DAY($A282)/1.9835</f>
        <v>-1.1546874618831178E-2</v>
      </c>
    </row>
    <row r="283" spans="1:23" x14ac:dyDescent="0.3">
      <c r="A283" s="126">
        <v>41243</v>
      </c>
      <c r="B283" s="127">
        <v>82.13</v>
      </c>
      <c r="C283" s="127">
        <v>4.6100000000000003</v>
      </c>
      <c r="D283" s="127">
        <v>1.31</v>
      </c>
      <c r="E283" s="127">
        <v>11.61</v>
      </c>
      <c r="F283" s="127">
        <v>106.07</v>
      </c>
      <c r="G283" s="127">
        <v>99.14</v>
      </c>
      <c r="H283" s="2">
        <f t="shared" si="57"/>
        <v>99.66</v>
      </c>
      <c r="I283" s="2">
        <f t="shared" si="58"/>
        <v>106.07</v>
      </c>
      <c r="J283" s="2">
        <f t="shared" si="59"/>
        <v>99.14</v>
      </c>
      <c r="K283" s="2">
        <f t="shared" si="60"/>
        <v>99.66</v>
      </c>
      <c r="L283" s="2">
        <f t="shared" si="61"/>
        <v>205.20999999999998</v>
      </c>
      <c r="M283" s="2">
        <f t="shared" si="63"/>
        <v>304.87</v>
      </c>
      <c r="N283" s="2">
        <f>'ZBud Extract Monthly'!U282</f>
        <v>304.86</v>
      </c>
      <c r="O283" s="53">
        <f t="shared" si="62"/>
        <v>-9.9999999999909051E-3</v>
      </c>
      <c r="Q283" s="111">
        <f>YEAR(A283)</f>
        <v>2012</v>
      </c>
      <c r="R283" s="61">
        <f>MONTH(A283)</f>
        <v>11</v>
      </c>
      <c r="S283" s="61">
        <f t="shared" si="56"/>
        <v>2013</v>
      </c>
      <c r="T283" s="112" t="str">
        <f>LOOKUP(S283,'yr type'!$A$5:$A$102,'yr type'!$B$5:$B$102)</f>
        <v>D</v>
      </c>
      <c r="U283" s="61">
        <f>('Strm Seg GW ZBud Stream Out'!H283-'Strm Seg GW ZBud Stream In'!H283)/DAY($A283)/1.9835</f>
        <v>33.796823796319629</v>
      </c>
      <c r="V283" s="61">
        <f>('Strm Seg GW ZBud Stream Out'!I283-'Strm Seg GW ZBud Stream In'!I283)/DAY($A283)/1.9835</f>
        <v>-1.7825392824132424</v>
      </c>
      <c r="W283" s="61">
        <f>('Strm Seg GW ZBud Stream Out'!J283-'Strm Seg GW ZBud Stream In'!J283)/DAY($A283)/1.9835</f>
        <v>-0.57574993698008581</v>
      </c>
    </row>
    <row r="284" spans="1:23" x14ac:dyDescent="0.3">
      <c r="A284" s="126">
        <v>41274</v>
      </c>
      <c r="B284" s="127">
        <v>105.02</v>
      </c>
      <c r="C284" s="127">
        <v>0</v>
      </c>
      <c r="D284" s="127">
        <v>0</v>
      </c>
      <c r="E284" s="127">
        <v>10.01</v>
      </c>
      <c r="F284" s="127">
        <v>148.9</v>
      </c>
      <c r="G284" s="127">
        <v>87.89</v>
      </c>
      <c r="H284" s="2">
        <f t="shared" si="57"/>
        <v>115.03</v>
      </c>
      <c r="I284" s="2">
        <f t="shared" si="58"/>
        <v>148.9</v>
      </c>
      <c r="J284" s="2">
        <f t="shared" si="59"/>
        <v>87.89</v>
      </c>
      <c r="K284" s="2">
        <f t="shared" si="60"/>
        <v>115.03</v>
      </c>
      <c r="L284" s="2">
        <f t="shared" si="61"/>
        <v>236.79000000000002</v>
      </c>
      <c r="M284" s="2">
        <f t="shared" si="63"/>
        <v>351.82</v>
      </c>
      <c r="N284" s="2">
        <f>'ZBud Extract Monthly'!U283</f>
        <v>351.82</v>
      </c>
      <c r="O284" s="53">
        <f t="shared" si="62"/>
        <v>0</v>
      </c>
      <c r="Q284" s="111">
        <f>YEAR(A284)</f>
        <v>2012</v>
      </c>
      <c r="R284" s="61">
        <f>MONTH(A284)</f>
        <v>12</v>
      </c>
      <c r="S284" s="61">
        <f t="shared" si="56"/>
        <v>2013</v>
      </c>
      <c r="T284" s="112" t="str">
        <f>LOOKUP(S284,'yr type'!$A$5:$A$102,'yr type'!$B$5:$B$102)</f>
        <v>D</v>
      </c>
      <c r="U284" s="61">
        <f>('Strm Seg GW ZBud Stream Out'!H284-'Strm Seg GW ZBud Stream In'!H284)/DAY($A284)/1.9835</f>
        <v>90.823487318766922</v>
      </c>
      <c r="V284" s="61">
        <f>('Strm Seg GW ZBud Stream Out'!I284-'Strm Seg GW ZBud Stream In'!I284)/DAY($A284)/1.9835</f>
        <v>-2.3997983362742623</v>
      </c>
      <c r="W284" s="61">
        <f>('Strm Seg GW ZBud Stream Out'!J284-'Strm Seg GW ZBud Stream In'!J284)/DAY($A284)/1.9835</f>
        <v>1.3833481057433503</v>
      </c>
    </row>
    <row r="285" spans="1:23" x14ac:dyDescent="0.3">
      <c r="A285" s="126">
        <v>41305</v>
      </c>
      <c r="B285" s="127">
        <v>94.81</v>
      </c>
      <c r="C285" s="127">
        <v>0</v>
      </c>
      <c r="D285" s="127">
        <v>0</v>
      </c>
      <c r="E285" s="127">
        <v>0</v>
      </c>
      <c r="F285" s="127">
        <v>27.74</v>
      </c>
      <c r="G285" s="127">
        <v>4.87</v>
      </c>
      <c r="H285" s="2">
        <f t="shared" si="57"/>
        <v>94.81</v>
      </c>
      <c r="I285" s="2">
        <f t="shared" si="58"/>
        <v>27.74</v>
      </c>
      <c r="J285" s="2">
        <f t="shared" si="59"/>
        <v>4.87</v>
      </c>
      <c r="K285" s="2">
        <f t="shared" si="60"/>
        <v>94.81</v>
      </c>
      <c r="L285" s="2">
        <f t="shared" si="61"/>
        <v>32.61</v>
      </c>
      <c r="M285" s="2">
        <f t="shared" si="63"/>
        <v>127.42</v>
      </c>
      <c r="N285" s="2">
        <f>'ZBud Extract Monthly'!U284</f>
        <v>127.43</v>
      </c>
      <c r="O285" s="53">
        <f t="shared" si="62"/>
        <v>1.0000000000005116E-2</v>
      </c>
      <c r="Q285" s="111">
        <f>YEAR(A285)</f>
        <v>2013</v>
      </c>
      <c r="R285" s="61">
        <f>MONTH(A285)</f>
        <v>1</v>
      </c>
      <c r="S285" s="61">
        <f t="shared" si="56"/>
        <v>2013</v>
      </c>
      <c r="T285" s="112" t="str">
        <f>LOOKUP(S285,'yr type'!$A$5:$A$102,'yr type'!$B$5:$B$102)</f>
        <v>D</v>
      </c>
      <c r="U285" s="61">
        <f>('Strm Seg GW ZBud Stream Out'!H285-'Strm Seg GW ZBud Stream In'!H285)/DAY($A285)/1.9835</f>
        <v>65.303593354854968</v>
      </c>
      <c r="V285" s="61">
        <f>('Strm Seg GW ZBud Stream Out'!I285-'Strm Seg GW ZBud Stream In'!I285)/DAY($A285)/1.9835</f>
        <v>-0.32867934654447573</v>
      </c>
      <c r="W285" s="61">
        <f>('Strm Seg GW ZBud Stream Out'!J285-'Strm Seg GW ZBud Stream In'!J285)/DAY($A285)/1.9835</f>
        <v>3.8020117582962665</v>
      </c>
    </row>
    <row r="286" spans="1:23" x14ac:dyDescent="0.3">
      <c r="A286" s="126">
        <v>41333</v>
      </c>
      <c r="B286" s="127">
        <v>78.17</v>
      </c>
      <c r="C286" s="127">
        <v>0</v>
      </c>
      <c r="D286" s="127">
        <v>0</v>
      </c>
      <c r="E286" s="127">
        <v>0.14000000000000001</v>
      </c>
      <c r="F286" s="127">
        <v>24.88</v>
      </c>
      <c r="G286" s="127">
        <v>5.29</v>
      </c>
      <c r="H286" s="2">
        <f t="shared" si="57"/>
        <v>78.31</v>
      </c>
      <c r="I286" s="2">
        <f t="shared" si="58"/>
        <v>24.88</v>
      </c>
      <c r="J286" s="2">
        <f t="shared" si="59"/>
        <v>5.29</v>
      </c>
      <c r="K286" s="2">
        <f t="shared" si="60"/>
        <v>78.31</v>
      </c>
      <c r="L286" s="2">
        <f t="shared" si="61"/>
        <v>30.169999999999998</v>
      </c>
      <c r="M286" s="2">
        <f t="shared" si="63"/>
        <v>108.48</v>
      </c>
      <c r="N286" s="2">
        <f>'ZBud Extract Monthly'!U285</f>
        <v>108.49</v>
      </c>
      <c r="O286" s="53">
        <f t="shared" si="62"/>
        <v>9.9999999999909051E-3</v>
      </c>
      <c r="Q286" s="111">
        <f>YEAR(A286)</f>
        <v>2013</v>
      </c>
      <c r="R286" s="61">
        <f>MONTH(A286)</f>
        <v>2</v>
      </c>
      <c r="S286" s="61">
        <f t="shared" si="56"/>
        <v>2013</v>
      </c>
      <c r="T286" s="112" t="str">
        <f>LOOKUP(S286,'yr type'!$A$5:$A$102,'yr type'!$B$5:$B$102)</f>
        <v>D</v>
      </c>
      <c r="U286" s="61">
        <f>('Strm Seg GW ZBud Stream Out'!H286-'Strm Seg GW ZBud Stream In'!H286)/DAY($A286)/1.9835</f>
        <v>49.989376643019192</v>
      </c>
      <c r="V286" s="61">
        <f>('Strm Seg GW ZBud Stream Out'!I286-'Strm Seg GW ZBud Stream In'!I286)/DAY($A286)/1.9835</f>
        <v>-0.2843098419100436</v>
      </c>
      <c r="W286" s="61">
        <f>('Strm Seg GW ZBud Stream Out'!J286-'Strm Seg GW ZBud Stream In'!J286)/DAY($A286)/1.9835</f>
        <v>2.89279412294285</v>
      </c>
    </row>
    <row r="287" spans="1:23" x14ac:dyDescent="0.3">
      <c r="A287" s="126">
        <v>41364</v>
      </c>
      <c r="B287" s="127">
        <v>105.3</v>
      </c>
      <c r="C287" s="127">
        <v>0.04</v>
      </c>
      <c r="D287" s="127">
        <v>51.17</v>
      </c>
      <c r="E287" s="127">
        <v>25.81</v>
      </c>
      <c r="F287" s="127">
        <v>42.19</v>
      </c>
      <c r="G287" s="127">
        <v>16.559999999999999</v>
      </c>
      <c r="H287" s="2">
        <f t="shared" si="57"/>
        <v>182.32</v>
      </c>
      <c r="I287" s="2">
        <f t="shared" si="58"/>
        <v>42.19</v>
      </c>
      <c r="J287" s="2">
        <f t="shared" si="59"/>
        <v>16.559999999999999</v>
      </c>
      <c r="K287" s="2">
        <f t="shared" si="60"/>
        <v>182.32</v>
      </c>
      <c r="L287" s="2">
        <f t="shared" si="61"/>
        <v>58.75</v>
      </c>
      <c r="M287" s="2">
        <f t="shared" si="63"/>
        <v>241.07</v>
      </c>
      <c r="N287" s="2">
        <f>'ZBud Extract Monthly'!U286</f>
        <v>241.07</v>
      </c>
      <c r="O287" s="53">
        <f t="shared" si="62"/>
        <v>0</v>
      </c>
      <c r="Q287" s="111">
        <f>YEAR(A287)</f>
        <v>2013</v>
      </c>
      <c r="R287" s="61">
        <f>MONTH(A287)</f>
        <v>3</v>
      </c>
      <c r="S287" s="61">
        <f t="shared" si="56"/>
        <v>2013</v>
      </c>
      <c r="T287" s="112" t="str">
        <f>LOOKUP(S287,'yr type'!$A$5:$A$102,'yr type'!$B$5:$B$102)</f>
        <v>D</v>
      </c>
      <c r="U287" s="61">
        <f>('Strm Seg GW ZBud Stream Out'!H287-'Strm Seg GW ZBud Stream In'!H287)/DAY($A287)/1.9835</f>
        <v>37.131496133423319</v>
      </c>
      <c r="V287" s="61">
        <f>('Strm Seg GW ZBud Stream Out'!I287-'Strm Seg GW ZBud Stream In'!I287)/DAY($A287)/1.9835</f>
        <v>-0.44626230921229171</v>
      </c>
      <c r="W287" s="61">
        <f>('Strm Seg GW ZBud Stream Out'!J287-'Strm Seg GW ZBud Stream In'!J287)/DAY($A287)/1.9835</f>
        <v>1.8866942599022578</v>
      </c>
    </row>
    <row r="288" spans="1:23" x14ac:dyDescent="0.3">
      <c r="A288" s="126">
        <v>41394</v>
      </c>
      <c r="B288" s="127">
        <v>75.209999999999994</v>
      </c>
      <c r="C288" s="127">
        <v>0.18</v>
      </c>
      <c r="D288" s="127">
        <v>105.98</v>
      </c>
      <c r="E288" s="127">
        <v>72.239999999999995</v>
      </c>
      <c r="F288" s="127">
        <v>25.03</v>
      </c>
      <c r="G288" s="127">
        <v>18.510000000000002</v>
      </c>
      <c r="H288" s="2">
        <f t="shared" si="57"/>
        <v>253.61</v>
      </c>
      <c r="I288" s="2">
        <f t="shared" si="58"/>
        <v>25.03</v>
      </c>
      <c r="J288" s="2">
        <f t="shared" si="59"/>
        <v>18.510000000000002</v>
      </c>
      <c r="K288" s="2">
        <f t="shared" si="60"/>
        <v>253.61</v>
      </c>
      <c r="L288" s="2">
        <f t="shared" si="61"/>
        <v>43.540000000000006</v>
      </c>
      <c r="M288" s="2">
        <f t="shared" si="63"/>
        <v>297.14999999999998</v>
      </c>
      <c r="N288" s="2">
        <f>'ZBud Extract Monthly'!U287</f>
        <v>297.14</v>
      </c>
      <c r="O288" s="53">
        <f t="shared" si="62"/>
        <v>-9.9999999999909051E-3</v>
      </c>
      <c r="Q288" s="111">
        <f>YEAR(A288)</f>
        <v>2013</v>
      </c>
      <c r="R288" s="61">
        <f>MONTH(A288)</f>
        <v>4</v>
      </c>
      <c r="S288" s="61">
        <f t="shared" si="56"/>
        <v>2013</v>
      </c>
      <c r="T288" s="112" t="str">
        <f>LOOKUP(S288,'yr type'!$A$5:$A$102,'yr type'!$B$5:$B$102)</f>
        <v>D</v>
      </c>
      <c r="U288" s="61">
        <f>('Strm Seg GW ZBud Stream Out'!H288-'Strm Seg GW ZBud Stream In'!H288)/DAY($A288)/1.9835</f>
        <v>34.106881774640783</v>
      </c>
      <c r="V288" s="61">
        <f>('Strm Seg GW ZBud Stream Out'!I288-'Strm Seg GW ZBud Stream In'!I288)/DAY($A288)/1.9835</f>
        <v>-0.24787832955213851</v>
      </c>
      <c r="W288" s="61">
        <f>('Strm Seg GW ZBud Stream Out'!J288-'Strm Seg GW ZBud Stream In'!J288)/DAY($A288)/1.9835</f>
        <v>1.6030585665070163</v>
      </c>
    </row>
    <row r="289" spans="1:23" x14ac:dyDescent="0.3">
      <c r="A289" s="126">
        <v>41425</v>
      </c>
      <c r="B289" s="127">
        <v>59.83</v>
      </c>
      <c r="C289" s="127">
        <v>0</v>
      </c>
      <c r="D289" s="127">
        <v>33.22</v>
      </c>
      <c r="E289" s="127">
        <v>1.21</v>
      </c>
      <c r="F289" s="127">
        <v>29.47</v>
      </c>
      <c r="G289" s="127">
        <v>26.4</v>
      </c>
      <c r="H289" s="2">
        <f t="shared" si="57"/>
        <v>94.259999999999991</v>
      </c>
      <c r="I289" s="2">
        <f t="shared" si="58"/>
        <v>29.47</v>
      </c>
      <c r="J289" s="2">
        <f t="shared" si="59"/>
        <v>26.4</v>
      </c>
      <c r="K289" s="2">
        <f t="shared" si="60"/>
        <v>94.259999999999991</v>
      </c>
      <c r="L289" s="2">
        <f t="shared" si="61"/>
        <v>55.87</v>
      </c>
      <c r="M289" s="2">
        <f t="shared" si="63"/>
        <v>150.13</v>
      </c>
      <c r="N289" s="2">
        <f>'ZBud Extract Monthly'!U288</f>
        <v>150.12</v>
      </c>
      <c r="O289" s="53">
        <f t="shared" si="62"/>
        <v>-9.9999999999909051E-3</v>
      </c>
      <c r="Q289" s="111">
        <f>YEAR(A289)</f>
        <v>2013</v>
      </c>
      <c r="R289" s="61">
        <f>MONTH(A289)</f>
        <v>5</v>
      </c>
      <c r="S289" s="61">
        <f t="shared" si="56"/>
        <v>2013</v>
      </c>
      <c r="T289" s="112" t="str">
        <f>LOOKUP(S289,'yr type'!$A$5:$A$102,'yr type'!$B$5:$B$102)</f>
        <v>D</v>
      </c>
      <c r="U289" s="61">
        <f>('Strm Seg GW ZBud Stream Out'!H289-'Strm Seg GW ZBud Stream In'!H289)/DAY($A289)/1.9835</f>
        <v>28.985420037893267</v>
      </c>
      <c r="V289" s="61">
        <f>('Strm Seg GW ZBud Stream Out'!I289-'Strm Seg GW ZBud Stream In'!I289)/DAY($A289)/1.9835</f>
        <v>-0.47927661269993571</v>
      </c>
      <c r="W289" s="61">
        <f>('Strm Seg GW ZBud Stream Out'!J289-'Strm Seg GW ZBud Stream In'!J289)/DAY($A289)/1.9835</f>
        <v>0.45845971197866275</v>
      </c>
    </row>
    <row r="290" spans="1:23" x14ac:dyDescent="0.3">
      <c r="A290" s="126">
        <v>41455</v>
      </c>
      <c r="B290" s="127">
        <v>83.03</v>
      </c>
      <c r="C290" s="127">
        <v>0.03</v>
      </c>
      <c r="D290" s="127">
        <v>271.83999999999997</v>
      </c>
      <c r="E290" s="127">
        <v>74.61</v>
      </c>
      <c r="F290" s="127">
        <v>39.54</v>
      </c>
      <c r="G290" s="127">
        <v>52.6</v>
      </c>
      <c r="H290" s="2">
        <f t="shared" si="57"/>
        <v>429.51</v>
      </c>
      <c r="I290" s="2">
        <f t="shared" si="58"/>
        <v>39.54</v>
      </c>
      <c r="J290" s="2">
        <f t="shared" si="59"/>
        <v>52.6</v>
      </c>
      <c r="K290" s="2">
        <f t="shared" si="60"/>
        <v>429.51</v>
      </c>
      <c r="L290" s="2">
        <f t="shared" si="61"/>
        <v>92.14</v>
      </c>
      <c r="M290" s="2">
        <f t="shared" si="63"/>
        <v>521.65</v>
      </c>
      <c r="N290" s="2">
        <f>'ZBud Extract Monthly'!U289</f>
        <v>521.65</v>
      </c>
      <c r="O290" s="53">
        <f t="shared" si="62"/>
        <v>0</v>
      </c>
      <c r="Q290" s="111">
        <f>YEAR(A290)</f>
        <v>2013</v>
      </c>
      <c r="R290" s="61">
        <f>MONTH(A290)</f>
        <v>6</v>
      </c>
      <c r="S290" s="61">
        <f t="shared" si="56"/>
        <v>2013</v>
      </c>
      <c r="T290" s="112" t="str">
        <f>LOOKUP(S290,'yr type'!$A$5:$A$102,'yr type'!$B$5:$B$102)</f>
        <v>D</v>
      </c>
      <c r="U290" s="61">
        <f>('Strm Seg GW ZBud Stream Out'!H290-'Strm Seg GW ZBud Stream In'!H290)/DAY($A290)/1.9835</f>
        <v>11.771447777497695</v>
      </c>
      <c r="V290" s="61">
        <f>('Strm Seg GW ZBud Stream Out'!I290-'Strm Seg GW ZBud Stream In'!I290)/DAY($A290)/1.9835</f>
        <v>-0.66448197630451222</v>
      </c>
      <c r="W290" s="61">
        <f>('Strm Seg GW ZBud Stream Out'!J290-'Strm Seg GW ZBud Stream In'!J290)/DAY($A290)/1.9835</f>
        <v>-0.61826737248970676</v>
      </c>
    </row>
    <row r="291" spans="1:23" x14ac:dyDescent="0.3">
      <c r="A291" s="126">
        <v>41486</v>
      </c>
      <c r="B291" s="127">
        <v>163.5</v>
      </c>
      <c r="C291" s="127">
        <v>2.36</v>
      </c>
      <c r="D291" s="127">
        <v>363.65</v>
      </c>
      <c r="E291" s="127">
        <v>95.01</v>
      </c>
      <c r="F291" s="127">
        <v>29.08</v>
      </c>
      <c r="G291" s="127">
        <v>53.88</v>
      </c>
      <c r="H291" s="2">
        <f t="shared" si="57"/>
        <v>624.52</v>
      </c>
      <c r="I291" s="2">
        <f t="shared" si="58"/>
        <v>29.08</v>
      </c>
      <c r="J291" s="2">
        <f t="shared" si="59"/>
        <v>53.88</v>
      </c>
      <c r="K291" s="2">
        <f t="shared" si="60"/>
        <v>624.52</v>
      </c>
      <c r="L291" s="2">
        <f t="shared" si="61"/>
        <v>82.960000000000008</v>
      </c>
      <c r="M291" s="2">
        <f t="shared" si="63"/>
        <v>707.48</v>
      </c>
      <c r="N291" s="2">
        <f>'ZBud Extract Monthly'!U290</f>
        <v>707.48</v>
      </c>
      <c r="O291" s="53">
        <f t="shared" si="62"/>
        <v>0</v>
      </c>
      <c r="Q291" s="111">
        <f>YEAR(A291)</f>
        <v>2013</v>
      </c>
      <c r="R291" s="61">
        <f>MONTH(A291)</f>
        <v>7</v>
      </c>
      <c r="S291" s="61">
        <f t="shared" si="56"/>
        <v>2013</v>
      </c>
      <c r="T291" s="112" t="str">
        <f>LOOKUP(S291,'yr type'!$A$5:$A$102,'yr type'!$B$5:$B$102)</f>
        <v>D</v>
      </c>
      <c r="U291" s="61">
        <f>('Strm Seg GW ZBud Stream Out'!H291-'Strm Seg GW ZBud Stream In'!H291)/DAY($A291)/1.9835</f>
        <v>2.4433837221594281</v>
      </c>
      <c r="V291" s="61">
        <f>('Strm Seg GW ZBud Stream Out'!I291-'Strm Seg GW ZBud Stream In'!I291)/DAY($A291)/1.9835</f>
        <v>-0.47293396326142284</v>
      </c>
      <c r="W291" s="61">
        <f>('Strm Seg GW ZBud Stream Out'!J291-'Strm Seg GW ZBud Stream In'!J291)/DAY($A291)/1.9835</f>
        <v>-0.8224302105271718</v>
      </c>
    </row>
    <row r="292" spans="1:23" x14ac:dyDescent="0.3">
      <c r="A292" s="126">
        <v>41517</v>
      </c>
      <c r="B292" s="127">
        <v>119.87</v>
      </c>
      <c r="C292" s="127">
        <v>0</v>
      </c>
      <c r="D292" s="127">
        <v>289.27</v>
      </c>
      <c r="E292" s="127">
        <v>60.1</v>
      </c>
      <c r="F292" s="127">
        <v>29.08</v>
      </c>
      <c r="G292" s="127">
        <v>48.36</v>
      </c>
      <c r="H292" s="2">
        <f t="shared" si="57"/>
        <v>469.24</v>
      </c>
      <c r="I292" s="2">
        <f t="shared" si="58"/>
        <v>29.08</v>
      </c>
      <c r="J292" s="2">
        <f t="shared" si="59"/>
        <v>48.36</v>
      </c>
      <c r="K292" s="2">
        <f t="shared" si="60"/>
        <v>469.24</v>
      </c>
      <c r="L292" s="2">
        <f t="shared" si="61"/>
        <v>77.44</v>
      </c>
      <c r="M292" s="2">
        <f t="shared" si="63"/>
        <v>546.67999999999995</v>
      </c>
      <c r="N292" s="2">
        <f>'ZBud Extract Monthly'!U291</f>
        <v>546.67999999999995</v>
      </c>
      <c r="O292" s="53">
        <f t="shared" si="62"/>
        <v>0</v>
      </c>
      <c r="Q292" s="111">
        <f>YEAR(A292)</f>
        <v>2013</v>
      </c>
      <c r="R292" s="61">
        <f>MONTH(A292)</f>
        <v>8</v>
      </c>
      <c r="S292" s="61">
        <f t="shared" si="56"/>
        <v>2013</v>
      </c>
      <c r="T292" s="112" t="str">
        <f>LOOKUP(S292,'yr type'!$A$5:$A$102,'yr type'!$B$5:$B$102)</f>
        <v>D</v>
      </c>
      <c r="U292" s="61">
        <f>('Strm Seg GW ZBud Stream Out'!H292-'Strm Seg GW ZBud Stream In'!H292)/DAY($A292)/1.9835</f>
        <v>11.558909389560649</v>
      </c>
      <c r="V292" s="61">
        <f>('Strm Seg GW ZBud Stream Out'!I292-'Strm Seg GW ZBud Stream In'!I292)/DAY($A292)/1.9835</f>
        <v>-0.47293396326142284</v>
      </c>
      <c r="W292" s="61">
        <f>('Strm Seg GW ZBud Stream Out'!J292-'Strm Seg GW ZBud Stream In'!J292)/DAY($A292)/1.9835</f>
        <v>-0.75510054725680409</v>
      </c>
    </row>
    <row r="293" spans="1:23" x14ac:dyDescent="0.3">
      <c r="A293" s="126">
        <v>41547</v>
      </c>
      <c r="B293" s="127">
        <v>54.16</v>
      </c>
      <c r="C293" s="127">
        <v>0</v>
      </c>
      <c r="D293" s="127">
        <v>73.48</v>
      </c>
      <c r="E293" s="127">
        <v>8.81</v>
      </c>
      <c r="F293" s="127">
        <v>32.520000000000003</v>
      </c>
      <c r="G293" s="127">
        <v>38.78</v>
      </c>
      <c r="H293" s="2">
        <f t="shared" si="57"/>
        <v>136.44999999999999</v>
      </c>
      <c r="I293" s="2">
        <f t="shared" si="58"/>
        <v>32.520000000000003</v>
      </c>
      <c r="J293" s="2">
        <f t="shared" si="59"/>
        <v>38.78</v>
      </c>
      <c r="K293" s="2">
        <f t="shared" si="60"/>
        <v>136.44999999999999</v>
      </c>
      <c r="L293" s="2">
        <f t="shared" si="61"/>
        <v>71.300000000000011</v>
      </c>
      <c r="M293" s="2">
        <f t="shared" si="63"/>
        <v>207.75</v>
      </c>
      <c r="N293" s="2">
        <f>'ZBud Extract Monthly'!U292</f>
        <v>207.75</v>
      </c>
      <c r="O293" s="53">
        <f t="shared" si="62"/>
        <v>0</v>
      </c>
      <c r="Q293" s="111">
        <f>YEAR(A293)</f>
        <v>2013</v>
      </c>
      <c r="R293" s="61">
        <f>MONTH(A293)</f>
        <v>9</v>
      </c>
      <c r="S293" s="61">
        <f t="shared" si="56"/>
        <v>2013</v>
      </c>
      <c r="T293" s="112" t="str">
        <f>LOOKUP(S293,'yr type'!$A$5:$A$102,'yr type'!$B$5:$B$102)</f>
        <v>D</v>
      </c>
      <c r="U293" s="61">
        <f>('Strm Seg GW ZBud Stream Out'!H293-'Strm Seg GW ZBud Stream In'!H293)/DAY($A293)/1.9835</f>
        <v>26.304344172758586</v>
      </c>
      <c r="V293" s="61">
        <f>('Strm Seg GW ZBud Stream Out'!I293-'Strm Seg GW ZBud Stream In'!I293)/DAY($A293)/1.9835</f>
        <v>-0.54650869674817248</v>
      </c>
      <c r="W293" s="61">
        <f>('Strm Seg GW ZBud Stream Out'!J293-'Strm Seg GW ZBud Stream In'!J293)/DAY($A293)/1.9835</f>
        <v>-0.22250231073019078</v>
      </c>
    </row>
    <row r="294" spans="1:23" x14ac:dyDescent="0.3">
      <c r="A294" s="126">
        <v>41578</v>
      </c>
      <c r="B294" s="127">
        <v>65.69</v>
      </c>
      <c r="C294" s="127">
        <v>0</v>
      </c>
      <c r="D294" s="127">
        <v>50.25</v>
      </c>
      <c r="E294" s="127">
        <v>1.06</v>
      </c>
      <c r="F294" s="127">
        <v>29.08</v>
      </c>
      <c r="G294" s="127">
        <v>35.76</v>
      </c>
      <c r="H294" s="2">
        <f t="shared" si="57"/>
        <v>117</v>
      </c>
      <c r="I294" s="2">
        <f t="shared" si="58"/>
        <v>29.08</v>
      </c>
      <c r="J294" s="2">
        <f t="shared" si="59"/>
        <v>35.76</v>
      </c>
      <c r="K294" s="2">
        <f t="shared" si="60"/>
        <v>117</v>
      </c>
      <c r="L294" s="2">
        <f t="shared" si="61"/>
        <v>64.84</v>
      </c>
      <c r="M294" s="2">
        <f t="shared" si="63"/>
        <v>181.83999999999997</v>
      </c>
      <c r="N294" s="2">
        <f>'ZBud Extract Monthly'!U293</f>
        <v>181.83</v>
      </c>
      <c r="O294" s="53">
        <f t="shared" si="62"/>
        <v>-9.9999999999624833E-3</v>
      </c>
      <c r="Q294" s="111">
        <f>YEAR(A294)</f>
        <v>2013</v>
      </c>
      <c r="R294" s="61">
        <f>MONTH(A294)</f>
        <v>10</v>
      </c>
      <c r="S294" s="61">
        <f t="shared" si="56"/>
        <v>2014</v>
      </c>
      <c r="T294" s="112" t="str">
        <f>LOOKUP(S294,'yr type'!$A$5:$A$102,'yr type'!$B$5:$B$102)</f>
        <v>C</v>
      </c>
      <c r="U294" s="61">
        <f>('Strm Seg GW ZBud Stream Out'!H294-'Strm Seg GW ZBud Stream In'!H294)/DAY($A294)/1.9835</f>
        <v>21.607780316644575</v>
      </c>
      <c r="V294" s="61">
        <f>('Strm Seg GW ZBud Stream Out'!I294-'Strm Seg GW ZBud Stream In'!I294)/DAY($A294)/1.9835</f>
        <v>-0.47293396326142284</v>
      </c>
      <c r="W294" s="61">
        <f>('Strm Seg GW ZBud Stream Out'!J294-'Strm Seg GW ZBud Stream In'!J294)/DAY($A294)/1.9835</f>
        <v>-0.18279840945867926</v>
      </c>
    </row>
    <row r="295" spans="1:23" x14ac:dyDescent="0.3">
      <c r="A295" s="126">
        <v>41608</v>
      </c>
      <c r="B295" s="127">
        <v>57.9</v>
      </c>
      <c r="C295" s="127">
        <v>0</v>
      </c>
      <c r="D295" s="127">
        <v>40.799999999999997</v>
      </c>
      <c r="E295" s="127">
        <v>2.68</v>
      </c>
      <c r="F295" s="127">
        <v>40.79</v>
      </c>
      <c r="G295" s="127">
        <v>46.64</v>
      </c>
      <c r="H295" s="2">
        <f t="shared" si="57"/>
        <v>101.38</v>
      </c>
      <c r="I295" s="2">
        <f t="shared" si="58"/>
        <v>40.79</v>
      </c>
      <c r="J295" s="2">
        <f t="shared" si="59"/>
        <v>46.64</v>
      </c>
      <c r="K295" s="2">
        <f t="shared" si="60"/>
        <v>101.38</v>
      </c>
      <c r="L295" s="2">
        <f t="shared" si="61"/>
        <v>87.43</v>
      </c>
      <c r="M295" s="2">
        <f t="shared" si="63"/>
        <v>188.81</v>
      </c>
      <c r="N295" s="2">
        <f>'ZBud Extract Monthly'!U294</f>
        <v>188.81</v>
      </c>
      <c r="O295" s="53">
        <f t="shared" si="62"/>
        <v>0</v>
      </c>
      <c r="Q295" s="111">
        <f>YEAR(A295)</f>
        <v>2013</v>
      </c>
      <c r="R295" s="61">
        <f>MONTH(A295)</f>
        <v>11</v>
      </c>
      <c r="S295" s="61">
        <f t="shared" si="56"/>
        <v>2014</v>
      </c>
      <c r="T295" s="112" t="str">
        <f>LOOKUP(S295,'yr type'!$A$5:$A$102,'yr type'!$B$5:$B$102)</f>
        <v>C</v>
      </c>
      <c r="U295" s="61">
        <f>('Strm Seg GW ZBud Stream Out'!H295-'Strm Seg GW ZBud Stream In'!H295)/DAY($A295)/1.9835</f>
        <v>23.911099907570794</v>
      </c>
      <c r="V295" s="61">
        <f>('Strm Seg GW ZBud Stream Out'!I295-'Strm Seg GW ZBud Stream In'!I295)/DAY($A295)/1.9835</f>
        <v>-0.68548861440215103</v>
      </c>
      <c r="W295" s="61">
        <f>('Strm Seg GW ZBud Stream Out'!J295-'Strm Seg GW ZBud Stream In'!J295)/DAY($A295)/1.9835</f>
        <v>-0.30384001344424838</v>
      </c>
    </row>
    <row r="296" spans="1:23" x14ac:dyDescent="0.3">
      <c r="A296" s="126">
        <v>41639</v>
      </c>
      <c r="B296" s="127">
        <v>61.65</v>
      </c>
      <c r="C296" s="127">
        <v>0</v>
      </c>
      <c r="D296" s="127">
        <v>28.54</v>
      </c>
      <c r="E296" s="127">
        <v>0.14000000000000001</v>
      </c>
      <c r="F296" s="127">
        <v>31.47</v>
      </c>
      <c r="G296" s="127">
        <v>36.659999999999997</v>
      </c>
      <c r="H296" s="2">
        <f t="shared" si="57"/>
        <v>90.33</v>
      </c>
      <c r="I296" s="2">
        <f t="shared" si="58"/>
        <v>31.47</v>
      </c>
      <c r="J296" s="2">
        <f t="shared" si="59"/>
        <v>36.659999999999997</v>
      </c>
      <c r="K296" s="2">
        <f t="shared" si="60"/>
        <v>90.33</v>
      </c>
      <c r="L296" s="2">
        <f t="shared" si="61"/>
        <v>68.13</v>
      </c>
      <c r="M296" s="2">
        <f t="shared" si="63"/>
        <v>158.45999999999998</v>
      </c>
      <c r="N296" s="2">
        <f>'ZBud Extract Monthly'!U295</f>
        <v>158.47</v>
      </c>
      <c r="O296" s="53">
        <f t="shared" si="62"/>
        <v>1.0000000000019327E-2</v>
      </c>
      <c r="Q296" s="111">
        <f>YEAR(A296)</f>
        <v>2013</v>
      </c>
      <c r="R296" s="61">
        <f>MONTH(A296)</f>
        <v>12</v>
      </c>
      <c r="S296" s="61">
        <f t="shared" si="56"/>
        <v>2014</v>
      </c>
      <c r="T296" s="112" t="str">
        <f>LOOKUP(S296,'yr type'!$A$5:$A$102,'yr type'!$B$5:$B$102)</f>
        <v>C</v>
      </c>
      <c r="U296" s="61">
        <f>('Strm Seg GW ZBud Stream Out'!H296-'Strm Seg GW ZBud Stream In'!H296)/DAY($A296)/1.9835</f>
        <v>25.092984867088969</v>
      </c>
      <c r="V296" s="61">
        <f>('Strm Seg GW ZBud Stream Out'!I296-'Strm Seg GW ZBud Stream In'!I296)/DAY($A296)/1.9835</f>
        <v>-0.51180302007692491</v>
      </c>
      <c r="W296" s="61">
        <f>('Strm Seg GW ZBud Stream Out'!J296-'Strm Seg GW ZBud Stream In'!J296)/DAY($A296)/1.9835</f>
        <v>9.7579222130967577E-2</v>
      </c>
    </row>
    <row r="297" spans="1:23" x14ac:dyDescent="0.3">
      <c r="A297" s="126">
        <v>41670</v>
      </c>
      <c r="B297" s="127">
        <v>62.93</v>
      </c>
      <c r="C297" s="127">
        <v>0</v>
      </c>
      <c r="D297" s="127">
        <v>39.92</v>
      </c>
      <c r="E297" s="127">
        <v>1.41</v>
      </c>
      <c r="F297" s="127">
        <v>35.700000000000003</v>
      </c>
      <c r="G297" s="127">
        <v>40.909999999999997</v>
      </c>
      <c r="H297" s="2">
        <f t="shared" si="57"/>
        <v>104.25999999999999</v>
      </c>
      <c r="I297" s="2">
        <f t="shared" si="58"/>
        <v>35.700000000000003</v>
      </c>
      <c r="J297" s="2">
        <f t="shared" si="59"/>
        <v>40.909999999999997</v>
      </c>
      <c r="K297" s="2">
        <f t="shared" si="60"/>
        <v>104.25999999999999</v>
      </c>
      <c r="L297" s="2">
        <f t="shared" si="61"/>
        <v>76.61</v>
      </c>
      <c r="M297" s="2">
        <f t="shared" si="63"/>
        <v>180.86999999999998</v>
      </c>
      <c r="N297" s="2">
        <f>'ZBud Extract Monthly'!U296</f>
        <v>180.88</v>
      </c>
      <c r="O297" s="53">
        <f t="shared" si="62"/>
        <v>1.0000000000019327E-2</v>
      </c>
      <c r="Q297" s="111">
        <f>YEAR(A297)</f>
        <v>2014</v>
      </c>
      <c r="R297" s="61">
        <f>MONTH(A297)</f>
        <v>1</v>
      </c>
      <c r="S297" s="61">
        <f t="shared" si="56"/>
        <v>2014</v>
      </c>
      <c r="T297" s="112" t="str">
        <f>LOOKUP(S297,'yr type'!$A$5:$A$102,'yr type'!$B$5:$B$102)</f>
        <v>C</v>
      </c>
      <c r="U297" s="61">
        <f>('Strm Seg GW ZBud Stream Out'!H297-'Strm Seg GW ZBud Stream In'!H297)/DAY($A297)/1.9835</f>
        <v>21.698691625263262</v>
      </c>
      <c r="V297" s="61">
        <f>('Strm Seg GW ZBud Stream Out'!I297-'Strm Seg GW ZBud Stream In'!I297)/DAY($A297)/1.9835</f>
        <v>-0.58059637167925704</v>
      </c>
      <c r="W297" s="61">
        <f>('Strm Seg GW ZBud Stream Out'!J297-'Strm Seg GW ZBud Stream In'!J297)/DAY($A297)/1.9835</f>
        <v>-0.21060848776600496</v>
      </c>
    </row>
    <row r="298" spans="1:23" x14ac:dyDescent="0.3">
      <c r="A298" s="126">
        <v>41698</v>
      </c>
      <c r="B298" s="127">
        <v>43.89</v>
      </c>
      <c r="C298" s="127">
        <v>0</v>
      </c>
      <c r="D298" s="127">
        <v>6.65</v>
      </c>
      <c r="E298" s="127">
        <v>18.14</v>
      </c>
      <c r="F298" s="127">
        <v>111.33</v>
      </c>
      <c r="G298" s="127">
        <v>108.59</v>
      </c>
      <c r="H298" s="2">
        <f t="shared" si="57"/>
        <v>68.680000000000007</v>
      </c>
      <c r="I298" s="2">
        <f t="shared" si="58"/>
        <v>111.33</v>
      </c>
      <c r="J298" s="2">
        <f t="shared" si="59"/>
        <v>108.59</v>
      </c>
      <c r="K298" s="2">
        <f t="shared" si="60"/>
        <v>68.680000000000007</v>
      </c>
      <c r="L298" s="2">
        <f t="shared" si="61"/>
        <v>219.92000000000002</v>
      </c>
      <c r="M298" s="2">
        <f t="shared" si="63"/>
        <v>288.60000000000002</v>
      </c>
      <c r="N298" s="2">
        <f>'ZBud Extract Monthly'!U297</f>
        <v>288.61</v>
      </c>
      <c r="O298" s="53">
        <f t="shared" si="62"/>
        <v>9.9999999999909051E-3</v>
      </c>
      <c r="Q298" s="111">
        <f>YEAR(A298)</f>
        <v>2014</v>
      </c>
      <c r="R298" s="61">
        <f>MONTH(A298)</f>
        <v>2</v>
      </c>
      <c r="S298" s="61">
        <f t="shared" si="56"/>
        <v>2014</v>
      </c>
      <c r="T298" s="112" t="str">
        <f>LOOKUP(S298,'yr type'!$A$5:$A$102,'yr type'!$B$5:$B$102)</f>
        <v>C</v>
      </c>
      <c r="U298" s="61">
        <f>('Strm Seg GW ZBud Stream Out'!H298-'Strm Seg GW ZBud Stream In'!H298)/DAY($A298)/1.9835</f>
        <v>39.072346861608267</v>
      </c>
      <c r="V298" s="61">
        <f>('Strm Seg GW ZBud Stream Out'!I298-'Strm Seg GW ZBud Stream In'!I298)/DAY($A298)/1.9835</f>
        <v>-2.0045734452086861</v>
      </c>
      <c r="W298" s="61">
        <f>('Strm Seg GW ZBud Stream Out'!J298-'Strm Seg GW ZBud Stream In'!J298)/DAY($A298)/1.9835</f>
        <v>-1.1006878173502828</v>
      </c>
    </row>
    <row r="299" spans="1:23" x14ac:dyDescent="0.3">
      <c r="A299" s="126">
        <v>41729</v>
      </c>
      <c r="B299" s="127">
        <v>41.79</v>
      </c>
      <c r="C299" s="127">
        <v>0</v>
      </c>
      <c r="D299" s="127">
        <v>0</v>
      </c>
      <c r="E299" s="127">
        <v>5.39</v>
      </c>
      <c r="F299" s="127">
        <v>102.3</v>
      </c>
      <c r="G299" s="127">
        <v>77.400000000000006</v>
      </c>
      <c r="H299" s="2">
        <f t="shared" si="57"/>
        <v>47.18</v>
      </c>
      <c r="I299" s="2">
        <f t="shared" si="58"/>
        <v>102.3</v>
      </c>
      <c r="J299" s="2">
        <f t="shared" si="59"/>
        <v>77.400000000000006</v>
      </c>
      <c r="K299" s="2">
        <f t="shared" si="60"/>
        <v>47.18</v>
      </c>
      <c r="L299" s="2">
        <f t="shared" si="61"/>
        <v>179.7</v>
      </c>
      <c r="M299" s="2">
        <f t="shared" si="63"/>
        <v>226.88</v>
      </c>
      <c r="N299" s="2">
        <f>'ZBud Extract Monthly'!U298</f>
        <v>226.88</v>
      </c>
      <c r="O299" s="53">
        <f t="shared" si="62"/>
        <v>0</v>
      </c>
      <c r="Q299" s="111">
        <f>YEAR(A299)</f>
        <v>2014</v>
      </c>
      <c r="R299" s="61">
        <f>MONTH(A299)</f>
        <v>3</v>
      </c>
      <c r="S299" s="61">
        <f t="shared" si="56"/>
        <v>2014</v>
      </c>
      <c r="T299" s="112" t="str">
        <f>LOOKUP(S299,'yr type'!$A$5:$A$102,'yr type'!$B$5:$B$102)</f>
        <v>C</v>
      </c>
      <c r="U299" s="61">
        <f>('Strm Seg GW ZBud Stream Out'!H299-'Strm Seg GW ZBud Stream In'!H299)/DAY($A299)/1.9835</f>
        <v>51.259666441692346</v>
      </c>
      <c r="V299" s="61">
        <f>('Strm Seg GW ZBud Stream Out'!I299-'Strm Seg GW ZBud Stream In'!I299)/DAY($A299)/1.9835</f>
        <v>-1.663725737332997</v>
      </c>
      <c r="W299" s="61">
        <f>('Strm Seg GW ZBud Stream Out'!J299-'Strm Seg GW ZBud Stream In'!J299)/DAY($A299)/1.9835</f>
        <v>0.25029070476593185</v>
      </c>
    </row>
    <row r="300" spans="1:23" x14ac:dyDescent="0.3">
      <c r="A300" s="126">
        <v>41759</v>
      </c>
      <c r="B300" s="127">
        <v>43.68</v>
      </c>
      <c r="C300" s="127">
        <v>0</v>
      </c>
      <c r="D300" s="127">
        <v>2.66</v>
      </c>
      <c r="E300" s="127">
        <v>0.59</v>
      </c>
      <c r="F300" s="127">
        <v>35.14</v>
      </c>
      <c r="G300" s="127">
        <v>32.47</v>
      </c>
      <c r="H300" s="2">
        <f t="shared" si="57"/>
        <v>46.930000000000007</v>
      </c>
      <c r="I300" s="2">
        <f t="shared" si="58"/>
        <v>35.14</v>
      </c>
      <c r="J300" s="2">
        <f t="shared" si="59"/>
        <v>32.47</v>
      </c>
      <c r="K300" s="2">
        <f t="shared" si="60"/>
        <v>46.930000000000007</v>
      </c>
      <c r="L300" s="2">
        <f t="shared" si="61"/>
        <v>67.61</v>
      </c>
      <c r="M300" s="2">
        <f t="shared" si="63"/>
        <v>114.54</v>
      </c>
      <c r="N300" s="2">
        <f>'ZBud Extract Monthly'!U299</f>
        <v>114.55</v>
      </c>
      <c r="O300" s="53">
        <f t="shared" si="62"/>
        <v>9.9999999999909051E-3</v>
      </c>
      <c r="Q300" s="111">
        <f>YEAR(A300)</f>
        <v>2014</v>
      </c>
      <c r="R300" s="61">
        <f>MONTH(A300)</f>
        <v>4</v>
      </c>
      <c r="S300" s="61">
        <f t="shared" si="56"/>
        <v>2014</v>
      </c>
      <c r="T300" s="112" t="str">
        <f>LOOKUP(S300,'yr type'!$A$5:$A$102,'yr type'!$B$5:$B$102)</f>
        <v>C</v>
      </c>
      <c r="U300" s="61">
        <f>('Strm Seg GW ZBud Stream Out'!H300-'Strm Seg GW ZBud Stream In'!H300)/DAY($A300)/1.9835</f>
        <v>38.806486849844561</v>
      </c>
      <c r="V300" s="61">
        <f>('Strm Seg GW ZBud Stream Out'!I300-'Strm Seg GW ZBud Stream In'!I300)/DAY($A300)/1.9835</f>
        <v>-0.59053861020082343</v>
      </c>
      <c r="W300" s="61">
        <f>('Strm Seg GW ZBud Stream Out'!J300-'Strm Seg GW ZBud Stream In'!J300)/DAY($A300)/1.9835</f>
        <v>0.86261658684144182</v>
      </c>
    </row>
    <row r="301" spans="1:23" x14ac:dyDescent="0.3">
      <c r="A301" s="126">
        <v>41790</v>
      </c>
      <c r="B301" s="127">
        <v>62.75</v>
      </c>
      <c r="C301" s="127">
        <v>0</v>
      </c>
      <c r="D301" s="127">
        <v>99.54</v>
      </c>
      <c r="E301" s="127">
        <v>8.1199999999999992</v>
      </c>
      <c r="F301" s="127">
        <v>29.08</v>
      </c>
      <c r="G301" s="127">
        <v>38.35</v>
      </c>
      <c r="H301" s="2">
        <f t="shared" si="57"/>
        <v>170.41000000000003</v>
      </c>
      <c r="I301" s="2">
        <f t="shared" si="58"/>
        <v>29.08</v>
      </c>
      <c r="J301" s="2">
        <f t="shared" si="59"/>
        <v>38.35</v>
      </c>
      <c r="K301" s="2">
        <f t="shared" si="60"/>
        <v>170.41000000000003</v>
      </c>
      <c r="L301" s="2">
        <f t="shared" si="61"/>
        <v>67.430000000000007</v>
      </c>
      <c r="M301" s="2">
        <f t="shared" si="63"/>
        <v>237.84</v>
      </c>
      <c r="N301" s="2">
        <f>'ZBud Extract Monthly'!U300</f>
        <v>237.84</v>
      </c>
      <c r="O301" s="53">
        <f t="shared" si="62"/>
        <v>0</v>
      </c>
      <c r="Q301" s="111">
        <f>YEAR(A301)</f>
        <v>2014</v>
      </c>
      <c r="R301" s="61">
        <f>MONTH(A301)</f>
        <v>5</v>
      </c>
      <c r="S301" s="61">
        <f t="shared" si="56"/>
        <v>2014</v>
      </c>
      <c r="T301" s="112" t="str">
        <f>LOOKUP(S301,'yr type'!$A$5:$A$102,'yr type'!$B$5:$B$102)</f>
        <v>C</v>
      </c>
      <c r="U301" s="61">
        <f>('Strm Seg GW ZBud Stream Out'!H301-'Strm Seg GW ZBud Stream In'!H301)/DAY($A301)/1.9835</f>
        <v>18.930856989518364</v>
      </c>
      <c r="V301" s="61">
        <f>('Strm Seg GW ZBud Stream Out'!I301-'Strm Seg GW ZBud Stream In'!I301)/DAY($A301)/1.9835</f>
        <v>-0.47293396326142284</v>
      </c>
      <c r="W301" s="61">
        <f>('Strm Seg GW ZBud Stream Out'!J301-'Strm Seg GW ZBud Stream In'!J301)/DAY($A301)/1.9835</f>
        <v>-0.11107768119241812</v>
      </c>
    </row>
    <row r="302" spans="1:23" x14ac:dyDescent="0.3">
      <c r="A302" s="126">
        <v>41820</v>
      </c>
      <c r="B302" s="127">
        <v>74.63</v>
      </c>
      <c r="C302" s="127">
        <v>7.0000000000000007E-2</v>
      </c>
      <c r="D302" s="127">
        <v>424.55</v>
      </c>
      <c r="E302" s="127">
        <v>164.1</v>
      </c>
      <c r="F302" s="127">
        <v>28.14</v>
      </c>
      <c r="G302" s="127">
        <v>65.48</v>
      </c>
      <c r="H302" s="2">
        <f t="shared" si="57"/>
        <v>663.35</v>
      </c>
      <c r="I302" s="2">
        <f t="shared" si="58"/>
        <v>28.14</v>
      </c>
      <c r="J302" s="2">
        <f t="shared" si="59"/>
        <v>65.48</v>
      </c>
      <c r="K302" s="2">
        <f t="shared" si="60"/>
        <v>663.35</v>
      </c>
      <c r="L302" s="2">
        <f t="shared" si="61"/>
        <v>93.62</v>
      </c>
      <c r="M302" s="2">
        <f t="shared" si="63"/>
        <v>756.97</v>
      </c>
      <c r="N302" s="2">
        <f>'ZBud Extract Monthly'!U301</f>
        <v>756.96</v>
      </c>
      <c r="O302" s="53">
        <f t="shared" si="62"/>
        <v>-9.9999999999909051E-3</v>
      </c>
      <c r="Q302" s="111">
        <f>YEAR(A302)</f>
        <v>2014</v>
      </c>
      <c r="R302" s="61">
        <f>MONTH(A302)</f>
        <v>6</v>
      </c>
      <c r="S302" s="61">
        <f t="shared" si="56"/>
        <v>2014</v>
      </c>
      <c r="T302" s="112" t="str">
        <f>LOOKUP(S302,'yr type'!$A$5:$A$102,'yr type'!$B$5:$B$102)</f>
        <v>C</v>
      </c>
      <c r="U302" s="61">
        <f>('Strm Seg GW ZBud Stream Out'!H302-'Strm Seg GW ZBud Stream In'!H302)/DAY($A302)/1.9835</f>
        <v>1.814973531635997</v>
      </c>
      <c r="V302" s="61">
        <f>('Strm Seg GW ZBud Stream Out'!I302-'Strm Seg GW ZBud Stream In'!I302)/DAY($A302)/1.9835</f>
        <v>-0.4729014368540459</v>
      </c>
      <c r="W302" s="61">
        <f>('Strm Seg GW ZBud Stream Out'!J302-'Strm Seg GW ZBud Stream In'!J302)/DAY($A302)/1.9835</f>
        <v>-1.0666330560457105</v>
      </c>
    </row>
    <row r="303" spans="1:23" x14ac:dyDescent="0.3">
      <c r="A303" s="126">
        <v>41851</v>
      </c>
      <c r="B303" s="127">
        <v>99.44</v>
      </c>
      <c r="C303" s="127">
        <v>0</v>
      </c>
      <c r="D303" s="127">
        <v>383.37</v>
      </c>
      <c r="E303" s="127">
        <v>125.48</v>
      </c>
      <c r="F303" s="127">
        <v>29.08</v>
      </c>
      <c r="G303" s="127">
        <v>72.64</v>
      </c>
      <c r="H303" s="2">
        <f t="shared" si="57"/>
        <v>608.29</v>
      </c>
      <c r="I303" s="2">
        <f t="shared" si="58"/>
        <v>29.08</v>
      </c>
      <c r="J303" s="2">
        <f t="shared" si="59"/>
        <v>72.64</v>
      </c>
      <c r="K303" s="2">
        <f t="shared" si="60"/>
        <v>608.29</v>
      </c>
      <c r="L303" s="2">
        <f t="shared" si="61"/>
        <v>101.72</v>
      </c>
      <c r="M303" s="2">
        <f t="shared" si="63"/>
        <v>710.01</v>
      </c>
      <c r="N303" s="2">
        <f>'ZBud Extract Monthly'!U302</f>
        <v>710.01</v>
      </c>
      <c r="O303" s="53">
        <f t="shared" si="62"/>
        <v>0</v>
      </c>
      <c r="Q303" s="111">
        <f>YEAR(A303)</f>
        <v>2014</v>
      </c>
      <c r="R303" s="61">
        <f>MONTH(A303)</f>
        <v>7</v>
      </c>
      <c r="S303" s="61">
        <f t="shared" si="56"/>
        <v>2014</v>
      </c>
      <c r="T303" s="112" t="str">
        <f>LOOKUP(S303,'yr type'!$A$5:$A$102,'yr type'!$B$5:$B$102)</f>
        <v>C</v>
      </c>
      <c r="U303" s="61">
        <f>('Strm Seg GW ZBud Stream Out'!H303-'Strm Seg GW ZBud Stream In'!H303)/DAY($A303)/1.9835</f>
        <v>2.1164933280206863</v>
      </c>
      <c r="V303" s="61">
        <f>('Strm Seg GW ZBud Stream Out'!I303-'Strm Seg GW ZBud Stream In'!I303)/DAY($A303)/1.9835</f>
        <v>-0.47293396326142284</v>
      </c>
      <c r="W303" s="61">
        <f>('Strm Seg GW ZBud Stream Out'!J303-'Strm Seg GW ZBud Stream In'!J303)/DAY($A303)/1.9835</f>
        <v>-1.1807085877847077</v>
      </c>
    </row>
    <row r="304" spans="1:23" x14ac:dyDescent="0.3">
      <c r="A304" s="126">
        <v>41882</v>
      </c>
      <c r="B304" s="127">
        <v>76.87</v>
      </c>
      <c r="C304" s="127">
        <v>0</v>
      </c>
      <c r="D304" s="127">
        <v>293.87</v>
      </c>
      <c r="E304" s="127">
        <v>65.19</v>
      </c>
      <c r="F304" s="127">
        <v>29.08</v>
      </c>
      <c r="G304" s="127">
        <v>65.17</v>
      </c>
      <c r="H304" s="2">
        <f t="shared" si="57"/>
        <v>435.93</v>
      </c>
      <c r="I304" s="2">
        <f t="shared" si="58"/>
        <v>29.08</v>
      </c>
      <c r="J304" s="2">
        <f t="shared" si="59"/>
        <v>65.17</v>
      </c>
      <c r="K304" s="2">
        <f t="shared" si="60"/>
        <v>435.93</v>
      </c>
      <c r="L304" s="2">
        <f t="shared" si="61"/>
        <v>94.25</v>
      </c>
      <c r="M304" s="2">
        <f t="shared" si="63"/>
        <v>530.17999999999995</v>
      </c>
      <c r="N304" s="2">
        <f>'ZBud Extract Monthly'!U303</f>
        <v>530.17999999999995</v>
      </c>
      <c r="O304" s="53">
        <f t="shared" si="62"/>
        <v>0</v>
      </c>
      <c r="Q304" s="111">
        <f>YEAR(A304)</f>
        <v>2014</v>
      </c>
      <c r="R304" s="61">
        <f>MONTH(A304)</f>
        <v>8</v>
      </c>
      <c r="S304" s="61">
        <f t="shared" si="56"/>
        <v>2014</v>
      </c>
      <c r="T304" s="112" t="str">
        <f>LOOKUP(S304,'yr type'!$A$5:$A$102,'yr type'!$B$5:$B$102)</f>
        <v>C</v>
      </c>
      <c r="U304" s="61">
        <f>('Strm Seg GW ZBud Stream Out'!H304-'Strm Seg GW ZBud Stream In'!H304)/DAY($A304)/1.9835</f>
        <v>8.2508111272839617</v>
      </c>
      <c r="V304" s="61">
        <f>('Strm Seg GW ZBud Stream Out'!I304-'Strm Seg GW ZBud Stream In'!I304)/DAY($A304)/1.9835</f>
        <v>-0.47293396326142284</v>
      </c>
      <c r="W304" s="61">
        <f>('Strm Seg GW ZBud Stream Out'!J304-'Strm Seg GW ZBud Stream In'!J304)/DAY($A304)/1.9835</f>
        <v>-1.0473503175390522</v>
      </c>
    </row>
    <row r="305" spans="1:23" x14ac:dyDescent="0.3">
      <c r="A305" s="126">
        <v>41912</v>
      </c>
      <c r="B305" s="127">
        <v>56.63</v>
      </c>
      <c r="C305" s="127">
        <v>0</v>
      </c>
      <c r="D305" s="127">
        <v>226.16</v>
      </c>
      <c r="E305" s="127">
        <v>36.700000000000003</v>
      </c>
      <c r="F305" s="127">
        <v>28.95</v>
      </c>
      <c r="G305" s="127">
        <v>57.94</v>
      </c>
      <c r="H305" s="2">
        <f t="shared" si="57"/>
        <v>319.49</v>
      </c>
      <c r="I305" s="2">
        <f t="shared" si="58"/>
        <v>28.95</v>
      </c>
      <c r="J305" s="2">
        <f t="shared" si="59"/>
        <v>57.94</v>
      </c>
      <c r="K305" s="2">
        <f t="shared" si="60"/>
        <v>319.49</v>
      </c>
      <c r="L305" s="2">
        <f t="shared" si="61"/>
        <v>86.89</v>
      </c>
      <c r="M305" s="2">
        <f t="shared" si="63"/>
        <v>406.38</v>
      </c>
      <c r="N305" s="2">
        <f>'ZBud Extract Monthly'!U304</f>
        <v>406.39</v>
      </c>
      <c r="O305" s="53">
        <f t="shared" si="62"/>
        <v>9.9999999999909051E-3</v>
      </c>
      <c r="Q305" s="111">
        <f>YEAR(A305)</f>
        <v>2014</v>
      </c>
      <c r="R305" s="61">
        <f>MONTH(A305)</f>
        <v>9</v>
      </c>
      <c r="S305" s="61">
        <f t="shared" si="56"/>
        <v>2014</v>
      </c>
      <c r="T305" s="112" t="str">
        <f>LOOKUP(S305,'yr type'!$A$5:$A$102,'yr type'!$B$5:$B$102)</f>
        <v>C</v>
      </c>
      <c r="U305" s="61">
        <f>('Strm Seg GW ZBud Stream Out'!H305-'Strm Seg GW ZBud Stream In'!H305)/DAY($A305)/1.9835</f>
        <v>9.6702798084194601</v>
      </c>
      <c r="V305" s="61">
        <f>('Strm Seg GW ZBud Stream Out'!I305-'Strm Seg GW ZBud Stream In'!I305)/DAY($A305)/1.9835</f>
        <v>-0.48651373834131584</v>
      </c>
      <c r="W305" s="61">
        <f>('Strm Seg GW ZBud Stream Out'!J305-'Strm Seg GW ZBud Stream In'!J305)/DAY($A305)/1.9835</f>
        <v>-0.93790437778337943</v>
      </c>
    </row>
    <row r="306" spans="1:23" x14ac:dyDescent="0.3">
      <c r="A306" s="126">
        <v>41943</v>
      </c>
      <c r="B306" s="127">
        <v>66.78</v>
      </c>
      <c r="C306" s="127">
        <v>0</v>
      </c>
      <c r="D306" s="127">
        <v>186.86</v>
      </c>
      <c r="E306" s="127">
        <v>23.23</v>
      </c>
      <c r="F306" s="127">
        <v>34.28</v>
      </c>
      <c r="G306" s="127">
        <v>57.8</v>
      </c>
      <c r="H306" s="2">
        <f t="shared" si="57"/>
        <v>276.87</v>
      </c>
      <c r="I306" s="2">
        <f t="shared" si="58"/>
        <v>34.28</v>
      </c>
      <c r="J306" s="2">
        <f t="shared" si="59"/>
        <v>57.8</v>
      </c>
      <c r="K306" s="2">
        <f t="shared" si="60"/>
        <v>276.87</v>
      </c>
      <c r="L306" s="2">
        <f t="shared" si="61"/>
        <v>92.08</v>
      </c>
      <c r="M306" s="2">
        <f t="shared" si="63"/>
        <v>368.95</v>
      </c>
      <c r="N306" s="2">
        <f>'ZBud Extract Monthly'!U305</f>
        <v>368.95</v>
      </c>
      <c r="O306" s="53">
        <f t="shared" si="62"/>
        <v>0</v>
      </c>
      <c r="Q306" s="111">
        <f>YEAR(A306)</f>
        <v>2014</v>
      </c>
      <c r="R306" s="61">
        <f>MONTH(A306)</f>
        <v>10</v>
      </c>
      <c r="S306" s="61">
        <f t="shared" si="56"/>
        <v>2015</v>
      </c>
      <c r="T306" s="112" t="str">
        <f>LOOKUP(S306,'yr type'!$A$5:$A$102,'yr type'!$B$5:$B$102)</f>
        <v>C</v>
      </c>
      <c r="U306" s="61">
        <f>('Strm Seg GW ZBud Stream Out'!H306-'Strm Seg GW ZBud Stream In'!H306)/DAY($A306)/1.9835</f>
        <v>10.031957195247891</v>
      </c>
      <c r="V306" s="61">
        <f>('Strm Seg GW ZBud Stream Out'!I306-'Strm Seg GW ZBud Stream In'!I306)/DAY($A306)/1.9835</f>
        <v>-0.55750262244159488</v>
      </c>
      <c r="W306" s="61">
        <f>('Strm Seg GW ZBud Stream Out'!J306-'Strm Seg GW ZBud Stream In'!J306)/DAY($A306)/1.9835</f>
        <v>-0.86731665270741676</v>
      </c>
    </row>
    <row r="307" spans="1:23" x14ac:dyDescent="0.3">
      <c r="A307" s="126">
        <v>41973</v>
      </c>
      <c r="B307" s="127">
        <v>52.65</v>
      </c>
      <c r="C307" s="127">
        <v>0</v>
      </c>
      <c r="D307" s="127">
        <v>37.979999999999997</v>
      </c>
      <c r="E307" s="127">
        <v>4.6399999999999997</v>
      </c>
      <c r="F307" s="127">
        <v>57.39</v>
      </c>
      <c r="G307" s="127">
        <v>63.62</v>
      </c>
      <c r="H307" s="2">
        <f t="shared" si="57"/>
        <v>95.27</v>
      </c>
      <c r="I307" s="2">
        <f t="shared" si="58"/>
        <v>57.39</v>
      </c>
      <c r="J307" s="2">
        <f t="shared" si="59"/>
        <v>63.62</v>
      </c>
      <c r="K307" s="2">
        <f t="shared" si="60"/>
        <v>95.27</v>
      </c>
      <c r="L307" s="2">
        <f t="shared" si="61"/>
        <v>121.00999999999999</v>
      </c>
      <c r="M307" s="2">
        <f t="shared" si="63"/>
        <v>216.28</v>
      </c>
      <c r="N307" s="2">
        <f>'ZBud Extract Monthly'!U306</f>
        <v>216.28</v>
      </c>
      <c r="O307" s="53">
        <f t="shared" si="62"/>
        <v>0</v>
      </c>
      <c r="Q307" s="111">
        <f>YEAR(A307)</f>
        <v>2014</v>
      </c>
      <c r="R307" s="61">
        <f>MONTH(A307)</f>
        <v>11</v>
      </c>
      <c r="S307" s="61">
        <f t="shared" si="56"/>
        <v>2015</v>
      </c>
      <c r="T307" s="112" t="str">
        <f>LOOKUP(S307,'yr type'!$A$5:$A$102,'yr type'!$B$5:$B$102)</f>
        <v>C</v>
      </c>
      <c r="U307" s="61">
        <f>('Strm Seg GW ZBud Stream Out'!H307-'Strm Seg GW ZBud Stream In'!H307)/DAY($A307)/1.9835</f>
        <v>20.380640282329214</v>
      </c>
      <c r="V307" s="61">
        <f>('Strm Seg GW ZBud Stream Out'!I307-'Strm Seg GW ZBud Stream In'!I307)/DAY($A307)/1.9835</f>
        <v>-0.96445676833879501</v>
      </c>
      <c r="W307" s="61">
        <f>('Strm Seg GW ZBud Stream Out'!J307-'Strm Seg GW ZBud Stream In'!J307)/DAY($A307)/1.9835</f>
        <v>-0.73405596168389198</v>
      </c>
    </row>
    <row r="308" spans="1:23" x14ac:dyDescent="0.3">
      <c r="A308" s="126">
        <v>42004</v>
      </c>
      <c r="B308" s="127">
        <v>51.65</v>
      </c>
      <c r="C308" s="127">
        <v>0</v>
      </c>
      <c r="D308" s="127">
        <v>1.27</v>
      </c>
      <c r="E308" s="127">
        <v>18.02</v>
      </c>
      <c r="F308" s="127">
        <v>133.63</v>
      </c>
      <c r="G308" s="127">
        <v>124.66</v>
      </c>
      <c r="H308" s="2">
        <f t="shared" si="57"/>
        <v>70.94</v>
      </c>
      <c r="I308" s="2">
        <f t="shared" si="58"/>
        <v>133.63</v>
      </c>
      <c r="J308" s="2">
        <f t="shared" si="59"/>
        <v>124.66</v>
      </c>
      <c r="K308" s="2">
        <f t="shared" si="60"/>
        <v>70.94</v>
      </c>
      <c r="L308" s="2">
        <f t="shared" si="61"/>
        <v>258.28999999999996</v>
      </c>
      <c r="M308" s="2">
        <f t="shared" si="63"/>
        <v>329.23</v>
      </c>
      <c r="N308" s="2">
        <f>'ZBud Extract Monthly'!U307</f>
        <v>329.24</v>
      </c>
      <c r="O308" s="53">
        <f t="shared" si="62"/>
        <v>9.9999999999909051E-3</v>
      </c>
      <c r="Q308" s="111">
        <f>YEAR(A308)</f>
        <v>2014</v>
      </c>
      <c r="R308" s="61">
        <f>MONTH(A308)</f>
        <v>12</v>
      </c>
      <c r="S308" s="61">
        <f t="shared" si="56"/>
        <v>2015</v>
      </c>
      <c r="T308" s="112" t="str">
        <f>LOOKUP(S308,'yr type'!$A$5:$A$102,'yr type'!$B$5:$B$102)</f>
        <v>C</v>
      </c>
      <c r="U308" s="61">
        <f>('Strm Seg GW ZBud Stream Out'!H308-'Strm Seg GW ZBud Stream In'!H308)/DAY($A308)/1.9835</f>
        <v>72.053310781690897</v>
      </c>
      <c r="V308" s="61">
        <f>('Strm Seg GW ZBud Stream Out'!I308-'Strm Seg GW ZBud Stream In'!I308)/DAY($A308)/1.9835</f>
        <v>-2.1732519088935329</v>
      </c>
      <c r="W308" s="61">
        <f>('Strm Seg GW ZBud Stream Out'!J308-'Strm Seg GW ZBud Stream In'!J308)/DAY($A308)/1.9835</f>
        <v>-0.51359197248265931</v>
      </c>
    </row>
    <row r="309" spans="1:23" x14ac:dyDescent="0.3">
      <c r="A309" s="126">
        <v>42035</v>
      </c>
      <c r="B309" s="127">
        <v>52.81</v>
      </c>
      <c r="C309" s="127">
        <v>0</v>
      </c>
      <c r="D309" s="127">
        <v>0</v>
      </c>
      <c r="E309" s="127">
        <v>0</v>
      </c>
      <c r="F309" s="127">
        <v>29.08</v>
      </c>
      <c r="G309" s="127">
        <v>33.159999999999997</v>
      </c>
      <c r="H309" s="2">
        <f t="shared" si="57"/>
        <v>52.81</v>
      </c>
      <c r="I309" s="2">
        <f t="shared" si="58"/>
        <v>29.08</v>
      </c>
      <c r="J309" s="2">
        <f t="shared" si="59"/>
        <v>33.159999999999997</v>
      </c>
      <c r="K309" s="2">
        <f t="shared" si="60"/>
        <v>52.81</v>
      </c>
      <c r="L309" s="2">
        <f t="shared" si="61"/>
        <v>62.239999999999995</v>
      </c>
      <c r="M309" s="2">
        <f t="shared" si="63"/>
        <v>115.05</v>
      </c>
      <c r="N309" s="2">
        <f>'ZBud Extract Monthly'!U308</f>
        <v>115.06</v>
      </c>
      <c r="O309" s="53">
        <f t="shared" si="62"/>
        <v>1.0000000000005116E-2</v>
      </c>
      <c r="Q309" s="111">
        <f>YEAR(A309)</f>
        <v>2015</v>
      </c>
      <c r="R309" s="61">
        <f>MONTH(A309)</f>
        <v>1</v>
      </c>
      <c r="S309" s="61">
        <f t="shared" si="56"/>
        <v>2015</v>
      </c>
      <c r="T309" s="112" t="str">
        <f>LOOKUP(S309,'yr type'!$A$5:$A$102,'yr type'!$B$5:$B$102)</f>
        <v>C</v>
      </c>
      <c r="U309" s="61">
        <f>('Strm Seg GW ZBud Stream Out'!H309-'Strm Seg GW ZBud Stream In'!H309)/DAY($A309)/1.9835</f>
        <v>42.804426844044009</v>
      </c>
      <c r="V309" s="61">
        <f>('Strm Seg GW ZBud Stream Out'!I309-'Strm Seg GW ZBud Stream In'!I309)/DAY($A309)/1.9835</f>
        <v>-0.47293396326142284</v>
      </c>
      <c r="W309" s="61">
        <f>('Strm Seg GW ZBud Stream Out'!J309-'Strm Seg GW ZBud Stream In'!J309)/DAY($A309)/1.9835</f>
        <v>1.0815030452848906</v>
      </c>
    </row>
    <row r="310" spans="1:23" x14ac:dyDescent="0.3">
      <c r="A310" s="126">
        <v>42063</v>
      </c>
      <c r="B310" s="127">
        <v>45.93</v>
      </c>
      <c r="C310" s="127">
        <v>0</v>
      </c>
      <c r="D310" s="127">
        <v>0</v>
      </c>
      <c r="E310" s="127">
        <v>5.13</v>
      </c>
      <c r="F310" s="127">
        <v>57.93</v>
      </c>
      <c r="G310" s="127">
        <v>54.43</v>
      </c>
      <c r="H310" s="2">
        <f t="shared" si="57"/>
        <v>51.06</v>
      </c>
      <c r="I310" s="2">
        <f t="shared" si="58"/>
        <v>57.93</v>
      </c>
      <c r="J310" s="2">
        <f t="shared" si="59"/>
        <v>54.43</v>
      </c>
      <c r="K310" s="2">
        <f t="shared" si="60"/>
        <v>51.06</v>
      </c>
      <c r="L310" s="2">
        <f t="shared" si="61"/>
        <v>112.36</v>
      </c>
      <c r="M310" s="2">
        <f t="shared" si="63"/>
        <v>163.42000000000002</v>
      </c>
      <c r="N310" s="2">
        <f>'ZBud Extract Monthly'!U309</f>
        <v>163.41999999999999</v>
      </c>
      <c r="O310" s="53">
        <f t="shared" si="62"/>
        <v>0</v>
      </c>
      <c r="Q310" s="111">
        <f>YEAR(A310)</f>
        <v>2015</v>
      </c>
      <c r="R310" s="61">
        <f>MONTH(A310)</f>
        <v>2</v>
      </c>
      <c r="S310" s="61">
        <f t="shared" si="56"/>
        <v>2015</v>
      </c>
      <c r="T310" s="112" t="str">
        <f>LOOKUP(S310,'yr type'!$A$5:$A$102,'yr type'!$B$5:$B$102)</f>
        <v>C</v>
      </c>
      <c r="U310" s="61">
        <f>('Strm Seg GW ZBud Stream Out'!H310-'Strm Seg GW ZBud Stream In'!H310)/DAY($A310)/1.9835</f>
        <v>40.112355504339376</v>
      </c>
      <c r="V310" s="61">
        <f>('Strm Seg GW ZBud Stream Out'!I310-'Strm Seg GW ZBud Stream In'!I310)/DAY($A310)/1.9835</f>
        <v>-1.0430696099967589</v>
      </c>
      <c r="W310" s="61">
        <f>('Strm Seg GW ZBud Stream Out'!J310-'Strm Seg GW ZBud Stream In'!J310)/DAY($A310)/1.9835</f>
        <v>0.40134682559688861</v>
      </c>
    </row>
    <row r="311" spans="1:23" x14ac:dyDescent="0.3">
      <c r="A311" s="126">
        <v>42094</v>
      </c>
      <c r="B311" s="127">
        <v>48.3</v>
      </c>
      <c r="C311" s="127">
        <v>0</v>
      </c>
      <c r="D311" s="127">
        <v>6.26</v>
      </c>
      <c r="E311" s="127">
        <v>0.03</v>
      </c>
      <c r="F311" s="127">
        <v>29.08</v>
      </c>
      <c r="G311" s="127">
        <v>34.35</v>
      </c>
      <c r="H311" s="2">
        <f t="shared" si="57"/>
        <v>54.589999999999996</v>
      </c>
      <c r="I311" s="2">
        <f t="shared" si="58"/>
        <v>29.08</v>
      </c>
      <c r="J311" s="2">
        <f t="shared" si="59"/>
        <v>34.35</v>
      </c>
      <c r="K311" s="2">
        <f t="shared" si="60"/>
        <v>54.589999999999996</v>
      </c>
      <c r="L311" s="2">
        <f t="shared" si="61"/>
        <v>63.43</v>
      </c>
      <c r="M311" s="2">
        <f t="shared" si="63"/>
        <v>118.01999999999998</v>
      </c>
      <c r="N311" s="2">
        <f>'ZBud Extract Monthly'!U310</f>
        <v>118.02</v>
      </c>
      <c r="O311" s="53">
        <f t="shared" si="62"/>
        <v>0</v>
      </c>
      <c r="Q311" s="111">
        <f>YEAR(A311)</f>
        <v>2015</v>
      </c>
      <c r="R311" s="61">
        <f>MONTH(A311)</f>
        <v>3</v>
      </c>
      <c r="S311" s="61">
        <f t="shared" si="56"/>
        <v>2015</v>
      </c>
      <c r="T311" s="112" t="str">
        <f>LOOKUP(S311,'yr type'!$A$5:$A$102,'yr type'!$B$5:$B$102)</f>
        <v>C</v>
      </c>
      <c r="U311" s="61">
        <f>('Strm Seg GW ZBud Stream Out'!H311-'Strm Seg GW ZBud Stream In'!H311)/DAY($A311)/1.9835</f>
        <v>30.99734096619693</v>
      </c>
      <c r="V311" s="61">
        <f>('Strm Seg GW ZBud Stream Out'!I311-'Strm Seg GW ZBud Stream In'!I311)/DAY($A311)/1.9835</f>
        <v>-0.47293396326142284</v>
      </c>
      <c r="W311" s="61">
        <f>('Strm Seg GW ZBud Stream Out'!J311-'Strm Seg GW ZBud Stream In'!J311)/DAY($A311)/1.9835</f>
        <v>0.48919716694991749</v>
      </c>
    </row>
    <row r="312" spans="1:23" x14ac:dyDescent="0.3">
      <c r="A312" s="126">
        <v>42124</v>
      </c>
      <c r="B312" s="127">
        <v>68.069999999999993</v>
      </c>
      <c r="C312" s="127">
        <v>0.46</v>
      </c>
      <c r="D312" s="127">
        <v>58.63</v>
      </c>
      <c r="E312" s="127">
        <v>9.7899999999999991</v>
      </c>
      <c r="F312" s="127">
        <v>43.17</v>
      </c>
      <c r="G312" s="127">
        <v>46.33</v>
      </c>
      <c r="H312" s="2">
        <f t="shared" si="57"/>
        <v>136.94999999999999</v>
      </c>
      <c r="I312" s="2">
        <f t="shared" si="58"/>
        <v>43.17</v>
      </c>
      <c r="J312" s="2">
        <f t="shared" si="59"/>
        <v>46.33</v>
      </c>
      <c r="K312" s="2">
        <f t="shared" si="60"/>
        <v>136.94999999999999</v>
      </c>
      <c r="L312" s="2">
        <f t="shared" si="61"/>
        <v>89.5</v>
      </c>
      <c r="M312" s="2">
        <f t="shared" si="63"/>
        <v>226.45</v>
      </c>
      <c r="N312" s="2">
        <f>'ZBud Extract Monthly'!U311</f>
        <v>226.45</v>
      </c>
      <c r="O312" s="53">
        <f t="shared" si="62"/>
        <v>0</v>
      </c>
      <c r="Q312" s="111">
        <f>YEAR(A312)</f>
        <v>2015</v>
      </c>
      <c r="R312" s="61">
        <f>MONTH(A312)</f>
        <v>4</v>
      </c>
      <c r="S312" s="61">
        <f t="shared" si="56"/>
        <v>2015</v>
      </c>
      <c r="T312" s="112" t="str">
        <f>LOOKUP(S312,'yr type'!$A$5:$A$102,'yr type'!$B$5:$B$102)</f>
        <v>C</v>
      </c>
      <c r="U312" s="61">
        <f>('Strm Seg GW ZBud Stream Out'!H312-'Strm Seg GW ZBud Stream In'!H312)/DAY($A312)/1.9835</f>
        <v>19.667590958742963</v>
      </c>
      <c r="V312" s="61">
        <f>('Strm Seg GW ZBud Stream Out'!I312-'Strm Seg GW ZBud Stream In'!I312)/DAY($A312)/1.9835</f>
        <v>-0.72548525334005542</v>
      </c>
      <c r="W312" s="61">
        <f>('Strm Seg GW ZBud Stream Out'!J312-'Strm Seg GW ZBud Stream In'!J312)/DAY($A312)/1.9835</f>
        <v>-0.29980673892950171</v>
      </c>
    </row>
    <row r="313" spans="1:23" x14ac:dyDescent="0.3">
      <c r="A313" s="126">
        <v>42155</v>
      </c>
      <c r="B313" s="127">
        <v>96.43</v>
      </c>
      <c r="C313" s="127">
        <v>0.55000000000000004</v>
      </c>
      <c r="D313" s="127">
        <v>268.52999999999997</v>
      </c>
      <c r="E313" s="127">
        <v>81.239999999999995</v>
      </c>
      <c r="F313" s="127">
        <v>29.08</v>
      </c>
      <c r="G313" s="127">
        <v>50.09</v>
      </c>
      <c r="H313" s="2">
        <f t="shared" si="57"/>
        <v>446.75</v>
      </c>
      <c r="I313" s="2">
        <f t="shared" si="58"/>
        <v>29.08</v>
      </c>
      <c r="J313" s="2">
        <f t="shared" si="59"/>
        <v>50.09</v>
      </c>
      <c r="K313" s="2">
        <f t="shared" si="60"/>
        <v>446.75</v>
      </c>
      <c r="L313" s="2">
        <f t="shared" si="61"/>
        <v>79.17</v>
      </c>
      <c r="M313" s="2">
        <f t="shared" si="63"/>
        <v>525.91999999999996</v>
      </c>
      <c r="N313" s="2">
        <f>'ZBud Extract Monthly'!U312</f>
        <v>525.91999999999996</v>
      </c>
      <c r="O313" s="53">
        <f t="shared" si="62"/>
        <v>0</v>
      </c>
      <c r="Q313" s="111">
        <f>YEAR(A313)</f>
        <v>2015</v>
      </c>
      <c r="R313" s="61">
        <f>MONTH(A313)</f>
        <v>5</v>
      </c>
      <c r="S313" s="61">
        <f t="shared" si="56"/>
        <v>2015</v>
      </c>
      <c r="T313" s="112" t="str">
        <f>LOOKUP(S313,'yr type'!$A$5:$A$102,'yr type'!$B$5:$B$102)</f>
        <v>C</v>
      </c>
      <c r="U313" s="61">
        <f>('Strm Seg GW ZBud Stream Out'!H313-'Strm Seg GW ZBud Stream In'!H313)/DAY($A313)/1.9835</f>
        <v>8.2475584865462643</v>
      </c>
      <c r="V313" s="61">
        <f>('Strm Seg GW ZBud Stream Out'!I313-'Strm Seg GW ZBud Stream In'!I313)/DAY($A313)/1.9835</f>
        <v>-0.47293396326142284</v>
      </c>
      <c r="W313" s="61">
        <f>('Strm Seg GW ZBud Stream Out'!J313-'Strm Seg GW ZBud Stream In'!J313)/DAY($A313)/1.9835</f>
        <v>-0.72224887580604502</v>
      </c>
    </row>
    <row r="314" spans="1:23" x14ac:dyDescent="0.3">
      <c r="A314" s="126">
        <v>42185</v>
      </c>
      <c r="B314" s="127">
        <v>104.41</v>
      </c>
      <c r="C314" s="127">
        <v>0.06</v>
      </c>
      <c r="D314" s="127">
        <v>395.47</v>
      </c>
      <c r="E314" s="127">
        <v>114.43</v>
      </c>
      <c r="F314" s="127">
        <v>28.14</v>
      </c>
      <c r="G314" s="127">
        <v>68.64</v>
      </c>
      <c r="H314" s="2">
        <f t="shared" si="57"/>
        <v>614.37000000000012</v>
      </c>
      <c r="I314" s="2">
        <f t="shared" si="58"/>
        <v>28.14</v>
      </c>
      <c r="J314" s="2">
        <f t="shared" si="59"/>
        <v>68.64</v>
      </c>
      <c r="K314" s="2">
        <f t="shared" si="60"/>
        <v>614.37000000000012</v>
      </c>
      <c r="L314" s="2">
        <f t="shared" si="61"/>
        <v>96.78</v>
      </c>
      <c r="M314" s="2">
        <f t="shared" si="63"/>
        <v>711.15000000000009</v>
      </c>
      <c r="N314" s="2">
        <f>'ZBud Extract Monthly'!U313</f>
        <v>711.15</v>
      </c>
      <c r="O314" s="53">
        <f t="shared" si="62"/>
        <v>0</v>
      </c>
      <c r="Q314" s="111">
        <f>YEAR(A314)</f>
        <v>2015</v>
      </c>
      <c r="R314" s="61">
        <f>MONTH(A314)</f>
        <v>6</v>
      </c>
      <c r="S314" s="61">
        <f t="shared" si="56"/>
        <v>2015</v>
      </c>
      <c r="T314" s="112" t="str">
        <f>LOOKUP(S314,'yr type'!$A$5:$A$102,'yr type'!$B$5:$B$102)</f>
        <v>C</v>
      </c>
      <c r="U314" s="61">
        <f>('Strm Seg GW ZBud Stream Out'!H314-'Strm Seg GW ZBud Stream In'!H314)/DAY($A314)/1.9835</f>
        <v>0.5038232081337668</v>
      </c>
      <c r="V314" s="61">
        <f>('Strm Seg GW ZBud Stream Out'!I314-'Strm Seg GW ZBud Stream In'!I314)/DAY($A314)/1.9835</f>
        <v>-0.4729014368540459</v>
      </c>
      <c r="W314" s="61">
        <f>('Strm Seg GW ZBud Stream Out'!J314-'Strm Seg GW ZBud Stream In'!J314)/DAY($A314)/1.9835</f>
        <v>-1.1535165112175447</v>
      </c>
    </row>
    <row r="315" spans="1:23" x14ac:dyDescent="0.3">
      <c r="A315" s="126">
        <v>42216</v>
      </c>
      <c r="B315" s="127">
        <v>128.13999999999999</v>
      </c>
      <c r="C315" s="127">
        <v>0.03</v>
      </c>
      <c r="D315" s="127">
        <v>545.05999999999995</v>
      </c>
      <c r="E315" s="127">
        <v>178.09</v>
      </c>
      <c r="F315" s="127">
        <v>29.08</v>
      </c>
      <c r="G315" s="127">
        <v>80.02</v>
      </c>
      <c r="H315" s="2">
        <f t="shared" si="57"/>
        <v>851.31999999999994</v>
      </c>
      <c r="I315" s="2">
        <f t="shared" si="58"/>
        <v>29.08</v>
      </c>
      <c r="J315" s="2">
        <f t="shared" si="59"/>
        <v>80.02</v>
      </c>
      <c r="K315" s="2">
        <f t="shared" si="60"/>
        <v>851.31999999999994</v>
      </c>
      <c r="L315" s="2">
        <f t="shared" si="61"/>
        <v>109.1</v>
      </c>
      <c r="M315" s="2">
        <f t="shared" si="63"/>
        <v>960.42</v>
      </c>
      <c r="N315" s="2">
        <f>'ZBud Extract Monthly'!U314</f>
        <v>960.41</v>
      </c>
      <c r="O315" s="53">
        <f t="shared" si="62"/>
        <v>-9.9999999999909051E-3</v>
      </c>
      <c r="Q315" s="111">
        <f>YEAR(A315)</f>
        <v>2015</v>
      </c>
      <c r="R315" s="61">
        <f>MONTH(A315)</f>
        <v>7</v>
      </c>
      <c r="S315" s="61">
        <f t="shared" si="56"/>
        <v>2015</v>
      </c>
      <c r="T315" s="112" t="str">
        <f>LOOKUP(S315,'yr type'!$A$5:$A$102,'yr type'!$B$5:$B$102)</f>
        <v>C</v>
      </c>
      <c r="U315" s="61">
        <f>('Strm Seg GW ZBud Stream Out'!H315-'Strm Seg GW ZBud Stream In'!H315)/DAY($A315)/1.9835</f>
        <v>-3.9813948949803613</v>
      </c>
      <c r="V315" s="61">
        <f>('Strm Seg GW ZBud Stream Out'!I315-'Strm Seg GW ZBud Stream In'!I315)/DAY($A315)/1.9835</f>
        <v>-0.47293396326142284</v>
      </c>
      <c r="W315" s="61">
        <f>('Strm Seg GW ZBud Stream Out'!J315-'Strm Seg GW ZBud Stream In'!J315)/DAY($A315)/1.9835</f>
        <v>-1.3013815591533375</v>
      </c>
    </row>
    <row r="316" spans="1:23" x14ac:dyDescent="0.3">
      <c r="A316" s="126">
        <v>42247</v>
      </c>
      <c r="B316" s="127">
        <v>70.209999999999994</v>
      </c>
      <c r="C316" s="127">
        <v>0</v>
      </c>
      <c r="D316" s="127">
        <v>304.23</v>
      </c>
      <c r="E316" s="127">
        <v>56.66</v>
      </c>
      <c r="F316" s="127">
        <v>29.08</v>
      </c>
      <c r="G316" s="127">
        <v>64.13</v>
      </c>
      <c r="H316" s="2">
        <f t="shared" si="57"/>
        <v>431.1</v>
      </c>
      <c r="I316" s="2">
        <f t="shared" si="58"/>
        <v>29.08</v>
      </c>
      <c r="J316" s="2">
        <f t="shared" si="59"/>
        <v>64.13</v>
      </c>
      <c r="K316" s="2">
        <f t="shared" si="60"/>
        <v>431.1</v>
      </c>
      <c r="L316" s="2">
        <f t="shared" si="61"/>
        <v>93.21</v>
      </c>
      <c r="M316" s="2">
        <f t="shared" si="63"/>
        <v>524.30999999999995</v>
      </c>
      <c r="N316" s="2">
        <f>'ZBud Extract Monthly'!U315</f>
        <v>524.32000000000005</v>
      </c>
      <c r="O316" s="53">
        <f t="shared" si="62"/>
        <v>1.0000000000104592E-2</v>
      </c>
      <c r="Q316" s="111">
        <f>YEAR(A316)</f>
        <v>2015</v>
      </c>
      <c r="R316" s="61">
        <f>MONTH(A316)</f>
        <v>8</v>
      </c>
      <c r="S316" s="61">
        <f t="shared" si="56"/>
        <v>2015</v>
      </c>
      <c r="T316" s="112" t="str">
        <f>LOOKUP(S316,'yr type'!$A$5:$A$102,'yr type'!$B$5:$B$102)</f>
        <v>C</v>
      </c>
      <c r="U316" s="61">
        <f>('Strm Seg GW ZBud Stream Out'!H316-'Strm Seg GW ZBud Stream In'!H316)/DAY($A316)/1.9835</f>
        <v>8.6947965879798659</v>
      </c>
      <c r="V316" s="61">
        <f>('Strm Seg GW ZBud Stream Out'!I316-'Strm Seg GW ZBud Stream In'!I316)/DAY($A316)/1.9835</f>
        <v>-0.47293396326142284</v>
      </c>
      <c r="W316" s="61">
        <f>('Strm Seg GW ZBud Stream Out'!J316-'Strm Seg GW ZBud Stream In'!J316)/DAY($A316)/1.9835</f>
        <v>-1.0265334168177789</v>
      </c>
    </row>
    <row r="317" spans="1:23" x14ac:dyDescent="0.3">
      <c r="A317" s="126">
        <v>42277</v>
      </c>
      <c r="B317" s="127">
        <v>47.04</v>
      </c>
      <c r="C317" s="127">
        <v>0</v>
      </c>
      <c r="D317" s="127">
        <v>270.42</v>
      </c>
      <c r="E317" s="127">
        <v>60.51</v>
      </c>
      <c r="F317" s="127">
        <v>28.14</v>
      </c>
      <c r="G317" s="127">
        <v>60.36</v>
      </c>
      <c r="H317" s="2">
        <f t="shared" si="57"/>
        <v>377.97</v>
      </c>
      <c r="I317" s="2">
        <f t="shared" si="58"/>
        <v>28.14</v>
      </c>
      <c r="J317" s="2">
        <f t="shared" si="59"/>
        <v>60.36</v>
      </c>
      <c r="K317" s="2">
        <f t="shared" si="60"/>
        <v>377.97</v>
      </c>
      <c r="L317" s="2">
        <f t="shared" si="61"/>
        <v>88.5</v>
      </c>
      <c r="M317" s="2">
        <f t="shared" si="63"/>
        <v>466.47</v>
      </c>
      <c r="N317" s="2">
        <f>'ZBud Extract Monthly'!U316</f>
        <v>466.47</v>
      </c>
      <c r="O317" s="53">
        <f t="shared" si="62"/>
        <v>0</v>
      </c>
      <c r="Q317" s="111">
        <f>YEAR(A317)</f>
        <v>2015</v>
      </c>
      <c r="R317" s="61">
        <f>MONTH(A317)</f>
        <v>9</v>
      </c>
      <c r="S317" s="61">
        <f t="shared" si="56"/>
        <v>2015</v>
      </c>
      <c r="T317" s="112" t="str">
        <f>LOOKUP(S317,'yr type'!$A$5:$A$102,'yr type'!$B$5:$B$102)</f>
        <v>C</v>
      </c>
      <c r="U317" s="61">
        <f>('Strm Seg GW ZBud Stream Out'!H317-'Strm Seg GW ZBud Stream In'!H317)/DAY($A317)/1.9835</f>
        <v>5.9507604402991348</v>
      </c>
      <c r="V317" s="61">
        <f>('Strm Seg GW ZBud Stream Out'!I317-'Strm Seg GW ZBud Stream In'!I317)/DAY($A317)/1.9835</f>
        <v>-0.4729014368540459</v>
      </c>
      <c r="W317" s="61">
        <f>('Strm Seg GW ZBud Stream Out'!J317-'Strm Seg GW ZBud Stream In'!J317)/DAY($A317)/1.9835</f>
        <v>-1.014368540458785</v>
      </c>
    </row>
    <row r="318" spans="1:23" x14ac:dyDescent="0.3">
      <c r="A318" s="126">
        <v>42308</v>
      </c>
      <c r="B318" s="127">
        <v>53.57</v>
      </c>
      <c r="C318" s="127">
        <v>0</v>
      </c>
      <c r="D318" s="127">
        <v>152.85</v>
      </c>
      <c r="E318" s="127">
        <v>31.89</v>
      </c>
      <c r="F318" s="127">
        <v>29.33</v>
      </c>
      <c r="G318" s="127">
        <v>55.99</v>
      </c>
      <c r="H318" s="2">
        <f t="shared" si="57"/>
        <v>238.31</v>
      </c>
      <c r="I318" s="2">
        <f t="shared" si="58"/>
        <v>29.33</v>
      </c>
      <c r="J318" s="2">
        <f t="shared" si="59"/>
        <v>55.99</v>
      </c>
      <c r="K318" s="2">
        <f t="shared" si="60"/>
        <v>238.31</v>
      </c>
      <c r="L318" s="2">
        <f t="shared" si="61"/>
        <v>85.32</v>
      </c>
      <c r="M318" s="2">
        <f t="shared" si="63"/>
        <v>323.63</v>
      </c>
      <c r="N318" s="2">
        <f>'ZBud Extract Monthly'!U317</f>
        <v>323.64</v>
      </c>
      <c r="O318" s="53">
        <f t="shared" si="62"/>
        <v>9.9999999999909051E-3</v>
      </c>
      <c r="Q318" s="111">
        <f>YEAR(A318)</f>
        <v>2015</v>
      </c>
      <c r="R318" s="61">
        <f>MONTH(A318)</f>
        <v>10</v>
      </c>
      <c r="S318" s="61">
        <f t="shared" si="56"/>
        <v>2016</v>
      </c>
      <c r="T318" s="112" t="str">
        <f>LOOKUP(S318,'yr type'!$A$5:$A$102,'yr type'!$B$5:$B$102)</f>
        <v>BN</v>
      </c>
      <c r="U318" s="61">
        <f>('Strm Seg GW ZBud Stream Out'!H318-'Strm Seg GW ZBud Stream In'!H318)/DAY($A318)/1.9835</f>
        <v>8.5681062312464924</v>
      </c>
      <c r="V318" s="61">
        <f>('Strm Seg GW ZBud Stream Out'!I318-'Strm Seg GW ZBud Stream In'!I318)/DAY($A318)/1.9835</f>
        <v>-0.47699976418354645</v>
      </c>
      <c r="W318" s="61">
        <f>('Strm Seg GW ZBud Stream Out'!J318-'Strm Seg GW ZBud Stream In'!J318)/DAY($A318)/1.9835</f>
        <v>-0.89008513787130927</v>
      </c>
    </row>
    <row r="319" spans="1:23" x14ac:dyDescent="0.3">
      <c r="A319" s="126">
        <v>42338</v>
      </c>
      <c r="B319" s="127">
        <v>44.04</v>
      </c>
      <c r="C319" s="127">
        <v>0</v>
      </c>
      <c r="D319" s="127">
        <v>84.99</v>
      </c>
      <c r="E319" s="127">
        <v>9.36</v>
      </c>
      <c r="F319" s="127">
        <v>53.93</v>
      </c>
      <c r="G319" s="127">
        <v>68.709999999999994</v>
      </c>
      <c r="H319" s="2">
        <f t="shared" si="57"/>
        <v>138.38999999999999</v>
      </c>
      <c r="I319" s="2">
        <f t="shared" si="58"/>
        <v>53.93</v>
      </c>
      <c r="J319" s="2">
        <f t="shared" si="59"/>
        <v>68.709999999999994</v>
      </c>
      <c r="K319" s="2">
        <f t="shared" si="60"/>
        <v>138.38999999999999</v>
      </c>
      <c r="L319" s="2">
        <f t="shared" si="61"/>
        <v>122.63999999999999</v>
      </c>
      <c r="M319" s="2">
        <f t="shared" si="63"/>
        <v>261.02999999999997</v>
      </c>
      <c r="N319" s="2">
        <f>'ZBud Extract Monthly'!U318</f>
        <v>261.02</v>
      </c>
      <c r="O319" s="53">
        <f t="shared" si="62"/>
        <v>-9.9999999999909051E-3</v>
      </c>
      <c r="Q319" s="111">
        <f>YEAR(A319)</f>
        <v>2015</v>
      </c>
      <c r="R319" s="61">
        <f>MONTH(A319)</f>
        <v>11</v>
      </c>
      <c r="S319" s="61">
        <f t="shared" si="56"/>
        <v>2016</v>
      </c>
      <c r="T319" s="112" t="str">
        <f>LOOKUP(S319,'yr type'!$A$5:$A$102,'yr type'!$B$5:$B$102)</f>
        <v>BN</v>
      </c>
      <c r="U319" s="61">
        <f>('Strm Seg GW ZBud Stream Out'!H319-'Strm Seg GW ZBud Stream In'!H319)/DAY($A319)/1.9835</f>
        <v>14.884631543567766</v>
      </c>
      <c r="V319" s="61">
        <f>('Strm Seg GW ZBud Stream Out'!I319-'Strm Seg GW ZBud Stream In'!I319)/DAY($A319)/1.9835</f>
        <v>-0.90631039408453073</v>
      </c>
      <c r="W319" s="61">
        <f>('Strm Seg GW ZBud Stream Out'!J319-'Strm Seg GW ZBud Stream In'!J319)/DAY($A319)/1.9835</f>
        <v>-0.95571800689017716</v>
      </c>
    </row>
    <row r="320" spans="1:23" x14ac:dyDescent="0.3">
      <c r="A320" s="126">
        <v>42369</v>
      </c>
      <c r="B320" s="127">
        <v>42.92</v>
      </c>
      <c r="C320" s="127">
        <v>0.15</v>
      </c>
      <c r="D320" s="127">
        <v>58.51</v>
      </c>
      <c r="E320" s="127">
        <v>13.48</v>
      </c>
      <c r="F320" s="127">
        <v>90.54</v>
      </c>
      <c r="G320" s="127">
        <v>81.86</v>
      </c>
      <c r="H320" s="2">
        <f t="shared" si="57"/>
        <v>115.06</v>
      </c>
      <c r="I320" s="2">
        <f t="shared" si="58"/>
        <v>90.54</v>
      </c>
      <c r="J320" s="2">
        <f t="shared" si="59"/>
        <v>81.86</v>
      </c>
      <c r="K320" s="2">
        <f t="shared" si="60"/>
        <v>115.06</v>
      </c>
      <c r="L320" s="2">
        <f t="shared" si="61"/>
        <v>172.4</v>
      </c>
      <c r="M320" s="2">
        <f t="shared" si="63"/>
        <v>287.46000000000004</v>
      </c>
      <c r="N320" s="2">
        <f>'ZBud Extract Monthly'!U319</f>
        <v>287.45</v>
      </c>
      <c r="O320" s="53">
        <f t="shared" si="62"/>
        <v>-1.0000000000047748E-2</v>
      </c>
      <c r="Q320" s="111">
        <f>YEAR(A320)</f>
        <v>2015</v>
      </c>
      <c r="R320" s="61">
        <f>MONTH(A320)</f>
        <v>12</v>
      </c>
      <c r="S320" s="61">
        <f t="shared" si="56"/>
        <v>2016</v>
      </c>
      <c r="T320" s="112" t="str">
        <f>LOOKUP(S320,'yr type'!$A$5:$A$102,'yr type'!$B$5:$B$102)</f>
        <v>BN</v>
      </c>
      <c r="U320" s="61">
        <f>('Strm Seg GW ZBud Stream Out'!H320-'Strm Seg GW ZBud Stream In'!H320)/DAY($A320)/1.9835</f>
        <v>22.460460086032345</v>
      </c>
      <c r="V320" s="61">
        <f>('Strm Seg GW ZBud Stream Out'!I320-'Strm Seg GW ZBud Stream In'!I320)/DAY($A320)/1.9835</f>
        <v>-1.4724704619563009</v>
      </c>
      <c r="W320" s="61">
        <f>('Strm Seg GW ZBud Stream Out'!J320-'Strm Seg GW ZBud Stream In'!J320)/DAY($A320)/1.9835</f>
        <v>-0.95074688762939408</v>
      </c>
    </row>
    <row r="321" spans="1:23" x14ac:dyDescent="0.3">
      <c r="A321" s="126">
        <v>42400</v>
      </c>
      <c r="B321" s="127">
        <v>41.04</v>
      </c>
      <c r="C321" s="127">
        <v>0</v>
      </c>
      <c r="D321" s="127">
        <v>2.86</v>
      </c>
      <c r="E321" s="127">
        <v>14.41</v>
      </c>
      <c r="F321" s="127">
        <v>136.18</v>
      </c>
      <c r="G321" s="127">
        <v>115.19</v>
      </c>
      <c r="H321" s="2">
        <f t="shared" si="57"/>
        <v>58.31</v>
      </c>
      <c r="I321" s="2">
        <f t="shared" si="58"/>
        <v>136.18</v>
      </c>
      <c r="J321" s="2">
        <f t="shared" si="59"/>
        <v>115.19</v>
      </c>
      <c r="K321" s="2">
        <f t="shared" si="60"/>
        <v>58.31</v>
      </c>
      <c r="L321" s="2">
        <f t="shared" si="61"/>
        <v>251.37</v>
      </c>
      <c r="M321" s="2">
        <f t="shared" si="63"/>
        <v>309.68</v>
      </c>
      <c r="N321" s="2">
        <f>'ZBud Extract Monthly'!U320</f>
        <v>309.68</v>
      </c>
      <c r="O321" s="53">
        <f t="shared" si="62"/>
        <v>0</v>
      </c>
      <c r="Q321" s="111">
        <f>YEAR(A321)</f>
        <v>2016</v>
      </c>
      <c r="R321" s="61">
        <f>MONTH(A321)</f>
        <v>1</v>
      </c>
      <c r="S321" s="61">
        <f t="shared" si="56"/>
        <v>2016</v>
      </c>
      <c r="T321" s="112" t="str">
        <f>LOOKUP(S321,'yr type'!$A$5:$A$102,'yr type'!$B$5:$B$102)</f>
        <v>BN</v>
      </c>
      <c r="U321" s="61">
        <f>('Strm Seg GW ZBud Stream Out'!H321-'Strm Seg GW ZBud Stream In'!H321)/DAY($A321)/1.9835</f>
        <v>53.021621929303848</v>
      </c>
      <c r="V321" s="61">
        <f>('Strm Seg GW ZBud Stream Out'!I321-'Strm Seg GW ZBud Stream In'!I321)/DAY($A321)/1.9835</f>
        <v>-2.2147230782991945</v>
      </c>
      <c r="W321" s="61">
        <f>('Strm Seg GW ZBud Stream Out'!J321-'Strm Seg GW ZBud Stream In'!J321)/DAY($A321)/1.9835</f>
        <v>-0.92976735487123596</v>
      </c>
    </row>
    <row r="322" spans="1:23" x14ac:dyDescent="0.3">
      <c r="A322" s="126">
        <v>42429</v>
      </c>
      <c r="B322" s="127">
        <v>39.15</v>
      </c>
      <c r="C322" s="127">
        <v>0</v>
      </c>
      <c r="D322" s="127">
        <v>0.08</v>
      </c>
      <c r="E322" s="127">
        <v>0.87</v>
      </c>
      <c r="F322" s="127">
        <v>41.96</v>
      </c>
      <c r="G322" s="127">
        <v>42.11</v>
      </c>
      <c r="H322" s="2">
        <f t="shared" si="57"/>
        <v>40.099999999999994</v>
      </c>
      <c r="I322" s="2">
        <f t="shared" si="58"/>
        <v>41.96</v>
      </c>
      <c r="J322" s="2">
        <f t="shared" si="59"/>
        <v>42.11</v>
      </c>
      <c r="K322" s="2">
        <f t="shared" si="60"/>
        <v>40.099999999999994</v>
      </c>
      <c r="L322" s="2">
        <f t="shared" si="61"/>
        <v>84.07</v>
      </c>
      <c r="M322" s="2">
        <f t="shared" si="63"/>
        <v>124.17</v>
      </c>
      <c r="N322" s="2">
        <f>'ZBud Extract Monthly'!U321</f>
        <v>124.16</v>
      </c>
      <c r="O322" s="53">
        <f t="shared" si="62"/>
        <v>-1.0000000000005116E-2</v>
      </c>
      <c r="Q322" s="111">
        <f>YEAR(A322)</f>
        <v>2016</v>
      </c>
      <c r="R322" s="61">
        <f>MONTH(A322)</f>
        <v>2</v>
      </c>
      <c r="S322" s="61">
        <f t="shared" si="56"/>
        <v>2016</v>
      </c>
      <c r="T322" s="112" t="str">
        <f>LOOKUP(S322,'yr type'!$A$5:$A$102,'yr type'!$B$5:$B$102)</f>
        <v>BN</v>
      </c>
      <c r="U322" s="61">
        <f>('Strm Seg GW ZBud Stream Out'!H322-'Strm Seg GW ZBud Stream In'!H322)/DAY($A322)/1.9835</f>
        <v>42.140764757525453</v>
      </c>
      <c r="V322" s="61">
        <f>('Strm Seg GW ZBud Stream Out'!I322-'Strm Seg GW ZBud Stream In'!I322)/DAY($A322)/1.9835</f>
        <v>-0.72946637344297349</v>
      </c>
      <c r="W322" s="61">
        <f>('Strm Seg GW ZBud Stream Out'!J322-'Strm Seg GW ZBud Stream In'!J322)/DAY($A322)/1.9835</f>
        <v>0.68774284398007701</v>
      </c>
    </row>
    <row r="323" spans="1:23" x14ac:dyDescent="0.3">
      <c r="A323" s="126">
        <v>42460</v>
      </c>
      <c r="B323" s="127">
        <v>60.84</v>
      </c>
      <c r="C323" s="127">
        <v>1.47</v>
      </c>
      <c r="D323" s="127">
        <v>111.46</v>
      </c>
      <c r="E323" s="127">
        <v>80.260000000000005</v>
      </c>
      <c r="F323" s="127">
        <v>146.59</v>
      </c>
      <c r="G323" s="127">
        <v>117.34</v>
      </c>
      <c r="H323" s="2">
        <f t="shared" si="57"/>
        <v>254.02999999999997</v>
      </c>
      <c r="I323" s="2">
        <f t="shared" si="58"/>
        <v>146.59</v>
      </c>
      <c r="J323" s="2">
        <f t="shared" si="59"/>
        <v>117.34</v>
      </c>
      <c r="K323" s="2">
        <f t="shared" si="60"/>
        <v>254.02999999999997</v>
      </c>
      <c r="L323" s="2">
        <f t="shared" si="61"/>
        <v>263.93</v>
      </c>
      <c r="M323" s="2">
        <f t="shared" si="63"/>
        <v>517.96</v>
      </c>
      <c r="N323" s="2">
        <f>'ZBud Extract Monthly'!U322</f>
        <v>517.96</v>
      </c>
      <c r="O323" s="53">
        <f t="shared" si="62"/>
        <v>0</v>
      </c>
      <c r="Q323" s="111">
        <f>YEAR(A323)</f>
        <v>2016</v>
      </c>
      <c r="R323" s="61">
        <f>MONTH(A323)</f>
        <v>3</v>
      </c>
      <c r="S323" s="61">
        <f t="shared" si="56"/>
        <v>2016</v>
      </c>
      <c r="T323" s="112" t="str">
        <f>LOOKUP(S323,'yr type'!$A$5:$A$102,'yr type'!$B$5:$B$102)</f>
        <v>BN</v>
      </c>
      <c r="U323" s="61">
        <f>('Strm Seg GW ZBud Stream Out'!H323-'Strm Seg GW ZBud Stream In'!H323)/DAY($A323)/1.9835</f>
        <v>52.468835635931931</v>
      </c>
      <c r="V323" s="61">
        <f>('Strm Seg GW ZBud Stream Out'!I323-'Strm Seg GW ZBud Stream In'!I323)/DAY($A323)/1.9835</f>
        <v>-2.3840230286964226</v>
      </c>
      <c r="W323" s="61">
        <f>('Strm Seg GW ZBud Stream Out'!J323-'Strm Seg GW ZBud Stream In'!J323)/DAY($A323)/1.9835</f>
        <v>-0.34575571041739522</v>
      </c>
    </row>
    <row r="324" spans="1:23" x14ac:dyDescent="0.3">
      <c r="A324" s="126">
        <v>42490</v>
      </c>
      <c r="B324" s="127">
        <v>52.5</v>
      </c>
      <c r="C324" s="127">
        <v>0</v>
      </c>
      <c r="D324" s="127">
        <v>2.98</v>
      </c>
      <c r="E324" s="127">
        <v>0.98</v>
      </c>
      <c r="F324" s="127">
        <v>35.630000000000003</v>
      </c>
      <c r="G324" s="127">
        <v>30.09</v>
      </c>
      <c r="H324" s="2">
        <f t="shared" si="57"/>
        <v>56.459999999999994</v>
      </c>
      <c r="I324" s="2">
        <f t="shared" si="58"/>
        <v>35.630000000000003</v>
      </c>
      <c r="J324" s="2">
        <f t="shared" si="59"/>
        <v>30.09</v>
      </c>
      <c r="K324" s="2">
        <f t="shared" si="60"/>
        <v>56.459999999999994</v>
      </c>
      <c r="L324" s="2">
        <f t="shared" si="61"/>
        <v>65.72</v>
      </c>
      <c r="M324" s="2">
        <f t="shared" si="63"/>
        <v>122.18</v>
      </c>
      <c r="N324" s="2">
        <f>'ZBud Extract Monthly'!U323</f>
        <v>122.18</v>
      </c>
      <c r="O324" s="53">
        <f t="shared" si="62"/>
        <v>0</v>
      </c>
      <c r="Q324" s="111">
        <f>YEAR(A324)</f>
        <v>2016</v>
      </c>
      <c r="R324" s="61">
        <f>MONTH(A324)</f>
        <v>4</v>
      </c>
      <c r="S324" s="61">
        <f t="shared" si="56"/>
        <v>2016</v>
      </c>
      <c r="T324" s="112" t="str">
        <f>LOOKUP(S324,'yr type'!$A$5:$A$102,'yr type'!$B$5:$B$102)</f>
        <v>BN</v>
      </c>
      <c r="U324" s="61">
        <f>('Strm Seg GW ZBud Stream Out'!H324-'Strm Seg GW ZBud Stream In'!H324)/DAY($A324)/1.9835</f>
        <v>44.604991177211993</v>
      </c>
      <c r="V324" s="61">
        <f>('Strm Seg GW ZBud Stream Out'!I324-'Strm Seg GW ZBud Stream In'!I324)/DAY($A324)/1.9835</f>
        <v>-0.59877321233509784</v>
      </c>
      <c r="W324" s="61">
        <f>('Strm Seg GW ZBud Stream Out'!J324-'Strm Seg GW ZBud Stream In'!J324)/DAY($A324)/1.9835</f>
        <v>1.1782203176203681</v>
      </c>
    </row>
    <row r="325" spans="1:23" x14ac:dyDescent="0.3">
      <c r="A325" s="126">
        <v>42521</v>
      </c>
      <c r="B325" s="127">
        <v>105.24</v>
      </c>
      <c r="C325" s="127">
        <v>0.22</v>
      </c>
      <c r="D325" s="127">
        <v>202.38</v>
      </c>
      <c r="E325" s="127">
        <v>59.46</v>
      </c>
      <c r="F325" s="127">
        <v>29.08</v>
      </c>
      <c r="G325" s="127">
        <v>43.29</v>
      </c>
      <c r="H325" s="2">
        <f t="shared" si="57"/>
        <v>367.29999999999995</v>
      </c>
      <c r="I325" s="2">
        <f t="shared" si="58"/>
        <v>29.08</v>
      </c>
      <c r="J325" s="2">
        <f t="shared" si="59"/>
        <v>43.29</v>
      </c>
      <c r="K325" s="2">
        <f t="shared" si="60"/>
        <v>367.29999999999995</v>
      </c>
      <c r="L325" s="2">
        <f t="shared" si="61"/>
        <v>72.37</v>
      </c>
      <c r="M325" s="2">
        <f t="shared" si="63"/>
        <v>439.66999999999996</v>
      </c>
      <c r="N325" s="2">
        <f>'ZBud Extract Monthly'!U324</f>
        <v>439.67</v>
      </c>
      <c r="O325" s="53">
        <f t="shared" si="62"/>
        <v>0</v>
      </c>
      <c r="Q325" s="111">
        <f>YEAR(A325)</f>
        <v>2016</v>
      </c>
      <c r="R325" s="61">
        <f>MONTH(A325)</f>
        <v>5</v>
      </c>
      <c r="S325" s="61">
        <f t="shared" si="56"/>
        <v>2016</v>
      </c>
      <c r="T325" s="112" t="str">
        <f>LOOKUP(S325,'yr type'!$A$5:$A$102,'yr type'!$B$5:$B$102)</f>
        <v>BN</v>
      </c>
      <c r="U325" s="61">
        <f>('Strm Seg GW ZBud Stream Out'!H325-'Strm Seg GW ZBud Stream In'!H325)/DAY($A325)/1.9835</f>
        <v>13.825512087626139</v>
      </c>
      <c r="V325" s="61">
        <f>('Strm Seg GW ZBud Stream Out'!I325-'Strm Seg GW ZBud Stream In'!I325)/DAY($A325)/1.9835</f>
        <v>-0.47293396326142284</v>
      </c>
      <c r="W325" s="61">
        <f>('Strm Seg GW ZBud Stream Out'!J325-'Strm Seg GW ZBud Stream In'!J325)/DAY($A325)/1.9835</f>
        <v>-6.9931775860526721E-2</v>
      </c>
    </row>
    <row r="326" spans="1:23" x14ac:dyDescent="0.3">
      <c r="A326" s="126">
        <v>42551</v>
      </c>
      <c r="B326" s="127">
        <v>172.16</v>
      </c>
      <c r="C326" s="127">
        <v>11</v>
      </c>
      <c r="D326" s="127">
        <v>499.25</v>
      </c>
      <c r="E326" s="127">
        <v>182.66</v>
      </c>
      <c r="F326" s="127">
        <v>28.14</v>
      </c>
      <c r="G326" s="127">
        <v>59.36</v>
      </c>
      <c r="H326" s="2">
        <f t="shared" si="57"/>
        <v>865.06999999999994</v>
      </c>
      <c r="I326" s="2">
        <f t="shared" si="58"/>
        <v>28.14</v>
      </c>
      <c r="J326" s="2">
        <f t="shared" si="59"/>
        <v>59.36</v>
      </c>
      <c r="K326" s="2">
        <f t="shared" si="60"/>
        <v>865.06999999999994</v>
      </c>
      <c r="L326" s="2">
        <f t="shared" si="61"/>
        <v>87.5</v>
      </c>
      <c r="M326" s="2">
        <f t="shared" si="63"/>
        <v>952.56999999999994</v>
      </c>
      <c r="N326" s="2">
        <f>'ZBud Extract Monthly'!U325</f>
        <v>952.58</v>
      </c>
      <c r="O326" s="53">
        <f t="shared" si="62"/>
        <v>1.0000000000104592E-2</v>
      </c>
      <c r="Q326" s="111">
        <f>YEAR(A326)</f>
        <v>2016</v>
      </c>
      <c r="R326" s="61">
        <f>MONTH(A326)</f>
        <v>6</v>
      </c>
      <c r="S326" s="61">
        <f t="shared" si="56"/>
        <v>2016</v>
      </c>
      <c r="T326" s="112" t="str">
        <f>LOOKUP(S326,'yr type'!$A$5:$A$102,'yr type'!$B$5:$B$102)</f>
        <v>BN</v>
      </c>
      <c r="U326" s="61">
        <f>('Strm Seg GW ZBud Stream Out'!H326-'Strm Seg GW ZBud Stream In'!H326)/DAY($A326)/1.9835</f>
        <v>-4.9412654398790012</v>
      </c>
      <c r="V326" s="61">
        <f>('Strm Seg GW ZBud Stream Out'!I326-'Strm Seg GW ZBud Stream In'!I326)/DAY($A326)/1.9835</f>
        <v>-0.4729014368540459</v>
      </c>
      <c r="W326" s="61">
        <f>('Strm Seg GW ZBud Stream Out'!J326-'Strm Seg GW ZBud Stream In'!J326)/DAY($A326)/1.9835</f>
        <v>-0.92597260734392062</v>
      </c>
    </row>
    <row r="327" spans="1:23" x14ac:dyDescent="0.3">
      <c r="A327" s="126">
        <v>42582</v>
      </c>
      <c r="B327" s="127">
        <v>223.84</v>
      </c>
      <c r="C327" s="127">
        <v>1.92</v>
      </c>
      <c r="D327" s="127">
        <v>741.32</v>
      </c>
      <c r="E327" s="127">
        <v>341.08</v>
      </c>
      <c r="F327" s="127">
        <v>29.08</v>
      </c>
      <c r="G327" s="127">
        <v>87.61</v>
      </c>
      <c r="H327" s="2">
        <f t="shared" si="57"/>
        <v>1308.1600000000001</v>
      </c>
      <c r="I327" s="2">
        <f t="shared" si="58"/>
        <v>29.08</v>
      </c>
      <c r="J327" s="2">
        <f t="shared" si="59"/>
        <v>87.61</v>
      </c>
      <c r="K327" s="2">
        <f t="shared" si="60"/>
        <v>1308.1600000000001</v>
      </c>
      <c r="L327" s="2">
        <f t="shared" si="61"/>
        <v>116.69</v>
      </c>
      <c r="M327" s="2">
        <f t="shared" si="63"/>
        <v>1424.85</v>
      </c>
      <c r="N327" s="2">
        <f>'ZBud Extract Monthly'!U326</f>
        <v>1424.86</v>
      </c>
      <c r="O327" s="53">
        <f t="shared" si="62"/>
        <v>9.9999999999909051E-3</v>
      </c>
      <c r="Q327" s="111">
        <f>YEAR(A327)</f>
        <v>2016</v>
      </c>
      <c r="R327" s="61">
        <f>MONTH(A327)</f>
        <v>7</v>
      </c>
      <c r="S327" s="61">
        <f t="shared" ref="S327:S390" si="64">IF(R327&lt;10,Q327,Q327+1)</f>
        <v>2016</v>
      </c>
      <c r="T327" s="112" t="str">
        <f>LOOKUP(S327,'yr type'!$A$5:$A$102,'yr type'!$B$5:$B$102)</f>
        <v>BN</v>
      </c>
      <c r="U327" s="61">
        <f>('Strm Seg GW ZBud Stream Out'!H327-'Strm Seg GW ZBud Stream In'!H327)/DAY($A327)/1.9835</f>
        <v>-11.503289232945999</v>
      </c>
      <c r="V327" s="61">
        <f>('Strm Seg GW ZBud Stream Out'!I327-'Strm Seg GW ZBud Stream In'!I327)/DAY($A327)/1.9835</f>
        <v>-0.47293396326142284</v>
      </c>
      <c r="W327" s="61">
        <f>('Strm Seg GW ZBud Stream Out'!J327-'Strm Seg GW ZBud Stream In'!J327)/DAY($A327)/1.9835</f>
        <v>-1.4126218723826405</v>
      </c>
    </row>
    <row r="328" spans="1:23" x14ac:dyDescent="0.3">
      <c r="A328" s="126">
        <v>42613</v>
      </c>
      <c r="B328" s="127">
        <v>129.77000000000001</v>
      </c>
      <c r="C328" s="127">
        <v>0</v>
      </c>
      <c r="D328" s="127">
        <v>479.96</v>
      </c>
      <c r="E328" s="127">
        <v>166.32</v>
      </c>
      <c r="F328" s="127">
        <v>29.08</v>
      </c>
      <c r="G328" s="127">
        <v>76.540000000000006</v>
      </c>
      <c r="H328" s="2">
        <f t="shared" ref="H328:H391" si="65">SUM(B328:E328)</f>
        <v>776.05</v>
      </c>
      <c r="I328" s="2">
        <f t="shared" ref="I328:I391" si="66">F328</f>
        <v>29.08</v>
      </c>
      <c r="J328" s="2">
        <f t="shared" ref="J328:J391" si="67">G328</f>
        <v>76.540000000000006</v>
      </c>
      <c r="K328" s="2">
        <f t="shared" ref="K328:K391" si="68">H328</f>
        <v>776.05</v>
      </c>
      <c r="L328" s="2">
        <f t="shared" ref="L328:L391" si="69">SUM(I328:J328)</f>
        <v>105.62</v>
      </c>
      <c r="M328" s="2">
        <f t="shared" si="63"/>
        <v>881.67</v>
      </c>
      <c r="N328" s="2">
        <f>'ZBud Extract Monthly'!U327</f>
        <v>881.67</v>
      </c>
      <c r="O328" s="53">
        <f t="shared" ref="O328:O391" si="70">N328-M328</f>
        <v>0</v>
      </c>
      <c r="Q328" s="111">
        <f>YEAR(A328)</f>
        <v>2016</v>
      </c>
      <c r="R328" s="61">
        <f>MONTH(A328)</f>
        <v>8</v>
      </c>
      <c r="S328" s="61">
        <f t="shared" si="64"/>
        <v>2016</v>
      </c>
      <c r="T328" s="112" t="str">
        <f>LOOKUP(S328,'yr type'!$A$5:$A$102,'yr type'!$B$5:$B$102)</f>
        <v>BN</v>
      </c>
      <c r="U328" s="61">
        <f>('Strm Seg GW ZBud Stream Out'!H328-'Strm Seg GW ZBud Stream In'!H328)/DAY($A328)/1.9835</f>
        <v>6.5112988607625839</v>
      </c>
      <c r="V328" s="61">
        <f>('Strm Seg GW ZBud Stream Out'!I328-'Strm Seg GW ZBud Stream In'!I328)/DAY($A328)/1.9835</f>
        <v>-0.47293396326142284</v>
      </c>
      <c r="W328" s="61">
        <f>('Strm Seg GW ZBud Stream Out'!J328-'Strm Seg GW ZBud Stream In'!J328)/DAY($A328)/1.9835</f>
        <v>-1.2340518958829703</v>
      </c>
    </row>
    <row r="329" spans="1:23" x14ac:dyDescent="0.3">
      <c r="A329" s="126">
        <v>42643</v>
      </c>
      <c r="B329" s="127">
        <v>42.76</v>
      </c>
      <c r="C329" s="127">
        <v>0</v>
      </c>
      <c r="D329" s="127">
        <v>201.62</v>
      </c>
      <c r="E329" s="127">
        <v>47.66</v>
      </c>
      <c r="F329" s="127">
        <v>28.14</v>
      </c>
      <c r="G329" s="127">
        <v>53.63</v>
      </c>
      <c r="H329" s="2">
        <f t="shared" si="65"/>
        <v>292.03999999999996</v>
      </c>
      <c r="I329" s="2">
        <f t="shared" si="66"/>
        <v>28.14</v>
      </c>
      <c r="J329" s="2">
        <f t="shared" si="67"/>
        <v>53.63</v>
      </c>
      <c r="K329" s="2">
        <f t="shared" si="68"/>
        <v>292.03999999999996</v>
      </c>
      <c r="L329" s="2">
        <f t="shared" si="69"/>
        <v>81.77000000000001</v>
      </c>
      <c r="M329" s="2">
        <f t="shared" ref="M329:M392" si="71">SUM(H329:J329)</f>
        <v>373.80999999999995</v>
      </c>
      <c r="N329" s="2">
        <f>'ZBud Extract Monthly'!U328</f>
        <v>373.81</v>
      </c>
      <c r="O329" s="53">
        <f t="shared" si="70"/>
        <v>0</v>
      </c>
      <c r="Q329" s="111">
        <f>YEAR(A329)</f>
        <v>2016</v>
      </c>
      <c r="R329" s="61">
        <f>MONTH(A329)</f>
        <v>9</v>
      </c>
      <c r="S329" s="61">
        <f t="shared" si="64"/>
        <v>2016</v>
      </c>
      <c r="T329" s="112" t="str">
        <f>LOOKUP(S329,'yr type'!$A$5:$A$102,'yr type'!$B$5:$B$102)</f>
        <v>BN</v>
      </c>
      <c r="U329" s="61">
        <f>('Strm Seg GW ZBud Stream Out'!H329-'Strm Seg GW ZBud Stream In'!H329)/DAY($A329)/1.9835</f>
        <v>13.085791109990758</v>
      </c>
      <c r="V329" s="61">
        <f>('Strm Seg GW ZBud Stream Out'!I329-'Strm Seg GW ZBud Stream In'!I329)/DAY($A329)/1.9835</f>
        <v>-0.4729014368540459</v>
      </c>
      <c r="W329" s="61">
        <f>('Strm Seg GW ZBud Stream Out'!J329-'Strm Seg GW ZBud Stream In'!J329)/DAY($A329)/1.9835</f>
        <v>-0.85992773716494408</v>
      </c>
    </row>
    <row r="330" spans="1:23" x14ac:dyDescent="0.3">
      <c r="A330" s="126">
        <v>42674</v>
      </c>
      <c r="B330" s="127">
        <v>45.71</v>
      </c>
      <c r="C330" s="127">
        <v>0</v>
      </c>
      <c r="D330" s="127">
        <v>56.62</v>
      </c>
      <c r="E330" s="127">
        <v>9.6199999999999992</v>
      </c>
      <c r="F330" s="127">
        <v>83.02</v>
      </c>
      <c r="G330" s="127">
        <v>82.15</v>
      </c>
      <c r="H330" s="2">
        <f t="shared" si="65"/>
        <v>111.95</v>
      </c>
      <c r="I330" s="2">
        <f t="shared" si="66"/>
        <v>83.02</v>
      </c>
      <c r="J330" s="2">
        <f t="shared" si="67"/>
        <v>82.15</v>
      </c>
      <c r="K330" s="2">
        <f t="shared" si="68"/>
        <v>111.95</v>
      </c>
      <c r="L330" s="2">
        <f t="shared" si="69"/>
        <v>165.17000000000002</v>
      </c>
      <c r="M330" s="2">
        <f t="shared" si="71"/>
        <v>277.12</v>
      </c>
      <c r="N330" s="2">
        <f>'ZBud Extract Monthly'!U329</f>
        <v>277.12</v>
      </c>
      <c r="O330" s="53">
        <f t="shared" si="70"/>
        <v>0</v>
      </c>
      <c r="Q330" s="111">
        <f>YEAR(A330)</f>
        <v>2016</v>
      </c>
      <c r="R330" s="61">
        <f>MONTH(A330)</f>
        <v>10</v>
      </c>
      <c r="S330" s="61">
        <f t="shared" si="64"/>
        <v>2017</v>
      </c>
      <c r="T330" s="112" t="str">
        <f>LOOKUP(S330,'yr type'!$A$5:$A$102,'yr type'!$B$5:$B$102)</f>
        <v>W</v>
      </c>
      <c r="U330" s="61">
        <f>('Strm Seg GW ZBud Stream Out'!H330-'Strm Seg GW ZBud Stream In'!H330)/DAY($A330)/1.9835</f>
        <v>23.359002089821669</v>
      </c>
      <c r="V330" s="61">
        <f>('Strm Seg GW ZBud Stream Out'!I330-'Strm Seg GW ZBud Stream In'!I330)/DAY($A330)/1.9835</f>
        <v>-1.3501711702188213</v>
      </c>
      <c r="W330" s="61">
        <f>('Strm Seg GW ZBud Stream Out'!J330-'Strm Seg GW ZBud Stream In'!J330)/DAY($A330)/1.9835</f>
        <v>-0.97693064556787046</v>
      </c>
    </row>
    <row r="331" spans="1:23" x14ac:dyDescent="0.3">
      <c r="A331" s="126">
        <v>42704</v>
      </c>
      <c r="B331" s="127">
        <v>41.45</v>
      </c>
      <c r="C331" s="127">
        <v>0</v>
      </c>
      <c r="D331" s="127">
        <v>5.41</v>
      </c>
      <c r="E331" s="127">
        <v>4.0599999999999996</v>
      </c>
      <c r="F331" s="127">
        <v>60.49</v>
      </c>
      <c r="G331" s="127">
        <v>59.34</v>
      </c>
      <c r="H331" s="2">
        <f t="shared" si="65"/>
        <v>50.92</v>
      </c>
      <c r="I331" s="2">
        <f t="shared" si="66"/>
        <v>60.49</v>
      </c>
      <c r="J331" s="2">
        <f t="shared" si="67"/>
        <v>59.34</v>
      </c>
      <c r="K331" s="2">
        <f t="shared" si="68"/>
        <v>50.92</v>
      </c>
      <c r="L331" s="2">
        <f t="shared" si="69"/>
        <v>119.83000000000001</v>
      </c>
      <c r="M331" s="2">
        <f t="shared" si="71"/>
        <v>170.75</v>
      </c>
      <c r="N331" s="2">
        <f>'ZBud Extract Monthly'!U330</f>
        <v>170.74</v>
      </c>
      <c r="O331" s="53">
        <f t="shared" si="70"/>
        <v>-9.9999999999909051E-3</v>
      </c>
      <c r="Q331" s="111">
        <f>YEAR(A331)</f>
        <v>2016</v>
      </c>
      <c r="R331" s="61">
        <f>MONTH(A331)</f>
        <v>11</v>
      </c>
      <c r="S331" s="61">
        <f t="shared" si="64"/>
        <v>2017</v>
      </c>
      <c r="T331" s="112" t="str">
        <f>LOOKUP(S331,'yr type'!$A$5:$A$102,'yr type'!$B$5:$B$102)</f>
        <v>W</v>
      </c>
      <c r="U331" s="61">
        <f>('Strm Seg GW ZBud Stream Out'!H331-'Strm Seg GW ZBud Stream In'!H331)/DAY($A331)/1.9835</f>
        <v>33.714981934291238</v>
      </c>
      <c r="V331" s="61">
        <f>('Strm Seg GW ZBud Stream Out'!I331-'Strm Seg GW ZBud Stream In'!I331)/DAY($A331)/1.9835</f>
        <v>-1.0165532308209393</v>
      </c>
      <c r="W331" s="61">
        <f>('Strm Seg GW ZBud Stream Out'!J331-'Strm Seg GW ZBud Stream In'!J331)/DAY($A331)/1.9835</f>
        <v>-0.22166204520628527</v>
      </c>
    </row>
    <row r="332" spans="1:23" x14ac:dyDescent="0.3">
      <c r="A332" s="126">
        <v>42735</v>
      </c>
      <c r="B332" s="127">
        <v>42.42</v>
      </c>
      <c r="C332" s="127">
        <v>0</v>
      </c>
      <c r="D332" s="127">
        <v>0.27</v>
      </c>
      <c r="E332" s="127">
        <v>11.51</v>
      </c>
      <c r="F332" s="127">
        <v>116.06</v>
      </c>
      <c r="G332" s="127">
        <v>99.9</v>
      </c>
      <c r="H332" s="2">
        <f t="shared" si="65"/>
        <v>54.2</v>
      </c>
      <c r="I332" s="2">
        <f t="shared" si="66"/>
        <v>116.06</v>
      </c>
      <c r="J332" s="2">
        <f t="shared" si="67"/>
        <v>99.9</v>
      </c>
      <c r="K332" s="2">
        <f t="shared" si="68"/>
        <v>54.2</v>
      </c>
      <c r="L332" s="2">
        <f t="shared" si="69"/>
        <v>215.96</v>
      </c>
      <c r="M332" s="2">
        <f t="shared" si="71"/>
        <v>270.15999999999997</v>
      </c>
      <c r="N332" s="2">
        <f>'ZBud Extract Monthly'!U331</f>
        <v>270.17</v>
      </c>
      <c r="O332" s="53">
        <f t="shared" si="70"/>
        <v>1.0000000000047748E-2</v>
      </c>
      <c r="Q332" s="111">
        <f>YEAR(A332)</f>
        <v>2016</v>
      </c>
      <c r="R332" s="61">
        <f>MONTH(A332)</f>
        <v>12</v>
      </c>
      <c r="S332" s="61">
        <f t="shared" si="64"/>
        <v>2017</v>
      </c>
      <c r="T332" s="112" t="str">
        <f>LOOKUP(S332,'yr type'!$A$5:$A$102,'yr type'!$B$5:$B$102)</f>
        <v>W</v>
      </c>
      <c r="U332" s="61">
        <f>('Strm Seg GW ZBud Stream Out'!H332-'Strm Seg GW ZBud Stream In'!H332)/DAY($A332)/1.9835</f>
        <v>55.594948648934349</v>
      </c>
      <c r="V332" s="61">
        <f>('Strm Seg GW ZBud Stream Out'!I332-'Strm Seg GW ZBud Stream In'!I332)/DAY($A332)/1.9835</f>
        <v>-1.887507420086683</v>
      </c>
      <c r="W332" s="61">
        <f>('Strm Seg GW ZBud Stream Out'!J332-'Strm Seg GW ZBud Stream In'!J332)/DAY($A332)/1.9835</f>
        <v>-0.24069541458972021</v>
      </c>
    </row>
    <row r="333" spans="1:23" x14ac:dyDescent="0.3">
      <c r="A333" s="126">
        <v>42766</v>
      </c>
      <c r="B333" s="127">
        <v>464.93</v>
      </c>
      <c r="C333" s="127">
        <v>118.5</v>
      </c>
      <c r="D333" s="127">
        <v>301.83999999999997</v>
      </c>
      <c r="E333" s="127">
        <v>217.9</v>
      </c>
      <c r="F333" s="127">
        <v>177.8</v>
      </c>
      <c r="G333" s="127">
        <v>130.97</v>
      </c>
      <c r="H333" s="2">
        <f t="shared" si="65"/>
        <v>1103.17</v>
      </c>
      <c r="I333" s="2">
        <f t="shared" si="66"/>
        <v>177.8</v>
      </c>
      <c r="J333" s="2">
        <f t="shared" si="67"/>
        <v>130.97</v>
      </c>
      <c r="K333" s="2">
        <f t="shared" si="68"/>
        <v>1103.17</v>
      </c>
      <c r="L333" s="2">
        <f t="shared" si="69"/>
        <v>308.77</v>
      </c>
      <c r="M333" s="2">
        <f t="shared" si="71"/>
        <v>1411.94</v>
      </c>
      <c r="N333" s="2">
        <f>'ZBud Extract Monthly'!U332</f>
        <v>1411.93</v>
      </c>
      <c r="O333" s="53">
        <f t="shared" si="70"/>
        <v>-9.9999999999909051E-3</v>
      </c>
      <c r="Q333" s="111">
        <f>YEAR(A333)</f>
        <v>2017</v>
      </c>
      <c r="R333" s="61">
        <f>MONTH(A333)</f>
        <v>1</v>
      </c>
      <c r="S333" s="61">
        <f t="shared" si="64"/>
        <v>2017</v>
      </c>
      <c r="T333" s="112" t="str">
        <f>LOOKUP(S333,'yr type'!$A$5:$A$102,'yr type'!$B$5:$B$102)</f>
        <v>W</v>
      </c>
      <c r="U333" s="61">
        <f>('Strm Seg GW ZBud Stream Out'!H333-'Strm Seg GW ZBud Stream In'!H333)/DAY($A333)/1.9835</f>
        <v>42.161054506127158</v>
      </c>
      <c r="V333" s="61">
        <f>('Strm Seg GW ZBud Stream Out'!I333-'Strm Seg GW ZBud Stream In'!I333)/DAY($A333)/1.9835</f>
        <v>-2.8915976158143395</v>
      </c>
      <c r="W333" s="61">
        <f>('Strm Seg GW ZBud Stream Out'!J333-'Strm Seg GW ZBud Stream In'!J333)/DAY($A333)/1.9835</f>
        <v>-0.10457239971702013</v>
      </c>
    </row>
    <row r="334" spans="1:23" x14ac:dyDescent="0.3">
      <c r="A334" s="126">
        <v>42794</v>
      </c>
      <c r="B334" s="127">
        <v>2956.43</v>
      </c>
      <c r="C334" s="127">
        <v>1541.66</v>
      </c>
      <c r="D334" s="127">
        <v>1757.88</v>
      </c>
      <c r="E334" s="127">
        <v>1274.25</v>
      </c>
      <c r="F334" s="127">
        <v>173.72</v>
      </c>
      <c r="G334" s="127">
        <v>168.72</v>
      </c>
      <c r="H334" s="2">
        <f t="shared" si="65"/>
        <v>7530.22</v>
      </c>
      <c r="I334" s="2">
        <f t="shared" si="66"/>
        <v>173.72</v>
      </c>
      <c r="J334" s="2">
        <f t="shared" si="67"/>
        <v>168.72</v>
      </c>
      <c r="K334" s="2">
        <f t="shared" si="68"/>
        <v>7530.22</v>
      </c>
      <c r="L334" s="2">
        <f t="shared" si="69"/>
        <v>342.44</v>
      </c>
      <c r="M334" s="2">
        <f t="shared" si="71"/>
        <v>7872.6600000000008</v>
      </c>
      <c r="N334" s="2">
        <f>'ZBud Extract Monthly'!U333</f>
        <v>7872.66</v>
      </c>
      <c r="O334" s="53">
        <f t="shared" si="70"/>
        <v>0</v>
      </c>
      <c r="Q334" s="111">
        <f>YEAR(A334)</f>
        <v>2017</v>
      </c>
      <c r="R334" s="61">
        <f>MONTH(A334)</f>
        <v>2</v>
      </c>
      <c r="S334" s="61">
        <f t="shared" si="64"/>
        <v>2017</v>
      </c>
      <c r="T334" s="112" t="str">
        <f>LOOKUP(S334,'yr type'!$A$5:$A$102,'yr type'!$B$5:$B$102)</f>
        <v>W</v>
      </c>
      <c r="U334" s="61">
        <f>('Strm Seg GW ZBud Stream Out'!H334-'Strm Seg GW ZBud Stream In'!H334)/DAY($A334)/1.9835</f>
        <v>-34.281933090856725</v>
      </c>
      <c r="V334" s="61">
        <f>('Strm Seg GW ZBud Stream Out'!I334-'Strm Seg GW ZBud Stream In'!I334)/DAY($A334)/1.9835</f>
        <v>-3.0130721307933306</v>
      </c>
      <c r="W334" s="61">
        <f>('Strm Seg GW ZBud Stream Out'!J334-'Strm Seg GW ZBud Stream In'!J334)/DAY($A334)/1.9835</f>
        <v>1.0916849724512945</v>
      </c>
    </row>
    <row r="335" spans="1:23" x14ac:dyDescent="0.3">
      <c r="A335" s="126">
        <v>42825</v>
      </c>
      <c r="B335" s="127">
        <v>1390.1</v>
      </c>
      <c r="C335" s="127">
        <v>714.61</v>
      </c>
      <c r="D335" s="127">
        <v>717.26</v>
      </c>
      <c r="E335" s="127">
        <v>481.78</v>
      </c>
      <c r="F335" s="127">
        <v>64.53</v>
      </c>
      <c r="G335" s="127">
        <v>51.21</v>
      </c>
      <c r="H335" s="2">
        <f t="shared" si="65"/>
        <v>3303.75</v>
      </c>
      <c r="I335" s="2">
        <f t="shared" si="66"/>
        <v>64.53</v>
      </c>
      <c r="J335" s="2">
        <f t="shared" si="67"/>
        <v>51.21</v>
      </c>
      <c r="K335" s="2">
        <f t="shared" si="68"/>
        <v>3303.75</v>
      </c>
      <c r="L335" s="2">
        <f t="shared" si="69"/>
        <v>115.74000000000001</v>
      </c>
      <c r="M335" s="2">
        <f t="shared" si="71"/>
        <v>3419.4900000000002</v>
      </c>
      <c r="N335" s="2">
        <f>'ZBud Extract Monthly'!U334</f>
        <v>3419.5</v>
      </c>
      <c r="O335" s="53">
        <f t="shared" si="70"/>
        <v>9.9999999997635314E-3</v>
      </c>
      <c r="Q335" s="111">
        <f>YEAR(A335)</f>
        <v>2017</v>
      </c>
      <c r="R335" s="61">
        <f>MONTH(A335)</f>
        <v>3</v>
      </c>
      <c r="S335" s="61">
        <f t="shared" si="64"/>
        <v>2017</v>
      </c>
      <c r="T335" s="112" t="str">
        <f>LOOKUP(S335,'yr type'!$A$5:$A$102,'yr type'!$B$5:$B$102)</f>
        <v>W</v>
      </c>
      <c r="U335" s="61">
        <f>('Strm Seg GW ZBud Stream Out'!H335-'Strm Seg GW ZBud Stream In'!H335)/DAY($A335)/1.9835</f>
        <v>89.960886995129158</v>
      </c>
      <c r="V335" s="61">
        <f>('Strm Seg GW ZBud Stream Out'!I335-'Strm Seg GW ZBud Stream In'!I335)/DAY($A335)/1.9835</f>
        <v>-0.77282743927726316</v>
      </c>
      <c r="W335" s="61">
        <f>('Strm Seg GW ZBud Stream Out'!J335-'Strm Seg GW ZBud Stream In'!J335)/DAY($A335)/1.9835</f>
        <v>5.6353627101002637</v>
      </c>
    </row>
    <row r="336" spans="1:23" x14ac:dyDescent="0.3">
      <c r="A336" s="126">
        <v>42855</v>
      </c>
      <c r="B336" s="127">
        <v>1323.87</v>
      </c>
      <c r="C336" s="127">
        <v>533.12</v>
      </c>
      <c r="D336" s="127">
        <v>446</v>
      </c>
      <c r="E336" s="127">
        <v>296.92</v>
      </c>
      <c r="F336" s="127">
        <v>52.49</v>
      </c>
      <c r="G336" s="127">
        <v>40.58</v>
      </c>
      <c r="H336" s="2">
        <f t="shared" si="65"/>
        <v>2599.91</v>
      </c>
      <c r="I336" s="2">
        <f t="shared" si="66"/>
        <v>52.49</v>
      </c>
      <c r="J336" s="2">
        <f t="shared" si="67"/>
        <v>40.58</v>
      </c>
      <c r="K336" s="2">
        <f t="shared" si="68"/>
        <v>2599.91</v>
      </c>
      <c r="L336" s="2">
        <f t="shared" si="69"/>
        <v>93.07</v>
      </c>
      <c r="M336" s="2">
        <f t="shared" si="71"/>
        <v>2692.9799999999996</v>
      </c>
      <c r="N336" s="2">
        <f>'ZBud Extract Monthly'!U335</f>
        <v>2692.96</v>
      </c>
      <c r="O336" s="53">
        <f t="shared" si="70"/>
        <v>-1.9999999999527063E-2</v>
      </c>
      <c r="Q336" s="111">
        <f>YEAR(A336)</f>
        <v>2017</v>
      </c>
      <c r="R336" s="61">
        <f>MONTH(A336)</f>
        <v>4</v>
      </c>
      <c r="S336" s="61">
        <f t="shared" si="64"/>
        <v>2017</v>
      </c>
      <c r="T336" s="112" t="str">
        <f>LOOKUP(S336,'yr type'!$A$5:$A$102,'yr type'!$B$5:$B$102)</f>
        <v>W</v>
      </c>
      <c r="U336" s="61">
        <f>('Strm Seg GW ZBud Stream Out'!H336-'Strm Seg GW ZBud Stream In'!H336)/DAY($A336)/1.9835</f>
        <v>12.128560625157551</v>
      </c>
      <c r="V336" s="61">
        <f>('Strm Seg GW ZBud Stream Out'!I336-'Strm Seg GW ZBud Stream In'!I336)/DAY($A336)/1.9835</f>
        <v>-0.21947735484413078</v>
      </c>
      <c r="W336" s="61">
        <f>('Strm Seg GW ZBud Stream Out'!J336-'Strm Seg GW ZBud Stream In'!J336)/DAY($A336)/1.9835</f>
        <v>4.3826569195865899</v>
      </c>
    </row>
    <row r="337" spans="1:23" x14ac:dyDescent="0.3">
      <c r="A337" s="126">
        <v>42886</v>
      </c>
      <c r="B337" s="127">
        <v>777.97</v>
      </c>
      <c r="C337" s="127">
        <v>275.3</v>
      </c>
      <c r="D337" s="127">
        <v>264.8</v>
      </c>
      <c r="E337" s="127">
        <v>176.75</v>
      </c>
      <c r="F337" s="127">
        <v>18.41</v>
      </c>
      <c r="G337" s="127">
        <v>22.45</v>
      </c>
      <c r="H337" s="2">
        <f t="shared" si="65"/>
        <v>1494.82</v>
      </c>
      <c r="I337" s="2">
        <f t="shared" si="66"/>
        <v>18.41</v>
      </c>
      <c r="J337" s="2">
        <f t="shared" si="67"/>
        <v>22.45</v>
      </c>
      <c r="K337" s="2">
        <f t="shared" si="68"/>
        <v>1494.82</v>
      </c>
      <c r="L337" s="2">
        <f t="shared" si="69"/>
        <v>40.86</v>
      </c>
      <c r="M337" s="2">
        <f t="shared" si="71"/>
        <v>1535.68</v>
      </c>
      <c r="N337" s="2">
        <f>'ZBud Extract Monthly'!U336</f>
        <v>1535.68</v>
      </c>
      <c r="O337" s="53">
        <f t="shared" si="70"/>
        <v>0</v>
      </c>
      <c r="Q337" s="111">
        <f>YEAR(A337)</f>
        <v>2017</v>
      </c>
      <c r="R337" s="61">
        <f>MONTH(A337)</f>
        <v>5</v>
      </c>
      <c r="S337" s="61">
        <f t="shared" si="64"/>
        <v>2017</v>
      </c>
      <c r="T337" s="112" t="str">
        <f>LOOKUP(S337,'yr type'!$A$5:$A$102,'yr type'!$B$5:$B$102)</f>
        <v>W</v>
      </c>
      <c r="U337" s="61">
        <f>('Strm Seg GW ZBud Stream Out'!H337-'Strm Seg GW ZBud Stream In'!H337)/DAY($A337)/1.9835</f>
        <v>82.62390528310172</v>
      </c>
      <c r="V337" s="61">
        <f>('Strm Seg GW ZBud Stream Out'!I337-'Strm Seg GW ZBud Stream In'!I337)/DAY($A337)/1.9835</f>
        <v>0.27875131122079738</v>
      </c>
      <c r="W337" s="61">
        <f>('Strm Seg GW ZBud Stream Out'!J337-'Strm Seg GW ZBud Stream In'!J337)/DAY($A337)/1.9835</f>
        <v>4.6213519601226247</v>
      </c>
    </row>
    <row r="338" spans="1:23" x14ac:dyDescent="0.3">
      <c r="A338" s="126">
        <v>42916</v>
      </c>
      <c r="B338" s="127">
        <v>185.03</v>
      </c>
      <c r="C338" s="127">
        <v>0</v>
      </c>
      <c r="D338" s="127">
        <v>7.86</v>
      </c>
      <c r="E338" s="127">
        <v>0.81</v>
      </c>
      <c r="F338" s="127">
        <v>22.89</v>
      </c>
      <c r="G338" s="127">
        <v>7.99</v>
      </c>
      <c r="H338" s="2">
        <f t="shared" si="65"/>
        <v>193.70000000000002</v>
      </c>
      <c r="I338" s="2">
        <f t="shared" si="66"/>
        <v>22.89</v>
      </c>
      <c r="J338" s="2">
        <f t="shared" si="67"/>
        <v>7.99</v>
      </c>
      <c r="K338" s="2">
        <f t="shared" si="68"/>
        <v>193.70000000000002</v>
      </c>
      <c r="L338" s="2">
        <f t="shared" si="69"/>
        <v>30.880000000000003</v>
      </c>
      <c r="M338" s="2">
        <f t="shared" si="71"/>
        <v>224.58000000000004</v>
      </c>
      <c r="N338" s="2">
        <f>'ZBud Extract Monthly'!U337</f>
        <v>224.59</v>
      </c>
      <c r="O338" s="53">
        <f t="shared" si="70"/>
        <v>9.9999999999624833E-3</v>
      </c>
      <c r="Q338" s="111">
        <f>YEAR(A338)</f>
        <v>2017</v>
      </c>
      <c r="R338" s="61">
        <f>MONTH(A338)</f>
        <v>6</v>
      </c>
      <c r="S338" s="61">
        <f t="shared" si="64"/>
        <v>2017</v>
      </c>
      <c r="T338" s="112" t="str">
        <f>LOOKUP(S338,'yr type'!$A$5:$A$102,'yr type'!$B$5:$B$102)</f>
        <v>W</v>
      </c>
      <c r="U338" s="61">
        <f>('Strm Seg GW ZBud Stream Out'!H338-'Strm Seg GW ZBud Stream In'!H338)/DAY($A338)/1.9835</f>
        <v>71.394168557264109</v>
      </c>
      <c r="V338" s="61">
        <f>('Strm Seg GW ZBud Stream Out'!I338-'Strm Seg GW ZBud Stream In'!I338)/DAY($A338)/1.9835</f>
        <v>-0.24149231157045628</v>
      </c>
      <c r="W338" s="61">
        <f>('Strm Seg GW ZBud Stream Out'!J338-'Strm Seg GW ZBud Stream In'!J338)/DAY($A338)/1.9835</f>
        <v>2.7648096798588351</v>
      </c>
    </row>
    <row r="339" spans="1:23" x14ac:dyDescent="0.3">
      <c r="A339" s="126">
        <v>42947</v>
      </c>
      <c r="B339" s="127">
        <v>81.430000000000007</v>
      </c>
      <c r="C339" s="127">
        <v>0</v>
      </c>
      <c r="D339" s="127">
        <v>197.64</v>
      </c>
      <c r="E339" s="127">
        <v>46.62</v>
      </c>
      <c r="F339" s="127">
        <v>28.91</v>
      </c>
      <c r="G339" s="127">
        <v>36.26</v>
      </c>
      <c r="H339" s="2">
        <f t="shared" si="65"/>
        <v>325.69</v>
      </c>
      <c r="I339" s="2">
        <f t="shared" si="66"/>
        <v>28.91</v>
      </c>
      <c r="J339" s="2">
        <f t="shared" si="67"/>
        <v>36.26</v>
      </c>
      <c r="K339" s="2">
        <f t="shared" si="68"/>
        <v>325.69</v>
      </c>
      <c r="L339" s="2">
        <f t="shared" si="69"/>
        <v>65.17</v>
      </c>
      <c r="M339" s="2">
        <f t="shared" si="71"/>
        <v>390.86</v>
      </c>
      <c r="N339" s="2">
        <f>'ZBud Extract Monthly'!U338</f>
        <v>390.86</v>
      </c>
      <c r="O339" s="53">
        <f t="shared" si="70"/>
        <v>0</v>
      </c>
      <c r="Q339" s="111">
        <f>YEAR(A339)</f>
        <v>2017</v>
      </c>
      <c r="R339" s="61">
        <f>MONTH(A339)</f>
        <v>7</v>
      </c>
      <c r="S339" s="61">
        <f t="shared" si="64"/>
        <v>2017</v>
      </c>
      <c r="T339" s="112" t="str">
        <f>LOOKUP(S339,'yr type'!$A$5:$A$102,'yr type'!$B$5:$B$102)</f>
        <v>W</v>
      </c>
      <c r="U339" s="61">
        <f>('Strm Seg GW ZBud Stream Out'!H339-'Strm Seg GW ZBud Stream In'!H339)/DAY($A339)/1.9835</f>
        <v>30.603120908787819</v>
      </c>
      <c r="V339" s="61">
        <f>('Strm Seg GW ZBud Stream Out'!I339-'Strm Seg GW ZBud Stream In'!I339)/DAY($A339)/1.9835</f>
        <v>-0.47016921863437877</v>
      </c>
      <c r="W339" s="61">
        <f>('Strm Seg GW ZBud Stream Out'!J339-'Strm Seg GW ZBud Stream In'!J339)/DAY($A339)/1.9835</f>
        <v>0.32575196988054678</v>
      </c>
    </row>
    <row r="340" spans="1:23" x14ac:dyDescent="0.3">
      <c r="A340" s="126">
        <v>42978</v>
      </c>
      <c r="B340" s="127">
        <v>68.97</v>
      </c>
      <c r="C340" s="127">
        <v>0</v>
      </c>
      <c r="D340" s="127">
        <v>147.77000000000001</v>
      </c>
      <c r="E340" s="127">
        <v>29.98</v>
      </c>
      <c r="F340" s="127">
        <v>29.08</v>
      </c>
      <c r="G340" s="127">
        <v>42.41</v>
      </c>
      <c r="H340" s="2">
        <f t="shared" si="65"/>
        <v>246.72</v>
      </c>
      <c r="I340" s="2">
        <f t="shared" si="66"/>
        <v>29.08</v>
      </c>
      <c r="J340" s="2">
        <f t="shared" si="67"/>
        <v>42.41</v>
      </c>
      <c r="K340" s="2">
        <f t="shared" si="68"/>
        <v>246.72</v>
      </c>
      <c r="L340" s="2">
        <f t="shared" si="69"/>
        <v>71.489999999999995</v>
      </c>
      <c r="M340" s="2">
        <f t="shared" si="71"/>
        <v>318.21000000000004</v>
      </c>
      <c r="N340" s="2">
        <f>'ZBud Extract Monthly'!U339</f>
        <v>318.22000000000003</v>
      </c>
      <c r="O340" s="53">
        <f t="shared" si="70"/>
        <v>9.9999999999909051E-3</v>
      </c>
      <c r="Q340" s="111">
        <f>YEAR(A340)</f>
        <v>2017</v>
      </c>
      <c r="R340" s="61">
        <f>MONTH(A340)</f>
        <v>8</v>
      </c>
      <c r="S340" s="61">
        <f t="shared" si="64"/>
        <v>2017</v>
      </c>
      <c r="T340" s="112" t="str">
        <f>LOOKUP(S340,'yr type'!$A$5:$A$102,'yr type'!$B$5:$B$102)</f>
        <v>W</v>
      </c>
      <c r="U340" s="61">
        <f>('Strm Seg GW ZBud Stream Out'!H340-'Strm Seg GW ZBud Stream In'!H340)/DAY($A340)/1.9835</f>
        <v>23.624905470128557</v>
      </c>
      <c r="V340" s="61">
        <f>('Strm Seg GW ZBud Stream Out'!I340-'Strm Seg GW ZBud Stream In'!I340)/DAY($A340)/1.9835</f>
        <v>-0.47293396326142284</v>
      </c>
      <c r="W340" s="61">
        <f>('Strm Seg GW ZBud Stream Out'!J340-'Strm Seg GW ZBud Stream In'!J340)/DAY($A340)/1.9835</f>
        <v>-0.17190206298738783</v>
      </c>
    </row>
    <row r="341" spans="1:23" x14ac:dyDescent="0.3">
      <c r="A341" s="126">
        <v>43008</v>
      </c>
      <c r="B341" s="127">
        <v>47.6</v>
      </c>
      <c r="C341" s="127">
        <v>0</v>
      </c>
      <c r="D341" s="127">
        <v>91.15</v>
      </c>
      <c r="E341" s="127">
        <v>8.64</v>
      </c>
      <c r="F341" s="127">
        <v>28.14</v>
      </c>
      <c r="G341" s="127">
        <v>36.57</v>
      </c>
      <c r="H341" s="2">
        <f t="shared" si="65"/>
        <v>147.38999999999999</v>
      </c>
      <c r="I341" s="2">
        <f t="shared" si="66"/>
        <v>28.14</v>
      </c>
      <c r="J341" s="2">
        <f t="shared" si="67"/>
        <v>36.57</v>
      </c>
      <c r="K341" s="2">
        <f t="shared" si="68"/>
        <v>147.38999999999999</v>
      </c>
      <c r="L341" s="2">
        <f t="shared" si="69"/>
        <v>64.710000000000008</v>
      </c>
      <c r="M341" s="2">
        <f t="shared" si="71"/>
        <v>212.09999999999997</v>
      </c>
      <c r="N341" s="2">
        <f>'ZBud Extract Monthly'!U340</f>
        <v>212.1</v>
      </c>
      <c r="O341" s="53">
        <f t="shared" si="70"/>
        <v>0</v>
      </c>
      <c r="Q341" s="111">
        <f>YEAR(A341)</f>
        <v>2017</v>
      </c>
      <c r="R341" s="61">
        <f>MONTH(A341)</f>
        <v>9</v>
      </c>
      <c r="S341" s="61">
        <f t="shared" si="64"/>
        <v>2017</v>
      </c>
      <c r="T341" s="112" t="str">
        <f>LOOKUP(S341,'yr type'!$A$5:$A$102,'yr type'!$B$5:$B$102)</f>
        <v>W</v>
      </c>
      <c r="U341" s="61">
        <f>('Strm Seg GW ZBud Stream Out'!H341-'Strm Seg GW ZBud Stream In'!H341)/DAY($A341)/1.9835</f>
        <v>24.633728258129565</v>
      </c>
      <c r="V341" s="61">
        <f>('Strm Seg GW ZBud Stream Out'!I341-'Strm Seg GW ZBud Stream In'!I341)/DAY($A341)/1.9835</f>
        <v>-0.4729014368540459</v>
      </c>
      <c r="W341" s="61">
        <f>('Strm Seg GW ZBud Stream Out'!J341-'Strm Seg GW ZBud Stream In'!J341)/DAY($A341)/1.9835</f>
        <v>5.075203764389552E-2</v>
      </c>
    </row>
    <row r="342" spans="1:23" x14ac:dyDescent="0.3">
      <c r="A342" s="126">
        <v>43039</v>
      </c>
      <c r="B342" s="127">
        <v>45.15</v>
      </c>
      <c r="C342" s="127">
        <v>0</v>
      </c>
      <c r="D342" s="127">
        <v>13.77</v>
      </c>
      <c r="E342" s="127">
        <v>1.26</v>
      </c>
      <c r="F342" s="127">
        <v>32.78</v>
      </c>
      <c r="G342" s="127">
        <v>38.22</v>
      </c>
      <c r="H342" s="2">
        <f t="shared" si="65"/>
        <v>60.18</v>
      </c>
      <c r="I342" s="2">
        <f t="shared" si="66"/>
        <v>32.78</v>
      </c>
      <c r="J342" s="2">
        <f t="shared" si="67"/>
        <v>38.22</v>
      </c>
      <c r="K342" s="2">
        <f t="shared" si="68"/>
        <v>60.18</v>
      </c>
      <c r="L342" s="2">
        <f t="shared" si="69"/>
        <v>71</v>
      </c>
      <c r="M342" s="2">
        <f t="shared" si="71"/>
        <v>131.18</v>
      </c>
      <c r="N342" s="2">
        <f>'ZBud Extract Monthly'!U341</f>
        <v>131.16999999999999</v>
      </c>
      <c r="O342" s="53">
        <f t="shared" si="70"/>
        <v>-1.0000000000019327E-2</v>
      </c>
      <c r="Q342" s="111">
        <f>YEAR(A342)</f>
        <v>2017</v>
      </c>
      <c r="R342" s="61">
        <f>MONTH(A342)</f>
        <v>10</v>
      </c>
      <c r="S342" s="61">
        <f t="shared" si="64"/>
        <v>2018</v>
      </c>
      <c r="T342" s="112" t="str">
        <f>LOOKUP(S342,'yr type'!$A$5:$A$102,'yr type'!$B$5:$B$102)</f>
        <v>BN</v>
      </c>
      <c r="U342" s="61">
        <f>('Strm Seg GW ZBud Stream Out'!H342-'Strm Seg GW ZBud Stream In'!H342)/DAY($A342)/1.9835</f>
        <v>47.831220472120805</v>
      </c>
      <c r="V342" s="61">
        <f>('Strm Seg GW ZBud Stream Out'!I342-'Strm Seg GW ZBud Stream In'!I342)/DAY($A342)/1.9835</f>
        <v>-0.53310781690885289</v>
      </c>
      <c r="W342" s="61">
        <f>('Strm Seg GW ZBud Stream Out'!J342-'Strm Seg GW ZBud Stream In'!J342)/DAY($A342)/1.9835</f>
        <v>0.89333777860900832</v>
      </c>
    </row>
    <row r="343" spans="1:23" x14ac:dyDescent="0.3">
      <c r="A343" s="126">
        <v>43069</v>
      </c>
      <c r="B343" s="127">
        <v>44.12</v>
      </c>
      <c r="C343" s="127">
        <v>0</v>
      </c>
      <c r="D343" s="127">
        <v>0</v>
      </c>
      <c r="E343" s="127">
        <v>8.06</v>
      </c>
      <c r="F343" s="127">
        <v>95.54</v>
      </c>
      <c r="G343" s="127">
        <v>78.53</v>
      </c>
      <c r="H343" s="2">
        <f t="shared" si="65"/>
        <v>52.18</v>
      </c>
      <c r="I343" s="2">
        <f t="shared" si="66"/>
        <v>95.54</v>
      </c>
      <c r="J343" s="2">
        <f t="shared" si="67"/>
        <v>78.53</v>
      </c>
      <c r="K343" s="2">
        <f t="shared" si="68"/>
        <v>52.18</v>
      </c>
      <c r="L343" s="2">
        <f t="shared" si="69"/>
        <v>174.07</v>
      </c>
      <c r="M343" s="2">
        <f t="shared" si="71"/>
        <v>226.25</v>
      </c>
      <c r="N343" s="2">
        <f>'ZBud Extract Monthly'!U342</f>
        <v>226.24</v>
      </c>
      <c r="O343" s="53">
        <f t="shared" si="70"/>
        <v>-9.9999999999909051E-3</v>
      </c>
      <c r="Q343" s="111">
        <f>YEAR(A343)</f>
        <v>2017</v>
      </c>
      <c r="R343" s="61">
        <f>MONTH(A343)</f>
        <v>11</v>
      </c>
      <c r="S343" s="61">
        <f t="shared" si="64"/>
        <v>2018</v>
      </c>
      <c r="T343" s="112" t="str">
        <f>LOOKUP(S343,'yr type'!$A$5:$A$102,'yr type'!$B$5:$B$102)</f>
        <v>BN</v>
      </c>
      <c r="U343" s="61">
        <f>('Strm Seg GW ZBud Stream Out'!H343-'Strm Seg GW ZBud Stream In'!H343)/DAY($A343)/1.9835</f>
        <v>48.72783799680699</v>
      </c>
      <c r="V343" s="61">
        <f>('Strm Seg GW ZBud Stream Out'!I343-'Strm Seg GW ZBud Stream In'!I343)/DAY($A343)/1.9835</f>
        <v>-1.6055793630787329</v>
      </c>
      <c r="W343" s="61">
        <f>('Strm Seg GW ZBud Stream Out'!J343-'Strm Seg GW ZBud Stream In'!J343)/DAY($A343)/1.9835</f>
        <v>0.12267876649021085</v>
      </c>
    </row>
    <row r="344" spans="1:23" x14ac:dyDescent="0.3">
      <c r="A344" s="126">
        <v>43100</v>
      </c>
      <c r="B344" s="127">
        <v>50.51</v>
      </c>
      <c r="C344" s="127">
        <v>0</v>
      </c>
      <c r="D344" s="127">
        <v>0</v>
      </c>
      <c r="E344" s="127">
        <v>0</v>
      </c>
      <c r="F344" s="127">
        <v>31.84</v>
      </c>
      <c r="G344" s="127">
        <v>11.37</v>
      </c>
      <c r="H344" s="2">
        <f t="shared" si="65"/>
        <v>50.51</v>
      </c>
      <c r="I344" s="2">
        <f t="shared" si="66"/>
        <v>31.84</v>
      </c>
      <c r="J344" s="2">
        <f t="shared" si="67"/>
        <v>11.37</v>
      </c>
      <c r="K344" s="2">
        <f t="shared" si="68"/>
        <v>50.51</v>
      </c>
      <c r="L344" s="2">
        <f t="shared" si="69"/>
        <v>43.21</v>
      </c>
      <c r="M344" s="2">
        <f t="shared" si="71"/>
        <v>93.72</v>
      </c>
      <c r="N344" s="2">
        <f>'ZBud Extract Monthly'!U343</f>
        <v>93.72</v>
      </c>
      <c r="O344" s="53">
        <f t="shared" si="70"/>
        <v>0</v>
      </c>
      <c r="Q344" s="111">
        <f>YEAR(A344)</f>
        <v>2017</v>
      </c>
      <c r="R344" s="61">
        <f>MONTH(A344)</f>
        <v>12</v>
      </c>
      <c r="S344" s="61">
        <f t="shared" si="64"/>
        <v>2018</v>
      </c>
      <c r="T344" s="112" t="str">
        <f>LOOKUP(S344,'yr type'!$A$5:$A$102,'yr type'!$B$5:$B$102)</f>
        <v>BN</v>
      </c>
      <c r="U344" s="61">
        <f>('Strm Seg GW ZBud Stream Out'!H344-'Strm Seg GW ZBud Stream In'!H344)/DAY($A344)/1.9835</f>
        <v>46.785171210876833</v>
      </c>
      <c r="V344" s="61">
        <f>('Strm Seg GW ZBud Stream Out'!I344-'Strm Seg GW ZBud Stream In'!I344)/DAY($A344)/1.9835</f>
        <v>-0.51782040544166796</v>
      </c>
      <c r="W344" s="61">
        <f>('Strm Seg GW ZBud Stream Out'!J344-'Strm Seg GW ZBud Stream In'!J344)/DAY($A344)/1.9835</f>
        <v>1.5907039527716564</v>
      </c>
    </row>
    <row r="345" spans="1:23" x14ac:dyDescent="0.3">
      <c r="A345" s="126">
        <v>43131</v>
      </c>
      <c r="B345" s="127">
        <v>48.27</v>
      </c>
      <c r="C345" s="127">
        <v>0</v>
      </c>
      <c r="D345" s="127">
        <v>0</v>
      </c>
      <c r="E345" s="127">
        <v>5.1100000000000003</v>
      </c>
      <c r="F345" s="127">
        <v>82.82</v>
      </c>
      <c r="G345" s="127">
        <v>41.7</v>
      </c>
      <c r="H345" s="2">
        <f t="shared" si="65"/>
        <v>53.38</v>
      </c>
      <c r="I345" s="2">
        <f t="shared" si="66"/>
        <v>82.82</v>
      </c>
      <c r="J345" s="2">
        <f t="shared" si="67"/>
        <v>41.7</v>
      </c>
      <c r="K345" s="2">
        <f t="shared" si="68"/>
        <v>53.38</v>
      </c>
      <c r="L345" s="2">
        <f t="shared" si="69"/>
        <v>124.52</v>
      </c>
      <c r="M345" s="2">
        <f t="shared" si="71"/>
        <v>177.89999999999998</v>
      </c>
      <c r="N345" s="2">
        <f>'ZBud Extract Monthly'!U344</f>
        <v>177.91</v>
      </c>
      <c r="O345" s="53">
        <f t="shared" si="70"/>
        <v>1.0000000000019327E-2</v>
      </c>
      <c r="Q345" s="111">
        <f>YEAR(A345)</f>
        <v>2018</v>
      </c>
      <c r="R345" s="61">
        <f>MONTH(A345)</f>
        <v>1</v>
      </c>
      <c r="S345" s="61">
        <f t="shared" si="64"/>
        <v>2018</v>
      </c>
      <c r="T345" s="112" t="str">
        <f>LOOKUP(S345,'yr type'!$A$5:$A$102,'yr type'!$B$5:$B$102)</f>
        <v>BN</v>
      </c>
      <c r="U345" s="61">
        <f>('Strm Seg GW ZBud Stream Out'!H345-'Strm Seg GW ZBud Stream In'!H345)/DAY($A345)/1.9835</f>
        <v>54.905388812542178</v>
      </c>
      <c r="V345" s="61">
        <f>('Strm Seg GW ZBud Stream Out'!I345-'Strm Seg GW ZBud Stream In'!I345)/DAY($A345)/1.9835</f>
        <v>-1.3347211267147514</v>
      </c>
      <c r="W345" s="61">
        <f>('Strm Seg GW ZBud Stream Out'!J345-'Strm Seg GW ZBud Stream In'!J345)/DAY($A345)/1.9835</f>
        <v>1.2294981988501914</v>
      </c>
    </row>
    <row r="346" spans="1:23" x14ac:dyDescent="0.3">
      <c r="A346" s="126">
        <v>43159</v>
      </c>
      <c r="B346" s="127">
        <v>45.49</v>
      </c>
      <c r="C346" s="127">
        <v>0</v>
      </c>
      <c r="D346" s="127">
        <v>4.5199999999999996</v>
      </c>
      <c r="E346" s="127">
        <v>0.62</v>
      </c>
      <c r="F346" s="127">
        <v>27.51</v>
      </c>
      <c r="G346" s="127">
        <v>9.58</v>
      </c>
      <c r="H346" s="2">
        <f t="shared" si="65"/>
        <v>50.63</v>
      </c>
      <c r="I346" s="2">
        <f t="shared" si="66"/>
        <v>27.51</v>
      </c>
      <c r="J346" s="2">
        <f t="shared" si="67"/>
        <v>9.58</v>
      </c>
      <c r="K346" s="2">
        <f t="shared" si="68"/>
        <v>50.63</v>
      </c>
      <c r="L346" s="2">
        <f t="shared" si="69"/>
        <v>37.090000000000003</v>
      </c>
      <c r="M346" s="2">
        <f t="shared" si="71"/>
        <v>87.72</v>
      </c>
      <c r="N346" s="2">
        <f>'ZBud Extract Monthly'!U345</f>
        <v>87.72</v>
      </c>
      <c r="O346" s="53">
        <f t="shared" si="70"/>
        <v>0</v>
      </c>
      <c r="Q346" s="111">
        <f>YEAR(A346)</f>
        <v>2018</v>
      </c>
      <c r="R346" s="61">
        <f>MONTH(A346)</f>
        <v>2</v>
      </c>
      <c r="S346" s="61">
        <f t="shared" si="64"/>
        <v>2018</v>
      </c>
      <c r="T346" s="112" t="str">
        <f>LOOKUP(S346,'yr type'!$A$5:$A$102,'yr type'!$B$5:$B$102)</f>
        <v>BN</v>
      </c>
      <c r="U346" s="61">
        <f>('Strm Seg GW ZBud Stream Out'!H346-'Strm Seg GW ZBud Stream In'!H346)/DAY($A346)/1.9835</f>
        <v>42.606323598257042</v>
      </c>
      <c r="V346" s="61">
        <f>('Strm Seg GW ZBud Stream Out'!I346-'Strm Seg GW ZBud Stream In'!I346)/DAY($A346)/1.9835</f>
        <v>-0.44600093629586957</v>
      </c>
      <c r="W346" s="61">
        <f>('Strm Seg GW ZBud Stream Out'!J346-'Strm Seg GW ZBud Stream In'!J346)/DAY($A346)/1.9835</f>
        <v>1.9039216392379992</v>
      </c>
    </row>
    <row r="347" spans="1:23" x14ac:dyDescent="0.3">
      <c r="A347" s="126">
        <v>43190</v>
      </c>
      <c r="B347" s="127">
        <v>37.4</v>
      </c>
      <c r="C347" s="127">
        <v>0</v>
      </c>
      <c r="D347" s="127">
        <v>3.98</v>
      </c>
      <c r="E347" s="127">
        <v>9.17</v>
      </c>
      <c r="F347" s="127">
        <v>123.1</v>
      </c>
      <c r="G347" s="127">
        <v>64.260000000000005</v>
      </c>
      <c r="H347" s="2">
        <f t="shared" si="65"/>
        <v>50.55</v>
      </c>
      <c r="I347" s="2">
        <f t="shared" si="66"/>
        <v>123.1</v>
      </c>
      <c r="J347" s="2">
        <f t="shared" si="67"/>
        <v>64.260000000000005</v>
      </c>
      <c r="K347" s="2">
        <f t="shared" si="68"/>
        <v>50.55</v>
      </c>
      <c r="L347" s="2">
        <f t="shared" si="69"/>
        <v>187.36</v>
      </c>
      <c r="M347" s="2">
        <f t="shared" si="71"/>
        <v>237.90999999999997</v>
      </c>
      <c r="N347" s="2">
        <f>'ZBud Extract Monthly'!U346</f>
        <v>237.91</v>
      </c>
      <c r="O347" s="53">
        <f t="shared" si="70"/>
        <v>0</v>
      </c>
      <c r="Q347" s="111">
        <f>YEAR(A347)</f>
        <v>2018</v>
      </c>
      <c r="R347" s="61">
        <f>MONTH(A347)</f>
        <v>3</v>
      </c>
      <c r="S347" s="61">
        <f t="shared" si="64"/>
        <v>2018</v>
      </c>
      <c r="T347" s="112" t="str">
        <f>LOOKUP(S347,'yr type'!$A$5:$A$102,'yr type'!$B$5:$B$102)</f>
        <v>BN</v>
      </c>
      <c r="U347" s="61">
        <f>('Strm Seg GW ZBud Stream Out'!H347-'Strm Seg GW ZBud Stream In'!H347)/DAY($A347)/1.9835</f>
        <v>56.096668482724397</v>
      </c>
      <c r="V347" s="61">
        <f>('Strm Seg GW ZBud Stream Out'!I347-'Strm Seg GW ZBud Stream In'!I347)/DAY($A347)/1.9835</f>
        <v>-1.793831366840954</v>
      </c>
      <c r="W347" s="61">
        <f>('Strm Seg GW ZBud Stream Out'!J347-'Strm Seg GW ZBud Stream In'!J347)/DAY($A347)/1.9835</f>
        <v>1.2799141302845247</v>
      </c>
    </row>
    <row r="348" spans="1:23" x14ac:dyDescent="0.3">
      <c r="A348" s="126">
        <v>43220</v>
      </c>
      <c r="B348" s="127">
        <v>256.25</v>
      </c>
      <c r="C348" s="127">
        <v>112.29</v>
      </c>
      <c r="D348" s="127">
        <v>252.66</v>
      </c>
      <c r="E348" s="127">
        <v>173.22</v>
      </c>
      <c r="F348" s="127">
        <v>57.12</v>
      </c>
      <c r="G348" s="127">
        <v>44.3</v>
      </c>
      <c r="H348" s="2">
        <f t="shared" si="65"/>
        <v>794.42000000000007</v>
      </c>
      <c r="I348" s="2">
        <f t="shared" si="66"/>
        <v>57.12</v>
      </c>
      <c r="J348" s="2">
        <f t="shared" si="67"/>
        <v>44.3</v>
      </c>
      <c r="K348" s="2">
        <f t="shared" si="68"/>
        <v>794.42000000000007</v>
      </c>
      <c r="L348" s="2">
        <f t="shared" si="69"/>
        <v>101.41999999999999</v>
      </c>
      <c r="M348" s="2">
        <f t="shared" si="71"/>
        <v>895.84</v>
      </c>
      <c r="N348" s="2">
        <f>'ZBud Extract Monthly'!U347</f>
        <v>895.84</v>
      </c>
      <c r="O348" s="53">
        <f t="shared" si="70"/>
        <v>0</v>
      </c>
      <c r="Q348" s="111">
        <f>YEAR(A348)</f>
        <v>2018</v>
      </c>
      <c r="R348" s="61">
        <f>MONTH(A348)</f>
        <v>4</v>
      </c>
      <c r="S348" s="61">
        <f t="shared" si="64"/>
        <v>2018</v>
      </c>
      <c r="T348" s="112" t="str">
        <f>LOOKUP(S348,'yr type'!$A$5:$A$102,'yr type'!$B$5:$B$102)</f>
        <v>BN</v>
      </c>
      <c r="U348" s="61">
        <f>('Strm Seg GW ZBud Stream Out'!H348-'Strm Seg GW ZBud Stream In'!H348)/DAY($A348)/1.9835</f>
        <v>52.587849760524321</v>
      </c>
      <c r="V348" s="61">
        <f>('Strm Seg GW ZBud Stream Out'!I348-'Strm Seg GW ZBud Stream In'!I348)/DAY($A348)/1.9835</f>
        <v>-0.37761532644315604</v>
      </c>
      <c r="W348" s="61">
        <f>('Strm Seg GW ZBud Stream Out'!J348-'Strm Seg GW ZBud Stream In'!J348)/DAY($A348)/1.9835</f>
        <v>2.878245525586085</v>
      </c>
    </row>
    <row r="349" spans="1:23" x14ac:dyDescent="0.3">
      <c r="A349" s="126">
        <v>43251</v>
      </c>
      <c r="B349" s="127">
        <v>42.53</v>
      </c>
      <c r="C349" s="127">
        <v>0</v>
      </c>
      <c r="D349" s="127">
        <v>14.65</v>
      </c>
      <c r="E349" s="127">
        <v>0.82</v>
      </c>
      <c r="F349" s="127">
        <v>21.22</v>
      </c>
      <c r="G349" s="127">
        <v>9.74</v>
      </c>
      <c r="H349" s="2">
        <f t="shared" si="65"/>
        <v>58</v>
      </c>
      <c r="I349" s="2">
        <f t="shared" si="66"/>
        <v>21.22</v>
      </c>
      <c r="J349" s="2">
        <f t="shared" si="67"/>
        <v>9.74</v>
      </c>
      <c r="K349" s="2">
        <f t="shared" si="68"/>
        <v>58</v>
      </c>
      <c r="L349" s="2">
        <f t="shared" si="69"/>
        <v>30.96</v>
      </c>
      <c r="M349" s="2">
        <f t="shared" si="71"/>
        <v>88.96</v>
      </c>
      <c r="N349" s="2">
        <f>'ZBud Extract Monthly'!U348</f>
        <v>88.96</v>
      </c>
      <c r="O349" s="53">
        <f t="shared" si="70"/>
        <v>0</v>
      </c>
      <c r="Q349" s="111">
        <f>YEAR(A349)</f>
        <v>2018</v>
      </c>
      <c r="R349" s="61">
        <f>MONTH(A349)</f>
        <v>5</v>
      </c>
      <c r="S349" s="61">
        <f t="shared" si="64"/>
        <v>2018</v>
      </c>
      <c r="T349" s="112" t="str">
        <f>LOOKUP(S349,'yr type'!$A$5:$A$102,'yr type'!$B$5:$B$102)</f>
        <v>BN</v>
      </c>
      <c r="U349" s="61">
        <f>('Strm Seg GW ZBud Stream Out'!H349-'Strm Seg GW ZBud Stream In'!H349)/DAY($A349)/1.9835</f>
        <v>39.754913520414391</v>
      </c>
      <c r="V349" s="61">
        <f>('Strm Seg GW ZBud Stream Out'!I349-'Strm Seg GW ZBud Stream In'!I349)/DAY($A349)/1.9835</f>
        <v>4.0658009221236488E-3</v>
      </c>
      <c r="W349" s="61">
        <f>('Strm Seg GW ZBud Stream Out'!J349-'Strm Seg GW ZBud Stream In'!J349)/DAY($A349)/1.9835</f>
        <v>1.8792131862055508</v>
      </c>
    </row>
    <row r="350" spans="1:23" x14ac:dyDescent="0.3">
      <c r="A350" s="126">
        <v>43281</v>
      </c>
      <c r="B350" s="127">
        <v>75.319999999999993</v>
      </c>
      <c r="C350" s="127">
        <v>0.41</v>
      </c>
      <c r="D350" s="127">
        <v>158.5</v>
      </c>
      <c r="E350" s="127">
        <v>75.94</v>
      </c>
      <c r="F350" s="127">
        <v>24.21</v>
      </c>
      <c r="G350" s="127">
        <v>35.24</v>
      </c>
      <c r="H350" s="2">
        <f t="shared" si="65"/>
        <v>310.16999999999996</v>
      </c>
      <c r="I350" s="2">
        <f t="shared" si="66"/>
        <v>24.21</v>
      </c>
      <c r="J350" s="2">
        <f t="shared" si="67"/>
        <v>35.24</v>
      </c>
      <c r="K350" s="2">
        <f t="shared" si="68"/>
        <v>310.16999999999996</v>
      </c>
      <c r="L350" s="2">
        <f t="shared" si="69"/>
        <v>59.45</v>
      </c>
      <c r="M350" s="2">
        <f t="shared" si="71"/>
        <v>369.61999999999995</v>
      </c>
      <c r="N350" s="2">
        <f>'ZBud Extract Monthly'!U349</f>
        <v>369.63</v>
      </c>
      <c r="O350" s="53">
        <f t="shared" si="70"/>
        <v>1.0000000000047748E-2</v>
      </c>
      <c r="Q350" s="111">
        <f>YEAR(A350)</f>
        <v>2018</v>
      </c>
      <c r="R350" s="61">
        <f>MONTH(A350)</f>
        <v>6</v>
      </c>
      <c r="S350" s="61">
        <f t="shared" si="64"/>
        <v>2018</v>
      </c>
      <c r="T350" s="112" t="str">
        <f>LOOKUP(S350,'yr type'!$A$5:$A$102,'yr type'!$B$5:$B$102)</f>
        <v>BN</v>
      </c>
      <c r="U350" s="61">
        <f>('Strm Seg GW ZBud Stream Out'!H350-'Strm Seg GW ZBud Stream In'!H350)/DAY($A350)/1.9835</f>
        <v>21.900512561969581</v>
      </c>
      <c r="V350" s="61">
        <f>('Strm Seg GW ZBud Stream Out'!I350-'Strm Seg GW ZBud Stream In'!I350)/DAY($A350)/1.9835</f>
        <v>-0.36753214015628938</v>
      </c>
      <c r="W350" s="61">
        <f>('Strm Seg GW ZBud Stream Out'!J350-'Strm Seg GW ZBud Stream In'!J350)/DAY($A350)/1.9835</f>
        <v>8.6883455171834198E-2</v>
      </c>
    </row>
    <row r="351" spans="1:23" x14ac:dyDescent="0.3">
      <c r="A351" s="126">
        <v>43312</v>
      </c>
      <c r="B351" s="127">
        <v>77.7</v>
      </c>
      <c r="C351" s="127">
        <v>0</v>
      </c>
      <c r="D351" s="127">
        <v>302.52999999999997</v>
      </c>
      <c r="E351" s="127">
        <v>97.45</v>
      </c>
      <c r="F351" s="127">
        <v>29.08</v>
      </c>
      <c r="G351" s="127">
        <v>53.28</v>
      </c>
      <c r="H351" s="2">
        <f t="shared" si="65"/>
        <v>477.67999999999995</v>
      </c>
      <c r="I351" s="2">
        <f t="shared" si="66"/>
        <v>29.08</v>
      </c>
      <c r="J351" s="2">
        <f t="shared" si="67"/>
        <v>53.28</v>
      </c>
      <c r="K351" s="2">
        <f t="shared" si="68"/>
        <v>477.67999999999995</v>
      </c>
      <c r="L351" s="2">
        <f t="shared" si="69"/>
        <v>82.36</v>
      </c>
      <c r="M351" s="2">
        <f t="shared" si="71"/>
        <v>560.04</v>
      </c>
      <c r="N351" s="2">
        <f>'ZBud Extract Monthly'!U350</f>
        <v>560.04999999999995</v>
      </c>
      <c r="O351" s="53">
        <f t="shared" si="70"/>
        <v>9.9999999999909051E-3</v>
      </c>
      <c r="Q351" s="111">
        <f>YEAR(A351)</f>
        <v>2018</v>
      </c>
      <c r="R351" s="61">
        <f>MONTH(A351)</f>
        <v>7</v>
      </c>
      <c r="S351" s="61">
        <f t="shared" si="64"/>
        <v>2018</v>
      </c>
      <c r="T351" s="112" t="str">
        <f>LOOKUP(S351,'yr type'!$A$5:$A$102,'yr type'!$B$5:$B$102)</f>
        <v>BN</v>
      </c>
      <c r="U351" s="61">
        <f>('Strm Seg GW ZBud Stream Out'!H351-'Strm Seg GW ZBud Stream In'!H351)/DAY($A351)/1.9835</f>
        <v>11.315611862380772</v>
      </c>
      <c r="V351" s="61">
        <f>('Strm Seg GW ZBud Stream Out'!I351-'Strm Seg GW ZBud Stream In'!I351)/DAY($A351)/1.9835</f>
        <v>-0.47293396326142284</v>
      </c>
      <c r="W351" s="61">
        <f>('Strm Seg GW ZBud Stream Out'!J351-'Strm Seg GW ZBud Stream In'!J351)/DAY($A351)/1.9835</f>
        <v>-0.73786155134699982</v>
      </c>
    </row>
    <row r="352" spans="1:23" x14ac:dyDescent="0.3">
      <c r="A352" s="126">
        <v>43343</v>
      </c>
      <c r="B352" s="127">
        <v>61.78</v>
      </c>
      <c r="C352" s="127">
        <v>0</v>
      </c>
      <c r="D352" s="127">
        <v>344.11</v>
      </c>
      <c r="E352" s="127">
        <v>124.69</v>
      </c>
      <c r="F352" s="127">
        <v>29.08</v>
      </c>
      <c r="G352" s="127">
        <v>54.73</v>
      </c>
      <c r="H352" s="2">
        <f t="shared" si="65"/>
        <v>530.57999999999993</v>
      </c>
      <c r="I352" s="2">
        <f t="shared" si="66"/>
        <v>29.08</v>
      </c>
      <c r="J352" s="2">
        <f t="shared" si="67"/>
        <v>54.73</v>
      </c>
      <c r="K352" s="2">
        <f t="shared" si="68"/>
        <v>530.57999999999993</v>
      </c>
      <c r="L352" s="2">
        <f t="shared" si="69"/>
        <v>83.81</v>
      </c>
      <c r="M352" s="2">
        <f t="shared" si="71"/>
        <v>614.39</v>
      </c>
      <c r="N352" s="2">
        <f>'ZBud Extract Monthly'!U351</f>
        <v>614.39</v>
      </c>
      <c r="O352" s="53">
        <f t="shared" si="70"/>
        <v>0</v>
      </c>
      <c r="Q352" s="111">
        <f>YEAR(A352)</f>
        <v>2018</v>
      </c>
      <c r="R352" s="61">
        <f>MONTH(A352)</f>
        <v>8</v>
      </c>
      <c r="S352" s="61">
        <f t="shared" si="64"/>
        <v>2018</v>
      </c>
      <c r="T352" s="112" t="str">
        <f>LOOKUP(S352,'yr type'!$A$5:$A$102,'yr type'!$B$5:$B$102)</f>
        <v>BN</v>
      </c>
      <c r="U352" s="61">
        <f>('Strm Seg GW ZBud Stream Out'!H352-'Strm Seg GW ZBud Stream In'!H352)/DAY($A352)/1.9835</f>
        <v>9.3921627621425134</v>
      </c>
      <c r="V352" s="61">
        <f>('Strm Seg GW ZBud Stream Out'!I352-'Strm Seg GW ZBud Stream In'!I352)/DAY($A352)/1.9835</f>
        <v>-0.47293396326142284</v>
      </c>
      <c r="W352" s="61">
        <f>('Strm Seg GW ZBud Stream Out'!J352-'Strm Seg GW ZBud Stream In'!J352)/DAY($A352)/1.9835</f>
        <v>-0.81250965627718985</v>
      </c>
    </row>
    <row r="353" spans="1:23" x14ac:dyDescent="0.3">
      <c r="A353" s="126">
        <v>43373</v>
      </c>
      <c r="B353" s="127">
        <v>43.96</v>
      </c>
      <c r="C353" s="127">
        <v>0</v>
      </c>
      <c r="D353" s="127">
        <v>198.26</v>
      </c>
      <c r="E353" s="127">
        <v>39.26</v>
      </c>
      <c r="F353" s="127">
        <v>28.14</v>
      </c>
      <c r="G353" s="127">
        <v>43.78</v>
      </c>
      <c r="H353" s="2">
        <f t="shared" si="65"/>
        <v>281.48</v>
      </c>
      <c r="I353" s="2">
        <f t="shared" si="66"/>
        <v>28.14</v>
      </c>
      <c r="J353" s="2">
        <f t="shared" si="67"/>
        <v>43.78</v>
      </c>
      <c r="K353" s="2">
        <f t="shared" si="68"/>
        <v>281.48</v>
      </c>
      <c r="L353" s="2">
        <f t="shared" si="69"/>
        <v>71.92</v>
      </c>
      <c r="M353" s="2">
        <f t="shared" si="71"/>
        <v>353.4</v>
      </c>
      <c r="N353" s="2">
        <f>'ZBud Extract Monthly'!U352</f>
        <v>353.4</v>
      </c>
      <c r="O353" s="53">
        <f t="shared" si="70"/>
        <v>0</v>
      </c>
      <c r="Q353" s="111">
        <f>YEAR(A353)</f>
        <v>2018</v>
      </c>
      <c r="R353" s="61">
        <f>MONTH(A353)</f>
        <v>9</v>
      </c>
      <c r="S353" s="61">
        <f t="shared" si="64"/>
        <v>2018</v>
      </c>
      <c r="T353" s="112" t="str">
        <f>LOOKUP(S353,'yr type'!$A$5:$A$102,'yr type'!$B$5:$B$102)</f>
        <v>BN</v>
      </c>
      <c r="U353" s="61">
        <f>('Strm Seg GW ZBud Stream Out'!H353-'Strm Seg GW ZBud Stream In'!H353)/DAY($A353)/1.9835</f>
        <v>14.502646836400302</v>
      </c>
      <c r="V353" s="61">
        <f>('Strm Seg GW ZBud Stream Out'!I353-'Strm Seg GW ZBud Stream In'!I353)/DAY($A353)/1.9835</f>
        <v>-0.4729014368540459</v>
      </c>
      <c r="W353" s="61">
        <f>('Strm Seg GW ZBud Stream Out'!J353-'Strm Seg GW ZBud Stream In'!J353)/DAY($A353)/1.9835</f>
        <v>-0.49374002184690363</v>
      </c>
    </row>
    <row r="354" spans="1:23" x14ac:dyDescent="0.3">
      <c r="A354" s="126">
        <v>43404</v>
      </c>
      <c r="B354" s="127">
        <v>23</v>
      </c>
      <c r="C354" s="127">
        <v>0</v>
      </c>
      <c r="D354" s="127">
        <v>9.81</v>
      </c>
      <c r="E354" s="127">
        <v>1.52</v>
      </c>
      <c r="F354" s="127">
        <v>44.57</v>
      </c>
      <c r="G354" s="127">
        <v>46.54</v>
      </c>
      <c r="H354" s="2">
        <f t="shared" si="65"/>
        <v>34.330000000000005</v>
      </c>
      <c r="I354" s="2">
        <f t="shared" si="66"/>
        <v>44.57</v>
      </c>
      <c r="J354" s="2">
        <f t="shared" si="67"/>
        <v>46.54</v>
      </c>
      <c r="K354" s="2">
        <f t="shared" si="68"/>
        <v>34.330000000000005</v>
      </c>
      <c r="L354" s="2">
        <f t="shared" si="69"/>
        <v>91.11</v>
      </c>
      <c r="M354" s="2">
        <f t="shared" si="71"/>
        <v>125.44</v>
      </c>
      <c r="N354" s="2">
        <f>'ZBud Extract Monthly'!U353</f>
        <v>125.44</v>
      </c>
      <c r="O354" s="53">
        <f t="shared" si="70"/>
        <v>0</v>
      </c>
      <c r="Q354" s="111">
        <f>YEAR(A354)</f>
        <v>2018</v>
      </c>
      <c r="R354" s="61">
        <f>MONTH(A354)</f>
        <v>10</v>
      </c>
      <c r="S354" s="61">
        <f t="shared" si="64"/>
        <v>2019</v>
      </c>
      <c r="T354" s="112" t="str">
        <f>LOOKUP(S354,'yr type'!$A$5:$A$102,'yr type'!$B$5:$B$102)</f>
        <v>W</v>
      </c>
      <c r="U354" s="61">
        <f>('Strm Seg GW ZBud Stream Out'!H354-'Strm Seg GW ZBud Stream In'!H354)/DAY($A354)/1.9835</f>
        <v>33.885360677199799</v>
      </c>
      <c r="V354" s="61">
        <f>('Strm Seg GW ZBud Stream Out'!I354-'Strm Seg GW ZBud Stream In'!I354)/DAY($A354)/1.9835</f>
        <v>-0.7248509883962041</v>
      </c>
      <c r="W354" s="61">
        <f>('Strm Seg GW ZBud Stream Out'!J354-'Strm Seg GW ZBud Stream In'!J354)/DAY($A354)/1.9835</f>
        <v>6.4564918643323532E-2</v>
      </c>
    </row>
    <row r="355" spans="1:23" x14ac:dyDescent="0.3">
      <c r="A355" s="126">
        <v>43434</v>
      </c>
      <c r="B355" s="127">
        <v>19.98</v>
      </c>
      <c r="C355" s="127">
        <v>0</v>
      </c>
      <c r="D355" s="127">
        <v>3.36</v>
      </c>
      <c r="E355" s="127">
        <v>15.58</v>
      </c>
      <c r="F355" s="127">
        <v>110.66</v>
      </c>
      <c r="G355" s="127">
        <v>102.84</v>
      </c>
      <c r="H355" s="2">
        <f t="shared" si="65"/>
        <v>38.92</v>
      </c>
      <c r="I355" s="2">
        <f t="shared" si="66"/>
        <v>110.66</v>
      </c>
      <c r="J355" s="2">
        <f t="shared" si="67"/>
        <v>102.84</v>
      </c>
      <c r="K355" s="2">
        <f t="shared" si="68"/>
        <v>38.92</v>
      </c>
      <c r="L355" s="2">
        <f t="shared" si="69"/>
        <v>213.5</v>
      </c>
      <c r="M355" s="2">
        <f t="shared" si="71"/>
        <v>252.42</v>
      </c>
      <c r="N355" s="2">
        <f>'ZBud Extract Monthly'!U354</f>
        <v>252.41</v>
      </c>
      <c r="O355" s="53">
        <f t="shared" si="70"/>
        <v>-9.9999999999909051E-3</v>
      </c>
      <c r="Q355" s="111">
        <f>YEAR(A355)</f>
        <v>2018</v>
      </c>
      <c r="R355" s="61">
        <f>MONTH(A355)</f>
        <v>11</v>
      </c>
      <c r="S355" s="61">
        <f t="shared" si="64"/>
        <v>2019</v>
      </c>
      <c r="T355" s="112" t="str">
        <f>LOOKUP(S355,'yr type'!$A$5:$A$102,'yr type'!$B$5:$B$102)</f>
        <v>W</v>
      </c>
      <c r="U355" s="61">
        <f>('Strm Seg GW ZBud Stream Out'!H355-'Strm Seg GW ZBud Stream In'!H355)/DAY($A355)/1.9835</f>
        <v>42.348542139316017</v>
      </c>
      <c r="V355" s="61">
        <f>('Strm Seg GW ZBud Stream Out'!I355-'Strm Seg GW ZBud Stream In'!I355)/DAY($A355)/1.9835</f>
        <v>-1.8596756575077724</v>
      </c>
      <c r="W355" s="61">
        <f>('Strm Seg GW ZBud Stream Out'!J355-'Strm Seg GW ZBud Stream In'!J355)/DAY($A355)/1.9835</f>
        <v>-0.58381648600957925</v>
      </c>
    </row>
    <row r="356" spans="1:23" x14ac:dyDescent="0.3">
      <c r="A356" s="126">
        <v>43465</v>
      </c>
      <c r="B356" s="127">
        <v>20.53</v>
      </c>
      <c r="C356" s="127">
        <v>0</v>
      </c>
      <c r="D356" s="127">
        <v>0</v>
      </c>
      <c r="E356" s="127">
        <v>4.1500000000000004</v>
      </c>
      <c r="F356" s="127">
        <v>84.36</v>
      </c>
      <c r="G356" s="127">
        <v>42.08</v>
      </c>
      <c r="H356" s="2">
        <f t="shared" si="65"/>
        <v>24.68</v>
      </c>
      <c r="I356" s="2">
        <f t="shared" si="66"/>
        <v>84.36</v>
      </c>
      <c r="J356" s="2">
        <f t="shared" si="67"/>
        <v>42.08</v>
      </c>
      <c r="K356" s="2">
        <f t="shared" si="68"/>
        <v>24.68</v>
      </c>
      <c r="L356" s="2">
        <f t="shared" si="69"/>
        <v>126.44</v>
      </c>
      <c r="M356" s="2">
        <f t="shared" si="71"/>
        <v>151.12</v>
      </c>
      <c r="N356" s="2">
        <f>'ZBud Extract Monthly'!U355</f>
        <v>151.12</v>
      </c>
      <c r="O356" s="53">
        <f t="shared" si="70"/>
        <v>0</v>
      </c>
      <c r="Q356" s="111">
        <f>YEAR(A356)</f>
        <v>2018</v>
      </c>
      <c r="R356" s="61">
        <f>MONTH(A356)</f>
        <v>12</v>
      </c>
      <c r="S356" s="61">
        <f t="shared" si="64"/>
        <v>2019</v>
      </c>
      <c r="T356" s="112" t="str">
        <f>LOOKUP(S356,'yr type'!$A$5:$A$102,'yr type'!$B$5:$B$102)</f>
        <v>W</v>
      </c>
      <c r="U356" s="61">
        <f>('Strm Seg GW ZBud Stream Out'!H356-'Strm Seg GW ZBud Stream In'!H356)/DAY($A356)/1.9835</f>
        <v>68.735454597201084</v>
      </c>
      <c r="V356" s="61">
        <f>('Strm Seg GW ZBud Stream Out'!I356-'Strm Seg GW ZBud Stream In'!I356)/DAY($A356)/1.9835</f>
        <v>-1.3394374557844149</v>
      </c>
      <c r="W356" s="61">
        <f>('Strm Seg GW ZBud Stream Out'!J356-'Strm Seg GW ZBud Stream In'!J356)/DAY($A356)/1.9835</f>
        <v>1.9522349707668916</v>
      </c>
    </row>
    <row r="357" spans="1:23" x14ac:dyDescent="0.3">
      <c r="A357" s="126">
        <v>43496</v>
      </c>
      <c r="B357" s="127">
        <v>20.3</v>
      </c>
      <c r="C357" s="127">
        <v>0</v>
      </c>
      <c r="D357" s="127">
        <v>65.95</v>
      </c>
      <c r="E357" s="127">
        <v>26.55</v>
      </c>
      <c r="F357" s="127">
        <v>45.11</v>
      </c>
      <c r="G357" s="127">
        <v>10.27</v>
      </c>
      <c r="H357" s="2">
        <f t="shared" si="65"/>
        <v>112.8</v>
      </c>
      <c r="I357" s="2">
        <f t="shared" si="66"/>
        <v>45.11</v>
      </c>
      <c r="J357" s="2">
        <f t="shared" si="67"/>
        <v>10.27</v>
      </c>
      <c r="K357" s="2">
        <f t="shared" si="68"/>
        <v>112.8</v>
      </c>
      <c r="L357" s="2">
        <f t="shared" si="69"/>
        <v>55.379999999999995</v>
      </c>
      <c r="M357" s="2">
        <f t="shared" si="71"/>
        <v>168.18</v>
      </c>
      <c r="N357" s="2">
        <f>'ZBud Extract Monthly'!U356</f>
        <v>168.18</v>
      </c>
      <c r="O357" s="53">
        <f t="shared" si="70"/>
        <v>0</v>
      </c>
      <c r="Q357" s="111">
        <f>YEAR(A357)</f>
        <v>2019</v>
      </c>
      <c r="R357" s="61">
        <f>MONTH(A357)</f>
        <v>1</v>
      </c>
      <c r="S357" s="61">
        <f t="shared" si="64"/>
        <v>2019</v>
      </c>
      <c r="T357" s="112" t="str">
        <f>LOOKUP(S357,'yr type'!$A$5:$A$102,'yr type'!$B$5:$B$102)</f>
        <v>W</v>
      </c>
      <c r="U357" s="61">
        <f>('Strm Seg GW ZBud Stream Out'!H357-'Strm Seg GW ZBud Stream In'!H357)/DAY($A357)/1.9835</f>
        <v>56.914382364181918</v>
      </c>
      <c r="V357" s="61">
        <f>('Strm Seg GW ZBud Stream Out'!I357-'Strm Seg GW ZBud Stream In'!I357)/DAY($A357)/1.9835</f>
        <v>-0.59263114240874304</v>
      </c>
      <c r="W357" s="61">
        <f>('Strm Seg GW ZBud Stream Out'!J357-'Strm Seg GW ZBud Stream In'!J357)/DAY($A357)/1.9835</f>
        <v>3.3053335176496415</v>
      </c>
    </row>
    <row r="358" spans="1:23" x14ac:dyDescent="0.3">
      <c r="A358" s="126">
        <v>43524</v>
      </c>
      <c r="B358" s="127">
        <v>24.05</v>
      </c>
      <c r="C358" s="127">
        <v>0</v>
      </c>
      <c r="D358" s="127">
        <v>0</v>
      </c>
      <c r="E358" s="127">
        <v>0</v>
      </c>
      <c r="F358" s="127">
        <v>19.170000000000002</v>
      </c>
      <c r="G358" s="127">
        <v>4.72</v>
      </c>
      <c r="H358" s="2">
        <f t="shared" si="65"/>
        <v>24.05</v>
      </c>
      <c r="I358" s="2">
        <f t="shared" si="66"/>
        <v>19.170000000000002</v>
      </c>
      <c r="J358" s="2">
        <f t="shared" si="67"/>
        <v>4.72</v>
      </c>
      <c r="K358" s="2">
        <f t="shared" si="68"/>
        <v>24.05</v>
      </c>
      <c r="L358" s="2">
        <f t="shared" si="69"/>
        <v>23.89</v>
      </c>
      <c r="M358" s="2">
        <f t="shared" si="71"/>
        <v>47.94</v>
      </c>
      <c r="N358" s="2">
        <f>'ZBud Extract Monthly'!U357</f>
        <v>47.94</v>
      </c>
      <c r="O358" s="53">
        <f t="shared" si="70"/>
        <v>0</v>
      </c>
      <c r="Q358" s="111">
        <f>YEAR(A358)</f>
        <v>2019</v>
      </c>
      <c r="R358" s="61">
        <f>MONTH(A358)</f>
        <v>2</v>
      </c>
      <c r="S358" s="61">
        <f t="shared" si="64"/>
        <v>2019</v>
      </c>
      <c r="T358" s="112" t="str">
        <f>LOOKUP(S358,'yr type'!$A$5:$A$102,'yr type'!$B$5:$B$102)</f>
        <v>W</v>
      </c>
      <c r="U358" s="61">
        <f>('Strm Seg GW ZBud Stream Out'!H358-'Strm Seg GW ZBud Stream In'!H358)/DAY($A358)/1.9835</f>
        <v>62.587417623969166</v>
      </c>
      <c r="V358" s="61">
        <f>('Strm Seg GW ZBud Stream Out'!I358-'Strm Seg GW ZBud Stream In'!I358)/DAY($A358)/1.9835</f>
        <v>-7.43634988656416E-2</v>
      </c>
      <c r="W358" s="61">
        <f>('Strm Seg GW ZBud Stream Out'!J358-'Strm Seg GW ZBud Stream In'!J358)/DAY($A358)/1.9835</f>
        <v>3.7887572472901434</v>
      </c>
    </row>
    <row r="359" spans="1:23" x14ac:dyDescent="0.3">
      <c r="A359" s="126">
        <v>43555</v>
      </c>
      <c r="B359" s="127">
        <v>271.24</v>
      </c>
      <c r="C359" s="127">
        <v>145.43</v>
      </c>
      <c r="D359" s="127">
        <v>458.09</v>
      </c>
      <c r="E359" s="127">
        <v>304.98</v>
      </c>
      <c r="F359" s="127">
        <v>56.44</v>
      </c>
      <c r="G359" s="127">
        <v>47.43</v>
      </c>
      <c r="H359" s="2">
        <f t="shared" si="65"/>
        <v>1179.74</v>
      </c>
      <c r="I359" s="2">
        <f t="shared" si="66"/>
        <v>56.44</v>
      </c>
      <c r="J359" s="2">
        <f t="shared" si="67"/>
        <v>47.43</v>
      </c>
      <c r="K359" s="2">
        <f t="shared" si="68"/>
        <v>1179.74</v>
      </c>
      <c r="L359" s="2">
        <f t="shared" si="69"/>
        <v>103.87</v>
      </c>
      <c r="M359" s="2">
        <f t="shared" si="71"/>
        <v>1283.6100000000001</v>
      </c>
      <c r="N359" s="2">
        <f>'ZBud Extract Monthly'!U358</f>
        <v>1283.5999999999999</v>
      </c>
      <c r="O359" s="53">
        <f t="shared" si="70"/>
        <v>-1.0000000000218279E-2</v>
      </c>
      <c r="Q359" s="111">
        <f>YEAR(A359)</f>
        <v>2019</v>
      </c>
      <c r="R359" s="61">
        <f>MONTH(A359)</f>
        <v>3</v>
      </c>
      <c r="S359" s="61">
        <f t="shared" si="64"/>
        <v>2019</v>
      </c>
      <c r="T359" s="112" t="str">
        <f>LOOKUP(S359,'yr type'!$A$5:$A$102,'yr type'!$B$5:$B$102)</f>
        <v>W</v>
      </c>
      <c r="U359" s="61">
        <f>('Strm Seg GW ZBud Stream Out'!H359-'Strm Seg GW ZBud Stream In'!H359)/DAY($A359)/1.9835</f>
        <v>5.4063768021662604</v>
      </c>
      <c r="V359" s="61">
        <f>('Strm Seg GW ZBud Stream Out'!I359-'Strm Seg GW ZBud Stream In'!I359)/DAY($A359)/1.9835</f>
        <v>-0.61328541109313117</v>
      </c>
      <c r="W359" s="61">
        <f>('Strm Seg GW ZBud Stream Out'!J359-'Strm Seg GW ZBud Stream In'!J359)/DAY($A359)/1.9835</f>
        <v>1.2064044496125292</v>
      </c>
    </row>
    <row r="360" spans="1:23" x14ac:dyDescent="0.3">
      <c r="A360" s="126">
        <v>43585</v>
      </c>
      <c r="B360" s="127">
        <v>21.38</v>
      </c>
      <c r="C360" s="127">
        <v>0</v>
      </c>
      <c r="D360" s="127">
        <v>9.31</v>
      </c>
      <c r="E360" s="127">
        <v>2.3199999999999998</v>
      </c>
      <c r="F360" s="127">
        <v>21.03</v>
      </c>
      <c r="G360" s="127">
        <v>8.92</v>
      </c>
      <c r="H360" s="2">
        <f t="shared" si="65"/>
        <v>33.01</v>
      </c>
      <c r="I360" s="2">
        <f t="shared" si="66"/>
        <v>21.03</v>
      </c>
      <c r="J360" s="2">
        <f t="shared" si="67"/>
        <v>8.92</v>
      </c>
      <c r="K360" s="2">
        <f t="shared" si="68"/>
        <v>33.01</v>
      </c>
      <c r="L360" s="2">
        <f t="shared" si="69"/>
        <v>29.950000000000003</v>
      </c>
      <c r="M360" s="2">
        <f t="shared" si="71"/>
        <v>62.96</v>
      </c>
      <c r="N360" s="2">
        <f>'ZBud Extract Monthly'!U359</f>
        <v>62.96</v>
      </c>
      <c r="O360" s="53">
        <f t="shared" si="70"/>
        <v>0</v>
      </c>
      <c r="Q360" s="111">
        <f>YEAR(A360)</f>
        <v>2019</v>
      </c>
      <c r="R360" s="61">
        <f>MONTH(A360)</f>
        <v>4</v>
      </c>
      <c r="S360" s="61">
        <f t="shared" si="64"/>
        <v>2019</v>
      </c>
      <c r="T360" s="112" t="str">
        <f>LOOKUP(S360,'yr type'!$A$5:$A$102,'yr type'!$B$5:$B$102)</f>
        <v>W</v>
      </c>
      <c r="U360" s="61">
        <f>('Strm Seg GW ZBud Stream Out'!H360-'Strm Seg GW ZBud Stream In'!H360)/DAY($A360)/1.9835</f>
        <v>52.055625577682541</v>
      </c>
      <c r="V360" s="61">
        <f>('Strm Seg GW ZBud Stream Out'!I360-'Strm Seg GW ZBud Stream In'!I360)/DAY($A360)/1.9835</f>
        <v>-1.4452567011175522E-2</v>
      </c>
      <c r="W360" s="61">
        <f>('Strm Seg GW ZBud Stream Out'!J360-'Strm Seg GW ZBud Stream In'!J360)/DAY($A360)/1.9835</f>
        <v>2.6202840097470803</v>
      </c>
    </row>
    <row r="361" spans="1:23" x14ac:dyDescent="0.3">
      <c r="A361" s="126">
        <v>43616</v>
      </c>
      <c r="B361" s="127">
        <v>28.08</v>
      </c>
      <c r="C361" s="127">
        <v>0.52</v>
      </c>
      <c r="D361" s="127">
        <v>152.16999999999999</v>
      </c>
      <c r="E361" s="127">
        <v>67.959999999999994</v>
      </c>
      <c r="F361" s="127">
        <v>28.61</v>
      </c>
      <c r="G361" s="127">
        <v>20.99</v>
      </c>
      <c r="H361" s="2">
        <f t="shared" si="65"/>
        <v>248.72999999999996</v>
      </c>
      <c r="I361" s="2">
        <f t="shared" si="66"/>
        <v>28.61</v>
      </c>
      <c r="J361" s="2">
        <f t="shared" si="67"/>
        <v>20.99</v>
      </c>
      <c r="K361" s="2">
        <f t="shared" si="68"/>
        <v>248.72999999999996</v>
      </c>
      <c r="L361" s="2">
        <f t="shared" si="69"/>
        <v>49.599999999999994</v>
      </c>
      <c r="M361" s="2">
        <f t="shared" si="71"/>
        <v>298.33</v>
      </c>
      <c r="N361" s="2">
        <f>'ZBud Extract Monthly'!U360</f>
        <v>298.33</v>
      </c>
      <c r="O361" s="53">
        <f t="shared" si="70"/>
        <v>0</v>
      </c>
      <c r="Q361" s="111">
        <f>YEAR(A361)</f>
        <v>2019</v>
      </c>
      <c r="R361" s="61">
        <f>MONTH(A361)</f>
        <v>5</v>
      </c>
      <c r="S361" s="61">
        <f t="shared" si="64"/>
        <v>2019</v>
      </c>
      <c r="T361" s="112" t="str">
        <f>LOOKUP(S361,'yr type'!$A$5:$A$102,'yr type'!$B$5:$B$102)</f>
        <v>W</v>
      </c>
      <c r="U361" s="61">
        <f>('Strm Seg GW ZBud Stream Out'!H361-'Strm Seg GW ZBud Stream In'!H361)/DAY($A361)/1.9835</f>
        <v>28.166079836066906</v>
      </c>
      <c r="V361" s="61">
        <f>('Strm Seg GW ZBud Stream Out'!I361-'Strm Seg GW ZBud Stream In'!I361)/DAY($A361)/1.9835</f>
        <v>-0.43682965107296484</v>
      </c>
      <c r="W361" s="61">
        <f>('Strm Seg GW ZBud Stream Out'!J361-'Strm Seg GW ZBud Stream In'!J361)/DAY($A361)/1.9835</f>
        <v>1.1262268554282509</v>
      </c>
    </row>
    <row r="362" spans="1:23" x14ac:dyDescent="0.3">
      <c r="A362" s="126">
        <v>43646</v>
      </c>
      <c r="B362" s="127">
        <v>28.52</v>
      </c>
      <c r="C362" s="127">
        <v>0</v>
      </c>
      <c r="D362" s="127">
        <v>111.91</v>
      </c>
      <c r="E362" s="127">
        <v>28.21</v>
      </c>
      <c r="F362" s="127">
        <v>28.13</v>
      </c>
      <c r="G362" s="127">
        <v>34.14</v>
      </c>
      <c r="H362" s="2">
        <f t="shared" si="65"/>
        <v>168.64000000000001</v>
      </c>
      <c r="I362" s="2">
        <f t="shared" si="66"/>
        <v>28.13</v>
      </c>
      <c r="J362" s="2">
        <f t="shared" si="67"/>
        <v>34.14</v>
      </c>
      <c r="K362" s="2">
        <f t="shared" si="68"/>
        <v>168.64000000000001</v>
      </c>
      <c r="L362" s="2">
        <f t="shared" si="69"/>
        <v>62.269999999999996</v>
      </c>
      <c r="M362" s="2">
        <f t="shared" si="71"/>
        <v>230.91000000000003</v>
      </c>
      <c r="N362" s="2">
        <f>'ZBud Extract Monthly'!U361</f>
        <v>230.91</v>
      </c>
      <c r="O362" s="53">
        <f t="shared" si="70"/>
        <v>0</v>
      </c>
      <c r="Q362" s="111">
        <f>YEAR(A362)</f>
        <v>2019</v>
      </c>
      <c r="R362" s="61">
        <f>MONTH(A362)</f>
        <v>6</v>
      </c>
      <c r="S362" s="61">
        <f t="shared" si="64"/>
        <v>2019</v>
      </c>
      <c r="T362" s="112" t="str">
        <f>LOOKUP(S362,'yr type'!$A$5:$A$102,'yr type'!$B$5:$B$102)</f>
        <v>W</v>
      </c>
      <c r="U362" s="61">
        <f>('Strm Seg GW ZBud Stream Out'!H362-'Strm Seg GW ZBud Stream In'!H362)/DAY($A362)/1.9835</f>
        <v>25.993277875808754</v>
      </c>
      <c r="V362" s="61">
        <f>('Strm Seg GW ZBud Stream Out'!I362-'Strm Seg GW ZBud Stream In'!I362)/DAY($A362)/1.9835</f>
        <v>-0.47273338374926477</v>
      </c>
      <c r="W362" s="61">
        <f>('Strm Seg GW ZBud Stream Out'!J362-'Strm Seg GW ZBud Stream In'!J362)/DAY($A362)/1.9835</f>
        <v>0.19880682295605406</v>
      </c>
    </row>
    <row r="363" spans="1:23" x14ac:dyDescent="0.3">
      <c r="A363" s="126">
        <v>43677</v>
      </c>
      <c r="B363" s="127">
        <v>30.06</v>
      </c>
      <c r="C363" s="127">
        <v>0</v>
      </c>
      <c r="D363" s="127">
        <v>176.28</v>
      </c>
      <c r="E363" s="127">
        <v>23.39</v>
      </c>
      <c r="F363" s="127">
        <v>29.08</v>
      </c>
      <c r="G363" s="127">
        <v>42.36</v>
      </c>
      <c r="H363" s="2">
        <f t="shared" si="65"/>
        <v>229.73000000000002</v>
      </c>
      <c r="I363" s="2">
        <f t="shared" si="66"/>
        <v>29.08</v>
      </c>
      <c r="J363" s="2">
        <f t="shared" si="67"/>
        <v>42.36</v>
      </c>
      <c r="K363" s="2">
        <f t="shared" si="68"/>
        <v>229.73000000000002</v>
      </c>
      <c r="L363" s="2">
        <f t="shared" si="69"/>
        <v>71.44</v>
      </c>
      <c r="M363" s="2">
        <f t="shared" si="71"/>
        <v>301.17</v>
      </c>
      <c r="N363" s="2">
        <f>'ZBud Extract Monthly'!U362</f>
        <v>301.18</v>
      </c>
      <c r="O363" s="53">
        <f t="shared" si="70"/>
        <v>9.9999999999909051E-3</v>
      </c>
      <c r="Q363" s="111">
        <f>YEAR(A363)</f>
        <v>2019</v>
      </c>
      <c r="R363" s="61">
        <f>MONTH(A363)</f>
        <v>7</v>
      </c>
      <c r="S363" s="61">
        <f t="shared" si="64"/>
        <v>2019</v>
      </c>
      <c r="T363" s="112" t="str">
        <f>LOOKUP(S363,'yr type'!$A$5:$A$102,'yr type'!$B$5:$B$102)</f>
        <v>W</v>
      </c>
      <c r="U363" s="61">
        <f>('Strm Seg GW ZBud Stream Out'!H363-'Strm Seg GW ZBud Stream In'!H363)/DAY($A363)/1.9835</f>
        <v>17.645088105905984</v>
      </c>
      <c r="V363" s="61">
        <f>('Strm Seg GW ZBud Stream Out'!I363-'Strm Seg GW ZBud Stream In'!I363)/DAY($A363)/1.9835</f>
        <v>-0.47293396326142284</v>
      </c>
      <c r="W363" s="61">
        <f>('Strm Seg GW ZBud Stream Out'!J363-'Strm Seg GW ZBud Stream In'!J363)/DAY($A363)/1.9835</f>
        <v>-0.4373175471836197</v>
      </c>
    </row>
    <row r="364" spans="1:23" x14ac:dyDescent="0.3">
      <c r="A364" s="126">
        <v>43708</v>
      </c>
      <c r="B364" s="127">
        <v>30.8</v>
      </c>
      <c r="C364" s="127">
        <v>0.71</v>
      </c>
      <c r="D364" s="127">
        <v>505.52</v>
      </c>
      <c r="E364" s="127">
        <v>226.18</v>
      </c>
      <c r="F364" s="127">
        <v>29.08</v>
      </c>
      <c r="G364" s="127">
        <v>67.709999999999994</v>
      </c>
      <c r="H364" s="2">
        <f t="shared" si="65"/>
        <v>763.21</v>
      </c>
      <c r="I364" s="2">
        <f t="shared" si="66"/>
        <v>29.08</v>
      </c>
      <c r="J364" s="2">
        <f t="shared" si="67"/>
        <v>67.709999999999994</v>
      </c>
      <c r="K364" s="2">
        <f t="shared" si="68"/>
        <v>763.21</v>
      </c>
      <c r="L364" s="2">
        <f t="shared" si="69"/>
        <v>96.789999999999992</v>
      </c>
      <c r="M364" s="2">
        <f t="shared" si="71"/>
        <v>860.00000000000011</v>
      </c>
      <c r="N364" s="2">
        <f>'ZBud Extract Monthly'!U363</f>
        <v>860.01</v>
      </c>
      <c r="O364" s="53">
        <f t="shared" si="70"/>
        <v>9.9999999998772182E-3</v>
      </c>
      <c r="Q364" s="111">
        <f>YEAR(A364)</f>
        <v>2019</v>
      </c>
      <c r="R364" s="61">
        <f>MONTH(A364)</f>
        <v>8</v>
      </c>
      <c r="S364" s="61">
        <f t="shared" si="64"/>
        <v>2019</v>
      </c>
      <c r="T364" s="112" t="str">
        <f>LOOKUP(S364,'yr type'!$A$5:$A$102,'yr type'!$B$5:$B$102)</f>
        <v>W</v>
      </c>
      <c r="U364" s="61">
        <f>('Strm Seg GW ZBud Stream Out'!H364-'Strm Seg GW ZBud Stream In'!H364)/DAY($A364)/1.9835</f>
        <v>4.2323361278938316</v>
      </c>
      <c r="V364" s="61">
        <f>('Strm Seg GW ZBud Stream Out'!I364-'Strm Seg GW ZBud Stream In'!I364)/DAY($A364)/1.9835</f>
        <v>-0.47293396326142284</v>
      </c>
      <c r="W364" s="61">
        <f>('Strm Seg GW ZBud Stream Out'!J364-'Strm Seg GW ZBud Stream In'!J364)/DAY($A364)/1.9835</f>
        <v>-1.0546687591988746</v>
      </c>
    </row>
    <row r="365" spans="1:23" x14ac:dyDescent="0.3">
      <c r="A365" s="126">
        <v>43738</v>
      </c>
      <c r="B365" s="127">
        <v>30.14</v>
      </c>
      <c r="C365" s="127">
        <v>0.06</v>
      </c>
      <c r="D365" s="127">
        <v>260.86</v>
      </c>
      <c r="E365" s="127">
        <v>97.66</v>
      </c>
      <c r="F365" s="127">
        <v>29.42</v>
      </c>
      <c r="G365" s="127">
        <v>51.47</v>
      </c>
      <c r="H365" s="2">
        <f t="shared" si="65"/>
        <v>388.72</v>
      </c>
      <c r="I365" s="2">
        <f t="shared" si="66"/>
        <v>29.42</v>
      </c>
      <c r="J365" s="2">
        <f t="shared" si="67"/>
        <v>51.47</v>
      </c>
      <c r="K365" s="2">
        <f t="shared" si="68"/>
        <v>388.72</v>
      </c>
      <c r="L365" s="2">
        <f t="shared" si="69"/>
        <v>80.89</v>
      </c>
      <c r="M365" s="2">
        <f t="shared" si="71"/>
        <v>469.61</v>
      </c>
      <c r="N365" s="2">
        <f>'ZBud Extract Monthly'!U364</f>
        <v>469.62</v>
      </c>
      <c r="O365" s="53">
        <f t="shared" si="70"/>
        <v>9.9999999999909051E-3</v>
      </c>
      <c r="Q365" s="111">
        <f>YEAR(A365)</f>
        <v>2019</v>
      </c>
      <c r="R365" s="61">
        <f>MONTH(A365)</f>
        <v>9</v>
      </c>
      <c r="S365" s="61">
        <f t="shared" si="64"/>
        <v>2019</v>
      </c>
      <c r="T365" s="112" t="str">
        <f>LOOKUP(S365,'yr type'!$A$5:$A$102,'yr type'!$B$5:$B$102)</f>
        <v>W</v>
      </c>
      <c r="U365" s="61">
        <f>('Strm Seg GW ZBud Stream Out'!H365-'Strm Seg GW ZBud Stream In'!H365)/DAY($A365)/1.9835</f>
        <v>14.655575161751111</v>
      </c>
      <c r="V365" s="61">
        <f>('Strm Seg GW ZBud Stream Out'!I365-'Strm Seg GW ZBud Stream In'!I365)/DAY($A365)/1.9835</f>
        <v>-0.49441223426602804</v>
      </c>
      <c r="W365" s="61">
        <f>('Strm Seg GW ZBud Stream Out'!J365-'Strm Seg GW ZBud Stream In'!J365)/DAY($A365)/1.9835</f>
        <v>-0.65271825896983449</v>
      </c>
    </row>
    <row r="366" spans="1:23" x14ac:dyDescent="0.3">
      <c r="A366" s="126">
        <v>43769</v>
      </c>
      <c r="B366" s="127">
        <v>31.11</v>
      </c>
      <c r="C366" s="127">
        <v>0</v>
      </c>
      <c r="D366" s="127">
        <v>46.52</v>
      </c>
      <c r="E366" s="127">
        <v>1.76</v>
      </c>
      <c r="F366" s="127">
        <v>29.08</v>
      </c>
      <c r="G366" s="127">
        <v>38.07</v>
      </c>
      <c r="H366" s="2">
        <f t="shared" si="65"/>
        <v>79.39</v>
      </c>
      <c r="I366" s="2">
        <f t="shared" si="66"/>
        <v>29.08</v>
      </c>
      <c r="J366" s="2">
        <f t="shared" si="67"/>
        <v>38.07</v>
      </c>
      <c r="K366" s="2">
        <f t="shared" si="68"/>
        <v>79.39</v>
      </c>
      <c r="L366" s="2">
        <f t="shared" si="69"/>
        <v>67.150000000000006</v>
      </c>
      <c r="M366" s="2">
        <f t="shared" si="71"/>
        <v>146.54</v>
      </c>
      <c r="N366" s="2">
        <f>'ZBud Extract Monthly'!U365</f>
        <v>146.54</v>
      </c>
      <c r="O366" s="53">
        <f t="shared" si="70"/>
        <v>0</v>
      </c>
      <c r="Q366" s="111">
        <f>YEAR(A366)</f>
        <v>2019</v>
      </c>
      <c r="R366" s="61">
        <f>MONTH(A366)</f>
        <v>10</v>
      </c>
      <c r="S366" s="61">
        <f t="shared" si="64"/>
        <v>2020</v>
      </c>
      <c r="T366" s="112" t="str">
        <f>LOOKUP(S366,'yr type'!$A$5:$A$102,'yr type'!$B$5:$B$102)</f>
        <v>BN</v>
      </c>
      <c r="U366" s="61">
        <f>('Strm Seg GW ZBud Stream Out'!H366-'Strm Seg GW ZBud Stream In'!H366)/DAY($A366)/1.9835</f>
        <v>25.141937110191332</v>
      </c>
      <c r="V366" s="61">
        <f>('Strm Seg GW ZBud Stream Out'!I366-'Strm Seg GW ZBud Stream In'!I366)/DAY($A366)/1.9835</f>
        <v>-0.47293396326142284</v>
      </c>
      <c r="W366" s="61">
        <f>('Strm Seg GW ZBud Stream Out'!J366-'Strm Seg GW ZBud Stream In'!J366)/DAY($A366)/1.9835</f>
        <v>-0.1118908413768428</v>
      </c>
    </row>
    <row r="367" spans="1:23" x14ac:dyDescent="0.3">
      <c r="A367" s="126">
        <v>43799</v>
      </c>
      <c r="B367" s="127">
        <v>28.41</v>
      </c>
      <c r="C367" s="127">
        <v>0</v>
      </c>
      <c r="D367" s="127">
        <v>104.17</v>
      </c>
      <c r="E367" s="127">
        <v>20.05</v>
      </c>
      <c r="F367" s="127">
        <v>43.69</v>
      </c>
      <c r="G367" s="127">
        <v>46.91</v>
      </c>
      <c r="H367" s="2">
        <f t="shared" si="65"/>
        <v>152.63000000000002</v>
      </c>
      <c r="I367" s="2">
        <f t="shared" si="66"/>
        <v>43.69</v>
      </c>
      <c r="J367" s="2">
        <f t="shared" si="67"/>
        <v>46.91</v>
      </c>
      <c r="K367" s="2">
        <f t="shared" si="68"/>
        <v>152.63000000000002</v>
      </c>
      <c r="L367" s="2">
        <f t="shared" si="69"/>
        <v>90.6</v>
      </c>
      <c r="M367" s="2">
        <f t="shared" si="71"/>
        <v>243.23000000000002</v>
      </c>
      <c r="N367" s="2">
        <f>'ZBud Extract Monthly'!U366</f>
        <v>243.23</v>
      </c>
      <c r="O367" s="53">
        <f t="shared" si="70"/>
        <v>0</v>
      </c>
      <c r="Q367" s="111">
        <f>YEAR(A367)</f>
        <v>2019</v>
      </c>
      <c r="R367" s="61">
        <f>MONTH(A367)</f>
        <v>11</v>
      </c>
      <c r="S367" s="61">
        <f t="shared" si="64"/>
        <v>2020</v>
      </c>
      <c r="T367" s="112" t="str">
        <f>LOOKUP(S367,'yr type'!$A$5:$A$102,'yr type'!$B$5:$B$102)</f>
        <v>BN</v>
      </c>
      <c r="U367" s="61">
        <f>('Strm Seg GW ZBud Stream Out'!H367-'Strm Seg GW ZBud Stream In'!H367)/DAY($A367)/1.9835</f>
        <v>18.39879001764557</v>
      </c>
      <c r="V367" s="61">
        <f>('Strm Seg GW ZBud Stream Out'!I367-'Strm Seg GW ZBud Stream In'!I367)/DAY($A367)/1.9835</f>
        <v>-0.73422401478867316</v>
      </c>
      <c r="W367" s="61">
        <f>('Strm Seg GW ZBud Stream Out'!J367-'Strm Seg GW ZBud Stream In'!J367)/DAY($A367)/1.9835</f>
        <v>-0.33761868750525159</v>
      </c>
    </row>
    <row r="368" spans="1:23" x14ac:dyDescent="0.3">
      <c r="A368" s="126">
        <v>43830</v>
      </c>
      <c r="B368" s="127">
        <v>21.64</v>
      </c>
      <c r="C368" s="127">
        <v>0</v>
      </c>
      <c r="D368" s="127">
        <v>17.66</v>
      </c>
      <c r="E368" s="127">
        <v>4.1399999999999997</v>
      </c>
      <c r="F368" s="127">
        <v>69.86</v>
      </c>
      <c r="G368" s="127">
        <v>64.58</v>
      </c>
      <c r="H368" s="2">
        <f t="shared" si="65"/>
        <v>43.44</v>
      </c>
      <c r="I368" s="2">
        <f t="shared" si="66"/>
        <v>69.86</v>
      </c>
      <c r="J368" s="2">
        <f t="shared" si="67"/>
        <v>64.58</v>
      </c>
      <c r="K368" s="2">
        <f t="shared" si="68"/>
        <v>43.44</v>
      </c>
      <c r="L368" s="2">
        <f t="shared" si="69"/>
        <v>134.44</v>
      </c>
      <c r="M368" s="2">
        <f t="shared" si="71"/>
        <v>177.88</v>
      </c>
      <c r="N368" s="2">
        <f>'ZBud Extract Monthly'!U367</f>
        <v>177.89</v>
      </c>
      <c r="O368" s="53">
        <f t="shared" si="70"/>
        <v>9.9999999999909051E-3</v>
      </c>
      <c r="Q368" s="111">
        <f>YEAR(A368)</f>
        <v>2019</v>
      </c>
      <c r="R368" s="61">
        <f>MONTH(A368)</f>
        <v>12</v>
      </c>
      <c r="S368" s="61">
        <f t="shared" si="64"/>
        <v>2020</v>
      </c>
      <c r="T368" s="112" t="str">
        <f>LOOKUP(S368,'yr type'!$A$5:$A$102,'yr type'!$B$5:$B$102)</f>
        <v>BN</v>
      </c>
      <c r="U368" s="61">
        <f>('Strm Seg GW ZBud Stream Out'!H368-'Strm Seg GW ZBud Stream In'!H368)/DAY($A368)/1.9835</f>
        <v>32.141782609756291</v>
      </c>
      <c r="V368" s="61">
        <f>('Strm Seg GW ZBud Stream Out'!I368-'Strm Seg GW ZBud Stream In'!I368)/DAY($A368)/1.9835</f>
        <v>-1.1361474096782325</v>
      </c>
      <c r="W368" s="61">
        <f>('Strm Seg GW ZBud Stream Out'!J368-'Strm Seg GW ZBud Stream In'!J368)/DAY($A368)/1.9835</f>
        <v>-0.16897468632345888</v>
      </c>
    </row>
    <row r="369" spans="1:23" x14ac:dyDescent="0.3">
      <c r="A369" s="126">
        <v>43861</v>
      </c>
      <c r="B369" s="127">
        <v>22.08</v>
      </c>
      <c r="C369" s="127">
        <v>0</v>
      </c>
      <c r="D369" s="127">
        <v>9.82</v>
      </c>
      <c r="E369" s="127">
        <v>2.27</v>
      </c>
      <c r="F369" s="127">
        <v>44.88</v>
      </c>
      <c r="G369" s="127">
        <v>40.18</v>
      </c>
      <c r="H369" s="2">
        <f t="shared" si="65"/>
        <v>34.17</v>
      </c>
      <c r="I369" s="2">
        <f t="shared" si="66"/>
        <v>44.88</v>
      </c>
      <c r="J369" s="2">
        <f t="shared" si="67"/>
        <v>40.18</v>
      </c>
      <c r="K369" s="2">
        <f t="shared" si="68"/>
        <v>34.17</v>
      </c>
      <c r="L369" s="2">
        <f t="shared" si="69"/>
        <v>85.06</v>
      </c>
      <c r="M369" s="2">
        <f t="shared" si="71"/>
        <v>119.23000000000002</v>
      </c>
      <c r="N369" s="2">
        <f>'ZBud Extract Monthly'!U368</f>
        <v>119.23</v>
      </c>
      <c r="O369" s="53">
        <f t="shared" si="70"/>
        <v>0</v>
      </c>
      <c r="Q369" s="111">
        <f>YEAR(A369)</f>
        <v>2020</v>
      </c>
      <c r="R369" s="61">
        <f>MONTH(A369)</f>
        <v>1</v>
      </c>
      <c r="S369" s="61">
        <f t="shared" si="64"/>
        <v>2020</v>
      </c>
      <c r="T369" s="112" t="str">
        <f>LOOKUP(S369,'yr type'!$A$5:$A$102,'yr type'!$B$5:$B$102)</f>
        <v>BN</v>
      </c>
      <c r="U369" s="61">
        <f>('Strm Seg GW ZBud Stream Out'!H369-'Strm Seg GW ZBud Stream In'!H369)/DAY($A369)/1.9835</f>
        <v>45.409954706977722</v>
      </c>
      <c r="V369" s="61">
        <f>('Strm Seg GW ZBud Stream Out'!I369-'Strm Seg GW ZBud Stream In'!I369)/DAY($A369)/1.9835</f>
        <v>-0.72989258153963743</v>
      </c>
      <c r="W369" s="61">
        <f>('Strm Seg GW ZBud Stream Out'!J369-'Strm Seg GW ZBud Stream In'!J369)/DAY($A369)/1.9835</f>
        <v>1.0834546297275103</v>
      </c>
    </row>
    <row r="370" spans="1:23" x14ac:dyDescent="0.3">
      <c r="A370" s="126">
        <v>43890</v>
      </c>
      <c r="B370" s="127">
        <v>23.75</v>
      </c>
      <c r="C370" s="127">
        <v>3.79</v>
      </c>
      <c r="D370" s="127">
        <v>287.88</v>
      </c>
      <c r="E370" s="127">
        <v>148.82</v>
      </c>
      <c r="F370" s="127">
        <v>43.9</v>
      </c>
      <c r="G370" s="127">
        <v>36.96</v>
      </c>
      <c r="H370" s="2">
        <f t="shared" si="65"/>
        <v>464.24</v>
      </c>
      <c r="I370" s="2">
        <f t="shared" si="66"/>
        <v>43.9</v>
      </c>
      <c r="J370" s="2">
        <f t="shared" si="67"/>
        <v>36.96</v>
      </c>
      <c r="K370" s="2">
        <f t="shared" si="68"/>
        <v>464.24</v>
      </c>
      <c r="L370" s="2">
        <f t="shared" si="69"/>
        <v>80.86</v>
      </c>
      <c r="M370" s="2">
        <f t="shared" si="71"/>
        <v>545.1</v>
      </c>
      <c r="N370" s="2">
        <f>'ZBud Extract Monthly'!U369</f>
        <v>545.1</v>
      </c>
      <c r="O370" s="53">
        <f t="shared" si="70"/>
        <v>0</v>
      </c>
      <c r="Q370" s="111">
        <f>YEAR(A370)</f>
        <v>2020</v>
      </c>
      <c r="R370" s="61">
        <f>MONTH(A370)</f>
        <v>2</v>
      </c>
      <c r="S370" s="61">
        <f t="shared" si="64"/>
        <v>2020</v>
      </c>
      <c r="T370" s="112" t="str">
        <f>LOOKUP(S370,'yr type'!$A$5:$A$102,'yr type'!$B$5:$B$102)</f>
        <v>BN</v>
      </c>
      <c r="U370" s="61">
        <f>('Strm Seg GW ZBud Stream Out'!H370-'Strm Seg GW ZBud Stream In'!H370)/DAY($A370)/1.9835</f>
        <v>32.473596829011761</v>
      </c>
      <c r="V370" s="61">
        <f>('Strm Seg GW ZBud Stream Out'!I370-'Strm Seg GW ZBud Stream In'!I370)/DAY($A370)/1.9835</f>
        <v>-0.76319289309214811</v>
      </c>
      <c r="W370" s="61">
        <f>('Strm Seg GW ZBud Stream Out'!J370-'Strm Seg GW ZBud Stream In'!J370)/DAY($A370)/1.9835</f>
        <v>1.0571699277661395</v>
      </c>
    </row>
    <row r="371" spans="1:23" x14ac:dyDescent="0.3">
      <c r="A371" s="126">
        <v>43921</v>
      </c>
      <c r="B371" s="127">
        <v>29.33</v>
      </c>
      <c r="C371" s="127">
        <v>0</v>
      </c>
      <c r="D371" s="127">
        <v>21.24</v>
      </c>
      <c r="E371" s="127">
        <v>2.2400000000000002</v>
      </c>
      <c r="F371" s="127">
        <v>34.39</v>
      </c>
      <c r="G371" s="127">
        <v>16.489999999999998</v>
      </c>
      <c r="H371" s="2">
        <f t="shared" si="65"/>
        <v>52.809999999999995</v>
      </c>
      <c r="I371" s="2">
        <f t="shared" si="66"/>
        <v>34.39</v>
      </c>
      <c r="J371" s="2">
        <f t="shared" si="67"/>
        <v>16.489999999999998</v>
      </c>
      <c r="K371" s="2">
        <f t="shared" si="68"/>
        <v>52.809999999999995</v>
      </c>
      <c r="L371" s="2">
        <f t="shared" si="69"/>
        <v>50.879999999999995</v>
      </c>
      <c r="M371" s="2">
        <f t="shared" si="71"/>
        <v>103.68999999999998</v>
      </c>
      <c r="N371" s="2">
        <f>'ZBud Extract Monthly'!U370</f>
        <v>103.69</v>
      </c>
      <c r="O371" s="53">
        <f t="shared" si="70"/>
        <v>0</v>
      </c>
      <c r="Q371" s="111">
        <f>YEAR(A371)</f>
        <v>2020</v>
      </c>
      <c r="R371" s="61">
        <f>MONTH(A371)</f>
        <v>3</v>
      </c>
      <c r="S371" s="61">
        <f t="shared" si="64"/>
        <v>2020</v>
      </c>
      <c r="T371" s="112" t="str">
        <f>LOOKUP(S371,'yr type'!$A$5:$A$102,'yr type'!$B$5:$B$102)</f>
        <v>BN</v>
      </c>
      <c r="U371" s="61">
        <f>('Strm Seg GW ZBud Stream Out'!H371-'Strm Seg GW ZBud Stream In'!H371)/DAY($A371)/1.9835</f>
        <v>39.436967888304316</v>
      </c>
      <c r="V371" s="61">
        <f>('Strm Seg GW ZBud Stream Out'!I371-'Strm Seg GW ZBud Stream In'!I371)/DAY($A371)/1.9835</f>
        <v>-0.55929157484732916</v>
      </c>
      <c r="W371" s="61">
        <f>('Strm Seg GW ZBud Stream Out'!J371-'Strm Seg GW ZBud Stream In'!J371)/DAY($A371)/1.9835</f>
        <v>1.4703562454767967</v>
      </c>
    </row>
    <row r="372" spans="1:23" x14ac:dyDescent="0.3">
      <c r="A372" s="126">
        <v>43951</v>
      </c>
      <c r="B372" s="127">
        <v>50.49</v>
      </c>
      <c r="C372" s="127">
        <v>11.19</v>
      </c>
      <c r="D372" s="127">
        <v>58.12</v>
      </c>
      <c r="E372" s="127">
        <v>23.46</v>
      </c>
      <c r="F372" s="127">
        <v>33.04</v>
      </c>
      <c r="G372" s="127">
        <v>23.05</v>
      </c>
      <c r="H372" s="2">
        <f t="shared" si="65"/>
        <v>143.26</v>
      </c>
      <c r="I372" s="2">
        <f t="shared" si="66"/>
        <v>33.04</v>
      </c>
      <c r="J372" s="2">
        <f t="shared" si="67"/>
        <v>23.05</v>
      </c>
      <c r="K372" s="2">
        <f t="shared" si="68"/>
        <v>143.26</v>
      </c>
      <c r="L372" s="2">
        <f t="shared" si="69"/>
        <v>56.09</v>
      </c>
      <c r="M372" s="2">
        <f t="shared" si="71"/>
        <v>199.35</v>
      </c>
      <c r="N372" s="2">
        <f>'ZBud Extract Monthly'!U371</f>
        <v>199.35</v>
      </c>
      <c r="O372" s="53">
        <f t="shared" si="70"/>
        <v>0</v>
      </c>
      <c r="Q372" s="111">
        <f>YEAR(A372)</f>
        <v>2020</v>
      </c>
      <c r="R372" s="61">
        <f>MONTH(A372)</f>
        <v>4</v>
      </c>
      <c r="S372" s="61">
        <f t="shared" si="64"/>
        <v>2020</v>
      </c>
      <c r="T372" s="112" t="str">
        <f>LOOKUP(S372,'yr type'!$A$5:$A$102,'yr type'!$B$5:$B$102)</f>
        <v>BN</v>
      </c>
      <c r="U372" s="61">
        <f>('Strm Seg GW ZBud Stream Out'!H372-'Strm Seg GW ZBud Stream In'!H372)/DAY($A372)/1.9835</f>
        <v>30.330560457104443</v>
      </c>
      <c r="V372" s="61">
        <f>('Strm Seg GW ZBud Stream Out'!I372-'Strm Seg GW ZBud Stream In'!I372)/DAY($A372)/1.9835</f>
        <v>-0.55524745819679011</v>
      </c>
      <c r="W372" s="61">
        <f>('Strm Seg GW ZBud Stream Out'!J372-'Strm Seg GW ZBud Stream In'!J372)/DAY($A372)/1.9835</f>
        <v>0.88883287118729526</v>
      </c>
    </row>
    <row r="373" spans="1:23" x14ac:dyDescent="0.3">
      <c r="A373" s="126">
        <v>43982</v>
      </c>
      <c r="B373" s="127">
        <v>28.86</v>
      </c>
      <c r="C373" s="127">
        <v>0</v>
      </c>
      <c r="D373" s="127">
        <v>96.24</v>
      </c>
      <c r="E373" s="127">
        <v>24.74</v>
      </c>
      <c r="F373" s="127">
        <v>34.82</v>
      </c>
      <c r="G373" s="127">
        <v>45.83</v>
      </c>
      <c r="H373" s="2">
        <f t="shared" si="65"/>
        <v>149.84</v>
      </c>
      <c r="I373" s="2">
        <f t="shared" si="66"/>
        <v>34.82</v>
      </c>
      <c r="J373" s="2">
        <f t="shared" si="67"/>
        <v>45.83</v>
      </c>
      <c r="K373" s="2">
        <f t="shared" si="68"/>
        <v>149.84</v>
      </c>
      <c r="L373" s="2">
        <f t="shared" si="69"/>
        <v>80.650000000000006</v>
      </c>
      <c r="M373" s="2">
        <f t="shared" si="71"/>
        <v>230.49</v>
      </c>
      <c r="N373" s="2">
        <f>'ZBud Extract Monthly'!U372</f>
        <v>230.49</v>
      </c>
      <c r="O373" s="53">
        <f t="shared" si="70"/>
        <v>0</v>
      </c>
      <c r="Q373" s="111">
        <f>YEAR(A373)</f>
        <v>2020</v>
      </c>
      <c r="R373" s="61">
        <f>MONTH(A373)</f>
        <v>5</v>
      </c>
      <c r="S373" s="61">
        <f t="shared" si="64"/>
        <v>2020</v>
      </c>
      <c r="T373" s="112" t="str">
        <f>LOOKUP(S373,'yr type'!$A$5:$A$102,'yr type'!$B$5:$B$102)</f>
        <v>BN</v>
      </c>
      <c r="U373" s="61">
        <f>('Strm Seg GW ZBud Stream Out'!H373-'Strm Seg GW ZBud Stream In'!H373)/DAY($A373)/1.9835</f>
        <v>19.958854094668112</v>
      </c>
      <c r="V373" s="61">
        <f>('Strm Seg GW ZBud Stream Out'!I373-'Strm Seg GW ZBud Stream In'!I373)/DAY($A373)/1.9835</f>
        <v>-0.56628475243338183</v>
      </c>
      <c r="W373" s="61">
        <f>('Strm Seg GW ZBud Stream Out'!J373-'Strm Seg GW ZBud Stream In'!J373)/DAY($A373)/1.9835</f>
        <v>-0.24752596013888772</v>
      </c>
    </row>
    <row r="374" spans="1:23" x14ac:dyDescent="0.3">
      <c r="A374" s="126">
        <v>44012</v>
      </c>
      <c r="B374" s="127">
        <v>31.36</v>
      </c>
      <c r="C374" s="127">
        <v>0.35</v>
      </c>
      <c r="D374" s="127">
        <v>452.32</v>
      </c>
      <c r="E374" s="127">
        <v>166.24</v>
      </c>
      <c r="F374" s="127">
        <v>31.93</v>
      </c>
      <c r="G374" s="127">
        <v>63.68</v>
      </c>
      <c r="H374" s="2">
        <f t="shared" si="65"/>
        <v>650.27</v>
      </c>
      <c r="I374" s="2">
        <f t="shared" si="66"/>
        <v>31.93</v>
      </c>
      <c r="J374" s="2">
        <f t="shared" si="67"/>
        <v>63.68</v>
      </c>
      <c r="K374" s="2">
        <f t="shared" si="68"/>
        <v>650.27</v>
      </c>
      <c r="L374" s="2">
        <f t="shared" si="69"/>
        <v>95.61</v>
      </c>
      <c r="M374" s="2">
        <f t="shared" si="71"/>
        <v>745.87999999999988</v>
      </c>
      <c r="N374" s="2">
        <f>'ZBud Extract Monthly'!U373</f>
        <v>745.87</v>
      </c>
      <c r="O374" s="53">
        <f t="shared" si="70"/>
        <v>-9.9999999998772182E-3</v>
      </c>
      <c r="Q374" s="111">
        <f>YEAR(A374)</f>
        <v>2020</v>
      </c>
      <c r="R374" s="61">
        <f>MONTH(A374)</f>
        <v>6</v>
      </c>
      <c r="S374" s="61">
        <f t="shared" si="64"/>
        <v>2020</v>
      </c>
      <c r="T374" s="112" t="str">
        <f>LOOKUP(S374,'yr type'!$A$5:$A$102,'yr type'!$B$5:$B$102)</f>
        <v>BN</v>
      </c>
      <c r="U374" s="61">
        <f>('Strm Seg GW ZBud Stream Out'!H374-'Strm Seg GW ZBud Stream In'!H374)/DAY($A374)/1.9835</f>
        <v>1.9438702630031102</v>
      </c>
      <c r="V374" s="61">
        <f>('Strm Seg GW ZBud Stream Out'!I374-'Strm Seg GW ZBud Stream In'!I374)/DAY($A374)/1.9835</f>
        <v>-0.5365935635660869</v>
      </c>
      <c r="W374" s="61">
        <f>('Strm Seg GW ZBud Stream Out'!J374-'Strm Seg GW ZBud Stream In'!J374)/DAY($A374)/1.9835</f>
        <v>-1.049155533148475</v>
      </c>
    </row>
    <row r="375" spans="1:23" x14ac:dyDescent="0.3">
      <c r="A375" s="126">
        <v>44043</v>
      </c>
      <c r="B375" s="127">
        <v>32.909999999999997</v>
      </c>
      <c r="C375" s="127">
        <v>0.15</v>
      </c>
      <c r="D375" s="127">
        <v>383.42</v>
      </c>
      <c r="E375" s="127">
        <v>132.59</v>
      </c>
      <c r="F375" s="127">
        <v>29.08</v>
      </c>
      <c r="G375" s="127">
        <v>71.489999999999995</v>
      </c>
      <c r="H375" s="2">
        <f t="shared" si="65"/>
        <v>549.07000000000005</v>
      </c>
      <c r="I375" s="2">
        <f t="shared" si="66"/>
        <v>29.08</v>
      </c>
      <c r="J375" s="2">
        <f t="shared" si="67"/>
        <v>71.489999999999995</v>
      </c>
      <c r="K375" s="2">
        <f t="shared" si="68"/>
        <v>549.07000000000005</v>
      </c>
      <c r="L375" s="2">
        <f t="shared" si="69"/>
        <v>100.57</v>
      </c>
      <c r="M375" s="2">
        <f t="shared" si="71"/>
        <v>649.6400000000001</v>
      </c>
      <c r="N375" s="2">
        <f>'ZBud Extract Monthly'!U374</f>
        <v>649.64</v>
      </c>
      <c r="O375" s="53">
        <f t="shared" si="70"/>
        <v>0</v>
      </c>
      <c r="Q375" s="111">
        <f>YEAR(A375)</f>
        <v>2020</v>
      </c>
      <c r="R375" s="61">
        <f>MONTH(A375)</f>
        <v>7</v>
      </c>
      <c r="S375" s="61">
        <f t="shared" si="64"/>
        <v>2020</v>
      </c>
      <c r="T375" s="112" t="str">
        <f>LOOKUP(S375,'yr type'!$A$5:$A$102,'yr type'!$B$5:$B$102)</f>
        <v>BN</v>
      </c>
      <c r="U375" s="61">
        <f>('Strm Seg GW ZBud Stream Out'!H375-'Strm Seg GW ZBud Stream In'!H375)/DAY($A375)/1.9835</f>
        <v>4.4403425030696795</v>
      </c>
      <c r="V375" s="61">
        <f>('Strm Seg GW ZBud Stream Out'!I375-'Strm Seg GW ZBud Stream In'!I375)/DAY($A375)/1.9835</f>
        <v>-0.47293396326142284</v>
      </c>
      <c r="W375" s="61">
        <f>('Strm Seg GW ZBud Stream Out'!J375-'Strm Seg GW ZBud Stream In'!J375)/DAY($A375)/1.9835</f>
        <v>-1.1548500939200013</v>
      </c>
    </row>
    <row r="376" spans="1:23" x14ac:dyDescent="0.3">
      <c r="A376" s="126">
        <v>44074</v>
      </c>
      <c r="B376" s="127">
        <v>33.14</v>
      </c>
      <c r="C376" s="127">
        <v>0.31</v>
      </c>
      <c r="D376" s="127">
        <v>538.23</v>
      </c>
      <c r="E376" s="127">
        <v>207.24</v>
      </c>
      <c r="F376" s="127">
        <v>29.08</v>
      </c>
      <c r="G376" s="127">
        <v>78.23</v>
      </c>
      <c r="H376" s="2">
        <f t="shared" si="65"/>
        <v>778.92000000000007</v>
      </c>
      <c r="I376" s="2">
        <f t="shared" si="66"/>
        <v>29.08</v>
      </c>
      <c r="J376" s="2">
        <f t="shared" si="67"/>
        <v>78.23</v>
      </c>
      <c r="K376" s="2">
        <f t="shared" si="68"/>
        <v>778.92000000000007</v>
      </c>
      <c r="L376" s="2">
        <f t="shared" si="69"/>
        <v>107.31</v>
      </c>
      <c r="M376" s="2">
        <f t="shared" si="71"/>
        <v>886.23000000000013</v>
      </c>
      <c r="N376" s="2">
        <f>'ZBud Extract Monthly'!U375</f>
        <v>886.22</v>
      </c>
      <c r="O376" s="53">
        <f t="shared" si="70"/>
        <v>-1.0000000000104592E-2</v>
      </c>
      <c r="Q376" s="111">
        <f>YEAR(A376)</f>
        <v>2020</v>
      </c>
      <c r="R376" s="61">
        <f>MONTH(A376)</f>
        <v>8</v>
      </c>
      <c r="S376" s="61">
        <f t="shared" si="64"/>
        <v>2020</v>
      </c>
      <c r="T376" s="112" t="str">
        <f>LOOKUP(S376,'yr type'!$A$5:$A$102,'yr type'!$B$5:$B$102)</f>
        <v>BN</v>
      </c>
      <c r="U376" s="61">
        <f>('Strm Seg GW ZBud Stream Out'!H376-'Strm Seg GW ZBud Stream In'!H376)/DAY($A376)/1.9835</f>
        <v>-0.99563332980964148</v>
      </c>
      <c r="V376" s="61">
        <f>('Strm Seg GW ZBud Stream Out'!I376-'Strm Seg GW ZBud Stream In'!I376)/DAY($A376)/1.9835</f>
        <v>-0.47293396326142284</v>
      </c>
      <c r="W376" s="61">
        <f>('Strm Seg GW ZBud Stream Out'!J376-'Strm Seg GW ZBud Stream In'!J376)/DAY($A376)/1.9835</f>
        <v>-1.2722704245509324</v>
      </c>
    </row>
    <row r="377" spans="1:23" x14ac:dyDescent="0.3">
      <c r="A377" s="126">
        <v>44104</v>
      </c>
      <c r="B377" s="127">
        <v>31.19</v>
      </c>
      <c r="C377" s="127">
        <v>0</v>
      </c>
      <c r="D377" s="127">
        <v>278.04000000000002</v>
      </c>
      <c r="E377" s="127">
        <v>73.540000000000006</v>
      </c>
      <c r="F377" s="127">
        <v>30.11</v>
      </c>
      <c r="G377" s="127">
        <v>58.02</v>
      </c>
      <c r="H377" s="2">
        <f t="shared" si="65"/>
        <v>382.77000000000004</v>
      </c>
      <c r="I377" s="2">
        <f t="shared" si="66"/>
        <v>30.11</v>
      </c>
      <c r="J377" s="2">
        <f t="shared" si="67"/>
        <v>58.02</v>
      </c>
      <c r="K377" s="2">
        <f t="shared" si="68"/>
        <v>382.77000000000004</v>
      </c>
      <c r="L377" s="2">
        <f t="shared" si="69"/>
        <v>88.13</v>
      </c>
      <c r="M377" s="2">
        <f t="shared" si="71"/>
        <v>470.90000000000003</v>
      </c>
      <c r="N377" s="2">
        <f>'ZBud Extract Monthly'!U376</f>
        <v>470.88</v>
      </c>
      <c r="O377" s="53">
        <f t="shared" si="70"/>
        <v>-2.0000000000038654E-2</v>
      </c>
      <c r="Q377" s="111">
        <f>YEAR(A377)</f>
        <v>2020</v>
      </c>
      <c r="R377" s="61">
        <f>MONTH(A377)</f>
        <v>9</v>
      </c>
      <c r="S377" s="61">
        <f t="shared" si="64"/>
        <v>2020</v>
      </c>
      <c r="T377" s="112" t="str">
        <f>LOOKUP(S377,'yr type'!$A$5:$A$102,'yr type'!$B$5:$B$102)</f>
        <v>BN</v>
      </c>
      <c r="U377" s="61">
        <f>('Strm Seg GW ZBud Stream Out'!H377-'Strm Seg GW ZBud Stream In'!H377)/DAY($A377)/1.9835</f>
        <v>6.673052684648348</v>
      </c>
      <c r="V377" s="61">
        <f>('Strm Seg GW ZBud Stream Out'!I377-'Strm Seg GW ZBud Stream In'!I377)/DAY($A377)/1.9835</f>
        <v>-0.50600789849592476</v>
      </c>
      <c r="W377" s="61">
        <f>('Strm Seg GW ZBud Stream Out'!J377-'Strm Seg GW ZBud Stream In'!J377)/DAY($A377)/1.9835</f>
        <v>-0.91756995210486514</v>
      </c>
    </row>
    <row r="378" spans="1:23" x14ac:dyDescent="0.3">
      <c r="A378" s="126">
        <v>44135</v>
      </c>
      <c r="B378" s="127">
        <v>26.4</v>
      </c>
      <c r="C378" s="127">
        <v>0</v>
      </c>
      <c r="D378" s="127">
        <v>88.3</v>
      </c>
      <c r="E378" s="127">
        <v>6.08</v>
      </c>
      <c r="F378" s="127">
        <v>45.53</v>
      </c>
      <c r="G378" s="127">
        <v>55.26</v>
      </c>
      <c r="H378" s="2">
        <f t="shared" si="65"/>
        <v>120.77999999999999</v>
      </c>
      <c r="I378" s="2">
        <f t="shared" si="66"/>
        <v>45.53</v>
      </c>
      <c r="J378" s="2">
        <f t="shared" si="67"/>
        <v>55.26</v>
      </c>
      <c r="K378" s="2">
        <f t="shared" si="68"/>
        <v>120.77999999999999</v>
      </c>
      <c r="L378" s="2">
        <f t="shared" si="69"/>
        <v>100.78999999999999</v>
      </c>
      <c r="M378" s="2">
        <f t="shared" si="71"/>
        <v>221.57</v>
      </c>
      <c r="N378" s="2">
        <f>'ZBud Extract Monthly'!U377</f>
        <v>221.57</v>
      </c>
      <c r="O378" s="53">
        <f t="shared" si="70"/>
        <v>0</v>
      </c>
      <c r="Q378" s="111">
        <f>YEAR(A378)</f>
        <v>2020</v>
      </c>
      <c r="R378" s="61">
        <f>MONTH(A378)</f>
        <v>10</v>
      </c>
      <c r="S378" s="61">
        <f t="shared" si="64"/>
        <v>2021</v>
      </c>
      <c r="T378" s="112" t="str">
        <f>LOOKUP(S378,'yr type'!$A$5:$A$102,'yr type'!$B$5:$B$102)</f>
        <v>AN</v>
      </c>
      <c r="U378" s="61">
        <f>('Strm Seg GW ZBud Stream Out'!H378-'Strm Seg GW ZBud Stream In'!H378)/DAY($A378)/1.9835</f>
        <v>18.626084552395977</v>
      </c>
      <c r="V378" s="61">
        <f>('Strm Seg GW ZBud Stream Out'!I378-'Strm Seg GW ZBud Stream In'!I378)/DAY($A378)/1.9835</f>
        <v>-0.74046366393715901</v>
      </c>
      <c r="W378" s="61">
        <f>('Strm Seg GW ZBud Stream Out'!J378-'Strm Seg GW ZBud Stream In'!J378)/DAY($A378)/1.9835</f>
        <v>-0.62532018182261728</v>
      </c>
    </row>
    <row r="379" spans="1:23" x14ac:dyDescent="0.3">
      <c r="A379" s="126">
        <v>44165</v>
      </c>
      <c r="B379" s="127">
        <v>20.87</v>
      </c>
      <c r="C379" s="127">
        <v>0</v>
      </c>
      <c r="D379" s="127">
        <v>2.0699999999999998</v>
      </c>
      <c r="E379" s="127">
        <v>6.92</v>
      </c>
      <c r="F379" s="127">
        <v>87.21</v>
      </c>
      <c r="G379" s="127">
        <v>79.38</v>
      </c>
      <c r="H379" s="2">
        <f t="shared" si="65"/>
        <v>29.86</v>
      </c>
      <c r="I379" s="2">
        <f t="shared" si="66"/>
        <v>87.21</v>
      </c>
      <c r="J379" s="2">
        <f t="shared" si="67"/>
        <v>79.38</v>
      </c>
      <c r="K379" s="2">
        <f t="shared" si="68"/>
        <v>29.86</v>
      </c>
      <c r="L379" s="2">
        <f t="shared" si="69"/>
        <v>166.58999999999997</v>
      </c>
      <c r="M379" s="2">
        <f t="shared" si="71"/>
        <v>196.45</v>
      </c>
      <c r="N379" s="2">
        <f>'ZBud Extract Monthly'!U378</f>
        <v>196.46</v>
      </c>
      <c r="O379" s="53">
        <f t="shared" si="70"/>
        <v>1.0000000000019327E-2</v>
      </c>
      <c r="Q379" s="111">
        <f>YEAR(A379)</f>
        <v>2020</v>
      </c>
      <c r="R379" s="61">
        <f>MONTH(A379)</f>
        <v>11</v>
      </c>
      <c r="S379" s="61">
        <f t="shared" si="64"/>
        <v>2021</v>
      </c>
      <c r="T379" s="112" t="str">
        <f>LOOKUP(S379,'yr type'!$A$5:$A$102,'yr type'!$B$5:$B$102)</f>
        <v>AN</v>
      </c>
      <c r="U379" s="61">
        <f>('Strm Seg GW ZBud Stream Out'!H379-'Strm Seg GW ZBud Stream In'!H379)/DAY($A379)/1.9835</f>
        <v>44.030249558860604</v>
      </c>
      <c r="V379" s="61">
        <f>('Strm Seg GW ZBud Stream Out'!I379-'Strm Seg GW ZBud Stream In'!I379)/DAY($A379)/1.9835</f>
        <v>-1.4655911267960673</v>
      </c>
      <c r="W379" s="61">
        <f>('Strm Seg GW ZBud Stream Out'!J379-'Strm Seg GW ZBud Stream In'!J379)/DAY($A379)/1.9835</f>
        <v>-0.28216116292748494</v>
      </c>
    </row>
    <row r="380" spans="1:23" x14ac:dyDescent="0.3">
      <c r="A380" s="126">
        <v>44196</v>
      </c>
      <c r="B380" s="127">
        <v>19.98</v>
      </c>
      <c r="C380" s="127">
        <v>0</v>
      </c>
      <c r="D380" s="127">
        <v>1.81</v>
      </c>
      <c r="E380" s="127">
        <v>3.2</v>
      </c>
      <c r="F380" s="127">
        <v>61.47</v>
      </c>
      <c r="G380" s="127">
        <v>57.44</v>
      </c>
      <c r="H380" s="2">
        <f t="shared" si="65"/>
        <v>24.99</v>
      </c>
      <c r="I380" s="2">
        <f t="shared" si="66"/>
        <v>61.47</v>
      </c>
      <c r="J380" s="2">
        <f t="shared" si="67"/>
        <v>57.44</v>
      </c>
      <c r="K380" s="2">
        <f t="shared" si="68"/>
        <v>24.99</v>
      </c>
      <c r="L380" s="2">
        <f t="shared" si="69"/>
        <v>118.91</v>
      </c>
      <c r="M380" s="2">
        <f t="shared" si="71"/>
        <v>143.89999999999998</v>
      </c>
      <c r="N380" s="2">
        <f>'ZBud Extract Monthly'!U379</f>
        <v>143.88999999999999</v>
      </c>
      <c r="O380" s="53">
        <f t="shared" si="70"/>
        <v>-9.9999999999909051E-3</v>
      </c>
      <c r="Q380" s="111">
        <f>YEAR(A380)</f>
        <v>2020</v>
      </c>
      <c r="R380" s="61">
        <f>MONTH(A380)</f>
        <v>12</v>
      </c>
      <c r="S380" s="61">
        <f t="shared" si="64"/>
        <v>2021</v>
      </c>
      <c r="T380" s="112" t="str">
        <f>LOOKUP(S380,'yr type'!$A$5:$A$102,'yr type'!$B$5:$B$102)</f>
        <v>AN</v>
      </c>
      <c r="U380" s="61">
        <f>('Strm Seg GW ZBud Stream Out'!H380-'Strm Seg GW ZBud Stream In'!H380)/DAY($A380)/1.9835</f>
        <v>41.02864763329729</v>
      </c>
      <c r="V380" s="61">
        <f>('Strm Seg GW ZBud Stream Out'!I380-'Strm Seg GW ZBud Stream In'!I380)/DAY($A380)/1.9835</f>
        <v>-0.99969913073176286</v>
      </c>
      <c r="W380" s="61">
        <f>('Strm Seg GW ZBud Stream Out'!J380-'Strm Seg GW ZBud Stream In'!J380)/DAY($A380)/1.9835</f>
        <v>0.36462102669604884</v>
      </c>
    </row>
    <row r="381" spans="1:23" x14ac:dyDescent="0.3">
      <c r="A381" s="126">
        <v>44227</v>
      </c>
      <c r="B381" s="127">
        <v>635.71</v>
      </c>
      <c r="C381" s="127">
        <v>342.78</v>
      </c>
      <c r="D381" s="127">
        <v>233.75</v>
      </c>
      <c r="E381" s="127">
        <v>177.06</v>
      </c>
      <c r="F381" s="127">
        <v>173.22</v>
      </c>
      <c r="G381" s="127">
        <v>134.05000000000001</v>
      </c>
      <c r="H381" s="2">
        <f t="shared" si="65"/>
        <v>1389.3</v>
      </c>
      <c r="I381" s="2">
        <f t="shared" si="66"/>
        <v>173.22</v>
      </c>
      <c r="J381" s="2">
        <f t="shared" si="67"/>
        <v>134.05000000000001</v>
      </c>
      <c r="K381" s="2">
        <f t="shared" si="68"/>
        <v>1389.3</v>
      </c>
      <c r="L381" s="2">
        <f t="shared" si="69"/>
        <v>307.27</v>
      </c>
      <c r="M381" s="2">
        <f t="shared" si="71"/>
        <v>1696.57</v>
      </c>
      <c r="N381" s="2">
        <f>'ZBud Extract Monthly'!U380</f>
        <v>1696.57</v>
      </c>
      <c r="O381" s="53">
        <f t="shared" si="70"/>
        <v>0</v>
      </c>
      <c r="Q381" s="111">
        <f>YEAR(A381)</f>
        <v>2021</v>
      </c>
      <c r="R381" s="61">
        <f>MONTH(A381)</f>
        <v>1</v>
      </c>
      <c r="S381" s="61">
        <f t="shared" si="64"/>
        <v>2021</v>
      </c>
      <c r="T381" s="112" t="str">
        <f>LOOKUP(S381,'yr type'!$A$5:$A$102,'yr type'!$B$5:$B$102)</f>
        <v>AN</v>
      </c>
      <c r="U381" s="61">
        <f>('Strm Seg GW ZBud Stream Out'!H381-'Strm Seg GW ZBud Stream In'!H381)/DAY($A381)/1.9835</f>
        <v>59.713930247119386</v>
      </c>
      <c r="V381" s="61">
        <f>('Strm Seg GW ZBud Stream Out'!I381-'Strm Seg GW ZBud Stream In'!I381)/DAY($A381)/1.9835</f>
        <v>-2.817112142921034</v>
      </c>
      <c r="W381" s="61">
        <f>('Strm Seg GW ZBud Stream Out'!J381-'Strm Seg GW ZBud Stream In'!J381)/DAY($A381)/1.9835</f>
        <v>-5.5782788651536575E-2</v>
      </c>
    </row>
    <row r="382" spans="1:23" x14ac:dyDescent="0.3">
      <c r="A382" s="126">
        <v>44255</v>
      </c>
      <c r="B382" s="127">
        <v>18.89</v>
      </c>
      <c r="C382" s="127">
        <v>0.24</v>
      </c>
      <c r="D382" s="127">
        <v>74.55</v>
      </c>
      <c r="E382" s="127">
        <v>50.85</v>
      </c>
      <c r="F382" s="127">
        <v>114.45</v>
      </c>
      <c r="G382" s="127">
        <v>42.24</v>
      </c>
      <c r="H382" s="2">
        <f t="shared" si="65"/>
        <v>144.53</v>
      </c>
      <c r="I382" s="2">
        <f t="shared" si="66"/>
        <v>114.45</v>
      </c>
      <c r="J382" s="2">
        <f t="shared" si="67"/>
        <v>42.24</v>
      </c>
      <c r="K382" s="2">
        <f t="shared" si="68"/>
        <v>144.53</v>
      </c>
      <c r="L382" s="2">
        <f t="shared" si="69"/>
        <v>156.69</v>
      </c>
      <c r="M382" s="2">
        <f t="shared" si="71"/>
        <v>301.22000000000003</v>
      </c>
      <c r="N382" s="2">
        <f>'ZBud Extract Monthly'!U381</f>
        <v>301.22000000000003</v>
      </c>
      <c r="O382" s="53">
        <f t="shared" si="70"/>
        <v>0</v>
      </c>
      <c r="Q382" s="111">
        <f>YEAR(A382)</f>
        <v>2021</v>
      </c>
      <c r="R382" s="61">
        <f>MONTH(A382)</f>
        <v>2</v>
      </c>
      <c r="S382" s="61">
        <f t="shared" si="64"/>
        <v>2021</v>
      </c>
      <c r="T382" s="112" t="str">
        <f>LOOKUP(S382,'yr type'!$A$5:$A$102,'yr type'!$B$5:$B$102)</f>
        <v>AN</v>
      </c>
      <c r="U382" s="61">
        <f>('Strm Seg GW ZBud Stream Out'!H382-'Strm Seg GW ZBud Stream In'!H382)/DAY($A382)/1.9835</f>
        <v>82.405380100111628</v>
      </c>
      <c r="V382" s="61">
        <f>('Strm Seg GW ZBud Stream Out'!I382-'Strm Seg GW ZBud Stream In'!I382)/DAY($A382)/1.9835</f>
        <v>-1.9926896899420217</v>
      </c>
      <c r="W382" s="61">
        <f>('Strm Seg GW ZBud Stream Out'!J382-'Strm Seg GW ZBud Stream In'!J382)/DAY($A382)/1.9835</f>
        <v>3.2601101948215638</v>
      </c>
    </row>
    <row r="383" spans="1:23" x14ac:dyDescent="0.3">
      <c r="A383" s="126">
        <v>44286</v>
      </c>
      <c r="B383" s="127">
        <v>20.260000000000002</v>
      </c>
      <c r="C383" s="127">
        <v>0.21</v>
      </c>
      <c r="D383" s="127">
        <v>60.44</v>
      </c>
      <c r="E383" s="127">
        <v>27.91</v>
      </c>
      <c r="F383" s="127">
        <v>51.54</v>
      </c>
      <c r="G383" s="127">
        <v>9.36</v>
      </c>
      <c r="H383" s="2">
        <f t="shared" si="65"/>
        <v>108.82</v>
      </c>
      <c r="I383" s="2">
        <f t="shared" si="66"/>
        <v>51.54</v>
      </c>
      <c r="J383" s="2">
        <f t="shared" si="67"/>
        <v>9.36</v>
      </c>
      <c r="K383" s="2">
        <f t="shared" si="68"/>
        <v>108.82</v>
      </c>
      <c r="L383" s="2">
        <f t="shared" si="69"/>
        <v>60.9</v>
      </c>
      <c r="M383" s="2">
        <f t="shared" si="71"/>
        <v>169.71999999999997</v>
      </c>
      <c r="N383" s="2">
        <f>'ZBud Extract Monthly'!U382</f>
        <v>169.71</v>
      </c>
      <c r="O383" s="53">
        <f t="shared" si="70"/>
        <v>-9.9999999999624833E-3</v>
      </c>
      <c r="Q383" s="111">
        <f>YEAR(A383)</f>
        <v>2021</v>
      </c>
      <c r="R383" s="61">
        <f>MONTH(A383)</f>
        <v>3</v>
      </c>
      <c r="S383" s="61">
        <f t="shared" si="64"/>
        <v>2021</v>
      </c>
      <c r="T383" s="112" t="str">
        <f>LOOKUP(S383,'yr type'!$A$5:$A$102,'yr type'!$B$5:$B$102)</f>
        <v>AN</v>
      </c>
      <c r="U383" s="61">
        <f>('Strm Seg GW ZBud Stream Out'!H383-'Strm Seg GW ZBud Stream In'!H383)/DAY($A383)/1.9835</f>
        <v>90.054075152264261</v>
      </c>
      <c r="V383" s="61">
        <f>('Strm Seg GW ZBud Stream Out'!I383-'Strm Seg GW ZBud Stream In'!I383)/DAY($A383)/1.9835</f>
        <v>-0.53148149654000343</v>
      </c>
      <c r="W383" s="61">
        <f>('Strm Seg GW ZBud Stream Out'!J383-'Strm Seg GW ZBud Stream In'!J383)/DAY($A383)/1.9835</f>
        <v>5.9515193898045977</v>
      </c>
    </row>
    <row r="384" spans="1:23" x14ac:dyDescent="0.3">
      <c r="A384" s="126">
        <v>44316</v>
      </c>
      <c r="B384" s="127">
        <v>24.97</v>
      </c>
      <c r="C384" s="127">
        <v>0</v>
      </c>
      <c r="D384" s="127">
        <v>1.42</v>
      </c>
      <c r="E384" s="127">
        <v>0.44</v>
      </c>
      <c r="F384" s="127">
        <v>20.92</v>
      </c>
      <c r="G384" s="127">
        <v>5.07</v>
      </c>
      <c r="H384" s="2">
        <f t="shared" si="65"/>
        <v>26.830000000000002</v>
      </c>
      <c r="I384" s="2">
        <f t="shared" si="66"/>
        <v>20.92</v>
      </c>
      <c r="J384" s="2">
        <f t="shared" si="67"/>
        <v>5.07</v>
      </c>
      <c r="K384" s="2">
        <f t="shared" si="68"/>
        <v>26.830000000000002</v>
      </c>
      <c r="L384" s="2">
        <f t="shared" si="69"/>
        <v>25.990000000000002</v>
      </c>
      <c r="M384" s="2">
        <f t="shared" si="71"/>
        <v>52.82</v>
      </c>
      <c r="N384" s="2">
        <f>'ZBud Extract Monthly'!U383</f>
        <v>52.83</v>
      </c>
      <c r="O384" s="53">
        <f t="shared" si="70"/>
        <v>9.9999999999980105E-3</v>
      </c>
      <c r="Q384" s="111">
        <f>YEAR(A384)</f>
        <v>2021</v>
      </c>
      <c r="R384" s="61">
        <f>MONTH(A384)</f>
        <v>4</v>
      </c>
      <c r="S384" s="61">
        <f t="shared" si="64"/>
        <v>2021</v>
      </c>
      <c r="T384" s="112" t="str">
        <f>LOOKUP(S384,'yr type'!$A$5:$A$102,'yr type'!$B$5:$B$102)</f>
        <v>AN</v>
      </c>
      <c r="U384" s="61">
        <f>('Strm Seg GW ZBud Stream Out'!H384-'Strm Seg GW ZBud Stream In'!H384)/DAY($A384)/1.9835</f>
        <v>59.937316191916644</v>
      </c>
      <c r="V384" s="61">
        <f>('Strm Seg GW ZBud Stream Out'!I384-'Strm Seg GW ZBud Stream In'!I384)/DAY($A384)/1.9835</f>
        <v>3.8316107890093223E-2</v>
      </c>
      <c r="W384" s="61">
        <f>('Strm Seg GW ZBud Stream Out'!J384-'Strm Seg GW ZBud Stream In'!J384)/DAY($A384)/1.9835</f>
        <v>4.6016301151163761</v>
      </c>
    </row>
    <row r="385" spans="1:23" x14ac:dyDescent="0.3">
      <c r="A385" s="126">
        <v>44347</v>
      </c>
      <c r="B385" s="127">
        <v>28.76</v>
      </c>
      <c r="C385" s="127">
        <v>0.11</v>
      </c>
      <c r="D385" s="127">
        <v>94.94</v>
      </c>
      <c r="E385" s="127">
        <v>58.08</v>
      </c>
      <c r="F385" s="127">
        <v>26.88</v>
      </c>
      <c r="G385" s="127">
        <v>14.01</v>
      </c>
      <c r="H385" s="2">
        <f t="shared" si="65"/>
        <v>181.89</v>
      </c>
      <c r="I385" s="2">
        <f t="shared" si="66"/>
        <v>26.88</v>
      </c>
      <c r="J385" s="2">
        <f t="shared" si="67"/>
        <v>14.01</v>
      </c>
      <c r="K385" s="2">
        <f t="shared" si="68"/>
        <v>181.89</v>
      </c>
      <c r="L385" s="2">
        <f t="shared" si="69"/>
        <v>40.89</v>
      </c>
      <c r="M385" s="2">
        <f t="shared" si="71"/>
        <v>222.77999999999997</v>
      </c>
      <c r="N385" s="2">
        <f>'ZBud Extract Monthly'!U384</f>
        <v>222.78</v>
      </c>
      <c r="O385" s="53">
        <f t="shared" si="70"/>
        <v>0</v>
      </c>
      <c r="Q385" s="111">
        <f>YEAR(A385)</f>
        <v>2021</v>
      </c>
      <c r="R385" s="61">
        <f>MONTH(A385)</f>
        <v>5</v>
      </c>
      <c r="S385" s="61">
        <f t="shared" si="64"/>
        <v>2021</v>
      </c>
      <c r="T385" s="112" t="str">
        <f>LOOKUP(S385,'yr type'!$A$5:$A$102,'yr type'!$B$5:$B$102)</f>
        <v>AN</v>
      </c>
      <c r="U385" s="61">
        <f>('Strm Seg GW ZBud Stream Out'!H385-'Strm Seg GW ZBud Stream In'!H385)/DAY($A385)/1.9835</f>
        <v>38.420680289810292</v>
      </c>
      <c r="V385" s="61">
        <f>('Strm Seg GW ZBud Stream Out'!I385-'Strm Seg GW ZBud Stream In'!I385)/DAY($A385)/1.9835</f>
        <v>-0.36852419558128757</v>
      </c>
      <c r="W385" s="61">
        <f>('Strm Seg GW ZBud Stream Out'!J385-'Strm Seg GW ZBud Stream In'!J385)/DAY($A385)/1.9835</f>
        <v>1.7824471242590076</v>
      </c>
    </row>
    <row r="386" spans="1:23" x14ac:dyDescent="0.3">
      <c r="A386" s="126">
        <v>44377</v>
      </c>
      <c r="B386" s="127">
        <v>28.55</v>
      </c>
      <c r="C386" s="127">
        <v>0</v>
      </c>
      <c r="D386" s="127">
        <v>57.02</v>
      </c>
      <c r="E386" s="127">
        <v>12.02</v>
      </c>
      <c r="F386" s="127">
        <v>28.12</v>
      </c>
      <c r="G386" s="127">
        <v>35.54</v>
      </c>
      <c r="H386" s="2">
        <f t="shared" si="65"/>
        <v>97.59</v>
      </c>
      <c r="I386" s="2">
        <f t="shared" si="66"/>
        <v>28.12</v>
      </c>
      <c r="J386" s="2">
        <f t="shared" si="67"/>
        <v>35.54</v>
      </c>
      <c r="K386" s="2">
        <f t="shared" si="68"/>
        <v>97.59</v>
      </c>
      <c r="L386" s="2">
        <f t="shared" si="69"/>
        <v>63.66</v>
      </c>
      <c r="M386" s="2">
        <f t="shared" si="71"/>
        <v>161.25</v>
      </c>
      <c r="N386" s="2">
        <f>'ZBud Extract Monthly'!U385</f>
        <v>161.24</v>
      </c>
      <c r="O386" s="53">
        <f t="shared" si="70"/>
        <v>-9.9999999999909051E-3</v>
      </c>
      <c r="Q386" s="111">
        <f>YEAR(A386)</f>
        <v>2021</v>
      </c>
      <c r="R386" s="61">
        <f>MONTH(A386)</f>
        <v>6</v>
      </c>
      <c r="S386" s="61">
        <f t="shared" si="64"/>
        <v>2021</v>
      </c>
      <c r="T386" s="112" t="str">
        <f>LOOKUP(S386,'yr type'!$A$5:$A$102,'yr type'!$B$5:$B$102)</f>
        <v>AN</v>
      </c>
      <c r="U386" s="61">
        <f>('Strm Seg GW ZBud Stream Out'!H386-'Strm Seg GW ZBud Stream In'!H386)/DAY($A386)/1.9835</f>
        <v>29.71565414671036</v>
      </c>
      <c r="V386" s="61">
        <f>('Strm Seg GW ZBud Stream Out'!I386-'Strm Seg GW ZBud Stream In'!I386)/DAY($A386)/1.9835</f>
        <v>-0.47256533064448364</v>
      </c>
      <c r="W386" s="61">
        <f>('Strm Seg GW ZBud Stream Out'!J386-'Strm Seg GW ZBud Stream In'!J386)/DAY($A386)/1.9835</f>
        <v>1.1091504915553376E-2</v>
      </c>
    </row>
    <row r="387" spans="1:23" x14ac:dyDescent="0.3">
      <c r="A387" s="126">
        <v>44408</v>
      </c>
      <c r="B387" s="127">
        <v>30.02</v>
      </c>
      <c r="C387" s="127">
        <v>0</v>
      </c>
      <c r="D387" s="127">
        <v>190.14</v>
      </c>
      <c r="E387" s="127">
        <v>48.42</v>
      </c>
      <c r="F387" s="127">
        <v>29.08</v>
      </c>
      <c r="G387" s="127">
        <v>51.51</v>
      </c>
      <c r="H387" s="2">
        <f t="shared" si="65"/>
        <v>268.58</v>
      </c>
      <c r="I387" s="2">
        <f t="shared" si="66"/>
        <v>29.08</v>
      </c>
      <c r="J387" s="2">
        <f t="shared" si="67"/>
        <v>51.51</v>
      </c>
      <c r="K387" s="2">
        <f t="shared" si="68"/>
        <v>268.58</v>
      </c>
      <c r="L387" s="2">
        <f t="shared" si="69"/>
        <v>80.59</v>
      </c>
      <c r="M387" s="2">
        <f t="shared" si="71"/>
        <v>349.16999999999996</v>
      </c>
      <c r="N387" s="2">
        <f>'ZBud Extract Monthly'!U386</f>
        <v>349.18</v>
      </c>
      <c r="O387" s="53">
        <f t="shared" si="70"/>
        <v>1.0000000000047748E-2</v>
      </c>
      <c r="Q387" s="111">
        <f>YEAR(A387)</f>
        <v>2021</v>
      </c>
      <c r="R387" s="61">
        <f>MONTH(A387)</f>
        <v>7</v>
      </c>
      <c r="S387" s="61">
        <f t="shared" si="64"/>
        <v>2021</v>
      </c>
      <c r="T387" s="112" t="str">
        <f>LOOKUP(S387,'yr type'!$A$5:$A$102,'yr type'!$B$5:$B$102)</f>
        <v>AN</v>
      </c>
      <c r="U387" s="61">
        <f>('Strm Seg GW ZBud Stream Out'!H387-'Strm Seg GW ZBud Stream In'!H387)/DAY($A387)/1.9835</f>
        <v>17.450417557754701</v>
      </c>
      <c r="V387" s="61">
        <f>('Strm Seg GW ZBud Stream Out'!I387-'Strm Seg GW ZBud Stream In'!I387)/DAY($A387)/1.9835</f>
        <v>-0.47293396326142284</v>
      </c>
      <c r="W387" s="61">
        <f>('Strm Seg GW ZBud Stream Out'!J387-'Strm Seg GW ZBud Stream In'!J387)/DAY($A387)/1.9835</f>
        <v>-0.75152264244533529</v>
      </c>
    </row>
    <row r="388" spans="1:23" x14ac:dyDescent="0.3">
      <c r="A388" s="126">
        <v>44439</v>
      </c>
      <c r="B388" s="127">
        <v>30.68</v>
      </c>
      <c r="C388" s="127">
        <v>0</v>
      </c>
      <c r="D388" s="127">
        <v>230</v>
      </c>
      <c r="E388" s="127">
        <v>80.31</v>
      </c>
      <c r="F388" s="127">
        <v>29.08</v>
      </c>
      <c r="G388" s="127">
        <v>53.13</v>
      </c>
      <c r="H388" s="2">
        <f t="shared" si="65"/>
        <v>340.99</v>
      </c>
      <c r="I388" s="2">
        <f t="shared" si="66"/>
        <v>29.08</v>
      </c>
      <c r="J388" s="2">
        <f t="shared" si="67"/>
        <v>53.13</v>
      </c>
      <c r="K388" s="2">
        <f t="shared" si="68"/>
        <v>340.99</v>
      </c>
      <c r="L388" s="2">
        <f t="shared" si="69"/>
        <v>82.210000000000008</v>
      </c>
      <c r="M388" s="2">
        <f t="shared" si="71"/>
        <v>423.2</v>
      </c>
      <c r="N388" s="2">
        <f>'ZBud Extract Monthly'!U387</f>
        <v>423.2</v>
      </c>
      <c r="O388" s="53">
        <f t="shared" si="70"/>
        <v>0</v>
      </c>
      <c r="Q388" s="111">
        <f>YEAR(A388)</f>
        <v>2021</v>
      </c>
      <c r="R388" s="61">
        <f>MONTH(A388)</f>
        <v>8</v>
      </c>
      <c r="S388" s="61">
        <f t="shared" si="64"/>
        <v>2021</v>
      </c>
      <c r="T388" s="112" t="str">
        <f>LOOKUP(S388,'yr type'!$A$5:$A$102,'yr type'!$B$5:$B$102)</f>
        <v>AN</v>
      </c>
      <c r="U388" s="61">
        <f>('Strm Seg GW ZBud Stream Out'!H388-'Strm Seg GW ZBud Stream In'!H388)/DAY($A388)/1.9835</f>
        <v>15.757743317856182</v>
      </c>
      <c r="V388" s="61">
        <f>('Strm Seg GW ZBud Stream Out'!I388-'Strm Seg GW ZBud Stream In'!I388)/DAY($A388)/1.9835</f>
        <v>-0.47293396326142284</v>
      </c>
      <c r="W388" s="61">
        <f>('Strm Seg GW ZBud Stream Out'!J388-'Strm Seg GW ZBud Stream In'!J388)/DAY($A388)/1.9835</f>
        <v>-0.64207128162176674</v>
      </c>
    </row>
    <row r="389" spans="1:23" x14ac:dyDescent="0.3">
      <c r="A389" s="126">
        <v>44469</v>
      </c>
      <c r="B389" s="127">
        <v>29.85</v>
      </c>
      <c r="C389" s="127">
        <v>0</v>
      </c>
      <c r="D389" s="127">
        <v>151.49</v>
      </c>
      <c r="E389" s="127">
        <v>22.86</v>
      </c>
      <c r="F389" s="127">
        <v>28.14</v>
      </c>
      <c r="G389" s="127">
        <v>41.92</v>
      </c>
      <c r="H389" s="2">
        <f t="shared" si="65"/>
        <v>204.2</v>
      </c>
      <c r="I389" s="2">
        <f t="shared" si="66"/>
        <v>28.14</v>
      </c>
      <c r="J389" s="2">
        <f t="shared" si="67"/>
        <v>41.92</v>
      </c>
      <c r="K389" s="2">
        <f t="shared" si="68"/>
        <v>204.2</v>
      </c>
      <c r="L389" s="2">
        <f t="shared" si="69"/>
        <v>70.06</v>
      </c>
      <c r="M389" s="2">
        <f t="shared" si="71"/>
        <v>274.26</v>
      </c>
      <c r="N389" s="2">
        <f>'ZBud Extract Monthly'!U388</f>
        <v>274.27</v>
      </c>
      <c r="O389" s="53">
        <f t="shared" si="70"/>
        <v>9.9999999999909051E-3</v>
      </c>
      <c r="Q389" s="111">
        <f>YEAR(A389)</f>
        <v>2021</v>
      </c>
      <c r="R389" s="61">
        <f>MONTH(A389)</f>
        <v>9</v>
      </c>
      <c r="S389" s="61">
        <f t="shared" si="64"/>
        <v>2021</v>
      </c>
      <c r="T389" s="112" t="str">
        <f>LOOKUP(S389,'yr type'!$A$5:$A$102,'yr type'!$B$5:$B$102)</f>
        <v>AN</v>
      </c>
      <c r="U389" s="61">
        <f>('Strm Seg GW ZBud Stream Out'!H389-'Strm Seg GW ZBud Stream In'!H389)/DAY($A389)/1.9835</f>
        <v>17.160742794723127</v>
      </c>
      <c r="V389" s="61">
        <f>('Strm Seg GW ZBud Stream Out'!I389-'Strm Seg GW ZBud Stream In'!I389)/DAY($A389)/1.9835</f>
        <v>-0.4729014368540459</v>
      </c>
      <c r="W389" s="61">
        <f>('Strm Seg GW ZBud Stream Out'!J389-'Strm Seg GW ZBud Stream In'!J389)/DAY($A389)/1.9835</f>
        <v>-0.5848248046382658</v>
      </c>
    </row>
    <row r="390" spans="1:23" x14ac:dyDescent="0.3">
      <c r="A390" s="126">
        <v>44500</v>
      </c>
      <c r="B390" s="127">
        <v>26.83</v>
      </c>
      <c r="C390" s="127">
        <v>0</v>
      </c>
      <c r="D390" s="127">
        <v>24.79</v>
      </c>
      <c r="E390" s="127">
        <v>6.11</v>
      </c>
      <c r="F390" s="127">
        <v>54.83</v>
      </c>
      <c r="G390" s="127">
        <v>57.96</v>
      </c>
      <c r="H390" s="2">
        <f t="shared" si="65"/>
        <v>57.73</v>
      </c>
      <c r="I390" s="2">
        <f t="shared" si="66"/>
        <v>54.83</v>
      </c>
      <c r="J390" s="2">
        <f t="shared" si="67"/>
        <v>57.96</v>
      </c>
      <c r="K390" s="2">
        <f t="shared" si="68"/>
        <v>57.73</v>
      </c>
      <c r="L390" s="2">
        <f t="shared" si="69"/>
        <v>112.78999999999999</v>
      </c>
      <c r="M390" s="2">
        <f t="shared" si="71"/>
        <v>170.52</v>
      </c>
      <c r="N390" s="2">
        <f>'ZBud Extract Monthly'!U389</f>
        <v>170.52</v>
      </c>
      <c r="O390" s="53">
        <f t="shared" si="70"/>
        <v>0</v>
      </c>
      <c r="Q390" s="111">
        <f>YEAR(A390)</f>
        <v>2021</v>
      </c>
      <c r="R390" s="61">
        <f>MONTH(A390)</f>
        <v>10</v>
      </c>
      <c r="S390" s="61">
        <f t="shared" si="64"/>
        <v>2022</v>
      </c>
      <c r="T390" s="112" t="str">
        <f>LOOKUP(S390,'yr type'!$A$5:$A$102,'yr type'!$B$5:$B$102)</f>
        <v>W</v>
      </c>
      <c r="U390" s="61">
        <f>('Strm Seg GW ZBud Stream Out'!H390-'Strm Seg GW ZBud Stream In'!H390)/DAY($A390)/1.9835</f>
        <v>25.434512144547352</v>
      </c>
      <c r="V390" s="61">
        <f>('Strm Seg GW ZBud Stream Out'!I390-'Strm Seg GW ZBud Stream In'!I390)/DAY($A390)/1.9835</f>
        <v>-0.89171145824015863</v>
      </c>
      <c r="W390" s="61">
        <f>('Strm Seg GW ZBud Stream Out'!J390-'Strm Seg GW ZBud Stream In'!J390)/DAY($A390)/1.9835</f>
        <v>-0.45992340031062723</v>
      </c>
    </row>
    <row r="391" spans="1:23" x14ac:dyDescent="0.3">
      <c r="A391" s="126">
        <v>44530</v>
      </c>
      <c r="B391" s="127">
        <v>219.54</v>
      </c>
      <c r="C391" s="127">
        <v>64.61</v>
      </c>
      <c r="D391" s="127">
        <v>323.70999999999998</v>
      </c>
      <c r="E391" s="127">
        <v>252.36</v>
      </c>
      <c r="F391" s="127">
        <v>138.02000000000001</v>
      </c>
      <c r="G391" s="127">
        <v>131.99</v>
      </c>
      <c r="H391" s="2">
        <f t="shared" si="65"/>
        <v>860.21999999999991</v>
      </c>
      <c r="I391" s="2">
        <f t="shared" si="66"/>
        <v>138.02000000000001</v>
      </c>
      <c r="J391" s="2">
        <f t="shared" si="67"/>
        <v>131.99</v>
      </c>
      <c r="K391" s="2">
        <f t="shared" si="68"/>
        <v>860.21999999999991</v>
      </c>
      <c r="L391" s="2">
        <f t="shared" si="69"/>
        <v>270.01</v>
      </c>
      <c r="M391" s="2">
        <f t="shared" si="71"/>
        <v>1130.23</v>
      </c>
      <c r="N391" s="2">
        <f>'ZBud Extract Monthly'!U390</f>
        <v>1130.24</v>
      </c>
      <c r="O391" s="53">
        <f t="shared" si="70"/>
        <v>9.9999999999909051E-3</v>
      </c>
      <c r="Q391" s="111">
        <f>YEAR(A391)</f>
        <v>2021</v>
      </c>
      <c r="R391" s="61">
        <f>MONTH(A391)</f>
        <v>11</v>
      </c>
      <c r="S391" s="61">
        <f t="shared" ref="S391:S454" si="72">IF(R391&lt;10,Q391,Q391+1)</f>
        <v>2022</v>
      </c>
      <c r="T391" s="112" t="str">
        <f>LOOKUP(S391,'yr type'!$A$5:$A$102,'yr type'!$B$5:$B$102)</f>
        <v>W</v>
      </c>
      <c r="U391" s="61">
        <f>('Strm Seg GW ZBud Stream Out'!H391-'Strm Seg GW ZBud Stream In'!H391)/DAY($A391)/1.9835</f>
        <v>32.129905049995791</v>
      </c>
      <c r="V391" s="61">
        <f>('Strm Seg GW ZBud Stream Out'!I391-'Strm Seg GW ZBud Stream In'!I391)/DAY($A391)/1.9835</f>
        <v>-2.3194689521888918</v>
      </c>
      <c r="W391" s="61">
        <f>('Strm Seg GW ZBud Stream Out'!J391-'Strm Seg GW ZBud Stream In'!J391)/DAY($A391)/1.9835</f>
        <v>-1.3081253676161668</v>
      </c>
    </row>
    <row r="392" spans="1:23" x14ac:dyDescent="0.3">
      <c r="A392" s="126">
        <v>44561</v>
      </c>
      <c r="B392" s="127">
        <v>20.51</v>
      </c>
      <c r="C392" s="127">
        <v>0</v>
      </c>
      <c r="D392" s="127">
        <v>0.73</v>
      </c>
      <c r="E392" s="127">
        <v>3.01</v>
      </c>
      <c r="F392" s="127">
        <v>99.87</v>
      </c>
      <c r="G392" s="127">
        <v>45.05</v>
      </c>
      <c r="H392" s="2">
        <f t="shared" ref="H392:H455" si="73">SUM(B392:E392)</f>
        <v>24.25</v>
      </c>
      <c r="I392" s="2">
        <f t="shared" ref="I392:I455" si="74">F392</f>
        <v>99.87</v>
      </c>
      <c r="J392" s="2">
        <f t="shared" ref="J392:J455" si="75">G392</f>
        <v>45.05</v>
      </c>
      <c r="K392" s="2">
        <f t="shared" ref="K392:K455" si="76">H392</f>
        <v>24.25</v>
      </c>
      <c r="L392" s="2">
        <f t="shared" ref="L392:L455" si="77">SUM(I392:J392)</f>
        <v>144.92000000000002</v>
      </c>
      <c r="M392" s="2">
        <f t="shared" si="71"/>
        <v>169.17000000000002</v>
      </c>
      <c r="N392" s="2">
        <f>'ZBud Extract Monthly'!U391</f>
        <v>169.18</v>
      </c>
      <c r="O392" s="53">
        <f t="shared" ref="O392:O455" si="78">N392-M392</f>
        <v>9.9999999999909051E-3</v>
      </c>
      <c r="Q392" s="111">
        <f>YEAR(A392)</f>
        <v>2021</v>
      </c>
      <c r="R392" s="61">
        <f>MONTH(A392)</f>
        <v>12</v>
      </c>
      <c r="S392" s="61">
        <f t="shared" si="72"/>
        <v>2022</v>
      </c>
      <c r="T392" s="112" t="str">
        <f>LOOKUP(S392,'yr type'!$A$5:$A$102,'yr type'!$B$5:$B$102)</f>
        <v>W</v>
      </c>
      <c r="U392" s="61">
        <f>('Strm Seg GW ZBud Stream Out'!H392-'Strm Seg GW ZBud Stream In'!H392)/DAY($A392)/1.9835</f>
        <v>73.238085170397724</v>
      </c>
      <c r="V392" s="61">
        <f>('Strm Seg GW ZBud Stream Out'!I392-'Strm Seg GW ZBud Stream In'!I392)/DAY($A392)/1.9835</f>
        <v>-1.6242061523699554</v>
      </c>
      <c r="W392" s="61">
        <f>('Strm Seg GW ZBud Stream Out'!J392-'Strm Seg GW ZBud Stream In'!J392)/DAY($A392)/1.9835</f>
        <v>1.9000300869268236</v>
      </c>
    </row>
    <row r="393" spans="1:23" x14ac:dyDescent="0.3">
      <c r="A393" s="126">
        <v>44592</v>
      </c>
      <c r="B393" s="127">
        <v>1045.67</v>
      </c>
      <c r="C393" s="127">
        <v>558.99</v>
      </c>
      <c r="D393" s="127">
        <v>7.21</v>
      </c>
      <c r="E393" s="127">
        <v>4.04</v>
      </c>
      <c r="F393" s="127">
        <v>79.98</v>
      </c>
      <c r="G393" s="127">
        <v>26.96</v>
      </c>
      <c r="H393" s="2">
        <f t="shared" si="73"/>
        <v>1615.91</v>
      </c>
      <c r="I393" s="2">
        <f t="shared" si="74"/>
        <v>79.98</v>
      </c>
      <c r="J393" s="2">
        <f t="shared" si="75"/>
        <v>26.96</v>
      </c>
      <c r="K393" s="2">
        <f t="shared" si="76"/>
        <v>1615.91</v>
      </c>
      <c r="L393" s="2">
        <f t="shared" si="77"/>
        <v>106.94</v>
      </c>
      <c r="M393" s="2">
        <f t="shared" ref="M393:M456" si="79">SUM(H393:J393)</f>
        <v>1722.8500000000001</v>
      </c>
      <c r="N393" s="2">
        <f>'ZBud Extract Monthly'!U392</f>
        <v>1722.85</v>
      </c>
      <c r="O393" s="53">
        <f t="shared" si="78"/>
        <v>0</v>
      </c>
      <c r="Q393" s="111">
        <f>YEAR(A393)</f>
        <v>2022</v>
      </c>
      <c r="R393" s="61">
        <f>MONTH(A393)</f>
        <v>1</v>
      </c>
      <c r="S393" s="61">
        <f t="shared" si="72"/>
        <v>2022</v>
      </c>
      <c r="T393" s="112" t="str">
        <f>LOOKUP(S393,'yr type'!$A$5:$A$102,'yr type'!$B$5:$B$102)</f>
        <v>W</v>
      </c>
      <c r="U393" s="61">
        <f>('Strm Seg GW ZBud Stream Out'!H393-'Strm Seg GW ZBud Stream In'!H393)/DAY($A393)/1.9835</f>
        <v>45.994942143652871</v>
      </c>
      <c r="V393" s="61">
        <f>('Strm Seg GW ZBud Stream Out'!I393-'Strm Seg GW ZBud Stream In'!I393)/DAY($A393)/1.9835</f>
        <v>-1.1353342494938077</v>
      </c>
      <c r="W393" s="61">
        <f>('Strm Seg GW ZBud Stream Out'!J393-'Strm Seg GW ZBud Stream In'!J393)/DAY($A393)/1.9835</f>
        <v>3.1261130130024313</v>
      </c>
    </row>
    <row r="394" spans="1:23" x14ac:dyDescent="0.3">
      <c r="A394" s="126">
        <v>44620</v>
      </c>
      <c r="B394" s="127">
        <v>18.47</v>
      </c>
      <c r="C394" s="127">
        <v>0</v>
      </c>
      <c r="D394" s="127">
        <v>0</v>
      </c>
      <c r="E394" s="127">
        <v>0</v>
      </c>
      <c r="F394" s="127">
        <v>47.28</v>
      </c>
      <c r="G394" s="127">
        <v>8.42</v>
      </c>
      <c r="H394" s="2">
        <f t="shared" si="73"/>
        <v>18.47</v>
      </c>
      <c r="I394" s="2">
        <f t="shared" si="74"/>
        <v>47.28</v>
      </c>
      <c r="J394" s="2">
        <f t="shared" si="75"/>
        <v>8.42</v>
      </c>
      <c r="K394" s="2">
        <f t="shared" si="76"/>
        <v>18.47</v>
      </c>
      <c r="L394" s="2">
        <f t="shared" si="77"/>
        <v>55.7</v>
      </c>
      <c r="M394" s="2">
        <f t="shared" si="79"/>
        <v>74.17</v>
      </c>
      <c r="N394" s="2">
        <f>'ZBud Extract Monthly'!U393</f>
        <v>74.17</v>
      </c>
      <c r="O394" s="53">
        <f t="shared" si="78"/>
        <v>0</v>
      </c>
      <c r="Q394" s="111">
        <f>YEAR(A394)</f>
        <v>2022</v>
      </c>
      <c r="R394" s="61">
        <f>MONTH(A394)</f>
        <v>2</v>
      </c>
      <c r="S394" s="61">
        <f t="shared" si="72"/>
        <v>2022</v>
      </c>
      <c r="T394" s="112" t="str">
        <f>LOOKUP(S394,'yr type'!$A$5:$A$102,'yr type'!$B$5:$B$102)</f>
        <v>W</v>
      </c>
      <c r="U394" s="61">
        <f>('Strm Seg GW ZBud Stream Out'!H394-'Strm Seg GW ZBud Stream In'!H394)/DAY($A394)/1.9835</f>
        <v>86.844862976700639</v>
      </c>
      <c r="V394" s="61">
        <f>('Strm Seg GW ZBud Stream Out'!I394-'Strm Seg GW ZBud Stream In'!I394)/DAY($A394)/1.9835</f>
        <v>-0.55079405092009071</v>
      </c>
      <c r="W394" s="61">
        <f>('Strm Seg GW ZBud Stream Out'!J394-'Strm Seg GW ZBud Stream In'!J394)/DAY($A394)/1.9835</f>
        <v>4.5206885375778745</v>
      </c>
    </row>
    <row r="395" spans="1:23" x14ac:dyDescent="0.3">
      <c r="A395" s="126">
        <v>44651</v>
      </c>
      <c r="B395" s="127">
        <v>506.08</v>
      </c>
      <c r="C395" s="127">
        <v>325.17</v>
      </c>
      <c r="D395" s="127">
        <v>7.59</v>
      </c>
      <c r="E395" s="127">
        <v>5.3</v>
      </c>
      <c r="F395" s="127">
        <v>77.150000000000006</v>
      </c>
      <c r="G395" s="127">
        <v>25.33</v>
      </c>
      <c r="H395" s="2">
        <f t="shared" si="73"/>
        <v>844.14</v>
      </c>
      <c r="I395" s="2">
        <f t="shared" si="74"/>
        <v>77.150000000000006</v>
      </c>
      <c r="J395" s="2">
        <f t="shared" si="75"/>
        <v>25.33</v>
      </c>
      <c r="K395" s="2">
        <f t="shared" si="76"/>
        <v>844.14</v>
      </c>
      <c r="L395" s="2">
        <f t="shared" si="77"/>
        <v>102.48</v>
      </c>
      <c r="M395" s="2">
        <f t="shared" si="79"/>
        <v>946.62</v>
      </c>
      <c r="N395" s="2">
        <f>'ZBud Extract Monthly'!U394</f>
        <v>946.63</v>
      </c>
      <c r="O395" s="53">
        <f t="shared" si="78"/>
        <v>9.9999999999909051E-3</v>
      </c>
      <c r="Q395" s="111">
        <f>YEAR(A395)</f>
        <v>2022</v>
      </c>
      <c r="R395" s="61">
        <f>MONTH(A395)</f>
        <v>3</v>
      </c>
      <c r="S395" s="61">
        <f t="shared" si="72"/>
        <v>2022</v>
      </c>
      <c r="T395" s="112" t="str">
        <f>LOOKUP(S395,'yr type'!$A$5:$A$102,'yr type'!$B$5:$B$102)</f>
        <v>W</v>
      </c>
      <c r="U395" s="61">
        <f>('Strm Seg GW ZBud Stream Out'!H395-'Strm Seg GW ZBud Stream In'!H395)/DAY($A395)/1.9835</f>
        <v>39.455507940509207</v>
      </c>
      <c r="V395" s="61">
        <f>('Strm Seg GW ZBud Stream Out'!I395-'Strm Seg GW ZBud Stream In'!I395)/DAY($A395)/1.9835</f>
        <v>-0.3958463777779585</v>
      </c>
      <c r="W395" s="61">
        <f>('Strm Seg GW ZBud Stream Out'!J395-'Strm Seg GW ZBud Stream In'!J395)/DAY($A395)/1.9835</f>
        <v>3.3960821942314419</v>
      </c>
    </row>
    <row r="396" spans="1:23" x14ac:dyDescent="0.3">
      <c r="A396" s="126">
        <v>44681</v>
      </c>
      <c r="B396" s="127">
        <v>728.41</v>
      </c>
      <c r="C396" s="127">
        <v>404.35</v>
      </c>
      <c r="D396" s="127">
        <v>2.87</v>
      </c>
      <c r="E396" s="127">
        <v>0</v>
      </c>
      <c r="F396" s="127">
        <v>16.48</v>
      </c>
      <c r="G396" s="127">
        <v>6.31</v>
      </c>
      <c r="H396" s="2">
        <f t="shared" si="73"/>
        <v>1135.6299999999999</v>
      </c>
      <c r="I396" s="2">
        <f t="shared" si="74"/>
        <v>16.48</v>
      </c>
      <c r="J396" s="2">
        <f t="shared" si="75"/>
        <v>6.31</v>
      </c>
      <c r="K396" s="2">
        <f t="shared" si="76"/>
        <v>1135.6299999999999</v>
      </c>
      <c r="L396" s="2">
        <f t="shared" si="77"/>
        <v>22.79</v>
      </c>
      <c r="M396" s="2">
        <f t="shared" si="79"/>
        <v>1158.4199999999998</v>
      </c>
      <c r="N396" s="2">
        <f>'ZBud Extract Monthly'!U395</f>
        <v>1158.42</v>
      </c>
      <c r="O396" s="53">
        <f t="shared" si="78"/>
        <v>0</v>
      </c>
      <c r="Q396" s="111">
        <f>YEAR(A396)</f>
        <v>2022</v>
      </c>
      <c r="R396" s="61">
        <f>MONTH(A396)</f>
        <v>4</v>
      </c>
      <c r="S396" s="61">
        <f t="shared" si="72"/>
        <v>2022</v>
      </c>
      <c r="T396" s="112" t="str">
        <f>LOOKUP(S396,'yr type'!$A$5:$A$102,'yr type'!$B$5:$B$102)</f>
        <v>W</v>
      </c>
      <c r="U396" s="61">
        <f>('Strm Seg GW ZBud Stream Out'!H396-'Strm Seg GW ZBud Stream In'!H396)/DAY($A396)/1.9835</f>
        <v>80.014284513906404</v>
      </c>
      <c r="V396" s="61">
        <f>('Strm Seg GW ZBud Stream Out'!I396-'Strm Seg GW ZBud Stream In'!I396)/DAY($A396)/1.9835</f>
        <v>1.4528190908327032</v>
      </c>
      <c r="W396" s="61">
        <f>('Strm Seg GW ZBud Stream Out'!J396-'Strm Seg GW ZBud Stream In'!J396)/DAY($A396)/1.9835</f>
        <v>5.1261238551382231</v>
      </c>
    </row>
    <row r="397" spans="1:23" x14ac:dyDescent="0.3">
      <c r="A397" s="126">
        <v>44712</v>
      </c>
      <c r="B397" s="127">
        <v>23.99</v>
      </c>
      <c r="C397" s="127">
        <v>0</v>
      </c>
      <c r="D397" s="127">
        <v>10.69</v>
      </c>
      <c r="E397" s="127">
        <v>3.63</v>
      </c>
      <c r="F397" s="127">
        <v>15.05</v>
      </c>
      <c r="G397" s="127">
        <v>5.65</v>
      </c>
      <c r="H397" s="2">
        <f t="shared" si="73"/>
        <v>38.31</v>
      </c>
      <c r="I397" s="2">
        <f t="shared" si="74"/>
        <v>15.05</v>
      </c>
      <c r="J397" s="2">
        <f t="shared" si="75"/>
        <v>5.65</v>
      </c>
      <c r="K397" s="2">
        <f t="shared" si="76"/>
        <v>38.31</v>
      </c>
      <c r="L397" s="2">
        <f t="shared" si="77"/>
        <v>20.700000000000003</v>
      </c>
      <c r="M397" s="2">
        <f t="shared" si="79"/>
        <v>59.01</v>
      </c>
      <c r="N397" s="2">
        <f>'ZBud Extract Monthly'!U396</f>
        <v>59.01</v>
      </c>
      <c r="O397" s="53">
        <f t="shared" si="78"/>
        <v>0</v>
      </c>
      <c r="Q397" s="111">
        <f>YEAR(A397)</f>
        <v>2022</v>
      </c>
      <c r="R397" s="61">
        <f>MONTH(A397)</f>
        <v>5</v>
      </c>
      <c r="S397" s="61">
        <f t="shared" si="72"/>
        <v>2022</v>
      </c>
      <c r="T397" s="112" t="str">
        <f>LOOKUP(S397,'yr type'!$A$5:$A$102,'yr type'!$B$5:$B$102)</f>
        <v>W</v>
      </c>
      <c r="U397" s="61">
        <f>('Strm Seg GW ZBud Stream Out'!H397-'Strm Seg GW ZBud Stream In'!H397)/DAY($A397)/1.9835</f>
        <v>59.542678712279532</v>
      </c>
      <c r="V397" s="61">
        <f>('Strm Seg GW ZBud Stream Out'!I397-'Strm Seg GW ZBud Stream In'!I397)/DAY($A397)/1.9835</f>
        <v>0.40511640388040043</v>
      </c>
      <c r="W397" s="61">
        <f>('Strm Seg GW ZBud Stream Out'!J397-'Strm Seg GW ZBud Stream In'!J397)/DAY($A397)/1.9835</f>
        <v>3.683778267480911</v>
      </c>
    </row>
    <row r="398" spans="1:23" x14ac:dyDescent="0.3">
      <c r="A398" s="126">
        <v>44742</v>
      </c>
      <c r="B398" s="127">
        <v>26.34</v>
      </c>
      <c r="C398" s="127">
        <v>0</v>
      </c>
      <c r="D398" s="127">
        <v>71.709999999999994</v>
      </c>
      <c r="E398" s="127">
        <v>37.64</v>
      </c>
      <c r="F398" s="127">
        <v>24.43</v>
      </c>
      <c r="G398" s="127">
        <v>13.89</v>
      </c>
      <c r="H398" s="2">
        <f t="shared" si="73"/>
        <v>135.69</v>
      </c>
      <c r="I398" s="2">
        <f t="shared" si="74"/>
        <v>24.43</v>
      </c>
      <c r="J398" s="2">
        <f t="shared" si="75"/>
        <v>13.89</v>
      </c>
      <c r="K398" s="2">
        <f t="shared" si="76"/>
        <v>135.69</v>
      </c>
      <c r="L398" s="2">
        <f t="shared" si="77"/>
        <v>38.32</v>
      </c>
      <c r="M398" s="2">
        <f t="shared" si="79"/>
        <v>174.01</v>
      </c>
      <c r="N398" s="2">
        <f>'ZBud Extract Monthly'!U397</f>
        <v>174.01</v>
      </c>
      <c r="O398" s="53">
        <f t="shared" si="78"/>
        <v>0</v>
      </c>
      <c r="Q398" s="111">
        <f>YEAR(A398)</f>
        <v>2022</v>
      </c>
      <c r="R398" s="61">
        <f>MONTH(A398)</f>
        <v>6</v>
      </c>
      <c r="S398" s="61">
        <f t="shared" si="72"/>
        <v>2022</v>
      </c>
      <c r="T398" s="112" t="str">
        <f>LOOKUP(S398,'yr type'!$A$5:$A$102,'yr type'!$B$5:$B$102)</f>
        <v>W</v>
      </c>
      <c r="U398" s="61">
        <f>('Strm Seg GW ZBud Stream Out'!H398-'Strm Seg GW ZBud Stream In'!H398)/DAY($A398)/1.9835</f>
        <v>42.713049323586255</v>
      </c>
      <c r="V398" s="61">
        <f>('Strm Seg GW ZBud Stream Out'!I398-'Strm Seg GW ZBud Stream In'!I398)/DAY($A398)/1.9835</f>
        <v>-0.32316612049407611</v>
      </c>
      <c r="W398" s="61">
        <f>('Strm Seg GW ZBud Stream Out'!J398-'Strm Seg GW ZBud Stream In'!J398)/DAY($A398)/1.9835</f>
        <v>1.3267792622468702</v>
      </c>
    </row>
    <row r="399" spans="1:23" x14ac:dyDescent="0.3">
      <c r="A399" s="126">
        <v>44773</v>
      </c>
      <c r="B399" s="127">
        <v>25.18</v>
      </c>
      <c r="C399" s="127">
        <v>0</v>
      </c>
      <c r="D399" s="127">
        <v>189.86</v>
      </c>
      <c r="E399" s="127">
        <v>77.33</v>
      </c>
      <c r="F399" s="127">
        <v>47.03</v>
      </c>
      <c r="G399" s="127">
        <v>61.19</v>
      </c>
      <c r="H399" s="2">
        <f t="shared" si="73"/>
        <v>292.37</v>
      </c>
      <c r="I399" s="2">
        <f t="shared" si="74"/>
        <v>47.03</v>
      </c>
      <c r="J399" s="2">
        <f t="shared" si="75"/>
        <v>61.19</v>
      </c>
      <c r="K399" s="2">
        <f t="shared" si="76"/>
        <v>292.37</v>
      </c>
      <c r="L399" s="2">
        <f t="shared" si="77"/>
        <v>108.22</v>
      </c>
      <c r="M399" s="2">
        <f t="shared" si="79"/>
        <v>400.59</v>
      </c>
      <c r="N399" s="2">
        <f>'ZBud Extract Monthly'!U398</f>
        <v>400.59</v>
      </c>
      <c r="O399" s="53">
        <f t="shared" si="78"/>
        <v>0</v>
      </c>
      <c r="Q399" s="111">
        <f>YEAR(A399)</f>
        <v>2022</v>
      </c>
      <c r="R399" s="61">
        <f>MONTH(A399)</f>
        <v>7</v>
      </c>
      <c r="S399" s="61">
        <f t="shared" si="72"/>
        <v>2022</v>
      </c>
      <c r="T399" s="112" t="str">
        <f>LOOKUP(S399,'yr type'!$A$5:$A$102,'yr type'!$B$5:$B$102)</f>
        <v>W</v>
      </c>
      <c r="U399" s="61">
        <f>('Strm Seg GW ZBud Stream Out'!H399-'Strm Seg GW ZBud Stream In'!H399)/DAY($A399)/1.9835</f>
        <v>23.209055351813756</v>
      </c>
      <c r="V399" s="61">
        <f>('Strm Seg GW ZBud Stream Out'!I399-'Strm Seg GW ZBud Stream In'!I399)/DAY($A399)/1.9835</f>
        <v>-0.76485846946990088</v>
      </c>
      <c r="W399" s="61">
        <f>('Strm Seg GW ZBud Stream Out'!J399-'Strm Seg GW ZBud Stream In'!J399)/DAY($A399)/1.9835</f>
        <v>-0.28574448880685005</v>
      </c>
    </row>
    <row r="400" spans="1:23" x14ac:dyDescent="0.3">
      <c r="A400" s="126">
        <v>44804</v>
      </c>
      <c r="B400" s="127">
        <v>28.26</v>
      </c>
      <c r="C400" s="127">
        <v>0</v>
      </c>
      <c r="D400" s="127">
        <v>116.65</v>
      </c>
      <c r="E400" s="127">
        <v>26.24</v>
      </c>
      <c r="F400" s="127">
        <v>29.08</v>
      </c>
      <c r="G400" s="127">
        <v>44.97</v>
      </c>
      <c r="H400" s="2">
        <f t="shared" si="73"/>
        <v>171.15</v>
      </c>
      <c r="I400" s="2">
        <f t="shared" si="74"/>
        <v>29.08</v>
      </c>
      <c r="J400" s="2">
        <f t="shared" si="75"/>
        <v>44.97</v>
      </c>
      <c r="K400" s="2">
        <f t="shared" si="76"/>
        <v>171.15</v>
      </c>
      <c r="L400" s="2">
        <f t="shared" si="77"/>
        <v>74.05</v>
      </c>
      <c r="M400" s="2">
        <f t="shared" si="79"/>
        <v>245.20000000000002</v>
      </c>
      <c r="N400" s="2">
        <f>'ZBud Extract Monthly'!U399</f>
        <v>245.2</v>
      </c>
      <c r="O400" s="53">
        <f t="shared" si="78"/>
        <v>0</v>
      </c>
      <c r="Q400" s="111">
        <f>YEAR(A400)</f>
        <v>2022</v>
      </c>
      <c r="R400" s="61">
        <f>MONTH(A400)</f>
        <v>8</v>
      </c>
      <c r="S400" s="61">
        <f t="shared" si="72"/>
        <v>2022</v>
      </c>
      <c r="T400" s="112" t="str">
        <f>LOOKUP(S400,'yr type'!$A$5:$A$102,'yr type'!$B$5:$B$102)</f>
        <v>W</v>
      </c>
      <c r="U400" s="61">
        <f>('Strm Seg GW ZBud Stream Out'!H400-'Strm Seg GW ZBud Stream In'!H400)/DAY($A400)/1.9835</f>
        <v>23.887393577660863</v>
      </c>
      <c r="V400" s="61">
        <f>('Strm Seg GW ZBud Stream Out'!I400-'Strm Seg GW ZBud Stream In'!I400)/DAY($A400)/1.9835</f>
        <v>-0.47293396326142284</v>
      </c>
      <c r="W400" s="61">
        <f>('Strm Seg GW ZBud Stream Out'!J400-'Strm Seg GW ZBud Stream In'!J400)/DAY($A400)/1.9835</f>
        <v>-0.16767363002837932</v>
      </c>
    </row>
    <row r="401" spans="1:23" x14ac:dyDescent="0.3">
      <c r="A401" s="126">
        <v>44834</v>
      </c>
      <c r="B401" s="127">
        <v>28.37</v>
      </c>
      <c r="C401" s="127">
        <v>0</v>
      </c>
      <c r="D401" s="127">
        <v>102.3</v>
      </c>
      <c r="E401" s="127">
        <v>30.77</v>
      </c>
      <c r="F401" s="127">
        <v>28.14</v>
      </c>
      <c r="G401" s="127">
        <v>43.66</v>
      </c>
      <c r="H401" s="2">
        <f t="shared" si="73"/>
        <v>161.44</v>
      </c>
      <c r="I401" s="2">
        <f t="shared" si="74"/>
        <v>28.14</v>
      </c>
      <c r="J401" s="2">
        <f t="shared" si="75"/>
        <v>43.66</v>
      </c>
      <c r="K401" s="2">
        <f t="shared" si="76"/>
        <v>161.44</v>
      </c>
      <c r="L401" s="2">
        <f t="shared" si="77"/>
        <v>71.8</v>
      </c>
      <c r="M401" s="2">
        <f t="shared" si="79"/>
        <v>233.23999999999998</v>
      </c>
      <c r="N401" s="2">
        <f>'ZBud Extract Monthly'!U400</f>
        <v>233.24</v>
      </c>
      <c r="O401" s="53">
        <f t="shared" si="78"/>
        <v>0</v>
      </c>
      <c r="Q401" s="111">
        <f>YEAR(A401)</f>
        <v>2022</v>
      </c>
      <c r="R401" s="61">
        <f>MONTH(A401)</f>
        <v>9</v>
      </c>
      <c r="S401" s="61">
        <f t="shared" si="72"/>
        <v>2022</v>
      </c>
      <c r="T401" s="112" t="str">
        <f>LOOKUP(S401,'yr type'!$A$5:$A$102,'yr type'!$B$5:$B$102)</f>
        <v>W</v>
      </c>
      <c r="U401" s="61">
        <f>('Strm Seg GW ZBud Stream Out'!H401-'Strm Seg GW ZBud Stream In'!H401)/DAY($A401)/1.9835</f>
        <v>22.714225695319719</v>
      </c>
      <c r="V401" s="61">
        <f>('Strm Seg GW ZBud Stream Out'!I401-'Strm Seg GW ZBud Stream In'!I401)/DAY($A401)/1.9835</f>
        <v>-0.4729014368540459</v>
      </c>
      <c r="W401" s="61">
        <f>('Strm Seg GW ZBud Stream Out'!J401-'Strm Seg GW ZBud Stream In'!J401)/DAY($A401)/1.9835</f>
        <v>-0.16889337030501633</v>
      </c>
    </row>
    <row r="402" spans="1:23" x14ac:dyDescent="0.3">
      <c r="A402" s="126">
        <v>44865</v>
      </c>
      <c r="B402" s="127">
        <v>45.25</v>
      </c>
      <c r="C402" s="127">
        <v>0</v>
      </c>
      <c r="D402" s="127">
        <v>47.33</v>
      </c>
      <c r="E402" s="127">
        <v>8.2100000000000009</v>
      </c>
      <c r="F402" s="127">
        <v>48.04</v>
      </c>
      <c r="G402" s="127">
        <v>52.44</v>
      </c>
      <c r="H402" s="2">
        <f t="shared" si="73"/>
        <v>100.78999999999999</v>
      </c>
      <c r="I402" s="2">
        <f t="shared" si="74"/>
        <v>48.04</v>
      </c>
      <c r="J402" s="2">
        <f t="shared" si="75"/>
        <v>52.44</v>
      </c>
      <c r="K402" s="2">
        <f t="shared" si="76"/>
        <v>100.78999999999999</v>
      </c>
      <c r="L402" s="2">
        <f t="shared" si="77"/>
        <v>100.47999999999999</v>
      </c>
      <c r="M402" s="2">
        <f t="shared" si="79"/>
        <v>201.26999999999998</v>
      </c>
      <c r="N402" s="2">
        <f>'ZBud Extract Monthly'!U401</f>
        <v>201.27</v>
      </c>
      <c r="O402" s="53">
        <f t="shared" si="78"/>
        <v>0</v>
      </c>
      <c r="Q402" s="111">
        <f>YEAR(A402)</f>
        <v>2022</v>
      </c>
      <c r="R402" s="61">
        <f>MONTH(A402)</f>
        <v>10</v>
      </c>
      <c r="S402" s="61">
        <f t="shared" si="72"/>
        <v>2023</v>
      </c>
      <c r="T402" s="112" t="str">
        <f>LOOKUP(S402,'yr type'!$A$5:$A$102,'yr type'!$B$5:$B$102)</f>
        <v>W</v>
      </c>
      <c r="U402" s="61">
        <f>('Strm Seg GW ZBud Stream Out'!H402-'Strm Seg GW ZBud Stream In'!H402)/DAY($A402)/1.9835</f>
        <v>31.678769200744856</v>
      </c>
      <c r="V402" s="61">
        <f>('Strm Seg GW ZBud Stream Out'!I402-'Strm Seg GW ZBud Stream In'!I402)/DAY($A402)/1.9835</f>
        <v>-0.78128430519528036</v>
      </c>
      <c r="W402" s="61">
        <f>('Strm Seg GW ZBud Stream Out'!J402-'Strm Seg GW ZBud Stream In'!J402)/DAY($A402)/1.9835</f>
        <v>1.3498459061450602E-2</v>
      </c>
    </row>
    <row r="403" spans="1:23" x14ac:dyDescent="0.3">
      <c r="A403" s="126">
        <v>44895</v>
      </c>
      <c r="B403" s="127">
        <v>41.59</v>
      </c>
      <c r="C403" s="127">
        <v>0.44</v>
      </c>
      <c r="D403" s="127">
        <v>169.79</v>
      </c>
      <c r="E403" s="127">
        <v>62.8</v>
      </c>
      <c r="F403" s="127">
        <v>37.32</v>
      </c>
      <c r="G403" s="127">
        <v>44.5</v>
      </c>
      <c r="H403" s="2">
        <f t="shared" si="73"/>
        <v>274.62</v>
      </c>
      <c r="I403" s="2">
        <f t="shared" si="74"/>
        <v>37.32</v>
      </c>
      <c r="J403" s="2">
        <f t="shared" si="75"/>
        <v>44.5</v>
      </c>
      <c r="K403" s="2">
        <f t="shared" si="76"/>
        <v>274.62</v>
      </c>
      <c r="L403" s="2">
        <f t="shared" si="77"/>
        <v>81.819999999999993</v>
      </c>
      <c r="M403" s="2">
        <f t="shared" si="79"/>
        <v>356.44</v>
      </c>
      <c r="N403" s="2">
        <f>'ZBud Extract Monthly'!U402</f>
        <v>356.44</v>
      </c>
      <c r="O403" s="53">
        <f t="shared" si="78"/>
        <v>0</v>
      </c>
      <c r="Q403" s="111">
        <f>YEAR(A403)</f>
        <v>2022</v>
      </c>
      <c r="R403" s="61">
        <f>MONTH(A403)</f>
        <v>11</v>
      </c>
      <c r="S403" s="61">
        <f t="shared" si="72"/>
        <v>2023</v>
      </c>
      <c r="T403" s="112" t="str">
        <f>LOOKUP(S403,'yr type'!$A$5:$A$102,'yr type'!$B$5:$B$102)</f>
        <v>W</v>
      </c>
      <c r="U403" s="61">
        <f>('Strm Seg GW ZBud Stream Out'!H403-'Strm Seg GW ZBud Stream In'!H403)/DAY($A403)/1.9835</f>
        <v>26.808167380892364</v>
      </c>
      <c r="V403" s="61">
        <f>('Strm Seg GW ZBud Stream Out'!I403-'Strm Seg GW ZBud Stream In'!I403)/DAY($A403)/1.9835</f>
        <v>-0.62717418704310557</v>
      </c>
      <c r="W403" s="61">
        <f>('Strm Seg GW ZBud Stream Out'!J403-'Strm Seg GW ZBud Stream In'!J403)/DAY($A403)/1.9835</f>
        <v>0.33123266952356933</v>
      </c>
    </row>
    <row r="404" spans="1:23" x14ac:dyDescent="0.3">
      <c r="A404" s="126">
        <v>44926</v>
      </c>
      <c r="B404" s="127">
        <v>43.53</v>
      </c>
      <c r="C404" s="127">
        <v>0</v>
      </c>
      <c r="D404" s="127">
        <v>6.95</v>
      </c>
      <c r="E404" s="127">
        <v>2.12</v>
      </c>
      <c r="F404" s="127">
        <v>59.58</v>
      </c>
      <c r="G404" s="127">
        <v>41.46</v>
      </c>
      <c r="H404" s="2">
        <f t="shared" si="73"/>
        <v>52.6</v>
      </c>
      <c r="I404" s="2">
        <f t="shared" si="74"/>
        <v>59.58</v>
      </c>
      <c r="J404" s="2">
        <f t="shared" si="75"/>
        <v>41.46</v>
      </c>
      <c r="K404" s="2">
        <f t="shared" si="76"/>
        <v>52.6</v>
      </c>
      <c r="L404" s="2">
        <f t="shared" si="77"/>
        <v>101.03999999999999</v>
      </c>
      <c r="M404" s="2">
        <f t="shared" si="79"/>
        <v>153.64000000000001</v>
      </c>
      <c r="N404" s="2">
        <f>'ZBud Extract Monthly'!U403</f>
        <v>153.63999999999999</v>
      </c>
      <c r="O404" s="53">
        <f t="shared" si="78"/>
        <v>0</v>
      </c>
      <c r="Q404" s="111">
        <f>YEAR(A404)</f>
        <v>2022</v>
      </c>
      <c r="R404" s="61">
        <f>MONTH(A404)</f>
        <v>12</v>
      </c>
      <c r="S404" s="61">
        <f t="shared" si="72"/>
        <v>2023</v>
      </c>
      <c r="T404" s="112" t="str">
        <f>LOOKUP(S404,'yr type'!$A$5:$A$102,'yr type'!$B$5:$B$102)</f>
        <v>W</v>
      </c>
      <c r="U404" s="61">
        <f>('Strm Seg GW ZBud Stream Out'!H404-'Strm Seg GW ZBud Stream In'!H404)/DAY($A404)/1.9835</f>
        <v>49.316376232954127</v>
      </c>
      <c r="V404" s="61">
        <f>('Strm Seg GW ZBud Stream Out'!I404-'Strm Seg GW ZBud Stream In'!I404)/DAY($A404)/1.9835</f>
        <v>-0.96896167576050807</v>
      </c>
      <c r="W404" s="61">
        <f>('Strm Seg GW ZBud Stream Out'!J404-'Strm Seg GW ZBud Stream In'!J404)/DAY($A404)/1.9835</f>
        <v>1.1836359644486367</v>
      </c>
    </row>
    <row r="405" spans="1:23" x14ac:dyDescent="0.3">
      <c r="A405" s="126">
        <v>44957</v>
      </c>
      <c r="B405" s="127">
        <v>44.08</v>
      </c>
      <c r="C405" s="127">
        <v>0</v>
      </c>
      <c r="D405" s="127">
        <v>0</v>
      </c>
      <c r="E405" s="127">
        <v>7.0000000000000007E-2</v>
      </c>
      <c r="F405" s="127">
        <v>37.25</v>
      </c>
      <c r="G405" s="127">
        <v>15.4</v>
      </c>
      <c r="H405" s="2">
        <f t="shared" si="73"/>
        <v>44.15</v>
      </c>
      <c r="I405" s="2">
        <f t="shared" si="74"/>
        <v>37.25</v>
      </c>
      <c r="J405" s="2">
        <f t="shared" si="75"/>
        <v>15.4</v>
      </c>
      <c r="K405" s="2">
        <f t="shared" si="76"/>
        <v>44.15</v>
      </c>
      <c r="L405" s="2">
        <f t="shared" si="77"/>
        <v>52.65</v>
      </c>
      <c r="M405" s="2">
        <f t="shared" si="79"/>
        <v>96.800000000000011</v>
      </c>
      <c r="N405" s="2">
        <f>'ZBud Extract Monthly'!U404</f>
        <v>96.8</v>
      </c>
      <c r="O405" s="53">
        <f t="shared" si="78"/>
        <v>0</v>
      </c>
      <c r="Q405" s="111">
        <f>YEAR(A405)</f>
        <v>2023</v>
      </c>
      <c r="R405" s="61">
        <f>MONTH(A405)</f>
        <v>1</v>
      </c>
      <c r="S405" s="61">
        <f t="shared" si="72"/>
        <v>2023</v>
      </c>
      <c r="T405" s="112" t="str">
        <f>LOOKUP(S405,'yr type'!$A$5:$A$102,'yr type'!$B$5:$B$102)</f>
        <v>W</v>
      </c>
      <c r="U405" s="61">
        <f>('Strm Seg GW ZBud Stream Out'!H405-'Strm Seg GW ZBud Stream In'!H405)/DAY($A405)/1.9835</f>
        <v>47.840002602112584</v>
      </c>
      <c r="V405" s="61">
        <f>('Strm Seg GW ZBud Stream Out'!I405-'Strm Seg GW ZBud Stream In'!I405)/DAY($A405)/1.9835</f>
        <v>-0.6058043373964237</v>
      </c>
      <c r="W405" s="61">
        <f>('Strm Seg GW ZBud Stream Out'!J405-'Strm Seg GW ZBud Stream In'!J405)/DAY($A405)/1.9835</f>
        <v>1.793668734804069</v>
      </c>
    </row>
    <row r="406" spans="1:23" x14ac:dyDescent="0.3">
      <c r="A406" s="126">
        <v>44985</v>
      </c>
      <c r="B406" s="127">
        <v>18.57</v>
      </c>
      <c r="C406" s="127">
        <v>0</v>
      </c>
      <c r="D406" s="127">
        <v>0</v>
      </c>
      <c r="E406" s="127">
        <v>14.64</v>
      </c>
      <c r="F406" s="127">
        <v>135.02000000000001</v>
      </c>
      <c r="G406" s="127">
        <v>76.7</v>
      </c>
      <c r="H406" s="2">
        <f t="shared" si="73"/>
        <v>33.21</v>
      </c>
      <c r="I406" s="2">
        <f t="shared" si="74"/>
        <v>135.02000000000001</v>
      </c>
      <c r="J406" s="2">
        <f t="shared" si="75"/>
        <v>76.7</v>
      </c>
      <c r="K406" s="2">
        <f t="shared" si="76"/>
        <v>33.21</v>
      </c>
      <c r="L406" s="2">
        <f t="shared" si="77"/>
        <v>211.72000000000003</v>
      </c>
      <c r="M406" s="2">
        <f t="shared" si="79"/>
        <v>244.93</v>
      </c>
      <c r="N406" s="2">
        <f>'ZBud Extract Monthly'!U405</f>
        <v>244.93</v>
      </c>
      <c r="O406" s="53">
        <f t="shared" si="78"/>
        <v>0</v>
      </c>
      <c r="Q406" s="111">
        <f>YEAR(A406)</f>
        <v>2023</v>
      </c>
      <c r="R406" s="61">
        <f>MONTH(A406)</f>
        <v>2</v>
      </c>
      <c r="S406" s="61">
        <f t="shared" si="72"/>
        <v>2023</v>
      </c>
      <c r="T406" s="112" t="str">
        <f>LOOKUP(S406,'yr type'!$A$5:$A$102,'yr type'!$B$5:$B$102)</f>
        <v>W</v>
      </c>
      <c r="U406" s="61">
        <f>('Strm Seg GW ZBud Stream Out'!H406-'Strm Seg GW ZBud Stream In'!H406)/DAY($A406)/1.9835</f>
        <v>96.069357917101797</v>
      </c>
      <c r="V406" s="61">
        <f>('Strm Seg GW ZBud Stream Out'!I406-'Strm Seg GW ZBud Stream In'!I406)/DAY($A406)/1.9835</f>
        <v>-2.2485505419712628</v>
      </c>
      <c r="W406" s="61">
        <f>('Strm Seg GW ZBud Stream Out'!J406-'Strm Seg GW ZBud Stream In'!J406)/DAY($A406)/1.9835</f>
        <v>2.6369332709136084</v>
      </c>
    </row>
    <row r="407" spans="1:23" x14ac:dyDescent="0.3">
      <c r="A407" s="126">
        <v>45016</v>
      </c>
      <c r="B407" s="127">
        <v>20.47</v>
      </c>
      <c r="C407" s="127">
        <v>0</v>
      </c>
      <c r="D407" s="127">
        <v>0</v>
      </c>
      <c r="E407" s="127">
        <v>1.1299999999999999</v>
      </c>
      <c r="F407" s="127">
        <v>73.400000000000006</v>
      </c>
      <c r="G407" s="127">
        <v>17.64</v>
      </c>
      <c r="H407" s="2">
        <f t="shared" si="73"/>
        <v>21.599999999999998</v>
      </c>
      <c r="I407" s="2">
        <f t="shared" si="74"/>
        <v>73.400000000000006</v>
      </c>
      <c r="J407" s="2">
        <f t="shared" si="75"/>
        <v>17.64</v>
      </c>
      <c r="K407" s="2">
        <f t="shared" si="76"/>
        <v>21.599999999999998</v>
      </c>
      <c r="L407" s="2">
        <f t="shared" si="77"/>
        <v>91.04</v>
      </c>
      <c r="M407" s="2">
        <f t="shared" si="79"/>
        <v>112.64</v>
      </c>
      <c r="N407" s="2">
        <f>'ZBud Extract Monthly'!U406</f>
        <v>112.64</v>
      </c>
      <c r="O407" s="53">
        <f t="shared" si="78"/>
        <v>0</v>
      </c>
      <c r="Q407" s="111">
        <f>YEAR(A407)</f>
        <v>2023</v>
      </c>
      <c r="R407" s="61">
        <f>MONTH(A407)</f>
        <v>3</v>
      </c>
      <c r="S407" s="61">
        <f t="shared" si="72"/>
        <v>2023</v>
      </c>
      <c r="T407" s="112" t="str">
        <f>LOOKUP(S407,'yr type'!$A$5:$A$102,'yr type'!$B$5:$B$102)</f>
        <v>W</v>
      </c>
      <c r="U407" s="61">
        <f>('Strm Seg GW ZBud Stream Out'!H407-'Strm Seg GW ZBud Stream In'!H407)/DAY($A407)/1.9835</f>
        <v>77.971165339860292</v>
      </c>
      <c r="V407" s="61">
        <f>('Strm Seg GW ZBud Stream Out'!I407-'Strm Seg GW ZBud Stream In'!I407)/DAY($A407)/1.9835</f>
        <v>-0.59474535888824753</v>
      </c>
      <c r="W407" s="61">
        <f>('Strm Seg GW ZBud Stream Out'!J407-'Strm Seg GW ZBud Stream In'!J407)/DAY($A407)/1.9835</f>
        <v>4.2827520593281676</v>
      </c>
    </row>
    <row r="408" spans="1:23" x14ac:dyDescent="0.3">
      <c r="A408" s="126">
        <v>45046</v>
      </c>
      <c r="B408" s="127">
        <v>20.74</v>
      </c>
      <c r="C408" s="127">
        <v>0</v>
      </c>
      <c r="D408" s="127">
        <v>67.5</v>
      </c>
      <c r="E408" s="127">
        <v>29.8</v>
      </c>
      <c r="F408" s="127">
        <v>16.920000000000002</v>
      </c>
      <c r="G408" s="127">
        <v>7.93</v>
      </c>
      <c r="H408" s="2">
        <f t="shared" si="73"/>
        <v>118.03999999999999</v>
      </c>
      <c r="I408" s="2">
        <f t="shared" si="74"/>
        <v>16.920000000000002</v>
      </c>
      <c r="J408" s="2">
        <f t="shared" si="75"/>
        <v>7.93</v>
      </c>
      <c r="K408" s="2">
        <f t="shared" si="76"/>
        <v>118.03999999999999</v>
      </c>
      <c r="L408" s="2">
        <f t="shared" si="77"/>
        <v>24.85</v>
      </c>
      <c r="M408" s="2">
        <f t="shared" si="79"/>
        <v>142.88999999999999</v>
      </c>
      <c r="N408" s="2">
        <f>'ZBud Extract Monthly'!U407</f>
        <v>142.88999999999999</v>
      </c>
      <c r="O408" s="53">
        <f t="shared" si="78"/>
        <v>0</v>
      </c>
      <c r="Q408" s="111">
        <f>YEAR(A408)</f>
        <v>2023</v>
      </c>
      <c r="R408" s="61">
        <f>MONTH(A408)</f>
        <v>4</v>
      </c>
      <c r="S408" s="61">
        <f t="shared" si="72"/>
        <v>2023</v>
      </c>
      <c r="T408" s="112" t="str">
        <f>LOOKUP(S408,'yr type'!$A$5:$A$102,'yr type'!$B$5:$B$102)</f>
        <v>W</v>
      </c>
      <c r="U408" s="61">
        <f>('Strm Seg GW ZBud Stream Out'!H408-'Strm Seg GW ZBud Stream In'!H408)/DAY($A408)/1.9835</f>
        <v>58.938744643307281</v>
      </c>
      <c r="V408" s="61">
        <f>('Strm Seg GW ZBud Stream Out'!I408-'Strm Seg GW ZBud Stream In'!I408)/DAY($A408)/1.9835</f>
        <v>0.89958826989328622</v>
      </c>
      <c r="W408" s="61">
        <f>('Strm Seg GW ZBud Stream Out'!J408-'Strm Seg GW ZBud Stream In'!J408)/DAY($A408)/1.9835</f>
        <v>4.5586085202924123</v>
      </c>
    </row>
    <row r="409" spans="1:23" x14ac:dyDescent="0.3">
      <c r="A409" s="126">
        <v>45077</v>
      </c>
      <c r="B409" s="127">
        <v>27.59</v>
      </c>
      <c r="C409" s="127">
        <v>0</v>
      </c>
      <c r="D409" s="127">
        <v>82.27</v>
      </c>
      <c r="E409" s="127">
        <v>30.87</v>
      </c>
      <c r="F409" s="127">
        <v>19.93</v>
      </c>
      <c r="G409" s="127">
        <v>9.1199999999999992</v>
      </c>
      <c r="H409" s="2">
        <f t="shared" si="73"/>
        <v>140.72999999999999</v>
      </c>
      <c r="I409" s="2">
        <f t="shared" si="74"/>
        <v>19.93</v>
      </c>
      <c r="J409" s="2">
        <f t="shared" si="75"/>
        <v>9.1199999999999992</v>
      </c>
      <c r="K409" s="2">
        <f t="shared" si="76"/>
        <v>140.72999999999999</v>
      </c>
      <c r="L409" s="2">
        <f t="shared" si="77"/>
        <v>29.049999999999997</v>
      </c>
      <c r="M409" s="2">
        <f t="shared" si="79"/>
        <v>169.78</v>
      </c>
      <c r="N409" s="2">
        <f>'ZBud Extract Monthly'!U408</f>
        <v>169.79</v>
      </c>
      <c r="O409" s="53">
        <f t="shared" si="78"/>
        <v>9.9999999999909051E-3</v>
      </c>
      <c r="Q409" s="111">
        <f>YEAR(A409)</f>
        <v>2023</v>
      </c>
      <c r="R409" s="61">
        <f>MONTH(A409)</f>
        <v>5</v>
      </c>
      <c r="S409" s="61">
        <f t="shared" si="72"/>
        <v>2023</v>
      </c>
      <c r="T409" s="112" t="str">
        <f>LOOKUP(S409,'yr type'!$A$5:$A$102,'yr type'!$B$5:$B$102)</f>
        <v>W</v>
      </c>
      <c r="U409" s="61">
        <f>('Strm Seg GW ZBud Stream Out'!H409-'Strm Seg GW ZBud Stream In'!H409)/DAY($A409)/1.9835</f>
        <v>37.903347780479272</v>
      </c>
      <c r="V409" s="61">
        <f>('Strm Seg GW ZBud Stream Out'!I409-'Strm Seg GW ZBud Stream In'!I409)/DAY($A409)/1.9835</f>
        <v>0.13970091968416859</v>
      </c>
      <c r="W409" s="61">
        <f>('Strm Seg GW ZBud Stream Out'!J409-'Strm Seg GW ZBud Stream In'!J409)/DAY($A409)/1.9835</f>
        <v>2.5216097319010871</v>
      </c>
    </row>
    <row r="410" spans="1:23" x14ac:dyDescent="0.3">
      <c r="A410" s="126">
        <v>45107</v>
      </c>
      <c r="B410" s="127">
        <v>28.5</v>
      </c>
      <c r="C410" s="127">
        <v>0.09</v>
      </c>
      <c r="D410" s="127">
        <v>154.43</v>
      </c>
      <c r="E410" s="127">
        <v>78.099999999999994</v>
      </c>
      <c r="F410" s="127">
        <v>24.09</v>
      </c>
      <c r="G410" s="127">
        <v>28.09</v>
      </c>
      <c r="H410" s="2">
        <f t="shared" si="73"/>
        <v>261.12</v>
      </c>
      <c r="I410" s="2">
        <f t="shared" si="74"/>
        <v>24.09</v>
      </c>
      <c r="J410" s="2">
        <f t="shared" si="75"/>
        <v>28.09</v>
      </c>
      <c r="K410" s="2">
        <f t="shared" si="76"/>
        <v>261.12</v>
      </c>
      <c r="L410" s="2">
        <f t="shared" si="77"/>
        <v>52.18</v>
      </c>
      <c r="M410" s="2">
        <f t="shared" si="79"/>
        <v>313.29999999999995</v>
      </c>
      <c r="N410" s="2">
        <f>'ZBud Extract Monthly'!U409</f>
        <v>313.31</v>
      </c>
      <c r="O410" s="53">
        <f t="shared" si="78"/>
        <v>1.0000000000047748E-2</v>
      </c>
      <c r="Q410" s="111">
        <f>YEAR(A410)</f>
        <v>2023</v>
      </c>
      <c r="R410" s="61">
        <f>MONTH(A410)</f>
        <v>6</v>
      </c>
      <c r="S410" s="61">
        <f t="shared" si="72"/>
        <v>2023</v>
      </c>
      <c r="T410" s="112" t="str">
        <f>LOOKUP(S410,'yr type'!$A$5:$A$102,'yr type'!$B$5:$B$102)</f>
        <v>W</v>
      </c>
      <c r="U410" s="61">
        <f>('Strm Seg GW ZBud Stream Out'!H410-'Strm Seg GW ZBud Stream In'!H410)/DAY($A410)/1.9835</f>
        <v>33.146458280816745</v>
      </c>
      <c r="V410" s="61">
        <f>('Strm Seg GW ZBud Stream Out'!I410-'Strm Seg GW ZBud Stream In'!I410)/DAY($A410)/1.9835</f>
        <v>-0.31409125283589606</v>
      </c>
      <c r="W410" s="61">
        <f>('Strm Seg GW ZBud Stream Out'!J410-'Strm Seg GW ZBud Stream In'!J410)/DAY($A410)/1.9835</f>
        <v>0.69842870347029662</v>
      </c>
    </row>
    <row r="411" spans="1:23" x14ac:dyDescent="0.3">
      <c r="A411" s="126">
        <v>45138</v>
      </c>
      <c r="B411" s="127">
        <v>28.82</v>
      </c>
      <c r="C411" s="127">
        <v>0</v>
      </c>
      <c r="D411" s="127">
        <v>226.12</v>
      </c>
      <c r="E411" s="127">
        <v>79.290000000000006</v>
      </c>
      <c r="F411" s="127">
        <v>29.08</v>
      </c>
      <c r="G411" s="127">
        <v>48.52</v>
      </c>
      <c r="H411" s="2">
        <f t="shared" si="73"/>
        <v>334.23</v>
      </c>
      <c r="I411" s="2">
        <f t="shared" si="74"/>
        <v>29.08</v>
      </c>
      <c r="J411" s="2">
        <f t="shared" si="75"/>
        <v>48.52</v>
      </c>
      <c r="K411" s="2">
        <f t="shared" si="76"/>
        <v>334.23</v>
      </c>
      <c r="L411" s="2">
        <f t="shared" si="77"/>
        <v>77.599999999999994</v>
      </c>
      <c r="M411" s="2">
        <f t="shared" si="79"/>
        <v>411.83</v>
      </c>
      <c r="N411" s="2">
        <f>'ZBud Extract Monthly'!U410</f>
        <v>411.82</v>
      </c>
      <c r="O411" s="53">
        <f t="shared" si="78"/>
        <v>-9.9999999999909051E-3</v>
      </c>
      <c r="Q411" s="111">
        <f>YEAR(A411)</f>
        <v>2023</v>
      </c>
      <c r="R411" s="61">
        <f>MONTH(A411)</f>
        <v>7</v>
      </c>
      <c r="S411" s="61">
        <f t="shared" si="72"/>
        <v>2023</v>
      </c>
      <c r="T411" s="112" t="str">
        <f>LOOKUP(S411,'yr type'!$A$5:$A$102,'yr type'!$B$5:$B$102)</f>
        <v>W</v>
      </c>
      <c r="U411" s="61">
        <f>('Strm Seg GW ZBud Stream Out'!H411-'Strm Seg GW ZBud Stream In'!H411)/DAY($A411)/1.9835</f>
        <v>19.074623710124655</v>
      </c>
      <c r="V411" s="61">
        <f>('Strm Seg GW ZBud Stream Out'!I411-'Strm Seg GW ZBud Stream In'!I411)/DAY($A411)/1.9835</f>
        <v>-0.47293396326142284</v>
      </c>
      <c r="W411" s="61">
        <f>('Strm Seg GW ZBud Stream Out'!J411-'Strm Seg GW ZBud Stream In'!J411)/DAY($A411)/1.9835</f>
        <v>-0.38316107890093276</v>
      </c>
    </row>
    <row r="412" spans="1:23" x14ac:dyDescent="0.3">
      <c r="A412" s="126">
        <v>45169</v>
      </c>
      <c r="B412" s="127">
        <v>29.68</v>
      </c>
      <c r="C412" s="127">
        <v>0</v>
      </c>
      <c r="D412" s="127">
        <v>110.02</v>
      </c>
      <c r="E412" s="127">
        <v>18.86</v>
      </c>
      <c r="F412" s="127">
        <v>29.08</v>
      </c>
      <c r="G412" s="127">
        <v>40.950000000000003</v>
      </c>
      <c r="H412" s="2">
        <f t="shared" si="73"/>
        <v>158.56</v>
      </c>
      <c r="I412" s="2">
        <f t="shared" si="74"/>
        <v>29.08</v>
      </c>
      <c r="J412" s="2">
        <f t="shared" si="75"/>
        <v>40.950000000000003</v>
      </c>
      <c r="K412" s="2">
        <f t="shared" si="76"/>
        <v>158.56</v>
      </c>
      <c r="L412" s="2">
        <f t="shared" si="77"/>
        <v>70.03</v>
      </c>
      <c r="M412" s="2">
        <f t="shared" si="79"/>
        <v>228.58999999999997</v>
      </c>
      <c r="N412" s="2">
        <f>'ZBud Extract Monthly'!U411</f>
        <v>228.59</v>
      </c>
      <c r="O412" s="53">
        <f t="shared" si="78"/>
        <v>0</v>
      </c>
      <c r="Q412" s="111">
        <f>YEAR(A412)</f>
        <v>2023</v>
      </c>
      <c r="R412" s="61">
        <f>MONTH(A412)</f>
        <v>8</v>
      </c>
      <c r="S412" s="61">
        <f t="shared" si="72"/>
        <v>2023</v>
      </c>
      <c r="T412" s="112" t="str">
        <f>LOOKUP(S412,'yr type'!$A$5:$A$102,'yr type'!$B$5:$B$102)</f>
        <v>W</v>
      </c>
      <c r="U412" s="61">
        <f>('Strm Seg GW ZBud Stream Out'!H412-'Strm Seg GW ZBud Stream In'!H412)/DAY($A412)/1.9835</f>
        <v>21.733332249119755</v>
      </c>
      <c r="V412" s="61">
        <f>('Strm Seg GW ZBud Stream Out'!I412-'Strm Seg GW ZBud Stream In'!I412)/DAY($A412)/1.9835</f>
        <v>-0.47293396326142284</v>
      </c>
      <c r="W412" s="61">
        <f>('Strm Seg GW ZBud Stream Out'!J412-'Strm Seg GW ZBud Stream In'!J412)/DAY($A412)/1.9835</f>
        <v>-0.31485562340925544</v>
      </c>
    </row>
    <row r="413" spans="1:23" x14ac:dyDescent="0.3">
      <c r="A413" s="126">
        <v>45199</v>
      </c>
      <c r="B413" s="127">
        <v>29.62</v>
      </c>
      <c r="C413" s="127">
        <v>0</v>
      </c>
      <c r="D413" s="127">
        <v>52.84</v>
      </c>
      <c r="E413" s="127">
        <v>6.56</v>
      </c>
      <c r="F413" s="127">
        <v>28.14</v>
      </c>
      <c r="G413" s="127">
        <v>35.549999999999997</v>
      </c>
      <c r="H413" s="2">
        <f t="shared" si="73"/>
        <v>89.02000000000001</v>
      </c>
      <c r="I413" s="2">
        <f t="shared" si="74"/>
        <v>28.14</v>
      </c>
      <c r="J413" s="2">
        <f t="shared" si="75"/>
        <v>35.549999999999997</v>
      </c>
      <c r="K413" s="2">
        <f t="shared" si="76"/>
        <v>89.02000000000001</v>
      </c>
      <c r="L413" s="2">
        <f t="shared" si="77"/>
        <v>63.69</v>
      </c>
      <c r="M413" s="2">
        <f t="shared" si="79"/>
        <v>152.71</v>
      </c>
      <c r="N413" s="2">
        <f>'ZBud Extract Monthly'!U412</f>
        <v>152.69999999999999</v>
      </c>
      <c r="O413" s="53">
        <f t="shared" si="78"/>
        <v>-1.0000000000019327E-2</v>
      </c>
      <c r="Q413" s="111">
        <f>YEAR(A413)</f>
        <v>2023</v>
      </c>
      <c r="R413" s="61">
        <f>MONTH(A413)</f>
        <v>9</v>
      </c>
      <c r="S413" s="61">
        <f t="shared" si="72"/>
        <v>2023</v>
      </c>
      <c r="T413" s="112" t="str">
        <f>LOOKUP(S413,'yr type'!$A$5:$A$102,'yr type'!$B$5:$B$102)</f>
        <v>W</v>
      </c>
      <c r="U413" s="61">
        <f>('Strm Seg GW ZBud Stream Out'!H413-'Strm Seg GW ZBud Stream In'!H413)/DAY($A413)/1.9835</f>
        <v>27.989580707503574</v>
      </c>
      <c r="V413" s="61">
        <f>('Strm Seg GW ZBud Stream Out'!I413-'Strm Seg GW ZBud Stream In'!I413)/DAY($A413)/1.9835</f>
        <v>-0.4729014368540459</v>
      </c>
      <c r="W413" s="61">
        <f>('Strm Seg GW ZBud Stream Out'!J413-'Strm Seg GW ZBud Stream In'!J413)/DAY($A413)/1.9835</f>
        <v>0.22384673556843962</v>
      </c>
    </row>
    <row r="414" spans="1:23" x14ac:dyDescent="0.3">
      <c r="A414" s="126">
        <v>45230</v>
      </c>
      <c r="B414" s="127">
        <v>24.92</v>
      </c>
      <c r="C414" s="127">
        <v>0</v>
      </c>
      <c r="D414" s="127">
        <v>21.62</v>
      </c>
      <c r="E414" s="127">
        <v>6.45</v>
      </c>
      <c r="F414" s="127">
        <v>54.36</v>
      </c>
      <c r="G414" s="127">
        <v>57.18</v>
      </c>
      <c r="H414" s="2">
        <f t="shared" si="73"/>
        <v>52.990000000000009</v>
      </c>
      <c r="I414" s="2">
        <f t="shared" si="74"/>
        <v>54.36</v>
      </c>
      <c r="J414" s="2">
        <f t="shared" si="75"/>
        <v>57.18</v>
      </c>
      <c r="K414" s="2">
        <f t="shared" si="76"/>
        <v>52.990000000000009</v>
      </c>
      <c r="L414" s="2">
        <f t="shared" si="77"/>
        <v>111.53999999999999</v>
      </c>
      <c r="M414" s="2">
        <f t="shared" si="79"/>
        <v>164.53</v>
      </c>
      <c r="N414" s="2">
        <f>'ZBud Extract Monthly'!U413</f>
        <v>164.52</v>
      </c>
      <c r="O414" s="53">
        <f t="shared" si="78"/>
        <v>-9.9999999999909051E-3</v>
      </c>
      <c r="Q414" s="111">
        <f>YEAR(A414)</f>
        <v>2023</v>
      </c>
      <c r="R414" s="61">
        <f>MONTH(A414)</f>
        <v>10</v>
      </c>
      <c r="S414" s="61">
        <f t="shared" si="72"/>
        <v>2024</v>
      </c>
      <c r="T414" s="112" t="str">
        <f>LOOKUP(S414,'yr type'!$A$5:$A$102,'yr type'!$B$5:$B$102)</f>
        <v>C</v>
      </c>
      <c r="U414" s="61">
        <f>('Strm Seg GW ZBud Stream Out'!H414-'Strm Seg GW ZBud Stream In'!H414)/DAY($A414)/1.9835</f>
        <v>29.946575375883299</v>
      </c>
      <c r="V414" s="61">
        <f>('Strm Seg GW ZBud Stream Out'!I414-'Strm Seg GW ZBud Stream In'!I414)/DAY($A414)/1.9835</f>
        <v>-0.88406775250656622</v>
      </c>
      <c r="W414" s="61">
        <f>('Strm Seg GW ZBud Stream Out'!J414-'Strm Seg GW ZBud Stream In'!J414)/DAY($A414)/1.9835</f>
        <v>-0.22166746627418138</v>
      </c>
    </row>
    <row r="415" spans="1:23" x14ac:dyDescent="0.3">
      <c r="A415" s="126">
        <v>45260</v>
      </c>
      <c r="B415" s="127">
        <v>20.49</v>
      </c>
      <c r="C415" s="127">
        <v>0.8</v>
      </c>
      <c r="D415" s="127">
        <v>189.56</v>
      </c>
      <c r="E415" s="127">
        <v>94.35</v>
      </c>
      <c r="F415" s="127">
        <v>37.619999999999997</v>
      </c>
      <c r="G415" s="127">
        <v>47.94</v>
      </c>
      <c r="H415" s="2">
        <f t="shared" si="73"/>
        <v>305.2</v>
      </c>
      <c r="I415" s="2">
        <f t="shared" si="74"/>
        <v>37.619999999999997</v>
      </c>
      <c r="J415" s="2">
        <f t="shared" si="75"/>
        <v>47.94</v>
      </c>
      <c r="K415" s="2">
        <f t="shared" si="76"/>
        <v>305.2</v>
      </c>
      <c r="L415" s="2">
        <f t="shared" si="77"/>
        <v>85.56</v>
      </c>
      <c r="M415" s="2">
        <f t="shared" si="79"/>
        <v>390.76</v>
      </c>
      <c r="N415" s="2">
        <f>'ZBud Extract Monthly'!U414</f>
        <v>390.77</v>
      </c>
      <c r="O415" s="53">
        <f t="shared" si="78"/>
        <v>9.9999999999909051E-3</v>
      </c>
      <c r="Q415" s="111">
        <f>YEAR(A415)</f>
        <v>2023</v>
      </c>
      <c r="R415" s="61">
        <f>MONTH(A415)</f>
        <v>11</v>
      </c>
      <c r="S415" s="61">
        <f t="shared" si="72"/>
        <v>2024</v>
      </c>
      <c r="T415" s="112" t="str">
        <f>LOOKUP(S415,'yr type'!$A$5:$A$102,'yr type'!$B$5:$B$102)</f>
        <v>C</v>
      </c>
      <c r="U415" s="61">
        <f>('Strm Seg GW ZBud Stream Out'!H415-'Strm Seg GW ZBud Stream In'!H415)/DAY($A415)/1.9835</f>
        <v>23.651121754474413</v>
      </c>
      <c r="V415" s="61">
        <f>('Strm Seg GW ZBud Stream Out'!I415-'Strm Seg GW ZBud Stream In'!I415)/DAY($A415)/1.9835</f>
        <v>-0.6322157801865389</v>
      </c>
      <c r="W415" s="61">
        <f>('Strm Seg GW ZBud Stream Out'!J415-'Strm Seg GW ZBud Stream In'!J415)/DAY($A415)/1.9835</f>
        <v>0.12956894378623646</v>
      </c>
    </row>
    <row r="416" spans="1:23" x14ac:dyDescent="0.3">
      <c r="A416" s="126">
        <v>45291</v>
      </c>
      <c r="B416" s="127">
        <v>22.41</v>
      </c>
      <c r="C416" s="127">
        <v>0</v>
      </c>
      <c r="D416" s="127">
        <v>21.92</v>
      </c>
      <c r="E416" s="127">
        <v>3.67</v>
      </c>
      <c r="F416" s="127">
        <v>47.33</v>
      </c>
      <c r="G416" s="127">
        <v>42.16</v>
      </c>
      <c r="H416" s="2">
        <f t="shared" si="73"/>
        <v>48</v>
      </c>
      <c r="I416" s="2">
        <f t="shared" si="74"/>
        <v>47.33</v>
      </c>
      <c r="J416" s="2">
        <f t="shared" si="75"/>
        <v>42.16</v>
      </c>
      <c r="K416" s="2">
        <f t="shared" si="76"/>
        <v>48</v>
      </c>
      <c r="L416" s="2">
        <f t="shared" si="77"/>
        <v>89.49</v>
      </c>
      <c r="M416" s="2">
        <f t="shared" si="79"/>
        <v>137.49</v>
      </c>
      <c r="N416" s="2">
        <f>'ZBud Extract Monthly'!U415</f>
        <v>137.49</v>
      </c>
      <c r="O416" s="53">
        <f t="shared" si="78"/>
        <v>0</v>
      </c>
      <c r="Q416" s="111">
        <f>YEAR(A416)</f>
        <v>2023</v>
      </c>
      <c r="R416" s="61">
        <f>MONTH(A416)</f>
        <v>12</v>
      </c>
      <c r="S416" s="61">
        <f t="shared" si="72"/>
        <v>2024</v>
      </c>
      <c r="T416" s="112" t="str">
        <f>LOOKUP(S416,'yr type'!$A$5:$A$102,'yr type'!$B$5:$B$102)</f>
        <v>C</v>
      </c>
      <c r="U416" s="61">
        <f>('Strm Seg GW ZBud Stream Out'!H416-'Strm Seg GW ZBud Stream In'!H416)/DAY($A416)/1.9835</f>
        <v>37.5444188750742</v>
      </c>
      <c r="V416" s="61">
        <f>('Strm Seg GW ZBud Stream Out'!I416-'Strm Seg GW ZBud Stream In'!I416)/DAY($A416)/1.9835</f>
        <v>-0.76973743057644917</v>
      </c>
      <c r="W416" s="61">
        <f>('Strm Seg GW ZBud Stream Out'!J416-'Strm Seg GW ZBud Stream In'!J416)/DAY($A416)/1.9835</f>
        <v>0.73769891931011489</v>
      </c>
    </row>
    <row r="417" spans="1:23" x14ac:dyDescent="0.3">
      <c r="A417" s="126">
        <v>45322</v>
      </c>
      <c r="B417" s="127">
        <v>30</v>
      </c>
      <c r="C417" s="127">
        <v>0</v>
      </c>
      <c r="D417" s="127">
        <v>6.87</v>
      </c>
      <c r="E417" s="127">
        <v>0</v>
      </c>
      <c r="F417" s="127">
        <v>34.78</v>
      </c>
      <c r="G417" s="127">
        <v>24.55</v>
      </c>
      <c r="H417" s="2">
        <f t="shared" si="73"/>
        <v>36.869999999999997</v>
      </c>
      <c r="I417" s="2">
        <f t="shared" si="74"/>
        <v>34.78</v>
      </c>
      <c r="J417" s="2">
        <f t="shared" si="75"/>
        <v>24.55</v>
      </c>
      <c r="K417" s="2">
        <f t="shared" si="76"/>
        <v>36.869999999999997</v>
      </c>
      <c r="L417" s="2">
        <f t="shared" si="77"/>
        <v>59.33</v>
      </c>
      <c r="M417" s="2">
        <f t="shared" si="79"/>
        <v>96.2</v>
      </c>
      <c r="N417" s="2">
        <f>'ZBud Extract Monthly'!U416</f>
        <v>96.19</v>
      </c>
      <c r="O417" s="53">
        <f t="shared" si="78"/>
        <v>-1.0000000000005116E-2</v>
      </c>
      <c r="Q417" s="111">
        <f>YEAR(A417)</f>
        <v>2024</v>
      </c>
      <c r="R417" s="61">
        <f>MONTH(A417)</f>
        <v>1</v>
      </c>
      <c r="S417" s="61">
        <f t="shared" si="72"/>
        <v>2024</v>
      </c>
      <c r="T417" s="112" t="str">
        <f>LOOKUP(S417,'yr type'!$A$5:$A$102,'yr type'!$B$5:$B$102)</f>
        <v>C</v>
      </c>
      <c r="U417" s="61">
        <f>('Strm Seg GW ZBud Stream Out'!H417-'Strm Seg GW ZBud Stream In'!H417)/DAY($A417)/1.9835</f>
        <v>42.098766436000233</v>
      </c>
      <c r="V417" s="61">
        <f>('Strm Seg GW ZBud Stream Out'!I417-'Strm Seg GW ZBud Stream In'!I417)/DAY($A417)/1.9835</f>
        <v>-0.56563422428584209</v>
      </c>
      <c r="W417" s="61">
        <f>('Strm Seg GW ZBud Stream Out'!J417-'Strm Seg GW ZBud Stream In'!J417)/DAY($A417)/1.9835</f>
        <v>1.3113021134033194</v>
      </c>
    </row>
    <row r="418" spans="1:23" x14ac:dyDescent="0.3">
      <c r="A418" s="126">
        <v>45351</v>
      </c>
      <c r="B418" s="127">
        <v>26.56</v>
      </c>
      <c r="C418" s="127">
        <v>0</v>
      </c>
      <c r="D418" s="127">
        <v>10.11</v>
      </c>
      <c r="E418" s="127">
        <v>5.18</v>
      </c>
      <c r="F418" s="127">
        <v>41.94</v>
      </c>
      <c r="G418" s="127">
        <v>31.74</v>
      </c>
      <c r="H418" s="2">
        <f t="shared" si="73"/>
        <v>41.85</v>
      </c>
      <c r="I418" s="2">
        <f t="shared" si="74"/>
        <v>41.94</v>
      </c>
      <c r="J418" s="2">
        <f t="shared" si="75"/>
        <v>31.74</v>
      </c>
      <c r="K418" s="2">
        <f t="shared" si="76"/>
        <v>41.85</v>
      </c>
      <c r="L418" s="2">
        <f t="shared" si="77"/>
        <v>73.679999999999993</v>
      </c>
      <c r="M418" s="2">
        <f t="shared" si="79"/>
        <v>115.52999999999999</v>
      </c>
      <c r="N418" s="2">
        <f>'ZBud Extract Monthly'!U417</f>
        <v>115.52</v>
      </c>
      <c r="O418" s="53">
        <f t="shared" si="78"/>
        <v>-9.9999999999909051E-3</v>
      </c>
      <c r="Q418" s="111">
        <f>YEAR(A418)</f>
        <v>2024</v>
      </c>
      <c r="R418" s="61">
        <f>MONTH(A418)</f>
        <v>2</v>
      </c>
      <c r="S418" s="61">
        <f t="shared" si="72"/>
        <v>2024</v>
      </c>
      <c r="T418" s="112" t="str">
        <f>LOOKUP(S418,'yr type'!$A$5:$A$102,'yr type'!$B$5:$B$102)</f>
        <v>C</v>
      </c>
      <c r="U418" s="61">
        <f>('Strm Seg GW ZBud Stream Out'!H418-'Strm Seg GW ZBud Stream In'!H418)/DAY($A418)/1.9835</f>
        <v>30.726771728831828</v>
      </c>
      <c r="V418" s="61">
        <f>('Strm Seg GW ZBud Stream Out'!I418-'Strm Seg GW ZBud Stream In'!I418)/DAY($A418)/1.9835</f>
        <v>-0.72911867736411595</v>
      </c>
      <c r="W418" s="61">
        <f>('Strm Seg GW ZBud Stream Out'!J418-'Strm Seg GW ZBud Stream In'!J418)/DAY($A418)/1.9835</f>
        <v>0.55683527029023938</v>
      </c>
    </row>
    <row r="419" spans="1:23" x14ac:dyDescent="0.3">
      <c r="A419" s="126">
        <v>45382</v>
      </c>
      <c r="B419" s="127">
        <v>24.44</v>
      </c>
      <c r="C419" s="127">
        <v>0</v>
      </c>
      <c r="D419" s="127">
        <v>5.41</v>
      </c>
      <c r="E419" s="127">
        <v>2.29</v>
      </c>
      <c r="F419" s="127">
        <v>41.68</v>
      </c>
      <c r="G419" s="127">
        <v>17.03</v>
      </c>
      <c r="H419" s="2">
        <f t="shared" si="73"/>
        <v>32.14</v>
      </c>
      <c r="I419" s="2">
        <f t="shared" si="74"/>
        <v>41.68</v>
      </c>
      <c r="J419" s="2">
        <f t="shared" si="75"/>
        <v>17.03</v>
      </c>
      <c r="K419" s="2">
        <f t="shared" si="76"/>
        <v>32.14</v>
      </c>
      <c r="L419" s="2">
        <f t="shared" si="77"/>
        <v>58.71</v>
      </c>
      <c r="M419" s="2">
        <f t="shared" si="79"/>
        <v>90.85</v>
      </c>
      <c r="N419" s="2">
        <f>'ZBud Extract Monthly'!U418</f>
        <v>90.85</v>
      </c>
      <c r="O419" s="53">
        <f t="shared" si="78"/>
        <v>0</v>
      </c>
      <c r="Q419" s="111">
        <f>YEAR(A419)</f>
        <v>2024</v>
      </c>
      <c r="R419" s="61">
        <f>MONTH(A419)</f>
        <v>3</v>
      </c>
      <c r="S419" s="61">
        <f t="shared" si="72"/>
        <v>2024</v>
      </c>
      <c r="T419" s="112" t="str">
        <f>LOOKUP(S419,'yr type'!$A$5:$A$102,'yr type'!$B$5:$B$102)</f>
        <v>C</v>
      </c>
      <c r="U419" s="61">
        <f>('Strm Seg GW ZBud Stream Out'!H419-'Strm Seg GW ZBud Stream In'!H419)/DAY($A419)/1.9835</f>
        <v>39.860624344389599</v>
      </c>
      <c r="V419" s="61">
        <f>('Strm Seg GW ZBud Stream Out'!I419-'Strm Seg GW ZBud Stream In'!I419)/DAY($A419)/1.9835</f>
        <v>-0.67785032973645476</v>
      </c>
      <c r="W419" s="61">
        <f>('Strm Seg GW ZBud Stream Out'!J419-'Strm Seg GW ZBud Stream In'!J419)/DAY($A419)/1.9835</f>
        <v>1.3495206420712815</v>
      </c>
    </row>
    <row r="420" spans="1:23" x14ac:dyDescent="0.3">
      <c r="A420" s="126">
        <v>45412</v>
      </c>
      <c r="B420" s="127">
        <v>25.55</v>
      </c>
      <c r="C420" s="127">
        <v>0</v>
      </c>
      <c r="D420" s="127">
        <v>49.99</v>
      </c>
      <c r="E420" s="127">
        <v>31.4</v>
      </c>
      <c r="F420" s="127">
        <v>44.01</v>
      </c>
      <c r="G420" s="127">
        <v>29.86</v>
      </c>
      <c r="H420" s="2">
        <f t="shared" si="73"/>
        <v>106.94</v>
      </c>
      <c r="I420" s="2">
        <f t="shared" si="74"/>
        <v>44.01</v>
      </c>
      <c r="J420" s="2">
        <f t="shared" si="75"/>
        <v>29.86</v>
      </c>
      <c r="K420" s="2">
        <f t="shared" si="76"/>
        <v>106.94</v>
      </c>
      <c r="L420" s="2">
        <f t="shared" si="77"/>
        <v>73.87</v>
      </c>
      <c r="M420" s="2">
        <f t="shared" si="79"/>
        <v>180.81</v>
      </c>
      <c r="N420" s="2">
        <f>'ZBud Extract Monthly'!U419</f>
        <v>180.81</v>
      </c>
      <c r="O420" s="53">
        <f t="shared" si="78"/>
        <v>0</v>
      </c>
      <c r="Q420" s="111">
        <f>YEAR(A420)</f>
        <v>2024</v>
      </c>
      <c r="R420" s="61">
        <f>MONTH(A420)</f>
        <v>4</v>
      </c>
      <c r="S420" s="61">
        <f t="shared" si="72"/>
        <v>2024</v>
      </c>
      <c r="T420" s="112" t="str">
        <f>LOOKUP(S420,'yr type'!$A$5:$A$102,'yr type'!$B$5:$B$102)</f>
        <v>C</v>
      </c>
      <c r="U420" s="61">
        <f>('Strm Seg GW ZBud Stream Out'!H420-'Strm Seg GW ZBud Stream In'!H420)/DAY($A420)/1.9835</f>
        <v>27.545920510881437</v>
      </c>
      <c r="V420" s="61">
        <f>('Strm Seg GW ZBud Stream Out'!I420-'Strm Seg GW ZBud Stream In'!I420)/DAY($A420)/1.9835</f>
        <v>-0.73960171414166864</v>
      </c>
      <c r="W420" s="61">
        <f>('Strm Seg GW ZBud Stream Out'!J420-'Strm Seg GW ZBud Stream In'!J420)/DAY($A420)/1.9835</f>
        <v>0.61826737248970687</v>
      </c>
    </row>
    <row r="421" spans="1:23" x14ac:dyDescent="0.3">
      <c r="A421" s="126">
        <v>45443</v>
      </c>
      <c r="B421" s="127">
        <v>32.6</v>
      </c>
      <c r="C421" s="127">
        <v>0</v>
      </c>
      <c r="D421" s="127">
        <v>57.14</v>
      </c>
      <c r="E421" s="127">
        <v>6.26</v>
      </c>
      <c r="F421" s="127">
        <v>29.08</v>
      </c>
      <c r="G421" s="127">
        <v>36.43</v>
      </c>
      <c r="H421" s="2">
        <f t="shared" si="73"/>
        <v>96.000000000000014</v>
      </c>
      <c r="I421" s="2">
        <f t="shared" si="74"/>
        <v>29.08</v>
      </c>
      <c r="J421" s="2">
        <f t="shared" si="75"/>
        <v>36.43</v>
      </c>
      <c r="K421" s="2">
        <f t="shared" si="76"/>
        <v>96.000000000000014</v>
      </c>
      <c r="L421" s="2">
        <f t="shared" si="77"/>
        <v>65.509999999999991</v>
      </c>
      <c r="M421" s="2">
        <f t="shared" si="79"/>
        <v>161.51000000000002</v>
      </c>
      <c r="N421" s="2">
        <f>'ZBud Extract Monthly'!U420</f>
        <v>161.5</v>
      </c>
      <c r="O421" s="53">
        <f t="shared" si="78"/>
        <v>-1.0000000000019327E-2</v>
      </c>
      <c r="Q421" s="111">
        <f>YEAR(A421)</f>
        <v>2024</v>
      </c>
      <c r="R421" s="61">
        <f>MONTH(A421)</f>
        <v>5</v>
      </c>
      <c r="S421" s="61">
        <f t="shared" si="72"/>
        <v>2024</v>
      </c>
      <c r="T421" s="112" t="str">
        <f>LOOKUP(S421,'yr type'!$A$5:$A$102,'yr type'!$B$5:$B$102)</f>
        <v>C</v>
      </c>
      <c r="U421" s="61">
        <f>('Strm Seg GW ZBud Stream Out'!H421-'Strm Seg GW ZBud Stream In'!H421)/DAY($A421)/1.9835</f>
        <v>24.669491043040566</v>
      </c>
      <c r="V421" s="61">
        <f>('Strm Seg GW ZBud Stream Out'!I421-'Strm Seg GW ZBud Stream In'!I421)/DAY($A421)/1.9835</f>
        <v>-0.47293396326142284</v>
      </c>
      <c r="W421" s="61">
        <f>('Strm Seg GW ZBud Stream Out'!J421-'Strm Seg GW ZBud Stream In'!J421)/DAY($A421)/1.9835</f>
        <v>8.2942338811322472E-2</v>
      </c>
    </row>
    <row r="422" spans="1:23" x14ac:dyDescent="0.3">
      <c r="A422" s="126">
        <v>45473</v>
      </c>
      <c r="B422" s="127">
        <v>31.91</v>
      </c>
      <c r="C422" s="127">
        <v>0</v>
      </c>
      <c r="D422" s="127">
        <v>269.91000000000003</v>
      </c>
      <c r="E422" s="127">
        <v>90.64</v>
      </c>
      <c r="F422" s="127">
        <v>28.14</v>
      </c>
      <c r="G422" s="127">
        <v>52.11</v>
      </c>
      <c r="H422" s="2">
        <f t="shared" si="73"/>
        <v>392.46000000000004</v>
      </c>
      <c r="I422" s="2">
        <f t="shared" si="74"/>
        <v>28.14</v>
      </c>
      <c r="J422" s="2">
        <f t="shared" si="75"/>
        <v>52.11</v>
      </c>
      <c r="K422" s="2">
        <f t="shared" si="76"/>
        <v>392.46000000000004</v>
      </c>
      <c r="L422" s="2">
        <f t="shared" si="77"/>
        <v>80.25</v>
      </c>
      <c r="M422" s="2">
        <f t="shared" si="79"/>
        <v>472.71000000000004</v>
      </c>
      <c r="N422" s="2">
        <f>'ZBud Extract Monthly'!U421</f>
        <v>472.71</v>
      </c>
      <c r="O422" s="53">
        <f t="shared" si="78"/>
        <v>0</v>
      </c>
      <c r="Q422" s="111">
        <f>YEAR(A422)</f>
        <v>2024</v>
      </c>
      <c r="R422" s="61">
        <f>MONTH(A422)</f>
        <v>6</v>
      </c>
      <c r="S422" s="61">
        <f t="shared" si="72"/>
        <v>2024</v>
      </c>
      <c r="T422" s="112" t="str">
        <f>LOOKUP(S422,'yr type'!$A$5:$A$102,'yr type'!$B$5:$B$102)</f>
        <v>C</v>
      </c>
      <c r="U422" s="61">
        <f>('Strm Seg GW ZBud Stream Out'!H422-'Strm Seg GW ZBud Stream In'!H422)/DAY($A422)/1.9835</f>
        <v>10.152088059826903</v>
      </c>
      <c r="V422" s="61">
        <f>('Strm Seg GW ZBud Stream Out'!I422-'Strm Seg GW ZBud Stream In'!I422)/DAY($A422)/1.9835</f>
        <v>-0.4729014368540459</v>
      </c>
      <c r="W422" s="61">
        <f>('Strm Seg GW ZBud Stream Out'!J422-'Strm Seg GW ZBud Stream In'!J422)/DAY($A422)/1.9835</f>
        <v>-0.74514746659944553</v>
      </c>
    </row>
    <row r="423" spans="1:23" x14ac:dyDescent="0.3">
      <c r="A423" s="126">
        <v>45504</v>
      </c>
      <c r="B423" s="127">
        <v>32.33</v>
      </c>
      <c r="C423" s="127">
        <v>0</v>
      </c>
      <c r="D423" s="127">
        <v>375.44</v>
      </c>
      <c r="E423" s="127">
        <v>129.16999999999999</v>
      </c>
      <c r="F423" s="127">
        <v>29.08</v>
      </c>
      <c r="G423" s="127">
        <v>69.02</v>
      </c>
      <c r="H423" s="2">
        <f t="shared" si="73"/>
        <v>536.93999999999994</v>
      </c>
      <c r="I423" s="2">
        <f t="shared" si="74"/>
        <v>29.08</v>
      </c>
      <c r="J423" s="2">
        <f t="shared" si="75"/>
        <v>69.02</v>
      </c>
      <c r="K423" s="2">
        <f t="shared" si="76"/>
        <v>536.93999999999994</v>
      </c>
      <c r="L423" s="2">
        <f t="shared" si="77"/>
        <v>98.1</v>
      </c>
      <c r="M423" s="2">
        <f t="shared" si="79"/>
        <v>635.04</v>
      </c>
      <c r="N423" s="2">
        <f>'ZBud Extract Monthly'!U422</f>
        <v>635.04</v>
      </c>
      <c r="O423" s="53">
        <f t="shared" si="78"/>
        <v>0</v>
      </c>
      <c r="Q423" s="111">
        <f>YEAR(A423)</f>
        <v>2024</v>
      </c>
      <c r="R423" s="61">
        <f>MONTH(A423)</f>
        <v>7</v>
      </c>
      <c r="S423" s="61">
        <f t="shared" si="72"/>
        <v>2024</v>
      </c>
      <c r="T423" s="112" t="str">
        <f>LOOKUP(S423,'yr type'!$A$5:$A$102,'yr type'!$B$5:$B$102)</f>
        <v>C</v>
      </c>
      <c r="U423" s="61">
        <f>('Strm Seg GW ZBud Stream Out'!H423-'Strm Seg GW ZBud Stream In'!H423)/DAY($A423)/1.9835</f>
        <v>5.0222399310440169</v>
      </c>
      <c r="V423" s="61">
        <f>('Strm Seg GW ZBud Stream Out'!I423-'Strm Seg GW ZBud Stream In'!I423)/DAY($A423)/1.9835</f>
        <v>-0.47293396326142284</v>
      </c>
      <c r="W423" s="61">
        <f>('Strm Seg GW ZBud Stream Out'!J423-'Strm Seg GW ZBud Stream In'!J423)/DAY($A423)/1.9835</f>
        <v>-1.1224863185798968</v>
      </c>
    </row>
    <row r="424" spans="1:23" x14ac:dyDescent="0.3">
      <c r="A424" s="126">
        <v>45535</v>
      </c>
      <c r="B424" s="127">
        <v>31.99</v>
      </c>
      <c r="C424" s="127">
        <v>0</v>
      </c>
      <c r="D424" s="127">
        <v>168.4</v>
      </c>
      <c r="E424" s="127">
        <v>39.19</v>
      </c>
      <c r="F424" s="127">
        <v>31.32</v>
      </c>
      <c r="G424" s="127">
        <v>59.55</v>
      </c>
      <c r="H424" s="2">
        <f t="shared" si="73"/>
        <v>239.58</v>
      </c>
      <c r="I424" s="2">
        <f t="shared" si="74"/>
        <v>31.32</v>
      </c>
      <c r="J424" s="2">
        <f t="shared" si="75"/>
        <v>59.55</v>
      </c>
      <c r="K424" s="2">
        <f t="shared" si="76"/>
        <v>239.58</v>
      </c>
      <c r="L424" s="2">
        <f t="shared" si="77"/>
        <v>90.87</v>
      </c>
      <c r="M424" s="2">
        <f t="shared" si="79"/>
        <v>330.45000000000005</v>
      </c>
      <c r="N424" s="2">
        <f>'ZBud Extract Monthly'!U423</f>
        <v>330.45</v>
      </c>
      <c r="O424" s="53">
        <f t="shared" si="78"/>
        <v>0</v>
      </c>
      <c r="Q424" s="111">
        <f>YEAR(A424)</f>
        <v>2024</v>
      </c>
      <c r="R424" s="61">
        <f>MONTH(A424)</f>
        <v>8</v>
      </c>
      <c r="S424" s="61">
        <f t="shared" si="72"/>
        <v>2024</v>
      </c>
      <c r="T424" s="112" t="str">
        <f>LOOKUP(S424,'yr type'!$A$5:$A$102,'yr type'!$B$5:$B$102)</f>
        <v>C</v>
      </c>
      <c r="U424" s="61">
        <f>('Strm Seg GW ZBud Stream Out'!H424-'Strm Seg GW ZBud Stream In'!H424)/DAY($A424)/1.9835</f>
        <v>14.420582710588159</v>
      </c>
      <c r="V424" s="61">
        <f>('Strm Seg GW ZBud Stream Out'!I424-'Strm Seg GW ZBud Stream In'!I424)/DAY($A424)/1.9835</f>
        <v>-0.50936353952365077</v>
      </c>
      <c r="W424" s="61">
        <f>('Strm Seg GW ZBud Stream Out'!J424-'Strm Seg GW ZBud Stream In'!J424)/DAY($A424)/1.9835</f>
        <v>-0.79657171666246529</v>
      </c>
    </row>
    <row r="425" spans="1:23" x14ac:dyDescent="0.3">
      <c r="A425" s="126">
        <v>45565</v>
      </c>
      <c r="B425" s="127">
        <v>30.87</v>
      </c>
      <c r="C425" s="127">
        <v>0.57999999999999996</v>
      </c>
      <c r="D425" s="127">
        <v>297.25</v>
      </c>
      <c r="E425" s="127">
        <v>102.09</v>
      </c>
      <c r="F425" s="127">
        <v>28.14</v>
      </c>
      <c r="G425" s="127">
        <v>61.1</v>
      </c>
      <c r="H425" s="2">
        <f t="shared" si="73"/>
        <v>430.78999999999996</v>
      </c>
      <c r="I425" s="2">
        <f t="shared" si="74"/>
        <v>28.14</v>
      </c>
      <c r="J425" s="2">
        <f t="shared" si="75"/>
        <v>61.1</v>
      </c>
      <c r="K425" s="2">
        <f t="shared" si="76"/>
        <v>430.78999999999996</v>
      </c>
      <c r="L425" s="2">
        <f t="shared" si="77"/>
        <v>89.240000000000009</v>
      </c>
      <c r="M425" s="2">
        <f t="shared" si="79"/>
        <v>520.03</v>
      </c>
      <c r="N425" s="2">
        <f>'ZBud Extract Monthly'!U424</f>
        <v>520.03</v>
      </c>
      <c r="O425" s="53">
        <f t="shared" si="78"/>
        <v>0</v>
      </c>
      <c r="Q425" s="111">
        <f>YEAR(A425)</f>
        <v>2024</v>
      </c>
      <c r="R425" s="61">
        <f>MONTH(A425)</f>
        <v>9</v>
      </c>
      <c r="S425" s="61">
        <f t="shared" si="72"/>
        <v>2024</v>
      </c>
      <c r="T425" s="112" t="str">
        <f>LOOKUP(S425,'yr type'!$A$5:$A$102,'yr type'!$B$5:$B$102)</f>
        <v>C</v>
      </c>
      <c r="U425" s="61">
        <f>('Strm Seg GW ZBud Stream Out'!H425-'Strm Seg GW ZBud Stream In'!H425)/DAY($A425)/1.9835</f>
        <v>8.6833039240399987</v>
      </c>
      <c r="V425" s="61">
        <f>('Strm Seg GW ZBud Stream Out'!I425-'Strm Seg GW ZBud Stream In'!I425)/DAY($A425)/1.9835</f>
        <v>-0.4729014368540459</v>
      </c>
      <c r="W425" s="61">
        <f>('Strm Seg GW ZBud Stream Out'!J425-'Strm Seg GW ZBud Stream In'!J425)/DAY($A425)/1.9835</f>
        <v>-0.99453827409461382</v>
      </c>
    </row>
    <row r="426" spans="1:23" x14ac:dyDescent="0.3">
      <c r="A426" s="126">
        <v>45596</v>
      </c>
      <c r="B426" s="127">
        <v>33.25</v>
      </c>
      <c r="C426" s="127">
        <v>0</v>
      </c>
      <c r="D426" s="127">
        <v>109.52</v>
      </c>
      <c r="E426" s="127">
        <v>27.3</v>
      </c>
      <c r="F426" s="127">
        <v>29.08</v>
      </c>
      <c r="G426" s="127">
        <v>54.29</v>
      </c>
      <c r="H426" s="2">
        <f t="shared" si="73"/>
        <v>170.07</v>
      </c>
      <c r="I426" s="2">
        <f t="shared" si="74"/>
        <v>29.08</v>
      </c>
      <c r="J426" s="2">
        <f t="shared" si="75"/>
        <v>54.29</v>
      </c>
      <c r="K426" s="2">
        <f t="shared" si="76"/>
        <v>170.07</v>
      </c>
      <c r="L426" s="2">
        <f t="shared" si="77"/>
        <v>83.37</v>
      </c>
      <c r="M426" s="2">
        <f t="shared" si="79"/>
        <v>253.43999999999997</v>
      </c>
      <c r="N426" s="2">
        <f>'ZBud Extract Monthly'!U425</f>
        <v>253.45</v>
      </c>
      <c r="O426" s="53">
        <f t="shared" si="78"/>
        <v>1.0000000000019327E-2</v>
      </c>
      <c r="Q426" s="111">
        <f>YEAR(A426)</f>
        <v>2024</v>
      </c>
      <c r="R426" s="61">
        <f>MONTH(A426)</f>
        <v>10</v>
      </c>
      <c r="S426" s="61">
        <f t="shared" si="72"/>
        <v>2025</v>
      </c>
      <c r="T426" s="112" t="str">
        <f>LOOKUP(S426,'yr type'!$A$5:$A$102,'yr type'!$B$5:$B$102)</f>
        <v>C</v>
      </c>
      <c r="U426" s="61">
        <f>('Strm Seg GW ZBud Stream Out'!H426-'Strm Seg GW ZBud Stream In'!H426)/DAY($A426)/1.9835</f>
        <v>13.968628280084896</v>
      </c>
      <c r="V426" s="61">
        <f>('Strm Seg GW ZBud Stream Out'!I426-'Strm Seg GW ZBud Stream In'!I426)/DAY($A426)/1.9835</f>
        <v>-0.47293396326142284</v>
      </c>
      <c r="W426" s="61">
        <f>('Strm Seg GW ZBud Stream Out'!J426-'Strm Seg GW ZBud Stream In'!J426)/DAY($A426)/1.9835</f>
        <v>-0.75461265114614928</v>
      </c>
    </row>
    <row r="427" spans="1:23" x14ac:dyDescent="0.3">
      <c r="A427" s="126">
        <v>45626</v>
      </c>
      <c r="B427" s="127">
        <v>31.58</v>
      </c>
      <c r="C427" s="127">
        <v>0</v>
      </c>
      <c r="D427" s="127">
        <v>72.510000000000005</v>
      </c>
      <c r="E427" s="127">
        <v>16.37</v>
      </c>
      <c r="F427" s="127">
        <v>39.01</v>
      </c>
      <c r="G427" s="127">
        <v>59.24</v>
      </c>
      <c r="H427" s="2">
        <f t="shared" si="73"/>
        <v>120.46000000000001</v>
      </c>
      <c r="I427" s="2">
        <f t="shared" si="74"/>
        <v>39.01</v>
      </c>
      <c r="J427" s="2">
        <f t="shared" si="75"/>
        <v>59.24</v>
      </c>
      <c r="K427" s="2">
        <f t="shared" si="76"/>
        <v>120.46000000000001</v>
      </c>
      <c r="L427" s="2">
        <f t="shared" si="77"/>
        <v>98.25</v>
      </c>
      <c r="M427" s="2">
        <f t="shared" si="79"/>
        <v>218.71</v>
      </c>
      <c r="N427" s="2">
        <f>'ZBud Extract Monthly'!U426</f>
        <v>218.7</v>
      </c>
      <c r="O427" s="53">
        <f t="shared" si="78"/>
        <v>-1.0000000000019327E-2</v>
      </c>
      <c r="Q427" s="111">
        <f>YEAR(A427)</f>
        <v>2024</v>
      </c>
      <c r="R427" s="61">
        <f>MONTH(A427)</f>
        <v>11</v>
      </c>
      <c r="S427" s="61">
        <f t="shared" si="72"/>
        <v>2025</v>
      </c>
      <c r="T427" s="112" t="str">
        <f>LOOKUP(S427,'yr type'!$A$5:$A$102,'yr type'!$B$5:$B$102)</f>
        <v>C</v>
      </c>
      <c r="U427" s="61">
        <f>('Strm Seg GW ZBud Stream Out'!H427-'Strm Seg GW ZBud Stream In'!H427)/DAY($A427)/1.9835</f>
        <v>15.617343080413409</v>
      </c>
      <c r="V427" s="61">
        <f>('Strm Seg GW ZBud Stream Out'!I427-'Strm Seg GW ZBud Stream In'!I427)/DAY($A427)/1.9835</f>
        <v>-0.6555751617511133</v>
      </c>
      <c r="W427" s="61">
        <f>('Strm Seg GW ZBud Stream Out'!J427-'Strm Seg GW ZBud Stream In'!J427)/DAY($A427)/1.9835</f>
        <v>-0.82698932862784647</v>
      </c>
    </row>
    <row r="428" spans="1:23" x14ac:dyDescent="0.3">
      <c r="A428" s="126">
        <v>45657</v>
      </c>
      <c r="B428" s="127">
        <v>33.83</v>
      </c>
      <c r="C428" s="127">
        <v>0</v>
      </c>
      <c r="D428" s="127">
        <v>64.459999999999994</v>
      </c>
      <c r="E428" s="127">
        <v>10.85</v>
      </c>
      <c r="F428" s="127">
        <v>31.81</v>
      </c>
      <c r="G428" s="127">
        <v>45.73</v>
      </c>
      <c r="H428" s="2">
        <f t="shared" si="73"/>
        <v>109.13999999999999</v>
      </c>
      <c r="I428" s="2">
        <f t="shared" si="74"/>
        <v>31.81</v>
      </c>
      <c r="J428" s="2">
        <f t="shared" si="75"/>
        <v>45.73</v>
      </c>
      <c r="K428" s="2">
        <f t="shared" si="76"/>
        <v>109.13999999999999</v>
      </c>
      <c r="L428" s="2">
        <f t="shared" si="77"/>
        <v>77.539999999999992</v>
      </c>
      <c r="M428" s="2">
        <f t="shared" si="79"/>
        <v>186.67999999999998</v>
      </c>
      <c r="N428" s="2">
        <f>'ZBud Extract Monthly'!U427</f>
        <v>186.67</v>
      </c>
      <c r="O428" s="53">
        <f t="shared" si="78"/>
        <v>-9.9999999999909051E-3</v>
      </c>
      <c r="Q428" s="111">
        <f>YEAR(A428)</f>
        <v>2024</v>
      </c>
      <c r="R428" s="61">
        <f>MONTH(A428)</f>
        <v>12</v>
      </c>
      <c r="S428" s="61">
        <f t="shared" si="72"/>
        <v>2025</v>
      </c>
      <c r="T428" s="112" t="str">
        <f>LOOKUP(S428,'yr type'!$A$5:$A$102,'yr type'!$B$5:$B$102)</f>
        <v>C</v>
      </c>
      <c r="U428" s="61">
        <f>('Strm Seg GW ZBud Stream Out'!H428-'Strm Seg GW ZBud Stream In'!H428)/DAY($A428)/1.9835</f>
        <v>15.904925311237061</v>
      </c>
      <c r="V428" s="61">
        <f>('Strm Seg GW ZBud Stream Out'!I428-'Strm Seg GW ZBud Stream In'!I428)/DAY($A428)/1.9835</f>
        <v>-0.51733250933101316</v>
      </c>
      <c r="W428" s="61">
        <f>('Strm Seg GW ZBud Stream Out'!J428-'Strm Seg GW ZBud Stream In'!J428)/DAY($A428)/1.9835</f>
        <v>-0.53831204208917105</v>
      </c>
    </row>
    <row r="429" spans="1:23" x14ac:dyDescent="0.3">
      <c r="A429" s="126">
        <v>45688</v>
      </c>
      <c r="B429" s="127">
        <v>25.26</v>
      </c>
      <c r="C429" s="127">
        <v>0</v>
      </c>
      <c r="D429" s="127">
        <v>12.25</v>
      </c>
      <c r="E429" s="127">
        <v>5.8</v>
      </c>
      <c r="F429" s="127">
        <v>51.15</v>
      </c>
      <c r="G429" s="127">
        <v>57.32</v>
      </c>
      <c r="H429" s="2">
        <f t="shared" si="73"/>
        <v>43.31</v>
      </c>
      <c r="I429" s="2">
        <f t="shared" si="74"/>
        <v>51.15</v>
      </c>
      <c r="J429" s="2">
        <f t="shared" si="75"/>
        <v>57.32</v>
      </c>
      <c r="K429" s="2">
        <f t="shared" si="76"/>
        <v>43.31</v>
      </c>
      <c r="L429" s="2">
        <f t="shared" si="77"/>
        <v>108.47</v>
      </c>
      <c r="M429" s="2">
        <f t="shared" si="79"/>
        <v>151.78</v>
      </c>
      <c r="N429" s="2">
        <f>'ZBud Extract Monthly'!U428</f>
        <v>151.79</v>
      </c>
      <c r="O429" s="53">
        <f t="shared" si="78"/>
        <v>9.9999999999909051E-3</v>
      </c>
      <c r="Q429" s="111">
        <f>YEAR(A429)</f>
        <v>2025</v>
      </c>
      <c r="R429" s="61">
        <f>MONTH(A429)</f>
        <v>1</v>
      </c>
      <c r="S429" s="61">
        <f t="shared" si="72"/>
        <v>2025</v>
      </c>
      <c r="T429" s="112" t="str">
        <f>LOOKUP(S429,'yr type'!$A$5:$A$102,'yr type'!$B$5:$B$102)</f>
        <v>C</v>
      </c>
      <c r="U429" s="61">
        <f>('Strm Seg GW ZBud Stream Out'!H429-'Strm Seg GW ZBud Stream In'!H429)/DAY($A429)/1.9835</f>
        <v>23.953096920562384</v>
      </c>
      <c r="V429" s="61">
        <f>('Strm Seg GW ZBud Stream Out'!I429-'Strm Seg GW ZBud Stream In'!I429)/DAY($A429)/1.9835</f>
        <v>-0.8318628686664985</v>
      </c>
      <c r="W429" s="61">
        <f>('Strm Seg GW ZBud Stream Out'!J429-'Strm Seg GW ZBud Stream In'!J429)/DAY($A429)/1.9835</f>
        <v>-0.46724184197044977</v>
      </c>
    </row>
    <row r="430" spans="1:23" x14ac:dyDescent="0.3">
      <c r="A430" s="126">
        <v>45716</v>
      </c>
      <c r="B430" s="127">
        <v>29.46</v>
      </c>
      <c r="C430" s="127">
        <v>0</v>
      </c>
      <c r="D430" s="127">
        <v>40.159999999999997</v>
      </c>
      <c r="E430" s="127">
        <v>3.03</v>
      </c>
      <c r="F430" s="127">
        <v>35.049999999999997</v>
      </c>
      <c r="G430" s="127">
        <v>39.47</v>
      </c>
      <c r="H430" s="2">
        <f t="shared" si="73"/>
        <v>72.650000000000006</v>
      </c>
      <c r="I430" s="2">
        <f t="shared" si="74"/>
        <v>35.049999999999997</v>
      </c>
      <c r="J430" s="2">
        <f t="shared" si="75"/>
        <v>39.47</v>
      </c>
      <c r="K430" s="2">
        <f t="shared" si="76"/>
        <v>72.650000000000006</v>
      </c>
      <c r="L430" s="2">
        <f t="shared" si="77"/>
        <v>74.52</v>
      </c>
      <c r="M430" s="2">
        <f t="shared" si="79"/>
        <v>147.17000000000002</v>
      </c>
      <c r="N430" s="2">
        <f>'ZBud Extract Monthly'!U429</f>
        <v>147.16999999999999</v>
      </c>
      <c r="O430" s="53">
        <f t="shared" si="78"/>
        <v>0</v>
      </c>
      <c r="Q430" s="111">
        <f>YEAR(A430)</f>
        <v>2025</v>
      </c>
      <c r="R430" s="61">
        <f>MONTH(A430)</f>
        <v>2</v>
      </c>
      <c r="S430" s="61">
        <f t="shared" si="72"/>
        <v>2025</v>
      </c>
      <c r="T430" s="112" t="str">
        <f>LOOKUP(S430,'yr type'!$A$5:$A$102,'yr type'!$B$5:$B$102)</f>
        <v>C</v>
      </c>
      <c r="U430" s="61">
        <f>('Strm Seg GW ZBud Stream Out'!H430-'Strm Seg GW ZBud Stream In'!H430)/DAY($A430)/1.9835</f>
        <v>18.399294176959916</v>
      </c>
      <c r="V430" s="61">
        <f>('Strm Seg GW ZBud Stream Out'!I430-'Strm Seg GW ZBud Stream In'!I430)/DAY($A430)/1.9835</f>
        <v>-0.63109942741906444</v>
      </c>
      <c r="W430" s="61">
        <f>('Strm Seg GW ZBud Stream Out'!J430-'Strm Seg GW ZBud Stream In'!J430)/DAY($A430)/1.9835</f>
        <v>-0.25171954337570673</v>
      </c>
    </row>
    <row r="431" spans="1:23" x14ac:dyDescent="0.3">
      <c r="A431" s="126">
        <v>45747</v>
      </c>
      <c r="B431" s="127">
        <v>33</v>
      </c>
      <c r="C431" s="127">
        <v>0</v>
      </c>
      <c r="D431" s="127">
        <v>19.09</v>
      </c>
      <c r="E431" s="127">
        <v>2.4300000000000002</v>
      </c>
      <c r="F431" s="127">
        <v>33.57</v>
      </c>
      <c r="G431" s="127">
        <v>39.5</v>
      </c>
      <c r="H431" s="2">
        <f t="shared" si="73"/>
        <v>54.52</v>
      </c>
      <c r="I431" s="2">
        <f t="shared" si="74"/>
        <v>33.57</v>
      </c>
      <c r="J431" s="2">
        <f t="shared" si="75"/>
        <v>39.5</v>
      </c>
      <c r="K431" s="2">
        <f t="shared" si="76"/>
        <v>54.52</v>
      </c>
      <c r="L431" s="2">
        <f t="shared" si="77"/>
        <v>73.069999999999993</v>
      </c>
      <c r="M431" s="2">
        <f t="shared" si="79"/>
        <v>127.59</v>
      </c>
      <c r="N431" s="2">
        <f>'ZBud Extract Monthly'!U430</f>
        <v>127.59</v>
      </c>
      <c r="O431" s="53">
        <f t="shared" si="78"/>
        <v>0</v>
      </c>
      <c r="Q431" s="111">
        <f>YEAR(A431)</f>
        <v>2025</v>
      </c>
      <c r="R431" s="61">
        <f>MONTH(A431)</f>
        <v>3</v>
      </c>
      <c r="S431" s="61">
        <f t="shared" si="72"/>
        <v>2025</v>
      </c>
      <c r="T431" s="112" t="str">
        <f>LOOKUP(S431,'yr type'!$A$5:$A$102,'yr type'!$B$5:$B$102)</f>
        <v>C</v>
      </c>
      <c r="U431" s="61">
        <f>('Strm Seg GW ZBud Stream Out'!H431-'Strm Seg GW ZBud Stream In'!H431)/DAY($A431)/1.9835</f>
        <v>20.095302373614579</v>
      </c>
      <c r="V431" s="61">
        <f>('Strm Seg GW ZBud Stream Out'!I431-'Strm Seg GW ZBud Stream In'!I431)/DAY($A431)/1.9835</f>
        <v>-0.54595574782276368</v>
      </c>
      <c r="W431" s="61">
        <f>('Strm Seg GW ZBud Stream Out'!J431-'Strm Seg GW ZBud Stream In'!J431)/DAY($A431)/1.9835</f>
        <v>-0.24915228050773722</v>
      </c>
    </row>
    <row r="432" spans="1:23" x14ac:dyDescent="0.3">
      <c r="A432" s="126">
        <v>45777</v>
      </c>
      <c r="B432" s="127">
        <v>32.01</v>
      </c>
      <c r="C432" s="127">
        <v>0.43</v>
      </c>
      <c r="D432" s="127">
        <v>240.08</v>
      </c>
      <c r="E432" s="127">
        <v>133.07</v>
      </c>
      <c r="F432" s="127">
        <v>28.28</v>
      </c>
      <c r="G432" s="127">
        <v>49.97</v>
      </c>
      <c r="H432" s="2">
        <f t="shared" si="73"/>
        <v>405.59</v>
      </c>
      <c r="I432" s="2">
        <f t="shared" si="74"/>
        <v>28.28</v>
      </c>
      <c r="J432" s="2">
        <f t="shared" si="75"/>
        <v>49.97</v>
      </c>
      <c r="K432" s="2">
        <f t="shared" si="76"/>
        <v>405.59</v>
      </c>
      <c r="L432" s="2">
        <f t="shared" si="77"/>
        <v>78.25</v>
      </c>
      <c r="M432" s="2">
        <f t="shared" si="79"/>
        <v>483.84000000000003</v>
      </c>
      <c r="N432" s="2">
        <f>'ZBud Extract Monthly'!U431</f>
        <v>483.84</v>
      </c>
      <c r="O432" s="53">
        <f t="shared" si="78"/>
        <v>0</v>
      </c>
      <c r="Q432" s="111">
        <f>YEAR(A432)</f>
        <v>2025</v>
      </c>
      <c r="R432" s="61">
        <f>MONTH(A432)</f>
        <v>4</v>
      </c>
      <c r="S432" s="61">
        <f t="shared" si="72"/>
        <v>2025</v>
      </c>
      <c r="T432" s="112" t="str">
        <f>LOOKUP(S432,'yr type'!$A$5:$A$102,'yr type'!$B$5:$B$102)</f>
        <v>C</v>
      </c>
      <c r="U432" s="61">
        <f>('Strm Seg GW ZBud Stream Out'!H432-'Strm Seg GW ZBud Stream In'!H432)/DAY($A432)/1.9835</f>
        <v>5.6193597176707826</v>
      </c>
      <c r="V432" s="61">
        <f>('Strm Seg GW ZBud Stream Out'!I432-'Strm Seg GW ZBud Stream In'!I432)/DAY($A432)/1.9835</f>
        <v>-0.47525418032098143</v>
      </c>
      <c r="W432" s="61">
        <f>('Strm Seg GW ZBud Stream Out'!J432-'Strm Seg GW ZBud Stream In'!J432)/DAY($A432)/1.9835</f>
        <v>-0.74901268800941101</v>
      </c>
    </row>
    <row r="433" spans="1:23" x14ac:dyDescent="0.3">
      <c r="A433" s="126">
        <v>45808</v>
      </c>
      <c r="B433" s="127">
        <v>33.31</v>
      </c>
      <c r="C433" s="127">
        <v>0</v>
      </c>
      <c r="D433" s="127">
        <v>57.79</v>
      </c>
      <c r="E433" s="127">
        <v>12.57</v>
      </c>
      <c r="F433" s="127">
        <v>35.22</v>
      </c>
      <c r="G433" s="127">
        <v>51.75</v>
      </c>
      <c r="H433" s="2">
        <f t="shared" si="73"/>
        <v>103.66999999999999</v>
      </c>
      <c r="I433" s="2">
        <f t="shared" si="74"/>
        <v>35.22</v>
      </c>
      <c r="J433" s="2">
        <f t="shared" si="75"/>
        <v>51.75</v>
      </c>
      <c r="K433" s="2">
        <f t="shared" si="76"/>
        <v>103.66999999999999</v>
      </c>
      <c r="L433" s="2">
        <f t="shared" si="77"/>
        <v>86.97</v>
      </c>
      <c r="M433" s="2">
        <f t="shared" si="79"/>
        <v>190.64</v>
      </c>
      <c r="N433" s="2">
        <f>'ZBud Extract Monthly'!U432</f>
        <v>190.63</v>
      </c>
      <c r="O433" s="53">
        <f t="shared" si="78"/>
        <v>-9.9999999999909051E-3</v>
      </c>
      <c r="Q433" s="111">
        <f>YEAR(A433)</f>
        <v>2025</v>
      </c>
      <c r="R433" s="61">
        <f>MONTH(A433)</f>
        <v>5</v>
      </c>
      <c r="S433" s="61">
        <f t="shared" si="72"/>
        <v>2025</v>
      </c>
      <c r="T433" s="112" t="str">
        <f>LOOKUP(S433,'yr type'!$A$5:$A$102,'yr type'!$B$5:$B$102)</f>
        <v>C</v>
      </c>
      <c r="U433" s="61">
        <f>('Strm Seg GW ZBud Stream Out'!H433-'Strm Seg GW ZBud Stream In'!H433)/DAY($A433)/1.9835</f>
        <v>17.63224017499207</v>
      </c>
      <c r="V433" s="61">
        <f>('Strm Seg GW ZBud Stream Out'!I433-'Strm Seg GW ZBud Stream In'!I433)/DAY($A433)/1.9835</f>
        <v>-0.57279003390877958</v>
      </c>
      <c r="W433" s="61">
        <f>('Strm Seg GW ZBud Stream Out'!J433-'Strm Seg GW ZBud Stream In'!J433)/DAY($A433)/1.9835</f>
        <v>-0.5648210641014173</v>
      </c>
    </row>
    <row r="434" spans="1:23" x14ac:dyDescent="0.3">
      <c r="A434" s="126">
        <v>45838</v>
      </c>
      <c r="B434" s="127">
        <v>33.04</v>
      </c>
      <c r="C434" s="127">
        <v>0.42</v>
      </c>
      <c r="D434" s="127">
        <v>374.21</v>
      </c>
      <c r="E434" s="127">
        <v>177.97</v>
      </c>
      <c r="F434" s="127">
        <v>28.14</v>
      </c>
      <c r="G434" s="127">
        <v>76.959999999999994</v>
      </c>
      <c r="H434" s="2">
        <f t="shared" si="73"/>
        <v>585.64</v>
      </c>
      <c r="I434" s="2">
        <f t="shared" si="74"/>
        <v>28.14</v>
      </c>
      <c r="J434" s="2">
        <f t="shared" si="75"/>
        <v>76.959999999999994</v>
      </c>
      <c r="K434" s="2">
        <f t="shared" si="76"/>
        <v>585.64</v>
      </c>
      <c r="L434" s="2">
        <f t="shared" si="77"/>
        <v>105.1</v>
      </c>
      <c r="M434" s="2">
        <f t="shared" si="79"/>
        <v>690.74</v>
      </c>
      <c r="N434" s="2">
        <f>'ZBud Extract Monthly'!U433</f>
        <v>690.73</v>
      </c>
      <c r="O434" s="53">
        <f t="shared" si="78"/>
        <v>-9.9999999999909051E-3</v>
      </c>
      <c r="Q434" s="111">
        <f>YEAR(A434)</f>
        <v>2025</v>
      </c>
      <c r="R434" s="61">
        <f>MONTH(A434)</f>
        <v>6</v>
      </c>
      <c r="S434" s="61">
        <f t="shared" si="72"/>
        <v>2025</v>
      </c>
      <c r="T434" s="112" t="str">
        <f>LOOKUP(S434,'yr type'!$A$5:$A$102,'yr type'!$B$5:$B$102)</f>
        <v>C</v>
      </c>
      <c r="U434" s="61">
        <f>('Strm Seg GW ZBud Stream Out'!H434-'Strm Seg GW ZBud Stream In'!H434)/DAY($A434)/1.9835</f>
        <v>-0.1828417780018485</v>
      </c>
      <c r="V434" s="61">
        <f>('Strm Seg GW ZBud Stream Out'!I434-'Strm Seg GW ZBud Stream In'!I434)/DAY($A434)/1.9835</f>
        <v>-0.4729014368540459</v>
      </c>
      <c r="W434" s="61">
        <f>('Strm Seg GW ZBud Stream Out'!J434-'Strm Seg GW ZBud Stream In'!J434)/DAY($A434)/1.9835</f>
        <v>-1.293336694395429</v>
      </c>
    </row>
    <row r="435" spans="1:23" x14ac:dyDescent="0.3">
      <c r="A435" s="126">
        <v>45869</v>
      </c>
      <c r="B435" s="127">
        <v>34.06</v>
      </c>
      <c r="C435" s="127">
        <v>1.63</v>
      </c>
      <c r="D435" s="127">
        <v>565.71</v>
      </c>
      <c r="E435" s="127">
        <v>277.07</v>
      </c>
      <c r="F435" s="127">
        <v>29.08</v>
      </c>
      <c r="G435" s="127">
        <v>90.43</v>
      </c>
      <c r="H435" s="2">
        <f t="shared" si="73"/>
        <v>878.47</v>
      </c>
      <c r="I435" s="2">
        <f t="shared" si="74"/>
        <v>29.08</v>
      </c>
      <c r="J435" s="2">
        <f t="shared" si="75"/>
        <v>90.43</v>
      </c>
      <c r="K435" s="2">
        <f t="shared" si="76"/>
        <v>878.47</v>
      </c>
      <c r="L435" s="2">
        <f t="shared" si="77"/>
        <v>119.51</v>
      </c>
      <c r="M435" s="2">
        <f t="shared" si="79"/>
        <v>997.98</v>
      </c>
      <c r="N435" s="2">
        <f>'ZBud Extract Monthly'!U434</f>
        <v>997.98</v>
      </c>
      <c r="O435" s="53">
        <f t="shared" si="78"/>
        <v>0</v>
      </c>
      <c r="Q435" s="111">
        <f>YEAR(A435)</f>
        <v>2025</v>
      </c>
      <c r="R435" s="61">
        <f>MONTH(A435)</f>
        <v>7</v>
      </c>
      <c r="S435" s="61">
        <f t="shared" si="72"/>
        <v>2025</v>
      </c>
      <c r="T435" s="112" t="str">
        <f>LOOKUP(S435,'yr type'!$A$5:$A$102,'yr type'!$B$5:$B$102)</f>
        <v>C</v>
      </c>
      <c r="U435" s="61">
        <f>('Strm Seg GW ZBud Stream Out'!H435-'Strm Seg GW ZBud Stream In'!H435)/DAY($A435)/1.9835</f>
        <v>-5.4304463436252313</v>
      </c>
      <c r="V435" s="61">
        <f>('Strm Seg GW ZBud Stream Out'!I435-'Strm Seg GW ZBud Stream In'!I435)/DAY($A435)/1.9835</f>
        <v>-0.47293396326142284</v>
      </c>
      <c r="W435" s="61">
        <f>('Strm Seg GW ZBud Stream Out'!J435-'Strm Seg GW ZBud Stream In'!J435)/DAY($A435)/1.9835</f>
        <v>-1.4706815095505665</v>
      </c>
    </row>
    <row r="436" spans="1:23" x14ac:dyDescent="0.3">
      <c r="A436" s="126">
        <v>45900</v>
      </c>
      <c r="B436" s="127">
        <v>34.6</v>
      </c>
      <c r="C436" s="127">
        <v>1.35</v>
      </c>
      <c r="D436" s="127">
        <v>491.03</v>
      </c>
      <c r="E436" s="127">
        <v>236.81</v>
      </c>
      <c r="F436" s="127">
        <v>29.08</v>
      </c>
      <c r="G436" s="127">
        <v>85.9</v>
      </c>
      <c r="H436" s="2">
        <f t="shared" si="73"/>
        <v>763.79</v>
      </c>
      <c r="I436" s="2">
        <f t="shared" si="74"/>
        <v>29.08</v>
      </c>
      <c r="J436" s="2">
        <f t="shared" si="75"/>
        <v>85.9</v>
      </c>
      <c r="K436" s="2">
        <f t="shared" si="76"/>
        <v>763.79</v>
      </c>
      <c r="L436" s="2">
        <f t="shared" si="77"/>
        <v>114.98</v>
      </c>
      <c r="M436" s="2">
        <f t="shared" si="79"/>
        <v>878.77</v>
      </c>
      <c r="N436" s="2">
        <f>'ZBud Extract Monthly'!U435</f>
        <v>878.77</v>
      </c>
      <c r="O436" s="53">
        <f t="shared" si="78"/>
        <v>0</v>
      </c>
      <c r="Q436" s="111">
        <f>YEAR(A436)</f>
        <v>2025</v>
      </c>
      <c r="R436" s="61">
        <f>MONTH(A436)</f>
        <v>8</v>
      </c>
      <c r="S436" s="61">
        <f t="shared" si="72"/>
        <v>2025</v>
      </c>
      <c r="T436" s="112" t="str">
        <f>LOOKUP(S436,'yr type'!$A$5:$A$102,'yr type'!$B$5:$B$102)</f>
        <v>C</v>
      </c>
      <c r="U436" s="61">
        <f>('Strm Seg GW ZBud Stream Out'!H436-'Strm Seg GW ZBud Stream In'!H436)/DAY($A436)/1.9835</f>
        <v>-3.8351886938207946</v>
      </c>
      <c r="V436" s="61">
        <f>('Strm Seg GW ZBud Stream Out'!I436-'Strm Seg GW ZBud Stream In'!I436)/DAY($A436)/1.9835</f>
        <v>-0.47293396326142284</v>
      </c>
      <c r="W436" s="61">
        <f>('Strm Seg GW ZBud Stream Out'!J436-'Strm Seg GW ZBud Stream In'!J436)/DAY($A436)/1.9835</f>
        <v>-1.3970091968416858</v>
      </c>
    </row>
    <row r="437" spans="1:23" x14ac:dyDescent="0.3">
      <c r="A437" s="126">
        <v>45930</v>
      </c>
      <c r="B437" s="127">
        <v>30.44</v>
      </c>
      <c r="C437" s="127">
        <v>0.33</v>
      </c>
      <c r="D437" s="127">
        <v>250.35</v>
      </c>
      <c r="E437" s="127">
        <v>137.38</v>
      </c>
      <c r="F437" s="127">
        <v>43.85</v>
      </c>
      <c r="G437" s="127">
        <v>84.19</v>
      </c>
      <c r="H437" s="2">
        <f t="shared" si="73"/>
        <v>418.5</v>
      </c>
      <c r="I437" s="2">
        <f t="shared" si="74"/>
        <v>43.85</v>
      </c>
      <c r="J437" s="2">
        <f t="shared" si="75"/>
        <v>84.19</v>
      </c>
      <c r="K437" s="2">
        <f t="shared" si="76"/>
        <v>418.5</v>
      </c>
      <c r="L437" s="2">
        <f t="shared" si="77"/>
        <v>128.04</v>
      </c>
      <c r="M437" s="2">
        <f t="shared" si="79"/>
        <v>546.54</v>
      </c>
      <c r="N437" s="2">
        <f>'ZBud Extract Monthly'!U436</f>
        <v>546.54999999999995</v>
      </c>
      <c r="O437" s="53">
        <f t="shared" si="78"/>
        <v>9.9999999999909051E-3</v>
      </c>
      <c r="Q437" s="111">
        <f>YEAR(A437)</f>
        <v>2025</v>
      </c>
      <c r="R437" s="61">
        <f>MONTH(A437)</f>
        <v>9</v>
      </c>
      <c r="S437" s="61">
        <f t="shared" si="72"/>
        <v>2025</v>
      </c>
      <c r="T437" s="112" t="str">
        <f>LOOKUP(S437,'yr type'!$A$5:$A$102,'yr type'!$B$5:$B$102)</f>
        <v>C</v>
      </c>
      <c r="U437" s="61">
        <f>('Strm Seg GW ZBud Stream Out'!H437-'Strm Seg GW ZBud Stream In'!H437)/DAY($A437)/1.9835</f>
        <v>2.3290479791614156</v>
      </c>
      <c r="V437" s="61">
        <f>('Strm Seg GW ZBud Stream Out'!I437-'Strm Seg GW ZBud Stream In'!I437)/DAY($A437)/1.9835</f>
        <v>-0.73691286446517101</v>
      </c>
      <c r="W437" s="61">
        <f>('Strm Seg GW ZBud Stream Out'!J437-'Strm Seg GW ZBud Stream In'!J437)/DAY($A437)/1.9835</f>
        <v>-1.414839089152172</v>
      </c>
    </row>
    <row r="438" spans="1:23" x14ac:dyDescent="0.3">
      <c r="A438" s="126">
        <v>45961</v>
      </c>
      <c r="B438" s="127">
        <v>55.12</v>
      </c>
      <c r="C438" s="127">
        <v>1.06</v>
      </c>
      <c r="D438" s="127">
        <v>64.75</v>
      </c>
      <c r="E438" s="127">
        <v>56.37</v>
      </c>
      <c r="F438" s="127">
        <v>29.08</v>
      </c>
      <c r="G438" s="127">
        <v>58.25</v>
      </c>
      <c r="H438" s="2">
        <f t="shared" si="73"/>
        <v>177.3</v>
      </c>
      <c r="I438" s="2">
        <f t="shared" si="74"/>
        <v>29.08</v>
      </c>
      <c r="J438" s="2">
        <f t="shared" si="75"/>
        <v>58.25</v>
      </c>
      <c r="K438" s="2">
        <f t="shared" si="76"/>
        <v>177.3</v>
      </c>
      <c r="L438" s="2">
        <f t="shared" si="77"/>
        <v>87.33</v>
      </c>
      <c r="M438" s="2">
        <f t="shared" si="79"/>
        <v>264.63</v>
      </c>
      <c r="N438" s="2">
        <f>'ZBud Extract Monthly'!U437</f>
        <v>264.63</v>
      </c>
      <c r="O438" s="53">
        <f t="shared" si="78"/>
        <v>0</v>
      </c>
      <c r="Q438" s="111">
        <f>YEAR(A438)</f>
        <v>2025</v>
      </c>
      <c r="R438" s="61">
        <f>MONTH(A438)</f>
        <v>10</v>
      </c>
      <c r="S438" s="61">
        <f t="shared" si="72"/>
        <v>2026</v>
      </c>
      <c r="T438" s="112" t="str">
        <f>LOOKUP(S438,'yr type'!$A$5:$A$102,'yr type'!$B$5:$B$102)</f>
        <v>AN</v>
      </c>
      <c r="U438" s="61">
        <f>('Strm Seg GW ZBud Stream Out'!H438-'Strm Seg GW ZBud Stream In'!H438)/DAY($A438)/1.9835</f>
        <v>5.5480293062930475</v>
      </c>
      <c r="V438" s="61">
        <f>('Strm Seg GW ZBud Stream Out'!I438-'Strm Seg GW ZBud Stream In'!I438)/DAY($A438)/1.9835</f>
        <v>-0.47293396326142284</v>
      </c>
      <c r="W438" s="61">
        <f>('Strm Seg GW ZBud Stream Out'!J438-'Strm Seg GW ZBud Stream In'!J438)/DAY($A438)/1.9835</f>
        <v>-0.94684371874415529</v>
      </c>
    </row>
    <row r="439" spans="1:23" x14ac:dyDescent="0.3">
      <c r="A439" s="126">
        <v>45991</v>
      </c>
      <c r="B439" s="127">
        <v>30.63</v>
      </c>
      <c r="C439" s="127">
        <v>0.03</v>
      </c>
      <c r="D439" s="127">
        <v>129.44</v>
      </c>
      <c r="E439" s="127">
        <v>83.76</v>
      </c>
      <c r="F439" s="127">
        <v>63.26</v>
      </c>
      <c r="G439" s="127">
        <v>91.5</v>
      </c>
      <c r="H439" s="2">
        <f t="shared" si="73"/>
        <v>243.86</v>
      </c>
      <c r="I439" s="2">
        <f t="shared" si="74"/>
        <v>63.26</v>
      </c>
      <c r="J439" s="2">
        <f t="shared" si="75"/>
        <v>91.5</v>
      </c>
      <c r="K439" s="2">
        <f t="shared" si="76"/>
        <v>243.86</v>
      </c>
      <c r="L439" s="2">
        <f t="shared" si="77"/>
        <v>154.76</v>
      </c>
      <c r="M439" s="2">
        <f t="shared" si="79"/>
        <v>398.62</v>
      </c>
      <c r="N439" s="2">
        <f>'ZBud Extract Monthly'!U438</f>
        <v>398.63</v>
      </c>
      <c r="O439" s="53">
        <f t="shared" si="78"/>
        <v>9.9999999999909051E-3</v>
      </c>
      <c r="Q439" s="111">
        <f>YEAR(A439)</f>
        <v>2025</v>
      </c>
      <c r="R439" s="61">
        <f>MONTH(A439)</f>
        <v>11</v>
      </c>
      <c r="S439" s="61">
        <f t="shared" si="72"/>
        <v>2026</v>
      </c>
      <c r="T439" s="112" t="str">
        <f>LOOKUP(S439,'yr type'!$A$5:$A$102,'yr type'!$B$5:$B$102)</f>
        <v>AN</v>
      </c>
      <c r="U439" s="61">
        <f>('Strm Seg GW ZBud Stream Out'!H439-'Strm Seg GW ZBud Stream In'!H439)/DAY($A439)/1.9835</f>
        <v>8.0566338963112329</v>
      </c>
      <c r="V439" s="61">
        <f>('Strm Seg GW ZBud Stream Out'!I439-'Strm Seg GW ZBud Stream In'!I439)/DAY($A439)/1.9835</f>
        <v>-1.0631039408453071</v>
      </c>
      <c r="W439" s="61">
        <f>('Strm Seg GW ZBud Stream Out'!J439-'Strm Seg GW ZBud Stream In'!J439)/DAY($A439)/1.9835</f>
        <v>-1.5376859087471639</v>
      </c>
    </row>
    <row r="440" spans="1:23" x14ac:dyDescent="0.3">
      <c r="A440" s="126">
        <v>46022</v>
      </c>
      <c r="B440" s="127">
        <v>21.66</v>
      </c>
      <c r="C440" s="127">
        <v>0</v>
      </c>
      <c r="D440" s="127">
        <v>59.72</v>
      </c>
      <c r="E440" s="127">
        <v>37.03</v>
      </c>
      <c r="F440" s="127">
        <v>83.21</v>
      </c>
      <c r="G440" s="127">
        <v>101.9</v>
      </c>
      <c r="H440" s="2">
        <f t="shared" si="73"/>
        <v>118.41</v>
      </c>
      <c r="I440" s="2">
        <f t="shared" si="74"/>
        <v>83.21</v>
      </c>
      <c r="J440" s="2">
        <f t="shared" si="75"/>
        <v>101.9</v>
      </c>
      <c r="K440" s="2">
        <f t="shared" si="76"/>
        <v>118.41</v>
      </c>
      <c r="L440" s="2">
        <f t="shared" si="77"/>
        <v>185.11</v>
      </c>
      <c r="M440" s="2">
        <f t="shared" si="79"/>
        <v>303.52</v>
      </c>
      <c r="N440" s="2">
        <f>'ZBud Extract Monthly'!U439</f>
        <v>303.52</v>
      </c>
      <c r="O440" s="53">
        <f t="shared" si="78"/>
        <v>0</v>
      </c>
      <c r="Q440" s="111">
        <f>YEAR(A440)</f>
        <v>2025</v>
      </c>
      <c r="R440" s="61">
        <f>MONTH(A440)</f>
        <v>12</v>
      </c>
      <c r="S440" s="61">
        <f t="shared" si="72"/>
        <v>2026</v>
      </c>
      <c r="T440" s="112" t="str">
        <f>LOOKUP(S440,'yr type'!$A$5:$A$102,'yr type'!$B$5:$B$102)</f>
        <v>AN</v>
      </c>
      <c r="U440" s="61">
        <f>('Strm Seg GW ZBud Stream Out'!H440-'Strm Seg GW ZBud Stream In'!H440)/DAY($A440)/1.9835</f>
        <v>22.431348951429939</v>
      </c>
      <c r="V440" s="61">
        <f>('Strm Seg GW ZBud Stream Out'!I440-'Strm Seg GW ZBud Stream In'!I440)/DAY($A440)/1.9835</f>
        <v>-1.3532611789196354</v>
      </c>
      <c r="W440" s="61">
        <f>('Strm Seg GW ZBud Stream Out'!J440-'Strm Seg GW ZBud Stream In'!J440)/DAY($A440)/1.9835</f>
        <v>-1.5480943591078009</v>
      </c>
    </row>
    <row r="441" spans="1:23" x14ac:dyDescent="0.3">
      <c r="A441" s="126">
        <v>46053</v>
      </c>
      <c r="B441" s="127">
        <v>20.149999999999999</v>
      </c>
      <c r="C441" s="127">
        <v>0</v>
      </c>
      <c r="D441" s="127">
        <v>0</v>
      </c>
      <c r="E441" s="127">
        <v>19.64</v>
      </c>
      <c r="F441" s="127">
        <v>143.97999999999999</v>
      </c>
      <c r="G441" s="127">
        <v>135.87</v>
      </c>
      <c r="H441" s="2">
        <f t="shared" si="73"/>
        <v>39.79</v>
      </c>
      <c r="I441" s="2">
        <f t="shared" si="74"/>
        <v>143.97999999999999</v>
      </c>
      <c r="J441" s="2">
        <f t="shared" si="75"/>
        <v>135.87</v>
      </c>
      <c r="K441" s="2">
        <f t="shared" si="76"/>
        <v>39.79</v>
      </c>
      <c r="L441" s="2">
        <f t="shared" si="77"/>
        <v>279.85000000000002</v>
      </c>
      <c r="M441" s="2">
        <f t="shared" si="79"/>
        <v>319.64</v>
      </c>
      <c r="N441" s="2">
        <f>'ZBud Extract Monthly'!U440</f>
        <v>319.64999999999998</v>
      </c>
      <c r="O441" s="53">
        <f t="shared" si="78"/>
        <v>9.9999999999909051E-3</v>
      </c>
      <c r="Q441" s="111">
        <f>YEAR(A441)</f>
        <v>2026</v>
      </c>
      <c r="R441" s="61">
        <f>MONTH(A441)</f>
        <v>1</v>
      </c>
      <c r="S441" s="61">
        <f t="shared" si="72"/>
        <v>2026</v>
      </c>
      <c r="T441" s="112" t="str">
        <f>LOOKUP(S441,'yr type'!$A$5:$A$102,'yr type'!$B$5:$B$102)</f>
        <v>AN</v>
      </c>
      <c r="U441" s="61">
        <f>('Strm Seg GW ZBud Stream Out'!H441-'Strm Seg GW ZBud Stream In'!H441)/DAY($A441)/1.9835</f>
        <v>74.868796604243087</v>
      </c>
      <c r="V441" s="61">
        <f>('Strm Seg GW ZBud Stream Out'!I441-'Strm Seg GW ZBud Stream In'!I441)/DAY($A441)/1.9835</f>
        <v>-2.3415760670694521</v>
      </c>
      <c r="W441" s="61">
        <f>('Strm Seg GW ZBud Stream Out'!J441-'Strm Seg GW ZBud Stream In'!J441)/DAY($A441)/1.9835</f>
        <v>-0.5428657391219498</v>
      </c>
    </row>
    <row r="442" spans="1:23" x14ac:dyDescent="0.3">
      <c r="A442" s="126">
        <v>46081</v>
      </c>
      <c r="B442" s="127">
        <v>18</v>
      </c>
      <c r="C442" s="127">
        <v>0</v>
      </c>
      <c r="D442" s="127">
        <v>0</v>
      </c>
      <c r="E442" s="127">
        <v>2.62</v>
      </c>
      <c r="F442" s="127">
        <v>73.47</v>
      </c>
      <c r="G442" s="127">
        <v>62.36</v>
      </c>
      <c r="H442" s="2">
        <f t="shared" si="73"/>
        <v>20.62</v>
      </c>
      <c r="I442" s="2">
        <f t="shared" si="74"/>
        <v>73.47</v>
      </c>
      <c r="J442" s="2">
        <f t="shared" si="75"/>
        <v>62.36</v>
      </c>
      <c r="K442" s="2">
        <f t="shared" si="76"/>
        <v>20.62</v>
      </c>
      <c r="L442" s="2">
        <f t="shared" si="77"/>
        <v>135.82999999999998</v>
      </c>
      <c r="M442" s="2">
        <f t="shared" si="79"/>
        <v>156.44999999999999</v>
      </c>
      <c r="N442" s="2">
        <f>'ZBud Extract Monthly'!U441</f>
        <v>156.44999999999999</v>
      </c>
      <c r="O442" s="53">
        <f t="shared" si="78"/>
        <v>0</v>
      </c>
      <c r="Q442" s="111">
        <f>YEAR(A442)</f>
        <v>2026</v>
      </c>
      <c r="R442" s="61">
        <f>MONTH(A442)</f>
        <v>2</v>
      </c>
      <c r="S442" s="61">
        <f t="shared" si="72"/>
        <v>2026</v>
      </c>
      <c r="T442" s="112" t="str">
        <f>LOOKUP(S442,'yr type'!$A$5:$A$102,'yr type'!$B$5:$B$102)</f>
        <v>AN</v>
      </c>
      <c r="U442" s="61">
        <f>('Strm Seg GW ZBud Stream Out'!H442-'Strm Seg GW ZBud Stream In'!H442)/DAY($A442)/1.9835</f>
        <v>56.885015664950124</v>
      </c>
      <c r="V442" s="61">
        <f>('Strm Seg GW ZBud Stream Out'!I442-'Strm Seg GW ZBud Stream In'!I442)/DAY($A442)/1.9835</f>
        <v>-1.3228780294573084</v>
      </c>
      <c r="W442" s="61">
        <f>('Strm Seg GW ZBud Stream Out'!J442-'Strm Seg GW ZBud Stream In'!J442)/DAY($A442)/1.9835</f>
        <v>0.50704022471100862</v>
      </c>
    </row>
    <row r="443" spans="1:23" x14ac:dyDescent="0.3">
      <c r="A443" s="126">
        <v>46112</v>
      </c>
      <c r="B443" s="127">
        <v>20.440000000000001</v>
      </c>
      <c r="C443" s="127">
        <v>0.83</v>
      </c>
      <c r="D443" s="127">
        <v>330.93</v>
      </c>
      <c r="E443" s="127">
        <v>274.38</v>
      </c>
      <c r="F443" s="127">
        <v>104.3</v>
      </c>
      <c r="G443" s="127">
        <v>105.17</v>
      </c>
      <c r="H443" s="2">
        <f t="shared" si="73"/>
        <v>626.57999999999993</v>
      </c>
      <c r="I443" s="2">
        <f t="shared" si="74"/>
        <v>104.3</v>
      </c>
      <c r="J443" s="2">
        <f t="shared" si="75"/>
        <v>105.17</v>
      </c>
      <c r="K443" s="2">
        <f t="shared" si="76"/>
        <v>626.57999999999993</v>
      </c>
      <c r="L443" s="2">
        <f t="shared" si="77"/>
        <v>209.47</v>
      </c>
      <c r="M443" s="2">
        <f t="shared" si="79"/>
        <v>836.04999999999984</v>
      </c>
      <c r="N443" s="2">
        <f>'ZBud Extract Monthly'!U442</f>
        <v>836.06</v>
      </c>
      <c r="O443" s="53">
        <f t="shared" si="78"/>
        <v>1.0000000000104592E-2</v>
      </c>
      <c r="Q443" s="111">
        <f>YEAR(A443)</f>
        <v>2026</v>
      </c>
      <c r="R443" s="61">
        <f>MONTH(A443)</f>
        <v>3</v>
      </c>
      <c r="S443" s="61">
        <f t="shared" si="72"/>
        <v>2026</v>
      </c>
      <c r="T443" s="112" t="str">
        <f>LOOKUP(S443,'yr type'!$A$5:$A$102,'yr type'!$B$5:$B$102)</f>
        <v>AN</v>
      </c>
      <c r="U443" s="61">
        <f>('Strm Seg GW ZBud Stream Out'!H443-'Strm Seg GW ZBud Stream In'!H443)/DAY($A443)/1.9835</f>
        <v>45.011831480683384</v>
      </c>
      <c r="V443" s="61">
        <f>('Strm Seg GW ZBud Stream Out'!I443-'Strm Seg GW ZBud Stream In'!I443)/DAY($A443)/1.9835</f>
        <v>-1.6962521447099863</v>
      </c>
      <c r="W443" s="61">
        <f>('Strm Seg GW ZBud Stream Out'!J443-'Strm Seg GW ZBud Stream In'!J443)/DAY($A443)/1.9835</f>
        <v>-6.7004399196597814E-2</v>
      </c>
    </row>
    <row r="444" spans="1:23" x14ac:dyDescent="0.3">
      <c r="A444" s="126">
        <v>46142</v>
      </c>
      <c r="B444" s="127">
        <v>19.41</v>
      </c>
      <c r="C444" s="127">
        <v>0</v>
      </c>
      <c r="D444" s="127">
        <v>2.17</v>
      </c>
      <c r="E444" s="127">
        <v>3.92</v>
      </c>
      <c r="F444" s="127">
        <v>90.31</v>
      </c>
      <c r="G444" s="127">
        <v>66.98</v>
      </c>
      <c r="H444" s="2">
        <f t="shared" si="73"/>
        <v>25.5</v>
      </c>
      <c r="I444" s="2">
        <f t="shared" si="74"/>
        <v>90.31</v>
      </c>
      <c r="J444" s="2">
        <f t="shared" si="75"/>
        <v>66.98</v>
      </c>
      <c r="K444" s="2">
        <f t="shared" si="76"/>
        <v>25.5</v>
      </c>
      <c r="L444" s="2">
        <f t="shared" si="77"/>
        <v>157.29000000000002</v>
      </c>
      <c r="M444" s="2">
        <f t="shared" si="79"/>
        <v>182.79000000000002</v>
      </c>
      <c r="N444" s="2">
        <f>'ZBud Extract Monthly'!U443</f>
        <v>182.79</v>
      </c>
      <c r="O444" s="53">
        <f t="shared" si="78"/>
        <v>0</v>
      </c>
      <c r="Q444" s="111">
        <f>YEAR(A444)</f>
        <v>2026</v>
      </c>
      <c r="R444" s="61">
        <f>MONTH(A444)</f>
        <v>4</v>
      </c>
      <c r="S444" s="61">
        <f t="shared" si="72"/>
        <v>2026</v>
      </c>
      <c r="T444" s="112" t="str">
        <f>LOOKUP(S444,'yr type'!$A$5:$A$102,'yr type'!$B$5:$B$102)</f>
        <v>AN</v>
      </c>
      <c r="U444" s="61">
        <f>('Strm Seg GW ZBud Stream Out'!H444-'Strm Seg GW ZBud Stream In'!H444)/DAY($A444)/1.9835</f>
        <v>50.49777329636165</v>
      </c>
      <c r="V444" s="61">
        <f>('Strm Seg GW ZBud Stream Out'!I444-'Strm Seg GW ZBud Stream In'!I444)/DAY($A444)/1.9835</f>
        <v>-1.517687589278212</v>
      </c>
      <c r="W444" s="61">
        <f>('Strm Seg GW ZBud Stream Out'!J444-'Strm Seg GW ZBud Stream In'!J444)/DAY($A444)/1.9835</f>
        <v>0.61003277035543224</v>
      </c>
    </row>
    <row r="445" spans="1:23" x14ac:dyDescent="0.3">
      <c r="A445" s="126">
        <v>46173</v>
      </c>
      <c r="B445" s="127">
        <v>25.67</v>
      </c>
      <c r="C445" s="127">
        <v>0</v>
      </c>
      <c r="D445" s="127">
        <v>8.4700000000000006</v>
      </c>
      <c r="E445" s="127">
        <v>0.88</v>
      </c>
      <c r="F445" s="127">
        <v>29.08</v>
      </c>
      <c r="G445" s="127">
        <v>31.29</v>
      </c>
      <c r="H445" s="2">
        <f t="shared" si="73"/>
        <v>35.020000000000003</v>
      </c>
      <c r="I445" s="2">
        <f t="shared" si="74"/>
        <v>29.08</v>
      </c>
      <c r="J445" s="2">
        <f t="shared" si="75"/>
        <v>31.29</v>
      </c>
      <c r="K445" s="2">
        <f t="shared" si="76"/>
        <v>35.020000000000003</v>
      </c>
      <c r="L445" s="2">
        <f t="shared" si="77"/>
        <v>60.37</v>
      </c>
      <c r="M445" s="2">
        <f t="shared" si="79"/>
        <v>95.389999999999986</v>
      </c>
      <c r="N445" s="2">
        <f>'ZBud Extract Monthly'!U444</f>
        <v>95.39</v>
      </c>
      <c r="O445" s="53">
        <f t="shared" si="78"/>
        <v>0</v>
      </c>
      <c r="Q445" s="111">
        <f>YEAR(A445)</f>
        <v>2026</v>
      </c>
      <c r="R445" s="61">
        <f>MONTH(A445)</f>
        <v>5</v>
      </c>
      <c r="S445" s="61">
        <f t="shared" si="72"/>
        <v>2026</v>
      </c>
      <c r="T445" s="112" t="str">
        <f>LOOKUP(S445,'yr type'!$A$5:$A$102,'yr type'!$B$5:$B$102)</f>
        <v>AN</v>
      </c>
      <c r="U445" s="61">
        <f>('Strm Seg GW ZBud Stream Out'!H445-'Strm Seg GW ZBud Stream In'!H445)/DAY($A445)/1.9835</f>
        <v>47.311773746310287</v>
      </c>
      <c r="V445" s="61">
        <f>('Strm Seg GW ZBud Stream Out'!I445-'Strm Seg GW ZBud Stream In'!I445)/DAY($A445)/1.9835</f>
        <v>-0.47293396326142284</v>
      </c>
      <c r="W445" s="61">
        <f>('Strm Seg GW ZBud Stream Out'!J445-'Strm Seg GW ZBud Stream In'!J445)/DAY($A445)/1.9835</f>
        <v>1.0305992177399024</v>
      </c>
    </row>
    <row r="446" spans="1:23" x14ac:dyDescent="0.3">
      <c r="A446" s="126">
        <v>46203</v>
      </c>
      <c r="B446" s="127">
        <v>30.32</v>
      </c>
      <c r="C446" s="127">
        <v>0</v>
      </c>
      <c r="D446" s="127">
        <v>84.09</v>
      </c>
      <c r="E446" s="127">
        <v>18.11</v>
      </c>
      <c r="F446" s="127">
        <v>28.14</v>
      </c>
      <c r="G446" s="127">
        <v>40.94</v>
      </c>
      <c r="H446" s="2">
        <f t="shared" si="73"/>
        <v>132.51999999999998</v>
      </c>
      <c r="I446" s="2">
        <f t="shared" si="74"/>
        <v>28.14</v>
      </c>
      <c r="J446" s="2">
        <f t="shared" si="75"/>
        <v>40.94</v>
      </c>
      <c r="K446" s="2">
        <f t="shared" si="76"/>
        <v>132.51999999999998</v>
      </c>
      <c r="L446" s="2">
        <f t="shared" si="77"/>
        <v>69.08</v>
      </c>
      <c r="M446" s="2">
        <f t="shared" si="79"/>
        <v>201.59999999999997</v>
      </c>
      <c r="N446" s="2">
        <f>'ZBud Extract Monthly'!U445</f>
        <v>201.6</v>
      </c>
      <c r="O446" s="53">
        <f t="shared" si="78"/>
        <v>0</v>
      </c>
      <c r="Q446" s="111">
        <f>YEAR(A446)</f>
        <v>2026</v>
      </c>
      <c r="R446" s="61">
        <f>MONTH(A446)</f>
        <v>6</v>
      </c>
      <c r="S446" s="61">
        <f t="shared" si="72"/>
        <v>2026</v>
      </c>
      <c r="T446" s="112" t="str">
        <f>LOOKUP(S446,'yr type'!$A$5:$A$102,'yr type'!$B$5:$B$102)</f>
        <v>AN</v>
      </c>
      <c r="U446" s="61">
        <f>('Strm Seg GW ZBud Stream Out'!H446-'Strm Seg GW ZBud Stream In'!H446)/DAY($A446)/1.9835</f>
        <v>22.049239559700862</v>
      </c>
      <c r="V446" s="61">
        <f>('Strm Seg GW ZBud Stream Out'!I446-'Strm Seg GW ZBud Stream In'!I446)/DAY($A446)/1.9835</f>
        <v>-0.4729014368540459</v>
      </c>
      <c r="W446" s="61">
        <f>('Strm Seg GW ZBud Stream Out'!J446-'Strm Seg GW ZBud Stream In'!J446)/DAY($A446)/1.9835</f>
        <v>-0.40752877909419372</v>
      </c>
    </row>
    <row r="447" spans="1:23" x14ac:dyDescent="0.3">
      <c r="A447" s="126">
        <v>46234</v>
      </c>
      <c r="B447" s="127">
        <v>32.049999999999997</v>
      </c>
      <c r="C447" s="127">
        <v>0</v>
      </c>
      <c r="D447" s="127">
        <v>400.78</v>
      </c>
      <c r="E447" s="127">
        <v>192.24</v>
      </c>
      <c r="F447" s="127">
        <v>29.08</v>
      </c>
      <c r="G447" s="127">
        <v>76.97</v>
      </c>
      <c r="H447" s="2">
        <f t="shared" si="73"/>
        <v>625.06999999999994</v>
      </c>
      <c r="I447" s="2">
        <f t="shared" si="74"/>
        <v>29.08</v>
      </c>
      <c r="J447" s="2">
        <f t="shared" si="75"/>
        <v>76.97</v>
      </c>
      <c r="K447" s="2">
        <f t="shared" si="76"/>
        <v>625.06999999999994</v>
      </c>
      <c r="L447" s="2">
        <f t="shared" si="77"/>
        <v>106.05</v>
      </c>
      <c r="M447" s="2">
        <f t="shared" si="79"/>
        <v>731.12</v>
      </c>
      <c r="N447" s="2">
        <f>'ZBud Extract Monthly'!U446</f>
        <v>731.12</v>
      </c>
      <c r="O447" s="53">
        <f t="shared" si="78"/>
        <v>0</v>
      </c>
      <c r="Q447" s="111">
        <f>YEAR(A447)</f>
        <v>2026</v>
      </c>
      <c r="R447" s="61">
        <f>MONTH(A447)</f>
        <v>7</v>
      </c>
      <c r="S447" s="61">
        <f t="shared" si="72"/>
        <v>2026</v>
      </c>
      <c r="T447" s="112" t="str">
        <f>LOOKUP(S447,'yr type'!$A$5:$A$102,'yr type'!$B$5:$B$102)</f>
        <v>AN</v>
      </c>
      <c r="U447" s="61">
        <f>('Strm Seg GW ZBud Stream Out'!H447-'Strm Seg GW ZBud Stream In'!H447)/DAY($A447)/1.9835</f>
        <v>5.8295453621408884</v>
      </c>
      <c r="V447" s="61">
        <f>('Strm Seg GW ZBud Stream Out'!I447-'Strm Seg GW ZBud Stream In'!I447)/DAY($A447)/1.9835</f>
        <v>-0.47293396326142284</v>
      </c>
      <c r="W447" s="61">
        <f>('Strm Seg GW ZBud Stream Out'!J447-'Strm Seg GW ZBud Stream In'!J447)/DAY($A447)/1.9835</f>
        <v>-1.2514535238296594</v>
      </c>
    </row>
    <row r="448" spans="1:23" x14ac:dyDescent="0.3">
      <c r="A448" s="126">
        <v>46265</v>
      </c>
      <c r="B448" s="127">
        <v>31.98</v>
      </c>
      <c r="C448" s="127">
        <v>0</v>
      </c>
      <c r="D448" s="127">
        <v>201.25</v>
      </c>
      <c r="E448" s="127">
        <v>74.989999999999995</v>
      </c>
      <c r="F448" s="127">
        <v>29.08</v>
      </c>
      <c r="G448" s="127">
        <v>66.17</v>
      </c>
      <c r="H448" s="2">
        <f t="shared" si="73"/>
        <v>308.21999999999997</v>
      </c>
      <c r="I448" s="2">
        <f t="shared" si="74"/>
        <v>29.08</v>
      </c>
      <c r="J448" s="2">
        <f t="shared" si="75"/>
        <v>66.17</v>
      </c>
      <c r="K448" s="2">
        <f t="shared" si="76"/>
        <v>308.21999999999997</v>
      </c>
      <c r="L448" s="2">
        <f t="shared" si="77"/>
        <v>95.25</v>
      </c>
      <c r="M448" s="2">
        <f t="shared" si="79"/>
        <v>403.46999999999997</v>
      </c>
      <c r="N448" s="2">
        <f>'ZBud Extract Monthly'!U447</f>
        <v>403.47</v>
      </c>
      <c r="O448" s="53">
        <f t="shared" si="78"/>
        <v>0</v>
      </c>
      <c r="Q448" s="111">
        <f>YEAR(A448)</f>
        <v>2026</v>
      </c>
      <c r="R448" s="61">
        <f>MONTH(A448)</f>
        <v>8</v>
      </c>
      <c r="S448" s="61">
        <f t="shared" si="72"/>
        <v>2026</v>
      </c>
      <c r="T448" s="112" t="str">
        <f>LOOKUP(S448,'yr type'!$A$5:$A$102,'yr type'!$B$5:$B$102)</f>
        <v>AN</v>
      </c>
      <c r="U448" s="61">
        <f>('Strm Seg GW ZBud Stream Out'!H448-'Strm Seg GW ZBud Stream In'!H448)/DAY($A448)/1.9835</f>
        <v>13.377948722118768</v>
      </c>
      <c r="V448" s="61">
        <f>('Strm Seg GW ZBud Stream Out'!I448-'Strm Seg GW ZBud Stream In'!I448)/DAY($A448)/1.9835</f>
        <v>-0.47293396326142284</v>
      </c>
      <c r="W448" s="61">
        <f>('Strm Seg GW ZBud Stream Out'!J448-'Strm Seg GW ZBud Stream In'!J448)/DAY($A448)/1.9835</f>
        <v>-1.0374297632890703</v>
      </c>
    </row>
    <row r="449" spans="1:23" x14ac:dyDescent="0.3">
      <c r="A449" s="126">
        <v>46295</v>
      </c>
      <c r="B449" s="127">
        <v>28.68</v>
      </c>
      <c r="C449" s="127">
        <v>0</v>
      </c>
      <c r="D449" s="127">
        <v>123.22</v>
      </c>
      <c r="E449" s="127">
        <v>36.53</v>
      </c>
      <c r="F449" s="127">
        <v>39.1</v>
      </c>
      <c r="G449" s="127">
        <v>63.05</v>
      </c>
      <c r="H449" s="2">
        <f t="shared" si="73"/>
        <v>188.43</v>
      </c>
      <c r="I449" s="2">
        <f t="shared" si="74"/>
        <v>39.1</v>
      </c>
      <c r="J449" s="2">
        <f t="shared" si="75"/>
        <v>63.05</v>
      </c>
      <c r="K449" s="2">
        <f t="shared" si="76"/>
        <v>188.43</v>
      </c>
      <c r="L449" s="2">
        <f t="shared" si="77"/>
        <v>102.15</v>
      </c>
      <c r="M449" s="2">
        <f t="shared" si="79"/>
        <v>290.58</v>
      </c>
      <c r="N449" s="2">
        <f>'ZBud Extract Monthly'!U448</f>
        <v>290.58</v>
      </c>
      <c r="O449" s="53">
        <f t="shared" si="78"/>
        <v>0</v>
      </c>
      <c r="Q449" s="111">
        <f>YEAR(A449)</f>
        <v>2026</v>
      </c>
      <c r="R449" s="61">
        <f>MONTH(A449)</f>
        <v>9</v>
      </c>
      <c r="S449" s="61">
        <f t="shared" si="72"/>
        <v>2026</v>
      </c>
      <c r="T449" s="112" t="str">
        <f>LOOKUP(S449,'yr type'!$A$5:$A$102,'yr type'!$B$5:$B$102)</f>
        <v>AN</v>
      </c>
      <c r="U449" s="61">
        <f>('Strm Seg GW ZBud Stream Out'!H449-'Strm Seg GW ZBud Stream In'!H449)/DAY($A449)/1.9835</f>
        <v>15.248466515418871</v>
      </c>
      <c r="V449" s="61">
        <f>('Strm Seg GW ZBud Stream Out'!I449-'Strm Seg GW ZBud Stream In'!I449)/DAY($A449)/1.9835</f>
        <v>-0.65708763969414341</v>
      </c>
      <c r="W449" s="61">
        <f>('Strm Seg GW ZBud Stream Out'!J449-'Strm Seg GW ZBud Stream In'!J449)/DAY($A449)/1.9835</f>
        <v>-1.0320141164608014</v>
      </c>
    </row>
    <row r="450" spans="1:23" x14ac:dyDescent="0.3">
      <c r="A450" s="126">
        <v>46326</v>
      </c>
      <c r="B450" s="127">
        <v>31.59</v>
      </c>
      <c r="C450" s="127">
        <v>0</v>
      </c>
      <c r="D450" s="127">
        <v>119.42</v>
      </c>
      <c r="E450" s="127">
        <v>23.03</v>
      </c>
      <c r="F450" s="127">
        <v>29.08</v>
      </c>
      <c r="G450" s="127">
        <v>56.32</v>
      </c>
      <c r="H450" s="2">
        <f t="shared" si="73"/>
        <v>174.04</v>
      </c>
      <c r="I450" s="2">
        <f t="shared" si="74"/>
        <v>29.08</v>
      </c>
      <c r="J450" s="2">
        <f t="shared" si="75"/>
        <v>56.32</v>
      </c>
      <c r="K450" s="2">
        <f t="shared" si="76"/>
        <v>174.04</v>
      </c>
      <c r="L450" s="2">
        <f t="shared" si="77"/>
        <v>85.4</v>
      </c>
      <c r="M450" s="2">
        <f t="shared" si="79"/>
        <v>259.44</v>
      </c>
      <c r="N450" s="2">
        <f>'ZBud Extract Monthly'!U449</f>
        <v>259.43</v>
      </c>
      <c r="O450" s="53">
        <f t="shared" si="78"/>
        <v>-9.9999999999909051E-3</v>
      </c>
      <c r="Q450" s="111">
        <f>YEAR(A450)</f>
        <v>2026</v>
      </c>
      <c r="R450" s="61">
        <f>MONTH(A450)</f>
        <v>10</v>
      </c>
      <c r="S450" s="61">
        <f t="shared" si="72"/>
        <v>2027</v>
      </c>
      <c r="T450" s="112" t="str">
        <f>LOOKUP(S450,'yr type'!$A$5:$A$102,'yr type'!$B$5:$B$102)</f>
        <v>BN</v>
      </c>
      <c r="U450" s="61">
        <f>('Strm Seg GW ZBud Stream Out'!H450-'Strm Seg GW ZBud Stream In'!H450)/DAY($A450)/1.9835</f>
        <v>15.703098953462842</v>
      </c>
      <c r="V450" s="61">
        <f>('Strm Seg GW ZBud Stream Out'!I450-'Strm Seg GW ZBud Stream In'!I450)/DAY($A450)/1.9835</f>
        <v>-0.47293396326142284</v>
      </c>
      <c r="W450" s="61">
        <f>('Strm Seg GW ZBud Stream Out'!J450-'Strm Seg GW ZBud Stream In'!J450)/DAY($A450)/1.9835</f>
        <v>-0.83560340551485235</v>
      </c>
    </row>
    <row r="451" spans="1:23" x14ac:dyDescent="0.3">
      <c r="A451" s="126">
        <v>46356</v>
      </c>
      <c r="B451" s="127">
        <v>27.25</v>
      </c>
      <c r="C451" s="127">
        <v>0</v>
      </c>
      <c r="D451" s="127">
        <v>57.82</v>
      </c>
      <c r="E451" s="127">
        <v>10.68</v>
      </c>
      <c r="F451" s="127">
        <v>45.46</v>
      </c>
      <c r="G451" s="127">
        <v>58.51</v>
      </c>
      <c r="H451" s="2">
        <f t="shared" si="73"/>
        <v>95.75</v>
      </c>
      <c r="I451" s="2">
        <f t="shared" si="74"/>
        <v>45.46</v>
      </c>
      <c r="J451" s="2">
        <f t="shared" si="75"/>
        <v>58.51</v>
      </c>
      <c r="K451" s="2">
        <f t="shared" si="76"/>
        <v>95.75</v>
      </c>
      <c r="L451" s="2">
        <f t="shared" si="77"/>
        <v>103.97</v>
      </c>
      <c r="M451" s="2">
        <f t="shared" si="79"/>
        <v>199.72</v>
      </c>
      <c r="N451" s="2">
        <f>'ZBud Extract Monthly'!U450</f>
        <v>199.72</v>
      </c>
      <c r="O451" s="53">
        <f t="shared" si="78"/>
        <v>0</v>
      </c>
      <c r="Q451" s="111">
        <f>YEAR(A451)</f>
        <v>2026</v>
      </c>
      <c r="R451" s="61">
        <f>MONTH(A451)</f>
        <v>11</v>
      </c>
      <c r="S451" s="61">
        <f t="shared" si="72"/>
        <v>2027</v>
      </c>
      <c r="T451" s="112" t="str">
        <f>LOOKUP(S451,'yr type'!$A$5:$A$102,'yr type'!$B$5:$B$102)</f>
        <v>BN</v>
      </c>
      <c r="U451" s="61">
        <f>('Strm Seg GW ZBud Stream Out'!H451-'Strm Seg GW ZBud Stream In'!H451)/DAY($A451)/1.9835</f>
        <v>18.474245861692296</v>
      </c>
      <c r="V451" s="61">
        <f>('Strm Seg GW ZBud Stream Out'!I451-'Strm Seg GW ZBud Stream In'!I451)/DAY($A451)/1.9835</f>
        <v>-0.76396941433492982</v>
      </c>
      <c r="W451" s="61">
        <f>('Strm Seg GW ZBud Stream Out'!J451-'Strm Seg GW ZBud Stream In'!J451)/DAY($A451)/1.9835</f>
        <v>-0.74581967901856971</v>
      </c>
    </row>
    <row r="452" spans="1:23" x14ac:dyDescent="0.3">
      <c r="A452" s="126">
        <v>46387</v>
      </c>
      <c r="B452" s="127">
        <v>21.96</v>
      </c>
      <c r="C452" s="127">
        <v>0</v>
      </c>
      <c r="D452" s="127">
        <v>26.47</v>
      </c>
      <c r="E452" s="127">
        <v>2.82</v>
      </c>
      <c r="F452" s="127">
        <v>48.42</v>
      </c>
      <c r="G452" s="127">
        <v>50.33</v>
      </c>
      <c r="H452" s="2">
        <f t="shared" si="73"/>
        <v>51.25</v>
      </c>
      <c r="I452" s="2">
        <f t="shared" si="74"/>
        <v>48.42</v>
      </c>
      <c r="J452" s="2">
        <f t="shared" si="75"/>
        <v>50.33</v>
      </c>
      <c r="K452" s="2">
        <f t="shared" si="76"/>
        <v>51.25</v>
      </c>
      <c r="L452" s="2">
        <f t="shared" si="77"/>
        <v>98.75</v>
      </c>
      <c r="M452" s="2">
        <f t="shared" si="79"/>
        <v>150</v>
      </c>
      <c r="N452" s="2">
        <f>'ZBud Extract Monthly'!U451</f>
        <v>150</v>
      </c>
      <c r="O452" s="53">
        <f t="shared" si="78"/>
        <v>0</v>
      </c>
      <c r="Q452" s="111">
        <f>YEAR(A452)</f>
        <v>2026</v>
      </c>
      <c r="R452" s="61">
        <f>MONTH(A452)</f>
        <v>12</v>
      </c>
      <c r="S452" s="61">
        <f t="shared" si="72"/>
        <v>2027</v>
      </c>
      <c r="T452" s="112" t="str">
        <f>LOOKUP(S452,'yr type'!$A$5:$A$102,'yr type'!$B$5:$B$102)</f>
        <v>BN</v>
      </c>
      <c r="U452" s="61">
        <f>('Strm Seg GW ZBud Stream Out'!H452-'Strm Seg GW ZBud Stream In'!H452)/DAY($A452)/1.9835</f>
        <v>23.412182765883049</v>
      </c>
      <c r="V452" s="61">
        <f>('Strm Seg GW ZBud Stream Out'!I452-'Strm Seg GW ZBud Stream In'!I452)/DAY($A452)/1.9835</f>
        <v>-0.78746432259690835</v>
      </c>
      <c r="W452" s="61">
        <f>('Strm Seg GW ZBud Stream Out'!J452-'Strm Seg GW ZBud Stream In'!J452)/DAY($A452)/1.9835</f>
        <v>-0.32932987469201558</v>
      </c>
    </row>
    <row r="453" spans="1:23" x14ac:dyDescent="0.3">
      <c r="A453" s="126">
        <v>46418</v>
      </c>
      <c r="B453" s="127">
        <v>21.71</v>
      </c>
      <c r="C453" s="127">
        <v>0</v>
      </c>
      <c r="D453" s="127">
        <v>5.63</v>
      </c>
      <c r="E453" s="127">
        <v>10.41</v>
      </c>
      <c r="F453" s="127">
        <v>94.45</v>
      </c>
      <c r="G453" s="127">
        <v>89.38</v>
      </c>
      <c r="H453" s="2">
        <f t="shared" si="73"/>
        <v>37.75</v>
      </c>
      <c r="I453" s="2">
        <f t="shared" si="74"/>
        <v>94.45</v>
      </c>
      <c r="J453" s="2">
        <f t="shared" si="75"/>
        <v>89.38</v>
      </c>
      <c r="K453" s="2">
        <f t="shared" si="76"/>
        <v>37.75</v>
      </c>
      <c r="L453" s="2">
        <f t="shared" si="77"/>
        <v>183.82999999999998</v>
      </c>
      <c r="M453" s="2">
        <f t="shared" si="79"/>
        <v>221.57999999999998</v>
      </c>
      <c r="N453" s="2">
        <f>'ZBud Extract Monthly'!U452</f>
        <v>221.58</v>
      </c>
      <c r="O453" s="53">
        <f t="shared" si="78"/>
        <v>0</v>
      </c>
      <c r="Q453" s="111">
        <f>YEAR(A453)</f>
        <v>2027</v>
      </c>
      <c r="R453" s="61">
        <f>MONTH(A453)</f>
        <v>1</v>
      </c>
      <c r="S453" s="61">
        <f t="shared" si="72"/>
        <v>2027</v>
      </c>
      <c r="T453" s="112" t="str">
        <f>LOOKUP(S453,'yr type'!$A$5:$A$102,'yr type'!$B$5:$B$102)</f>
        <v>BN</v>
      </c>
      <c r="U453" s="61">
        <f>('Strm Seg GW ZBud Stream Out'!H453-'Strm Seg GW ZBud Stream In'!H453)/DAY($A453)/1.9835</f>
        <v>46.257430251185184</v>
      </c>
      <c r="V453" s="61">
        <f>('Strm Seg GW ZBud Stream Out'!I453-'Strm Seg GW ZBud Stream In'!I453)/DAY($A453)/1.9835</f>
        <v>-1.5360595883783146</v>
      </c>
      <c r="W453" s="61">
        <f>('Strm Seg GW ZBud Stream Out'!J453-'Strm Seg GW ZBud Stream In'!J453)/DAY($A453)/1.9835</f>
        <v>-0.30330874879042408</v>
      </c>
    </row>
    <row r="454" spans="1:23" x14ac:dyDescent="0.3">
      <c r="A454" s="126">
        <v>46446</v>
      </c>
      <c r="B454" s="127">
        <v>19.22</v>
      </c>
      <c r="C454" s="127">
        <v>0.89</v>
      </c>
      <c r="D454" s="127">
        <v>288.74</v>
      </c>
      <c r="E454" s="127">
        <v>214.96</v>
      </c>
      <c r="F454" s="127">
        <v>100.16</v>
      </c>
      <c r="G454" s="127">
        <v>100.23</v>
      </c>
      <c r="H454" s="2">
        <f t="shared" si="73"/>
        <v>523.81000000000006</v>
      </c>
      <c r="I454" s="2">
        <f t="shared" si="74"/>
        <v>100.16</v>
      </c>
      <c r="J454" s="2">
        <f t="shared" si="75"/>
        <v>100.23</v>
      </c>
      <c r="K454" s="2">
        <f t="shared" si="76"/>
        <v>523.81000000000006</v>
      </c>
      <c r="L454" s="2">
        <f t="shared" si="77"/>
        <v>200.39</v>
      </c>
      <c r="M454" s="2">
        <f t="shared" si="79"/>
        <v>724.2</v>
      </c>
      <c r="N454" s="2">
        <f>'ZBud Extract Monthly'!U453</f>
        <v>724.2</v>
      </c>
      <c r="O454" s="53">
        <f t="shared" si="78"/>
        <v>0</v>
      </c>
      <c r="Q454" s="111">
        <f>YEAR(A454)</f>
        <v>2027</v>
      </c>
      <c r="R454" s="61">
        <f>MONTH(A454)</f>
        <v>2</v>
      </c>
      <c r="S454" s="61">
        <f t="shared" si="72"/>
        <v>2027</v>
      </c>
      <c r="T454" s="112" t="str">
        <f>LOOKUP(S454,'yr type'!$A$5:$A$102,'yr type'!$B$5:$B$102)</f>
        <v>BN</v>
      </c>
      <c r="U454" s="61">
        <f>('Strm Seg GW ZBud Stream Out'!H454-'Strm Seg GW ZBud Stream In'!H454)/DAY($A454)/1.9835</f>
        <v>37.852461377795379</v>
      </c>
      <c r="V454" s="61">
        <f>('Strm Seg GW ZBud Stream Out'!I454-'Strm Seg GW ZBud Stream In'!I454)/DAY($A454)/1.9835</f>
        <v>-1.803449890165292</v>
      </c>
      <c r="W454" s="61">
        <f>('Strm Seg GW ZBud Stream Out'!J454-'Strm Seg GW ZBud Stream In'!J454)/DAY($A454)/1.9835</f>
        <v>-0.5214447765493897</v>
      </c>
    </row>
    <row r="455" spans="1:23" x14ac:dyDescent="0.3">
      <c r="A455" s="126">
        <v>46477</v>
      </c>
      <c r="B455" s="127">
        <v>20.76</v>
      </c>
      <c r="C455" s="127">
        <v>0</v>
      </c>
      <c r="D455" s="127">
        <v>7.5</v>
      </c>
      <c r="E455" s="127">
        <v>3.16</v>
      </c>
      <c r="F455" s="127">
        <v>69.34</v>
      </c>
      <c r="G455" s="127">
        <v>51.05</v>
      </c>
      <c r="H455" s="2">
        <f t="shared" si="73"/>
        <v>31.42</v>
      </c>
      <c r="I455" s="2">
        <f t="shared" si="74"/>
        <v>69.34</v>
      </c>
      <c r="J455" s="2">
        <f t="shared" si="75"/>
        <v>51.05</v>
      </c>
      <c r="K455" s="2">
        <f t="shared" si="76"/>
        <v>31.42</v>
      </c>
      <c r="L455" s="2">
        <f t="shared" si="77"/>
        <v>120.39</v>
      </c>
      <c r="M455" s="2">
        <f t="shared" si="79"/>
        <v>151.81</v>
      </c>
      <c r="N455" s="2">
        <f>'ZBud Extract Monthly'!U454</f>
        <v>151.82</v>
      </c>
      <c r="O455" s="53">
        <f t="shared" si="78"/>
        <v>9.9999999999909051E-3</v>
      </c>
      <c r="Q455" s="111">
        <f>YEAR(A455)</f>
        <v>2027</v>
      </c>
      <c r="R455" s="61">
        <f>MONTH(A455)</f>
        <v>3</v>
      </c>
      <c r="S455" s="61">
        <f t="shared" ref="S455:S518" si="80">IF(R455&lt;10,Q455,Q455+1)</f>
        <v>2027</v>
      </c>
      <c r="T455" s="112" t="str">
        <f>LOOKUP(S455,'yr type'!$A$5:$A$102,'yr type'!$B$5:$B$102)</f>
        <v>BN</v>
      </c>
      <c r="U455" s="61">
        <f>('Strm Seg GW ZBud Stream Out'!H455-'Strm Seg GW ZBud Stream In'!H455)/DAY($A455)/1.9835</f>
        <v>60.533758345056391</v>
      </c>
      <c r="V455" s="61">
        <f>('Strm Seg GW ZBud Stream Out'!I455-'Strm Seg GW ZBud Stream In'!I455)/DAY($A455)/1.9835</f>
        <v>-1.1276905437602154</v>
      </c>
      <c r="W455" s="61">
        <f>('Strm Seg GW ZBud Stream Out'!J455-'Strm Seg GW ZBud Stream In'!J455)/DAY($A455)/1.9835</f>
        <v>1.3864381144441646</v>
      </c>
    </row>
    <row r="456" spans="1:23" x14ac:dyDescent="0.3">
      <c r="A456" s="126">
        <v>46507</v>
      </c>
      <c r="B456" s="127">
        <v>26.81</v>
      </c>
      <c r="C456" s="127">
        <v>0</v>
      </c>
      <c r="D456" s="127">
        <v>0.27</v>
      </c>
      <c r="E456" s="127">
        <v>0</v>
      </c>
      <c r="F456" s="127">
        <v>44.17</v>
      </c>
      <c r="G456" s="127">
        <v>28.03</v>
      </c>
      <c r="H456" s="2">
        <f t="shared" ref="H456:H519" si="81">SUM(B456:E456)</f>
        <v>27.08</v>
      </c>
      <c r="I456" s="2">
        <f t="shared" ref="I456:I519" si="82">F456</f>
        <v>44.17</v>
      </c>
      <c r="J456" s="2">
        <f t="shared" ref="J456:J519" si="83">G456</f>
        <v>28.03</v>
      </c>
      <c r="K456" s="2">
        <f t="shared" ref="K456:K519" si="84">H456</f>
        <v>27.08</v>
      </c>
      <c r="L456" s="2">
        <f t="shared" ref="L456:L519" si="85">SUM(I456:J456)</f>
        <v>72.2</v>
      </c>
      <c r="M456" s="2">
        <f t="shared" si="79"/>
        <v>99.28</v>
      </c>
      <c r="N456" s="2">
        <f>'ZBud Extract Monthly'!U455</f>
        <v>99.28</v>
      </c>
      <c r="O456" s="53">
        <f t="shared" ref="O456:O519" si="86">N456-M456</f>
        <v>0</v>
      </c>
      <c r="Q456" s="111">
        <f>YEAR(A456)</f>
        <v>2027</v>
      </c>
      <c r="R456" s="61">
        <f>MONTH(A456)</f>
        <v>4</v>
      </c>
      <c r="S456" s="61">
        <f t="shared" si="80"/>
        <v>2027</v>
      </c>
      <c r="T456" s="112" t="str">
        <f>LOOKUP(S456,'yr type'!$A$5:$A$102,'yr type'!$B$5:$B$102)</f>
        <v>BN</v>
      </c>
      <c r="U456" s="61">
        <f>('Strm Seg GW ZBud Stream Out'!H456-'Strm Seg GW ZBud Stream In'!H456)/DAY($A456)/1.9835</f>
        <v>47.451306612889674</v>
      </c>
      <c r="V456" s="61">
        <f>('Strm Seg GW ZBud Stream Out'!I456-'Strm Seg GW ZBud Stream In'!I456)/DAY($A456)/1.9835</f>
        <v>-0.7422905638181666</v>
      </c>
      <c r="W456" s="61">
        <f>('Strm Seg GW ZBud Stream Out'!J456-'Strm Seg GW ZBud Stream In'!J456)/DAY($A456)/1.9835</f>
        <v>1.4751701537685908</v>
      </c>
    </row>
    <row r="457" spans="1:23" x14ac:dyDescent="0.3">
      <c r="A457" s="126">
        <v>46538</v>
      </c>
      <c r="B457" s="127">
        <v>29.18</v>
      </c>
      <c r="C457" s="127">
        <v>0</v>
      </c>
      <c r="D457" s="127">
        <v>55.49</v>
      </c>
      <c r="E457" s="127">
        <v>13.62</v>
      </c>
      <c r="F457" s="127">
        <v>29.08</v>
      </c>
      <c r="G457" s="127">
        <v>35.81</v>
      </c>
      <c r="H457" s="2">
        <f t="shared" si="81"/>
        <v>98.29</v>
      </c>
      <c r="I457" s="2">
        <f t="shared" si="82"/>
        <v>29.08</v>
      </c>
      <c r="J457" s="2">
        <f t="shared" si="83"/>
        <v>35.81</v>
      </c>
      <c r="K457" s="2">
        <f t="shared" si="84"/>
        <v>98.29</v>
      </c>
      <c r="L457" s="2">
        <f t="shared" si="85"/>
        <v>64.89</v>
      </c>
      <c r="M457" s="2">
        <f t="shared" ref="M457:M520" si="87">SUM(H457:J457)</f>
        <v>163.18</v>
      </c>
      <c r="N457" s="2">
        <f>'ZBud Extract Monthly'!U456</f>
        <v>163.19</v>
      </c>
      <c r="O457" s="53">
        <f t="shared" si="86"/>
        <v>9.9999999999909051E-3</v>
      </c>
      <c r="Q457" s="111">
        <f>YEAR(A457)</f>
        <v>2027</v>
      </c>
      <c r="R457" s="61">
        <f>MONTH(A457)</f>
        <v>5</v>
      </c>
      <c r="S457" s="61">
        <f t="shared" si="80"/>
        <v>2027</v>
      </c>
      <c r="T457" s="112" t="str">
        <f>LOOKUP(S457,'yr type'!$A$5:$A$102,'yr type'!$B$5:$B$102)</f>
        <v>BN</v>
      </c>
      <c r="U457" s="61">
        <f>('Strm Seg GW ZBud Stream Out'!H457-'Strm Seg GW ZBud Stream In'!H457)/DAY($A457)/1.9835</f>
        <v>29.556421119396312</v>
      </c>
      <c r="V457" s="61">
        <f>('Strm Seg GW ZBud Stream Out'!I457-'Strm Seg GW ZBud Stream In'!I457)/DAY($A457)/1.9835</f>
        <v>-0.47293396326142284</v>
      </c>
      <c r="W457" s="61">
        <f>('Strm Seg GW ZBud Stream Out'!J457-'Strm Seg GW ZBud Stream In'!J457)/DAY($A457)/1.9835</f>
        <v>0.41617538238857665</v>
      </c>
    </row>
    <row r="458" spans="1:23" x14ac:dyDescent="0.3">
      <c r="A458" s="126">
        <v>46568</v>
      </c>
      <c r="B458" s="127">
        <v>31.5</v>
      </c>
      <c r="C458" s="127">
        <v>0</v>
      </c>
      <c r="D458" s="127">
        <v>331.41</v>
      </c>
      <c r="E458" s="127">
        <v>131.55000000000001</v>
      </c>
      <c r="F458" s="127">
        <v>28.14</v>
      </c>
      <c r="G458" s="127">
        <v>59.66</v>
      </c>
      <c r="H458" s="2">
        <f t="shared" si="81"/>
        <v>494.46000000000004</v>
      </c>
      <c r="I458" s="2">
        <f t="shared" si="82"/>
        <v>28.14</v>
      </c>
      <c r="J458" s="2">
        <f t="shared" si="83"/>
        <v>59.66</v>
      </c>
      <c r="K458" s="2">
        <f t="shared" si="84"/>
        <v>494.46000000000004</v>
      </c>
      <c r="L458" s="2">
        <f t="shared" si="85"/>
        <v>87.8</v>
      </c>
      <c r="M458" s="2">
        <f t="shared" si="87"/>
        <v>582.26</v>
      </c>
      <c r="N458" s="2">
        <f>'ZBud Extract Monthly'!U457</f>
        <v>582.26</v>
      </c>
      <c r="O458" s="53">
        <f t="shared" si="86"/>
        <v>0</v>
      </c>
      <c r="Q458" s="111">
        <f>YEAR(A458)</f>
        <v>2027</v>
      </c>
      <c r="R458" s="61">
        <f>MONTH(A458)</f>
        <v>6</v>
      </c>
      <c r="S458" s="61">
        <f t="shared" si="80"/>
        <v>2027</v>
      </c>
      <c r="T458" s="112" t="str">
        <f>LOOKUP(S458,'yr type'!$A$5:$A$102,'yr type'!$B$5:$B$102)</f>
        <v>BN</v>
      </c>
      <c r="U458" s="61">
        <f>('Strm Seg GW ZBud Stream Out'!H458-'Strm Seg GW ZBud Stream In'!H458)/DAY($A458)/1.9835</f>
        <v>8.3976136459121058</v>
      </c>
      <c r="V458" s="61">
        <f>('Strm Seg GW ZBud Stream Out'!I458-'Strm Seg GW ZBud Stream In'!I458)/DAY($A458)/1.9835</f>
        <v>-0.4729014368540459</v>
      </c>
      <c r="W458" s="61">
        <f>('Strm Seg GW ZBud Stream Out'!J458-'Strm Seg GW ZBud Stream In'!J458)/DAY($A458)/1.9835</f>
        <v>-0.92328375766742288</v>
      </c>
    </row>
    <row r="459" spans="1:23" x14ac:dyDescent="0.3">
      <c r="A459" s="126">
        <v>46599</v>
      </c>
      <c r="B459" s="127">
        <v>32.770000000000003</v>
      </c>
      <c r="C459" s="127">
        <v>0</v>
      </c>
      <c r="D459" s="127">
        <v>387.2</v>
      </c>
      <c r="E459" s="127">
        <v>145.05000000000001</v>
      </c>
      <c r="F459" s="127">
        <v>29.08</v>
      </c>
      <c r="G459" s="127">
        <v>73.64</v>
      </c>
      <c r="H459" s="2">
        <f t="shared" si="81"/>
        <v>565.02</v>
      </c>
      <c r="I459" s="2">
        <f t="shared" si="82"/>
        <v>29.08</v>
      </c>
      <c r="J459" s="2">
        <f t="shared" si="83"/>
        <v>73.64</v>
      </c>
      <c r="K459" s="2">
        <f t="shared" si="84"/>
        <v>565.02</v>
      </c>
      <c r="L459" s="2">
        <f t="shared" si="85"/>
        <v>102.72</v>
      </c>
      <c r="M459" s="2">
        <f t="shared" si="87"/>
        <v>667.74</v>
      </c>
      <c r="N459" s="2">
        <f>'ZBud Extract Monthly'!U458</f>
        <v>667.74</v>
      </c>
      <c r="O459" s="53">
        <f t="shared" si="86"/>
        <v>0</v>
      </c>
      <c r="Q459" s="111">
        <f>YEAR(A459)</f>
        <v>2027</v>
      </c>
      <c r="R459" s="61">
        <f>MONTH(A459)</f>
        <v>7</v>
      </c>
      <c r="S459" s="61">
        <f t="shared" si="80"/>
        <v>2027</v>
      </c>
      <c r="T459" s="112" t="str">
        <f>LOOKUP(S459,'yr type'!$A$5:$A$102,'yr type'!$B$5:$B$102)</f>
        <v>BN</v>
      </c>
      <c r="U459" s="61">
        <f>('Strm Seg GW ZBud Stream Out'!H459-'Strm Seg GW ZBud Stream In'!H459)/DAY($A459)/1.9835</f>
        <v>5.9941289834684524</v>
      </c>
      <c r="V459" s="61">
        <f>('Strm Seg GW ZBud Stream Out'!I459-'Strm Seg GW ZBud Stream In'!I459)/DAY($A459)/1.9835</f>
        <v>-0.47293396326142284</v>
      </c>
      <c r="W459" s="61">
        <f>('Strm Seg GW ZBud Stream Out'!J459-'Strm Seg GW ZBud Stream In'!J459)/DAY($A459)/1.9835</f>
        <v>-1.188514925555185</v>
      </c>
    </row>
    <row r="460" spans="1:23" x14ac:dyDescent="0.3">
      <c r="A460" s="126">
        <v>46630</v>
      </c>
      <c r="B460" s="127">
        <v>31.89</v>
      </c>
      <c r="C460" s="127">
        <v>0</v>
      </c>
      <c r="D460" s="127">
        <v>300.27999999999997</v>
      </c>
      <c r="E460" s="127">
        <v>119.09</v>
      </c>
      <c r="F460" s="127">
        <v>29.96</v>
      </c>
      <c r="G460" s="127">
        <v>70.63</v>
      </c>
      <c r="H460" s="2">
        <f t="shared" si="81"/>
        <v>451.26</v>
      </c>
      <c r="I460" s="2">
        <f t="shared" si="82"/>
        <v>29.96</v>
      </c>
      <c r="J460" s="2">
        <f t="shared" si="83"/>
        <v>70.63</v>
      </c>
      <c r="K460" s="2">
        <f t="shared" si="84"/>
        <v>451.26</v>
      </c>
      <c r="L460" s="2">
        <f t="shared" si="85"/>
        <v>100.59</v>
      </c>
      <c r="M460" s="2">
        <f t="shared" si="87"/>
        <v>551.84999999999991</v>
      </c>
      <c r="N460" s="2">
        <f>'ZBud Extract Monthly'!U459</f>
        <v>551.85</v>
      </c>
      <c r="O460" s="53">
        <f t="shared" si="86"/>
        <v>0</v>
      </c>
      <c r="Q460" s="111">
        <f>YEAR(A460)</f>
        <v>2027</v>
      </c>
      <c r="R460" s="61">
        <f>MONTH(A460)</f>
        <v>8</v>
      </c>
      <c r="S460" s="61">
        <f t="shared" si="80"/>
        <v>2027</v>
      </c>
      <c r="T460" s="112" t="str">
        <f>LOOKUP(S460,'yr type'!$A$5:$A$102,'yr type'!$B$5:$B$102)</f>
        <v>BN</v>
      </c>
      <c r="U460" s="61">
        <f>('Strm Seg GW ZBud Stream Out'!H460-'Strm Seg GW ZBud Stream In'!H460)/DAY($A460)/1.9835</f>
        <v>8.644218024508648</v>
      </c>
      <c r="V460" s="61">
        <f>('Strm Seg GW ZBud Stream Out'!I460-'Strm Seg GW ZBud Stream In'!I460)/DAY($A460)/1.9835</f>
        <v>-0.4872455825072981</v>
      </c>
      <c r="W460" s="61">
        <f>('Strm Seg GW ZBud Stream Out'!J460-'Strm Seg GW ZBud Stream In'!J460)/DAY($A460)/1.9835</f>
        <v>-1.0624750969693519</v>
      </c>
    </row>
    <row r="461" spans="1:23" x14ac:dyDescent="0.3">
      <c r="A461" s="126">
        <v>46660</v>
      </c>
      <c r="B461" s="127">
        <v>31.25</v>
      </c>
      <c r="C461" s="127">
        <v>0</v>
      </c>
      <c r="D461" s="127">
        <v>142.38999999999999</v>
      </c>
      <c r="E461" s="127">
        <v>38.79</v>
      </c>
      <c r="F461" s="127">
        <v>28.14</v>
      </c>
      <c r="G461" s="127">
        <v>57.32</v>
      </c>
      <c r="H461" s="2">
        <f t="shared" si="81"/>
        <v>212.42999999999998</v>
      </c>
      <c r="I461" s="2">
        <f t="shared" si="82"/>
        <v>28.14</v>
      </c>
      <c r="J461" s="2">
        <f t="shared" si="83"/>
        <v>57.32</v>
      </c>
      <c r="K461" s="2">
        <f t="shared" si="84"/>
        <v>212.42999999999998</v>
      </c>
      <c r="L461" s="2">
        <f t="shared" si="85"/>
        <v>85.460000000000008</v>
      </c>
      <c r="M461" s="2">
        <f t="shared" si="87"/>
        <v>297.89</v>
      </c>
      <c r="N461" s="2">
        <f>'ZBud Extract Monthly'!U460</f>
        <v>297.89999999999998</v>
      </c>
      <c r="O461" s="53">
        <f t="shared" si="86"/>
        <v>9.9999999999909051E-3</v>
      </c>
      <c r="Q461" s="111">
        <f>YEAR(A461)</f>
        <v>2027</v>
      </c>
      <c r="R461" s="61">
        <f>MONTH(A461)</f>
        <v>9</v>
      </c>
      <c r="S461" s="61">
        <f t="shared" si="80"/>
        <v>2027</v>
      </c>
      <c r="T461" s="112" t="str">
        <f>LOOKUP(S461,'yr type'!$A$5:$A$102,'yr type'!$B$5:$B$102)</f>
        <v>BN</v>
      </c>
      <c r="U461" s="61">
        <f>('Strm Seg GW ZBud Stream Out'!H461-'Strm Seg GW ZBud Stream In'!H461)/DAY($A461)/1.9835</f>
        <v>14.099151331820858</v>
      </c>
      <c r="V461" s="61">
        <f>('Strm Seg GW ZBud Stream Out'!I461-'Strm Seg GW ZBud Stream In'!I461)/DAY($A461)/1.9835</f>
        <v>-0.4729014368540459</v>
      </c>
      <c r="W461" s="61">
        <f>('Strm Seg GW ZBud Stream Out'!J461-'Strm Seg GW ZBud Stream In'!J461)/DAY($A461)/1.9835</f>
        <v>-0.86597764893706408</v>
      </c>
    </row>
    <row r="462" spans="1:23" x14ac:dyDescent="0.3">
      <c r="A462" s="126">
        <v>46691</v>
      </c>
      <c r="B462" s="127">
        <v>30.47</v>
      </c>
      <c r="C462" s="127">
        <v>0</v>
      </c>
      <c r="D462" s="127">
        <v>78.650000000000006</v>
      </c>
      <c r="E462" s="127">
        <v>23.61</v>
      </c>
      <c r="F462" s="127">
        <v>58.96</v>
      </c>
      <c r="G462" s="127">
        <v>82.63</v>
      </c>
      <c r="H462" s="2">
        <f t="shared" si="81"/>
        <v>132.73000000000002</v>
      </c>
      <c r="I462" s="2">
        <f t="shared" si="82"/>
        <v>58.96</v>
      </c>
      <c r="J462" s="2">
        <f t="shared" si="83"/>
        <v>82.63</v>
      </c>
      <c r="K462" s="2">
        <f t="shared" si="84"/>
        <v>132.73000000000002</v>
      </c>
      <c r="L462" s="2">
        <f t="shared" si="85"/>
        <v>141.59</v>
      </c>
      <c r="M462" s="2">
        <f t="shared" si="87"/>
        <v>274.32000000000005</v>
      </c>
      <c r="N462" s="2">
        <f>'ZBud Extract Monthly'!U461</f>
        <v>274.32</v>
      </c>
      <c r="O462" s="53">
        <f t="shared" si="86"/>
        <v>0</v>
      </c>
      <c r="Q462" s="111">
        <f>YEAR(A462)</f>
        <v>2027</v>
      </c>
      <c r="R462" s="61">
        <f>MONTH(A462)</f>
        <v>10</v>
      </c>
      <c r="S462" s="61">
        <f t="shared" si="80"/>
        <v>2028</v>
      </c>
      <c r="T462" s="112" t="str">
        <f>LOOKUP(S462,'yr type'!$A$5:$A$102,'yr type'!$B$5:$B$102)</f>
        <v>AN</v>
      </c>
      <c r="U462" s="61">
        <f>('Strm Seg GW ZBud Stream Out'!H462-'Strm Seg GW ZBud Stream In'!H462)/DAY($A462)/1.9835</f>
        <v>20.324776177659235</v>
      </c>
      <c r="V462" s="61">
        <f>('Strm Seg GW ZBud Stream Out'!I462-'Strm Seg GW ZBud Stream In'!I462)/DAY($A462)/1.9835</f>
        <v>-0.9588784894736414</v>
      </c>
      <c r="W462" s="61">
        <f>('Strm Seg GW ZBud Stream Out'!J462-'Strm Seg GW ZBud Stream In'!J462)/DAY($A462)/1.9835</f>
        <v>-1.1787570033420882</v>
      </c>
    </row>
    <row r="463" spans="1:23" x14ac:dyDescent="0.3">
      <c r="A463" s="126">
        <v>46721</v>
      </c>
      <c r="B463" s="127">
        <v>19.79</v>
      </c>
      <c r="C463" s="127">
        <v>0</v>
      </c>
      <c r="D463" s="127">
        <v>2.46</v>
      </c>
      <c r="E463" s="127">
        <v>4.84</v>
      </c>
      <c r="F463" s="127">
        <v>56.54</v>
      </c>
      <c r="G463" s="127">
        <v>57.84</v>
      </c>
      <c r="H463" s="2">
        <f t="shared" si="81"/>
        <v>27.09</v>
      </c>
      <c r="I463" s="2">
        <f t="shared" si="82"/>
        <v>56.54</v>
      </c>
      <c r="J463" s="2">
        <f t="shared" si="83"/>
        <v>57.84</v>
      </c>
      <c r="K463" s="2">
        <f t="shared" si="84"/>
        <v>27.09</v>
      </c>
      <c r="L463" s="2">
        <f t="shared" si="85"/>
        <v>114.38</v>
      </c>
      <c r="M463" s="2">
        <f t="shared" si="87"/>
        <v>141.47</v>
      </c>
      <c r="N463" s="2">
        <f>'ZBud Extract Monthly'!U462</f>
        <v>141.47</v>
      </c>
      <c r="O463" s="53">
        <f t="shared" si="86"/>
        <v>0</v>
      </c>
      <c r="Q463" s="111">
        <f>YEAR(A463)</f>
        <v>2027</v>
      </c>
      <c r="R463" s="61">
        <f>MONTH(A463)</f>
        <v>11</v>
      </c>
      <c r="S463" s="61">
        <f t="shared" si="80"/>
        <v>2028</v>
      </c>
      <c r="T463" s="112" t="str">
        <f>LOOKUP(S463,'yr type'!$A$5:$A$102,'yr type'!$B$5:$B$102)</f>
        <v>AN</v>
      </c>
      <c r="U463" s="61">
        <f>('Strm Seg GW ZBud Stream Out'!H463-'Strm Seg GW ZBud Stream In'!H463)/DAY($A463)/1.9835</f>
        <v>32.27644735736493</v>
      </c>
      <c r="V463" s="61">
        <f>('Strm Seg GW ZBud Stream Out'!I463-'Strm Seg GW ZBud Stream In'!I463)/DAY($A463)/1.9835</f>
        <v>-0.95017225443240061</v>
      </c>
      <c r="W463" s="61">
        <f>('Strm Seg GW ZBud Stream Out'!J463-'Strm Seg GW ZBud Stream In'!J463)/DAY($A463)/1.9835</f>
        <v>-0.42819931098227049</v>
      </c>
    </row>
    <row r="464" spans="1:23" x14ac:dyDescent="0.3">
      <c r="A464" s="126">
        <v>46752</v>
      </c>
      <c r="B464" s="127">
        <v>24.35</v>
      </c>
      <c r="C464" s="127">
        <v>0</v>
      </c>
      <c r="D464" s="127">
        <v>13.72</v>
      </c>
      <c r="E464" s="127">
        <v>10.49</v>
      </c>
      <c r="F464" s="127">
        <v>85.52</v>
      </c>
      <c r="G464" s="127">
        <v>81.8</v>
      </c>
      <c r="H464" s="2">
        <f t="shared" si="81"/>
        <v>48.56</v>
      </c>
      <c r="I464" s="2">
        <f t="shared" si="82"/>
        <v>85.52</v>
      </c>
      <c r="J464" s="2">
        <f t="shared" si="83"/>
        <v>81.8</v>
      </c>
      <c r="K464" s="2">
        <f t="shared" si="84"/>
        <v>48.56</v>
      </c>
      <c r="L464" s="2">
        <f t="shared" si="85"/>
        <v>167.32</v>
      </c>
      <c r="M464" s="2">
        <f t="shared" si="87"/>
        <v>215.88</v>
      </c>
      <c r="N464" s="2">
        <f>'ZBud Extract Monthly'!U463</f>
        <v>215.88</v>
      </c>
      <c r="O464" s="53">
        <f t="shared" si="86"/>
        <v>0</v>
      </c>
      <c r="Q464" s="111">
        <f>YEAR(A464)</f>
        <v>2027</v>
      </c>
      <c r="R464" s="61">
        <f>MONTH(A464)</f>
        <v>12</v>
      </c>
      <c r="S464" s="61">
        <f t="shared" si="80"/>
        <v>2028</v>
      </c>
      <c r="T464" s="112" t="str">
        <f>LOOKUP(S464,'yr type'!$A$5:$A$102,'yr type'!$B$5:$B$102)</f>
        <v>AN</v>
      </c>
      <c r="U464" s="61">
        <f>('Strm Seg GW ZBud Stream Out'!H464-'Strm Seg GW ZBud Stream In'!H464)/DAY($A464)/1.9835</f>
        <v>32.704977353488864</v>
      </c>
      <c r="V464" s="61">
        <f>('Strm Seg GW ZBud Stream Out'!I464-'Strm Seg GW ZBud Stream In'!I464)/DAY($A464)/1.9835</f>
        <v>-1.3908291794400578</v>
      </c>
      <c r="W464" s="61">
        <f>('Strm Seg GW ZBud Stream Out'!J464-'Strm Seg GW ZBud Stream In'!J464)/DAY($A464)/1.9835</f>
        <v>-0.63019914292916557</v>
      </c>
    </row>
    <row r="465" spans="1:23" x14ac:dyDescent="0.3">
      <c r="A465" s="126">
        <v>46783</v>
      </c>
      <c r="B465" s="127">
        <v>1587.87</v>
      </c>
      <c r="C465" s="127">
        <v>1018.76</v>
      </c>
      <c r="D465" s="127">
        <v>301.22000000000003</v>
      </c>
      <c r="E465" s="127">
        <v>243.63</v>
      </c>
      <c r="F465" s="127">
        <v>107.23</v>
      </c>
      <c r="G465" s="127">
        <v>110.97</v>
      </c>
      <c r="H465" s="2">
        <f t="shared" si="81"/>
        <v>3151.4800000000005</v>
      </c>
      <c r="I465" s="2">
        <f t="shared" si="82"/>
        <v>107.23</v>
      </c>
      <c r="J465" s="2">
        <f t="shared" si="83"/>
        <v>110.97</v>
      </c>
      <c r="K465" s="2">
        <f t="shared" si="84"/>
        <v>3151.4800000000005</v>
      </c>
      <c r="L465" s="2">
        <f t="shared" si="85"/>
        <v>218.2</v>
      </c>
      <c r="M465" s="2">
        <f t="shared" si="87"/>
        <v>3369.6800000000003</v>
      </c>
      <c r="N465" s="2">
        <f>'ZBud Extract Monthly'!U464</f>
        <v>3369.67</v>
      </c>
      <c r="O465" s="53">
        <f t="shared" si="86"/>
        <v>-1.0000000000218279E-2</v>
      </c>
      <c r="Q465" s="111">
        <f>YEAR(A465)</f>
        <v>2028</v>
      </c>
      <c r="R465" s="61">
        <f>MONTH(A465)</f>
        <v>1</v>
      </c>
      <c r="S465" s="61">
        <f t="shared" si="80"/>
        <v>2028</v>
      </c>
      <c r="T465" s="112" t="str">
        <f>LOOKUP(S465,'yr type'!$A$5:$A$102,'yr type'!$B$5:$B$102)</f>
        <v>AN</v>
      </c>
      <c r="U465" s="61">
        <f>('Strm Seg GW ZBud Stream Out'!H465-'Strm Seg GW ZBud Stream In'!H465)/DAY($A465)/1.9835</f>
        <v>33.271912634069785</v>
      </c>
      <c r="V465" s="61">
        <f>('Strm Seg GW ZBud Stream Out'!I465-'Strm Seg GW ZBud Stream In'!I465)/DAY($A465)/1.9835</f>
        <v>-1.7439033315172756</v>
      </c>
      <c r="W465" s="61">
        <f>('Strm Seg GW ZBud Stream Out'!J465-'Strm Seg GW ZBud Stream In'!J465)/DAY($A465)/1.9835</f>
        <v>-0.54351626726948943</v>
      </c>
    </row>
    <row r="466" spans="1:23" x14ac:dyDescent="0.3">
      <c r="A466" s="126">
        <v>46812</v>
      </c>
      <c r="B466" s="127">
        <v>959.15</v>
      </c>
      <c r="C466" s="127">
        <v>601.94000000000005</v>
      </c>
      <c r="D466" s="127">
        <v>342.92</v>
      </c>
      <c r="E466" s="127">
        <v>222.19</v>
      </c>
      <c r="F466" s="127">
        <v>114.4</v>
      </c>
      <c r="G466" s="127">
        <v>91.31</v>
      </c>
      <c r="H466" s="2">
        <f t="shared" si="81"/>
        <v>2126.2000000000003</v>
      </c>
      <c r="I466" s="2">
        <f t="shared" si="82"/>
        <v>114.4</v>
      </c>
      <c r="J466" s="2">
        <f t="shared" si="83"/>
        <v>91.31</v>
      </c>
      <c r="K466" s="2">
        <f t="shared" si="84"/>
        <v>2126.2000000000003</v>
      </c>
      <c r="L466" s="2">
        <f t="shared" si="85"/>
        <v>205.71</v>
      </c>
      <c r="M466" s="2">
        <f t="shared" si="87"/>
        <v>2331.9100000000003</v>
      </c>
      <c r="N466" s="2">
        <f>'ZBud Extract Monthly'!U465</f>
        <v>2331.9</v>
      </c>
      <c r="O466" s="53">
        <f t="shared" si="86"/>
        <v>-1.0000000000218279E-2</v>
      </c>
      <c r="Q466" s="111">
        <f>YEAR(A466)</f>
        <v>2028</v>
      </c>
      <c r="R466" s="61">
        <f>MONTH(A466)</f>
        <v>2</v>
      </c>
      <c r="S466" s="61">
        <f t="shared" si="80"/>
        <v>2028</v>
      </c>
      <c r="T466" s="112" t="str">
        <f>LOOKUP(S466,'yr type'!$A$5:$A$102,'yr type'!$B$5:$B$102)</f>
        <v>AN</v>
      </c>
      <c r="U466" s="61">
        <f>('Strm Seg GW ZBud Stream Out'!H466-'Strm Seg GW ZBud Stream In'!H466)/DAY($A466)/1.9835</f>
        <v>42.142329389880302</v>
      </c>
      <c r="V466" s="61">
        <f>('Strm Seg GW ZBud Stream Out'!I466-'Strm Seg GW ZBud Stream In'!I466)/DAY($A466)/1.9835</f>
        <v>-1.9888215710647323</v>
      </c>
      <c r="W466" s="61">
        <f>('Strm Seg GW ZBud Stream Out'!J466-'Strm Seg GW ZBud Stream In'!J466)/DAY($A466)/1.9835</f>
        <v>0.67922429004806884</v>
      </c>
    </row>
    <row r="467" spans="1:23" x14ac:dyDescent="0.3">
      <c r="A467" s="126">
        <v>46843</v>
      </c>
      <c r="B467" s="127">
        <v>20.88</v>
      </c>
      <c r="C467" s="127">
        <v>0</v>
      </c>
      <c r="D467" s="127">
        <v>0</v>
      </c>
      <c r="E467" s="127">
        <v>0</v>
      </c>
      <c r="F467" s="127">
        <v>47.28</v>
      </c>
      <c r="G467" s="127">
        <v>15.62</v>
      </c>
      <c r="H467" s="2">
        <f t="shared" si="81"/>
        <v>20.88</v>
      </c>
      <c r="I467" s="2">
        <f t="shared" si="82"/>
        <v>47.28</v>
      </c>
      <c r="J467" s="2">
        <f t="shared" si="83"/>
        <v>15.62</v>
      </c>
      <c r="K467" s="2">
        <f t="shared" si="84"/>
        <v>20.88</v>
      </c>
      <c r="L467" s="2">
        <f t="shared" si="85"/>
        <v>62.9</v>
      </c>
      <c r="M467" s="2">
        <f t="shared" si="87"/>
        <v>83.78</v>
      </c>
      <c r="N467" s="2">
        <f>'ZBud Extract Monthly'!U466</f>
        <v>83.78</v>
      </c>
      <c r="O467" s="53">
        <f t="shared" si="86"/>
        <v>0</v>
      </c>
      <c r="Q467" s="111">
        <f>YEAR(A467)</f>
        <v>2028</v>
      </c>
      <c r="R467" s="61">
        <f>MONTH(A467)</f>
        <v>3</v>
      </c>
      <c r="S467" s="61">
        <f t="shared" si="80"/>
        <v>2028</v>
      </c>
      <c r="T467" s="112" t="str">
        <f>LOOKUP(S467,'yr type'!$A$5:$A$102,'yr type'!$B$5:$B$102)</f>
        <v>AN</v>
      </c>
      <c r="U467" s="61">
        <f>('Strm Seg GW ZBud Stream Out'!H467-'Strm Seg GW ZBud Stream In'!H467)/DAY($A467)/1.9835</f>
        <v>86.313538303910477</v>
      </c>
      <c r="V467" s="61">
        <f>('Strm Seg GW ZBud Stream Out'!I467-'Strm Seg GW ZBud Stream In'!I467)/DAY($A467)/1.9835</f>
        <v>-0.76892427039202449</v>
      </c>
      <c r="W467" s="61">
        <f>('Strm Seg GW ZBud Stream Out'!J467-'Strm Seg GW ZBud Stream In'!J467)/DAY($A467)/1.9835</f>
        <v>3.6736950811940439</v>
      </c>
    </row>
    <row r="468" spans="1:23" x14ac:dyDescent="0.3">
      <c r="A468" s="126">
        <v>46873</v>
      </c>
      <c r="B468" s="127">
        <v>27.76</v>
      </c>
      <c r="C468" s="127">
        <v>0</v>
      </c>
      <c r="D468" s="127">
        <v>0.02</v>
      </c>
      <c r="E468" s="127">
        <v>0</v>
      </c>
      <c r="F468" s="127">
        <v>36.83</v>
      </c>
      <c r="G468" s="127">
        <v>13.85</v>
      </c>
      <c r="H468" s="2">
        <f t="shared" si="81"/>
        <v>27.78</v>
      </c>
      <c r="I468" s="2">
        <f t="shared" si="82"/>
        <v>36.83</v>
      </c>
      <c r="J468" s="2">
        <f t="shared" si="83"/>
        <v>13.85</v>
      </c>
      <c r="K468" s="2">
        <f t="shared" si="84"/>
        <v>27.78</v>
      </c>
      <c r="L468" s="2">
        <f t="shared" si="85"/>
        <v>50.68</v>
      </c>
      <c r="M468" s="2">
        <f t="shared" si="87"/>
        <v>78.459999999999994</v>
      </c>
      <c r="N468" s="2">
        <f>'ZBud Extract Monthly'!U467</f>
        <v>78.47</v>
      </c>
      <c r="O468" s="53">
        <f t="shared" si="86"/>
        <v>1.0000000000005116E-2</v>
      </c>
      <c r="Q468" s="111">
        <f>YEAR(A468)</f>
        <v>2028</v>
      </c>
      <c r="R468" s="61">
        <f>MONTH(A468)</f>
        <v>4</v>
      </c>
      <c r="S468" s="61">
        <f t="shared" si="80"/>
        <v>2028</v>
      </c>
      <c r="T468" s="112" t="str">
        <f>LOOKUP(S468,'yr type'!$A$5:$A$102,'yr type'!$B$5:$B$102)</f>
        <v>AN</v>
      </c>
      <c r="U468" s="61">
        <f>('Strm Seg GW ZBud Stream Out'!H468-'Strm Seg GW ZBud Stream In'!H468)/DAY($A468)/1.9835</f>
        <v>57.883875304596245</v>
      </c>
      <c r="V468" s="61">
        <f>('Strm Seg GW ZBud Stream Out'!I468-'Strm Seg GW ZBud Stream In'!I468)/DAY($A468)/1.9835</f>
        <v>-0.61893958490883116</v>
      </c>
      <c r="W468" s="61">
        <f>('Strm Seg GW ZBud Stream Out'!J468-'Strm Seg GW ZBud Stream In'!J468)/DAY($A468)/1.9835</f>
        <v>2.6942273758507684</v>
      </c>
    </row>
    <row r="469" spans="1:23" x14ac:dyDescent="0.3">
      <c r="A469" s="126">
        <v>46904</v>
      </c>
      <c r="B469" s="127">
        <v>30.24</v>
      </c>
      <c r="C469" s="127">
        <v>0</v>
      </c>
      <c r="D469" s="127">
        <v>10.27</v>
      </c>
      <c r="E469" s="127">
        <v>4.3600000000000003</v>
      </c>
      <c r="F469" s="127">
        <v>36.21</v>
      </c>
      <c r="G469" s="127">
        <v>31.29</v>
      </c>
      <c r="H469" s="2">
        <f t="shared" si="81"/>
        <v>44.87</v>
      </c>
      <c r="I469" s="2">
        <f t="shared" si="82"/>
        <v>36.21</v>
      </c>
      <c r="J469" s="2">
        <f t="shared" si="83"/>
        <v>31.29</v>
      </c>
      <c r="K469" s="2">
        <f t="shared" si="84"/>
        <v>44.87</v>
      </c>
      <c r="L469" s="2">
        <f t="shared" si="85"/>
        <v>67.5</v>
      </c>
      <c r="M469" s="2">
        <f t="shared" si="87"/>
        <v>112.37</v>
      </c>
      <c r="N469" s="2">
        <f>'ZBud Extract Monthly'!U468</f>
        <v>112.38</v>
      </c>
      <c r="O469" s="53">
        <f t="shared" si="86"/>
        <v>9.9999999999909051E-3</v>
      </c>
      <c r="Q469" s="111">
        <f>YEAR(A469)</f>
        <v>2028</v>
      </c>
      <c r="R469" s="61">
        <f>MONTH(A469)</f>
        <v>5</v>
      </c>
      <c r="S469" s="61">
        <f t="shared" si="80"/>
        <v>2028</v>
      </c>
      <c r="T469" s="112" t="str">
        <f>LOOKUP(S469,'yr type'!$A$5:$A$102,'yr type'!$B$5:$B$102)</f>
        <v>AN</v>
      </c>
      <c r="U469" s="61">
        <f>('Strm Seg GW ZBud Stream Out'!H469-'Strm Seg GW ZBud Stream In'!H469)/DAY($A469)/1.9835</f>
        <v>36.582938273010406</v>
      </c>
      <c r="V469" s="61">
        <f>('Strm Seg GW ZBud Stream Out'!I469-'Strm Seg GW ZBud Stream In'!I469)/DAY($A469)/1.9835</f>
        <v>-0.58889060556038941</v>
      </c>
      <c r="W469" s="61">
        <f>('Strm Seg GW ZBud Stream Out'!J469-'Strm Seg GW ZBud Stream In'!J469)/DAY($A469)/1.9835</f>
        <v>0.59685957536775169</v>
      </c>
    </row>
    <row r="470" spans="1:23" x14ac:dyDescent="0.3">
      <c r="A470" s="126">
        <v>46934</v>
      </c>
      <c r="B470" s="127">
        <v>30.33</v>
      </c>
      <c r="C470" s="127">
        <v>0.03</v>
      </c>
      <c r="D470" s="127">
        <v>344.68</v>
      </c>
      <c r="E470" s="127">
        <v>169.45</v>
      </c>
      <c r="F470" s="127">
        <v>28.14</v>
      </c>
      <c r="G470" s="127">
        <v>58.98</v>
      </c>
      <c r="H470" s="2">
        <f t="shared" si="81"/>
        <v>544.49</v>
      </c>
      <c r="I470" s="2">
        <f t="shared" si="82"/>
        <v>28.14</v>
      </c>
      <c r="J470" s="2">
        <f t="shared" si="83"/>
        <v>58.98</v>
      </c>
      <c r="K470" s="2">
        <f t="shared" si="84"/>
        <v>544.49</v>
      </c>
      <c r="L470" s="2">
        <f t="shared" si="85"/>
        <v>87.12</v>
      </c>
      <c r="M470" s="2">
        <f t="shared" si="87"/>
        <v>631.61</v>
      </c>
      <c r="N470" s="2">
        <f>'ZBud Extract Monthly'!U469</f>
        <v>631.62</v>
      </c>
      <c r="O470" s="53">
        <f t="shared" si="86"/>
        <v>9.9999999999909051E-3</v>
      </c>
      <c r="Q470" s="111">
        <f>YEAR(A470)</f>
        <v>2028</v>
      </c>
      <c r="R470" s="61">
        <f>MONTH(A470)</f>
        <v>6</v>
      </c>
      <c r="S470" s="61">
        <f t="shared" si="80"/>
        <v>2028</v>
      </c>
      <c r="T470" s="112" t="str">
        <f>LOOKUP(S470,'yr type'!$A$5:$A$102,'yr type'!$B$5:$B$102)</f>
        <v>AN</v>
      </c>
      <c r="U470" s="61">
        <f>('Strm Seg GW ZBud Stream Out'!H470-'Strm Seg GW ZBud Stream In'!H470)/DAY($A470)/1.9835</f>
        <v>11.722376270901604</v>
      </c>
      <c r="V470" s="61">
        <f>('Strm Seg GW ZBud Stream Out'!I470-'Strm Seg GW ZBud Stream In'!I470)/DAY($A470)/1.9835</f>
        <v>-0.4729014368540459</v>
      </c>
      <c r="W470" s="61">
        <f>('Strm Seg GW ZBud Stream Out'!J470-'Strm Seg GW ZBud Stream In'!J470)/DAY($A470)/1.9835</f>
        <v>-0.68532056129736996</v>
      </c>
    </row>
    <row r="471" spans="1:23" x14ac:dyDescent="0.3">
      <c r="A471" s="126">
        <v>46965</v>
      </c>
      <c r="B471" s="127">
        <v>31.57</v>
      </c>
      <c r="C471" s="127">
        <v>0</v>
      </c>
      <c r="D471" s="127">
        <v>213.96</v>
      </c>
      <c r="E471" s="127">
        <v>56.5</v>
      </c>
      <c r="F471" s="127">
        <v>29.08</v>
      </c>
      <c r="G471" s="127">
        <v>51.36</v>
      </c>
      <c r="H471" s="2">
        <f t="shared" si="81"/>
        <v>302.02999999999997</v>
      </c>
      <c r="I471" s="2">
        <f t="shared" si="82"/>
        <v>29.08</v>
      </c>
      <c r="J471" s="2">
        <f t="shared" si="83"/>
        <v>51.36</v>
      </c>
      <c r="K471" s="2">
        <f t="shared" si="84"/>
        <v>302.02999999999997</v>
      </c>
      <c r="L471" s="2">
        <f t="shared" si="85"/>
        <v>80.44</v>
      </c>
      <c r="M471" s="2">
        <f t="shared" si="87"/>
        <v>382.46999999999997</v>
      </c>
      <c r="N471" s="2">
        <f>'ZBud Extract Monthly'!U470</f>
        <v>382.47</v>
      </c>
      <c r="O471" s="53">
        <f t="shared" si="86"/>
        <v>0</v>
      </c>
      <c r="Q471" s="111">
        <f>YEAR(A471)</f>
        <v>2028</v>
      </c>
      <c r="R471" s="61">
        <f>MONTH(A471)</f>
        <v>7</v>
      </c>
      <c r="S471" s="61">
        <f t="shared" si="80"/>
        <v>2028</v>
      </c>
      <c r="T471" s="112" t="str">
        <f>LOOKUP(S471,'yr type'!$A$5:$A$102,'yr type'!$B$5:$B$102)</f>
        <v>AN</v>
      </c>
      <c r="U471" s="61">
        <f>('Strm Seg GW ZBud Stream Out'!H471-'Strm Seg GW ZBud Stream In'!H471)/DAY($A471)/1.9835</f>
        <v>17.283394455873861</v>
      </c>
      <c r="V471" s="61">
        <f>('Strm Seg GW ZBud Stream Out'!I471-'Strm Seg GW ZBud Stream In'!I471)/DAY($A471)/1.9835</f>
        <v>-0.47293396326142284</v>
      </c>
      <c r="W471" s="61">
        <f>('Strm Seg GW ZBud Stream Out'!J471-'Strm Seg GW ZBud Stream In'!J471)/DAY($A471)/1.9835</f>
        <v>-0.67817559381022474</v>
      </c>
    </row>
    <row r="472" spans="1:23" x14ac:dyDescent="0.3">
      <c r="A472" s="126">
        <v>46996</v>
      </c>
      <c r="B472" s="127">
        <v>32.090000000000003</v>
      </c>
      <c r="C472" s="127">
        <v>0</v>
      </c>
      <c r="D472" s="127">
        <v>138.51</v>
      </c>
      <c r="E472" s="127">
        <v>27.93</v>
      </c>
      <c r="F472" s="127">
        <v>29.08</v>
      </c>
      <c r="G472" s="127">
        <v>52.25</v>
      </c>
      <c r="H472" s="2">
        <f t="shared" si="81"/>
        <v>198.53</v>
      </c>
      <c r="I472" s="2">
        <f t="shared" si="82"/>
        <v>29.08</v>
      </c>
      <c r="J472" s="2">
        <f t="shared" si="83"/>
        <v>52.25</v>
      </c>
      <c r="K472" s="2">
        <f t="shared" si="84"/>
        <v>198.53</v>
      </c>
      <c r="L472" s="2">
        <f t="shared" si="85"/>
        <v>81.33</v>
      </c>
      <c r="M472" s="2">
        <f t="shared" si="87"/>
        <v>279.86</v>
      </c>
      <c r="N472" s="2">
        <f>'ZBud Extract Monthly'!U471</f>
        <v>279.86</v>
      </c>
      <c r="O472" s="53">
        <f t="shared" si="86"/>
        <v>0</v>
      </c>
      <c r="Q472" s="111">
        <f>YEAR(A472)</f>
        <v>2028</v>
      </c>
      <c r="R472" s="61">
        <f>MONTH(A472)</f>
        <v>8</v>
      </c>
      <c r="S472" s="61">
        <f t="shared" si="80"/>
        <v>2028</v>
      </c>
      <c r="T472" s="112" t="str">
        <f>LOOKUP(S472,'yr type'!$A$5:$A$102,'yr type'!$B$5:$B$102)</f>
        <v>AN</v>
      </c>
      <c r="U472" s="61">
        <f>('Strm Seg GW ZBud Stream Out'!H472-'Strm Seg GW ZBud Stream In'!H472)/DAY($A472)/1.9835</f>
        <v>17.547996779885668</v>
      </c>
      <c r="V472" s="61">
        <f>('Strm Seg GW ZBud Stream Out'!I472-'Strm Seg GW ZBud Stream In'!I472)/DAY($A472)/1.9835</f>
        <v>-0.47293396326142284</v>
      </c>
      <c r="W472" s="61">
        <f>('Strm Seg GW ZBud Stream Out'!J472-'Strm Seg GW ZBud Stream In'!J472)/DAY($A472)/1.9835</f>
        <v>-0.73151890190848701</v>
      </c>
    </row>
    <row r="473" spans="1:23" x14ac:dyDescent="0.3">
      <c r="A473" s="126">
        <v>47026</v>
      </c>
      <c r="B473" s="127">
        <v>31.45</v>
      </c>
      <c r="C473" s="127">
        <v>0</v>
      </c>
      <c r="D473" s="127">
        <v>88.28</v>
      </c>
      <c r="E473" s="127">
        <v>9.08</v>
      </c>
      <c r="F473" s="127">
        <v>28.14</v>
      </c>
      <c r="G473" s="127">
        <v>45.74</v>
      </c>
      <c r="H473" s="2">
        <f t="shared" si="81"/>
        <v>128.81</v>
      </c>
      <c r="I473" s="2">
        <f t="shared" si="82"/>
        <v>28.14</v>
      </c>
      <c r="J473" s="2">
        <f t="shared" si="83"/>
        <v>45.74</v>
      </c>
      <c r="K473" s="2">
        <f t="shared" si="84"/>
        <v>128.81</v>
      </c>
      <c r="L473" s="2">
        <f t="shared" si="85"/>
        <v>73.88</v>
      </c>
      <c r="M473" s="2">
        <f t="shared" si="87"/>
        <v>202.69</v>
      </c>
      <c r="N473" s="2">
        <f>'ZBud Extract Monthly'!U472</f>
        <v>202.7</v>
      </c>
      <c r="O473" s="53">
        <f t="shared" si="86"/>
        <v>9.9999999999909051E-3</v>
      </c>
      <c r="Q473" s="111">
        <f>YEAR(A473)</f>
        <v>2028</v>
      </c>
      <c r="R473" s="61">
        <f>MONTH(A473)</f>
        <v>9</v>
      </c>
      <c r="S473" s="61">
        <f t="shared" si="80"/>
        <v>2028</v>
      </c>
      <c r="T473" s="112" t="str">
        <f>LOOKUP(S473,'yr type'!$A$5:$A$102,'yr type'!$B$5:$B$102)</f>
        <v>AN</v>
      </c>
      <c r="U473" s="61">
        <f>('Strm Seg GW ZBud Stream Out'!H473-'Strm Seg GW ZBud Stream In'!H473)/DAY($A473)/1.9835</f>
        <v>19.254852533400555</v>
      </c>
      <c r="V473" s="61">
        <f>('Strm Seg GW ZBud Stream Out'!I473-'Strm Seg GW ZBud Stream In'!I473)/DAY($A473)/1.9835</f>
        <v>-0.4729014368540459</v>
      </c>
      <c r="W473" s="61">
        <f>('Strm Seg GW ZBud Stream Out'!J473-'Strm Seg GW ZBud Stream In'!J473)/DAY($A473)/1.9835</f>
        <v>-0.58146374254264344</v>
      </c>
    </row>
    <row r="474" spans="1:23" x14ac:dyDescent="0.3">
      <c r="A474" s="126">
        <v>47057</v>
      </c>
      <c r="B474" s="127">
        <v>32.72</v>
      </c>
      <c r="C474" s="127">
        <v>0</v>
      </c>
      <c r="D474" s="127">
        <v>72.3</v>
      </c>
      <c r="E474" s="127">
        <v>11.38</v>
      </c>
      <c r="F474" s="127">
        <v>29.08</v>
      </c>
      <c r="G474" s="127">
        <v>46.92</v>
      </c>
      <c r="H474" s="2">
        <f t="shared" si="81"/>
        <v>116.39999999999999</v>
      </c>
      <c r="I474" s="2">
        <f t="shared" si="82"/>
        <v>29.08</v>
      </c>
      <c r="J474" s="2">
        <f t="shared" si="83"/>
        <v>46.92</v>
      </c>
      <c r="K474" s="2">
        <f t="shared" si="84"/>
        <v>116.39999999999999</v>
      </c>
      <c r="L474" s="2">
        <f t="shared" si="85"/>
        <v>76</v>
      </c>
      <c r="M474" s="2">
        <f t="shared" si="87"/>
        <v>192.39999999999998</v>
      </c>
      <c r="N474" s="2">
        <f>'ZBud Extract Monthly'!U473</f>
        <v>192.4</v>
      </c>
      <c r="O474" s="53">
        <f t="shared" si="86"/>
        <v>0</v>
      </c>
      <c r="Q474" s="111">
        <f>YEAR(A474)</f>
        <v>2028</v>
      </c>
      <c r="R474" s="61">
        <f>MONTH(A474)</f>
        <v>10</v>
      </c>
      <c r="S474" s="61">
        <f t="shared" si="80"/>
        <v>2029</v>
      </c>
      <c r="T474" s="112" t="str">
        <f>LOOKUP(S474,'yr type'!$A$5:$A$102,'yr type'!$B$5:$B$102)</f>
        <v>D</v>
      </c>
      <c r="U474" s="61">
        <f>('Strm Seg GW ZBud Stream Out'!H474-'Strm Seg GW ZBud Stream In'!H474)/DAY($A474)/1.9835</f>
        <v>18.299519422331002</v>
      </c>
      <c r="V474" s="61">
        <f>('Strm Seg GW ZBud Stream Out'!I474-'Strm Seg GW ZBud Stream In'!I474)/DAY($A474)/1.9835</f>
        <v>-0.47293396326142284</v>
      </c>
      <c r="W474" s="61">
        <f>('Strm Seg GW ZBud Stream Out'!J474-'Strm Seg GW ZBud Stream In'!J474)/DAY($A474)/1.9835</f>
        <v>-0.44609967717540683</v>
      </c>
    </row>
    <row r="475" spans="1:23" x14ac:dyDescent="0.3">
      <c r="A475" s="126">
        <v>47087</v>
      </c>
      <c r="B475" s="127">
        <v>31.74</v>
      </c>
      <c r="C475" s="127">
        <v>0</v>
      </c>
      <c r="D475" s="127">
        <v>59.91</v>
      </c>
      <c r="E475" s="127">
        <v>5.03</v>
      </c>
      <c r="F475" s="127">
        <v>29.42</v>
      </c>
      <c r="G475" s="127">
        <v>42.78</v>
      </c>
      <c r="H475" s="2">
        <f t="shared" si="81"/>
        <v>96.679999999999993</v>
      </c>
      <c r="I475" s="2">
        <f t="shared" si="82"/>
        <v>29.42</v>
      </c>
      <c r="J475" s="2">
        <f t="shared" si="83"/>
        <v>42.78</v>
      </c>
      <c r="K475" s="2">
        <f t="shared" si="84"/>
        <v>96.679999999999993</v>
      </c>
      <c r="L475" s="2">
        <f t="shared" si="85"/>
        <v>72.2</v>
      </c>
      <c r="M475" s="2">
        <f t="shared" si="87"/>
        <v>168.88</v>
      </c>
      <c r="N475" s="2">
        <f>'ZBud Extract Monthly'!U474</f>
        <v>168.87</v>
      </c>
      <c r="O475" s="53">
        <f t="shared" si="86"/>
        <v>-9.9999999999909051E-3</v>
      </c>
      <c r="Q475" s="111">
        <f>YEAR(A475)</f>
        <v>2028</v>
      </c>
      <c r="R475" s="61">
        <f>MONTH(A475)</f>
        <v>11</v>
      </c>
      <c r="S475" s="61">
        <f t="shared" si="80"/>
        <v>2029</v>
      </c>
      <c r="T475" s="112" t="str">
        <f>LOOKUP(S475,'yr type'!$A$5:$A$102,'yr type'!$B$5:$B$102)</f>
        <v>D</v>
      </c>
      <c r="U475" s="61">
        <f>('Strm Seg GW ZBud Stream Out'!H475-'Strm Seg GW ZBud Stream In'!H475)/DAY($A475)/1.9835</f>
        <v>17.667759011847743</v>
      </c>
      <c r="V475" s="61">
        <f>('Strm Seg GW ZBud Stream Out'!I475-'Strm Seg GW ZBud Stream In'!I475)/DAY($A475)/1.9835</f>
        <v>-0.49441223426602804</v>
      </c>
      <c r="W475" s="61">
        <f>('Strm Seg GW ZBud Stream Out'!J475-'Strm Seg GW ZBud Stream In'!J475)/DAY($A475)/1.9835</f>
        <v>-0.52331736828837916</v>
      </c>
    </row>
    <row r="476" spans="1:23" x14ac:dyDescent="0.3">
      <c r="A476" s="126">
        <v>47118</v>
      </c>
      <c r="B476" s="127">
        <v>20.9</v>
      </c>
      <c r="C476" s="127">
        <v>0</v>
      </c>
      <c r="D476" s="127">
        <v>2.96</v>
      </c>
      <c r="E476" s="127">
        <v>14.38</v>
      </c>
      <c r="F476" s="127">
        <v>86.08</v>
      </c>
      <c r="G476" s="127">
        <v>87.76</v>
      </c>
      <c r="H476" s="2">
        <f t="shared" si="81"/>
        <v>38.24</v>
      </c>
      <c r="I476" s="2">
        <f t="shared" si="82"/>
        <v>86.08</v>
      </c>
      <c r="J476" s="2">
        <f t="shared" si="83"/>
        <v>87.76</v>
      </c>
      <c r="K476" s="2">
        <f t="shared" si="84"/>
        <v>38.24</v>
      </c>
      <c r="L476" s="2">
        <f t="shared" si="85"/>
        <v>173.84</v>
      </c>
      <c r="M476" s="2">
        <f t="shared" si="87"/>
        <v>212.07999999999998</v>
      </c>
      <c r="N476" s="2">
        <f>'ZBud Extract Monthly'!U475</f>
        <v>212.08</v>
      </c>
      <c r="O476" s="53">
        <f t="shared" si="86"/>
        <v>0</v>
      </c>
      <c r="Q476" s="111">
        <f>YEAR(A476)</f>
        <v>2028</v>
      </c>
      <c r="R476" s="61">
        <f>MONTH(A476)</f>
        <v>12</v>
      </c>
      <c r="S476" s="61">
        <f t="shared" si="80"/>
        <v>2029</v>
      </c>
      <c r="T476" s="112" t="str">
        <f>LOOKUP(S476,'yr type'!$A$5:$A$102,'yr type'!$B$5:$B$102)</f>
        <v>D</v>
      </c>
      <c r="U476" s="61">
        <f>('Strm Seg GW ZBud Stream Out'!H476-'Strm Seg GW ZBud Stream In'!H476)/DAY($A476)/1.9835</f>
        <v>37.008221049464538</v>
      </c>
      <c r="V476" s="61">
        <f>('Strm Seg GW ZBud Stream Out'!I476-'Strm Seg GW ZBud Stream In'!I476)/DAY($A476)/1.9835</f>
        <v>-1.3999365735056148</v>
      </c>
      <c r="W476" s="61">
        <f>('Strm Seg GW ZBud Stream Out'!J476-'Strm Seg GW ZBud Stream In'!J476)/DAY($A476)/1.9835</f>
        <v>-0.64922709124470435</v>
      </c>
    </row>
    <row r="477" spans="1:23" x14ac:dyDescent="0.3">
      <c r="A477" s="126">
        <v>47149</v>
      </c>
      <c r="B477" s="127">
        <v>22.41</v>
      </c>
      <c r="C477" s="127">
        <v>0</v>
      </c>
      <c r="D477" s="127">
        <v>0</v>
      </c>
      <c r="E477" s="127">
        <v>11.77</v>
      </c>
      <c r="F477" s="127">
        <v>96.94</v>
      </c>
      <c r="G477" s="127">
        <v>94.18</v>
      </c>
      <c r="H477" s="2">
        <f t="shared" si="81"/>
        <v>34.18</v>
      </c>
      <c r="I477" s="2">
        <f t="shared" si="82"/>
        <v>96.94</v>
      </c>
      <c r="J477" s="2">
        <f t="shared" si="83"/>
        <v>94.18</v>
      </c>
      <c r="K477" s="2">
        <f t="shared" si="84"/>
        <v>34.18</v>
      </c>
      <c r="L477" s="2">
        <f t="shared" si="85"/>
        <v>191.12</v>
      </c>
      <c r="M477" s="2">
        <f t="shared" si="87"/>
        <v>225.3</v>
      </c>
      <c r="N477" s="2">
        <f>'ZBud Extract Monthly'!U476</f>
        <v>225.29</v>
      </c>
      <c r="O477" s="53">
        <f t="shared" si="86"/>
        <v>-1.0000000000019327E-2</v>
      </c>
      <c r="Q477" s="111">
        <f>YEAR(A477)</f>
        <v>2029</v>
      </c>
      <c r="R477" s="61">
        <f>MONTH(A477)</f>
        <v>1</v>
      </c>
      <c r="S477" s="61">
        <f t="shared" si="80"/>
        <v>2029</v>
      </c>
      <c r="T477" s="112" t="str">
        <f>LOOKUP(S477,'yr type'!$A$5:$A$102,'yr type'!$B$5:$B$102)</f>
        <v>D</v>
      </c>
      <c r="U477" s="61">
        <f>('Strm Seg GW ZBud Stream Out'!H477-'Strm Seg GW ZBud Stream In'!H477)/DAY($A477)/1.9835</f>
        <v>42.228872065508185</v>
      </c>
      <c r="V477" s="61">
        <f>('Strm Seg GW ZBud Stream Out'!I477-'Strm Seg GW ZBud Stream In'!I477)/DAY($A477)/1.9835</f>
        <v>-1.5765549655626661</v>
      </c>
      <c r="W477" s="61">
        <f>('Strm Seg GW ZBud Stream Out'!J477-'Strm Seg GW ZBud Stream In'!J477)/DAY($A477)/1.9835</f>
        <v>-0.59051692592923899</v>
      </c>
    </row>
    <row r="478" spans="1:23" x14ac:dyDescent="0.3">
      <c r="A478" s="126">
        <v>47177</v>
      </c>
      <c r="B478" s="127">
        <v>18.27</v>
      </c>
      <c r="C478" s="127">
        <v>0</v>
      </c>
      <c r="D478" s="127">
        <v>0.4</v>
      </c>
      <c r="E478" s="127">
        <v>0.76</v>
      </c>
      <c r="F478" s="127">
        <v>37.24</v>
      </c>
      <c r="G478" s="127">
        <v>36.57</v>
      </c>
      <c r="H478" s="2">
        <f t="shared" si="81"/>
        <v>19.43</v>
      </c>
      <c r="I478" s="2">
        <f t="shared" si="82"/>
        <v>37.24</v>
      </c>
      <c r="J478" s="2">
        <f t="shared" si="83"/>
        <v>36.57</v>
      </c>
      <c r="K478" s="2">
        <f t="shared" si="84"/>
        <v>19.43</v>
      </c>
      <c r="L478" s="2">
        <f t="shared" si="85"/>
        <v>73.81</v>
      </c>
      <c r="M478" s="2">
        <f t="shared" si="87"/>
        <v>93.240000000000009</v>
      </c>
      <c r="N478" s="2">
        <f>'ZBud Extract Monthly'!U477</f>
        <v>93.24</v>
      </c>
      <c r="O478" s="53">
        <f t="shared" si="86"/>
        <v>0</v>
      </c>
      <c r="Q478" s="111">
        <f>YEAR(A478)</f>
        <v>2029</v>
      </c>
      <c r="R478" s="61">
        <f>MONTH(A478)</f>
        <v>2</v>
      </c>
      <c r="S478" s="61">
        <f t="shared" si="80"/>
        <v>2029</v>
      </c>
      <c r="T478" s="112" t="str">
        <f>LOOKUP(S478,'yr type'!$A$5:$A$102,'yr type'!$B$5:$B$102)</f>
        <v>D</v>
      </c>
      <c r="U478" s="61">
        <f>('Strm Seg GW ZBud Stream Out'!H478-'Strm Seg GW ZBud Stream In'!H478)/DAY($A478)/1.9835</f>
        <v>52.027260614354141</v>
      </c>
      <c r="V478" s="61">
        <f>('Strm Seg GW ZBud Stream Out'!I478-'Strm Seg GW ZBud Stream In'!I478)/DAY($A478)/1.9835</f>
        <v>-0.67053188807663222</v>
      </c>
      <c r="W478" s="61">
        <f>('Strm Seg GW ZBud Stream Out'!J478-'Strm Seg GW ZBud Stream In'!J478)/DAY($A478)/1.9835</f>
        <v>0.92441211422809599</v>
      </c>
    </row>
    <row r="479" spans="1:23" x14ac:dyDescent="0.3">
      <c r="A479" s="126">
        <v>47208</v>
      </c>
      <c r="B479" s="127">
        <v>20.57</v>
      </c>
      <c r="C479" s="127">
        <v>0</v>
      </c>
      <c r="D479" s="127">
        <v>22.3</v>
      </c>
      <c r="E479" s="127">
        <v>20.74</v>
      </c>
      <c r="F479" s="127">
        <v>92.93</v>
      </c>
      <c r="G479" s="127">
        <v>66.150000000000006</v>
      </c>
      <c r="H479" s="2">
        <f t="shared" si="81"/>
        <v>63.61</v>
      </c>
      <c r="I479" s="2">
        <f t="shared" si="82"/>
        <v>92.93</v>
      </c>
      <c r="J479" s="2">
        <f t="shared" si="83"/>
        <v>66.150000000000006</v>
      </c>
      <c r="K479" s="2">
        <f t="shared" si="84"/>
        <v>63.61</v>
      </c>
      <c r="L479" s="2">
        <f t="shared" si="85"/>
        <v>159.08000000000001</v>
      </c>
      <c r="M479" s="2">
        <f t="shared" si="87"/>
        <v>222.69000000000003</v>
      </c>
      <c r="N479" s="2">
        <f>'ZBud Extract Monthly'!U478</f>
        <v>222.7</v>
      </c>
      <c r="O479" s="53">
        <f t="shared" si="86"/>
        <v>9.9999999999624833E-3</v>
      </c>
      <c r="Q479" s="111">
        <f>YEAR(A479)</f>
        <v>2029</v>
      </c>
      <c r="R479" s="61">
        <f>MONTH(A479)</f>
        <v>3</v>
      </c>
      <c r="S479" s="61">
        <f t="shared" si="80"/>
        <v>2029</v>
      </c>
      <c r="T479" s="112" t="str">
        <f>LOOKUP(S479,'yr type'!$A$5:$A$102,'yr type'!$B$5:$B$102)</f>
        <v>D</v>
      </c>
      <c r="U479" s="61">
        <f>('Strm Seg GW ZBud Stream Out'!H479-'Strm Seg GW ZBud Stream In'!H479)/DAY($A479)/1.9835</f>
        <v>45.005651463281751</v>
      </c>
      <c r="V479" s="61">
        <f>('Strm Seg GW ZBud Stream Out'!I479-'Strm Seg GW ZBud Stream In'!I479)/DAY($A479)/1.9835</f>
        <v>-1.5113395187718031</v>
      </c>
      <c r="W479" s="61">
        <f>('Strm Seg GW ZBud Stream Out'!J479-'Strm Seg GW ZBud Stream In'!J479)/DAY($A479)/1.9835</f>
        <v>0.36998788391325205</v>
      </c>
    </row>
    <row r="480" spans="1:23" x14ac:dyDescent="0.3">
      <c r="A480" s="126">
        <v>47238</v>
      </c>
      <c r="B480" s="127">
        <v>24.62</v>
      </c>
      <c r="C480" s="127">
        <v>0</v>
      </c>
      <c r="D480" s="127">
        <v>3.99</v>
      </c>
      <c r="E480" s="127">
        <v>1.19</v>
      </c>
      <c r="F480" s="127">
        <v>37.04</v>
      </c>
      <c r="G480" s="127">
        <v>15.19</v>
      </c>
      <c r="H480" s="2">
        <f t="shared" si="81"/>
        <v>29.8</v>
      </c>
      <c r="I480" s="2">
        <f t="shared" si="82"/>
        <v>37.04</v>
      </c>
      <c r="J480" s="2">
        <f t="shared" si="83"/>
        <v>15.19</v>
      </c>
      <c r="K480" s="2">
        <f t="shared" si="84"/>
        <v>29.8</v>
      </c>
      <c r="L480" s="2">
        <f t="shared" si="85"/>
        <v>52.23</v>
      </c>
      <c r="M480" s="2">
        <f t="shared" si="87"/>
        <v>82.03</v>
      </c>
      <c r="N480" s="2">
        <f>'ZBud Extract Monthly'!U479</f>
        <v>82.03</v>
      </c>
      <c r="O480" s="53">
        <f t="shared" si="86"/>
        <v>0</v>
      </c>
      <c r="Q480" s="111">
        <f>YEAR(A480)</f>
        <v>2029</v>
      </c>
      <c r="R480" s="61">
        <f>MONTH(A480)</f>
        <v>4</v>
      </c>
      <c r="S480" s="61">
        <f t="shared" si="80"/>
        <v>2029</v>
      </c>
      <c r="T480" s="112" t="str">
        <f>LOOKUP(S480,'yr type'!$A$5:$A$102,'yr type'!$B$5:$B$102)</f>
        <v>D</v>
      </c>
      <c r="U480" s="61">
        <f>('Strm Seg GW ZBud Stream Out'!H480-'Strm Seg GW ZBud Stream In'!H480)/DAY($A480)/1.9835</f>
        <v>48.99218553062768</v>
      </c>
      <c r="V480" s="61">
        <f>('Strm Seg GW ZBud Stream Out'!I480-'Strm Seg GW ZBud Stream In'!I480)/DAY($A480)/1.9835</f>
        <v>-0.6224687001092345</v>
      </c>
      <c r="W480" s="61">
        <f>('Strm Seg GW ZBud Stream Out'!J480-'Strm Seg GW ZBud Stream In'!J480)/DAY($A480)/1.9835</f>
        <v>1.790773884547517</v>
      </c>
    </row>
    <row r="481" spans="1:23" x14ac:dyDescent="0.3">
      <c r="A481" s="126">
        <v>47269</v>
      </c>
      <c r="B481" s="127">
        <v>31.36</v>
      </c>
      <c r="C481" s="127">
        <v>0</v>
      </c>
      <c r="D481" s="127">
        <v>75.819999999999993</v>
      </c>
      <c r="E481" s="127">
        <v>20.36</v>
      </c>
      <c r="F481" s="127">
        <v>29.08</v>
      </c>
      <c r="G481" s="127">
        <v>33.71</v>
      </c>
      <c r="H481" s="2">
        <f t="shared" si="81"/>
        <v>127.53999999999999</v>
      </c>
      <c r="I481" s="2">
        <f t="shared" si="82"/>
        <v>29.08</v>
      </c>
      <c r="J481" s="2">
        <f t="shared" si="83"/>
        <v>33.71</v>
      </c>
      <c r="K481" s="2">
        <f t="shared" si="84"/>
        <v>127.53999999999999</v>
      </c>
      <c r="L481" s="2">
        <f t="shared" si="85"/>
        <v>62.79</v>
      </c>
      <c r="M481" s="2">
        <f t="shared" si="87"/>
        <v>190.33</v>
      </c>
      <c r="N481" s="2">
        <f>'ZBud Extract Monthly'!U480</f>
        <v>190.33</v>
      </c>
      <c r="O481" s="53">
        <f t="shared" si="86"/>
        <v>0</v>
      </c>
      <c r="Q481" s="111">
        <f>YEAR(A481)</f>
        <v>2029</v>
      </c>
      <c r="R481" s="61">
        <f>MONTH(A481)</f>
        <v>5</v>
      </c>
      <c r="S481" s="61">
        <f t="shared" si="80"/>
        <v>2029</v>
      </c>
      <c r="T481" s="112" t="str">
        <f>LOOKUP(S481,'yr type'!$A$5:$A$102,'yr type'!$B$5:$B$102)</f>
        <v>D</v>
      </c>
      <c r="U481" s="61">
        <f>('Strm Seg GW ZBud Stream Out'!H481-'Strm Seg GW ZBud Stream In'!H481)/DAY($A481)/1.9835</f>
        <v>28.529887702578531</v>
      </c>
      <c r="V481" s="61">
        <f>('Strm Seg GW ZBud Stream Out'!I481-'Strm Seg GW ZBud Stream In'!I481)/DAY($A481)/1.9835</f>
        <v>-0.47293396326142284</v>
      </c>
      <c r="W481" s="61">
        <f>('Strm Seg GW ZBud Stream Out'!J481-'Strm Seg GW ZBud Stream In'!J481)/DAY($A481)/1.9835</f>
        <v>0.39844849036811758</v>
      </c>
    </row>
    <row r="482" spans="1:23" x14ac:dyDescent="0.3">
      <c r="A482" s="126">
        <v>47299</v>
      </c>
      <c r="B482" s="127">
        <v>30.96</v>
      </c>
      <c r="C482" s="127">
        <v>0</v>
      </c>
      <c r="D482" s="127">
        <v>162.41999999999999</v>
      </c>
      <c r="E482" s="127">
        <v>52.45</v>
      </c>
      <c r="F482" s="127">
        <v>28.14</v>
      </c>
      <c r="G482" s="127">
        <v>45.24</v>
      </c>
      <c r="H482" s="2">
        <f t="shared" si="81"/>
        <v>245.82999999999998</v>
      </c>
      <c r="I482" s="2">
        <f t="shared" si="82"/>
        <v>28.14</v>
      </c>
      <c r="J482" s="2">
        <f t="shared" si="83"/>
        <v>45.24</v>
      </c>
      <c r="K482" s="2">
        <f t="shared" si="84"/>
        <v>245.82999999999998</v>
      </c>
      <c r="L482" s="2">
        <f t="shared" si="85"/>
        <v>73.38</v>
      </c>
      <c r="M482" s="2">
        <f t="shared" si="87"/>
        <v>319.20999999999998</v>
      </c>
      <c r="N482" s="2">
        <f>'ZBud Extract Monthly'!U481</f>
        <v>319.22000000000003</v>
      </c>
      <c r="O482" s="53">
        <f t="shared" si="86"/>
        <v>1.0000000000047748E-2</v>
      </c>
      <c r="Q482" s="111">
        <f>YEAR(A482)</f>
        <v>2029</v>
      </c>
      <c r="R482" s="61">
        <f>MONTH(A482)</f>
        <v>6</v>
      </c>
      <c r="S482" s="61">
        <f t="shared" si="80"/>
        <v>2029</v>
      </c>
      <c r="T482" s="112" t="str">
        <f>LOOKUP(S482,'yr type'!$A$5:$A$102,'yr type'!$B$5:$B$102)</f>
        <v>D</v>
      </c>
      <c r="U482" s="61">
        <f>('Strm Seg GW ZBud Stream Out'!H482-'Strm Seg GW ZBud Stream In'!H482)/DAY($A482)/1.9835</f>
        <v>17.40946138979918</v>
      </c>
      <c r="V482" s="61">
        <f>('Strm Seg GW ZBud Stream Out'!I482-'Strm Seg GW ZBud Stream In'!I482)/DAY($A482)/1.9835</f>
        <v>-0.4729014368540459</v>
      </c>
      <c r="W482" s="61">
        <f>('Strm Seg GW ZBud Stream Out'!J482-'Strm Seg GW ZBud Stream In'!J482)/DAY($A482)/1.9835</f>
        <v>-0.48886648180825149</v>
      </c>
    </row>
    <row r="483" spans="1:23" x14ac:dyDescent="0.3">
      <c r="A483" s="126">
        <v>47330</v>
      </c>
      <c r="B483" s="127">
        <v>32.42</v>
      </c>
      <c r="C483" s="127">
        <v>1.66</v>
      </c>
      <c r="D483" s="127">
        <v>682.94</v>
      </c>
      <c r="E483" s="127">
        <v>362.82</v>
      </c>
      <c r="F483" s="127">
        <v>29.08</v>
      </c>
      <c r="G483" s="127">
        <v>87.65</v>
      </c>
      <c r="H483" s="2">
        <f t="shared" si="81"/>
        <v>1079.8400000000001</v>
      </c>
      <c r="I483" s="2">
        <f t="shared" si="82"/>
        <v>29.08</v>
      </c>
      <c r="J483" s="2">
        <f t="shared" si="83"/>
        <v>87.65</v>
      </c>
      <c r="K483" s="2">
        <f t="shared" si="84"/>
        <v>1079.8400000000001</v>
      </c>
      <c r="L483" s="2">
        <f t="shared" si="85"/>
        <v>116.73</v>
      </c>
      <c r="M483" s="2">
        <f t="shared" si="87"/>
        <v>1196.5700000000002</v>
      </c>
      <c r="N483" s="2">
        <f>'ZBud Extract Monthly'!U482</f>
        <v>1196.57</v>
      </c>
      <c r="O483" s="53">
        <f t="shared" si="86"/>
        <v>0</v>
      </c>
      <c r="Q483" s="111">
        <f>YEAR(A483)</f>
        <v>2029</v>
      </c>
      <c r="R483" s="61">
        <f>MONTH(A483)</f>
        <v>7</v>
      </c>
      <c r="S483" s="61">
        <f t="shared" si="80"/>
        <v>2029</v>
      </c>
      <c r="T483" s="112" t="str">
        <f>LOOKUP(S483,'yr type'!$A$5:$A$102,'yr type'!$B$5:$B$102)</f>
        <v>D</v>
      </c>
      <c r="U483" s="61">
        <f>('Strm Seg GW ZBud Stream Out'!H483-'Strm Seg GW ZBud Stream In'!H483)/DAY($A483)/1.9835</f>
        <v>-3.2622360278751334</v>
      </c>
      <c r="V483" s="61">
        <f>('Strm Seg GW ZBud Stream Out'!I483-'Strm Seg GW ZBud Stream In'!I483)/DAY($A483)/1.9835</f>
        <v>-0.47293396326142284</v>
      </c>
      <c r="W483" s="61">
        <f>('Strm Seg GW ZBud Stream Out'!J483-'Strm Seg GW ZBud Stream In'!J483)/DAY($A483)/1.9835</f>
        <v>-1.3981476210998802</v>
      </c>
    </row>
    <row r="484" spans="1:23" x14ac:dyDescent="0.3">
      <c r="A484" s="126">
        <v>47361</v>
      </c>
      <c r="B484" s="127">
        <v>32.78</v>
      </c>
      <c r="C484" s="127">
        <v>0</v>
      </c>
      <c r="D484" s="127">
        <v>105.51</v>
      </c>
      <c r="E484" s="127">
        <v>20.22</v>
      </c>
      <c r="F484" s="127">
        <v>29.08</v>
      </c>
      <c r="G484" s="127">
        <v>53.77</v>
      </c>
      <c r="H484" s="2">
        <f t="shared" si="81"/>
        <v>158.51000000000002</v>
      </c>
      <c r="I484" s="2">
        <f t="shared" si="82"/>
        <v>29.08</v>
      </c>
      <c r="J484" s="2">
        <f t="shared" si="83"/>
        <v>53.77</v>
      </c>
      <c r="K484" s="2">
        <f t="shared" si="84"/>
        <v>158.51000000000002</v>
      </c>
      <c r="L484" s="2">
        <f t="shared" si="85"/>
        <v>82.85</v>
      </c>
      <c r="M484" s="2">
        <f t="shared" si="87"/>
        <v>241.36000000000004</v>
      </c>
      <c r="N484" s="2">
        <f>'ZBud Extract Monthly'!U483</f>
        <v>241.36</v>
      </c>
      <c r="O484" s="53">
        <f t="shared" si="86"/>
        <v>0</v>
      </c>
      <c r="Q484" s="111">
        <f>YEAR(A484)</f>
        <v>2029</v>
      </c>
      <c r="R484" s="61">
        <f>MONTH(A484)</f>
        <v>8</v>
      </c>
      <c r="S484" s="61">
        <f t="shared" si="80"/>
        <v>2029</v>
      </c>
      <c r="T484" s="112" t="str">
        <f>LOOKUP(S484,'yr type'!$A$5:$A$102,'yr type'!$B$5:$B$102)</f>
        <v>D</v>
      </c>
      <c r="U484" s="61">
        <f>('Strm Seg GW ZBud Stream Out'!H484-'Strm Seg GW ZBud Stream In'!H484)/DAY($A484)/1.9835</f>
        <v>18.688860518633565</v>
      </c>
      <c r="V484" s="61">
        <f>('Strm Seg GW ZBud Stream Out'!I484-'Strm Seg GW ZBud Stream In'!I484)/DAY($A484)/1.9835</f>
        <v>-0.47293396326142284</v>
      </c>
      <c r="W484" s="61">
        <f>('Strm Seg GW ZBud Stream Out'!J484-'Strm Seg GW ZBud Stream In'!J484)/DAY($A484)/1.9835</f>
        <v>-0.68581929954381715</v>
      </c>
    </row>
    <row r="485" spans="1:23" x14ac:dyDescent="0.3">
      <c r="A485" s="126">
        <v>47391</v>
      </c>
      <c r="B485" s="127">
        <v>31.15</v>
      </c>
      <c r="C485" s="127">
        <v>0.19</v>
      </c>
      <c r="D485" s="127">
        <v>248.58</v>
      </c>
      <c r="E485" s="127">
        <v>125.24</v>
      </c>
      <c r="F485" s="127">
        <v>37.51</v>
      </c>
      <c r="G485" s="127">
        <v>73.849999999999994</v>
      </c>
      <c r="H485" s="2">
        <f t="shared" si="81"/>
        <v>405.16</v>
      </c>
      <c r="I485" s="2">
        <f t="shared" si="82"/>
        <v>37.51</v>
      </c>
      <c r="J485" s="2">
        <f t="shared" si="83"/>
        <v>73.849999999999994</v>
      </c>
      <c r="K485" s="2">
        <f t="shared" si="84"/>
        <v>405.16</v>
      </c>
      <c r="L485" s="2">
        <f t="shared" si="85"/>
        <v>111.35999999999999</v>
      </c>
      <c r="M485" s="2">
        <f t="shared" si="87"/>
        <v>516.52</v>
      </c>
      <c r="N485" s="2">
        <f>'ZBud Extract Monthly'!U484</f>
        <v>516.53</v>
      </c>
      <c r="O485" s="53">
        <f t="shared" si="86"/>
        <v>9.9999999999909051E-3</v>
      </c>
      <c r="Q485" s="111">
        <f>YEAR(A485)</f>
        <v>2029</v>
      </c>
      <c r="R485" s="61">
        <f>MONTH(A485)</f>
        <v>9</v>
      </c>
      <c r="S485" s="61">
        <f t="shared" si="80"/>
        <v>2029</v>
      </c>
      <c r="T485" s="112" t="str">
        <f>LOOKUP(S485,'yr type'!$A$5:$A$102,'yr type'!$B$5:$B$102)</f>
        <v>D</v>
      </c>
      <c r="U485" s="61">
        <f>('Strm Seg GW ZBud Stream Out'!H485-'Strm Seg GW ZBud Stream In'!H485)/DAY($A485)/1.9835</f>
        <v>10.779934459289132</v>
      </c>
      <c r="V485" s="61">
        <f>('Strm Seg GW ZBud Stream Out'!I485-'Strm Seg GW ZBud Stream In'!I485)/DAY($A485)/1.9835</f>
        <v>-0.63036719603394664</v>
      </c>
      <c r="W485" s="61">
        <f>('Strm Seg GW ZBud Stream Out'!J485-'Strm Seg GW ZBud Stream In'!J485)/DAY($A485)/1.9835</f>
        <v>-1.1367112007394335</v>
      </c>
    </row>
    <row r="486" spans="1:23" x14ac:dyDescent="0.3">
      <c r="A486" s="126">
        <v>47422</v>
      </c>
      <c r="B486" s="127">
        <v>22.25</v>
      </c>
      <c r="C486" s="127">
        <v>0</v>
      </c>
      <c r="D486" s="127">
        <v>43.29</v>
      </c>
      <c r="E486" s="127">
        <v>14.44</v>
      </c>
      <c r="F486" s="127">
        <v>72.790000000000006</v>
      </c>
      <c r="G486" s="127">
        <v>81.58</v>
      </c>
      <c r="H486" s="2">
        <f t="shared" si="81"/>
        <v>79.97999999999999</v>
      </c>
      <c r="I486" s="2">
        <f t="shared" si="82"/>
        <v>72.790000000000006</v>
      </c>
      <c r="J486" s="2">
        <f t="shared" si="83"/>
        <v>81.58</v>
      </c>
      <c r="K486" s="2">
        <f t="shared" si="84"/>
        <v>79.97999999999999</v>
      </c>
      <c r="L486" s="2">
        <f t="shared" si="85"/>
        <v>154.37</v>
      </c>
      <c r="M486" s="2">
        <f t="shared" si="87"/>
        <v>234.34999999999997</v>
      </c>
      <c r="N486" s="2">
        <f>'ZBud Extract Monthly'!U485</f>
        <v>234.36</v>
      </c>
      <c r="O486" s="53">
        <f t="shared" si="86"/>
        <v>1.0000000000047748E-2</v>
      </c>
      <c r="Q486" s="111">
        <f>YEAR(A486)</f>
        <v>2029</v>
      </c>
      <c r="R486" s="61">
        <f>MONTH(A486)</f>
        <v>10</v>
      </c>
      <c r="S486" s="61">
        <f t="shared" si="80"/>
        <v>2030</v>
      </c>
      <c r="T486" s="112" t="str">
        <f>LOOKUP(S486,'yr type'!$A$5:$A$102,'yr type'!$B$5:$B$102)</f>
        <v>W</v>
      </c>
      <c r="U486" s="61">
        <f>('Strm Seg GW ZBud Stream Out'!H486-'Strm Seg GW ZBud Stream In'!H486)/DAY($A486)/1.9835</f>
        <v>24.502955837270381</v>
      </c>
      <c r="V486" s="61">
        <f>('Strm Seg GW ZBud Stream Out'!I486-'Strm Seg GW ZBud Stream In'!I486)/DAY($A486)/1.9835</f>
        <v>-1.1837985964855218</v>
      </c>
      <c r="W486" s="61">
        <f>('Strm Seg GW ZBud Stream Out'!J486-'Strm Seg GW ZBud Stream In'!J486)/DAY($A486)/1.9835</f>
        <v>-1.0466997893915122</v>
      </c>
    </row>
    <row r="487" spans="1:23" x14ac:dyDescent="0.3">
      <c r="A487" s="126">
        <v>47452</v>
      </c>
      <c r="B487" s="127">
        <v>548.32000000000005</v>
      </c>
      <c r="C487" s="127">
        <v>305.5</v>
      </c>
      <c r="D487" s="127">
        <v>354.48</v>
      </c>
      <c r="E487" s="127">
        <v>312.36</v>
      </c>
      <c r="F487" s="127">
        <v>153.69999999999999</v>
      </c>
      <c r="G487" s="127">
        <v>164.56</v>
      </c>
      <c r="H487" s="2">
        <f t="shared" si="81"/>
        <v>1520.6600000000003</v>
      </c>
      <c r="I487" s="2">
        <f t="shared" si="82"/>
        <v>153.69999999999999</v>
      </c>
      <c r="J487" s="2">
        <f t="shared" si="83"/>
        <v>164.56</v>
      </c>
      <c r="K487" s="2">
        <f t="shared" si="84"/>
        <v>1520.6600000000003</v>
      </c>
      <c r="L487" s="2">
        <f t="shared" si="85"/>
        <v>318.26</v>
      </c>
      <c r="M487" s="2">
        <f t="shared" si="87"/>
        <v>1838.9200000000003</v>
      </c>
      <c r="N487" s="2">
        <f>'ZBud Extract Monthly'!U486</f>
        <v>1838.92</v>
      </c>
      <c r="O487" s="53">
        <f t="shared" si="86"/>
        <v>0</v>
      </c>
      <c r="Q487" s="111">
        <f>YEAR(A487)</f>
        <v>2029</v>
      </c>
      <c r="R487" s="61">
        <f>MONTH(A487)</f>
        <v>11</v>
      </c>
      <c r="S487" s="61">
        <f t="shared" si="80"/>
        <v>2030</v>
      </c>
      <c r="T487" s="112" t="str">
        <f>LOOKUP(S487,'yr type'!$A$5:$A$102,'yr type'!$B$5:$B$102)</f>
        <v>W</v>
      </c>
      <c r="U487" s="61">
        <f>('Strm Seg GW ZBud Stream Out'!H487-'Strm Seg GW ZBud Stream In'!H487)/DAY($A487)/1.9835</f>
        <v>21.926560793210648</v>
      </c>
      <c r="V487" s="61">
        <f>('Strm Seg GW ZBud Stream Out'!I487-'Strm Seg GW ZBud Stream In'!I487)/DAY($A487)/1.9835</f>
        <v>-2.5829762204856732</v>
      </c>
      <c r="W487" s="61">
        <f>('Strm Seg GW ZBud Stream Out'!J487-'Strm Seg GW ZBud Stream In'!J487)/DAY($A487)/1.9835</f>
        <v>-2.1779682379631962</v>
      </c>
    </row>
    <row r="488" spans="1:23" x14ac:dyDescent="0.3">
      <c r="A488" s="126">
        <v>47483</v>
      </c>
      <c r="B488" s="127">
        <v>1039.4100000000001</v>
      </c>
      <c r="C488" s="127">
        <v>593.48</v>
      </c>
      <c r="D488" s="127">
        <v>86.69</v>
      </c>
      <c r="E488" s="127">
        <v>89.33</v>
      </c>
      <c r="F488" s="127">
        <v>119.06</v>
      </c>
      <c r="G488" s="127">
        <v>102.43</v>
      </c>
      <c r="H488" s="2">
        <f t="shared" si="81"/>
        <v>1808.91</v>
      </c>
      <c r="I488" s="2">
        <f t="shared" si="82"/>
        <v>119.06</v>
      </c>
      <c r="J488" s="2">
        <f t="shared" si="83"/>
        <v>102.43</v>
      </c>
      <c r="K488" s="2">
        <f t="shared" si="84"/>
        <v>1808.91</v>
      </c>
      <c r="L488" s="2">
        <f t="shared" si="85"/>
        <v>221.49</v>
      </c>
      <c r="M488" s="2">
        <f t="shared" si="87"/>
        <v>2030.4</v>
      </c>
      <c r="N488" s="2">
        <f>'ZBud Extract Monthly'!U487</f>
        <v>2030.4</v>
      </c>
      <c r="O488" s="53">
        <f t="shared" si="86"/>
        <v>0</v>
      </c>
      <c r="Q488" s="111">
        <f>YEAR(A488)</f>
        <v>2029</v>
      </c>
      <c r="R488" s="61">
        <f>MONTH(A488)</f>
        <v>12</v>
      </c>
      <c r="S488" s="61">
        <f t="shared" si="80"/>
        <v>2030</v>
      </c>
      <c r="T488" s="112" t="str">
        <f>LOOKUP(S488,'yr type'!$A$5:$A$102,'yr type'!$B$5:$B$102)</f>
        <v>W</v>
      </c>
      <c r="U488" s="61">
        <f>('Strm Seg GW ZBud Stream Out'!H488-'Strm Seg GW ZBud Stream In'!H488)/DAY($A488)/1.9835</f>
        <v>40.147019361343986</v>
      </c>
      <c r="V488" s="61">
        <f>('Strm Seg GW ZBud Stream Out'!I488-'Strm Seg GW ZBud Stream In'!I488)/DAY($A488)/1.9835</f>
        <v>-1.9362970311521668</v>
      </c>
      <c r="W488" s="61">
        <f>('Strm Seg GW ZBud Stream Out'!J488-'Strm Seg GW ZBud Stream In'!J488)/DAY($A488)/1.9835</f>
        <v>-0.16328256503248584</v>
      </c>
    </row>
    <row r="489" spans="1:23" x14ac:dyDescent="0.3">
      <c r="A489" s="126">
        <v>47514</v>
      </c>
      <c r="B489" s="127">
        <v>99.59</v>
      </c>
      <c r="C489" s="127">
        <v>31.25</v>
      </c>
      <c r="D489" s="127">
        <v>0.15</v>
      </c>
      <c r="E489" s="127">
        <v>2.8</v>
      </c>
      <c r="F489" s="127">
        <v>100.69</v>
      </c>
      <c r="G489" s="127">
        <v>49.75</v>
      </c>
      <c r="H489" s="2">
        <f t="shared" si="81"/>
        <v>133.79000000000002</v>
      </c>
      <c r="I489" s="2">
        <f t="shared" si="82"/>
        <v>100.69</v>
      </c>
      <c r="J489" s="2">
        <f t="shared" si="83"/>
        <v>49.75</v>
      </c>
      <c r="K489" s="2">
        <f t="shared" si="84"/>
        <v>133.79000000000002</v>
      </c>
      <c r="L489" s="2">
        <f t="shared" si="85"/>
        <v>150.44</v>
      </c>
      <c r="M489" s="2">
        <f t="shared" si="87"/>
        <v>284.23</v>
      </c>
      <c r="N489" s="2">
        <f>'ZBud Extract Monthly'!U488</f>
        <v>284.23</v>
      </c>
      <c r="O489" s="53">
        <f t="shared" si="86"/>
        <v>0</v>
      </c>
      <c r="Q489" s="111">
        <f>YEAR(A489)</f>
        <v>2030</v>
      </c>
      <c r="R489" s="61">
        <f>MONTH(A489)</f>
        <v>1</v>
      </c>
      <c r="S489" s="61">
        <f t="shared" si="80"/>
        <v>2030</v>
      </c>
      <c r="T489" s="112" t="str">
        <f>LOOKUP(S489,'yr type'!$A$5:$A$102,'yr type'!$B$5:$B$102)</f>
        <v>W</v>
      </c>
      <c r="U489" s="61">
        <f>('Strm Seg GW ZBud Stream Out'!H489-'Strm Seg GW ZBud Stream In'!H489)/DAY($A489)/1.9835</f>
        <v>99.139351260804872</v>
      </c>
      <c r="V489" s="61">
        <f>('Strm Seg GW ZBud Stream Out'!I489-'Strm Seg GW ZBud Stream In'!I489)/DAY($A489)/1.9835</f>
        <v>-1.637541979394521</v>
      </c>
      <c r="W489" s="61">
        <f>('Strm Seg GW ZBud Stream Out'!J489-'Strm Seg GW ZBud Stream In'!J489)/DAY($A489)/1.9835</f>
        <v>2.4876196361921337</v>
      </c>
    </row>
    <row r="490" spans="1:23" x14ac:dyDescent="0.3">
      <c r="A490" s="126">
        <v>47542</v>
      </c>
      <c r="B490" s="127">
        <v>769.99</v>
      </c>
      <c r="C490" s="127">
        <v>493.03</v>
      </c>
      <c r="D490" s="127">
        <v>116.94</v>
      </c>
      <c r="E490" s="127">
        <v>94.92</v>
      </c>
      <c r="F490" s="127">
        <v>76.88</v>
      </c>
      <c r="G490" s="127">
        <v>51.07</v>
      </c>
      <c r="H490" s="2">
        <f t="shared" si="81"/>
        <v>1474.88</v>
      </c>
      <c r="I490" s="2">
        <f t="shared" si="82"/>
        <v>76.88</v>
      </c>
      <c r="J490" s="2">
        <f t="shared" si="83"/>
        <v>51.07</v>
      </c>
      <c r="K490" s="2">
        <f t="shared" si="84"/>
        <v>1474.88</v>
      </c>
      <c r="L490" s="2">
        <f t="shared" si="85"/>
        <v>127.94999999999999</v>
      </c>
      <c r="M490" s="2">
        <f t="shared" si="87"/>
        <v>1602.8300000000002</v>
      </c>
      <c r="N490" s="2">
        <f>'ZBud Extract Monthly'!U489</f>
        <v>1602.83</v>
      </c>
      <c r="O490" s="53">
        <f t="shared" si="86"/>
        <v>0</v>
      </c>
      <c r="Q490" s="111">
        <f>YEAR(A490)</f>
        <v>2030</v>
      </c>
      <c r="R490" s="61">
        <f>MONTH(A490)</f>
        <v>2</v>
      </c>
      <c r="S490" s="61">
        <f t="shared" si="80"/>
        <v>2030</v>
      </c>
      <c r="T490" s="112" t="str">
        <f>LOOKUP(S490,'yr type'!$A$5:$A$102,'yr type'!$B$5:$B$102)</f>
        <v>W</v>
      </c>
      <c r="U490" s="61">
        <f>('Strm Seg GW ZBud Stream Out'!H490-'Strm Seg GW ZBud Stream In'!H490)/DAY($A490)/1.9835</f>
        <v>45.491015160790802</v>
      </c>
      <c r="V490" s="61">
        <f>('Strm Seg GW ZBud Stream Out'!I490-'Strm Seg GW ZBud Stream In'!I490)/DAY($A490)/1.9835</f>
        <v>-1.3722136195037631</v>
      </c>
      <c r="W490" s="61">
        <f>('Strm Seg GW ZBud Stream Out'!J490-'Strm Seg GW ZBud Stream In'!J490)/DAY($A490)/1.9835</f>
        <v>2.2307249090712666</v>
      </c>
    </row>
    <row r="491" spans="1:23" x14ac:dyDescent="0.3">
      <c r="A491" s="126">
        <v>47573</v>
      </c>
      <c r="B491" s="127">
        <v>20.66</v>
      </c>
      <c r="C491" s="127">
        <v>0</v>
      </c>
      <c r="D491" s="127">
        <v>2.83</v>
      </c>
      <c r="E491" s="127">
        <v>5.54</v>
      </c>
      <c r="F491" s="127">
        <v>93.51</v>
      </c>
      <c r="G491" s="127">
        <v>31.34</v>
      </c>
      <c r="H491" s="2">
        <f t="shared" si="81"/>
        <v>29.03</v>
      </c>
      <c r="I491" s="2">
        <f t="shared" si="82"/>
        <v>93.51</v>
      </c>
      <c r="J491" s="2">
        <f t="shared" si="83"/>
        <v>31.34</v>
      </c>
      <c r="K491" s="2">
        <f t="shared" si="84"/>
        <v>29.03</v>
      </c>
      <c r="L491" s="2">
        <f t="shared" si="85"/>
        <v>124.85000000000001</v>
      </c>
      <c r="M491" s="2">
        <f t="shared" si="87"/>
        <v>153.88</v>
      </c>
      <c r="N491" s="2">
        <f>'ZBud Extract Monthly'!U490</f>
        <v>153.87</v>
      </c>
      <c r="O491" s="53">
        <f t="shared" si="86"/>
        <v>-9.9999999999909051E-3</v>
      </c>
      <c r="Q491" s="111">
        <f>YEAR(A491)</f>
        <v>2030</v>
      </c>
      <c r="R491" s="61">
        <f>MONTH(A491)</f>
        <v>3</v>
      </c>
      <c r="S491" s="61">
        <f t="shared" si="80"/>
        <v>2030</v>
      </c>
      <c r="T491" s="112" t="str">
        <f>LOOKUP(S491,'yr type'!$A$5:$A$102,'yr type'!$B$5:$B$102)</f>
        <v>W</v>
      </c>
      <c r="U491" s="61">
        <f>('Strm Seg GW ZBud Stream Out'!H491-'Strm Seg GW ZBud Stream In'!H491)/DAY($A491)/1.9835</f>
        <v>71.642664888556396</v>
      </c>
      <c r="V491" s="61">
        <f>('Strm Seg GW ZBud Stream Out'!I491-'Strm Seg GW ZBud Stream In'!I491)/DAY($A491)/1.9835</f>
        <v>-1.4405945827268516</v>
      </c>
      <c r="W491" s="61">
        <f>('Strm Seg GW ZBud Stream Out'!J491-'Strm Seg GW ZBud Stream In'!J491)/DAY($A491)/1.9835</f>
        <v>3.2095432479244086</v>
      </c>
    </row>
    <row r="492" spans="1:23" x14ac:dyDescent="0.3">
      <c r="A492" s="126">
        <v>47603</v>
      </c>
      <c r="B492" s="127">
        <v>1062.81</v>
      </c>
      <c r="C492" s="127">
        <v>573.17999999999995</v>
      </c>
      <c r="D492" s="127">
        <v>14.78</v>
      </c>
      <c r="E492" s="127">
        <v>14.44</v>
      </c>
      <c r="F492" s="127">
        <v>79.430000000000007</v>
      </c>
      <c r="G492" s="127">
        <v>30.87</v>
      </c>
      <c r="H492" s="2">
        <f t="shared" si="81"/>
        <v>1665.2099999999998</v>
      </c>
      <c r="I492" s="2">
        <f t="shared" si="82"/>
        <v>79.430000000000007</v>
      </c>
      <c r="J492" s="2">
        <f t="shared" si="83"/>
        <v>30.87</v>
      </c>
      <c r="K492" s="2">
        <f t="shared" si="84"/>
        <v>1665.2099999999998</v>
      </c>
      <c r="L492" s="2">
        <f t="shared" si="85"/>
        <v>110.30000000000001</v>
      </c>
      <c r="M492" s="2">
        <f t="shared" si="87"/>
        <v>1775.5099999999998</v>
      </c>
      <c r="N492" s="2">
        <f>'ZBud Extract Monthly'!U491</f>
        <v>1775.52</v>
      </c>
      <c r="O492" s="53">
        <f t="shared" si="86"/>
        <v>1.0000000000218279E-2</v>
      </c>
      <c r="Q492" s="111">
        <f>YEAR(A492)</f>
        <v>2030</v>
      </c>
      <c r="R492" s="61">
        <f>MONTH(A492)</f>
        <v>4</v>
      </c>
      <c r="S492" s="61">
        <f t="shared" si="80"/>
        <v>2030</v>
      </c>
      <c r="T492" s="112" t="str">
        <f>LOOKUP(S492,'yr type'!$A$5:$A$102,'yr type'!$B$5:$B$102)</f>
        <v>W</v>
      </c>
      <c r="U492" s="61">
        <f>('Strm Seg GW ZBud Stream Out'!H492-'Strm Seg GW ZBud Stream In'!H492)/DAY($A492)/1.9835</f>
        <v>63.842030081505769</v>
      </c>
      <c r="V492" s="61">
        <f>('Strm Seg GW ZBud Stream Out'!I492-'Strm Seg GW ZBud Stream In'!I492)/DAY($A492)/1.9835</f>
        <v>-0.88681623392992204</v>
      </c>
      <c r="W492" s="61">
        <f>('Strm Seg GW ZBud Stream Out'!J492-'Strm Seg GW ZBud Stream In'!J492)/DAY($A492)/1.9835</f>
        <v>4.340307537181749</v>
      </c>
    </row>
    <row r="493" spans="1:23" x14ac:dyDescent="0.3">
      <c r="A493" s="126">
        <v>47634</v>
      </c>
      <c r="B493" s="127">
        <v>23.26</v>
      </c>
      <c r="C493" s="127">
        <v>0</v>
      </c>
      <c r="D493" s="127">
        <v>16.95</v>
      </c>
      <c r="E493" s="127">
        <v>5.75</v>
      </c>
      <c r="F493" s="127">
        <v>25.73</v>
      </c>
      <c r="G493" s="127">
        <v>6.14</v>
      </c>
      <c r="H493" s="2">
        <f t="shared" si="81"/>
        <v>45.96</v>
      </c>
      <c r="I493" s="2">
        <f t="shared" si="82"/>
        <v>25.73</v>
      </c>
      <c r="J493" s="2">
        <f t="shared" si="83"/>
        <v>6.14</v>
      </c>
      <c r="K493" s="2">
        <f t="shared" si="84"/>
        <v>45.96</v>
      </c>
      <c r="L493" s="2">
        <f t="shared" si="85"/>
        <v>31.87</v>
      </c>
      <c r="M493" s="2">
        <f t="shared" si="87"/>
        <v>77.83</v>
      </c>
      <c r="N493" s="2">
        <f>'ZBud Extract Monthly'!U492</f>
        <v>77.83</v>
      </c>
      <c r="O493" s="53">
        <f t="shared" si="86"/>
        <v>0</v>
      </c>
      <c r="Q493" s="111">
        <f>YEAR(A493)</f>
        <v>2030</v>
      </c>
      <c r="R493" s="61">
        <f>MONTH(A493)</f>
        <v>5</v>
      </c>
      <c r="S493" s="61">
        <f t="shared" si="80"/>
        <v>2030</v>
      </c>
      <c r="T493" s="112" t="str">
        <f>LOOKUP(S493,'yr type'!$A$5:$A$102,'yr type'!$B$5:$B$102)</f>
        <v>W</v>
      </c>
      <c r="U493" s="61">
        <f>('Strm Seg GW ZBud Stream Out'!H493-'Strm Seg GW ZBud Stream In'!H493)/DAY($A493)/1.9835</f>
        <v>61.270644104182075</v>
      </c>
      <c r="V493" s="61">
        <f>('Strm Seg GW ZBud Stream Out'!I493-'Strm Seg GW ZBud Stream In'!I493)/DAY($A493)/1.9835</f>
        <v>-0.20003740536848355</v>
      </c>
      <c r="W493" s="61">
        <f>('Strm Seg GW ZBud Stream Out'!J493-'Strm Seg GW ZBud Stream In'!J493)/DAY($A493)/1.9835</f>
        <v>3.7969701651528336</v>
      </c>
    </row>
    <row r="494" spans="1:23" x14ac:dyDescent="0.3">
      <c r="A494" s="126">
        <v>47664</v>
      </c>
      <c r="B494" s="127">
        <v>26.92</v>
      </c>
      <c r="C494" s="127">
        <v>0</v>
      </c>
      <c r="D494" s="127">
        <v>16.62</v>
      </c>
      <c r="E494" s="127">
        <v>7.28</v>
      </c>
      <c r="F494" s="127">
        <v>30.25</v>
      </c>
      <c r="G494" s="127">
        <v>19.100000000000001</v>
      </c>
      <c r="H494" s="2">
        <f t="shared" si="81"/>
        <v>50.820000000000007</v>
      </c>
      <c r="I494" s="2">
        <f t="shared" si="82"/>
        <v>30.25</v>
      </c>
      <c r="J494" s="2">
        <f t="shared" si="83"/>
        <v>19.100000000000001</v>
      </c>
      <c r="K494" s="2">
        <f t="shared" si="84"/>
        <v>50.820000000000007</v>
      </c>
      <c r="L494" s="2">
        <f t="shared" si="85"/>
        <v>49.35</v>
      </c>
      <c r="M494" s="2">
        <f t="shared" si="87"/>
        <v>100.17000000000002</v>
      </c>
      <c r="N494" s="2">
        <f>'ZBud Extract Monthly'!U493</f>
        <v>100.18</v>
      </c>
      <c r="O494" s="53">
        <f t="shared" si="86"/>
        <v>9.9999999999909051E-3</v>
      </c>
      <c r="Q494" s="111">
        <f>YEAR(A494)</f>
        <v>2030</v>
      </c>
      <c r="R494" s="61">
        <f>MONTH(A494)</f>
        <v>6</v>
      </c>
      <c r="S494" s="61">
        <f t="shared" si="80"/>
        <v>2030</v>
      </c>
      <c r="T494" s="112" t="str">
        <f>LOOKUP(S494,'yr type'!$A$5:$A$102,'yr type'!$B$5:$B$102)</f>
        <v>W</v>
      </c>
      <c r="U494" s="61">
        <f>('Strm Seg GW ZBud Stream Out'!H494-'Strm Seg GW ZBud Stream In'!H494)/DAY($A494)/1.9835</f>
        <v>44.25426434753382</v>
      </c>
      <c r="V494" s="61">
        <f>('Strm Seg GW ZBud Stream Out'!I494-'Strm Seg GW ZBud Stream In'!I494)/DAY($A494)/1.9835</f>
        <v>-0.46970842786320477</v>
      </c>
      <c r="W494" s="61">
        <f>('Strm Seg GW ZBud Stream Out'!J494-'Strm Seg GW ZBud Stream In'!J494)/DAY($A494)/1.9835</f>
        <v>1.2259473993782033</v>
      </c>
    </row>
    <row r="495" spans="1:23" x14ac:dyDescent="0.3">
      <c r="A495" s="126">
        <v>47695</v>
      </c>
      <c r="B495" s="127">
        <v>27.96</v>
      </c>
      <c r="C495" s="127">
        <v>0</v>
      </c>
      <c r="D495" s="127">
        <v>51.58</v>
      </c>
      <c r="E495" s="127">
        <v>10.93</v>
      </c>
      <c r="F495" s="127">
        <v>29.08</v>
      </c>
      <c r="G495" s="127">
        <v>37.1</v>
      </c>
      <c r="H495" s="2">
        <f t="shared" si="81"/>
        <v>90.47</v>
      </c>
      <c r="I495" s="2">
        <f t="shared" si="82"/>
        <v>29.08</v>
      </c>
      <c r="J495" s="2">
        <f t="shared" si="83"/>
        <v>37.1</v>
      </c>
      <c r="K495" s="2">
        <f t="shared" si="84"/>
        <v>90.47</v>
      </c>
      <c r="L495" s="2">
        <f t="shared" si="85"/>
        <v>66.180000000000007</v>
      </c>
      <c r="M495" s="2">
        <f t="shared" si="87"/>
        <v>156.65</v>
      </c>
      <c r="N495" s="2">
        <f>'ZBud Extract Monthly'!U494</f>
        <v>156.65</v>
      </c>
      <c r="O495" s="53">
        <f t="shared" si="86"/>
        <v>0</v>
      </c>
      <c r="Q495" s="111">
        <f>YEAR(A495)</f>
        <v>2030</v>
      </c>
      <c r="R495" s="61">
        <f>MONTH(A495)</f>
        <v>7</v>
      </c>
      <c r="S495" s="61">
        <f t="shared" si="80"/>
        <v>2030</v>
      </c>
      <c r="T495" s="112" t="str">
        <f>LOOKUP(S495,'yr type'!$A$5:$A$102,'yr type'!$B$5:$B$102)</f>
        <v>W</v>
      </c>
      <c r="U495" s="61">
        <f>('Strm Seg GW ZBud Stream Out'!H495-'Strm Seg GW ZBud Stream In'!H495)/DAY($A495)/1.9835</f>
        <v>33.290615318311552</v>
      </c>
      <c r="V495" s="61">
        <f>('Strm Seg GW ZBud Stream Out'!I495-'Strm Seg GW ZBud Stream In'!I495)/DAY($A495)/1.9835</f>
        <v>-0.47293396326142284</v>
      </c>
      <c r="W495" s="61">
        <f>('Strm Seg GW ZBud Stream Out'!J495-'Strm Seg GW ZBud Stream In'!J495)/DAY($A495)/1.9835</f>
        <v>0.20166372573733299</v>
      </c>
    </row>
    <row r="496" spans="1:23" x14ac:dyDescent="0.3">
      <c r="A496" s="126">
        <v>47726</v>
      </c>
      <c r="B496" s="127">
        <v>28.81</v>
      </c>
      <c r="C496" s="127">
        <v>0</v>
      </c>
      <c r="D496" s="127">
        <v>128.81</v>
      </c>
      <c r="E496" s="127">
        <v>42.39</v>
      </c>
      <c r="F496" s="127">
        <v>29.08</v>
      </c>
      <c r="G496" s="127">
        <v>46.11</v>
      </c>
      <c r="H496" s="2">
        <f t="shared" si="81"/>
        <v>200.01</v>
      </c>
      <c r="I496" s="2">
        <f t="shared" si="82"/>
        <v>29.08</v>
      </c>
      <c r="J496" s="2">
        <f t="shared" si="83"/>
        <v>46.11</v>
      </c>
      <c r="K496" s="2">
        <f t="shared" si="84"/>
        <v>200.01</v>
      </c>
      <c r="L496" s="2">
        <f t="shared" si="85"/>
        <v>75.19</v>
      </c>
      <c r="M496" s="2">
        <f t="shared" si="87"/>
        <v>275.2</v>
      </c>
      <c r="N496" s="2">
        <f>'ZBud Extract Monthly'!U495</f>
        <v>275.2</v>
      </c>
      <c r="O496" s="53">
        <f t="shared" si="86"/>
        <v>0</v>
      </c>
      <c r="Q496" s="111">
        <f>YEAR(A496)</f>
        <v>2030</v>
      </c>
      <c r="R496" s="61">
        <f>MONTH(A496)</f>
        <v>8</v>
      </c>
      <c r="S496" s="61">
        <f t="shared" si="80"/>
        <v>2030</v>
      </c>
      <c r="T496" s="112" t="str">
        <f>LOOKUP(S496,'yr type'!$A$5:$A$102,'yr type'!$B$5:$B$102)</f>
        <v>W</v>
      </c>
      <c r="U496" s="61">
        <f>('Strm Seg GW ZBud Stream Out'!H496-'Strm Seg GW ZBud Stream In'!H496)/DAY($A496)/1.9835</f>
        <v>21.625019312554379</v>
      </c>
      <c r="V496" s="61">
        <f>('Strm Seg GW ZBud Stream Out'!I496-'Strm Seg GW ZBud Stream In'!I496)/DAY($A496)/1.9835</f>
        <v>-0.47293396326142284</v>
      </c>
      <c r="W496" s="61">
        <f>('Strm Seg GW ZBud Stream Out'!J496-'Strm Seg GW ZBud Stream In'!J496)/DAY($A496)/1.9835</f>
        <v>-0.3760052692779951</v>
      </c>
    </row>
    <row r="497" spans="1:23" x14ac:dyDescent="0.3">
      <c r="A497" s="126">
        <v>47756</v>
      </c>
      <c r="B497" s="127">
        <v>25.49</v>
      </c>
      <c r="C497" s="127">
        <v>0</v>
      </c>
      <c r="D497" s="127">
        <v>46.72</v>
      </c>
      <c r="E497" s="127">
        <v>12.62</v>
      </c>
      <c r="F497" s="127">
        <v>32.22</v>
      </c>
      <c r="G497" s="127">
        <v>40.78</v>
      </c>
      <c r="H497" s="2">
        <f t="shared" si="81"/>
        <v>84.83</v>
      </c>
      <c r="I497" s="2">
        <f t="shared" si="82"/>
        <v>32.22</v>
      </c>
      <c r="J497" s="2">
        <f t="shared" si="83"/>
        <v>40.78</v>
      </c>
      <c r="K497" s="2">
        <f t="shared" si="84"/>
        <v>84.83</v>
      </c>
      <c r="L497" s="2">
        <f t="shared" si="85"/>
        <v>73</v>
      </c>
      <c r="M497" s="2">
        <f t="shared" si="87"/>
        <v>157.82999999999998</v>
      </c>
      <c r="N497" s="2">
        <f>'ZBud Extract Monthly'!U496</f>
        <v>157.84</v>
      </c>
      <c r="O497" s="53">
        <f t="shared" si="86"/>
        <v>1.0000000000019327E-2</v>
      </c>
      <c r="Q497" s="111">
        <f>YEAR(A497)</f>
        <v>2030</v>
      </c>
      <c r="R497" s="61">
        <f>MONTH(A497)</f>
        <v>9</v>
      </c>
      <c r="S497" s="61">
        <f t="shared" si="80"/>
        <v>2030</v>
      </c>
      <c r="T497" s="112" t="str">
        <f>LOOKUP(S497,'yr type'!$A$5:$A$102,'yr type'!$B$5:$B$102)</f>
        <v>W</v>
      </c>
      <c r="U497" s="61">
        <f>('Strm Seg GW ZBud Stream Out'!H497-'Strm Seg GW ZBud Stream In'!H497)/DAY($A497)/1.9835</f>
        <v>26.413578690866313</v>
      </c>
      <c r="V497" s="61">
        <f>('Strm Seg GW ZBud Stream Out'!I497-'Strm Seg GW ZBud Stream In'!I497)/DAY($A497)/1.9835</f>
        <v>-0.54146710360473915</v>
      </c>
      <c r="W497" s="61">
        <f>('Strm Seg GW ZBud Stream Out'!J497-'Strm Seg GW ZBud Stream In'!J497)/DAY($A497)/1.9835</f>
        <v>-0.18452230904965969</v>
      </c>
    </row>
    <row r="498" spans="1:23" x14ac:dyDescent="0.3">
      <c r="A498" s="126">
        <v>47787</v>
      </c>
      <c r="B498" s="127">
        <v>23.21</v>
      </c>
      <c r="C498" s="127">
        <v>0</v>
      </c>
      <c r="D498" s="127">
        <v>19.04</v>
      </c>
      <c r="E498" s="127">
        <v>10.029999999999999</v>
      </c>
      <c r="F498" s="127">
        <v>68.64</v>
      </c>
      <c r="G498" s="127">
        <v>71.89</v>
      </c>
      <c r="H498" s="2">
        <f t="shared" si="81"/>
        <v>52.28</v>
      </c>
      <c r="I498" s="2">
        <f t="shared" si="82"/>
        <v>68.64</v>
      </c>
      <c r="J498" s="2">
        <f t="shared" si="83"/>
        <v>71.89</v>
      </c>
      <c r="K498" s="2">
        <f t="shared" si="84"/>
        <v>52.28</v>
      </c>
      <c r="L498" s="2">
        <f t="shared" si="85"/>
        <v>140.53</v>
      </c>
      <c r="M498" s="2">
        <f t="shared" si="87"/>
        <v>192.81</v>
      </c>
      <c r="N498" s="2">
        <f>'ZBud Extract Monthly'!U497</f>
        <v>192.81</v>
      </c>
      <c r="O498" s="53">
        <f t="shared" si="86"/>
        <v>0</v>
      </c>
      <c r="Q498" s="111">
        <f>YEAR(A498)</f>
        <v>2030</v>
      </c>
      <c r="R498" s="61">
        <f>MONTH(A498)</f>
        <v>10</v>
      </c>
      <c r="S498" s="61">
        <f t="shared" si="80"/>
        <v>2031</v>
      </c>
      <c r="T498" s="112" t="str">
        <f>LOOKUP(S498,'yr type'!$A$5:$A$102,'yr type'!$B$5:$B$102)</f>
        <v>W</v>
      </c>
      <c r="U498" s="61">
        <f>('Strm Seg GW ZBud Stream Out'!H498-'Strm Seg GW ZBud Stream In'!H498)/DAY($A498)/1.9835</f>
        <v>45.562503557575809</v>
      </c>
      <c r="V498" s="61">
        <f>('Strm Seg GW ZBud Stream Out'!I498-'Strm Seg GW ZBud Stream In'!I498)/DAY($A498)/1.9835</f>
        <v>-1.1163063011782692</v>
      </c>
      <c r="W498" s="61">
        <f>('Strm Seg GW ZBud Stream Out'!J498-'Strm Seg GW ZBud Stream In'!J498)/DAY($A498)/1.9835</f>
        <v>-6.7329663270367643E-2</v>
      </c>
    </row>
    <row r="499" spans="1:23" x14ac:dyDescent="0.3">
      <c r="A499" s="126">
        <v>47817</v>
      </c>
      <c r="B499" s="127">
        <v>19.559999999999999</v>
      </c>
      <c r="C499" s="127">
        <v>0</v>
      </c>
      <c r="D499" s="127">
        <v>66.88</v>
      </c>
      <c r="E499" s="127">
        <v>61.11</v>
      </c>
      <c r="F499" s="127">
        <v>105.67</v>
      </c>
      <c r="G499" s="127">
        <v>91.17</v>
      </c>
      <c r="H499" s="2">
        <f t="shared" si="81"/>
        <v>147.55000000000001</v>
      </c>
      <c r="I499" s="2">
        <f t="shared" si="82"/>
        <v>105.67</v>
      </c>
      <c r="J499" s="2">
        <f t="shared" si="83"/>
        <v>91.17</v>
      </c>
      <c r="K499" s="2">
        <f t="shared" si="84"/>
        <v>147.55000000000001</v>
      </c>
      <c r="L499" s="2">
        <f t="shared" si="85"/>
        <v>196.84</v>
      </c>
      <c r="M499" s="2">
        <f t="shared" si="87"/>
        <v>344.39000000000004</v>
      </c>
      <c r="N499" s="2">
        <f>'ZBud Extract Monthly'!U498</f>
        <v>344.4</v>
      </c>
      <c r="O499" s="53">
        <f t="shared" si="86"/>
        <v>9.9999999999340616E-3</v>
      </c>
      <c r="Q499" s="111">
        <f>YEAR(A499)</f>
        <v>2030</v>
      </c>
      <c r="R499" s="61">
        <f>MONTH(A499)</f>
        <v>11</v>
      </c>
      <c r="S499" s="61">
        <f t="shared" si="80"/>
        <v>2031</v>
      </c>
      <c r="T499" s="112" t="str">
        <f>LOOKUP(S499,'yr type'!$A$5:$A$102,'yr type'!$B$5:$B$102)</f>
        <v>W</v>
      </c>
      <c r="U499" s="61">
        <f>('Strm Seg GW ZBud Stream Out'!H499-'Strm Seg GW ZBud Stream In'!H499)/DAY($A499)/1.9835</f>
        <v>55.618519452146877</v>
      </c>
      <c r="V499" s="61">
        <f>('Strm Seg GW ZBud Stream Out'!I499-'Strm Seg GW ZBud Stream In'!I499)/DAY($A499)/1.9835</f>
        <v>-1.7758171582219981</v>
      </c>
      <c r="W499" s="61">
        <f>('Strm Seg GW ZBud Stream Out'!J499-'Strm Seg GW ZBud Stream In'!J499)/DAY($A499)/1.9835</f>
        <v>-0.15847407780858763</v>
      </c>
    </row>
    <row r="500" spans="1:23" x14ac:dyDescent="0.3">
      <c r="A500" s="126">
        <v>47848</v>
      </c>
      <c r="B500" s="127">
        <v>215.29</v>
      </c>
      <c r="C500" s="127">
        <v>86.61</v>
      </c>
      <c r="D500" s="127">
        <v>93.48</v>
      </c>
      <c r="E500" s="127">
        <v>92.09</v>
      </c>
      <c r="F500" s="127">
        <v>88.14</v>
      </c>
      <c r="G500" s="127">
        <v>51.89</v>
      </c>
      <c r="H500" s="2">
        <f t="shared" si="81"/>
        <v>487.47</v>
      </c>
      <c r="I500" s="2">
        <f t="shared" si="82"/>
        <v>88.14</v>
      </c>
      <c r="J500" s="2">
        <f t="shared" si="83"/>
        <v>51.89</v>
      </c>
      <c r="K500" s="2">
        <f t="shared" si="84"/>
        <v>487.47</v>
      </c>
      <c r="L500" s="2">
        <f t="shared" si="85"/>
        <v>140.03</v>
      </c>
      <c r="M500" s="2">
        <f t="shared" si="87"/>
        <v>627.5</v>
      </c>
      <c r="N500" s="2">
        <f>'ZBud Extract Monthly'!U499</f>
        <v>627.5</v>
      </c>
      <c r="O500" s="53">
        <f t="shared" si="86"/>
        <v>0</v>
      </c>
      <c r="Q500" s="111">
        <f>YEAR(A500)</f>
        <v>2030</v>
      </c>
      <c r="R500" s="61">
        <f>MONTH(A500)</f>
        <v>12</v>
      </c>
      <c r="S500" s="61">
        <f t="shared" si="80"/>
        <v>2031</v>
      </c>
      <c r="T500" s="112" t="str">
        <f>LOOKUP(S500,'yr type'!$A$5:$A$102,'yr type'!$B$5:$B$102)</f>
        <v>W</v>
      </c>
      <c r="U500" s="61">
        <f>('Strm Seg GW ZBud Stream Out'!H500-'Strm Seg GW ZBud Stream In'!H500)/DAY($A500)/1.9835</f>
        <v>63.521471494669733</v>
      </c>
      <c r="V500" s="61">
        <f>('Strm Seg GW ZBud Stream Out'!I500-'Strm Seg GW ZBud Stream In'!I500)/DAY($A500)/1.9835</f>
        <v>-1.3987981492474204</v>
      </c>
      <c r="W500" s="61">
        <f>('Strm Seg GW ZBud Stream Out'!J500-'Strm Seg GW ZBud Stream In'!J500)/DAY($A500)/1.9835</f>
        <v>1.9902908673979689</v>
      </c>
    </row>
    <row r="501" spans="1:23" x14ac:dyDescent="0.3">
      <c r="A501" s="126">
        <v>47879</v>
      </c>
      <c r="B501" s="127">
        <v>427.56</v>
      </c>
      <c r="C501" s="127">
        <v>199.63</v>
      </c>
      <c r="D501" s="127">
        <v>62.9</v>
      </c>
      <c r="E501" s="127">
        <v>62.64</v>
      </c>
      <c r="F501" s="127">
        <v>87.36</v>
      </c>
      <c r="G501" s="127">
        <v>37.39</v>
      </c>
      <c r="H501" s="2">
        <f t="shared" si="81"/>
        <v>752.73</v>
      </c>
      <c r="I501" s="2">
        <f t="shared" si="82"/>
        <v>87.36</v>
      </c>
      <c r="J501" s="2">
        <f t="shared" si="83"/>
        <v>37.39</v>
      </c>
      <c r="K501" s="2">
        <f t="shared" si="84"/>
        <v>752.73</v>
      </c>
      <c r="L501" s="2">
        <f t="shared" si="85"/>
        <v>124.75</v>
      </c>
      <c r="M501" s="2">
        <f t="shared" si="87"/>
        <v>877.48</v>
      </c>
      <c r="N501" s="2">
        <f>'ZBud Extract Monthly'!U500</f>
        <v>877.48</v>
      </c>
      <c r="O501" s="53">
        <f t="shared" si="86"/>
        <v>0</v>
      </c>
      <c r="Q501" s="111">
        <f>YEAR(A501)</f>
        <v>2031</v>
      </c>
      <c r="R501" s="61">
        <f>MONTH(A501)</f>
        <v>1</v>
      </c>
      <c r="S501" s="61">
        <f t="shared" si="80"/>
        <v>2031</v>
      </c>
      <c r="T501" s="112" t="str">
        <f>LOOKUP(S501,'yr type'!$A$5:$A$102,'yr type'!$B$5:$B$102)</f>
        <v>W</v>
      </c>
      <c r="U501" s="61">
        <f>('Strm Seg GW ZBud Stream Out'!H501-'Strm Seg GW ZBud Stream In'!H501)/DAY($A501)/1.9835</f>
        <v>52.720915293103587</v>
      </c>
      <c r="V501" s="61">
        <f>('Strm Seg GW ZBud Stream Out'!I501-'Strm Seg GW ZBud Stream In'!I501)/DAY($A501)/1.9835</f>
        <v>-1.2408824414321378</v>
      </c>
      <c r="W501" s="61">
        <f>('Strm Seg GW ZBud Stream Out'!J501-'Strm Seg GW ZBud Stream In'!J501)/DAY($A501)/1.9835</f>
        <v>2.8348390349414929</v>
      </c>
    </row>
    <row r="502" spans="1:23" x14ac:dyDescent="0.3">
      <c r="A502" s="126">
        <v>47907</v>
      </c>
      <c r="B502" s="127">
        <v>579.75</v>
      </c>
      <c r="C502" s="127">
        <v>194.44</v>
      </c>
      <c r="D502" s="127">
        <v>0.72</v>
      </c>
      <c r="E502" s="127">
        <v>1.45</v>
      </c>
      <c r="F502" s="127">
        <v>62.82</v>
      </c>
      <c r="G502" s="127">
        <v>21.5</v>
      </c>
      <c r="H502" s="2">
        <f t="shared" si="81"/>
        <v>776.36000000000013</v>
      </c>
      <c r="I502" s="2">
        <f t="shared" si="82"/>
        <v>62.82</v>
      </c>
      <c r="J502" s="2">
        <f t="shared" si="83"/>
        <v>21.5</v>
      </c>
      <c r="K502" s="2">
        <f t="shared" si="84"/>
        <v>776.36000000000013</v>
      </c>
      <c r="L502" s="2">
        <f t="shared" si="85"/>
        <v>84.32</v>
      </c>
      <c r="M502" s="2">
        <f t="shared" si="87"/>
        <v>860.68000000000018</v>
      </c>
      <c r="N502" s="2">
        <f>'ZBud Extract Monthly'!U501</f>
        <v>860.69</v>
      </c>
      <c r="O502" s="53">
        <f t="shared" si="86"/>
        <v>9.9999999998772182E-3</v>
      </c>
      <c r="Q502" s="111">
        <f>YEAR(A502)</f>
        <v>2031</v>
      </c>
      <c r="R502" s="61">
        <f>MONTH(A502)</f>
        <v>2</v>
      </c>
      <c r="S502" s="61">
        <f t="shared" si="80"/>
        <v>2031</v>
      </c>
      <c r="T502" s="112" t="str">
        <f>LOOKUP(S502,'yr type'!$A$5:$A$102,'yr type'!$B$5:$B$102)</f>
        <v>W</v>
      </c>
      <c r="U502" s="61">
        <f>('Strm Seg GW ZBud Stream Out'!H502-'Strm Seg GW ZBud Stream In'!H502)/DAY($A502)/1.9835</f>
        <v>94.582808167380904</v>
      </c>
      <c r="V502" s="61">
        <f>('Strm Seg GW ZBud Stream Out'!I502-'Strm Seg GW ZBud Stream In'!I502)/DAY($A502)/1.9835</f>
        <v>0.47030861752313724</v>
      </c>
      <c r="W502" s="61">
        <f>('Strm Seg GW ZBud Stream Out'!J502-'Strm Seg GW ZBud Stream In'!J502)/DAY($A502)/1.9835</f>
        <v>4.5936115812596787</v>
      </c>
    </row>
    <row r="503" spans="1:23" x14ac:dyDescent="0.3">
      <c r="A503" s="126">
        <v>47938</v>
      </c>
      <c r="B503" s="127">
        <v>1430.37</v>
      </c>
      <c r="C503" s="127">
        <v>603.39</v>
      </c>
      <c r="D503" s="127">
        <v>2.56</v>
      </c>
      <c r="E503" s="127">
        <v>1.62</v>
      </c>
      <c r="F503" s="127">
        <v>39.14</v>
      </c>
      <c r="G503" s="127">
        <v>21.21</v>
      </c>
      <c r="H503" s="2">
        <f t="shared" si="81"/>
        <v>2037.9399999999996</v>
      </c>
      <c r="I503" s="2">
        <f t="shared" si="82"/>
        <v>39.14</v>
      </c>
      <c r="J503" s="2">
        <f t="shared" si="83"/>
        <v>21.21</v>
      </c>
      <c r="K503" s="2">
        <f t="shared" si="84"/>
        <v>2037.9399999999996</v>
      </c>
      <c r="L503" s="2">
        <f t="shared" si="85"/>
        <v>60.35</v>
      </c>
      <c r="M503" s="2">
        <f t="shared" si="87"/>
        <v>2098.2899999999995</v>
      </c>
      <c r="N503" s="2">
        <f>'ZBud Extract Monthly'!U502</f>
        <v>2098.2800000000002</v>
      </c>
      <c r="O503" s="53">
        <f t="shared" si="86"/>
        <v>-9.999999999308784E-3</v>
      </c>
      <c r="Q503" s="111">
        <f>YEAR(A503)</f>
        <v>2031</v>
      </c>
      <c r="R503" s="61">
        <f>MONTH(A503)</f>
        <v>3</v>
      </c>
      <c r="S503" s="61">
        <f t="shared" si="80"/>
        <v>2031</v>
      </c>
      <c r="T503" s="112" t="str">
        <f>LOOKUP(S503,'yr type'!$A$5:$A$102,'yr type'!$B$5:$B$102)</f>
        <v>W</v>
      </c>
      <c r="U503" s="61">
        <f>('Strm Seg GW ZBud Stream Out'!H503-'Strm Seg GW ZBud Stream In'!H503)/DAY($A503)/1.9835</f>
        <v>110.32941119071047</v>
      </c>
      <c r="V503" s="61">
        <f>('Strm Seg GW ZBud Stream Out'!I503-'Strm Seg GW ZBud Stream In'!I503)/DAY($A503)/1.9835</f>
        <v>4.1272758320661591</v>
      </c>
      <c r="W503" s="61">
        <f>('Strm Seg GW ZBud Stream Out'!J503-'Strm Seg GW ZBud Stream In'!J503)/DAY($A503)/1.9835</f>
        <v>7.0640851541345127</v>
      </c>
    </row>
    <row r="504" spans="1:23" x14ac:dyDescent="0.3">
      <c r="A504" s="126">
        <v>47968</v>
      </c>
      <c r="B504" s="127">
        <v>20.170000000000002</v>
      </c>
      <c r="C504" s="127">
        <v>0</v>
      </c>
      <c r="D504" s="127">
        <v>0</v>
      </c>
      <c r="E504" s="127">
        <v>0</v>
      </c>
      <c r="F504" s="127">
        <v>11.59</v>
      </c>
      <c r="G504" s="127">
        <v>9.59</v>
      </c>
      <c r="H504" s="2">
        <f t="shared" si="81"/>
        <v>20.170000000000002</v>
      </c>
      <c r="I504" s="2">
        <f t="shared" si="82"/>
        <v>11.59</v>
      </c>
      <c r="J504" s="2">
        <f t="shared" si="83"/>
        <v>9.59</v>
      </c>
      <c r="K504" s="2">
        <f t="shared" si="84"/>
        <v>20.170000000000002</v>
      </c>
      <c r="L504" s="2">
        <f t="shared" si="85"/>
        <v>21.18</v>
      </c>
      <c r="M504" s="2">
        <f t="shared" si="87"/>
        <v>41.35</v>
      </c>
      <c r="N504" s="2">
        <f>'ZBud Extract Monthly'!U503</f>
        <v>41.35</v>
      </c>
      <c r="O504" s="53">
        <f t="shared" si="86"/>
        <v>0</v>
      </c>
      <c r="Q504" s="111">
        <f>YEAR(A504)</f>
        <v>2031</v>
      </c>
      <c r="R504" s="61">
        <f>MONTH(A504)</f>
        <v>4</v>
      </c>
      <c r="S504" s="61">
        <f t="shared" si="80"/>
        <v>2031</v>
      </c>
      <c r="T504" s="112" t="str">
        <f>LOOKUP(S504,'yr type'!$A$5:$A$102,'yr type'!$B$5:$B$102)</f>
        <v>W</v>
      </c>
      <c r="U504" s="61">
        <f>('Strm Seg GW ZBud Stream Out'!H504-'Strm Seg GW ZBud Stream In'!H504)/DAY($A504)/1.9835</f>
        <v>98.393916477606922</v>
      </c>
      <c r="V504" s="61">
        <f>('Strm Seg GW ZBud Stream Out'!I504-'Strm Seg GW ZBud Stream In'!I504)/DAY($A504)/1.9835</f>
        <v>5.036887656499454</v>
      </c>
      <c r="W504" s="61">
        <f>('Strm Seg GW ZBud Stream Out'!J504-'Strm Seg GW ZBud Stream In'!J504)/DAY($A504)/1.9835</f>
        <v>7.4158474077808592</v>
      </c>
    </row>
    <row r="505" spans="1:23" x14ac:dyDescent="0.3">
      <c r="A505" s="126">
        <v>47999</v>
      </c>
      <c r="B505" s="127">
        <v>21.12</v>
      </c>
      <c r="C505" s="127">
        <v>0</v>
      </c>
      <c r="D505" s="127">
        <v>0</v>
      </c>
      <c r="E505" s="127">
        <v>0</v>
      </c>
      <c r="F505" s="127">
        <v>4.22</v>
      </c>
      <c r="G505" s="127">
        <v>5.29</v>
      </c>
      <c r="H505" s="2">
        <f t="shared" si="81"/>
        <v>21.12</v>
      </c>
      <c r="I505" s="2">
        <f t="shared" si="82"/>
        <v>4.22</v>
      </c>
      <c r="J505" s="2">
        <f t="shared" si="83"/>
        <v>5.29</v>
      </c>
      <c r="K505" s="2">
        <f t="shared" si="84"/>
        <v>21.12</v>
      </c>
      <c r="L505" s="2">
        <f t="shared" si="85"/>
        <v>9.51</v>
      </c>
      <c r="M505" s="2">
        <f t="shared" si="87"/>
        <v>30.63</v>
      </c>
      <c r="N505" s="2">
        <f>'ZBud Extract Monthly'!U504</f>
        <v>30.62</v>
      </c>
      <c r="O505" s="53">
        <f t="shared" si="86"/>
        <v>-9.9999999999980105E-3</v>
      </c>
      <c r="Q505" s="111">
        <f>YEAR(A505)</f>
        <v>2031</v>
      </c>
      <c r="R505" s="61">
        <f>MONTH(A505)</f>
        <v>5</v>
      </c>
      <c r="S505" s="61">
        <f t="shared" si="80"/>
        <v>2031</v>
      </c>
      <c r="T505" s="112" t="str">
        <f>LOOKUP(S505,'yr type'!$A$5:$A$102,'yr type'!$B$5:$B$102)</f>
        <v>W</v>
      </c>
      <c r="U505" s="61">
        <f>('Strm Seg GW ZBud Stream Out'!H505-'Strm Seg GW ZBud Stream In'!H505)/DAY($A505)/1.9835</f>
        <v>96.221569887052055</v>
      </c>
      <c r="V505" s="61">
        <f>('Strm Seg GW ZBud Stream Out'!I505-'Strm Seg GW ZBud Stream In'!I505)/DAY($A505)/1.9835</f>
        <v>4.2619351586068932</v>
      </c>
      <c r="W505" s="61">
        <f>('Strm Seg GW ZBud Stream Out'!J505-'Strm Seg GW ZBud Stream In'!J505)/DAY($A505)/1.9835</f>
        <v>7.1844328614293724</v>
      </c>
    </row>
    <row r="506" spans="1:23" x14ac:dyDescent="0.3">
      <c r="A506" s="126">
        <v>48029</v>
      </c>
      <c r="B506" s="127">
        <v>21.45</v>
      </c>
      <c r="C506" s="127">
        <v>0</v>
      </c>
      <c r="D506" s="127">
        <v>19.100000000000001</v>
      </c>
      <c r="E506" s="127">
        <v>8.27</v>
      </c>
      <c r="F506" s="127">
        <v>7.17</v>
      </c>
      <c r="G506" s="127">
        <v>7.1</v>
      </c>
      <c r="H506" s="2">
        <f t="shared" si="81"/>
        <v>48.819999999999993</v>
      </c>
      <c r="I506" s="2">
        <f t="shared" si="82"/>
        <v>7.17</v>
      </c>
      <c r="J506" s="2">
        <f t="shared" si="83"/>
        <v>7.1</v>
      </c>
      <c r="K506" s="2">
        <f t="shared" si="84"/>
        <v>48.819999999999993</v>
      </c>
      <c r="L506" s="2">
        <f t="shared" si="85"/>
        <v>14.27</v>
      </c>
      <c r="M506" s="2">
        <f t="shared" si="87"/>
        <v>63.089999999999996</v>
      </c>
      <c r="N506" s="2">
        <f>'ZBud Extract Monthly'!U505</f>
        <v>63.09</v>
      </c>
      <c r="O506" s="53">
        <f t="shared" si="86"/>
        <v>0</v>
      </c>
      <c r="Q506" s="111">
        <f>YEAR(A506)</f>
        <v>2031</v>
      </c>
      <c r="R506" s="61">
        <f>MONTH(A506)</f>
        <v>6</v>
      </c>
      <c r="S506" s="61">
        <f t="shared" si="80"/>
        <v>2031</v>
      </c>
      <c r="T506" s="112" t="str">
        <f>LOOKUP(S506,'yr type'!$A$5:$A$102,'yr type'!$B$5:$B$102)</f>
        <v>W</v>
      </c>
      <c r="U506" s="61">
        <f>('Strm Seg GW ZBud Stream Out'!H506-'Strm Seg GW ZBud Stream In'!H506)/DAY($A506)/1.9835</f>
        <v>57.138055625577678</v>
      </c>
      <c r="V506" s="61">
        <f>('Strm Seg GW ZBud Stream Out'!I506-'Strm Seg GW ZBud Stream In'!I506)/DAY($A506)/1.9835</f>
        <v>1.8154776909503403</v>
      </c>
      <c r="W506" s="61">
        <f>('Strm Seg GW ZBud Stream Out'!J506-'Strm Seg GW ZBud Stream In'!J506)/DAY($A506)/1.9835</f>
        <v>3.7571632635912944</v>
      </c>
    </row>
    <row r="507" spans="1:23" x14ac:dyDescent="0.3">
      <c r="A507" s="126">
        <v>48060</v>
      </c>
      <c r="B507" s="127">
        <v>23.25</v>
      </c>
      <c r="C507" s="127">
        <v>0</v>
      </c>
      <c r="D507" s="127">
        <v>9.8000000000000007</v>
      </c>
      <c r="E507" s="127">
        <v>3.39</v>
      </c>
      <c r="F507" s="127">
        <v>15.66</v>
      </c>
      <c r="G507" s="127">
        <v>7.6</v>
      </c>
      <c r="H507" s="2">
        <f t="shared" si="81"/>
        <v>36.44</v>
      </c>
      <c r="I507" s="2">
        <f t="shared" si="82"/>
        <v>15.66</v>
      </c>
      <c r="J507" s="2">
        <f t="shared" si="83"/>
        <v>7.6</v>
      </c>
      <c r="K507" s="2">
        <f t="shared" si="84"/>
        <v>36.44</v>
      </c>
      <c r="L507" s="2">
        <f t="shared" si="85"/>
        <v>23.259999999999998</v>
      </c>
      <c r="M507" s="2">
        <f t="shared" si="87"/>
        <v>59.699999999999996</v>
      </c>
      <c r="N507" s="2">
        <f>'ZBud Extract Monthly'!U506</f>
        <v>59.71</v>
      </c>
      <c r="O507" s="53">
        <f t="shared" si="86"/>
        <v>1.0000000000005116E-2</v>
      </c>
      <c r="Q507" s="111">
        <f>YEAR(A507)</f>
        <v>2031</v>
      </c>
      <c r="R507" s="61">
        <f>MONTH(A507)</f>
        <v>7</v>
      </c>
      <c r="S507" s="61">
        <f t="shared" si="80"/>
        <v>2031</v>
      </c>
      <c r="T507" s="112" t="str">
        <f>LOOKUP(S507,'yr type'!$A$5:$A$102,'yr type'!$B$5:$B$102)</f>
        <v>W</v>
      </c>
      <c r="U507" s="61">
        <f>('Strm Seg GW ZBud Stream Out'!H507-'Strm Seg GW ZBud Stream In'!H507)/DAY($A507)/1.9835</f>
        <v>48.86572285874594</v>
      </c>
      <c r="V507" s="61">
        <f>('Strm Seg GW ZBud Stream Out'!I507-'Strm Seg GW ZBud Stream In'!I507)/DAY($A507)/1.9835</f>
        <v>8.5219187327711665E-2</v>
      </c>
      <c r="W507" s="61">
        <f>('Strm Seg GW ZBud Stream Out'!J507-'Strm Seg GW ZBud Stream In'!J507)/DAY($A507)/1.9835</f>
        <v>1.5518348959561543</v>
      </c>
    </row>
    <row r="508" spans="1:23" x14ac:dyDescent="0.3">
      <c r="A508" s="126">
        <v>48091</v>
      </c>
      <c r="B508" s="127">
        <v>24.48</v>
      </c>
      <c r="C508" s="127">
        <v>0</v>
      </c>
      <c r="D508" s="127">
        <v>20.57</v>
      </c>
      <c r="E508" s="127">
        <v>7.54</v>
      </c>
      <c r="F508" s="127">
        <v>26.67</v>
      </c>
      <c r="G508" s="127">
        <v>25.69</v>
      </c>
      <c r="H508" s="2">
        <f t="shared" si="81"/>
        <v>52.589999999999996</v>
      </c>
      <c r="I508" s="2">
        <f t="shared" si="82"/>
        <v>26.67</v>
      </c>
      <c r="J508" s="2">
        <f t="shared" si="83"/>
        <v>25.69</v>
      </c>
      <c r="K508" s="2">
        <f t="shared" si="84"/>
        <v>52.589999999999996</v>
      </c>
      <c r="L508" s="2">
        <f t="shared" si="85"/>
        <v>52.36</v>
      </c>
      <c r="M508" s="2">
        <f t="shared" si="87"/>
        <v>104.94999999999999</v>
      </c>
      <c r="N508" s="2">
        <f>'ZBud Extract Monthly'!U507</f>
        <v>104.95</v>
      </c>
      <c r="O508" s="53">
        <f t="shared" si="86"/>
        <v>0</v>
      </c>
      <c r="Q508" s="111">
        <f>YEAR(A508)</f>
        <v>2031</v>
      </c>
      <c r="R508" s="61">
        <f>MONTH(A508)</f>
        <v>8</v>
      </c>
      <c r="S508" s="61">
        <f t="shared" si="80"/>
        <v>2031</v>
      </c>
      <c r="T508" s="112" t="str">
        <f>LOOKUP(S508,'yr type'!$A$5:$A$102,'yr type'!$B$5:$B$102)</f>
        <v>W</v>
      </c>
      <c r="U508" s="61">
        <f>('Strm Seg GW ZBud Stream Out'!H508-'Strm Seg GW ZBud Stream In'!H508)/DAY($A508)/1.9835</f>
        <v>41.565983883165131</v>
      </c>
      <c r="V508" s="61">
        <f>('Strm Seg GW ZBud Stream Out'!I508-'Strm Seg GW ZBud Stream In'!I508)/DAY($A508)/1.9835</f>
        <v>-0.4247948803434789</v>
      </c>
      <c r="W508" s="61">
        <f>('Strm Seg GW ZBud Stream Out'!J508-'Strm Seg GW ZBud Stream In'!J508)/DAY($A508)/1.9835</f>
        <v>0.43325174626149598</v>
      </c>
    </row>
    <row r="509" spans="1:23" x14ac:dyDescent="0.3">
      <c r="A509" s="126">
        <v>48121</v>
      </c>
      <c r="B509" s="127">
        <v>24.83</v>
      </c>
      <c r="C509" s="127">
        <v>0</v>
      </c>
      <c r="D509" s="127">
        <v>35.61</v>
      </c>
      <c r="E509" s="127">
        <v>10.56</v>
      </c>
      <c r="F509" s="127">
        <v>35.26</v>
      </c>
      <c r="G509" s="127">
        <v>42.35</v>
      </c>
      <c r="H509" s="2">
        <f t="shared" si="81"/>
        <v>71</v>
      </c>
      <c r="I509" s="2">
        <f t="shared" si="82"/>
        <v>35.26</v>
      </c>
      <c r="J509" s="2">
        <f t="shared" si="83"/>
        <v>42.35</v>
      </c>
      <c r="K509" s="2">
        <f t="shared" si="84"/>
        <v>71</v>
      </c>
      <c r="L509" s="2">
        <f t="shared" si="85"/>
        <v>77.61</v>
      </c>
      <c r="M509" s="2">
        <f t="shared" si="87"/>
        <v>148.60999999999999</v>
      </c>
      <c r="N509" s="2">
        <f>'ZBud Extract Monthly'!U508</f>
        <v>148.61000000000001</v>
      </c>
      <c r="O509" s="53">
        <f t="shared" si="86"/>
        <v>0</v>
      </c>
      <c r="Q509" s="111">
        <f>YEAR(A509)</f>
        <v>2031</v>
      </c>
      <c r="R509" s="61">
        <f>MONTH(A509)</f>
        <v>9</v>
      </c>
      <c r="S509" s="61">
        <f t="shared" si="80"/>
        <v>2031</v>
      </c>
      <c r="T509" s="112" t="str">
        <f>LOOKUP(S509,'yr type'!$A$5:$A$102,'yr type'!$B$5:$B$102)</f>
        <v>W</v>
      </c>
      <c r="U509" s="61">
        <f>('Strm Seg GW ZBud Stream Out'!H509-'Strm Seg GW ZBud Stream In'!H509)/DAY($A509)/1.9835</f>
        <v>39.395344928997559</v>
      </c>
      <c r="V509" s="61">
        <f>('Strm Seg GW ZBud Stream Out'!I509-'Strm Seg GW ZBud Stream In'!I509)/DAY($A509)/1.9835</f>
        <v>-0.59255524745819677</v>
      </c>
      <c r="W509" s="61">
        <f>('Strm Seg GW ZBud Stream Out'!J509-'Strm Seg GW ZBud Stream In'!J509)/DAY($A509)/1.9835</f>
        <v>0.2122510713385429</v>
      </c>
    </row>
    <row r="510" spans="1:23" x14ac:dyDescent="0.3">
      <c r="A510" s="126">
        <v>48152</v>
      </c>
      <c r="B510" s="127">
        <v>26.03</v>
      </c>
      <c r="C510" s="127">
        <v>0</v>
      </c>
      <c r="D510" s="127">
        <v>1.73</v>
      </c>
      <c r="E510" s="127">
        <v>0.42</v>
      </c>
      <c r="F510" s="127">
        <v>39.54</v>
      </c>
      <c r="G510" s="127">
        <v>33.89</v>
      </c>
      <c r="H510" s="2">
        <f t="shared" si="81"/>
        <v>28.180000000000003</v>
      </c>
      <c r="I510" s="2">
        <f t="shared" si="82"/>
        <v>39.54</v>
      </c>
      <c r="J510" s="2">
        <f t="shared" si="83"/>
        <v>33.89</v>
      </c>
      <c r="K510" s="2">
        <f t="shared" si="84"/>
        <v>28.180000000000003</v>
      </c>
      <c r="L510" s="2">
        <f t="shared" si="85"/>
        <v>73.430000000000007</v>
      </c>
      <c r="M510" s="2">
        <f t="shared" si="87"/>
        <v>101.61</v>
      </c>
      <c r="N510" s="2">
        <f>'ZBud Extract Monthly'!U509</f>
        <v>101.61</v>
      </c>
      <c r="O510" s="53">
        <f t="shared" si="86"/>
        <v>0</v>
      </c>
      <c r="Q510" s="111">
        <f>YEAR(A510)</f>
        <v>2031</v>
      </c>
      <c r="R510" s="61">
        <f>MONTH(A510)</f>
        <v>10</v>
      </c>
      <c r="S510" s="61">
        <f t="shared" si="80"/>
        <v>2032</v>
      </c>
      <c r="T510" s="112" t="str">
        <f>LOOKUP(S510,'yr type'!$A$5:$A$102,'yr type'!$B$5:$B$102)</f>
        <v>W</v>
      </c>
      <c r="U510" s="61">
        <f>('Strm Seg GW ZBud Stream Out'!H510-'Strm Seg GW ZBud Stream In'!H510)/DAY($A510)/1.9835</f>
        <v>56.252307342023315</v>
      </c>
      <c r="V510" s="61">
        <f>('Strm Seg GW ZBud Stream Out'!I510-'Strm Seg GW ZBud Stream In'!I510)/DAY($A510)/1.9835</f>
        <v>-0.64304707384307624</v>
      </c>
      <c r="W510" s="61">
        <f>('Strm Seg GW ZBud Stream Out'!J510-'Strm Seg GW ZBud Stream In'!J510)/DAY($A510)/1.9835</f>
        <v>1.7575644226156111</v>
      </c>
    </row>
    <row r="511" spans="1:23" x14ac:dyDescent="0.3">
      <c r="A511" s="126">
        <v>48182</v>
      </c>
      <c r="B511" s="127">
        <v>146.44999999999999</v>
      </c>
      <c r="C511" s="127">
        <v>53.96</v>
      </c>
      <c r="D511" s="127">
        <v>180.41</v>
      </c>
      <c r="E511" s="127">
        <v>177.26</v>
      </c>
      <c r="F511" s="127">
        <v>132.18</v>
      </c>
      <c r="G511" s="127">
        <v>106.19</v>
      </c>
      <c r="H511" s="2">
        <f t="shared" si="81"/>
        <v>558.07999999999993</v>
      </c>
      <c r="I511" s="2">
        <f t="shared" si="82"/>
        <v>132.18</v>
      </c>
      <c r="J511" s="2">
        <f t="shared" si="83"/>
        <v>106.19</v>
      </c>
      <c r="K511" s="2">
        <f t="shared" si="84"/>
        <v>558.07999999999993</v>
      </c>
      <c r="L511" s="2">
        <f t="shared" si="85"/>
        <v>238.37</v>
      </c>
      <c r="M511" s="2">
        <f t="shared" si="87"/>
        <v>796.45</v>
      </c>
      <c r="N511" s="2">
        <f>'ZBud Extract Monthly'!U510</f>
        <v>796.46</v>
      </c>
      <c r="O511" s="53">
        <f t="shared" si="86"/>
        <v>9.9999999999909051E-3</v>
      </c>
      <c r="Q511" s="111">
        <f>YEAR(A511)</f>
        <v>2031</v>
      </c>
      <c r="R511" s="61">
        <f>MONTH(A511)</f>
        <v>11</v>
      </c>
      <c r="S511" s="61">
        <f t="shared" si="80"/>
        <v>2032</v>
      </c>
      <c r="T511" s="112" t="str">
        <f>LOOKUP(S511,'yr type'!$A$5:$A$102,'yr type'!$B$5:$B$102)</f>
        <v>W</v>
      </c>
      <c r="U511" s="61">
        <f>('Strm Seg GW ZBud Stream Out'!H511-'Strm Seg GW ZBud Stream In'!H511)/DAY($A511)/1.9835</f>
        <v>51.326611209142094</v>
      </c>
      <c r="V511" s="61">
        <f>('Strm Seg GW ZBud Stream Out'!I511-'Strm Seg GW ZBud Stream In'!I511)/DAY($A511)/1.9835</f>
        <v>-2.033442567851441</v>
      </c>
      <c r="W511" s="61">
        <f>('Strm Seg GW ZBud Stream Out'!J511-'Strm Seg GW ZBud Stream In'!J511)/DAY($A511)/1.9835</f>
        <v>-0.3009831106629694</v>
      </c>
    </row>
    <row r="512" spans="1:23" x14ac:dyDescent="0.3">
      <c r="A512" s="126">
        <v>48213</v>
      </c>
      <c r="B512" s="127">
        <v>989.94</v>
      </c>
      <c r="C512" s="127">
        <v>422.51</v>
      </c>
      <c r="D512" s="127">
        <v>0.77</v>
      </c>
      <c r="E512" s="127">
        <v>5.27</v>
      </c>
      <c r="F512" s="127">
        <v>66.61</v>
      </c>
      <c r="G512" s="127">
        <v>42.07</v>
      </c>
      <c r="H512" s="2">
        <f t="shared" si="81"/>
        <v>1418.49</v>
      </c>
      <c r="I512" s="2">
        <f t="shared" si="82"/>
        <v>66.61</v>
      </c>
      <c r="J512" s="2">
        <f t="shared" si="83"/>
        <v>42.07</v>
      </c>
      <c r="K512" s="2">
        <f t="shared" si="84"/>
        <v>1418.49</v>
      </c>
      <c r="L512" s="2">
        <f t="shared" si="85"/>
        <v>108.68</v>
      </c>
      <c r="M512" s="2">
        <f t="shared" si="87"/>
        <v>1527.1699999999998</v>
      </c>
      <c r="N512" s="2">
        <f>'ZBud Extract Monthly'!U511</f>
        <v>1527.17</v>
      </c>
      <c r="O512" s="53">
        <f t="shared" si="86"/>
        <v>0</v>
      </c>
      <c r="Q512" s="111">
        <f>YEAR(A512)</f>
        <v>2031</v>
      </c>
      <c r="R512" s="61">
        <f>MONTH(A512)</f>
        <v>12</v>
      </c>
      <c r="S512" s="61">
        <f t="shared" si="80"/>
        <v>2032</v>
      </c>
      <c r="T512" s="112" t="str">
        <f>LOOKUP(S512,'yr type'!$A$5:$A$102,'yr type'!$B$5:$B$102)</f>
        <v>W</v>
      </c>
      <c r="U512" s="61">
        <f>('Strm Seg GW ZBud Stream Out'!H512-'Strm Seg GW ZBud Stream In'!H512)/DAY($A512)/1.9835</f>
        <v>66.151882059246873</v>
      </c>
      <c r="V512" s="61">
        <f>('Strm Seg GW ZBud Stream Out'!I512-'Strm Seg GW ZBud Stream In'!I512)/DAY($A512)/1.9835</f>
        <v>1.0014880831374973</v>
      </c>
      <c r="W512" s="61">
        <f>('Strm Seg GW ZBud Stream Out'!J512-'Strm Seg GW ZBud Stream In'!J512)/DAY($A512)/1.9835</f>
        <v>3.7465542337185003</v>
      </c>
    </row>
    <row r="513" spans="1:23" x14ac:dyDescent="0.3">
      <c r="A513" s="126">
        <v>48244</v>
      </c>
      <c r="B513" s="127">
        <v>39.130000000000003</v>
      </c>
      <c r="C513" s="127">
        <v>0</v>
      </c>
      <c r="D513" s="127">
        <v>0</v>
      </c>
      <c r="E513" s="127">
        <v>0</v>
      </c>
      <c r="F513" s="127">
        <v>3.86</v>
      </c>
      <c r="G513" s="127">
        <v>5.04</v>
      </c>
      <c r="H513" s="2">
        <f t="shared" si="81"/>
        <v>39.130000000000003</v>
      </c>
      <c r="I513" s="2">
        <f t="shared" si="82"/>
        <v>3.86</v>
      </c>
      <c r="J513" s="2">
        <f t="shared" si="83"/>
        <v>5.04</v>
      </c>
      <c r="K513" s="2">
        <f t="shared" si="84"/>
        <v>39.130000000000003</v>
      </c>
      <c r="L513" s="2">
        <f t="shared" si="85"/>
        <v>8.9</v>
      </c>
      <c r="M513" s="2">
        <f t="shared" si="87"/>
        <v>48.03</v>
      </c>
      <c r="N513" s="2">
        <f>'ZBud Extract Monthly'!U512</f>
        <v>48.03</v>
      </c>
      <c r="O513" s="53">
        <f t="shared" si="86"/>
        <v>0</v>
      </c>
      <c r="Q513" s="111">
        <f>YEAR(A513)</f>
        <v>2032</v>
      </c>
      <c r="R513" s="61">
        <f>MONTH(A513)</f>
        <v>1</v>
      </c>
      <c r="S513" s="61">
        <f t="shared" si="80"/>
        <v>2032</v>
      </c>
      <c r="T513" s="112" t="str">
        <f>LOOKUP(S513,'yr type'!$A$5:$A$102,'yr type'!$B$5:$B$102)</f>
        <v>W</v>
      </c>
      <c r="U513" s="61">
        <f>('Strm Seg GW ZBud Stream Out'!H513-'Strm Seg GW ZBud Stream In'!H513)/DAY($A513)/1.9835</f>
        <v>139.56333298096393</v>
      </c>
      <c r="V513" s="61">
        <f>('Strm Seg GW ZBud Stream Out'!I513-'Strm Seg GW ZBud Stream In'!I513)/DAY($A513)/1.9835</f>
        <v>5.4044252177236398</v>
      </c>
      <c r="W513" s="61">
        <f>('Strm Seg GW ZBud Stream Out'!J513-'Strm Seg GW ZBud Stream In'!J513)/DAY($A513)/1.9835</f>
        <v>8.0512616180261354</v>
      </c>
    </row>
    <row r="514" spans="1:23" x14ac:dyDescent="0.3">
      <c r="A514" s="126">
        <v>48273</v>
      </c>
      <c r="B514" s="127">
        <v>19.18</v>
      </c>
      <c r="C514" s="127">
        <v>0</v>
      </c>
      <c r="D514" s="127">
        <v>1.05</v>
      </c>
      <c r="E514" s="127">
        <v>0.25</v>
      </c>
      <c r="F514" s="127">
        <v>17.45</v>
      </c>
      <c r="G514" s="127">
        <v>10.97</v>
      </c>
      <c r="H514" s="2">
        <f t="shared" si="81"/>
        <v>20.48</v>
      </c>
      <c r="I514" s="2">
        <f t="shared" si="82"/>
        <v>17.45</v>
      </c>
      <c r="J514" s="2">
        <f t="shared" si="83"/>
        <v>10.97</v>
      </c>
      <c r="K514" s="2">
        <f t="shared" si="84"/>
        <v>20.48</v>
      </c>
      <c r="L514" s="2">
        <f t="shared" si="85"/>
        <v>28.42</v>
      </c>
      <c r="M514" s="2">
        <f t="shared" si="87"/>
        <v>48.9</v>
      </c>
      <c r="N514" s="2">
        <f>'ZBud Extract Monthly'!U513</f>
        <v>48.9</v>
      </c>
      <c r="O514" s="53">
        <f t="shared" si="86"/>
        <v>0</v>
      </c>
      <c r="Q514" s="111">
        <f>YEAR(A514)</f>
        <v>2032</v>
      </c>
      <c r="R514" s="61">
        <f>MONTH(A514)</f>
        <v>2</v>
      </c>
      <c r="S514" s="61">
        <f t="shared" si="80"/>
        <v>2032</v>
      </c>
      <c r="T514" s="112" t="str">
        <f>LOOKUP(S514,'yr type'!$A$5:$A$102,'yr type'!$B$5:$B$102)</f>
        <v>W</v>
      </c>
      <c r="U514" s="61">
        <f>('Strm Seg GW ZBud Stream Out'!H514-'Strm Seg GW ZBud Stream In'!H514)/DAY($A514)/1.9835</f>
        <v>87.523969298436256</v>
      </c>
      <c r="V514" s="61">
        <f>('Strm Seg GW ZBud Stream Out'!I514-'Strm Seg GW ZBud Stream In'!I514)/DAY($A514)/1.9835</f>
        <v>3.0659840233651767</v>
      </c>
      <c r="W514" s="61">
        <f>('Strm Seg GW ZBud Stream Out'!J514-'Strm Seg GW ZBud Stream In'!J514)/DAY($A514)/1.9835</f>
        <v>5.9198734386272953</v>
      </c>
    </row>
    <row r="515" spans="1:23" x14ac:dyDescent="0.3">
      <c r="A515" s="126">
        <v>48304</v>
      </c>
      <c r="B515" s="127">
        <v>20.94</v>
      </c>
      <c r="C515" s="127">
        <v>0</v>
      </c>
      <c r="D515" s="127">
        <v>0</v>
      </c>
      <c r="E515" s="127">
        <v>0</v>
      </c>
      <c r="F515" s="127">
        <v>9.85</v>
      </c>
      <c r="G515" s="127">
        <v>6.18</v>
      </c>
      <c r="H515" s="2">
        <f t="shared" si="81"/>
        <v>20.94</v>
      </c>
      <c r="I515" s="2">
        <f t="shared" si="82"/>
        <v>9.85</v>
      </c>
      <c r="J515" s="2">
        <f t="shared" si="83"/>
        <v>6.18</v>
      </c>
      <c r="K515" s="2">
        <f t="shared" si="84"/>
        <v>20.94</v>
      </c>
      <c r="L515" s="2">
        <f t="shared" si="85"/>
        <v>16.03</v>
      </c>
      <c r="M515" s="2">
        <f t="shared" si="87"/>
        <v>36.97</v>
      </c>
      <c r="N515" s="2">
        <f>'ZBud Extract Monthly'!U514</f>
        <v>36.96</v>
      </c>
      <c r="O515" s="53">
        <f t="shared" si="86"/>
        <v>-9.9999999999980105E-3</v>
      </c>
      <c r="Q515" s="111">
        <f>YEAR(A515)</f>
        <v>2032</v>
      </c>
      <c r="R515" s="61">
        <f>MONTH(A515)</f>
        <v>3</v>
      </c>
      <c r="S515" s="61">
        <f t="shared" si="80"/>
        <v>2032</v>
      </c>
      <c r="T515" s="112" t="str">
        <f>LOOKUP(S515,'yr type'!$A$5:$A$102,'yr type'!$B$5:$B$102)</f>
        <v>W</v>
      </c>
      <c r="U515" s="61">
        <f>('Strm Seg GW ZBud Stream Out'!H515-'Strm Seg GW ZBud Stream In'!H515)/DAY($A515)/1.9835</f>
        <v>80.642884441806203</v>
      </c>
      <c r="V515" s="61">
        <f>('Strm Seg GW ZBud Stream Out'!I515-'Strm Seg GW ZBud Stream In'!I515)/DAY($A515)/1.9835</f>
        <v>3.1683973425925172</v>
      </c>
      <c r="W515" s="61">
        <f>('Strm Seg GW ZBud Stream Out'!J515-'Strm Seg GW ZBud Stream In'!J515)/DAY($A515)/1.9835</f>
        <v>5.8230400806654909</v>
      </c>
    </row>
    <row r="516" spans="1:23" x14ac:dyDescent="0.3">
      <c r="A516" s="126">
        <v>48334</v>
      </c>
      <c r="B516" s="127">
        <v>21.39</v>
      </c>
      <c r="C516" s="127">
        <v>0</v>
      </c>
      <c r="D516" s="127">
        <v>0</v>
      </c>
      <c r="E516" s="127">
        <v>0</v>
      </c>
      <c r="F516" s="127">
        <v>6.58</v>
      </c>
      <c r="G516" s="127">
        <v>5.89</v>
      </c>
      <c r="H516" s="2">
        <f t="shared" si="81"/>
        <v>21.39</v>
      </c>
      <c r="I516" s="2">
        <f t="shared" si="82"/>
        <v>6.58</v>
      </c>
      <c r="J516" s="2">
        <f t="shared" si="83"/>
        <v>5.89</v>
      </c>
      <c r="K516" s="2">
        <f t="shared" si="84"/>
        <v>21.39</v>
      </c>
      <c r="L516" s="2">
        <f t="shared" si="85"/>
        <v>12.469999999999999</v>
      </c>
      <c r="M516" s="2">
        <f t="shared" si="87"/>
        <v>33.86</v>
      </c>
      <c r="N516" s="2">
        <f>'ZBud Extract Monthly'!U515</f>
        <v>33.86</v>
      </c>
      <c r="O516" s="53">
        <f t="shared" si="86"/>
        <v>0</v>
      </c>
      <c r="Q516" s="111">
        <f>YEAR(A516)</f>
        <v>2032</v>
      </c>
      <c r="R516" s="61">
        <f>MONTH(A516)</f>
        <v>4</v>
      </c>
      <c r="S516" s="61">
        <f t="shared" si="80"/>
        <v>2032</v>
      </c>
      <c r="T516" s="112" t="str">
        <f>LOOKUP(S516,'yr type'!$A$5:$A$102,'yr type'!$B$5:$B$102)</f>
        <v>W</v>
      </c>
      <c r="U516" s="61">
        <f>('Strm Seg GW ZBud Stream Out'!H516-'Strm Seg GW ZBud Stream In'!H516)/DAY($A516)/1.9835</f>
        <v>80.396941433492984</v>
      </c>
      <c r="V516" s="61">
        <f>('Strm Seg GW ZBud Stream Out'!I516-'Strm Seg GW ZBud Stream In'!I516)/DAY($A516)/1.9835</f>
        <v>2.4283673640870513</v>
      </c>
      <c r="W516" s="61">
        <f>('Strm Seg GW ZBud Stream Out'!J516-'Strm Seg GW ZBud Stream In'!J516)/DAY($A516)/1.9835</f>
        <v>5.1437694311402407</v>
      </c>
    </row>
    <row r="517" spans="1:23" x14ac:dyDescent="0.3">
      <c r="A517" s="126">
        <v>48365</v>
      </c>
      <c r="B517" s="127">
        <v>23.17</v>
      </c>
      <c r="C517" s="127">
        <v>0</v>
      </c>
      <c r="D517" s="127">
        <v>10.44</v>
      </c>
      <c r="E517" s="127">
        <v>7.06</v>
      </c>
      <c r="F517" s="127">
        <v>8.8800000000000008</v>
      </c>
      <c r="G517" s="127">
        <v>7.33</v>
      </c>
      <c r="H517" s="2">
        <f t="shared" si="81"/>
        <v>40.67</v>
      </c>
      <c r="I517" s="2">
        <f t="shared" si="82"/>
        <v>8.8800000000000008</v>
      </c>
      <c r="J517" s="2">
        <f t="shared" si="83"/>
        <v>7.33</v>
      </c>
      <c r="K517" s="2">
        <f t="shared" si="84"/>
        <v>40.67</v>
      </c>
      <c r="L517" s="2">
        <f t="shared" si="85"/>
        <v>16.21</v>
      </c>
      <c r="M517" s="2">
        <f t="shared" si="87"/>
        <v>56.88</v>
      </c>
      <c r="N517" s="2">
        <f>'ZBud Extract Monthly'!U516</f>
        <v>56.88</v>
      </c>
      <c r="O517" s="53">
        <f t="shared" si="86"/>
        <v>0</v>
      </c>
      <c r="Q517" s="111">
        <f>YEAR(A517)</f>
        <v>2032</v>
      </c>
      <c r="R517" s="61">
        <f>MONTH(A517)</f>
        <v>5</v>
      </c>
      <c r="S517" s="61">
        <f t="shared" si="80"/>
        <v>2032</v>
      </c>
      <c r="T517" s="112" t="str">
        <f>LOOKUP(S517,'yr type'!$A$5:$A$102,'yr type'!$B$5:$B$102)</f>
        <v>W</v>
      </c>
      <c r="U517" s="61">
        <f>('Strm Seg GW ZBud Stream Out'!H517-'Strm Seg GW ZBud Stream In'!H517)/DAY($A517)/1.9835</f>
        <v>51.961423680850885</v>
      </c>
      <c r="V517" s="61">
        <f>('Strm Seg GW ZBud Stream Out'!I517-'Strm Seg GW ZBud Stream In'!I517)/DAY($A517)/1.9835</f>
        <v>0.7886027468551029</v>
      </c>
      <c r="W517" s="61">
        <f>('Strm Seg GW ZBud Stream Out'!J517-'Strm Seg GW ZBud Stream In'!J517)/DAY($A517)/1.9835</f>
        <v>2.6593590671426361</v>
      </c>
    </row>
    <row r="518" spans="1:23" x14ac:dyDescent="0.3">
      <c r="A518" s="126">
        <v>48395</v>
      </c>
      <c r="B518" s="127">
        <v>24.33</v>
      </c>
      <c r="C518" s="127">
        <v>0</v>
      </c>
      <c r="D518" s="127">
        <v>86.43</v>
      </c>
      <c r="E518" s="127">
        <v>38.979999999999997</v>
      </c>
      <c r="F518" s="127">
        <v>23.03</v>
      </c>
      <c r="G518" s="127">
        <v>27.23</v>
      </c>
      <c r="H518" s="2">
        <f t="shared" si="81"/>
        <v>149.74</v>
      </c>
      <c r="I518" s="2">
        <f t="shared" si="82"/>
        <v>23.03</v>
      </c>
      <c r="J518" s="2">
        <f t="shared" si="83"/>
        <v>27.23</v>
      </c>
      <c r="K518" s="2">
        <f t="shared" si="84"/>
        <v>149.74</v>
      </c>
      <c r="L518" s="2">
        <f t="shared" si="85"/>
        <v>50.260000000000005</v>
      </c>
      <c r="M518" s="2">
        <f t="shared" si="87"/>
        <v>200</v>
      </c>
      <c r="N518" s="2">
        <f>'ZBud Extract Monthly'!U517</f>
        <v>200</v>
      </c>
      <c r="O518" s="53">
        <f t="shared" si="86"/>
        <v>0</v>
      </c>
      <c r="Q518" s="111">
        <f>YEAR(A518)</f>
        <v>2032</v>
      </c>
      <c r="R518" s="61">
        <f>MONTH(A518)</f>
        <v>6</v>
      </c>
      <c r="S518" s="61">
        <f t="shared" si="80"/>
        <v>2032</v>
      </c>
      <c r="T518" s="112" t="str">
        <f>LOOKUP(S518,'yr type'!$A$5:$A$102,'yr type'!$B$5:$B$102)</f>
        <v>W</v>
      </c>
      <c r="U518" s="61">
        <f>('Strm Seg GW ZBud Stream Out'!H518-'Strm Seg GW ZBud Stream In'!H518)/DAY($A518)/1.9835</f>
        <v>34.119485757499369</v>
      </c>
      <c r="V518" s="61">
        <f>('Strm Seg GW ZBud Stream Out'!I518-'Strm Seg GW ZBud Stream In'!I518)/DAY($A518)/1.9835</f>
        <v>-0.24166036467523738</v>
      </c>
      <c r="W518" s="61">
        <f>('Strm Seg GW ZBud Stream Out'!J518-'Strm Seg GW ZBud Stream In'!J518)/DAY($A518)/1.9835</f>
        <v>0.39744559280732716</v>
      </c>
    </row>
    <row r="519" spans="1:23" x14ac:dyDescent="0.3">
      <c r="A519" s="126">
        <v>48426</v>
      </c>
      <c r="B519" s="127">
        <v>25.93</v>
      </c>
      <c r="C519" s="127">
        <v>0</v>
      </c>
      <c r="D519" s="127">
        <v>115.36</v>
      </c>
      <c r="E519" s="127">
        <v>61.28</v>
      </c>
      <c r="F519" s="127">
        <v>29.05</v>
      </c>
      <c r="G519" s="127">
        <v>48.25</v>
      </c>
      <c r="H519" s="2">
        <f t="shared" si="81"/>
        <v>202.57</v>
      </c>
      <c r="I519" s="2">
        <f t="shared" si="82"/>
        <v>29.05</v>
      </c>
      <c r="J519" s="2">
        <f t="shared" si="83"/>
        <v>48.25</v>
      </c>
      <c r="K519" s="2">
        <f t="shared" si="84"/>
        <v>202.57</v>
      </c>
      <c r="L519" s="2">
        <f t="shared" si="85"/>
        <v>77.3</v>
      </c>
      <c r="M519" s="2">
        <f t="shared" si="87"/>
        <v>279.87</v>
      </c>
      <c r="N519" s="2">
        <f>'ZBud Extract Monthly'!U518</f>
        <v>279.87</v>
      </c>
      <c r="O519" s="53">
        <f t="shared" si="86"/>
        <v>0</v>
      </c>
      <c r="Q519" s="111">
        <f>YEAR(A519)</f>
        <v>2032</v>
      </c>
      <c r="R519" s="61">
        <f>MONTH(A519)</f>
        <v>7</v>
      </c>
      <c r="S519" s="61">
        <f t="shared" ref="S519:S582" si="88">IF(R519&lt;10,Q519,Q519+1)</f>
        <v>2032</v>
      </c>
      <c r="T519" s="112" t="str">
        <f>LOOKUP(S519,'yr type'!$A$5:$A$102,'yr type'!$B$5:$B$102)</f>
        <v>W</v>
      </c>
      <c r="U519" s="61">
        <f>('Strm Seg GW ZBud Stream Out'!H519-'Strm Seg GW ZBud Stream In'!H519)/DAY($A519)/1.9835</f>
        <v>27.619473560096605</v>
      </c>
      <c r="V519" s="61">
        <f>('Strm Seg GW ZBud Stream Out'!I519-'Strm Seg GW ZBud Stream In'!I519)/DAY($A519)/1.9835</f>
        <v>-0.47244606715076803</v>
      </c>
      <c r="W519" s="61">
        <f>('Strm Seg GW ZBud Stream Out'!J519-'Strm Seg GW ZBud Stream In'!J519)/DAY($A519)/1.9835</f>
        <v>-0.38332371093781764</v>
      </c>
    </row>
    <row r="520" spans="1:23" x14ac:dyDescent="0.3">
      <c r="A520" s="126">
        <v>48457</v>
      </c>
      <c r="B520" s="127">
        <v>25.79</v>
      </c>
      <c r="C520" s="127">
        <v>0</v>
      </c>
      <c r="D520" s="127">
        <v>33.44</v>
      </c>
      <c r="E520" s="127">
        <v>8.4499999999999993</v>
      </c>
      <c r="F520" s="127">
        <v>35.17</v>
      </c>
      <c r="G520" s="127">
        <v>43.25</v>
      </c>
      <c r="H520" s="2">
        <f t="shared" ref="H520:H583" si="89">SUM(B520:E520)</f>
        <v>67.679999999999993</v>
      </c>
      <c r="I520" s="2">
        <f t="shared" ref="I520:I583" si="90">F520</f>
        <v>35.17</v>
      </c>
      <c r="J520" s="2">
        <f t="shared" ref="J520:J583" si="91">G520</f>
        <v>43.25</v>
      </c>
      <c r="K520" s="2">
        <f t="shared" ref="K520:K583" si="92">H520</f>
        <v>67.679999999999993</v>
      </c>
      <c r="L520" s="2">
        <f t="shared" ref="L520:L583" si="93">SUM(I520:J520)</f>
        <v>78.42</v>
      </c>
      <c r="M520" s="2">
        <f t="shared" si="87"/>
        <v>146.1</v>
      </c>
      <c r="N520" s="2">
        <f>'ZBud Extract Monthly'!U519</f>
        <v>146.09</v>
      </c>
      <c r="O520" s="53">
        <f t="shared" ref="O520:O583" si="94">N520-M520</f>
        <v>-9.9999999999909051E-3</v>
      </c>
      <c r="Q520" s="111">
        <f>YEAR(A520)</f>
        <v>2032</v>
      </c>
      <c r="R520" s="61">
        <f>MONTH(A520)</f>
        <v>8</v>
      </c>
      <c r="S520" s="61">
        <f t="shared" si="88"/>
        <v>2032</v>
      </c>
      <c r="T520" s="112" t="str">
        <f>LOOKUP(S520,'yr type'!$A$5:$A$102,'yr type'!$B$5:$B$102)</f>
        <v>W</v>
      </c>
      <c r="U520" s="61">
        <f>('Strm Seg GW ZBud Stream Out'!H520-'Strm Seg GW ZBud Stream In'!H520)/DAY($A520)/1.9835</f>
        <v>34.089951779601058</v>
      </c>
      <c r="V520" s="61">
        <f>('Strm Seg GW ZBud Stream Out'!I520-'Strm Seg GW ZBud Stream In'!I520)/DAY($A520)/1.9835</f>
        <v>-0.57197687372435491</v>
      </c>
      <c r="W520" s="61">
        <f>('Strm Seg GW ZBud Stream Out'!J520-'Strm Seg GW ZBud Stream In'!J520)/DAY($A520)/1.9835</f>
        <v>-0.28200395195849631</v>
      </c>
    </row>
    <row r="521" spans="1:23" x14ac:dyDescent="0.3">
      <c r="A521" s="126">
        <v>48487</v>
      </c>
      <c r="B521" s="127">
        <v>25.27</v>
      </c>
      <c r="C521" s="127">
        <v>0</v>
      </c>
      <c r="D521" s="127">
        <v>53.16</v>
      </c>
      <c r="E521" s="127">
        <v>10.66</v>
      </c>
      <c r="F521" s="127">
        <v>28.14</v>
      </c>
      <c r="G521" s="127">
        <v>37.33</v>
      </c>
      <c r="H521" s="2">
        <f t="shared" si="89"/>
        <v>89.089999999999989</v>
      </c>
      <c r="I521" s="2">
        <f t="shared" si="90"/>
        <v>28.14</v>
      </c>
      <c r="J521" s="2">
        <f t="shared" si="91"/>
        <v>37.33</v>
      </c>
      <c r="K521" s="2">
        <f t="shared" si="92"/>
        <v>89.089999999999989</v>
      </c>
      <c r="L521" s="2">
        <f t="shared" si="93"/>
        <v>65.47</v>
      </c>
      <c r="M521" s="2">
        <f t="shared" ref="M521:M584" si="95">SUM(H521:J521)</f>
        <v>154.56</v>
      </c>
      <c r="N521" s="2">
        <f>'ZBud Extract Monthly'!U520</f>
        <v>154.57</v>
      </c>
      <c r="O521" s="53">
        <f t="shared" si="94"/>
        <v>9.9999999999909051E-3</v>
      </c>
      <c r="Q521" s="111">
        <f>YEAR(A521)</f>
        <v>2032</v>
      </c>
      <c r="R521" s="61">
        <f>MONTH(A521)</f>
        <v>9</v>
      </c>
      <c r="S521" s="61">
        <f t="shared" si="88"/>
        <v>2032</v>
      </c>
      <c r="T521" s="112" t="str">
        <f>LOOKUP(S521,'yr type'!$A$5:$A$102,'yr type'!$B$5:$B$102)</f>
        <v>W</v>
      </c>
      <c r="U521" s="61">
        <f>('Strm Seg GW ZBud Stream Out'!H521-'Strm Seg GW ZBud Stream In'!H521)/DAY($A521)/1.9835</f>
        <v>35.668767330476427</v>
      </c>
      <c r="V521" s="61">
        <f>('Strm Seg GW ZBud Stream Out'!I521-'Strm Seg GW ZBud Stream In'!I521)/DAY($A521)/1.9835</f>
        <v>-0.4729014368540459</v>
      </c>
      <c r="W521" s="61">
        <f>('Strm Seg GW ZBud Stream Out'!J521-'Strm Seg GW ZBud Stream In'!J521)/DAY($A521)/1.9835</f>
        <v>2.739265607932111E-2</v>
      </c>
    </row>
    <row r="522" spans="1:23" x14ac:dyDescent="0.3">
      <c r="A522" s="126">
        <v>48518</v>
      </c>
      <c r="B522" s="127">
        <v>22.75</v>
      </c>
      <c r="C522" s="127">
        <v>0</v>
      </c>
      <c r="D522" s="127">
        <v>0.03</v>
      </c>
      <c r="E522" s="127">
        <v>3.73</v>
      </c>
      <c r="F522" s="127">
        <v>50.5</v>
      </c>
      <c r="G522" s="127">
        <v>55.09</v>
      </c>
      <c r="H522" s="2">
        <f t="shared" si="89"/>
        <v>26.51</v>
      </c>
      <c r="I522" s="2">
        <f t="shared" si="90"/>
        <v>50.5</v>
      </c>
      <c r="J522" s="2">
        <f t="shared" si="91"/>
        <v>55.09</v>
      </c>
      <c r="K522" s="2">
        <f t="shared" si="92"/>
        <v>26.51</v>
      </c>
      <c r="L522" s="2">
        <f t="shared" si="93"/>
        <v>105.59</v>
      </c>
      <c r="M522" s="2">
        <f t="shared" si="95"/>
        <v>132.10000000000002</v>
      </c>
      <c r="N522" s="2">
        <f>'ZBud Extract Monthly'!U521</f>
        <v>132.09</v>
      </c>
      <c r="O522" s="53">
        <f t="shared" si="94"/>
        <v>-1.0000000000019327E-2</v>
      </c>
      <c r="Q522" s="111">
        <f>YEAR(A522)</f>
        <v>2032</v>
      </c>
      <c r="R522" s="61">
        <f>MONTH(A522)</f>
        <v>10</v>
      </c>
      <c r="S522" s="61">
        <f t="shared" si="88"/>
        <v>2033</v>
      </c>
      <c r="T522" s="112" t="str">
        <f>LOOKUP(S522,'yr type'!$A$5:$A$102,'yr type'!$B$5:$B$102)</f>
        <v>D</v>
      </c>
      <c r="U522" s="61">
        <f>('Strm Seg GW ZBud Stream Out'!H522-'Strm Seg GW ZBud Stream In'!H522)/DAY($A522)/1.9835</f>
        <v>46.130251998341151</v>
      </c>
      <c r="V522" s="61">
        <f>('Strm Seg GW ZBud Stream Out'!I522-'Strm Seg GW ZBud Stream In'!I522)/DAY($A522)/1.9835</f>
        <v>-0.82129178626897714</v>
      </c>
      <c r="W522" s="61">
        <f>('Strm Seg GW ZBud Stream Out'!J522-'Strm Seg GW ZBud Stream In'!J522)/DAY($A522)/1.9835</f>
        <v>0.30672402156500811</v>
      </c>
    </row>
    <row r="523" spans="1:23" x14ac:dyDescent="0.3">
      <c r="A523" s="126">
        <v>48548</v>
      </c>
      <c r="B523" s="127">
        <v>20.49</v>
      </c>
      <c r="C523" s="127">
        <v>0</v>
      </c>
      <c r="D523" s="127">
        <v>0.28000000000000003</v>
      </c>
      <c r="E523" s="127">
        <v>8.02</v>
      </c>
      <c r="F523" s="127">
        <v>101.72</v>
      </c>
      <c r="G523" s="127">
        <v>80.67</v>
      </c>
      <c r="H523" s="2">
        <f t="shared" si="89"/>
        <v>28.79</v>
      </c>
      <c r="I523" s="2">
        <f t="shared" si="90"/>
        <v>101.72</v>
      </c>
      <c r="J523" s="2">
        <f t="shared" si="91"/>
        <v>80.67</v>
      </c>
      <c r="K523" s="2">
        <f t="shared" si="92"/>
        <v>28.79</v>
      </c>
      <c r="L523" s="2">
        <f t="shared" si="93"/>
        <v>182.39</v>
      </c>
      <c r="M523" s="2">
        <f t="shared" si="95"/>
        <v>211.18</v>
      </c>
      <c r="N523" s="2">
        <f>'ZBud Extract Monthly'!U522</f>
        <v>211.17</v>
      </c>
      <c r="O523" s="53">
        <f t="shared" si="94"/>
        <v>-1.0000000000019327E-2</v>
      </c>
      <c r="Q523" s="111">
        <f>YEAR(A523)</f>
        <v>2032</v>
      </c>
      <c r="R523" s="61">
        <f>MONTH(A523)</f>
        <v>11</v>
      </c>
      <c r="S523" s="61">
        <f t="shared" si="88"/>
        <v>2033</v>
      </c>
      <c r="T523" s="112" t="str">
        <f>LOOKUP(S523,'yr type'!$A$5:$A$102,'yr type'!$B$5:$B$102)</f>
        <v>D</v>
      </c>
      <c r="U523" s="61">
        <f>('Strm Seg GW ZBud Stream Out'!H523-'Strm Seg GW ZBud Stream In'!H523)/DAY($A523)/1.9835</f>
        <v>64.3949247962356</v>
      </c>
      <c r="V523" s="61">
        <f>('Strm Seg GW ZBud Stream Out'!I523-'Strm Seg GW ZBud Stream In'!I523)/DAY($A523)/1.9835</f>
        <v>-1.7094361818334594</v>
      </c>
      <c r="W523" s="61">
        <f>('Strm Seg GW ZBud Stream Out'!J523-'Strm Seg GW ZBud Stream In'!J523)/DAY($A523)/1.9835</f>
        <v>0.11763717334677758</v>
      </c>
    </row>
    <row r="524" spans="1:23" x14ac:dyDescent="0.3">
      <c r="A524" s="126">
        <v>48579</v>
      </c>
      <c r="B524" s="127">
        <v>20.75</v>
      </c>
      <c r="C524" s="127">
        <v>0</v>
      </c>
      <c r="D524" s="127">
        <v>0.01</v>
      </c>
      <c r="E524" s="127">
        <v>0.03</v>
      </c>
      <c r="F524" s="127">
        <v>35.93</v>
      </c>
      <c r="G524" s="127">
        <v>13.96</v>
      </c>
      <c r="H524" s="2">
        <f t="shared" si="89"/>
        <v>20.790000000000003</v>
      </c>
      <c r="I524" s="2">
        <f t="shared" si="90"/>
        <v>35.93</v>
      </c>
      <c r="J524" s="2">
        <f t="shared" si="91"/>
        <v>13.96</v>
      </c>
      <c r="K524" s="2">
        <f t="shared" si="92"/>
        <v>20.790000000000003</v>
      </c>
      <c r="L524" s="2">
        <f t="shared" si="93"/>
        <v>49.89</v>
      </c>
      <c r="M524" s="2">
        <f t="shared" si="95"/>
        <v>70.680000000000007</v>
      </c>
      <c r="N524" s="2">
        <f>'ZBud Extract Monthly'!U523</f>
        <v>70.680000000000007</v>
      </c>
      <c r="O524" s="53">
        <f t="shared" si="94"/>
        <v>0</v>
      </c>
      <c r="Q524" s="111">
        <f>YEAR(A524)</f>
        <v>2032</v>
      </c>
      <c r="R524" s="61">
        <f>MONTH(A524)</f>
        <v>12</v>
      </c>
      <c r="S524" s="61">
        <f t="shared" si="88"/>
        <v>2033</v>
      </c>
      <c r="T524" s="112" t="str">
        <f>LOOKUP(S524,'yr type'!$A$5:$A$102,'yr type'!$B$5:$B$102)</f>
        <v>D</v>
      </c>
      <c r="U524" s="61">
        <f>('Strm Seg GW ZBud Stream Out'!H524-'Strm Seg GW ZBud Stream In'!H524)/DAY($A524)/1.9835</f>
        <v>64.000260211259018</v>
      </c>
      <c r="V524" s="61">
        <f>('Strm Seg GW ZBud Stream Out'!I524-'Strm Seg GW ZBud Stream In'!I524)/DAY($A524)/1.9835</f>
        <v>-0.36949998780259724</v>
      </c>
      <c r="W524" s="61">
        <f>('Strm Seg GW ZBud Stream Out'!J524-'Strm Seg GW ZBud Stream In'!J524)/DAY($A524)/1.9835</f>
        <v>2.4868064760077089</v>
      </c>
    </row>
    <row r="525" spans="1:23" x14ac:dyDescent="0.3">
      <c r="A525" s="126">
        <v>48610</v>
      </c>
      <c r="B525" s="127">
        <v>21.8</v>
      </c>
      <c r="C525" s="127">
        <v>0</v>
      </c>
      <c r="D525" s="127">
        <v>0</v>
      </c>
      <c r="E525" s="127">
        <v>0</v>
      </c>
      <c r="F525" s="127">
        <v>16.7</v>
      </c>
      <c r="G525" s="127">
        <v>4.9800000000000004</v>
      </c>
      <c r="H525" s="2">
        <f t="shared" si="89"/>
        <v>21.8</v>
      </c>
      <c r="I525" s="2">
        <f t="shared" si="90"/>
        <v>16.7</v>
      </c>
      <c r="J525" s="2">
        <f t="shared" si="91"/>
        <v>4.9800000000000004</v>
      </c>
      <c r="K525" s="2">
        <f t="shared" si="92"/>
        <v>21.8</v>
      </c>
      <c r="L525" s="2">
        <f t="shared" si="93"/>
        <v>21.68</v>
      </c>
      <c r="M525" s="2">
        <f t="shared" si="95"/>
        <v>43.480000000000004</v>
      </c>
      <c r="N525" s="2">
        <f>'ZBud Extract Monthly'!U524</f>
        <v>43.47</v>
      </c>
      <c r="O525" s="53">
        <f t="shared" si="94"/>
        <v>-1.0000000000005116E-2</v>
      </c>
      <c r="Q525" s="111">
        <f>YEAR(A525)</f>
        <v>2033</v>
      </c>
      <c r="R525" s="61">
        <f>MONTH(A525)</f>
        <v>1</v>
      </c>
      <c r="S525" s="61">
        <f t="shared" si="88"/>
        <v>2033</v>
      </c>
      <c r="T525" s="112" t="str">
        <f>LOOKUP(S525,'yr type'!$A$5:$A$102,'yr type'!$B$5:$B$102)</f>
        <v>D</v>
      </c>
      <c r="U525" s="61">
        <f>('Strm Seg GW ZBud Stream Out'!H525-'Strm Seg GW ZBud Stream In'!H525)/DAY($A525)/1.9835</f>
        <v>64.399684493848426</v>
      </c>
      <c r="V525" s="61">
        <f>('Strm Seg GW ZBud Stream Out'!I525-'Strm Seg GW ZBud Stream In'!I525)/DAY($A525)/1.9835</f>
        <v>-8.4893923253941767E-2</v>
      </c>
      <c r="W525" s="61">
        <f>('Strm Seg GW ZBud Stream Out'!J525-'Strm Seg GW ZBud Stream In'!J525)/DAY($A525)/1.9835</f>
        <v>3.097815038584451</v>
      </c>
    </row>
    <row r="526" spans="1:23" x14ac:dyDescent="0.3">
      <c r="A526" s="126">
        <v>48638</v>
      </c>
      <c r="B526" s="127">
        <v>19.690000000000001</v>
      </c>
      <c r="C526" s="127">
        <v>0</v>
      </c>
      <c r="D526" s="127">
        <v>0.94</v>
      </c>
      <c r="E526" s="127">
        <v>4.91</v>
      </c>
      <c r="F526" s="127">
        <v>43.52</v>
      </c>
      <c r="G526" s="127">
        <v>26.16</v>
      </c>
      <c r="H526" s="2">
        <f t="shared" si="89"/>
        <v>25.540000000000003</v>
      </c>
      <c r="I526" s="2">
        <f t="shared" si="90"/>
        <v>43.52</v>
      </c>
      <c r="J526" s="2">
        <f t="shared" si="91"/>
        <v>26.16</v>
      </c>
      <c r="K526" s="2">
        <f t="shared" si="92"/>
        <v>25.540000000000003</v>
      </c>
      <c r="L526" s="2">
        <f t="shared" si="93"/>
        <v>69.680000000000007</v>
      </c>
      <c r="M526" s="2">
        <f t="shared" si="95"/>
        <v>95.22</v>
      </c>
      <c r="N526" s="2">
        <f>'ZBud Extract Monthly'!U525</f>
        <v>95.22</v>
      </c>
      <c r="O526" s="53">
        <f t="shared" si="94"/>
        <v>0</v>
      </c>
      <c r="Q526" s="111">
        <f>YEAR(A526)</f>
        <v>2033</v>
      </c>
      <c r="R526" s="61">
        <f>MONTH(A526)</f>
        <v>2</v>
      </c>
      <c r="S526" s="61">
        <f t="shared" si="88"/>
        <v>2033</v>
      </c>
      <c r="T526" s="112" t="str">
        <f>LOOKUP(S526,'yr type'!$A$5:$A$102,'yr type'!$B$5:$B$102)</f>
        <v>D</v>
      </c>
      <c r="U526" s="61">
        <f>('Strm Seg GW ZBud Stream Out'!H526-'Strm Seg GW ZBud Stream In'!H526)/DAY($A526)/1.9835</f>
        <v>55.159350354712096</v>
      </c>
      <c r="V526" s="61">
        <f>('Strm Seg GW ZBud Stream Out'!I526-'Strm Seg GW ZBud Stream In'!I526)/DAY($A526)/1.9835</f>
        <v>-0.33580611473225541</v>
      </c>
      <c r="W526" s="61">
        <f>('Strm Seg GW ZBud Stream Out'!J526-'Strm Seg GW ZBud Stream In'!J526)/DAY($A526)/1.9835</f>
        <v>2.5004501422449494</v>
      </c>
    </row>
    <row r="527" spans="1:23" x14ac:dyDescent="0.3">
      <c r="A527" s="126">
        <v>48669</v>
      </c>
      <c r="B527" s="127">
        <v>23.15</v>
      </c>
      <c r="C527" s="127">
        <v>0</v>
      </c>
      <c r="D527" s="127">
        <v>0</v>
      </c>
      <c r="E527" s="127">
        <v>1.24</v>
      </c>
      <c r="F527" s="127">
        <v>38.19</v>
      </c>
      <c r="G527" s="127">
        <v>15.7</v>
      </c>
      <c r="H527" s="2">
        <f t="shared" si="89"/>
        <v>24.389999999999997</v>
      </c>
      <c r="I527" s="2">
        <f t="shared" si="90"/>
        <v>38.19</v>
      </c>
      <c r="J527" s="2">
        <f t="shared" si="91"/>
        <v>15.7</v>
      </c>
      <c r="K527" s="2">
        <f t="shared" si="92"/>
        <v>24.389999999999997</v>
      </c>
      <c r="L527" s="2">
        <f t="shared" si="93"/>
        <v>53.89</v>
      </c>
      <c r="M527" s="2">
        <f t="shared" si="95"/>
        <v>78.28</v>
      </c>
      <c r="N527" s="2">
        <f>'ZBud Extract Monthly'!U526</f>
        <v>78.290000000000006</v>
      </c>
      <c r="O527" s="53">
        <f t="shared" si="94"/>
        <v>1.0000000000005116E-2</v>
      </c>
      <c r="Q527" s="111">
        <f>YEAR(A527)</f>
        <v>2033</v>
      </c>
      <c r="R527" s="61">
        <f>MONTH(A527)</f>
        <v>3</v>
      </c>
      <c r="S527" s="61">
        <f t="shared" si="88"/>
        <v>2033</v>
      </c>
      <c r="T527" s="112" t="str">
        <f>LOOKUP(S527,'yr type'!$A$5:$A$102,'yr type'!$B$5:$B$102)</f>
        <v>D</v>
      </c>
      <c r="U527" s="61">
        <f>('Strm Seg GW ZBud Stream Out'!H527-'Strm Seg GW ZBud Stream In'!H527)/DAY($A527)/1.9835</f>
        <v>59.09413955455085</v>
      </c>
      <c r="V527" s="61">
        <f>('Strm Seg GW ZBud Stream Out'!I527-'Strm Seg GW ZBud Stream In'!I527)/DAY($A527)/1.9835</f>
        <v>-5.7734373094155765E-2</v>
      </c>
      <c r="W527" s="61">
        <f>('Strm Seg GW ZBud Stream Out'!J527-'Strm Seg GW ZBud Stream In'!J527)/DAY($A527)/1.9835</f>
        <v>2.8359774591996882</v>
      </c>
    </row>
    <row r="528" spans="1:23" x14ac:dyDescent="0.3">
      <c r="A528" s="126">
        <v>48699</v>
      </c>
      <c r="B528" s="127">
        <v>24.85</v>
      </c>
      <c r="C528" s="127">
        <v>0</v>
      </c>
      <c r="D528" s="127">
        <v>11.95</v>
      </c>
      <c r="E528" s="127">
        <v>9.06</v>
      </c>
      <c r="F528" s="127">
        <v>16.61</v>
      </c>
      <c r="G528" s="127">
        <v>8.82</v>
      </c>
      <c r="H528" s="2">
        <f t="shared" si="89"/>
        <v>45.86</v>
      </c>
      <c r="I528" s="2">
        <f t="shared" si="90"/>
        <v>16.61</v>
      </c>
      <c r="J528" s="2">
        <f t="shared" si="91"/>
        <v>8.82</v>
      </c>
      <c r="K528" s="2">
        <f t="shared" si="92"/>
        <v>45.86</v>
      </c>
      <c r="L528" s="2">
        <f t="shared" si="93"/>
        <v>25.43</v>
      </c>
      <c r="M528" s="2">
        <f t="shared" si="95"/>
        <v>71.289999999999992</v>
      </c>
      <c r="N528" s="2">
        <f>'ZBud Extract Monthly'!U527</f>
        <v>71.290000000000006</v>
      </c>
      <c r="O528" s="53">
        <f t="shared" si="94"/>
        <v>0</v>
      </c>
      <c r="Q528" s="111">
        <f>YEAR(A528)</f>
        <v>2033</v>
      </c>
      <c r="R528" s="61">
        <f>MONTH(A528)</f>
        <v>4</v>
      </c>
      <c r="S528" s="61">
        <f t="shared" si="88"/>
        <v>2033</v>
      </c>
      <c r="T528" s="112" t="str">
        <f>LOOKUP(S528,'yr type'!$A$5:$A$102,'yr type'!$B$5:$B$102)</f>
        <v>D</v>
      </c>
      <c r="U528" s="61">
        <f>('Strm Seg GW ZBud Stream Out'!H528-'Strm Seg GW ZBud Stream In'!H528)/DAY($A528)/1.9835</f>
        <v>43.2704814721452</v>
      </c>
      <c r="V528" s="61">
        <f>('Strm Seg GW ZBud Stream Out'!I528-'Strm Seg GW ZBud Stream In'!I528)/DAY($A528)/1.9835</f>
        <v>0.31930089908411058</v>
      </c>
      <c r="W528" s="61">
        <f>('Strm Seg GW ZBud Stream Out'!J528-'Strm Seg GW ZBud Stream In'!J528)/DAY($A528)/1.9835</f>
        <v>2.3428283337534661</v>
      </c>
    </row>
    <row r="529" spans="1:23" x14ac:dyDescent="0.3">
      <c r="A529" s="126">
        <v>48730</v>
      </c>
      <c r="B529" s="127">
        <v>29.68</v>
      </c>
      <c r="C529" s="127">
        <v>0</v>
      </c>
      <c r="D529" s="127">
        <v>109.23</v>
      </c>
      <c r="E529" s="127">
        <v>57.08</v>
      </c>
      <c r="F529" s="127">
        <v>27.12</v>
      </c>
      <c r="G529" s="127">
        <v>31.57</v>
      </c>
      <c r="H529" s="2">
        <f t="shared" si="89"/>
        <v>195.99</v>
      </c>
      <c r="I529" s="2">
        <f t="shared" si="90"/>
        <v>27.12</v>
      </c>
      <c r="J529" s="2">
        <f t="shared" si="91"/>
        <v>31.57</v>
      </c>
      <c r="K529" s="2">
        <f t="shared" si="92"/>
        <v>195.99</v>
      </c>
      <c r="L529" s="2">
        <f t="shared" si="93"/>
        <v>58.69</v>
      </c>
      <c r="M529" s="2">
        <f t="shared" si="95"/>
        <v>254.68</v>
      </c>
      <c r="N529" s="2">
        <f>'ZBud Extract Monthly'!U528</f>
        <v>254.67</v>
      </c>
      <c r="O529" s="53">
        <f t="shared" si="94"/>
        <v>-1.0000000000019327E-2</v>
      </c>
      <c r="Q529" s="111">
        <f>YEAR(A529)</f>
        <v>2033</v>
      </c>
      <c r="R529" s="61">
        <f>MONTH(A529)</f>
        <v>5</v>
      </c>
      <c r="S529" s="61">
        <f t="shared" si="88"/>
        <v>2033</v>
      </c>
      <c r="T529" s="112" t="str">
        <f>LOOKUP(S529,'yr type'!$A$5:$A$102,'yr type'!$B$5:$B$102)</f>
        <v>D</v>
      </c>
      <c r="U529" s="61">
        <f>('Strm Seg GW ZBud Stream Out'!H529-'Strm Seg GW ZBud Stream In'!H529)/DAY($A529)/1.9835</f>
        <v>24.558901257958805</v>
      </c>
      <c r="V529" s="61">
        <f>('Strm Seg GW ZBud Stream Out'!I529-'Strm Seg GW ZBud Stream In'!I529)/DAY($A529)/1.9835</f>
        <v>-0.4145490620197273</v>
      </c>
      <c r="W529" s="61">
        <f>('Strm Seg GW ZBud Stream Out'!J529-'Strm Seg GW ZBud Stream In'!J529)/DAY($A529)/1.9835</f>
        <v>0.20215162184798782</v>
      </c>
    </row>
    <row r="530" spans="1:23" x14ac:dyDescent="0.3">
      <c r="A530" s="126">
        <v>48760</v>
      </c>
      <c r="B530" s="127">
        <v>28.32</v>
      </c>
      <c r="C530" s="127">
        <v>0</v>
      </c>
      <c r="D530" s="127">
        <v>151.87</v>
      </c>
      <c r="E530" s="127">
        <v>83.8</v>
      </c>
      <c r="F530" s="127">
        <v>28.14</v>
      </c>
      <c r="G530" s="127">
        <v>52.45</v>
      </c>
      <c r="H530" s="2">
        <f t="shared" si="89"/>
        <v>263.99</v>
      </c>
      <c r="I530" s="2">
        <f t="shared" si="90"/>
        <v>28.14</v>
      </c>
      <c r="J530" s="2">
        <f t="shared" si="91"/>
        <v>52.45</v>
      </c>
      <c r="K530" s="2">
        <f t="shared" si="92"/>
        <v>263.99</v>
      </c>
      <c r="L530" s="2">
        <f t="shared" si="93"/>
        <v>80.59</v>
      </c>
      <c r="M530" s="2">
        <f t="shared" si="95"/>
        <v>344.58</v>
      </c>
      <c r="N530" s="2">
        <f>'ZBud Extract Monthly'!U529</f>
        <v>344.58</v>
      </c>
      <c r="O530" s="53">
        <f t="shared" si="94"/>
        <v>0</v>
      </c>
      <c r="Q530" s="111">
        <f>YEAR(A530)</f>
        <v>2033</v>
      </c>
      <c r="R530" s="61">
        <f>MONTH(A530)</f>
        <v>6</v>
      </c>
      <c r="S530" s="61">
        <f t="shared" si="88"/>
        <v>2033</v>
      </c>
      <c r="T530" s="112" t="str">
        <f>LOOKUP(S530,'yr type'!$A$5:$A$102,'yr type'!$B$5:$B$102)</f>
        <v>D</v>
      </c>
      <c r="U530" s="61">
        <f>('Strm Seg GW ZBud Stream Out'!H530-'Strm Seg GW ZBud Stream In'!H530)/DAY($A530)/1.9835</f>
        <v>19.412822451894794</v>
      </c>
      <c r="V530" s="61">
        <f>('Strm Seg GW ZBud Stream Out'!I530-'Strm Seg GW ZBud Stream In'!I530)/DAY($A530)/1.9835</f>
        <v>-0.4729014368540459</v>
      </c>
      <c r="W530" s="61">
        <f>('Strm Seg GW ZBud Stream Out'!J530-'Strm Seg GW ZBud Stream In'!J530)/DAY($A530)/1.9835</f>
        <v>-0.69960507520376447</v>
      </c>
    </row>
    <row r="531" spans="1:23" x14ac:dyDescent="0.3">
      <c r="A531" s="126">
        <v>48791</v>
      </c>
      <c r="B531" s="127">
        <v>30.14</v>
      </c>
      <c r="C531" s="127">
        <v>0</v>
      </c>
      <c r="D531" s="127">
        <v>246.92</v>
      </c>
      <c r="E531" s="127">
        <v>134.41</v>
      </c>
      <c r="F531" s="127">
        <v>29.08</v>
      </c>
      <c r="G531" s="127">
        <v>69.8</v>
      </c>
      <c r="H531" s="2">
        <f t="shared" si="89"/>
        <v>411.47</v>
      </c>
      <c r="I531" s="2">
        <f t="shared" si="90"/>
        <v>29.08</v>
      </c>
      <c r="J531" s="2">
        <f t="shared" si="91"/>
        <v>69.8</v>
      </c>
      <c r="K531" s="2">
        <f t="shared" si="92"/>
        <v>411.47</v>
      </c>
      <c r="L531" s="2">
        <f t="shared" si="93"/>
        <v>98.88</v>
      </c>
      <c r="M531" s="2">
        <f t="shared" si="95"/>
        <v>510.35</v>
      </c>
      <c r="N531" s="2">
        <f>'ZBud Extract Monthly'!U530</f>
        <v>510.35</v>
      </c>
      <c r="O531" s="53">
        <f t="shared" si="94"/>
        <v>0</v>
      </c>
      <c r="Q531" s="111">
        <f>YEAR(A531)</f>
        <v>2033</v>
      </c>
      <c r="R531" s="61">
        <f>MONTH(A531)</f>
        <v>7</v>
      </c>
      <c r="S531" s="61">
        <f t="shared" si="88"/>
        <v>2033</v>
      </c>
      <c r="T531" s="112" t="str">
        <f>LOOKUP(S531,'yr type'!$A$5:$A$102,'yr type'!$B$5:$B$102)</f>
        <v>D</v>
      </c>
      <c r="U531" s="61">
        <f>('Strm Seg GW ZBud Stream Out'!H531-'Strm Seg GW ZBud Stream In'!H531)/DAY($A531)/1.9835</f>
        <v>14.356343056018606</v>
      </c>
      <c r="V531" s="61">
        <f>('Strm Seg GW ZBud Stream Out'!I531-'Strm Seg GW ZBud Stream In'!I531)/DAY($A531)/1.9835</f>
        <v>-0.47293396326142284</v>
      </c>
      <c r="W531" s="61">
        <f>('Strm Seg GW ZBud Stream Out'!J531-'Strm Seg GW ZBud Stream In'!J531)/DAY($A531)/1.9835</f>
        <v>-1.1278531757971002</v>
      </c>
    </row>
    <row r="532" spans="1:23" x14ac:dyDescent="0.3">
      <c r="A532" s="126">
        <v>48822</v>
      </c>
      <c r="B532" s="127">
        <v>30.67</v>
      </c>
      <c r="C532" s="127">
        <v>0</v>
      </c>
      <c r="D532" s="127">
        <v>152.71</v>
      </c>
      <c r="E532" s="127">
        <v>60.33</v>
      </c>
      <c r="F532" s="127">
        <v>29.08</v>
      </c>
      <c r="G532" s="127">
        <v>62.84</v>
      </c>
      <c r="H532" s="2">
        <f t="shared" si="89"/>
        <v>243.70999999999998</v>
      </c>
      <c r="I532" s="2">
        <f t="shared" si="90"/>
        <v>29.08</v>
      </c>
      <c r="J532" s="2">
        <f t="shared" si="91"/>
        <v>62.84</v>
      </c>
      <c r="K532" s="2">
        <f t="shared" si="92"/>
        <v>243.70999999999998</v>
      </c>
      <c r="L532" s="2">
        <f t="shared" si="93"/>
        <v>91.92</v>
      </c>
      <c r="M532" s="2">
        <f t="shared" si="95"/>
        <v>335.63</v>
      </c>
      <c r="N532" s="2">
        <f>'ZBud Extract Monthly'!U531</f>
        <v>335.62</v>
      </c>
      <c r="O532" s="53">
        <f t="shared" si="94"/>
        <v>-9.9999999999909051E-3</v>
      </c>
      <c r="Q532" s="111">
        <f>YEAR(A532)</f>
        <v>2033</v>
      </c>
      <c r="R532" s="61">
        <f>MONTH(A532)</f>
        <v>8</v>
      </c>
      <c r="S532" s="61">
        <f t="shared" si="88"/>
        <v>2033</v>
      </c>
      <c r="T532" s="112" t="str">
        <f>LOOKUP(S532,'yr type'!$A$5:$A$102,'yr type'!$B$5:$B$102)</f>
        <v>D</v>
      </c>
      <c r="U532" s="61">
        <f>('Strm Seg GW ZBud Stream Out'!H532-'Strm Seg GW ZBud Stream In'!H532)/DAY($A532)/1.9835</f>
        <v>18.064190864958487</v>
      </c>
      <c r="V532" s="61">
        <f>('Strm Seg GW ZBud Stream Out'!I532-'Strm Seg GW ZBud Stream In'!I532)/DAY($A532)/1.9835</f>
        <v>-0.47293396326142284</v>
      </c>
      <c r="W532" s="61">
        <f>('Strm Seg GW ZBud Stream Out'!J532-'Strm Seg GW ZBud Stream In'!J532)/DAY($A532)/1.9835</f>
        <v>-0.99547069777275432</v>
      </c>
    </row>
    <row r="533" spans="1:23" x14ac:dyDescent="0.3">
      <c r="A533" s="126">
        <v>48852</v>
      </c>
      <c r="B533" s="127">
        <v>20.34</v>
      </c>
      <c r="C533" s="127">
        <v>0</v>
      </c>
      <c r="D533" s="127">
        <v>54.38</v>
      </c>
      <c r="E533" s="127">
        <v>20.37</v>
      </c>
      <c r="F533" s="127">
        <v>41.6</v>
      </c>
      <c r="G533" s="127">
        <v>57.21</v>
      </c>
      <c r="H533" s="2">
        <f t="shared" si="89"/>
        <v>95.09</v>
      </c>
      <c r="I533" s="2">
        <f t="shared" si="90"/>
        <v>41.6</v>
      </c>
      <c r="J533" s="2">
        <f t="shared" si="91"/>
        <v>57.21</v>
      </c>
      <c r="K533" s="2">
        <f t="shared" si="92"/>
        <v>95.09</v>
      </c>
      <c r="L533" s="2">
        <f t="shared" si="93"/>
        <v>98.81</v>
      </c>
      <c r="M533" s="2">
        <f t="shared" si="95"/>
        <v>193.9</v>
      </c>
      <c r="N533" s="2">
        <f>'ZBud Extract Monthly'!U532</f>
        <v>193.9</v>
      </c>
      <c r="O533" s="53">
        <f t="shared" si="94"/>
        <v>0</v>
      </c>
      <c r="Q533" s="111">
        <f>YEAR(A533)</f>
        <v>2033</v>
      </c>
      <c r="R533" s="61">
        <f>MONTH(A533)</f>
        <v>9</v>
      </c>
      <c r="S533" s="61">
        <f t="shared" si="88"/>
        <v>2033</v>
      </c>
      <c r="T533" s="112" t="str">
        <f>LOOKUP(S533,'yr type'!$A$5:$A$102,'yr type'!$B$5:$B$102)</f>
        <v>D</v>
      </c>
      <c r="U533" s="61">
        <f>('Strm Seg GW ZBud Stream Out'!H533-'Strm Seg GW ZBud Stream In'!H533)/DAY($A533)/1.9835</f>
        <v>26.860095790269728</v>
      </c>
      <c r="V533" s="61">
        <f>('Strm Seg GW ZBud Stream Out'!I533-'Strm Seg GW ZBud Stream In'!I533)/DAY($A533)/1.9835</f>
        <v>-0.69910091588942103</v>
      </c>
      <c r="W533" s="61">
        <f>('Strm Seg GW ZBud Stream Out'!J533-'Strm Seg GW ZBud Stream In'!J533)/DAY($A533)/1.9835</f>
        <v>-0.77892614066044874</v>
      </c>
    </row>
    <row r="534" spans="1:23" x14ac:dyDescent="0.3">
      <c r="A534" s="126">
        <v>48883</v>
      </c>
      <c r="B534" s="127">
        <v>25.28</v>
      </c>
      <c r="C534" s="127">
        <v>0</v>
      </c>
      <c r="D534" s="127">
        <v>50.2</v>
      </c>
      <c r="E534" s="127">
        <v>11.92</v>
      </c>
      <c r="F534" s="127">
        <v>37.83</v>
      </c>
      <c r="G534" s="127">
        <v>49.08</v>
      </c>
      <c r="H534" s="2">
        <f t="shared" si="89"/>
        <v>87.4</v>
      </c>
      <c r="I534" s="2">
        <f t="shared" si="90"/>
        <v>37.83</v>
      </c>
      <c r="J534" s="2">
        <f t="shared" si="91"/>
        <v>49.08</v>
      </c>
      <c r="K534" s="2">
        <f t="shared" si="92"/>
        <v>87.4</v>
      </c>
      <c r="L534" s="2">
        <f t="shared" si="93"/>
        <v>86.91</v>
      </c>
      <c r="M534" s="2">
        <f t="shared" si="95"/>
        <v>174.31</v>
      </c>
      <c r="N534" s="2">
        <f>'ZBud Extract Monthly'!U533</f>
        <v>174.3</v>
      </c>
      <c r="O534" s="53">
        <f t="shared" si="94"/>
        <v>-9.9999999999909051E-3</v>
      </c>
      <c r="Q534" s="111">
        <f>YEAR(A534)</f>
        <v>2033</v>
      </c>
      <c r="R534" s="61">
        <f>MONTH(A534)</f>
        <v>10</v>
      </c>
      <c r="S534" s="61">
        <f t="shared" si="88"/>
        <v>2034</v>
      </c>
      <c r="T534" s="112" t="str">
        <f>LOOKUP(S534,'yr type'!$A$5:$A$102,'yr type'!$B$5:$B$102)</f>
        <v>W</v>
      </c>
      <c r="U534" s="61">
        <f>('Strm Seg GW ZBud Stream Out'!H534-'Strm Seg GW ZBud Stream In'!H534)/DAY($A534)/1.9835</f>
        <v>25.792790521804889</v>
      </c>
      <c r="V534" s="61">
        <f>('Strm Seg GW ZBud Stream Out'!I534-'Strm Seg GW ZBud Stream In'!I534)/DAY($A534)/1.9835</f>
        <v>-0.61523699553575051</v>
      </c>
      <c r="W534" s="61">
        <f>('Strm Seg GW ZBud Stream Out'!J534-'Strm Seg GW ZBud Stream In'!J534)/DAY($A534)/1.9835</f>
        <v>-0.59344430259316783</v>
      </c>
    </row>
    <row r="535" spans="1:23" x14ac:dyDescent="0.3">
      <c r="A535" s="126">
        <v>48913</v>
      </c>
      <c r="B535" s="127">
        <v>26.7</v>
      </c>
      <c r="C535" s="127">
        <v>0</v>
      </c>
      <c r="D535" s="127">
        <v>32.630000000000003</v>
      </c>
      <c r="E535" s="127">
        <v>26.2</v>
      </c>
      <c r="F535" s="127">
        <v>94.24</v>
      </c>
      <c r="G535" s="127">
        <v>97.16</v>
      </c>
      <c r="H535" s="2">
        <f t="shared" si="89"/>
        <v>85.53</v>
      </c>
      <c r="I535" s="2">
        <f t="shared" si="90"/>
        <v>94.24</v>
      </c>
      <c r="J535" s="2">
        <f t="shared" si="91"/>
        <v>97.16</v>
      </c>
      <c r="K535" s="2">
        <f t="shared" si="92"/>
        <v>85.53</v>
      </c>
      <c r="L535" s="2">
        <f t="shared" si="93"/>
        <v>191.39999999999998</v>
      </c>
      <c r="M535" s="2">
        <f t="shared" si="95"/>
        <v>276.92999999999995</v>
      </c>
      <c r="N535" s="2">
        <f>'ZBud Extract Monthly'!U534</f>
        <v>276.93</v>
      </c>
      <c r="O535" s="53">
        <f t="shared" si="94"/>
        <v>0</v>
      </c>
      <c r="Q535" s="111">
        <f>YEAR(A535)</f>
        <v>2033</v>
      </c>
      <c r="R535" s="61">
        <f>MONTH(A535)</f>
        <v>11</v>
      </c>
      <c r="S535" s="61">
        <f t="shared" si="88"/>
        <v>2034</v>
      </c>
      <c r="T535" s="112" t="str">
        <f>LOOKUP(S535,'yr type'!$A$5:$A$102,'yr type'!$B$5:$B$102)</f>
        <v>W</v>
      </c>
      <c r="U535" s="61">
        <f>('Strm Seg GW ZBud Stream Out'!H535-'Strm Seg GW ZBud Stream In'!H535)/DAY($A535)/1.9835</f>
        <v>29.694311402403162</v>
      </c>
      <c r="V535" s="61">
        <f>('Strm Seg GW ZBud Stream Out'!I535-'Strm Seg GW ZBud Stream In'!I535)/DAY($A535)/1.9835</f>
        <v>-1.5837324594571884</v>
      </c>
      <c r="W535" s="61">
        <f>('Strm Seg GW ZBud Stream Out'!J535-'Strm Seg GW ZBud Stream In'!J535)/DAY($A535)/1.9835</f>
        <v>-1.3040920931014199</v>
      </c>
    </row>
    <row r="536" spans="1:23" x14ac:dyDescent="0.3">
      <c r="A536" s="126">
        <v>48944</v>
      </c>
      <c r="B536" s="127">
        <v>21.36</v>
      </c>
      <c r="C536" s="127">
        <v>0</v>
      </c>
      <c r="D536" s="127">
        <v>0</v>
      </c>
      <c r="E536" s="127">
        <v>2.0299999999999998</v>
      </c>
      <c r="F536" s="127">
        <v>53.45</v>
      </c>
      <c r="G536" s="127">
        <v>53.68</v>
      </c>
      <c r="H536" s="2">
        <f t="shared" si="89"/>
        <v>23.39</v>
      </c>
      <c r="I536" s="2">
        <f t="shared" si="90"/>
        <v>53.45</v>
      </c>
      <c r="J536" s="2">
        <f t="shared" si="91"/>
        <v>53.68</v>
      </c>
      <c r="K536" s="2">
        <f t="shared" si="92"/>
        <v>23.39</v>
      </c>
      <c r="L536" s="2">
        <f t="shared" si="93"/>
        <v>107.13</v>
      </c>
      <c r="M536" s="2">
        <f t="shared" si="95"/>
        <v>130.52000000000001</v>
      </c>
      <c r="N536" s="2">
        <f>'ZBud Extract Monthly'!U535</f>
        <v>130.53</v>
      </c>
      <c r="O536" s="53">
        <f t="shared" si="94"/>
        <v>9.9999999999909051E-3</v>
      </c>
      <c r="Q536" s="111">
        <f>YEAR(A536)</f>
        <v>2033</v>
      </c>
      <c r="R536" s="61">
        <f>MONTH(A536)</f>
        <v>12</v>
      </c>
      <c r="S536" s="61">
        <f t="shared" si="88"/>
        <v>2034</v>
      </c>
      <c r="T536" s="112" t="str">
        <f>LOOKUP(S536,'yr type'!$A$5:$A$102,'yr type'!$B$5:$B$102)</f>
        <v>W</v>
      </c>
      <c r="U536" s="61">
        <f>('Strm Seg GW ZBud Stream Out'!H536-'Strm Seg GW ZBud Stream In'!H536)/DAY($A536)/1.9835</f>
        <v>56.265317904974104</v>
      </c>
      <c r="V536" s="61">
        <f>('Strm Seg GW ZBud Stream Out'!I536-'Strm Seg GW ZBud Stream In'!I536)/DAY($A536)/1.9835</f>
        <v>-0.8692682371500362</v>
      </c>
      <c r="W536" s="61">
        <f>('Strm Seg GW ZBud Stream Out'!J536-'Strm Seg GW ZBud Stream In'!J536)/DAY($A536)/1.9835</f>
        <v>0.53473413727770236</v>
      </c>
    </row>
    <row r="537" spans="1:23" x14ac:dyDescent="0.3">
      <c r="A537" s="126">
        <v>48975</v>
      </c>
      <c r="B537" s="127">
        <v>20.93</v>
      </c>
      <c r="C537" s="127">
        <v>0</v>
      </c>
      <c r="D537" s="127">
        <v>0</v>
      </c>
      <c r="E537" s="127">
        <v>4.7</v>
      </c>
      <c r="F537" s="127">
        <v>91.26</v>
      </c>
      <c r="G537" s="127">
        <v>66.83</v>
      </c>
      <c r="H537" s="2">
        <f t="shared" si="89"/>
        <v>25.63</v>
      </c>
      <c r="I537" s="2">
        <f t="shared" si="90"/>
        <v>91.26</v>
      </c>
      <c r="J537" s="2">
        <f t="shared" si="91"/>
        <v>66.83</v>
      </c>
      <c r="K537" s="2">
        <f t="shared" si="92"/>
        <v>25.63</v>
      </c>
      <c r="L537" s="2">
        <f t="shared" si="93"/>
        <v>158.09</v>
      </c>
      <c r="M537" s="2">
        <f t="shared" si="95"/>
        <v>183.72</v>
      </c>
      <c r="N537" s="2">
        <f>'ZBud Extract Monthly'!U536</f>
        <v>183.72</v>
      </c>
      <c r="O537" s="53">
        <f t="shared" si="94"/>
        <v>0</v>
      </c>
      <c r="Q537" s="111">
        <f>YEAR(A537)</f>
        <v>2034</v>
      </c>
      <c r="R537" s="61">
        <f>MONTH(A537)</f>
        <v>1</v>
      </c>
      <c r="S537" s="61">
        <f t="shared" si="88"/>
        <v>2034</v>
      </c>
      <c r="T537" s="112" t="str">
        <f>LOOKUP(S537,'yr type'!$A$5:$A$102,'yr type'!$B$5:$B$102)</f>
        <v>W</v>
      </c>
      <c r="U537" s="61">
        <f>('Strm Seg GW ZBud Stream Out'!H537-'Strm Seg GW ZBud Stream In'!H537)/DAY($A537)/1.9835</f>
        <v>57.821869129999918</v>
      </c>
      <c r="V537" s="61">
        <f>('Strm Seg GW ZBud Stream Out'!I537-'Strm Seg GW ZBud Stream In'!I537)/DAY($A537)/1.9835</f>
        <v>-1.4841799686120167</v>
      </c>
      <c r="W537" s="61">
        <f>('Strm Seg GW ZBud Stream Out'!J537-'Strm Seg GW ZBud Stream In'!J537)/DAY($A537)/1.9835</f>
        <v>0.43650438699919503</v>
      </c>
    </row>
    <row r="538" spans="1:23" x14ac:dyDescent="0.3">
      <c r="A538" s="126">
        <v>49003</v>
      </c>
      <c r="B538" s="127">
        <v>2424.0700000000002</v>
      </c>
      <c r="C538" s="127">
        <v>1441.87</v>
      </c>
      <c r="D538" s="127">
        <v>194.42</v>
      </c>
      <c r="E538" s="127">
        <v>195.07</v>
      </c>
      <c r="F538" s="127">
        <v>163.1</v>
      </c>
      <c r="G538" s="127">
        <v>110.17</v>
      </c>
      <c r="H538" s="2">
        <f t="shared" si="89"/>
        <v>4255.43</v>
      </c>
      <c r="I538" s="2">
        <f t="shared" si="90"/>
        <v>163.1</v>
      </c>
      <c r="J538" s="2">
        <f t="shared" si="91"/>
        <v>110.17</v>
      </c>
      <c r="K538" s="2">
        <f t="shared" si="92"/>
        <v>4255.43</v>
      </c>
      <c r="L538" s="2">
        <f t="shared" si="93"/>
        <v>273.27</v>
      </c>
      <c r="M538" s="2">
        <f t="shared" si="95"/>
        <v>4528.7000000000007</v>
      </c>
      <c r="N538" s="2">
        <f>'ZBud Extract Monthly'!U537</f>
        <v>4528.6899999999996</v>
      </c>
      <c r="O538" s="53">
        <f t="shared" si="94"/>
        <v>-1.0000000001127773E-2</v>
      </c>
      <c r="Q538" s="111">
        <f>YEAR(A538)</f>
        <v>2034</v>
      </c>
      <c r="R538" s="61">
        <f>MONTH(A538)</f>
        <v>2</v>
      </c>
      <c r="S538" s="61">
        <f t="shared" si="88"/>
        <v>2034</v>
      </c>
      <c r="T538" s="112" t="str">
        <f>LOOKUP(S538,'yr type'!$A$5:$A$102,'yr type'!$B$5:$B$102)</f>
        <v>W</v>
      </c>
      <c r="U538" s="61">
        <f>('Strm Seg GW ZBud Stream Out'!H538-'Strm Seg GW ZBud Stream In'!H538)/DAY($A538)/1.9835</f>
        <v>25.868414418956394</v>
      </c>
      <c r="V538" s="61">
        <f>('Strm Seg GW ZBud Stream Out'!I538-'Strm Seg GW ZBud Stream In'!I538)/DAY($A538)/1.9835</f>
        <v>-2.0702942129712989</v>
      </c>
      <c r="W538" s="61">
        <f>('Strm Seg GW ZBud Stream Out'!J538-'Strm Seg GW ZBud Stream In'!J538)/DAY($A538)/1.9835</f>
        <v>1.0196622132593902</v>
      </c>
    </row>
    <row r="539" spans="1:23" x14ac:dyDescent="0.3">
      <c r="A539" s="126">
        <v>49034</v>
      </c>
      <c r="B539" s="127">
        <v>924.1</v>
      </c>
      <c r="C539" s="127">
        <v>496.49</v>
      </c>
      <c r="D539" s="127">
        <v>3.93</v>
      </c>
      <c r="E539" s="127">
        <v>1.64</v>
      </c>
      <c r="F539" s="127">
        <v>41.49</v>
      </c>
      <c r="G539" s="127">
        <v>16.739999999999998</v>
      </c>
      <c r="H539" s="2">
        <f t="shared" si="89"/>
        <v>1426.1600000000003</v>
      </c>
      <c r="I539" s="2">
        <f t="shared" si="90"/>
        <v>41.49</v>
      </c>
      <c r="J539" s="2">
        <f t="shared" si="91"/>
        <v>16.739999999999998</v>
      </c>
      <c r="K539" s="2">
        <f t="shared" si="92"/>
        <v>1426.1600000000003</v>
      </c>
      <c r="L539" s="2">
        <f t="shared" si="93"/>
        <v>58.230000000000004</v>
      </c>
      <c r="M539" s="2">
        <f t="shared" si="95"/>
        <v>1484.3900000000003</v>
      </c>
      <c r="N539" s="2">
        <f>'ZBud Extract Monthly'!U538</f>
        <v>1484.39</v>
      </c>
      <c r="O539" s="53">
        <f t="shared" si="94"/>
        <v>0</v>
      </c>
      <c r="Q539" s="111">
        <f>YEAR(A539)</f>
        <v>2034</v>
      </c>
      <c r="R539" s="61">
        <f>MONTH(A539)</f>
        <v>3</v>
      </c>
      <c r="S539" s="61">
        <f t="shared" si="88"/>
        <v>2034</v>
      </c>
      <c r="T539" s="112" t="str">
        <f>LOOKUP(S539,'yr type'!$A$5:$A$102,'yr type'!$B$5:$B$102)</f>
        <v>W</v>
      </c>
      <c r="U539" s="61">
        <f>('Strm Seg GW ZBud Stream Out'!H539-'Strm Seg GW ZBud Stream In'!H539)/DAY($A539)/1.9835</f>
        <v>118.77342917781375</v>
      </c>
      <c r="V539" s="61">
        <f>('Strm Seg GW ZBud Stream Out'!I539-'Strm Seg GW ZBud Stream In'!I539)/DAY($A539)/1.9835</f>
        <v>2.0524163054880176</v>
      </c>
      <c r="W539" s="61">
        <f>('Strm Seg GW ZBud Stream Out'!J539-'Strm Seg GW ZBud Stream In'!J539)/DAY($A539)/1.9835</f>
        <v>5.4167852525268954</v>
      </c>
    </row>
    <row r="540" spans="1:23" x14ac:dyDescent="0.3">
      <c r="A540" s="126">
        <v>49064</v>
      </c>
      <c r="B540" s="127">
        <v>21.44</v>
      </c>
      <c r="C540" s="127">
        <v>0</v>
      </c>
      <c r="D540" s="127">
        <v>0</v>
      </c>
      <c r="E540" s="127">
        <v>0</v>
      </c>
      <c r="F540" s="127">
        <v>8.69</v>
      </c>
      <c r="G540" s="127">
        <v>5.3</v>
      </c>
      <c r="H540" s="2">
        <f t="shared" si="89"/>
        <v>21.44</v>
      </c>
      <c r="I540" s="2">
        <f t="shared" si="90"/>
        <v>8.69</v>
      </c>
      <c r="J540" s="2">
        <f t="shared" si="91"/>
        <v>5.3</v>
      </c>
      <c r="K540" s="2">
        <f t="shared" si="92"/>
        <v>21.44</v>
      </c>
      <c r="L540" s="2">
        <f t="shared" si="93"/>
        <v>13.989999999999998</v>
      </c>
      <c r="M540" s="2">
        <f t="shared" si="95"/>
        <v>35.43</v>
      </c>
      <c r="N540" s="2">
        <f>'ZBud Extract Monthly'!U539</f>
        <v>35.43</v>
      </c>
      <c r="O540" s="53">
        <f t="shared" si="94"/>
        <v>0</v>
      </c>
      <c r="Q540" s="111">
        <f>YEAR(A540)</f>
        <v>2034</v>
      </c>
      <c r="R540" s="61">
        <f>MONTH(A540)</f>
        <v>4</v>
      </c>
      <c r="S540" s="61">
        <f t="shared" si="88"/>
        <v>2034</v>
      </c>
      <c r="T540" s="112" t="str">
        <f>LOOKUP(S540,'yr type'!$A$5:$A$102,'yr type'!$B$5:$B$102)</f>
        <v>W</v>
      </c>
      <c r="U540" s="61">
        <f>('Strm Seg GW ZBud Stream Out'!H540-'Strm Seg GW ZBud Stream In'!H540)/DAY($A540)/1.9835</f>
        <v>93.121754474413905</v>
      </c>
      <c r="V540" s="61">
        <f>('Strm Seg GW ZBud Stream Out'!I540-'Strm Seg GW ZBud Stream In'!I540)/DAY($A540)/1.9835</f>
        <v>2.1122594739937819</v>
      </c>
      <c r="W540" s="61">
        <f>('Strm Seg GW ZBud Stream Out'!J540-'Strm Seg GW ZBud Stream In'!J540)/DAY($A540)/1.9835</f>
        <v>5.8003529115200401</v>
      </c>
    </row>
    <row r="541" spans="1:23" x14ac:dyDescent="0.3">
      <c r="A541" s="126">
        <v>49095</v>
      </c>
      <c r="B541" s="127">
        <v>22.45</v>
      </c>
      <c r="C541" s="127">
        <v>0</v>
      </c>
      <c r="D541" s="127">
        <v>2.02</v>
      </c>
      <c r="E541" s="127">
        <v>0.9</v>
      </c>
      <c r="F541" s="127">
        <v>14.99</v>
      </c>
      <c r="G541" s="127">
        <v>5.27</v>
      </c>
      <c r="H541" s="2">
        <f t="shared" si="89"/>
        <v>25.369999999999997</v>
      </c>
      <c r="I541" s="2">
        <f t="shared" si="90"/>
        <v>14.99</v>
      </c>
      <c r="J541" s="2">
        <f t="shared" si="91"/>
        <v>5.27</v>
      </c>
      <c r="K541" s="2">
        <f t="shared" si="92"/>
        <v>25.369999999999997</v>
      </c>
      <c r="L541" s="2">
        <f t="shared" si="93"/>
        <v>20.259999999999998</v>
      </c>
      <c r="M541" s="2">
        <f t="shared" si="95"/>
        <v>45.629999999999995</v>
      </c>
      <c r="N541" s="2">
        <f>'ZBud Extract Monthly'!U540</f>
        <v>45.64</v>
      </c>
      <c r="O541" s="53">
        <f t="shared" si="94"/>
        <v>1.0000000000005116E-2</v>
      </c>
      <c r="Q541" s="111">
        <f>YEAR(A541)</f>
        <v>2034</v>
      </c>
      <c r="R541" s="61">
        <f>MONTH(A541)</f>
        <v>5</v>
      </c>
      <c r="S541" s="61">
        <f t="shared" si="88"/>
        <v>2034</v>
      </c>
      <c r="T541" s="112" t="str">
        <f>LOOKUP(S541,'yr type'!$A$5:$A$102,'yr type'!$B$5:$B$102)</f>
        <v>W</v>
      </c>
      <c r="U541" s="61">
        <f>('Strm Seg GW ZBud Stream Out'!H541-'Strm Seg GW ZBud Stream In'!H541)/DAY($A541)/1.9835</f>
        <v>61.016287598494031</v>
      </c>
      <c r="V541" s="61">
        <f>('Strm Seg GW ZBud Stream Out'!I541-'Strm Seg GW ZBud Stream In'!I541)/DAY($A541)/1.9835</f>
        <v>0.3686868276181724</v>
      </c>
      <c r="W541" s="61">
        <f>('Strm Seg GW ZBud Stream Out'!J541-'Strm Seg GW ZBud Stream In'!J541)/DAY($A541)/1.9835</f>
        <v>2.8818396936012425</v>
      </c>
    </row>
    <row r="542" spans="1:23" x14ac:dyDescent="0.3">
      <c r="A542" s="126">
        <v>49125</v>
      </c>
      <c r="B542" s="127">
        <v>25.56</v>
      </c>
      <c r="C542" s="127">
        <v>0</v>
      </c>
      <c r="D542" s="127">
        <v>89.01</v>
      </c>
      <c r="E542" s="127">
        <v>64.28</v>
      </c>
      <c r="F542" s="127">
        <v>22.97</v>
      </c>
      <c r="G542" s="127">
        <v>30.15</v>
      </c>
      <c r="H542" s="2">
        <f t="shared" si="89"/>
        <v>178.85000000000002</v>
      </c>
      <c r="I542" s="2">
        <f t="shared" si="90"/>
        <v>22.97</v>
      </c>
      <c r="J542" s="2">
        <f t="shared" si="91"/>
        <v>30.15</v>
      </c>
      <c r="K542" s="2">
        <f t="shared" si="92"/>
        <v>178.85000000000002</v>
      </c>
      <c r="L542" s="2">
        <f t="shared" si="93"/>
        <v>53.12</v>
      </c>
      <c r="M542" s="2">
        <f t="shared" si="95"/>
        <v>231.97000000000003</v>
      </c>
      <c r="N542" s="2">
        <f>'ZBud Extract Monthly'!U541</f>
        <v>231.96</v>
      </c>
      <c r="O542" s="53">
        <f t="shared" si="94"/>
        <v>-1.0000000000019327E-2</v>
      </c>
      <c r="Q542" s="111">
        <f>YEAR(A542)</f>
        <v>2034</v>
      </c>
      <c r="R542" s="61">
        <f>MONTH(A542)</f>
        <v>6</v>
      </c>
      <c r="S542" s="61">
        <f t="shared" si="88"/>
        <v>2034</v>
      </c>
      <c r="T542" s="112" t="str">
        <f>LOOKUP(S542,'yr type'!$A$5:$A$102,'yr type'!$B$5:$B$102)</f>
        <v>W</v>
      </c>
      <c r="U542" s="61">
        <f>('Strm Seg GW ZBud Stream Out'!H542-'Strm Seg GW ZBud Stream In'!H542)/DAY($A542)/1.9835</f>
        <v>36.214603814805486</v>
      </c>
      <c r="V542" s="61">
        <f>('Strm Seg GW ZBud Stream Out'!I542-'Strm Seg GW ZBud Stream In'!I542)/DAY($A542)/1.9835</f>
        <v>-0.34602134274430718</v>
      </c>
      <c r="W542" s="61">
        <f>('Strm Seg GW ZBud Stream Out'!J542-'Strm Seg GW ZBud Stream In'!J542)/DAY($A542)/1.9835</f>
        <v>0.26686833039240404</v>
      </c>
    </row>
    <row r="543" spans="1:23" x14ac:dyDescent="0.3">
      <c r="A543" s="126">
        <v>49156</v>
      </c>
      <c r="B543" s="127">
        <v>27.87</v>
      </c>
      <c r="C543" s="127">
        <v>0</v>
      </c>
      <c r="D543" s="127">
        <v>160.4</v>
      </c>
      <c r="E543" s="127">
        <v>79.44</v>
      </c>
      <c r="F543" s="127">
        <v>29.08</v>
      </c>
      <c r="G543" s="127">
        <v>52.09</v>
      </c>
      <c r="H543" s="2">
        <f t="shared" si="89"/>
        <v>267.71000000000004</v>
      </c>
      <c r="I543" s="2">
        <f t="shared" si="90"/>
        <v>29.08</v>
      </c>
      <c r="J543" s="2">
        <f t="shared" si="91"/>
        <v>52.09</v>
      </c>
      <c r="K543" s="2">
        <f t="shared" si="92"/>
        <v>267.71000000000004</v>
      </c>
      <c r="L543" s="2">
        <f t="shared" si="93"/>
        <v>81.17</v>
      </c>
      <c r="M543" s="2">
        <f t="shared" si="95"/>
        <v>348.88</v>
      </c>
      <c r="N543" s="2">
        <f>'ZBud Extract Monthly'!U542</f>
        <v>348.89</v>
      </c>
      <c r="O543" s="53">
        <f t="shared" si="94"/>
        <v>9.9999999999909051E-3</v>
      </c>
      <c r="Q543" s="111">
        <f>YEAR(A543)</f>
        <v>2034</v>
      </c>
      <c r="R543" s="61">
        <f>MONTH(A543)</f>
        <v>7</v>
      </c>
      <c r="S543" s="61">
        <f t="shared" si="88"/>
        <v>2034</v>
      </c>
      <c r="T543" s="112" t="str">
        <f>LOOKUP(S543,'yr type'!$A$5:$A$102,'yr type'!$B$5:$B$102)</f>
        <v>W</v>
      </c>
      <c r="U543" s="61">
        <f>('Strm Seg GW ZBud Stream Out'!H543-'Strm Seg GW ZBud Stream In'!H543)/DAY($A543)/1.9835</f>
        <v>23.873732486562528</v>
      </c>
      <c r="V543" s="61">
        <f>('Strm Seg GW ZBud Stream Out'!I543-'Strm Seg GW ZBud Stream In'!I543)/DAY($A543)/1.9835</f>
        <v>-0.47293396326142284</v>
      </c>
      <c r="W543" s="61">
        <f>('Strm Seg GW ZBud Stream Out'!J543-'Strm Seg GW ZBud Stream In'!J543)/DAY($A543)/1.9835</f>
        <v>-0.69346300527740956</v>
      </c>
    </row>
    <row r="544" spans="1:23" x14ac:dyDescent="0.3">
      <c r="A544" s="126">
        <v>49187</v>
      </c>
      <c r="B544" s="127">
        <v>28.72</v>
      </c>
      <c r="C544" s="127">
        <v>0</v>
      </c>
      <c r="D544" s="127">
        <v>110.76</v>
      </c>
      <c r="E544" s="127">
        <v>43.42</v>
      </c>
      <c r="F544" s="127">
        <v>29.08</v>
      </c>
      <c r="G544" s="127">
        <v>47.12</v>
      </c>
      <c r="H544" s="2">
        <f t="shared" si="89"/>
        <v>182.90000000000003</v>
      </c>
      <c r="I544" s="2">
        <f t="shared" si="90"/>
        <v>29.08</v>
      </c>
      <c r="J544" s="2">
        <f t="shared" si="91"/>
        <v>47.12</v>
      </c>
      <c r="K544" s="2">
        <f t="shared" si="92"/>
        <v>182.90000000000003</v>
      </c>
      <c r="L544" s="2">
        <f t="shared" si="93"/>
        <v>76.199999999999989</v>
      </c>
      <c r="M544" s="2">
        <f t="shared" si="95"/>
        <v>259.10000000000002</v>
      </c>
      <c r="N544" s="2">
        <f>'ZBud Extract Monthly'!U543</f>
        <v>259.10000000000002</v>
      </c>
      <c r="O544" s="53">
        <f t="shared" si="94"/>
        <v>0</v>
      </c>
      <c r="Q544" s="111">
        <f>YEAR(A544)</f>
        <v>2034</v>
      </c>
      <c r="R544" s="61">
        <f>MONTH(A544)</f>
        <v>8</v>
      </c>
      <c r="S544" s="61">
        <f t="shared" si="88"/>
        <v>2034</v>
      </c>
      <c r="T544" s="112" t="str">
        <f>LOOKUP(S544,'yr type'!$A$5:$A$102,'yr type'!$B$5:$B$102)</f>
        <v>W</v>
      </c>
      <c r="U544" s="61">
        <f>('Strm Seg GW ZBud Stream Out'!H544-'Strm Seg GW ZBud Stream In'!H544)/DAY($A544)/1.9835</f>
        <v>24.878473210437718</v>
      </c>
      <c r="V544" s="61">
        <f>('Strm Seg GW ZBud Stream Out'!I544-'Strm Seg GW ZBud Stream In'!I544)/DAY($A544)/1.9835</f>
        <v>-0.47293396326142284</v>
      </c>
      <c r="W544" s="61">
        <f>('Strm Seg GW ZBud Stream Out'!J544-'Strm Seg GW ZBud Stream In'!J544)/DAY($A544)/1.9835</f>
        <v>-0.68728298787578157</v>
      </c>
    </row>
    <row r="545" spans="1:23" x14ac:dyDescent="0.3">
      <c r="A545" s="126">
        <v>49217</v>
      </c>
      <c r="B545" s="127">
        <v>26.42</v>
      </c>
      <c r="C545" s="127">
        <v>0</v>
      </c>
      <c r="D545" s="127">
        <v>117.03</v>
      </c>
      <c r="E545" s="127">
        <v>45.32</v>
      </c>
      <c r="F545" s="127">
        <v>54.39</v>
      </c>
      <c r="G545" s="127">
        <v>64.12</v>
      </c>
      <c r="H545" s="2">
        <f t="shared" si="89"/>
        <v>188.76999999999998</v>
      </c>
      <c r="I545" s="2">
        <f t="shared" si="90"/>
        <v>54.39</v>
      </c>
      <c r="J545" s="2">
        <f t="shared" si="91"/>
        <v>64.12</v>
      </c>
      <c r="K545" s="2">
        <f t="shared" si="92"/>
        <v>188.76999999999998</v>
      </c>
      <c r="L545" s="2">
        <f t="shared" si="93"/>
        <v>118.51</v>
      </c>
      <c r="M545" s="2">
        <f t="shared" si="95"/>
        <v>307.27999999999997</v>
      </c>
      <c r="N545" s="2">
        <f>'ZBud Extract Monthly'!U544</f>
        <v>307.27999999999997</v>
      </c>
      <c r="O545" s="53">
        <f t="shared" si="94"/>
        <v>0</v>
      </c>
      <c r="Q545" s="111">
        <f>YEAR(A545)</f>
        <v>2034</v>
      </c>
      <c r="R545" s="61">
        <f>MONTH(A545)</f>
        <v>9</v>
      </c>
      <c r="S545" s="61">
        <f t="shared" si="88"/>
        <v>2034</v>
      </c>
      <c r="T545" s="112" t="str">
        <f>LOOKUP(S545,'yr type'!$A$5:$A$102,'yr type'!$B$5:$B$102)</f>
        <v>W</v>
      </c>
      <c r="U545" s="61">
        <f>('Strm Seg GW ZBud Stream Out'!H545-'Strm Seg GW ZBud Stream In'!H545)/DAY($A545)/1.9835</f>
        <v>24.344172758591711</v>
      </c>
      <c r="V545" s="61">
        <f>('Strm Seg GW ZBud Stream Out'!I545-'Strm Seg GW ZBud Stream In'!I545)/DAY($A545)/1.9835</f>
        <v>-0.91404083690446181</v>
      </c>
      <c r="W545" s="61">
        <f>('Strm Seg GW ZBud Stream Out'!J545-'Strm Seg GW ZBud Stream In'!J545)/DAY($A545)/1.9835</f>
        <v>-0.95437358205192846</v>
      </c>
    </row>
    <row r="546" spans="1:23" x14ac:dyDescent="0.3">
      <c r="A546" s="126">
        <v>49248</v>
      </c>
      <c r="B546" s="127">
        <v>24.42</v>
      </c>
      <c r="C546" s="127">
        <v>0</v>
      </c>
      <c r="D546" s="127">
        <v>6.5</v>
      </c>
      <c r="E546" s="127">
        <v>2.78</v>
      </c>
      <c r="F546" s="127">
        <v>29.96</v>
      </c>
      <c r="G546" s="127">
        <v>36.68</v>
      </c>
      <c r="H546" s="2">
        <f t="shared" si="89"/>
        <v>33.700000000000003</v>
      </c>
      <c r="I546" s="2">
        <f t="shared" si="90"/>
        <v>29.96</v>
      </c>
      <c r="J546" s="2">
        <f t="shared" si="91"/>
        <v>36.68</v>
      </c>
      <c r="K546" s="2">
        <f t="shared" si="92"/>
        <v>33.700000000000003</v>
      </c>
      <c r="L546" s="2">
        <f t="shared" si="93"/>
        <v>66.64</v>
      </c>
      <c r="M546" s="2">
        <f t="shared" si="95"/>
        <v>100.34</v>
      </c>
      <c r="N546" s="2">
        <f>'ZBud Extract Monthly'!U545</f>
        <v>100.34</v>
      </c>
      <c r="O546" s="53">
        <f t="shared" si="94"/>
        <v>0</v>
      </c>
      <c r="Q546" s="111">
        <f>YEAR(A546)</f>
        <v>2034</v>
      </c>
      <c r="R546" s="61">
        <f>MONTH(A546)</f>
        <v>10</v>
      </c>
      <c r="S546" s="61">
        <f t="shared" si="88"/>
        <v>2035</v>
      </c>
      <c r="T546" s="112" t="str">
        <f>LOOKUP(S546,'yr type'!$A$5:$A$102,'yr type'!$B$5:$B$102)</f>
        <v>D</v>
      </c>
      <c r="U546" s="61">
        <f>('Strm Seg GW ZBud Stream Out'!H546-'Strm Seg GW ZBud Stream In'!H546)/DAY($A546)/1.9835</f>
        <v>41.324800572464767</v>
      </c>
      <c r="V546" s="61">
        <f>('Strm Seg GW ZBud Stream Out'!I546-'Strm Seg GW ZBud Stream In'!I546)/DAY($A546)/1.9835</f>
        <v>-0.4872455825072981</v>
      </c>
      <c r="W546" s="61">
        <f>('Strm Seg GW ZBud Stream Out'!J546-'Strm Seg GW ZBud Stream In'!J546)/DAY($A546)/1.9835</f>
        <v>0.34884571911820911</v>
      </c>
    </row>
    <row r="547" spans="1:23" x14ac:dyDescent="0.3">
      <c r="A547" s="126">
        <v>49278</v>
      </c>
      <c r="B547" s="127">
        <v>28.12</v>
      </c>
      <c r="C547" s="127">
        <v>0</v>
      </c>
      <c r="D547" s="127">
        <v>12.27</v>
      </c>
      <c r="E547" s="127">
        <v>2.29</v>
      </c>
      <c r="F547" s="127">
        <v>34.32</v>
      </c>
      <c r="G547" s="127">
        <v>40.200000000000003</v>
      </c>
      <c r="H547" s="2">
        <f t="shared" si="89"/>
        <v>42.68</v>
      </c>
      <c r="I547" s="2">
        <f t="shared" si="90"/>
        <v>34.32</v>
      </c>
      <c r="J547" s="2">
        <f t="shared" si="91"/>
        <v>40.200000000000003</v>
      </c>
      <c r="K547" s="2">
        <f t="shared" si="92"/>
        <v>42.68</v>
      </c>
      <c r="L547" s="2">
        <f t="shared" si="93"/>
        <v>74.52000000000001</v>
      </c>
      <c r="M547" s="2">
        <f t="shared" si="95"/>
        <v>117.2</v>
      </c>
      <c r="N547" s="2">
        <f>'ZBud Extract Monthly'!U546</f>
        <v>117.2</v>
      </c>
      <c r="O547" s="53">
        <f t="shared" si="94"/>
        <v>0</v>
      </c>
      <c r="Q547" s="111">
        <f>YEAR(A547)</f>
        <v>2034</v>
      </c>
      <c r="R547" s="61">
        <f>MONTH(A547)</f>
        <v>11</v>
      </c>
      <c r="S547" s="61">
        <f t="shared" si="88"/>
        <v>2035</v>
      </c>
      <c r="T547" s="112" t="str">
        <f>LOOKUP(S547,'yr type'!$A$5:$A$102,'yr type'!$B$5:$B$102)</f>
        <v>D</v>
      </c>
      <c r="U547" s="61">
        <f>('Strm Seg GW ZBud Stream Out'!H547-'Strm Seg GW ZBud Stream In'!H547)/DAY($A547)/1.9835</f>
        <v>32.466347365767575</v>
      </c>
      <c r="V547" s="61">
        <f>('Strm Seg GW ZBud Stream Out'!I547-'Strm Seg GW ZBud Stream In'!I547)/DAY($A547)/1.9835</f>
        <v>-0.57675825560877236</v>
      </c>
      <c r="W547" s="61">
        <f>('Strm Seg GW ZBud Stream Out'!J547-'Strm Seg GW ZBud Stream In'!J547)/DAY($A547)/1.9835</f>
        <v>-9.6462482144357653E-2</v>
      </c>
    </row>
    <row r="548" spans="1:23" x14ac:dyDescent="0.3">
      <c r="A548" s="126">
        <v>49309</v>
      </c>
      <c r="B548" s="127">
        <v>21.91</v>
      </c>
      <c r="C548" s="127">
        <v>0</v>
      </c>
      <c r="D548" s="127">
        <v>0.72</v>
      </c>
      <c r="E548" s="127">
        <v>1.71</v>
      </c>
      <c r="F548" s="127">
        <v>43.68</v>
      </c>
      <c r="G548" s="127">
        <v>47.62</v>
      </c>
      <c r="H548" s="2">
        <f t="shared" si="89"/>
        <v>24.34</v>
      </c>
      <c r="I548" s="2">
        <f t="shared" si="90"/>
        <v>43.68</v>
      </c>
      <c r="J548" s="2">
        <f t="shared" si="91"/>
        <v>47.62</v>
      </c>
      <c r="K548" s="2">
        <f t="shared" si="92"/>
        <v>24.34</v>
      </c>
      <c r="L548" s="2">
        <f t="shared" si="93"/>
        <v>91.3</v>
      </c>
      <c r="M548" s="2">
        <f t="shared" si="95"/>
        <v>115.63999999999999</v>
      </c>
      <c r="N548" s="2">
        <f>'ZBud Extract Monthly'!U547</f>
        <v>115.64</v>
      </c>
      <c r="O548" s="53">
        <f t="shared" si="94"/>
        <v>0</v>
      </c>
      <c r="Q548" s="111">
        <f>YEAR(A548)</f>
        <v>2034</v>
      </c>
      <c r="R548" s="61">
        <f>MONTH(A548)</f>
        <v>12</v>
      </c>
      <c r="S548" s="61">
        <f t="shared" si="88"/>
        <v>2035</v>
      </c>
      <c r="T548" s="112" t="str">
        <f>LOOKUP(S548,'yr type'!$A$5:$A$102,'yr type'!$B$5:$B$102)</f>
        <v>D</v>
      </c>
      <c r="U548" s="61">
        <f>('Strm Seg GW ZBud Stream Out'!H548-'Strm Seg GW ZBud Stream In'!H548)/DAY($A548)/1.9835</f>
        <v>43.74574107353407</v>
      </c>
      <c r="V548" s="61">
        <f>('Strm Seg GW ZBud Stream Out'!I548-'Strm Seg GW ZBud Stream In'!I548)/DAY($A548)/1.9835</f>
        <v>-0.71037673711344396</v>
      </c>
      <c r="W548" s="61">
        <f>('Strm Seg GW ZBud Stream Out'!J548-'Strm Seg GW ZBud Stream In'!J548)/DAY($A548)/1.9835</f>
        <v>0.11742033063093109</v>
      </c>
    </row>
    <row r="549" spans="1:23" x14ac:dyDescent="0.3">
      <c r="A549" s="126">
        <v>49340</v>
      </c>
      <c r="B549" s="127">
        <v>21.52</v>
      </c>
      <c r="C549" s="127">
        <v>0</v>
      </c>
      <c r="D549" s="127">
        <v>0</v>
      </c>
      <c r="E549" s="127">
        <v>2.23</v>
      </c>
      <c r="F549" s="127">
        <v>65.27</v>
      </c>
      <c r="G549" s="127">
        <v>58.73</v>
      </c>
      <c r="H549" s="2">
        <f t="shared" si="89"/>
        <v>23.75</v>
      </c>
      <c r="I549" s="2">
        <f t="shared" si="90"/>
        <v>65.27</v>
      </c>
      <c r="J549" s="2">
        <f t="shared" si="91"/>
        <v>58.73</v>
      </c>
      <c r="K549" s="2">
        <f t="shared" si="92"/>
        <v>23.75</v>
      </c>
      <c r="L549" s="2">
        <f t="shared" si="93"/>
        <v>124</v>
      </c>
      <c r="M549" s="2">
        <f t="shared" si="95"/>
        <v>147.75</v>
      </c>
      <c r="N549" s="2">
        <f>'ZBud Extract Monthly'!U548</f>
        <v>147.75</v>
      </c>
      <c r="O549" s="53">
        <f t="shared" si="94"/>
        <v>0</v>
      </c>
      <c r="Q549" s="111">
        <f>YEAR(A549)</f>
        <v>2035</v>
      </c>
      <c r="R549" s="61">
        <f>MONTH(A549)</f>
        <v>1</v>
      </c>
      <c r="S549" s="61">
        <f t="shared" si="88"/>
        <v>2035</v>
      </c>
      <c r="T549" s="112" t="str">
        <f>LOOKUP(S549,'yr type'!$A$5:$A$102,'yr type'!$B$5:$B$102)</f>
        <v>D</v>
      </c>
      <c r="U549" s="61">
        <f>('Strm Seg GW ZBud Stream Out'!H549-'Strm Seg GW ZBud Stream In'!H549)/DAY($A549)/1.9835</f>
        <v>50.621986225066472</v>
      </c>
      <c r="V549" s="61">
        <f>('Strm Seg GW ZBud Stream Out'!I549-'Strm Seg GW ZBud Stream In'!I549)/DAY($A549)/1.9835</f>
        <v>-1.0614993047480423</v>
      </c>
      <c r="W549" s="61">
        <f>('Strm Seg GW ZBud Stream Out'!J549-'Strm Seg GW ZBud Stream In'!J549)/DAY($A549)/1.9835</f>
        <v>0.19808582092586416</v>
      </c>
    </row>
    <row r="550" spans="1:23" x14ac:dyDescent="0.3">
      <c r="A550" s="126">
        <v>49368</v>
      </c>
      <c r="B550" s="127">
        <v>19.57</v>
      </c>
      <c r="C550" s="127">
        <v>0</v>
      </c>
      <c r="D550" s="127">
        <v>0</v>
      </c>
      <c r="E550" s="127">
        <v>6.2</v>
      </c>
      <c r="F550" s="127">
        <v>70.760000000000005</v>
      </c>
      <c r="G550" s="127">
        <v>55.1</v>
      </c>
      <c r="H550" s="2">
        <f t="shared" si="89"/>
        <v>25.77</v>
      </c>
      <c r="I550" s="2">
        <f t="shared" si="90"/>
        <v>70.760000000000005</v>
      </c>
      <c r="J550" s="2">
        <f t="shared" si="91"/>
        <v>55.1</v>
      </c>
      <c r="K550" s="2">
        <f t="shared" si="92"/>
        <v>25.77</v>
      </c>
      <c r="L550" s="2">
        <f t="shared" si="93"/>
        <v>125.86000000000001</v>
      </c>
      <c r="M550" s="2">
        <f t="shared" si="95"/>
        <v>151.63</v>
      </c>
      <c r="N550" s="2">
        <f>'ZBud Extract Monthly'!U549</f>
        <v>151.62</v>
      </c>
      <c r="O550" s="53">
        <f t="shared" si="94"/>
        <v>-9.9999999999909051E-3</v>
      </c>
      <c r="Q550" s="111">
        <f>YEAR(A550)</f>
        <v>2035</v>
      </c>
      <c r="R550" s="61">
        <f>MONTH(A550)</f>
        <v>2</v>
      </c>
      <c r="S550" s="61">
        <f t="shared" si="88"/>
        <v>2035</v>
      </c>
      <c r="T550" s="112" t="str">
        <f>LOOKUP(S550,'yr type'!$A$5:$A$102,'yr type'!$B$5:$B$102)</f>
        <v>D</v>
      </c>
      <c r="U550" s="61">
        <f>('Strm Seg GW ZBud Stream Out'!H550-'Strm Seg GW ZBud Stream In'!H550)/DAY($A550)/1.9835</f>
        <v>60.894702726061432</v>
      </c>
      <c r="V550" s="61">
        <f>('Strm Seg GW ZBud Stream Out'!I550-'Strm Seg GW ZBud Stream In'!I550)/DAY($A550)/1.9835</f>
        <v>-1.2740826101047931</v>
      </c>
      <c r="W550" s="61">
        <f>('Strm Seg GW ZBud Stream Out'!J550-'Strm Seg GW ZBud Stream In'!J550)/DAY($A550)/1.9835</f>
        <v>0.59598833231301096</v>
      </c>
    </row>
    <row r="551" spans="1:23" x14ac:dyDescent="0.3">
      <c r="A551" s="126">
        <v>49399</v>
      </c>
      <c r="B551" s="127">
        <v>21.77</v>
      </c>
      <c r="C551" s="127">
        <v>0</v>
      </c>
      <c r="D551" s="127">
        <v>0</v>
      </c>
      <c r="E551" s="127">
        <v>4.46</v>
      </c>
      <c r="F551" s="127">
        <v>84.49</v>
      </c>
      <c r="G551" s="127">
        <v>41.05</v>
      </c>
      <c r="H551" s="2">
        <f t="shared" si="89"/>
        <v>26.23</v>
      </c>
      <c r="I551" s="2">
        <f t="shared" si="90"/>
        <v>84.49</v>
      </c>
      <c r="J551" s="2">
        <f t="shared" si="91"/>
        <v>41.05</v>
      </c>
      <c r="K551" s="2">
        <f t="shared" si="92"/>
        <v>26.23</v>
      </c>
      <c r="L551" s="2">
        <f t="shared" si="93"/>
        <v>125.53999999999999</v>
      </c>
      <c r="M551" s="2">
        <f t="shared" si="95"/>
        <v>151.76999999999998</v>
      </c>
      <c r="N551" s="2">
        <f>'ZBud Extract Monthly'!U550</f>
        <v>151.77000000000001</v>
      </c>
      <c r="O551" s="53">
        <f t="shared" si="94"/>
        <v>0</v>
      </c>
      <c r="Q551" s="111">
        <f>YEAR(A551)</f>
        <v>2035</v>
      </c>
      <c r="R551" s="61">
        <f>MONTH(A551)</f>
        <v>3</v>
      </c>
      <c r="S551" s="61">
        <f t="shared" si="88"/>
        <v>2035</v>
      </c>
      <c r="T551" s="112" t="str">
        <f>LOOKUP(S551,'yr type'!$A$5:$A$102,'yr type'!$B$5:$B$102)</f>
        <v>D</v>
      </c>
      <c r="U551" s="61">
        <f>('Strm Seg GW ZBud Stream Out'!H551-'Strm Seg GW ZBud Stream In'!H551)/DAY($A551)/1.9835</f>
        <v>61.213234995161699</v>
      </c>
      <c r="V551" s="61">
        <f>('Strm Seg GW ZBud Stream Out'!I551-'Strm Seg GW ZBud Stream In'!I551)/DAY($A551)/1.9835</f>
        <v>-1.3724517592720589</v>
      </c>
      <c r="W551" s="61">
        <f>('Strm Seg GW ZBud Stream Out'!J551-'Strm Seg GW ZBud Stream In'!J551)/DAY($A551)/1.9835</f>
        <v>1.3051220960016914</v>
      </c>
    </row>
    <row r="552" spans="1:23" x14ac:dyDescent="0.3">
      <c r="A552" s="126">
        <v>49429</v>
      </c>
      <c r="B552" s="127">
        <v>24.66</v>
      </c>
      <c r="C552" s="127">
        <v>0</v>
      </c>
      <c r="D552" s="127">
        <v>13.04</v>
      </c>
      <c r="E552" s="127">
        <v>7.78</v>
      </c>
      <c r="F552" s="127">
        <v>26.92</v>
      </c>
      <c r="G552" s="127">
        <v>10.25</v>
      </c>
      <c r="H552" s="2">
        <f t="shared" si="89"/>
        <v>45.480000000000004</v>
      </c>
      <c r="I552" s="2">
        <f t="shared" si="90"/>
        <v>26.92</v>
      </c>
      <c r="J552" s="2">
        <f t="shared" si="91"/>
        <v>10.25</v>
      </c>
      <c r="K552" s="2">
        <f t="shared" si="92"/>
        <v>45.480000000000004</v>
      </c>
      <c r="L552" s="2">
        <f t="shared" si="93"/>
        <v>37.17</v>
      </c>
      <c r="M552" s="2">
        <f t="shared" si="95"/>
        <v>82.65</v>
      </c>
      <c r="N552" s="2">
        <f>'ZBud Extract Monthly'!U551</f>
        <v>82.65</v>
      </c>
      <c r="O552" s="53">
        <f t="shared" si="94"/>
        <v>0</v>
      </c>
      <c r="Q552" s="111">
        <f>YEAR(A552)</f>
        <v>2035</v>
      </c>
      <c r="R552" s="61">
        <f>MONTH(A552)</f>
        <v>4</v>
      </c>
      <c r="S552" s="61">
        <f t="shared" si="88"/>
        <v>2035</v>
      </c>
      <c r="T552" s="112" t="str">
        <f>LOOKUP(S552,'yr type'!$A$5:$A$102,'yr type'!$B$5:$B$102)</f>
        <v>D</v>
      </c>
      <c r="U552" s="61">
        <f>('Strm Seg GW ZBud Stream Out'!H552-'Strm Seg GW ZBud Stream In'!H552)/DAY($A552)/1.9835</f>
        <v>42.082514074447523</v>
      </c>
      <c r="V552" s="61">
        <f>('Strm Seg GW ZBud Stream Out'!I552-'Strm Seg GW ZBud Stream In'!I552)/DAY($A552)/1.9835</f>
        <v>-0.45004621460381483</v>
      </c>
      <c r="W552" s="61">
        <f>('Strm Seg GW ZBud Stream Out'!J552-'Strm Seg GW ZBud Stream In'!J552)/DAY($A552)/1.9835</f>
        <v>1.4971851104949165</v>
      </c>
    </row>
    <row r="553" spans="1:23" x14ac:dyDescent="0.3">
      <c r="A553" s="126">
        <v>49460</v>
      </c>
      <c r="B553" s="127">
        <v>29.93</v>
      </c>
      <c r="C553" s="127">
        <v>0</v>
      </c>
      <c r="D553" s="127">
        <v>33.19</v>
      </c>
      <c r="E553" s="127">
        <v>10.87</v>
      </c>
      <c r="F553" s="127">
        <v>29.08</v>
      </c>
      <c r="G553" s="127">
        <v>35.92</v>
      </c>
      <c r="H553" s="2">
        <f t="shared" si="89"/>
        <v>73.989999999999995</v>
      </c>
      <c r="I553" s="2">
        <f t="shared" si="90"/>
        <v>29.08</v>
      </c>
      <c r="J553" s="2">
        <f t="shared" si="91"/>
        <v>35.92</v>
      </c>
      <c r="K553" s="2">
        <f t="shared" si="92"/>
        <v>73.989999999999995</v>
      </c>
      <c r="L553" s="2">
        <f t="shared" si="93"/>
        <v>65</v>
      </c>
      <c r="M553" s="2">
        <f t="shared" si="95"/>
        <v>138.99</v>
      </c>
      <c r="N553" s="2">
        <f>'ZBud Extract Monthly'!U552</f>
        <v>138.99</v>
      </c>
      <c r="O553" s="53">
        <f t="shared" si="94"/>
        <v>0</v>
      </c>
      <c r="Q553" s="111">
        <f>YEAR(A553)</f>
        <v>2035</v>
      </c>
      <c r="R553" s="61">
        <f>MONTH(A553)</f>
        <v>5</v>
      </c>
      <c r="S553" s="61">
        <f t="shared" si="88"/>
        <v>2035</v>
      </c>
      <c r="T553" s="112" t="str">
        <f>LOOKUP(S553,'yr type'!$A$5:$A$102,'yr type'!$B$5:$B$102)</f>
        <v>D</v>
      </c>
      <c r="U553" s="61">
        <f>('Strm Seg GW ZBud Stream Out'!H553-'Strm Seg GW ZBud Stream In'!H553)/DAY($A553)/1.9835</f>
        <v>33.40266879172529</v>
      </c>
      <c r="V553" s="61">
        <f>('Strm Seg GW ZBud Stream Out'!I553-'Strm Seg GW ZBud Stream In'!I553)/DAY($A553)/1.9835</f>
        <v>-0.47293396326142284</v>
      </c>
      <c r="W553" s="61">
        <f>('Strm Seg GW ZBud Stream Out'!J553-'Strm Seg GW ZBud Stream In'!J553)/DAY($A553)/1.9835</f>
        <v>9.2212364913764389E-2</v>
      </c>
    </row>
    <row r="554" spans="1:23" x14ac:dyDescent="0.3">
      <c r="A554" s="126">
        <v>49490</v>
      </c>
      <c r="B554" s="127">
        <v>34.409999999999997</v>
      </c>
      <c r="C554" s="127">
        <v>0</v>
      </c>
      <c r="D554" s="127">
        <v>182.2</v>
      </c>
      <c r="E554" s="127">
        <v>104.71</v>
      </c>
      <c r="F554" s="127">
        <v>28.14</v>
      </c>
      <c r="G554" s="127">
        <v>52.26</v>
      </c>
      <c r="H554" s="2">
        <f t="shared" si="89"/>
        <v>321.32</v>
      </c>
      <c r="I554" s="2">
        <f t="shared" si="90"/>
        <v>28.14</v>
      </c>
      <c r="J554" s="2">
        <f t="shared" si="91"/>
        <v>52.26</v>
      </c>
      <c r="K554" s="2">
        <f t="shared" si="92"/>
        <v>321.32</v>
      </c>
      <c r="L554" s="2">
        <f t="shared" si="93"/>
        <v>80.400000000000006</v>
      </c>
      <c r="M554" s="2">
        <f t="shared" si="95"/>
        <v>401.71999999999997</v>
      </c>
      <c r="N554" s="2">
        <f>'ZBud Extract Monthly'!U553</f>
        <v>401.73</v>
      </c>
      <c r="O554" s="53">
        <f t="shared" si="94"/>
        <v>1.0000000000047748E-2</v>
      </c>
      <c r="Q554" s="111">
        <f>YEAR(A554)</f>
        <v>2035</v>
      </c>
      <c r="R554" s="61">
        <f>MONTH(A554)</f>
        <v>6</v>
      </c>
      <c r="S554" s="61">
        <f t="shared" si="88"/>
        <v>2035</v>
      </c>
      <c r="T554" s="112" t="str">
        <f>LOOKUP(S554,'yr type'!$A$5:$A$102,'yr type'!$B$5:$B$102)</f>
        <v>D</v>
      </c>
      <c r="U554" s="61">
        <f>('Strm Seg GW ZBud Stream Out'!H554-'Strm Seg GW ZBud Stream In'!H554)/DAY($A554)/1.9835</f>
        <v>17.641710780606676</v>
      </c>
      <c r="V554" s="61">
        <f>('Strm Seg GW ZBud Stream Out'!I554-'Strm Seg GW ZBud Stream In'!I554)/DAY($A554)/1.9835</f>
        <v>-0.4729014368540459</v>
      </c>
      <c r="W554" s="61">
        <f>('Strm Seg GW ZBud Stream Out'!J554-'Strm Seg GW ZBud Stream In'!J554)/DAY($A554)/1.9835</f>
        <v>-0.80295773464414755</v>
      </c>
    </row>
    <row r="555" spans="1:23" x14ac:dyDescent="0.3">
      <c r="A555" s="126">
        <v>49521</v>
      </c>
      <c r="B555" s="127">
        <v>42.69</v>
      </c>
      <c r="C555" s="127">
        <v>0</v>
      </c>
      <c r="D555" s="127">
        <v>348.11</v>
      </c>
      <c r="E555" s="127">
        <v>212.56</v>
      </c>
      <c r="F555" s="127">
        <v>29.08</v>
      </c>
      <c r="G555" s="127">
        <v>77.98</v>
      </c>
      <c r="H555" s="2">
        <f t="shared" si="89"/>
        <v>603.36</v>
      </c>
      <c r="I555" s="2">
        <f t="shared" si="90"/>
        <v>29.08</v>
      </c>
      <c r="J555" s="2">
        <f t="shared" si="91"/>
        <v>77.98</v>
      </c>
      <c r="K555" s="2">
        <f t="shared" si="92"/>
        <v>603.36</v>
      </c>
      <c r="L555" s="2">
        <f t="shared" si="93"/>
        <v>107.06</v>
      </c>
      <c r="M555" s="2">
        <f t="shared" si="95"/>
        <v>710.42000000000007</v>
      </c>
      <c r="N555" s="2">
        <f>'ZBud Extract Monthly'!U554</f>
        <v>710.41</v>
      </c>
      <c r="O555" s="53">
        <f t="shared" si="94"/>
        <v>-1.0000000000104592E-2</v>
      </c>
      <c r="Q555" s="111">
        <f>YEAR(A555)</f>
        <v>2035</v>
      </c>
      <c r="R555" s="61">
        <f>MONTH(A555)</f>
        <v>7</v>
      </c>
      <c r="S555" s="61">
        <f t="shared" si="88"/>
        <v>2035</v>
      </c>
      <c r="T555" s="112" t="str">
        <f>LOOKUP(S555,'yr type'!$A$5:$A$102,'yr type'!$B$5:$B$102)</f>
        <v>D</v>
      </c>
      <c r="U555" s="61">
        <f>('Strm Seg GW ZBud Stream Out'!H555-'Strm Seg GW ZBud Stream In'!H555)/DAY($A555)/1.9835</f>
        <v>9.466810867072704</v>
      </c>
      <c r="V555" s="61">
        <f>('Strm Seg GW ZBud Stream Out'!I555-'Strm Seg GW ZBud Stream In'!I555)/DAY($A555)/1.9835</f>
        <v>-0.47293396326142284</v>
      </c>
      <c r="W555" s="61">
        <f>('Strm Seg GW ZBud Stream Out'!J555-'Strm Seg GW ZBud Stream In'!J555)/DAY($A555)/1.9835</f>
        <v>-1.2592598616001367</v>
      </c>
    </row>
    <row r="556" spans="1:23" x14ac:dyDescent="0.3">
      <c r="A556" s="126">
        <v>49552</v>
      </c>
      <c r="B556" s="127">
        <v>32.92</v>
      </c>
      <c r="C556" s="127">
        <v>0</v>
      </c>
      <c r="D556" s="127">
        <v>221.91</v>
      </c>
      <c r="E556" s="127">
        <v>108.77</v>
      </c>
      <c r="F556" s="127">
        <v>29.08</v>
      </c>
      <c r="G556" s="127">
        <v>69.61</v>
      </c>
      <c r="H556" s="2">
        <f t="shared" si="89"/>
        <v>363.59999999999997</v>
      </c>
      <c r="I556" s="2">
        <f t="shared" si="90"/>
        <v>29.08</v>
      </c>
      <c r="J556" s="2">
        <f t="shared" si="91"/>
        <v>69.61</v>
      </c>
      <c r="K556" s="2">
        <f t="shared" si="92"/>
        <v>363.59999999999997</v>
      </c>
      <c r="L556" s="2">
        <f t="shared" si="93"/>
        <v>98.69</v>
      </c>
      <c r="M556" s="2">
        <f t="shared" si="95"/>
        <v>462.28999999999996</v>
      </c>
      <c r="N556" s="2">
        <f>'ZBud Extract Monthly'!U555</f>
        <v>462.28</v>
      </c>
      <c r="O556" s="53">
        <f t="shared" si="94"/>
        <v>-9.9999999999909051E-3</v>
      </c>
      <c r="Q556" s="111">
        <f>YEAR(A556)</f>
        <v>2035</v>
      </c>
      <c r="R556" s="61">
        <f>MONTH(A556)</f>
        <v>8</v>
      </c>
      <c r="S556" s="61">
        <f t="shared" si="88"/>
        <v>2035</v>
      </c>
      <c r="T556" s="112" t="str">
        <f>LOOKUP(S556,'yr type'!$A$5:$A$102,'yr type'!$B$5:$B$102)</f>
        <v>D</v>
      </c>
      <c r="U556" s="61">
        <f>('Strm Seg GW ZBud Stream Out'!H556-'Strm Seg GW ZBud Stream In'!H556)/DAY($A556)/1.9835</f>
        <v>14.278930206461371</v>
      </c>
      <c r="V556" s="61">
        <f>('Strm Seg GW ZBud Stream Out'!I556-'Strm Seg GW ZBud Stream In'!I556)/DAY($A556)/1.9835</f>
        <v>-0.47293396326142284</v>
      </c>
      <c r="W556" s="61">
        <f>('Strm Seg GW ZBud Stream Out'!J556-'Strm Seg GW ZBud Stream In'!J556)/DAY($A556)/1.9835</f>
        <v>-1.1125657643299152</v>
      </c>
    </row>
    <row r="557" spans="1:23" x14ac:dyDescent="0.3">
      <c r="A557" s="126">
        <v>49582</v>
      </c>
      <c r="B557" s="127">
        <v>33.17</v>
      </c>
      <c r="C557" s="127">
        <v>0</v>
      </c>
      <c r="D557" s="127">
        <v>129.85</v>
      </c>
      <c r="E557" s="127">
        <v>56.96</v>
      </c>
      <c r="F557" s="127">
        <v>28.14</v>
      </c>
      <c r="G557" s="127">
        <v>57.79</v>
      </c>
      <c r="H557" s="2">
        <f t="shared" si="89"/>
        <v>219.98</v>
      </c>
      <c r="I557" s="2">
        <f t="shared" si="90"/>
        <v>28.14</v>
      </c>
      <c r="J557" s="2">
        <f t="shared" si="91"/>
        <v>57.79</v>
      </c>
      <c r="K557" s="2">
        <f t="shared" si="92"/>
        <v>219.98</v>
      </c>
      <c r="L557" s="2">
        <f t="shared" si="93"/>
        <v>85.93</v>
      </c>
      <c r="M557" s="2">
        <f t="shared" si="95"/>
        <v>305.91000000000003</v>
      </c>
      <c r="N557" s="2">
        <f>'ZBud Extract Monthly'!U556</f>
        <v>305.91000000000003</v>
      </c>
      <c r="O557" s="53">
        <f t="shared" si="94"/>
        <v>0</v>
      </c>
      <c r="Q557" s="111">
        <f>YEAR(A557)</f>
        <v>2035</v>
      </c>
      <c r="R557" s="61">
        <f>MONTH(A557)</f>
        <v>9</v>
      </c>
      <c r="S557" s="61">
        <f t="shared" si="88"/>
        <v>2035</v>
      </c>
      <c r="T557" s="112" t="str">
        <f>LOOKUP(S557,'yr type'!$A$5:$A$102,'yr type'!$B$5:$B$102)</f>
        <v>D</v>
      </c>
      <c r="U557" s="61">
        <f>('Strm Seg GW ZBud Stream Out'!H557-'Strm Seg GW ZBud Stream In'!H557)/DAY($A557)/1.9835</f>
        <v>17.713133350138644</v>
      </c>
      <c r="V557" s="61">
        <f>('Strm Seg GW ZBud Stream Out'!I557-'Strm Seg GW ZBud Stream In'!I557)/DAY($A557)/1.9835</f>
        <v>-0.4729014368540459</v>
      </c>
      <c r="W557" s="61">
        <f>('Strm Seg GW ZBud Stream Out'!J557-'Strm Seg GW ZBud Stream In'!J557)/DAY($A557)/1.9835</f>
        <v>-0.91051172170405847</v>
      </c>
    </row>
    <row r="558" spans="1:23" x14ac:dyDescent="0.3">
      <c r="A558" s="126">
        <v>49613</v>
      </c>
      <c r="B558" s="127">
        <v>32.5</v>
      </c>
      <c r="C558" s="127">
        <v>0</v>
      </c>
      <c r="D558" s="127">
        <v>80.3</v>
      </c>
      <c r="E558" s="127">
        <v>43</v>
      </c>
      <c r="F558" s="127">
        <v>31.95</v>
      </c>
      <c r="G558" s="127">
        <v>60.7</v>
      </c>
      <c r="H558" s="2">
        <f t="shared" si="89"/>
        <v>155.80000000000001</v>
      </c>
      <c r="I558" s="2">
        <f t="shared" si="90"/>
        <v>31.95</v>
      </c>
      <c r="J558" s="2">
        <f t="shared" si="91"/>
        <v>60.7</v>
      </c>
      <c r="K558" s="2">
        <f t="shared" si="92"/>
        <v>155.80000000000001</v>
      </c>
      <c r="L558" s="2">
        <f t="shared" si="93"/>
        <v>92.65</v>
      </c>
      <c r="M558" s="2">
        <f t="shared" si="95"/>
        <v>248.45</v>
      </c>
      <c r="N558" s="2">
        <f>'ZBud Extract Monthly'!U557</f>
        <v>248.45</v>
      </c>
      <c r="O558" s="53">
        <f t="shared" si="94"/>
        <v>0</v>
      </c>
      <c r="Q558" s="111">
        <f>YEAR(A558)</f>
        <v>2035</v>
      </c>
      <c r="R558" s="61">
        <f>MONTH(A558)</f>
        <v>10</v>
      </c>
      <c r="S558" s="61">
        <f t="shared" si="88"/>
        <v>2036</v>
      </c>
      <c r="T558" s="112" t="str">
        <f>LOOKUP(S558,'yr type'!$A$5:$A$102,'yr type'!$B$5:$B$102)</f>
        <v>C</v>
      </c>
      <c r="U558" s="61">
        <f>('Strm Seg GW ZBud Stream Out'!H558-'Strm Seg GW ZBud Stream In'!H558)/DAY($A558)/1.9835</f>
        <v>19.805166819811834</v>
      </c>
      <c r="V558" s="61">
        <f>('Strm Seg GW ZBud Stream Out'!I558-'Strm Seg GW ZBud Stream In'!I558)/DAY($A558)/1.9835</f>
        <v>-0.51960935784740225</v>
      </c>
      <c r="W558" s="61">
        <f>('Strm Seg GW ZBud Stream Out'!J558-'Strm Seg GW ZBud Stream In'!J558)/DAY($A558)/1.9835</f>
        <v>-0.90293306878521995</v>
      </c>
    </row>
    <row r="559" spans="1:23" x14ac:dyDescent="0.3">
      <c r="A559" s="126">
        <v>49643</v>
      </c>
      <c r="B559" s="127">
        <v>22.88</v>
      </c>
      <c r="C559" s="127">
        <v>0</v>
      </c>
      <c r="D559" s="127">
        <v>8.7899999999999991</v>
      </c>
      <c r="E559" s="127">
        <v>6.91</v>
      </c>
      <c r="F559" s="127">
        <v>49.1</v>
      </c>
      <c r="G559" s="127">
        <v>58.84</v>
      </c>
      <c r="H559" s="2">
        <f t="shared" si="89"/>
        <v>38.58</v>
      </c>
      <c r="I559" s="2">
        <f t="shared" si="90"/>
        <v>49.1</v>
      </c>
      <c r="J559" s="2">
        <f t="shared" si="91"/>
        <v>58.84</v>
      </c>
      <c r="K559" s="2">
        <f t="shared" si="92"/>
        <v>38.58</v>
      </c>
      <c r="L559" s="2">
        <f t="shared" si="93"/>
        <v>107.94</v>
      </c>
      <c r="M559" s="2">
        <f t="shared" si="95"/>
        <v>146.52000000000001</v>
      </c>
      <c r="N559" s="2">
        <f>'ZBud Extract Monthly'!U558</f>
        <v>146.53</v>
      </c>
      <c r="O559" s="53">
        <f t="shared" si="94"/>
        <v>9.9999999999909051E-3</v>
      </c>
      <c r="Q559" s="111">
        <f>YEAR(A559)</f>
        <v>2035</v>
      </c>
      <c r="R559" s="61">
        <f>MONTH(A559)</f>
        <v>11</v>
      </c>
      <c r="S559" s="61">
        <f t="shared" si="88"/>
        <v>2036</v>
      </c>
      <c r="T559" s="112" t="str">
        <f>LOOKUP(S559,'yr type'!$A$5:$A$102,'yr type'!$B$5:$B$102)</f>
        <v>C</v>
      </c>
      <c r="U559" s="61">
        <f>('Strm Seg GW ZBud Stream Out'!H559-'Strm Seg GW ZBud Stream In'!H559)/DAY($A559)/1.9835</f>
        <v>30.025207965717165</v>
      </c>
      <c r="V559" s="61">
        <f>('Strm Seg GW ZBud Stream Out'!I559-'Strm Seg GW ZBud Stream In'!I559)/DAY($A559)/1.9835</f>
        <v>-0.82514074447525421</v>
      </c>
      <c r="W559" s="61">
        <f>('Strm Seg GW ZBud Stream Out'!J559-'Strm Seg GW ZBud Stream In'!J559)/DAY($A559)/1.9835</f>
        <v>-0.66834719771447781</v>
      </c>
    </row>
    <row r="560" spans="1:23" x14ac:dyDescent="0.3">
      <c r="A560" s="126">
        <v>49674</v>
      </c>
      <c r="B560" s="127">
        <v>25.41</v>
      </c>
      <c r="C560" s="127">
        <v>0</v>
      </c>
      <c r="D560" s="127">
        <v>0</v>
      </c>
      <c r="E560" s="127">
        <v>10.35</v>
      </c>
      <c r="F560" s="127">
        <v>116.1</v>
      </c>
      <c r="G560" s="127">
        <v>95.59</v>
      </c>
      <c r="H560" s="2">
        <f t="shared" si="89"/>
        <v>35.76</v>
      </c>
      <c r="I560" s="2">
        <f t="shared" si="90"/>
        <v>116.1</v>
      </c>
      <c r="J560" s="2">
        <f t="shared" si="91"/>
        <v>95.59</v>
      </c>
      <c r="K560" s="2">
        <f t="shared" si="92"/>
        <v>35.76</v>
      </c>
      <c r="L560" s="2">
        <f t="shared" si="93"/>
        <v>211.69</v>
      </c>
      <c r="M560" s="2">
        <f t="shared" si="95"/>
        <v>247.45</v>
      </c>
      <c r="N560" s="2">
        <f>'ZBud Extract Monthly'!U559</f>
        <v>247.45</v>
      </c>
      <c r="O560" s="53">
        <f t="shared" si="94"/>
        <v>0</v>
      </c>
      <c r="Q560" s="111">
        <f>YEAR(A560)</f>
        <v>2035</v>
      </c>
      <c r="R560" s="61">
        <f>MONTH(A560)</f>
        <v>12</v>
      </c>
      <c r="S560" s="61">
        <f t="shared" si="88"/>
        <v>2036</v>
      </c>
      <c r="T560" s="112" t="str">
        <f>LOOKUP(S560,'yr type'!$A$5:$A$102,'yr type'!$B$5:$B$102)</f>
        <v>C</v>
      </c>
      <c r="U560" s="61">
        <f>('Strm Seg GW ZBud Stream Out'!H560-'Strm Seg GW ZBud Stream In'!H560)/DAY($A560)/1.9835</f>
        <v>59.314180700456177</v>
      </c>
      <c r="V560" s="61">
        <f>('Strm Seg GW ZBud Stream Out'!I560-'Strm Seg GW ZBud Stream In'!I560)/DAY($A560)/1.9835</f>
        <v>-1.8881579482342226</v>
      </c>
      <c r="W560" s="61">
        <f>('Strm Seg GW ZBud Stream Out'!J560-'Strm Seg GW ZBud Stream In'!J560)/DAY($A560)/1.9835</f>
        <v>-0.40625482813859504</v>
      </c>
    </row>
    <row r="561" spans="1:23" x14ac:dyDescent="0.3">
      <c r="A561" s="126">
        <v>49705</v>
      </c>
      <c r="B561" s="127">
        <v>28.8</v>
      </c>
      <c r="C561" s="127">
        <v>0</v>
      </c>
      <c r="D561" s="127">
        <v>0</v>
      </c>
      <c r="E561" s="127">
        <v>2.87</v>
      </c>
      <c r="F561" s="127">
        <v>85.84</v>
      </c>
      <c r="G561" s="127">
        <v>66.34</v>
      </c>
      <c r="H561" s="2">
        <f t="shared" si="89"/>
        <v>31.67</v>
      </c>
      <c r="I561" s="2">
        <f t="shared" si="90"/>
        <v>85.84</v>
      </c>
      <c r="J561" s="2">
        <f t="shared" si="91"/>
        <v>66.34</v>
      </c>
      <c r="K561" s="2">
        <f t="shared" si="92"/>
        <v>31.67</v>
      </c>
      <c r="L561" s="2">
        <f t="shared" si="93"/>
        <v>152.18</v>
      </c>
      <c r="M561" s="2">
        <f t="shared" si="95"/>
        <v>183.85000000000002</v>
      </c>
      <c r="N561" s="2">
        <f>'ZBud Extract Monthly'!U560</f>
        <v>183.84</v>
      </c>
      <c r="O561" s="53">
        <f t="shared" si="94"/>
        <v>-1.0000000000019327E-2</v>
      </c>
      <c r="Q561" s="111">
        <f>YEAR(A561)</f>
        <v>2036</v>
      </c>
      <c r="R561" s="61">
        <f>MONTH(A561)</f>
        <v>1</v>
      </c>
      <c r="S561" s="61">
        <f t="shared" si="88"/>
        <v>2036</v>
      </c>
      <c r="T561" s="112" t="str">
        <f>LOOKUP(S561,'yr type'!$A$5:$A$102,'yr type'!$B$5:$B$102)</f>
        <v>C</v>
      </c>
      <c r="U561" s="61">
        <f>('Strm Seg GW ZBud Stream Out'!H561-'Strm Seg GW ZBud Stream In'!H561)/DAY($A561)/1.9835</f>
        <v>71.593224749343364</v>
      </c>
      <c r="V561" s="61">
        <f>('Strm Seg GW ZBud Stream Out'!I561-'Strm Seg GW ZBud Stream In'!I561)/DAY($A561)/1.9835</f>
        <v>-1.3960334046203762</v>
      </c>
      <c r="W561" s="61">
        <f>('Strm Seg GW ZBud Stream Out'!J561-'Strm Seg GW ZBud Stream In'!J561)/DAY($A561)/1.9835</f>
        <v>0.70403408767493092</v>
      </c>
    </row>
    <row r="562" spans="1:23" x14ac:dyDescent="0.3">
      <c r="A562" s="126">
        <v>49734</v>
      </c>
      <c r="B562" s="127">
        <v>31.8</v>
      </c>
      <c r="C562" s="127">
        <v>0</v>
      </c>
      <c r="D562" s="127">
        <v>1.36</v>
      </c>
      <c r="E562" s="127">
        <v>0.82</v>
      </c>
      <c r="F562" s="127">
        <v>27.2</v>
      </c>
      <c r="G562" s="127">
        <v>26.44</v>
      </c>
      <c r="H562" s="2">
        <f t="shared" si="89"/>
        <v>33.980000000000004</v>
      </c>
      <c r="I562" s="2">
        <f t="shared" si="90"/>
        <v>27.2</v>
      </c>
      <c r="J562" s="2">
        <f t="shared" si="91"/>
        <v>26.44</v>
      </c>
      <c r="K562" s="2">
        <f t="shared" si="92"/>
        <v>33.980000000000004</v>
      </c>
      <c r="L562" s="2">
        <f t="shared" si="93"/>
        <v>53.64</v>
      </c>
      <c r="M562" s="2">
        <f t="shared" si="95"/>
        <v>87.62</v>
      </c>
      <c r="N562" s="2">
        <f>'ZBud Extract Monthly'!U561</f>
        <v>87.62</v>
      </c>
      <c r="O562" s="53">
        <f t="shared" si="94"/>
        <v>0</v>
      </c>
      <c r="Q562" s="111">
        <f>YEAR(A562)</f>
        <v>2036</v>
      </c>
      <c r="R562" s="61">
        <f>MONTH(A562)</f>
        <v>2</v>
      </c>
      <c r="S562" s="61">
        <f t="shared" si="88"/>
        <v>2036</v>
      </c>
      <c r="T562" s="112" t="str">
        <f>LOOKUP(S562,'yr type'!$A$5:$A$102,'yr type'!$B$5:$B$102)</f>
        <v>C</v>
      </c>
      <c r="U562" s="61">
        <f>('Strm Seg GW ZBud Stream Out'!H562-'Strm Seg GW ZBud Stream In'!H562)/DAY($A562)/1.9835</f>
        <v>48.837565084359753</v>
      </c>
      <c r="V562" s="61">
        <f>('Strm Seg GW ZBud Stream Out'!I562-'Strm Seg GW ZBud Stream In'!I562)/DAY($A562)/1.9835</f>
        <v>-0.47286666724616011</v>
      </c>
      <c r="W562" s="61">
        <f>('Strm Seg GW ZBud Stream Out'!J562-'Strm Seg GW ZBud Stream In'!J562)/DAY($A562)/1.9835</f>
        <v>1.1750388984988223</v>
      </c>
    </row>
    <row r="563" spans="1:23" x14ac:dyDescent="0.3">
      <c r="A563" s="126">
        <v>49765</v>
      </c>
      <c r="B563" s="127">
        <v>42.37</v>
      </c>
      <c r="C563" s="127">
        <v>0.11</v>
      </c>
      <c r="D563" s="127">
        <v>115.77</v>
      </c>
      <c r="E563" s="127">
        <v>108.71</v>
      </c>
      <c r="F563" s="127">
        <v>40.630000000000003</v>
      </c>
      <c r="G563" s="127">
        <v>49.42</v>
      </c>
      <c r="H563" s="2">
        <f t="shared" si="89"/>
        <v>266.95999999999998</v>
      </c>
      <c r="I563" s="2">
        <f t="shared" si="90"/>
        <v>40.630000000000003</v>
      </c>
      <c r="J563" s="2">
        <f t="shared" si="91"/>
        <v>49.42</v>
      </c>
      <c r="K563" s="2">
        <f t="shared" si="92"/>
        <v>266.95999999999998</v>
      </c>
      <c r="L563" s="2">
        <f t="shared" si="93"/>
        <v>90.050000000000011</v>
      </c>
      <c r="M563" s="2">
        <f t="shared" si="95"/>
        <v>357.01</v>
      </c>
      <c r="N563" s="2">
        <f>'ZBud Extract Monthly'!U562</f>
        <v>357.01</v>
      </c>
      <c r="O563" s="53">
        <f t="shared" si="94"/>
        <v>0</v>
      </c>
      <c r="Q563" s="111">
        <f>YEAR(A563)</f>
        <v>2036</v>
      </c>
      <c r="R563" s="61">
        <f>MONTH(A563)</f>
        <v>3</v>
      </c>
      <c r="S563" s="61">
        <f t="shared" si="88"/>
        <v>2036</v>
      </c>
      <c r="T563" s="112" t="str">
        <f>LOOKUP(S563,'yr type'!$A$5:$A$102,'yr type'!$B$5:$B$102)</f>
        <v>C</v>
      </c>
      <c r="U563" s="61">
        <f>('Strm Seg GW ZBud Stream Out'!H563-'Strm Seg GW ZBud Stream In'!H563)/DAY($A563)/1.9835</f>
        <v>28.087853826325247</v>
      </c>
      <c r="V563" s="61">
        <f>('Strm Seg GW ZBud Stream Out'!I563-'Strm Seg GW ZBud Stream In'!I563)/DAY($A563)/1.9835</f>
        <v>-0.66077396586353554</v>
      </c>
      <c r="W563" s="61">
        <f>('Strm Seg GW ZBud Stream Out'!J563-'Strm Seg GW ZBud Stream In'!J563)/DAY($A563)/1.9835</f>
        <v>0.13335827024565561</v>
      </c>
    </row>
    <row r="564" spans="1:23" x14ac:dyDescent="0.3">
      <c r="A564" s="126">
        <v>49795</v>
      </c>
      <c r="B564" s="127">
        <v>37.06</v>
      </c>
      <c r="C564" s="127">
        <v>0</v>
      </c>
      <c r="D564" s="127">
        <v>17.489999999999998</v>
      </c>
      <c r="E564" s="127">
        <v>23.29</v>
      </c>
      <c r="F564" s="127">
        <v>53.44</v>
      </c>
      <c r="G564" s="127">
        <v>55.48</v>
      </c>
      <c r="H564" s="2">
        <f t="shared" si="89"/>
        <v>77.84</v>
      </c>
      <c r="I564" s="2">
        <f t="shared" si="90"/>
        <v>53.44</v>
      </c>
      <c r="J564" s="2">
        <f t="shared" si="91"/>
        <v>55.48</v>
      </c>
      <c r="K564" s="2">
        <f t="shared" si="92"/>
        <v>77.84</v>
      </c>
      <c r="L564" s="2">
        <f t="shared" si="93"/>
        <v>108.91999999999999</v>
      </c>
      <c r="M564" s="2">
        <f t="shared" si="95"/>
        <v>186.76</v>
      </c>
      <c r="N564" s="2">
        <f>'ZBud Extract Monthly'!U563</f>
        <v>186.76</v>
      </c>
      <c r="O564" s="53">
        <f t="shared" si="94"/>
        <v>0</v>
      </c>
      <c r="Q564" s="111">
        <f>YEAR(A564)</f>
        <v>2036</v>
      </c>
      <c r="R564" s="61">
        <f>MONTH(A564)</f>
        <v>4</v>
      </c>
      <c r="S564" s="61">
        <f t="shared" si="88"/>
        <v>2036</v>
      </c>
      <c r="T564" s="112" t="str">
        <f>LOOKUP(S564,'yr type'!$A$5:$A$102,'yr type'!$B$5:$B$102)</f>
        <v>C</v>
      </c>
      <c r="U564" s="61">
        <f>('Strm Seg GW ZBud Stream Out'!H564-'Strm Seg GW ZBud Stream In'!H564)/DAY($A564)/1.9835</f>
        <v>36.800100831862864</v>
      </c>
      <c r="V564" s="61">
        <f>('Strm Seg GW ZBud Stream Out'!I564-'Strm Seg GW ZBud Stream In'!I564)/DAY($A564)/1.9835</f>
        <v>-0.89807579195025622</v>
      </c>
      <c r="W564" s="61">
        <f>('Strm Seg GW ZBud Stream Out'!J564-'Strm Seg GW ZBud Stream In'!J564)/DAY($A564)/1.9835</f>
        <v>-1.7309469792454315E-2</v>
      </c>
    </row>
    <row r="565" spans="1:23" x14ac:dyDescent="0.3">
      <c r="A565" s="126">
        <v>49826</v>
      </c>
      <c r="B565" s="127">
        <v>38.61</v>
      </c>
      <c r="C565" s="127">
        <v>0</v>
      </c>
      <c r="D565" s="127">
        <v>22.99</v>
      </c>
      <c r="E565" s="127">
        <v>3.6</v>
      </c>
      <c r="F565" s="127">
        <v>40.36</v>
      </c>
      <c r="G565" s="127">
        <v>43.42</v>
      </c>
      <c r="H565" s="2">
        <f t="shared" si="89"/>
        <v>65.199999999999989</v>
      </c>
      <c r="I565" s="2">
        <f t="shared" si="90"/>
        <v>40.36</v>
      </c>
      <c r="J565" s="2">
        <f t="shared" si="91"/>
        <v>43.42</v>
      </c>
      <c r="K565" s="2">
        <f t="shared" si="92"/>
        <v>65.199999999999989</v>
      </c>
      <c r="L565" s="2">
        <f t="shared" si="93"/>
        <v>83.78</v>
      </c>
      <c r="M565" s="2">
        <f t="shared" si="95"/>
        <v>148.97999999999999</v>
      </c>
      <c r="N565" s="2">
        <f>'ZBud Extract Monthly'!U564</f>
        <v>148.97999999999999</v>
      </c>
      <c r="O565" s="53">
        <f t="shared" si="94"/>
        <v>0</v>
      </c>
      <c r="Q565" s="111">
        <f>YEAR(A565)</f>
        <v>2036</v>
      </c>
      <c r="R565" s="61">
        <f>MONTH(A565)</f>
        <v>5</v>
      </c>
      <c r="S565" s="61">
        <f t="shared" si="88"/>
        <v>2036</v>
      </c>
      <c r="T565" s="112" t="str">
        <f>LOOKUP(S565,'yr type'!$A$5:$A$102,'yr type'!$B$5:$B$102)</f>
        <v>C</v>
      </c>
      <c r="U565" s="61">
        <f>('Strm Seg GW ZBud Stream Out'!H565-'Strm Seg GW ZBud Stream In'!H565)/DAY($A565)/1.9835</f>
        <v>33.65442318482318</v>
      </c>
      <c r="V565" s="61">
        <f>('Strm Seg GW ZBud Stream Out'!I565-'Strm Seg GW ZBud Stream In'!I565)/DAY($A565)/1.9835</f>
        <v>-0.65638290086764195</v>
      </c>
      <c r="W565" s="61">
        <f>('Strm Seg GW ZBud Stream Out'!J565-'Strm Seg GW ZBud Stream In'!J565)/DAY($A565)/1.9835</f>
        <v>8.3430234921977195E-2</v>
      </c>
    </row>
    <row r="566" spans="1:23" x14ac:dyDescent="0.3">
      <c r="A566" s="126">
        <v>49856</v>
      </c>
      <c r="B566" s="127">
        <v>40.06</v>
      </c>
      <c r="C566" s="127">
        <v>0.53</v>
      </c>
      <c r="D566" s="127">
        <v>357.39</v>
      </c>
      <c r="E566" s="127">
        <v>242.7</v>
      </c>
      <c r="F566" s="127">
        <v>31.97</v>
      </c>
      <c r="G566" s="127">
        <v>66.12</v>
      </c>
      <c r="H566" s="2">
        <f t="shared" si="89"/>
        <v>640.68000000000006</v>
      </c>
      <c r="I566" s="2">
        <f t="shared" si="90"/>
        <v>31.97</v>
      </c>
      <c r="J566" s="2">
        <f t="shared" si="91"/>
        <v>66.12</v>
      </c>
      <c r="K566" s="2">
        <f t="shared" si="92"/>
        <v>640.68000000000006</v>
      </c>
      <c r="L566" s="2">
        <f t="shared" si="93"/>
        <v>98.09</v>
      </c>
      <c r="M566" s="2">
        <f t="shared" si="95"/>
        <v>738.7700000000001</v>
      </c>
      <c r="N566" s="2">
        <f>'ZBud Extract Monthly'!U565</f>
        <v>738.78</v>
      </c>
      <c r="O566" s="53">
        <f t="shared" si="94"/>
        <v>9.9999999998772182E-3</v>
      </c>
      <c r="Q566" s="111">
        <f>YEAR(A566)</f>
        <v>2036</v>
      </c>
      <c r="R566" s="61">
        <f>MONTH(A566)</f>
        <v>6</v>
      </c>
      <c r="S566" s="61">
        <f t="shared" si="88"/>
        <v>2036</v>
      </c>
      <c r="T566" s="112" t="str">
        <f>LOOKUP(S566,'yr type'!$A$5:$A$102,'yr type'!$B$5:$B$102)</f>
        <v>C</v>
      </c>
      <c r="U566" s="61">
        <f>('Strm Seg GW ZBud Stream Out'!H566-'Strm Seg GW ZBud Stream In'!H566)/DAY($A566)/1.9835</f>
        <v>11.604739097554821</v>
      </c>
      <c r="V566" s="61">
        <f>('Strm Seg GW ZBud Stream Out'!I566-'Strm Seg GW ZBud Stream In'!I566)/DAY($A566)/1.9835</f>
        <v>-0.5372657759852113</v>
      </c>
      <c r="W566" s="61">
        <f>('Strm Seg GW ZBud Stream Out'!J566-'Strm Seg GW ZBud Stream In'!J566)/DAY($A566)/1.9835</f>
        <v>-0.92782119149651299</v>
      </c>
    </row>
    <row r="567" spans="1:23" x14ac:dyDescent="0.3">
      <c r="A567" s="126">
        <v>49887</v>
      </c>
      <c r="B567" s="127">
        <v>42.38</v>
      </c>
      <c r="C567" s="127">
        <v>0</v>
      </c>
      <c r="D567" s="127">
        <v>362.8</v>
      </c>
      <c r="E567" s="127">
        <v>230.25</v>
      </c>
      <c r="F567" s="127">
        <v>29.08</v>
      </c>
      <c r="G567" s="127">
        <v>81.319999999999993</v>
      </c>
      <c r="H567" s="2">
        <f t="shared" si="89"/>
        <v>635.43000000000006</v>
      </c>
      <c r="I567" s="2">
        <f t="shared" si="90"/>
        <v>29.08</v>
      </c>
      <c r="J567" s="2">
        <f t="shared" si="91"/>
        <v>81.319999999999993</v>
      </c>
      <c r="K567" s="2">
        <f t="shared" si="92"/>
        <v>635.43000000000006</v>
      </c>
      <c r="L567" s="2">
        <f t="shared" si="93"/>
        <v>110.39999999999999</v>
      </c>
      <c r="M567" s="2">
        <f t="shared" si="95"/>
        <v>745.83000000000015</v>
      </c>
      <c r="N567" s="2">
        <f>'ZBud Extract Monthly'!U566</f>
        <v>745.83</v>
      </c>
      <c r="O567" s="53">
        <f t="shared" si="94"/>
        <v>0</v>
      </c>
      <c r="Q567" s="111">
        <f>YEAR(A567)</f>
        <v>2036</v>
      </c>
      <c r="R567" s="61">
        <f>MONTH(A567)</f>
        <v>7</v>
      </c>
      <c r="S567" s="61">
        <f t="shared" si="88"/>
        <v>2036</v>
      </c>
      <c r="T567" s="112" t="str">
        <f>LOOKUP(S567,'yr type'!$A$5:$A$102,'yr type'!$B$5:$B$102)</f>
        <v>C</v>
      </c>
      <c r="U567" s="61">
        <f>('Strm Seg GW ZBud Stream Out'!H567-'Strm Seg GW ZBud Stream In'!H567)/DAY($A567)/1.9835</f>
        <v>6.923408442229035</v>
      </c>
      <c r="V567" s="61">
        <f>('Strm Seg GW ZBud Stream Out'!I567-'Strm Seg GW ZBud Stream In'!I567)/DAY($A567)/1.9835</f>
        <v>-0.47293396326142284</v>
      </c>
      <c r="W567" s="61">
        <f>('Strm Seg GW ZBud Stream Out'!J567-'Strm Seg GW ZBud Stream In'!J567)/DAY($A567)/1.9835</f>
        <v>-1.3225237239483805</v>
      </c>
    </row>
    <row r="568" spans="1:23" x14ac:dyDescent="0.3">
      <c r="A568" s="126">
        <v>49918</v>
      </c>
      <c r="B568" s="127">
        <v>42.76</v>
      </c>
      <c r="C568" s="127">
        <v>0</v>
      </c>
      <c r="D568" s="127">
        <v>186.73</v>
      </c>
      <c r="E568" s="127">
        <v>80.25</v>
      </c>
      <c r="F568" s="127">
        <v>29.08</v>
      </c>
      <c r="G568" s="127">
        <v>64.7</v>
      </c>
      <c r="H568" s="2">
        <f t="shared" si="89"/>
        <v>309.74</v>
      </c>
      <c r="I568" s="2">
        <f t="shared" si="90"/>
        <v>29.08</v>
      </c>
      <c r="J568" s="2">
        <f t="shared" si="91"/>
        <v>64.7</v>
      </c>
      <c r="K568" s="2">
        <f t="shared" si="92"/>
        <v>309.74</v>
      </c>
      <c r="L568" s="2">
        <f t="shared" si="93"/>
        <v>93.78</v>
      </c>
      <c r="M568" s="2">
        <f t="shared" si="95"/>
        <v>403.52</v>
      </c>
      <c r="N568" s="2">
        <f>'ZBud Extract Monthly'!U567</f>
        <v>403.52</v>
      </c>
      <c r="O568" s="53">
        <f t="shared" si="94"/>
        <v>0</v>
      </c>
      <c r="Q568" s="111">
        <f>YEAR(A568)</f>
        <v>2036</v>
      </c>
      <c r="R568" s="61">
        <f>MONTH(A568)</f>
        <v>8</v>
      </c>
      <c r="S568" s="61">
        <f t="shared" si="88"/>
        <v>2036</v>
      </c>
      <c r="T568" s="112" t="str">
        <f>LOOKUP(S568,'yr type'!$A$5:$A$102,'yr type'!$B$5:$B$102)</f>
        <v>C</v>
      </c>
      <c r="U568" s="61">
        <f>('Strm Seg GW ZBud Stream Out'!H568-'Strm Seg GW ZBud Stream In'!H568)/DAY($A568)/1.9835</f>
        <v>13.691340657196058</v>
      </c>
      <c r="V568" s="61">
        <f>('Strm Seg GW ZBud Stream Out'!I568-'Strm Seg GW ZBud Stream In'!I568)/DAY($A568)/1.9835</f>
        <v>-0.47293396326142284</v>
      </c>
      <c r="W568" s="61">
        <f>('Strm Seg GW ZBud Stream Out'!J568-'Strm Seg GW ZBud Stream In'!J568)/DAY($A568)/1.9835</f>
        <v>-1.0284850012603983</v>
      </c>
    </row>
    <row r="569" spans="1:23" x14ac:dyDescent="0.3">
      <c r="A569" s="126">
        <v>49948</v>
      </c>
      <c r="B569" s="127">
        <v>43</v>
      </c>
      <c r="C569" s="127">
        <v>0</v>
      </c>
      <c r="D569" s="127">
        <v>220.94</v>
      </c>
      <c r="E569" s="127">
        <v>111.05</v>
      </c>
      <c r="F569" s="127">
        <v>28.14</v>
      </c>
      <c r="G569" s="127">
        <v>67.180000000000007</v>
      </c>
      <c r="H569" s="2">
        <f t="shared" si="89"/>
        <v>374.99</v>
      </c>
      <c r="I569" s="2">
        <f t="shared" si="90"/>
        <v>28.14</v>
      </c>
      <c r="J569" s="2">
        <f t="shared" si="91"/>
        <v>67.180000000000007</v>
      </c>
      <c r="K569" s="2">
        <f t="shared" si="92"/>
        <v>374.99</v>
      </c>
      <c r="L569" s="2">
        <f t="shared" si="93"/>
        <v>95.320000000000007</v>
      </c>
      <c r="M569" s="2">
        <f t="shared" si="95"/>
        <v>470.31</v>
      </c>
      <c r="N569" s="2">
        <f>'ZBud Extract Monthly'!U568</f>
        <v>470.31</v>
      </c>
      <c r="O569" s="53">
        <f t="shared" si="94"/>
        <v>0</v>
      </c>
      <c r="Q569" s="111">
        <f>YEAR(A569)</f>
        <v>2036</v>
      </c>
      <c r="R569" s="61">
        <f>MONTH(A569)</f>
        <v>9</v>
      </c>
      <c r="S569" s="61">
        <f t="shared" si="88"/>
        <v>2036</v>
      </c>
      <c r="T569" s="112" t="str">
        <f>LOOKUP(S569,'yr type'!$A$5:$A$102,'yr type'!$B$5:$B$102)</f>
        <v>C</v>
      </c>
      <c r="U569" s="61">
        <f>('Strm Seg GW ZBud Stream Out'!H569-'Strm Seg GW ZBud Stream In'!H569)/DAY($A569)/1.9835</f>
        <v>10.358121166288548</v>
      </c>
      <c r="V569" s="61">
        <f>('Strm Seg GW ZBud Stream Out'!I569-'Strm Seg GW ZBud Stream In'!I569)/DAY($A569)/1.9835</f>
        <v>-0.4729014368540459</v>
      </c>
      <c r="W569" s="61">
        <f>('Strm Seg GW ZBud Stream Out'!J569-'Strm Seg GW ZBud Stream In'!J569)/DAY($A569)/1.9835</f>
        <v>-1.1284765986051595</v>
      </c>
    </row>
    <row r="570" spans="1:23" x14ac:dyDescent="0.3">
      <c r="A570" s="126">
        <v>49979</v>
      </c>
      <c r="B570" s="127">
        <v>44.84</v>
      </c>
      <c r="C570" s="127">
        <v>0</v>
      </c>
      <c r="D570" s="127">
        <v>105.55</v>
      </c>
      <c r="E570" s="127">
        <v>21.88</v>
      </c>
      <c r="F570" s="127">
        <v>29.08</v>
      </c>
      <c r="G570" s="127">
        <v>54.17</v>
      </c>
      <c r="H570" s="2">
        <f t="shared" si="89"/>
        <v>172.26999999999998</v>
      </c>
      <c r="I570" s="2">
        <f t="shared" si="90"/>
        <v>29.08</v>
      </c>
      <c r="J570" s="2">
        <f t="shared" si="91"/>
        <v>54.17</v>
      </c>
      <c r="K570" s="2">
        <f t="shared" si="92"/>
        <v>172.26999999999998</v>
      </c>
      <c r="L570" s="2">
        <f t="shared" si="93"/>
        <v>83.25</v>
      </c>
      <c r="M570" s="2">
        <f t="shared" si="95"/>
        <v>255.51999999999998</v>
      </c>
      <c r="N570" s="2">
        <f>'ZBud Extract Monthly'!U569</f>
        <v>255.52</v>
      </c>
      <c r="O570" s="53">
        <f t="shared" si="94"/>
        <v>0</v>
      </c>
      <c r="Q570" s="111">
        <f>YEAR(A570)</f>
        <v>2036</v>
      </c>
      <c r="R570" s="61">
        <f>MONTH(A570)</f>
        <v>10</v>
      </c>
      <c r="S570" s="61">
        <f t="shared" si="88"/>
        <v>2037</v>
      </c>
      <c r="T570" s="112" t="str">
        <f>LOOKUP(S570,'yr type'!$A$5:$A$102,'yr type'!$B$5:$B$102)</f>
        <v>D</v>
      </c>
      <c r="U570" s="61">
        <f>('Strm Seg GW ZBud Stream Out'!H570-'Strm Seg GW ZBud Stream In'!H570)/DAY($A570)/1.9835</f>
        <v>16.271335290338843</v>
      </c>
      <c r="V570" s="61">
        <f>('Strm Seg GW ZBud Stream Out'!I570-'Strm Seg GW ZBud Stream In'!I570)/DAY($A570)/1.9835</f>
        <v>-0.47293396326142284</v>
      </c>
      <c r="W570" s="61">
        <f>('Strm Seg GW ZBud Stream Out'!J570-'Strm Seg GW ZBud Stream In'!J570)/DAY($A570)/1.9835</f>
        <v>-0.75526317929368902</v>
      </c>
    </row>
    <row r="571" spans="1:23" x14ac:dyDescent="0.3">
      <c r="A571" s="126">
        <v>50009</v>
      </c>
      <c r="B571" s="127">
        <v>35.21</v>
      </c>
      <c r="C571" s="127">
        <v>0</v>
      </c>
      <c r="D571" s="127">
        <v>19.23</v>
      </c>
      <c r="E571" s="127">
        <v>25.93</v>
      </c>
      <c r="F571" s="127">
        <v>111.5</v>
      </c>
      <c r="G571" s="127">
        <v>123.62</v>
      </c>
      <c r="H571" s="2">
        <f t="shared" si="89"/>
        <v>80.37</v>
      </c>
      <c r="I571" s="2">
        <f t="shared" si="90"/>
        <v>111.5</v>
      </c>
      <c r="J571" s="2">
        <f t="shared" si="91"/>
        <v>123.62</v>
      </c>
      <c r="K571" s="2">
        <f t="shared" si="92"/>
        <v>80.37</v>
      </c>
      <c r="L571" s="2">
        <f t="shared" si="93"/>
        <v>235.12</v>
      </c>
      <c r="M571" s="2">
        <f t="shared" si="95"/>
        <v>315.49</v>
      </c>
      <c r="N571" s="2">
        <f>'ZBud Extract Monthly'!U570</f>
        <v>315.48</v>
      </c>
      <c r="O571" s="53">
        <f t="shared" si="94"/>
        <v>-9.9999999999909051E-3</v>
      </c>
      <c r="Q571" s="111">
        <f>YEAR(A571)</f>
        <v>2036</v>
      </c>
      <c r="R571" s="61">
        <f>MONTH(A571)</f>
        <v>11</v>
      </c>
      <c r="S571" s="61">
        <f t="shared" si="88"/>
        <v>2037</v>
      </c>
      <c r="T571" s="112" t="str">
        <f>LOOKUP(S571,'yr type'!$A$5:$A$102,'yr type'!$B$5:$B$102)</f>
        <v>D</v>
      </c>
      <c r="U571" s="61">
        <f>('Strm Seg GW ZBud Stream Out'!H571-'Strm Seg GW ZBud Stream In'!H571)/DAY($A571)/1.9835</f>
        <v>31.582051928409378</v>
      </c>
      <c r="V571" s="61">
        <f>('Strm Seg GW ZBud Stream Out'!I571-'Strm Seg GW ZBud Stream In'!I571)/DAY($A571)/1.9835</f>
        <v>-1.8737921183093857</v>
      </c>
      <c r="W571" s="61">
        <f>('Strm Seg GW ZBud Stream Out'!J571-'Strm Seg GW ZBud Stream In'!J571)/DAY($A571)/1.9835</f>
        <v>-1.7388454751701536</v>
      </c>
    </row>
    <row r="572" spans="1:23" x14ac:dyDescent="0.3">
      <c r="A572" s="126">
        <v>50040</v>
      </c>
      <c r="B572" s="127">
        <v>33.020000000000003</v>
      </c>
      <c r="C572" s="127">
        <v>0</v>
      </c>
      <c r="D572" s="127">
        <v>1.4</v>
      </c>
      <c r="E572" s="127">
        <v>5.88</v>
      </c>
      <c r="F572" s="127">
        <v>67.430000000000007</v>
      </c>
      <c r="G572" s="127">
        <v>66.73</v>
      </c>
      <c r="H572" s="2">
        <f t="shared" si="89"/>
        <v>40.300000000000004</v>
      </c>
      <c r="I572" s="2">
        <f t="shared" si="90"/>
        <v>67.430000000000007</v>
      </c>
      <c r="J572" s="2">
        <f t="shared" si="91"/>
        <v>66.73</v>
      </c>
      <c r="K572" s="2">
        <f t="shared" si="92"/>
        <v>40.300000000000004</v>
      </c>
      <c r="L572" s="2">
        <f t="shared" si="93"/>
        <v>134.16000000000003</v>
      </c>
      <c r="M572" s="2">
        <f t="shared" si="95"/>
        <v>174.46000000000004</v>
      </c>
      <c r="N572" s="2">
        <f>'ZBud Extract Monthly'!U571</f>
        <v>174.47</v>
      </c>
      <c r="O572" s="53">
        <f t="shared" si="94"/>
        <v>9.9999999999624833E-3</v>
      </c>
      <c r="Q572" s="111">
        <f>YEAR(A572)</f>
        <v>2036</v>
      </c>
      <c r="R572" s="61">
        <f>MONTH(A572)</f>
        <v>12</v>
      </c>
      <c r="S572" s="61">
        <f t="shared" si="88"/>
        <v>2037</v>
      </c>
      <c r="T572" s="112" t="str">
        <f>LOOKUP(S572,'yr type'!$A$5:$A$102,'yr type'!$B$5:$B$102)</f>
        <v>D</v>
      </c>
      <c r="U572" s="61">
        <f>('Strm Seg GW ZBud Stream Out'!H572-'Strm Seg GW ZBud Stream In'!H572)/DAY($A572)/1.9835</f>
        <v>40.752010538555986</v>
      </c>
      <c r="V572" s="61">
        <f>('Strm Seg GW ZBud Stream Out'!I572-'Strm Seg GW ZBud Stream In'!I572)/DAY($A572)/1.9835</f>
        <v>-1.0966278247151906</v>
      </c>
      <c r="W572" s="61">
        <f>('Strm Seg GW ZBud Stream Out'!J572-'Strm Seg GW ZBud Stream In'!J572)/DAY($A572)/1.9835</f>
        <v>-0.31973458451580378</v>
      </c>
    </row>
    <row r="573" spans="1:23" x14ac:dyDescent="0.3">
      <c r="A573" s="126">
        <v>50071</v>
      </c>
      <c r="B573" s="127">
        <v>32.42</v>
      </c>
      <c r="C573" s="127">
        <v>0</v>
      </c>
      <c r="D573" s="127">
        <v>0</v>
      </c>
      <c r="E573" s="127">
        <v>1.05</v>
      </c>
      <c r="F573" s="127">
        <v>46.47</v>
      </c>
      <c r="G573" s="127">
        <v>47.85</v>
      </c>
      <c r="H573" s="2">
        <f t="shared" si="89"/>
        <v>33.47</v>
      </c>
      <c r="I573" s="2">
        <f t="shared" si="90"/>
        <v>46.47</v>
      </c>
      <c r="J573" s="2">
        <f t="shared" si="91"/>
        <v>47.85</v>
      </c>
      <c r="K573" s="2">
        <f t="shared" si="92"/>
        <v>33.47</v>
      </c>
      <c r="L573" s="2">
        <f t="shared" si="93"/>
        <v>94.32</v>
      </c>
      <c r="M573" s="2">
        <f t="shared" si="95"/>
        <v>127.78999999999999</v>
      </c>
      <c r="N573" s="2">
        <f>'ZBud Extract Monthly'!U572</f>
        <v>127.8</v>
      </c>
      <c r="O573" s="53">
        <f t="shared" si="94"/>
        <v>1.0000000000005116E-2</v>
      </c>
      <c r="Q573" s="111">
        <f>YEAR(A573)</f>
        <v>2037</v>
      </c>
      <c r="R573" s="61">
        <f>MONTH(A573)</f>
        <v>1</v>
      </c>
      <c r="S573" s="61">
        <f t="shared" si="88"/>
        <v>2037</v>
      </c>
      <c r="T573" s="112" t="str">
        <f>LOOKUP(S573,'yr type'!$A$5:$A$102,'yr type'!$B$5:$B$102)</f>
        <v>D</v>
      </c>
      <c r="U573" s="61">
        <f>('Strm Seg GW ZBud Stream Out'!H573-'Strm Seg GW ZBud Stream In'!H573)/DAY($A573)/1.9835</f>
        <v>48.736430389422409</v>
      </c>
      <c r="V573" s="61">
        <f>('Strm Seg GW ZBud Stream Out'!I573-'Strm Seg GW ZBud Stream In'!I573)/DAY($A573)/1.9835</f>
        <v>-0.75575107540434383</v>
      </c>
      <c r="W573" s="61">
        <f>('Strm Seg GW ZBud Stream Out'!J573-'Strm Seg GW ZBud Stream In'!J573)/DAY($A573)/1.9835</f>
        <v>0.42593330460167356</v>
      </c>
    </row>
    <row r="574" spans="1:23" x14ac:dyDescent="0.3">
      <c r="A574" s="126">
        <v>50099</v>
      </c>
      <c r="B574" s="127">
        <v>37.03</v>
      </c>
      <c r="C574" s="127">
        <v>0.16</v>
      </c>
      <c r="D574" s="127">
        <v>57.57</v>
      </c>
      <c r="E574" s="127">
        <v>28.43</v>
      </c>
      <c r="F574" s="127">
        <v>48.6</v>
      </c>
      <c r="G574" s="127">
        <v>48.88</v>
      </c>
      <c r="H574" s="2">
        <f t="shared" si="89"/>
        <v>123.19</v>
      </c>
      <c r="I574" s="2">
        <f t="shared" si="90"/>
        <v>48.6</v>
      </c>
      <c r="J574" s="2">
        <f t="shared" si="91"/>
        <v>48.88</v>
      </c>
      <c r="K574" s="2">
        <f t="shared" si="92"/>
        <v>123.19</v>
      </c>
      <c r="L574" s="2">
        <f t="shared" si="93"/>
        <v>97.48</v>
      </c>
      <c r="M574" s="2">
        <f t="shared" si="95"/>
        <v>220.67</v>
      </c>
      <c r="N574" s="2">
        <f>'ZBud Extract Monthly'!U573</f>
        <v>220.66</v>
      </c>
      <c r="O574" s="53">
        <f t="shared" si="94"/>
        <v>-9.9999999999909051E-3</v>
      </c>
      <c r="Q574" s="111">
        <f>YEAR(A574)</f>
        <v>2037</v>
      </c>
      <c r="R574" s="61">
        <f>MONTH(A574)</f>
        <v>2</v>
      </c>
      <c r="S574" s="61">
        <f t="shared" si="88"/>
        <v>2037</v>
      </c>
      <c r="T574" s="112" t="str">
        <f>LOOKUP(S574,'yr type'!$A$5:$A$102,'yr type'!$B$5:$B$102)</f>
        <v>D</v>
      </c>
      <c r="U574" s="61">
        <f>('Strm Seg GW ZBud Stream Out'!H574-'Strm Seg GW ZBud Stream In'!H574)/DAY($A574)/1.9835</f>
        <v>30.380820339227192</v>
      </c>
      <c r="V574" s="61">
        <f>('Strm Seg GW ZBud Stream Out'!I574-'Strm Seg GW ZBud Stream In'!I574)/DAY($A574)/1.9835</f>
        <v>-0.87507652418164139</v>
      </c>
      <c r="W574" s="61">
        <f>('Strm Seg GW ZBud Stream Out'!J574-'Strm Seg GW ZBud Stream In'!J574)/DAY($A574)/1.9835</f>
        <v>5.9778890129280858E-2</v>
      </c>
    </row>
    <row r="575" spans="1:23" x14ac:dyDescent="0.3">
      <c r="A575" s="126">
        <v>50130</v>
      </c>
      <c r="B575" s="127">
        <v>32.15</v>
      </c>
      <c r="C575" s="127">
        <v>0</v>
      </c>
      <c r="D575" s="127">
        <v>3.57</v>
      </c>
      <c r="E575" s="127">
        <v>15.61</v>
      </c>
      <c r="F575" s="127">
        <v>158.13999999999999</v>
      </c>
      <c r="G575" s="127">
        <v>117.71</v>
      </c>
      <c r="H575" s="2">
        <f t="shared" si="89"/>
        <v>51.33</v>
      </c>
      <c r="I575" s="2">
        <f t="shared" si="90"/>
        <v>158.13999999999999</v>
      </c>
      <c r="J575" s="2">
        <f t="shared" si="91"/>
        <v>117.71</v>
      </c>
      <c r="K575" s="2">
        <f t="shared" si="92"/>
        <v>51.33</v>
      </c>
      <c r="L575" s="2">
        <f t="shared" si="93"/>
        <v>275.84999999999997</v>
      </c>
      <c r="M575" s="2">
        <f t="shared" si="95"/>
        <v>327.17999999999995</v>
      </c>
      <c r="N575" s="2">
        <f>'ZBud Extract Monthly'!U574</f>
        <v>327.18</v>
      </c>
      <c r="O575" s="53">
        <f t="shared" si="94"/>
        <v>0</v>
      </c>
      <c r="Q575" s="111">
        <f>YEAR(A575)</f>
        <v>2037</v>
      </c>
      <c r="R575" s="61">
        <f>MONTH(A575)</f>
        <v>3</v>
      </c>
      <c r="S575" s="61">
        <f t="shared" si="88"/>
        <v>2037</v>
      </c>
      <c r="T575" s="112" t="str">
        <f>LOOKUP(S575,'yr type'!$A$5:$A$102,'yr type'!$B$5:$B$102)</f>
        <v>D</v>
      </c>
      <c r="U575" s="61">
        <f>('Strm Seg GW ZBud Stream Out'!H575-'Strm Seg GW ZBud Stream In'!H575)/DAY($A575)/1.9835</f>
        <v>67.341535409060242</v>
      </c>
      <c r="V575" s="61">
        <f>('Strm Seg GW ZBud Stream Out'!I575-'Strm Seg GW ZBud Stream In'!I575)/DAY($A575)/1.9835</f>
        <v>-2.5718630312985353</v>
      </c>
      <c r="W575" s="61">
        <f>('Strm Seg GW ZBud Stream Out'!J575-'Strm Seg GW ZBud Stream In'!J575)/DAY($A575)/1.9835</f>
        <v>-0.30851297397074251</v>
      </c>
    </row>
    <row r="576" spans="1:23" x14ac:dyDescent="0.3">
      <c r="A576" s="126">
        <v>50160</v>
      </c>
      <c r="B576" s="127">
        <v>35.68</v>
      </c>
      <c r="C576" s="127">
        <v>0</v>
      </c>
      <c r="D576" s="127">
        <v>0</v>
      </c>
      <c r="E576" s="127">
        <v>0</v>
      </c>
      <c r="F576" s="127">
        <v>31.36</v>
      </c>
      <c r="G576" s="127">
        <v>13.71</v>
      </c>
      <c r="H576" s="2">
        <f t="shared" si="89"/>
        <v>35.68</v>
      </c>
      <c r="I576" s="2">
        <f t="shared" si="90"/>
        <v>31.36</v>
      </c>
      <c r="J576" s="2">
        <f t="shared" si="91"/>
        <v>13.71</v>
      </c>
      <c r="K576" s="2">
        <f t="shared" si="92"/>
        <v>35.68</v>
      </c>
      <c r="L576" s="2">
        <f t="shared" si="93"/>
        <v>45.07</v>
      </c>
      <c r="M576" s="2">
        <f t="shared" si="95"/>
        <v>80.75</v>
      </c>
      <c r="N576" s="2">
        <f>'ZBud Extract Monthly'!U575</f>
        <v>80.739999999999995</v>
      </c>
      <c r="O576" s="53">
        <f t="shared" si="94"/>
        <v>-1.0000000000005116E-2</v>
      </c>
      <c r="Q576" s="111">
        <f>YEAR(A576)</f>
        <v>2037</v>
      </c>
      <c r="R576" s="61">
        <f>MONTH(A576)</f>
        <v>4</v>
      </c>
      <c r="S576" s="61">
        <f t="shared" si="88"/>
        <v>2037</v>
      </c>
      <c r="T576" s="112" t="str">
        <f>LOOKUP(S576,'yr type'!$A$5:$A$102,'yr type'!$B$5:$B$102)</f>
        <v>D</v>
      </c>
      <c r="U576" s="61">
        <f>('Strm Seg GW ZBud Stream Out'!H576-'Strm Seg GW ZBud Stream In'!H576)/DAY($A576)/1.9835</f>
        <v>55.834467691790607</v>
      </c>
      <c r="V576" s="61">
        <f>('Strm Seg GW ZBud Stream Out'!I576-'Strm Seg GW ZBud Stream In'!I576)/DAY($A576)/1.9835</f>
        <v>-0.52701453659356345</v>
      </c>
      <c r="W576" s="61">
        <f>('Strm Seg GW ZBud Stream Out'!J576-'Strm Seg GW ZBud Stream In'!J576)/DAY($A576)/1.9835</f>
        <v>1.9384925636501134</v>
      </c>
    </row>
    <row r="577" spans="1:23" x14ac:dyDescent="0.3">
      <c r="A577" s="126">
        <v>50191</v>
      </c>
      <c r="B577" s="127">
        <v>40.68</v>
      </c>
      <c r="C577" s="127">
        <v>0.04</v>
      </c>
      <c r="D577" s="127">
        <v>127.11</v>
      </c>
      <c r="E577" s="127">
        <v>66.930000000000007</v>
      </c>
      <c r="F577" s="127">
        <v>29.08</v>
      </c>
      <c r="G577" s="127">
        <v>38.46</v>
      </c>
      <c r="H577" s="2">
        <f t="shared" si="89"/>
        <v>234.76</v>
      </c>
      <c r="I577" s="2">
        <f t="shared" si="90"/>
        <v>29.08</v>
      </c>
      <c r="J577" s="2">
        <f t="shared" si="91"/>
        <v>38.46</v>
      </c>
      <c r="K577" s="2">
        <f t="shared" si="92"/>
        <v>234.76</v>
      </c>
      <c r="L577" s="2">
        <f t="shared" si="93"/>
        <v>67.539999999999992</v>
      </c>
      <c r="M577" s="2">
        <f t="shared" si="95"/>
        <v>302.29999999999995</v>
      </c>
      <c r="N577" s="2">
        <f>'ZBud Extract Monthly'!U576</f>
        <v>302.3</v>
      </c>
      <c r="O577" s="53">
        <f t="shared" si="94"/>
        <v>0</v>
      </c>
      <c r="Q577" s="111">
        <f>YEAR(A577)</f>
        <v>2037</v>
      </c>
      <c r="R577" s="61">
        <f>MONTH(A577)</f>
        <v>5</v>
      </c>
      <c r="S577" s="61">
        <f t="shared" si="88"/>
        <v>2037</v>
      </c>
      <c r="T577" s="112" t="str">
        <f>LOOKUP(S577,'yr type'!$A$5:$A$102,'yr type'!$B$5:$B$102)</f>
        <v>D</v>
      </c>
      <c r="U577" s="61">
        <f>('Strm Seg GW ZBud Stream Out'!H577-'Strm Seg GW ZBud Stream In'!H577)/DAY($A577)/1.9835</f>
        <v>27.325434837408618</v>
      </c>
      <c r="V577" s="61">
        <f>('Strm Seg GW ZBud Stream Out'!I577-'Strm Seg GW ZBud Stream In'!I577)/DAY($A577)/1.9835</f>
        <v>-0.47293396326142284</v>
      </c>
      <c r="W577" s="61">
        <f>('Strm Seg GW ZBud Stream Out'!J577-'Strm Seg GW ZBud Stream In'!J577)/DAY($A577)/1.9835</f>
        <v>0.12896720524976216</v>
      </c>
    </row>
    <row r="578" spans="1:23" x14ac:dyDescent="0.3">
      <c r="A578" s="126">
        <v>50221</v>
      </c>
      <c r="B578" s="127">
        <v>97.69</v>
      </c>
      <c r="C578" s="127">
        <v>19.28</v>
      </c>
      <c r="D578" s="127">
        <v>255.82</v>
      </c>
      <c r="E578" s="127">
        <v>127.54</v>
      </c>
      <c r="F578" s="127">
        <v>28.14</v>
      </c>
      <c r="G578" s="127">
        <v>51.02</v>
      </c>
      <c r="H578" s="2">
        <f t="shared" si="89"/>
        <v>500.33</v>
      </c>
      <c r="I578" s="2">
        <f t="shared" si="90"/>
        <v>28.14</v>
      </c>
      <c r="J578" s="2">
        <f t="shared" si="91"/>
        <v>51.02</v>
      </c>
      <c r="K578" s="2">
        <f t="shared" si="92"/>
        <v>500.33</v>
      </c>
      <c r="L578" s="2">
        <f t="shared" si="93"/>
        <v>79.16</v>
      </c>
      <c r="M578" s="2">
        <f t="shared" si="95"/>
        <v>579.49</v>
      </c>
      <c r="N578" s="2">
        <f>'ZBud Extract Monthly'!U577</f>
        <v>579.5</v>
      </c>
      <c r="O578" s="53">
        <f t="shared" si="94"/>
        <v>9.9999999999909051E-3</v>
      </c>
      <c r="Q578" s="111">
        <f>YEAR(A578)</f>
        <v>2037</v>
      </c>
      <c r="R578" s="61">
        <f>MONTH(A578)</f>
        <v>6</v>
      </c>
      <c r="S578" s="61">
        <f t="shared" si="88"/>
        <v>2037</v>
      </c>
      <c r="T578" s="112" t="str">
        <f>LOOKUP(S578,'yr type'!$A$5:$A$102,'yr type'!$B$5:$B$102)</f>
        <v>D</v>
      </c>
      <c r="U578" s="61">
        <f>('Strm Seg GW ZBud Stream Out'!H578-'Strm Seg GW ZBud Stream In'!H578)/DAY($A578)/1.9835</f>
        <v>15.046298630367199</v>
      </c>
      <c r="V578" s="61">
        <f>('Strm Seg GW ZBud Stream Out'!I578-'Strm Seg GW ZBud Stream In'!I578)/DAY($A578)/1.9835</f>
        <v>-0.4729014368540459</v>
      </c>
      <c r="W578" s="61">
        <f>('Strm Seg GW ZBud Stream Out'!J578-'Strm Seg GW ZBud Stream In'!J578)/DAY($A578)/1.9835</f>
        <v>-0.71136879253844221</v>
      </c>
    </row>
    <row r="579" spans="1:23" x14ac:dyDescent="0.3">
      <c r="A579" s="126">
        <v>50252</v>
      </c>
      <c r="B579" s="127">
        <v>37.46</v>
      </c>
      <c r="C579" s="127">
        <v>0.19</v>
      </c>
      <c r="D579" s="127">
        <v>660.77</v>
      </c>
      <c r="E579" s="127">
        <v>460.5</v>
      </c>
      <c r="F579" s="127">
        <v>29.08</v>
      </c>
      <c r="G579" s="127">
        <v>100.74</v>
      </c>
      <c r="H579" s="2">
        <f t="shared" si="89"/>
        <v>1158.92</v>
      </c>
      <c r="I579" s="2">
        <f t="shared" si="90"/>
        <v>29.08</v>
      </c>
      <c r="J579" s="2">
        <f t="shared" si="91"/>
        <v>100.74</v>
      </c>
      <c r="K579" s="2">
        <f t="shared" si="92"/>
        <v>1158.92</v>
      </c>
      <c r="L579" s="2">
        <f t="shared" si="93"/>
        <v>129.82</v>
      </c>
      <c r="M579" s="2">
        <f t="shared" si="95"/>
        <v>1288.74</v>
      </c>
      <c r="N579" s="2">
        <f>'ZBud Extract Monthly'!U578</f>
        <v>1288.75</v>
      </c>
      <c r="O579" s="53">
        <f t="shared" si="94"/>
        <v>9.9999999999909051E-3</v>
      </c>
      <c r="Q579" s="111">
        <f>YEAR(A579)</f>
        <v>2037</v>
      </c>
      <c r="R579" s="61">
        <f>MONTH(A579)</f>
        <v>7</v>
      </c>
      <c r="S579" s="61">
        <f t="shared" si="88"/>
        <v>2037</v>
      </c>
      <c r="T579" s="112" t="str">
        <f>LOOKUP(S579,'yr type'!$A$5:$A$102,'yr type'!$B$5:$B$102)</f>
        <v>D</v>
      </c>
      <c r="U579" s="61">
        <f>('Strm Seg GW ZBud Stream Out'!H579-'Strm Seg GW ZBud Stream In'!H579)/DAY($A579)/1.9835</f>
        <v>-2.1093375183977501</v>
      </c>
      <c r="V579" s="61">
        <f>('Strm Seg GW ZBud Stream Out'!I579-'Strm Seg GW ZBud Stream In'!I579)/DAY($A579)/1.9835</f>
        <v>-0.47293396326142284</v>
      </c>
      <c r="W579" s="61">
        <f>('Strm Seg GW ZBud Stream Out'!J579-'Strm Seg GW ZBud Stream In'!J579)/DAY($A579)/1.9835</f>
        <v>-1.6383551395789455</v>
      </c>
    </row>
    <row r="580" spans="1:23" x14ac:dyDescent="0.3">
      <c r="A580" s="126">
        <v>50283</v>
      </c>
      <c r="B580" s="127">
        <v>42.29</v>
      </c>
      <c r="C580" s="127">
        <v>0</v>
      </c>
      <c r="D580" s="127">
        <v>226.44</v>
      </c>
      <c r="E580" s="127">
        <v>129.51</v>
      </c>
      <c r="F580" s="127">
        <v>29.08</v>
      </c>
      <c r="G580" s="127">
        <v>67.17</v>
      </c>
      <c r="H580" s="2">
        <f t="shared" si="89"/>
        <v>398.24</v>
      </c>
      <c r="I580" s="2">
        <f t="shared" si="90"/>
        <v>29.08</v>
      </c>
      <c r="J580" s="2">
        <f t="shared" si="91"/>
        <v>67.17</v>
      </c>
      <c r="K580" s="2">
        <f t="shared" si="92"/>
        <v>398.24</v>
      </c>
      <c r="L580" s="2">
        <f t="shared" si="93"/>
        <v>96.25</v>
      </c>
      <c r="M580" s="2">
        <f t="shared" si="95"/>
        <v>494.49</v>
      </c>
      <c r="N580" s="2">
        <f>'ZBud Extract Monthly'!U579</f>
        <v>494.48</v>
      </c>
      <c r="O580" s="53">
        <f t="shared" si="94"/>
        <v>-9.9999999999909051E-3</v>
      </c>
      <c r="Q580" s="111">
        <f>YEAR(A580)</f>
        <v>2037</v>
      </c>
      <c r="R580" s="61">
        <f>MONTH(A580)</f>
        <v>8</v>
      </c>
      <c r="S580" s="61">
        <f t="shared" si="88"/>
        <v>2037</v>
      </c>
      <c r="T580" s="112" t="str">
        <f>LOOKUP(S580,'yr type'!$A$5:$A$102,'yr type'!$B$5:$B$102)</f>
        <v>D</v>
      </c>
      <c r="U580" s="61">
        <f>('Strm Seg GW ZBud Stream Out'!H580-'Strm Seg GW ZBud Stream In'!H580)/DAY($A580)/1.9835</f>
        <v>14.850907080185728</v>
      </c>
      <c r="V580" s="61">
        <f>('Strm Seg GW ZBud Stream Out'!I580-'Strm Seg GW ZBud Stream In'!I580)/DAY($A580)/1.9835</f>
        <v>-0.47293396326142284</v>
      </c>
      <c r="W580" s="61">
        <f>('Strm Seg GW ZBud Stream Out'!J580-'Strm Seg GW ZBud Stream In'!J580)/DAY($A580)/1.9835</f>
        <v>-0.97985802223179941</v>
      </c>
    </row>
    <row r="581" spans="1:23" x14ac:dyDescent="0.3">
      <c r="A581" s="126">
        <v>50313</v>
      </c>
      <c r="B581" s="127">
        <v>36.409999999999997</v>
      </c>
      <c r="C581" s="127">
        <v>0</v>
      </c>
      <c r="D581" s="127">
        <v>158.66</v>
      </c>
      <c r="E581" s="127">
        <v>96.73</v>
      </c>
      <c r="F581" s="127">
        <v>52.5</v>
      </c>
      <c r="G581" s="127">
        <v>81.430000000000007</v>
      </c>
      <c r="H581" s="2">
        <f t="shared" si="89"/>
        <v>291.8</v>
      </c>
      <c r="I581" s="2">
        <f t="shared" si="90"/>
        <v>52.5</v>
      </c>
      <c r="J581" s="2">
        <f t="shared" si="91"/>
        <v>81.430000000000007</v>
      </c>
      <c r="K581" s="2">
        <f t="shared" si="92"/>
        <v>291.8</v>
      </c>
      <c r="L581" s="2">
        <f t="shared" si="93"/>
        <v>133.93</v>
      </c>
      <c r="M581" s="2">
        <f t="shared" si="95"/>
        <v>425.73</v>
      </c>
      <c r="N581" s="2">
        <f>'ZBud Extract Monthly'!U580</f>
        <v>425.73</v>
      </c>
      <c r="O581" s="53">
        <f t="shared" si="94"/>
        <v>0</v>
      </c>
      <c r="Q581" s="111">
        <f>YEAR(A581)</f>
        <v>2037</v>
      </c>
      <c r="R581" s="61">
        <f>MONTH(A581)</f>
        <v>9</v>
      </c>
      <c r="S581" s="61">
        <f t="shared" si="88"/>
        <v>2037</v>
      </c>
      <c r="T581" s="112" t="str">
        <f>LOOKUP(S581,'yr type'!$A$5:$A$102,'yr type'!$B$5:$B$102)</f>
        <v>D</v>
      </c>
      <c r="U581" s="61">
        <f>('Strm Seg GW ZBud Stream Out'!H581-'Strm Seg GW ZBud Stream In'!H581)/DAY($A581)/1.9835</f>
        <v>18.020838584992855</v>
      </c>
      <c r="V581" s="61">
        <f>('Strm Seg GW ZBud Stream Out'!I581-'Strm Seg GW ZBud Stream In'!I581)/DAY($A581)/1.9835</f>
        <v>-0.88227880010083182</v>
      </c>
      <c r="W581" s="61">
        <f>('Strm Seg GW ZBud Stream Out'!J581-'Strm Seg GW ZBud Stream In'!J581)/DAY($A581)/1.9835</f>
        <v>-1.2188891689773969</v>
      </c>
    </row>
    <row r="582" spans="1:23" x14ac:dyDescent="0.3">
      <c r="A582" s="126">
        <v>50344</v>
      </c>
      <c r="B582" s="127">
        <v>34.1</v>
      </c>
      <c r="C582" s="127">
        <v>0</v>
      </c>
      <c r="D582" s="127">
        <v>79.900000000000006</v>
      </c>
      <c r="E582" s="127">
        <v>31.22</v>
      </c>
      <c r="F582" s="127">
        <v>58.38</v>
      </c>
      <c r="G582" s="127">
        <v>65.849999999999994</v>
      </c>
      <c r="H582" s="2">
        <f t="shared" si="89"/>
        <v>145.22</v>
      </c>
      <c r="I582" s="2">
        <f t="shared" si="90"/>
        <v>58.38</v>
      </c>
      <c r="J582" s="2">
        <f t="shared" si="91"/>
        <v>65.849999999999994</v>
      </c>
      <c r="K582" s="2">
        <f t="shared" si="92"/>
        <v>145.22</v>
      </c>
      <c r="L582" s="2">
        <f t="shared" si="93"/>
        <v>124.22999999999999</v>
      </c>
      <c r="M582" s="2">
        <f t="shared" si="95"/>
        <v>269.45</v>
      </c>
      <c r="N582" s="2">
        <f>'ZBud Extract Monthly'!U581</f>
        <v>269.45</v>
      </c>
      <c r="O582" s="53">
        <f t="shared" si="94"/>
        <v>0</v>
      </c>
      <c r="Q582" s="111">
        <f>YEAR(A582)</f>
        <v>2037</v>
      </c>
      <c r="R582" s="61">
        <f>MONTH(A582)</f>
        <v>10</v>
      </c>
      <c r="S582" s="61">
        <f t="shared" si="88"/>
        <v>2038</v>
      </c>
      <c r="T582" s="112" t="str">
        <f>LOOKUP(S582,'yr type'!$A$5:$A$102,'yr type'!$B$5:$B$102)</f>
        <v>C</v>
      </c>
      <c r="U582" s="61">
        <f>('Strm Seg GW ZBud Stream Out'!H582-'Strm Seg GW ZBud Stream In'!H582)/DAY($A582)/1.9835</f>
        <v>26.206363791603305</v>
      </c>
      <c r="V582" s="61">
        <f>('Strm Seg GW ZBud Stream Out'!I582-'Strm Seg GW ZBud Stream In'!I582)/DAY($A582)/1.9835</f>
        <v>-0.94944583133431459</v>
      </c>
      <c r="W582" s="61">
        <f>('Strm Seg GW ZBud Stream Out'!J582-'Strm Seg GW ZBud Stream In'!J582)/DAY($A582)/1.9835</f>
        <v>-0.79169275555591678</v>
      </c>
    </row>
    <row r="583" spans="1:23" x14ac:dyDescent="0.3">
      <c r="A583" s="126">
        <v>50374</v>
      </c>
      <c r="B583" s="127">
        <v>35.11</v>
      </c>
      <c r="C583" s="127">
        <v>0</v>
      </c>
      <c r="D583" s="127">
        <v>9.23</v>
      </c>
      <c r="E583" s="127">
        <v>7.15</v>
      </c>
      <c r="F583" s="127">
        <v>44.62</v>
      </c>
      <c r="G583" s="127">
        <v>50.45</v>
      </c>
      <c r="H583" s="2">
        <f t="shared" si="89"/>
        <v>51.49</v>
      </c>
      <c r="I583" s="2">
        <f t="shared" si="90"/>
        <v>44.62</v>
      </c>
      <c r="J583" s="2">
        <f t="shared" si="91"/>
        <v>50.45</v>
      </c>
      <c r="K583" s="2">
        <f t="shared" si="92"/>
        <v>51.49</v>
      </c>
      <c r="L583" s="2">
        <f t="shared" si="93"/>
        <v>95.07</v>
      </c>
      <c r="M583" s="2">
        <f t="shared" si="95"/>
        <v>146.56</v>
      </c>
      <c r="N583" s="2">
        <f>'ZBud Extract Monthly'!U582</f>
        <v>146.56</v>
      </c>
      <c r="O583" s="53">
        <f t="shared" si="94"/>
        <v>0</v>
      </c>
      <c r="Q583" s="111">
        <f>YEAR(A583)</f>
        <v>2037</v>
      </c>
      <c r="R583" s="61">
        <f>MONTH(A583)</f>
        <v>11</v>
      </c>
      <c r="S583" s="61">
        <f t="shared" ref="S583:S646" si="96">IF(R583&lt;10,Q583,Q583+1)</f>
        <v>2038</v>
      </c>
      <c r="T583" s="112" t="str">
        <f>LOOKUP(S583,'yr type'!$A$5:$A$102,'yr type'!$B$5:$B$102)</f>
        <v>C</v>
      </c>
      <c r="U583" s="61">
        <f>('Strm Seg GW ZBud Stream Out'!H583-'Strm Seg GW ZBud Stream In'!H583)/DAY($A583)/1.9835</f>
        <v>27.476850684816402</v>
      </c>
      <c r="V583" s="61">
        <f>('Strm Seg GW ZBud Stream Out'!I583-'Strm Seg GW ZBud Stream In'!I583)/DAY($A583)/1.9835</f>
        <v>-0.74985295353331638</v>
      </c>
      <c r="W583" s="61">
        <f>('Strm Seg GW ZBud Stream Out'!J583-'Strm Seg GW ZBud Stream In'!J583)/DAY($A583)/1.9835</f>
        <v>-0.42063692126712043</v>
      </c>
    </row>
    <row r="584" spans="1:23" x14ac:dyDescent="0.3">
      <c r="A584" s="126">
        <v>50405</v>
      </c>
      <c r="B584" s="127">
        <v>40.98</v>
      </c>
      <c r="C584" s="127">
        <v>0.26</v>
      </c>
      <c r="D584" s="127">
        <v>253.35</v>
      </c>
      <c r="E584" s="127">
        <v>131.5</v>
      </c>
      <c r="F584" s="127">
        <v>29.08</v>
      </c>
      <c r="G584" s="127">
        <v>48.65</v>
      </c>
      <c r="H584" s="2">
        <f t="shared" ref="H584:H647" si="97">SUM(B584:E584)</f>
        <v>426.09</v>
      </c>
      <c r="I584" s="2">
        <f t="shared" ref="I584:I647" si="98">F584</f>
        <v>29.08</v>
      </c>
      <c r="J584" s="2">
        <f t="shared" ref="J584:J647" si="99">G584</f>
        <v>48.65</v>
      </c>
      <c r="K584" s="2">
        <f t="shared" ref="K584:K647" si="100">H584</f>
        <v>426.09</v>
      </c>
      <c r="L584" s="2">
        <f t="shared" ref="L584:L647" si="101">SUM(I584:J584)</f>
        <v>77.72999999999999</v>
      </c>
      <c r="M584" s="2">
        <f t="shared" si="95"/>
        <v>503.81999999999994</v>
      </c>
      <c r="N584" s="2">
        <f>'ZBud Extract Monthly'!U583</f>
        <v>503.81</v>
      </c>
      <c r="O584" s="53">
        <f t="shared" ref="O584:O647" si="102">N584-M584</f>
        <v>-9.9999999999340616E-3</v>
      </c>
      <c r="Q584" s="111">
        <f>YEAR(A584)</f>
        <v>2037</v>
      </c>
      <c r="R584" s="61">
        <f>MONTH(A584)</f>
        <v>12</v>
      </c>
      <c r="S584" s="61">
        <f t="shared" si="96"/>
        <v>2038</v>
      </c>
      <c r="T584" s="112" t="str">
        <f>LOOKUP(S584,'yr type'!$A$5:$A$102,'yr type'!$B$5:$B$102)</f>
        <v>C</v>
      </c>
      <c r="U584" s="61">
        <f>('Strm Seg GW ZBud Stream Out'!H584-'Strm Seg GW ZBud Stream In'!H584)/DAY($A584)/1.9835</f>
        <v>10.696959594070441</v>
      </c>
      <c r="V584" s="61">
        <f>('Strm Seg GW ZBud Stream Out'!I584-'Strm Seg GW ZBud Stream In'!I584)/DAY($A584)/1.9835</f>
        <v>-0.47293396326142284</v>
      </c>
      <c r="W584" s="61">
        <f>('Strm Seg GW ZBud Stream Out'!J584-'Strm Seg GW ZBud Stream In'!J584)/DAY($A584)/1.9835</f>
        <v>-0.49862982508924431</v>
      </c>
    </row>
    <row r="585" spans="1:23" x14ac:dyDescent="0.3">
      <c r="A585" s="126">
        <v>50436</v>
      </c>
      <c r="B585" s="127">
        <v>34.14</v>
      </c>
      <c r="C585" s="127">
        <v>0</v>
      </c>
      <c r="D585" s="127">
        <v>15.3</v>
      </c>
      <c r="E585" s="127">
        <v>26.37</v>
      </c>
      <c r="F585" s="127">
        <v>99.43</v>
      </c>
      <c r="G585" s="127">
        <v>96.73</v>
      </c>
      <c r="H585" s="2">
        <f t="shared" si="97"/>
        <v>75.81</v>
      </c>
      <c r="I585" s="2">
        <f t="shared" si="98"/>
        <v>99.43</v>
      </c>
      <c r="J585" s="2">
        <f t="shared" si="99"/>
        <v>96.73</v>
      </c>
      <c r="K585" s="2">
        <f t="shared" si="100"/>
        <v>75.81</v>
      </c>
      <c r="L585" s="2">
        <f t="shared" si="101"/>
        <v>196.16000000000003</v>
      </c>
      <c r="M585" s="2">
        <f t="shared" ref="M585:M648" si="103">SUM(H585:J585)</f>
        <v>271.97000000000003</v>
      </c>
      <c r="N585" s="2">
        <f>'ZBud Extract Monthly'!U584</f>
        <v>271.95999999999998</v>
      </c>
      <c r="O585" s="53">
        <f t="shared" si="102"/>
        <v>-1.0000000000047748E-2</v>
      </c>
      <c r="Q585" s="111">
        <f>YEAR(A585)</f>
        <v>2038</v>
      </c>
      <c r="R585" s="61">
        <f>MONTH(A585)</f>
        <v>1</v>
      </c>
      <c r="S585" s="61">
        <f t="shared" si="96"/>
        <v>2038</v>
      </c>
      <c r="T585" s="112" t="str">
        <f>LOOKUP(S585,'yr type'!$A$5:$A$102,'yr type'!$B$5:$B$102)</f>
        <v>C</v>
      </c>
      <c r="U585" s="61">
        <f>('Strm Seg GW ZBud Stream Out'!H585-'Strm Seg GW ZBud Stream In'!H585)/DAY($A585)/1.9835</f>
        <v>53.892028590712087</v>
      </c>
      <c r="V585" s="61">
        <f>('Strm Seg GW ZBud Stream Out'!I585-'Strm Seg GW ZBud Stream In'!I585)/DAY($A585)/1.9835</f>
        <v>-1.6170503427470178</v>
      </c>
      <c r="W585" s="61">
        <f>('Strm Seg GW ZBud Stream Out'!J585-'Strm Seg GW ZBud Stream In'!J585)/DAY($A585)/1.9835</f>
        <v>-0.31453035933548557</v>
      </c>
    </row>
    <row r="586" spans="1:23" x14ac:dyDescent="0.3">
      <c r="A586" s="126">
        <v>50464</v>
      </c>
      <c r="B586" s="127">
        <v>29.02</v>
      </c>
      <c r="C586" s="127">
        <v>0</v>
      </c>
      <c r="D586" s="127">
        <v>0.15</v>
      </c>
      <c r="E586" s="127">
        <v>3.59</v>
      </c>
      <c r="F586" s="127">
        <v>68.319999999999993</v>
      </c>
      <c r="G586" s="127">
        <v>61.6</v>
      </c>
      <c r="H586" s="2">
        <f t="shared" si="97"/>
        <v>32.76</v>
      </c>
      <c r="I586" s="2">
        <f t="shared" si="98"/>
        <v>68.319999999999993</v>
      </c>
      <c r="J586" s="2">
        <f t="shared" si="99"/>
        <v>61.6</v>
      </c>
      <c r="K586" s="2">
        <f t="shared" si="100"/>
        <v>32.76</v>
      </c>
      <c r="L586" s="2">
        <f t="shared" si="101"/>
        <v>129.91999999999999</v>
      </c>
      <c r="M586" s="2">
        <f t="shared" si="103"/>
        <v>162.67999999999998</v>
      </c>
      <c r="N586" s="2">
        <f>'ZBud Extract Monthly'!U585</f>
        <v>162.68</v>
      </c>
      <c r="O586" s="53">
        <f t="shared" si="102"/>
        <v>0</v>
      </c>
      <c r="Q586" s="111">
        <f>YEAR(A586)</f>
        <v>2038</v>
      </c>
      <c r="R586" s="61">
        <f>MONTH(A586)</f>
        <v>2</v>
      </c>
      <c r="S586" s="61">
        <f t="shared" si="96"/>
        <v>2038</v>
      </c>
      <c r="T586" s="112" t="str">
        <f>LOOKUP(S586,'yr type'!$A$5:$A$102,'yr type'!$B$5:$B$102)</f>
        <v>C</v>
      </c>
      <c r="U586" s="61">
        <f>('Strm Seg GW ZBud Stream Out'!H586-'Strm Seg GW ZBud Stream In'!H586)/DAY($A586)/1.9835</f>
        <v>46.179012567971476</v>
      </c>
      <c r="V586" s="61">
        <f>('Strm Seg GW ZBud Stream Out'!I586-'Strm Seg GW ZBud Stream In'!I586)/DAY($A586)/1.9835</f>
        <v>-1.2301487269977311</v>
      </c>
      <c r="W586" s="61">
        <f>('Strm Seg GW ZBud Stream Out'!J586-'Strm Seg GW ZBud Stream In'!J586)/DAY($A586)/1.9835</f>
        <v>0.28106881774640774</v>
      </c>
    </row>
    <row r="587" spans="1:23" x14ac:dyDescent="0.3">
      <c r="A587" s="126">
        <v>50495</v>
      </c>
      <c r="B587" s="127">
        <v>34.06</v>
      </c>
      <c r="C587" s="127">
        <v>0</v>
      </c>
      <c r="D587" s="127">
        <v>61.89</v>
      </c>
      <c r="E587" s="127">
        <v>36.76</v>
      </c>
      <c r="F587" s="127">
        <v>56.32</v>
      </c>
      <c r="G587" s="127">
        <v>49.46</v>
      </c>
      <c r="H587" s="2">
        <f t="shared" si="97"/>
        <v>132.71</v>
      </c>
      <c r="I587" s="2">
        <f t="shared" si="98"/>
        <v>56.32</v>
      </c>
      <c r="J587" s="2">
        <f t="shared" si="99"/>
        <v>49.46</v>
      </c>
      <c r="K587" s="2">
        <f t="shared" si="100"/>
        <v>132.71</v>
      </c>
      <c r="L587" s="2">
        <f t="shared" si="101"/>
        <v>105.78</v>
      </c>
      <c r="M587" s="2">
        <f t="shared" si="103"/>
        <v>238.49</v>
      </c>
      <c r="N587" s="2">
        <f>'ZBud Extract Monthly'!U586</f>
        <v>238.49</v>
      </c>
      <c r="O587" s="53">
        <f t="shared" si="102"/>
        <v>0</v>
      </c>
      <c r="Q587" s="111">
        <f>YEAR(A587)</f>
        <v>2038</v>
      </c>
      <c r="R587" s="61">
        <f>MONTH(A587)</f>
        <v>3</v>
      </c>
      <c r="S587" s="61">
        <f t="shared" si="96"/>
        <v>2038</v>
      </c>
      <c r="T587" s="112" t="str">
        <f>LOOKUP(S587,'yr type'!$A$5:$A$102,'yr type'!$B$5:$B$102)</f>
        <v>C</v>
      </c>
      <c r="U587" s="61">
        <f>('Strm Seg GW ZBud Stream Out'!H587-'Strm Seg GW ZBud Stream In'!H587)/DAY($A587)/1.9835</f>
        <v>34.093041788301875</v>
      </c>
      <c r="V587" s="61">
        <f>('Strm Seg GW ZBud Stream Out'!I587-'Strm Seg GW ZBud Stream In'!I587)/DAY($A587)/1.9835</f>
        <v>-0.91594363173601567</v>
      </c>
      <c r="W587" s="61">
        <f>('Strm Seg GW ZBud Stream Out'!J587-'Strm Seg GW ZBud Stream In'!J587)/DAY($A587)/1.9835</f>
        <v>0.41178431739268317</v>
      </c>
    </row>
    <row r="588" spans="1:23" x14ac:dyDescent="0.3">
      <c r="A588" s="126">
        <v>50525</v>
      </c>
      <c r="B588" s="127">
        <v>42.52</v>
      </c>
      <c r="C588" s="127">
        <v>0</v>
      </c>
      <c r="D588" s="127">
        <v>166.01</v>
      </c>
      <c r="E588" s="127">
        <v>143.35</v>
      </c>
      <c r="F588" s="127">
        <v>34.32</v>
      </c>
      <c r="G588" s="127">
        <v>50.49</v>
      </c>
      <c r="H588" s="2">
        <f t="shared" si="97"/>
        <v>351.88</v>
      </c>
      <c r="I588" s="2">
        <f t="shared" si="98"/>
        <v>34.32</v>
      </c>
      <c r="J588" s="2">
        <f t="shared" si="99"/>
        <v>50.49</v>
      </c>
      <c r="K588" s="2">
        <f t="shared" si="100"/>
        <v>351.88</v>
      </c>
      <c r="L588" s="2">
        <f t="shared" si="101"/>
        <v>84.81</v>
      </c>
      <c r="M588" s="2">
        <f t="shared" si="103"/>
        <v>436.69</v>
      </c>
      <c r="N588" s="2">
        <f>'ZBud Extract Monthly'!U587</f>
        <v>436.7</v>
      </c>
      <c r="O588" s="53">
        <f t="shared" si="102"/>
        <v>9.9999999999909051E-3</v>
      </c>
      <c r="Q588" s="111">
        <f>YEAR(A588)</f>
        <v>2038</v>
      </c>
      <c r="R588" s="61">
        <f>MONTH(A588)</f>
        <v>4</v>
      </c>
      <c r="S588" s="61">
        <f t="shared" si="96"/>
        <v>2038</v>
      </c>
      <c r="T588" s="112" t="str">
        <f>LOOKUP(S588,'yr type'!$A$5:$A$102,'yr type'!$B$5:$B$102)</f>
        <v>C</v>
      </c>
      <c r="U588" s="61">
        <f>('Strm Seg GW ZBud Stream Out'!H588-'Strm Seg GW ZBud Stream In'!H588)/DAY($A588)/1.9835</f>
        <v>18.594067725401228</v>
      </c>
      <c r="V588" s="61">
        <f>('Strm Seg GW ZBud Stream Out'!I588-'Strm Seg GW ZBud Stream In'!I588)/DAY($A588)/1.9835</f>
        <v>-0.57675825560877236</v>
      </c>
      <c r="W588" s="61">
        <f>('Strm Seg GW ZBud Stream Out'!J588-'Strm Seg GW ZBud Stream In'!J588)/DAY($A588)/1.9835</f>
        <v>-0.14234097974960083</v>
      </c>
    </row>
    <row r="589" spans="1:23" x14ac:dyDescent="0.3">
      <c r="A589" s="126">
        <v>50556</v>
      </c>
      <c r="B589" s="127">
        <v>40.880000000000003</v>
      </c>
      <c r="C589" s="127">
        <v>0</v>
      </c>
      <c r="D589" s="127">
        <v>84.69</v>
      </c>
      <c r="E589" s="127">
        <v>51.38</v>
      </c>
      <c r="F589" s="127">
        <v>74.459999999999994</v>
      </c>
      <c r="G589" s="127">
        <v>79.08</v>
      </c>
      <c r="H589" s="2">
        <f t="shared" si="97"/>
        <v>176.95</v>
      </c>
      <c r="I589" s="2">
        <f t="shared" si="98"/>
        <v>74.459999999999994</v>
      </c>
      <c r="J589" s="2">
        <f t="shared" si="99"/>
        <v>79.08</v>
      </c>
      <c r="K589" s="2">
        <f t="shared" si="100"/>
        <v>176.95</v>
      </c>
      <c r="L589" s="2">
        <f t="shared" si="101"/>
        <v>153.54</v>
      </c>
      <c r="M589" s="2">
        <f t="shared" si="103"/>
        <v>330.48999999999995</v>
      </c>
      <c r="N589" s="2">
        <f>'ZBud Extract Monthly'!U588</f>
        <v>330.49</v>
      </c>
      <c r="O589" s="53">
        <f t="shared" si="102"/>
        <v>0</v>
      </c>
      <c r="Q589" s="111">
        <f>YEAR(A589)</f>
        <v>2038</v>
      </c>
      <c r="R589" s="61">
        <f>MONTH(A589)</f>
        <v>5</v>
      </c>
      <c r="S589" s="61">
        <f t="shared" si="96"/>
        <v>2038</v>
      </c>
      <c r="T589" s="112" t="str">
        <f>LOOKUP(S589,'yr type'!$A$5:$A$102,'yr type'!$B$5:$B$102)</f>
        <v>C</v>
      </c>
      <c r="U589" s="61">
        <f>('Strm Seg GW ZBud Stream Out'!H589-'Strm Seg GW ZBud Stream In'!H589)/DAY($A589)/1.9835</f>
        <v>28.31862868666499</v>
      </c>
      <c r="V589" s="61">
        <f>('Strm Seg GW ZBud Stream Out'!I589-'Strm Seg GW ZBud Stream In'!I589)/DAY($A589)/1.9835</f>
        <v>-1.2109581466453077</v>
      </c>
      <c r="W589" s="61">
        <f>('Strm Seg GW ZBud Stream Out'!J589-'Strm Seg GW ZBud Stream In'!J589)/DAY($A589)/1.9835</f>
        <v>-0.71883360303146104</v>
      </c>
    </row>
    <row r="590" spans="1:23" x14ac:dyDescent="0.3">
      <c r="A590" s="126">
        <v>50586</v>
      </c>
      <c r="B590" s="127">
        <v>34.840000000000003</v>
      </c>
      <c r="C590" s="127">
        <v>0</v>
      </c>
      <c r="D590" s="127">
        <v>55.95</v>
      </c>
      <c r="E590" s="127">
        <v>10.74</v>
      </c>
      <c r="F590" s="127">
        <v>28.14</v>
      </c>
      <c r="G590" s="127">
        <v>39.93</v>
      </c>
      <c r="H590" s="2">
        <f t="shared" si="97"/>
        <v>101.53</v>
      </c>
      <c r="I590" s="2">
        <f t="shared" si="98"/>
        <v>28.14</v>
      </c>
      <c r="J590" s="2">
        <f t="shared" si="99"/>
        <v>39.93</v>
      </c>
      <c r="K590" s="2">
        <f t="shared" si="100"/>
        <v>101.53</v>
      </c>
      <c r="L590" s="2">
        <f t="shared" si="101"/>
        <v>68.069999999999993</v>
      </c>
      <c r="M590" s="2">
        <f t="shared" si="103"/>
        <v>169.60000000000002</v>
      </c>
      <c r="N590" s="2">
        <f>'ZBud Extract Monthly'!U589</f>
        <v>169.6</v>
      </c>
      <c r="O590" s="53">
        <f t="shared" si="102"/>
        <v>0</v>
      </c>
      <c r="Q590" s="111">
        <f>YEAR(A590)</f>
        <v>2038</v>
      </c>
      <c r="R590" s="61">
        <f>MONTH(A590)</f>
        <v>6</v>
      </c>
      <c r="S590" s="61">
        <f t="shared" si="96"/>
        <v>2038</v>
      </c>
      <c r="T590" s="112" t="str">
        <f>LOOKUP(S590,'yr type'!$A$5:$A$102,'yr type'!$B$5:$B$102)</f>
        <v>C</v>
      </c>
      <c r="U590" s="61">
        <f>('Strm Seg GW ZBud Stream Out'!H590-'Strm Seg GW ZBud Stream In'!H590)/DAY($A590)/1.9835</f>
        <v>25.972271237711116</v>
      </c>
      <c r="V590" s="61">
        <f>('Strm Seg GW ZBud Stream Out'!I590-'Strm Seg GW ZBud Stream In'!I590)/DAY($A590)/1.9835</f>
        <v>-0.4729014368540459</v>
      </c>
      <c r="W590" s="61">
        <f>('Strm Seg GW ZBud Stream Out'!J590-'Strm Seg GW ZBud Stream In'!J590)/DAY($A590)/1.9835</f>
        <v>-0.26182673724897065</v>
      </c>
    </row>
    <row r="591" spans="1:23" x14ac:dyDescent="0.3">
      <c r="A591" s="126">
        <v>50617</v>
      </c>
      <c r="B591" s="127">
        <v>43.29</v>
      </c>
      <c r="C591" s="127">
        <v>0.08</v>
      </c>
      <c r="D591" s="127">
        <v>423.02</v>
      </c>
      <c r="E591" s="127">
        <v>234.74</v>
      </c>
      <c r="F591" s="127">
        <v>29.08</v>
      </c>
      <c r="G591" s="127">
        <v>78.39</v>
      </c>
      <c r="H591" s="2">
        <f t="shared" si="97"/>
        <v>701.13</v>
      </c>
      <c r="I591" s="2">
        <f t="shared" si="98"/>
        <v>29.08</v>
      </c>
      <c r="J591" s="2">
        <f t="shared" si="99"/>
        <v>78.39</v>
      </c>
      <c r="K591" s="2">
        <f t="shared" si="100"/>
        <v>701.13</v>
      </c>
      <c r="L591" s="2">
        <f t="shared" si="101"/>
        <v>107.47</v>
      </c>
      <c r="M591" s="2">
        <f t="shared" si="103"/>
        <v>808.6</v>
      </c>
      <c r="N591" s="2">
        <f>'ZBud Extract Monthly'!U590</f>
        <v>808.6</v>
      </c>
      <c r="O591" s="53">
        <f t="shared" si="102"/>
        <v>0</v>
      </c>
      <c r="Q591" s="111">
        <f>YEAR(A591)</f>
        <v>2038</v>
      </c>
      <c r="R591" s="61">
        <f>MONTH(A591)</f>
        <v>7</v>
      </c>
      <c r="S591" s="61">
        <f t="shared" si="96"/>
        <v>2038</v>
      </c>
      <c r="T591" s="112" t="str">
        <f>LOOKUP(S591,'yr type'!$A$5:$A$102,'yr type'!$B$5:$B$102)</f>
        <v>C</v>
      </c>
      <c r="U591" s="61">
        <f>('Strm Seg GW ZBud Stream Out'!H591-'Strm Seg GW ZBud Stream In'!H591)/DAY($A591)/1.9835</f>
        <v>3.8503134732510955</v>
      </c>
      <c r="V591" s="61">
        <f>('Strm Seg GW ZBud Stream Out'!I591-'Strm Seg GW ZBud Stream In'!I591)/DAY($A591)/1.9835</f>
        <v>-0.47293396326142284</v>
      </c>
      <c r="W591" s="61">
        <f>('Strm Seg GW ZBud Stream Out'!J591-'Strm Seg GW ZBud Stream In'!J591)/DAY($A591)/1.9835</f>
        <v>-1.2686925197394636</v>
      </c>
    </row>
    <row r="592" spans="1:23" x14ac:dyDescent="0.3">
      <c r="A592" s="126">
        <v>50648</v>
      </c>
      <c r="B592" s="127">
        <v>43.2</v>
      </c>
      <c r="C592" s="127">
        <v>1.51</v>
      </c>
      <c r="D592" s="127">
        <v>438.01</v>
      </c>
      <c r="E592" s="127">
        <v>286.5</v>
      </c>
      <c r="F592" s="127">
        <v>29.08</v>
      </c>
      <c r="G592" s="127">
        <v>80.239999999999995</v>
      </c>
      <c r="H592" s="2">
        <f t="shared" si="97"/>
        <v>769.22</v>
      </c>
      <c r="I592" s="2">
        <f t="shared" si="98"/>
        <v>29.08</v>
      </c>
      <c r="J592" s="2">
        <f t="shared" si="99"/>
        <v>80.239999999999995</v>
      </c>
      <c r="K592" s="2">
        <f t="shared" si="100"/>
        <v>769.22</v>
      </c>
      <c r="L592" s="2">
        <f t="shared" si="101"/>
        <v>109.32</v>
      </c>
      <c r="M592" s="2">
        <f t="shared" si="103"/>
        <v>878.54000000000008</v>
      </c>
      <c r="N592" s="2">
        <f>'ZBud Extract Monthly'!U591</f>
        <v>878.53</v>
      </c>
      <c r="O592" s="53">
        <f t="shared" si="102"/>
        <v>-1.0000000000104592E-2</v>
      </c>
      <c r="Q592" s="111">
        <f>YEAR(A592)</f>
        <v>2038</v>
      </c>
      <c r="R592" s="61">
        <f>MONTH(A592)</f>
        <v>8</v>
      </c>
      <c r="S592" s="61">
        <f t="shared" si="96"/>
        <v>2038</v>
      </c>
      <c r="T592" s="112" t="str">
        <f>LOOKUP(S592,'yr type'!$A$5:$A$102,'yr type'!$B$5:$B$102)</f>
        <v>C</v>
      </c>
      <c r="U592" s="61">
        <f>('Strm Seg GW ZBud Stream Out'!H592-'Strm Seg GW ZBud Stream In'!H592)/DAY($A592)/1.9835</f>
        <v>5.6465843206453243</v>
      </c>
      <c r="V592" s="61">
        <f>('Strm Seg GW ZBud Stream Out'!I592-'Strm Seg GW ZBud Stream In'!I592)/DAY($A592)/1.9835</f>
        <v>-0.47293396326142284</v>
      </c>
      <c r="W592" s="61">
        <f>('Strm Seg GW ZBud Stream Out'!J592-'Strm Seg GW ZBud Stream In'!J592)/DAY($A592)/1.9835</f>
        <v>-1.1703001374240711</v>
      </c>
    </row>
    <row r="593" spans="1:23" x14ac:dyDescent="0.3">
      <c r="A593" s="126">
        <v>50678</v>
      </c>
      <c r="B593" s="127">
        <v>41.51</v>
      </c>
      <c r="C593" s="127">
        <v>0</v>
      </c>
      <c r="D593" s="127">
        <v>149.53</v>
      </c>
      <c r="E593" s="127">
        <v>63.89</v>
      </c>
      <c r="F593" s="127">
        <v>28.14</v>
      </c>
      <c r="G593" s="127">
        <v>59.59</v>
      </c>
      <c r="H593" s="2">
        <f t="shared" si="97"/>
        <v>254.93</v>
      </c>
      <c r="I593" s="2">
        <f t="shared" si="98"/>
        <v>28.14</v>
      </c>
      <c r="J593" s="2">
        <f t="shared" si="99"/>
        <v>59.59</v>
      </c>
      <c r="K593" s="2">
        <f t="shared" si="100"/>
        <v>254.93</v>
      </c>
      <c r="L593" s="2">
        <f t="shared" si="101"/>
        <v>87.73</v>
      </c>
      <c r="M593" s="2">
        <f t="shared" si="103"/>
        <v>342.65999999999997</v>
      </c>
      <c r="N593" s="2">
        <f>'ZBud Extract Monthly'!U592</f>
        <v>342.66</v>
      </c>
      <c r="O593" s="53">
        <f t="shared" si="102"/>
        <v>0</v>
      </c>
      <c r="Q593" s="111">
        <f>YEAR(A593)</f>
        <v>2038</v>
      </c>
      <c r="R593" s="61">
        <f>MONTH(A593)</f>
        <v>9</v>
      </c>
      <c r="S593" s="61">
        <f t="shared" si="96"/>
        <v>2038</v>
      </c>
      <c r="T593" s="112" t="str">
        <f>LOOKUP(S593,'yr type'!$A$5:$A$102,'yr type'!$B$5:$B$102)</f>
        <v>C</v>
      </c>
      <c r="U593" s="61">
        <f>('Strm Seg GW ZBud Stream Out'!H593-'Strm Seg GW ZBud Stream In'!H593)/DAY($A593)/1.9835</f>
        <v>11.271321737669105</v>
      </c>
      <c r="V593" s="61">
        <f>('Strm Seg GW ZBud Stream Out'!I593-'Strm Seg GW ZBud Stream In'!I593)/DAY($A593)/1.9835</f>
        <v>-0.4729014368540459</v>
      </c>
      <c r="W593" s="61">
        <f>('Strm Seg GW ZBud Stream Out'!J593-'Strm Seg GW ZBud Stream In'!J593)/DAY($A593)/1.9835</f>
        <v>-0.99218553062767845</v>
      </c>
    </row>
    <row r="594" spans="1:23" x14ac:dyDescent="0.3">
      <c r="A594" s="126">
        <v>50709</v>
      </c>
      <c r="B594" s="127">
        <v>43.93</v>
      </c>
      <c r="C594" s="127">
        <v>0</v>
      </c>
      <c r="D594" s="127">
        <v>143.16</v>
      </c>
      <c r="E594" s="127">
        <v>72.349999999999994</v>
      </c>
      <c r="F594" s="127">
        <v>35.619999999999997</v>
      </c>
      <c r="G594" s="127">
        <v>67.260000000000005</v>
      </c>
      <c r="H594" s="2">
        <f t="shared" si="97"/>
        <v>259.44</v>
      </c>
      <c r="I594" s="2">
        <f t="shared" si="98"/>
        <v>35.619999999999997</v>
      </c>
      <c r="J594" s="2">
        <f t="shared" si="99"/>
        <v>67.260000000000005</v>
      </c>
      <c r="K594" s="2">
        <f t="shared" si="100"/>
        <v>259.44</v>
      </c>
      <c r="L594" s="2">
        <f t="shared" si="101"/>
        <v>102.88</v>
      </c>
      <c r="M594" s="2">
        <f t="shared" si="103"/>
        <v>362.32</v>
      </c>
      <c r="N594" s="2">
        <f>'ZBud Extract Monthly'!U593</f>
        <v>362.32</v>
      </c>
      <c r="O594" s="53">
        <f t="shared" si="102"/>
        <v>0</v>
      </c>
      <c r="Q594" s="111">
        <f>YEAR(A594)</f>
        <v>2038</v>
      </c>
      <c r="R594" s="61">
        <f>MONTH(A594)</f>
        <v>10</v>
      </c>
      <c r="S594" s="61">
        <f t="shared" si="96"/>
        <v>2039</v>
      </c>
      <c r="T594" s="112" t="str">
        <f>LOOKUP(S594,'yr type'!$A$5:$A$102,'yr type'!$B$5:$B$102)</f>
        <v>C</v>
      </c>
      <c r="U594" s="61">
        <f>('Strm Seg GW ZBud Stream Out'!H594-'Strm Seg GW ZBud Stream In'!H594)/DAY($A594)/1.9835</f>
        <v>10.788358798799777</v>
      </c>
      <c r="V594" s="61">
        <f>('Strm Seg GW ZBud Stream Out'!I594-'Strm Seg GW ZBud Stream In'!I594)/DAY($A594)/1.9835</f>
        <v>-0.57929531538417744</v>
      </c>
      <c r="W594" s="61">
        <f>('Strm Seg GW ZBud Stream Out'!J594-'Strm Seg GW ZBud Stream In'!J594)/DAY($A594)/1.9835</f>
        <v>-1.0871951665758639</v>
      </c>
    </row>
    <row r="595" spans="1:23" x14ac:dyDescent="0.3">
      <c r="A595" s="126">
        <v>50739</v>
      </c>
      <c r="B595" s="127">
        <v>40.32</v>
      </c>
      <c r="C595" s="127">
        <v>0</v>
      </c>
      <c r="D595" s="127">
        <v>83.74</v>
      </c>
      <c r="E595" s="127">
        <v>32.58</v>
      </c>
      <c r="F595" s="127">
        <v>35.97</v>
      </c>
      <c r="G595" s="127">
        <v>62.79</v>
      </c>
      <c r="H595" s="2">
        <f t="shared" si="97"/>
        <v>156.63999999999999</v>
      </c>
      <c r="I595" s="2">
        <f t="shared" si="98"/>
        <v>35.97</v>
      </c>
      <c r="J595" s="2">
        <f t="shared" si="99"/>
        <v>62.79</v>
      </c>
      <c r="K595" s="2">
        <f t="shared" si="100"/>
        <v>156.63999999999999</v>
      </c>
      <c r="L595" s="2">
        <f t="shared" si="101"/>
        <v>98.759999999999991</v>
      </c>
      <c r="M595" s="2">
        <f t="shared" si="103"/>
        <v>255.39999999999998</v>
      </c>
      <c r="N595" s="2">
        <f>'ZBud Extract Monthly'!U594</f>
        <v>255.4</v>
      </c>
      <c r="O595" s="53">
        <f t="shared" si="102"/>
        <v>0</v>
      </c>
      <c r="Q595" s="111">
        <f>YEAR(A595)</f>
        <v>2038</v>
      </c>
      <c r="R595" s="61">
        <f>MONTH(A595)</f>
        <v>11</v>
      </c>
      <c r="S595" s="61">
        <f t="shared" si="96"/>
        <v>2039</v>
      </c>
      <c r="T595" s="112" t="str">
        <f>LOOKUP(S595,'yr type'!$A$5:$A$102,'yr type'!$B$5:$B$102)</f>
        <v>C</v>
      </c>
      <c r="U595" s="61">
        <f>('Strm Seg GW ZBud Stream Out'!H595-'Strm Seg GW ZBud Stream In'!H595)/DAY($A595)/1.9835</f>
        <v>13.255020586505335</v>
      </c>
      <c r="V595" s="61">
        <f>('Strm Seg GW ZBud Stream Out'!I595-'Strm Seg GW ZBud Stream In'!I595)/DAY($A595)/1.9835</f>
        <v>-0.60448701789765569</v>
      </c>
      <c r="W595" s="61">
        <f>('Strm Seg GW ZBud Stream Out'!J595-'Strm Seg GW ZBud Stream In'!J595)/DAY($A595)/1.9835</f>
        <v>-1.0098311066296948</v>
      </c>
    </row>
    <row r="596" spans="1:23" x14ac:dyDescent="0.3">
      <c r="A596" s="126">
        <v>50770</v>
      </c>
      <c r="B596" s="127">
        <v>36.4</v>
      </c>
      <c r="C596" s="127">
        <v>3.02</v>
      </c>
      <c r="D596" s="127">
        <v>329.76</v>
      </c>
      <c r="E596" s="127">
        <v>213.9</v>
      </c>
      <c r="F596" s="127">
        <v>42.94</v>
      </c>
      <c r="G596" s="127">
        <v>74.62</v>
      </c>
      <c r="H596" s="2">
        <f t="shared" si="97"/>
        <v>583.08000000000004</v>
      </c>
      <c r="I596" s="2">
        <f t="shared" si="98"/>
        <v>42.94</v>
      </c>
      <c r="J596" s="2">
        <f t="shared" si="99"/>
        <v>74.62</v>
      </c>
      <c r="K596" s="2">
        <f t="shared" si="100"/>
        <v>583.08000000000004</v>
      </c>
      <c r="L596" s="2">
        <f t="shared" si="101"/>
        <v>117.56</v>
      </c>
      <c r="M596" s="2">
        <f t="shared" si="103"/>
        <v>700.64</v>
      </c>
      <c r="N596" s="2">
        <f>'ZBud Extract Monthly'!U595</f>
        <v>700.63</v>
      </c>
      <c r="O596" s="53">
        <f t="shared" si="102"/>
        <v>-9.9999999999909051E-3</v>
      </c>
      <c r="Q596" s="111">
        <f>YEAR(A596)</f>
        <v>2038</v>
      </c>
      <c r="R596" s="61">
        <f>MONTH(A596)</f>
        <v>12</v>
      </c>
      <c r="S596" s="61">
        <f t="shared" si="96"/>
        <v>2039</v>
      </c>
      <c r="T596" s="112" t="str">
        <f>LOOKUP(S596,'yr type'!$A$5:$A$102,'yr type'!$B$5:$B$102)</f>
        <v>C</v>
      </c>
      <c r="U596" s="61">
        <f>('Strm Seg GW ZBud Stream Out'!H596-'Strm Seg GW ZBud Stream In'!H596)/DAY($A596)/1.9835</f>
        <v>8.8673491791147931</v>
      </c>
      <c r="V596" s="61">
        <f>('Strm Seg GW ZBud Stream Out'!I596-'Strm Seg GW ZBud Stream In'!I596)/DAY($A596)/1.9835</f>
        <v>-0.69834196638395785</v>
      </c>
      <c r="W596" s="61">
        <f>('Strm Seg GW ZBud Stream Out'!J596-'Strm Seg GW ZBud Stream In'!J596)/DAY($A596)/1.9835</f>
        <v>-1.0671914260390154</v>
      </c>
    </row>
    <row r="597" spans="1:23" x14ac:dyDescent="0.3">
      <c r="A597" s="126">
        <v>50801</v>
      </c>
      <c r="B597" s="127">
        <v>39.090000000000003</v>
      </c>
      <c r="C597" s="127">
        <v>0</v>
      </c>
      <c r="D597" s="127">
        <v>10.93</v>
      </c>
      <c r="E597" s="127">
        <v>3.28</v>
      </c>
      <c r="F597" s="127">
        <v>36.729999999999997</v>
      </c>
      <c r="G597" s="127">
        <v>43.73</v>
      </c>
      <c r="H597" s="2">
        <f t="shared" si="97"/>
        <v>53.300000000000004</v>
      </c>
      <c r="I597" s="2">
        <f t="shared" si="98"/>
        <v>36.729999999999997</v>
      </c>
      <c r="J597" s="2">
        <f t="shared" si="99"/>
        <v>43.73</v>
      </c>
      <c r="K597" s="2">
        <f t="shared" si="100"/>
        <v>53.300000000000004</v>
      </c>
      <c r="L597" s="2">
        <f t="shared" si="101"/>
        <v>80.459999999999994</v>
      </c>
      <c r="M597" s="2">
        <f t="shared" si="103"/>
        <v>133.76</v>
      </c>
      <c r="N597" s="2">
        <f>'ZBud Extract Monthly'!U596</f>
        <v>133.76</v>
      </c>
      <c r="O597" s="53">
        <f t="shared" si="102"/>
        <v>0</v>
      </c>
      <c r="Q597" s="111">
        <f>YEAR(A597)</f>
        <v>2039</v>
      </c>
      <c r="R597" s="61">
        <f>MONTH(A597)</f>
        <v>1</v>
      </c>
      <c r="S597" s="61">
        <f t="shared" si="96"/>
        <v>2039</v>
      </c>
      <c r="T597" s="112" t="str">
        <f>LOOKUP(S597,'yr type'!$A$5:$A$102,'yr type'!$B$5:$B$102)</f>
        <v>C</v>
      </c>
      <c r="U597" s="61">
        <f>('Strm Seg GW ZBud Stream Out'!H597-'Strm Seg GW ZBud Stream In'!H597)/DAY($A597)/1.9835</f>
        <v>23.793229628304481</v>
      </c>
      <c r="V597" s="61">
        <f>('Strm Seg GW ZBud Stream Out'!I597-'Strm Seg GW ZBud Stream In'!I597)/DAY($A597)/1.9835</f>
        <v>-0.5973474714784065</v>
      </c>
      <c r="W597" s="61">
        <f>('Strm Seg GW ZBud Stream Out'!J597-'Strm Seg GW ZBud Stream In'!J597)/DAY($A597)/1.9835</f>
        <v>-0.32233669710596285</v>
      </c>
    </row>
    <row r="598" spans="1:23" x14ac:dyDescent="0.3">
      <c r="A598" s="126">
        <v>50829</v>
      </c>
      <c r="B598" s="127">
        <v>31.43</v>
      </c>
      <c r="C598" s="127">
        <v>0</v>
      </c>
      <c r="D598" s="127">
        <v>5.37</v>
      </c>
      <c r="E598" s="127">
        <v>7.34</v>
      </c>
      <c r="F598" s="127">
        <v>52.53</v>
      </c>
      <c r="G598" s="127">
        <v>56.91</v>
      </c>
      <c r="H598" s="2">
        <f t="shared" si="97"/>
        <v>44.14</v>
      </c>
      <c r="I598" s="2">
        <f t="shared" si="98"/>
        <v>52.53</v>
      </c>
      <c r="J598" s="2">
        <f t="shared" si="99"/>
        <v>56.91</v>
      </c>
      <c r="K598" s="2">
        <f t="shared" si="100"/>
        <v>44.14</v>
      </c>
      <c r="L598" s="2">
        <f t="shared" si="101"/>
        <v>109.44</v>
      </c>
      <c r="M598" s="2">
        <f t="shared" si="103"/>
        <v>153.57999999999998</v>
      </c>
      <c r="N598" s="2">
        <f>'ZBud Extract Monthly'!U597</f>
        <v>153.58000000000001</v>
      </c>
      <c r="O598" s="53">
        <f t="shared" si="102"/>
        <v>0</v>
      </c>
      <c r="Q598" s="111">
        <f>YEAR(A598)</f>
        <v>2039</v>
      </c>
      <c r="R598" s="61">
        <f>MONTH(A598)</f>
        <v>2</v>
      </c>
      <c r="S598" s="61">
        <f t="shared" si="96"/>
        <v>2039</v>
      </c>
      <c r="T598" s="112" t="str">
        <f>LOOKUP(S598,'yr type'!$A$5:$A$102,'yr type'!$B$5:$B$102)</f>
        <v>C</v>
      </c>
      <c r="U598" s="61">
        <f>('Strm Seg GW ZBud Stream Out'!H598-'Strm Seg GW ZBud Stream In'!H598)/DAY($A598)/1.9835</f>
        <v>25.527206597284739</v>
      </c>
      <c r="V598" s="61">
        <f>('Strm Seg GW ZBud Stream Out'!I598-'Strm Seg GW ZBud Stream In'!I598)/DAY($A598)/1.9835</f>
        <v>-0.94583888508768776</v>
      </c>
      <c r="W598" s="61">
        <f>('Strm Seg GW ZBud Stream Out'!J598-'Strm Seg GW ZBud Stream In'!J598)/DAY($A598)/1.9835</f>
        <v>-0.57186070798372279</v>
      </c>
    </row>
    <row r="599" spans="1:23" x14ac:dyDescent="0.3">
      <c r="A599" s="126">
        <v>50860</v>
      </c>
      <c r="B599" s="127">
        <v>32.07</v>
      </c>
      <c r="C599" s="127">
        <v>0</v>
      </c>
      <c r="D599" s="127">
        <v>0.72</v>
      </c>
      <c r="E599" s="127">
        <v>22.3</v>
      </c>
      <c r="F599" s="127">
        <v>181.16</v>
      </c>
      <c r="G599" s="127">
        <v>145.06</v>
      </c>
      <c r="H599" s="2">
        <f t="shared" si="97"/>
        <v>55.09</v>
      </c>
      <c r="I599" s="2">
        <f t="shared" si="98"/>
        <v>181.16</v>
      </c>
      <c r="J599" s="2">
        <f t="shared" si="99"/>
        <v>145.06</v>
      </c>
      <c r="K599" s="2">
        <f t="shared" si="100"/>
        <v>55.09</v>
      </c>
      <c r="L599" s="2">
        <f t="shared" si="101"/>
        <v>326.22000000000003</v>
      </c>
      <c r="M599" s="2">
        <f t="shared" si="103"/>
        <v>381.31</v>
      </c>
      <c r="N599" s="2">
        <f>'ZBud Extract Monthly'!U598</f>
        <v>381.31</v>
      </c>
      <c r="O599" s="53">
        <f t="shared" si="102"/>
        <v>0</v>
      </c>
      <c r="Q599" s="111">
        <f>YEAR(A599)</f>
        <v>2039</v>
      </c>
      <c r="R599" s="61">
        <f>MONTH(A599)</f>
        <v>3</v>
      </c>
      <c r="S599" s="61">
        <f t="shared" si="96"/>
        <v>2039</v>
      </c>
      <c r="T599" s="112" t="str">
        <f>LOOKUP(S599,'yr type'!$A$5:$A$102,'yr type'!$B$5:$B$102)</f>
        <v>C</v>
      </c>
      <c r="U599" s="61">
        <f>('Strm Seg GW ZBud Stream Out'!H599-'Strm Seg GW ZBud Stream In'!H599)/DAY($A599)/1.9835</f>
        <v>72.875415728144276</v>
      </c>
      <c r="V599" s="61">
        <f>('Strm Seg GW ZBud Stream Out'!I599-'Strm Seg GW ZBud Stream In'!I599)/DAY($A599)/1.9835</f>
        <v>-2.9462419802076809</v>
      </c>
      <c r="W599" s="61">
        <f>('Strm Seg GW ZBud Stream Out'!J599-'Strm Seg GW ZBud Stream In'!J599)/DAY($A599)/1.9835</f>
        <v>-0.90277043674833513</v>
      </c>
    </row>
    <row r="600" spans="1:23" x14ac:dyDescent="0.3">
      <c r="A600" s="126">
        <v>50890</v>
      </c>
      <c r="B600" s="127">
        <v>34.31</v>
      </c>
      <c r="C600" s="127">
        <v>0</v>
      </c>
      <c r="D600" s="127">
        <v>0</v>
      </c>
      <c r="E600" s="127">
        <v>0</v>
      </c>
      <c r="F600" s="127">
        <v>30.17</v>
      </c>
      <c r="G600" s="127">
        <v>23.85</v>
      </c>
      <c r="H600" s="2">
        <f t="shared" si="97"/>
        <v>34.31</v>
      </c>
      <c r="I600" s="2">
        <f t="shared" si="98"/>
        <v>30.17</v>
      </c>
      <c r="J600" s="2">
        <f t="shared" si="99"/>
        <v>23.85</v>
      </c>
      <c r="K600" s="2">
        <f t="shared" si="100"/>
        <v>34.31</v>
      </c>
      <c r="L600" s="2">
        <f t="shared" si="101"/>
        <v>54.02</v>
      </c>
      <c r="M600" s="2">
        <f t="shared" si="103"/>
        <v>88.330000000000013</v>
      </c>
      <c r="N600" s="2">
        <f>'ZBud Extract Monthly'!U599</f>
        <v>88.34</v>
      </c>
      <c r="O600" s="53">
        <f t="shared" si="102"/>
        <v>9.9999999999909051E-3</v>
      </c>
      <c r="Q600" s="111">
        <f>YEAR(A600)</f>
        <v>2039</v>
      </c>
      <c r="R600" s="61">
        <f>MONTH(A600)</f>
        <v>4</v>
      </c>
      <c r="S600" s="61">
        <f t="shared" si="96"/>
        <v>2039</v>
      </c>
      <c r="T600" s="112" t="str">
        <f>LOOKUP(S600,'yr type'!$A$5:$A$102,'yr type'!$B$5:$B$102)</f>
        <v>C</v>
      </c>
      <c r="U600" s="61">
        <f>('Strm Seg GW ZBud Stream Out'!H600-'Strm Seg GW ZBud Stream In'!H600)/DAY($A600)/1.9835</f>
        <v>55.123098899252156</v>
      </c>
      <c r="V600" s="61">
        <f>('Strm Seg GW ZBud Stream Out'!I600-'Strm Seg GW ZBud Stream In'!I600)/DAY($A600)/1.9835</f>
        <v>-0.50701621712461142</v>
      </c>
      <c r="W600" s="61">
        <f>('Strm Seg GW ZBud Stream Out'!J600-'Strm Seg GW ZBud Stream In'!J600)/DAY($A600)/1.9835</f>
        <v>1.6203680362994703</v>
      </c>
    </row>
    <row r="601" spans="1:23" x14ac:dyDescent="0.3">
      <c r="A601" s="126">
        <v>50921</v>
      </c>
      <c r="B601" s="127">
        <v>41.05</v>
      </c>
      <c r="C601" s="127">
        <v>0</v>
      </c>
      <c r="D601" s="127">
        <v>51.8</v>
      </c>
      <c r="E601" s="127">
        <v>9.65</v>
      </c>
      <c r="F601" s="127">
        <v>37.01</v>
      </c>
      <c r="G601" s="127">
        <v>41.56</v>
      </c>
      <c r="H601" s="2">
        <f t="shared" si="97"/>
        <v>102.5</v>
      </c>
      <c r="I601" s="2">
        <f t="shared" si="98"/>
        <v>37.01</v>
      </c>
      <c r="J601" s="2">
        <f t="shared" si="99"/>
        <v>41.56</v>
      </c>
      <c r="K601" s="2">
        <f t="shared" si="100"/>
        <v>102.5</v>
      </c>
      <c r="L601" s="2">
        <f t="shared" si="101"/>
        <v>78.569999999999993</v>
      </c>
      <c r="M601" s="2">
        <f t="shared" si="103"/>
        <v>181.07</v>
      </c>
      <c r="N601" s="2">
        <f>'ZBud Extract Monthly'!U600</f>
        <v>181.06</v>
      </c>
      <c r="O601" s="53">
        <f t="shared" si="102"/>
        <v>-9.9999999999909051E-3</v>
      </c>
      <c r="Q601" s="111">
        <f>YEAR(A601)</f>
        <v>2039</v>
      </c>
      <c r="R601" s="61">
        <f>MONTH(A601)</f>
        <v>5</v>
      </c>
      <c r="S601" s="61">
        <f t="shared" si="96"/>
        <v>2039</v>
      </c>
      <c r="T601" s="112" t="str">
        <f>LOOKUP(S601,'yr type'!$A$5:$A$102,'yr type'!$B$5:$B$102)</f>
        <v>C</v>
      </c>
      <c r="U601" s="61">
        <f>('Strm Seg GW ZBud Stream Out'!H601-'Strm Seg GW ZBud Stream In'!H601)/DAY($A601)/1.9835</f>
        <v>28.854989144311538</v>
      </c>
      <c r="V601" s="61">
        <f>('Strm Seg GW ZBud Stream Out'!I601-'Strm Seg GW ZBud Stream In'!I601)/DAY($A601)/1.9835</f>
        <v>-0.60190116851118503</v>
      </c>
      <c r="W601" s="61">
        <f>('Strm Seg GW ZBud Stream Out'!J601-'Strm Seg GW ZBud Stream In'!J601)/DAY($A601)/1.9835</f>
        <v>0.10440976768013523</v>
      </c>
    </row>
    <row r="602" spans="1:23" x14ac:dyDescent="0.3">
      <c r="A602" s="126">
        <v>50951</v>
      </c>
      <c r="B602" s="127">
        <v>41.55</v>
      </c>
      <c r="C602" s="127">
        <v>0</v>
      </c>
      <c r="D602" s="127">
        <v>183.44</v>
      </c>
      <c r="E602" s="127">
        <v>80.14</v>
      </c>
      <c r="F602" s="127">
        <v>36.64</v>
      </c>
      <c r="G602" s="127">
        <v>65.900000000000006</v>
      </c>
      <c r="H602" s="2">
        <f t="shared" si="97"/>
        <v>305.13</v>
      </c>
      <c r="I602" s="2">
        <f t="shared" si="98"/>
        <v>36.64</v>
      </c>
      <c r="J602" s="2">
        <f t="shared" si="99"/>
        <v>65.900000000000006</v>
      </c>
      <c r="K602" s="2">
        <f t="shared" si="100"/>
        <v>305.13</v>
      </c>
      <c r="L602" s="2">
        <f t="shared" si="101"/>
        <v>102.54</v>
      </c>
      <c r="M602" s="2">
        <f t="shared" si="103"/>
        <v>407.66999999999996</v>
      </c>
      <c r="N602" s="2">
        <f>'ZBud Extract Monthly'!U601</f>
        <v>407.67</v>
      </c>
      <c r="O602" s="53">
        <f t="shared" si="102"/>
        <v>0</v>
      </c>
      <c r="Q602" s="111">
        <f>YEAR(A602)</f>
        <v>2039</v>
      </c>
      <c r="R602" s="61">
        <f>MONTH(A602)</f>
        <v>6</v>
      </c>
      <c r="S602" s="61">
        <f t="shared" si="96"/>
        <v>2039</v>
      </c>
      <c r="T602" s="112" t="str">
        <f>LOOKUP(S602,'yr type'!$A$5:$A$102,'yr type'!$B$5:$B$102)</f>
        <v>C</v>
      </c>
      <c r="U602" s="61">
        <f>('Strm Seg GW ZBud Stream Out'!H602-'Strm Seg GW ZBud Stream In'!H602)/DAY($A602)/1.9835</f>
        <v>13.85782707335518</v>
      </c>
      <c r="V602" s="61">
        <f>('Strm Seg GW ZBud Stream Out'!I602-'Strm Seg GW ZBud Stream In'!I602)/DAY($A602)/1.9835</f>
        <v>-0.61574657591799009</v>
      </c>
      <c r="W602" s="61">
        <f>('Strm Seg GW ZBud Stream Out'!J602-'Strm Seg GW ZBud Stream In'!J602)/DAY($A602)/1.9835</f>
        <v>-1.053524913872784</v>
      </c>
    </row>
    <row r="603" spans="1:23" x14ac:dyDescent="0.3">
      <c r="A603" s="126">
        <v>50982</v>
      </c>
      <c r="B603" s="127">
        <v>42.75</v>
      </c>
      <c r="C603" s="127">
        <v>0</v>
      </c>
      <c r="D603" s="127">
        <v>201.57</v>
      </c>
      <c r="E603" s="127">
        <v>87.62</v>
      </c>
      <c r="F603" s="127">
        <v>29.08</v>
      </c>
      <c r="G603" s="127">
        <v>64.62</v>
      </c>
      <c r="H603" s="2">
        <f t="shared" si="97"/>
        <v>331.94</v>
      </c>
      <c r="I603" s="2">
        <f t="shared" si="98"/>
        <v>29.08</v>
      </c>
      <c r="J603" s="2">
        <f t="shared" si="99"/>
        <v>64.62</v>
      </c>
      <c r="K603" s="2">
        <f t="shared" si="100"/>
        <v>331.94</v>
      </c>
      <c r="L603" s="2">
        <f t="shared" si="101"/>
        <v>93.7</v>
      </c>
      <c r="M603" s="2">
        <f t="shared" si="103"/>
        <v>425.64</v>
      </c>
      <c r="N603" s="2">
        <f>'ZBud Extract Monthly'!U602</f>
        <v>425.64</v>
      </c>
      <c r="O603" s="53">
        <f t="shared" si="102"/>
        <v>0</v>
      </c>
      <c r="Q603" s="111">
        <f>YEAR(A603)</f>
        <v>2039</v>
      </c>
      <c r="R603" s="61">
        <f>MONTH(A603)</f>
        <v>7</v>
      </c>
      <c r="S603" s="61">
        <f t="shared" si="96"/>
        <v>2039</v>
      </c>
      <c r="T603" s="112" t="str">
        <f>LOOKUP(S603,'yr type'!$A$5:$A$102,'yr type'!$B$5:$B$102)</f>
        <v>C</v>
      </c>
      <c r="U603" s="61">
        <f>('Strm Seg GW ZBud Stream Out'!H603-'Strm Seg GW ZBud Stream In'!H603)/DAY($A603)/1.9835</f>
        <v>13.251908893532935</v>
      </c>
      <c r="V603" s="61">
        <f>('Strm Seg GW ZBud Stream Out'!I603-'Strm Seg GW ZBud Stream In'!I603)/DAY($A603)/1.9835</f>
        <v>-0.47293396326142284</v>
      </c>
      <c r="W603" s="61">
        <f>('Strm Seg GW ZBud Stream Out'!J603-'Strm Seg GW ZBud Stream In'!J603)/DAY($A603)/1.9835</f>
        <v>-0.97660538149410059</v>
      </c>
    </row>
    <row r="604" spans="1:23" x14ac:dyDescent="0.3">
      <c r="A604" s="126">
        <v>51013</v>
      </c>
      <c r="B604" s="127">
        <v>43.8</v>
      </c>
      <c r="C604" s="127">
        <v>0</v>
      </c>
      <c r="D604" s="127">
        <v>185.96</v>
      </c>
      <c r="E604" s="127">
        <v>73.56</v>
      </c>
      <c r="F604" s="127">
        <v>29.08</v>
      </c>
      <c r="G604" s="127">
        <v>65.819999999999993</v>
      </c>
      <c r="H604" s="2">
        <f t="shared" si="97"/>
        <v>303.32</v>
      </c>
      <c r="I604" s="2">
        <f t="shared" si="98"/>
        <v>29.08</v>
      </c>
      <c r="J604" s="2">
        <f t="shared" si="99"/>
        <v>65.819999999999993</v>
      </c>
      <c r="K604" s="2">
        <f t="shared" si="100"/>
        <v>303.32</v>
      </c>
      <c r="L604" s="2">
        <f t="shared" si="101"/>
        <v>94.899999999999991</v>
      </c>
      <c r="M604" s="2">
        <f t="shared" si="103"/>
        <v>398.21999999999997</v>
      </c>
      <c r="N604" s="2">
        <f>'ZBud Extract Monthly'!U603</f>
        <v>398.22</v>
      </c>
      <c r="O604" s="53">
        <f t="shared" si="102"/>
        <v>0</v>
      </c>
      <c r="Q604" s="111">
        <f>YEAR(A604)</f>
        <v>2039</v>
      </c>
      <c r="R604" s="61">
        <f>MONTH(A604)</f>
        <v>8</v>
      </c>
      <c r="S604" s="61">
        <f t="shared" si="96"/>
        <v>2039</v>
      </c>
      <c r="T604" s="112" t="str">
        <f>LOOKUP(S604,'yr type'!$A$5:$A$102,'yr type'!$B$5:$B$102)</f>
        <v>C</v>
      </c>
      <c r="U604" s="61">
        <f>('Strm Seg GW ZBud Stream Out'!H604-'Strm Seg GW ZBud Stream In'!H604)/DAY($A604)/1.9835</f>
        <v>10.327784870341608</v>
      </c>
      <c r="V604" s="61">
        <f>('Strm Seg GW ZBud Stream Out'!I604-'Strm Seg GW ZBud Stream In'!I604)/DAY($A604)/1.9835</f>
        <v>-0.47293396326142284</v>
      </c>
      <c r="W604" s="61">
        <f>('Strm Seg GW ZBud Stream Out'!J604-'Strm Seg GW ZBud Stream In'!J604)/DAY($A604)/1.9835</f>
        <v>-1.0701188027029445</v>
      </c>
    </row>
    <row r="605" spans="1:23" x14ac:dyDescent="0.3">
      <c r="A605" s="126">
        <v>51043</v>
      </c>
      <c r="B605" s="127">
        <v>42.84</v>
      </c>
      <c r="C605" s="127">
        <v>0.42</v>
      </c>
      <c r="D605" s="127">
        <v>296.07</v>
      </c>
      <c r="E605" s="127">
        <v>192.93</v>
      </c>
      <c r="F605" s="127">
        <v>28.14</v>
      </c>
      <c r="G605" s="127">
        <v>72.59</v>
      </c>
      <c r="H605" s="2">
        <f t="shared" si="97"/>
        <v>532.26</v>
      </c>
      <c r="I605" s="2">
        <f t="shared" si="98"/>
        <v>28.14</v>
      </c>
      <c r="J605" s="2">
        <f t="shared" si="99"/>
        <v>72.59</v>
      </c>
      <c r="K605" s="2">
        <f t="shared" si="100"/>
        <v>532.26</v>
      </c>
      <c r="L605" s="2">
        <f t="shared" si="101"/>
        <v>100.73</v>
      </c>
      <c r="M605" s="2">
        <f t="shared" si="103"/>
        <v>632.99</v>
      </c>
      <c r="N605" s="2">
        <f>'ZBud Extract Monthly'!U604</f>
        <v>633</v>
      </c>
      <c r="O605" s="53">
        <f t="shared" si="102"/>
        <v>9.9999999999909051E-3</v>
      </c>
      <c r="Q605" s="111">
        <f>YEAR(A605)</f>
        <v>2039</v>
      </c>
      <c r="R605" s="61">
        <f>MONTH(A605)</f>
        <v>9</v>
      </c>
      <c r="S605" s="61">
        <f t="shared" si="96"/>
        <v>2039</v>
      </c>
      <c r="T605" s="112" t="str">
        <f>LOOKUP(S605,'yr type'!$A$5:$A$102,'yr type'!$B$5:$B$102)</f>
        <v>C</v>
      </c>
      <c r="U605" s="61">
        <f>('Strm Seg GW ZBud Stream Out'!H605-'Strm Seg GW ZBud Stream In'!H605)/DAY($A605)/1.9835</f>
        <v>4.2413242584656752</v>
      </c>
      <c r="V605" s="61">
        <f>('Strm Seg GW ZBud Stream Out'!I605-'Strm Seg GW ZBud Stream In'!I605)/DAY($A605)/1.9835</f>
        <v>-0.4729014368540459</v>
      </c>
      <c r="W605" s="61">
        <f>('Strm Seg GW ZBud Stream Out'!J605-'Strm Seg GW ZBud Stream In'!J605)/DAY($A605)/1.9835</f>
        <v>-1.2198974876060835</v>
      </c>
    </row>
    <row r="606" spans="1:23" x14ac:dyDescent="0.3">
      <c r="A606" s="126">
        <v>51074</v>
      </c>
      <c r="B606" s="127">
        <v>43.19</v>
      </c>
      <c r="C606" s="127">
        <v>0</v>
      </c>
      <c r="D606" s="127">
        <v>203.46</v>
      </c>
      <c r="E606" s="127">
        <v>145.91999999999999</v>
      </c>
      <c r="F606" s="127">
        <v>50.24</v>
      </c>
      <c r="G606" s="127">
        <v>89.31</v>
      </c>
      <c r="H606" s="2">
        <f t="shared" si="97"/>
        <v>392.57</v>
      </c>
      <c r="I606" s="2">
        <f t="shared" si="98"/>
        <v>50.24</v>
      </c>
      <c r="J606" s="2">
        <f t="shared" si="99"/>
        <v>89.31</v>
      </c>
      <c r="K606" s="2">
        <f t="shared" si="100"/>
        <v>392.57</v>
      </c>
      <c r="L606" s="2">
        <f t="shared" si="101"/>
        <v>139.55000000000001</v>
      </c>
      <c r="M606" s="2">
        <f t="shared" si="103"/>
        <v>532.12</v>
      </c>
      <c r="N606" s="2">
        <f>'ZBud Extract Monthly'!U605</f>
        <v>532.11</v>
      </c>
      <c r="O606" s="53">
        <f t="shared" si="102"/>
        <v>-9.9999999999909051E-3</v>
      </c>
      <c r="Q606" s="111">
        <f>YEAR(A606)</f>
        <v>2039</v>
      </c>
      <c r="R606" s="61">
        <f>MONTH(A606)</f>
        <v>10</v>
      </c>
      <c r="S606" s="61">
        <f t="shared" si="96"/>
        <v>2040</v>
      </c>
      <c r="T606" s="112" t="str">
        <f>LOOKUP(S606,'yr type'!$A$5:$A$102,'yr type'!$B$5:$B$102)</f>
        <v>C</v>
      </c>
      <c r="U606" s="61">
        <f>('Strm Seg GW ZBud Stream Out'!H606-'Strm Seg GW ZBud Stream In'!H606)/DAY($A606)/1.9835</f>
        <v>7.8569163339486252</v>
      </c>
      <c r="V606" s="61">
        <f>('Strm Seg GW ZBud Stream Out'!I606-'Strm Seg GW ZBud Stream In'!I606)/DAY($A606)/1.9835</f>
        <v>-0.81706335330996849</v>
      </c>
      <c r="W606" s="61">
        <f>('Strm Seg GW ZBud Stream Out'!J606-'Strm Seg GW ZBud Stream In'!J606)/DAY($A606)/1.9835</f>
        <v>-1.4205908421900031</v>
      </c>
    </row>
    <row r="607" spans="1:23" x14ac:dyDescent="0.3">
      <c r="A607" s="126">
        <v>51104</v>
      </c>
      <c r="B607" s="127">
        <v>40.29</v>
      </c>
      <c r="C607" s="127">
        <v>0</v>
      </c>
      <c r="D607" s="127">
        <v>84.2</v>
      </c>
      <c r="E607" s="127">
        <v>23.84</v>
      </c>
      <c r="F607" s="127">
        <v>37.14</v>
      </c>
      <c r="G607" s="127">
        <v>59.13</v>
      </c>
      <c r="H607" s="2">
        <f t="shared" si="97"/>
        <v>148.33000000000001</v>
      </c>
      <c r="I607" s="2">
        <f t="shared" si="98"/>
        <v>37.14</v>
      </c>
      <c r="J607" s="2">
        <f t="shared" si="99"/>
        <v>59.13</v>
      </c>
      <c r="K607" s="2">
        <f t="shared" si="100"/>
        <v>148.33000000000001</v>
      </c>
      <c r="L607" s="2">
        <f t="shared" si="101"/>
        <v>96.27000000000001</v>
      </c>
      <c r="M607" s="2">
        <f t="shared" si="103"/>
        <v>244.60000000000002</v>
      </c>
      <c r="N607" s="2">
        <f>'ZBud Extract Monthly'!U606</f>
        <v>244.6</v>
      </c>
      <c r="O607" s="53">
        <f t="shared" si="102"/>
        <v>0</v>
      </c>
      <c r="Q607" s="111">
        <f>YEAR(A607)</f>
        <v>2039</v>
      </c>
      <c r="R607" s="61">
        <f>MONTH(A607)</f>
        <v>11</v>
      </c>
      <c r="S607" s="61">
        <f t="shared" si="96"/>
        <v>2040</v>
      </c>
      <c r="T607" s="112" t="str">
        <f>LOOKUP(S607,'yr type'!$A$5:$A$102,'yr type'!$B$5:$B$102)</f>
        <v>C</v>
      </c>
      <c r="U607" s="61">
        <f>('Strm Seg GW ZBud Stream Out'!H607-'Strm Seg GW ZBud Stream In'!H607)/DAY($A607)/1.9835</f>
        <v>12.730862952693048</v>
      </c>
      <c r="V607" s="61">
        <f>('Strm Seg GW ZBud Stream Out'!I607-'Strm Seg GW ZBud Stream In'!I607)/DAY($A607)/1.9835</f>
        <v>-0.62414923115704557</v>
      </c>
      <c r="W607" s="61">
        <f>('Strm Seg GW ZBud Stream Out'!J607-'Strm Seg GW ZBud Stream In'!J607)/DAY($A607)/1.9835</f>
        <v>-0.9555499537853962</v>
      </c>
    </row>
    <row r="608" spans="1:23" x14ac:dyDescent="0.3">
      <c r="A608" s="126">
        <v>51135</v>
      </c>
      <c r="B608" s="127">
        <v>38.4</v>
      </c>
      <c r="C608" s="127">
        <v>0.45</v>
      </c>
      <c r="D608" s="127">
        <v>166.98</v>
      </c>
      <c r="E608" s="127">
        <v>109.4</v>
      </c>
      <c r="F608" s="127">
        <v>57.76</v>
      </c>
      <c r="G608" s="127">
        <v>82.84</v>
      </c>
      <c r="H608" s="2">
        <f t="shared" si="97"/>
        <v>315.23</v>
      </c>
      <c r="I608" s="2">
        <f t="shared" si="98"/>
        <v>57.76</v>
      </c>
      <c r="J608" s="2">
        <f t="shared" si="99"/>
        <v>82.84</v>
      </c>
      <c r="K608" s="2">
        <f t="shared" si="100"/>
        <v>315.23</v>
      </c>
      <c r="L608" s="2">
        <f t="shared" si="101"/>
        <v>140.6</v>
      </c>
      <c r="M608" s="2">
        <f t="shared" si="103"/>
        <v>455.83000000000004</v>
      </c>
      <c r="N608" s="2">
        <f>'ZBud Extract Monthly'!U607</f>
        <v>455.84</v>
      </c>
      <c r="O608" s="53">
        <f t="shared" si="102"/>
        <v>9.9999999999340616E-3</v>
      </c>
      <c r="Q608" s="111">
        <f>YEAR(A608)</f>
        <v>2039</v>
      </c>
      <c r="R608" s="61">
        <f>MONTH(A608)</f>
        <v>12</v>
      </c>
      <c r="S608" s="61">
        <f t="shared" si="96"/>
        <v>2040</v>
      </c>
      <c r="T608" s="112" t="str">
        <f>LOOKUP(S608,'yr type'!$A$5:$A$102,'yr type'!$B$5:$B$102)</f>
        <v>C</v>
      </c>
      <c r="U608" s="61">
        <f>('Strm Seg GW ZBud Stream Out'!H608-'Strm Seg GW ZBud Stream In'!H608)/DAY($A608)/1.9835</f>
        <v>11.305691308130786</v>
      </c>
      <c r="V608" s="61">
        <f>('Strm Seg GW ZBud Stream Out'!I608-'Strm Seg GW ZBud Stream In'!I608)/DAY($A608)/1.9835</f>
        <v>-0.93936264504744782</v>
      </c>
      <c r="W608" s="61">
        <f>('Strm Seg GW ZBud Stream Out'!J608-'Strm Seg GW ZBud Stream In'!J608)/DAY($A608)/1.9835</f>
        <v>-1.2714572643665076</v>
      </c>
    </row>
    <row r="609" spans="1:23" x14ac:dyDescent="0.3">
      <c r="A609" s="126">
        <v>51166</v>
      </c>
      <c r="B609" s="127">
        <v>31.05</v>
      </c>
      <c r="C609" s="127">
        <v>0</v>
      </c>
      <c r="D609" s="127">
        <v>0.36</v>
      </c>
      <c r="E609" s="127">
        <v>4.54</v>
      </c>
      <c r="F609" s="127">
        <v>49.2</v>
      </c>
      <c r="G609" s="127">
        <v>57.37</v>
      </c>
      <c r="H609" s="2">
        <f t="shared" si="97"/>
        <v>35.950000000000003</v>
      </c>
      <c r="I609" s="2">
        <f t="shared" si="98"/>
        <v>49.2</v>
      </c>
      <c r="J609" s="2">
        <f t="shared" si="99"/>
        <v>57.37</v>
      </c>
      <c r="K609" s="2">
        <f t="shared" si="100"/>
        <v>35.950000000000003</v>
      </c>
      <c r="L609" s="2">
        <f t="shared" si="101"/>
        <v>106.57</v>
      </c>
      <c r="M609" s="2">
        <f t="shared" si="103"/>
        <v>142.52000000000001</v>
      </c>
      <c r="N609" s="2">
        <f>'ZBud Extract Monthly'!U608</f>
        <v>142.52000000000001</v>
      </c>
      <c r="O609" s="53">
        <f t="shared" si="102"/>
        <v>0</v>
      </c>
      <c r="Q609" s="111">
        <f>YEAR(A609)</f>
        <v>2040</v>
      </c>
      <c r="R609" s="61">
        <f>MONTH(A609)</f>
        <v>1</v>
      </c>
      <c r="S609" s="61">
        <f t="shared" si="96"/>
        <v>2040</v>
      </c>
      <c r="T609" s="112" t="str">
        <f>LOOKUP(S609,'yr type'!$A$5:$A$102,'yr type'!$B$5:$B$102)</f>
        <v>C</v>
      </c>
      <c r="U609" s="61">
        <f>('Strm Seg GW ZBud Stream Out'!H609-'Strm Seg GW ZBud Stream In'!H609)/DAY($A609)/1.9835</f>
        <v>35.377184351545409</v>
      </c>
      <c r="V609" s="61">
        <f>('Strm Seg GW ZBud Stream Out'!I609-'Strm Seg GW ZBud Stream In'!I609)/DAY($A609)/1.9835</f>
        <v>-0.8001496214739342</v>
      </c>
      <c r="W609" s="61">
        <f>('Strm Seg GW ZBud Stream Out'!J609-'Strm Seg GW ZBud Stream In'!J609)/DAY($A609)/1.9835</f>
        <v>-0.44138334810574331</v>
      </c>
    </row>
    <row r="610" spans="1:23" x14ac:dyDescent="0.3">
      <c r="A610" s="126">
        <v>51195</v>
      </c>
      <c r="B610" s="127">
        <v>30.22</v>
      </c>
      <c r="C610" s="127">
        <v>0</v>
      </c>
      <c r="D610" s="127">
        <v>1.1599999999999999</v>
      </c>
      <c r="E610" s="127">
        <v>16.010000000000002</v>
      </c>
      <c r="F610" s="127">
        <v>123.28</v>
      </c>
      <c r="G610" s="127">
        <v>111.83</v>
      </c>
      <c r="H610" s="2">
        <f t="shared" si="97"/>
        <v>47.39</v>
      </c>
      <c r="I610" s="2">
        <f t="shared" si="98"/>
        <v>123.28</v>
      </c>
      <c r="J610" s="2">
        <f t="shared" si="99"/>
        <v>111.83</v>
      </c>
      <c r="K610" s="2">
        <f t="shared" si="100"/>
        <v>47.39</v>
      </c>
      <c r="L610" s="2">
        <f t="shared" si="101"/>
        <v>235.11</v>
      </c>
      <c r="M610" s="2">
        <f t="shared" si="103"/>
        <v>282.5</v>
      </c>
      <c r="N610" s="2">
        <f>'ZBud Extract Monthly'!U609</f>
        <v>282.5</v>
      </c>
      <c r="O610" s="53">
        <f t="shared" si="102"/>
        <v>0</v>
      </c>
      <c r="Q610" s="111">
        <f>YEAR(A610)</f>
        <v>2040</v>
      </c>
      <c r="R610" s="61">
        <f>MONTH(A610)</f>
        <v>2</v>
      </c>
      <c r="S610" s="61">
        <f t="shared" si="96"/>
        <v>2040</v>
      </c>
      <c r="T610" s="112" t="str">
        <f>LOOKUP(S610,'yr type'!$A$5:$A$102,'yr type'!$B$5:$B$102)</f>
        <v>C</v>
      </c>
      <c r="U610" s="61">
        <f>('Strm Seg GW ZBud Stream Out'!H610-'Strm Seg GW ZBud Stream In'!H610)/DAY($A610)/1.9835</f>
        <v>59.255061151047869</v>
      </c>
      <c r="V610" s="61">
        <f>('Strm Seg GW ZBud Stream Out'!I610-'Strm Seg GW ZBud Stream In'!I610)/DAY($A610)/1.9835</f>
        <v>-2.1431986300774493</v>
      </c>
      <c r="W610" s="61">
        <f>('Strm Seg GW ZBud Stream Out'!J610-'Strm Seg GW ZBud Stream In'!J610)/DAY($A610)/1.9835</f>
        <v>-0.79761480489903769</v>
      </c>
    </row>
    <row r="611" spans="1:23" x14ac:dyDescent="0.3">
      <c r="A611" s="126">
        <v>51226</v>
      </c>
      <c r="B611" s="127">
        <v>30.89</v>
      </c>
      <c r="C611" s="127">
        <v>0</v>
      </c>
      <c r="D611" s="127">
        <v>0</v>
      </c>
      <c r="E611" s="127">
        <v>2.2200000000000002</v>
      </c>
      <c r="F611" s="127">
        <v>66.349999999999994</v>
      </c>
      <c r="G611" s="127">
        <v>54.66</v>
      </c>
      <c r="H611" s="2">
        <f t="shared" si="97"/>
        <v>33.11</v>
      </c>
      <c r="I611" s="2">
        <f t="shared" si="98"/>
        <v>66.349999999999994</v>
      </c>
      <c r="J611" s="2">
        <f t="shared" si="99"/>
        <v>54.66</v>
      </c>
      <c r="K611" s="2">
        <f t="shared" si="100"/>
        <v>33.11</v>
      </c>
      <c r="L611" s="2">
        <f t="shared" si="101"/>
        <v>121.00999999999999</v>
      </c>
      <c r="M611" s="2">
        <f t="shared" si="103"/>
        <v>154.12</v>
      </c>
      <c r="N611" s="2">
        <f>'ZBud Extract Monthly'!U610</f>
        <v>154.11000000000001</v>
      </c>
      <c r="O611" s="53">
        <f t="shared" si="102"/>
        <v>-9.9999999999909051E-3</v>
      </c>
      <c r="Q611" s="111">
        <f>YEAR(A611)</f>
        <v>2040</v>
      </c>
      <c r="R611" s="61">
        <f>MONTH(A611)</f>
        <v>3</v>
      </c>
      <c r="S611" s="61">
        <f t="shared" si="96"/>
        <v>2040</v>
      </c>
      <c r="T611" s="112" t="str">
        <f>LOOKUP(S611,'yr type'!$A$5:$A$102,'yr type'!$B$5:$B$102)</f>
        <v>C</v>
      </c>
      <c r="U611" s="61">
        <f>('Strm Seg GW ZBud Stream Out'!H611-'Strm Seg GW ZBud Stream In'!H611)/DAY($A611)/1.9835</f>
        <v>58.535986403961708</v>
      </c>
      <c r="V611" s="61">
        <f>('Strm Seg GW ZBud Stream Out'!I611-'Strm Seg GW ZBud Stream In'!I611)/DAY($A611)/1.9835</f>
        <v>-1.0790635647316165</v>
      </c>
      <c r="W611" s="61">
        <f>('Strm Seg GW ZBud Stream Out'!J611-'Strm Seg GW ZBud Stream In'!J611)/DAY($A611)/1.9835</f>
        <v>0.88016458362132755</v>
      </c>
    </row>
    <row r="612" spans="1:23" x14ac:dyDescent="0.3">
      <c r="A612" s="126">
        <v>51256</v>
      </c>
      <c r="B612" s="127">
        <v>32.25</v>
      </c>
      <c r="C612" s="127">
        <v>0</v>
      </c>
      <c r="D612" s="127">
        <v>0</v>
      </c>
      <c r="E612" s="127">
        <v>1.45</v>
      </c>
      <c r="F612" s="127">
        <v>44.76</v>
      </c>
      <c r="G612" s="127">
        <v>44.13</v>
      </c>
      <c r="H612" s="2">
        <f t="shared" si="97"/>
        <v>33.700000000000003</v>
      </c>
      <c r="I612" s="2">
        <f t="shared" si="98"/>
        <v>44.76</v>
      </c>
      <c r="J612" s="2">
        <f t="shared" si="99"/>
        <v>44.13</v>
      </c>
      <c r="K612" s="2">
        <f t="shared" si="100"/>
        <v>33.700000000000003</v>
      </c>
      <c r="L612" s="2">
        <f t="shared" si="101"/>
        <v>88.89</v>
      </c>
      <c r="M612" s="2">
        <f t="shared" si="103"/>
        <v>122.59</v>
      </c>
      <c r="N612" s="2">
        <f>'ZBud Extract Monthly'!U611</f>
        <v>122.59</v>
      </c>
      <c r="O612" s="53">
        <f t="shared" si="102"/>
        <v>0</v>
      </c>
      <c r="Q612" s="111">
        <f>YEAR(A612)</f>
        <v>2040</v>
      </c>
      <c r="R612" s="61">
        <f>MONTH(A612)</f>
        <v>4</v>
      </c>
      <c r="S612" s="61">
        <f t="shared" si="96"/>
        <v>2040</v>
      </c>
      <c r="T612" s="112" t="str">
        <f>LOOKUP(S612,'yr type'!$A$5:$A$102,'yr type'!$B$5:$B$102)</f>
        <v>C</v>
      </c>
      <c r="U612" s="61">
        <f>('Strm Seg GW ZBud Stream Out'!H612-'Strm Seg GW ZBud Stream In'!H612)/DAY($A612)/1.9835</f>
        <v>43.104276951516674</v>
      </c>
      <c r="V612" s="61">
        <f>('Strm Seg GW ZBud Stream Out'!I612-'Strm Seg GW ZBud Stream In'!I612)/DAY($A612)/1.9835</f>
        <v>-0.75220569700025208</v>
      </c>
      <c r="W612" s="61">
        <f>('Strm Seg GW ZBud Stream Out'!J612-'Strm Seg GW ZBud Stream In'!J612)/DAY($A612)/1.9835</f>
        <v>0.69204268548861436</v>
      </c>
    </row>
    <row r="613" spans="1:23" x14ac:dyDescent="0.3">
      <c r="A613" s="126">
        <v>51287</v>
      </c>
      <c r="B613" s="127">
        <v>41.66</v>
      </c>
      <c r="C613" s="127">
        <v>0</v>
      </c>
      <c r="D613" s="127">
        <v>143.22999999999999</v>
      </c>
      <c r="E613" s="127">
        <v>45.23</v>
      </c>
      <c r="F613" s="127">
        <v>29.08</v>
      </c>
      <c r="G613" s="127">
        <v>46.08</v>
      </c>
      <c r="H613" s="2">
        <f t="shared" si="97"/>
        <v>230.11999999999998</v>
      </c>
      <c r="I613" s="2">
        <f t="shared" si="98"/>
        <v>29.08</v>
      </c>
      <c r="J613" s="2">
        <f t="shared" si="99"/>
        <v>46.08</v>
      </c>
      <c r="K613" s="2">
        <f t="shared" si="100"/>
        <v>230.11999999999998</v>
      </c>
      <c r="L613" s="2">
        <f t="shared" si="101"/>
        <v>75.16</v>
      </c>
      <c r="M613" s="2">
        <f t="shared" si="103"/>
        <v>305.27999999999997</v>
      </c>
      <c r="N613" s="2">
        <f>'ZBud Extract Monthly'!U612</f>
        <v>305.29000000000002</v>
      </c>
      <c r="O613" s="53">
        <f t="shared" si="102"/>
        <v>1.0000000000047748E-2</v>
      </c>
      <c r="Q613" s="111">
        <f>YEAR(A613)</f>
        <v>2040</v>
      </c>
      <c r="R613" s="61">
        <f>MONTH(A613)</f>
        <v>5</v>
      </c>
      <c r="S613" s="61">
        <f t="shared" si="96"/>
        <v>2040</v>
      </c>
      <c r="T613" s="112" t="str">
        <f>LOOKUP(S613,'yr type'!$A$5:$A$102,'yr type'!$B$5:$B$102)</f>
        <v>C</v>
      </c>
      <c r="U613" s="61">
        <f>('Strm Seg GW ZBud Stream Out'!H613-'Strm Seg GW ZBud Stream In'!H613)/DAY($A613)/1.9835</f>
        <v>16.904949706042594</v>
      </c>
      <c r="V613" s="61">
        <f>('Strm Seg GW ZBud Stream Out'!I613-'Strm Seg GW ZBud Stream In'!I613)/DAY($A613)/1.9835</f>
        <v>-0.47293396326142284</v>
      </c>
      <c r="W613" s="61">
        <f>('Strm Seg GW ZBud Stream Out'!J613-'Strm Seg GW ZBud Stream In'!J613)/DAY($A613)/1.9835</f>
        <v>-0.5594542068842141</v>
      </c>
    </row>
    <row r="614" spans="1:23" x14ac:dyDescent="0.3">
      <c r="A614" s="126">
        <v>51317</v>
      </c>
      <c r="B614" s="127">
        <v>42.02</v>
      </c>
      <c r="C614" s="127">
        <v>0</v>
      </c>
      <c r="D614" s="127">
        <v>162.30000000000001</v>
      </c>
      <c r="E614" s="127">
        <v>78.91</v>
      </c>
      <c r="F614" s="127">
        <v>33.26</v>
      </c>
      <c r="G614" s="127">
        <v>71.16</v>
      </c>
      <c r="H614" s="2">
        <f t="shared" si="97"/>
        <v>283.23</v>
      </c>
      <c r="I614" s="2">
        <f t="shared" si="98"/>
        <v>33.26</v>
      </c>
      <c r="J614" s="2">
        <f t="shared" si="99"/>
        <v>71.16</v>
      </c>
      <c r="K614" s="2">
        <f t="shared" si="100"/>
        <v>283.23</v>
      </c>
      <c r="L614" s="2">
        <f t="shared" si="101"/>
        <v>104.41999999999999</v>
      </c>
      <c r="M614" s="2">
        <f t="shared" si="103"/>
        <v>387.65</v>
      </c>
      <c r="N614" s="2">
        <f>'ZBud Extract Monthly'!U613</f>
        <v>387.64</v>
      </c>
      <c r="O614" s="53">
        <f t="shared" si="102"/>
        <v>-9.9999999999909051E-3</v>
      </c>
      <c r="Q614" s="111">
        <f>YEAR(A614)</f>
        <v>2040</v>
      </c>
      <c r="R614" s="61">
        <f>MONTH(A614)</f>
        <v>6</v>
      </c>
      <c r="S614" s="61">
        <f t="shared" si="96"/>
        <v>2040</v>
      </c>
      <c r="T614" s="112" t="str">
        <f>LOOKUP(S614,'yr type'!$A$5:$A$102,'yr type'!$B$5:$B$102)</f>
        <v>C</v>
      </c>
      <c r="U614" s="61">
        <f>('Strm Seg GW ZBud Stream Out'!H614-'Strm Seg GW ZBud Stream In'!H614)/DAY($A614)/1.9835</f>
        <v>14.551382236786825</v>
      </c>
      <c r="V614" s="61">
        <f>('Strm Seg GW ZBud Stream Out'!I614-'Strm Seg GW ZBud Stream In'!I614)/DAY($A614)/1.9835</f>
        <v>-0.55894462650197463</v>
      </c>
      <c r="W614" s="61">
        <f>('Strm Seg GW ZBud Stream Out'!J614-'Strm Seg GW ZBud Stream In'!J614)/DAY($A614)/1.9835</f>
        <v>-1.1427611125115535</v>
      </c>
    </row>
    <row r="615" spans="1:23" x14ac:dyDescent="0.3">
      <c r="A615" s="126">
        <v>51348</v>
      </c>
      <c r="B615" s="127">
        <v>52.2</v>
      </c>
      <c r="C615" s="127">
        <v>0.24</v>
      </c>
      <c r="D615" s="127">
        <v>440.21</v>
      </c>
      <c r="E615" s="127">
        <v>266.14999999999998</v>
      </c>
      <c r="F615" s="127">
        <v>29.08</v>
      </c>
      <c r="G615" s="127">
        <v>84.53</v>
      </c>
      <c r="H615" s="2">
        <f t="shared" si="97"/>
        <v>758.8</v>
      </c>
      <c r="I615" s="2">
        <f t="shared" si="98"/>
        <v>29.08</v>
      </c>
      <c r="J615" s="2">
        <f t="shared" si="99"/>
        <v>84.53</v>
      </c>
      <c r="K615" s="2">
        <f t="shared" si="100"/>
        <v>758.8</v>
      </c>
      <c r="L615" s="2">
        <f t="shared" si="101"/>
        <v>113.61</v>
      </c>
      <c r="M615" s="2">
        <f t="shared" si="103"/>
        <v>872.41</v>
      </c>
      <c r="N615" s="2">
        <f>'ZBud Extract Monthly'!U614</f>
        <v>872.4</v>
      </c>
      <c r="O615" s="53">
        <f t="shared" si="102"/>
        <v>-9.9999999999909051E-3</v>
      </c>
      <c r="Q615" s="111">
        <f>YEAR(A615)</f>
        <v>2040</v>
      </c>
      <c r="R615" s="61">
        <f>MONTH(A615)</f>
        <v>7</v>
      </c>
      <c r="S615" s="61">
        <f t="shared" si="96"/>
        <v>2040</v>
      </c>
      <c r="T615" s="112" t="str">
        <f>LOOKUP(S615,'yr type'!$A$5:$A$102,'yr type'!$B$5:$B$102)</f>
        <v>C</v>
      </c>
      <c r="U615" s="61">
        <f>('Strm Seg GW ZBud Stream Out'!H615-'Strm Seg GW ZBud Stream In'!H615)/DAY($A615)/1.9835</f>
        <v>3.0155232279206672</v>
      </c>
      <c r="V615" s="61">
        <f>('Strm Seg GW ZBud Stream Out'!I615-'Strm Seg GW ZBud Stream In'!I615)/DAY($A615)/1.9835</f>
        <v>-0.47293396326142284</v>
      </c>
      <c r="W615" s="61">
        <f>('Strm Seg GW ZBud Stream Out'!J615-'Strm Seg GW ZBud Stream In'!J615)/DAY($A615)/1.9835</f>
        <v>-1.3280532132024687</v>
      </c>
    </row>
    <row r="616" spans="1:23" x14ac:dyDescent="0.3">
      <c r="A616" s="126">
        <v>51379</v>
      </c>
      <c r="B616" s="127">
        <v>42.28</v>
      </c>
      <c r="C616" s="127">
        <v>0</v>
      </c>
      <c r="D616" s="127">
        <v>434.02</v>
      </c>
      <c r="E616" s="127">
        <v>202.05</v>
      </c>
      <c r="F616" s="127">
        <v>29.08</v>
      </c>
      <c r="G616" s="127">
        <v>84.26</v>
      </c>
      <c r="H616" s="2">
        <f t="shared" si="97"/>
        <v>678.34999999999991</v>
      </c>
      <c r="I616" s="2">
        <f t="shared" si="98"/>
        <v>29.08</v>
      </c>
      <c r="J616" s="2">
        <f t="shared" si="99"/>
        <v>84.26</v>
      </c>
      <c r="K616" s="2">
        <f t="shared" si="100"/>
        <v>678.34999999999991</v>
      </c>
      <c r="L616" s="2">
        <f t="shared" si="101"/>
        <v>113.34</v>
      </c>
      <c r="M616" s="2">
        <f t="shared" si="103"/>
        <v>791.68999999999994</v>
      </c>
      <c r="N616" s="2">
        <f>'ZBud Extract Monthly'!U615</f>
        <v>791.69</v>
      </c>
      <c r="O616" s="53">
        <f t="shared" si="102"/>
        <v>0</v>
      </c>
      <c r="Q616" s="111">
        <f>YEAR(A616)</f>
        <v>2040</v>
      </c>
      <c r="R616" s="61">
        <f>MONTH(A616)</f>
        <v>8</v>
      </c>
      <c r="S616" s="61">
        <f t="shared" si="96"/>
        <v>2040</v>
      </c>
      <c r="T616" s="112" t="str">
        <f>LOOKUP(S616,'yr type'!$A$5:$A$102,'yr type'!$B$5:$B$102)</f>
        <v>C</v>
      </c>
      <c r="U616" s="61">
        <f>('Strm Seg GW ZBud Stream Out'!H616-'Strm Seg GW ZBud Stream In'!H616)/DAY($A616)/1.9835</f>
        <v>2.2122835977459214</v>
      </c>
      <c r="V616" s="61">
        <f>('Strm Seg GW ZBud Stream Out'!I616-'Strm Seg GW ZBud Stream In'!I616)/DAY($A616)/1.9835</f>
        <v>-0.47293396326142284</v>
      </c>
      <c r="W616" s="61">
        <f>('Strm Seg GW ZBud Stream Out'!J616-'Strm Seg GW ZBud Stream In'!J616)/DAY($A616)/1.9835</f>
        <v>-1.3703375427925548</v>
      </c>
    </row>
    <row r="617" spans="1:23" x14ac:dyDescent="0.3">
      <c r="A617" s="126">
        <v>51409</v>
      </c>
      <c r="B617" s="127">
        <v>39.340000000000003</v>
      </c>
      <c r="C617" s="127">
        <v>0</v>
      </c>
      <c r="D617" s="127">
        <v>357.9</v>
      </c>
      <c r="E617" s="127">
        <v>238.08</v>
      </c>
      <c r="F617" s="127">
        <v>28.14</v>
      </c>
      <c r="G617" s="127">
        <v>82.28</v>
      </c>
      <c r="H617" s="2">
        <f t="shared" si="97"/>
        <v>635.32000000000005</v>
      </c>
      <c r="I617" s="2">
        <f t="shared" si="98"/>
        <v>28.14</v>
      </c>
      <c r="J617" s="2">
        <f t="shared" si="99"/>
        <v>82.28</v>
      </c>
      <c r="K617" s="2">
        <f t="shared" si="100"/>
        <v>635.32000000000005</v>
      </c>
      <c r="L617" s="2">
        <f t="shared" si="101"/>
        <v>110.42</v>
      </c>
      <c r="M617" s="2">
        <f t="shared" si="103"/>
        <v>745.74</v>
      </c>
      <c r="N617" s="2">
        <f>'ZBud Extract Monthly'!U616</f>
        <v>745.74</v>
      </c>
      <c r="O617" s="53">
        <f t="shared" si="102"/>
        <v>0</v>
      </c>
      <c r="Q617" s="111">
        <f>YEAR(A617)</f>
        <v>2040</v>
      </c>
      <c r="R617" s="61">
        <f>MONTH(A617)</f>
        <v>9</v>
      </c>
      <c r="S617" s="61">
        <f t="shared" si="96"/>
        <v>2040</v>
      </c>
      <c r="T617" s="112" t="str">
        <f>LOOKUP(S617,'yr type'!$A$5:$A$102,'yr type'!$B$5:$B$102)</f>
        <v>C</v>
      </c>
      <c r="U617" s="61">
        <f>('Strm Seg GW ZBud Stream Out'!H617-'Strm Seg GW ZBud Stream In'!H617)/DAY($A617)/1.9835</f>
        <v>1.8000168053104764</v>
      </c>
      <c r="V617" s="61">
        <f>('Strm Seg GW ZBud Stream Out'!I617-'Strm Seg GW ZBud Stream In'!I617)/DAY($A617)/1.9835</f>
        <v>-0.4729014368540459</v>
      </c>
      <c r="W617" s="61">
        <f>('Strm Seg GW ZBud Stream Out'!J617-'Strm Seg GW ZBud Stream In'!J617)/DAY($A617)/1.9835</f>
        <v>-1.3827409461389799</v>
      </c>
    </row>
    <row r="618" spans="1:23" x14ac:dyDescent="0.3">
      <c r="A618" s="126">
        <v>51440</v>
      </c>
      <c r="B618" s="127">
        <v>41.19</v>
      </c>
      <c r="C618" s="127">
        <v>0</v>
      </c>
      <c r="D618" s="127">
        <v>165.9</v>
      </c>
      <c r="E618" s="127">
        <v>136.91</v>
      </c>
      <c r="F618" s="127">
        <v>53.86</v>
      </c>
      <c r="G618" s="127">
        <v>88.87</v>
      </c>
      <c r="H618" s="2">
        <f t="shared" si="97"/>
        <v>344</v>
      </c>
      <c r="I618" s="2">
        <f t="shared" si="98"/>
        <v>53.86</v>
      </c>
      <c r="J618" s="2">
        <f t="shared" si="99"/>
        <v>88.87</v>
      </c>
      <c r="K618" s="2">
        <f t="shared" si="100"/>
        <v>344</v>
      </c>
      <c r="L618" s="2">
        <f t="shared" si="101"/>
        <v>142.73000000000002</v>
      </c>
      <c r="M618" s="2">
        <f t="shared" si="103"/>
        <v>486.73</v>
      </c>
      <c r="N618" s="2">
        <f>'ZBud Extract Monthly'!U617</f>
        <v>486.73</v>
      </c>
      <c r="O618" s="53">
        <f t="shared" si="102"/>
        <v>0</v>
      </c>
      <c r="Q618" s="111">
        <f>YEAR(A618)</f>
        <v>2040</v>
      </c>
      <c r="R618" s="61">
        <f>MONTH(A618)</f>
        <v>10</v>
      </c>
      <c r="S618" s="61">
        <f t="shared" si="96"/>
        <v>2041</v>
      </c>
      <c r="T618" s="112" t="str">
        <f>LOOKUP(S618,'yr type'!$A$5:$A$102,'yr type'!$B$5:$B$102)</f>
        <v>AN</v>
      </c>
      <c r="U618" s="61">
        <f>('Strm Seg GW ZBud Stream Out'!H618-'Strm Seg GW ZBud Stream In'!H618)/DAY($A618)/1.9835</f>
        <v>8.110459679452255</v>
      </c>
      <c r="V618" s="61">
        <f>('Strm Seg GW ZBud Stream Out'!I618-'Strm Seg GW ZBud Stream In'!I618)/DAY($A618)/1.9835</f>
        <v>-0.87593615066231889</v>
      </c>
      <c r="W618" s="61">
        <f>('Strm Seg GW ZBud Stream Out'!J618-'Strm Seg GW ZBud Stream In'!J618)/DAY($A618)/1.9835</f>
        <v>-1.4332761410670289</v>
      </c>
    </row>
    <row r="619" spans="1:23" x14ac:dyDescent="0.3">
      <c r="A619" s="126">
        <v>51470</v>
      </c>
      <c r="B619" s="127">
        <v>36.01</v>
      </c>
      <c r="C619" s="127">
        <v>0</v>
      </c>
      <c r="D619" s="127">
        <v>67.27</v>
      </c>
      <c r="E619" s="127">
        <v>22.84</v>
      </c>
      <c r="F619" s="127">
        <v>28.83</v>
      </c>
      <c r="G619" s="127">
        <v>52.69</v>
      </c>
      <c r="H619" s="2">
        <f t="shared" si="97"/>
        <v>126.12</v>
      </c>
      <c r="I619" s="2">
        <f t="shared" si="98"/>
        <v>28.83</v>
      </c>
      <c r="J619" s="2">
        <f t="shared" si="99"/>
        <v>52.69</v>
      </c>
      <c r="K619" s="2">
        <f t="shared" si="100"/>
        <v>126.12</v>
      </c>
      <c r="L619" s="2">
        <f t="shared" si="101"/>
        <v>81.52</v>
      </c>
      <c r="M619" s="2">
        <f t="shared" si="103"/>
        <v>207.64</v>
      </c>
      <c r="N619" s="2">
        <f>'ZBud Extract Monthly'!U618</f>
        <v>207.63</v>
      </c>
      <c r="O619" s="53">
        <f t="shared" si="102"/>
        <v>-9.9999999999909051E-3</v>
      </c>
      <c r="Q619" s="111">
        <f>YEAR(A619)</f>
        <v>2040</v>
      </c>
      <c r="R619" s="61">
        <f>MONTH(A619)</f>
        <v>11</v>
      </c>
      <c r="S619" s="61">
        <f t="shared" si="96"/>
        <v>2041</v>
      </c>
      <c r="T619" s="112" t="str">
        <f>LOOKUP(S619,'yr type'!$A$5:$A$102,'yr type'!$B$5:$B$102)</f>
        <v>AN</v>
      </c>
      <c r="U619" s="61">
        <f>('Strm Seg GW ZBud Stream Out'!H619-'Strm Seg GW ZBud Stream In'!H619)/DAY($A619)/1.9835</f>
        <v>14.354087891773801</v>
      </c>
      <c r="V619" s="61">
        <f>('Strm Seg GW ZBud Stream Out'!I619-'Strm Seg GW ZBud Stream In'!I619)/DAY($A619)/1.9835</f>
        <v>-0.48449710108394251</v>
      </c>
      <c r="W619" s="61">
        <f>('Strm Seg GW ZBud Stream Out'!J619-'Strm Seg GW ZBud Stream In'!J619)/DAY($A619)/1.9835</f>
        <v>-0.85740694059322742</v>
      </c>
    </row>
    <row r="620" spans="1:23" x14ac:dyDescent="0.3">
      <c r="A620" s="126">
        <v>51501</v>
      </c>
      <c r="B620" s="127">
        <v>33.49</v>
      </c>
      <c r="C620" s="127">
        <v>0.05</v>
      </c>
      <c r="D620" s="127">
        <v>44.78</v>
      </c>
      <c r="E620" s="127">
        <v>43.78</v>
      </c>
      <c r="F620" s="127">
        <v>107.79</v>
      </c>
      <c r="G620" s="127">
        <v>121.58</v>
      </c>
      <c r="H620" s="2">
        <f t="shared" si="97"/>
        <v>122.1</v>
      </c>
      <c r="I620" s="2">
        <f t="shared" si="98"/>
        <v>107.79</v>
      </c>
      <c r="J620" s="2">
        <f t="shared" si="99"/>
        <v>121.58</v>
      </c>
      <c r="K620" s="2">
        <f t="shared" si="100"/>
        <v>122.1</v>
      </c>
      <c r="L620" s="2">
        <f t="shared" si="101"/>
        <v>229.37</v>
      </c>
      <c r="M620" s="2">
        <f t="shared" si="103"/>
        <v>351.46999999999997</v>
      </c>
      <c r="N620" s="2">
        <f>'ZBud Extract Monthly'!U619</f>
        <v>351.47</v>
      </c>
      <c r="O620" s="53">
        <f t="shared" si="102"/>
        <v>0</v>
      </c>
      <c r="Q620" s="111">
        <f>YEAR(A620)</f>
        <v>2040</v>
      </c>
      <c r="R620" s="61">
        <f>MONTH(A620)</f>
        <v>12</v>
      </c>
      <c r="S620" s="61">
        <f t="shared" si="96"/>
        <v>2041</v>
      </c>
      <c r="T620" s="112" t="str">
        <f>LOOKUP(S620,'yr type'!$A$5:$A$102,'yr type'!$B$5:$B$102)</f>
        <v>AN</v>
      </c>
      <c r="U620" s="61">
        <f>('Strm Seg GW ZBud Stream Out'!H620-'Strm Seg GW ZBud Stream In'!H620)/DAY($A620)/1.9835</f>
        <v>30.841051578750502</v>
      </c>
      <c r="V620" s="61">
        <f>('Strm Seg GW ZBud Stream Out'!I620-'Strm Seg GW ZBud Stream In'!I620)/DAY($A620)/1.9835</f>
        <v>-1.7530107255828327</v>
      </c>
      <c r="W620" s="61">
        <f>('Strm Seg GW ZBud Stream Out'!J620-'Strm Seg GW ZBud Stream In'!J620)/DAY($A620)/1.9835</f>
        <v>-1.6246940484806103</v>
      </c>
    </row>
    <row r="621" spans="1:23" x14ac:dyDescent="0.3">
      <c r="A621" s="126">
        <v>51532</v>
      </c>
      <c r="B621" s="127">
        <v>31.17</v>
      </c>
      <c r="C621" s="127">
        <v>0</v>
      </c>
      <c r="D621" s="127">
        <v>0</v>
      </c>
      <c r="E621" s="127">
        <v>21.32</v>
      </c>
      <c r="F621" s="127">
        <v>170.84</v>
      </c>
      <c r="G621" s="127">
        <v>146.09</v>
      </c>
      <c r="H621" s="2">
        <f t="shared" si="97"/>
        <v>52.49</v>
      </c>
      <c r="I621" s="2">
        <f t="shared" si="98"/>
        <v>170.84</v>
      </c>
      <c r="J621" s="2">
        <f t="shared" si="99"/>
        <v>146.09</v>
      </c>
      <c r="K621" s="2">
        <f t="shared" si="100"/>
        <v>52.49</v>
      </c>
      <c r="L621" s="2">
        <f t="shared" si="101"/>
        <v>316.93</v>
      </c>
      <c r="M621" s="2">
        <f t="shared" si="103"/>
        <v>369.42</v>
      </c>
      <c r="N621" s="2">
        <f>'ZBud Extract Monthly'!U620</f>
        <v>369.42</v>
      </c>
      <c r="O621" s="53">
        <f t="shared" si="102"/>
        <v>0</v>
      </c>
      <c r="Q621" s="111">
        <f>YEAR(A621)</f>
        <v>2041</v>
      </c>
      <c r="R621" s="61">
        <f>MONTH(A621)</f>
        <v>1</v>
      </c>
      <c r="S621" s="61">
        <f t="shared" si="96"/>
        <v>2041</v>
      </c>
      <c r="T621" s="112" t="str">
        <f>LOOKUP(S621,'yr type'!$A$5:$A$102,'yr type'!$B$5:$B$102)</f>
        <v>AN</v>
      </c>
      <c r="U621" s="61">
        <f>('Strm Seg GW ZBud Stream Out'!H621-'Strm Seg GW ZBud Stream In'!H621)/DAY($A621)/1.9835</f>
        <v>93.694430665896888</v>
      </c>
      <c r="V621" s="61">
        <f>('Strm Seg GW ZBud Stream Out'!I621-'Strm Seg GW ZBud Stream In'!I621)/DAY($A621)/1.9835</f>
        <v>-2.7784057181424169</v>
      </c>
      <c r="W621" s="61">
        <f>('Strm Seg GW ZBud Stream Out'!J621-'Strm Seg GW ZBud Stream In'!J621)/DAY($A621)/1.9835</f>
        <v>-0.57604267464647863</v>
      </c>
    </row>
    <row r="622" spans="1:23" x14ac:dyDescent="0.3">
      <c r="A622" s="126">
        <v>51560</v>
      </c>
      <c r="B622" s="127">
        <v>28.16</v>
      </c>
      <c r="C622" s="127">
        <v>0</v>
      </c>
      <c r="D622" s="127">
        <v>0</v>
      </c>
      <c r="E622" s="127">
        <v>7.25</v>
      </c>
      <c r="F622" s="127">
        <v>111.07</v>
      </c>
      <c r="G622" s="127">
        <v>89.08</v>
      </c>
      <c r="H622" s="2">
        <f t="shared" si="97"/>
        <v>35.409999999999997</v>
      </c>
      <c r="I622" s="2">
        <f t="shared" si="98"/>
        <v>111.07</v>
      </c>
      <c r="J622" s="2">
        <f t="shared" si="99"/>
        <v>89.08</v>
      </c>
      <c r="K622" s="2">
        <f t="shared" si="100"/>
        <v>35.409999999999997</v>
      </c>
      <c r="L622" s="2">
        <f t="shared" si="101"/>
        <v>200.14999999999998</v>
      </c>
      <c r="M622" s="2">
        <f t="shared" si="103"/>
        <v>235.56</v>
      </c>
      <c r="N622" s="2">
        <f>'ZBud Extract Monthly'!U621</f>
        <v>235.56</v>
      </c>
      <c r="O622" s="53">
        <f t="shared" si="102"/>
        <v>0</v>
      </c>
      <c r="Q622" s="111">
        <f>YEAR(A622)</f>
        <v>2041</v>
      </c>
      <c r="R622" s="61">
        <f>MONTH(A622)</f>
        <v>2</v>
      </c>
      <c r="S622" s="61">
        <f t="shared" si="96"/>
        <v>2041</v>
      </c>
      <c r="T622" s="112" t="str">
        <f>LOOKUP(S622,'yr type'!$A$5:$A$102,'yr type'!$B$5:$B$102)</f>
        <v>AN</v>
      </c>
      <c r="U622" s="61">
        <f>('Strm Seg GW ZBud Stream Out'!H622-'Strm Seg GW ZBud Stream In'!H622)/DAY($A622)/1.9835</f>
        <v>87.425906586481332</v>
      </c>
      <c r="V622" s="61">
        <f>('Strm Seg GW ZBud Stream Out'!I622-'Strm Seg GW ZBud Stream In'!I622)/DAY($A622)/1.9835</f>
        <v>-1.999891965861212</v>
      </c>
      <c r="W622" s="61">
        <f>('Strm Seg GW ZBud Stream Out'!J622-'Strm Seg GW ZBud Stream In'!J622)/DAY($A622)/1.9835</f>
        <v>0.59616838921099058</v>
      </c>
    </row>
    <row r="623" spans="1:23" x14ac:dyDescent="0.3">
      <c r="A623" s="126">
        <v>51591</v>
      </c>
      <c r="B623" s="127">
        <v>843.84</v>
      </c>
      <c r="C623" s="127">
        <v>546.22</v>
      </c>
      <c r="D623" s="127">
        <v>534.95000000000005</v>
      </c>
      <c r="E623" s="127">
        <v>417.4</v>
      </c>
      <c r="F623" s="127">
        <v>63.68</v>
      </c>
      <c r="G623" s="127">
        <v>79.38</v>
      </c>
      <c r="H623" s="2">
        <f t="shared" si="97"/>
        <v>2342.41</v>
      </c>
      <c r="I623" s="2">
        <f t="shared" si="98"/>
        <v>63.68</v>
      </c>
      <c r="J623" s="2">
        <f t="shared" si="99"/>
        <v>79.38</v>
      </c>
      <c r="K623" s="2">
        <f t="shared" si="100"/>
        <v>2342.41</v>
      </c>
      <c r="L623" s="2">
        <f t="shared" si="101"/>
        <v>143.06</v>
      </c>
      <c r="M623" s="2">
        <f t="shared" si="103"/>
        <v>2485.4699999999998</v>
      </c>
      <c r="N623" s="2">
        <f>'ZBud Extract Monthly'!U622</f>
        <v>2485.4699999999998</v>
      </c>
      <c r="O623" s="53">
        <f t="shared" si="102"/>
        <v>0</v>
      </c>
      <c r="Q623" s="111">
        <f>YEAR(A623)</f>
        <v>2041</v>
      </c>
      <c r="R623" s="61">
        <f>MONTH(A623)</f>
        <v>3</v>
      </c>
      <c r="S623" s="61">
        <f t="shared" si="96"/>
        <v>2041</v>
      </c>
      <c r="T623" s="112" t="str">
        <f>LOOKUP(S623,'yr type'!$A$5:$A$102,'yr type'!$B$5:$B$102)</f>
        <v>AN</v>
      </c>
      <c r="U623" s="61">
        <f>('Strm Seg GW ZBud Stream Out'!H623-'Strm Seg GW ZBud Stream In'!H623)/DAY($A623)/1.9835</f>
        <v>20.052042251803186</v>
      </c>
      <c r="V623" s="61">
        <f>('Strm Seg GW ZBud Stream Out'!I623-'Strm Seg GW ZBud Stream In'!I623)/DAY($A623)/1.9835</f>
        <v>-1.0356408108833359</v>
      </c>
      <c r="W623" s="61">
        <f>('Strm Seg GW ZBud Stream Out'!J623-'Strm Seg GW ZBud Stream In'!J623)/DAY($A623)/1.9835</f>
        <v>0.59230587833497317</v>
      </c>
    </row>
    <row r="624" spans="1:23" x14ac:dyDescent="0.3">
      <c r="A624" s="126">
        <v>51621</v>
      </c>
      <c r="B624" s="127">
        <v>30.28</v>
      </c>
      <c r="C624" s="127">
        <v>0</v>
      </c>
      <c r="D624" s="127">
        <v>0</v>
      </c>
      <c r="E624" s="127">
        <v>0.91</v>
      </c>
      <c r="F624" s="127">
        <v>52.99</v>
      </c>
      <c r="G624" s="127">
        <v>31.39</v>
      </c>
      <c r="H624" s="2">
        <f t="shared" si="97"/>
        <v>31.19</v>
      </c>
      <c r="I624" s="2">
        <f t="shared" si="98"/>
        <v>52.99</v>
      </c>
      <c r="J624" s="2">
        <f t="shared" si="99"/>
        <v>31.39</v>
      </c>
      <c r="K624" s="2">
        <f t="shared" si="100"/>
        <v>31.19</v>
      </c>
      <c r="L624" s="2">
        <f t="shared" si="101"/>
        <v>84.38</v>
      </c>
      <c r="M624" s="2">
        <f t="shared" si="103"/>
        <v>115.57000000000001</v>
      </c>
      <c r="N624" s="2">
        <f>'ZBud Extract Monthly'!U623</f>
        <v>115.57</v>
      </c>
      <c r="O624" s="53">
        <f t="shared" si="102"/>
        <v>0</v>
      </c>
      <c r="Q624" s="111">
        <f>YEAR(A624)</f>
        <v>2041</v>
      </c>
      <c r="R624" s="61">
        <f>MONTH(A624)</f>
        <v>4</v>
      </c>
      <c r="S624" s="61">
        <f t="shared" si="96"/>
        <v>2041</v>
      </c>
      <c r="T624" s="112" t="str">
        <f>LOOKUP(S624,'yr type'!$A$5:$A$102,'yr type'!$B$5:$B$102)</f>
        <v>AN</v>
      </c>
      <c r="U624" s="61">
        <f>('Strm Seg GW ZBud Stream Out'!H624-'Strm Seg GW ZBud Stream In'!H624)/DAY($A624)/1.9835</f>
        <v>79.059742878749702</v>
      </c>
      <c r="V624" s="61">
        <f>('Strm Seg GW ZBud Stream Out'!I624-'Strm Seg GW ZBud Stream In'!I624)/DAY($A624)/1.9835</f>
        <v>-0.89051340223510622</v>
      </c>
      <c r="W624" s="61">
        <f>('Strm Seg GW ZBud Stream Out'!J624-'Strm Seg GW ZBud Stream In'!J624)/DAY($A624)/1.9835</f>
        <v>1.7669103436685991</v>
      </c>
    </row>
    <row r="625" spans="1:23" x14ac:dyDescent="0.3">
      <c r="A625" s="126">
        <v>51652</v>
      </c>
      <c r="B625" s="127">
        <v>34.700000000000003</v>
      </c>
      <c r="C625" s="127">
        <v>0</v>
      </c>
      <c r="D625" s="127">
        <v>43.95</v>
      </c>
      <c r="E625" s="127">
        <v>23.67</v>
      </c>
      <c r="F625" s="127">
        <v>43.34</v>
      </c>
      <c r="G625" s="127">
        <v>48.18</v>
      </c>
      <c r="H625" s="2">
        <f t="shared" si="97"/>
        <v>102.32000000000001</v>
      </c>
      <c r="I625" s="2">
        <f t="shared" si="98"/>
        <v>43.34</v>
      </c>
      <c r="J625" s="2">
        <f t="shared" si="99"/>
        <v>48.18</v>
      </c>
      <c r="K625" s="2">
        <f t="shared" si="100"/>
        <v>102.32000000000001</v>
      </c>
      <c r="L625" s="2">
        <f t="shared" si="101"/>
        <v>91.52000000000001</v>
      </c>
      <c r="M625" s="2">
        <f t="shared" si="103"/>
        <v>193.84000000000003</v>
      </c>
      <c r="N625" s="2">
        <f>'ZBud Extract Monthly'!U624</f>
        <v>193.84</v>
      </c>
      <c r="O625" s="53">
        <f t="shared" si="102"/>
        <v>0</v>
      </c>
      <c r="Q625" s="111">
        <f>YEAR(A625)</f>
        <v>2041</v>
      </c>
      <c r="R625" s="61">
        <f>MONTH(A625)</f>
        <v>5</v>
      </c>
      <c r="S625" s="61">
        <f t="shared" si="96"/>
        <v>2041</v>
      </c>
      <c r="T625" s="112" t="str">
        <f>LOOKUP(S625,'yr type'!$A$5:$A$102,'yr type'!$B$5:$B$102)</f>
        <v>AN</v>
      </c>
      <c r="U625" s="61">
        <f>('Strm Seg GW ZBud Stream Out'!H625-'Strm Seg GW ZBud Stream In'!H625)/DAY($A625)/1.9835</f>
        <v>34.89741984273482</v>
      </c>
      <c r="V625" s="61">
        <f>('Strm Seg GW ZBud Stream Out'!I625-'Strm Seg GW ZBud Stream In'!I625)/DAY($A625)/1.9835</f>
        <v>-0.70484724785935582</v>
      </c>
      <c r="W625" s="61">
        <f>('Strm Seg GW ZBud Stream Out'!J625-'Strm Seg GW ZBud Stream In'!J625)/DAY($A625)/1.9835</f>
        <v>0.24394805532741895</v>
      </c>
    </row>
    <row r="626" spans="1:23" x14ac:dyDescent="0.3">
      <c r="A626" s="126">
        <v>51682</v>
      </c>
      <c r="B626" s="127">
        <v>32.39</v>
      </c>
      <c r="C626" s="127">
        <v>0</v>
      </c>
      <c r="D626" s="127">
        <v>61.07</v>
      </c>
      <c r="E626" s="127">
        <v>24.47</v>
      </c>
      <c r="F626" s="127">
        <v>37.32</v>
      </c>
      <c r="G626" s="127">
        <v>46.01</v>
      </c>
      <c r="H626" s="2">
        <f t="shared" si="97"/>
        <v>117.93</v>
      </c>
      <c r="I626" s="2">
        <f t="shared" si="98"/>
        <v>37.32</v>
      </c>
      <c r="J626" s="2">
        <f t="shared" si="99"/>
        <v>46.01</v>
      </c>
      <c r="K626" s="2">
        <f t="shared" si="100"/>
        <v>117.93</v>
      </c>
      <c r="L626" s="2">
        <f t="shared" si="101"/>
        <v>83.33</v>
      </c>
      <c r="M626" s="2">
        <f t="shared" si="103"/>
        <v>201.26</v>
      </c>
      <c r="N626" s="2">
        <f>'ZBud Extract Monthly'!U625</f>
        <v>201.27</v>
      </c>
      <c r="O626" s="53">
        <f t="shared" si="102"/>
        <v>1.0000000000019327E-2</v>
      </c>
      <c r="Q626" s="111">
        <f>YEAR(A626)</f>
        <v>2041</v>
      </c>
      <c r="R626" s="61">
        <f>MONTH(A626)</f>
        <v>6</v>
      </c>
      <c r="S626" s="61">
        <f t="shared" si="96"/>
        <v>2041</v>
      </c>
      <c r="T626" s="112" t="str">
        <f>LOOKUP(S626,'yr type'!$A$5:$A$102,'yr type'!$B$5:$B$102)</f>
        <v>AN</v>
      </c>
      <c r="U626" s="61">
        <f>('Strm Seg GW ZBud Stream Out'!H626-'Strm Seg GW ZBud Stream In'!H626)/DAY($A626)/1.9835</f>
        <v>36.890849508444667</v>
      </c>
      <c r="V626" s="61">
        <f>('Strm Seg GW ZBud Stream Out'!I626-'Strm Seg GW ZBud Stream In'!I626)/DAY($A626)/1.9835</f>
        <v>-0.62717418704310557</v>
      </c>
      <c r="W626" s="61">
        <f>('Strm Seg GW ZBud Stream Out'!J626-'Strm Seg GW ZBud Stream In'!J626)/DAY($A626)/1.9835</f>
        <v>0.10654566843122433</v>
      </c>
    </row>
    <row r="627" spans="1:23" x14ac:dyDescent="0.3">
      <c r="A627" s="126">
        <v>51713</v>
      </c>
      <c r="B627" s="127">
        <v>38.799999999999997</v>
      </c>
      <c r="C627" s="127">
        <v>0.15</v>
      </c>
      <c r="D627" s="127">
        <v>534.20000000000005</v>
      </c>
      <c r="E627" s="127">
        <v>325.38</v>
      </c>
      <c r="F627" s="127">
        <v>29.08</v>
      </c>
      <c r="G627" s="127">
        <v>77.44</v>
      </c>
      <c r="H627" s="2">
        <f t="shared" si="97"/>
        <v>898.53000000000009</v>
      </c>
      <c r="I627" s="2">
        <f t="shared" si="98"/>
        <v>29.08</v>
      </c>
      <c r="J627" s="2">
        <f t="shared" si="99"/>
        <v>77.44</v>
      </c>
      <c r="K627" s="2">
        <f t="shared" si="100"/>
        <v>898.53000000000009</v>
      </c>
      <c r="L627" s="2">
        <f t="shared" si="101"/>
        <v>106.52</v>
      </c>
      <c r="M627" s="2">
        <f t="shared" si="103"/>
        <v>1005.0500000000002</v>
      </c>
      <c r="N627" s="2">
        <f>'ZBud Extract Monthly'!U626</f>
        <v>1005.04</v>
      </c>
      <c r="O627" s="53">
        <f t="shared" si="102"/>
        <v>-1.0000000000218279E-2</v>
      </c>
      <c r="Q627" s="111">
        <f>YEAR(A627)</f>
        <v>2041</v>
      </c>
      <c r="R627" s="61">
        <f>MONTH(A627)</f>
        <v>7</v>
      </c>
      <c r="S627" s="61">
        <f t="shared" si="96"/>
        <v>2041</v>
      </c>
      <c r="T627" s="112" t="str">
        <f>LOOKUP(S627,'yr type'!$A$5:$A$102,'yr type'!$B$5:$B$102)</f>
        <v>AN</v>
      </c>
      <c r="U627" s="61">
        <f>('Strm Seg GW ZBud Stream Out'!H627-'Strm Seg GW ZBud Stream In'!H627)/DAY($A627)/1.9835</f>
        <v>4.4925473869097461</v>
      </c>
      <c r="V627" s="61">
        <f>('Strm Seg GW ZBud Stream Out'!I627-'Strm Seg GW ZBud Stream In'!I627)/DAY($A627)/1.9835</f>
        <v>-0.47293396326142284</v>
      </c>
      <c r="W627" s="61">
        <f>('Strm Seg GW ZBud Stream Out'!J627-'Strm Seg GW ZBud Stream In'!J627)/DAY($A627)/1.9835</f>
        <v>-1.1810338518584778</v>
      </c>
    </row>
    <row r="628" spans="1:23" x14ac:dyDescent="0.3">
      <c r="A628" s="126">
        <v>51744</v>
      </c>
      <c r="B628" s="127">
        <v>38.75</v>
      </c>
      <c r="C628" s="127">
        <v>0</v>
      </c>
      <c r="D628" s="127">
        <v>247.39</v>
      </c>
      <c r="E628" s="127">
        <v>144.19</v>
      </c>
      <c r="F628" s="127">
        <v>36.33</v>
      </c>
      <c r="G628" s="127">
        <v>71.37</v>
      </c>
      <c r="H628" s="2">
        <f t="shared" si="97"/>
        <v>430.33</v>
      </c>
      <c r="I628" s="2">
        <f t="shared" si="98"/>
        <v>36.33</v>
      </c>
      <c r="J628" s="2">
        <f t="shared" si="99"/>
        <v>71.37</v>
      </c>
      <c r="K628" s="2">
        <f t="shared" si="100"/>
        <v>430.33</v>
      </c>
      <c r="L628" s="2">
        <f t="shared" si="101"/>
        <v>107.7</v>
      </c>
      <c r="M628" s="2">
        <f t="shared" si="103"/>
        <v>538.03</v>
      </c>
      <c r="N628" s="2">
        <f>'ZBud Extract Monthly'!U627</f>
        <v>538.03</v>
      </c>
      <c r="O628" s="53">
        <f t="shared" si="102"/>
        <v>0</v>
      </c>
      <c r="Q628" s="111">
        <f>YEAR(A628)</f>
        <v>2041</v>
      </c>
      <c r="R628" s="61">
        <f>MONTH(A628)</f>
        <v>8</v>
      </c>
      <c r="S628" s="61">
        <f t="shared" si="96"/>
        <v>2041</v>
      </c>
      <c r="T628" s="112" t="str">
        <f>LOOKUP(S628,'yr type'!$A$5:$A$102,'yr type'!$B$5:$B$102)</f>
        <v>AN</v>
      </c>
      <c r="U628" s="61">
        <f>('Strm Seg GW ZBud Stream Out'!H628-'Strm Seg GW ZBud Stream In'!H628)/DAY($A628)/1.9835</f>
        <v>14.959382648787983</v>
      </c>
      <c r="V628" s="61">
        <f>('Strm Seg GW ZBud Stream Out'!I628-'Strm Seg GW ZBud Stream In'!I628)/DAY($A628)/1.9835</f>
        <v>-0.59084219000300864</v>
      </c>
      <c r="W628" s="61">
        <f>('Strm Seg GW ZBud Stream Out'!J628-'Strm Seg GW ZBud Stream In'!J628)/DAY($A628)/1.9835</f>
        <v>-1.1063857469282874</v>
      </c>
    </row>
    <row r="629" spans="1:23" x14ac:dyDescent="0.3">
      <c r="A629" s="126">
        <v>51774</v>
      </c>
      <c r="B629" s="127">
        <v>38.409999999999997</v>
      </c>
      <c r="C629" s="127">
        <v>0</v>
      </c>
      <c r="D629" s="127">
        <v>31.43</v>
      </c>
      <c r="E629" s="127">
        <v>10.93</v>
      </c>
      <c r="F629" s="127">
        <v>28.14</v>
      </c>
      <c r="G629" s="127">
        <v>47.34</v>
      </c>
      <c r="H629" s="2">
        <f t="shared" si="97"/>
        <v>80.77000000000001</v>
      </c>
      <c r="I629" s="2">
        <f t="shared" si="98"/>
        <v>28.14</v>
      </c>
      <c r="J629" s="2">
        <f t="shared" si="99"/>
        <v>47.34</v>
      </c>
      <c r="K629" s="2">
        <f t="shared" si="100"/>
        <v>80.77000000000001</v>
      </c>
      <c r="L629" s="2">
        <f t="shared" si="101"/>
        <v>75.48</v>
      </c>
      <c r="M629" s="2">
        <f t="shared" si="103"/>
        <v>156.25</v>
      </c>
      <c r="N629" s="2">
        <f>'ZBud Extract Monthly'!U628</f>
        <v>156.25</v>
      </c>
      <c r="O629" s="53">
        <f t="shared" si="102"/>
        <v>0</v>
      </c>
      <c r="Q629" s="111">
        <f>YEAR(A629)</f>
        <v>2041</v>
      </c>
      <c r="R629" s="61">
        <f>MONTH(A629)</f>
        <v>9</v>
      </c>
      <c r="S629" s="61">
        <f t="shared" si="96"/>
        <v>2041</v>
      </c>
      <c r="T629" s="112" t="str">
        <f>LOOKUP(S629,'yr type'!$A$5:$A$102,'yr type'!$B$5:$B$102)</f>
        <v>AN</v>
      </c>
      <c r="U629" s="61">
        <f>('Strm Seg GW ZBud Stream Out'!H629-'Strm Seg GW ZBud Stream In'!H629)/DAY($A629)/1.9835</f>
        <v>30.181833459373163</v>
      </c>
      <c r="V629" s="61">
        <f>('Strm Seg GW ZBud Stream Out'!I629-'Strm Seg GW ZBud Stream In'!I629)/DAY($A629)/1.9835</f>
        <v>-0.4729014368540459</v>
      </c>
      <c r="W629" s="61">
        <f>('Strm Seg GW ZBud Stream Out'!J629-'Strm Seg GW ZBud Stream In'!J629)/DAY($A629)/1.9835</f>
        <v>-0.46920426854886149</v>
      </c>
    </row>
    <row r="630" spans="1:23" x14ac:dyDescent="0.3">
      <c r="A630" s="126">
        <v>51805</v>
      </c>
      <c r="B630" s="127">
        <v>37.93</v>
      </c>
      <c r="C630" s="127">
        <v>0</v>
      </c>
      <c r="D630" s="127">
        <v>46.08</v>
      </c>
      <c r="E630" s="127">
        <v>15.3</v>
      </c>
      <c r="F630" s="127">
        <v>36.04</v>
      </c>
      <c r="G630" s="127">
        <v>49.11</v>
      </c>
      <c r="H630" s="2">
        <f t="shared" si="97"/>
        <v>99.309999999999988</v>
      </c>
      <c r="I630" s="2">
        <f t="shared" si="98"/>
        <v>36.04</v>
      </c>
      <c r="J630" s="2">
        <f t="shared" si="99"/>
        <v>49.11</v>
      </c>
      <c r="K630" s="2">
        <f t="shared" si="100"/>
        <v>99.309999999999988</v>
      </c>
      <c r="L630" s="2">
        <f t="shared" si="101"/>
        <v>85.15</v>
      </c>
      <c r="M630" s="2">
        <f t="shared" si="103"/>
        <v>184.45999999999998</v>
      </c>
      <c r="N630" s="2">
        <f>'ZBud Extract Monthly'!U629</f>
        <v>184.46</v>
      </c>
      <c r="O630" s="53">
        <f t="shared" si="102"/>
        <v>0</v>
      </c>
      <c r="Q630" s="111">
        <f>YEAR(A630)</f>
        <v>2041</v>
      </c>
      <c r="R630" s="61">
        <f>MONTH(A630)</f>
        <v>10</v>
      </c>
      <c r="S630" s="61">
        <f t="shared" si="96"/>
        <v>2042</v>
      </c>
      <c r="T630" s="112" t="str">
        <f>LOOKUP(S630,'yr type'!$A$5:$A$102,'yr type'!$B$5:$B$102)</f>
        <v>C</v>
      </c>
      <c r="U630" s="61">
        <f>('Strm Seg GW ZBud Stream Out'!H630-'Strm Seg GW ZBud Stream In'!H630)/DAY($A630)/1.9835</f>
        <v>23.869341421566631</v>
      </c>
      <c r="V630" s="61">
        <f>('Strm Seg GW ZBud Stream Out'!I630-'Strm Seg GW ZBud Stream In'!I630)/DAY($A630)/1.9835</f>
        <v>-0.58612586093334529</v>
      </c>
      <c r="W630" s="61">
        <f>('Strm Seg GW ZBud Stream Out'!J630-'Strm Seg GW ZBud Stream In'!J630)/DAY($A630)/1.9835</f>
        <v>-0.54709417208095823</v>
      </c>
    </row>
    <row r="631" spans="1:23" x14ac:dyDescent="0.3">
      <c r="A631" s="126">
        <v>51835</v>
      </c>
      <c r="B631" s="127">
        <v>40.200000000000003</v>
      </c>
      <c r="C631" s="127">
        <v>0</v>
      </c>
      <c r="D631" s="127">
        <v>57.39</v>
      </c>
      <c r="E631" s="127">
        <v>16.329999999999998</v>
      </c>
      <c r="F631" s="127">
        <v>52.69</v>
      </c>
      <c r="G631" s="127">
        <v>65.5</v>
      </c>
      <c r="H631" s="2">
        <f t="shared" si="97"/>
        <v>113.92</v>
      </c>
      <c r="I631" s="2">
        <f t="shared" si="98"/>
        <v>52.69</v>
      </c>
      <c r="J631" s="2">
        <f t="shared" si="99"/>
        <v>65.5</v>
      </c>
      <c r="K631" s="2">
        <f t="shared" si="100"/>
        <v>113.92</v>
      </c>
      <c r="L631" s="2">
        <f t="shared" si="101"/>
        <v>118.19</v>
      </c>
      <c r="M631" s="2">
        <f t="shared" si="103"/>
        <v>232.11</v>
      </c>
      <c r="N631" s="2">
        <f>'ZBud Extract Monthly'!U630</f>
        <v>232.11</v>
      </c>
      <c r="O631" s="53">
        <f t="shared" si="102"/>
        <v>0</v>
      </c>
      <c r="Q631" s="111">
        <f>YEAR(A631)</f>
        <v>2041</v>
      </c>
      <c r="R631" s="61">
        <f>MONTH(A631)</f>
        <v>11</v>
      </c>
      <c r="S631" s="61">
        <f t="shared" si="96"/>
        <v>2042</v>
      </c>
      <c r="T631" s="112" t="str">
        <f>LOOKUP(S631,'yr type'!$A$5:$A$102,'yr type'!$B$5:$B$102)</f>
        <v>C</v>
      </c>
      <c r="U631" s="61">
        <f>('Strm Seg GW ZBud Stream Out'!H631-'Strm Seg GW ZBud Stream In'!H631)/DAY($A631)/1.9835</f>
        <v>19.987059910931851</v>
      </c>
      <c r="V631" s="61">
        <f>('Strm Seg GW ZBud Stream Out'!I631-'Strm Seg GW ZBud Stream In'!I631)/DAY($A631)/1.9835</f>
        <v>-0.88547180909167289</v>
      </c>
      <c r="W631" s="61">
        <f>('Strm Seg GW ZBud Stream Out'!J631-'Strm Seg GW ZBud Stream In'!J631)/DAY($A631)/1.9835</f>
        <v>-0.94160154608856406</v>
      </c>
    </row>
    <row r="632" spans="1:23" x14ac:dyDescent="0.3">
      <c r="A632" s="126">
        <v>51866</v>
      </c>
      <c r="B632" s="127">
        <v>31.19</v>
      </c>
      <c r="C632" s="127">
        <v>1.83</v>
      </c>
      <c r="D632" s="127">
        <v>226.04</v>
      </c>
      <c r="E632" s="127">
        <v>149.72</v>
      </c>
      <c r="F632" s="127">
        <v>72.010000000000005</v>
      </c>
      <c r="G632" s="127">
        <v>82.4</v>
      </c>
      <c r="H632" s="2">
        <f t="shared" si="97"/>
        <v>408.78</v>
      </c>
      <c r="I632" s="2">
        <f t="shared" si="98"/>
        <v>72.010000000000005</v>
      </c>
      <c r="J632" s="2">
        <f t="shared" si="99"/>
        <v>82.4</v>
      </c>
      <c r="K632" s="2">
        <f t="shared" si="100"/>
        <v>408.78</v>
      </c>
      <c r="L632" s="2">
        <f t="shared" si="101"/>
        <v>154.41000000000003</v>
      </c>
      <c r="M632" s="2">
        <f t="shared" si="103"/>
        <v>563.18999999999994</v>
      </c>
      <c r="N632" s="2">
        <f>'ZBud Extract Monthly'!U631</f>
        <v>563.17999999999995</v>
      </c>
      <c r="O632" s="53">
        <f t="shared" si="102"/>
        <v>-9.9999999999909051E-3</v>
      </c>
      <c r="Q632" s="111">
        <f>YEAR(A632)</f>
        <v>2041</v>
      </c>
      <c r="R632" s="61">
        <f>MONTH(A632)</f>
        <v>12</v>
      </c>
      <c r="S632" s="61">
        <f t="shared" si="96"/>
        <v>2042</v>
      </c>
      <c r="T632" s="112" t="str">
        <f>LOOKUP(S632,'yr type'!$A$5:$A$102,'yr type'!$B$5:$B$102)</f>
        <v>C</v>
      </c>
      <c r="U632" s="61">
        <f>('Strm Seg GW ZBud Stream Out'!H632-'Strm Seg GW ZBud Stream In'!H632)/DAY($A632)/1.9835</f>
        <v>30.131000105710822</v>
      </c>
      <c r="V632" s="61">
        <f>('Strm Seg GW ZBud Stream Out'!I632-'Strm Seg GW ZBud Stream In'!I632)/DAY($A632)/1.9835</f>
        <v>-1.1711132976084961</v>
      </c>
      <c r="W632" s="61">
        <f>('Strm Seg GW ZBud Stream Out'!J632-'Strm Seg GW ZBud Stream In'!J632)/DAY($A632)/1.9835</f>
        <v>-0.72192361173227526</v>
      </c>
    </row>
    <row r="633" spans="1:23" x14ac:dyDescent="0.3">
      <c r="A633" s="126">
        <v>51897</v>
      </c>
      <c r="B633" s="127">
        <v>33.35</v>
      </c>
      <c r="C633" s="127">
        <v>0</v>
      </c>
      <c r="D633" s="127">
        <v>0</v>
      </c>
      <c r="E633" s="127">
        <v>1.48</v>
      </c>
      <c r="F633" s="127">
        <v>48.69</v>
      </c>
      <c r="G633" s="127">
        <v>49.32</v>
      </c>
      <c r="H633" s="2">
        <f t="shared" si="97"/>
        <v>34.83</v>
      </c>
      <c r="I633" s="2">
        <f t="shared" si="98"/>
        <v>48.69</v>
      </c>
      <c r="J633" s="2">
        <f t="shared" si="99"/>
        <v>49.32</v>
      </c>
      <c r="K633" s="2">
        <f t="shared" si="100"/>
        <v>34.83</v>
      </c>
      <c r="L633" s="2">
        <f t="shared" si="101"/>
        <v>98.009999999999991</v>
      </c>
      <c r="M633" s="2">
        <f t="shared" si="103"/>
        <v>132.84</v>
      </c>
      <c r="N633" s="2">
        <f>'ZBud Extract Monthly'!U632</f>
        <v>132.83000000000001</v>
      </c>
      <c r="O633" s="53">
        <f t="shared" si="102"/>
        <v>-9.9999999999909051E-3</v>
      </c>
      <c r="Q633" s="111">
        <f>YEAR(A633)</f>
        <v>2042</v>
      </c>
      <c r="R633" s="61">
        <f>MONTH(A633)</f>
        <v>1</v>
      </c>
      <c r="S633" s="61">
        <f t="shared" si="96"/>
        <v>2042</v>
      </c>
      <c r="T633" s="112" t="str">
        <f>LOOKUP(S633,'yr type'!$A$5:$A$102,'yr type'!$B$5:$B$102)</f>
        <v>C</v>
      </c>
      <c r="U633" s="61">
        <f>('Strm Seg GW ZBud Stream Out'!H633-'Strm Seg GW ZBud Stream In'!H633)/DAY($A633)/1.9835</f>
        <v>47.36690600681429</v>
      </c>
      <c r="V633" s="61">
        <f>('Strm Seg GW ZBud Stream Out'!I633-'Strm Seg GW ZBud Stream In'!I633)/DAY($A633)/1.9835</f>
        <v>-0.79185538759280183</v>
      </c>
      <c r="W633" s="61">
        <f>('Strm Seg GW ZBud Stream Out'!J633-'Strm Seg GW ZBud Stream In'!J633)/DAY($A633)/1.9835</f>
        <v>0.52123567821625183</v>
      </c>
    </row>
    <row r="634" spans="1:23" x14ac:dyDescent="0.3">
      <c r="A634" s="126">
        <v>51925</v>
      </c>
      <c r="B634" s="127">
        <v>28.75</v>
      </c>
      <c r="C634" s="127">
        <v>0</v>
      </c>
      <c r="D634" s="127">
        <v>0</v>
      </c>
      <c r="E634" s="127">
        <v>5.09</v>
      </c>
      <c r="F634" s="127">
        <v>77.010000000000005</v>
      </c>
      <c r="G634" s="127">
        <v>63.87</v>
      </c>
      <c r="H634" s="2">
        <f t="shared" si="97"/>
        <v>33.840000000000003</v>
      </c>
      <c r="I634" s="2">
        <f t="shared" si="98"/>
        <v>77.010000000000005</v>
      </c>
      <c r="J634" s="2">
        <f t="shared" si="99"/>
        <v>63.87</v>
      </c>
      <c r="K634" s="2">
        <f t="shared" si="100"/>
        <v>33.840000000000003</v>
      </c>
      <c r="L634" s="2">
        <f t="shared" si="101"/>
        <v>140.88</v>
      </c>
      <c r="M634" s="2">
        <f t="shared" si="103"/>
        <v>174.72</v>
      </c>
      <c r="N634" s="2">
        <f>'ZBud Extract Monthly'!U633</f>
        <v>174.71</v>
      </c>
      <c r="O634" s="53">
        <f t="shared" si="102"/>
        <v>-9.9999999999909051E-3</v>
      </c>
      <c r="Q634" s="111">
        <f>YEAR(A634)</f>
        <v>2042</v>
      </c>
      <c r="R634" s="61">
        <f>MONTH(A634)</f>
        <v>2</v>
      </c>
      <c r="S634" s="61">
        <f t="shared" si="96"/>
        <v>2042</v>
      </c>
      <c r="T634" s="112" t="str">
        <f>LOOKUP(S634,'yr type'!$A$5:$A$102,'yr type'!$B$5:$B$102)</f>
        <v>C</v>
      </c>
      <c r="U634" s="61">
        <f>('Strm Seg GW ZBud Stream Out'!H634-'Strm Seg GW ZBud Stream In'!H634)/DAY($A634)/1.9835</f>
        <v>58.66487810148007</v>
      </c>
      <c r="V634" s="61">
        <f>('Strm Seg GW ZBud Stream Out'!I634-'Strm Seg GW ZBud Stream In'!I634)/DAY($A634)/1.9835</f>
        <v>-1.3866181713421442</v>
      </c>
      <c r="W634" s="61">
        <f>('Strm Seg GW ZBud Stream Out'!J634-'Strm Seg GW ZBud Stream In'!J634)/DAY($A634)/1.9835</f>
        <v>0.37019698224639003</v>
      </c>
    </row>
    <row r="635" spans="1:23" x14ac:dyDescent="0.3">
      <c r="A635" s="126">
        <v>51956</v>
      </c>
      <c r="B635" s="127">
        <v>34.97</v>
      </c>
      <c r="C635" s="127">
        <v>0</v>
      </c>
      <c r="D635" s="127">
        <v>0</v>
      </c>
      <c r="E635" s="127">
        <v>0</v>
      </c>
      <c r="F635" s="127">
        <v>33.229999999999997</v>
      </c>
      <c r="G635" s="127">
        <v>33.44</v>
      </c>
      <c r="H635" s="2">
        <f t="shared" si="97"/>
        <v>34.97</v>
      </c>
      <c r="I635" s="2">
        <f t="shared" si="98"/>
        <v>33.229999999999997</v>
      </c>
      <c r="J635" s="2">
        <f t="shared" si="99"/>
        <v>33.44</v>
      </c>
      <c r="K635" s="2">
        <f t="shared" si="100"/>
        <v>34.97</v>
      </c>
      <c r="L635" s="2">
        <f t="shared" si="101"/>
        <v>66.669999999999987</v>
      </c>
      <c r="M635" s="2">
        <f t="shared" si="103"/>
        <v>101.63999999999999</v>
      </c>
      <c r="N635" s="2">
        <f>'ZBud Extract Monthly'!U634</f>
        <v>101.64</v>
      </c>
      <c r="O635" s="53">
        <f t="shared" si="102"/>
        <v>0</v>
      </c>
      <c r="Q635" s="111">
        <f>YEAR(A635)</f>
        <v>2042</v>
      </c>
      <c r="R635" s="61">
        <f>MONTH(A635)</f>
        <v>3</v>
      </c>
      <c r="S635" s="61">
        <f t="shared" si="96"/>
        <v>2042</v>
      </c>
      <c r="T635" s="112" t="str">
        <f>LOOKUP(S635,'yr type'!$A$5:$A$102,'yr type'!$B$5:$B$102)</f>
        <v>C</v>
      </c>
      <c r="U635" s="61">
        <f>('Strm Seg GW ZBud Stream Out'!H635-'Strm Seg GW ZBud Stream In'!H635)/DAY($A635)/1.9835</f>
        <v>46.12098197223871</v>
      </c>
      <c r="V635" s="61">
        <f>('Strm Seg GW ZBud Stream Out'!I635-'Strm Seg GW ZBud Stream In'!I635)/DAY($A635)/1.9835</f>
        <v>-0.54042625856867532</v>
      </c>
      <c r="W635" s="61">
        <f>('Strm Seg GW ZBud Stream Out'!J635-'Strm Seg GW ZBud Stream In'!J635)/DAY($A635)/1.9835</f>
        <v>1.03873081958415</v>
      </c>
    </row>
    <row r="636" spans="1:23" x14ac:dyDescent="0.3">
      <c r="A636" s="126">
        <v>51986</v>
      </c>
      <c r="B636" s="127">
        <v>39.72</v>
      </c>
      <c r="C636" s="127">
        <v>0</v>
      </c>
      <c r="D636" s="127">
        <v>12.15</v>
      </c>
      <c r="E636" s="127">
        <v>7.43</v>
      </c>
      <c r="F636" s="127">
        <v>46.42</v>
      </c>
      <c r="G636" s="127">
        <v>47.7</v>
      </c>
      <c r="H636" s="2">
        <f t="shared" si="97"/>
        <v>59.3</v>
      </c>
      <c r="I636" s="2">
        <f t="shared" si="98"/>
        <v>46.42</v>
      </c>
      <c r="J636" s="2">
        <f t="shared" si="99"/>
        <v>47.7</v>
      </c>
      <c r="K636" s="2">
        <f t="shared" si="100"/>
        <v>59.3</v>
      </c>
      <c r="L636" s="2">
        <f t="shared" si="101"/>
        <v>94.12</v>
      </c>
      <c r="M636" s="2">
        <f t="shared" si="103"/>
        <v>153.42000000000002</v>
      </c>
      <c r="N636" s="2">
        <f>'ZBud Extract Monthly'!U635</f>
        <v>153.41999999999999</v>
      </c>
      <c r="O636" s="53">
        <f t="shared" si="102"/>
        <v>0</v>
      </c>
      <c r="Q636" s="111">
        <f>YEAR(A636)</f>
        <v>2042</v>
      </c>
      <c r="R636" s="61">
        <f>MONTH(A636)</f>
        <v>4</v>
      </c>
      <c r="S636" s="61">
        <f t="shared" si="96"/>
        <v>2042</v>
      </c>
      <c r="T636" s="112" t="str">
        <f>LOOKUP(S636,'yr type'!$A$5:$A$102,'yr type'!$B$5:$B$102)</f>
        <v>C</v>
      </c>
      <c r="U636" s="61">
        <f>('Strm Seg GW ZBud Stream Out'!H636-'Strm Seg GW ZBud Stream In'!H636)/DAY($A636)/1.9835</f>
        <v>29.447105285270148</v>
      </c>
      <c r="V636" s="61">
        <f>('Strm Seg GW ZBud Stream Out'!I636-'Strm Seg GW ZBud Stream In'!I636)/DAY($A636)/1.9835</f>
        <v>-0.78010251239391648</v>
      </c>
      <c r="W636" s="61">
        <f>('Strm Seg GW ZBud Stream Out'!J636-'Strm Seg GW ZBud Stream In'!J636)/DAY($A636)/1.9835</f>
        <v>3.1425930594067682E-2</v>
      </c>
    </row>
    <row r="637" spans="1:23" x14ac:dyDescent="0.3">
      <c r="A637" s="126">
        <v>52017</v>
      </c>
      <c r="B637" s="127">
        <v>40.5</v>
      </c>
      <c r="C637" s="127">
        <v>0</v>
      </c>
      <c r="D637" s="127">
        <v>17.190000000000001</v>
      </c>
      <c r="E637" s="127">
        <v>2.35</v>
      </c>
      <c r="F637" s="127">
        <v>32.159999999999997</v>
      </c>
      <c r="G637" s="127">
        <v>39</v>
      </c>
      <c r="H637" s="2">
        <f t="shared" si="97"/>
        <v>60.04</v>
      </c>
      <c r="I637" s="2">
        <f t="shared" si="98"/>
        <v>32.159999999999997</v>
      </c>
      <c r="J637" s="2">
        <f t="shared" si="99"/>
        <v>39</v>
      </c>
      <c r="K637" s="2">
        <f t="shared" si="100"/>
        <v>60.04</v>
      </c>
      <c r="L637" s="2">
        <f t="shared" si="101"/>
        <v>71.16</v>
      </c>
      <c r="M637" s="2">
        <f t="shared" si="103"/>
        <v>131.19999999999999</v>
      </c>
      <c r="N637" s="2">
        <f>'ZBud Extract Monthly'!U636</f>
        <v>131.19999999999999</v>
      </c>
      <c r="O637" s="53">
        <f t="shared" si="102"/>
        <v>0</v>
      </c>
      <c r="Q637" s="111">
        <f>YEAR(A637)</f>
        <v>2042</v>
      </c>
      <c r="R637" s="61">
        <f>MONTH(A637)</f>
        <v>5</v>
      </c>
      <c r="S637" s="61">
        <f t="shared" si="96"/>
        <v>2042</v>
      </c>
      <c r="T637" s="112" t="str">
        <f>LOOKUP(S637,'yr type'!$A$5:$A$102,'yr type'!$B$5:$B$102)</f>
        <v>C</v>
      </c>
      <c r="U637" s="61">
        <f>('Strm Seg GW ZBud Stream Out'!H637-'Strm Seg GW ZBud Stream In'!H637)/DAY($A637)/1.9835</f>
        <v>31.03344527838539</v>
      </c>
      <c r="V637" s="61">
        <f>('Strm Seg GW ZBud Stream Out'!I637-'Strm Seg GW ZBud Stream In'!I637)/DAY($A637)/1.9835</f>
        <v>-0.52302463062198623</v>
      </c>
      <c r="W637" s="61">
        <f>('Strm Seg GW ZBud Stream Out'!J637-'Strm Seg GW ZBud Stream In'!J637)/DAY($A637)/1.9835</f>
        <v>0.10375923953259557</v>
      </c>
    </row>
    <row r="638" spans="1:23" x14ac:dyDescent="0.3">
      <c r="A638" s="126">
        <v>52047</v>
      </c>
      <c r="B638" s="127">
        <v>40.32</v>
      </c>
      <c r="C638" s="127">
        <v>0</v>
      </c>
      <c r="D638" s="127">
        <v>218.38</v>
      </c>
      <c r="E638" s="127">
        <v>77.819999999999993</v>
      </c>
      <c r="F638" s="127">
        <v>28.14</v>
      </c>
      <c r="G638" s="127">
        <v>57.66</v>
      </c>
      <c r="H638" s="2">
        <f t="shared" si="97"/>
        <v>336.52</v>
      </c>
      <c r="I638" s="2">
        <f t="shared" si="98"/>
        <v>28.14</v>
      </c>
      <c r="J638" s="2">
        <f t="shared" si="99"/>
        <v>57.66</v>
      </c>
      <c r="K638" s="2">
        <f t="shared" si="100"/>
        <v>336.52</v>
      </c>
      <c r="L638" s="2">
        <f t="shared" si="101"/>
        <v>85.8</v>
      </c>
      <c r="M638" s="2">
        <f t="shared" si="103"/>
        <v>422.31999999999994</v>
      </c>
      <c r="N638" s="2">
        <f>'ZBud Extract Monthly'!U637</f>
        <v>422.32</v>
      </c>
      <c r="O638" s="53">
        <f t="shared" si="102"/>
        <v>0</v>
      </c>
      <c r="Q638" s="111">
        <f>YEAR(A638)</f>
        <v>2042</v>
      </c>
      <c r="R638" s="61">
        <f>MONTH(A638)</f>
        <v>6</v>
      </c>
      <c r="S638" s="61">
        <f t="shared" si="96"/>
        <v>2042</v>
      </c>
      <c r="T638" s="112" t="str">
        <f>LOOKUP(S638,'yr type'!$A$5:$A$102,'yr type'!$B$5:$B$102)</f>
        <v>C</v>
      </c>
      <c r="U638" s="61">
        <f>('Strm Seg GW ZBud Stream Out'!H638-'Strm Seg GW ZBud Stream In'!H638)/DAY($A638)/1.9835</f>
        <v>12.563986219645406</v>
      </c>
      <c r="V638" s="61">
        <f>('Strm Seg GW ZBud Stream Out'!I638-'Strm Seg GW ZBud Stream In'!I638)/DAY($A638)/1.9835</f>
        <v>-0.4729014368540459</v>
      </c>
      <c r="W638" s="61">
        <f>('Strm Seg GW ZBud Stream Out'!J638-'Strm Seg GW ZBud Stream In'!J638)/DAY($A638)/1.9835</f>
        <v>-0.90244517267456503</v>
      </c>
    </row>
    <row r="639" spans="1:23" x14ac:dyDescent="0.3">
      <c r="A639" s="126">
        <v>52078</v>
      </c>
      <c r="B639" s="127">
        <v>42.35</v>
      </c>
      <c r="C639" s="127">
        <v>1.44</v>
      </c>
      <c r="D639" s="127">
        <v>415.21</v>
      </c>
      <c r="E639" s="127">
        <v>225.53</v>
      </c>
      <c r="F639" s="127">
        <v>29.08</v>
      </c>
      <c r="G639" s="127">
        <v>77.66</v>
      </c>
      <c r="H639" s="2">
        <f t="shared" si="97"/>
        <v>684.53</v>
      </c>
      <c r="I639" s="2">
        <f t="shared" si="98"/>
        <v>29.08</v>
      </c>
      <c r="J639" s="2">
        <f t="shared" si="99"/>
        <v>77.66</v>
      </c>
      <c r="K639" s="2">
        <f t="shared" si="100"/>
        <v>684.53</v>
      </c>
      <c r="L639" s="2">
        <f t="shared" si="101"/>
        <v>106.74</v>
      </c>
      <c r="M639" s="2">
        <f t="shared" si="103"/>
        <v>791.27</v>
      </c>
      <c r="N639" s="2">
        <f>'ZBud Extract Monthly'!U638</f>
        <v>791.26</v>
      </c>
      <c r="O639" s="53">
        <f t="shared" si="102"/>
        <v>-9.9999999999909051E-3</v>
      </c>
      <c r="Q639" s="111">
        <f>YEAR(A639)</f>
        <v>2042</v>
      </c>
      <c r="R639" s="61">
        <f>MONTH(A639)</f>
        <v>7</v>
      </c>
      <c r="S639" s="61">
        <f t="shared" si="96"/>
        <v>2042</v>
      </c>
      <c r="T639" s="112" t="str">
        <f>LOOKUP(S639,'yr type'!$A$5:$A$102,'yr type'!$B$5:$B$102)</f>
        <v>C</v>
      </c>
      <c r="U639" s="61">
        <f>('Strm Seg GW ZBud Stream Out'!H639-'Strm Seg GW ZBud Stream In'!H639)/DAY($A639)/1.9835</f>
        <v>7.3857713230929338</v>
      </c>
      <c r="V639" s="61">
        <f>('Strm Seg GW ZBud Stream Out'!I639-'Strm Seg GW ZBud Stream In'!I639)/DAY($A639)/1.9835</f>
        <v>-0.47293396326142284</v>
      </c>
      <c r="W639" s="61">
        <f>('Strm Seg GW ZBud Stream Out'!J639-'Strm Seg GW ZBud Stream In'!J639)/DAY($A639)/1.9835</f>
        <v>-1.1772933150101237</v>
      </c>
    </row>
    <row r="640" spans="1:23" x14ac:dyDescent="0.3">
      <c r="A640" s="126">
        <v>52109</v>
      </c>
      <c r="B640" s="127">
        <v>42.59</v>
      </c>
      <c r="C640" s="127">
        <v>0</v>
      </c>
      <c r="D640" s="127">
        <v>358.28</v>
      </c>
      <c r="E640" s="127">
        <v>139.08000000000001</v>
      </c>
      <c r="F640" s="127">
        <v>29.08</v>
      </c>
      <c r="G640" s="127">
        <v>76.540000000000006</v>
      </c>
      <c r="H640" s="2">
        <f t="shared" si="97"/>
        <v>539.95000000000005</v>
      </c>
      <c r="I640" s="2">
        <f t="shared" si="98"/>
        <v>29.08</v>
      </c>
      <c r="J640" s="2">
        <f t="shared" si="99"/>
        <v>76.540000000000006</v>
      </c>
      <c r="K640" s="2">
        <f t="shared" si="100"/>
        <v>539.95000000000005</v>
      </c>
      <c r="L640" s="2">
        <f t="shared" si="101"/>
        <v>105.62</v>
      </c>
      <c r="M640" s="2">
        <f t="shared" si="103"/>
        <v>645.57000000000005</v>
      </c>
      <c r="N640" s="2">
        <f>'ZBud Extract Monthly'!U639</f>
        <v>645.57000000000005</v>
      </c>
      <c r="O640" s="53">
        <f t="shared" si="102"/>
        <v>0</v>
      </c>
      <c r="Q640" s="111">
        <f>YEAR(A640)</f>
        <v>2042</v>
      </c>
      <c r="R640" s="61">
        <f>MONTH(A640)</f>
        <v>8</v>
      </c>
      <c r="S640" s="61">
        <f t="shared" si="96"/>
        <v>2042</v>
      </c>
      <c r="T640" s="112" t="str">
        <f>LOOKUP(S640,'yr type'!$A$5:$A$102,'yr type'!$B$5:$B$102)</f>
        <v>C</v>
      </c>
      <c r="U640" s="61">
        <f>('Strm Seg GW ZBud Stream Out'!H640-'Strm Seg GW ZBud Stream In'!H640)/DAY($A640)/1.9835</f>
        <v>5.5320913666783218</v>
      </c>
      <c r="V640" s="61">
        <f>('Strm Seg GW ZBud Stream Out'!I640-'Strm Seg GW ZBud Stream In'!I640)/DAY($A640)/1.9835</f>
        <v>-0.47293396326142284</v>
      </c>
      <c r="W640" s="61">
        <f>('Strm Seg GW ZBud Stream Out'!J640-'Strm Seg GW ZBud Stream In'!J640)/DAY($A640)/1.9835</f>
        <v>-1.2447856103173764</v>
      </c>
    </row>
    <row r="641" spans="1:23" x14ac:dyDescent="0.3">
      <c r="A641" s="126">
        <v>52139</v>
      </c>
      <c r="B641" s="127">
        <v>42.32</v>
      </c>
      <c r="C641" s="127">
        <v>0</v>
      </c>
      <c r="D641" s="127">
        <v>261.86</v>
      </c>
      <c r="E641" s="127">
        <v>68.06</v>
      </c>
      <c r="F641" s="127">
        <v>28.14</v>
      </c>
      <c r="G641" s="127">
        <v>59.08</v>
      </c>
      <c r="H641" s="2">
        <f t="shared" si="97"/>
        <v>372.24</v>
      </c>
      <c r="I641" s="2">
        <f t="shared" si="98"/>
        <v>28.14</v>
      </c>
      <c r="J641" s="2">
        <f t="shared" si="99"/>
        <v>59.08</v>
      </c>
      <c r="K641" s="2">
        <f t="shared" si="100"/>
        <v>372.24</v>
      </c>
      <c r="L641" s="2">
        <f t="shared" si="101"/>
        <v>87.22</v>
      </c>
      <c r="M641" s="2">
        <f t="shared" si="103"/>
        <v>459.46</v>
      </c>
      <c r="N641" s="2">
        <f>'ZBud Extract Monthly'!U640</f>
        <v>459.46</v>
      </c>
      <c r="O641" s="53">
        <f t="shared" si="102"/>
        <v>0</v>
      </c>
      <c r="Q641" s="111">
        <f>YEAR(A641)</f>
        <v>2042</v>
      </c>
      <c r="R641" s="61">
        <f>MONTH(A641)</f>
        <v>9</v>
      </c>
      <c r="S641" s="61">
        <f t="shared" si="96"/>
        <v>2042</v>
      </c>
      <c r="T641" s="112" t="str">
        <f>LOOKUP(S641,'yr type'!$A$5:$A$102,'yr type'!$B$5:$B$102)</f>
        <v>C</v>
      </c>
      <c r="U641" s="61">
        <f>('Strm Seg GW ZBud Stream Out'!H641-'Strm Seg GW ZBud Stream In'!H641)/DAY($A641)/1.9835</f>
        <v>8.318796739769768</v>
      </c>
      <c r="V641" s="61">
        <f>('Strm Seg GW ZBud Stream Out'!I641-'Strm Seg GW ZBud Stream In'!I641)/DAY($A641)/1.9835</f>
        <v>-0.4729014368540459</v>
      </c>
      <c r="W641" s="61">
        <f>('Strm Seg GW ZBud Stream Out'!J641-'Strm Seg GW ZBud Stream In'!J641)/DAY($A641)/1.9835</f>
        <v>-0.99285774304680274</v>
      </c>
    </row>
    <row r="642" spans="1:23" x14ac:dyDescent="0.3">
      <c r="A642" s="126">
        <v>52170</v>
      </c>
      <c r="B642" s="127">
        <v>42.06</v>
      </c>
      <c r="C642" s="127">
        <v>0</v>
      </c>
      <c r="D642" s="127">
        <v>138.33000000000001</v>
      </c>
      <c r="E642" s="127">
        <v>47.07</v>
      </c>
      <c r="F642" s="127">
        <v>35.83</v>
      </c>
      <c r="G642" s="127">
        <v>65.540000000000006</v>
      </c>
      <c r="H642" s="2">
        <f t="shared" si="97"/>
        <v>227.46</v>
      </c>
      <c r="I642" s="2">
        <f t="shared" si="98"/>
        <v>35.83</v>
      </c>
      <c r="J642" s="2">
        <f t="shared" si="99"/>
        <v>65.540000000000006</v>
      </c>
      <c r="K642" s="2">
        <f t="shared" si="100"/>
        <v>227.46</v>
      </c>
      <c r="L642" s="2">
        <f t="shared" si="101"/>
        <v>101.37</v>
      </c>
      <c r="M642" s="2">
        <f t="shared" si="103"/>
        <v>328.83000000000004</v>
      </c>
      <c r="N642" s="2">
        <f>'ZBud Extract Monthly'!U641</f>
        <v>328.83</v>
      </c>
      <c r="O642" s="53">
        <f t="shared" si="102"/>
        <v>0</v>
      </c>
      <c r="Q642" s="111">
        <f>YEAR(A642)</f>
        <v>2042</v>
      </c>
      <c r="R642" s="61">
        <f>MONTH(A642)</f>
        <v>10</v>
      </c>
      <c r="S642" s="61">
        <f t="shared" si="96"/>
        <v>2043</v>
      </c>
      <c r="T642" s="112" t="str">
        <f>LOOKUP(S642,'yr type'!$A$5:$A$102,'yr type'!$B$5:$B$102)</f>
        <v>W</v>
      </c>
      <c r="U642" s="61">
        <f>('Strm Seg GW ZBud Stream Out'!H642-'Strm Seg GW ZBud Stream In'!H642)/DAY($A642)/1.9835</f>
        <v>12.766126999357605</v>
      </c>
      <c r="V642" s="61">
        <f>('Strm Seg GW ZBud Stream Out'!I642-'Strm Seg GW ZBud Stream In'!I642)/DAY($A642)/1.9835</f>
        <v>-0.58271058815876131</v>
      </c>
      <c r="W642" s="61">
        <f>('Strm Seg GW ZBud Stream Out'!J642-'Strm Seg GW ZBud Stream In'!J642)/DAY($A642)/1.9835</f>
        <v>-0.99433227351455966</v>
      </c>
    </row>
    <row r="643" spans="1:23" x14ac:dyDescent="0.3">
      <c r="A643" s="126">
        <v>52200</v>
      </c>
      <c r="B643" s="127">
        <v>32.51</v>
      </c>
      <c r="C643" s="127">
        <v>0</v>
      </c>
      <c r="D643" s="127">
        <v>22.33</v>
      </c>
      <c r="E643" s="127">
        <v>33.86</v>
      </c>
      <c r="F643" s="127">
        <v>82.2</v>
      </c>
      <c r="G643" s="127">
        <v>97.94</v>
      </c>
      <c r="H643" s="2">
        <f t="shared" si="97"/>
        <v>88.699999999999989</v>
      </c>
      <c r="I643" s="2">
        <f t="shared" si="98"/>
        <v>82.2</v>
      </c>
      <c r="J643" s="2">
        <f t="shared" si="99"/>
        <v>97.94</v>
      </c>
      <c r="K643" s="2">
        <f t="shared" si="100"/>
        <v>88.699999999999989</v>
      </c>
      <c r="L643" s="2">
        <f t="shared" si="101"/>
        <v>180.14</v>
      </c>
      <c r="M643" s="2">
        <f t="shared" si="103"/>
        <v>268.83999999999997</v>
      </c>
      <c r="N643" s="2">
        <f>'ZBud Extract Monthly'!U642</f>
        <v>268.82</v>
      </c>
      <c r="O643" s="53">
        <f t="shared" si="102"/>
        <v>-1.999999999998181E-2</v>
      </c>
      <c r="Q643" s="111">
        <f>YEAR(A643)</f>
        <v>2042</v>
      </c>
      <c r="R643" s="61">
        <f>MONTH(A643)</f>
        <v>11</v>
      </c>
      <c r="S643" s="61">
        <f t="shared" si="96"/>
        <v>2043</v>
      </c>
      <c r="T643" s="112" t="str">
        <f>LOOKUP(S643,'yr type'!$A$5:$A$102,'yr type'!$B$5:$B$102)</f>
        <v>W</v>
      </c>
      <c r="U643" s="61">
        <f>('Strm Seg GW ZBud Stream Out'!H643-'Strm Seg GW ZBud Stream In'!H643)/DAY($A643)/1.9835</f>
        <v>31.164776069237881</v>
      </c>
      <c r="V643" s="61">
        <f>('Strm Seg GW ZBud Stream Out'!I643-'Strm Seg GW ZBud Stream In'!I643)/DAY($A643)/1.9835</f>
        <v>-1.3813965213007311</v>
      </c>
      <c r="W643" s="61">
        <f>('Strm Seg GW ZBud Stream Out'!J643-'Strm Seg GW ZBud Stream In'!J643)/DAY($A643)/1.9835</f>
        <v>-1.2215780186538947</v>
      </c>
    </row>
    <row r="644" spans="1:23" x14ac:dyDescent="0.3">
      <c r="A644" s="126">
        <v>52231</v>
      </c>
      <c r="B644" s="127">
        <v>31.49</v>
      </c>
      <c r="C644" s="127">
        <v>0</v>
      </c>
      <c r="D644" s="127">
        <v>0</v>
      </c>
      <c r="E644" s="127">
        <v>13.92</v>
      </c>
      <c r="F644" s="127">
        <v>104.19</v>
      </c>
      <c r="G644" s="127">
        <v>100.17</v>
      </c>
      <c r="H644" s="2">
        <f t="shared" si="97"/>
        <v>45.41</v>
      </c>
      <c r="I644" s="2">
        <f t="shared" si="98"/>
        <v>104.19</v>
      </c>
      <c r="J644" s="2">
        <f t="shared" si="99"/>
        <v>100.17</v>
      </c>
      <c r="K644" s="2">
        <f t="shared" si="100"/>
        <v>45.41</v>
      </c>
      <c r="L644" s="2">
        <f t="shared" si="101"/>
        <v>204.36</v>
      </c>
      <c r="M644" s="2">
        <f t="shared" si="103"/>
        <v>249.76999999999998</v>
      </c>
      <c r="N644" s="2">
        <f>'ZBud Extract Monthly'!U643</f>
        <v>249.77</v>
      </c>
      <c r="O644" s="53">
        <f t="shared" si="102"/>
        <v>0</v>
      </c>
      <c r="Q644" s="111">
        <f>YEAR(A644)</f>
        <v>2042</v>
      </c>
      <c r="R644" s="61">
        <f>MONTH(A644)</f>
        <v>12</v>
      </c>
      <c r="S644" s="61">
        <f t="shared" si="96"/>
        <v>2043</v>
      </c>
      <c r="T644" s="112" t="str">
        <f>LOOKUP(S644,'yr type'!$A$5:$A$102,'yr type'!$B$5:$B$102)</f>
        <v>W</v>
      </c>
      <c r="U644" s="61">
        <f>('Strm Seg GW ZBud Stream Out'!H644-'Strm Seg GW ZBud Stream In'!H644)/DAY($A644)/1.9835</f>
        <v>59.137724940436016</v>
      </c>
      <c r="V644" s="61">
        <f>('Strm Seg GW ZBud Stream Out'!I644-'Strm Seg GW ZBud Stream In'!I644)/DAY($A644)/1.9835</f>
        <v>-1.6944631923042519</v>
      </c>
      <c r="W644" s="61">
        <f>('Strm Seg GW ZBud Stream Out'!J644-'Strm Seg GW ZBud Stream In'!J644)/DAY($A644)/1.9835</f>
        <v>-0.2725712938191695</v>
      </c>
    </row>
    <row r="645" spans="1:23" x14ac:dyDescent="0.3">
      <c r="A645" s="126">
        <v>52262</v>
      </c>
      <c r="B645" s="127">
        <v>32.82</v>
      </c>
      <c r="C645" s="127">
        <v>0</v>
      </c>
      <c r="D645" s="127">
        <v>3.53</v>
      </c>
      <c r="E645" s="127">
        <v>20.65</v>
      </c>
      <c r="F645" s="127">
        <v>187.25</v>
      </c>
      <c r="G645" s="127">
        <v>131.63</v>
      </c>
      <c r="H645" s="2">
        <f t="shared" si="97"/>
        <v>57</v>
      </c>
      <c r="I645" s="2">
        <f t="shared" si="98"/>
        <v>187.25</v>
      </c>
      <c r="J645" s="2">
        <f t="shared" si="99"/>
        <v>131.63</v>
      </c>
      <c r="K645" s="2">
        <f t="shared" si="100"/>
        <v>57</v>
      </c>
      <c r="L645" s="2">
        <f t="shared" si="101"/>
        <v>318.88</v>
      </c>
      <c r="M645" s="2">
        <f t="shared" si="103"/>
        <v>375.88</v>
      </c>
      <c r="N645" s="2">
        <f>'ZBud Extract Monthly'!U644</f>
        <v>375.88</v>
      </c>
      <c r="O645" s="53">
        <f t="shared" si="102"/>
        <v>0</v>
      </c>
      <c r="Q645" s="111">
        <f>YEAR(A645)</f>
        <v>2043</v>
      </c>
      <c r="R645" s="61">
        <f>MONTH(A645)</f>
        <v>1</v>
      </c>
      <c r="S645" s="61">
        <f t="shared" si="96"/>
        <v>2043</v>
      </c>
      <c r="T645" s="112" t="str">
        <f>LOOKUP(S645,'yr type'!$A$5:$A$102,'yr type'!$B$5:$B$102)</f>
        <v>W</v>
      </c>
      <c r="U645" s="61">
        <f>('Strm Seg GW ZBud Stream Out'!H645-'Strm Seg GW ZBud Stream In'!H645)/DAY($A645)/1.9835</f>
        <v>97.800239069094246</v>
      </c>
      <c r="V645" s="61">
        <f>('Strm Seg GW ZBud Stream Out'!I645-'Strm Seg GW ZBud Stream In'!I645)/DAY($A645)/1.9835</f>
        <v>-3.0452848906706129</v>
      </c>
      <c r="W645" s="61">
        <f>('Strm Seg GW ZBud Stream Out'!J645-'Strm Seg GW ZBud Stream In'!J645)/DAY($A645)/1.9835</f>
        <v>-3.691747237288244E-2</v>
      </c>
    </row>
    <row r="646" spans="1:23" x14ac:dyDescent="0.3">
      <c r="A646" s="126">
        <v>52290</v>
      </c>
      <c r="B646" s="127">
        <v>28.2</v>
      </c>
      <c r="C646" s="127">
        <v>0</v>
      </c>
      <c r="D646" s="127">
        <v>3.71</v>
      </c>
      <c r="E646" s="127">
        <v>5.26</v>
      </c>
      <c r="F646" s="127">
        <v>28.58</v>
      </c>
      <c r="G646" s="127">
        <v>10.23</v>
      </c>
      <c r="H646" s="2">
        <f t="shared" si="97"/>
        <v>37.17</v>
      </c>
      <c r="I646" s="2">
        <f t="shared" si="98"/>
        <v>28.58</v>
      </c>
      <c r="J646" s="2">
        <f t="shared" si="99"/>
        <v>10.23</v>
      </c>
      <c r="K646" s="2">
        <f t="shared" si="100"/>
        <v>37.17</v>
      </c>
      <c r="L646" s="2">
        <f t="shared" si="101"/>
        <v>38.81</v>
      </c>
      <c r="M646" s="2">
        <f t="shared" si="103"/>
        <v>75.98</v>
      </c>
      <c r="N646" s="2">
        <f>'ZBud Extract Monthly'!U645</f>
        <v>75.98</v>
      </c>
      <c r="O646" s="53">
        <f t="shared" si="102"/>
        <v>0</v>
      </c>
      <c r="Q646" s="111">
        <f>YEAR(A646)</f>
        <v>2043</v>
      </c>
      <c r="R646" s="61">
        <f>MONTH(A646)</f>
        <v>2</v>
      </c>
      <c r="S646" s="61">
        <f t="shared" si="96"/>
        <v>2043</v>
      </c>
      <c r="T646" s="112" t="str">
        <f>LOOKUP(S646,'yr type'!$A$5:$A$102,'yr type'!$B$5:$B$102)</f>
        <v>W</v>
      </c>
      <c r="U646" s="61">
        <f>('Strm Seg GW ZBud Stream Out'!H646-'Strm Seg GW ZBud Stream In'!H646)/DAY($A646)/1.9835</f>
        <v>79.400230472829406</v>
      </c>
      <c r="V646" s="61">
        <f>('Strm Seg GW ZBud Stream Out'!I646-'Strm Seg GW ZBud Stream In'!I646)/DAY($A646)/1.9835</f>
        <v>-0.51460261442615862</v>
      </c>
      <c r="W646" s="61">
        <f>('Strm Seg GW ZBud Stream Out'!J646-'Strm Seg GW ZBud Stream In'!J646)/DAY($A646)/1.9835</f>
        <v>3.6418308185386588</v>
      </c>
    </row>
    <row r="647" spans="1:23" x14ac:dyDescent="0.3">
      <c r="A647" s="126">
        <v>52321</v>
      </c>
      <c r="B647" s="127">
        <v>1986.23</v>
      </c>
      <c r="C647" s="127">
        <v>1127.8399999999999</v>
      </c>
      <c r="D647" s="127">
        <v>171.44</v>
      </c>
      <c r="E647" s="127">
        <v>141.41</v>
      </c>
      <c r="F647" s="127">
        <v>182.38</v>
      </c>
      <c r="G647" s="127">
        <v>80.95</v>
      </c>
      <c r="H647" s="2">
        <f t="shared" si="97"/>
        <v>3426.9199999999996</v>
      </c>
      <c r="I647" s="2">
        <f t="shared" si="98"/>
        <v>182.38</v>
      </c>
      <c r="J647" s="2">
        <f t="shared" si="99"/>
        <v>80.95</v>
      </c>
      <c r="K647" s="2">
        <f t="shared" si="100"/>
        <v>3426.9199999999996</v>
      </c>
      <c r="L647" s="2">
        <f t="shared" si="101"/>
        <v>263.33</v>
      </c>
      <c r="M647" s="2">
        <f t="shared" si="103"/>
        <v>3690.2499999999995</v>
      </c>
      <c r="N647" s="2">
        <f>'ZBud Extract Monthly'!U646</f>
        <v>3690.25</v>
      </c>
      <c r="O647" s="53">
        <f t="shared" si="102"/>
        <v>0</v>
      </c>
      <c r="Q647" s="111">
        <f>YEAR(A647)</f>
        <v>2043</v>
      </c>
      <c r="R647" s="61">
        <f>MONTH(A647)</f>
        <v>3</v>
      </c>
      <c r="S647" s="61">
        <f t="shared" ref="S647:S710" si="104">IF(R647&lt;10,Q647,Q647+1)</f>
        <v>2043</v>
      </c>
      <c r="T647" s="112" t="str">
        <f>LOOKUP(S647,'yr type'!$A$5:$A$102,'yr type'!$B$5:$B$102)</f>
        <v>W</v>
      </c>
      <c r="U647" s="61">
        <f>('Strm Seg GW ZBud Stream Out'!H647-'Strm Seg GW ZBud Stream In'!H647)/DAY($A647)/1.9835</f>
        <v>67.363165469965949</v>
      </c>
      <c r="V647" s="61">
        <f>('Strm Seg GW ZBud Stream Out'!I647-'Strm Seg GW ZBud Stream In'!I647)/DAY($A647)/1.9835</f>
        <v>-2.8951755206258079</v>
      </c>
      <c r="W647" s="61">
        <f>('Strm Seg GW ZBud Stream Out'!J647-'Strm Seg GW ZBud Stream In'!J647)/DAY($A647)/1.9835</f>
        <v>2.4171999642209516</v>
      </c>
    </row>
    <row r="648" spans="1:23" x14ac:dyDescent="0.3">
      <c r="A648" s="126">
        <v>52351</v>
      </c>
      <c r="B648" s="127">
        <v>440.5</v>
      </c>
      <c r="C648" s="127">
        <v>189.14</v>
      </c>
      <c r="D648" s="127">
        <v>47.22</v>
      </c>
      <c r="E648" s="127">
        <v>34.64</v>
      </c>
      <c r="F648" s="127">
        <v>54.39</v>
      </c>
      <c r="G648" s="127">
        <v>15.46</v>
      </c>
      <c r="H648" s="2">
        <f t="shared" ref="H648:H711" si="105">SUM(B648:E648)</f>
        <v>711.5</v>
      </c>
      <c r="I648" s="2">
        <f t="shared" ref="I648:I711" si="106">F648</f>
        <v>54.39</v>
      </c>
      <c r="J648" s="2">
        <f t="shared" ref="J648:J711" si="107">G648</f>
        <v>15.46</v>
      </c>
      <c r="K648" s="2">
        <f t="shared" ref="K648:K711" si="108">H648</f>
        <v>711.5</v>
      </c>
      <c r="L648" s="2">
        <f t="shared" ref="L648:L711" si="109">SUM(I648:J648)</f>
        <v>69.849999999999994</v>
      </c>
      <c r="M648" s="2">
        <f t="shared" si="103"/>
        <v>781.35</v>
      </c>
      <c r="N648" s="2">
        <f>'ZBud Extract Monthly'!U647</f>
        <v>781.34</v>
      </c>
      <c r="O648" s="53">
        <f t="shared" ref="O648:O711" si="110">N648-M648</f>
        <v>-9.9999999999909051E-3</v>
      </c>
      <c r="Q648" s="111">
        <f>YEAR(A648)</f>
        <v>2043</v>
      </c>
      <c r="R648" s="61">
        <f>MONTH(A648)</f>
        <v>4</v>
      </c>
      <c r="S648" s="61">
        <f t="shared" si="104"/>
        <v>2043</v>
      </c>
      <c r="T648" s="112" t="str">
        <f>LOOKUP(S648,'yr type'!$A$5:$A$102,'yr type'!$B$5:$B$102)</f>
        <v>W</v>
      </c>
      <c r="U648" s="61">
        <f>('Strm Seg GW ZBud Stream Out'!H648-'Strm Seg GW ZBud Stream In'!H648)/DAY($A648)/1.9835</f>
        <v>83.097722880430226</v>
      </c>
      <c r="V648" s="61">
        <f>('Strm Seg GW ZBud Stream Out'!I648-'Strm Seg GW ZBud Stream In'!I648)/DAY($A648)/1.9835</f>
        <v>-0.73153516511217542</v>
      </c>
      <c r="W648" s="61">
        <f>('Strm Seg GW ZBud Stream Out'!J648-'Strm Seg GW ZBud Stream In'!J648)/DAY($A648)/1.9835</f>
        <v>5.0873035879337873</v>
      </c>
    </row>
    <row r="649" spans="1:23" x14ac:dyDescent="0.3">
      <c r="A649" s="126">
        <v>52382</v>
      </c>
      <c r="B649" s="127">
        <v>1203.1199999999999</v>
      </c>
      <c r="C649" s="127">
        <v>765.41</v>
      </c>
      <c r="D649" s="127">
        <v>53.25</v>
      </c>
      <c r="E649" s="127">
        <v>30.75</v>
      </c>
      <c r="F649" s="127">
        <v>49.02</v>
      </c>
      <c r="G649" s="127">
        <v>19.579999999999998</v>
      </c>
      <c r="H649" s="2">
        <f t="shared" si="105"/>
        <v>2052.5299999999997</v>
      </c>
      <c r="I649" s="2">
        <f t="shared" si="106"/>
        <v>49.02</v>
      </c>
      <c r="J649" s="2">
        <f t="shared" si="107"/>
        <v>19.579999999999998</v>
      </c>
      <c r="K649" s="2">
        <f t="shared" si="108"/>
        <v>2052.5299999999997</v>
      </c>
      <c r="L649" s="2">
        <f t="shared" si="109"/>
        <v>68.599999999999994</v>
      </c>
      <c r="M649" s="2">
        <f t="shared" ref="M649:M712" si="111">SUM(H649:J649)</f>
        <v>2121.1299999999997</v>
      </c>
      <c r="N649" s="2">
        <f>'ZBud Extract Monthly'!U648</f>
        <v>2121.13</v>
      </c>
      <c r="O649" s="53">
        <f t="shared" si="110"/>
        <v>0</v>
      </c>
      <c r="Q649" s="111">
        <f>YEAR(A649)</f>
        <v>2043</v>
      </c>
      <c r="R649" s="61">
        <f>MONTH(A649)</f>
        <v>5</v>
      </c>
      <c r="S649" s="61">
        <f t="shared" si="104"/>
        <v>2043</v>
      </c>
      <c r="T649" s="112" t="str">
        <f>LOOKUP(S649,'yr type'!$A$5:$A$102,'yr type'!$B$5:$B$102)</f>
        <v>W</v>
      </c>
      <c r="U649" s="61">
        <f>('Strm Seg GW ZBud Stream Out'!H649-'Strm Seg GW ZBud Stream In'!H649)/DAY($A649)/1.9835</f>
        <v>61.2921115330509</v>
      </c>
      <c r="V649" s="61">
        <f>('Strm Seg GW ZBud Stream Out'!I649-'Strm Seg GW ZBud Stream In'!I649)/DAY($A649)/1.9835</f>
        <v>-0.65979817364222593</v>
      </c>
      <c r="W649" s="61">
        <f>('Strm Seg GW ZBud Stream Out'!J649-'Strm Seg GW ZBud Stream In'!J649)/DAY($A649)/1.9835</f>
        <v>3.7932296283044797</v>
      </c>
    </row>
    <row r="650" spans="1:23" x14ac:dyDescent="0.3">
      <c r="A650" s="126">
        <v>52412</v>
      </c>
      <c r="B650" s="127">
        <v>32.26</v>
      </c>
      <c r="C650" s="127">
        <v>0</v>
      </c>
      <c r="D650" s="127">
        <v>5.16</v>
      </c>
      <c r="E650" s="127">
        <v>1.53</v>
      </c>
      <c r="F650" s="127">
        <v>43.42</v>
      </c>
      <c r="G650" s="127">
        <v>19</v>
      </c>
      <c r="H650" s="2">
        <f t="shared" si="105"/>
        <v>38.950000000000003</v>
      </c>
      <c r="I650" s="2">
        <f t="shared" si="106"/>
        <v>43.42</v>
      </c>
      <c r="J650" s="2">
        <f t="shared" si="107"/>
        <v>19</v>
      </c>
      <c r="K650" s="2">
        <f t="shared" si="108"/>
        <v>38.950000000000003</v>
      </c>
      <c r="L650" s="2">
        <f t="shared" si="109"/>
        <v>62.42</v>
      </c>
      <c r="M650" s="2">
        <f t="shared" si="111"/>
        <v>101.37</v>
      </c>
      <c r="N650" s="2">
        <f>'ZBud Extract Monthly'!U649</f>
        <v>101.37</v>
      </c>
      <c r="O650" s="53">
        <f t="shared" si="110"/>
        <v>0</v>
      </c>
      <c r="Q650" s="111">
        <f>YEAR(A650)</f>
        <v>2043</v>
      </c>
      <c r="R650" s="61">
        <f>MONTH(A650)</f>
        <v>6</v>
      </c>
      <c r="S650" s="61">
        <f t="shared" si="104"/>
        <v>2043</v>
      </c>
      <c r="T650" s="112" t="str">
        <f>LOOKUP(S650,'yr type'!$A$5:$A$102,'yr type'!$B$5:$B$102)</f>
        <v>W</v>
      </c>
      <c r="U650" s="61">
        <f>('Strm Seg GW ZBud Stream Out'!H650-'Strm Seg GW ZBud Stream In'!H650)/DAY($A650)/1.9835</f>
        <v>53.131837660700789</v>
      </c>
      <c r="V650" s="61">
        <f>('Strm Seg GW ZBud Stream Out'!I650-'Strm Seg GW ZBud Stream In'!I650)/DAY($A650)/1.9835</f>
        <v>-0.70431056213763554</v>
      </c>
      <c r="W650" s="61">
        <f>('Strm Seg GW ZBud Stream Out'!J650-'Strm Seg GW ZBud Stream In'!J650)/DAY($A650)/1.9835</f>
        <v>2.030081505755819</v>
      </c>
    </row>
    <row r="651" spans="1:23" x14ac:dyDescent="0.3">
      <c r="A651" s="126">
        <v>52443</v>
      </c>
      <c r="B651" s="127">
        <v>36.06</v>
      </c>
      <c r="C651" s="127">
        <v>0</v>
      </c>
      <c r="D651" s="127">
        <v>4.4400000000000004</v>
      </c>
      <c r="E651" s="127">
        <v>0.08</v>
      </c>
      <c r="F651" s="127">
        <v>29.08</v>
      </c>
      <c r="G651" s="127">
        <v>24.3</v>
      </c>
      <c r="H651" s="2">
        <f t="shared" si="105"/>
        <v>40.58</v>
      </c>
      <c r="I651" s="2">
        <f t="shared" si="106"/>
        <v>29.08</v>
      </c>
      <c r="J651" s="2">
        <f t="shared" si="107"/>
        <v>24.3</v>
      </c>
      <c r="K651" s="2">
        <f t="shared" si="108"/>
        <v>40.58</v>
      </c>
      <c r="L651" s="2">
        <f t="shared" si="109"/>
        <v>53.379999999999995</v>
      </c>
      <c r="M651" s="2">
        <f t="shared" si="111"/>
        <v>93.96</v>
      </c>
      <c r="N651" s="2">
        <f>'ZBud Extract Monthly'!U650</f>
        <v>93.97</v>
      </c>
      <c r="O651" s="53">
        <f t="shared" si="110"/>
        <v>1.0000000000005116E-2</v>
      </c>
      <c r="Q651" s="111">
        <f>YEAR(A651)</f>
        <v>2043</v>
      </c>
      <c r="R651" s="61">
        <f>MONTH(A651)</f>
        <v>7</v>
      </c>
      <c r="S651" s="61">
        <f t="shared" si="104"/>
        <v>2043</v>
      </c>
      <c r="T651" s="112" t="str">
        <f>LOOKUP(S651,'yr type'!$A$5:$A$102,'yr type'!$B$5:$B$102)</f>
        <v>W</v>
      </c>
      <c r="U651" s="61">
        <f>('Strm Seg GW ZBud Stream Out'!H651-'Strm Seg GW ZBud Stream In'!H651)/DAY($A651)/1.9835</f>
        <v>55.881831561999398</v>
      </c>
      <c r="V651" s="61">
        <f>('Strm Seg GW ZBud Stream Out'!I651-'Strm Seg GW ZBud Stream In'!I651)/DAY($A651)/1.9835</f>
        <v>-0.47293396326142284</v>
      </c>
      <c r="W651" s="61">
        <f>('Strm Seg GW ZBud Stream Out'!J651-'Strm Seg GW ZBud Stream In'!J651)/DAY($A651)/1.9835</f>
        <v>1.2360034803255893</v>
      </c>
    </row>
    <row r="652" spans="1:23" x14ac:dyDescent="0.3">
      <c r="A652" s="126">
        <v>52474</v>
      </c>
      <c r="B652" s="127">
        <v>37.549999999999997</v>
      </c>
      <c r="C652" s="127">
        <v>0</v>
      </c>
      <c r="D652" s="127">
        <v>74.45</v>
      </c>
      <c r="E652" s="127">
        <v>24.33</v>
      </c>
      <c r="F652" s="127">
        <v>29.08</v>
      </c>
      <c r="G652" s="127">
        <v>41.26</v>
      </c>
      <c r="H652" s="2">
        <f t="shared" si="105"/>
        <v>136.32999999999998</v>
      </c>
      <c r="I652" s="2">
        <f t="shared" si="106"/>
        <v>29.08</v>
      </c>
      <c r="J652" s="2">
        <f t="shared" si="107"/>
        <v>41.26</v>
      </c>
      <c r="K652" s="2">
        <f t="shared" si="108"/>
        <v>136.32999999999998</v>
      </c>
      <c r="L652" s="2">
        <f t="shared" si="109"/>
        <v>70.34</v>
      </c>
      <c r="M652" s="2">
        <f t="shared" si="111"/>
        <v>206.66999999999996</v>
      </c>
      <c r="N652" s="2">
        <f>'ZBud Extract Monthly'!U651</f>
        <v>206.67</v>
      </c>
      <c r="O652" s="53">
        <f t="shared" si="110"/>
        <v>0</v>
      </c>
      <c r="Q652" s="111">
        <f>YEAR(A652)</f>
        <v>2043</v>
      </c>
      <c r="R652" s="61">
        <f>MONTH(A652)</f>
        <v>8</v>
      </c>
      <c r="S652" s="61">
        <f t="shared" si="104"/>
        <v>2043</v>
      </c>
      <c r="T652" s="112" t="str">
        <f>LOOKUP(S652,'yr type'!$A$5:$A$102,'yr type'!$B$5:$B$102)</f>
        <v>W</v>
      </c>
      <c r="U652" s="61">
        <f>('Strm Seg GW ZBud Stream Out'!H652-'Strm Seg GW ZBud Stream In'!H652)/DAY($A652)/1.9835</f>
        <v>28.685201297803655</v>
      </c>
      <c r="V652" s="61">
        <f>('Strm Seg GW ZBud Stream Out'!I652-'Strm Seg GW ZBud Stream In'!I652)/DAY($A652)/1.9835</f>
        <v>-0.47293396326142284</v>
      </c>
      <c r="W652" s="61">
        <f>('Strm Seg GW ZBud Stream Out'!J652-'Strm Seg GW ZBud Stream In'!J652)/DAY($A652)/1.9835</f>
        <v>-0.17661839205705129</v>
      </c>
    </row>
    <row r="653" spans="1:23" x14ac:dyDescent="0.3">
      <c r="A653" s="126">
        <v>52504</v>
      </c>
      <c r="B653" s="127">
        <v>38.630000000000003</v>
      </c>
      <c r="C653" s="127">
        <v>0</v>
      </c>
      <c r="D653" s="127">
        <v>101.28</v>
      </c>
      <c r="E653" s="127">
        <v>45.62</v>
      </c>
      <c r="F653" s="127">
        <v>28.14</v>
      </c>
      <c r="G653" s="127">
        <v>43.91</v>
      </c>
      <c r="H653" s="2">
        <f t="shared" si="105"/>
        <v>185.53</v>
      </c>
      <c r="I653" s="2">
        <f t="shared" si="106"/>
        <v>28.14</v>
      </c>
      <c r="J653" s="2">
        <f t="shared" si="107"/>
        <v>43.91</v>
      </c>
      <c r="K653" s="2">
        <f t="shared" si="108"/>
        <v>185.53</v>
      </c>
      <c r="L653" s="2">
        <f t="shared" si="109"/>
        <v>72.05</v>
      </c>
      <c r="M653" s="2">
        <f t="shared" si="111"/>
        <v>257.58000000000004</v>
      </c>
      <c r="N653" s="2">
        <f>'ZBud Extract Monthly'!U652</f>
        <v>257.58</v>
      </c>
      <c r="O653" s="53">
        <f t="shared" si="110"/>
        <v>0</v>
      </c>
      <c r="Q653" s="111">
        <f>YEAR(A653)</f>
        <v>2043</v>
      </c>
      <c r="R653" s="61">
        <f>MONTH(A653)</f>
        <v>9</v>
      </c>
      <c r="S653" s="61">
        <f t="shared" si="104"/>
        <v>2043</v>
      </c>
      <c r="T653" s="112" t="str">
        <f>LOOKUP(S653,'yr type'!$A$5:$A$102,'yr type'!$B$5:$B$102)</f>
        <v>W</v>
      </c>
      <c r="U653" s="61">
        <f>('Strm Seg GW ZBud Stream Out'!H653-'Strm Seg GW ZBud Stream In'!H653)/DAY($A653)/1.9835</f>
        <v>24.83656835560037</v>
      </c>
      <c r="V653" s="61">
        <f>('Strm Seg GW ZBud Stream Out'!I653-'Strm Seg GW ZBud Stream In'!I653)/DAY($A653)/1.9835</f>
        <v>-0.4729014368540459</v>
      </c>
      <c r="W653" s="61">
        <f>('Strm Seg GW ZBud Stream Out'!J653-'Strm Seg GW ZBud Stream In'!J653)/DAY($A653)/1.9835</f>
        <v>-0.25107133854297953</v>
      </c>
    </row>
    <row r="654" spans="1:23" x14ac:dyDescent="0.3">
      <c r="A654" s="126">
        <v>52535</v>
      </c>
      <c r="B654" s="127">
        <v>103.63</v>
      </c>
      <c r="C654" s="127">
        <v>0</v>
      </c>
      <c r="D654" s="127">
        <v>0.52</v>
      </c>
      <c r="E654" s="127">
        <v>0</v>
      </c>
      <c r="F654" s="127">
        <v>29.08</v>
      </c>
      <c r="G654" s="127">
        <v>35.94</v>
      </c>
      <c r="H654" s="2">
        <f t="shared" si="105"/>
        <v>104.14999999999999</v>
      </c>
      <c r="I654" s="2">
        <f t="shared" si="106"/>
        <v>29.08</v>
      </c>
      <c r="J654" s="2">
        <f t="shared" si="107"/>
        <v>35.94</v>
      </c>
      <c r="K654" s="2">
        <f t="shared" si="108"/>
        <v>104.14999999999999</v>
      </c>
      <c r="L654" s="2">
        <f t="shared" si="109"/>
        <v>65.02</v>
      </c>
      <c r="M654" s="2">
        <f t="shared" si="111"/>
        <v>169.17</v>
      </c>
      <c r="N654" s="2">
        <f>'ZBud Extract Monthly'!U653</f>
        <v>169.17</v>
      </c>
      <c r="O654" s="53">
        <f t="shared" si="110"/>
        <v>0</v>
      </c>
      <c r="Q654" s="111">
        <f>YEAR(A654)</f>
        <v>2043</v>
      </c>
      <c r="R654" s="61">
        <f>MONTH(A654)</f>
        <v>10</v>
      </c>
      <c r="S654" s="61">
        <f t="shared" si="104"/>
        <v>2044</v>
      </c>
      <c r="T654" s="112" t="str">
        <f>LOOKUP(S654,'yr type'!$A$5:$A$102,'yr type'!$B$5:$B$102)</f>
        <v>W</v>
      </c>
      <c r="U654" s="61">
        <f>('Strm Seg GW ZBud Stream Out'!H654-'Strm Seg GW ZBud Stream In'!H654)/DAY($A654)/1.9835</f>
        <v>42.486969108044597</v>
      </c>
      <c r="V654" s="61">
        <f>('Strm Seg GW ZBud Stream Out'!I654-'Strm Seg GW ZBud Stream In'!I654)/DAY($A654)/1.9835</f>
        <v>-0.47293396326142284</v>
      </c>
      <c r="W654" s="61">
        <f>('Strm Seg GW ZBud Stream Out'!J654-'Strm Seg GW ZBud Stream In'!J654)/DAY($A654)/1.9835</f>
        <v>0.47293396326142284</v>
      </c>
    </row>
    <row r="655" spans="1:23" x14ac:dyDescent="0.3">
      <c r="A655" s="126">
        <v>52565</v>
      </c>
      <c r="B655" s="127">
        <v>86.23</v>
      </c>
      <c r="C655" s="127">
        <v>0</v>
      </c>
      <c r="D655" s="127">
        <v>4.58</v>
      </c>
      <c r="E655" s="127">
        <v>0.12</v>
      </c>
      <c r="F655" s="127">
        <v>28.14</v>
      </c>
      <c r="G655" s="127">
        <v>34.69</v>
      </c>
      <c r="H655" s="2">
        <f t="shared" si="105"/>
        <v>90.93</v>
      </c>
      <c r="I655" s="2">
        <f t="shared" si="106"/>
        <v>28.14</v>
      </c>
      <c r="J655" s="2">
        <f t="shared" si="107"/>
        <v>34.69</v>
      </c>
      <c r="K655" s="2">
        <f t="shared" si="108"/>
        <v>90.93</v>
      </c>
      <c r="L655" s="2">
        <f t="shared" si="109"/>
        <v>62.83</v>
      </c>
      <c r="M655" s="2">
        <f t="shared" si="111"/>
        <v>153.76</v>
      </c>
      <c r="N655" s="2">
        <f>'ZBud Extract Monthly'!U654</f>
        <v>153.77000000000001</v>
      </c>
      <c r="O655" s="53">
        <f t="shared" si="110"/>
        <v>1.0000000000019327E-2</v>
      </c>
      <c r="Q655" s="111">
        <f>YEAR(A655)</f>
        <v>2043</v>
      </c>
      <c r="R655" s="61">
        <f>MONTH(A655)</f>
        <v>11</v>
      </c>
      <c r="S655" s="61">
        <f t="shared" si="104"/>
        <v>2044</v>
      </c>
      <c r="T655" s="112" t="str">
        <f>LOOKUP(S655,'yr type'!$A$5:$A$102,'yr type'!$B$5:$B$102)</f>
        <v>W</v>
      </c>
      <c r="U655" s="61">
        <f>('Strm Seg GW ZBud Stream Out'!H655-'Strm Seg GW ZBud Stream In'!H655)/DAY($A655)/1.9835</f>
        <v>34.293588774052594</v>
      </c>
      <c r="V655" s="61">
        <f>('Strm Seg GW ZBud Stream Out'!I655-'Strm Seg GW ZBud Stream In'!I655)/DAY($A655)/1.9835</f>
        <v>-0.4729014368540459</v>
      </c>
      <c r="W655" s="61">
        <f>('Strm Seg GW ZBud Stream Out'!J655-'Strm Seg GW ZBud Stream In'!J655)/DAY($A655)/1.9835</f>
        <v>0.17006974203848424</v>
      </c>
    </row>
    <row r="656" spans="1:23" x14ac:dyDescent="0.3">
      <c r="A656" s="126">
        <v>52596</v>
      </c>
      <c r="B656" s="127">
        <v>82.81</v>
      </c>
      <c r="C656" s="127">
        <v>0.86</v>
      </c>
      <c r="D656" s="127">
        <v>207.8</v>
      </c>
      <c r="E656" s="127">
        <v>168.59</v>
      </c>
      <c r="F656" s="127">
        <v>101.27</v>
      </c>
      <c r="G656" s="127">
        <v>107.34</v>
      </c>
      <c r="H656" s="2">
        <f t="shared" si="105"/>
        <v>460.06000000000006</v>
      </c>
      <c r="I656" s="2">
        <f t="shared" si="106"/>
        <v>101.27</v>
      </c>
      <c r="J656" s="2">
        <f t="shared" si="107"/>
        <v>107.34</v>
      </c>
      <c r="K656" s="2">
        <f t="shared" si="108"/>
        <v>460.06000000000006</v>
      </c>
      <c r="L656" s="2">
        <f t="shared" si="109"/>
        <v>208.61</v>
      </c>
      <c r="M656" s="2">
        <f t="shared" si="111"/>
        <v>668.67000000000007</v>
      </c>
      <c r="N656" s="2">
        <f>'ZBud Extract Monthly'!U655</f>
        <v>668.66</v>
      </c>
      <c r="O656" s="53">
        <f t="shared" si="110"/>
        <v>-1.0000000000104592E-2</v>
      </c>
      <c r="Q656" s="111">
        <f>YEAR(A656)</f>
        <v>2043</v>
      </c>
      <c r="R656" s="61">
        <f>MONTH(A656)</f>
        <v>12</v>
      </c>
      <c r="S656" s="61">
        <f t="shared" si="104"/>
        <v>2044</v>
      </c>
      <c r="T656" s="112" t="str">
        <f>LOOKUP(S656,'yr type'!$A$5:$A$102,'yr type'!$B$5:$B$102)</f>
        <v>W</v>
      </c>
      <c r="U656" s="61">
        <f>('Strm Seg GW ZBud Stream Out'!H656-'Strm Seg GW ZBud Stream In'!H656)/DAY($A656)/1.9835</f>
        <v>41.666490481960047</v>
      </c>
      <c r="V656" s="61">
        <f>('Strm Seg GW ZBud Stream Out'!I656-'Strm Seg GW ZBud Stream In'!I656)/DAY($A656)/1.9835</f>
        <v>-1.6469746375338477</v>
      </c>
      <c r="W656" s="61">
        <f>('Strm Seg GW ZBud Stream Out'!J656-'Strm Seg GW ZBud Stream In'!J656)/DAY($A656)/1.9835</f>
        <v>-0.59848589573660105</v>
      </c>
    </row>
    <row r="657" spans="1:23" x14ac:dyDescent="0.3">
      <c r="A657" s="126">
        <v>52627</v>
      </c>
      <c r="B657" s="127">
        <v>54.82</v>
      </c>
      <c r="C657" s="127">
        <v>0</v>
      </c>
      <c r="D657" s="127">
        <v>80.790000000000006</v>
      </c>
      <c r="E657" s="127">
        <v>95.27</v>
      </c>
      <c r="F657" s="127">
        <v>118.86</v>
      </c>
      <c r="G657" s="127">
        <v>84.4</v>
      </c>
      <c r="H657" s="2">
        <f t="shared" si="105"/>
        <v>230.88</v>
      </c>
      <c r="I657" s="2">
        <f t="shared" si="106"/>
        <v>118.86</v>
      </c>
      <c r="J657" s="2">
        <f t="shared" si="107"/>
        <v>84.4</v>
      </c>
      <c r="K657" s="2">
        <f t="shared" si="108"/>
        <v>230.88</v>
      </c>
      <c r="L657" s="2">
        <f t="shared" si="109"/>
        <v>203.26</v>
      </c>
      <c r="M657" s="2">
        <f t="shared" si="111"/>
        <v>434.14</v>
      </c>
      <c r="N657" s="2">
        <f>'ZBud Extract Monthly'!U656</f>
        <v>434.14</v>
      </c>
      <c r="O657" s="53">
        <f t="shared" si="110"/>
        <v>0</v>
      </c>
      <c r="Q657" s="111">
        <f>YEAR(A657)</f>
        <v>2044</v>
      </c>
      <c r="R657" s="61">
        <f>MONTH(A657)</f>
        <v>1</v>
      </c>
      <c r="S657" s="61">
        <f t="shared" si="104"/>
        <v>2044</v>
      </c>
      <c r="T657" s="112" t="str">
        <f>LOOKUP(S657,'yr type'!$A$5:$A$102,'yr type'!$B$5:$B$102)</f>
        <v>W</v>
      </c>
      <c r="U657" s="61">
        <f>('Strm Seg GW ZBud Stream Out'!H657-'Strm Seg GW ZBud Stream In'!H657)/DAY($A657)/1.9835</f>
        <v>56.445839465916386</v>
      </c>
      <c r="V657" s="61">
        <f>('Strm Seg GW ZBud Stream Out'!I657-'Strm Seg GW ZBud Stream In'!I657)/DAY($A657)/1.9835</f>
        <v>-1.9330443904144676</v>
      </c>
      <c r="W657" s="61">
        <f>('Strm Seg GW ZBud Stream Out'!J657-'Strm Seg GW ZBud Stream In'!J657)/DAY($A657)/1.9835</f>
        <v>5.1066459581873037E-2</v>
      </c>
    </row>
    <row r="658" spans="1:23" x14ac:dyDescent="0.3">
      <c r="A658" s="126">
        <v>52656</v>
      </c>
      <c r="B658" s="127">
        <v>1028.1099999999999</v>
      </c>
      <c r="C658" s="127">
        <v>468.94</v>
      </c>
      <c r="D658" s="127">
        <v>2.5099999999999998</v>
      </c>
      <c r="E658" s="127">
        <v>6.07</v>
      </c>
      <c r="F658" s="127">
        <v>101.42</v>
      </c>
      <c r="G658" s="127">
        <v>52.01</v>
      </c>
      <c r="H658" s="2">
        <f t="shared" si="105"/>
        <v>1505.6299999999999</v>
      </c>
      <c r="I658" s="2">
        <f t="shared" si="106"/>
        <v>101.42</v>
      </c>
      <c r="J658" s="2">
        <f t="shared" si="107"/>
        <v>52.01</v>
      </c>
      <c r="K658" s="2">
        <f t="shared" si="108"/>
        <v>1505.6299999999999</v>
      </c>
      <c r="L658" s="2">
        <f t="shared" si="109"/>
        <v>153.43</v>
      </c>
      <c r="M658" s="2">
        <f t="shared" si="111"/>
        <v>1659.06</v>
      </c>
      <c r="N658" s="2">
        <f>'ZBud Extract Monthly'!U657</f>
        <v>1659.06</v>
      </c>
      <c r="O658" s="53">
        <f t="shared" si="110"/>
        <v>0</v>
      </c>
      <c r="Q658" s="111">
        <f>YEAR(A658)</f>
        <v>2044</v>
      </c>
      <c r="R658" s="61">
        <f>MONTH(A658)</f>
        <v>2</v>
      </c>
      <c r="S658" s="61">
        <f t="shared" si="104"/>
        <v>2044</v>
      </c>
      <c r="T658" s="112" t="str">
        <f>LOOKUP(S658,'yr type'!$A$5:$A$102,'yr type'!$B$5:$B$102)</f>
        <v>W</v>
      </c>
      <c r="U658" s="61">
        <f>('Strm Seg GW ZBud Stream Out'!H658-'Strm Seg GW ZBud Stream In'!H658)/DAY($A658)/1.9835</f>
        <v>54.220421929191694</v>
      </c>
      <c r="V658" s="61">
        <f>('Strm Seg GW ZBud Stream Out'!I658-'Strm Seg GW ZBud Stream In'!I658)/DAY($A658)/1.9835</f>
        <v>-1.7172709334770477</v>
      </c>
      <c r="W658" s="61">
        <f>('Strm Seg GW ZBud Stream Out'!J658-'Strm Seg GW ZBud Stream In'!J658)/DAY($A658)/1.9835</f>
        <v>2.2895786792764445</v>
      </c>
    </row>
    <row r="659" spans="1:23" x14ac:dyDescent="0.3">
      <c r="A659" s="126">
        <v>52687</v>
      </c>
      <c r="B659" s="127">
        <v>30.85</v>
      </c>
      <c r="C659" s="127">
        <v>0</v>
      </c>
      <c r="D659" s="127">
        <v>0</v>
      </c>
      <c r="E659" s="127">
        <v>0</v>
      </c>
      <c r="F659" s="127">
        <v>43.98</v>
      </c>
      <c r="G659" s="127">
        <v>9.8000000000000007</v>
      </c>
      <c r="H659" s="2">
        <f t="shared" si="105"/>
        <v>30.85</v>
      </c>
      <c r="I659" s="2">
        <f t="shared" si="106"/>
        <v>43.98</v>
      </c>
      <c r="J659" s="2">
        <f t="shared" si="107"/>
        <v>9.8000000000000007</v>
      </c>
      <c r="K659" s="2">
        <f t="shared" si="108"/>
        <v>30.85</v>
      </c>
      <c r="L659" s="2">
        <f t="shared" si="109"/>
        <v>53.78</v>
      </c>
      <c r="M659" s="2">
        <f t="shared" si="111"/>
        <v>84.63</v>
      </c>
      <c r="N659" s="2">
        <f>'ZBud Extract Monthly'!U658</f>
        <v>84.63</v>
      </c>
      <c r="O659" s="53">
        <f t="shared" si="110"/>
        <v>0</v>
      </c>
      <c r="Q659" s="111">
        <f>YEAR(A659)</f>
        <v>2044</v>
      </c>
      <c r="R659" s="61">
        <f>MONTH(A659)</f>
        <v>3</v>
      </c>
      <c r="S659" s="61">
        <f t="shared" si="104"/>
        <v>2044</v>
      </c>
      <c r="T659" s="112" t="str">
        <f>LOOKUP(S659,'yr type'!$A$5:$A$102,'yr type'!$B$5:$B$102)</f>
        <v>W</v>
      </c>
      <c r="U659" s="61">
        <f>('Strm Seg GW ZBud Stream Out'!H659-'Strm Seg GW ZBud Stream In'!H659)/DAY($A659)/1.9835</f>
        <v>94.786504793579269</v>
      </c>
      <c r="V659" s="61">
        <f>('Strm Seg GW ZBud Stream Out'!I659-'Strm Seg GW ZBud Stream In'!I659)/DAY($A659)/1.9835</f>
        <v>-0.37568000520422518</v>
      </c>
      <c r="W659" s="61">
        <f>('Strm Seg GW ZBud Stream Out'!J659-'Strm Seg GW ZBud Stream In'!J659)/DAY($A659)/1.9835</f>
        <v>4.7428380916756794</v>
      </c>
    </row>
    <row r="660" spans="1:23" x14ac:dyDescent="0.3">
      <c r="A660" s="126">
        <v>52717</v>
      </c>
      <c r="B660" s="127">
        <v>30.62</v>
      </c>
      <c r="C660" s="127">
        <v>0</v>
      </c>
      <c r="D660" s="127">
        <v>10.37</v>
      </c>
      <c r="E660" s="127">
        <v>7.84</v>
      </c>
      <c r="F660" s="127">
        <v>53.99</v>
      </c>
      <c r="G660" s="127">
        <v>24.06</v>
      </c>
      <c r="H660" s="2">
        <f t="shared" si="105"/>
        <v>48.83</v>
      </c>
      <c r="I660" s="2">
        <f t="shared" si="106"/>
        <v>53.99</v>
      </c>
      <c r="J660" s="2">
        <f t="shared" si="107"/>
        <v>24.06</v>
      </c>
      <c r="K660" s="2">
        <f t="shared" si="108"/>
        <v>48.83</v>
      </c>
      <c r="L660" s="2">
        <f t="shared" si="109"/>
        <v>78.05</v>
      </c>
      <c r="M660" s="2">
        <f t="shared" si="111"/>
        <v>126.88</v>
      </c>
      <c r="N660" s="2">
        <f>'ZBud Extract Monthly'!U659</f>
        <v>126.87</v>
      </c>
      <c r="O660" s="53">
        <f t="shared" si="110"/>
        <v>-9.9999999999909051E-3</v>
      </c>
      <c r="Q660" s="111">
        <f>YEAR(A660)</f>
        <v>2044</v>
      </c>
      <c r="R660" s="61">
        <f>MONTH(A660)</f>
        <v>4</v>
      </c>
      <c r="S660" s="61">
        <f t="shared" si="104"/>
        <v>2044</v>
      </c>
      <c r="T660" s="112" t="str">
        <f>LOOKUP(S660,'yr type'!$A$5:$A$102,'yr type'!$B$5:$B$102)</f>
        <v>W</v>
      </c>
      <c r="U660" s="61">
        <f>('Strm Seg GW ZBud Stream Out'!H660-'Strm Seg GW ZBud Stream In'!H660)/DAY($A660)/1.9835</f>
        <v>60.852701453659357</v>
      </c>
      <c r="V660" s="61">
        <f>('Strm Seg GW ZBud Stream Out'!I660-'Strm Seg GW ZBud Stream In'!I660)/DAY($A660)/1.9835</f>
        <v>-0.4540794891185615</v>
      </c>
      <c r="W660" s="61">
        <f>('Strm Seg GW ZBud Stream Out'!J660-'Strm Seg GW ZBud Stream In'!J660)/DAY($A660)/1.9835</f>
        <v>3.7776657423745901</v>
      </c>
    </row>
    <row r="661" spans="1:23" x14ac:dyDescent="0.3">
      <c r="A661" s="126">
        <v>52748</v>
      </c>
      <c r="B661" s="127">
        <v>350.57</v>
      </c>
      <c r="C661" s="127">
        <v>171.01</v>
      </c>
      <c r="D661" s="127">
        <v>237.08</v>
      </c>
      <c r="E661" s="127">
        <v>160.1</v>
      </c>
      <c r="F661" s="127">
        <v>65.069999999999993</v>
      </c>
      <c r="G661" s="127">
        <v>42.03</v>
      </c>
      <c r="H661" s="2">
        <f t="shared" si="105"/>
        <v>918.76</v>
      </c>
      <c r="I661" s="2">
        <f t="shared" si="106"/>
        <v>65.069999999999993</v>
      </c>
      <c r="J661" s="2">
        <f t="shared" si="107"/>
        <v>42.03</v>
      </c>
      <c r="K661" s="2">
        <f t="shared" si="108"/>
        <v>918.76</v>
      </c>
      <c r="L661" s="2">
        <f t="shared" si="109"/>
        <v>107.1</v>
      </c>
      <c r="M661" s="2">
        <f t="shared" si="111"/>
        <v>1025.8599999999999</v>
      </c>
      <c r="N661" s="2">
        <f>'ZBud Extract Monthly'!U660</f>
        <v>1025.8599999999999</v>
      </c>
      <c r="O661" s="53">
        <f t="shared" si="110"/>
        <v>0</v>
      </c>
      <c r="Q661" s="111">
        <f>YEAR(A661)</f>
        <v>2044</v>
      </c>
      <c r="R661" s="61">
        <f>MONTH(A661)</f>
        <v>5</v>
      </c>
      <c r="S661" s="61">
        <f t="shared" si="104"/>
        <v>2044</v>
      </c>
      <c r="T661" s="112" t="str">
        <f>LOOKUP(S661,'yr type'!$A$5:$A$102,'yr type'!$B$5:$B$102)</f>
        <v>W</v>
      </c>
      <c r="U661" s="61">
        <f>('Strm Seg GW ZBud Stream Out'!H661-'Strm Seg GW ZBud Stream In'!H661)/DAY($A661)/1.9835</f>
        <v>49.15228050773721</v>
      </c>
      <c r="V661" s="61">
        <f>('Strm Seg GW ZBud Stream Out'!I661-'Strm Seg GW ZBud Stream In'!I661)/DAY($A661)/1.9835</f>
        <v>-0.87073192548200051</v>
      </c>
      <c r="W661" s="61">
        <f>('Strm Seg GW ZBud Stream Out'!J661-'Strm Seg GW ZBud Stream In'!J661)/DAY($A661)/1.9835</f>
        <v>2.5037202078437431</v>
      </c>
    </row>
    <row r="662" spans="1:23" x14ac:dyDescent="0.3">
      <c r="A662" s="126">
        <v>52778</v>
      </c>
      <c r="B662" s="127">
        <v>31.66</v>
      </c>
      <c r="C662" s="127">
        <v>0</v>
      </c>
      <c r="D662" s="127">
        <v>42.91</v>
      </c>
      <c r="E662" s="127">
        <v>20</v>
      </c>
      <c r="F662" s="127">
        <v>25.14</v>
      </c>
      <c r="G662" s="127">
        <v>12.61</v>
      </c>
      <c r="H662" s="2">
        <f t="shared" si="105"/>
        <v>94.57</v>
      </c>
      <c r="I662" s="2">
        <f t="shared" si="106"/>
        <v>25.14</v>
      </c>
      <c r="J662" s="2">
        <f t="shared" si="107"/>
        <v>12.61</v>
      </c>
      <c r="K662" s="2">
        <f t="shared" si="108"/>
        <v>94.57</v>
      </c>
      <c r="L662" s="2">
        <f t="shared" si="109"/>
        <v>37.75</v>
      </c>
      <c r="M662" s="2">
        <f t="shared" si="111"/>
        <v>132.32</v>
      </c>
      <c r="N662" s="2">
        <f>'ZBud Extract Monthly'!U661</f>
        <v>132.33000000000001</v>
      </c>
      <c r="O662" s="53">
        <f t="shared" si="110"/>
        <v>1.0000000000019327E-2</v>
      </c>
      <c r="Q662" s="111">
        <f>YEAR(A662)</f>
        <v>2044</v>
      </c>
      <c r="R662" s="61">
        <f>MONTH(A662)</f>
        <v>6</v>
      </c>
      <c r="S662" s="61">
        <f t="shared" si="104"/>
        <v>2044</v>
      </c>
      <c r="T662" s="112" t="str">
        <f>LOOKUP(S662,'yr type'!$A$5:$A$102,'yr type'!$B$5:$B$102)</f>
        <v>W</v>
      </c>
      <c r="U662" s="61">
        <f>('Strm Seg GW ZBud Stream Out'!H662-'Strm Seg GW ZBud Stream In'!H662)/DAY($A662)/1.9835</f>
        <v>57.002772876228889</v>
      </c>
      <c r="V662" s="61">
        <f>('Strm Seg GW ZBud Stream Out'!I662-'Strm Seg GW ZBud Stream In'!I662)/DAY($A662)/1.9835</f>
        <v>-0.33946727165784385</v>
      </c>
      <c r="W662" s="61">
        <f>('Strm Seg GW ZBud Stream Out'!J662-'Strm Seg GW ZBud Stream In'!J662)/DAY($A662)/1.9835</f>
        <v>2.0186538946307029</v>
      </c>
    </row>
    <row r="663" spans="1:23" x14ac:dyDescent="0.3">
      <c r="A663" s="126">
        <v>52809</v>
      </c>
      <c r="B663" s="127">
        <v>39.15</v>
      </c>
      <c r="C663" s="127">
        <v>0</v>
      </c>
      <c r="D663" s="127">
        <v>125.29</v>
      </c>
      <c r="E663" s="127">
        <v>60.24</v>
      </c>
      <c r="F663" s="127">
        <v>29.08</v>
      </c>
      <c r="G663" s="127">
        <v>45.48</v>
      </c>
      <c r="H663" s="2">
        <f t="shared" si="105"/>
        <v>224.68</v>
      </c>
      <c r="I663" s="2">
        <f t="shared" si="106"/>
        <v>29.08</v>
      </c>
      <c r="J663" s="2">
        <f t="shared" si="107"/>
        <v>45.48</v>
      </c>
      <c r="K663" s="2">
        <f t="shared" si="108"/>
        <v>224.68</v>
      </c>
      <c r="L663" s="2">
        <f t="shared" si="109"/>
        <v>74.56</v>
      </c>
      <c r="M663" s="2">
        <f t="shared" si="111"/>
        <v>299.24</v>
      </c>
      <c r="N663" s="2">
        <f>'ZBud Extract Monthly'!U662</f>
        <v>299.24</v>
      </c>
      <c r="O663" s="53">
        <f t="shared" si="110"/>
        <v>0</v>
      </c>
      <c r="Q663" s="111">
        <f>YEAR(A663)</f>
        <v>2044</v>
      </c>
      <c r="R663" s="61">
        <f>MONTH(A663)</f>
        <v>7</v>
      </c>
      <c r="S663" s="61">
        <f t="shared" si="104"/>
        <v>2044</v>
      </c>
      <c r="T663" s="112" t="str">
        <f>LOOKUP(S663,'yr type'!$A$5:$A$102,'yr type'!$B$5:$B$102)</f>
        <v>W</v>
      </c>
      <c r="U663" s="61">
        <f>('Strm Seg GW ZBud Stream Out'!H663-'Strm Seg GW ZBud Stream In'!H663)/DAY($A663)/1.9835</f>
        <v>26.25743025118518</v>
      </c>
      <c r="V663" s="61">
        <f>('Strm Seg GW ZBud Stream Out'!I663-'Strm Seg GW ZBud Stream In'!I663)/DAY($A663)/1.9835</f>
        <v>-0.47293396326142284</v>
      </c>
      <c r="W663" s="61">
        <f>('Strm Seg GW ZBud Stream Out'!J663-'Strm Seg GW ZBud Stream In'!J663)/DAY($A663)/1.9835</f>
        <v>-9.5952901762118098E-2</v>
      </c>
    </row>
    <row r="664" spans="1:23" x14ac:dyDescent="0.3">
      <c r="A664" s="126">
        <v>52840</v>
      </c>
      <c r="B664" s="127">
        <v>39.79</v>
      </c>
      <c r="C664" s="127">
        <v>0</v>
      </c>
      <c r="D664" s="127">
        <v>59.19</v>
      </c>
      <c r="E664" s="127">
        <v>11.02</v>
      </c>
      <c r="F664" s="127">
        <v>29.08</v>
      </c>
      <c r="G664" s="127">
        <v>39.25</v>
      </c>
      <c r="H664" s="2">
        <f t="shared" si="105"/>
        <v>109.99999999999999</v>
      </c>
      <c r="I664" s="2">
        <f t="shared" si="106"/>
        <v>29.08</v>
      </c>
      <c r="J664" s="2">
        <f t="shared" si="107"/>
        <v>39.25</v>
      </c>
      <c r="K664" s="2">
        <f t="shared" si="108"/>
        <v>109.99999999999999</v>
      </c>
      <c r="L664" s="2">
        <f t="shared" si="109"/>
        <v>68.33</v>
      </c>
      <c r="M664" s="2">
        <f t="shared" si="111"/>
        <v>178.32999999999998</v>
      </c>
      <c r="N664" s="2">
        <f>'ZBud Extract Monthly'!U663</f>
        <v>178.32</v>
      </c>
      <c r="O664" s="53">
        <f t="shared" si="110"/>
        <v>-9.9999999999909051E-3</v>
      </c>
      <c r="Q664" s="111">
        <f>YEAR(A664)</f>
        <v>2044</v>
      </c>
      <c r="R664" s="61">
        <f>MONTH(A664)</f>
        <v>8</v>
      </c>
      <c r="S664" s="61">
        <f t="shared" si="104"/>
        <v>2044</v>
      </c>
      <c r="T664" s="112" t="str">
        <f>LOOKUP(S664,'yr type'!$A$5:$A$102,'yr type'!$B$5:$B$102)</f>
        <v>W</v>
      </c>
      <c r="U664" s="61">
        <f>('Strm Seg GW ZBud Stream Out'!H664-'Strm Seg GW ZBud Stream In'!H664)/DAY($A664)/1.9835</f>
        <v>30.595314571017344</v>
      </c>
      <c r="V664" s="61">
        <f>('Strm Seg GW ZBud Stream Out'!I664-'Strm Seg GW ZBud Stream In'!I664)/DAY($A664)/1.9835</f>
        <v>-0.47293396326142284</v>
      </c>
      <c r="W664" s="61">
        <f>('Strm Seg GW ZBud Stream Out'!J664-'Strm Seg GW ZBud Stream In'!J664)/DAY($A664)/1.9835</f>
        <v>-0.12294981988501913</v>
      </c>
    </row>
    <row r="665" spans="1:23" x14ac:dyDescent="0.3">
      <c r="A665" s="126">
        <v>52870</v>
      </c>
      <c r="B665" s="127">
        <v>37.72</v>
      </c>
      <c r="C665" s="127">
        <v>0</v>
      </c>
      <c r="D665" s="127">
        <v>5</v>
      </c>
      <c r="E665" s="127">
        <v>0.56000000000000005</v>
      </c>
      <c r="F665" s="127">
        <v>28.14</v>
      </c>
      <c r="G665" s="127">
        <v>34.43</v>
      </c>
      <c r="H665" s="2">
        <f t="shared" si="105"/>
        <v>43.28</v>
      </c>
      <c r="I665" s="2">
        <f t="shared" si="106"/>
        <v>28.14</v>
      </c>
      <c r="J665" s="2">
        <f t="shared" si="107"/>
        <v>34.43</v>
      </c>
      <c r="K665" s="2">
        <f t="shared" si="108"/>
        <v>43.28</v>
      </c>
      <c r="L665" s="2">
        <f t="shared" si="109"/>
        <v>62.57</v>
      </c>
      <c r="M665" s="2">
        <f t="shared" si="111"/>
        <v>105.85</v>
      </c>
      <c r="N665" s="2">
        <f>'ZBud Extract Monthly'!U664</f>
        <v>105.85</v>
      </c>
      <c r="O665" s="53">
        <f t="shared" si="110"/>
        <v>0</v>
      </c>
      <c r="Q665" s="111">
        <f>YEAR(A665)</f>
        <v>2044</v>
      </c>
      <c r="R665" s="61">
        <f>MONTH(A665)</f>
        <v>9</v>
      </c>
      <c r="S665" s="61">
        <f t="shared" si="104"/>
        <v>2044</v>
      </c>
      <c r="T665" s="112" t="str">
        <f>LOOKUP(S665,'yr type'!$A$5:$A$102,'yr type'!$B$5:$B$102)</f>
        <v>W</v>
      </c>
      <c r="U665" s="61">
        <f>('Strm Seg GW ZBud Stream Out'!H665-'Strm Seg GW ZBud Stream In'!H665)/DAY($A665)/1.9835</f>
        <v>38.592051088143847</v>
      </c>
      <c r="V665" s="61">
        <f>('Strm Seg GW ZBud Stream Out'!I665-'Strm Seg GW ZBud Stream In'!I665)/DAY($A665)/1.9835</f>
        <v>-0.4729014368540459</v>
      </c>
      <c r="W665" s="61">
        <f>('Strm Seg GW ZBud Stream Out'!J665-'Strm Seg GW ZBud Stream In'!J665)/DAY($A665)/1.9835</f>
        <v>0.35795311318376599</v>
      </c>
    </row>
    <row r="666" spans="1:23" x14ac:dyDescent="0.3">
      <c r="A666" s="126">
        <v>52901</v>
      </c>
      <c r="B666" s="127">
        <v>83.93</v>
      </c>
      <c r="C666" s="127">
        <v>0</v>
      </c>
      <c r="D666" s="127">
        <v>19.690000000000001</v>
      </c>
      <c r="E666" s="127">
        <v>6.58</v>
      </c>
      <c r="F666" s="127">
        <v>41.69</v>
      </c>
      <c r="G666" s="127">
        <v>49.84</v>
      </c>
      <c r="H666" s="2">
        <f t="shared" si="105"/>
        <v>110.2</v>
      </c>
      <c r="I666" s="2">
        <f t="shared" si="106"/>
        <v>41.69</v>
      </c>
      <c r="J666" s="2">
        <f t="shared" si="107"/>
        <v>49.84</v>
      </c>
      <c r="K666" s="2">
        <f t="shared" si="108"/>
        <v>110.2</v>
      </c>
      <c r="L666" s="2">
        <f t="shared" si="109"/>
        <v>91.53</v>
      </c>
      <c r="M666" s="2">
        <f t="shared" si="111"/>
        <v>201.73</v>
      </c>
      <c r="N666" s="2">
        <f>'ZBud Extract Monthly'!U665</f>
        <v>201.73</v>
      </c>
      <c r="O666" s="53">
        <f t="shared" si="110"/>
        <v>0</v>
      </c>
      <c r="Q666" s="111">
        <f>YEAR(A666)</f>
        <v>2044</v>
      </c>
      <c r="R666" s="61">
        <f>MONTH(A666)</f>
        <v>10</v>
      </c>
      <c r="S666" s="61">
        <f t="shared" si="104"/>
        <v>2045</v>
      </c>
      <c r="T666" s="112" t="str">
        <f>LOOKUP(S666,'yr type'!$A$5:$A$102,'yr type'!$B$5:$B$102)</f>
        <v>W</v>
      </c>
      <c r="U666" s="61">
        <f>('Strm Seg GW ZBud Stream Out'!H666-'Strm Seg GW ZBud Stream In'!H666)/DAY($A666)/1.9835</f>
        <v>32.922904282914686</v>
      </c>
      <c r="V666" s="61">
        <f>('Strm Seg GW ZBud Stream Out'!I666-'Strm Seg GW ZBud Stream In'!I666)/DAY($A666)/1.9835</f>
        <v>-0.6780129617733397</v>
      </c>
      <c r="W666" s="61">
        <f>('Strm Seg GW ZBud Stream Out'!J666-'Strm Seg GW ZBud Stream In'!J666)/DAY($A666)/1.9835</f>
        <v>0.14653146523333629</v>
      </c>
    </row>
    <row r="667" spans="1:23" x14ac:dyDescent="0.3">
      <c r="A667" s="126">
        <v>52931</v>
      </c>
      <c r="B667" s="127">
        <v>78.89</v>
      </c>
      <c r="C667" s="127">
        <v>0</v>
      </c>
      <c r="D667" s="127">
        <v>0</v>
      </c>
      <c r="E667" s="127">
        <v>4.6900000000000004</v>
      </c>
      <c r="F667" s="127">
        <v>70.11</v>
      </c>
      <c r="G667" s="127">
        <v>65.510000000000005</v>
      </c>
      <c r="H667" s="2">
        <f t="shared" si="105"/>
        <v>83.58</v>
      </c>
      <c r="I667" s="2">
        <f t="shared" si="106"/>
        <v>70.11</v>
      </c>
      <c r="J667" s="2">
        <f t="shared" si="107"/>
        <v>65.510000000000005</v>
      </c>
      <c r="K667" s="2">
        <f t="shared" si="108"/>
        <v>83.58</v>
      </c>
      <c r="L667" s="2">
        <f t="shared" si="109"/>
        <v>135.62</v>
      </c>
      <c r="M667" s="2">
        <f t="shared" si="111"/>
        <v>219.2</v>
      </c>
      <c r="N667" s="2">
        <f>'ZBud Extract Monthly'!U666</f>
        <v>219.2</v>
      </c>
      <c r="O667" s="53">
        <f t="shared" si="110"/>
        <v>0</v>
      </c>
      <c r="Q667" s="111">
        <f>YEAR(A667)</f>
        <v>2044</v>
      </c>
      <c r="R667" s="61">
        <f>MONTH(A667)</f>
        <v>11</v>
      </c>
      <c r="S667" s="61">
        <f t="shared" si="104"/>
        <v>2045</v>
      </c>
      <c r="T667" s="112" t="str">
        <f>LOOKUP(S667,'yr type'!$A$5:$A$102,'yr type'!$B$5:$B$102)</f>
        <v>W</v>
      </c>
      <c r="U667" s="61">
        <f>('Strm Seg GW ZBud Stream Out'!H667-'Strm Seg GW ZBud Stream In'!H667)/DAY($A667)/1.9835</f>
        <v>46.036971683051846</v>
      </c>
      <c r="V667" s="61">
        <f>('Strm Seg GW ZBud Stream Out'!I667-'Strm Seg GW ZBud Stream In'!I667)/DAY($A667)/1.9835</f>
        <v>-1.1782203176203681</v>
      </c>
      <c r="W667" s="61">
        <f>('Strm Seg GW ZBud Stream Out'!J667-'Strm Seg GW ZBud Stream In'!J667)/DAY($A667)/1.9835</f>
        <v>0.11478027056549867</v>
      </c>
    </row>
    <row r="668" spans="1:23" x14ac:dyDescent="0.3">
      <c r="A668" s="126">
        <v>52962</v>
      </c>
      <c r="B668" s="127">
        <v>1333.52</v>
      </c>
      <c r="C668" s="127">
        <v>794.47</v>
      </c>
      <c r="D668" s="127">
        <v>339.58</v>
      </c>
      <c r="E668" s="127">
        <v>256.68</v>
      </c>
      <c r="F668" s="127">
        <v>174.16</v>
      </c>
      <c r="G668" s="127">
        <v>134.11000000000001</v>
      </c>
      <c r="H668" s="2">
        <f t="shared" si="105"/>
        <v>2724.2499999999995</v>
      </c>
      <c r="I668" s="2">
        <f t="shared" si="106"/>
        <v>174.16</v>
      </c>
      <c r="J668" s="2">
        <f t="shared" si="107"/>
        <v>134.11000000000001</v>
      </c>
      <c r="K668" s="2">
        <f t="shared" si="108"/>
        <v>2724.2499999999995</v>
      </c>
      <c r="L668" s="2">
        <f t="shared" si="109"/>
        <v>308.27</v>
      </c>
      <c r="M668" s="2">
        <f t="shared" si="111"/>
        <v>3032.5199999999995</v>
      </c>
      <c r="N668" s="2">
        <f>'ZBud Extract Monthly'!U667</f>
        <v>3032.53</v>
      </c>
      <c r="O668" s="53">
        <f t="shared" si="110"/>
        <v>1.0000000000673026E-2</v>
      </c>
      <c r="Q668" s="111">
        <f>YEAR(A668)</f>
        <v>2044</v>
      </c>
      <c r="R668" s="61">
        <f>MONTH(A668)</f>
        <v>12</v>
      </c>
      <c r="S668" s="61">
        <f t="shared" si="104"/>
        <v>2045</v>
      </c>
      <c r="T668" s="112" t="str">
        <f>LOOKUP(S668,'yr type'!$A$5:$A$102,'yr type'!$B$5:$B$102)</f>
        <v>W</v>
      </c>
      <c r="U668" s="61">
        <f>('Strm Seg GW ZBud Stream Out'!H668-'Strm Seg GW ZBud Stream In'!H668)/DAY($A668)/1.9835</f>
        <v>-0.4044658757328588</v>
      </c>
      <c r="V668" s="61">
        <f>('Strm Seg GW ZBud Stream Out'!I668-'Strm Seg GW ZBud Stream In'!I668)/DAY($A668)/1.9835</f>
        <v>-2.832399554388219</v>
      </c>
      <c r="W668" s="61">
        <f>('Strm Seg GW ZBud Stream Out'!J668-'Strm Seg GW ZBud Stream In'!J668)/DAY($A668)/1.9835</f>
        <v>-1.0372671312521857</v>
      </c>
    </row>
    <row r="669" spans="1:23" x14ac:dyDescent="0.3">
      <c r="A669" s="126">
        <v>52993</v>
      </c>
      <c r="B669" s="127">
        <v>2031.56</v>
      </c>
      <c r="C669" s="127">
        <v>960.27</v>
      </c>
      <c r="D669" s="127">
        <v>5.67</v>
      </c>
      <c r="E669" s="127">
        <v>7.82</v>
      </c>
      <c r="F669" s="127">
        <v>120.63</v>
      </c>
      <c r="G669" s="127">
        <v>59.88</v>
      </c>
      <c r="H669" s="2">
        <f t="shared" si="105"/>
        <v>3005.32</v>
      </c>
      <c r="I669" s="2">
        <f t="shared" si="106"/>
        <v>120.63</v>
      </c>
      <c r="J669" s="2">
        <f t="shared" si="107"/>
        <v>59.88</v>
      </c>
      <c r="K669" s="2">
        <f t="shared" si="108"/>
        <v>3005.32</v>
      </c>
      <c r="L669" s="2">
        <f t="shared" si="109"/>
        <v>180.51</v>
      </c>
      <c r="M669" s="2">
        <f t="shared" si="111"/>
        <v>3185.8300000000004</v>
      </c>
      <c r="N669" s="2">
        <f>'ZBud Extract Monthly'!U668</f>
        <v>3185.83</v>
      </c>
      <c r="O669" s="53">
        <f t="shared" si="110"/>
        <v>0</v>
      </c>
      <c r="Q669" s="111">
        <f>YEAR(A669)</f>
        <v>2045</v>
      </c>
      <c r="R669" s="61">
        <f>MONTH(A669)</f>
        <v>1</v>
      </c>
      <c r="S669" s="61">
        <f t="shared" si="104"/>
        <v>2045</v>
      </c>
      <c r="T669" s="112" t="str">
        <f>LOOKUP(S669,'yr type'!$A$5:$A$102,'yr type'!$B$5:$B$102)</f>
        <v>W</v>
      </c>
      <c r="U669" s="61">
        <f>('Strm Seg GW ZBud Stream Out'!H669-'Strm Seg GW ZBud Stream In'!H669)/DAY($A669)/1.9835</f>
        <v>101.57866918204216</v>
      </c>
      <c r="V669" s="61">
        <f>('Strm Seg GW ZBud Stream Out'!I669-'Strm Seg GW ZBud Stream In'!I669)/DAY($A669)/1.9835</f>
        <v>-1.0231181440431951</v>
      </c>
      <c r="W669" s="61">
        <f>('Strm Seg GW ZBud Stream Out'!J669-'Strm Seg GW ZBud Stream In'!J669)/DAY($A669)/1.9835</f>
        <v>3.6584076697268593</v>
      </c>
    </row>
    <row r="670" spans="1:23" x14ac:dyDescent="0.3">
      <c r="A670" s="126">
        <v>53021</v>
      </c>
      <c r="B670" s="127">
        <v>211.66</v>
      </c>
      <c r="C670" s="127">
        <v>0</v>
      </c>
      <c r="D670" s="127">
        <v>0</v>
      </c>
      <c r="E670" s="127">
        <v>0</v>
      </c>
      <c r="F670" s="127">
        <v>6.5</v>
      </c>
      <c r="G670" s="127">
        <v>4.4000000000000004</v>
      </c>
      <c r="H670" s="2">
        <f t="shared" si="105"/>
        <v>211.66</v>
      </c>
      <c r="I670" s="2">
        <f t="shared" si="106"/>
        <v>6.5</v>
      </c>
      <c r="J670" s="2">
        <f t="shared" si="107"/>
        <v>4.4000000000000004</v>
      </c>
      <c r="K670" s="2">
        <f t="shared" si="108"/>
        <v>211.66</v>
      </c>
      <c r="L670" s="2">
        <f t="shared" si="109"/>
        <v>10.9</v>
      </c>
      <c r="M670" s="2">
        <f t="shared" si="111"/>
        <v>222.56</v>
      </c>
      <c r="N670" s="2">
        <f>'ZBud Extract Monthly'!U669</f>
        <v>222.57</v>
      </c>
      <c r="O670" s="53">
        <f t="shared" si="110"/>
        <v>9.9999999999909051E-3</v>
      </c>
      <c r="Q670" s="111">
        <f>YEAR(A670)</f>
        <v>2045</v>
      </c>
      <c r="R670" s="61">
        <f>MONTH(A670)</f>
        <v>2</v>
      </c>
      <c r="S670" s="61">
        <f t="shared" si="104"/>
        <v>2045</v>
      </c>
      <c r="T670" s="112" t="str">
        <f>LOOKUP(S670,'yr type'!$A$5:$A$102,'yr type'!$B$5:$B$102)</f>
        <v>W</v>
      </c>
      <c r="U670" s="61">
        <f>('Strm Seg GW ZBud Stream Out'!H670-'Strm Seg GW ZBud Stream In'!H670)/DAY($A670)/1.9835</f>
        <v>108.2197774496741</v>
      </c>
      <c r="V670" s="61">
        <f>('Strm Seg GW ZBud Stream Out'!I670-'Strm Seg GW ZBud Stream In'!I670)/DAY($A670)/1.9835</f>
        <v>2.3252547805106412</v>
      </c>
      <c r="W670" s="61">
        <f>('Strm Seg GW ZBud Stream Out'!J670-'Strm Seg GW ZBud Stream In'!J670)/DAY($A670)/1.9835</f>
        <v>6.3552882710936656</v>
      </c>
    </row>
    <row r="671" spans="1:23" x14ac:dyDescent="0.3">
      <c r="A671" s="126">
        <v>53052</v>
      </c>
      <c r="B671" s="127">
        <v>33.22</v>
      </c>
      <c r="C671" s="127">
        <v>0</v>
      </c>
      <c r="D671" s="127">
        <v>0</v>
      </c>
      <c r="E671" s="127">
        <v>0</v>
      </c>
      <c r="F671" s="127">
        <v>15.36</v>
      </c>
      <c r="G671" s="127">
        <v>6.04</v>
      </c>
      <c r="H671" s="2">
        <f t="shared" si="105"/>
        <v>33.22</v>
      </c>
      <c r="I671" s="2">
        <f t="shared" si="106"/>
        <v>15.36</v>
      </c>
      <c r="J671" s="2">
        <f t="shared" si="107"/>
        <v>6.04</v>
      </c>
      <c r="K671" s="2">
        <f t="shared" si="108"/>
        <v>33.22</v>
      </c>
      <c r="L671" s="2">
        <f t="shared" si="109"/>
        <v>21.4</v>
      </c>
      <c r="M671" s="2">
        <f t="shared" si="111"/>
        <v>54.62</v>
      </c>
      <c r="N671" s="2">
        <f>'ZBud Extract Monthly'!U670</f>
        <v>54.63</v>
      </c>
      <c r="O671" s="53">
        <f t="shared" si="110"/>
        <v>1.0000000000005116E-2</v>
      </c>
      <c r="Q671" s="111">
        <f>YEAR(A671)</f>
        <v>2045</v>
      </c>
      <c r="R671" s="61">
        <f>MONTH(A671)</f>
        <v>3</v>
      </c>
      <c r="S671" s="61">
        <f t="shared" si="104"/>
        <v>2045</v>
      </c>
      <c r="T671" s="112" t="str">
        <f>LOOKUP(S671,'yr type'!$A$5:$A$102,'yr type'!$B$5:$B$102)</f>
        <v>W</v>
      </c>
      <c r="U671" s="61">
        <f>('Strm Seg GW ZBud Stream Out'!H671-'Strm Seg GW ZBud Stream In'!H671)/DAY($A671)/1.9835</f>
        <v>84.820250941232914</v>
      </c>
      <c r="V671" s="61">
        <f>('Strm Seg GW ZBud Stream Out'!I671-'Strm Seg GW ZBud Stream In'!I671)/DAY($A671)/1.9835</f>
        <v>0.95156004781381898</v>
      </c>
      <c r="W671" s="61">
        <f>('Strm Seg GW ZBud Stream Out'!J671-'Strm Seg GW ZBud Stream In'!J671)/DAY($A671)/1.9835</f>
        <v>4.9664571423924802</v>
      </c>
    </row>
    <row r="672" spans="1:23" x14ac:dyDescent="0.3">
      <c r="A672" s="126">
        <v>53082</v>
      </c>
      <c r="B672" s="127">
        <v>35.4</v>
      </c>
      <c r="C672" s="127">
        <v>0</v>
      </c>
      <c r="D672" s="127">
        <v>0</v>
      </c>
      <c r="E672" s="127">
        <v>0.34</v>
      </c>
      <c r="F672" s="127">
        <v>22.5</v>
      </c>
      <c r="G672" s="127">
        <v>8.81</v>
      </c>
      <c r="H672" s="2">
        <f t="shared" si="105"/>
        <v>35.74</v>
      </c>
      <c r="I672" s="2">
        <f t="shared" si="106"/>
        <v>22.5</v>
      </c>
      <c r="J672" s="2">
        <f t="shared" si="107"/>
        <v>8.81</v>
      </c>
      <c r="K672" s="2">
        <f t="shared" si="108"/>
        <v>35.74</v>
      </c>
      <c r="L672" s="2">
        <f t="shared" si="109"/>
        <v>31.310000000000002</v>
      </c>
      <c r="M672" s="2">
        <f t="shared" si="111"/>
        <v>67.05</v>
      </c>
      <c r="N672" s="2">
        <f>'ZBud Extract Monthly'!U671</f>
        <v>67.05</v>
      </c>
      <c r="O672" s="53">
        <f t="shared" si="110"/>
        <v>0</v>
      </c>
      <c r="Q672" s="111">
        <f>YEAR(A672)</f>
        <v>2045</v>
      </c>
      <c r="R672" s="61">
        <f>MONTH(A672)</f>
        <v>4</v>
      </c>
      <c r="S672" s="61">
        <f t="shared" si="104"/>
        <v>2045</v>
      </c>
      <c r="T672" s="112" t="str">
        <f>LOOKUP(S672,'yr type'!$A$5:$A$102,'yr type'!$B$5:$B$102)</f>
        <v>W</v>
      </c>
      <c r="U672" s="61">
        <f>('Strm Seg GW ZBud Stream Out'!H672-'Strm Seg GW ZBud Stream In'!H672)/DAY($A672)/1.9835</f>
        <v>62.539114360137795</v>
      </c>
      <c r="V672" s="61">
        <f>('Strm Seg GW ZBud Stream Out'!I672-'Strm Seg GW ZBud Stream In'!I672)/DAY($A672)/1.9835</f>
        <v>0.15057558188387532</v>
      </c>
      <c r="W672" s="61">
        <f>('Strm Seg GW ZBud Stream Out'!J672-'Strm Seg GW ZBud Stream In'!J672)/DAY($A672)/1.9835</f>
        <v>3.0940257121250312</v>
      </c>
    </row>
    <row r="673" spans="1:23" x14ac:dyDescent="0.3">
      <c r="A673" s="126">
        <v>53113</v>
      </c>
      <c r="B673" s="127">
        <v>38.18</v>
      </c>
      <c r="C673" s="127">
        <v>0</v>
      </c>
      <c r="D673" s="127">
        <v>26.19</v>
      </c>
      <c r="E673" s="127">
        <v>11.45</v>
      </c>
      <c r="F673" s="127">
        <v>28.58</v>
      </c>
      <c r="G673" s="127">
        <v>16.010000000000002</v>
      </c>
      <c r="H673" s="2">
        <f t="shared" si="105"/>
        <v>75.820000000000007</v>
      </c>
      <c r="I673" s="2">
        <f t="shared" si="106"/>
        <v>28.58</v>
      </c>
      <c r="J673" s="2">
        <f t="shared" si="107"/>
        <v>16.010000000000002</v>
      </c>
      <c r="K673" s="2">
        <f t="shared" si="108"/>
        <v>75.820000000000007</v>
      </c>
      <c r="L673" s="2">
        <f t="shared" si="109"/>
        <v>44.59</v>
      </c>
      <c r="M673" s="2">
        <f t="shared" si="111"/>
        <v>120.41000000000001</v>
      </c>
      <c r="N673" s="2">
        <f>'ZBud Extract Monthly'!U672</f>
        <v>120.41</v>
      </c>
      <c r="O673" s="53">
        <f t="shared" si="110"/>
        <v>0</v>
      </c>
      <c r="Q673" s="111">
        <f>YEAR(A673)</f>
        <v>2045</v>
      </c>
      <c r="R673" s="61">
        <f>MONTH(A673)</f>
        <v>5</v>
      </c>
      <c r="S673" s="61">
        <f t="shared" si="104"/>
        <v>2045</v>
      </c>
      <c r="T673" s="112" t="str">
        <f>LOOKUP(S673,'yr type'!$A$5:$A$102,'yr type'!$B$5:$B$102)</f>
        <v>W</v>
      </c>
      <c r="U673" s="61">
        <f>('Strm Seg GW ZBud Stream Out'!H673-'Strm Seg GW ZBud Stream In'!H673)/DAY($A673)/1.9835</f>
        <v>41.408556071460509</v>
      </c>
      <c r="V673" s="61">
        <f>('Strm Seg GW ZBud Stream Out'!I673-'Strm Seg GW ZBud Stream In'!I673)/DAY($A673)/1.9835</f>
        <v>-0.42821015311806265</v>
      </c>
      <c r="W673" s="61">
        <f>('Strm Seg GW ZBud Stream Out'!J673-'Strm Seg GW ZBud Stream In'!J673)/DAY($A673)/1.9835</f>
        <v>1.0611740406742725</v>
      </c>
    </row>
    <row r="674" spans="1:23" x14ac:dyDescent="0.3">
      <c r="A674" s="126">
        <v>53143</v>
      </c>
      <c r="B674" s="127">
        <v>37.6</v>
      </c>
      <c r="C674" s="127">
        <v>0</v>
      </c>
      <c r="D674" s="127">
        <v>206.01</v>
      </c>
      <c r="E674" s="127">
        <v>120.23</v>
      </c>
      <c r="F674" s="127">
        <v>32.51</v>
      </c>
      <c r="G674" s="127">
        <v>52.15</v>
      </c>
      <c r="H674" s="2">
        <f t="shared" si="105"/>
        <v>363.84</v>
      </c>
      <c r="I674" s="2">
        <f t="shared" si="106"/>
        <v>32.51</v>
      </c>
      <c r="J674" s="2">
        <f t="shared" si="107"/>
        <v>52.15</v>
      </c>
      <c r="K674" s="2">
        <f t="shared" si="108"/>
        <v>363.84</v>
      </c>
      <c r="L674" s="2">
        <f t="shared" si="109"/>
        <v>84.66</v>
      </c>
      <c r="M674" s="2">
        <f t="shared" si="111"/>
        <v>448.49999999999994</v>
      </c>
      <c r="N674" s="2">
        <f>'ZBud Extract Monthly'!U673</f>
        <v>448.5</v>
      </c>
      <c r="O674" s="53">
        <f t="shared" si="110"/>
        <v>0</v>
      </c>
      <c r="Q674" s="111">
        <f>YEAR(A674)</f>
        <v>2045</v>
      </c>
      <c r="R674" s="61">
        <f>MONTH(A674)</f>
        <v>6</v>
      </c>
      <c r="S674" s="61">
        <f t="shared" si="104"/>
        <v>2045</v>
      </c>
      <c r="T674" s="112" t="str">
        <f>LOOKUP(S674,'yr type'!$A$5:$A$102,'yr type'!$B$5:$B$102)</f>
        <v>W</v>
      </c>
      <c r="U674" s="61">
        <f>('Strm Seg GW ZBud Stream Out'!H674-'Strm Seg GW ZBud Stream In'!H674)/DAY($A674)/1.9835</f>
        <v>24.311738509368961</v>
      </c>
      <c r="V674" s="61">
        <f>('Strm Seg GW ZBud Stream Out'!I674-'Strm Seg GW ZBud Stream In'!I674)/DAY($A674)/1.9835</f>
        <v>-0.5463406436433913</v>
      </c>
      <c r="W674" s="61">
        <f>('Strm Seg GW ZBud Stream Out'!J674-'Strm Seg GW ZBud Stream In'!J674)/DAY($A674)/1.9835</f>
        <v>-0.39963028316948151</v>
      </c>
    </row>
    <row r="675" spans="1:23" x14ac:dyDescent="0.3">
      <c r="A675" s="126">
        <v>53174</v>
      </c>
      <c r="B675" s="127">
        <v>39.270000000000003</v>
      </c>
      <c r="C675" s="127">
        <v>0</v>
      </c>
      <c r="D675" s="127">
        <v>300.8</v>
      </c>
      <c r="E675" s="127">
        <v>163.38999999999999</v>
      </c>
      <c r="F675" s="127">
        <v>29.08</v>
      </c>
      <c r="G675" s="127">
        <v>61.98</v>
      </c>
      <c r="H675" s="2">
        <f t="shared" si="105"/>
        <v>503.46</v>
      </c>
      <c r="I675" s="2">
        <f t="shared" si="106"/>
        <v>29.08</v>
      </c>
      <c r="J675" s="2">
        <f t="shared" si="107"/>
        <v>61.98</v>
      </c>
      <c r="K675" s="2">
        <f t="shared" si="108"/>
        <v>503.46</v>
      </c>
      <c r="L675" s="2">
        <f t="shared" si="109"/>
        <v>91.06</v>
      </c>
      <c r="M675" s="2">
        <f t="shared" si="111"/>
        <v>594.52</v>
      </c>
      <c r="N675" s="2">
        <f>'ZBud Extract Monthly'!U674</f>
        <v>594.52</v>
      </c>
      <c r="O675" s="53">
        <f t="shared" si="110"/>
        <v>0</v>
      </c>
      <c r="Q675" s="111">
        <f>YEAR(A675)</f>
        <v>2045</v>
      </c>
      <c r="R675" s="61">
        <f>MONTH(A675)</f>
        <v>7</v>
      </c>
      <c r="S675" s="61">
        <f t="shared" si="104"/>
        <v>2045</v>
      </c>
      <c r="T675" s="112" t="str">
        <f>LOOKUP(S675,'yr type'!$A$5:$A$102,'yr type'!$B$5:$B$102)</f>
        <v>W</v>
      </c>
      <c r="U675" s="61">
        <f>('Strm Seg GW ZBud Stream Out'!H675-'Strm Seg GW ZBud Stream In'!H675)/DAY($A675)/1.9835</f>
        <v>13.953828764728359</v>
      </c>
      <c r="V675" s="61">
        <f>('Strm Seg GW ZBud Stream Out'!I675-'Strm Seg GW ZBud Stream In'!I675)/DAY($A675)/1.9835</f>
        <v>-0.47293396326142284</v>
      </c>
      <c r="W675" s="61">
        <f>('Strm Seg GW ZBud Stream Out'!J675-'Strm Seg GW ZBud Stream In'!J675)/DAY($A675)/1.9835</f>
        <v>-0.90049358823194581</v>
      </c>
    </row>
    <row r="676" spans="1:23" x14ac:dyDescent="0.3">
      <c r="A676" s="126">
        <v>53205</v>
      </c>
      <c r="B676" s="127">
        <v>39.380000000000003</v>
      </c>
      <c r="C676" s="127">
        <v>0</v>
      </c>
      <c r="D676" s="127">
        <v>73.400000000000006</v>
      </c>
      <c r="E676" s="127">
        <v>29.61</v>
      </c>
      <c r="F676" s="127">
        <v>31.85</v>
      </c>
      <c r="G676" s="127">
        <v>42.94</v>
      </c>
      <c r="H676" s="2">
        <f t="shared" si="105"/>
        <v>142.38999999999999</v>
      </c>
      <c r="I676" s="2">
        <f t="shared" si="106"/>
        <v>31.85</v>
      </c>
      <c r="J676" s="2">
        <f t="shared" si="107"/>
        <v>42.94</v>
      </c>
      <c r="K676" s="2">
        <f t="shared" si="108"/>
        <v>142.38999999999999</v>
      </c>
      <c r="L676" s="2">
        <f t="shared" si="109"/>
        <v>74.789999999999992</v>
      </c>
      <c r="M676" s="2">
        <f t="shared" si="111"/>
        <v>217.17999999999998</v>
      </c>
      <c r="N676" s="2">
        <f>'ZBud Extract Monthly'!U675</f>
        <v>217.18</v>
      </c>
      <c r="O676" s="53">
        <f t="shared" si="110"/>
        <v>0</v>
      </c>
      <c r="Q676" s="111">
        <f>YEAR(A676)</f>
        <v>2045</v>
      </c>
      <c r="R676" s="61">
        <f>MONTH(A676)</f>
        <v>8</v>
      </c>
      <c r="S676" s="61">
        <f t="shared" si="104"/>
        <v>2045</v>
      </c>
      <c r="T676" s="112" t="str">
        <f>LOOKUP(S676,'yr type'!$A$5:$A$102,'yr type'!$B$5:$B$102)</f>
        <v>W</v>
      </c>
      <c r="U676" s="61">
        <f>('Strm Seg GW ZBud Stream Out'!H676-'Strm Seg GW ZBud Stream In'!H676)/DAY($A676)/1.9835</f>
        <v>29.700350472039489</v>
      </c>
      <c r="V676" s="61">
        <f>('Strm Seg GW ZBud Stream Out'!I676-'Strm Seg GW ZBud Stream In'!I676)/DAY($A676)/1.9835</f>
        <v>-0.51798303747855301</v>
      </c>
      <c r="W676" s="61">
        <f>('Strm Seg GW ZBud Stream Out'!J676-'Strm Seg GW ZBud Stream In'!J676)/DAY($A676)/1.9835</f>
        <v>-0.38787740797059611</v>
      </c>
    </row>
    <row r="677" spans="1:23" x14ac:dyDescent="0.3">
      <c r="A677" s="126">
        <v>53235</v>
      </c>
      <c r="B677" s="127">
        <v>38.78</v>
      </c>
      <c r="C677" s="127">
        <v>0</v>
      </c>
      <c r="D677" s="127">
        <v>60.72</v>
      </c>
      <c r="E677" s="127">
        <v>22.63</v>
      </c>
      <c r="F677" s="127">
        <v>29.48</v>
      </c>
      <c r="G677" s="127">
        <v>38.49</v>
      </c>
      <c r="H677" s="2">
        <f t="shared" si="105"/>
        <v>122.13</v>
      </c>
      <c r="I677" s="2">
        <f t="shared" si="106"/>
        <v>29.48</v>
      </c>
      <c r="J677" s="2">
        <f t="shared" si="107"/>
        <v>38.49</v>
      </c>
      <c r="K677" s="2">
        <f t="shared" si="108"/>
        <v>122.13</v>
      </c>
      <c r="L677" s="2">
        <f t="shared" si="109"/>
        <v>67.97</v>
      </c>
      <c r="M677" s="2">
        <f t="shared" si="111"/>
        <v>190.1</v>
      </c>
      <c r="N677" s="2">
        <f>'ZBud Extract Monthly'!U676</f>
        <v>190.1</v>
      </c>
      <c r="O677" s="53">
        <f t="shared" si="110"/>
        <v>0</v>
      </c>
      <c r="Q677" s="111">
        <f>YEAR(A677)</f>
        <v>2045</v>
      </c>
      <c r="R677" s="61">
        <f>MONTH(A677)</f>
        <v>9</v>
      </c>
      <c r="S677" s="61">
        <f t="shared" si="104"/>
        <v>2045</v>
      </c>
      <c r="T677" s="112" t="str">
        <f>LOOKUP(S677,'yr type'!$A$5:$A$102,'yr type'!$B$5:$B$102)</f>
        <v>W</v>
      </c>
      <c r="U677" s="61">
        <f>('Strm Seg GW ZBud Stream Out'!H677-'Strm Seg GW ZBud Stream In'!H677)/DAY($A677)/1.9835</f>
        <v>29.6672548525334</v>
      </c>
      <c r="V677" s="61">
        <f>('Strm Seg GW ZBud Stream Out'!I677-'Strm Seg GW ZBud Stream In'!I677)/DAY($A677)/1.9835</f>
        <v>-0.49542055289471471</v>
      </c>
      <c r="W677" s="61">
        <f>('Strm Seg GW ZBud Stream Out'!J677-'Strm Seg GW ZBud Stream In'!J677)/DAY($A677)/1.9835</f>
        <v>-0.26182673724897071</v>
      </c>
    </row>
    <row r="678" spans="1:23" x14ac:dyDescent="0.3">
      <c r="A678" s="126">
        <v>53266</v>
      </c>
      <c r="B678" s="127">
        <v>42.69</v>
      </c>
      <c r="C678" s="127">
        <v>0</v>
      </c>
      <c r="D678" s="127">
        <v>56.4</v>
      </c>
      <c r="E678" s="127">
        <v>35.49</v>
      </c>
      <c r="F678" s="127">
        <v>52.68</v>
      </c>
      <c r="G678" s="127">
        <v>61.04</v>
      </c>
      <c r="H678" s="2">
        <f t="shared" si="105"/>
        <v>134.58000000000001</v>
      </c>
      <c r="I678" s="2">
        <f t="shared" si="106"/>
        <v>52.68</v>
      </c>
      <c r="J678" s="2">
        <f t="shared" si="107"/>
        <v>61.04</v>
      </c>
      <c r="K678" s="2">
        <f t="shared" si="108"/>
        <v>134.58000000000001</v>
      </c>
      <c r="L678" s="2">
        <f t="shared" si="109"/>
        <v>113.72</v>
      </c>
      <c r="M678" s="2">
        <f t="shared" si="111"/>
        <v>248.3</v>
      </c>
      <c r="N678" s="2">
        <f>'ZBud Extract Monthly'!U677</f>
        <v>248.3</v>
      </c>
      <c r="O678" s="53">
        <f t="shared" si="110"/>
        <v>0</v>
      </c>
      <c r="Q678" s="111">
        <f>YEAR(A678)</f>
        <v>2045</v>
      </c>
      <c r="R678" s="61">
        <f>MONTH(A678)</f>
        <v>10</v>
      </c>
      <c r="S678" s="61">
        <f t="shared" si="104"/>
        <v>2046</v>
      </c>
      <c r="T678" s="112" t="str">
        <f>LOOKUP(S678,'yr type'!$A$5:$A$102,'yr type'!$B$5:$B$102)</f>
        <v>W</v>
      </c>
      <c r="U678" s="61">
        <f>('Strm Seg GW ZBud Stream Out'!H678-'Strm Seg GW ZBud Stream In'!H678)/DAY($A678)/1.9835</f>
        <v>33.656700033339568</v>
      </c>
      <c r="V678" s="61">
        <f>('Strm Seg GW ZBud Stream Out'!I678-'Strm Seg GW ZBud Stream In'!I678)/DAY($A678)/1.9835</f>
        <v>-0.8567455703098954</v>
      </c>
      <c r="W678" s="61">
        <f>('Strm Seg GW ZBud Stream Out'!J678-'Strm Seg GW ZBud Stream In'!J678)/DAY($A678)/1.9835</f>
        <v>-0.32640249802808657</v>
      </c>
    </row>
    <row r="679" spans="1:23" x14ac:dyDescent="0.3">
      <c r="A679" s="126">
        <v>53296</v>
      </c>
      <c r="B679" s="127">
        <v>49.39</v>
      </c>
      <c r="C679" s="127">
        <v>0</v>
      </c>
      <c r="D679" s="127">
        <v>1.1299999999999999</v>
      </c>
      <c r="E679" s="127">
        <v>6.53</v>
      </c>
      <c r="F679" s="127">
        <v>84.48</v>
      </c>
      <c r="G679" s="127">
        <v>75.42</v>
      </c>
      <c r="H679" s="2">
        <f t="shared" si="105"/>
        <v>57.050000000000004</v>
      </c>
      <c r="I679" s="2">
        <f t="shared" si="106"/>
        <v>84.48</v>
      </c>
      <c r="J679" s="2">
        <f t="shared" si="107"/>
        <v>75.42</v>
      </c>
      <c r="K679" s="2">
        <f t="shared" si="108"/>
        <v>57.050000000000004</v>
      </c>
      <c r="L679" s="2">
        <f t="shared" si="109"/>
        <v>159.9</v>
      </c>
      <c r="M679" s="2">
        <f t="shared" si="111"/>
        <v>216.95</v>
      </c>
      <c r="N679" s="2">
        <f>'ZBud Extract Monthly'!U678</f>
        <v>216.95</v>
      </c>
      <c r="O679" s="53">
        <f t="shared" si="110"/>
        <v>0</v>
      </c>
      <c r="Q679" s="111">
        <f>YEAR(A679)</f>
        <v>2045</v>
      </c>
      <c r="R679" s="61">
        <f>MONTH(A679)</f>
        <v>11</v>
      </c>
      <c r="S679" s="61">
        <f t="shared" si="104"/>
        <v>2046</v>
      </c>
      <c r="T679" s="112" t="str">
        <f>LOOKUP(S679,'yr type'!$A$5:$A$102,'yr type'!$B$5:$B$102)</f>
        <v>W</v>
      </c>
      <c r="U679" s="61">
        <f>('Strm Seg GW ZBud Stream Out'!H679-'Strm Seg GW ZBud Stream In'!H679)/DAY($A679)/1.9835</f>
        <v>43.527266616250728</v>
      </c>
      <c r="V679" s="61">
        <f>('Strm Seg GW ZBud Stream Out'!I679-'Strm Seg GW ZBud Stream In'!I679)/DAY($A679)/1.9835</f>
        <v>-1.4197126291908244</v>
      </c>
      <c r="W679" s="61">
        <f>('Strm Seg GW ZBud Stream Out'!J679-'Strm Seg GW ZBud Stream In'!J679)/DAY($A679)/1.9835</f>
        <v>-0.48802621628434584</v>
      </c>
    </row>
    <row r="680" spans="1:23" x14ac:dyDescent="0.3">
      <c r="A680" s="126">
        <v>53327</v>
      </c>
      <c r="B680" s="127">
        <v>46.32</v>
      </c>
      <c r="C680" s="127">
        <v>0</v>
      </c>
      <c r="D680" s="127">
        <v>0</v>
      </c>
      <c r="E680" s="127">
        <v>2.46</v>
      </c>
      <c r="F680" s="127">
        <v>57.92</v>
      </c>
      <c r="G680" s="127">
        <v>52.95</v>
      </c>
      <c r="H680" s="2">
        <f t="shared" si="105"/>
        <v>48.78</v>
      </c>
      <c r="I680" s="2">
        <f t="shared" si="106"/>
        <v>57.92</v>
      </c>
      <c r="J680" s="2">
        <f t="shared" si="107"/>
        <v>52.95</v>
      </c>
      <c r="K680" s="2">
        <f t="shared" si="108"/>
        <v>48.78</v>
      </c>
      <c r="L680" s="2">
        <f t="shared" si="109"/>
        <v>110.87</v>
      </c>
      <c r="M680" s="2">
        <f t="shared" si="111"/>
        <v>159.65</v>
      </c>
      <c r="N680" s="2">
        <f>'ZBud Extract Monthly'!U679</f>
        <v>159.66</v>
      </c>
      <c r="O680" s="53">
        <f t="shared" si="110"/>
        <v>9.9999999999909051E-3</v>
      </c>
      <c r="Q680" s="111">
        <f>YEAR(A680)</f>
        <v>2045</v>
      </c>
      <c r="R680" s="61">
        <f>MONTH(A680)</f>
        <v>12</v>
      </c>
      <c r="S680" s="61">
        <f t="shared" si="104"/>
        <v>2046</v>
      </c>
      <c r="T680" s="112" t="str">
        <f>LOOKUP(S680,'yr type'!$A$5:$A$102,'yr type'!$B$5:$B$102)</f>
        <v>W</v>
      </c>
      <c r="U680" s="61">
        <f>('Strm Seg GW ZBud Stream Out'!H680-'Strm Seg GW ZBud Stream In'!H680)/DAY($A680)/1.9835</f>
        <v>69.020873821934202</v>
      </c>
      <c r="V680" s="61">
        <f>('Strm Seg GW ZBud Stream Out'!I680-'Strm Seg GW ZBud Stream In'!I680)/DAY($A680)/1.9835</f>
        <v>-0.94196475763760701</v>
      </c>
      <c r="W680" s="61">
        <f>('Strm Seg GW ZBud Stream Out'!J680-'Strm Seg GW ZBud Stream In'!J680)/DAY($A680)/1.9835</f>
        <v>0.99384437740390474</v>
      </c>
    </row>
    <row r="681" spans="1:23" x14ac:dyDescent="0.3">
      <c r="A681" s="126">
        <v>53358</v>
      </c>
      <c r="B681" s="127">
        <v>47.76</v>
      </c>
      <c r="C681" s="127">
        <v>0</v>
      </c>
      <c r="D681" s="127">
        <v>39.020000000000003</v>
      </c>
      <c r="E681" s="127">
        <v>63.93</v>
      </c>
      <c r="F681" s="127">
        <v>161.59</v>
      </c>
      <c r="G681" s="127">
        <v>94.26</v>
      </c>
      <c r="H681" s="2">
        <f t="shared" si="105"/>
        <v>150.71</v>
      </c>
      <c r="I681" s="2">
        <f t="shared" si="106"/>
        <v>161.59</v>
      </c>
      <c r="J681" s="2">
        <f t="shared" si="107"/>
        <v>94.26</v>
      </c>
      <c r="K681" s="2">
        <f t="shared" si="108"/>
        <v>150.71</v>
      </c>
      <c r="L681" s="2">
        <f t="shared" si="109"/>
        <v>255.85000000000002</v>
      </c>
      <c r="M681" s="2">
        <f t="shared" si="111"/>
        <v>406.56</v>
      </c>
      <c r="N681" s="2">
        <f>'ZBud Extract Monthly'!U680</f>
        <v>406.57</v>
      </c>
      <c r="O681" s="53">
        <f t="shared" si="110"/>
        <v>9.9999999999909051E-3</v>
      </c>
      <c r="Q681" s="111">
        <f>YEAR(A681)</f>
        <v>2046</v>
      </c>
      <c r="R681" s="61">
        <f>MONTH(A681)</f>
        <v>1</v>
      </c>
      <c r="S681" s="61">
        <f t="shared" si="104"/>
        <v>2046</v>
      </c>
      <c r="T681" s="112" t="str">
        <f>LOOKUP(S681,'yr type'!$A$5:$A$102,'yr type'!$B$5:$B$102)</f>
        <v>W</v>
      </c>
      <c r="U681" s="61">
        <f>('Strm Seg GW ZBud Stream Out'!H681-'Strm Seg GW ZBud Stream In'!H681)/DAY($A681)/1.9835</f>
        <v>75.079405092009083</v>
      </c>
      <c r="V681" s="61">
        <f>('Strm Seg GW ZBud Stream Out'!I681-'Strm Seg GW ZBud Stream In'!I681)/DAY($A681)/1.9835</f>
        <v>-2.4259820942127392</v>
      </c>
      <c r="W681" s="61">
        <f>('Strm Seg GW ZBud Stream Out'!J681-'Strm Seg GW ZBud Stream In'!J681)/DAY($A681)/1.9835</f>
        <v>0.58921586963415928</v>
      </c>
    </row>
    <row r="682" spans="1:23" x14ac:dyDescent="0.3">
      <c r="A682" s="126">
        <v>53386</v>
      </c>
      <c r="B682" s="127">
        <v>262.37</v>
      </c>
      <c r="C682" s="127">
        <v>8.58</v>
      </c>
      <c r="D682" s="127">
        <v>2.7</v>
      </c>
      <c r="E682" s="127">
        <v>20.03</v>
      </c>
      <c r="F682" s="127">
        <v>77.5</v>
      </c>
      <c r="G682" s="127">
        <v>36.75</v>
      </c>
      <c r="H682" s="2">
        <f t="shared" si="105"/>
        <v>293.67999999999995</v>
      </c>
      <c r="I682" s="2">
        <f t="shared" si="106"/>
        <v>77.5</v>
      </c>
      <c r="J682" s="2">
        <f t="shared" si="107"/>
        <v>36.75</v>
      </c>
      <c r="K682" s="2">
        <f t="shared" si="108"/>
        <v>293.67999999999995</v>
      </c>
      <c r="L682" s="2">
        <f t="shared" si="109"/>
        <v>114.25</v>
      </c>
      <c r="M682" s="2">
        <f t="shared" si="111"/>
        <v>407.92999999999995</v>
      </c>
      <c r="N682" s="2">
        <f>'ZBud Extract Monthly'!U681</f>
        <v>407.94</v>
      </c>
      <c r="O682" s="53">
        <f t="shared" si="110"/>
        <v>1.0000000000047748E-2</v>
      </c>
      <c r="Q682" s="111">
        <f>YEAR(A682)</f>
        <v>2046</v>
      </c>
      <c r="R682" s="61">
        <f>MONTH(A682)</f>
        <v>2</v>
      </c>
      <c r="S682" s="61">
        <f t="shared" si="104"/>
        <v>2046</v>
      </c>
      <c r="T682" s="112" t="str">
        <f>LOOKUP(S682,'yr type'!$A$5:$A$102,'yr type'!$B$5:$B$102)</f>
        <v>W</v>
      </c>
      <c r="U682" s="61">
        <f>('Strm Seg GW ZBud Stream Out'!H682-'Strm Seg GW ZBud Stream In'!H682)/DAY($A682)/1.9835</f>
        <v>124.4607295905506</v>
      </c>
      <c r="V682" s="61">
        <f>('Strm Seg GW ZBud Stream Out'!I682-'Strm Seg GW ZBud Stream In'!I682)/DAY($A682)/1.9835</f>
        <v>1.5681155245057439</v>
      </c>
      <c r="W682" s="61">
        <f>('Strm Seg GW ZBud Stream Out'!J682-'Strm Seg GW ZBud Stream In'!J682)/DAY($A682)/1.9835</f>
        <v>4.886204040476791</v>
      </c>
    </row>
    <row r="683" spans="1:23" x14ac:dyDescent="0.3">
      <c r="A683" s="126">
        <v>53417</v>
      </c>
      <c r="B683" s="127">
        <v>385.75</v>
      </c>
      <c r="C683" s="127">
        <v>141.49</v>
      </c>
      <c r="D683" s="127">
        <v>1.23</v>
      </c>
      <c r="E683" s="127">
        <v>0.51</v>
      </c>
      <c r="F683" s="127">
        <v>11.8</v>
      </c>
      <c r="G683" s="127">
        <v>7.03</v>
      </c>
      <c r="H683" s="2">
        <f t="shared" si="105"/>
        <v>528.98</v>
      </c>
      <c r="I683" s="2">
        <f t="shared" si="106"/>
        <v>11.8</v>
      </c>
      <c r="J683" s="2">
        <f t="shared" si="107"/>
        <v>7.03</v>
      </c>
      <c r="K683" s="2">
        <f t="shared" si="108"/>
        <v>528.98</v>
      </c>
      <c r="L683" s="2">
        <f t="shared" si="109"/>
        <v>18.830000000000002</v>
      </c>
      <c r="M683" s="2">
        <f t="shared" si="111"/>
        <v>547.80999999999995</v>
      </c>
      <c r="N683" s="2">
        <f>'ZBud Extract Monthly'!U682</f>
        <v>547.80999999999995</v>
      </c>
      <c r="O683" s="53">
        <f t="shared" si="110"/>
        <v>0</v>
      </c>
      <c r="Q683" s="111">
        <f>YEAR(A683)</f>
        <v>2046</v>
      </c>
      <c r="R683" s="61">
        <f>MONTH(A683)</f>
        <v>3</v>
      </c>
      <c r="S683" s="61">
        <f t="shared" si="104"/>
        <v>2046</v>
      </c>
      <c r="T683" s="112" t="str">
        <f>LOOKUP(S683,'yr type'!$A$5:$A$102,'yr type'!$B$5:$B$102)</f>
        <v>W</v>
      </c>
      <c r="U683" s="61">
        <f>('Strm Seg GW ZBud Stream Out'!H683-'Strm Seg GW ZBud Stream In'!H683)/DAY($A683)/1.9835</f>
        <v>82.067215820844567</v>
      </c>
      <c r="V683" s="61">
        <f>('Strm Seg GW ZBud Stream Out'!I683-'Strm Seg GW ZBud Stream In'!I683)/DAY($A683)/1.9835</f>
        <v>4.4940110752417119</v>
      </c>
      <c r="W683" s="61">
        <f>('Strm Seg GW ZBud Stream Out'!J683-'Strm Seg GW ZBud Stream In'!J683)/DAY($A683)/1.9835</f>
        <v>7.2132187319580092</v>
      </c>
    </row>
    <row r="684" spans="1:23" x14ac:dyDescent="0.3">
      <c r="A684" s="126">
        <v>53447</v>
      </c>
      <c r="B684" s="127">
        <v>30.49</v>
      </c>
      <c r="C684" s="127">
        <v>0</v>
      </c>
      <c r="D684" s="127">
        <v>0</v>
      </c>
      <c r="E684" s="127">
        <v>0</v>
      </c>
      <c r="F684" s="127">
        <v>7.63</v>
      </c>
      <c r="G684" s="127">
        <v>6.81</v>
      </c>
      <c r="H684" s="2">
        <f t="shared" si="105"/>
        <v>30.49</v>
      </c>
      <c r="I684" s="2">
        <f t="shared" si="106"/>
        <v>7.63</v>
      </c>
      <c r="J684" s="2">
        <f t="shared" si="107"/>
        <v>6.81</v>
      </c>
      <c r="K684" s="2">
        <f t="shared" si="108"/>
        <v>30.49</v>
      </c>
      <c r="L684" s="2">
        <f t="shared" si="109"/>
        <v>14.44</v>
      </c>
      <c r="M684" s="2">
        <f t="shared" si="111"/>
        <v>44.93</v>
      </c>
      <c r="N684" s="2">
        <f>'ZBud Extract Monthly'!U683</f>
        <v>44.92</v>
      </c>
      <c r="O684" s="53">
        <f t="shared" si="110"/>
        <v>-9.9999999999980105E-3</v>
      </c>
      <c r="Q684" s="111">
        <f>YEAR(A684)</f>
        <v>2046</v>
      </c>
      <c r="R684" s="61">
        <f>MONTH(A684)</f>
        <v>4</v>
      </c>
      <c r="S684" s="61">
        <f t="shared" si="104"/>
        <v>2046</v>
      </c>
      <c r="T684" s="112" t="str">
        <f>LOOKUP(S684,'yr type'!$A$5:$A$102,'yr type'!$B$5:$B$102)</f>
        <v>W</v>
      </c>
      <c r="U684" s="61">
        <f>('Strm Seg GW ZBud Stream Out'!H684-'Strm Seg GW ZBud Stream In'!H684)/DAY($A684)/1.9835</f>
        <v>118.48281657003614</v>
      </c>
      <c r="V684" s="61">
        <f>('Strm Seg GW ZBud Stream Out'!I684-'Strm Seg GW ZBud Stream In'!I684)/DAY($A684)/1.9835</f>
        <v>4.0149567263255186</v>
      </c>
      <c r="W684" s="61">
        <f>('Strm Seg GW ZBud Stream Out'!J684-'Strm Seg GW ZBud Stream In'!J684)/DAY($A684)/1.9835</f>
        <v>7.0503319048819417</v>
      </c>
    </row>
    <row r="685" spans="1:23" x14ac:dyDescent="0.3">
      <c r="A685" s="126">
        <v>53478</v>
      </c>
      <c r="B685" s="127">
        <v>31.18</v>
      </c>
      <c r="C685" s="127">
        <v>0</v>
      </c>
      <c r="D685" s="127">
        <v>7.15</v>
      </c>
      <c r="E685" s="127">
        <v>3.57</v>
      </c>
      <c r="F685" s="127">
        <v>18.21</v>
      </c>
      <c r="G685" s="127">
        <v>12.99</v>
      </c>
      <c r="H685" s="2">
        <f t="shared" si="105"/>
        <v>41.9</v>
      </c>
      <c r="I685" s="2">
        <f t="shared" si="106"/>
        <v>18.21</v>
      </c>
      <c r="J685" s="2">
        <f t="shared" si="107"/>
        <v>12.99</v>
      </c>
      <c r="K685" s="2">
        <f t="shared" si="108"/>
        <v>41.9</v>
      </c>
      <c r="L685" s="2">
        <f t="shared" si="109"/>
        <v>31.200000000000003</v>
      </c>
      <c r="M685" s="2">
        <f t="shared" si="111"/>
        <v>73.099999999999994</v>
      </c>
      <c r="N685" s="2">
        <f>'ZBud Extract Monthly'!U684</f>
        <v>73.099999999999994</v>
      </c>
      <c r="O685" s="53">
        <f t="shared" si="110"/>
        <v>0</v>
      </c>
      <c r="Q685" s="111">
        <f>YEAR(A685)</f>
        <v>2046</v>
      </c>
      <c r="R685" s="61">
        <f>MONTH(A685)</f>
        <v>5</v>
      </c>
      <c r="S685" s="61">
        <f t="shared" si="104"/>
        <v>2046</v>
      </c>
      <c r="T685" s="112" t="str">
        <f>LOOKUP(S685,'yr type'!$A$5:$A$102,'yr type'!$B$5:$B$102)</f>
        <v>W</v>
      </c>
      <c r="U685" s="61">
        <f>('Strm Seg GW ZBud Stream Out'!H685-'Strm Seg GW ZBud Stream In'!H685)/DAY($A685)/1.9835</f>
        <v>72.815241874496877</v>
      </c>
      <c r="V685" s="61">
        <f>('Strm Seg GW ZBud Stream Out'!I685-'Strm Seg GW ZBud Stream In'!I685)/DAY($A685)/1.9835</f>
        <v>2.2893711832293837</v>
      </c>
      <c r="W685" s="61">
        <f>('Strm Seg GW ZBud Stream Out'!J685-'Strm Seg GW ZBud Stream In'!J685)/DAY($A685)/1.9835</f>
        <v>5.1056701659659938</v>
      </c>
    </row>
    <row r="686" spans="1:23" x14ac:dyDescent="0.3">
      <c r="A686" s="126">
        <v>53508</v>
      </c>
      <c r="B686" s="127">
        <v>30.84</v>
      </c>
      <c r="C686" s="127">
        <v>0</v>
      </c>
      <c r="D686" s="127">
        <v>0</v>
      </c>
      <c r="E686" s="127">
        <v>0.6</v>
      </c>
      <c r="F686" s="127">
        <v>5.14</v>
      </c>
      <c r="G686" s="127">
        <v>5.56</v>
      </c>
      <c r="H686" s="2">
        <f t="shared" si="105"/>
        <v>31.44</v>
      </c>
      <c r="I686" s="2">
        <f t="shared" si="106"/>
        <v>5.14</v>
      </c>
      <c r="J686" s="2">
        <f t="shared" si="107"/>
        <v>5.56</v>
      </c>
      <c r="K686" s="2">
        <f t="shared" si="108"/>
        <v>31.44</v>
      </c>
      <c r="L686" s="2">
        <f t="shared" si="109"/>
        <v>10.7</v>
      </c>
      <c r="M686" s="2">
        <f t="shared" si="111"/>
        <v>42.14</v>
      </c>
      <c r="N686" s="2">
        <f>'ZBud Extract Monthly'!U685</f>
        <v>42.14</v>
      </c>
      <c r="O686" s="53">
        <f t="shared" si="110"/>
        <v>0</v>
      </c>
      <c r="Q686" s="111">
        <f>YEAR(A686)</f>
        <v>2046</v>
      </c>
      <c r="R686" s="61">
        <f>MONTH(A686)</f>
        <v>6</v>
      </c>
      <c r="S686" s="61">
        <f t="shared" si="104"/>
        <v>2046</v>
      </c>
      <c r="T686" s="112" t="str">
        <f>LOOKUP(S686,'yr type'!$A$5:$A$102,'yr type'!$B$5:$B$102)</f>
        <v>W</v>
      </c>
      <c r="U686" s="61">
        <f>('Strm Seg GW ZBud Stream Out'!H686-'Strm Seg GW ZBud Stream In'!H686)/DAY($A686)/1.9835</f>
        <v>70.934711368792549</v>
      </c>
      <c r="V686" s="61">
        <f>('Strm Seg GW ZBud Stream Out'!I686-'Strm Seg GW ZBud Stream In'!I686)/DAY($A686)/1.9835</f>
        <v>2.2724140828501813</v>
      </c>
      <c r="W686" s="61">
        <f>('Strm Seg GW ZBud Stream Out'!J686-'Strm Seg GW ZBud Stream In'!J686)/DAY($A686)/1.9835</f>
        <v>4.5799512645996128</v>
      </c>
    </row>
    <row r="687" spans="1:23" x14ac:dyDescent="0.3">
      <c r="A687" s="126">
        <v>53539</v>
      </c>
      <c r="B687" s="127">
        <v>33.31</v>
      </c>
      <c r="C687" s="127">
        <v>0</v>
      </c>
      <c r="D687" s="127">
        <v>1.7</v>
      </c>
      <c r="E687" s="127">
        <v>0.32</v>
      </c>
      <c r="F687" s="127">
        <v>9.18</v>
      </c>
      <c r="G687" s="127">
        <v>5.15</v>
      </c>
      <c r="H687" s="2">
        <f t="shared" si="105"/>
        <v>35.330000000000005</v>
      </c>
      <c r="I687" s="2">
        <f t="shared" si="106"/>
        <v>9.18</v>
      </c>
      <c r="J687" s="2">
        <f t="shared" si="107"/>
        <v>5.15</v>
      </c>
      <c r="K687" s="2">
        <f t="shared" si="108"/>
        <v>35.330000000000005</v>
      </c>
      <c r="L687" s="2">
        <f t="shared" si="109"/>
        <v>14.33</v>
      </c>
      <c r="M687" s="2">
        <f t="shared" si="111"/>
        <v>49.660000000000004</v>
      </c>
      <c r="N687" s="2">
        <f>'ZBud Extract Monthly'!U686</f>
        <v>49.66</v>
      </c>
      <c r="O687" s="53">
        <f t="shared" si="110"/>
        <v>0</v>
      </c>
      <c r="Q687" s="111">
        <f>YEAR(A687)</f>
        <v>2046</v>
      </c>
      <c r="R687" s="61">
        <f>MONTH(A687)</f>
        <v>7</v>
      </c>
      <c r="S687" s="61">
        <f t="shared" si="104"/>
        <v>2046</v>
      </c>
      <c r="T687" s="112" t="str">
        <f>LOOKUP(S687,'yr type'!$A$5:$A$102,'yr type'!$B$5:$B$102)</f>
        <v>W</v>
      </c>
      <c r="U687" s="61">
        <f>('Strm Seg GW ZBud Stream Out'!H687-'Strm Seg GW ZBud Stream In'!H687)/DAY($A687)/1.9835</f>
        <v>59.751823511713575</v>
      </c>
      <c r="V687" s="61">
        <f>('Strm Seg GW ZBud Stream Out'!I687-'Strm Seg GW ZBud Stream In'!I687)/DAY($A687)/1.9835</f>
        <v>0.65329289216682795</v>
      </c>
      <c r="W687" s="61">
        <f>('Strm Seg GW ZBud Stream Out'!J687-'Strm Seg GW ZBud Stream In'!J687)/DAY($A687)/1.9835</f>
        <v>2.5756035681468892</v>
      </c>
    </row>
    <row r="688" spans="1:23" x14ac:dyDescent="0.3">
      <c r="A688" s="126">
        <v>53570</v>
      </c>
      <c r="B688" s="127">
        <v>34.299999999999997</v>
      </c>
      <c r="C688" s="127">
        <v>0</v>
      </c>
      <c r="D688" s="127">
        <v>27.31</v>
      </c>
      <c r="E688" s="127">
        <v>5.29</v>
      </c>
      <c r="F688" s="127">
        <v>17.07</v>
      </c>
      <c r="G688" s="127">
        <v>11.4</v>
      </c>
      <c r="H688" s="2">
        <f t="shared" si="105"/>
        <v>66.900000000000006</v>
      </c>
      <c r="I688" s="2">
        <f t="shared" si="106"/>
        <v>17.07</v>
      </c>
      <c r="J688" s="2">
        <f t="shared" si="107"/>
        <v>11.4</v>
      </c>
      <c r="K688" s="2">
        <f t="shared" si="108"/>
        <v>66.900000000000006</v>
      </c>
      <c r="L688" s="2">
        <f t="shared" si="109"/>
        <v>28.47</v>
      </c>
      <c r="M688" s="2">
        <f t="shared" si="111"/>
        <v>95.37</v>
      </c>
      <c r="N688" s="2">
        <f>'ZBud Extract Monthly'!U687</f>
        <v>95.38</v>
      </c>
      <c r="O688" s="53">
        <f t="shared" si="110"/>
        <v>9.9999999999909051E-3</v>
      </c>
      <c r="Q688" s="111">
        <f>YEAR(A688)</f>
        <v>2046</v>
      </c>
      <c r="R688" s="61">
        <f>MONTH(A688)</f>
        <v>8</v>
      </c>
      <c r="S688" s="61">
        <f t="shared" si="104"/>
        <v>2046</v>
      </c>
      <c r="T688" s="112" t="str">
        <f>LOOKUP(S688,'yr type'!$A$5:$A$102,'yr type'!$B$5:$B$102)</f>
        <v>W</v>
      </c>
      <c r="U688" s="61">
        <f>('Strm Seg GW ZBud Stream Out'!H688-'Strm Seg GW ZBud Stream In'!H688)/DAY($A688)/1.9835</f>
        <v>44.239979833627416</v>
      </c>
      <c r="V688" s="61">
        <f>('Strm Seg GW ZBud Stream Out'!I688-'Strm Seg GW ZBud Stream In'!I688)/DAY($A688)/1.9835</f>
        <v>-0.10977662489733853</v>
      </c>
      <c r="W688" s="61">
        <f>('Strm Seg GW ZBud Stream Out'!J688-'Strm Seg GW ZBud Stream In'!J688)/DAY($A688)/1.9835</f>
        <v>1.0514161184611754</v>
      </c>
    </row>
    <row r="689" spans="1:23" x14ac:dyDescent="0.3">
      <c r="A689" s="126">
        <v>53600</v>
      </c>
      <c r="B689" s="127">
        <v>35.67</v>
      </c>
      <c r="C689" s="127">
        <v>0</v>
      </c>
      <c r="D689" s="127">
        <v>45.74</v>
      </c>
      <c r="E689" s="127">
        <v>4.9800000000000004</v>
      </c>
      <c r="F689" s="127">
        <v>23.4</v>
      </c>
      <c r="G689" s="127">
        <v>20.48</v>
      </c>
      <c r="H689" s="2">
        <f t="shared" si="105"/>
        <v>86.39</v>
      </c>
      <c r="I689" s="2">
        <f t="shared" si="106"/>
        <v>23.4</v>
      </c>
      <c r="J689" s="2">
        <f t="shared" si="107"/>
        <v>20.48</v>
      </c>
      <c r="K689" s="2">
        <f t="shared" si="108"/>
        <v>86.39</v>
      </c>
      <c r="L689" s="2">
        <f t="shared" si="109"/>
        <v>43.879999999999995</v>
      </c>
      <c r="M689" s="2">
        <f t="shared" si="111"/>
        <v>130.26999999999998</v>
      </c>
      <c r="N689" s="2">
        <f>'ZBud Extract Monthly'!U688</f>
        <v>130.27000000000001</v>
      </c>
      <c r="O689" s="53">
        <f t="shared" si="110"/>
        <v>0</v>
      </c>
      <c r="Q689" s="111">
        <f>YEAR(A689)</f>
        <v>2046</v>
      </c>
      <c r="R689" s="61">
        <f>MONTH(A689)</f>
        <v>9</v>
      </c>
      <c r="S689" s="61">
        <f t="shared" si="104"/>
        <v>2046</v>
      </c>
      <c r="T689" s="112" t="str">
        <f>LOOKUP(S689,'yr type'!$A$5:$A$102,'yr type'!$B$5:$B$102)</f>
        <v>W</v>
      </c>
      <c r="U689" s="61">
        <f>('Strm Seg GW ZBud Stream Out'!H689-'Strm Seg GW ZBud Stream In'!H689)/DAY($A689)/1.9835</f>
        <v>42.904965969246284</v>
      </c>
      <c r="V689" s="61">
        <f>('Strm Seg GW ZBud Stream Out'!I689-'Strm Seg GW ZBud Stream In'!I689)/DAY($A689)/1.9835</f>
        <v>-0.28283337534660952</v>
      </c>
      <c r="W689" s="61">
        <f>('Strm Seg GW ZBud Stream Out'!J689-'Strm Seg GW ZBud Stream In'!J689)/DAY($A689)/1.9835</f>
        <v>0.98832030921771286</v>
      </c>
    </row>
    <row r="690" spans="1:23" x14ac:dyDescent="0.3">
      <c r="A690" s="126">
        <v>53631</v>
      </c>
      <c r="B690" s="127">
        <v>35.08</v>
      </c>
      <c r="C690" s="127">
        <v>0</v>
      </c>
      <c r="D690" s="127">
        <v>0</v>
      </c>
      <c r="E690" s="127">
        <v>1.59</v>
      </c>
      <c r="F690" s="127">
        <v>37.64</v>
      </c>
      <c r="G690" s="127">
        <v>25.91</v>
      </c>
      <c r="H690" s="2">
        <f t="shared" si="105"/>
        <v>36.67</v>
      </c>
      <c r="I690" s="2">
        <f t="shared" si="106"/>
        <v>37.64</v>
      </c>
      <c r="J690" s="2">
        <f t="shared" si="107"/>
        <v>25.91</v>
      </c>
      <c r="K690" s="2">
        <f t="shared" si="108"/>
        <v>36.67</v>
      </c>
      <c r="L690" s="2">
        <f t="shared" si="109"/>
        <v>63.55</v>
      </c>
      <c r="M690" s="2">
        <f t="shared" si="111"/>
        <v>100.22</v>
      </c>
      <c r="N690" s="2">
        <f>'ZBud Extract Monthly'!U689</f>
        <v>100.21</v>
      </c>
      <c r="O690" s="53">
        <f t="shared" si="110"/>
        <v>-1.0000000000005116E-2</v>
      </c>
      <c r="Q690" s="111">
        <f>YEAR(A690)</f>
        <v>2046</v>
      </c>
      <c r="R690" s="61">
        <f>MONTH(A690)</f>
        <v>10</v>
      </c>
      <c r="S690" s="61">
        <f t="shared" si="104"/>
        <v>2047</v>
      </c>
      <c r="T690" s="112" t="str">
        <f>LOOKUP(S690,'yr type'!$A$5:$A$102,'yr type'!$B$5:$B$102)</f>
        <v>W</v>
      </c>
      <c r="U690" s="61">
        <f>('Strm Seg GW ZBud Stream Out'!H690-'Strm Seg GW ZBud Stream In'!H690)/DAY($A690)/1.9835</f>
        <v>56.536262878424417</v>
      </c>
      <c r="V690" s="61">
        <f>('Strm Seg GW ZBud Stream Out'!I690-'Strm Seg GW ZBud Stream In'!I690)/DAY($A690)/1.9835</f>
        <v>-0.61165909072428171</v>
      </c>
      <c r="W690" s="61">
        <f>('Strm Seg GW ZBud Stream Out'!J690-'Strm Seg GW ZBud Stream In'!J690)/DAY($A690)/1.9835</f>
        <v>1.3319563820877074</v>
      </c>
    </row>
    <row r="691" spans="1:23" x14ac:dyDescent="0.3">
      <c r="A691" s="126">
        <v>53661</v>
      </c>
      <c r="B691" s="127">
        <v>30.76</v>
      </c>
      <c r="C691" s="127">
        <v>0</v>
      </c>
      <c r="D691" s="127">
        <v>0</v>
      </c>
      <c r="E691" s="127">
        <v>3.72</v>
      </c>
      <c r="F691" s="127">
        <v>83.9</v>
      </c>
      <c r="G691" s="127">
        <v>42.26</v>
      </c>
      <c r="H691" s="2">
        <f t="shared" si="105"/>
        <v>34.480000000000004</v>
      </c>
      <c r="I691" s="2">
        <f t="shared" si="106"/>
        <v>83.9</v>
      </c>
      <c r="J691" s="2">
        <f t="shared" si="107"/>
        <v>42.26</v>
      </c>
      <c r="K691" s="2">
        <f t="shared" si="108"/>
        <v>34.480000000000004</v>
      </c>
      <c r="L691" s="2">
        <f t="shared" si="109"/>
        <v>126.16</v>
      </c>
      <c r="M691" s="2">
        <f t="shared" si="111"/>
        <v>160.64000000000001</v>
      </c>
      <c r="N691" s="2">
        <f>'ZBud Extract Monthly'!U690</f>
        <v>160.65</v>
      </c>
      <c r="O691" s="53">
        <f t="shared" si="110"/>
        <v>9.9999999999909051E-3</v>
      </c>
      <c r="Q691" s="111">
        <f>YEAR(A691)</f>
        <v>2046</v>
      </c>
      <c r="R691" s="61">
        <f>MONTH(A691)</f>
        <v>11</v>
      </c>
      <c r="S691" s="61">
        <f t="shared" si="104"/>
        <v>2047</v>
      </c>
      <c r="T691" s="112" t="str">
        <f>LOOKUP(S691,'yr type'!$A$5:$A$102,'yr type'!$B$5:$B$102)</f>
        <v>W</v>
      </c>
      <c r="U691" s="61">
        <f>('Strm Seg GW ZBud Stream Out'!H691-'Strm Seg GW ZBud Stream In'!H691)/DAY($A691)/1.9835</f>
        <v>62.898579951264601</v>
      </c>
      <c r="V691" s="61">
        <f>('Strm Seg GW ZBud Stream Out'!I691-'Strm Seg GW ZBud Stream In'!I691)/DAY($A691)/1.9835</f>
        <v>-1.4059322745987732</v>
      </c>
      <c r="W691" s="61">
        <f>('Strm Seg GW ZBud Stream Out'!J691-'Strm Seg GW ZBud Stream In'!J691)/DAY($A691)/1.9835</f>
        <v>1.0881438534576926</v>
      </c>
    </row>
    <row r="692" spans="1:23" x14ac:dyDescent="0.3">
      <c r="A692" s="126">
        <v>53692</v>
      </c>
      <c r="B692" s="127">
        <v>31.22</v>
      </c>
      <c r="C692" s="127">
        <v>0.16</v>
      </c>
      <c r="D692" s="127">
        <v>266.04000000000002</v>
      </c>
      <c r="E692" s="127">
        <v>225.75</v>
      </c>
      <c r="F692" s="127">
        <v>36.979999999999997</v>
      </c>
      <c r="G692" s="127">
        <v>34.909999999999997</v>
      </c>
      <c r="H692" s="2">
        <f t="shared" si="105"/>
        <v>523.17000000000007</v>
      </c>
      <c r="I692" s="2">
        <f t="shared" si="106"/>
        <v>36.979999999999997</v>
      </c>
      <c r="J692" s="2">
        <f t="shared" si="107"/>
        <v>34.909999999999997</v>
      </c>
      <c r="K692" s="2">
        <f t="shared" si="108"/>
        <v>523.17000000000007</v>
      </c>
      <c r="L692" s="2">
        <f t="shared" si="109"/>
        <v>71.889999999999986</v>
      </c>
      <c r="M692" s="2">
        <f t="shared" si="111"/>
        <v>595.06000000000006</v>
      </c>
      <c r="N692" s="2">
        <f>'ZBud Extract Monthly'!U691</f>
        <v>595.05999999999995</v>
      </c>
      <c r="O692" s="53">
        <f t="shared" si="110"/>
        <v>0</v>
      </c>
      <c r="Q692" s="111">
        <f>YEAR(A692)</f>
        <v>2046</v>
      </c>
      <c r="R692" s="61">
        <f>MONTH(A692)</f>
        <v>12</v>
      </c>
      <c r="S692" s="61">
        <f t="shared" si="104"/>
        <v>2047</v>
      </c>
      <c r="T692" s="112" t="str">
        <f>LOOKUP(S692,'yr type'!$A$5:$A$102,'yr type'!$B$5:$B$102)</f>
        <v>W</v>
      </c>
      <c r="U692" s="61">
        <f>('Strm Seg GW ZBud Stream Out'!H692-'Strm Seg GW ZBud Stream In'!H692)/DAY($A692)/1.9835</f>
        <v>64.647860982134873</v>
      </c>
      <c r="V692" s="61">
        <f>('Strm Seg GW ZBud Stream Out'!I692-'Strm Seg GW ZBud Stream In'!I692)/DAY($A692)/1.9835</f>
        <v>-9.465184546703849E-2</v>
      </c>
      <c r="W692" s="61">
        <f>('Strm Seg GW ZBud Stream Out'!J692-'Strm Seg GW ZBud Stream In'!J692)/DAY($A692)/1.9835</f>
        <v>2.5858493864706409</v>
      </c>
    </row>
    <row r="693" spans="1:23" x14ac:dyDescent="0.3">
      <c r="A693" s="126">
        <v>53723</v>
      </c>
      <c r="B693" s="127">
        <v>32.56</v>
      </c>
      <c r="C693" s="127">
        <v>0.53</v>
      </c>
      <c r="D693" s="127">
        <v>174.47</v>
      </c>
      <c r="E693" s="127">
        <v>130.68</v>
      </c>
      <c r="F693" s="127">
        <v>63.1</v>
      </c>
      <c r="G693" s="127">
        <v>41.09</v>
      </c>
      <c r="H693" s="2">
        <f t="shared" si="105"/>
        <v>338.24</v>
      </c>
      <c r="I693" s="2">
        <f t="shared" si="106"/>
        <v>63.1</v>
      </c>
      <c r="J693" s="2">
        <f t="shared" si="107"/>
        <v>41.09</v>
      </c>
      <c r="K693" s="2">
        <f t="shared" si="108"/>
        <v>338.24</v>
      </c>
      <c r="L693" s="2">
        <f t="shared" si="109"/>
        <v>104.19</v>
      </c>
      <c r="M693" s="2">
        <f t="shared" si="111"/>
        <v>442.43000000000006</v>
      </c>
      <c r="N693" s="2">
        <f>'ZBud Extract Monthly'!U692</f>
        <v>442.44</v>
      </c>
      <c r="O693" s="53">
        <f t="shared" si="110"/>
        <v>9.9999999999340616E-3</v>
      </c>
      <c r="Q693" s="111">
        <f>YEAR(A693)</f>
        <v>2047</v>
      </c>
      <c r="R693" s="61">
        <f>MONTH(A693)</f>
        <v>1</v>
      </c>
      <c r="S693" s="61">
        <f t="shared" si="104"/>
        <v>2047</v>
      </c>
      <c r="T693" s="112" t="str">
        <f>LOOKUP(S693,'yr type'!$A$5:$A$102,'yr type'!$B$5:$B$102)</f>
        <v>W</v>
      </c>
      <c r="U693" s="61">
        <f>('Strm Seg GW ZBud Stream Out'!H693-'Strm Seg GW ZBud Stream In'!H693)/DAY($A693)/1.9835</f>
        <v>51.976873724354967</v>
      </c>
      <c r="V693" s="61">
        <f>('Strm Seg GW ZBud Stream Out'!I693-'Strm Seg GW ZBud Stream In'!I693)/DAY($A693)/1.9835</f>
        <v>-0.43064963367133696</v>
      </c>
      <c r="W693" s="61">
        <f>('Strm Seg GW ZBud Stream Out'!J693-'Strm Seg GW ZBud Stream In'!J693)/DAY($A693)/1.9835</f>
        <v>2.218788879221318</v>
      </c>
    </row>
    <row r="694" spans="1:23" x14ac:dyDescent="0.3">
      <c r="A694" s="126">
        <v>53751</v>
      </c>
      <c r="B694" s="127">
        <v>241.3</v>
      </c>
      <c r="C694" s="127">
        <v>74.349999999999994</v>
      </c>
      <c r="D694" s="127">
        <v>72.92</v>
      </c>
      <c r="E694" s="127">
        <v>82.44</v>
      </c>
      <c r="F694" s="127">
        <v>58.95</v>
      </c>
      <c r="G694" s="127">
        <v>46.76</v>
      </c>
      <c r="H694" s="2">
        <f t="shared" si="105"/>
        <v>471.01</v>
      </c>
      <c r="I694" s="2">
        <f t="shared" si="106"/>
        <v>58.95</v>
      </c>
      <c r="J694" s="2">
        <f t="shared" si="107"/>
        <v>46.76</v>
      </c>
      <c r="K694" s="2">
        <f t="shared" si="108"/>
        <v>471.01</v>
      </c>
      <c r="L694" s="2">
        <f t="shared" si="109"/>
        <v>105.71000000000001</v>
      </c>
      <c r="M694" s="2">
        <f t="shared" si="111"/>
        <v>576.72</v>
      </c>
      <c r="N694" s="2">
        <f>'ZBud Extract Monthly'!U693</f>
        <v>576.72</v>
      </c>
      <c r="O694" s="53">
        <f t="shared" si="110"/>
        <v>0</v>
      </c>
      <c r="Q694" s="111">
        <f>YEAR(A694)</f>
        <v>2047</v>
      </c>
      <c r="R694" s="61">
        <f>MONTH(A694)</f>
        <v>2</v>
      </c>
      <c r="S694" s="61">
        <f t="shared" si="104"/>
        <v>2047</v>
      </c>
      <c r="T694" s="112" t="str">
        <f>LOOKUP(S694,'yr type'!$A$5:$A$102,'yr type'!$B$5:$B$102)</f>
        <v>W</v>
      </c>
      <c r="U694" s="61">
        <f>('Strm Seg GW ZBud Stream Out'!H694-'Strm Seg GW ZBud Stream In'!H694)/DAY($A694)/1.9835</f>
        <v>63.215276027224611</v>
      </c>
      <c r="V694" s="61">
        <f>('Strm Seg GW ZBud Stream Out'!I694-'Strm Seg GW ZBud Stream In'!I694)/DAY($A694)/1.9835</f>
        <v>1.0259642046886817</v>
      </c>
      <c r="W694" s="61">
        <f>('Strm Seg GW ZBud Stream Out'!J694-'Strm Seg GW ZBud Stream In'!J694)/DAY($A694)/1.9835</f>
        <v>2.8602038244085133</v>
      </c>
    </row>
    <row r="695" spans="1:23" x14ac:dyDescent="0.3">
      <c r="A695" s="126">
        <v>53782</v>
      </c>
      <c r="B695" s="127">
        <v>54.65</v>
      </c>
      <c r="C695" s="127">
        <v>0</v>
      </c>
      <c r="D695" s="127">
        <v>2.79</v>
      </c>
      <c r="E695" s="127">
        <v>2.2000000000000002</v>
      </c>
      <c r="F695" s="127">
        <v>5.22</v>
      </c>
      <c r="G695" s="127">
        <v>5.28</v>
      </c>
      <c r="H695" s="2">
        <f t="shared" si="105"/>
        <v>59.64</v>
      </c>
      <c r="I695" s="2">
        <f t="shared" si="106"/>
        <v>5.22</v>
      </c>
      <c r="J695" s="2">
        <f t="shared" si="107"/>
        <v>5.28</v>
      </c>
      <c r="K695" s="2">
        <f t="shared" si="108"/>
        <v>59.64</v>
      </c>
      <c r="L695" s="2">
        <f t="shared" si="109"/>
        <v>10.5</v>
      </c>
      <c r="M695" s="2">
        <f t="shared" si="111"/>
        <v>70.14</v>
      </c>
      <c r="N695" s="2">
        <f>'ZBud Extract Monthly'!U694</f>
        <v>70.13</v>
      </c>
      <c r="O695" s="53">
        <f t="shared" si="110"/>
        <v>-1.0000000000005116E-2</v>
      </c>
      <c r="Q695" s="111">
        <f>YEAR(A695)</f>
        <v>2047</v>
      </c>
      <c r="R695" s="61">
        <f>MONTH(A695)</f>
        <v>3</v>
      </c>
      <c r="S695" s="61">
        <f t="shared" si="104"/>
        <v>2047</v>
      </c>
      <c r="T695" s="112" t="str">
        <f>LOOKUP(S695,'yr type'!$A$5:$A$102,'yr type'!$B$5:$B$102)</f>
        <v>W</v>
      </c>
      <c r="U695" s="61">
        <f>('Strm Seg GW ZBud Stream Out'!H695-'Strm Seg GW ZBud Stream In'!H695)/DAY($A695)/1.9835</f>
        <v>93.17937500508225</v>
      </c>
      <c r="V695" s="61">
        <f>('Strm Seg GW ZBud Stream Out'!I695-'Strm Seg GW ZBud Stream In'!I695)/DAY($A695)/1.9835</f>
        <v>3.6144970197679238</v>
      </c>
      <c r="W695" s="61">
        <f>('Strm Seg GW ZBud Stream Out'!J695-'Strm Seg GW ZBud Stream In'!J695)/DAY($A695)/1.9835</f>
        <v>6.0913829415256506</v>
      </c>
    </row>
    <row r="696" spans="1:23" x14ac:dyDescent="0.3">
      <c r="A696" s="126">
        <v>53812</v>
      </c>
      <c r="B696" s="127">
        <v>30.76</v>
      </c>
      <c r="C696" s="127">
        <v>0</v>
      </c>
      <c r="D696" s="127">
        <v>0</v>
      </c>
      <c r="E696" s="127">
        <v>0.44</v>
      </c>
      <c r="F696" s="127">
        <v>4.82</v>
      </c>
      <c r="G696" s="127">
        <v>5.44</v>
      </c>
      <c r="H696" s="2">
        <f t="shared" si="105"/>
        <v>31.200000000000003</v>
      </c>
      <c r="I696" s="2">
        <f t="shared" si="106"/>
        <v>4.82</v>
      </c>
      <c r="J696" s="2">
        <f t="shared" si="107"/>
        <v>5.44</v>
      </c>
      <c r="K696" s="2">
        <f t="shared" si="108"/>
        <v>31.200000000000003</v>
      </c>
      <c r="L696" s="2">
        <f t="shared" si="109"/>
        <v>10.260000000000002</v>
      </c>
      <c r="M696" s="2">
        <f t="shared" si="111"/>
        <v>41.46</v>
      </c>
      <c r="N696" s="2">
        <f>'ZBud Extract Monthly'!U695</f>
        <v>41.46</v>
      </c>
      <c r="O696" s="53">
        <f t="shared" si="110"/>
        <v>0</v>
      </c>
      <c r="Q696" s="111">
        <f>YEAR(A696)</f>
        <v>2047</v>
      </c>
      <c r="R696" s="61">
        <f>MONTH(A696)</f>
        <v>4</v>
      </c>
      <c r="S696" s="61">
        <f t="shared" si="104"/>
        <v>2047</v>
      </c>
      <c r="T696" s="112" t="str">
        <f>LOOKUP(S696,'yr type'!$A$5:$A$102,'yr type'!$B$5:$B$102)</f>
        <v>W</v>
      </c>
      <c r="U696" s="61">
        <f>('Strm Seg GW ZBud Stream Out'!H696-'Strm Seg GW ZBud Stream In'!H696)/DAY($A696)/1.9835</f>
        <v>66.941433492983776</v>
      </c>
      <c r="V696" s="61">
        <f>('Strm Seg GW ZBud Stream Out'!I696-'Strm Seg GW ZBud Stream In'!I696)/DAY($A696)/1.9835</f>
        <v>2.5147466599445427</v>
      </c>
      <c r="W696" s="61">
        <f>('Strm Seg GW ZBud Stream Out'!J696-'Strm Seg GW ZBud Stream In'!J696)/DAY($A696)/1.9835</f>
        <v>4.8337114528190908</v>
      </c>
    </row>
    <row r="697" spans="1:23" x14ac:dyDescent="0.3">
      <c r="A697" s="126">
        <v>53843</v>
      </c>
      <c r="B697" s="127">
        <v>34.869999999999997</v>
      </c>
      <c r="C697" s="127">
        <v>0</v>
      </c>
      <c r="D697" s="127">
        <v>0.98</v>
      </c>
      <c r="E697" s="127">
        <v>0.42</v>
      </c>
      <c r="F697" s="127">
        <v>10.199999999999999</v>
      </c>
      <c r="G697" s="127">
        <v>5.29</v>
      </c>
      <c r="H697" s="2">
        <f t="shared" si="105"/>
        <v>36.269999999999996</v>
      </c>
      <c r="I697" s="2">
        <f t="shared" si="106"/>
        <v>10.199999999999999</v>
      </c>
      <c r="J697" s="2">
        <f t="shared" si="107"/>
        <v>5.29</v>
      </c>
      <c r="K697" s="2">
        <f t="shared" si="108"/>
        <v>36.269999999999996</v>
      </c>
      <c r="L697" s="2">
        <f t="shared" si="109"/>
        <v>15.489999999999998</v>
      </c>
      <c r="M697" s="2">
        <f t="shared" si="111"/>
        <v>51.76</v>
      </c>
      <c r="N697" s="2">
        <f>'ZBud Extract Monthly'!U696</f>
        <v>51.76</v>
      </c>
      <c r="O697" s="53">
        <f t="shared" si="110"/>
        <v>0</v>
      </c>
      <c r="Q697" s="111">
        <f>YEAR(A697)</f>
        <v>2047</v>
      </c>
      <c r="R697" s="61">
        <f>MONTH(A697)</f>
        <v>5</v>
      </c>
      <c r="S697" s="61">
        <f t="shared" si="104"/>
        <v>2047</v>
      </c>
      <c r="T697" s="112" t="str">
        <f>LOOKUP(S697,'yr type'!$A$5:$A$102,'yr type'!$B$5:$B$102)</f>
        <v>W</v>
      </c>
      <c r="U697" s="61">
        <f>('Strm Seg GW ZBud Stream Out'!H697-'Strm Seg GW ZBud Stream In'!H697)/DAY($A697)/1.9835</f>
        <v>58.673735739203259</v>
      </c>
      <c r="V697" s="61">
        <f>('Strm Seg GW ZBud Stream Out'!I697-'Strm Seg GW ZBud Stream In'!I697)/DAY($A697)/1.9835</f>
        <v>0.67947665010530434</v>
      </c>
      <c r="W697" s="61">
        <f>('Strm Seg GW ZBud Stream Out'!J697-'Strm Seg GW ZBud Stream In'!J697)/DAY($A697)/1.9835</f>
        <v>2.8857428624864809</v>
      </c>
    </row>
    <row r="698" spans="1:23" x14ac:dyDescent="0.3">
      <c r="A698" s="126">
        <v>53873</v>
      </c>
      <c r="B698" s="127">
        <v>34.47</v>
      </c>
      <c r="C698" s="127">
        <v>0.3</v>
      </c>
      <c r="D698" s="127">
        <v>157.69</v>
      </c>
      <c r="E698" s="127">
        <v>112.27</v>
      </c>
      <c r="F698" s="127">
        <v>21.71</v>
      </c>
      <c r="G698" s="127">
        <v>27.39</v>
      </c>
      <c r="H698" s="2">
        <f t="shared" si="105"/>
        <v>304.72999999999996</v>
      </c>
      <c r="I698" s="2">
        <f t="shared" si="106"/>
        <v>21.71</v>
      </c>
      <c r="J698" s="2">
        <f t="shared" si="107"/>
        <v>27.39</v>
      </c>
      <c r="K698" s="2">
        <f t="shared" si="108"/>
        <v>304.72999999999996</v>
      </c>
      <c r="L698" s="2">
        <f t="shared" si="109"/>
        <v>49.1</v>
      </c>
      <c r="M698" s="2">
        <f t="shared" si="111"/>
        <v>353.82999999999993</v>
      </c>
      <c r="N698" s="2">
        <f>'ZBud Extract Monthly'!U697</f>
        <v>353.82</v>
      </c>
      <c r="O698" s="53">
        <f t="shared" si="110"/>
        <v>-9.9999999999340616E-3</v>
      </c>
      <c r="Q698" s="111">
        <f>YEAR(A698)</f>
        <v>2047</v>
      </c>
      <c r="R698" s="61">
        <f>MONTH(A698)</f>
        <v>6</v>
      </c>
      <c r="S698" s="61">
        <f t="shared" si="104"/>
        <v>2047</v>
      </c>
      <c r="T698" s="112" t="str">
        <f>LOOKUP(S698,'yr type'!$A$5:$A$102,'yr type'!$B$5:$B$102)</f>
        <v>W</v>
      </c>
      <c r="U698" s="61">
        <f>('Strm Seg GW ZBud Stream Out'!H698-'Strm Seg GW ZBud Stream In'!H698)/DAY($A698)/1.9835</f>
        <v>37.816990168893369</v>
      </c>
      <c r="V698" s="61">
        <f>('Strm Seg GW ZBud Stream Out'!I698-'Strm Seg GW ZBud Stream In'!I698)/DAY($A698)/1.9835</f>
        <v>-0.11326779262246871</v>
      </c>
      <c r="W698" s="61">
        <f>('Strm Seg GW ZBud Stream Out'!J698-'Strm Seg GW ZBud Stream In'!J698)/DAY($A698)/1.9835</f>
        <v>0.74884463490462982</v>
      </c>
    </row>
    <row r="699" spans="1:23" x14ac:dyDescent="0.3">
      <c r="A699" s="126">
        <v>53904</v>
      </c>
      <c r="B699" s="127">
        <v>36.630000000000003</v>
      </c>
      <c r="C699" s="127">
        <v>0</v>
      </c>
      <c r="D699" s="127">
        <v>309.73</v>
      </c>
      <c r="E699" s="127">
        <v>176.07</v>
      </c>
      <c r="F699" s="127">
        <v>29.08</v>
      </c>
      <c r="G699" s="127">
        <v>61.42</v>
      </c>
      <c r="H699" s="2">
        <f t="shared" si="105"/>
        <v>522.43000000000006</v>
      </c>
      <c r="I699" s="2">
        <f t="shared" si="106"/>
        <v>29.08</v>
      </c>
      <c r="J699" s="2">
        <f t="shared" si="107"/>
        <v>61.42</v>
      </c>
      <c r="K699" s="2">
        <f t="shared" si="108"/>
        <v>522.43000000000006</v>
      </c>
      <c r="L699" s="2">
        <f t="shared" si="109"/>
        <v>90.5</v>
      </c>
      <c r="M699" s="2">
        <f t="shared" si="111"/>
        <v>612.93000000000006</v>
      </c>
      <c r="N699" s="2">
        <f>'ZBud Extract Monthly'!U698</f>
        <v>612.92999999999995</v>
      </c>
      <c r="O699" s="53">
        <f t="shared" si="110"/>
        <v>0</v>
      </c>
      <c r="Q699" s="111">
        <f>YEAR(A699)</f>
        <v>2047</v>
      </c>
      <c r="R699" s="61">
        <f>MONTH(A699)</f>
        <v>7</v>
      </c>
      <c r="S699" s="61">
        <f t="shared" si="104"/>
        <v>2047</v>
      </c>
      <c r="T699" s="112" t="str">
        <f>LOOKUP(S699,'yr type'!$A$5:$A$102,'yr type'!$B$5:$B$102)</f>
        <v>W</v>
      </c>
      <c r="U699" s="61">
        <f>('Strm Seg GW ZBud Stream Out'!H699-'Strm Seg GW ZBud Stream In'!H699)/DAY($A699)/1.9835</f>
        <v>16.694341218276588</v>
      </c>
      <c r="V699" s="61">
        <f>('Strm Seg GW ZBud Stream Out'!I699-'Strm Seg GW ZBud Stream In'!I699)/DAY($A699)/1.9835</f>
        <v>-0.47293396326142284</v>
      </c>
      <c r="W699" s="61">
        <f>('Strm Seg GW ZBud Stream Out'!J699-'Strm Seg GW ZBud Stream In'!J699)/DAY($A699)/1.9835</f>
        <v>-0.62629597404392701</v>
      </c>
    </row>
    <row r="700" spans="1:23" x14ac:dyDescent="0.3">
      <c r="A700" s="126">
        <v>53935</v>
      </c>
      <c r="B700" s="127">
        <v>37.94</v>
      </c>
      <c r="C700" s="127">
        <v>0</v>
      </c>
      <c r="D700" s="127">
        <v>66.05</v>
      </c>
      <c r="E700" s="127">
        <v>23.38</v>
      </c>
      <c r="F700" s="127">
        <v>29.08</v>
      </c>
      <c r="G700" s="127">
        <v>41.18</v>
      </c>
      <c r="H700" s="2">
        <f t="shared" si="105"/>
        <v>127.36999999999999</v>
      </c>
      <c r="I700" s="2">
        <f t="shared" si="106"/>
        <v>29.08</v>
      </c>
      <c r="J700" s="2">
        <f t="shared" si="107"/>
        <v>41.18</v>
      </c>
      <c r="K700" s="2">
        <f t="shared" si="108"/>
        <v>127.36999999999999</v>
      </c>
      <c r="L700" s="2">
        <f t="shared" si="109"/>
        <v>70.259999999999991</v>
      </c>
      <c r="M700" s="2">
        <f t="shared" si="111"/>
        <v>197.63</v>
      </c>
      <c r="N700" s="2">
        <f>'ZBud Extract Monthly'!U699</f>
        <v>197.62</v>
      </c>
      <c r="O700" s="53">
        <f t="shared" si="110"/>
        <v>-9.9999999999909051E-3</v>
      </c>
      <c r="Q700" s="111">
        <f>YEAR(A700)</f>
        <v>2047</v>
      </c>
      <c r="R700" s="61">
        <f>MONTH(A700)</f>
        <v>8</v>
      </c>
      <c r="S700" s="61">
        <f t="shared" si="104"/>
        <v>2047</v>
      </c>
      <c r="T700" s="112" t="str">
        <f>LOOKUP(S700,'yr type'!$A$5:$A$102,'yr type'!$B$5:$B$102)</f>
        <v>W</v>
      </c>
      <c r="U700" s="61">
        <f>('Strm Seg GW ZBud Stream Out'!H700-'Strm Seg GW ZBud Stream In'!H700)/DAY($A700)/1.9835</f>
        <v>35.497857322914037</v>
      </c>
      <c r="V700" s="61">
        <f>('Strm Seg GW ZBud Stream Out'!I700-'Strm Seg GW ZBud Stream In'!I700)/DAY($A700)/1.9835</f>
        <v>-0.47293396326142284</v>
      </c>
      <c r="W700" s="61">
        <f>('Strm Seg GW ZBud Stream Out'!J700-'Strm Seg GW ZBud Stream In'!J700)/DAY($A700)/1.9835</f>
        <v>-1.6751099799149453E-2</v>
      </c>
    </row>
    <row r="701" spans="1:23" x14ac:dyDescent="0.3">
      <c r="A701" s="126">
        <v>53965</v>
      </c>
      <c r="B701" s="127">
        <v>39.06</v>
      </c>
      <c r="C701" s="127">
        <v>0</v>
      </c>
      <c r="D701" s="127">
        <v>32.630000000000003</v>
      </c>
      <c r="E701" s="127">
        <v>4.03</v>
      </c>
      <c r="F701" s="127">
        <v>28.14</v>
      </c>
      <c r="G701" s="127">
        <v>34.99</v>
      </c>
      <c r="H701" s="2">
        <f t="shared" si="105"/>
        <v>75.72</v>
      </c>
      <c r="I701" s="2">
        <f t="shared" si="106"/>
        <v>28.14</v>
      </c>
      <c r="J701" s="2">
        <f t="shared" si="107"/>
        <v>34.99</v>
      </c>
      <c r="K701" s="2">
        <f t="shared" si="108"/>
        <v>75.72</v>
      </c>
      <c r="L701" s="2">
        <f t="shared" si="109"/>
        <v>63.13</v>
      </c>
      <c r="M701" s="2">
        <f t="shared" si="111"/>
        <v>138.85</v>
      </c>
      <c r="N701" s="2">
        <f>'ZBud Extract Monthly'!U700</f>
        <v>138.86000000000001</v>
      </c>
      <c r="O701" s="53">
        <f t="shared" si="110"/>
        <v>1.0000000000019327E-2</v>
      </c>
      <c r="Q701" s="111">
        <f>YEAR(A701)</f>
        <v>2047</v>
      </c>
      <c r="R701" s="61">
        <f>MONTH(A701)</f>
        <v>9</v>
      </c>
      <c r="S701" s="61">
        <f t="shared" si="104"/>
        <v>2047</v>
      </c>
      <c r="T701" s="112" t="str">
        <f>LOOKUP(S701,'yr type'!$A$5:$A$102,'yr type'!$B$5:$B$102)</f>
        <v>W</v>
      </c>
      <c r="U701" s="61">
        <f>('Strm Seg GW ZBud Stream Out'!H701-'Strm Seg GW ZBud Stream In'!H701)/DAY($A701)/1.9835</f>
        <v>36.637593479539532</v>
      </c>
      <c r="V701" s="61">
        <f>('Strm Seg GW ZBud Stream Out'!I701-'Strm Seg GW ZBud Stream In'!I701)/DAY($A701)/1.9835</f>
        <v>-0.4729014368540459</v>
      </c>
      <c r="W701" s="61">
        <f>('Strm Seg GW ZBud Stream Out'!J701-'Strm Seg GW ZBud Stream In'!J701)/DAY($A701)/1.9835</f>
        <v>0.19040416771699853</v>
      </c>
    </row>
    <row r="702" spans="1:23" x14ac:dyDescent="0.3">
      <c r="A702" s="126">
        <v>53996</v>
      </c>
      <c r="B702" s="127">
        <v>39.9</v>
      </c>
      <c r="C702" s="127">
        <v>0</v>
      </c>
      <c r="D702" s="127">
        <v>17.149999999999999</v>
      </c>
      <c r="E702" s="127">
        <v>15.32</v>
      </c>
      <c r="F702" s="127">
        <v>46.65</v>
      </c>
      <c r="G702" s="127">
        <v>54.64</v>
      </c>
      <c r="H702" s="2">
        <f t="shared" si="105"/>
        <v>72.37</v>
      </c>
      <c r="I702" s="2">
        <f t="shared" si="106"/>
        <v>46.65</v>
      </c>
      <c r="J702" s="2">
        <f t="shared" si="107"/>
        <v>54.64</v>
      </c>
      <c r="K702" s="2">
        <f t="shared" si="108"/>
        <v>72.37</v>
      </c>
      <c r="L702" s="2">
        <f t="shared" si="109"/>
        <v>101.28999999999999</v>
      </c>
      <c r="M702" s="2">
        <f t="shared" si="111"/>
        <v>173.66000000000003</v>
      </c>
      <c r="N702" s="2">
        <f>'ZBud Extract Monthly'!U701</f>
        <v>173.66</v>
      </c>
      <c r="O702" s="53">
        <f t="shared" si="110"/>
        <v>0</v>
      </c>
      <c r="Q702" s="111">
        <f>YEAR(A702)</f>
        <v>2047</v>
      </c>
      <c r="R702" s="61">
        <f>MONTH(A702)</f>
        <v>10</v>
      </c>
      <c r="S702" s="61">
        <f t="shared" si="104"/>
        <v>2048</v>
      </c>
      <c r="T702" s="112" t="str">
        <f>LOOKUP(S702,'yr type'!$A$5:$A$102,'yr type'!$B$5:$B$102)</f>
        <v>AN</v>
      </c>
      <c r="U702" s="61">
        <f>('Strm Seg GW ZBud Stream Out'!H702-'Strm Seg GW ZBud Stream In'!H702)/DAY($A702)/1.9835</f>
        <v>33.897720712003057</v>
      </c>
      <c r="V702" s="61">
        <f>('Strm Seg GW ZBud Stream Out'!I702-'Strm Seg GW ZBud Stream In'!I702)/DAY($A702)/1.9835</f>
        <v>-0.75867845206827289</v>
      </c>
      <c r="W702" s="61">
        <f>('Strm Seg GW ZBud Stream Out'!J702-'Strm Seg GW ZBud Stream In'!J702)/DAY($A702)/1.9835</f>
        <v>-0.22020377794221682</v>
      </c>
    </row>
    <row r="703" spans="1:23" x14ac:dyDescent="0.3">
      <c r="A703" s="126">
        <v>54026</v>
      </c>
      <c r="B703" s="127">
        <v>34.04</v>
      </c>
      <c r="C703" s="127">
        <v>0</v>
      </c>
      <c r="D703" s="127">
        <v>0</v>
      </c>
      <c r="E703" s="127">
        <v>3.53</v>
      </c>
      <c r="F703" s="127">
        <v>57.2</v>
      </c>
      <c r="G703" s="127">
        <v>57.08</v>
      </c>
      <c r="H703" s="2">
        <f t="shared" si="105"/>
        <v>37.57</v>
      </c>
      <c r="I703" s="2">
        <f t="shared" si="106"/>
        <v>57.2</v>
      </c>
      <c r="J703" s="2">
        <f t="shared" si="107"/>
        <v>57.08</v>
      </c>
      <c r="K703" s="2">
        <f t="shared" si="108"/>
        <v>37.57</v>
      </c>
      <c r="L703" s="2">
        <f t="shared" si="109"/>
        <v>114.28</v>
      </c>
      <c r="M703" s="2">
        <f t="shared" si="111"/>
        <v>151.85000000000002</v>
      </c>
      <c r="N703" s="2">
        <f>'ZBud Extract Monthly'!U702</f>
        <v>151.85</v>
      </c>
      <c r="O703" s="53">
        <f t="shared" si="110"/>
        <v>0</v>
      </c>
      <c r="Q703" s="111">
        <f>YEAR(A703)</f>
        <v>2047</v>
      </c>
      <c r="R703" s="61">
        <f>MONTH(A703)</f>
        <v>11</v>
      </c>
      <c r="S703" s="61">
        <f t="shared" si="104"/>
        <v>2048</v>
      </c>
      <c r="T703" s="112" t="str">
        <f>LOOKUP(S703,'yr type'!$A$5:$A$102,'yr type'!$B$5:$B$102)</f>
        <v>AN</v>
      </c>
      <c r="U703" s="61">
        <f>('Strm Seg GW ZBud Stream Out'!H703-'Strm Seg GW ZBud Stream In'!H703)/DAY($A703)/1.9835</f>
        <v>39.354676077640534</v>
      </c>
      <c r="V703" s="61">
        <f>('Strm Seg GW ZBud Stream Out'!I703-'Strm Seg GW ZBud Stream In'!I703)/DAY($A703)/1.9835</f>
        <v>-0.96126375934795394</v>
      </c>
      <c r="W703" s="61">
        <f>('Strm Seg GW ZBud Stream Out'!J703-'Strm Seg GW ZBud Stream In'!J703)/DAY($A703)/1.9835</f>
        <v>4.6046550710024406E-2</v>
      </c>
    </row>
    <row r="704" spans="1:23" x14ac:dyDescent="0.3">
      <c r="A704" s="126">
        <v>54057</v>
      </c>
      <c r="B704" s="127">
        <v>35</v>
      </c>
      <c r="C704" s="127">
        <v>0</v>
      </c>
      <c r="D704" s="127">
        <v>7.62</v>
      </c>
      <c r="E704" s="127">
        <v>0.56000000000000005</v>
      </c>
      <c r="F704" s="127">
        <v>35.909999999999997</v>
      </c>
      <c r="G704" s="127">
        <v>37.409999999999997</v>
      </c>
      <c r="H704" s="2">
        <f t="shared" si="105"/>
        <v>43.18</v>
      </c>
      <c r="I704" s="2">
        <f t="shared" si="106"/>
        <v>35.909999999999997</v>
      </c>
      <c r="J704" s="2">
        <f t="shared" si="107"/>
        <v>37.409999999999997</v>
      </c>
      <c r="K704" s="2">
        <f t="shared" si="108"/>
        <v>43.18</v>
      </c>
      <c r="L704" s="2">
        <f t="shared" si="109"/>
        <v>73.319999999999993</v>
      </c>
      <c r="M704" s="2">
        <f t="shared" si="111"/>
        <v>116.5</v>
      </c>
      <c r="N704" s="2">
        <f>'ZBud Extract Monthly'!U703</f>
        <v>116.5</v>
      </c>
      <c r="O704" s="53">
        <f t="shared" si="110"/>
        <v>0</v>
      </c>
      <c r="Q704" s="111">
        <f>YEAR(A704)</f>
        <v>2047</v>
      </c>
      <c r="R704" s="61">
        <f>MONTH(A704)</f>
        <v>12</v>
      </c>
      <c r="S704" s="61">
        <f t="shared" si="104"/>
        <v>2048</v>
      </c>
      <c r="T704" s="112" t="str">
        <f>LOOKUP(S704,'yr type'!$A$5:$A$102,'yr type'!$B$5:$B$102)</f>
        <v>AN</v>
      </c>
      <c r="U704" s="61">
        <f>('Strm Seg GW ZBud Stream Out'!H704-'Strm Seg GW ZBud Stream In'!H704)/DAY($A704)/1.9835</f>
        <v>37.542955186742233</v>
      </c>
      <c r="V704" s="61">
        <f>('Strm Seg GW ZBud Stream Out'!I704-'Strm Seg GW ZBud Stream In'!I704)/DAY($A704)/1.9835</f>
        <v>-0.58401164445384091</v>
      </c>
      <c r="W704" s="61">
        <f>('Strm Seg GW ZBud Stream Out'!J704-'Strm Seg GW ZBud Stream In'!J704)/DAY($A704)/1.9835</f>
        <v>0.59019166185546901</v>
      </c>
    </row>
    <row r="705" spans="1:23" x14ac:dyDescent="0.3">
      <c r="A705" s="126">
        <v>54088</v>
      </c>
      <c r="B705" s="127">
        <v>34.61</v>
      </c>
      <c r="C705" s="127">
        <v>0</v>
      </c>
      <c r="D705" s="127">
        <v>6.73</v>
      </c>
      <c r="E705" s="127">
        <v>6.46</v>
      </c>
      <c r="F705" s="127">
        <v>107.34</v>
      </c>
      <c r="G705" s="127">
        <v>80.06</v>
      </c>
      <c r="H705" s="2">
        <f t="shared" si="105"/>
        <v>47.800000000000004</v>
      </c>
      <c r="I705" s="2">
        <f t="shared" si="106"/>
        <v>107.34</v>
      </c>
      <c r="J705" s="2">
        <f t="shared" si="107"/>
        <v>80.06</v>
      </c>
      <c r="K705" s="2">
        <f t="shared" si="108"/>
        <v>47.800000000000004</v>
      </c>
      <c r="L705" s="2">
        <f t="shared" si="109"/>
        <v>187.4</v>
      </c>
      <c r="M705" s="2">
        <f t="shared" si="111"/>
        <v>235.20000000000002</v>
      </c>
      <c r="N705" s="2">
        <f>'ZBud Extract Monthly'!U704</f>
        <v>235.2</v>
      </c>
      <c r="O705" s="53">
        <f t="shared" si="110"/>
        <v>0</v>
      </c>
      <c r="Q705" s="111">
        <f>YEAR(A705)</f>
        <v>2048</v>
      </c>
      <c r="R705" s="61">
        <f>MONTH(A705)</f>
        <v>1</v>
      </c>
      <c r="S705" s="61">
        <f t="shared" si="104"/>
        <v>2048</v>
      </c>
      <c r="T705" s="112" t="str">
        <f>LOOKUP(S705,'yr type'!$A$5:$A$102,'yr type'!$B$5:$B$102)</f>
        <v>AN</v>
      </c>
      <c r="U705" s="61">
        <f>('Strm Seg GW ZBud Stream Out'!H705-'Strm Seg GW ZBud Stream In'!H705)/DAY($A705)/1.9835</f>
        <v>51.448807500589538</v>
      </c>
      <c r="V705" s="61">
        <f>('Strm Seg GW ZBud Stream Out'!I705-'Strm Seg GW ZBud Stream In'!I705)/DAY($A705)/1.9835</f>
        <v>-1.74569228392301</v>
      </c>
      <c r="W705" s="61">
        <f>('Strm Seg GW ZBud Stream Out'!J705-'Strm Seg GW ZBud Stream In'!J705)/DAY($A705)/1.9835</f>
        <v>-2.1304796831927958E-2</v>
      </c>
    </row>
    <row r="706" spans="1:23" x14ac:dyDescent="0.3">
      <c r="A706" s="126">
        <v>54117</v>
      </c>
      <c r="B706" s="127">
        <v>29.83</v>
      </c>
      <c r="C706" s="127">
        <v>0</v>
      </c>
      <c r="D706" s="127">
        <v>48.58</v>
      </c>
      <c r="E706" s="127">
        <v>55.79</v>
      </c>
      <c r="F706" s="127">
        <v>122.62</v>
      </c>
      <c r="G706" s="127">
        <v>74.02</v>
      </c>
      <c r="H706" s="2">
        <f t="shared" si="105"/>
        <v>134.19999999999999</v>
      </c>
      <c r="I706" s="2">
        <f t="shared" si="106"/>
        <v>122.62</v>
      </c>
      <c r="J706" s="2">
        <f t="shared" si="107"/>
        <v>74.02</v>
      </c>
      <c r="K706" s="2">
        <f t="shared" si="108"/>
        <v>134.19999999999999</v>
      </c>
      <c r="L706" s="2">
        <f t="shared" si="109"/>
        <v>196.64</v>
      </c>
      <c r="M706" s="2">
        <f t="shared" si="111"/>
        <v>330.84</v>
      </c>
      <c r="N706" s="2">
        <f>'ZBud Extract Monthly'!U705</f>
        <v>330.84</v>
      </c>
      <c r="O706" s="53">
        <f t="shared" si="110"/>
        <v>0</v>
      </c>
      <c r="Q706" s="111">
        <f>YEAR(A706)</f>
        <v>2048</v>
      </c>
      <c r="R706" s="61">
        <f>MONTH(A706)</f>
        <v>2</v>
      </c>
      <c r="S706" s="61">
        <f t="shared" si="104"/>
        <v>2048</v>
      </c>
      <c r="T706" s="112" t="str">
        <f>LOOKUP(S706,'yr type'!$A$5:$A$102,'yr type'!$B$5:$B$102)</f>
        <v>AN</v>
      </c>
      <c r="U706" s="61">
        <f>('Strm Seg GW ZBud Stream Out'!H706-'Strm Seg GW ZBud Stream In'!H706)/DAY($A706)/1.9835</f>
        <v>72.297141068991607</v>
      </c>
      <c r="V706" s="61">
        <f>('Strm Seg GW ZBud Stream Out'!I706-'Strm Seg GW ZBud Stream In'!I706)/DAY($A706)/1.9835</f>
        <v>-1.7332649531044915</v>
      </c>
      <c r="W706" s="61">
        <f>('Strm Seg GW ZBud Stream Out'!J706-'Strm Seg GW ZBud Stream In'!J706)/DAY($A706)/1.9835</f>
        <v>1.1371400259033579</v>
      </c>
    </row>
    <row r="707" spans="1:23" x14ac:dyDescent="0.3">
      <c r="A707" s="126">
        <v>54148</v>
      </c>
      <c r="B707" s="127">
        <v>31.72</v>
      </c>
      <c r="C707" s="127">
        <v>0</v>
      </c>
      <c r="D707" s="127">
        <v>0</v>
      </c>
      <c r="E707" s="127">
        <v>0</v>
      </c>
      <c r="F707" s="127">
        <v>12.21</v>
      </c>
      <c r="G707" s="127">
        <v>7.41</v>
      </c>
      <c r="H707" s="2">
        <f t="shared" si="105"/>
        <v>31.72</v>
      </c>
      <c r="I707" s="2">
        <f t="shared" si="106"/>
        <v>12.21</v>
      </c>
      <c r="J707" s="2">
        <f t="shared" si="107"/>
        <v>7.41</v>
      </c>
      <c r="K707" s="2">
        <f t="shared" si="108"/>
        <v>31.72</v>
      </c>
      <c r="L707" s="2">
        <f t="shared" si="109"/>
        <v>19.62</v>
      </c>
      <c r="M707" s="2">
        <f t="shared" si="111"/>
        <v>51.34</v>
      </c>
      <c r="N707" s="2">
        <f>'ZBud Extract Monthly'!U706</f>
        <v>51.34</v>
      </c>
      <c r="O707" s="53">
        <f t="shared" si="110"/>
        <v>0</v>
      </c>
      <c r="Q707" s="111">
        <f>YEAR(A707)</f>
        <v>2048</v>
      </c>
      <c r="R707" s="61">
        <f>MONTH(A707)</f>
        <v>3</v>
      </c>
      <c r="S707" s="61">
        <f t="shared" si="104"/>
        <v>2048</v>
      </c>
      <c r="T707" s="112" t="str">
        <f>LOOKUP(S707,'yr type'!$A$5:$A$102,'yr type'!$B$5:$B$102)</f>
        <v>AN</v>
      </c>
      <c r="U707" s="61">
        <f>('Strm Seg GW ZBud Stream Out'!H707-'Strm Seg GW ZBud Stream In'!H707)/DAY($A707)/1.9835</f>
        <v>103.52212202281726</v>
      </c>
      <c r="V707" s="61">
        <f>('Strm Seg GW ZBud Stream Out'!I707-'Strm Seg GW ZBud Stream In'!I707)/DAY($A707)/1.9835</f>
        <v>3.3620920985224876</v>
      </c>
      <c r="W707" s="61">
        <f>('Strm Seg GW ZBud Stream Out'!J707-'Strm Seg GW ZBud Stream In'!J707)/DAY($A707)/1.9835</f>
        <v>6.2102669604885454</v>
      </c>
    </row>
    <row r="708" spans="1:23" x14ac:dyDescent="0.3">
      <c r="A708" s="126">
        <v>54178</v>
      </c>
      <c r="B708" s="127">
        <v>30.72</v>
      </c>
      <c r="C708" s="127">
        <v>0</v>
      </c>
      <c r="D708" s="127">
        <v>18.2</v>
      </c>
      <c r="E708" s="127">
        <v>14.22</v>
      </c>
      <c r="F708" s="127">
        <v>8.56</v>
      </c>
      <c r="G708" s="127">
        <v>8.73</v>
      </c>
      <c r="H708" s="2">
        <f t="shared" si="105"/>
        <v>63.14</v>
      </c>
      <c r="I708" s="2">
        <f t="shared" si="106"/>
        <v>8.56</v>
      </c>
      <c r="J708" s="2">
        <f t="shared" si="107"/>
        <v>8.73</v>
      </c>
      <c r="K708" s="2">
        <f t="shared" si="108"/>
        <v>63.14</v>
      </c>
      <c r="L708" s="2">
        <f t="shared" si="109"/>
        <v>17.29</v>
      </c>
      <c r="M708" s="2">
        <f t="shared" si="111"/>
        <v>80.430000000000007</v>
      </c>
      <c r="N708" s="2">
        <f>'ZBud Extract Monthly'!U707</f>
        <v>80.42</v>
      </c>
      <c r="O708" s="53">
        <f t="shared" si="110"/>
        <v>-1.0000000000005116E-2</v>
      </c>
      <c r="Q708" s="111">
        <f>YEAR(A708)</f>
        <v>2048</v>
      </c>
      <c r="R708" s="61">
        <f>MONTH(A708)</f>
        <v>4</v>
      </c>
      <c r="S708" s="61">
        <f t="shared" si="104"/>
        <v>2048</v>
      </c>
      <c r="T708" s="112" t="str">
        <f>LOOKUP(S708,'yr type'!$A$5:$A$102,'yr type'!$B$5:$B$102)</f>
        <v>AN</v>
      </c>
      <c r="U708" s="61">
        <f>('Strm Seg GW ZBud Stream Out'!H708-'Strm Seg GW ZBud Stream In'!H708)/DAY($A708)/1.9835</f>
        <v>60.540122678766487</v>
      </c>
      <c r="V708" s="61">
        <f>('Strm Seg GW ZBud Stream Out'!I708-'Strm Seg GW ZBud Stream In'!I708)/DAY($A708)/1.9835</f>
        <v>2.0436938072430886</v>
      </c>
      <c r="W708" s="61">
        <f>('Strm Seg GW ZBud Stream Out'!J708-'Strm Seg GW ZBud Stream In'!J708)/DAY($A708)/1.9835</f>
        <v>4.3650113435845723</v>
      </c>
    </row>
    <row r="709" spans="1:23" x14ac:dyDescent="0.3">
      <c r="A709" s="126">
        <v>54209</v>
      </c>
      <c r="B709" s="127">
        <v>36.14</v>
      </c>
      <c r="C709" s="127">
        <v>0</v>
      </c>
      <c r="D709" s="127">
        <v>2.2799999999999998</v>
      </c>
      <c r="E709" s="127">
        <v>0.13</v>
      </c>
      <c r="F709" s="127">
        <v>15.78</v>
      </c>
      <c r="G709" s="127">
        <v>5.25</v>
      </c>
      <c r="H709" s="2">
        <f t="shared" si="105"/>
        <v>38.550000000000004</v>
      </c>
      <c r="I709" s="2">
        <f t="shared" si="106"/>
        <v>15.78</v>
      </c>
      <c r="J709" s="2">
        <f t="shared" si="107"/>
        <v>5.25</v>
      </c>
      <c r="K709" s="2">
        <f t="shared" si="108"/>
        <v>38.550000000000004</v>
      </c>
      <c r="L709" s="2">
        <f t="shared" si="109"/>
        <v>21.03</v>
      </c>
      <c r="M709" s="2">
        <f t="shared" si="111"/>
        <v>59.580000000000005</v>
      </c>
      <c r="N709" s="2">
        <f>'ZBud Extract Monthly'!U708</f>
        <v>59.58</v>
      </c>
      <c r="O709" s="53">
        <f t="shared" si="110"/>
        <v>0</v>
      </c>
      <c r="Q709" s="111">
        <f>YEAR(A709)</f>
        <v>2048</v>
      </c>
      <c r="R709" s="61">
        <f>MONTH(A709)</f>
        <v>5</v>
      </c>
      <c r="S709" s="61">
        <f t="shared" si="104"/>
        <v>2048</v>
      </c>
      <c r="T709" s="112" t="str">
        <f>LOOKUP(S709,'yr type'!$A$5:$A$102,'yr type'!$B$5:$B$102)</f>
        <v>AN</v>
      </c>
      <c r="U709" s="61">
        <f>('Strm Seg GW ZBud Stream Out'!H709-'Strm Seg GW ZBud Stream In'!H709)/DAY($A709)/1.9835</f>
        <v>63.725249436886564</v>
      </c>
      <c r="V709" s="61">
        <f>('Strm Seg GW ZBud Stream Out'!I709-'Strm Seg GW ZBud Stream In'!I709)/DAY($A709)/1.9835</f>
        <v>0.4896850630605723</v>
      </c>
      <c r="W709" s="61">
        <f>('Strm Seg GW ZBud Stream Out'!J709-'Strm Seg GW ZBud Stream In'!J709)/DAY($A709)/1.9835</f>
        <v>3.4972393211738777</v>
      </c>
    </row>
    <row r="710" spans="1:23" x14ac:dyDescent="0.3">
      <c r="A710" s="126">
        <v>54239</v>
      </c>
      <c r="B710" s="127">
        <v>34.47</v>
      </c>
      <c r="C710" s="127">
        <v>0</v>
      </c>
      <c r="D710" s="127">
        <v>197.27</v>
      </c>
      <c r="E710" s="127">
        <v>108.95</v>
      </c>
      <c r="F710" s="127">
        <v>21.63</v>
      </c>
      <c r="G710" s="127">
        <v>30.45</v>
      </c>
      <c r="H710" s="2">
        <f t="shared" si="105"/>
        <v>340.69</v>
      </c>
      <c r="I710" s="2">
        <f t="shared" si="106"/>
        <v>21.63</v>
      </c>
      <c r="J710" s="2">
        <f t="shared" si="107"/>
        <v>30.45</v>
      </c>
      <c r="K710" s="2">
        <f t="shared" si="108"/>
        <v>340.69</v>
      </c>
      <c r="L710" s="2">
        <f t="shared" si="109"/>
        <v>52.08</v>
      </c>
      <c r="M710" s="2">
        <f t="shared" si="111"/>
        <v>392.77</v>
      </c>
      <c r="N710" s="2">
        <f>'ZBud Extract Monthly'!U709</f>
        <v>392.76</v>
      </c>
      <c r="O710" s="53">
        <f t="shared" si="110"/>
        <v>-9.9999999999909051E-3</v>
      </c>
      <c r="Q710" s="111">
        <f>YEAR(A710)</f>
        <v>2048</v>
      </c>
      <c r="R710" s="61">
        <f>MONTH(A710)</f>
        <v>6</v>
      </c>
      <c r="S710" s="61">
        <f t="shared" si="104"/>
        <v>2048</v>
      </c>
      <c r="T710" s="112" t="str">
        <f>LOOKUP(S710,'yr type'!$A$5:$A$102,'yr type'!$B$5:$B$102)</f>
        <v>AN</v>
      </c>
      <c r="U710" s="61">
        <f>('Strm Seg GW ZBud Stream Out'!H710-'Strm Seg GW ZBud Stream In'!H710)/DAY($A710)/1.9835</f>
        <v>25.760356272582136</v>
      </c>
      <c r="V710" s="61">
        <f>('Strm Seg GW ZBud Stream Out'!I710-'Strm Seg GW ZBud Stream In'!I710)/DAY($A710)/1.9835</f>
        <v>-0.23006470044534069</v>
      </c>
      <c r="W710" s="61">
        <f>('Strm Seg GW ZBud Stream Out'!J710-'Strm Seg GW ZBud Stream In'!J710)/DAY($A710)/1.9835</f>
        <v>0.44550878077472483</v>
      </c>
    </row>
    <row r="711" spans="1:23" x14ac:dyDescent="0.3">
      <c r="A711" s="126">
        <v>54270</v>
      </c>
      <c r="B711" s="127">
        <v>37.6</v>
      </c>
      <c r="C711" s="127">
        <v>0</v>
      </c>
      <c r="D711" s="127">
        <v>181.89</v>
      </c>
      <c r="E711" s="127">
        <v>61.93</v>
      </c>
      <c r="F711" s="127">
        <v>29.08</v>
      </c>
      <c r="G711" s="127">
        <v>48.96</v>
      </c>
      <c r="H711" s="2">
        <f t="shared" si="105"/>
        <v>281.41999999999996</v>
      </c>
      <c r="I711" s="2">
        <f t="shared" si="106"/>
        <v>29.08</v>
      </c>
      <c r="J711" s="2">
        <f t="shared" si="107"/>
        <v>48.96</v>
      </c>
      <c r="K711" s="2">
        <f t="shared" si="108"/>
        <v>281.41999999999996</v>
      </c>
      <c r="L711" s="2">
        <f t="shared" si="109"/>
        <v>78.039999999999992</v>
      </c>
      <c r="M711" s="2">
        <f t="shared" si="111"/>
        <v>359.45999999999992</v>
      </c>
      <c r="N711" s="2">
        <f>'ZBud Extract Monthly'!U710</f>
        <v>359.46</v>
      </c>
      <c r="O711" s="53">
        <f t="shared" si="110"/>
        <v>0</v>
      </c>
      <c r="Q711" s="111">
        <f>YEAR(A711)</f>
        <v>2048</v>
      </c>
      <c r="R711" s="61">
        <f>MONTH(A711)</f>
        <v>7</v>
      </c>
      <c r="S711" s="61">
        <f t="shared" ref="S711:S774" si="112">IF(R711&lt;10,Q711,Q711+1)</f>
        <v>2048</v>
      </c>
      <c r="T711" s="112" t="str">
        <f>LOOKUP(S711,'yr type'!$A$5:$A$102,'yr type'!$B$5:$B$102)</f>
        <v>AN</v>
      </c>
      <c r="U711" s="61">
        <f>('Strm Seg GW ZBud Stream Out'!H711-'Strm Seg GW ZBud Stream In'!H711)/DAY($A711)/1.9835</f>
        <v>22.473145384909373</v>
      </c>
      <c r="V711" s="61">
        <f>('Strm Seg GW ZBud Stream Out'!I711-'Strm Seg GW ZBud Stream In'!I711)/DAY($A711)/1.9835</f>
        <v>-0.47293396326142284</v>
      </c>
      <c r="W711" s="61">
        <f>('Strm Seg GW ZBud Stream Out'!J711-'Strm Seg GW ZBud Stream In'!J711)/DAY($A711)/1.9835</f>
        <v>-0.39194320889271977</v>
      </c>
    </row>
    <row r="712" spans="1:23" x14ac:dyDescent="0.3">
      <c r="A712" s="126">
        <v>54301</v>
      </c>
      <c r="B712" s="127">
        <v>38.22</v>
      </c>
      <c r="C712" s="127">
        <v>0</v>
      </c>
      <c r="D712" s="127">
        <v>88.42</v>
      </c>
      <c r="E712" s="127">
        <v>26.74</v>
      </c>
      <c r="F712" s="127">
        <v>29.08</v>
      </c>
      <c r="G712" s="127">
        <v>41.39</v>
      </c>
      <c r="H712" s="2">
        <f t="shared" ref="H712:H775" si="113">SUM(B712:E712)</f>
        <v>153.38</v>
      </c>
      <c r="I712" s="2">
        <f t="shared" ref="I712:I775" si="114">F712</f>
        <v>29.08</v>
      </c>
      <c r="J712" s="2">
        <f t="shared" ref="J712:J775" si="115">G712</f>
        <v>41.39</v>
      </c>
      <c r="K712" s="2">
        <f t="shared" ref="K712:K775" si="116">H712</f>
        <v>153.38</v>
      </c>
      <c r="L712" s="2">
        <f t="shared" ref="L712:L775" si="117">SUM(I712:J712)</f>
        <v>70.47</v>
      </c>
      <c r="M712" s="2">
        <f t="shared" si="111"/>
        <v>223.84999999999997</v>
      </c>
      <c r="N712" s="2">
        <f>'ZBud Extract Monthly'!U711</f>
        <v>223.84</v>
      </c>
      <c r="O712" s="53">
        <f t="shared" ref="O712:O775" si="118">N712-M712</f>
        <v>-9.9999999999624833E-3</v>
      </c>
      <c r="Q712" s="111">
        <f>YEAR(A712)</f>
        <v>2048</v>
      </c>
      <c r="R712" s="61">
        <f>MONTH(A712)</f>
        <v>8</v>
      </c>
      <c r="S712" s="61">
        <f t="shared" si="112"/>
        <v>2048</v>
      </c>
      <c r="T712" s="112" t="str">
        <f>LOOKUP(S712,'yr type'!$A$5:$A$102,'yr type'!$B$5:$B$102)</f>
        <v>AN</v>
      </c>
      <c r="U712" s="61">
        <f>('Strm Seg GW ZBud Stream Out'!H712-'Strm Seg GW ZBud Stream In'!H712)/DAY($A712)/1.9835</f>
        <v>26.725647885376944</v>
      </c>
      <c r="V712" s="61">
        <f>('Strm Seg GW ZBud Stream Out'!I712-'Strm Seg GW ZBud Stream In'!I712)/DAY($A712)/1.9835</f>
        <v>-0.47293396326142284</v>
      </c>
      <c r="W712" s="61">
        <f>('Strm Seg GW ZBud Stream Out'!J712-'Strm Seg GW ZBud Stream In'!J712)/DAY($A712)/1.9835</f>
        <v>-0.33307041154036932</v>
      </c>
    </row>
    <row r="713" spans="1:23" x14ac:dyDescent="0.3">
      <c r="A713" s="126">
        <v>54331</v>
      </c>
      <c r="B713" s="127">
        <v>38.54</v>
      </c>
      <c r="C713" s="127">
        <v>0</v>
      </c>
      <c r="D713" s="127">
        <v>17.510000000000002</v>
      </c>
      <c r="E713" s="127">
        <v>0.92</v>
      </c>
      <c r="F713" s="127">
        <v>30.93</v>
      </c>
      <c r="G713" s="127">
        <v>36.06</v>
      </c>
      <c r="H713" s="2">
        <f t="shared" si="113"/>
        <v>56.97</v>
      </c>
      <c r="I713" s="2">
        <f t="shared" si="114"/>
        <v>30.93</v>
      </c>
      <c r="J713" s="2">
        <f t="shared" si="115"/>
        <v>36.06</v>
      </c>
      <c r="K713" s="2">
        <f t="shared" si="116"/>
        <v>56.97</v>
      </c>
      <c r="L713" s="2">
        <f t="shared" si="117"/>
        <v>66.990000000000009</v>
      </c>
      <c r="M713" s="2">
        <f t="shared" ref="M713:M776" si="119">SUM(H713:J713)</f>
        <v>123.96000000000001</v>
      </c>
      <c r="N713" s="2">
        <f>'ZBud Extract Monthly'!U712</f>
        <v>123.95</v>
      </c>
      <c r="O713" s="53">
        <f t="shared" si="118"/>
        <v>-1.0000000000005116E-2</v>
      </c>
      <c r="Q713" s="111">
        <f>YEAR(A713)</f>
        <v>2048</v>
      </c>
      <c r="R713" s="61">
        <f>MONTH(A713)</f>
        <v>9</v>
      </c>
      <c r="S713" s="61">
        <f t="shared" si="112"/>
        <v>2048</v>
      </c>
      <c r="T713" s="112" t="str">
        <f>LOOKUP(S713,'yr type'!$A$5:$A$102,'yr type'!$B$5:$B$102)</f>
        <v>AN</v>
      </c>
      <c r="U713" s="61">
        <f>('Strm Seg GW ZBud Stream Out'!H713-'Strm Seg GW ZBud Stream In'!H713)/DAY($A713)/1.9835</f>
        <v>35.828249726913704</v>
      </c>
      <c r="V713" s="61">
        <f>('Strm Seg GW ZBud Stream Out'!I713-'Strm Seg GW ZBud Stream In'!I713)/DAY($A713)/1.9835</f>
        <v>-0.51978825308797572</v>
      </c>
      <c r="W713" s="61">
        <f>('Strm Seg GW ZBud Stream Out'!J713-'Strm Seg GW ZBud Stream In'!J713)/DAY($A713)/1.9835</f>
        <v>5.8818586673388788E-2</v>
      </c>
    </row>
    <row r="714" spans="1:23" x14ac:dyDescent="0.3">
      <c r="A714" s="126">
        <v>54362</v>
      </c>
      <c r="B714" s="127">
        <v>35.909999999999997</v>
      </c>
      <c r="C714" s="127">
        <v>0</v>
      </c>
      <c r="D714" s="127">
        <v>2.5499999999999998</v>
      </c>
      <c r="E714" s="127">
        <v>3.42</v>
      </c>
      <c r="F714" s="127">
        <v>59.85</v>
      </c>
      <c r="G714" s="127">
        <v>57.1</v>
      </c>
      <c r="H714" s="2">
        <f t="shared" si="113"/>
        <v>41.879999999999995</v>
      </c>
      <c r="I714" s="2">
        <f t="shared" si="114"/>
        <v>59.85</v>
      </c>
      <c r="J714" s="2">
        <f t="shared" si="115"/>
        <v>57.1</v>
      </c>
      <c r="K714" s="2">
        <f t="shared" si="116"/>
        <v>41.879999999999995</v>
      </c>
      <c r="L714" s="2">
        <f t="shared" si="117"/>
        <v>116.95</v>
      </c>
      <c r="M714" s="2">
        <f t="shared" si="119"/>
        <v>158.82999999999998</v>
      </c>
      <c r="N714" s="2">
        <f>'ZBud Extract Monthly'!U713</f>
        <v>158.84</v>
      </c>
      <c r="O714" s="53">
        <f t="shared" si="118"/>
        <v>1.0000000000019327E-2</v>
      </c>
      <c r="Q714" s="111">
        <f>YEAR(A714)</f>
        <v>2048</v>
      </c>
      <c r="R714" s="61">
        <f>MONTH(A714)</f>
        <v>10</v>
      </c>
      <c r="S714" s="61">
        <f t="shared" si="112"/>
        <v>2049</v>
      </c>
      <c r="T714" s="112" t="str">
        <f>LOOKUP(S714,'yr type'!$A$5:$A$102,'yr type'!$B$5:$B$102)</f>
        <v>D</v>
      </c>
      <c r="U714" s="61">
        <f>('Strm Seg GW ZBud Stream Out'!H714-'Strm Seg GW ZBud Stream In'!H714)/DAY($A714)/1.9835</f>
        <v>38.127454727306727</v>
      </c>
      <c r="V714" s="61">
        <f>('Strm Seg GW ZBud Stream Out'!I714-'Strm Seg GW ZBud Stream In'!I714)/DAY($A714)/1.9835</f>
        <v>-0.97335274075640155</v>
      </c>
      <c r="W714" s="61">
        <f>('Strm Seg GW ZBud Stream Out'!J714-'Strm Seg GW ZBud Stream In'!J714)/DAY($A714)/1.9835</f>
        <v>-0.11709506655716113</v>
      </c>
    </row>
    <row r="715" spans="1:23" x14ac:dyDescent="0.3">
      <c r="A715" s="126">
        <v>54392</v>
      </c>
      <c r="B715" s="127">
        <v>32.18</v>
      </c>
      <c r="C715" s="127">
        <v>0</v>
      </c>
      <c r="D715" s="127">
        <v>0</v>
      </c>
      <c r="E715" s="127">
        <v>0</v>
      </c>
      <c r="F715" s="127">
        <v>28.89</v>
      </c>
      <c r="G715" s="127">
        <v>35.24</v>
      </c>
      <c r="H715" s="2">
        <f t="shared" si="113"/>
        <v>32.18</v>
      </c>
      <c r="I715" s="2">
        <f t="shared" si="114"/>
        <v>28.89</v>
      </c>
      <c r="J715" s="2">
        <f t="shared" si="115"/>
        <v>35.24</v>
      </c>
      <c r="K715" s="2">
        <f t="shared" si="116"/>
        <v>32.18</v>
      </c>
      <c r="L715" s="2">
        <f t="shared" si="117"/>
        <v>64.13</v>
      </c>
      <c r="M715" s="2">
        <f t="shared" si="119"/>
        <v>96.31</v>
      </c>
      <c r="N715" s="2">
        <f>'ZBud Extract Monthly'!U714</f>
        <v>96.31</v>
      </c>
      <c r="O715" s="53">
        <f t="shared" si="118"/>
        <v>0</v>
      </c>
      <c r="Q715" s="111">
        <f>YEAR(A715)</f>
        <v>2048</v>
      </c>
      <c r="R715" s="61">
        <f>MONTH(A715)</f>
        <v>11</v>
      </c>
      <c r="S715" s="61">
        <f t="shared" si="112"/>
        <v>2049</v>
      </c>
      <c r="T715" s="112" t="str">
        <f>LOOKUP(S715,'yr type'!$A$5:$A$102,'yr type'!$B$5:$B$102)</f>
        <v>D</v>
      </c>
      <c r="U715" s="61">
        <f>('Strm Seg GW ZBud Stream Out'!H715-'Strm Seg GW ZBud Stream In'!H715)/DAY($A715)/1.9835</f>
        <v>43.689269809259727</v>
      </c>
      <c r="V715" s="61">
        <f>('Strm Seg GW ZBud Stream Out'!I715-'Strm Seg GW ZBud Stream In'!I715)/DAY($A715)/1.9835</f>
        <v>-0.48550541971262917</v>
      </c>
      <c r="W715" s="61">
        <f>('Strm Seg GW ZBud Stream Out'!J715-'Strm Seg GW ZBud Stream In'!J715)/DAY($A715)/1.9835</f>
        <v>0.66868330392403996</v>
      </c>
    </row>
    <row r="716" spans="1:23" x14ac:dyDescent="0.3">
      <c r="A716" s="126">
        <v>54423</v>
      </c>
      <c r="B716" s="127">
        <v>35.549999999999997</v>
      </c>
      <c r="C716" s="127">
        <v>0</v>
      </c>
      <c r="D716" s="127">
        <v>0</v>
      </c>
      <c r="E716" s="127">
        <v>0</v>
      </c>
      <c r="F716" s="127">
        <v>39.369999999999997</v>
      </c>
      <c r="G716" s="127">
        <v>37.35</v>
      </c>
      <c r="H716" s="2">
        <f t="shared" si="113"/>
        <v>35.549999999999997</v>
      </c>
      <c r="I716" s="2">
        <f t="shared" si="114"/>
        <v>39.369999999999997</v>
      </c>
      <c r="J716" s="2">
        <f t="shared" si="115"/>
        <v>37.35</v>
      </c>
      <c r="K716" s="2">
        <f t="shared" si="116"/>
        <v>35.549999999999997</v>
      </c>
      <c r="L716" s="2">
        <f t="shared" si="117"/>
        <v>76.72</v>
      </c>
      <c r="M716" s="2">
        <f t="shared" si="119"/>
        <v>112.26999999999998</v>
      </c>
      <c r="N716" s="2">
        <f>'ZBud Extract Monthly'!U715</f>
        <v>112.27</v>
      </c>
      <c r="O716" s="53">
        <f t="shared" si="118"/>
        <v>0</v>
      </c>
      <c r="Q716" s="111">
        <f>YEAR(A716)</f>
        <v>2048</v>
      </c>
      <c r="R716" s="61">
        <f>MONTH(A716)</f>
        <v>12</v>
      </c>
      <c r="S716" s="61">
        <f t="shared" si="112"/>
        <v>2049</v>
      </c>
      <c r="T716" s="112" t="str">
        <f>LOOKUP(S716,'yr type'!$A$5:$A$102,'yr type'!$B$5:$B$102)</f>
        <v>D</v>
      </c>
      <c r="U716" s="61">
        <f>('Strm Seg GW ZBud Stream Out'!H716-'Strm Seg GW ZBud Stream In'!H716)/DAY($A716)/1.9835</f>
        <v>41.638355139578941</v>
      </c>
      <c r="V716" s="61">
        <f>('Strm Seg GW ZBud Stream Out'!I716-'Strm Seg GW ZBud Stream In'!I716)/DAY($A716)/1.9835</f>
        <v>-0.64028232921603223</v>
      </c>
      <c r="W716" s="61">
        <f>('Strm Seg GW ZBud Stream Out'!J716-'Strm Seg GW ZBud Stream In'!J716)/DAY($A716)/1.9835</f>
        <v>0.76144319669531701</v>
      </c>
    </row>
    <row r="717" spans="1:23" x14ac:dyDescent="0.3">
      <c r="A717" s="126">
        <v>54454</v>
      </c>
      <c r="B717" s="127">
        <v>33.630000000000003</v>
      </c>
      <c r="C717" s="127">
        <v>0</v>
      </c>
      <c r="D717" s="127">
        <v>0</v>
      </c>
      <c r="E717" s="127">
        <v>2.3199999999999998</v>
      </c>
      <c r="F717" s="127">
        <v>65.08</v>
      </c>
      <c r="G717" s="127">
        <v>44.79</v>
      </c>
      <c r="H717" s="2">
        <f t="shared" si="113"/>
        <v>35.950000000000003</v>
      </c>
      <c r="I717" s="2">
        <f t="shared" si="114"/>
        <v>65.08</v>
      </c>
      <c r="J717" s="2">
        <f t="shared" si="115"/>
        <v>44.79</v>
      </c>
      <c r="K717" s="2">
        <f t="shared" si="116"/>
        <v>35.950000000000003</v>
      </c>
      <c r="L717" s="2">
        <f t="shared" si="117"/>
        <v>109.87</v>
      </c>
      <c r="M717" s="2">
        <f t="shared" si="119"/>
        <v>145.82</v>
      </c>
      <c r="N717" s="2">
        <f>'ZBud Extract Monthly'!U716</f>
        <v>145.83000000000001</v>
      </c>
      <c r="O717" s="53">
        <f t="shared" si="118"/>
        <v>1.0000000000019327E-2</v>
      </c>
      <c r="Q717" s="111">
        <f>YEAR(A717)</f>
        <v>2049</v>
      </c>
      <c r="R717" s="61">
        <f>MONTH(A717)</f>
        <v>1</v>
      </c>
      <c r="S717" s="61">
        <f t="shared" si="112"/>
        <v>2049</v>
      </c>
      <c r="T717" s="112" t="str">
        <f>LOOKUP(S717,'yr type'!$A$5:$A$102,'yr type'!$B$5:$B$102)</f>
        <v>D</v>
      </c>
      <c r="U717" s="61">
        <f>('Strm Seg GW ZBud Stream Out'!H717-'Strm Seg GW ZBud Stream In'!H717)/DAY($A717)/1.9835</f>
        <v>53.402180895614627</v>
      </c>
      <c r="V717" s="61">
        <f>('Strm Seg GW ZBud Stream Out'!I717-'Strm Seg GW ZBud Stream In'!I717)/DAY($A717)/1.9835</f>
        <v>-1.0584092960472282</v>
      </c>
      <c r="W717" s="61">
        <f>('Strm Seg GW ZBud Stream Out'!J717-'Strm Seg GW ZBud Stream In'!J717)/DAY($A717)/1.9835</f>
        <v>0.81543703294111913</v>
      </c>
    </row>
    <row r="718" spans="1:23" x14ac:dyDescent="0.3">
      <c r="A718" s="126">
        <v>54482</v>
      </c>
      <c r="B718" s="127">
        <v>28.6</v>
      </c>
      <c r="C718" s="127">
        <v>0</v>
      </c>
      <c r="D718" s="127">
        <v>0</v>
      </c>
      <c r="E718" s="127">
        <v>1.8</v>
      </c>
      <c r="F718" s="127">
        <v>75.680000000000007</v>
      </c>
      <c r="G718" s="127">
        <v>31.54</v>
      </c>
      <c r="H718" s="2">
        <f t="shared" si="113"/>
        <v>30.400000000000002</v>
      </c>
      <c r="I718" s="2">
        <f t="shared" si="114"/>
        <v>75.680000000000007</v>
      </c>
      <c r="J718" s="2">
        <f t="shared" si="115"/>
        <v>31.54</v>
      </c>
      <c r="K718" s="2">
        <f t="shared" si="116"/>
        <v>30.400000000000002</v>
      </c>
      <c r="L718" s="2">
        <f t="shared" si="117"/>
        <v>107.22</v>
      </c>
      <c r="M718" s="2">
        <f t="shared" si="119"/>
        <v>137.62</v>
      </c>
      <c r="N718" s="2">
        <f>'ZBud Extract Monthly'!U717</f>
        <v>137.62</v>
      </c>
      <c r="O718" s="53">
        <f t="shared" si="118"/>
        <v>0</v>
      </c>
      <c r="Q718" s="111">
        <f>YEAR(A718)</f>
        <v>2049</v>
      </c>
      <c r="R718" s="61">
        <f>MONTH(A718)</f>
        <v>2</v>
      </c>
      <c r="S718" s="61">
        <f t="shared" si="112"/>
        <v>2049</v>
      </c>
      <c r="T718" s="112" t="str">
        <f>LOOKUP(S718,'yr type'!$A$5:$A$102,'yr type'!$B$5:$B$102)</f>
        <v>D</v>
      </c>
      <c r="U718" s="61">
        <f>('Strm Seg GW ZBud Stream Out'!H718-'Strm Seg GW ZBud Stream In'!H718)/DAY($A718)/1.9835</f>
        <v>68.3888508768771</v>
      </c>
      <c r="V718" s="61">
        <f>('Strm Seg GW ZBud Stream Out'!I718-'Strm Seg GW ZBud Stream In'!I718)/DAY($A718)/1.9835</f>
        <v>-1.346105369296698</v>
      </c>
      <c r="W718" s="61">
        <f>('Strm Seg GW ZBud Stream Out'!J718-'Strm Seg GW ZBud Stream In'!J718)/DAY($A718)/1.9835</f>
        <v>1.5254420396845403</v>
      </c>
    </row>
    <row r="719" spans="1:23" x14ac:dyDescent="0.3">
      <c r="A719" s="126">
        <v>54513</v>
      </c>
      <c r="B719" s="127">
        <v>32.07</v>
      </c>
      <c r="C719" s="127">
        <v>0</v>
      </c>
      <c r="D719" s="127">
        <v>0</v>
      </c>
      <c r="E719" s="127">
        <v>0</v>
      </c>
      <c r="F719" s="127">
        <v>36.700000000000003</v>
      </c>
      <c r="G719" s="127">
        <v>7.31</v>
      </c>
      <c r="H719" s="2">
        <f t="shared" si="113"/>
        <v>32.07</v>
      </c>
      <c r="I719" s="2">
        <f t="shared" si="114"/>
        <v>36.700000000000003</v>
      </c>
      <c r="J719" s="2">
        <f t="shared" si="115"/>
        <v>7.31</v>
      </c>
      <c r="K719" s="2">
        <f t="shared" si="116"/>
        <v>32.07</v>
      </c>
      <c r="L719" s="2">
        <f t="shared" si="117"/>
        <v>44.010000000000005</v>
      </c>
      <c r="M719" s="2">
        <f t="shared" si="119"/>
        <v>76.080000000000013</v>
      </c>
      <c r="N719" s="2">
        <f>'ZBud Extract Monthly'!U718</f>
        <v>76.08</v>
      </c>
      <c r="O719" s="53">
        <f t="shared" si="118"/>
        <v>0</v>
      </c>
      <c r="Q719" s="111">
        <f>YEAR(A719)</f>
        <v>2049</v>
      </c>
      <c r="R719" s="61">
        <f>MONTH(A719)</f>
        <v>3</v>
      </c>
      <c r="S719" s="61">
        <f t="shared" si="112"/>
        <v>2049</v>
      </c>
      <c r="T719" s="112" t="str">
        <f>LOOKUP(S719,'yr type'!$A$5:$A$102,'yr type'!$B$5:$B$102)</f>
        <v>D</v>
      </c>
      <c r="U719" s="61">
        <f>('Strm Seg GW ZBud Stream Out'!H719-'Strm Seg GW ZBud Stream In'!H719)/DAY($A719)/1.9835</f>
        <v>72.979174967676883</v>
      </c>
      <c r="V719" s="61">
        <f>('Strm Seg GW ZBud Stream Out'!I719-'Strm Seg GW ZBud Stream In'!I719)/DAY($A719)/1.9835</f>
        <v>-0.25468176976182544</v>
      </c>
      <c r="W719" s="61">
        <f>('Strm Seg GW ZBud Stream Out'!J719-'Strm Seg GW ZBud Stream In'!J719)/DAY($A719)/1.9835</f>
        <v>3.6756466656366635</v>
      </c>
    </row>
    <row r="720" spans="1:23" x14ac:dyDescent="0.3">
      <c r="A720" s="126">
        <v>54543</v>
      </c>
      <c r="B720" s="127">
        <v>33.020000000000003</v>
      </c>
      <c r="C720" s="127">
        <v>0</v>
      </c>
      <c r="D720" s="127">
        <v>0</v>
      </c>
      <c r="E720" s="127">
        <v>0</v>
      </c>
      <c r="F720" s="127">
        <v>34.520000000000003</v>
      </c>
      <c r="G720" s="127">
        <v>9.7100000000000009</v>
      </c>
      <c r="H720" s="2">
        <f t="shared" si="113"/>
        <v>33.020000000000003</v>
      </c>
      <c r="I720" s="2">
        <f t="shared" si="114"/>
        <v>34.520000000000003</v>
      </c>
      <c r="J720" s="2">
        <f t="shared" si="115"/>
        <v>9.7100000000000009</v>
      </c>
      <c r="K720" s="2">
        <f t="shared" si="116"/>
        <v>33.020000000000003</v>
      </c>
      <c r="L720" s="2">
        <f t="shared" si="117"/>
        <v>44.230000000000004</v>
      </c>
      <c r="M720" s="2">
        <f t="shared" si="119"/>
        <v>77.25</v>
      </c>
      <c r="N720" s="2">
        <f>'ZBud Extract Monthly'!U719</f>
        <v>77.25</v>
      </c>
      <c r="O720" s="53">
        <f t="shared" si="118"/>
        <v>0</v>
      </c>
      <c r="Q720" s="111">
        <f>YEAR(A720)</f>
        <v>2049</v>
      </c>
      <c r="R720" s="61">
        <f>MONTH(A720)</f>
        <v>4</v>
      </c>
      <c r="S720" s="61">
        <f t="shared" si="112"/>
        <v>2049</v>
      </c>
      <c r="T720" s="112" t="str">
        <f>LOOKUP(S720,'yr type'!$A$5:$A$102,'yr type'!$B$5:$B$102)</f>
        <v>D</v>
      </c>
      <c r="U720" s="61">
        <f>('Strm Seg GW ZBud Stream Out'!H720-'Strm Seg GW ZBud Stream In'!H720)/DAY($A720)/1.9835</f>
        <v>56.424838248886644</v>
      </c>
      <c r="V720" s="61">
        <f>('Strm Seg GW ZBud Stream Out'!I720-'Strm Seg GW ZBud Stream In'!I720)/DAY($A720)/1.9835</f>
        <v>-0.22082177968237968</v>
      </c>
      <c r="W720" s="61">
        <f>('Strm Seg GW ZBud Stream Out'!J720-'Strm Seg GW ZBud Stream In'!J720)/DAY($A720)/1.9835</f>
        <v>2.9957146458280812</v>
      </c>
    </row>
    <row r="721" spans="1:23" x14ac:dyDescent="0.3">
      <c r="A721" s="126">
        <v>54574</v>
      </c>
      <c r="B721" s="127">
        <v>37.92</v>
      </c>
      <c r="C721" s="127">
        <v>0</v>
      </c>
      <c r="D721" s="127">
        <v>51.1</v>
      </c>
      <c r="E721" s="127">
        <v>11.53</v>
      </c>
      <c r="F721" s="127">
        <v>27.19</v>
      </c>
      <c r="G721" s="127">
        <v>18.420000000000002</v>
      </c>
      <c r="H721" s="2">
        <f t="shared" si="113"/>
        <v>100.55000000000001</v>
      </c>
      <c r="I721" s="2">
        <f t="shared" si="114"/>
        <v>27.19</v>
      </c>
      <c r="J721" s="2">
        <f t="shared" si="115"/>
        <v>18.420000000000002</v>
      </c>
      <c r="K721" s="2">
        <f t="shared" si="116"/>
        <v>100.55000000000001</v>
      </c>
      <c r="L721" s="2">
        <f t="shared" si="117"/>
        <v>45.61</v>
      </c>
      <c r="M721" s="2">
        <f t="shared" si="119"/>
        <v>146.16000000000003</v>
      </c>
      <c r="N721" s="2">
        <f>'ZBud Extract Monthly'!U720</f>
        <v>146.16</v>
      </c>
      <c r="O721" s="53">
        <f t="shared" si="118"/>
        <v>0</v>
      </c>
      <c r="Q721" s="111">
        <f>YEAR(A721)</f>
        <v>2049</v>
      </c>
      <c r="R721" s="61">
        <f>MONTH(A721)</f>
        <v>5</v>
      </c>
      <c r="S721" s="61">
        <f t="shared" si="112"/>
        <v>2049</v>
      </c>
      <c r="T721" s="112" t="str">
        <f>LOOKUP(S721,'yr type'!$A$5:$A$102,'yr type'!$B$5:$B$102)</f>
        <v>D</v>
      </c>
      <c r="U721" s="61">
        <f>('Strm Seg GW ZBud Stream Out'!H721-'Strm Seg GW ZBud Stream In'!H721)/DAY($A721)/1.9835</f>
        <v>33.231742520959209</v>
      </c>
      <c r="V721" s="61">
        <f>('Strm Seg GW ZBud Stream Out'!I721-'Strm Seg GW ZBud Stream In'!I721)/DAY($A721)/1.9835</f>
        <v>-0.40462850776974557</v>
      </c>
      <c r="W721" s="61">
        <f>('Strm Seg GW ZBud Stream Out'!J721-'Strm Seg GW ZBud Stream In'!J721)/DAY($A721)/1.9835</f>
        <v>0.84194605495336516</v>
      </c>
    </row>
    <row r="722" spans="1:23" x14ac:dyDescent="0.3">
      <c r="A722" s="126">
        <v>54604</v>
      </c>
      <c r="B722" s="127">
        <v>38.92</v>
      </c>
      <c r="C722" s="127">
        <v>0</v>
      </c>
      <c r="D722" s="127">
        <v>110.56</v>
      </c>
      <c r="E722" s="127">
        <v>54.74</v>
      </c>
      <c r="F722" s="127">
        <v>28.14</v>
      </c>
      <c r="G722" s="127">
        <v>46.37</v>
      </c>
      <c r="H722" s="2">
        <f t="shared" si="113"/>
        <v>204.22000000000003</v>
      </c>
      <c r="I722" s="2">
        <f t="shared" si="114"/>
        <v>28.14</v>
      </c>
      <c r="J722" s="2">
        <f t="shared" si="115"/>
        <v>46.37</v>
      </c>
      <c r="K722" s="2">
        <f t="shared" si="116"/>
        <v>204.22000000000003</v>
      </c>
      <c r="L722" s="2">
        <f t="shared" si="117"/>
        <v>74.509999999999991</v>
      </c>
      <c r="M722" s="2">
        <f t="shared" si="119"/>
        <v>278.73</v>
      </c>
      <c r="N722" s="2">
        <f>'ZBud Extract Monthly'!U721</f>
        <v>278.73</v>
      </c>
      <c r="O722" s="53">
        <f t="shared" si="118"/>
        <v>0</v>
      </c>
      <c r="Q722" s="111">
        <f>YEAR(A722)</f>
        <v>2049</v>
      </c>
      <c r="R722" s="61">
        <f>MONTH(A722)</f>
        <v>6</v>
      </c>
      <c r="S722" s="61">
        <f t="shared" si="112"/>
        <v>2049</v>
      </c>
      <c r="T722" s="112" t="str">
        <f>LOOKUP(S722,'yr type'!$A$5:$A$102,'yr type'!$B$5:$B$102)</f>
        <v>D</v>
      </c>
      <c r="U722" s="61">
        <f>('Strm Seg GW ZBud Stream Out'!H722-'Strm Seg GW ZBud Stream In'!H722)/DAY($A722)/1.9835</f>
        <v>24.018317788421136</v>
      </c>
      <c r="V722" s="61">
        <f>('Strm Seg GW ZBud Stream Out'!I722-'Strm Seg GW ZBud Stream In'!I722)/DAY($A722)/1.9835</f>
        <v>-0.4729014368540459</v>
      </c>
      <c r="W722" s="61">
        <f>('Strm Seg GW ZBud Stream Out'!J722-'Strm Seg GW ZBud Stream In'!J722)/DAY($A722)/1.9835</f>
        <v>-0.53491303251827571</v>
      </c>
    </row>
    <row r="723" spans="1:23" x14ac:dyDescent="0.3">
      <c r="A723" s="126">
        <v>54635</v>
      </c>
      <c r="B723" s="127">
        <v>46.35</v>
      </c>
      <c r="C723" s="127">
        <v>0</v>
      </c>
      <c r="D723" s="127">
        <v>157.74</v>
      </c>
      <c r="E723" s="127">
        <v>61.5</v>
      </c>
      <c r="F723" s="127">
        <v>29.08</v>
      </c>
      <c r="G723" s="127">
        <v>57.01</v>
      </c>
      <c r="H723" s="2">
        <f t="shared" si="113"/>
        <v>265.59000000000003</v>
      </c>
      <c r="I723" s="2">
        <f t="shared" si="114"/>
        <v>29.08</v>
      </c>
      <c r="J723" s="2">
        <f t="shared" si="115"/>
        <v>57.01</v>
      </c>
      <c r="K723" s="2">
        <f t="shared" si="116"/>
        <v>265.59000000000003</v>
      </c>
      <c r="L723" s="2">
        <f t="shared" si="117"/>
        <v>86.09</v>
      </c>
      <c r="M723" s="2">
        <f t="shared" si="119"/>
        <v>351.68</v>
      </c>
      <c r="N723" s="2">
        <f>'ZBud Extract Monthly'!U722</f>
        <v>351.68</v>
      </c>
      <c r="O723" s="53">
        <f t="shared" si="118"/>
        <v>0</v>
      </c>
      <c r="Q723" s="111">
        <f>YEAR(A723)</f>
        <v>2049</v>
      </c>
      <c r="R723" s="61">
        <f>MONTH(A723)</f>
        <v>7</v>
      </c>
      <c r="S723" s="61">
        <f t="shared" si="112"/>
        <v>2049</v>
      </c>
      <c r="T723" s="112" t="str">
        <f>LOOKUP(S723,'yr type'!$A$5:$A$102,'yr type'!$B$5:$B$102)</f>
        <v>D</v>
      </c>
      <c r="U723" s="61">
        <f>('Strm Seg GW ZBud Stream Out'!H723-'Strm Seg GW ZBud Stream In'!H723)/DAY($A723)/1.9835</f>
        <v>18.7111411076868</v>
      </c>
      <c r="V723" s="61">
        <f>('Strm Seg GW ZBud Stream Out'!I723-'Strm Seg GW ZBud Stream In'!I723)/DAY($A723)/1.9835</f>
        <v>-0.47293396326142284</v>
      </c>
      <c r="W723" s="61">
        <f>('Strm Seg GW ZBud Stream Out'!J723-'Strm Seg GW ZBud Stream In'!J723)/DAY($A723)/1.9835</f>
        <v>-0.86910560511315127</v>
      </c>
    </row>
    <row r="724" spans="1:23" x14ac:dyDescent="0.3">
      <c r="A724" s="126">
        <v>54666</v>
      </c>
      <c r="B724" s="127">
        <v>42.12</v>
      </c>
      <c r="C724" s="127">
        <v>0</v>
      </c>
      <c r="D724" s="127">
        <v>177.11</v>
      </c>
      <c r="E724" s="127">
        <v>78.569999999999993</v>
      </c>
      <c r="F724" s="127">
        <v>29.08</v>
      </c>
      <c r="G724" s="127">
        <v>64.42</v>
      </c>
      <c r="H724" s="2">
        <f t="shared" si="113"/>
        <v>297.8</v>
      </c>
      <c r="I724" s="2">
        <f t="shared" si="114"/>
        <v>29.08</v>
      </c>
      <c r="J724" s="2">
        <f t="shared" si="115"/>
        <v>64.42</v>
      </c>
      <c r="K724" s="2">
        <f t="shared" si="116"/>
        <v>297.8</v>
      </c>
      <c r="L724" s="2">
        <f t="shared" si="117"/>
        <v>93.5</v>
      </c>
      <c r="M724" s="2">
        <f t="shared" si="119"/>
        <v>391.3</v>
      </c>
      <c r="N724" s="2">
        <f>'ZBud Extract Monthly'!U723</f>
        <v>391.3</v>
      </c>
      <c r="O724" s="53">
        <f t="shared" si="118"/>
        <v>0</v>
      </c>
      <c r="Q724" s="111">
        <f>YEAR(A724)</f>
        <v>2049</v>
      </c>
      <c r="R724" s="61">
        <f>MONTH(A724)</f>
        <v>8</v>
      </c>
      <c r="S724" s="61">
        <f t="shared" si="112"/>
        <v>2049</v>
      </c>
      <c r="T724" s="112" t="str">
        <f>LOOKUP(S724,'yr type'!$A$5:$A$102,'yr type'!$B$5:$B$102)</f>
        <v>D</v>
      </c>
      <c r="U724" s="61">
        <f>('Strm Seg GW ZBud Stream Out'!H724-'Strm Seg GW ZBud Stream In'!H724)/DAY($A724)/1.9835</f>
        <v>17.34308041341064</v>
      </c>
      <c r="V724" s="61">
        <f>('Strm Seg GW ZBud Stream Out'!I724-'Strm Seg GW ZBud Stream In'!I724)/DAY($A724)/1.9835</f>
        <v>-0.47293396326142284</v>
      </c>
      <c r="W724" s="61">
        <f>('Strm Seg GW ZBud Stream Out'!J724-'Strm Seg GW ZBud Stream In'!J724)/DAY($A724)/1.9835</f>
        <v>-1.0094570529448597</v>
      </c>
    </row>
    <row r="725" spans="1:23" x14ac:dyDescent="0.3">
      <c r="A725" s="126">
        <v>54696</v>
      </c>
      <c r="B725" s="127">
        <v>40.159999999999997</v>
      </c>
      <c r="C725" s="127">
        <v>0</v>
      </c>
      <c r="D725" s="127">
        <v>81.430000000000007</v>
      </c>
      <c r="E725" s="127">
        <v>31.02</v>
      </c>
      <c r="F725" s="127">
        <v>30.86</v>
      </c>
      <c r="G725" s="127">
        <v>53.4</v>
      </c>
      <c r="H725" s="2">
        <f t="shared" si="113"/>
        <v>152.61000000000001</v>
      </c>
      <c r="I725" s="2">
        <f t="shared" si="114"/>
        <v>30.86</v>
      </c>
      <c r="J725" s="2">
        <f t="shared" si="115"/>
        <v>53.4</v>
      </c>
      <c r="K725" s="2">
        <f t="shared" si="116"/>
        <v>152.61000000000001</v>
      </c>
      <c r="L725" s="2">
        <f t="shared" si="117"/>
        <v>84.259999999999991</v>
      </c>
      <c r="M725" s="2">
        <f t="shared" si="119"/>
        <v>236.87000000000003</v>
      </c>
      <c r="N725" s="2">
        <f>'ZBud Extract Monthly'!U724</f>
        <v>236.86</v>
      </c>
      <c r="O725" s="53">
        <f t="shared" si="118"/>
        <v>-1.0000000000019327E-2</v>
      </c>
      <c r="Q725" s="111">
        <f>YEAR(A725)</f>
        <v>2049</v>
      </c>
      <c r="R725" s="61">
        <f>MONTH(A725)</f>
        <v>9</v>
      </c>
      <c r="S725" s="61">
        <f t="shared" si="112"/>
        <v>2049</v>
      </c>
      <c r="T725" s="112" t="str">
        <f>LOOKUP(S725,'yr type'!$A$5:$A$102,'yr type'!$B$5:$B$102)</f>
        <v>D</v>
      </c>
      <c r="U725" s="61">
        <f>('Strm Seg GW ZBud Stream Out'!H725-'Strm Seg GW ZBud Stream In'!H725)/DAY($A725)/1.9835</f>
        <v>21.632131753634145</v>
      </c>
      <c r="V725" s="61">
        <f>('Strm Seg GW ZBud Stream Out'!I725-'Strm Seg GW ZBud Stream In'!I725)/DAY($A725)/1.9835</f>
        <v>-0.51861188135450798</v>
      </c>
      <c r="W725" s="61">
        <f>('Strm Seg GW ZBud Stream Out'!J725-'Strm Seg GW ZBud Stream In'!J725)/DAY($A725)/1.9835</f>
        <v>-0.78245525586085207</v>
      </c>
    </row>
    <row r="726" spans="1:23" x14ac:dyDescent="0.3">
      <c r="A726" s="126">
        <v>54727</v>
      </c>
      <c r="B726" s="127">
        <v>41.97</v>
      </c>
      <c r="C726" s="127">
        <v>0</v>
      </c>
      <c r="D726" s="127">
        <v>94.26</v>
      </c>
      <c r="E726" s="127">
        <v>29.91</v>
      </c>
      <c r="F726" s="127">
        <v>39.89</v>
      </c>
      <c r="G726" s="127">
        <v>61.73</v>
      </c>
      <c r="H726" s="2">
        <f t="shared" si="113"/>
        <v>166.14000000000001</v>
      </c>
      <c r="I726" s="2">
        <f t="shared" si="114"/>
        <v>39.89</v>
      </c>
      <c r="J726" s="2">
        <f t="shared" si="115"/>
        <v>61.73</v>
      </c>
      <c r="K726" s="2">
        <f t="shared" si="116"/>
        <v>166.14000000000001</v>
      </c>
      <c r="L726" s="2">
        <f t="shared" si="117"/>
        <v>101.62</v>
      </c>
      <c r="M726" s="2">
        <f t="shared" si="119"/>
        <v>267.76000000000005</v>
      </c>
      <c r="N726" s="2">
        <f>'ZBud Extract Monthly'!U725</f>
        <v>267.76</v>
      </c>
      <c r="O726" s="53">
        <f t="shared" si="118"/>
        <v>0</v>
      </c>
      <c r="Q726" s="111">
        <f>YEAR(A726)</f>
        <v>2049</v>
      </c>
      <c r="R726" s="61">
        <f>MONTH(A726)</f>
        <v>10</v>
      </c>
      <c r="S726" s="61">
        <f t="shared" si="112"/>
        <v>2050</v>
      </c>
      <c r="T726" s="112" t="str">
        <f>LOOKUP(S726,'yr type'!$A$5:$A$102,'yr type'!$B$5:$B$102)</f>
        <v>D</v>
      </c>
      <c r="U726" s="61">
        <f>('Strm Seg GW ZBud Stream Out'!H726-'Strm Seg GW ZBud Stream In'!H726)/DAY($A726)/1.9835</f>
        <v>20.543353635232602</v>
      </c>
      <c r="V726" s="61">
        <f>('Strm Seg GW ZBud Stream Out'!I726-'Strm Seg GW ZBud Stream In'!I726)/DAY($A726)/1.9835</f>
        <v>-0.64873919513404954</v>
      </c>
      <c r="W726" s="61">
        <f>('Strm Seg GW ZBud Stream Out'!J726-'Strm Seg GW ZBud Stream In'!J726)/DAY($A726)/1.9835</f>
        <v>-0.93562210819909408</v>
      </c>
    </row>
    <row r="727" spans="1:23" x14ac:dyDescent="0.3">
      <c r="A727" s="126">
        <v>54757</v>
      </c>
      <c r="B727" s="127">
        <v>35.61</v>
      </c>
      <c r="C727" s="127">
        <v>0</v>
      </c>
      <c r="D727" s="127">
        <v>9.3800000000000008</v>
      </c>
      <c r="E727" s="127">
        <v>8.94</v>
      </c>
      <c r="F727" s="127">
        <v>82.06</v>
      </c>
      <c r="G727" s="127">
        <v>80.349999999999994</v>
      </c>
      <c r="H727" s="2">
        <f t="shared" si="113"/>
        <v>53.93</v>
      </c>
      <c r="I727" s="2">
        <f t="shared" si="114"/>
        <v>82.06</v>
      </c>
      <c r="J727" s="2">
        <f t="shared" si="115"/>
        <v>80.349999999999994</v>
      </c>
      <c r="K727" s="2">
        <f t="shared" si="116"/>
        <v>53.93</v>
      </c>
      <c r="L727" s="2">
        <f t="shared" si="117"/>
        <v>162.41</v>
      </c>
      <c r="M727" s="2">
        <f t="shared" si="119"/>
        <v>216.34</v>
      </c>
      <c r="N727" s="2">
        <f>'ZBud Extract Monthly'!U726</f>
        <v>216.35</v>
      </c>
      <c r="O727" s="53">
        <f t="shared" si="118"/>
        <v>9.9999999999909051E-3</v>
      </c>
      <c r="Q727" s="111">
        <f>YEAR(A727)</f>
        <v>2049</v>
      </c>
      <c r="R727" s="61">
        <f>MONTH(A727)</f>
        <v>11</v>
      </c>
      <c r="S727" s="61">
        <f t="shared" si="112"/>
        <v>2050</v>
      </c>
      <c r="T727" s="112" t="str">
        <f>LOOKUP(S727,'yr type'!$A$5:$A$102,'yr type'!$B$5:$B$102)</f>
        <v>D</v>
      </c>
      <c r="U727" s="61">
        <f>('Strm Seg GW ZBud Stream Out'!H727-'Strm Seg GW ZBud Stream In'!H727)/DAY($A727)/1.9835</f>
        <v>38.427863204772706</v>
      </c>
      <c r="V727" s="61">
        <f>('Strm Seg GW ZBud Stream Out'!I727-'Strm Seg GW ZBud Stream In'!I727)/DAY($A727)/1.9835</f>
        <v>-1.3790437778337956</v>
      </c>
      <c r="W727" s="61">
        <f>('Strm Seg GW ZBud Stream Out'!J727-'Strm Seg GW ZBud Stream In'!J727)/DAY($A727)/1.9835</f>
        <v>-0.73741702377951424</v>
      </c>
    </row>
    <row r="728" spans="1:23" x14ac:dyDescent="0.3">
      <c r="A728" s="126">
        <v>54788</v>
      </c>
      <c r="B728" s="127">
        <v>31.11</v>
      </c>
      <c r="C728" s="127">
        <v>0</v>
      </c>
      <c r="D728" s="127">
        <v>0</v>
      </c>
      <c r="E728" s="127">
        <v>7.57</v>
      </c>
      <c r="F728" s="127">
        <v>128.53</v>
      </c>
      <c r="G728" s="127">
        <v>102.63</v>
      </c>
      <c r="H728" s="2">
        <f t="shared" si="113"/>
        <v>38.68</v>
      </c>
      <c r="I728" s="2">
        <f t="shared" si="114"/>
        <v>128.53</v>
      </c>
      <c r="J728" s="2">
        <f t="shared" si="115"/>
        <v>102.63</v>
      </c>
      <c r="K728" s="2">
        <f t="shared" si="116"/>
        <v>38.68</v>
      </c>
      <c r="L728" s="2">
        <f t="shared" si="117"/>
        <v>231.16</v>
      </c>
      <c r="M728" s="2">
        <f t="shared" si="119"/>
        <v>269.84000000000003</v>
      </c>
      <c r="N728" s="2">
        <f>'ZBud Extract Monthly'!U727</f>
        <v>269.83999999999997</v>
      </c>
      <c r="O728" s="53">
        <f t="shared" si="118"/>
        <v>0</v>
      </c>
      <c r="Q728" s="111">
        <f>YEAR(A728)</f>
        <v>2049</v>
      </c>
      <c r="R728" s="61">
        <f>MONTH(A728)</f>
        <v>12</v>
      </c>
      <c r="S728" s="61">
        <f t="shared" si="112"/>
        <v>2050</v>
      </c>
      <c r="T728" s="112" t="str">
        <f>LOOKUP(S728,'yr type'!$A$5:$A$102,'yr type'!$B$5:$B$102)</f>
        <v>D</v>
      </c>
      <c r="U728" s="61">
        <f>('Strm Seg GW ZBud Stream Out'!H728-'Strm Seg GW ZBud Stream In'!H728)/DAY($A728)/1.9835</f>
        <v>75.861502557388789</v>
      </c>
      <c r="V728" s="61">
        <f>('Strm Seg GW ZBud Stream Out'!I728-'Strm Seg GW ZBud Stream In'!I728)/DAY($A728)/1.9835</f>
        <v>-2.0903095700822107</v>
      </c>
      <c r="W728" s="61">
        <f>('Strm Seg GW ZBud Stream Out'!J728-'Strm Seg GW ZBud Stream In'!J728)/DAY($A728)/1.9835</f>
        <v>-3.2201143303219132E-2</v>
      </c>
    </row>
    <row r="729" spans="1:23" x14ac:dyDescent="0.3">
      <c r="A729" s="126">
        <v>54819</v>
      </c>
      <c r="B729" s="127">
        <v>31.38</v>
      </c>
      <c r="C729" s="127">
        <v>0</v>
      </c>
      <c r="D729" s="127">
        <v>0</v>
      </c>
      <c r="E729" s="127">
        <v>0.62</v>
      </c>
      <c r="F729" s="127">
        <v>63.35</v>
      </c>
      <c r="G729" s="127">
        <v>23.19</v>
      </c>
      <c r="H729" s="2">
        <f t="shared" si="113"/>
        <v>32</v>
      </c>
      <c r="I729" s="2">
        <f t="shared" si="114"/>
        <v>63.35</v>
      </c>
      <c r="J729" s="2">
        <f t="shared" si="115"/>
        <v>23.19</v>
      </c>
      <c r="K729" s="2">
        <f t="shared" si="116"/>
        <v>32</v>
      </c>
      <c r="L729" s="2">
        <f t="shared" si="117"/>
        <v>86.54</v>
      </c>
      <c r="M729" s="2">
        <f t="shared" si="119"/>
        <v>118.53999999999999</v>
      </c>
      <c r="N729" s="2">
        <f>'ZBud Extract Monthly'!U728</f>
        <v>118.55</v>
      </c>
      <c r="O729" s="53">
        <f t="shared" si="118"/>
        <v>1.0000000000005116E-2</v>
      </c>
      <c r="Q729" s="111">
        <f>YEAR(A729)</f>
        <v>2050</v>
      </c>
      <c r="R729" s="61">
        <f>MONTH(A729)</f>
        <v>1</v>
      </c>
      <c r="S729" s="61">
        <f t="shared" si="112"/>
        <v>2050</v>
      </c>
      <c r="T729" s="112" t="str">
        <f>LOOKUP(S729,'yr type'!$A$5:$A$102,'yr type'!$B$5:$B$102)</f>
        <v>D</v>
      </c>
      <c r="U729" s="61">
        <f>('Strm Seg GW ZBud Stream Out'!H729-'Strm Seg GW ZBud Stream In'!H729)/DAY($A729)/1.9835</f>
        <v>88.799206355659976</v>
      </c>
      <c r="V729" s="61">
        <f>('Strm Seg GW ZBud Stream Out'!I729-'Strm Seg GW ZBud Stream In'!I729)/DAY($A729)/1.9835</f>
        <v>-1.0301113216292479</v>
      </c>
      <c r="W729" s="61">
        <f>('Strm Seg GW ZBud Stream Out'!J729-'Strm Seg GW ZBud Stream In'!J729)/DAY($A729)/1.9835</f>
        <v>2.9148539970888865</v>
      </c>
    </row>
    <row r="730" spans="1:23" x14ac:dyDescent="0.3">
      <c r="A730" s="126">
        <v>54847</v>
      </c>
      <c r="B730" s="127">
        <v>29.37</v>
      </c>
      <c r="C730" s="127">
        <v>0</v>
      </c>
      <c r="D730" s="127">
        <v>0</v>
      </c>
      <c r="E730" s="127">
        <v>2.0299999999999998</v>
      </c>
      <c r="F730" s="127">
        <v>53.24</v>
      </c>
      <c r="G730" s="127">
        <v>20.52</v>
      </c>
      <c r="H730" s="2">
        <f t="shared" si="113"/>
        <v>31.400000000000002</v>
      </c>
      <c r="I730" s="2">
        <f t="shared" si="114"/>
        <v>53.24</v>
      </c>
      <c r="J730" s="2">
        <f t="shared" si="115"/>
        <v>20.52</v>
      </c>
      <c r="K730" s="2">
        <f t="shared" si="116"/>
        <v>31.400000000000002</v>
      </c>
      <c r="L730" s="2">
        <f t="shared" si="117"/>
        <v>73.760000000000005</v>
      </c>
      <c r="M730" s="2">
        <f t="shared" si="119"/>
        <v>105.16</v>
      </c>
      <c r="N730" s="2">
        <f>'ZBud Extract Monthly'!U729</f>
        <v>105.15</v>
      </c>
      <c r="O730" s="53">
        <f t="shared" si="118"/>
        <v>-9.9999999999909051E-3</v>
      </c>
      <c r="Q730" s="111">
        <f>YEAR(A730)</f>
        <v>2050</v>
      </c>
      <c r="R730" s="61">
        <f>MONTH(A730)</f>
        <v>2</v>
      </c>
      <c r="S730" s="61">
        <f t="shared" si="112"/>
        <v>2050</v>
      </c>
      <c r="T730" s="112" t="str">
        <f>LOOKUP(S730,'yr type'!$A$5:$A$102,'yr type'!$B$5:$B$102)</f>
        <v>D</v>
      </c>
      <c r="U730" s="61">
        <f>('Strm Seg GW ZBud Stream Out'!H730-'Strm Seg GW ZBud Stream In'!H730)/DAY($A730)/1.9835</f>
        <v>60.979869638805866</v>
      </c>
      <c r="V730" s="61">
        <f>('Strm Seg GW ZBud Stream Out'!I730-'Strm Seg GW ZBud Stream In'!I730)/DAY($A730)/1.9835</f>
        <v>-0.95430155929273641</v>
      </c>
      <c r="W730" s="61">
        <f>('Strm Seg GW ZBud Stream Out'!J730-'Strm Seg GW ZBud Stream In'!J730)/DAY($A730)/1.9835</f>
        <v>2.4711008678742479</v>
      </c>
    </row>
    <row r="731" spans="1:23" x14ac:dyDescent="0.3">
      <c r="A731" s="126">
        <v>54878</v>
      </c>
      <c r="B731" s="127">
        <v>32.57</v>
      </c>
      <c r="C731" s="127">
        <v>0</v>
      </c>
      <c r="D731" s="127">
        <v>0</v>
      </c>
      <c r="E731" s="127">
        <v>1.54</v>
      </c>
      <c r="F731" s="127">
        <v>73.89</v>
      </c>
      <c r="G731" s="127">
        <v>24.15</v>
      </c>
      <c r="H731" s="2">
        <f t="shared" si="113"/>
        <v>34.11</v>
      </c>
      <c r="I731" s="2">
        <f t="shared" si="114"/>
        <v>73.89</v>
      </c>
      <c r="J731" s="2">
        <f t="shared" si="115"/>
        <v>24.15</v>
      </c>
      <c r="K731" s="2">
        <f t="shared" si="116"/>
        <v>34.11</v>
      </c>
      <c r="L731" s="2">
        <f t="shared" si="117"/>
        <v>98.039999999999992</v>
      </c>
      <c r="M731" s="2">
        <f t="shared" si="119"/>
        <v>132.15</v>
      </c>
      <c r="N731" s="2">
        <f>'ZBud Extract Monthly'!U730</f>
        <v>132.13999999999999</v>
      </c>
      <c r="O731" s="53">
        <f t="shared" si="118"/>
        <v>-1.0000000000019327E-2</v>
      </c>
      <c r="Q731" s="111">
        <f>YEAR(A731)</f>
        <v>2050</v>
      </c>
      <c r="R731" s="61">
        <f>MONTH(A731)</f>
        <v>3</v>
      </c>
      <c r="S731" s="61">
        <f t="shared" si="112"/>
        <v>2050</v>
      </c>
      <c r="T731" s="112" t="str">
        <f>LOOKUP(S731,'yr type'!$A$5:$A$102,'yr type'!$B$5:$B$102)</f>
        <v>D</v>
      </c>
      <c r="U731" s="61">
        <f>('Strm Seg GW ZBud Stream Out'!H731-'Strm Seg GW ZBud Stream In'!H731)/DAY($A731)/1.9835</f>
        <v>57.535636745082414</v>
      </c>
      <c r="V731" s="61">
        <f>('Strm Seg GW ZBud Stream Out'!I731-'Strm Seg GW ZBud Stream In'!I731)/DAY($A731)/1.9835</f>
        <v>-1.1410263707847808</v>
      </c>
      <c r="W731" s="61">
        <f>('Strm Seg GW ZBud Stream Out'!J731-'Strm Seg GW ZBud Stream In'!J731)/DAY($A731)/1.9835</f>
        <v>2.325963391528497</v>
      </c>
    </row>
    <row r="732" spans="1:23" x14ac:dyDescent="0.3">
      <c r="A732" s="126">
        <v>54908</v>
      </c>
      <c r="B732" s="127">
        <v>35.86</v>
      </c>
      <c r="C732" s="127">
        <v>0</v>
      </c>
      <c r="D732" s="127">
        <v>0.91</v>
      </c>
      <c r="E732" s="127">
        <v>0.47</v>
      </c>
      <c r="F732" s="127">
        <v>28.75</v>
      </c>
      <c r="G732" s="127">
        <v>6.95</v>
      </c>
      <c r="H732" s="2">
        <f t="shared" si="113"/>
        <v>37.239999999999995</v>
      </c>
      <c r="I732" s="2">
        <f t="shared" si="114"/>
        <v>28.75</v>
      </c>
      <c r="J732" s="2">
        <f t="shared" si="115"/>
        <v>6.95</v>
      </c>
      <c r="K732" s="2">
        <f t="shared" si="116"/>
        <v>37.239999999999995</v>
      </c>
      <c r="L732" s="2">
        <f t="shared" si="117"/>
        <v>35.700000000000003</v>
      </c>
      <c r="M732" s="2">
        <f t="shared" si="119"/>
        <v>72.94</v>
      </c>
      <c r="N732" s="2">
        <f>'ZBud Extract Monthly'!U731</f>
        <v>72.95</v>
      </c>
      <c r="O732" s="53">
        <f t="shared" si="118"/>
        <v>1.0000000000005116E-2</v>
      </c>
      <c r="Q732" s="111">
        <f>YEAR(A732)</f>
        <v>2050</v>
      </c>
      <c r="R732" s="61">
        <f>MONTH(A732)</f>
        <v>4</v>
      </c>
      <c r="S732" s="61">
        <f t="shared" si="112"/>
        <v>2050</v>
      </c>
      <c r="T732" s="112" t="str">
        <f>LOOKUP(S732,'yr type'!$A$5:$A$102,'yr type'!$B$5:$B$102)</f>
        <v>D</v>
      </c>
      <c r="U732" s="61">
        <f>('Strm Seg GW ZBud Stream Out'!H732-'Strm Seg GW ZBud Stream In'!H732)/DAY($A732)/1.9835</f>
        <v>48.050079825224771</v>
      </c>
      <c r="V732" s="61">
        <f>('Strm Seg GW ZBud Stream Out'!I732-'Strm Seg GW ZBud Stream In'!I732)/DAY($A732)/1.9835</f>
        <v>-0.41744391227627925</v>
      </c>
      <c r="W732" s="61">
        <f>('Strm Seg GW ZBud Stream Out'!J732-'Strm Seg GW ZBud Stream In'!J732)/DAY($A732)/1.9835</f>
        <v>2.2460297453995461</v>
      </c>
    </row>
    <row r="733" spans="1:23" x14ac:dyDescent="0.3">
      <c r="A733" s="126">
        <v>54939</v>
      </c>
      <c r="B733" s="127">
        <v>38.06</v>
      </c>
      <c r="C733" s="127">
        <v>0</v>
      </c>
      <c r="D733" s="127">
        <v>22.21</v>
      </c>
      <c r="E733" s="127">
        <v>6.96</v>
      </c>
      <c r="F733" s="127">
        <v>40.83</v>
      </c>
      <c r="G733" s="127">
        <v>32.979999999999997</v>
      </c>
      <c r="H733" s="2">
        <f t="shared" si="113"/>
        <v>67.23</v>
      </c>
      <c r="I733" s="2">
        <f t="shared" si="114"/>
        <v>40.83</v>
      </c>
      <c r="J733" s="2">
        <f t="shared" si="115"/>
        <v>32.979999999999997</v>
      </c>
      <c r="K733" s="2">
        <f t="shared" si="116"/>
        <v>67.23</v>
      </c>
      <c r="L733" s="2">
        <f t="shared" si="117"/>
        <v>73.81</v>
      </c>
      <c r="M733" s="2">
        <f t="shared" si="119"/>
        <v>141.04</v>
      </c>
      <c r="N733" s="2">
        <f>'ZBud Extract Monthly'!U732</f>
        <v>141.04</v>
      </c>
      <c r="O733" s="53">
        <f t="shared" si="118"/>
        <v>0</v>
      </c>
      <c r="Q733" s="111">
        <f>YEAR(A733)</f>
        <v>2050</v>
      </c>
      <c r="R733" s="61">
        <f>MONTH(A733)</f>
        <v>5</v>
      </c>
      <c r="S733" s="61">
        <f t="shared" si="112"/>
        <v>2050</v>
      </c>
      <c r="T733" s="112" t="str">
        <f>LOOKUP(S733,'yr type'!$A$5:$A$102,'yr type'!$B$5:$B$102)</f>
        <v>D</v>
      </c>
      <c r="U733" s="61">
        <f>('Strm Seg GW ZBud Stream Out'!H733-'Strm Seg GW ZBud Stream In'!H733)/DAY($A733)/1.9835</f>
        <v>36.00787139058523</v>
      </c>
      <c r="V733" s="61">
        <f>('Strm Seg GW ZBud Stream Out'!I733-'Strm Seg GW ZBud Stream In'!I733)/DAY($A733)/1.9835</f>
        <v>-0.66353871049057944</v>
      </c>
      <c r="W733" s="61">
        <f>('Strm Seg GW ZBud Stream Out'!J733-'Strm Seg GW ZBud Stream In'!J733)/DAY($A733)/1.9835</f>
        <v>0.45439391105653909</v>
      </c>
    </row>
    <row r="734" spans="1:23" x14ac:dyDescent="0.3">
      <c r="A734" s="126">
        <v>54969</v>
      </c>
      <c r="B734" s="127">
        <v>39.520000000000003</v>
      </c>
      <c r="C734" s="127">
        <v>0</v>
      </c>
      <c r="D734" s="127">
        <v>308.55</v>
      </c>
      <c r="E734" s="127">
        <v>170.39</v>
      </c>
      <c r="F734" s="127">
        <v>28.14</v>
      </c>
      <c r="G734" s="127">
        <v>57.63</v>
      </c>
      <c r="H734" s="2">
        <f t="shared" si="113"/>
        <v>518.46</v>
      </c>
      <c r="I734" s="2">
        <f t="shared" si="114"/>
        <v>28.14</v>
      </c>
      <c r="J734" s="2">
        <f t="shared" si="115"/>
        <v>57.63</v>
      </c>
      <c r="K734" s="2">
        <f t="shared" si="116"/>
        <v>518.46</v>
      </c>
      <c r="L734" s="2">
        <f t="shared" si="117"/>
        <v>85.77000000000001</v>
      </c>
      <c r="M734" s="2">
        <f t="shared" si="119"/>
        <v>604.23</v>
      </c>
      <c r="N734" s="2">
        <f>'ZBud Extract Monthly'!U733</f>
        <v>604.23</v>
      </c>
      <c r="O734" s="53">
        <f t="shared" si="118"/>
        <v>0</v>
      </c>
      <c r="Q734" s="111">
        <f>YEAR(A734)</f>
        <v>2050</v>
      </c>
      <c r="R734" s="61">
        <f>MONTH(A734)</f>
        <v>6</v>
      </c>
      <c r="S734" s="61">
        <f t="shared" si="112"/>
        <v>2050</v>
      </c>
      <c r="T734" s="112" t="str">
        <f>LOOKUP(S734,'yr type'!$A$5:$A$102,'yr type'!$B$5:$B$102)</f>
        <v>D</v>
      </c>
      <c r="U734" s="61">
        <f>('Strm Seg GW ZBud Stream Out'!H734-'Strm Seg GW ZBud Stream In'!H734)/DAY($A734)/1.9835</f>
        <v>12.30417611965381</v>
      </c>
      <c r="V734" s="61">
        <f>('Strm Seg GW ZBud Stream Out'!I734-'Strm Seg GW ZBud Stream In'!I734)/DAY($A734)/1.9835</f>
        <v>-0.4729014368540459</v>
      </c>
      <c r="W734" s="61">
        <f>('Strm Seg GW ZBud Stream Out'!J734-'Strm Seg GW ZBud Stream In'!J734)/DAY($A734)/1.9835</f>
        <v>-0.80278968153936647</v>
      </c>
    </row>
    <row r="735" spans="1:23" x14ac:dyDescent="0.3">
      <c r="A735" s="126">
        <v>55000</v>
      </c>
      <c r="B735" s="127">
        <v>47.15</v>
      </c>
      <c r="C735" s="127">
        <v>0</v>
      </c>
      <c r="D735" s="127">
        <v>387.75</v>
      </c>
      <c r="E735" s="127">
        <v>239.43</v>
      </c>
      <c r="F735" s="127">
        <v>29.08</v>
      </c>
      <c r="G735" s="127">
        <v>72.290000000000006</v>
      </c>
      <c r="H735" s="2">
        <f t="shared" si="113"/>
        <v>674.32999999999993</v>
      </c>
      <c r="I735" s="2">
        <f t="shared" si="114"/>
        <v>29.08</v>
      </c>
      <c r="J735" s="2">
        <f t="shared" si="115"/>
        <v>72.290000000000006</v>
      </c>
      <c r="K735" s="2">
        <f t="shared" si="116"/>
        <v>674.32999999999993</v>
      </c>
      <c r="L735" s="2">
        <f t="shared" si="117"/>
        <v>101.37</v>
      </c>
      <c r="M735" s="2">
        <f t="shared" si="119"/>
        <v>775.69999999999993</v>
      </c>
      <c r="N735" s="2">
        <f>'ZBud Extract Monthly'!U734</f>
        <v>775.71</v>
      </c>
      <c r="O735" s="53">
        <f t="shared" si="118"/>
        <v>1.0000000000104592E-2</v>
      </c>
      <c r="Q735" s="111">
        <f>YEAR(A735)</f>
        <v>2050</v>
      </c>
      <c r="R735" s="61">
        <f>MONTH(A735)</f>
        <v>7</v>
      </c>
      <c r="S735" s="61">
        <f t="shared" si="112"/>
        <v>2050</v>
      </c>
      <c r="T735" s="112" t="str">
        <f>LOOKUP(S735,'yr type'!$A$5:$A$102,'yr type'!$B$5:$B$102)</f>
        <v>D</v>
      </c>
      <c r="U735" s="61">
        <f>('Strm Seg GW ZBud Stream Out'!H735-'Strm Seg GW ZBud Stream In'!H735)/DAY($A735)/1.9835</f>
        <v>7.6913569203997501</v>
      </c>
      <c r="V735" s="61">
        <f>('Strm Seg GW ZBud Stream Out'!I735-'Strm Seg GW ZBud Stream In'!I735)/DAY($A735)/1.9835</f>
        <v>-0.47293396326142284</v>
      </c>
      <c r="W735" s="61">
        <f>('Strm Seg GW ZBud Stream Out'!J735-'Strm Seg GW ZBud Stream In'!J735)/DAY($A735)/1.9835</f>
        <v>-1.1683485529814517</v>
      </c>
    </row>
    <row r="736" spans="1:23" x14ac:dyDescent="0.3">
      <c r="A736" s="126">
        <v>55031</v>
      </c>
      <c r="B736" s="127">
        <v>55.18</v>
      </c>
      <c r="C736" s="127">
        <v>0.66</v>
      </c>
      <c r="D736" s="127">
        <v>258.83999999999997</v>
      </c>
      <c r="E736" s="127">
        <v>115.94</v>
      </c>
      <c r="F736" s="127">
        <v>29.08</v>
      </c>
      <c r="G736" s="127">
        <v>62.52</v>
      </c>
      <c r="H736" s="2">
        <f t="shared" si="113"/>
        <v>430.61999999999995</v>
      </c>
      <c r="I736" s="2">
        <f t="shared" si="114"/>
        <v>29.08</v>
      </c>
      <c r="J736" s="2">
        <f t="shared" si="115"/>
        <v>62.52</v>
      </c>
      <c r="K736" s="2">
        <f t="shared" si="116"/>
        <v>430.61999999999995</v>
      </c>
      <c r="L736" s="2">
        <f t="shared" si="117"/>
        <v>91.6</v>
      </c>
      <c r="M736" s="2">
        <f t="shared" si="119"/>
        <v>522.21999999999991</v>
      </c>
      <c r="N736" s="2">
        <f>'ZBud Extract Monthly'!U735</f>
        <v>522.23</v>
      </c>
      <c r="O736" s="53">
        <f t="shared" si="118"/>
        <v>1.0000000000104592E-2</v>
      </c>
      <c r="Q736" s="111">
        <f>YEAR(A736)</f>
        <v>2050</v>
      </c>
      <c r="R736" s="61">
        <f>MONTH(A736)</f>
        <v>8</v>
      </c>
      <c r="S736" s="61">
        <f t="shared" si="112"/>
        <v>2050</v>
      </c>
      <c r="T736" s="112" t="str">
        <f>LOOKUP(S736,'yr type'!$A$5:$A$102,'yr type'!$B$5:$B$102)</f>
        <v>D</v>
      </c>
      <c r="U736" s="61">
        <f>('Strm Seg GW ZBud Stream Out'!H736-'Strm Seg GW ZBud Stream In'!H736)/DAY($A736)/1.9835</f>
        <v>12.114785691633395</v>
      </c>
      <c r="V736" s="61">
        <f>('Strm Seg GW ZBud Stream Out'!I736-'Strm Seg GW ZBud Stream In'!I736)/DAY($A736)/1.9835</f>
        <v>-0.47293396326142284</v>
      </c>
      <c r="W736" s="61">
        <f>('Strm Seg GW ZBud Stream Out'!J736-'Strm Seg GW ZBud Stream In'!J736)/DAY($A736)/1.9835</f>
        <v>-0.99644648999406393</v>
      </c>
    </row>
    <row r="737" spans="1:23" x14ac:dyDescent="0.3">
      <c r="A737" s="126">
        <v>55061</v>
      </c>
      <c r="B737" s="127">
        <v>37.18</v>
      </c>
      <c r="C737" s="127">
        <v>0</v>
      </c>
      <c r="D737" s="127">
        <v>141.32</v>
      </c>
      <c r="E737" s="127">
        <v>61.91</v>
      </c>
      <c r="F737" s="127">
        <v>28.14</v>
      </c>
      <c r="G737" s="127">
        <v>52.96</v>
      </c>
      <c r="H737" s="2">
        <f t="shared" si="113"/>
        <v>240.41</v>
      </c>
      <c r="I737" s="2">
        <f t="shared" si="114"/>
        <v>28.14</v>
      </c>
      <c r="J737" s="2">
        <f t="shared" si="115"/>
        <v>52.96</v>
      </c>
      <c r="K737" s="2">
        <f t="shared" si="116"/>
        <v>240.41</v>
      </c>
      <c r="L737" s="2">
        <f t="shared" si="117"/>
        <v>81.099999999999994</v>
      </c>
      <c r="M737" s="2">
        <f t="shared" si="119"/>
        <v>321.51</v>
      </c>
      <c r="N737" s="2">
        <f>'ZBud Extract Monthly'!U736</f>
        <v>321.52999999999997</v>
      </c>
      <c r="O737" s="53">
        <f t="shared" si="118"/>
        <v>1.999999999998181E-2</v>
      </c>
      <c r="Q737" s="111">
        <f>YEAR(A737)</f>
        <v>2050</v>
      </c>
      <c r="R737" s="61">
        <f>MONTH(A737)</f>
        <v>9</v>
      </c>
      <c r="S737" s="61">
        <f t="shared" si="112"/>
        <v>2050</v>
      </c>
      <c r="T737" s="112" t="str">
        <f>LOOKUP(S737,'yr type'!$A$5:$A$102,'yr type'!$B$5:$B$102)</f>
        <v>D</v>
      </c>
      <c r="U737" s="61">
        <f>('Strm Seg GW ZBud Stream Out'!H737-'Strm Seg GW ZBud Stream In'!H737)/DAY($A737)/1.9835</f>
        <v>17.014704646668346</v>
      </c>
      <c r="V737" s="61">
        <f>('Strm Seg GW ZBud Stream Out'!I737-'Strm Seg GW ZBud Stream In'!I737)/DAY($A737)/1.9835</f>
        <v>-0.4729014368540459</v>
      </c>
      <c r="W737" s="61">
        <f>('Strm Seg GW ZBud Stream Out'!J737-'Strm Seg GW ZBud Stream In'!J737)/DAY($A737)/1.9835</f>
        <v>-0.87673304764305526</v>
      </c>
    </row>
    <row r="738" spans="1:23" x14ac:dyDescent="0.3">
      <c r="A738" s="126">
        <v>55092</v>
      </c>
      <c r="B738" s="127">
        <v>43.17</v>
      </c>
      <c r="C738" s="127">
        <v>0</v>
      </c>
      <c r="D738" s="127">
        <v>78.540000000000006</v>
      </c>
      <c r="E738" s="127">
        <v>18.11</v>
      </c>
      <c r="F738" s="127">
        <v>29.08</v>
      </c>
      <c r="G738" s="127">
        <v>46.93</v>
      </c>
      <c r="H738" s="2">
        <f t="shared" si="113"/>
        <v>139.82</v>
      </c>
      <c r="I738" s="2">
        <f t="shared" si="114"/>
        <v>29.08</v>
      </c>
      <c r="J738" s="2">
        <f t="shared" si="115"/>
        <v>46.93</v>
      </c>
      <c r="K738" s="2">
        <f t="shared" si="116"/>
        <v>139.82</v>
      </c>
      <c r="L738" s="2">
        <f t="shared" si="117"/>
        <v>76.009999999999991</v>
      </c>
      <c r="M738" s="2">
        <f t="shared" si="119"/>
        <v>215.82999999999998</v>
      </c>
      <c r="N738" s="2">
        <f>'ZBud Extract Monthly'!U737</f>
        <v>215.83</v>
      </c>
      <c r="O738" s="53">
        <f t="shared" si="118"/>
        <v>0</v>
      </c>
      <c r="Q738" s="111">
        <f>YEAR(A738)</f>
        <v>2050</v>
      </c>
      <c r="R738" s="61">
        <f>MONTH(A738)</f>
        <v>10</v>
      </c>
      <c r="S738" s="61">
        <f t="shared" si="112"/>
        <v>2051</v>
      </c>
      <c r="T738" s="112" t="str">
        <f>LOOKUP(S738,'yr type'!$A$5:$A$102,'yr type'!$B$5:$B$102)</f>
        <v>AN</v>
      </c>
      <c r="U738" s="61">
        <f>('Strm Seg GW ZBud Stream Out'!H738-'Strm Seg GW ZBud Stream In'!H738)/DAY($A738)/1.9835</f>
        <v>20.2722460297454</v>
      </c>
      <c r="V738" s="61">
        <f>('Strm Seg GW ZBud Stream Out'!I738-'Strm Seg GW ZBud Stream In'!I738)/DAY($A738)/1.9835</f>
        <v>-0.47293396326142284</v>
      </c>
      <c r="W738" s="61">
        <f>('Strm Seg GW ZBud Stream Out'!J738-'Strm Seg GW ZBud Stream In'!J738)/DAY($A738)/1.9835</f>
        <v>-0.66402660660123436</v>
      </c>
    </row>
    <row r="739" spans="1:23" x14ac:dyDescent="0.3">
      <c r="A739" s="126">
        <v>55122</v>
      </c>
      <c r="B739" s="127">
        <v>34.1</v>
      </c>
      <c r="C739" s="127">
        <v>0</v>
      </c>
      <c r="D739" s="127">
        <v>11.27</v>
      </c>
      <c r="E739" s="127">
        <v>8.36</v>
      </c>
      <c r="F739" s="127">
        <v>65.11</v>
      </c>
      <c r="G739" s="127">
        <v>65.73</v>
      </c>
      <c r="H739" s="2">
        <f t="shared" si="113"/>
        <v>53.730000000000004</v>
      </c>
      <c r="I739" s="2">
        <f t="shared" si="114"/>
        <v>65.11</v>
      </c>
      <c r="J739" s="2">
        <f t="shared" si="115"/>
        <v>65.73</v>
      </c>
      <c r="K739" s="2">
        <f t="shared" si="116"/>
        <v>53.730000000000004</v>
      </c>
      <c r="L739" s="2">
        <f t="shared" si="117"/>
        <v>130.84</v>
      </c>
      <c r="M739" s="2">
        <f t="shared" si="119"/>
        <v>184.57</v>
      </c>
      <c r="N739" s="2">
        <f>'ZBud Extract Monthly'!U738</f>
        <v>184.57</v>
      </c>
      <c r="O739" s="53">
        <f t="shared" si="118"/>
        <v>0</v>
      </c>
      <c r="Q739" s="111">
        <f>YEAR(A739)</f>
        <v>2050</v>
      </c>
      <c r="R739" s="61">
        <f>MONTH(A739)</f>
        <v>11</v>
      </c>
      <c r="S739" s="61">
        <f t="shared" si="112"/>
        <v>2051</v>
      </c>
      <c r="T739" s="112" t="str">
        <f>LOOKUP(S739,'yr type'!$A$5:$A$102,'yr type'!$B$5:$B$102)</f>
        <v>AN</v>
      </c>
      <c r="U739" s="61">
        <f>('Strm Seg GW ZBud Stream Out'!H739-'Strm Seg GW ZBud Stream In'!H739)/DAY($A739)/1.9835</f>
        <v>30.445844886984283</v>
      </c>
      <c r="V739" s="61">
        <f>('Strm Seg GW ZBud Stream Out'!I739-'Strm Seg GW ZBud Stream In'!I739)/DAY($A739)/1.9835</f>
        <v>-1.0941937652298126</v>
      </c>
      <c r="W739" s="61">
        <f>('Strm Seg GW ZBud Stream Out'!J739-'Strm Seg GW ZBud Stream In'!J739)/DAY($A739)/1.9835</f>
        <v>-0.657927905218049</v>
      </c>
    </row>
    <row r="740" spans="1:23" x14ac:dyDescent="0.3">
      <c r="A740" s="126">
        <v>55153</v>
      </c>
      <c r="B740" s="127">
        <v>35.29</v>
      </c>
      <c r="C740" s="127">
        <v>0</v>
      </c>
      <c r="D740" s="127">
        <v>2.84</v>
      </c>
      <c r="E740" s="127">
        <v>18.53</v>
      </c>
      <c r="F740" s="127">
        <v>172.09</v>
      </c>
      <c r="G740" s="127">
        <v>141.83000000000001</v>
      </c>
      <c r="H740" s="2">
        <f t="shared" si="113"/>
        <v>56.66</v>
      </c>
      <c r="I740" s="2">
        <f t="shared" si="114"/>
        <v>172.09</v>
      </c>
      <c r="J740" s="2">
        <f t="shared" si="115"/>
        <v>141.83000000000001</v>
      </c>
      <c r="K740" s="2">
        <f t="shared" si="116"/>
        <v>56.66</v>
      </c>
      <c r="L740" s="2">
        <f t="shared" si="117"/>
        <v>313.92</v>
      </c>
      <c r="M740" s="2">
        <f t="shared" si="119"/>
        <v>370.58000000000004</v>
      </c>
      <c r="N740" s="2">
        <f>'ZBud Extract Monthly'!U739</f>
        <v>370.59</v>
      </c>
      <c r="O740" s="53">
        <f t="shared" si="118"/>
        <v>9.9999999999340616E-3</v>
      </c>
      <c r="Q740" s="111">
        <f>YEAR(A740)</f>
        <v>2050</v>
      </c>
      <c r="R740" s="61">
        <f>MONTH(A740)</f>
        <v>12</v>
      </c>
      <c r="S740" s="61">
        <f t="shared" si="112"/>
        <v>2051</v>
      </c>
      <c r="T740" s="112" t="str">
        <f>LOOKUP(S740,'yr type'!$A$5:$A$102,'yr type'!$B$5:$B$102)</f>
        <v>AN</v>
      </c>
      <c r="U740" s="61">
        <f>('Strm Seg GW ZBud Stream Out'!H740-'Strm Seg GW ZBud Stream In'!H740)/DAY($A740)/1.9835</f>
        <v>62.338486058368623</v>
      </c>
      <c r="V740" s="61">
        <f>('Strm Seg GW ZBud Stream Out'!I740-'Strm Seg GW ZBud Stream In'!I740)/DAY($A740)/1.9835</f>
        <v>-2.7987347227530353</v>
      </c>
      <c r="W740" s="61">
        <f>('Strm Seg GW ZBud Stream Out'!J740-'Strm Seg GW ZBud Stream In'!J740)/DAY($A740)/1.9835</f>
        <v>-1.2625125023378356</v>
      </c>
    </row>
    <row r="741" spans="1:23" x14ac:dyDescent="0.3">
      <c r="A741" s="126">
        <v>55184</v>
      </c>
      <c r="B741" s="127">
        <v>31.84</v>
      </c>
      <c r="C741" s="127">
        <v>0</v>
      </c>
      <c r="D741" s="127">
        <v>0</v>
      </c>
      <c r="E741" s="127">
        <v>0.41</v>
      </c>
      <c r="F741" s="127">
        <v>61.63</v>
      </c>
      <c r="G741" s="127">
        <v>32.86</v>
      </c>
      <c r="H741" s="2">
        <f t="shared" si="113"/>
        <v>32.25</v>
      </c>
      <c r="I741" s="2">
        <f t="shared" si="114"/>
        <v>61.63</v>
      </c>
      <c r="J741" s="2">
        <f t="shared" si="115"/>
        <v>32.86</v>
      </c>
      <c r="K741" s="2">
        <f t="shared" si="116"/>
        <v>32.25</v>
      </c>
      <c r="L741" s="2">
        <f t="shared" si="117"/>
        <v>94.490000000000009</v>
      </c>
      <c r="M741" s="2">
        <f t="shared" si="119"/>
        <v>126.74</v>
      </c>
      <c r="N741" s="2">
        <f>'ZBud Extract Monthly'!U740</f>
        <v>126.74</v>
      </c>
      <c r="O741" s="53">
        <f t="shared" si="118"/>
        <v>0</v>
      </c>
      <c r="Q741" s="111">
        <f>YEAR(A741)</f>
        <v>2051</v>
      </c>
      <c r="R741" s="61">
        <f>MONTH(A741)</f>
        <v>1</v>
      </c>
      <c r="S741" s="61">
        <f t="shared" si="112"/>
        <v>2051</v>
      </c>
      <c r="T741" s="112" t="str">
        <f>LOOKUP(S741,'yr type'!$A$5:$A$102,'yr type'!$B$5:$B$102)</f>
        <v>AN</v>
      </c>
      <c r="U741" s="61">
        <f>('Strm Seg GW ZBud Stream Out'!H741-'Strm Seg GW ZBud Stream In'!H741)/DAY($A741)/1.9835</f>
        <v>84.525724322434286</v>
      </c>
      <c r="V741" s="61">
        <f>('Strm Seg GW ZBud Stream Out'!I741-'Strm Seg GW ZBud Stream In'!I741)/DAY($A741)/1.9835</f>
        <v>-1.0023012433219221</v>
      </c>
      <c r="W741" s="61">
        <f>('Strm Seg GW ZBud Stream Out'!J741-'Strm Seg GW ZBud Stream In'!J741)/DAY($A741)/1.9835</f>
        <v>1.779357115558194</v>
      </c>
    </row>
    <row r="742" spans="1:23" x14ac:dyDescent="0.3">
      <c r="A742" s="126">
        <v>55212</v>
      </c>
      <c r="B742" s="127">
        <v>28.57</v>
      </c>
      <c r="C742" s="127">
        <v>0.91</v>
      </c>
      <c r="D742" s="127">
        <v>144.75</v>
      </c>
      <c r="E742" s="127">
        <v>113.81</v>
      </c>
      <c r="F742" s="127">
        <v>47.16</v>
      </c>
      <c r="G742" s="127">
        <v>25.15</v>
      </c>
      <c r="H742" s="2">
        <f t="shared" si="113"/>
        <v>288.03999999999996</v>
      </c>
      <c r="I742" s="2">
        <f t="shared" si="114"/>
        <v>47.16</v>
      </c>
      <c r="J742" s="2">
        <f t="shared" si="115"/>
        <v>25.15</v>
      </c>
      <c r="K742" s="2">
        <f t="shared" si="116"/>
        <v>288.03999999999996</v>
      </c>
      <c r="L742" s="2">
        <f t="shared" si="117"/>
        <v>72.31</v>
      </c>
      <c r="M742" s="2">
        <f t="shared" si="119"/>
        <v>360.34999999999991</v>
      </c>
      <c r="N742" s="2">
        <f>'ZBud Extract Monthly'!U741</f>
        <v>360.34</v>
      </c>
      <c r="O742" s="53">
        <f t="shared" si="118"/>
        <v>-9.9999999999340616E-3</v>
      </c>
      <c r="Q742" s="111">
        <f>YEAR(A742)</f>
        <v>2051</v>
      </c>
      <c r="R742" s="61">
        <f>MONTH(A742)</f>
        <v>2</v>
      </c>
      <c r="S742" s="61">
        <f t="shared" si="112"/>
        <v>2051</v>
      </c>
      <c r="T742" s="112" t="str">
        <f>LOOKUP(S742,'yr type'!$A$5:$A$102,'yr type'!$B$5:$B$102)</f>
        <v>AN</v>
      </c>
      <c r="U742" s="61">
        <f>('Strm Seg GW ZBud Stream Out'!H742-'Strm Seg GW ZBud Stream In'!H742)/DAY($A742)/1.9835</f>
        <v>46.158846195397743</v>
      </c>
      <c r="V742" s="61">
        <f>('Strm Seg GW ZBud Stream Out'!I742-'Strm Seg GW ZBud Stream In'!I742)/DAY($A742)/1.9835</f>
        <v>-0.8491483308725557</v>
      </c>
      <c r="W742" s="61">
        <f>('Strm Seg GW ZBud Stream Out'!J742-'Strm Seg GW ZBud Stream In'!J742)/DAY($A742)/1.9835</f>
        <v>1.4357737044906191</v>
      </c>
    </row>
    <row r="743" spans="1:23" x14ac:dyDescent="0.3">
      <c r="A743" s="126">
        <v>55243</v>
      </c>
      <c r="B743" s="127">
        <v>32.85</v>
      </c>
      <c r="C743" s="127">
        <v>0</v>
      </c>
      <c r="D743" s="127">
        <v>0</v>
      </c>
      <c r="E743" s="127">
        <v>1.62</v>
      </c>
      <c r="F743" s="127">
        <v>58.11</v>
      </c>
      <c r="G743" s="127">
        <v>22.35</v>
      </c>
      <c r="H743" s="2">
        <f t="shared" si="113"/>
        <v>34.47</v>
      </c>
      <c r="I743" s="2">
        <f t="shared" si="114"/>
        <v>58.11</v>
      </c>
      <c r="J743" s="2">
        <f t="shared" si="115"/>
        <v>22.35</v>
      </c>
      <c r="K743" s="2">
        <f t="shared" si="116"/>
        <v>34.47</v>
      </c>
      <c r="L743" s="2">
        <f t="shared" si="117"/>
        <v>80.460000000000008</v>
      </c>
      <c r="M743" s="2">
        <f t="shared" si="119"/>
        <v>114.93</v>
      </c>
      <c r="N743" s="2">
        <f>'ZBud Extract Monthly'!U742</f>
        <v>114.92</v>
      </c>
      <c r="O743" s="53">
        <f t="shared" si="118"/>
        <v>-1.0000000000005116E-2</v>
      </c>
      <c r="Q743" s="111">
        <f>YEAR(A743)</f>
        <v>2051</v>
      </c>
      <c r="R743" s="61">
        <f>MONTH(A743)</f>
        <v>3</v>
      </c>
      <c r="S743" s="61">
        <f t="shared" si="112"/>
        <v>2051</v>
      </c>
      <c r="T743" s="112" t="str">
        <f>LOOKUP(S743,'yr type'!$A$5:$A$102,'yr type'!$B$5:$B$102)</f>
        <v>AN</v>
      </c>
      <c r="U743" s="61">
        <f>('Strm Seg GW ZBud Stream Out'!H743-'Strm Seg GW ZBud Stream In'!H743)/DAY($A743)/1.9835</f>
        <v>65.101929629117635</v>
      </c>
      <c r="V743" s="61">
        <f>('Strm Seg GW ZBud Stream Out'!I743-'Strm Seg GW ZBud Stream In'!I743)/DAY($A743)/1.9835</f>
        <v>-0.945054766338421</v>
      </c>
      <c r="W743" s="61">
        <f>('Strm Seg GW ZBud Stream Out'!J743-'Strm Seg GW ZBud Stream In'!J743)/DAY($A743)/1.9835</f>
        <v>2.1974840823893897</v>
      </c>
    </row>
    <row r="744" spans="1:23" x14ac:dyDescent="0.3">
      <c r="A744" s="126">
        <v>55273</v>
      </c>
      <c r="B744" s="127">
        <v>32.86</v>
      </c>
      <c r="C744" s="127">
        <v>0</v>
      </c>
      <c r="D744" s="127">
        <v>0</v>
      </c>
      <c r="E744" s="127">
        <v>3.26</v>
      </c>
      <c r="F744" s="127">
        <v>82.56</v>
      </c>
      <c r="G744" s="127">
        <v>34.93</v>
      </c>
      <c r="H744" s="2">
        <f t="shared" si="113"/>
        <v>36.119999999999997</v>
      </c>
      <c r="I744" s="2">
        <f t="shared" si="114"/>
        <v>82.56</v>
      </c>
      <c r="J744" s="2">
        <f t="shared" si="115"/>
        <v>34.93</v>
      </c>
      <c r="K744" s="2">
        <f t="shared" si="116"/>
        <v>36.119999999999997</v>
      </c>
      <c r="L744" s="2">
        <f t="shared" si="117"/>
        <v>117.49000000000001</v>
      </c>
      <c r="M744" s="2">
        <f t="shared" si="119"/>
        <v>153.61000000000001</v>
      </c>
      <c r="N744" s="2">
        <f>'ZBud Extract Monthly'!U743</f>
        <v>153.62</v>
      </c>
      <c r="O744" s="53">
        <f t="shared" si="118"/>
        <v>9.9999999999909051E-3</v>
      </c>
      <c r="Q744" s="111">
        <f>YEAR(A744)</f>
        <v>2051</v>
      </c>
      <c r="R744" s="61">
        <f>MONTH(A744)</f>
        <v>4</v>
      </c>
      <c r="S744" s="61">
        <f t="shared" si="112"/>
        <v>2051</v>
      </c>
      <c r="T744" s="112" t="str">
        <f>LOOKUP(S744,'yr type'!$A$5:$A$102,'yr type'!$B$5:$B$102)</f>
        <v>AN</v>
      </c>
      <c r="U744" s="61">
        <f>('Strm Seg GW ZBud Stream Out'!H744-'Strm Seg GW ZBud Stream In'!H744)/DAY($A744)/1.9835</f>
        <v>56.39089152172086</v>
      </c>
      <c r="V744" s="61">
        <f>('Strm Seg GW ZBud Stream Out'!I744-'Strm Seg GW ZBud Stream In'!I744)/DAY($A744)/1.9835</f>
        <v>-1.3852617427106966</v>
      </c>
      <c r="W744" s="61">
        <f>('Strm Seg GW ZBud Stream Out'!J744-'Strm Seg GW ZBud Stream In'!J744)/DAY($A744)/1.9835</f>
        <v>1.4958406856566673</v>
      </c>
    </row>
    <row r="745" spans="1:23" x14ac:dyDescent="0.3">
      <c r="A745" s="126">
        <v>55304</v>
      </c>
      <c r="B745" s="127">
        <v>32.68</v>
      </c>
      <c r="C745" s="127">
        <v>0</v>
      </c>
      <c r="D745" s="127">
        <v>24.53</v>
      </c>
      <c r="E745" s="127">
        <v>4.95</v>
      </c>
      <c r="F745" s="127">
        <v>41.58</v>
      </c>
      <c r="G745" s="127">
        <v>12.96</v>
      </c>
      <c r="H745" s="2">
        <f t="shared" si="113"/>
        <v>62.160000000000004</v>
      </c>
      <c r="I745" s="2">
        <f t="shared" si="114"/>
        <v>41.58</v>
      </c>
      <c r="J745" s="2">
        <f t="shared" si="115"/>
        <v>12.96</v>
      </c>
      <c r="K745" s="2">
        <f t="shared" si="116"/>
        <v>62.160000000000004</v>
      </c>
      <c r="L745" s="2">
        <f t="shared" si="117"/>
        <v>54.54</v>
      </c>
      <c r="M745" s="2">
        <f t="shared" si="119"/>
        <v>116.70000000000002</v>
      </c>
      <c r="N745" s="2">
        <f>'ZBud Extract Monthly'!U744</f>
        <v>116.7</v>
      </c>
      <c r="O745" s="53">
        <f t="shared" si="118"/>
        <v>0</v>
      </c>
      <c r="Q745" s="111">
        <f>YEAR(A745)</f>
        <v>2051</v>
      </c>
      <c r="R745" s="61">
        <f>MONTH(A745)</f>
        <v>5</v>
      </c>
      <c r="S745" s="61">
        <f t="shared" si="112"/>
        <v>2051</v>
      </c>
      <c r="T745" s="112" t="str">
        <f>LOOKUP(S745,'yr type'!$A$5:$A$102,'yr type'!$B$5:$B$102)</f>
        <v>AN</v>
      </c>
      <c r="U745" s="61">
        <f>('Strm Seg GW ZBud Stream Out'!H745-'Strm Seg GW ZBud Stream In'!H745)/DAY($A745)/1.9835</f>
        <v>50.404221927677533</v>
      </c>
      <c r="V745" s="61">
        <f>('Strm Seg GW ZBud Stream Out'!I745-'Strm Seg GW ZBud Stream In'!I745)/DAY($A745)/1.9835</f>
        <v>-0.63800548069964291</v>
      </c>
      <c r="W745" s="61">
        <f>('Strm Seg GW ZBud Stream Out'!J745-'Strm Seg GW ZBud Stream In'!J745)/DAY($A745)/1.9835</f>
        <v>1.8120461549720677</v>
      </c>
    </row>
    <row r="746" spans="1:23" x14ac:dyDescent="0.3">
      <c r="A746" s="126">
        <v>55334</v>
      </c>
      <c r="B746" s="127">
        <v>37.69</v>
      </c>
      <c r="C746" s="127">
        <v>1.41</v>
      </c>
      <c r="D746" s="127">
        <v>267.83</v>
      </c>
      <c r="E746" s="127">
        <v>167.36</v>
      </c>
      <c r="F746" s="127">
        <v>27.95</v>
      </c>
      <c r="G746" s="127">
        <v>46.1</v>
      </c>
      <c r="H746" s="2">
        <f t="shared" si="113"/>
        <v>474.28999999999996</v>
      </c>
      <c r="I746" s="2">
        <f t="shared" si="114"/>
        <v>27.95</v>
      </c>
      <c r="J746" s="2">
        <f t="shared" si="115"/>
        <v>46.1</v>
      </c>
      <c r="K746" s="2">
        <f t="shared" si="116"/>
        <v>474.28999999999996</v>
      </c>
      <c r="L746" s="2">
        <f t="shared" si="117"/>
        <v>74.05</v>
      </c>
      <c r="M746" s="2">
        <f t="shared" si="119"/>
        <v>548.33999999999992</v>
      </c>
      <c r="N746" s="2">
        <f>'ZBud Extract Monthly'!U745</f>
        <v>548.35</v>
      </c>
      <c r="O746" s="53">
        <f t="shared" si="118"/>
        <v>1.0000000000104592E-2</v>
      </c>
      <c r="Q746" s="111">
        <f>YEAR(A746)</f>
        <v>2051</v>
      </c>
      <c r="R746" s="61">
        <f>MONTH(A746)</f>
        <v>6</v>
      </c>
      <c r="S746" s="61">
        <f t="shared" si="112"/>
        <v>2051</v>
      </c>
      <c r="T746" s="112" t="str">
        <f>LOOKUP(S746,'yr type'!$A$5:$A$102,'yr type'!$B$5:$B$102)</f>
        <v>AN</v>
      </c>
      <c r="U746" s="61">
        <f>('Strm Seg GW ZBud Stream Out'!H746-'Strm Seg GW ZBud Stream In'!H746)/DAY($A746)/1.9835</f>
        <v>25.198722796403665</v>
      </c>
      <c r="V746" s="61">
        <f>('Strm Seg GW ZBud Stream Out'!I746-'Strm Seg GW ZBud Stream In'!I746)/DAY($A746)/1.9835</f>
        <v>-0.46970842786320477</v>
      </c>
      <c r="W746" s="61">
        <f>('Strm Seg GW ZBud Stream Out'!J746-'Strm Seg GW ZBud Stream In'!J746)/DAY($A746)/1.9835</f>
        <v>-0.11326779262246874</v>
      </c>
    </row>
    <row r="747" spans="1:23" x14ac:dyDescent="0.3">
      <c r="A747" s="126">
        <v>55365</v>
      </c>
      <c r="B747" s="127">
        <v>44.4</v>
      </c>
      <c r="C747" s="127">
        <v>0</v>
      </c>
      <c r="D747" s="127">
        <v>531.6</v>
      </c>
      <c r="E747" s="127">
        <v>347.43</v>
      </c>
      <c r="F747" s="127">
        <v>29.08</v>
      </c>
      <c r="G747" s="127">
        <v>78.91</v>
      </c>
      <c r="H747" s="2">
        <f t="shared" si="113"/>
        <v>923.43000000000006</v>
      </c>
      <c r="I747" s="2">
        <f t="shared" si="114"/>
        <v>29.08</v>
      </c>
      <c r="J747" s="2">
        <f t="shared" si="115"/>
        <v>78.91</v>
      </c>
      <c r="K747" s="2">
        <f t="shared" si="116"/>
        <v>923.43000000000006</v>
      </c>
      <c r="L747" s="2">
        <f t="shared" si="117"/>
        <v>107.99</v>
      </c>
      <c r="M747" s="2">
        <f t="shared" si="119"/>
        <v>1031.42</v>
      </c>
      <c r="N747" s="2">
        <f>'ZBud Extract Monthly'!U746</f>
        <v>1031.42</v>
      </c>
      <c r="O747" s="53">
        <f t="shared" si="118"/>
        <v>0</v>
      </c>
      <c r="Q747" s="111">
        <f>YEAR(A747)</f>
        <v>2051</v>
      </c>
      <c r="R747" s="61">
        <f>MONTH(A747)</f>
        <v>7</v>
      </c>
      <c r="S747" s="61">
        <f t="shared" si="112"/>
        <v>2051</v>
      </c>
      <c r="T747" s="112" t="str">
        <f>LOOKUP(S747,'yr type'!$A$5:$A$102,'yr type'!$B$5:$B$102)</f>
        <v>AN</v>
      </c>
      <c r="U747" s="61">
        <f>('Strm Seg GW ZBud Stream Out'!H747-'Strm Seg GW ZBud Stream In'!H747)/DAY($A747)/1.9835</f>
        <v>4.8591199980484152</v>
      </c>
      <c r="V747" s="61">
        <f>('Strm Seg GW ZBud Stream Out'!I747-'Strm Seg GW ZBud Stream In'!I747)/DAY($A747)/1.9835</f>
        <v>-0.47293396326142284</v>
      </c>
      <c r="W747" s="61">
        <f>('Strm Seg GW ZBud Stream Out'!J747-'Strm Seg GW ZBud Stream In'!J747)/DAY($A747)/1.9835</f>
        <v>-1.1969717914732021</v>
      </c>
    </row>
    <row r="748" spans="1:23" x14ac:dyDescent="0.3">
      <c r="A748" s="126">
        <v>55396</v>
      </c>
      <c r="B748" s="127">
        <v>43.58</v>
      </c>
      <c r="C748" s="127">
        <v>0</v>
      </c>
      <c r="D748" s="127">
        <v>183.6</v>
      </c>
      <c r="E748" s="127">
        <v>86.21</v>
      </c>
      <c r="F748" s="127">
        <v>35.340000000000003</v>
      </c>
      <c r="G748" s="127">
        <v>56.03</v>
      </c>
      <c r="H748" s="2">
        <f t="shared" si="113"/>
        <v>313.39</v>
      </c>
      <c r="I748" s="2">
        <f t="shared" si="114"/>
        <v>35.340000000000003</v>
      </c>
      <c r="J748" s="2">
        <f t="shared" si="115"/>
        <v>56.03</v>
      </c>
      <c r="K748" s="2">
        <f t="shared" si="116"/>
        <v>313.39</v>
      </c>
      <c r="L748" s="2">
        <f t="shared" si="117"/>
        <v>91.37</v>
      </c>
      <c r="M748" s="2">
        <f t="shared" si="119"/>
        <v>404.76</v>
      </c>
      <c r="N748" s="2">
        <f>'ZBud Extract Monthly'!U747</f>
        <v>404.77</v>
      </c>
      <c r="O748" s="53">
        <f t="shared" si="118"/>
        <v>9.9999999999909051E-3</v>
      </c>
      <c r="Q748" s="111">
        <f>YEAR(A748)</f>
        <v>2051</v>
      </c>
      <c r="R748" s="61">
        <f>MONTH(A748)</f>
        <v>8</v>
      </c>
      <c r="S748" s="61">
        <f t="shared" si="112"/>
        <v>2051</v>
      </c>
      <c r="T748" s="112" t="str">
        <f>LOOKUP(S748,'yr type'!$A$5:$A$102,'yr type'!$B$5:$B$102)</f>
        <v>AN</v>
      </c>
      <c r="U748" s="61">
        <f>('Strm Seg GW ZBud Stream Out'!H748-'Strm Seg GW ZBud Stream In'!H748)/DAY($A748)/1.9835</f>
        <v>20.101482391016201</v>
      </c>
      <c r="V748" s="61">
        <f>('Strm Seg GW ZBud Stream Out'!I748-'Strm Seg GW ZBud Stream In'!I748)/DAY($A748)/1.9835</f>
        <v>-0.57474161835139914</v>
      </c>
      <c r="W748" s="61">
        <f>('Strm Seg GW ZBud Stream Out'!J748-'Strm Seg GW ZBud Stream In'!J748)/DAY($A748)/1.9835</f>
        <v>-0.77851956056823646</v>
      </c>
    </row>
    <row r="749" spans="1:23" x14ac:dyDescent="0.3">
      <c r="A749" s="126">
        <v>55426</v>
      </c>
      <c r="B749" s="127">
        <v>39.409999999999997</v>
      </c>
      <c r="C749" s="127">
        <v>0</v>
      </c>
      <c r="D749" s="127">
        <v>72</v>
      </c>
      <c r="E749" s="127">
        <v>27.38</v>
      </c>
      <c r="F749" s="127">
        <v>28.14</v>
      </c>
      <c r="G749" s="127">
        <v>40.520000000000003</v>
      </c>
      <c r="H749" s="2">
        <f t="shared" si="113"/>
        <v>138.79</v>
      </c>
      <c r="I749" s="2">
        <f t="shared" si="114"/>
        <v>28.14</v>
      </c>
      <c r="J749" s="2">
        <f t="shared" si="115"/>
        <v>40.520000000000003</v>
      </c>
      <c r="K749" s="2">
        <f t="shared" si="116"/>
        <v>138.79</v>
      </c>
      <c r="L749" s="2">
        <f t="shared" si="117"/>
        <v>68.66</v>
      </c>
      <c r="M749" s="2">
        <f t="shared" si="119"/>
        <v>207.45000000000002</v>
      </c>
      <c r="N749" s="2">
        <f>'ZBud Extract Monthly'!U748</f>
        <v>207.45</v>
      </c>
      <c r="O749" s="53">
        <f t="shared" si="118"/>
        <v>0</v>
      </c>
      <c r="Q749" s="111">
        <f>YEAR(A749)</f>
        <v>2051</v>
      </c>
      <c r="R749" s="61">
        <f>MONTH(A749)</f>
        <v>9</v>
      </c>
      <c r="S749" s="61">
        <f t="shared" si="112"/>
        <v>2051</v>
      </c>
      <c r="T749" s="112" t="str">
        <f>LOOKUP(S749,'yr type'!$A$5:$A$102,'yr type'!$B$5:$B$102)</f>
        <v>AN</v>
      </c>
      <c r="U749" s="61">
        <f>('Strm Seg GW ZBud Stream Out'!H749-'Strm Seg GW ZBud Stream In'!H749)/DAY($A749)/1.9835</f>
        <v>27.437526258297623</v>
      </c>
      <c r="V749" s="61">
        <f>('Strm Seg GW ZBud Stream Out'!I749-'Strm Seg GW ZBud Stream In'!I749)/DAY($A749)/1.9835</f>
        <v>-0.4729014368540459</v>
      </c>
      <c r="W749" s="61">
        <f>('Strm Seg GW ZBud Stream Out'!J749-'Strm Seg GW ZBud Stream In'!J749)/DAY($A749)/1.9835</f>
        <v>-0.38047222922443497</v>
      </c>
    </row>
    <row r="750" spans="1:23" x14ac:dyDescent="0.3">
      <c r="A750" s="126">
        <v>55457</v>
      </c>
      <c r="B750" s="127">
        <v>41.7</v>
      </c>
      <c r="C750" s="127">
        <v>0</v>
      </c>
      <c r="D750" s="127">
        <v>38.82</v>
      </c>
      <c r="E750" s="127">
        <v>9.24</v>
      </c>
      <c r="F750" s="127">
        <v>29.08</v>
      </c>
      <c r="G750" s="127">
        <v>38.9</v>
      </c>
      <c r="H750" s="2">
        <f t="shared" si="113"/>
        <v>89.76</v>
      </c>
      <c r="I750" s="2">
        <f t="shared" si="114"/>
        <v>29.08</v>
      </c>
      <c r="J750" s="2">
        <f t="shared" si="115"/>
        <v>38.9</v>
      </c>
      <c r="K750" s="2">
        <f t="shared" si="116"/>
        <v>89.76</v>
      </c>
      <c r="L750" s="2">
        <f t="shared" si="117"/>
        <v>67.97999999999999</v>
      </c>
      <c r="M750" s="2">
        <f t="shared" si="119"/>
        <v>157.74</v>
      </c>
      <c r="N750" s="2">
        <f>'ZBud Extract Monthly'!U749</f>
        <v>157.74</v>
      </c>
      <c r="O750" s="53">
        <f t="shared" si="118"/>
        <v>0</v>
      </c>
      <c r="Q750" s="111">
        <f>YEAR(A750)</f>
        <v>2051</v>
      </c>
      <c r="R750" s="61">
        <f>MONTH(A750)</f>
        <v>10</v>
      </c>
      <c r="S750" s="61">
        <f t="shared" si="112"/>
        <v>2052</v>
      </c>
      <c r="T750" s="112" t="str">
        <f>LOOKUP(S750,'yr type'!$A$5:$A$102,'yr type'!$B$5:$B$102)</f>
        <v>BN</v>
      </c>
      <c r="U750" s="61">
        <f>('Strm Seg GW ZBud Stream Out'!H750-'Strm Seg GW ZBud Stream In'!H750)/DAY($A750)/1.9835</f>
        <v>25.193491465883866</v>
      </c>
      <c r="V750" s="61">
        <f>('Strm Seg GW ZBud Stream Out'!I750-'Strm Seg GW ZBud Stream In'!I750)/DAY($A750)/1.9835</f>
        <v>-0.47293396326142284</v>
      </c>
      <c r="W750" s="61">
        <f>('Strm Seg GW ZBud Stream Out'!J750-'Strm Seg GW ZBud Stream In'!J750)/DAY($A750)/1.9835</f>
        <v>-0.35681468892557139</v>
      </c>
    </row>
    <row r="751" spans="1:23" x14ac:dyDescent="0.3">
      <c r="A751" s="126">
        <v>55487</v>
      </c>
      <c r="B751" s="127">
        <v>32.86</v>
      </c>
      <c r="C751" s="127">
        <v>0</v>
      </c>
      <c r="D751" s="127">
        <v>4.4800000000000004</v>
      </c>
      <c r="E751" s="127">
        <v>6.11</v>
      </c>
      <c r="F751" s="127">
        <v>54.31</v>
      </c>
      <c r="G751" s="127">
        <v>56.72</v>
      </c>
      <c r="H751" s="2">
        <f t="shared" si="113"/>
        <v>43.45</v>
      </c>
      <c r="I751" s="2">
        <f t="shared" si="114"/>
        <v>54.31</v>
      </c>
      <c r="J751" s="2">
        <f t="shared" si="115"/>
        <v>56.72</v>
      </c>
      <c r="K751" s="2">
        <f t="shared" si="116"/>
        <v>43.45</v>
      </c>
      <c r="L751" s="2">
        <f t="shared" si="117"/>
        <v>111.03</v>
      </c>
      <c r="M751" s="2">
        <f t="shared" si="119"/>
        <v>154.48000000000002</v>
      </c>
      <c r="N751" s="2">
        <f>'ZBud Extract Monthly'!U750</f>
        <v>154.47</v>
      </c>
      <c r="O751" s="53">
        <f t="shared" si="118"/>
        <v>-1.0000000000019327E-2</v>
      </c>
      <c r="Q751" s="111">
        <f>YEAR(A751)</f>
        <v>2051</v>
      </c>
      <c r="R751" s="61">
        <f>MONTH(A751)</f>
        <v>11</v>
      </c>
      <c r="S751" s="61">
        <f t="shared" si="112"/>
        <v>2052</v>
      </c>
      <c r="T751" s="112" t="str">
        <f>LOOKUP(S751,'yr type'!$A$5:$A$102,'yr type'!$B$5:$B$102)</f>
        <v>BN</v>
      </c>
      <c r="U751" s="61">
        <f>('Strm Seg GW ZBud Stream Out'!H751-'Strm Seg GW ZBud Stream In'!H751)/DAY($A751)/1.9835</f>
        <v>33.536341483908913</v>
      </c>
      <c r="V751" s="61">
        <f>('Strm Seg GW ZBud Stream Out'!I751-'Strm Seg GW ZBud Stream In'!I751)/DAY($A751)/1.9835</f>
        <v>-0.91269641206621288</v>
      </c>
      <c r="W751" s="61">
        <f>('Strm Seg GW ZBud Stream Out'!J751-'Strm Seg GW ZBud Stream In'!J751)/DAY($A751)/1.9835</f>
        <v>-0.35139904209730266</v>
      </c>
    </row>
    <row r="752" spans="1:23" x14ac:dyDescent="0.3">
      <c r="A752" s="126">
        <v>55518</v>
      </c>
      <c r="B752" s="127">
        <v>31.56</v>
      </c>
      <c r="C752" s="127">
        <v>0</v>
      </c>
      <c r="D752" s="127">
        <v>0.05</v>
      </c>
      <c r="E752" s="127">
        <v>6.91</v>
      </c>
      <c r="F752" s="127">
        <v>132.41</v>
      </c>
      <c r="G752" s="127">
        <v>101.25</v>
      </c>
      <c r="H752" s="2">
        <f t="shared" si="113"/>
        <v>38.519999999999996</v>
      </c>
      <c r="I752" s="2">
        <f t="shared" si="114"/>
        <v>132.41</v>
      </c>
      <c r="J752" s="2">
        <f t="shared" si="115"/>
        <v>101.25</v>
      </c>
      <c r="K752" s="2">
        <f t="shared" si="116"/>
        <v>38.519999999999996</v>
      </c>
      <c r="L752" s="2">
        <f t="shared" si="117"/>
        <v>233.66</v>
      </c>
      <c r="M752" s="2">
        <f t="shared" si="119"/>
        <v>272.18</v>
      </c>
      <c r="N752" s="2">
        <f>'ZBud Extract Monthly'!U751</f>
        <v>272.19</v>
      </c>
      <c r="O752" s="53">
        <f t="shared" si="118"/>
        <v>9.9999999999909051E-3</v>
      </c>
      <c r="Q752" s="111">
        <f>YEAR(A752)</f>
        <v>2051</v>
      </c>
      <c r="R752" s="61">
        <f>MONTH(A752)</f>
        <v>12</v>
      </c>
      <c r="S752" s="61">
        <f t="shared" si="112"/>
        <v>2052</v>
      </c>
      <c r="T752" s="112" t="str">
        <f>LOOKUP(S752,'yr type'!$A$5:$A$102,'yr type'!$B$5:$B$102)</f>
        <v>BN</v>
      </c>
      <c r="U752" s="61">
        <f>('Strm Seg GW ZBud Stream Out'!H752-'Strm Seg GW ZBud Stream In'!H752)/DAY($A752)/1.9835</f>
        <v>60.95042162355562</v>
      </c>
      <c r="V752" s="61">
        <f>('Strm Seg GW ZBud Stream Out'!I752-'Strm Seg GW ZBud Stream In'!I752)/DAY($A752)/1.9835</f>
        <v>-2.1534108003935697</v>
      </c>
      <c r="W752" s="61">
        <f>('Strm Seg GW ZBud Stream Out'!J752-'Strm Seg GW ZBud Stream In'!J752)/DAY($A752)/1.9835</f>
        <v>-0.48057766899501525</v>
      </c>
    </row>
    <row r="753" spans="1:23" x14ac:dyDescent="0.3">
      <c r="A753" s="126">
        <v>55549</v>
      </c>
      <c r="B753" s="127">
        <v>46.33</v>
      </c>
      <c r="C753" s="127">
        <v>0</v>
      </c>
      <c r="D753" s="127">
        <v>0</v>
      </c>
      <c r="E753" s="127">
        <v>0.36</v>
      </c>
      <c r="F753" s="127">
        <v>59.56</v>
      </c>
      <c r="G753" s="127">
        <v>23.91</v>
      </c>
      <c r="H753" s="2">
        <f t="shared" si="113"/>
        <v>46.69</v>
      </c>
      <c r="I753" s="2">
        <f t="shared" si="114"/>
        <v>59.56</v>
      </c>
      <c r="J753" s="2">
        <f t="shared" si="115"/>
        <v>23.91</v>
      </c>
      <c r="K753" s="2">
        <f t="shared" si="116"/>
        <v>46.69</v>
      </c>
      <c r="L753" s="2">
        <f t="shared" si="117"/>
        <v>83.47</v>
      </c>
      <c r="M753" s="2">
        <f t="shared" si="119"/>
        <v>130.16</v>
      </c>
      <c r="N753" s="2">
        <f>'ZBud Extract Monthly'!U752</f>
        <v>130.15</v>
      </c>
      <c r="O753" s="53">
        <f t="shared" si="118"/>
        <v>-9.9999999999909051E-3</v>
      </c>
      <c r="Q753" s="111">
        <f>YEAR(A753)</f>
        <v>2052</v>
      </c>
      <c r="R753" s="61">
        <f>MONTH(A753)</f>
        <v>1</v>
      </c>
      <c r="S753" s="61">
        <f t="shared" si="112"/>
        <v>2052</v>
      </c>
      <c r="T753" s="112" t="str">
        <f>LOOKUP(S753,'yr type'!$A$5:$A$102,'yr type'!$B$5:$B$102)</f>
        <v>BN</v>
      </c>
      <c r="U753" s="61">
        <f>('Strm Seg GW ZBud Stream Out'!H753-'Strm Seg GW ZBud Stream In'!H753)/DAY($A753)/1.9835</f>
        <v>79.386877220943759</v>
      </c>
      <c r="V753" s="61">
        <f>('Strm Seg GW ZBud Stream Out'!I753-'Strm Seg GW ZBud Stream In'!I753)/DAY($A753)/1.9835</f>
        <v>-0.9686364116867382</v>
      </c>
      <c r="W753" s="61">
        <f>('Strm Seg GW ZBud Stream Out'!J753-'Strm Seg GW ZBud Stream In'!J753)/DAY($A753)/1.9835</f>
        <v>2.1212096570903505</v>
      </c>
    </row>
    <row r="754" spans="1:23" x14ac:dyDescent="0.3">
      <c r="A754" s="126">
        <v>55578</v>
      </c>
      <c r="B754" s="127">
        <v>45</v>
      </c>
      <c r="C754" s="127">
        <v>0</v>
      </c>
      <c r="D754" s="127">
        <v>132.81</v>
      </c>
      <c r="E754" s="127">
        <v>135.44999999999999</v>
      </c>
      <c r="F754" s="127">
        <v>98.75</v>
      </c>
      <c r="G754" s="127">
        <v>50.83</v>
      </c>
      <c r="H754" s="2">
        <f t="shared" si="113"/>
        <v>313.26</v>
      </c>
      <c r="I754" s="2">
        <f t="shared" si="114"/>
        <v>98.75</v>
      </c>
      <c r="J754" s="2">
        <f t="shared" si="115"/>
        <v>50.83</v>
      </c>
      <c r="K754" s="2">
        <f t="shared" si="116"/>
        <v>313.26</v>
      </c>
      <c r="L754" s="2">
        <f t="shared" si="117"/>
        <v>149.57999999999998</v>
      </c>
      <c r="M754" s="2">
        <f t="shared" si="119"/>
        <v>462.84</v>
      </c>
      <c r="N754" s="2">
        <f>'ZBud Extract Monthly'!U753</f>
        <v>462.84</v>
      </c>
      <c r="O754" s="53">
        <f t="shared" si="118"/>
        <v>0</v>
      </c>
      <c r="Q754" s="111">
        <f>YEAR(A754)</f>
        <v>2052</v>
      </c>
      <c r="R754" s="61">
        <f>MONTH(A754)</f>
        <v>2</v>
      </c>
      <c r="S754" s="61">
        <f t="shared" si="112"/>
        <v>2052</v>
      </c>
      <c r="T754" s="112" t="str">
        <f>LOOKUP(S754,'yr type'!$A$5:$A$102,'yr type'!$B$5:$B$102)</f>
        <v>BN</v>
      </c>
      <c r="U754" s="61">
        <f>('Strm Seg GW ZBud Stream Out'!H754-'Strm Seg GW ZBud Stream In'!H754)/DAY($A754)/1.9835</f>
        <v>55.219352763749207</v>
      </c>
      <c r="V754" s="61">
        <f>('Strm Seg GW ZBud Stream Out'!I754-'Strm Seg GW ZBud Stream In'!I754)/DAY($A754)/1.9835</f>
        <v>-1.6842398059855879</v>
      </c>
      <c r="W754" s="61">
        <f>('Strm Seg GW ZBud Stream Out'!J754-'Strm Seg GW ZBud Stream In'!J754)/DAY($A754)/1.9835</f>
        <v>1.3579270359778517</v>
      </c>
    </row>
    <row r="755" spans="1:23" x14ac:dyDescent="0.3">
      <c r="A755" s="126">
        <v>55609</v>
      </c>
      <c r="B755" s="127">
        <v>41.69</v>
      </c>
      <c r="C755" s="127">
        <v>0</v>
      </c>
      <c r="D755" s="127">
        <v>40.840000000000003</v>
      </c>
      <c r="E755" s="127">
        <v>29.74</v>
      </c>
      <c r="F755" s="127">
        <v>30.05</v>
      </c>
      <c r="G755" s="127">
        <v>10.01</v>
      </c>
      <c r="H755" s="2">
        <f t="shared" si="113"/>
        <v>112.27</v>
      </c>
      <c r="I755" s="2">
        <f t="shared" si="114"/>
        <v>30.05</v>
      </c>
      <c r="J755" s="2">
        <f t="shared" si="115"/>
        <v>10.01</v>
      </c>
      <c r="K755" s="2">
        <f t="shared" si="116"/>
        <v>112.27</v>
      </c>
      <c r="L755" s="2">
        <f t="shared" si="117"/>
        <v>40.06</v>
      </c>
      <c r="M755" s="2">
        <f t="shared" si="119"/>
        <v>152.32999999999998</v>
      </c>
      <c r="N755" s="2">
        <f>'ZBud Extract Monthly'!U754</f>
        <v>152.33000000000001</v>
      </c>
      <c r="O755" s="53">
        <f t="shared" si="118"/>
        <v>0</v>
      </c>
      <c r="Q755" s="111">
        <f>YEAR(A755)</f>
        <v>2052</v>
      </c>
      <c r="R755" s="61">
        <f>MONTH(A755)</f>
        <v>3</v>
      </c>
      <c r="S755" s="61">
        <f t="shared" si="112"/>
        <v>2052</v>
      </c>
      <c r="T755" s="112" t="str">
        <f>LOOKUP(S755,'yr type'!$A$5:$A$102,'yr type'!$B$5:$B$102)</f>
        <v>BN</v>
      </c>
      <c r="U755" s="61">
        <f>('Strm Seg GW ZBud Stream Out'!H755-'Strm Seg GW ZBud Stream In'!H755)/DAY($A755)/1.9835</f>
        <v>79.243761028484982</v>
      </c>
      <c r="V755" s="61">
        <f>('Strm Seg GW ZBud Stream Out'!I755-'Strm Seg GW ZBud Stream In'!I755)/DAY($A755)/1.9835</f>
        <v>-3.3664831635183821E-2</v>
      </c>
      <c r="W755" s="61">
        <f>('Strm Seg GW ZBud Stream Out'!J755-'Strm Seg GW ZBud Stream In'!J755)/DAY($A755)/1.9835</f>
        <v>4.1111752604145488</v>
      </c>
    </row>
    <row r="756" spans="1:23" x14ac:dyDescent="0.3">
      <c r="A756" s="126">
        <v>55639</v>
      </c>
      <c r="B756" s="127">
        <v>37.26</v>
      </c>
      <c r="C756" s="127">
        <v>0</v>
      </c>
      <c r="D756" s="127">
        <v>118.76</v>
      </c>
      <c r="E756" s="127">
        <v>102.74</v>
      </c>
      <c r="F756" s="127">
        <v>21.37</v>
      </c>
      <c r="G756" s="127">
        <v>16</v>
      </c>
      <c r="H756" s="2">
        <f t="shared" si="113"/>
        <v>258.76</v>
      </c>
      <c r="I756" s="2">
        <f t="shared" si="114"/>
        <v>21.37</v>
      </c>
      <c r="J756" s="2">
        <f t="shared" si="115"/>
        <v>16</v>
      </c>
      <c r="K756" s="2">
        <f t="shared" si="116"/>
        <v>258.76</v>
      </c>
      <c r="L756" s="2">
        <f t="shared" si="117"/>
        <v>37.370000000000005</v>
      </c>
      <c r="M756" s="2">
        <f t="shared" si="119"/>
        <v>296.13</v>
      </c>
      <c r="N756" s="2">
        <f>'ZBud Extract Monthly'!U755</f>
        <v>296.12</v>
      </c>
      <c r="O756" s="53">
        <f t="shared" si="118"/>
        <v>-9.9999999999909051E-3</v>
      </c>
      <c r="Q756" s="111">
        <f>YEAR(A756)</f>
        <v>2052</v>
      </c>
      <c r="R756" s="61">
        <f>MONTH(A756)</f>
        <v>4</v>
      </c>
      <c r="S756" s="61">
        <f t="shared" si="112"/>
        <v>2052</v>
      </c>
      <c r="T756" s="112" t="str">
        <f>LOOKUP(S756,'yr type'!$A$5:$A$102,'yr type'!$B$5:$B$102)</f>
        <v>BN</v>
      </c>
      <c r="U756" s="61">
        <f>('Strm Seg GW ZBud Stream Out'!H756-'Strm Seg GW ZBud Stream In'!H756)/DAY($A756)/1.9835</f>
        <v>50.994706327199388</v>
      </c>
      <c r="V756" s="61">
        <f>('Strm Seg GW ZBud Stream Out'!I756-'Strm Seg GW ZBud Stream In'!I756)/DAY($A756)/1.9835</f>
        <v>-0.25258381648600958</v>
      </c>
      <c r="W756" s="61">
        <f>('Strm Seg GW ZBud Stream Out'!J756-'Strm Seg GW ZBud Stream In'!J756)/DAY($A756)/1.9835</f>
        <v>2.5604571044450046</v>
      </c>
    </row>
    <row r="757" spans="1:23" x14ac:dyDescent="0.3">
      <c r="A757" s="126">
        <v>55670</v>
      </c>
      <c r="B757" s="127">
        <v>39.31</v>
      </c>
      <c r="C757" s="127">
        <v>0</v>
      </c>
      <c r="D757" s="127">
        <v>11.18</v>
      </c>
      <c r="E757" s="127">
        <v>3.43</v>
      </c>
      <c r="F757" s="127">
        <v>28.79</v>
      </c>
      <c r="G757" s="127">
        <v>23.26</v>
      </c>
      <c r="H757" s="2">
        <f t="shared" si="113"/>
        <v>53.92</v>
      </c>
      <c r="I757" s="2">
        <f t="shared" si="114"/>
        <v>28.79</v>
      </c>
      <c r="J757" s="2">
        <f t="shared" si="115"/>
        <v>23.26</v>
      </c>
      <c r="K757" s="2">
        <f t="shared" si="116"/>
        <v>53.92</v>
      </c>
      <c r="L757" s="2">
        <f t="shared" si="117"/>
        <v>52.05</v>
      </c>
      <c r="M757" s="2">
        <f t="shared" si="119"/>
        <v>105.97000000000001</v>
      </c>
      <c r="N757" s="2">
        <f>'ZBud Extract Monthly'!U756</f>
        <v>105.98</v>
      </c>
      <c r="O757" s="53">
        <f t="shared" si="118"/>
        <v>9.9999999999909051E-3</v>
      </c>
      <c r="Q757" s="111">
        <f>YEAR(A757)</f>
        <v>2052</v>
      </c>
      <c r="R757" s="61">
        <f>MONTH(A757)</f>
        <v>5</v>
      </c>
      <c r="S757" s="61">
        <f t="shared" si="112"/>
        <v>2052</v>
      </c>
      <c r="T757" s="112" t="str">
        <f>LOOKUP(S757,'yr type'!$A$5:$A$102,'yr type'!$B$5:$B$102)</f>
        <v>BN</v>
      </c>
      <c r="U757" s="61">
        <f>('Strm Seg GW ZBud Stream Out'!H757-'Strm Seg GW ZBud Stream In'!H757)/DAY($A757)/1.9835</f>
        <v>39.524463924148414</v>
      </c>
      <c r="V757" s="61">
        <f>('Strm Seg GW ZBud Stream Out'!I757-'Strm Seg GW ZBud Stream In'!I757)/DAY($A757)/1.9835</f>
        <v>-0.46707920993356478</v>
      </c>
      <c r="W757" s="61">
        <f>('Strm Seg GW ZBud Stream Out'!J757-'Strm Seg GW ZBud Stream In'!J757)/DAY($A757)/1.9835</f>
        <v>0.66451450271188928</v>
      </c>
    </row>
    <row r="758" spans="1:23" x14ac:dyDescent="0.3">
      <c r="A758" s="126">
        <v>55700</v>
      </c>
      <c r="B758" s="127">
        <v>41.26</v>
      </c>
      <c r="C758" s="127">
        <v>0</v>
      </c>
      <c r="D758" s="127">
        <v>244.64</v>
      </c>
      <c r="E758" s="127">
        <v>142.01</v>
      </c>
      <c r="F758" s="127">
        <v>28.14</v>
      </c>
      <c r="G758" s="127">
        <v>57.18</v>
      </c>
      <c r="H758" s="2">
        <f t="shared" si="113"/>
        <v>427.90999999999997</v>
      </c>
      <c r="I758" s="2">
        <f t="shared" si="114"/>
        <v>28.14</v>
      </c>
      <c r="J758" s="2">
        <f t="shared" si="115"/>
        <v>57.18</v>
      </c>
      <c r="K758" s="2">
        <f t="shared" si="116"/>
        <v>427.90999999999997</v>
      </c>
      <c r="L758" s="2">
        <f t="shared" si="117"/>
        <v>85.32</v>
      </c>
      <c r="M758" s="2">
        <f t="shared" si="119"/>
        <v>513.2299999999999</v>
      </c>
      <c r="N758" s="2">
        <f>'ZBud Extract Monthly'!U757</f>
        <v>513.22</v>
      </c>
      <c r="O758" s="53">
        <f t="shared" si="118"/>
        <v>-9.9999999998772182E-3</v>
      </c>
      <c r="Q758" s="111">
        <f>YEAR(A758)</f>
        <v>2052</v>
      </c>
      <c r="R758" s="61">
        <f>MONTH(A758)</f>
        <v>6</v>
      </c>
      <c r="S758" s="61">
        <f t="shared" si="112"/>
        <v>2052</v>
      </c>
      <c r="T758" s="112" t="str">
        <f>LOOKUP(S758,'yr type'!$A$5:$A$102,'yr type'!$B$5:$B$102)</f>
        <v>BN</v>
      </c>
      <c r="U758" s="61">
        <f>('Strm Seg GW ZBud Stream Out'!H758-'Strm Seg GW ZBud Stream In'!H758)/DAY($A758)/1.9835</f>
        <v>17.198722796403668</v>
      </c>
      <c r="V758" s="61">
        <f>('Strm Seg GW ZBud Stream Out'!I758-'Strm Seg GW ZBud Stream In'!I758)/DAY($A758)/1.9835</f>
        <v>-0.4729014368540459</v>
      </c>
      <c r="W758" s="61">
        <f>('Strm Seg GW ZBud Stream Out'!J758-'Strm Seg GW ZBud Stream In'!J758)/DAY($A758)/1.9835</f>
        <v>-0.76245693639189982</v>
      </c>
    </row>
    <row r="759" spans="1:23" x14ac:dyDescent="0.3">
      <c r="A759" s="126">
        <v>55731</v>
      </c>
      <c r="B759" s="127">
        <v>44.46</v>
      </c>
      <c r="C759" s="127">
        <v>0</v>
      </c>
      <c r="D759" s="127">
        <v>405.14</v>
      </c>
      <c r="E759" s="127">
        <v>263.13</v>
      </c>
      <c r="F759" s="127">
        <v>29.08</v>
      </c>
      <c r="G759" s="127">
        <v>70.05</v>
      </c>
      <c r="H759" s="2">
        <f t="shared" si="113"/>
        <v>712.73</v>
      </c>
      <c r="I759" s="2">
        <f t="shared" si="114"/>
        <v>29.08</v>
      </c>
      <c r="J759" s="2">
        <f t="shared" si="115"/>
        <v>70.05</v>
      </c>
      <c r="K759" s="2">
        <f t="shared" si="116"/>
        <v>712.73</v>
      </c>
      <c r="L759" s="2">
        <f t="shared" si="117"/>
        <v>99.13</v>
      </c>
      <c r="M759" s="2">
        <f t="shared" si="119"/>
        <v>811.86</v>
      </c>
      <c r="N759" s="2">
        <f>'ZBud Extract Monthly'!U758</f>
        <v>811.86</v>
      </c>
      <c r="O759" s="53">
        <f t="shared" si="118"/>
        <v>0</v>
      </c>
      <c r="Q759" s="111">
        <f>YEAR(A759)</f>
        <v>2052</v>
      </c>
      <c r="R759" s="61">
        <f>MONTH(A759)</f>
        <v>7</v>
      </c>
      <c r="S759" s="61">
        <f t="shared" si="112"/>
        <v>2052</v>
      </c>
      <c r="T759" s="112" t="str">
        <f>LOOKUP(S759,'yr type'!$A$5:$A$102,'yr type'!$B$5:$B$102)</f>
        <v>BN</v>
      </c>
      <c r="U759" s="61">
        <f>('Strm Seg GW ZBud Stream Out'!H759-'Strm Seg GW ZBud Stream In'!H759)/DAY($A759)/1.9835</f>
        <v>8.8518991356107275</v>
      </c>
      <c r="V759" s="61">
        <f>('Strm Seg GW ZBud Stream Out'!I759-'Strm Seg GW ZBud Stream In'!I759)/DAY($A759)/1.9835</f>
        <v>-0.47293396326142284</v>
      </c>
      <c r="W759" s="61">
        <f>('Strm Seg GW ZBud Stream Out'!J759-'Strm Seg GW ZBud Stream In'!J759)/DAY($A759)/1.9835</f>
        <v>-1.1150052448831898</v>
      </c>
    </row>
    <row r="760" spans="1:23" x14ac:dyDescent="0.3">
      <c r="A760" s="126">
        <v>55762</v>
      </c>
      <c r="B760" s="127">
        <v>44.03</v>
      </c>
      <c r="C760" s="127">
        <v>0</v>
      </c>
      <c r="D760" s="127">
        <v>236.89</v>
      </c>
      <c r="E760" s="127">
        <v>117.83</v>
      </c>
      <c r="F760" s="127">
        <v>29.08</v>
      </c>
      <c r="G760" s="127">
        <v>59.06</v>
      </c>
      <c r="H760" s="2">
        <f t="shared" si="113"/>
        <v>398.74999999999994</v>
      </c>
      <c r="I760" s="2">
        <f t="shared" si="114"/>
        <v>29.08</v>
      </c>
      <c r="J760" s="2">
        <f t="shared" si="115"/>
        <v>59.06</v>
      </c>
      <c r="K760" s="2">
        <f t="shared" si="116"/>
        <v>398.74999999999994</v>
      </c>
      <c r="L760" s="2">
        <f t="shared" si="117"/>
        <v>88.14</v>
      </c>
      <c r="M760" s="2">
        <f t="shared" si="119"/>
        <v>486.88999999999993</v>
      </c>
      <c r="N760" s="2">
        <f>'ZBud Extract Monthly'!U759</f>
        <v>486.88</v>
      </c>
      <c r="O760" s="53">
        <f t="shared" si="118"/>
        <v>-9.9999999999340616E-3</v>
      </c>
      <c r="Q760" s="111">
        <f>YEAR(A760)</f>
        <v>2052</v>
      </c>
      <c r="R760" s="61">
        <f>MONTH(A760)</f>
        <v>8</v>
      </c>
      <c r="S760" s="61">
        <f t="shared" si="112"/>
        <v>2052</v>
      </c>
      <c r="T760" s="112" t="str">
        <f>LOOKUP(S760,'yr type'!$A$5:$A$102,'yr type'!$B$5:$B$102)</f>
        <v>BN</v>
      </c>
      <c r="U760" s="61">
        <f>('Strm Seg GW ZBud Stream Out'!H760-'Strm Seg GW ZBud Stream In'!H760)/DAY($A760)/1.9835</f>
        <v>15.859225708872389</v>
      </c>
      <c r="V760" s="61">
        <f>('Strm Seg GW ZBud Stream Out'!I760-'Strm Seg GW ZBud Stream In'!I760)/DAY($A760)/1.9835</f>
        <v>-0.47293396326142284</v>
      </c>
      <c r="W760" s="61">
        <f>('Strm Seg GW ZBud Stream Out'!J760-'Strm Seg GW ZBud Stream In'!J760)/DAY($A760)/1.9835</f>
        <v>-0.91285362303520179</v>
      </c>
    </row>
    <row r="761" spans="1:23" x14ac:dyDescent="0.3">
      <c r="A761" s="126">
        <v>55792</v>
      </c>
      <c r="B761" s="127">
        <v>40.6</v>
      </c>
      <c r="C761" s="127">
        <v>0</v>
      </c>
      <c r="D761" s="127">
        <v>60.37</v>
      </c>
      <c r="E761" s="127">
        <v>24.81</v>
      </c>
      <c r="F761" s="127">
        <v>31.37</v>
      </c>
      <c r="G761" s="127">
        <v>46.58</v>
      </c>
      <c r="H761" s="2">
        <f t="shared" si="113"/>
        <v>125.78</v>
      </c>
      <c r="I761" s="2">
        <f t="shared" si="114"/>
        <v>31.37</v>
      </c>
      <c r="J761" s="2">
        <f t="shared" si="115"/>
        <v>46.58</v>
      </c>
      <c r="K761" s="2">
        <f t="shared" si="116"/>
        <v>125.78</v>
      </c>
      <c r="L761" s="2">
        <f t="shared" si="117"/>
        <v>77.95</v>
      </c>
      <c r="M761" s="2">
        <f t="shared" si="119"/>
        <v>203.73000000000002</v>
      </c>
      <c r="N761" s="2">
        <f>'ZBud Extract Monthly'!U760</f>
        <v>203.73</v>
      </c>
      <c r="O761" s="53">
        <f t="shared" si="118"/>
        <v>0</v>
      </c>
      <c r="Q761" s="111">
        <f>YEAR(A761)</f>
        <v>2052</v>
      </c>
      <c r="R761" s="61">
        <f>MONTH(A761)</f>
        <v>9</v>
      </c>
      <c r="S761" s="61">
        <f t="shared" si="112"/>
        <v>2052</v>
      </c>
      <c r="T761" s="112" t="str">
        <f>LOOKUP(S761,'yr type'!$A$5:$A$102,'yr type'!$B$5:$B$102)</f>
        <v>BN</v>
      </c>
      <c r="U761" s="61">
        <f>('Strm Seg GW ZBud Stream Out'!H761-'Strm Seg GW ZBud Stream In'!H761)/DAY($A761)/1.9835</f>
        <v>24.649357196874217</v>
      </c>
      <c r="V761" s="61">
        <f>('Strm Seg GW ZBud Stream Out'!I761-'Strm Seg GW ZBud Stream In'!I761)/DAY($A761)/1.9835</f>
        <v>-0.52718258969834475</v>
      </c>
      <c r="W761" s="61">
        <f>('Strm Seg GW ZBud Stream Out'!J761-'Strm Seg GW ZBud Stream In'!J761)/DAY($A761)/1.9835</f>
        <v>-0.63776153264431557</v>
      </c>
    </row>
    <row r="762" spans="1:23" x14ac:dyDescent="0.3">
      <c r="A762" s="126">
        <v>55823</v>
      </c>
      <c r="B762" s="127">
        <v>37.200000000000003</v>
      </c>
      <c r="C762" s="127">
        <v>0</v>
      </c>
      <c r="D762" s="127">
        <v>40.71</v>
      </c>
      <c r="E762" s="127">
        <v>19.82</v>
      </c>
      <c r="F762" s="127">
        <v>73.2</v>
      </c>
      <c r="G762" s="127">
        <v>77.5</v>
      </c>
      <c r="H762" s="2">
        <f t="shared" si="113"/>
        <v>97.72999999999999</v>
      </c>
      <c r="I762" s="2">
        <f t="shared" si="114"/>
        <v>73.2</v>
      </c>
      <c r="J762" s="2">
        <f t="shared" si="115"/>
        <v>77.5</v>
      </c>
      <c r="K762" s="2">
        <f t="shared" si="116"/>
        <v>97.72999999999999</v>
      </c>
      <c r="L762" s="2">
        <f t="shared" si="117"/>
        <v>150.69999999999999</v>
      </c>
      <c r="M762" s="2">
        <f t="shared" si="119"/>
        <v>248.43</v>
      </c>
      <c r="N762" s="2">
        <f>'ZBud Extract Monthly'!U761</f>
        <v>248.43</v>
      </c>
      <c r="O762" s="53">
        <f t="shared" si="118"/>
        <v>0</v>
      </c>
      <c r="Q762" s="111">
        <f>YEAR(A762)</f>
        <v>2052</v>
      </c>
      <c r="R762" s="61">
        <f>MONTH(A762)</f>
        <v>10</v>
      </c>
      <c r="S762" s="61">
        <f t="shared" si="112"/>
        <v>2053</v>
      </c>
      <c r="T762" s="112" t="str">
        <f>LOOKUP(S762,'yr type'!$A$5:$A$102,'yr type'!$B$5:$B$102)</f>
        <v>AN</v>
      </c>
      <c r="U762" s="61">
        <f>('Strm Seg GW ZBud Stream Out'!H762-'Strm Seg GW ZBud Stream In'!H762)/DAY($A762)/1.9835</f>
        <v>30.853086349479984</v>
      </c>
      <c r="V762" s="61">
        <f>('Strm Seg GW ZBud Stream Out'!I762-'Strm Seg GW ZBud Stream In'!I762)/DAY($A762)/1.9835</f>
        <v>-1.1904665099978045</v>
      </c>
      <c r="W762" s="61">
        <f>('Strm Seg GW ZBud Stream Out'!J762-'Strm Seg GW ZBud Stream In'!J762)/DAY($A762)/1.9835</f>
        <v>-0.94977109540808435</v>
      </c>
    </row>
    <row r="763" spans="1:23" x14ac:dyDescent="0.3">
      <c r="A763" s="126">
        <v>55853</v>
      </c>
      <c r="B763" s="127">
        <v>30.67</v>
      </c>
      <c r="C763" s="127">
        <v>0</v>
      </c>
      <c r="D763" s="127">
        <v>0</v>
      </c>
      <c r="E763" s="127">
        <v>1.49</v>
      </c>
      <c r="F763" s="127">
        <v>49.04</v>
      </c>
      <c r="G763" s="127">
        <v>51.63</v>
      </c>
      <c r="H763" s="2">
        <f t="shared" si="113"/>
        <v>32.160000000000004</v>
      </c>
      <c r="I763" s="2">
        <f t="shared" si="114"/>
        <v>49.04</v>
      </c>
      <c r="J763" s="2">
        <f t="shared" si="115"/>
        <v>51.63</v>
      </c>
      <c r="K763" s="2">
        <f t="shared" si="116"/>
        <v>32.160000000000004</v>
      </c>
      <c r="L763" s="2">
        <f t="shared" si="117"/>
        <v>100.67</v>
      </c>
      <c r="M763" s="2">
        <f t="shared" si="119"/>
        <v>132.83000000000001</v>
      </c>
      <c r="N763" s="2">
        <f>'ZBud Extract Monthly'!U762</f>
        <v>132.83000000000001</v>
      </c>
      <c r="O763" s="53">
        <f t="shared" si="118"/>
        <v>0</v>
      </c>
      <c r="Q763" s="111">
        <f>YEAR(A763)</f>
        <v>2052</v>
      </c>
      <c r="R763" s="61">
        <f>MONTH(A763)</f>
        <v>11</v>
      </c>
      <c r="S763" s="61">
        <f t="shared" si="112"/>
        <v>2053</v>
      </c>
      <c r="T763" s="112" t="str">
        <f>LOOKUP(S763,'yr type'!$A$5:$A$102,'yr type'!$B$5:$B$102)</f>
        <v>AN</v>
      </c>
      <c r="U763" s="61">
        <f>('Strm Seg GW ZBud Stream Out'!H763-'Strm Seg GW ZBud Stream In'!H763)/DAY($A763)/1.9835</f>
        <v>44.367027980841947</v>
      </c>
      <c r="V763" s="61">
        <f>('Strm Seg GW ZBud Stream Out'!I763-'Strm Seg GW ZBud Stream In'!I763)/DAY($A763)/1.9835</f>
        <v>-0.82413242584656754</v>
      </c>
      <c r="W763" s="61">
        <f>('Strm Seg GW ZBud Stream Out'!J763-'Strm Seg GW ZBud Stream In'!J763)/DAY($A763)/1.9835</f>
        <v>0.11578858919418537</v>
      </c>
    </row>
    <row r="764" spans="1:23" x14ac:dyDescent="0.3">
      <c r="A764" s="126">
        <v>55884</v>
      </c>
      <c r="B764" s="127">
        <v>31.4</v>
      </c>
      <c r="C764" s="127">
        <v>0</v>
      </c>
      <c r="D764" s="127">
        <v>0</v>
      </c>
      <c r="E764" s="127">
        <v>9.84</v>
      </c>
      <c r="F764" s="127">
        <v>110.58</v>
      </c>
      <c r="G764" s="127">
        <v>95.76</v>
      </c>
      <c r="H764" s="2">
        <f t="shared" si="113"/>
        <v>41.239999999999995</v>
      </c>
      <c r="I764" s="2">
        <f t="shared" si="114"/>
        <v>110.58</v>
      </c>
      <c r="J764" s="2">
        <f t="shared" si="115"/>
        <v>95.76</v>
      </c>
      <c r="K764" s="2">
        <f t="shared" si="116"/>
        <v>41.239999999999995</v>
      </c>
      <c r="L764" s="2">
        <f t="shared" si="117"/>
        <v>206.34</v>
      </c>
      <c r="M764" s="2">
        <f t="shared" si="119"/>
        <v>247.57999999999998</v>
      </c>
      <c r="N764" s="2">
        <f>'ZBud Extract Monthly'!U763</f>
        <v>247.58</v>
      </c>
      <c r="O764" s="53">
        <f t="shared" si="118"/>
        <v>0</v>
      </c>
      <c r="Q764" s="111">
        <f>YEAR(A764)</f>
        <v>2052</v>
      </c>
      <c r="R764" s="61">
        <f>MONTH(A764)</f>
        <v>12</v>
      </c>
      <c r="S764" s="61">
        <f t="shared" si="112"/>
        <v>2053</v>
      </c>
      <c r="T764" s="112" t="str">
        <f>LOOKUP(S764,'yr type'!$A$5:$A$102,'yr type'!$B$5:$B$102)</f>
        <v>AN</v>
      </c>
      <c r="U764" s="61">
        <f>('Strm Seg GW ZBud Stream Out'!H764-'Strm Seg GW ZBud Stream In'!H764)/DAY($A764)/1.9835</f>
        <v>53.600266716540496</v>
      </c>
      <c r="V764" s="61">
        <f>('Strm Seg GW ZBud Stream Out'!I764-'Strm Seg GW ZBud Stream In'!I764)/DAY($A764)/1.9835</f>
        <v>-1.7983850638737324</v>
      </c>
      <c r="W764" s="61">
        <f>('Strm Seg GW ZBud Stream Out'!J764-'Strm Seg GW ZBud Stream In'!J764)/DAY($A764)/1.9835</f>
        <v>-0.24508647958561369</v>
      </c>
    </row>
    <row r="765" spans="1:23" x14ac:dyDescent="0.3">
      <c r="A765" s="126">
        <v>55915</v>
      </c>
      <c r="B765" s="127">
        <v>31.91</v>
      </c>
      <c r="C765" s="127">
        <v>0</v>
      </c>
      <c r="D765" s="127">
        <v>0</v>
      </c>
      <c r="E765" s="127">
        <v>1.73</v>
      </c>
      <c r="F765" s="127">
        <v>80.63</v>
      </c>
      <c r="G765" s="127">
        <v>35.03</v>
      </c>
      <c r="H765" s="2">
        <f t="shared" si="113"/>
        <v>33.64</v>
      </c>
      <c r="I765" s="2">
        <f t="shared" si="114"/>
        <v>80.63</v>
      </c>
      <c r="J765" s="2">
        <f t="shared" si="115"/>
        <v>35.03</v>
      </c>
      <c r="K765" s="2">
        <f t="shared" si="116"/>
        <v>33.64</v>
      </c>
      <c r="L765" s="2">
        <f t="shared" si="117"/>
        <v>115.66</v>
      </c>
      <c r="M765" s="2">
        <f t="shared" si="119"/>
        <v>149.30000000000001</v>
      </c>
      <c r="N765" s="2">
        <f>'ZBud Extract Monthly'!U764</f>
        <v>149.30000000000001</v>
      </c>
      <c r="O765" s="53">
        <f t="shared" si="118"/>
        <v>0</v>
      </c>
      <c r="Q765" s="111">
        <f>YEAR(A765)</f>
        <v>2053</v>
      </c>
      <c r="R765" s="61">
        <f>MONTH(A765)</f>
        <v>1</v>
      </c>
      <c r="S765" s="61">
        <f t="shared" si="112"/>
        <v>2053</v>
      </c>
      <c r="T765" s="112" t="str">
        <f>LOOKUP(S765,'yr type'!$A$5:$A$102,'yr type'!$B$5:$B$102)</f>
        <v>AN</v>
      </c>
      <c r="U765" s="61">
        <f>('Strm Seg GW ZBud Stream Out'!H765-'Strm Seg GW ZBud Stream In'!H765)/DAY($A765)/1.9835</f>
        <v>85.866137570440003</v>
      </c>
      <c r="V765" s="61">
        <f>('Strm Seg GW ZBud Stream Out'!I765-'Strm Seg GW ZBud Stream In'!I765)/DAY($A765)/1.9835</f>
        <v>-1.3113021134033191</v>
      </c>
      <c r="W765" s="61">
        <f>('Strm Seg GW ZBud Stream Out'!J765-'Strm Seg GW ZBud Stream In'!J765)/DAY($A765)/1.9835</f>
        <v>2.1038080291436612</v>
      </c>
    </row>
    <row r="766" spans="1:23" x14ac:dyDescent="0.3">
      <c r="A766" s="126">
        <v>55943</v>
      </c>
      <c r="B766" s="127">
        <v>29.18</v>
      </c>
      <c r="C766" s="127">
        <v>0</v>
      </c>
      <c r="D766" s="127">
        <v>0</v>
      </c>
      <c r="E766" s="127">
        <v>0</v>
      </c>
      <c r="F766" s="127">
        <v>45.92</v>
      </c>
      <c r="G766" s="127">
        <v>9.16</v>
      </c>
      <c r="H766" s="2">
        <f t="shared" si="113"/>
        <v>29.18</v>
      </c>
      <c r="I766" s="2">
        <f t="shared" si="114"/>
        <v>45.92</v>
      </c>
      <c r="J766" s="2">
        <f t="shared" si="115"/>
        <v>9.16</v>
      </c>
      <c r="K766" s="2">
        <f t="shared" si="116"/>
        <v>29.18</v>
      </c>
      <c r="L766" s="2">
        <f t="shared" si="117"/>
        <v>55.08</v>
      </c>
      <c r="M766" s="2">
        <f t="shared" si="119"/>
        <v>84.259999999999991</v>
      </c>
      <c r="N766" s="2">
        <f>'ZBud Extract Monthly'!U765</f>
        <v>84.26</v>
      </c>
      <c r="O766" s="53">
        <f t="shared" si="118"/>
        <v>0</v>
      </c>
      <c r="Q766" s="111">
        <f>YEAR(A766)</f>
        <v>2053</v>
      </c>
      <c r="R766" s="61">
        <f>MONTH(A766)</f>
        <v>2</v>
      </c>
      <c r="S766" s="61">
        <f t="shared" si="112"/>
        <v>2053</v>
      </c>
      <c r="T766" s="112" t="str">
        <f>LOOKUP(S766,'yr type'!$A$5:$A$102,'yr type'!$B$5:$B$102)</f>
        <v>AN</v>
      </c>
      <c r="U766" s="61">
        <f>('Strm Seg GW ZBud Stream Out'!H766-'Strm Seg GW ZBud Stream In'!H766)/DAY($A766)/1.9835</f>
        <v>61.272101984227021</v>
      </c>
      <c r="V766" s="61">
        <f>('Strm Seg GW ZBud Stream Out'!I766-'Strm Seg GW ZBud Stream In'!I766)/DAY($A766)/1.9835</f>
        <v>-0.82430047895134861</v>
      </c>
      <c r="W766" s="61">
        <f>('Strm Seg GW ZBud Stream Out'!J766-'Strm Seg GW ZBud Stream In'!J766)/DAY($A766)/1.9835</f>
        <v>2.5829162015196805</v>
      </c>
    </row>
    <row r="767" spans="1:23" x14ac:dyDescent="0.3">
      <c r="A767" s="126">
        <v>55974</v>
      </c>
      <c r="B767" s="127">
        <v>31.79</v>
      </c>
      <c r="C767" s="127">
        <v>0</v>
      </c>
      <c r="D767" s="127">
        <v>0</v>
      </c>
      <c r="E767" s="127">
        <v>0.27</v>
      </c>
      <c r="F767" s="127">
        <v>79.400000000000006</v>
      </c>
      <c r="G767" s="127">
        <v>14.37</v>
      </c>
      <c r="H767" s="2">
        <f t="shared" si="113"/>
        <v>32.06</v>
      </c>
      <c r="I767" s="2">
        <f t="shared" si="114"/>
        <v>79.400000000000006</v>
      </c>
      <c r="J767" s="2">
        <f t="shared" si="115"/>
        <v>14.37</v>
      </c>
      <c r="K767" s="2">
        <f t="shared" si="116"/>
        <v>32.06</v>
      </c>
      <c r="L767" s="2">
        <f t="shared" si="117"/>
        <v>93.77000000000001</v>
      </c>
      <c r="M767" s="2">
        <f t="shared" si="119"/>
        <v>125.83000000000001</v>
      </c>
      <c r="N767" s="2">
        <f>'ZBud Extract Monthly'!U766</f>
        <v>125.82</v>
      </c>
      <c r="O767" s="53">
        <f t="shared" si="118"/>
        <v>-1.0000000000019327E-2</v>
      </c>
      <c r="Q767" s="111">
        <f>YEAR(A767)</f>
        <v>2053</v>
      </c>
      <c r="R767" s="61">
        <f>MONTH(A767)</f>
        <v>3</v>
      </c>
      <c r="S767" s="61">
        <f t="shared" si="112"/>
        <v>2053</v>
      </c>
      <c r="T767" s="112" t="str">
        <f>LOOKUP(S767,'yr type'!$A$5:$A$102,'yr type'!$B$5:$B$102)</f>
        <v>AN</v>
      </c>
      <c r="U767" s="61">
        <f>('Strm Seg GW ZBud Stream Out'!H767-'Strm Seg GW ZBud Stream In'!H767)/DAY($A767)/1.9835</f>
        <v>64.315115834668262</v>
      </c>
      <c r="V767" s="61">
        <f>('Strm Seg GW ZBud Stream Out'!I767-'Strm Seg GW ZBud Stream In'!I767)/DAY($A767)/1.9835</f>
        <v>-1.2114460427559626</v>
      </c>
      <c r="W767" s="61">
        <f>('Strm Seg GW ZBud Stream Out'!J767-'Strm Seg GW ZBud Stream In'!J767)/DAY($A767)/1.9835</f>
        <v>2.7262008343023489</v>
      </c>
    </row>
    <row r="768" spans="1:23" x14ac:dyDescent="0.3">
      <c r="A768" s="126">
        <v>56004</v>
      </c>
      <c r="B768" s="127">
        <v>31.92</v>
      </c>
      <c r="C768" s="127">
        <v>0</v>
      </c>
      <c r="D768" s="127">
        <v>0</v>
      </c>
      <c r="E768" s="127">
        <v>0</v>
      </c>
      <c r="F768" s="127">
        <v>32.03</v>
      </c>
      <c r="G768" s="127">
        <v>5.61</v>
      </c>
      <c r="H768" s="2">
        <f t="shared" si="113"/>
        <v>31.92</v>
      </c>
      <c r="I768" s="2">
        <f t="shared" si="114"/>
        <v>32.03</v>
      </c>
      <c r="J768" s="2">
        <f t="shared" si="115"/>
        <v>5.61</v>
      </c>
      <c r="K768" s="2">
        <f t="shared" si="116"/>
        <v>31.92</v>
      </c>
      <c r="L768" s="2">
        <f t="shared" si="117"/>
        <v>37.64</v>
      </c>
      <c r="M768" s="2">
        <f t="shared" si="119"/>
        <v>69.56</v>
      </c>
      <c r="N768" s="2">
        <f>'ZBud Extract Monthly'!U767</f>
        <v>69.55</v>
      </c>
      <c r="O768" s="53">
        <f t="shared" si="118"/>
        <v>-1.0000000000005116E-2</v>
      </c>
      <c r="Q768" s="111">
        <f>YEAR(A768)</f>
        <v>2053</v>
      </c>
      <c r="R768" s="61">
        <f>MONTH(A768)</f>
        <v>4</v>
      </c>
      <c r="S768" s="61">
        <f t="shared" si="112"/>
        <v>2053</v>
      </c>
      <c r="T768" s="112" t="str">
        <f>LOOKUP(S768,'yr type'!$A$5:$A$102,'yr type'!$B$5:$B$102)</f>
        <v>AN</v>
      </c>
      <c r="U768" s="61">
        <f>('Strm Seg GW ZBud Stream Out'!H768-'Strm Seg GW ZBud Stream In'!H768)/DAY($A768)/1.9835</f>
        <v>64.23174523149315</v>
      </c>
      <c r="V768" s="61">
        <f>('Strm Seg GW ZBud Stream Out'!I768-'Strm Seg GW ZBud Stream In'!I768)/DAY($A768)/1.9835</f>
        <v>-0.28753886228048064</v>
      </c>
      <c r="W768" s="61">
        <f>('Strm Seg GW ZBud Stream Out'!J768-'Strm Seg GW ZBud Stream In'!J768)/DAY($A768)/1.9835</f>
        <v>3.5269305100411725</v>
      </c>
    </row>
    <row r="769" spans="1:23" x14ac:dyDescent="0.3">
      <c r="A769" s="126">
        <v>56035</v>
      </c>
      <c r="B769" s="127">
        <v>34.56</v>
      </c>
      <c r="C769" s="127">
        <v>0</v>
      </c>
      <c r="D769" s="127">
        <v>8.26</v>
      </c>
      <c r="E769" s="127">
        <v>5.18</v>
      </c>
      <c r="F769" s="127">
        <v>57.76</v>
      </c>
      <c r="G769" s="127">
        <v>24.69</v>
      </c>
      <c r="H769" s="2">
        <f t="shared" si="113"/>
        <v>48</v>
      </c>
      <c r="I769" s="2">
        <f t="shared" si="114"/>
        <v>57.76</v>
      </c>
      <c r="J769" s="2">
        <f t="shared" si="115"/>
        <v>24.69</v>
      </c>
      <c r="K769" s="2">
        <f t="shared" si="116"/>
        <v>48</v>
      </c>
      <c r="L769" s="2">
        <f t="shared" si="117"/>
        <v>82.45</v>
      </c>
      <c r="M769" s="2">
        <f t="shared" si="119"/>
        <v>130.44999999999999</v>
      </c>
      <c r="N769" s="2">
        <f>'ZBud Extract Monthly'!U768</f>
        <v>130.44999999999999</v>
      </c>
      <c r="O769" s="53">
        <f t="shared" si="118"/>
        <v>0</v>
      </c>
      <c r="Q769" s="111">
        <f>YEAR(A769)</f>
        <v>2053</v>
      </c>
      <c r="R769" s="61">
        <f>MONTH(A769)</f>
        <v>5</v>
      </c>
      <c r="S769" s="61">
        <f t="shared" si="112"/>
        <v>2053</v>
      </c>
      <c r="T769" s="112" t="str">
        <f>LOOKUP(S769,'yr type'!$A$5:$A$102,'yr type'!$B$5:$B$102)</f>
        <v>AN</v>
      </c>
      <c r="U769" s="61">
        <f>('Strm Seg GW ZBud Stream Out'!H769-'Strm Seg GW ZBud Stream In'!H769)/DAY($A769)/1.9835</f>
        <v>49.442253429503083</v>
      </c>
      <c r="V769" s="61">
        <f>('Strm Seg GW ZBud Stream Out'!I769-'Strm Seg GW ZBud Stream In'!I769)/DAY($A769)/1.9835</f>
        <v>-0.83137497255584369</v>
      </c>
      <c r="W769" s="61">
        <f>('Strm Seg GW ZBud Stream Out'!J769-'Strm Seg GW ZBud Stream In'!J769)/DAY($A769)/1.9835</f>
        <v>1.9790692568529074</v>
      </c>
    </row>
    <row r="770" spans="1:23" x14ac:dyDescent="0.3">
      <c r="A770" s="126">
        <v>56065</v>
      </c>
      <c r="B770" s="127">
        <v>37.19</v>
      </c>
      <c r="C770" s="127">
        <v>0</v>
      </c>
      <c r="D770" s="127">
        <v>93.68</v>
      </c>
      <c r="E770" s="127">
        <v>56.67</v>
      </c>
      <c r="F770" s="127">
        <v>38.659999999999997</v>
      </c>
      <c r="G770" s="127">
        <v>29.79</v>
      </c>
      <c r="H770" s="2">
        <f t="shared" si="113"/>
        <v>187.54000000000002</v>
      </c>
      <c r="I770" s="2">
        <f t="shared" si="114"/>
        <v>38.659999999999997</v>
      </c>
      <c r="J770" s="2">
        <f t="shared" si="115"/>
        <v>29.79</v>
      </c>
      <c r="K770" s="2">
        <f t="shared" si="116"/>
        <v>187.54000000000002</v>
      </c>
      <c r="L770" s="2">
        <f t="shared" si="117"/>
        <v>68.449999999999989</v>
      </c>
      <c r="M770" s="2">
        <f t="shared" si="119"/>
        <v>255.99</v>
      </c>
      <c r="N770" s="2">
        <f>'ZBud Extract Monthly'!U769</f>
        <v>255.98</v>
      </c>
      <c r="O770" s="53">
        <f t="shared" si="118"/>
        <v>-1.0000000000019327E-2</v>
      </c>
      <c r="Q770" s="111">
        <f>YEAR(A770)</f>
        <v>2053</v>
      </c>
      <c r="R770" s="61">
        <f>MONTH(A770)</f>
        <v>6</v>
      </c>
      <c r="S770" s="61">
        <f t="shared" si="112"/>
        <v>2053</v>
      </c>
      <c r="T770" s="112" t="str">
        <f>LOOKUP(S770,'yr type'!$A$5:$A$102,'yr type'!$B$5:$B$102)</f>
        <v>AN</v>
      </c>
      <c r="U770" s="61">
        <f>('Strm Seg GW ZBud Stream Out'!H770-'Strm Seg GW ZBud Stream In'!H770)/DAY($A770)/1.9835</f>
        <v>36.413578690866309</v>
      </c>
      <c r="V770" s="61">
        <f>('Strm Seg GW ZBud Stream Out'!I770-'Strm Seg GW ZBud Stream In'!I770)/DAY($A770)/1.9835</f>
        <v>-0.63255188639610105</v>
      </c>
      <c r="W770" s="61">
        <f>('Strm Seg GW ZBud Stream Out'!J770-'Strm Seg GW ZBud Stream In'!J770)/DAY($A770)/1.9835</f>
        <v>0.64750861272161986</v>
      </c>
    </row>
    <row r="771" spans="1:23" x14ac:dyDescent="0.3">
      <c r="A771" s="126">
        <v>56096</v>
      </c>
      <c r="B771" s="127">
        <v>47.16</v>
      </c>
      <c r="C771" s="127">
        <v>0</v>
      </c>
      <c r="D771" s="127">
        <v>141.24</v>
      </c>
      <c r="E771" s="127">
        <v>48.1</v>
      </c>
      <c r="F771" s="127">
        <v>29.08</v>
      </c>
      <c r="G771" s="127">
        <v>45.77</v>
      </c>
      <c r="H771" s="2">
        <f t="shared" si="113"/>
        <v>236.5</v>
      </c>
      <c r="I771" s="2">
        <f t="shared" si="114"/>
        <v>29.08</v>
      </c>
      <c r="J771" s="2">
        <f t="shared" si="115"/>
        <v>45.77</v>
      </c>
      <c r="K771" s="2">
        <f t="shared" si="116"/>
        <v>236.5</v>
      </c>
      <c r="L771" s="2">
        <f t="shared" si="117"/>
        <v>74.849999999999994</v>
      </c>
      <c r="M771" s="2">
        <f t="shared" si="119"/>
        <v>311.34999999999997</v>
      </c>
      <c r="N771" s="2">
        <f>'ZBud Extract Monthly'!U770</f>
        <v>311.35000000000002</v>
      </c>
      <c r="O771" s="53">
        <f t="shared" si="118"/>
        <v>0</v>
      </c>
      <c r="Q771" s="111">
        <f>YEAR(A771)</f>
        <v>2053</v>
      </c>
      <c r="R771" s="61">
        <f>MONTH(A771)</f>
        <v>7</v>
      </c>
      <c r="S771" s="61">
        <f t="shared" si="112"/>
        <v>2053</v>
      </c>
      <c r="T771" s="112" t="str">
        <f>LOOKUP(S771,'yr type'!$A$5:$A$102,'yr type'!$B$5:$B$102)</f>
        <v>AN</v>
      </c>
      <c r="U771" s="61">
        <f>('Strm Seg GW ZBud Stream Out'!H771-'Strm Seg GW ZBud Stream In'!H771)/DAY($A771)/1.9835</f>
        <v>24.121258446701411</v>
      </c>
      <c r="V771" s="61">
        <f>('Strm Seg GW ZBud Stream Out'!I771-'Strm Seg GW ZBud Stream In'!I771)/DAY($A771)/1.9835</f>
        <v>-0.47293396326142284</v>
      </c>
      <c r="W771" s="61">
        <f>('Strm Seg GW ZBud Stream Out'!J771-'Strm Seg GW ZBud Stream In'!J771)/DAY($A771)/1.9835</f>
        <v>-0.27517340640932864</v>
      </c>
    </row>
    <row r="772" spans="1:23" x14ac:dyDescent="0.3">
      <c r="A772" s="126">
        <v>56127</v>
      </c>
      <c r="B772" s="127">
        <v>40.729999999999997</v>
      </c>
      <c r="C772" s="127">
        <v>0</v>
      </c>
      <c r="D772" s="127">
        <v>129.41999999999999</v>
      </c>
      <c r="E772" s="127">
        <v>45.49</v>
      </c>
      <c r="F772" s="127">
        <v>29.08</v>
      </c>
      <c r="G772" s="127">
        <v>48.26</v>
      </c>
      <c r="H772" s="2">
        <f t="shared" si="113"/>
        <v>215.64</v>
      </c>
      <c r="I772" s="2">
        <f t="shared" si="114"/>
        <v>29.08</v>
      </c>
      <c r="J772" s="2">
        <f t="shared" si="115"/>
        <v>48.26</v>
      </c>
      <c r="K772" s="2">
        <f t="shared" si="116"/>
        <v>215.64</v>
      </c>
      <c r="L772" s="2">
        <f t="shared" si="117"/>
        <v>77.34</v>
      </c>
      <c r="M772" s="2">
        <f t="shared" si="119"/>
        <v>292.97999999999996</v>
      </c>
      <c r="N772" s="2">
        <f>'ZBud Extract Monthly'!U771</f>
        <v>292.97000000000003</v>
      </c>
      <c r="O772" s="53">
        <f t="shared" si="118"/>
        <v>-9.9999999999340616E-3</v>
      </c>
      <c r="Q772" s="111">
        <f>YEAR(A772)</f>
        <v>2053</v>
      </c>
      <c r="R772" s="61">
        <f>MONTH(A772)</f>
        <v>8</v>
      </c>
      <c r="S772" s="61">
        <f t="shared" si="112"/>
        <v>2053</v>
      </c>
      <c r="T772" s="112" t="str">
        <f>LOOKUP(S772,'yr type'!$A$5:$A$102,'yr type'!$B$5:$B$102)</f>
        <v>AN</v>
      </c>
      <c r="U772" s="61">
        <f>('Strm Seg GW ZBud Stream Out'!H772-'Strm Seg GW ZBud Stream In'!H772)/DAY($A772)/1.9835</f>
        <v>20.467241841970448</v>
      </c>
      <c r="V772" s="61">
        <f>('Strm Seg GW ZBud Stream Out'!I772-'Strm Seg GW ZBud Stream In'!I772)/DAY($A772)/1.9835</f>
        <v>-0.47293396326142284</v>
      </c>
      <c r="W772" s="61">
        <f>('Strm Seg GW ZBud Stream Out'!J772-'Strm Seg GW ZBud Stream In'!J772)/DAY($A772)/1.9835</f>
        <v>-0.65947290956845583</v>
      </c>
    </row>
    <row r="773" spans="1:23" x14ac:dyDescent="0.3">
      <c r="A773" s="126">
        <v>56157</v>
      </c>
      <c r="B773" s="127">
        <v>40.880000000000003</v>
      </c>
      <c r="C773" s="127">
        <v>0</v>
      </c>
      <c r="D773" s="127">
        <v>145.96</v>
      </c>
      <c r="E773" s="127">
        <v>30.94</v>
      </c>
      <c r="F773" s="127">
        <v>28.14</v>
      </c>
      <c r="G773" s="127">
        <v>40.159999999999997</v>
      </c>
      <c r="H773" s="2">
        <f t="shared" si="113"/>
        <v>217.78</v>
      </c>
      <c r="I773" s="2">
        <f t="shared" si="114"/>
        <v>28.14</v>
      </c>
      <c r="J773" s="2">
        <f t="shared" si="115"/>
        <v>40.159999999999997</v>
      </c>
      <c r="K773" s="2">
        <f t="shared" si="116"/>
        <v>217.78</v>
      </c>
      <c r="L773" s="2">
        <f t="shared" si="117"/>
        <v>68.3</v>
      </c>
      <c r="M773" s="2">
        <f t="shared" si="119"/>
        <v>286.08000000000004</v>
      </c>
      <c r="N773" s="2">
        <f>'ZBud Extract Monthly'!U772</f>
        <v>286.08</v>
      </c>
      <c r="O773" s="53">
        <f t="shared" si="118"/>
        <v>0</v>
      </c>
      <c r="Q773" s="111">
        <f>YEAR(A773)</f>
        <v>2053</v>
      </c>
      <c r="R773" s="61">
        <f>MONTH(A773)</f>
        <v>9</v>
      </c>
      <c r="S773" s="61">
        <f t="shared" si="112"/>
        <v>2053</v>
      </c>
      <c r="T773" s="112" t="str">
        <f>LOOKUP(S773,'yr type'!$A$5:$A$102,'yr type'!$B$5:$B$102)</f>
        <v>AN</v>
      </c>
      <c r="U773" s="61">
        <f>('Strm Seg GW ZBud Stream Out'!H773-'Strm Seg GW ZBud Stream In'!H773)/DAY($A773)/1.9835</f>
        <v>19.326779262246873</v>
      </c>
      <c r="V773" s="61">
        <f>('Strm Seg GW ZBud Stream Out'!I773-'Strm Seg GW ZBud Stream In'!I773)/DAY($A773)/1.9835</f>
        <v>-0.4729014368540459</v>
      </c>
      <c r="W773" s="61">
        <f>('Strm Seg GW ZBud Stream Out'!J773-'Strm Seg GW ZBud Stream In'!J773)/DAY($A773)/1.9835</f>
        <v>-0.48046382656919578</v>
      </c>
    </row>
    <row r="774" spans="1:23" x14ac:dyDescent="0.3">
      <c r="A774" s="126">
        <v>56188</v>
      </c>
      <c r="B774" s="127">
        <v>43.44</v>
      </c>
      <c r="C774" s="127">
        <v>0</v>
      </c>
      <c r="D774" s="127">
        <v>49.5</v>
      </c>
      <c r="E774" s="127">
        <v>27.87</v>
      </c>
      <c r="F774" s="127">
        <v>34.46</v>
      </c>
      <c r="G774" s="127">
        <v>43.8</v>
      </c>
      <c r="H774" s="2">
        <f t="shared" si="113"/>
        <v>120.81</v>
      </c>
      <c r="I774" s="2">
        <f t="shared" si="114"/>
        <v>34.46</v>
      </c>
      <c r="J774" s="2">
        <f t="shared" si="115"/>
        <v>43.8</v>
      </c>
      <c r="K774" s="2">
        <f t="shared" si="116"/>
        <v>120.81</v>
      </c>
      <c r="L774" s="2">
        <f t="shared" si="117"/>
        <v>78.259999999999991</v>
      </c>
      <c r="M774" s="2">
        <f t="shared" si="119"/>
        <v>199.07</v>
      </c>
      <c r="N774" s="2">
        <f>'ZBud Extract Monthly'!U773</f>
        <v>199.08</v>
      </c>
      <c r="O774" s="53">
        <f t="shared" si="118"/>
        <v>1.0000000000019327E-2</v>
      </c>
      <c r="Q774" s="111">
        <f>YEAR(A774)</f>
        <v>2053</v>
      </c>
      <c r="R774" s="61">
        <f>MONTH(A774)</f>
        <v>10</v>
      </c>
      <c r="S774" s="61">
        <f t="shared" si="112"/>
        <v>2054</v>
      </c>
      <c r="T774" s="112" t="str">
        <f>LOOKUP(S774,'yr type'!$A$5:$A$102,'yr type'!$B$5:$B$102)</f>
        <v>W</v>
      </c>
      <c r="U774" s="61">
        <f>('Strm Seg GW ZBud Stream Out'!H774-'Strm Seg GW ZBud Stream In'!H774)/DAY($A774)/1.9835</f>
        <v>28.28252437447653</v>
      </c>
      <c r="V774" s="61">
        <f>('Strm Seg GW ZBud Stream Out'!I774-'Strm Seg GW ZBud Stream In'!I774)/DAY($A774)/1.9835</f>
        <v>-0.56042999910552371</v>
      </c>
      <c r="W774" s="61">
        <f>('Strm Seg GW ZBud Stream Out'!J774-'Strm Seg GW ZBud Stream In'!J774)/DAY($A774)/1.9835</f>
        <v>-0.19483318018816523</v>
      </c>
    </row>
    <row r="775" spans="1:23" x14ac:dyDescent="0.3">
      <c r="A775" s="126">
        <v>56218</v>
      </c>
      <c r="B775" s="127">
        <v>34.520000000000003</v>
      </c>
      <c r="C775" s="127">
        <v>0</v>
      </c>
      <c r="D775" s="127">
        <v>1.54</v>
      </c>
      <c r="E775" s="127">
        <v>3.12</v>
      </c>
      <c r="F775" s="127">
        <v>62.09</v>
      </c>
      <c r="G775" s="127">
        <v>57.11</v>
      </c>
      <c r="H775" s="2">
        <f t="shared" si="113"/>
        <v>39.18</v>
      </c>
      <c r="I775" s="2">
        <f t="shared" si="114"/>
        <v>62.09</v>
      </c>
      <c r="J775" s="2">
        <f t="shared" si="115"/>
        <v>57.11</v>
      </c>
      <c r="K775" s="2">
        <f t="shared" si="116"/>
        <v>39.18</v>
      </c>
      <c r="L775" s="2">
        <f t="shared" si="117"/>
        <v>119.2</v>
      </c>
      <c r="M775" s="2">
        <f t="shared" si="119"/>
        <v>158.38</v>
      </c>
      <c r="N775" s="2">
        <f>'ZBud Extract Monthly'!U774</f>
        <v>158.38</v>
      </c>
      <c r="O775" s="53">
        <f t="shared" si="118"/>
        <v>0</v>
      </c>
      <c r="Q775" s="111">
        <f>YEAR(A775)</f>
        <v>2053</v>
      </c>
      <c r="R775" s="61">
        <f>MONTH(A775)</f>
        <v>11</v>
      </c>
      <c r="S775" s="61">
        <f t="shared" ref="S775:S838" si="120">IF(R775&lt;10,Q775,Q775+1)</f>
        <v>2054</v>
      </c>
      <c r="T775" s="112" t="str">
        <f>LOOKUP(S775,'yr type'!$A$5:$A$102,'yr type'!$B$5:$B$102)</f>
        <v>W</v>
      </c>
      <c r="U775" s="61">
        <f>('Strm Seg GW ZBud Stream Out'!H775-'Strm Seg GW ZBud Stream In'!H775)/DAY($A775)/1.9835</f>
        <v>35.609444584488699</v>
      </c>
      <c r="V775" s="61">
        <f>('Strm Seg GW ZBud Stream Out'!I775-'Strm Seg GW ZBud Stream In'!I775)/DAY($A775)/1.9835</f>
        <v>-1.0434417275859174</v>
      </c>
      <c r="W775" s="61">
        <f>('Strm Seg GW ZBud Stream Out'!J775-'Strm Seg GW ZBud Stream In'!J775)/DAY($A775)/1.9835</f>
        <v>-0.16738089236198639</v>
      </c>
    </row>
    <row r="776" spans="1:23" x14ac:dyDescent="0.3">
      <c r="A776" s="126">
        <v>56249</v>
      </c>
      <c r="B776" s="127">
        <v>881.1</v>
      </c>
      <c r="C776" s="127">
        <v>418.24</v>
      </c>
      <c r="D776" s="127">
        <v>899.68</v>
      </c>
      <c r="E776" s="127">
        <v>734.26</v>
      </c>
      <c r="F776" s="127">
        <v>199.87</v>
      </c>
      <c r="G776" s="127">
        <v>214.25</v>
      </c>
      <c r="H776" s="2">
        <f t="shared" ref="H776:H839" si="121">SUM(B776:E776)</f>
        <v>2933.2799999999997</v>
      </c>
      <c r="I776" s="2">
        <f t="shared" ref="I776:I839" si="122">F776</f>
        <v>199.87</v>
      </c>
      <c r="J776" s="2">
        <f t="shared" ref="J776:J839" si="123">G776</f>
        <v>214.25</v>
      </c>
      <c r="K776" s="2">
        <f t="shared" ref="K776:K839" si="124">H776</f>
        <v>2933.2799999999997</v>
      </c>
      <c r="L776" s="2">
        <f t="shared" ref="L776:L839" si="125">SUM(I776:J776)</f>
        <v>414.12</v>
      </c>
      <c r="M776" s="2">
        <f t="shared" si="119"/>
        <v>3347.3999999999996</v>
      </c>
      <c r="N776" s="2">
        <f>'ZBud Extract Monthly'!U775</f>
        <v>3347.41</v>
      </c>
      <c r="O776" s="53">
        <f t="shared" ref="O776:O839" si="126">N776-M776</f>
        <v>1.0000000000218279E-2</v>
      </c>
      <c r="Q776" s="111">
        <f>YEAR(A776)</f>
        <v>2053</v>
      </c>
      <c r="R776" s="61">
        <f>MONTH(A776)</f>
        <v>12</v>
      </c>
      <c r="S776" s="61">
        <f t="shared" si="120"/>
        <v>2054</v>
      </c>
      <c r="T776" s="112" t="str">
        <f>LOOKUP(S776,'yr type'!$A$5:$A$102,'yr type'!$B$5:$B$102)</f>
        <v>W</v>
      </c>
      <c r="U776" s="61">
        <f>('Strm Seg GW ZBud Stream Out'!H776-'Strm Seg GW ZBud Stream In'!H776)/DAY($A776)/1.9835</f>
        <v>-13.07886840628735</v>
      </c>
      <c r="V776" s="61">
        <f>('Strm Seg GW ZBud Stream Out'!I776-'Strm Seg GW ZBud Stream In'!I776)/DAY($A776)/1.9835</f>
        <v>-3.250526521219415</v>
      </c>
      <c r="W776" s="61">
        <f>('Strm Seg GW ZBud Stream Out'!J776-'Strm Seg GW ZBud Stream In'!J776)/DAY($A776)/1.9835</f>
        <v>-2.6012994299747105</v>
      </c>
    </row>
    <row r="777" spans="1:23" x14ac:dyDescent="0.3">
      <c r="A777" s="126">
        <v>56280</v>
      </c>
      <c r="B777" s="127">
        <v>535.35</v>
      </c>
      <c r="C777" s="127">
        <v>213.69</v>
      </c>
      <c r="D777" s="127">
        <v>355.82</v>
      </c>
      <c r="E777" s="127">
        <v>292.94</v>
      </c>
      <c r="F777" s="127">
        <v>62.38</v>
      </c>
      <c r="G777" s="127">
        <v>40.33</v>
      </c>
      <c r="H777" s="2">
        <f t="shared" si="121"/>
        <v>1397.8</v>
      </c>
      <c r="I777" s="2">
        <f t="shared" si="122"/>
        <v>62.38</v>
      </c>
      <c r="J777" s="2">
        <f t="shared" si="123"/>
        <v>40.33</v>
      </c>
      <c r="K777" s="2">
        <f t="shared" si="124"/>
        <v>1397.8</v>
      </c>
      <c r="L777" s="2">
        <f t="shared" si="125"/>
        <v>102.71000000000001</v>
      </c>
      <c r="M777" s="2">
        <f t="shared" ref="M777:M840" si="127">SUM(H777:J777)</f>
        <v>1500.51</v>
      </c>
      <c r="N777" s="2">
        <f>'ZBud Extract Monthly'!U776</f>
        <v>1500.51</v>
      </c>
      <c r="O777" s="53">
        <f t="shared" si="126"/>
        <v>0</v>
      </c>
      <c r="Q777" s="111">
        <f>YEAR(A777)</f>
        <v>2054</v>
      </c>
      <c r="R777" s="61">
        <f>MONTH(A777)</f>
        <v>1</v>
      </c>
      <c r="S777" s="61">
        <f t="shared" si="120"/>
        <v>2054</v>
      </c>
      <c r="T777" s="112" t="str">
        <f>LOOKUP(S777,'yr type'!$A$5:$A$102,'yr type'!$B$5:$B$102)</f>
        <v>W</v>
      </c>
      <c r="U777" s="61">
        <f>('Strm Seg GW ZBud Stream Out'!H777-'Strm Seg GW ZBud Stream In'!H777)/DAY($A777)/1.9835</f>
        <v>143.18270896183839</v>
      </c>
      <c r="V777" s="61">
        <f>('Strm Seg GW ZBud Stream Out'!I777-'Strm Seg GW ZBud Stream In'!I777)/DAY($A777)/1.9835</f>
        <v>-0.47212080307699816</v>
      </c>
      <c r="W777" s="61">
        <f>('Strm Seg GW ZBud Stream Out'!J777-'Strm Seg GW ZBud Stream In'!J777)/DAY($A777)/1.9835</f>
        <v>5.0755832391422793</v>
      </c>
    </row>
    <row r="778" spans="1:23" x14ac:dyDescent="0.3">
      <c r="A778" s="126">
        <v>56308</v>
      </c>
      <c r="B778" s="127">
        <v>167.75</v>
      </c>
      <c r="C778" s="127">
        <v>90.74</v>
      </c>
      <c r="D778" s="127">
        <v>170.44</v>
      </c>
      <c r="E778" s="127">
        <v>127.43</v>
      </c>
      <c r="F778" s="127">
        <v>46.14</v>
      </c>
      <c r="G778" s="127">
        <v>30.17</v>
      </c>
      <c r="H778" s="2">
        <f t="shared" si="121"/>
        <v>556.36</v>
      </c>
      <c r="I778" s="2">
        <f t="shared" si="122"/>
        <v>46.14</v>
      </c>
      <c r="J778" s="2">
        <f t="shared" si="123"/>
        <v>30.17</v>
      </c>
      <c r="K778" s="2">
        <f t="shared" si="124"/>
        <v>556.36</v>
      </c>
      <c r="L778" s="2">
        <f t="shared" si="125"/>
        <v>76.31</v>
      </c>
      <c r="M778" s="2">
        <f t="shared" si="127"/>
        <v>632.66999999999996</v>
      </c>
      <c r="N778" s="2">
        <f>'ZBud Extract Monthly'!U777</f>
        <v>632.67999999999995</v>
      </c>
      <c r="O778" s="53">
        <f t="shared" si="126"/>
        <v>9.9999999999909051E-3</v>
      </c>
      <c r="Q778" s="111">
        <f>YEAR(A778)</f>
        <v>2054</v>
      </c>
      <c r="R778" s="61">
        <f>MONTH(A778)</f>
        <v>2</v>
      </c>
      <c r="S778" s="61">
        <f t="shared" si="120"/>
        <v>2054</v>
      </c>
      <c r="T778" s="112" t="str">
        <f>LOOKUP(S778,'yr type'!$A$5:$A$102,'yr type'!$B$5:$B$102)</f>
        <v>W</v>
      </c>
      <c r="U778" s="61">
        <f>('Strm Seg GW ZBud Stream Out'!H778-'Strm Seg GW ZBud Stream In'!H778)/DAY($A778)/1.9835</f>
        <v>65.692498829630154</v>
      </c>
      <c r="V778" s="61">
        <f>('Strm Seg GW ZBud Stream Out'!I778-'Strm Seg GW ZBud Stream In'!I778)/DAY($A778)/1.9835</f>
        <v>-0.17159422377471284</v>
      </c>
      <c r="W778" s="61">
        <f>('Strm Seg GW ZBud Stream Out'!J778-'Strm Seg GW ZBud Stream In'!J778)/DAY($A778)/1.9835</f>
        <v>4.2689689942021678</v>
      </c>
    </row>
    <row r="779" spans="1:23" x14ac:dyDescent="0.3">
      <c r="A779" s="126">
        <v>56339</v>
      </c>
      <c r="B779" s="127">
        <v>633.41999999999996</v>
      </c>
      <c r="C779" s="127">
        <v>325.23</v>
      </c>
      <c r="D779" s="127">
        <v>439.58</v>
      </c>
      <c r="E779" s="127">
        <v>336.65</v>
      </c>
      <c r="F779" s="127">
        <v>51.1</v>
      </c>
      <c r="G779" s="127">
        <v>42.34</v>
      </c>
      <c r="H779" s="2">
        <f t="shared" si="121"/>
        <v>1734.88</v>
      </c>
      <c r="I779" s="2">
        <f t="shared" si="122"/>
        <v>51.1</v>
      </c>
      <c r="J779" s="2">
        <f t="shared" si="123"/>
        <v>42.34</v>
      </c>
      <c r="K779" s="2">
        <f t="shared" si="124"/>
        <v>1734.88</v>
      </c>
      <c r="L779" s="2">
        <f t="shared" si="125"/>
        <v>93.44</v>
      </c>
      <c r="M779" s="2">
        <f t="shared" si="127"/>
        <v>1828.32</v>
      </c>
      <c r="N779" s="2">
        <f>'ZBud Extract Monthly'!U778</f>
        <v>1828.32</v>
      </c>
      <c r="O779" s="53">
        <f t="shared" si="126"/>
        <v>0</v>
      </c>
      <c r="Q779" s="111">
        <f>YEAR(A779)</f>
        <v>2054</v>
      </c>
      <c r="R779" s="61">
        <f>MONTH(A779)</f>
        <v>3</v>
      </c>
      <c r="S779" s="61">
        <f t="shared" si="120"/>
        <v>2054</v>
      </c>
      <c r="T779" s="112" t="str">
        <f>LOOKUP(S779,'yr type'!$A$5:$A$102,'yr type'!$B$5:$B$102)</f>
        <v>W</v>
      </c>
      <c r="U779" s="61">
        <f>('Strm Seg GW ZBud Stream Out'!H779-'Strm Seg GW ZBud Stream In'!H779)/DAY($A779)/1.9835</f>
        <v>77.89993250770469</v>
      </c>
      <c r="V779" s="61">
        <f>('Strm Seg GW ZBud Stream Out'!I779-'Strm Seg GW ZBud Stream In'!I779)/DAY($A779)/1.9835</f>
        <v>0.91513047155159088</v>
      </c>
      <c r="W779" s="61">
        <f>('Strm Seg GW ZBud Stream Out'!J779-'Strm Seg GW ZBud Stream In'!J779)/DAY($A779)/1.9835</f>
        <v>4.5247485302129675</v>
      </c>
    </row>
    <row r="780" spans="1:23" x14ac:dyDescent="0.3">
      <c r="A780" s="126">
        <v>56369</v>
      </c>
      <c r="B780" s="127">
        <v>493.46</v>
      </c>
      <c r="C780" s="127">
        <v>90.84</v>
      </c>
      <c r="D780" s="127">
        <v>13.51</v>
      </c>
      <c r="E780" s="127">
        <v>21.46</v>
      </c>
      <c r="F780" s="127">
        <v>21.32</v>
      </c>
      <c r="G780" s="127">
        <v>14.98</v>
      </c>
      <c r="H780" s="2">
        <f t="shared" si="121"/>
        <v>619.27</v>
      </c>
      <c r="I780" s="2">
        <f t="shared" si="122"/>
        <v>21.32</v>
      </c>
      <c r="J780" s="2">
        <f t="shared" si="123"/>
        <v>14.98</v>
      </c>
      <c r="K780" s="2">
        <f t="shared" si="124"/>
        <v>619.27</v>
      </c>
      <c r="L780" s="2">
        <f t="shared" si="125"/>
        <v>36.299999999999997</v>
      </c>
      <c r="M780" s="2">
        <f t="shared" si="127"/>
        <v>655.57</v>
      </c>
      <c r="N780" s="2">
        <f>'ZBud Extract Monthly'!U779</f>
        <v>655.56</v>
      </c>
      <c r="O780" s="53">
        <f t="shared" si="126"/>
        <v>-1.0000000000104592E-2</v>
      </c>
      <c r="Q780" s="111">
        <f>YEAR(A780)</f>
        <v>2054</v>
      </c>
      <c r="R780" s="61">
        <f>MONTH(A780)</f>
        <v>4</v>
      </c>
      <c r="S780" s="61">
        <f t="shared" si="120"/>
        <v>2054</v>
      </c>
      <c r="T780" s="112" t="str">
        <f>LOOKUP(S780,'yr type'!$A$5:$A$102,'yr type'!$B$5:$B$102)</f>
        <v>W</v>
      </c>
      <c r="U780" s="61">
        <f>('Strm Seg GW ZBud Stream Out'!H780-'Strm Seg GW ZBud Stream In'!H780)/DAY($A780)/1.9835</f>
        <v>93.064616418788333</v>
      </c>
      <c r="V780" s="61">
        <f>('Strm Seg GW ZBud Stream Out'!I780-'Strm Seg GW ZBud Stream In'!I780)/DAY($A780)/1.9835</f>
        <v>4.5181077220401651</v>
      </c>
      <c r="W780" s="61">
        <f>('Strm Seg GW ZBud Stream Out'!J780-'Strm Seg GW ZBud Stream In'!J780)/DAY($A780)/1.9835</f>
        <v>7.1972103184606331</v>
      </c>
    </row>
    <row r="781" spans="1:23" x14ac:dyDescent="0.3">
      <c r="A781" s="126">
        <v>56400</v>
      </c>
      <c r="B781" s="127">
        <v>35.92</v>
      </c>
      <c r="C781" s="127">
        <v>0</v>
      </c>
      <c r="D781" s="127">
        <v>0</v>
      </c>
      <c r="E781" s="127">
        <v>0</v>
      </c>
      <c r="F781" s="127">
        <v>5.0999999999999996</v>
      </c>
      <c r="G781" s="127">
        <v>5</v>
      </c>
      <c r="H781" s="2">
        <f t="shared" si="121"/>
        <v>35.92</v>
      </c>
      <c r="I781" s="2">
        <f t="shared" si="122"/>
        <v>5.0999999999999996</v>
      </c>
      <c r="J781" s="2">
        <f t="shared" si="123"/>
        <v>5</v>
      </c>
      <c r="K781" s="2">
        <f t="shared" si="124"/>
        <v>35.92</v>
      </c>
      <c r="L781" s="2">
        <f t="shared" si="125"/>
        <v>10.1</v>
      </c>
      <c r="M781" s="2">
        <f t="shared" si="127"/>
        <v>46.02</v>
      </c>
      <c r="N781" s="2">
        <f>'ZBud Extract Monthly'!U780</f>
        <v>46.03</v>
      </c>
      <c r="O781" s="53">
        <f t="shared" si="126"/>
        <v>9.9999999999980105E-3</v>
      </c>
      <c r="Q781" s="111">
        <f>YEAR(A781)</f>
        <v>2054</v>
      </c>
      <c r="R781" s="61">
        <f>MONTH(A781)</f>
        <v>5</v>
      </c>
      <c r="S781" s="61">
        <f t="shared" si="120"/>
        <v>2054</v>
      </c>
      <c r="T781" s="112" t="str">
        <f>LOOKUP(S781,'yr type'!$A$5:$A$102,'yr type'!$B$5:$B$102)</f>
        <v>W</v>
      </c>
      <c r="U781" s="61">
        <f>('Strm Seg GW ZBud Stream Out'!H781-'Strm Seg GW ZBud Stream In'!H781)/DAY($A781)/1.9835</f>
        <v>97.162070956357695</v>
      </c>
      <c r="V781" s="61">
        <f>('Strm Seg GW ZBud Stream Out'!I781-'Strm Seg GW ZBud Stream In'!I781)/DAY($A781)/1.9835</f>
        <v>3.5087861957927093</v>
      </c>
      <c r="W781" s="61">
        <f>('Strm Seg GW ZBud Stream Out'!J781-'Strm Seg GW ZBud Stream In'!J781)/DAY($A781)/1.9835</f>
        <v>7.0901062800361041</v>
      </c>
    </row>
    <row r="782" spans="1:23" x14ac:dyDescent="0.3">
      <c r="A782" s="126">
        <v>56430</v>
      </c>
      <c r="B782" s="127">
        <v>39.11</v>
      </c>
      <c r="C782" s="127">
        <v>0</v>
      </c>
      <c r="D782" s="127">
        <v>6.92</v>
      </c>
      <c r="E782" s="127">
        <v>2.4</v>
      </c>
      <c r="F782" s="127">
        <v>7.51</v>
      </c>
      <c r="G782" s="127">
        <v>5.25</v>
      </c>
      <c r="H782" s="2">
        <f t="shared" si="121"/>
        <v>48.43</v>
      </c>
      <c r="I782" s="2">
        <f t="shared" si="122"/>
        <v>7.51</v>
      </c>
      <c r="J782" s="2">
        <f t="shared" si="123"/>
        <v>5.25</v>
      </c>
      <c r="K782" s="2">
        <f t="shared" si="124"/>
        <v>48.43</v>
      </c>
      <c r="L782" s="2">
        <f t="shared" si="125"/>
        <v>12.76</v>
      </c>
      <c r="M782" s="2">
        <f t="shared" si="127"/>
        <v>61.19</v>
      </c>
      <c r="N782" s="2">
        <f>'ZBud Extract Monthly'!U781</f>
        <v>61.19</v>
      </c>
      <c r="O782" s="53">
        <f t="shared" si="126"/>
        <v>0</v>
      </c>
      <c r="Q782" s="111">
        <f>YEAR(A782)</f>
        <v>2054</v>
      </c>
      <c r="R782" s="61">
        <f>MONTH(A782)</f>
        <v>6</v>
      </c>
      <c r="S782" s="61">
        <f t="shared" si="120"/>
        <v>2054</v>
      </c>
      <c r="T782" s="112" t="str">
        <f>LOOKUP(S782,'yr type'!$A$5:$A$102,'yr type'!$B$5:$B$102)</f>
        <v>W</v>
      </c>
      <c r="U782" s="61">
        <f>('Strm Seg GW ZBud Stream Out'!H782-'Strm Seg GW ZBud Stream In'!H782)/DAY($A782)/1.9835</f>
        <v>65.968406016301145</v>
      </c>
      <c r="V782" s="61">
        <f>('Strm Seg GW ZBud Stream Out'!I782-'Strm Seg GW ZBud Stream In'!I782)/DAY($A782)/1.9835</f>
        <v>1.3565246617931266</v>
      </c>
      <c r="W782" s="61">
        <f>('Strm Seg GW ZBud Stream Out'!J782-'Strm Seg GW ZBud Stream In'!J782)/DAY($A782)/1.9835</f>
        <v>3.9783211494832367</v>
      </c>
    </row>
    <row r="783" spans="1:23" x14ac:dyDescent="0.3">
      <c r="A783" s="126">
        <v>56461</v>
      </c>
      <c r="B783" s="127">
        <v>39.5</v>
      </c>
      <c r="C783" s="127">
        <v>0</v>
      </c>
      <c r="D783" s="127">
        <v>10.37</v>
      </c>
      <c r="E783" s="127">
        <v>0.64</v>
      </c>
      <c r="F783" s="127">
        <v>17.850000000000001</v>
      </c>
      <c r="G783" s="127">
        <v>6.66</v>
      </c>
      <c r="H783" s="2">
        <f t="shared" si="121"/>
        <v>50.51</v>
      </c>
      <c r="I783" s="2">
        <f t="shared" si="122"/>
        <v>17.850000000000001</v>
      </c>
      <c r="J783" s="2">
        <f t="shared" si="123"/>
        <v>6.66</v>
      </c>
      <c r="K783" s="2">
        <f t="shared" si="124"/>
        <v>50.51</v>
      </c>
      <c r="L783" s="2">
        <f t="shared" si="125"/>
        <v>24.51</v>
      </c>
      <c r="M783" s="2">
        <f t="shared" si="127"/>
        <v>75.02</v>
      </c>
      <c r="N783" s="2">
        <f>'ZBud Extract Monthly'!U782</f>
        <v>75.02</v>
      </c>
      <c r="O783" s="53">
        <f t="shared" si="126"/>
        <v>0</v>
      </c>
      <c r="Q783" s="111">
        <f>YEAR(A783)</f>
        <v>2054</v>
      </c>
      <c r="R783" s="61">
        <f>MONTH(A783)</f>
        <v>7</v>
      </c>
      <c r="S783" s="61">
        <f t="shared" si="120"/>
        <v>2054</v>
      </c>
      <c r="T783" s="112" t="str">
        <f>LOOKUP(S783,'yr type'!$A$5:$A$102,'yr type'!$B$5:$B$102)</f>
        <v>W</v>
      </c>
      <c r="U783" s="61">
        <f>('Strm Seg GW ZBud Stream Out'!H783-'Strm Seg GW ZBud Stream In'!H783)/DAY($A783)/1.9835</f>
        <v>48.701139237418374</v>
      </c>
      <c r="V783" s="61">
        <f>('Strm Seg GW ZBud Stream Out'!I783-'Strm Seg GW ZBud Stream In'!I783)/DAY($A783)/1.9835</f>
        <v>-4.260959366385586E-2</v>
      </c>
      <c r="W783" s="61">
        <f>('Strm Seg GW ZBud Stream Out'!J783-'Strm Seg GW ZBud Stream In'!J783)/DAY($A783)/1.9835</f>
        <v>1.6014376672060628</v>
      </c>
    </row>
    <row r="784" spans="1:23" x14ac:dyDescent="0.3">
      <c r="A784" s="126">
        <v>56492</v>
      </c>
      <c r="B784" s="127">
        <v>39.54</v>
      </c>
      <c r="C784" s="127">
        <v>0</v>
      </c>
      <c r="D784" s="127">
        <v>13.9</v>
      </c>
      <c r="E784" s="127">
        <v>1.83</v>
      </c>
      <c r="F784" s="127">
        <v>23.06</v>
      </c>
      <c r="G784" s="127">
        <v>19.54</v>
      </c>
      <c r="H784" s="2">
        <f t="shared" si="121"/>
        <v>55.269999999999996</v>
      </c>
      <c r="I784" s="2">
        <f t="shared" si="122"/>
        <v>23.06</v>
      </c>
      <c r="J784" s="2">
        <f t="shared" si="123"/>
        <v>19.54</v>
      </c>
      <c r="K784" s="2">
        <f t="shared" si="124"/>
        <v>55.269999999999996</v>
      </c>
      <c r="L784" s="2">
        <f t="shared" si="125"/>
        <v>42.599999999999994</v>
      </c>
      <c r="M784" s="2">
        <f t="shared" si="127"/>
        <v>97.87</v>
      </c>
      <c r="N784" s="2">
        <f>'ZBud Extract Monthly'!U783</f>
        <v>97.86</v>
      </c>
      <c r="O784" s="53">
        <f t="shared" si="126"/>
        <v>-1.0000000000005116E-2</v>
      </c>
      <c r="Q784" s="111">
        <f>YEAR(A784)</f>
        <v>2054</v>
      </c>
      <c r="R784" s="61">
        <f>MONTH(A784)</f>
        <v>8</v>
      </c>
      <c r="S784" s="61">
        <f t="shared" si="120"/>
        <v>2054</v>
      </c>
      <c r="T784" s="112" t="str">
        <f>LOOKUP(S784,'yr type'!$A$5:$A$102,'yr type'!$B$5:$B$102)</f>
        <v>W</v>
      </c>
      <c r="U784" s="61">
        <f>('Strm Seg GW ZBud Stream Out'!H784-'Strm Seg GW ZBud Stream In'!H784)/DAY($A784)/1.9835</f>
        <v>40.350146775413293</v>
      </c>
      <c r="V784" s="61">
        <f>('Strm Seg GW ZBud Stream Out'!I784-'Strm Seg GW ZBud Stream In'!I784)/DAY($A784)/1.9835</f>
        <v>-0.30135716434780485</v>
      </c>
      <c r="W784" s="61">
        <f>('Strm Seg GW ZBud Stream Out'!J784-'Strm Seg GW ZBud Stream In'!J784)/DAY($A784)/1.9835</f>
        <v>0.59100482203989368</v>
      </c>
    </row>
    <row r="785" spans="1:23" x14ac:dyDescent="0.3">
      <c r="A785" s="126">
        <v>56522</v>
      </c>
      <c r="B785" s="127">
        <v>39.590000000000003</v>
      </c>
      <c r="C785" s="127">
        <v>0</v>
      </c>
      <c r="D785" s="127">
        <v>16.989999999999998</v>
      </c>
      <c r="E785" s="127">
        <v>2.5099999999999998</v>
      </c>
      <c r="F785" s="127">
        <v>24.31</v>
      </c>
      <c r="G785" s="127">
        <v>27.97</v>
      </c>
      <c r="H785" s="2">
        <f t="shared" si="121"/>
        <v>59.089999999999996</v>
      </c>
      <c r="I785" s="2">
        <f t="shared" si="122"/>
        <v>24.31</v>
      </c>
      <c r="J785" s="2">
        <f t="shared" si="123"/>
        <v>27.97</v>
      </c>
      <c r="K785" s="2">
        <f t="shared" si="124"/>
        <v>59.089999999999996</v>
      </c>
      <c r="L785" s="2">
        <f t="shared" si="125"/>
        <v>52.28</v>
      </c>
      <c r="M785" s="2">
        <f t="shared" si="127"/>
        <v>111.36999999999999</v>
      </c>
      <c r="N785" s="2">
        <f>'ZBud Extract Monthly'!U784</f>
        <v>111.38</v>
      </c>
      <c r="O785" s="53">
        <f t="shared" si="126"/>
        <v>1.0000000000005116E-2</v>
      </c>
      <c r="Q785" s="111">
        <f>YEAR(A785)</f>
        <v>2054</v>
      </c>
      <c r="R785" s="61">
        <f>MONTH(A785)</f>
        <v>9</v>
      </c>
      <c r="S785" s="61">
        <f t="shared" si="120"/>
        <v>2054</v>
      </c>
      <c r="T785" s="112" t="str">
        <f>LOOKUP(S785,'yr type'!$A$5:$A$102,'yr type'!$B$5:$B$102)</f>
        <v>W</v>
      </c>
      <c r="U785" s="61">
        <f>('Strm Seg GW ZBud Stream Out'!H785-'Strm Seg GW ZBud Stream In'!H785)/DAY($A785)/1.9835</f>
        <v>39.093857659020244</v>
      </c>
      <c r="V785" s="61">
        <f>('Strm Seg GW ZBud Stream Out'!I785-'Strm Seg GW ZBud Stream In'!I785)/DAY($A785)/1.9835</f>
        <v>-0.34081169649609272</v>
      </c>
      <c r="W785" s="61">
        <f>('Strm Seg GW ZBud Stream Out'!J785-'Strm Seg GW ZBud Stream In'!J785)/DAY($A785)/1.9835</f>
        <v>0.47743887068313595</v>
      </c>
    </row>
    <row r="786" spans="1:23" x14ac:dyDescent="0.3">
      <c r="A786" s="126">
        <v>56553</v>
      </c>
      <c r="B786" s="127">
        <v>43.1</v>
      </c>
      <c r="C786" s="127">
        <v>0</v>
      </c>
      <c r="D786" s="127">
        <v>2.48</v>
      </c>
      <c r="E786" s="127">
        <v>0.23</v>
      </c>
      <c r="F786" s="127">
        <v>29.06</v>
      </c>
      <c r="G786" s="127">
        <v>33.74</v>
      </c>
      <c r="H786" s="2">
        <f t="shared" si="121"/>
        <v>45.809999999999995</v>
      </c>
      <c r="I786" s="2">
        <f t="shared" si="122"/>
        <v>29.06</v>
      </c>
      <c r="J786" s="2">
        <f t="shared" si="123"/>
        <v>33.74</v>
      </c>
      <c r="K786" s="2">
        <f t="shared" si="124"/>
        <v>45.809999999999995</v>
      </c>
      <c r="L786" s="2">
        <f t="shared" si="125"/>
        <v>62.8</v>
      </c>
      <c r="M786" s="2">
        <f t="shared" si="127"/>
        <v>108.60999999999999</v>
      </c>
      <c r="N786" s="2">
        <f>'ZBud Extract Monthly'!U785</f>
        <v>108.62</v>
      </c>
      <c r="O786" s="53">
        <f t="shared" si="126"/>
        <v>1.0000000000019327E-2</v>
      </c>
      <c r="Q786" s="111">
        <f>YEAR(A786)</f>
        <v>2054</v>
      </c>
      <c r="R786" s="61">
        <f>MONTH(A786)</f>
        <v>10</v>
      </c>
      <c r="S786" s="61">
        <f t="shared" si="120"/>
        <v>2055</v>
      </c>
      <c r="T786" s="112" t="str">
        <f>LOOKUP(S786,'yr type'!$A$5:$A$102,'yr type'!$B$5:$B$102)</f>
        <v>D</v>
      </c>
      <c r="U786" s="61">
        <f>('Strm Seg GW ZBud Stream Out'!H786-'Strm Seg GW ZBud Stream In'!H786)/DAY($A786)/1.9835</f>
        <v>41.173715410198653</v>
      </c>
      <c r="V786" s="61">
        <f>('Strm Seg GW ZBud Stream Out'!I786-'Strm Seg GW ZBud Stream In'!I786)/DAY($A786)/1.9835</f>
        <v>-0.47260869918765297</v>
      </c>
      <c r="W786" s="61">
        <f>('Strm Seg GW ZBud Stream Out'!J786-'Strm Seg GW ZBud Stream In'!J786)/DAY($A786)/1.9835</f>
        <v>0.51700724525724318</v>
      </c>
    </row>
    <row r="787" spans="1:23" x14ac:dyDescent="0.3">
      <c r="A787" s="126">
        <v>56583</v>
      </c>
      <c r="B787" s="127">
        <v>35.03</v>
      </c>
      <c r="C787" s="127">
        <v>0</v>
      </c>
      <c r="D787" s="127">
        <v>0</v>
      </c>
      <c r="E787" s="127">
        <v>1.94</v>
      </c>
      <c r="F787" s="127">
        <v>53.77</v>
      </c>
      <c r="G787" s="127">
        <v>41.79</v>
      </c>
      <c r="H787" s="2">
        <f t="shared" si="121"/>
        <v>36.97</v>
      </c>
      <c r="I787" s="2">
        <f t="shared" si="122"/>
        <v>53.77</v>
      </c>
      <c r="J787" s="2">
        <f t="shared" si="123"/>
        <v>41.79</v>
      </c>
      <c r="K787" s="2">
        <f t="shared" si="124"/>
        <v>36.97</v>
      </c>
      <c r="L787" s="2">
        <f t="shared" si="125"/>
        <v>95.56</v>
      </c>
      <c r="M787" s="2">
        <f t="shared" si="127"/>
        <v>132.53</v>
      </c>
      <c r="N787" s="2">
        <f>'ZBud Extract Monthly'!U786</f>
        <v>132.52000000000001</v>
      </c>
      <c r="O787" s="53">
        <f t="shared" si="126"/>
        <v>-9.9999999999909051E-3</v>
      </c>
      <c r="Q787" s="111">
        <f>YEAR(A787)</f>
        <v>2054</v>
      </c>
      <c r="R787" s="61">
        <f>MONTH(A787)</f>
        <v>11</v>
      </c>
      <c r="S787" s="61">
        <f t="shared" si="120"/>
        <v>2055</v>
      </c>
      <c r="T787" s="112" t="str">
        <f>LOOKUP(S787,'yr type'!$A$5:$A$102,'yr type'!$B$5:$B$102)</f>
        <v>D</v>
      </c>
      <c r="U787" s="61">
        <f>('Strm Seg GW ZBud Stream Out'!H787-'Strm Seg GW ZBud Stream In'!H787)/DAY($A787)/1.9835</f>
        <v>46.259137887572479</v>
      </c>
      <c r="V787" s="61">
        <f>('Strm Seg GW ZBud Stream Out'!I787-'Strm Seg GW ZBud Stream In'!I787)/DAY($A787)/1.9835</f>
        <v>-0.90362154440803288</v>
      </c>
      <c r="W787" s="61">
        <f>('Strm Seg GW ZBud Stream Out'!J787-'Strm Seg GW ZBud Stream In'!J787)/DAY($A787)/1.9835</f>
        <v>0.59541215023947569</v>
      </c>
    </row>
    <row r="788" spans="1:23" x14ac:dyDescent="0.3">
      <c r="A788" s="126">
        <v>56614</v>
      </c>
      <c r="B788" s="127">
        <v>35.299999999999997</v>
      </c>
      <c r="C788" s="127">
        <v>0</v>
      </c>
      <c r="D788" s="127">
        <v>0</v>
      </c>
      <c r="E788" s="127">
        <v>2.36</v>
      </c>
      <c r="F788" s="127">
        <v>78.86</v>
      </c>
      <c r="G788" s="127">
        <v>37.979999999999997</v>
      </c>
      <c r="H788" s="2">
        <f t="shared" si="121"/>
        <v>37.659999999999997</v>
      </c>
      <c r="I788" s="2">
        <f t="shared" si="122"/>
        <v>78.86</v>
      </c>
      <c r="J788" s="2">
        <f t="shared" si="123"/>
        <v>37.979999999999997</v>
      </c>
      <c r="K788" s="2">
        <f t="shared" si="124"/>
        <v>37.659999999999997</v>
      </c>
      <c r="L788" s="2">
        <f t="shared" si="125"/>
        <v>116.84</v>
      </c>
      <c r="M788" s="2">
        <f t="shared" si="127"/>
        <v>154.5</v>
      </c>
      <c r="N788" s="2">
        <f>'ZBud Extract Monthly'!U787</f>
        <v>154.5</v>
      </c>
      <c r="O788" s="53">
        <f t="shared" si="126"/>
        <v>0</v>
      </c>
      <c r="Q788" s="111">
        <f>YEAR(A788)</f>
        <v>2054</v>
      </c>
      <c r="R788" s="61">
        <f>MONTH(A788)</f>
        <v>12</v>
      </c>
      <c r="S788" s="61">
        <f t="shared" si="120"/>
        <v>2055</v>
      </c>
      <c r="T788" s="112" t="str">
        <f>LOOKUP(S788,'yr type'!$A$5:$A$102,'yr type'!$B$5:$B$102)</f>
        <v>D</v>
      </c>
      <c r="U788" s="61">
        <f>('Strm Seg GW ZBud Stream Out'!H788-'Strm Seg GW ZBud Stream In'!H788)/DAY($A788)/1.9835</f>
        <v>59.612935752213829</v>
      </c>
      <c r="V788" s="61">
        <f>('Strm Seg GW ZBud Stream Out'!I788-'Strm Seg GW ZBud Stream In'!I788)/DAY($A788)/1.9835</f>
        <v>-1.2682046236288087</v>
      </c>
      <c r="W788" s="61">
        <f>('Strm Seg GW ZBud Stream Out'!J788-'Strm Seg GW ZBud Stream In'!J788)/DAY($A788)/1.9835</f>
        <v>1.2142107873830064</v>
      </c>
    </row>
    <row r="789" spans="1:23" x14ac:dyDescent="0.3">
      <c r="A789" s="126">
        <v>56645</v>
      </c>
      <c r="B789" s="127">
        <v>38.049999999999997</v>
      </c>
      <c r="C789" s="127">
        <v>0</v>
      </c>
      <c r="D789" s="127">
        <v>4.51</v>
      </c>
      <c r="E789" s="127">
        <v>4.7699999999999996</v>
      </c>
      <c r="F789" s="127">
        <v>30.16</v>
      </c>
      <c r="G789" s="127">
        <v>11.47</v>
      </c>
      <c r="H789" s="2">
        <f t="shared" si="121"/>
        <v>47.33</v>
      </c>
      <c r="I789" s="2">
        <f t="shared" si="122"/>
        <v>30.16</v>
      </c>
      <c r="J789" s="2">
        <f t="shared" si="123"/>
        <v>11.47</v>
      </c>
      <c r="K789" s="2">
        <f t="shared" si="124"/>
        <v>47.33</v>
      </c>
      <c r="L789" s="2">
        <f t="shared" si="125"/>
        <v>41.63</v>
      </c>
      <c r="M789" s="2">
        <f t="shared" si="127"/>
        <v>88.96</v>
      </c>
      <c r="N789" s="2">
        <f>'ZBud Extract Monthly'!U788</f>
        <v>88.96</v>
      </c>
      <c r="O789" s="53">
        <f t="shared" si="126"/>
        <v>0</v>
      </c>
      <c r="Q789" s="111">
        <f>YEAR(A789)</f>
        <v>2055</v>
      </c>
      <c r="R789" s="61">
        <f>MONTH(A789)</f>
        <v>1</v>
      </c>
      <c r="S789" s="61">
        <f t="shared" si="120"/>
        <v>2055</v>
      </c>
      <c r="T789" s="112" t="str">
        <f>LOOKUP(S789,'yr type'!$A$5:$A$102,'yr type'!$B$5:$B$102)</f>
        <v>D</v>
      </c>
      <c r="U789" s="61">
        <f>('Strm Seg GW ZBud Stream Out'!H789-'Strm Seg GW ZBud Stream In'!H789)/DAY($A789)/1.9835</f>
        <v>51.611114273400709</v>
      </c>
      <c r="V789" s="61">
        <f>('Strm Seg GW ZBud Stream Out'!I789-'Strm Seg GW ZBud Stream In'!I789)/DAY($A789)/1.9835</f>
        <v>-0.46529025752783038</v>
      </c>
      <c r="W789" s="61">
        <f>('Strm Seg GW ZBud Stream Out'!J789-'Strm Seg GW ZBud Stream In'!J789)/DAY($A789)/1.9835</f>
        <v>1.9727266074143945</v>
      </c>
    </row>
    <row r="790" spans="1:23" x14ac:dyDescent="0.3">
      <c r="A790" s="126">
        <v>56673</v>
      </c>
      <c r="B790" s="127">
        <v>33.06</v>
      </c>
      <c r="C790" s="127">
        <v>0</v>
      </c>
      <c r="D790" s="127">
        <v>104.57</v>
      </c>
      <c r="E790" s="127">
        <v>99.93</v>
      </c>
      <c r="F790" s="127">
        <v>117.83</v>
      </c>
      <c r="G790" s="127">
        <v>71.599999999999994</v>
      </c>
      <c r="H790" s="2">
        <f t="shared" si="121"/>
        <v>237.56</v>
      </c>
      <c r="I790" s="2">
        <f t="shared" si="122"/>
        <v>117.83</v>
      </c>
      <c r="J790" s="2">
        <f t="shared" si="123"/>
        <v>71.599999999999994</v>
      </c>
      <c r="K790" s="2">
        <f t="shared" si="124"/>
        <v>237.56</v>
      </c>
      <c r="L790" s="2">
        <f t="shared" si="125"/>
        <v>189.43</v>
      </c>
      <c r="M790" s="2">
        <f t="shared" si="127"/>
        <v>426.99</v>
      </c>
      <c r="N790" s="2">
        <f>'ZBud Extract Monthly'!U789</f>
        <v>426.99</v>
      </c>
      <c r="O790" s="53">
        <f t="shared" si="126"/>
        <v>0</v>
      </c>
      <c r="Q790" s="111">
        <f>YEAR(A790)</f>
        <v>2055</v>
      </c>
      <c r="R790" s="61">
        <f>MONTH(A790)</f>
        <v>2</v>
      </c>
      <c r="S790" s="61">
        <f t="shared" si="120"/>
        <v>2055</v>
      </c>
      <c r="T790" s="112" t="str">
        <f>LOOKUP(S790,'yr type'!$A$5:$A$102,'yr type'!$B$5:$B$102)</f>
        <v>D</v>
      </c>
      <c r="U790" s="61">
        <f>('Strm Seg GW ZBud Stream Out'!H790-'Strm Seg GW ZBud Stream In'!H790)/DAY($A790)/1.9835</f>
        <v>43.235802513594294</v>
      </c>
      <c r="V790" s="61">
        <f>('Strm Seg GW ZBud Stream Out'!I790-'Strm Seg GW ZBud Stream In'!I790)/DAY($A790)/1.9835</f>
        <v>-2.0825380820339223</v>
      </c>
      <c r="W790" s="61">
        <f>('Strm Seg GW ZBud Stream Out'!J790-'Strm Seg GW ZBud Stream In'!J790)/DAY($A790)/1.9835</f>
        <v>0.12585977168785353</v>
      </c>
    </row>
    <row r="791" spans="1:23" x14ac:dyDescent="0.3">
      <c r="A791" s="126">
        <v>56704</v>
      </c>
      <c r="B791" s="127">
        <v>35.229999999999997</v>
      </c>
      <c r="C791" s="127">
        <v>0</v>
      </c>
      <c r="D791" s="127">
        <v>16.079999999999998</v>
      </c>
      <c r="E791" s="127">
        <v>22.07</v>
      </c>
      <c r="F791" s="127">
        <v>25.8</v>
      </c>
      <c r="G791" s="127">
        <v>9.36</v>
      </c>
      <c r="H791" s="2">
        <f t="shared" si="121"/>
        <v>73.38</v>
      </c>
      <c r="I791" s="2">
        <f t="shared" si="122"/>
        <v>25.8</v>
      </c>
      <c r="J791" s="2">
        <f t="shared" si="123"/>
        <v>9.36</v>
      </c>
      <c r="K791" s="2">
        <f t="shared" si="124"/>
        <v>73.38</v>
      </c>
      <c r="L791" s="2">
        <f t="shared" si="125"/>
        <v>35.159999999999997</v>
      </c>
      <c r="M791" s="2">
        <f t="shared" si="127"/>
        <v>108.53999999999999</v>
      </c>
      <c r="N791" s="2">
        <f>'ZBud Extract Monthly'!U790</f>
        <v>108.54</v>
      </c>
      <c r="O791" s="53">
        <f t="shared" si="126"/>
        <v>0</v>
      </c>
      <c r="Q791" s="111">
        <f>YEAR(A791)</f>
        <v>2055</v>
      </c>
      <c r="R791" s="61">
        <f>MONTH(A791)</f>
        <v>3</v>
      </c>
      <c r="S791" s="61">
        <f t="shared" si="120"/>
        <v>2055</v>
      </c>
      <c r="T791" s="112" t="str">
        <f>LOOKUP(S791,'yr type'!$A$5:$A$102,'yr type'!$B$5:$B$102)</f>
        <v>D</v>
      </c>
      <c r="U791" s="61">
        <f>('Strm Seg GW ZBud Stream Out'!H791-'Strm Seg GW ZBud Stream In'!H791)/DAY($A791)/1.9835</f>
        <v>60.975954853346558</v>
      </c>
      <c r="V791" s="61">
        <f>('Strm Seg GW ZBud Stream Out'!I791-'Strm Seg GW ZBud Stream In'!I791)/DAY($A791)/1.9835</f>
        <v>-0.11465558600388692</v>
      </c>
      <c r="W791" s="61">
        <f>('Strm Seg GW ZBud Stream Out'!J791-'Strm Seg GW ZBud Stream In'!J791)/DAY($A791)/1.9835</f>
        <v>2.7299413711507032</v>
      </c>
    </row>
    <row r="792" spans="1:23" x14ac:dyDescent="0.3">
      <c r="A792" s="126">
        <v>56734</v>
      </c>
      <c r="B792" s="127">
        <v>38.450000000000003</v>
      </c>
      <c r="C792" s="127">
        <v>0</v>
      </c>
      <c r="D792" s="127">
        <v>14.89</v>
      </c>
      <c r="E792" s="127">
        <v>15.72</v>
      </c>
      <c r="F792" s="127">
        <v>40.76</v>
      </c>
      <c r="G792" s="127">
        <v>22.6</v>
      </c>
      <c r="H792" s="2">
        <f t="shared" si="121"/>
        <v>69.06</v>
      </c>
      <c r="I792" s="2">
        <f t="shared" si="122"/>
        <v>40.76</v>
      </c>
      <c r="J792" s="2">
        <f t="shared" si="123"/>
        <v>22.6</v>
      </c>
      <c r="K792" s="2">
        <f t="shared" si="124"/>
        <v>69.06</v>
      </c>
      <c r="L792" s="2">
        <f t="shared" si="125"/>
        <v>63.36</v>
      </c>
      <c r="M792" s="2">
        <f t="shared" si="127"/>
        <v>132.41999999999999</v>
      </c>
      <c r="N792" s="2">
        <f>'ZBud Extract Monthly'!U791</f>
        <v>132.41999999999999</v>
      </c>
      <c r="O792" s="53">
        <f t="shared" si="126"/>
        <v>0</v>
      </c>
      <c r="Q792" s="111">
        <f>YEAR(A792)</f>
        <v>2055</v>
      </c>
      <c r="R792" s="61">
        <f>MONTH(A792)</f>
        <v>4</v>
      </c>
      <c r="S792" s="61">
        <f t="shared" si="120"/>
        <v>2055</v>
      </c>
      <c r="T792" s="112" t="str">
        <f>LOOKUP(S792,'yr type'!$A$5:$A$102,'yr type'!$B$5:$B$102)</f>
        <v>D</v>
      </c>
      <c r="U792" s="61">
        <f>('Strm Seg GW ZBud Stream Out'!H792-'Strm Seg GW ZBud Stream In'!H792)/DAY($A792)/1.9835</f>
        <v>40.863120746155779</v>
      </c>
      <c r="V792" s="61">
        <f>('Strm Seg GW ZBud Stream Out'!I792-'Strm Seg GW ZBud Stream In'!I792)/DAY($A792)/1.9835</f>
        <v>-0.52062851861188131</v>
      </c>
      <c r="W792" s="61">
        <f>('Strm Seg GW ZBud Stream Out'!J792-'Strm Seg GW ZBud Stream In'!J792)/DAY($A792)/1.9835</f>
        <v>1.3750105033190487</v>
      </c>
    </row>
    <row r="793" spans="1:23" x14ac:dyDescent="0.3">
      <c r="A793" s="126">
        <v>56765</v>
      </c>
      <c r="B793" s="127">
        <v>42.59</v>
      </c>
      <c r="C793" s="127">
        <v>0</v>
      </c>
      <c r="D793" s="127">
        <v>17.48</v>
      </c>
      <c r="E793" s="127">
        <v>8.48</v>
      </c>
      <c r="F793" s="127">
        <v>32.880000000000003</v>
      </c>
      <c r="G793" s="127">
        <v>25.77</v>
      </c>
      <c r="H793" s="2">
        <f t="shared" si="121"/>
        <v>68.550000000000011</v>
      </c>
      <c r="I793" s="2">
        <f t="shared" si="122"/>
        <v>32.880000000000003</v>
      </c>
      <c r="J793" s="2">
        <f t="shared" si="123"/>
        <v>25.77</v>
      </c>
      <c r="K793" s="2">
        <f t="shared" si="124"/>
        <v>68.550000000000011</v>
      </c>
      <c r="L793" s="2">
        <f t="shared" si="125"/>
        <v>58.650000000000006</v>
      </c>
      <c r="M793" s="2">
        <f t="shared" si="127"/>
        <v>127.2</v>
      </c>
      <c r="N793" s="2">
        <f>'ZBud Extract Monthly'!U792</f>
        <v>127.21</v>
      </c>
      <c r="O793" s="53">
        <f t="shared" si="126"/>
        <v>9.9999999999909051E-3</v>
      </c>
      <c r="Q793" s="111">
        <f>YEAR(A793)</f>
        <v>2055</v>
      </c>
      <c r="R793" s="61">
        <f>MONTH(A793)</f>
        <v>5</v>
      </c>
      <c r="S793" s="61">
        <f t="shared" si="120"/>
        <v>2055</v>
      </c>
      <c r="T793" s="112" t="str">
        <f>LOOKUP(S793,'yr type'!$A$5:$A$102,'yr type'!$B$5:$B$102)</f>
        <v>D</v>
      </c>
      <c r="U793" s="61">
        <f>('Strm Seg GW ZBud Stream Out'!H793-'Strm Seg GW ZBud Stream In'!H793)/DAY($A793)/1.9835</f>
        <v>36.060238906462182</v>
      </c>
      <c r="V793" s="61">
        <f>('Strm Seg GW ZBud Stream Out'!I793-'Strm Seg GW ZBud Stream In'!I793)/DAY($A793)/1.9835</f>
        <v>-0.5282288558023045</v>
      </c>
      <c r="W793" s="61">
        <f>('Strm Seg GW ZBud Stream Out'!J793-'Strm Seg GW ZBud Stream In'!J793)/DAY($A793)/1.9835</f>
        <v>0.60743065776527305</v>
      </c>
    </row>
    <row r="794" spans="1:23" x14ac:dyDescent="0.3">
      <c r="A794" s="126">
        <v>56795</v>
      </c>
      <c r="B794" s="127">
        <v>42.1</v>
      </c>
      <c r="C794" s="127">
        <v>0.4</v>
      </c>
      <c r="D794" s="127">
        <v>405.14</v>
      </c>
      <c r="E794" s="127">
        <v>248.11</v>
      </c>
      <c r="F794" s="127">
        <v>29.67</v>
      </c>
      <c r="G794" s="127">
        <v>65.64</v>
      </c>
      <c r="H794" s="2">
        <f t="shared" si="121"/>
        <v>695.75</v>
      </c>
      <c r="I794" s="2">
        <f t="shared" si="122"/>
        <v>29.67</v>
      </c>
      <c r="J794" s="2">
        <f t="shared" si="123"/>
        <v>65.64</v>
      </c>
      <c r="K794" s="2">
        <f t="shared" si="124"/>
        <v>695.75</v>
      </c>
      <c r="L794" s="2">
        <f t="shared" si="125"/>
        <v>95.31</v>
      </c>
      <c r="M794" s="2">
        <f t="shared" si="127"/>
        <v>791.06</v>
      </c>
      <c r="N794" s="2">
        <f>'ZBud Extract Monthly'!U793</f>
        <v>791.06</v>
      </c>
      <c r="O794" s="53">
        <f t="shared" si="126"/>
        <v>0</v>
      </c>
      <c r="Q794" s="111">
        <f>YEAR(A794)</f>
        <v>2055</v>
      </c>
      <c r="R794" s="61">
        <f>MONTH(A794)</f>
        <v>6</v>
      </c>
      <c r="S794" s="61">
        <f t="shared" si="120"/>
        <v>2055</v>
      </c>
      <c r="T794" s="112" t="str">
        <f>LOOKUP(S794,'yr type'!$A$5:$A$102,'yr type'!$B$5:$B$102)</f>
        <v>D</v>
      </c>
      <c r="U794" s="61">
        <f>('Strm Seg GW ZBud Stream Out'!H794-'Strm Seg GW ZBud Stream In'!H794)/DAY($A794)/1.9835</f>
        <v>11.42340979749601</v>
      </c>
      <c r="V794" s="61">
        <f>('Strm Seg GW ZBud Stream Out'!I794-'Strm Seg GW ZBud Stream In'!I794)/DAY($A794)/1.9835</f>
        <v>-0.49861356188555589</v>
      </c>
      <c r="W794" s="61">
        <f>('Strm Seg GW ZBud Stream Out'!J794-'Strm Seg GW ZBud Stream In'!J794)/DAY($A794)/1.9835</f>
        <v>-0.9570624317284262</v>
      </c>
    </row>
    <row r="795" spans="1:23" x14ac:dyDescent="0.3">
      <c r="A795" s="126">
        <v>56826</v>
      </c>
      <c r="B795" s="127">
        <v>49.49</v>
      </c>
      <c r="C795" s="127">
        <v>0</v>
      </c>
      <c r="D795" s="127">
        <v>319.25</v>
      </c>
      <c r="E795" s="127">
        <v>165.83</v>
      </c>
      <c r="F795" s="127">
        <v>29.08</v>
      </c>
      <c r="G795" s="127">
        <v>64.95</v>
      </c>
      <c r="H795" s="2">
        <f t="shared" si="121"/>
        <v>534.57000000000005</v>
      </c>
      <c r="I795" s="2">
        <f t="shared" si="122"/>
        <v>29.08</v>
      </c>
      <c r="J795" s="2">
        <f t="shared" si="123"/>
        <v>64.95</v>
      </c>
      <c r="K795" s="2">
        <f t="shared" si="124"/>
        <v>534.57000000000005</v>
      </c>
      <c r="L795" s="2">
        <f t="shared" si="125"/>
        <v>94.03</v>
      </c>
      <c r="M795" s="2">
        <f t="shared" si="127"/>
        <v>628.60000000000014</v>
      </c>
      <c r="N795" s="2">
        <f>'ZBud Extract Monthly'!U794</f>
        <v>628.6</v>
      </c>
      <c r="O795" s="53">
        <f t="shared" si="126"/>
        <v>0</v>
      </c>
      <c r="Q795" s="111">
        <f>YEAR(A795)</f>
        <v>2055</v>
      </c>
      <c r="R795" s="61">
        <f>MONTH(A795)</f>
        <v>7</v>
      </c>
      <c r="S795" s="61">
        <f t="shared" si="120"/>
        <v>2055</v>
      </c>
      <c r="T795" s="112" t="str">
        <f>LOOKUP(S795,'yr type'!$A$5:$A$102,'yr type'!$B$5:$B$102)</f>
        <v>D</v>
      </c>
      <c r="U795" s="61">
        <f>('Strm Seg GW ZBud Stream Out'!H795-'Strm Seg GW ZBud Stream In'!H795)/DAY($A795)/1.9835</f>
        <v>11.267635411499713</v>
      </c>
      <c r="V795" s="61">
        <f>('Strm Seg GW ZBud Stream Out'!I795-'Strm Seg GW ZBud Stream In'!I795)/DAY($A795)/1.9835</f>
        <v>-0.47293396326142284</v>
      </c>
      <c r="W795" s="61">
        <f>('Strm Seg GW ZBud Stream Out'!J795-'Strm Seg GW ZBud Stream In'!J795)/DAY($A795)/1.9835</f>
        <v>-1.0473503175390522</v>
      </c>
    </row>
    <row r="796" spans="1:23" x14ac:dyDescent="0.3">
      <c r="A796" s="126">
        <v>56857</v>
      </c>
      <c r="B796" s="127">
        <v>44.45</v>
      </c>
      <c r="C796" s="127">
        <v>0</v>
      </c>
      <c r="D796" s="127">
        <v>314.58999999999997</v>
      </c>
      <c r="E796" s="127">
        <v>128.94999999999999</v>
      </c>
      <c r="F796" s="127">
        <v>29.08</v>
      </c>
      <c r="G796" s="127">
        <v>65.430000000000007</v>
      </c>
      <c r="H796" s="2">
        <f t="shared" si="121"/>
        <v>487.98999999999995</v>
      </c>
      <c r="I796" s="2">
        <f t="shared" si="122"/>
        <v>29.08</v>
      </c>
      <c r="J796" s="2">
        <f t="shared" si="123"/>
        <v>65.430000000000007</v>
      </c>
      <c r="K796" s="2">
        <f t="shared" si="124"/>
        <v>487.98999999999995</v>
      </c>
      <c r="L796" s="2">
        <f t="shared" si="125"/>
        <v>94.51</v>
      </c>
      <c r="M796" s="2">
        <f t="shared" si="127"/>
        <v>582.5</v>
      </c>
      <c r="N796" s="2">
        <f>'ZBud Extract Monthly'!U795</f>
        <v>582.51</v>
      </c>
      <c r="O796" s="53">
        <f t="shared" si="126"/>
        <v>9.9999999999909051E-3</v>
      </c>
      <c r="Q796" s="111">
        <f>YEAR(A796)</f>
        <v>2055</v>
      </c>
      <c r="R796" s="61">
        <f>MONTH(A796)</f>
        <v>8</v>
      </c>
      <c r="S796" s="61">
        <f t="shared" si="120"/>
        <v>2055</v>
      </c>
      <c r="T796" s="112" t="str">
        <f>LOOKUP(S796,'yr type'!$A$5:$A$102,'yr type'!$B$5:$B$102)</f>
        <v>D</v>
      </c>
      <c r="U796" s="61">
        <f>('Strm Seg GW ZBud Stream Out'!H796-'Strm Seg GW ZBud Stream In'!H796)/DAY($A796)/1.9835</f>
        <v>10.872764825943065</v>
      </c>
      <c r="V796" s="61">
        <f>('Strm Seg GW ZBud Stream Out'!I796-'Strm Seg GW ZBud Stream In'!I796)/DAY($A796)/1.9835</f>
        <v>-0.47293396326142284</v>
      </c>
      <c r="W796" s="61">
        <f>('Strm Seg GW ZBud Stream Out'!J796-'Strm Seg GW ZBud Stream In'!J796)/DAY($A796)/1.9835</f>
        <v>-1.056620343641494</v>
      </c>
    </row>
    <row r="797" spans="1:23" x14ac:dyDescent="0.3">
      <c r="A797" s="126">
        <v>56887</v>
      </c>
      <c r="B797" s="127">
        <v>40.79</v>
      </c>
      <c r="C797" s="127">
        <v>0</v>
      </c>
      <c r="D797" s="127">
        <v>148.88</v>
      </c>
      <c r="E797" s="127">
        <v>60.79</v>
      </c>
      <c r="F797" s="127">
        <v>29.99</v>
      </c>
      <c r="G797" s="127">
        <v>50.46</v>
      </c>
      <c r="H797" s="2">
        <f t="shared" si="121"/>
        <v>250.45999999999998</v>
      </c>
      <c r="I797" s="2">
        <f t="shared" si="122"/>
        <v>29.99</v>
      </c>
      <c r="J797" s="2">
        <f t="shared" si="123"/>
        <v>50.46</v>
      </c>
      <c r="K797" s="2">
        <f t="shared" si="124"/>
        <v>250.45999999999998</v>
      </c>
      <c r="L797" s="2">
        <f t="shared" si="125"/>
        <v>80.45</v>
      </c>
      <c r="M797" s="2">
        <f t="shared" si="127"/>
        <v>330.90999999999997</v>
      </c>
      <c r="N797" s="2">
        <f>'ZBud Extract Monthly'!U796</f>
        <v>330.91</v>
      </c>
      <c r="O797" s="53">
        <f t="shared" si="126"/>
        <v>0</v>
      </c>
      <c r="Q797" s="111">
        <f>YEAR(A797)</f>
        <v>2055</v>
      </c>
      <c r="R797" s="61">
        <f>MONTH(A797)</f>
        <v>9</v>
      </c>
      <c r="S797" s="61">
        <f t="shared" si="120"/>
        <v>2055</v>
      </c>
      <c r="T797" s="112" t="str">
        <f>LOOKUP(S797,'yr type'!$A$5:$A$102,'yr type'!$B$5:$B$102)</f>
        <v>D</v>
      </c>
      <c r="U797" s="61">
        <f>('Strm Seg GW ZBud Stream Out'!H797-'Strm Seg GW ZBud Stream In'!H797)/DAY($A797)/1.9835</f>
        <v>19.458196790185696</v>
      </c>
      <c r="V797" s="61">
        <f>('Strm Seg GW ZBud Stream Out'!I797-'Strm Seg GW ZBud Stream In'!I797)/DAY($A797)/1.9835</f>
        <v>-0.50399126123855131</v>
      </c>
      <c r="W797" s="61">
        <f>('Strm Seg GW ZBud Stream Out'!J797-'Strm Seg GW ZBud Stream In'!J797)/DAY($A797)/1.9835</f>
        <v>-0.70851188975716328</v>
      </c>
    </row>
    <row r="798" spans="1:23" x14ac:dyDescent="0.3">
      <c r="A798" s="126">
        <v>56918</v>
      </c>
      <c r="B798" s="127">
        <v>37.83</v>
      </c>
      <c r="C798" s="127">
        <v>0</v>
      </c>
      <c r="D798" s="127">
        <v>42.29</v>
      </c>
      <c r="E798" s="127">
        <v>8.44</v>
      </c>
      <c r="F798" s="127">
        <v>42.69</v>
      </c>
      <c r="G798" s="127">
        <v>49.38</v>
      </c>
      <c r="H798" s="2">
        <f t="shared" si="121"/>
        <v>88.56</v>
      </c>
      <c r="I798" s="2">
        <f t="shared" si="122"/>
        <v>42.69</v>
      </c>
      <c r="J798" s="2">
        <f t="shared" si="123"/>
        <v>49.38</v>
      </c>
      <c r="K798" s="2">
        <f t="shared" si="124"/>
        <v>88.56</v>
      </c>
      <c r="L798" s="2">
        <f t="shared" si="125"/>
        <v>92.07</v>
      </c>
      <c r="M798" s="2">
        <f t="shared" si="127"/>
        <v>180.63</v>
      </c>
      <c r="N798" s="2">
        <f>'ZBud Extract Monthly'!U797</f>
        <v>180.63</v>
      </c>
      <c r="O798" s="53">
        <f t="shared" si="126"/>
        <v>0</v>
      </c>
      <c r="Q798" s="111">
        <f>YEAR(A798)</f>
        <v>2055</v>
      </c>
      <c r="R798" s="61">
        <f>MONTH(A798)</f>
        <v>10</v>
      </c>
      <c r="S798" s="61">
        <f t="shared" si="120"/>
        <v>2056</v>
      </c>
      <c r="T798" s="112" t="str">
        <f>LOOKUP(S798,'yr type'!$A$5:$A$102,'yr type'!$B$5:$B$102)</f>
        <v>C</v>
      </c>
      <c r="U798" s="61">
        <f>('Strm Seg GW ZBud Stream Out'!H798-'Strm Seg GW ZBud Stream In'!H798)/DAY($A798)/1.9835</f>
        <v>28.642429072102917</v>
      </c>
      <c r="V798" s="61">
        <f>('Strm Seg GW ZBud Stream Out'!I798-'Strm Seg GW ZBud Stream In'!I798)/DAY($A798)/1.9835</f>
        <v>-0.69427616546183424</v>
      </c>
      <c r="W798" s="61">
        <f>('Strm Seg GW ZBud Stream Out'!J798-'Strm Seg GW ZBud Stream In'!J798)/DAY($A798)/1.9835</f>
        <v>-0.30184506045845971</v>
      </c>
    </row>
    <row r="799" spans="1:23" x14ac:dyDescent="0.3">
      <c r="A799" s="126">
        <v>56948</v>
      </c>
      <c r="B799" s="127">
        <v>40.01</v>
      </c>
      <c r="C799" s="127">
        <v>0</v>
      </c>
      <c r="D799" s="127">
        <v>7.48</v>
      </c>
      <c r="E799" s="127">
        <v>5.07</v>
      </c>
      <c r="F799" s="127">
        <v>40.15</v>
      </c>
      <c r="G799" s="127">
        <v>46.19</v>
      </c>
      <c r="H799" s="2">
        <f t="shared" si="121"/>
        <v>52.559999999999995</v>
      </c>
      <c r="I799" s="2">
        <f t="shared" si="122"/>
        <v>40.15</v>
      </c>
      <c r="J799" s="2">
        <f t="shared" si="123"/>
        <v>46.19</v>
      </c>
      <c r="K799" s="2">
        <f t="shared" si="124"/>
        <v>52.559999999999995</v>
      </c>
      <c r="L799" s="2">
        <f t="shared" si="125"/>
        <v>86.34</v>
      </c>
      <c r="M799" s="2">
        <f t="shared" si="127"/>
        <v>138.89999999999998</v>
      </c>
      <c r="N799" s="2">
        <f>'ZBud Extract Monthly'!U798</f>
        <v>138.9</v>
      </c>
      <c r="O799" s="53">
        <f t="shared" si="126"/>
        <v>0</v>
      </c>
      <c r="Q799" s="111">
        <f>YEAR(A799)</f>
        <v>2055</v>
      </c>
      <c r="R799" s="61">
        <f>MONTH(A799)</f>
        <v>11</v>
      </c>
      <c r="S799" s="61">
        <f t="shared" si="120"/>
        <v>2056</v>
      </c>
      <c r="T799" s="112" t="str">
        <f>LOOKUP(S799,'yr type'!$A$5:$A$102,'yr type'!$B$5:$B$102)</f>
        <v>C</v>
      </c>
      <c r="U799" s="61">
        <f>('Strm Seg GW ZBud Stream Out'!H799-'Strm Seg GW ZBud Stream In'!H799)/DAY($A799)/1.9835</f>
        <v>29.548777413662716</v>
      </c>
      <c r="V799" s="61">
        <f>('Strm Seg GW ZBud Stream Out'!I799-'Strm Seg GW ZBud Stream In'!I799)/DAY($A799)/1.9835</f>
        <v>-0.67473321569615996</v>
      </c>
      <c r="W799" s="61">
        <f>('Strm Seg GW ZBud Stream Out'!J799-'Strm Seg GW ZBud Stream In'!J799)/DAY($A799)/1.9835</f>
        <v>-8.9236198638769776E-2</v>
      </c>
    </row>
    <row r="800" spans="1:23" x14ac:dyDescent="0.3">
      <c r="A800" s="126">
        <v>56979</v>
      </c>
      <c r="B800" s="127">
        <v>34.28</v>
      </c>
      <c r="C800" s="127">
        <v>0</v>
      </c>
      <c r="D800" s="127">
        <v>13.34</v>
      </c>
      <c r="E800" s="127">
        <v>9.39</v>
      </c>
      <c r="F800" s="127">
        <v>84.74</v>
      </c>
      <c r="G800" s="127">
        <v>80.41</v>
      </c>
      <c r="H800" s="2">
        <f t="shared" si="121"/>
        <v>57.010000000000005</v>
      </c>
      <c r="I800" s="2">
        <f t="shared" si="122"/>
        <v>84.74</v>
      </c>
      <c r="J800" s="2">
        <f t="shared" si="123"/>
        <v>80.41</v>
      </c>
      <c r="K800" s="2">
        <f t="shared" si="124"/>
        <v>57.010000000000005</v>
      </c>
      <c r="L800" s="2">
        <f t="shared" si="125"/>
        <v>165.14999999999998</v>
      </c>
      <c r="M800" s="2">
        <f t="shared" si="127"/>
        <v>222.16</v>
      </c>
      <c r="N800" s="2">
        <f>'ZBud Extract Monthly'!U799</f>
        <v>222.15</v>
      </c>
      <c r="O800" s="53">
        <f t="shared" si="126"/>
        <v>-9.9999999999909051E-3</v>
      </c>
      <c r="Q800" s="111">
        <f>YEAR(A800)</f>
        <v>2055</v>
      </c>
      <c r="R800" s="61">
        <f>MONTH(A800)</f>
        <v>12</v>
      </c>
      <c r="S800" s="61">
        <f t="shared" si="120"/>
        <v>2056</v>
      </c>
      <c r="T800" s="112" t="str">
        <f>LOOKUP(S800,'yr type'!$A$5:$A$102,'yr type'!$B$5:$B$102)</f>
        <v>C</v>
      </c>
      <c r="U800" s="61">
        <f>('Strm Seg GW ZBud Stream Out'!H800-'Strm Seg GW ZBud Stream In'!H800)/DAY($A800)/1.9835</f>
        <v>38.197549135204135</v>
      </c>
      <c r="V800" s="61">
        <f>('Strm Seg GW ZBud Stream Out'!I800-'Strm Seg GW ZBud Stream In'!I800)/DAY($A800)/1.9835</f>
        <v>-1.3781438805630319</v>
      </c>
      <c r="W800" s="61">
        <f>('Strm Seg GW ZBud Stream Out'!J800-'Strm Seg GW ZBud Stream In'!J800)/DAY($A800)/1.9835</f>
        <v>-0.47797555640485612</v>
      </c>
    </row>
    <row r="801" spans="1:23" x14ac:dyDescent="0.3">
      <c r="A801" s="126">
        <v>57010</v>
      </c>
      <c r="B801" s="127">
        <v>32.47</v>
      </c>
      <c r="C801" s="127">
        <v>0</v>
      </c>
      <c r="D801" s="127">
        <v>0</v>
      </c>
      <c r="E801" s="127">
        <v>5.6</v>
      </c>
      <c r="F801" s="127">
        <v>93.21</v>
      </c>
      <c r="G801" s="127">
        <v>70.709999999999994</v>
      </c>
      <c r="H801" s="2">
        <f t="shared" si="121"/>
        <v>38.07</v>
      </c>
      <c r="I801" s="2">
        <f t="shared" si="122"/>
        <v>93.21</v>
      </c>
      <c r="J801" s="2">
        <f t="shared" si="123"/>
        <v>70.709999999999994</v>
      </c>
      <c r="K801" s="2">
        <f t="shared" si="124"/>
        <v>38.07</v>
      </c>
      <c r="L801" s="2">
        <f t="shared" si="125"/>
        <v>163.92</v>
      </c>
      <c r="M801" s="2">
        <f t="shared" si="127"/>
        <v>201.99</v>
      </c>
      <c r="N801" s="2">
        <f>'ZBud Extract Monthly'!U800</f>
        <v>201.99</v>
      </c>
      <c r="O801" s="53">
        <f t="shared" si="126"/>
        <v>0</v>
      </c>
      <c r="Q801" s="111">
        <f>YEAR(A801)</f>
        <v>2056</v>
      </c>
      <c r="R801" s="61">
        <f>MONTH(A801)</f>
        <v>1</v>
      </c>
      <c r="S801" s="61">
        <f t="shared" si="120"/>
        <v>2056</v>
      </c>
      <c r="T801" s="112" t="str">
        <f>LOOKUP(S801,'yr type'!$A$5:$A$102,'yr type'!$B$5:$B$102)</f>
        <v>C</v>
      </c>
      <c r="U801" s="61">
        <f>('Strm Seg GW ZBud Stream Out'!H801-'Strm Seg GW ZBud Stream In'!H801)/DAY($A801)/1.9835</f>
        <v>70.610601982484539</v>
      </c>
      <c r="V801" s="61">
        <f>('Strm Seg GW ZBud Stream Out'!I801-'Strm Seg GW ZBud Stream In'!I801)/DAY($A801)/1.9835</f>
        <v>-1.515893215804581</v>
      </c>
      <c r="W801" s="61">
        <f>('Strm Seg GW ZBud Stream Out'!J801-'Strm Seg GW ZBud Stream In'!J801)/DAY($A801)/1.9835</f>
        <v>0.67833822584710968</v>
      </c>
    </row>
    <row r="802" spans="1:23" x14ac:dyDescent="0.3">
      <c r="A802" s="126">
        <v>57039</v>
      </c>
      <c r="B802" s="127">
        <v>30.14</v>
      </c>
      <c r="C802" s="127">
        <v>0</v>
      </c>
      <c r="D802" s="127">
        <v>0</v>
      </c>
      <c r="E802" s="127">
        <v>1.47</v>
      </c>
      <c r="F802" s="127">
        <v>80.650000000000006</v>
      </c>
      <c r="G802" s="127">
        <v>31.56</v>
      </c>
      <c r="H802" s="2">
        <f t="shared" si="121"/>
        <v>31.61</v>
      </c>
      <c r="I802" s="2">
        <f t="shared" si="122"/>
        <v>80.650000000000006</v>
      </c>
      <c r="J802" s="2">
        <f t="shared" si="123"/>
        <v>31.56</v>
      </c>
      <c r="K802" s="2">
        <f t="shared" si="124"/>
        <v>31.61</v>
      </c>
      <c r="L802" s="2">
        <f t="shared" si="125"/>
        <v>112.21000000000001</v>
      </c>
      <c r="M802" s="2">
        <f t="shared" si="127"/>
        <v>143.82</v>
      </c>
      <c r="N802" s="2">
        <f>'ZBud Extract Monthly'!U801</f>
        <v>143.82</v>
      </c>
      <c r="O802" s="53">
        <f t="shared" si="126"/>
        <v>0</v>
      </c>
      <c r="Q802" s="111">
        <f>YEAR(A802)</f>
        <v>2056</v>
      </c>
      <c r="R802" s="61">
        <f>MONTH(A802)</f>
        <v>2</v>
      </c>
      <c r="S802" s="61">
        <f t="shared" si="120"/>
        <v>2056</v>
      </c>
      <c r="T802" s="112" t="str">
        <f>LOOKUP(S802,'yr type'!$A$5:$A$102,'yr type'!$B$5:$B$102)</f>
        <v>C</v>
      </c>
      <c r="U802" s="61">
        <f>('Strm Seg GW ZBud Stream Out'!H802-'Strm Seg GW ZBud Stream In'!H802)/DAY($A802)/1.9835</f>
        <v>74.569682640404011</v>
      </c>
      <c r="V802" s="61">
        <f>('Strm Seg GW ZBud Stream Out'!I802-'Strm Seg GW ZBud Stream In'!I802)/DAY($A802)/1.9835</f>
        <v>-1.3979120850464613</v>
      </c>
      <c r="W802" s="61">
        <f>('Strm Seg GW ZBud Stream Out'!J802-'Strm Seg GW ZBud Stream In'!J802)/DAY($A802)/1.9835</f>
        <v>2.4928070373686357</v>
      </c>
    </row>
    <row r="803" spans="1:23" x14ac:dyDescent="0.3">
      <c r="A803" s="126">
        <v>57070</v>
      </c>
      <c r="B803" s="127">
        <v>37.869999999999997</v>
      </c>
      <c r="C803" s="127">
        <v>0</v>
      </c>
      <c r="D803" s="127">
        <v>0.5</v>
      </c>
      <c r="E803" s="127">
        <v>0.49</v>
      </c>
      <c r="F803" s="127">
        <v>28.39</v>
      </c>
      <c r="G803" s="127">
        <v>6.62</v>
      </c>
      <c r="H803" s="2">
        <f t="shared" si="121"/>
        <v>38.86</v>
      </c>
      <c r="I803" s="2">
        <f t="shared" si="122"/>
        <v>28.39</v>
      </c>
      <c r="J803" s="2">
        <f t="shared" si="123"/>
        <v>6.62</v>
      </c>
      <c r="K803" s="2">
        <f t="shared" si="124"/>
        <v>38.86</v>
      </c>
      <c r="L803" s="2">
        <f t="shared" si="125"/>
        <v>35.01</v>
      </c>
      <c r="M803" s="2">
        <f t="shared" si="127"/>
        <v>73.87</v>
      </c>
      <c r="N803" s="2">
        <f>'ZBud Extract Monthly'!U802</f>
        <v>73.87</v>
      </c>
      <c r="O803" s="53">
        <f t="shared" si="126"/>
        <v>0</v>
      </c>
      <c r="Q803" s="111">
        <f>YEAR(A803)</f>
        <v>2056</v>
      </c>
      <c r="R803" s="61">
        <f>MONTH(A803)</f>
        <v>3</v>
      </c>
      <c r="S803" s="61">
        <f t="shared" si="120"/>
        <v>2056</v>
      </c>
      <c r="T803" s="112" t="str">
        <f>LOOKUP(S803,'yr type'!$A$5:$A$102,'yr type'!$B$5:$B$102)</f>
        <v>C</v>
      </c>
      <c r="U803" s="61">
        <f>('Strm Seg GW ZBud Stream Out'!H803-'Strm Seg GW ZBud Stream In'!H803)/DAY($A803)/1.9835</f>
        <v>53.984728851736499</v>
      </c>
      <c r="V803" s="61">
        <f>('Strm Seg GW ZBud Stream Out'!I803-'Strm Seg GW ZBud Stream In'!I803)/DAY($A803)/1.9835</f>
        <v>-0.43097489774510683</v>
      </c>
      <c r="W803" s="61">
        <f>('Strm Seg GW ZBud Stream Out'!J803-'Strm Seg GW ZBud Stream In'!J803)/DAY($A803)/1.9835</f>
        <v>2.6767606950893259</v>
      </c>
    </row>
    <row r="804" spans="1:23" x14ac:dyDescent="0.3">
      <c r="A804" s="126">
        <v>57100</v>
      </c>
      <c r="B804" s="127">
        <v>42</v>
      </c>
      <c r="C804" s="127">
        <v>0</v>
      </c>
      <c r="D804" s="127">
        <v>26.36</v>
      </c>
      <c r="E804" s="127">
        <v>20.85</v>
      </c>
      <c r="F804" s="127">
        <v>30.27</v>
      </c>
      <c r="G804" s="127">
        <v>14.79</v>
      </c>
      <c r="H804" s="2">
        <f t="shared" si="121"/>
        <v>89.210000000000008</v>
      </c>
      <c r="I804" s="2">
        <f t="shared" si="122"/>
        <v>30.27</v>
      </c>
      <c r="J804" s="2">
        <f t="shared" si="123"/>
        <v>14.79</v>
      </c>
      <c r="K804" s="2">
        <f t="shared" si="124"/>
        <v>89.210000000000008</v>
      </c>
      <c r="L804" s="2">
        <f t="shared" si="125"/>
        <v>45.06</v>
      </c>
      <c r="M804" s="2">
        <f t="shared" si="127"/>
        <v>134.27000000000001</v>
      </c>
      <c r="N804" s="2">
        <f>'ZBud Extract Monthly'!U803</f>
        <v>134.26</v>
      </c>
      <c r="O804" s="53">
        <f t="shared" si="126"/>
        <v>-1.0000000000019327E-2</v>
      </c>
      <c r="Q804" s="111">
        <f>YEAR(A804)</f>
        <v>2056</v>
      </c>
      <c r="R804" s="61">
        <f>MONTH(A804)</f>
        <v>4</v>
      </c>
      <c r="S804" s="61">
        <f t="shared" si="120"/>
        <v>2056</v>
      </c>
      <c r="T804" s="112" t="str">
        <f>LOOKUP(S804,'yr type'!$A$5:$A$102,'yr type'!$B$5:$B$102)</f>
        <v>C</v>
      </c>
      <c r="U804" s="61">
        <f>('Strm Seg GW ZBud Stream Out'!H804-'Strm Seg GW ZBud Stream In'!H804)/DAY($A804)/1.9835</f>
        <v>32.903285438198466</v>
      </c>
      <c r="V804" s="61">
        <f>('Strm Seg GW ZBud Stream Out'!I804-'Strm Seg GW ZBud Stream In'!I804)/DAY($A804)/1.9835</f>
        <v>-0.50869674817242239</v>
      </c>
      <c r="W804" s="61">
        <f>('Strm Seg GW ZBud Stream Out'!J804-'Strm Seg GW ZBud Stream In'!J804)/DAY($A804)/1.9835</f>
        <v>1.0256280984791193</v>
      </c>
    </row>
    <row r="805" spans="1:23" x14ac:dyDescent="0.3">
      <c r="A805" s="126">
        <v>57131</v>
      </c>
      <c r="B805" s="127">
        <v>43.67</v>
      </c>
      <c r="C805" s="127">
        <v>0</v>
      </c>
      <c r="D805" s="127">
        <v>72.16</v>
      </c>
      <c r="E805" s="127">
        <v>33.340000000000003</v>
      </c>
      <c r="F805" s="127">
        <v>29.08</v>
      </c>
      <c r="G805" s="127">
        <v>41.85</v>
      </c>
      <c r="H805" s="2">
        <f t="shared" si="121"/>
        <v>149.17000000000002</v>
      </c>
      <c r="I805" s="2">
        <f t="shared" si="122"/>
        <v>29.08</v>
      </c>
      <c r="J805" s="2">
        <f t="shared" si="123"/>
        <v>41.85</v>
      </c>
      <c r="K805" s="2">
        <f t="shared" si="124"/>
        <v>149.17000000000002</v>
      </c>
      <c r="L805" s="2">
        <f t="shared" si="125"/>
        <v>70.930000000000007</v>
      </c>
      <c r="M805" s="2">
        <f t="shared" si="127"/>
        <v>220.1</v>
      </c>
      <c r="N805" s="2">
        <f>'ZBud Extract Monthly'!U804</f>
        <v>220.11</v>
      </c>
      <c r="O805" s="53">
        <f t="shared" si="126"/>
        <v>1.0000000000019327E-2</v>
      </c>
      <c r="Q805" s="111">
        <f>YEAR(A805)</f>
        <v>2056</v>
      </c>
      <c r="R805" s="61">
        <f>MONTH(A805)</f>
        <v>5</v>
      </c>
      <c r="S805" s="61">
        <f t="shared" si="120"/>
        <v>2056</v>
      </c>
      <c r="T805" s="112" t="str">
        <f>LOOKUP(S805,'yr type'!$A$5:$A$102,'yr type'!$B$5:$B$102)</f>
        <v>C</v>
      </c>
      <c r="U805" s="61">
        <f>('Strm Seg GW ZBud Stream Out'!H805-'Strm Seg GW ZBud Stream In'!H805)/DAY($A805)/1.9835</f>
        <v>26.334680468705528</v>
      </c>
      <c r="V805" s="61">
        <f>('Strm Seg GW ZBud Stream Out'!I805-'Strm Seg GW ZBud Stream In'!I805)/DAY($A805)/1.9835</f>
        <v>-0.47293396326142284</v>
      </c>
      <c r="W805" s="61">
        <f>('Strm Seg GW ZBud Stream Out'!J805-'Strm Seg GW ZBud Stream In'!J805)/DAY($A805)/1.9835</f>
        <v>-0.16002992429478691</v>
      </c>
    </row>
    <row r="806" spans="1:23" x14ac:dyDescent="0.3">
      <c r="A806" s="126">
        <v>57161</v>
      </c>
      <c r="B806" s="127">
        <v>47.4</v>
      </c>
      <c r="C806" s="127">
        <v>0</v>
      </c>
      <c r="D806" s="127">
        <v>244.63</v>
      </c>
      <c r="E806" s="127">
        <v>148.41</v>
      </c>
      <c r="F806" s="127">
        <v>28.14</v>
      </c>
      <c r="G806" s="127">
        <v>61.46</v>
      </c>
      <c r="H806" s="2">
        <f t="shared" si="121"/>
        <v>440.43999999999994</v>
      </c>
      <c r="I806" s="2">
        <f t="shared" si="122"/>
        <v>28.14</v>
      </c>
      <c r="J806" s="2">
        <f t="shared" si="123"/>
        <v>61.46</v>
      </c>
      <c r="K806" s="2">
        <f t="shared" si="124"/>
        <v>440.43999999999994</v>
      </c>
      <c r="L806" s="2">
        <f t="shared" si="125"/>
        <v>89.6</v>
      </c>
      <c r="M806" s="2">
        <f t="shared" si="127"/>
        <v>530.04</v>
      </c>
      <c r="N806" s="2">
        <f>'ZBud Extract Monthly'!U805</f>
        <v>530.04999999999995</v>
      </c>
      <c r="O806" s="53">
        <f t="shared" si="126"/>
        <v>9.9999999999909051E-3</v>
      </c>
      <c r="Q806" s="111">
        <f>YEAR(A806)</f>
        <v>2056</v>
      </c>
      <c r="R806" s="61">
        <f>MONTH(A806)</f>
        <v>6</v>
      </c>
      <c r="S806" s="61">
        <f t="shared" si="120"/>
        <v>2056</v>
      </c>
      <c r="T806" s="112" t="str">
        <f>LOOKUP(S806,'yr type'!$A$5:$A$102,'yr type'!$B$5:$B$102)</f>
        <v>C</v>
      </c>
      <c r="U806" s="61">
        <f>('Strm Seg GW ZBud Stream Out'!H806-'Strm Seg GW ZBud Stream In'!H806)/DAY($A806)/1.9835</f>
        <v>12.672380472229225</v>
      </c>
      <c r="V806" s="61">
        <f>('Strm Seg GW ZBud Stream Out'!I806-'Strm Seg GW ZBud Stream In'!I806)/DAY($A806)/1.9835</f>
        <v>-0.4729014368540459</v>
      </c>
      <c r="W806" s="61">
        <f>('Strm Seg GW ZBud Stream Out'!J806-'Strm Seg GW ZBud Stream In'!J806)/DAY($A806)/1.9835</f>
        <v>-0.98126207881690608</v>
      </c>
    </row>
    <row r="807" spans="1:23" x14ac:dyDescent="0.3">
      <c r="A807" s="126">
        <v>57192</v>
      </c>
      <c r="B807" s="127">
        <v>45.14</v>
      </c>
      <c r="C807" s="127">
        <v>0</v>
      </c>
      <c r="D807" s="127">
        <v>222.93</v>
      </c>
      <c r="E807" s="127">
        <v>89.96</v>
      </c>
      <c r="F807" s="127">
        <v>29.08</v>
      </c>
      <c r="G807" s="127">
        <v>69.37</v>
      </c>
      <c r="H807" s="2">
        <f t="shared" si="121"/>
        <v>358.03</v>
      </c>
      <c r="I807" s="2">
        <f t="shared" si="122"/>
        <v>29.08</v>
      </c>
      <c r="J807" s="2">
        <f t="shared" si="123"/>
        <v>69.37</v>
      </c>
      <c r="K807" s="2">
        <f t="shared" si="124"/>
        <v>358.03</v>
      </c>
      <c r="L807" s="2">
        <f t="shared" si="125"/>
        <v>98.45</v>
      </c>
      <c r="M807" s="2">
        <f t="shared" si="127"/>
        <v>456.47999999999996</v>
      </c>
      <c r="N807" s="2">
        <f>'ZBud Extract Monthly'!U806</f>
        <v>456.47</v>
      </c>
      <c r="O807" s="53">
        <f t="shared" si="126"/>
        <v>-9.9999999999340616E-3</v>
      </c>
      <c r="Q807" s="111">
        <f>YEAR(A807)</f>
        <v>2056</v>
      </c>
      <c r="R807" s="61">
        <f>MONTH(A807)</f>
        <v>7</v>
      </c>
      <c r="S807" s="61">
        <f t="shared" si="120"/>
        <v>2056</v>
      </c>
      <c r="T807" s="112" t="str">
        <f>LOOKUP(S807,'yr type'!$A$5:$A$102,'yr type'!$B$5:$B$102)</f>
        <v>C</v>
      </c>
      <c r="U807" s="61">
        <f>('Strm Seg GW ZBud Stream Out'!H807-'Strm Seg GW ZBud Stream In'!H807)/DAY($A807)/1.9835</f>
        <v>13.371606072680258</v>
      </c>
      <c r="V807" s="61">
        <f>('Strm Seg GW ZBud Stream Out'!I807-'Strm Seg GW ZBud Stream In'!I807)/DAY($A807)/1.9835</f>
        <v>-0.47293396326142284</v>
      </c>
      <c r="W807" s="61">
        <f>('Strm Seg GW ZBud Stream Out'!J807-'Strm Seg GW ZBud Stream In'!J807)/DAY($A807)/1.9835</f>
        <v>-1.1084999634077919</v>
      </c>
    </row>
    <row r="808" spans="1:23" x14ac:dyDescent="0.3">
      <c r="A808" s="126">
        <v>57223</v>
      </c>
      <c r="B808" s="127">
        <v>56.44</v>
      </c>
      <c r="C808" s="127">
        <v>0</v>
      </c>
      <c r="D808" s="127">
        <v>257.54000000000002</v>
      </c>
      <c r="E808" s="127">
        <v>126.82</v>
      </c>
      <c r="F808" s="127">
        <v>29.08</v>
      </c>
      <c r="G808" s="127">
        <v>70.23</v>
      </c>
      <c r="H808" s="2">
        <f t="shared" si="121"/>
        <v>440.8</v>
      </c>
      <c r="I808" s="2">
        <f t="shared" si="122"/>
        <v>29.08</v>
      </c>
      <c r="J808" s="2">
        <f t="shared" si="123"/>
        <v>70.23</v>
      </c>
      <c r="K808" s="2">
        <f t="shared" si="124"/>
        <v>440.8</v>
      </c>
      <c r="L808" s="2">
        <f t="shared" si="125"/>
        <v>99.31</v>
      </c>
      <c r="M808" s="2">
        <f t="shared" si="127"/>
        <v>540.11</v>
      </c>
      <c r="N808" s="2">
        <f>'ZBud Extract Monthly'!U807</f>
        <v>540.11</v>
      </c>
      <c r="O808" s="53">
        <f t="shared" si="126"/>
        <v>0</v>
      </c>
      <c r="Q808" s="111">
        <f>YEAR(A808)</f>
        <v>2056</v>
      </c>
      <c r="R808" s="61">
        <f>MONTH(A808)</f>
        <v>8</v>
      </c>
      <c r="S808" s="61">
        <f t="shared" si="120"/>
        <v>2056</v>
      </c>
      <c r="T808" s="112" t="str">
        <f>LOOKUP(S808,'yr type'!$A$5:$A$102,'yr type'!$B$5:$B$102)</f>
        <v>C</v>
      </c>
      <c r="U808" s="61">
        <f>('Strm Seg GW ZBud Stream Out'!H808-'Strm Seg GW ZBud Stream In'!H808)/DAY($A808)/1.9835</f>
        <v>9.4420907974661912</v>
      </c>
      <c r="V808" s="61">
        <f>('Strm Seg GW ZBud Stream Out'!I808-'Strm Seg GW ZBud Stream In'!I808)/DAY($A808)/1.9835</f>
        <v>-0.47293396326142284</v>
      </c>
      <c r="W808" s="61">
        <f>('Strm Seg GW ZBud Stream Out'!J808-'Strm Seg GW ZBud Stream In'!J808)/DAY($A808)/1.9835</f>
        <v>-1.1421647950429756</v>
      </c>
    </row>
    <row r="809" spans="1:23" x14ac:dyDescent="0.3">
      <c r="A809" s="126">
        <v>57253</v>
      </c>
      <c r="B809" s="127">
        <v>48.87</v>
      </c>
      <c r="C809" s="127">
        <v>0</v>
      </c>
      <c r="D809" s="127">
        <v>220.49</v>
      </c>
      <c r="E809" s="127">
        <v>84.01</v>
      </c>
      <c r="F809" s="127">
        <v>28.14</v>
      </c>
      <c r="G809" s="127">
        <v>61.7</v>
      </c>
      <c r="H809" s="2">
        <f t="shared" si="121"/>
        <v>353.37</v>
      </c>
      <c r="I809" s="2">
        <f t="shared" si="122"/>
        <v>28.14</v>
      </c>
      <c r="J809" s="2">
        <f t="shared" si="123"/>
        <v>61.7</v>
      </c>
      <c r="K809" s="2">
        <f t="shared" si="124"/>
        <v>353.37</v>
      </c>
      <c r="L809" s="2">
        <f t="shared" si="125"/>
        <v>89.84</v>
      </c>
      <c r="M809" s="2">
        <f t="shared" si="127"/>
        <v>443.21</v>
      </c>
      <c r="N809" s="2">
        <f>'ZBud Extract Monthly'!U808</f>
        <v>443.21</v>
      </c>
      <c r="O809" s="53">
        <f t="shared" si="126"/>
        <v>0</v>
      </c>
      <c r="Q809" s="111">
        <f>YEAR(A809)</f>
        <v>2056</v>
      </c>
      <c r="R809" s="61">
        <f>MONTH(A809)</f>
        <v>9</v>
      </c>
      <c r="S809" s="61">
        <f t="shared" si="120"/>
        <v>2056</v>
      </c>
      <c r="T809" s="112" t="str">
        <f>LOOKUP(S809,'yr type'!$A$5:$A$102,'yr type'!$B$5:$B$102)</f>
        <v>C</v>
      </c>
      <c r="U809" s="61">
        <f>('Strm Seg GW ZBud Stream Out'!H809-'Strm Seg GW ZBud Stream In'!H809)/DAY($A809)/1.9835</f>
        <v>11.434669355516341</v>
      </c>
      <c r="V809" s="61">
        <f>('Strm Seg GW ZBud Stream Out'!I809-'Strm Seg GW ZBud Stream In'!I809)/DAY($A809)/1.9835</f>
        <v>-0.4729014368540459</v>
      </c>
      <c r="W809" s="61">
        <f>('Strm Seg GW ZBud Stream Out'!J809-'Strm Seg GW ZBud Stream In'!J809)/DAY($A809)/1.9835</f>
        <v>-1.026468364003025</v>
      </c>
    </row>
    <row r="810" spans="1:23" x14ac:dyDescent="0.3">
      <c r="A810" s="126">
        <v>57284</v>
      </c>
      <c r="B810" s="127">
        <v>39.81</v>
      </c>
      <c r="C810" s="127">
        <v>0</v>
      </c>
      <c r="D810" s="127">
        <v>87.52</v>
      </c>
      <c r="E810" s="127">
        <v>30.44</v>
      </c>
      <c r="F810" s="127">
        <v>44.31</v>
      </c>
      <c r="G810" s="127">
        <v>67.69</v>
      </c>
      <c r="H810" s="2">
        <f t="shared" si="121"/>
        <v>157.77000000000001</v>
      </c>
      <c r="I810" s="2">
        <f t="shared" si="122"/>
        <v>44.31</v>
      </c>
      <c r="J810" s="2">
        <f t="shared" si="123"/>
        <v>67.69</v>
      </c>
      <c r="K810" s="2">
        <f t="shared" si="124"/>
        <v>157.77000000000001</v>
      </c>
      <c r="L810" s="2">
        <f t="shared" si="125"/>
        <v>112</v>
      </c>
      <c r="M810" s="2">
        <f t="shared" si="127"/>
        <v>269.77</v>
      </c>
      <c r="N810" s="2">
        <f>'ZBud Extract Monthly'!U809</f>
        <v>269.77</v>
      </c>
      <c r="O810" s="53">
        <f t="shared" si="126"/>
        <v>0</v>
      </c>
      <c r="Q810" s="111">
        <f>YEAR(A810)</f>
        <v>2056</v>
      </c>
      <c r="R810" s="61">
        <f>MONTH(A810)</f>
        <v>10</v>
      </c>
      <c r="S810" s="61">
        <f t="shared" si="120"/>
        <v>2057</v>
      </c>
      <c r="T810" s="112" t="str">
        <f>LOOKUP(S810,'yr type'!$A$5:$A$102,'yr type'!$B$5:$B$102)</f>
        <v>D</v>
      </c>
      <c r="U810" s="61">
        <f>('Strm Seg GW ZBud Stream Out'!H810-'Strm Seg GW ZBud Stream In'!H810)/DAY($A810)/1.9835</f>
        <v>18.462801987363488</v>
      </c>
      <c r="V810" s="61">
        <f>('Strm Seg GW ZBud Stream Out'!I810-'Strm Seg GW ZBud Stream In'!I810)/DAY($A810)/1.9835</f>
        <v>-0.72062255543719556</v>
      </c>
      <c r="W810" s="61">
        <f>('Strm Seg GW ZBud Stream Out'!J810-'Strm Seg GW ZBud Stream In'!J810)/DAY($A810)/1.9835</f>
        <v>-1.0205160314530359</v>
      </c>
    </row>
    <row r="811" spans="1:23" x14ac:dyDescent="0.3">
      <c r="A811" s="126">
        <v>57314</v>
      </c>
      <c r="B811" s="127">
        <v>33.5</v>
      </c>
      <c r="C811" s="127">
        <v>0</v>
      </c>
      <c r="D811" s="127">
        <v>6.13</v>
      </c>
      <c r="E811" s="127">
        <v>8.09</v>
      </c>
      <c r="F811" s="127">
        <v>57.29</v>
      </c>
      <c r="G811" s="127">
        <v>62.59</v>
      </c>
      <c r="H811" s="2">
        <f t="shared" si="121"/>
        <v>47.72</v>
      </c>
      <c r="I811" s="2">
        <f t="shared" si="122"/>
        <v>57.29</v>
      </c>
      <c r="J811" s="2">
        <f t="shared" si="123"/>
        <v>62.59</v>
      </c>
      <c r="K811" s="2">
        <f t="shared" si="124"/>
        <v>47.72</v>
      </c>
      <c r="L811" s="2">
        <f t="shared" si="125"/>
        <v>119.88</v>
      </c>
      <c r="M811" s="2">
        <f t="shared" si="127"/>
        <v>167.6</v>
      </c>
      <c r="N811" s="2">
        <f>'ZBud Extract Monthly'!U810</f>
        <v>167.6</v>
      </c>
      <c r="O811" s="53">
        <f t="shared" si="126"/>
        <v>0</v>
      </c>
      <c r="Q811" s="111">
        <f>YEAR(A811)</f>
        <v>2056</v>
      </c>
      <c r="R811" s="61">
        <f>MONTH(A811)</f>
        <v>11</v>
      </c>
      <c r="S811" s="61">
        <f t="shared" si="120"/>
        <v>2057</v>
      </c>
      <c r="T811" s="112" t="str">
        <f>LOOKUP(S811,'yr type'!$A$5:$A$102,'yr type'!$B$5:$B$102)</f>
        <v>D</v>
      </c>
      <c r="U811" s="61">
        <f>('Strm Seg GW ZBud Stream Out'!H811-'Strm Seg GW ZBud Stream In'!H811)/DAY($A811)/1.9835</f>
        <v>30.033778674061004</v>
      </c>
      <c r="V811" s="61">
        <f>('Strm Seg GW ZBud Stream Out'!I811-'Strm Seg GW ZBud Stream In'!I811)/DAY($A811)/1.9835</f>
        <v>-0.96277623729098394</v>
      </c>
      <c r="W811" s="61">
        <f>('Strm Seg GW ZBud Stream Out'!J811-'Strm Seg GW ZBud Stream In'!J811)/DAY($A811)/1.9835</f>
        <v>-0.63507268296781794</v>
      </c>
    </row>
    <row r="812" spans="1:23" x14ac:dyDescent="0.3">
      <c r="A812" s="126">
        <v>57345</v>
      </c>
      <c r="B812" s="127">
        <v>39.700000000000003</v>
      </c>
      <c r="C812" s="127">
        <v>0</v>
      </c>
      <c r="D812" s="127">
        <v>7.71</v>
      </c>
      <c r="E812" s="127">
        <v>5.16</v>
      </c>
      <c r="F812" s="127">
        <v>59.56</v>
      </c>
      <c r="G812" s="127">
        <v>58.05</v>
      </c>
      <c r="H812" s="2">
        <f t="shared" si="121"/>
        <v>52.570000000000007</v>
      </c>
      <c r="I812" s="2">
        <f t="shared" si="122"/>
        <v>59.56</v>
      </c>
      <c r="J812" s="2">
        <f t="shared" si="123"/>
        <v>58.05</v>
      </c>
      <c r="K812" s="2">
        <f t="shared" si="124"/>
        <v>52.570000000000007</v>
      </c>
      <c r="L812" s="2">
        <f t="shared" si="125"/>
        <v>117.61</v>
      </c>
      <c r="M812" s="2">
        <f t="shared" si="127"/>
        <v>170.18</v>
      </c>
      <c r="N812" s="2">
        <f>'ZBud Extract Monthly'!U811</f>
        <v>170.18</v>
      </c>
      <c r="O812" s="53">
        <f t="shared" si="126"/>
        <v>0</v>
      </c>
      <c r="Q812" s="111">
        <f>YEAR(A812)</f>
        <v>2056</v>
      </c>
      <c r="R812" s="61">
        <f>MONTH(A812)</f>
        <v>12</v>
      </c>
      <c r="S812" s="61">
        <f t="shared" si="120"/>
        <v>2057</v>
      </c>
      <c r="T812" s="112" t="str">
        <f>LOOKUP(S812,'yr type'!$A$5:$A$102,'yr type'!$B$5:$B$102)</f>
        <v>D</v>
      </c>
      <c r="U812" s="61">
        <f>('Strm Seg GW ZBud Stream Out'!H812-'Strm Seg GW ZBud Stream In'!H812)/DAY($A812)/1.9835</f>
        <v>29.529749465347177</v>
      </c>
      <c r="V812" s="61">
        <f>('Strm Seg GW ZBud Stream Out'!I812-'Strm Seg GW ZBud Stream In'!I812)/DAY($A812)/1.9835</f>
        <v>-0.9686364116867382</v>
      </c>
      <c r="W812" s="61">
        <f>('Strm Seg GW ZBud Stream Out'!J812-'Strm Seg GW ZBud Stream In'!J812)/DAY($A812)/1.9835</f>
        <v>-0.38966636037633046</v>
      </c>
    </row>
    <row r="813" spans="1:23" x14ac:dyDescent="0.3">
      <c r="A813" s="126">
        <v>57376</v>
      </c>
      <c r="B813" s="127">
        <v>34.07</v>
      </c>
      <c r="C813" s="127">
        <v>0</v>
      </c>
      <c r="D813" s="127">
        <v>0.99</v>
      </c>
      <c r="E813" s="127">
        <v>0.15</v>
      </c>
      <c r="F813" s="127">
        <v>42.93</v>
      </c>
      <c r="G813" s="127">
        <v>42.64</v>
      </c>
      <c r="H813" s="2">
        <f t="shared" si="121"/>
        <v>35.21</v>
      </c>
      <c r="I813" s="2">
        <f t="shared" si="122"/>
        <v>42.93</v>
      </c>
      <c r="J813" s="2">
        <f t="shared" si="123"/>
        <v>42.64</v>
      </c>
      <c r="K813" s="2">
        <f t="shared" si="124"/>
        <v>35.21</v>
      </c>
      <c r="L813" s="2">
        <f t="shared" si="125"/>
        <v>85.57</v>
      </c>
      <c r="M813" s="2">
        <f t="shared" si="127"/>
        <v>120.78</v>
      </c>
      <c r="N813" s="2">
        <f>'ZBud Extract Monthly'!U812</f>
        <v>120.77</v>
      </c>
      <c r="O813" s="53">
        <f t="shared" si="126"/>
        <v>-1.0000000000005116E-2</v>
      </c>
      <c r="Q813" s="111">
        <f>YEAR(A813)</f>
        <v>2057</v>
      </c>
      <c r="R813" s="61">
        <f>MONTH(A813)</f>
        <v>1</v>
      </c>
      <c r="S813" s="61">
        <f t="shared" si="120"/>
        <v>2057</v>
      </c>
      <c r="T813" s="112" t="str">
        <f>LOOKUP(S813,'yr type'!$A$5:$A$102,'yr type'!$B$5:$B$102)</f>
        <v>D</v>
      </c>
      <c r="U813" s="61">
        <f>('Strm Seg GW ZBud Stream Out'!H813-'Strm Seg GW ZBud Stream In'!H813)/DAY($A813)/1.9835</f>
        <v>33.107003748668447</v>
      </c>
      <c r="V813" s="61">
        <f>('Strm Seg GW ZBud Stream Out'!I813-'Strm Seg GW ZBud Stream In'!I813)/DAY($A813)/1.9835</f>
        <v>-0.69817933434707302</v>
      </c>
      <c r="W813" s="61">
        <f>('Strm Seg GW ZBud Stream Out'!J813-'Strm Seg GW ZBud Stream In'!J813)/DAY($A813)/1.9835</f>
        <v>3.7242736446652609E-2</v>
      </c>
    </row>
    <row r="814" spans="1:23" x14ac:dyDescent="0.3">
      <c r="A814" s="126">
        <v>57404</v>
      </c>
      <c r="B814" s="127">
        <v>28.41</v>
      </c>
      <c r="C814" s="127">
        <v>0</v>
      </c>
      <c r="D814" s="127">
        <v>0.08</v>
      </c>
      <c r="E814" s="127">
        <v>7.01</v>
      </c>
      <c r="F814" s="127">
        <v>98.38</v>
      </c>
      <c r="G814" s="127">
        <v>76.78</v>
      </c>
      <c r="H814" s="2">
        <f t="shared" si="121"/>
        <v>35.5</v>
      </c>
      <c r="I814" s="2">
        <f t="shared" si="122"/>
        <v>98.38</v>
      </c>
      <c r="J814" s="2">
        <f t="shared" si="123"/>
        <v>76.78</v>
      </c>
      <c r="K814" s="2">
        <f t="shared" si="124"/>
        <v>35.5</v>
      </c>
      <c r="L814" s="2">
        <f t="shared" si="125"/>
        <v>175.16</v>
      </c>
      <c r="M814" s="2">
        <f t="shared" si="127"/>
        <v>210.66</v>
      </c>
      <c r="N814" s="2">
        <f>'ZBud Extract Monthly'!U813</f>
        <v>210.66</v>
      </c>
      <c r="O814" s="53">
        <f t="shared" si="126"/>
        <v>0</v>
      </c>
      <c r="Q814" s="111">
        <f>YEAR(A814)</f>
        <v>2057</v>
      </c>
      <c r="R814" s="61">
        <f>MONTH(A814)</f>
        <v>2</v>
      </c>
      <c r="S814" s="61">
        <f t="shared" si="120"/>
        <v>2057</v>
      </c>
      <c r="T814" s="112" t="str">
        <f>LOOKUP(S814,'yr type'!$A$5:$A$102,'yr type'!$B$5:$B$102)</f>
        <v>D</v>
      </c>
      <c r="U814" s="61">
        <f>('Strm Seg GW ZBud Stream Out'!H814-'Strm Seg GW ZBud Stream In'!H814)/DAY($A814)/1.9835</f>
        <v>48.317008174583172</v>
      </c>
      <c r="V814" s="61">
        <f>('Strm Seg GW ZBud Stream Out'!I814-'Strm Seg GW ZBud Stream In'!I814)/DAY($A814)/1.9835</f>
        <v>-1.7713997623248945</v>
      </c>
      <c r="W814" s="61">
        <f>('Strm Seg GW ZBud Stream Out'!J814-'Strm Seg GW ZBud Stream In'!J814)/DAY($A814)/1.9835</f>
        <v>-0.54233137671504206</v>
      </c>
    </row>
    <row r="815" spans="1:23" x14ac:dyDescent="0.3">
      <c r="A815" s="126">
        <v>57435</v>
      </c>
      <c r="B815" s="127">
        <v>33.04</v>
      </c>
      <c r="C815" s="127">
        <v>0</v>
      </c>
      <c r="D815" s="127">
        <v>0</v>
      </c>
      <c r="E815" s="127">
        <v>2.78</v>
      </c>
      <c r="F815" s="127">
        <v>65.989999999999995</v>
      </c>
      <c r="G815" s="127">
        <v>50.69</v>
      </c>
      <c r="H815" s="2">
        <f t="shared" si="121"/>
        <v>35.82</v>
      </c>
      <c r="I815" s="2">
        <f t="shared" si="122"/>
        <v>65.989999999999995</v>
      </c>
      <c r="J815" s="2">
        <f t="shared" si="123"/>
        <v>50.69</v>
      </c>
      <c r="K815" s="2">
        <f t="shared" si="124"/>
        <v>35.82</v>
      </c>
      <c r="L815" s="2">
        <f t="shared" si="125"/>
        <v>116.67999999999999</v>
      </c>
      <c r="M815" s="2">
        <f t="shared" si="127"/>
        <v>152.5</v>
      </c>
      <c r="N815" s="2">
        <f>'ZBud Extract Monthly'!U814</f>
        <v>152.5</v>
      </c>
      <c r="O815" s="53">
        <f t="shared" si="126"/>
        <v>0</v>
      </c>
      <c r="Q815" s="111">
        <f>YEAR(A815)</f>
        <v>2057</v>
      </c>
      <c r="R815" s="61">
        <f>MONTH(A815)</f>
        <v>3</v>
      </c>
      <c r="S815" s="61">
        <f t="shared" si="120"/>
        <v>2057</v>
      </c>
      <c r="T815" s="112" t="str">
        <f>LOOKUP(S815,'yr type'!$A$5:$A$102,'yr type'!$B$5:$B$102)</f>
        <v>D</v>
      </c>
      <c r="U815" s="61">
        <f>('Strm Seg GW ZBud Stream Out'!H815-'Strm Seg GW ZBud Stream In'!H815)/DAY($A815)/1.9835</f>
        <v>59.842734820332254</v>
      </c>
      <c r="V815" s="61">
        <f>('Strm Seg GW ZBud Stream Out'!I815-'Strm Seg GW ZBud Stream In'!I815)/DAY($A815)/1.9835</f>
        <v>-1.0732088114037583</v>
      </c>
      <c r="W815" s="61">
        <f>('Strm Seg GW ZBud Stream Out'!J815-'Strm Seg GW ZBud Stream In'!J815)/DAY($A815)/1.9835</f>
        <v>0.82568285126487062</v>
      </c>
    </row>
    <row r="816" spans="1:23" x14ac:dyDescent="0.3">
      <c r="A816" s="126">
        <v>57465</v>
      </c>
      <c r="B816" s="127">
        <v>40.56</v>
      </c>
      <c r="C816" s="127">
        <v>0</v>
      </c>
      <c r="D816" s="127">
        <v>91.42</v>
      </c>
      <c r="E816" s="127">
        <v>94.71</v>
      </c>
      <c r="F816" s="127">
        <v>31.56</v>
      </c>
      <c r="G816" s="127">
        <v>41.25</v>
      </c>
      <c r="H816" s="2">
        <f t="shared" si="121"/>
        <v>226.69</v>
      </c>
      <c r="I816" s="2">
        <f t="shared" si="122"/>
        <v>31.56</v>
      </c>
      <c r="J816" s="2">
        <f t="shared" si="123"/>
        <v>41.25</v>
      </c>
      <c r="K816" s="2">
        <f t="shared" si="124"/>
        <v>226.69</v>
      </c>
      <c r="L816" s="2">
        <f t="shared" si="125"/>
        <v>72.81</v>
      </c>
      <c r="M816" s="2">
        <f t="shared" si="127"/>
        <v>299.5</v>
      </c>
      <c r="N816" s="2">
        <f>'ZBud Extract Monthly'!U815</f>
        <v>299.5</v>
      </c>
      <c r="O816" s="53">
        <f t="shared" si="126"/>
        <v>0</v>
      </c>
      <c r="Q816" s="111">
        <f>YEAR(A816)</f>
        <v>2057</v>
      </c>
      <c r="R816" s="61">
        <f>MONTH(A816)</f>
        <v>4</v>
      </c>
      <c r="S816" s="61">
        <f t="shared" si="120"/>
        <v>2057</v>
      </c>
      <c r="T816" s="112" t="str">
        <f>LOOKUP(S816,'yr type'!$A$5:$A$102,'yr type'!$B$5:$B$102)</f>
        <v>D</v>
      </c>
      <c r="U816" s="61">
        <f>('Strm Seg GW ZBud Stream Out'!H816-'Strm Seg GW ZBud Stream In'!H816)/DAY($A816)/1.9835</f>
        <v>20.716914544996218</v>
      </c>
      <c r="V816" s="61">
        <f>('Strm Seg GW ZBud Stream Out'!I816-'Strm Seg GW ZBud Stream In'!I816)/DAY($A816)/1.9835</f>
        <v>-0.53037559868918582</v>
      </c>
      <c r="W816" s="61">
        <f>('Strm Seg GW ZBud Stream Out'!J816-'Strm Seg GW ZBud Stream In'!J816)/DAY($A816)/1.9835</f>
        <v>-3.9324426518779987E-2</v>
      </c>
    </row>
    <row r="817" spans="1:23" x14ac:dyDescent="0.3">
      <c r="A817" s="126">
        <v>57496</v>
      </c>
      <c r="B817" s="127">
        <v>37.549999999999997</v>
      </c>
      <c r="C817" s="127">
        <v>0.14000000000000001</v>
      </c>
      <c r="D817" s="127">
        <v>89.44</v>
      </c>
      <c r="E817" s="127">
        <v>51.32</v>
      </c>
      <c r="F817" s="127">
        <v>62.79</v>
      </c>
      <c r="G817" s="127">
        <v>66.92</v>
      </c>
      <c r="H817" s="2">
        <f t="shared" si="121"/>
        <v>178.45</v>
      </c>
      <c r="I817" s="2">
        <f t="shared" si="122"/>
        <v>62.79</v>
      </c>
      <c r="J817" s="2">
        <f t="shared" si="123"/>
        <v>66.92</v>
      </c>
      <c r="K817" s="2">
        <f t="shared" si="124"/>
        <v>178.45</v>
      </c>
      <c r="L817" s="2">
        <f t="shared" si="125"/>
        <v>129.71</v>
      </c>
      <c r="M817" s="2">
        <f t="shared" si="127"/>
        <v>308.15999999999997</v>
      </c>
      <c r="N817" s="2">
        <f>'ZBud Extract Monthly'!U816</f>
        <v>308.16000000000003</v>
      </c>
      <c r="O817" s="53">
        <f t="shared" si="126"/>
        <v>0</v>
      </c>
      <c r="Q817" s="111">
        <f>YEAR(A817)</f>
        <v>2057</v>
      </c>
      <c r="R817" s="61">
        <f>MONTH(A817)</f>
        <v>5</v>
      </c>
      <c r="S817" s="61">
        <f t="shared" si="120"/>
        <v>2057</v>
      </c>
      <c r="T817" s="112" t="str">
        <f>LOOKUP(S817,'yr type'!$A$5:$A$102,'yr type'!$B$5:$B$102)</f>
        <v>D</v>
      </c>
      <c r="U817" s="61">
        <f>('Strm Seg GW ZBud Stream Out'!H817-'Strm Seg GW ZBud Stream In'!H817)/DAY($A817)/1.9835</f>
        <v>30.295258462964622</v>
      </c>
      <c r="V817" s="61">
        <f>('Strm Seg GW ZBud Stream Out'!I817-'Strm Seg GW ZBud Stream In'!I817)/DAY($A817)/1.9835</f>
        <v>-1.0211665596005757</v>
      </c>
      <c r="W817" s="61">
        <f>('Strm Seg GW ZBud Stream Out'!J817-'Strm Seg GW ZBud Stream In'!J817)/DAY($A817)/1.9835</f>
        <v>-0.44431072476967237</v>
      </c>
    </row>
    <row r="818" spans="1:23" x14ac:dyDescent="0.3">
      <c r="A818" s="126">
        <v>57526</v>
      </c>
      <c r="B818" s="127">
        <v>51.82</v>
      </c>
      <c r="C818" s="127">
        <v>2.2400000000000002</v>
      </c>
      <c r="D818" s="127">
        <v>354.51</v>
      </c>
      <c r="E818" s="127">
        <v>224.06</v>
      </c>
      <c r="F818" s="127">
        <v>31.26</v>
      </c>
      <c r="G818" s="127">
        <v>62.96</v>
      </c>
      <c r="H818" s="2">
        <f t="shared" si="121"/>
        <v>632.63</v>
      </c>
      <c r="I818" s="2">
        <f t="shared" si="122"/>
        <v>31.26</v>
      </c>
      <c r="J818" s="2">
        <f t="shared" si="123"/>
        <v>62.96</v>
      </c>
      <c r="K818" s="2">
        <f t="shared" si="124"/>
        <v>632.63</v>
      </c>
      <c r="L818" s="2">
        <f t="shared" si="125"/>
        <v>94.22</v>
      </c>
      <c r="M818" s="2">
        <f t="shared" si="127"/>
        <v>726.85</v>
      </c>
      <c r="N818" s="2">
        <f>'ZBud Extract Monthly'!U817</f>
        <v>726.85</v>
      </c>
      <c r="O818" s="53">
        <f t="shared" si="126"/>
        <v>0</v>
      </c>
      <c r="Q818" s="111">
        <f>YEAR(A818)</f>
        <v>2057</v>
      </c>
      <c r="R818" s="61">
        <f>MONTH(A818)</f>
        <v>6</v>
      </c>
      <c r="S818" s="61">
        <f t="shared" si="120"/>
        <v>2057</v>
      </c>
      <c r="T818" s="112" t="str">
        <f>LOOKUP(S818,'yr type'!$A$5:$A$102,'yr type'!$B$5:$B$102)</f>
        <v>D</v>
      </c>
      <c r="U818" s="61">
        <f>('Strm Seg GW ZBud Stream Out'!H818-'Strm Seg GW ZBud Stream In'!H818)/DAY($A818)/1.9835</f>
        <v>9.6575077724560945</v>
      </c>
      <c r="V818" s="61">
        <f>('Strm Seg GW ZBud Stream Out'!I818-'Strm Seg GW ZBud Stream In'!I818)/DAY($A818)/1.9835</f>
        <v>-0.52533400554575249</v>
      </c>
      <c r="W818" s="61">
        <f>('Strm Seg GW ZBud Stream Out'!J818-'Strm Seg GW ZBud Stream In'!J818)/DAY($A818)/1.9835</f>
        <v>-0.91437694311402395</v>
      </c>
    </row>
    <row r="819" spans="1:23" x14ac:dyDescent="0.3">
      <c r="A819" s="126">
        <v>57557</v>
      </c>
      <c r="B819" s="127">
        <v>47.91</v>
      </c>
      <c r="C819" s="127">
        <v>0.14000000000000001</v>
      </c>
      <c r="D819" s="127">
        <v>674.86</v>
      </c>
      <c r="E819" s="127">
        <v>453.22</v>
      </c>
      <c r="F819" s="127">
        <v>29.08</v>
      </c>
      <c r="G819" s="127">
        <v>98.37</v>
      </c>
      <c r="H819" s="2">
        <f t="shared" si="121"/>
        <v>1176.1300000000001</v>
      </c>
      <c r="I819" s="2">
        <f t="shared" si="122"/>
        <v>29.08</v>
      </c>
      <c r="J819" s="2">
        <f t="shared" si="123"/>
        <v>98.37</v>
      </c>
      <c r="K819" s="2">
        <f t="shared" si="124"/>
        <v>1176.1300000000001</v>
      </c>
      <c r="L819" s="2">
        <f t="shared" si="125"/>
        <v>127.45</v>
      </c>
      <c r="M819" s="2">
        <f t="shared" si="127"/>
        <v>1303.58</v>
      </c>
      <c r="N819" s="2">
        <f>'ZBud Extract Monthly'!U818</f>
        <v>1303.58</v>
      </c>
      <c r="O819" s="53">
        <f t="shared" si="126"/>
        <v>0</v>
      </c>
      <c r="Q819" s="111">
        <f>YEAR(A819)</f>
        <v>2057</v>
      </c>
      <c r="R819" s="61">
        <f>MONTH(A819)</f>
        <v>7</v>
      </c>
      <c r="S819" s="61">
        <f t="shared" si="120"/>
        <v>2057</v>
      </c>
      <c r="T819" s="112" t="str">
        <f>LOOKUP(S819,'yr type'!$A$5:$A$102,'yr type'!$B$5:$B$102)</f>
        <v>D</v>
      </c>
      <c r="U819" s="61">
        <f>('Strm Seg GW ZBud Stream Out'!H819-'Strm Seg GW ZBud Stream In'!H819)/DAY($A819)/1.9835</f>
        <v>-2.896313944884005</v>
      </c>
      <c r="V819" s="61">
        <f>('Strm Seg GW ZBud Stream Out'!I819-'Strm Seg GW ZBud Stream In'!I819)/DAY($A819)/1.9835</f>
        <v>-0.47293396326142284</v>
      </c>
      <c r="W819" s="61">
        <f>('Strm Seg GW ZBud Stream Out'!J819-'Strm Seg GW ZBud Stream In'!J819)/DAY($A819)/1.9835</f>
        <v>-1.5666344113126844</v>
      </c>
    </row>
    <row r="820" spans="1:23" x14ac:dyDescent="0.3">
      <c r="A820" s="126">
        <v>57588</v>
      </c>
      <c r="B820" s="127">
        <v>44.23</v>
      </c>
      <c r="C820" s="127">
        <v>0</v>
      </c>
      <c r="D820" s="127">
        <v>162.08000000000001</v>
      </c>
      <c r="E820" s="127">
        <v>60.45</v>
      </c>
      <c r="F820" s="127">
        <v>29.08</v>
      </c>
      <c r="G820" s="127">
        <v>58.15</v>
      </c>
      <c r="H820" s="2">
        <f t="shared" si="121"/>
        <v>266.76</v>
      </c>
      <c r="I820" s="2">
        <f t="shared" si="122"/>
        <v>29.08</v>
      </c>
      <c r="J820" s="2">
        <f t="shared" si="123"/>
        <v>58.15</v>
      </c>
      <c r="K820" s="2">
        <f t="shared" si="124"/>
        <v>266.76</v>
      </c>
      <c r="L820" s="2">
        <f t="shared" si="125"/>
        <v>87.22999999999999</v>
      </c>
      <c r="M820" s="2">
        <f t="shared" si="127"/>
        <v>353.98999999999995</v>
      </c>
      <c r="N820" s="2">
        <f>'ZBud Extract Monthly'!U819</f>
        <v>353.99</v>
      </c>
      <c r="O820" s="53">
        <f t="shared" si="126"/>
        <v>0</v>
      </c>
      <c r="Q820" s="111">
        <f>YEAR(A820)</f>
        <v>2057</v>
      </c>
      <c r="R820" s="61">
        <f>MONTH(A820)</f>
        <v>8</v>
      </c>
      <c r="S820" s="61">
        <f t="shared" si="120"/>
        <v>2057</v>
      </c>
      <c r="T820" s="112" t="str">
        <f>LOOKUP(S820,'yr type'!$A$5:$A$102,'yr type'!$B$5:$B$102)</f>
        <v>D</v>
      </c>
      <c r="U820" s="61">
        <f>('Strm Seg GW ZBud Stream Out'!H820-'Strm Seg GW ZBud Stream In'!H820)/DAY($A820)/1.9835</f>
        <v>16.490888540133522</v>
      </c>
      <c r="V820" s="61">
        <f>('Strm Seg GW ZBud Stream Out'!I820-'Strm Seg GW ZBud Stream In'!I820)/DAY($A820)/1.9835</f>
        <v>-0.47293396326142284</v>
      </c>
      <c r="W820" s="61">
        <f>('Strm Seg GW ZBud Stream Out'!J820-'Strm Seg GW ZBud Stream In'!J820)/DAY($A820)/1.9835</f>
        <v>-0.86845507696561131</v>
      </c>
    </row>
    <row r="821" spans="1:23" x14ac:dyDescent="0.3">
      <c r="A821" s="126">
        <v>57618</v>
      </c>
      <c r="B821" s="127">
        <v>43.94</v>
      </c>
      <c r="C821" s="127">
        <v>0</v>
      </c>
      <c r="D821" s="127">
        <v>160.65</v>
      </c>
      <c r="E821" s="127">
        <v>44.02</v>
      </c>
      <c r="F821" s="127">
        <v>28.14</v>
      </c>
      <c r="G821" s="127">
        <v>58.73</v>
      </c>
      <c r="H821" s="2">
        <f t="shared" si="121"/>
        <v>248.61</v>
      </c>
      <c r="I821" s="2">
        <f t="shared" si="122"/>
        <v>28.14</v>
      </c>
      <c r="J821" s="2">
        <f t="shared" si="123"/>
        <v>58.73</v>
      </c>
      <c r="K821" s="2">
        <f t="shared" si="124"/>
        <v>248.61</v>
      </c>
      <c r="L821" s="2">
        <f t="shared" si="125"/>
        <v>86.87</v>
      </c>
      <c r="M821" s="2">
        <f t="shared" si="127"/>
        <v>335.48</v>
      </c>
      <c r="N821" s="2">
        <f>'ZBud Extract Monthly'!U820</f>
        <v>335.48</v>
      </c>
      <c r="O821" s="53">
        <f t="shared" si="126"/>
        <v>0</v>
      </c>
      <c r="Q821" s="111">
        <f>YEAR(A821)</f>
        <v>2057</v>
      </c>
      <c r="R821" s="61">
        <f>MONTH(A821)</f>
        <v>9</v>
      </c>
      <c r="S821" s="61">
        <f t="shared" si="120"/>
        <v>2057</v>
      </c>
      <c r="T821" s="112" t="str">
        <f>LOOKUP(S821,'yr type'!$A$5:$A$102,'yr type'!$B$5:$B$102)</f>
        <v>D</v>
      </c>
      <c r="U821" s="61">
        <f>('Strm Seg GW ZBud Stream Out'!H821-'Strm Seg GW ZBud Stream In'!H821)/DAY($A821)/1.9835</f>
        <v>13.453995462566171</v>
      </c>
      <c r="V821" s="61">
        <f>('Strm Seg GW ZBud Stream Out'!I821-'Strm Seg GW ZBud Stream In'!I821)/DAY($A821)/1.9835</f>
        <v>-0.4729014368540459</v>
      </c>
      <c r="W821" s="61">
        <f>('Strm Seg GW ZBud Stream Out'!J821-'Strm Seg GW ZBud Stream In'!J821)/DAY($A821)/1.9835</f>
        <v>-0.94176959919334502</v>
      </c>
    </row>
    <row r="822" spans="1:23" x14ac:dyDescent="0.3">
      <c r="A822" s="126">
        <v>57649</v>
      </c>
      <c r="B822" s="127">
        <v>39.18</v>
      </c>
      <c r="C822" s="127">
        <v>0</v>
      </c>
      <c r="D822" s="127">
        <v>114.34</v>
      </c>
      <c r="E822" s="127">
        <v>48.16</v>
      </c>
      <c r="F822" s="127">
        <v>45.91</v>
      </c>
      <c r="G822" s="127">
        <v>69.56</v>
      </c>
      <c r="H822" s="2">
        <f t="shared" si="121"/>
        <v>201.68</v>
      </c>
      <c r="I822" s="2">
        <f t="shared" si="122"/>
        <v>45.91</v>
      </c>
      <c r="J822" s="2">
        <f t="shared" si="123"/>
        <v>69.56</v>
      </c>
      <c r="K822" s="2">
        <f t="shared" si="124"/>
        <v>201.68</v>
      </c>
      <c r="L822" s="2">
        <f t="shared" si="125"/>
        <v>115.47</v>
      </c>
      <c r="M822" s="2">
        <f t="shared" si="127"/>
        <v>317.14999999999998</v>
      </c>
      <c r="N822" s="2">
        <f>'ZBud Extract Monthly'!U821</f>
        <v>317.14999999999998</v>
      </c>
      <c r="O822" s="53">
        <f t="shared" si="126"/>
        <v>0</v>
      </c>
      <c r="Q822" s="111">
        <f>YEAR(A822)</f>
        <v>2057</v>
      </c>
      <c r="R822" s="61">
        <f>MONTH(A822)</f>
        <v>10</v>
      </c>
      <c r="S822" s="61">
        <f t="shared" si="120"/>
        <v>2058</v>
      </c>
      <c r="T822" s="112" t="str">
        <f>LOOKUP(S822,'yr type'!$A$5:$A$102,'yr type'!$B$5:$B$102)</f>
        <v>BN</v>
      </c>
      <c r="U822" s="61">
        <f>('Strm Seg GW ZBud Stream Out'!H822-'Strm Seg GW ZBud Stream In'!H822)/DAY($A822)/1.9835</f>
        <v>16.529432332875253</v>
      </c>
      <c r="V822" s="61">
        <f>('Strm Seg GW ZBud Stream Out'!I822-'Strm Seg GW ZBud Stream In'!I822)/DAY($A822)/1.9835</f>
        <v>-0.74664368133878689</v>
      </c>
      <c r="W822" s="61">
        <f>('Strm Seg GW ZBud Stream Out'!J822-'Strm Seg GW ZBud Stream In'!J822)/DAY($A822)/1.9835</f>
        <v>-1.0458866292070876</v>
      </c>
    </row>
    <row r="823" spans="1:23" x14ac:dyDescent="0.3">
      <c r="A823" s="126">
        <v>57679</v>
      </c>
      <c r="B823" s="127">
        <v>59.16</v>
      </c>
      <c r="C823" s="127">
        <v>7.4</v>
      </c>
      <c r="D823" s="127">
        <v>49.57</v>
      </c>
      <c r="E823" s="127">
        <v>8.61</v>
      </c>
      <c r="F823" s="127">
        <v>39.630000000000003</v>
      </c>
      <c r="G823" s="127">
        <v>49.22</v>
      </c>
      <c r="H823" s="2">
        <f t="shared" si="121"/>
        <v>124.74</v>
      </c>
      <c r="I823" s="2">
        <f t="shared" si="122"/>
        <v>39.630000000000003</v>
      </c>
      <c r="J823" s="2">
        <f t="shared" si="123"/>
        <v>49.22</v>
      </c>
      <c r="K823" s="2">
        <f t="shared" si="124"/>
        <v>124.74</v>
      </c>
      <c r="L823" s="2">
        <f t="shared" si="125"/>
        <v>88.85</v>
      </c>
      <c r="M823" s="2">
        <f t="shared" si="127"/>
        <v>213.59</v>
      </c>
      <c r="N823" s="2">
        <f>'ZBud Extract Monthly'!U822</f>
        <v>213.58</v>
      </c>
      <c r="O823" s="53">
        <f t="shared" si="126"/>
        <v>-9.9999999999909051E-3</v>
      </c>
      <c r="Q823" s="111">
        <f>YEAR(A823)</f>
        <v>2057</v>
      </c>
      <c r="R823" s="61">
        <f>MONTH(A823)</f>
        <v>11</v>
      </c>
      <c r="S823" s="61">
        <f t="shared" si="120"/>
        <v>2058</v>
      </c>
      <c r="T823" s="112" t="str">
        <f>LOOKUP(S823,'yr type'!$A$5:$A$102,'yr type'!$B$5:$B$102)</f>
        <v>BN</v>
      </c>
      <c r="U823" s="61">
        <f>('Strm Seg GW ZBud Stream Out'!H823-'Strm Seg GW ZBud Stream In'!H823)/DAY($A823)/1.9835</f>
        <v>18.894210570540292</v>
      </c>
      <c r="V823" s="61">
        <f>('Strm Seg GW ZBud Stream Out'!I823-'Strm Seg GW ZBud Stream In'!I823)/DAY($A823)/1.9835</f>
        <v>-0.66599445424754233</v>
      </c>
      <c r="W823" s="61">
        <f>('Strm Seg GW ZBud Stream Out'!J823-'Strm Seg GW ZBud Stream In'!J823)/DAY($A823)/1.9835</f>
        <v>-0.6849844550878077</v>
      </c>
    </row>
    <row r="824" spans="1:23" x14ac:dyDescent="0.3">
      <c r="A824" s="126">
        <v>57710</v>
      </c>
      <c r="B824" s="127">
        <v>34.090000000000003</v>
      </c>
      <c r="C824" s="127">
        <v>0</v>
      </c>
      <c r="D824" s="127">
        <v>14.17</v>
      </c>
      <c r="E824" s="127">
        <v>8.44</v>
      </c>
      <c r="F824" s="127">
        <v>63.1</v>
      </c>
      <c r="G824" s="127">
        <v>63.1</v>
      </c>
      <c r="H824" s="2">
        <f t="shared" si="121"/>
        <v>56.7</v>
      </c>
      <c r="I824" s="2">
        <f t="shared" si="122"/>
        <v>63.1</v>
      </c>
      <c r="J824" s="2">
        <f t="shared" si="123"/>
        <v>63.1</v>
      </c>
      <c r="K824" s="2">
        <f t="shared" si="124"/>
        <v>56.7</v>
      </c>
      <c r="L824" s="2">
        <f t="shared" si="125"/>
        <v>126.2</v>
      </c>
      <c r="M824" s="2">
        <f t="shared" si="127"/>
        <v>182.9</v>
      </c>
      <c r="N824" s="2">
        <f>'ZBud Extract Monthly'!U823</f>
        <v>182.91</v>
      </c>
      <c r="O824" s="53">
        <f t="shared" si="126"/>
        <v>9.9999999999909051E-3</v>
      </c>
      <c r="Q824" s="111">
        <f>YEAR(A824)</f>
        <v>2057</v>
      </c>
      <c r="R824" s="61">
        <f>MONTH(A824)</f>
        <v>12</v>
      </c>
      <c r="S824" s="61">
        <f t="shared" si="120"/>
        <v>2058</v>
      </c>
      <c r="T824" s="112" t="str">
        <f>LOOKUP(S824,'yr type'!$A$5:$A$102,'yr type'!$B$5:$B$102)</f>
        <v>BN</v>
      </c>
      <c r="U824" s="61">
        <f>('Strm Seg GW ZBud Stream Out'!H824-'Strm Seg GW ZBud Stream In'!H824)/DAY($A824)/1.9835</f>
        <v>31.897997186465759</v>
      </c>
      <c r="V824" s="61">
        <f>('Strm Seg GW ZBud Stream Out'!I824-'Strm Seg GW ZBud Stream In'!I824)/DAY($A824)/1.9835</f>
        <v>-1.026208152744009</v>
      </c>
      <c r="W824" s="61">
        <f>('Strm Seg GW ZBud Stream Out'!J824-'Strm Seg GW ZBud Stream In'!J824)/DAY($A824)/1.9835</f>
        <v>-0.54156468282686998</v>
      </c>
    </row>
    <row r="825" spans="1:23" x14ac:dyDescent="0.3">
      <c r="A825" s="126">
        <v>57741</v>
      </c>
      <c r="B825" s="127">
        <v>34.25</v>
      </c>
      <c r="C825" s="127">
        <v>0</v>
      </c>
      <c r="D825" s="127">
        <v>0</v>
      </c>
      <c r="E825" s="127">
        <v>10.79</v>
      </c>
      <c r="F825" s="127">
        <v>108.31</v>
      </c>
      <c r="G825" s="127">
        <v>92.57</v>
      </c>
      <c r="H825" s="2">
        <f t="shared" si="121"/>
        <v>45.04</v>
      </c>
      <c r="I825" s="2">
        <f t="shared" si="122"/>
        <v>108.31</v>
      </c>
      <c r="J825" s="2">
        <f t="shared" si="123"/>
        <v>92.57</v>
      </c>
      <c r="K825" s="2">
        <f t="shared" si="124"/>
        <v>45.04</v>
      </c>
      <c r="L825" s="2">
        <f t="shared" si="125"/>
        <v>200.88</v>
      </c>
      <c r="M825" s="2">
        <f t="shared" si="127"/>
        <v>245.92</v>
      </c>
      <c r="N825" s="2">
        <f>'ZBud Extract Monthly'!U824</f>
        <v>245.93</v>
      </c>
      <c r="O825" s="53">
        <f t="shared" si="126"/>
        <v>1.0000000000019327E-2</v>
      </c>
      <c r="Q825" s="111">
        <f>YEAR(A825)</f>
        <v>2058</v>
      </c>
      <c r="R825" s="61">
        <f>MONTH(A825)</f>
        <v>1</v>
      </c>
      <c r="S825" s="61">
        <f t="shared" si="120"/>
        <v>2058</v>
      </c>
      <c r="T825" s="112" t="str">
        <f>LOOKUP(S825,'yr type'!$A$5:$A$102,'yr type'!$B$5:$B$102)</f>
        <v>BN</v>
      </c>
      <c r="U825" s="61">
        <f>('Strm Seg GW ZBud Stream Out'!H825-'Strm Seg GW ZBud Stream In'!H825)/DAY($A825)/1.9835</f>
        <v>62.898265529326622</v>
      </c>
      <c r="V825" s="61">
        <f>('Strm Seg GW ZBud Stream Out'!I825-'Strm Seg GW ZBud Stream In'!I825)/DAY($A825)/1.9835</f>
        <v>-1.7614675915008497</v>
      </c>
      <c r="W825" s="61">
        <f>('Strm Seg GW ZBud Stream Out'!J825-'Strm Seg GW ZBud Stream In'!J825)/DAY($A825)/1.9835</f>
        <v>-0.32396301747481215</v>
      </c>
    </row>
    <row r="826" spans="1:23" x14ac:dyDescent="0.3">
      <c r="A826" s="126">
        <v>57769</v>
      </c>
      <c r="B826" s="127">
        <v>30.93</v>
      </c>
      <c r="C826" s="127">
        <v>0</v>
      </c>
      <c r="D826" s="127">
        <v>0</v>
      </c>
      <c r="E826" s="127">
        <v>0.73</v>
      </c>
      <c r="F826" s="127">
        <v>60.4</v>
      </c>
      <c r="G826" s="127">
        <v>41.6</v>
      </c>
      <c r="H826" s="2">
        <f t="shared" si="121"/>
        <v>31.66</v>
      </c>
      <c r="I826" s="2">
        <f t="shared" si="122"/>
        <v>60.4</v>
      </c>
      <c r="J826" s="2">
        <f t="shared" si="123"/>
        <v>41.6</v>
      </c>
      <c r="K826" s="2">
        <f t="shared" si="124"/>
        <v>31.66</v>
      </c>
      <c r="L826" s="2">
        <f t="shared" si="125"/>
        <v>102</v>
      </c>
      <c r="M826" s="2">
        <f t="shared" si="127"/>
        <v>133.66</v>
      </c>
      <c r="N826" s="2">
        <f>'ZBud Extract Monthly'!U825</f>
        <v>133.66</v>
      </c>
      <c r="O826" s="53">
        <f t="shared" si="126"/>
        <v>0</v>
      </c>
      <c r="Q826" s="111">
        <f>YEAR(A826)</f>
        <v>2058</v>
      </c>
      <c r="R826" s="61">
        <f>MONTH(A826)</f>
        <v>2</v>
      </c>
      <c r="S826" s="61">
        <f t="shared" si="120"/>
        <v>2058</v>
      </c>
      <c r="T826" s="112" t="str">
        <f>LOOKUP(S826,'yr type'!$A$5:$A$102,'yr type'!$B$5:$B$102)</f>
        <v>BN</v>
      </c>
      <c r="U826" s="61">
        <f>('Strm Seg GW ZBud Stream Out'!H826-'Strm Seg GW ZBud Stream In'!H826)/DAY($A826)/1.9835</f>
        <v>65.694839569303895</v>
      </c>
      <c r="V826" s="61">
        <f>('Strm Seg GW ZBud Stream Out'!I826-'Strm Seg GW ZBud Stream In'!I826)/DAY($A826)/1.9835</f>
        <v>-1.08754366379776</v>
      </c>
      <c r="W826" s="61">
        <f>('Strm Seg GW ZBud Stream Out'!J826-'Strm Seg GW ZBud Stream In'!J826)/DAY($A826)/1.9835</f>
        <v>1.2663401634916636</v>
      </c>
    </row>
    <row r="827" spans="1:23" x14ac:dyDescent="0.3">
      <c r="A827" s="126">
        <v>57800</v>
      </c>
      <c r="B827" s="127">
        <v>34.880000000000003</v>
      </c>
      <c r="C827" s="127">
        <v>0</v>
      </c>
      <c r="D827" s="127">
        <v>0</v>
      </c>
      <c r="E827" s="127">
        <v>0.01</v>
      </c>
      <c r="F827" s="127">
        <v>52.53</v>
      </c>
      <c r="G827" s="127">
        <v>20.14</v>
      </c>
      <c r="H827" s="2">
        <f t="shared" si="121"/>
        <v>34.89</v>
      </c>
      <c r="I827" s="2">
        <f t="shared" si="122"/>
        <v>52.53</v>
      </c>
      <c r="J827" s="2">
        <f t="shared" si="123"/>
        <v>20.14</v>
      </c>
      <c r="K827" s="2">
        <f t="shared" si="124"/>
        <v>34.89</v>
      </c>
      <c r="L827" s="2">
        <f t="shared" si="125"/>
        <v>72.67</v>
      </c>
      <c r="M827" s="2">
        <f t="shared" si="127"/>
        <v>107.56</v>
      </c>
      <c r="N827" s="2">
        <f>'ZBud Extract Monthly'!U826</f>
        <v>107.57</v>
      </c>
      <c r="O827" s="53">
        <f t="shared" si="126"/>
        <v>9.9999999999909051E-3</v>
      </c>
      <c r="Q827" s="111">
        <f>YEAR(A827)</f>
        <v>2058</v>
      </c>
      <c r="R827" s="61">
        <f>MONTH(A827)</f>
        <v>3</v>
      </c>
      <c r="S827" s="61">
        <f t="shared" si="120"/>
        <v>2058</v>
      </c>
      <c r="T827" s="112" t="str">
        <f>LOOKUP(S827,'yr type'!$A$5:$A$102,'yr type'!$B$5:$B$102)</f>
        <v>BN</v>
      </c>
      <c r="U827" s="61">
        <f>('Strm Seg GW ZBud Stream Out'!H827-'Strm Seg GW ZBud Stream In'!H827)/DAY($A827)/1.9835</f>
        <v>58.229262382396712</v>
      </c>
      <c r="V827" s="61">
        <f>('Strm Seg GW ZBud Stream Out'!I827-'Strm Seg GW ZBud Stream In'!I827)/DAY($A827)/1.9835</f>
        <v>-0.85430608975662115</v>
      </c>
      <c r="W827" s="61">
        <f>('Strm Seg GW ZBud Stream Out'!J827-'Strm Seg GW ZBud Stream In'!J827)/DAY($A827)/1.9835</f>
        <v>1.8613236621482065</v>
      </c>
    </row>
    <row r="828" spans="1:23" x14ac:dyDescent="0.3">
      <c r="A828" s="126">
        <v>57830</v>
      </c>
      <c r="B828" s="127">
        <v>35.65</v>
      </c>
      <c r="C828" s="127">
        <v>0</v>
      </c>
      <c r="D828" s="127">
        <v>0</v>
      </c>
      <c r="E828" s="127">
        <v>3.95</v>
      </c>
      <c r="F828" s="127">
        <v>102.35</v>
      </c>
      <c r="G828" s="127">
        <v>48.81</v>
      </c>
      <c r="H828" s="2">
        <f t="shared" si="121"/>
        <v>39.6</v>
      </c>
      <c r="I828" s="2">
        <f t="shared" si="122"/>
        <v>102.35</v>
      </c>
      <c r="J828" s="2">
        <f t="shared" si="123"/>
        <v>48.81</v>
      </c>
      <c r="K828" s="2">
        <f t="shared" si="124"/>
        <v>39.6</v>
      </c>
      <c r="L828" s="2">
        <f t="shared" si="125"/>
        <v>151.16</v>
      </c>
      <c r="M828" s="2">
        <f t="shared" si="127"/>
        <v>190.76</v>
      </c>
      <c r="N828" s="2">
        <f>'ZBud Extract Monthly'!U827</f>
        <v>190.76</v>
      </c>
      <c r="O828" s="53">
        <f t="shared" si="126"/>
        <v>0</v>
      </c>
      <c r="Q828" s="111">
        <f>YEAR(A828)</f>
        <v>2058</v>
      </c>
      <c r="R828" s="61">
        <f>MONTH(A828)</f>
        <v>4</v>
      </c>
      <c r="S828" s="61">
        <f t="shared" si="120"/>
        <v>2058</v>
      </c>
      <c r="T828" s="112" t="str">
        <f>LOOKUP(S828,'yr type'!$A$5:$A$102,'yr type'!$B$5:$B$102)</f>
        <v>BN</v>
      </c>
      <c r="U828" s="61">
        <f>('Strm Seg GW ZBud Stream Out'!H828-'Strm Seg GW ZBud Stream In'!H828)/DAY($A828)/1.9835</f>
        <v>55.899336190236106</v>
      </c>
      <c r="V828" s="61">
        <f>('Strm Seg GW ZBud Stream Out'!I828-'Strm Seg GW ZBud Stream In'!I828)/DAY($A828)/1.9835</f>
        <v>-1.7200235274346694</v>
      </c>
      <c r="W828" s="61">
        <f>('Strm Seg GW ZBud Stream Out'!J828-'Strm Seg GW ZBud Stream In'!J828)/DAY($A828)/1.9835</f>
        <v>1.2568691706579278</v>
      </c>
    </row>
    <row r="829" spans="1:23" x14ac:dyDescent="0.3">
      <c r="A829" s="126">
        <v>57861</v>
      </c>
      <c r="B829" s="127">
        <v>39.03</v>
      </c>
      <c r="C829" s="127">
        <v>0</v>
      </c>
      <c r="D829" s="127">
        <v>1.37</v>
      </c>
      <c r="E829" s="127">
        <v>7.0000000000000007E-2</v>
      </c>
      <c r="F829" s="127">
        <v>41.76</v>
      </c>
      <c r="G829" s="127">
        <v>17.97</v>
      </c>
      <c r="H829" s="2">
        <f t="shared" si="121"/>
        <v>40.47</v>
      </c>
      <c r="I829" s="2">
        <f t="shared" si="122"/>
        <v>41.76</v>
      </c>
      <c r="J829" s="2">
        <f t="shared" si="123"/>
        <v>17.97</v>
      </c>
      <c r="K829" s="2">
        <f t="shared" si="124"/>
        <v>40.47</v>
      </c>
      <c r="L829" s="2">
        <f t="shared" si="125"/>
        <v>59.73</v>
      </c>
      <c r="M829" s="2">
        <f t="shared" si="127"/>
        <v>100.19999999999999</v>
      </c>
      <c r="N829" s="2">
        <f>'ZBud Extract Monthly'!U828</f>
        <v>100.2</v>
      </c>
      <c r="O829" s="53">
        <f t="shared" si="126"/>
        <v>0</v>
      </c>
      <c r="Q829" s="111">
        <f>YEAR(A829)</f>
        <v>2058</v>
      </c>
      <c r="R829" s="61">
        <f>MONTH(A829)</f>
        <v>5</v>
      </c>
      <c r="S829" s="61">
        <f t="shared" si="120"/>
        <v>2058</v>
      </c>
      <c r="T829" s="112" t="str">
        <f>LOOKUP(S829,'yr type'!$A$5:$A$102,'yr type'!$B$5:$B$102)</f>
        <v>BN</v>
      </c>
      <c r="U829" s="61">
        <f>('Strm Seg GW ZBud Stream Out'!H829-'Strm Seg GW ZBud Stream In'!H829)/DAY($A829)/1.9835</f>
        <v>46.251738129894214</v>
      </c>
      <c r="V829" s="61">
        <f>('Strm Seg GW ZBud Stream Out'!I829-'Strm Seg GW ZBud Stream In'!I829)/DAY($A829)/1.9835</f>
        <v>-0.67915138603153424</v>
      </c>
      <c r="W829" s="61">
        <f>('Strm Seg GW ZBud Stream Out'!J829-'Strm Seg GW ZBud Stream In'!J829)/DAY($A829)/1.9835</f>
        <v>1.4362035177309578</v>
      </c>
    </row>
    <row r="830" spans="1:23" x14ac:dyDescent="0.3">
      <c r="A830" s="126">
        <v>57891</v>
      </c>
      <c r="B830" s="127">
        <v>43.85</v>
      </c>
      <c r="C830" s="127">
        <v>0</v>
      </c>
      <c r="D830" s="127">
        <v>61.87</v>
      </c>
      <c r="E830" s="127">
        <v>14.33</v>
      </c>
      <c r="F830" s="127">
        <v>28.14</v>
      </c>
      <c r="G830" s="127">
        <v>34.67</v>
      </c>
      <c r="H830" s="2">
        <f t="shared" si="121"/>
        <v>120.05</v>
      </c>
      <c r="I830" s="2">
        <f t="shared" si="122"/>
        <v>28.14</v>
      </c>
      <c r="J830" s="2">
        <f t="shared" si="123"/>
        <v>34.67</v>
      </c>
      <c r="K830" s="2">
        <f t="shared" si="124"/>
        <v>120.05</v>
      </c>
      <c r="L830" s="2">
        <f t="shared" si="125"/>
        <v>62.81</v>
      </c>
      <c r="M830" s="2">
        <f t="shared" si="127"/>
        <v>182.86</v>
      </c>
      <c r="N830" s="2">
        <f>'ZBud Extract Monthly'!U829</f>
        <v>182.86</v>
      </c>
      <c r="O830" s="53">
        <f t="shared" si="126"/>
        <v>0</v>
      </c>
      <c r="Q830" s="111">
        <f>YEAR(A830)</f>
        <v>2058</v>
      </c>
      <c r="R830" s="61">
        <f>MONTH(A830)</f>
        <v>6</v>
      </c>
      <c r="S830" s="61">
        <f t="shared" si="120"/>
        <v>2058</v>
      </c>
      <c r="T830" s="112" t="str">
        <f>LOOKUP(S830,'yr type'!$A$5:$A$102,'yr type'!$B$5:$B$102)</f>
        <v>BN</v>
      </c>
      <c r="U830" s="61">
        <f>('Strm Seg GW ZBud Stream Out'!H830-'Strm Seg GW ZBud Stream In'!H830)/DAY($A830)/1.9835</f>
        <v>28.710528527014535</v>
      </c>
      <c r="V830" s="61">
        <f>('Strm Seg GW ZBud Stream Out'!I830-'Strm Seg GW ZBud Stream In'!I830)/DAY($A830)/1.9835</f>
        <v>-0.4729014368540459</v>
      </c>
      <c r="W830" s="61">
        <f>('Strm Seg GW ZBud Stream Out'!J830-'Strm Seg GW ZBud Stream In'!J830)/DAY($A830)/1.9835</f>
        <v>5.6465843206453224E-2</v>
      </c>
    </row>
    <row r="831" spans="1:23" x14ac:dyDescent="0.3">
      <c r="A831" s="126">
        <v>57922</v>
      </c>
      <c r="B831" s="127">
        <v>45.03</v>
      </c>
      <c r="C831" s="127">
        <v>0</v>
      </c>
      <c r="D831" s="127">
        <v>477.93</v>
      </c>
      <c r="E831" s="127">
        <v>271.45</v>
      </c>
      <c r="F831" s="127">
        <v>29.08</v>
      </c>
      <c r="G831" s="127">
        <v>73.03</v>
      </c>
      <c r="H831" s="2">
        <f t="shared" si="121"/>
        <v>794.41000000000008</v>
      </c>
      <c r="I831" s="2">
        <f t="shared" si="122"/>
        <v>29.08</v>
      </c>
      <c r="J831" s="2">
        <f t="shared" si="123"/>
        <v>73.03</v>
      </c>
      <c r="K831" s="2">
        <f t="shared" si="124"/>
        <v>794.41000000000008</v>
      </c>
      <c r="L831" s="2">
        <f t="shared" si="125"/>
        <v>102.11</v>
      </c>
      <c r="M831" s="2">
        <f t="shared" si="127"/>
        <v>896.5200000000001</v>
      </c>
      <c r="N831" s="2">
        <f>'ZBud Extract Monthly'!U830</f>
        <v>896.52</v>
      </c>
      <c r="O831" s="53">
        <f t="shared" si="126"/>
        <v>0</v>
      </c>
      <c r="Q831" s="111">
        <f>YEAR(A831)</f>
        <v>2058</v>
      </c>
      <c r="R831" s="61">
        <f>MONTH(A831)</f>
        <v>7</v>
      </c>
      <c r="S831" s="61">
        <f t="shared" si="120"/>
        <v>2058</v>
      </c>
      <c r="T831" s="112" t="str">
        <f>LOOKUP(S831,'yr type'!$A$5:$A$102,'yr type'!$B$5:$B$102)</f>
        <v>BN</v>
      </c>
      <c r="U831" s="61">
        <f>('Strm Seg GW ZBud Stream Out'!H831-'Strm Seg GW ZBud Stream In'!H831)/DAY($A831)/1.9835</f>
        <v>4.2679525439716341</v>
      </c>
      <c r="V831" s="61">
        <f>('Strm Seg GW ZBud Stream Out'!I831-'Strm Seg GW ZBud Stream In'!I831)/DAY($A831)/1.9835</f>
        <v>-0.47293396326142284</v>
      </c>
      <c r="W831" s="61">
        <f>('Strm Seg GW ZBud Stream Out'!J831-'Strm Seg GW ZBud Stream In'!J831)/DAY($A831)/1.9835</f>
        <v>-1.1649332802068679</v>
      </c>
    </row>
    <row r="832" spans="1:23" x14ac:dyDescent="0.3">
      <c r="A832" s="126">
        <v>57953</v>
      </c>
      <c r="B832" s="127">
        <v>46.43</v>
      </c>
      <c r="C832" s="127">
        <v>0</v>
      </c>
      <c r="D832" s="127">
        <v>403.81</v>
      </c>
      <c r="E832" s="127">
        <v>180.77</v>
      </c>
      <c r="F832" s="127">
        <v>29.08</v>
      </c>
      <c r="G832" s="127">
        <v>67.19</v>
      </c>
      <c r="H832" s="2">
        <f t="shared" si="121"/>
        <v>631.01</v>
      </c>
      <c r="I832" s="2">
        <f t="shared" si="122"/>
        <v>29.08</v>
      </c>
      <c r="J832" s="2">
        <f t="shared" si="123"/>
        <v>67.19</v>
      </c>
      <c r="K832" s="2">
        <f t="shared" si="124"/>
        <v>631.01</v>
      </c>
      <c r="L832" s="2">
        <f t="shared" si="125"/>
        <v>96.27</v>
      </c>
      <c r="M832" s="2">
        <f t="shared" si="127"/>
        <v>727.28</v>
      </c>
      <c r="N832" s="2">
        <f>'ZBud Extract Monthly'!U831</f>
        <v>727.27</v>
      </c>
      <c r="O832" s="53">
        <f t="shared" si="126"/>
        <v>-9.9999999999909051E-3</v>
      </c>
      <c r="Q832" s="111">
        <f>YEAR(A832)</f>
        <v>2058</v>
      </c>
      <c r="R832" s="61">
        <f>MONTH(A832)</f>
        <v>8</v>
      </c>
      <c r="S832" s="61">
        <f t="shared" si="120"/>
        <v>2058</v>
      </c>
      <c r="T832" s="112" t="str">
        <f>LOOKUP(S832,'yr type'!$A$5:$A$102,'yr type'!$B$5:$B$102)</f>
        <v>BN</v>
      </c>
      <c r="U832" s="61">
        <f>('Strm Seg GW ZBud Stream Out'!H832-'Strm Seg GW ZBud Stream In'!H832)/DAY($A832)/1.9835</f>
        <v>6.3642794994185889</v>
      </c>
      <c r="V832" s="61">
        <f>('Strm Seg GW ZBud Stream Out'!I832-'Strm Seg GW ZBud Stream In'!I832)/DAY($A832)/1.9835</f>
        <v>-0.47293396326142284</v>
      </c>
      <c r="W832" s="61">
        <f>('Strm Seg GW ZBud Stream Out'!J832-'Strm Seg GW ZBud Stream In'!J832)/DAY($A832)/1.9835</f>
        <v>-1.0821535734324301</v>
      </c>
    </row>
    <row r="833" spans="1:23" x14ac:dyDescent="0.3">
      <c r="A833" s="126">
        <v>57983</v>
      </c>
      <c r="B833" s="127">
        <v>46.02</v>
      </c>
      <c r="C833" s="127">
        <v>0</v>
      </c>
      <c r="D833" s="127">
        <v>206.99</v>
      </c>
      <c r="E833" s="127">
        <v>93.02</v>
      </c>
      <c r="F833" s="127">
        <v>28.14</v>
      </c>
      <c r="G833" s="127">
        <v>49.52</v>
      </c>
      <c r="H833" s="2">
        <f t="shared" si="121"/>
        <v>346.03000000000003</v>
      </c>
      <c r="I833" s="2">
        <f t="shared" si="122"/>
        <v>28.14</v>
      </c>
      <c r="J833" s="2">
        <f t="shared" si="123"/>
        <v>49.52</v>
      </c>
      <c r="K833" s="2">
        <f t="shared" si="124"/>
        <v>346.03000000000003</v>
      </c>
      <c r="L833" s="2">
        <f t="shared" si="125"/>
        <v>77.66</v>
      </c>
      <c r="M833" s="2">
        <f t="shared" si="127"/>
        <v>423.69</v>
      </c>
      <c r="N833" s="2">
        <f>'ZBud Extract Monthly'!U832</f>
        <v>423.69</v>
      </c>
      <c r="O833" s="53">
        <f t="shared" si="126"/>
        <v>0</v>
      </c>
      <c r="Q833" s="111">
        <f>YEAR(A833)</f>
        <v>2058</v>
      </c>
      <c r="R833" s="61">
        <f>MONTH(A833)</f>
        <v>9</v>
      </c>
      <c r="S833" s="61">
        <f t="shared" si="120"/>
        <v>2058</v>
      </c>
      <c r="T833" s="112" t="str">
        <f>LOOKUP(S833,'yr type'!$A$5:$A$102,'yr type'!$B$5:$B$102)</f>
        <v>BN</v>
      </c>
      <c r="U833" s="61">
        <f>('Strm Seg GW ZBud Stream Out'!H833-'Strm Seg GW ZBud Stream In'!H833)/DAY($A833)/1.9835</f>
        <v>12.52146878413579</v>
      </c>
      <c r="V833" s="61">
        <f>('Strm Seg GW ZBud Stream Out'!I833-'Strm Seg GW ZBud Stream In'!I833)/DAY($A833)/1.9835</f>
        <v>-0.4729014368540459</v>
      </c>
      <c r="W833" s="61">
        <f>('Strm Seg GW ZBud Stream Out'!J833-'Strm Seg GW ZBud Stream In'!J833)/DAY($A833)/1.9835</f>
        <v>-0.75842366187715327</v>
      </c>
    </row>
    <row r="834" spans="1:23" x14ac:dyDescent="0.3">
      <c r="A834" s="126">
        <v>58014</v>
      </c>
      <c r="B834" s="127">
        <v>42.74</v>
      </c>
      <c r="C834" s="127">
        <v>0</v>
      </c>
      <c r="D834" s="127">
        <v>14</v>
      </c>
      <c r="E834" s="127">
        <v>16.96</v>
      </c>
      <c r="F834" s="127">
        <v>74.5</v>
      </c>
      <c r="G834" s="127">
        <v>82.05</v>
      </c>
      <c r="H834" s="2">
        <f t="shared" si="121"/>
        <v>73.7</v>
      </c>
      <c r="I834" s="2">
        <f t="shared" si="122"/>
        <v>74.5</v>
      </c>
      <c r="J834" s="2">
        <f t="shared" si="123"/>
        <v>82.05</v>
      </c>
      <c r="K834" s="2">
        <f t="shared" si="124"/>
        <v>73.7</v>
      </c>
      <c r="L834" s="2">
        <f t="shared" si="125"/>
        <v>156.55000000000001</v>
      </c>
      <c r="M834" s="2">
        <f t="shared" si="127"/>
        <v>230.25</v>
      </c>
      <c r="N834" s="2">
        <f>'ZBud Extract Monthly'!U833</f>
        <v>230.25</v>
      </c>
      <c r="O834" s="53">
        <f t="shared" si="126"/>
        <v>0</v>
      </c>
      <c r="Q834" s="111">
        <f>YEAR(A834)</f>
        <v>2058</v>
      </c>
      <c r="R834" s="61">
        <f>MONTH(A834)</f>
        <v>10</v>
      </c>
      <c r="S834" s="61">
        <f t="shared" si="120"/>
        <v>2059</v>
      </c>
      <c r="T834" s="112" t="str">
        <f>LOOKUP(S834,'yr type'!$A$5:$A$102,'yr type'!$B$5:$B$102)</f>
        <v>W</v>
      </c>
      <c r="U834" s="61">
        <f>('Strm Seg GW ZBud Stream Out'!H834-'Strm Seg GW ZBud Stream In'!H834)/DAY($A834)/1.9835</f>
        <v>30.244354635419629</v>
      </c>
      <c r="V834" s="61">
        <f>('Strm Seg GW ZBud Stream Out'!I834-'Strm Seg GW ZBud Stream In'!I834)/DAY($A834)/1.9835</f>
        <v>-1.2116086747928474</v>
      </c>
      <c r="W834" s="61">
        <f>('Strm Seg GW ZBud Stream Out'!J834-'Strm Seg GW ZBud Stream In'!J834)/DAY($A834)/1.9835</f>
        <v>-0.88536880880164581</v>
      </c>
    </row>
    <row r="835" spans="1:23" x14ac:dyDescent="0.3">
      <c r="A835" s="126">
        <v>58044</v>
      </c>
      <c r="B835" s="127">
        <v>33.04</v>
      </c>
      <c r="C835" s="127">
        <v>0</v>
      </c>
      <c r="D835" s="127">
        <v>0</v>
      </c>
      <c r="E835" s="127">
        <v>5.75</v>
      </c>
      <c r="F835" s="127">
        <v>73.36</v>
      </c>
      <c r="G835" s="127">
        <v>71.53</v>
      </c>
      <c r="H835" s="2">
        <f t="shared" si="121"/>
        <v>38.79</v>
      </c>
      <c r="I835" s="2">
        <f t="shared" si="122"/>
        <v>73.36</v>
      </c>
      <c r="J835" s="2">
        <f t="shared" si="123"/>
        <v>71.53</v>
      </c>
      <c r="K835" s="2">
        <f t="shared" si="124"/>
        <v>38.79</v>
      </c>
      <c r="L835" s="2">
        <f t="shared" si="125"/>
        <v>144.88999999999999</v>
      </c>
      <c r="M835" s="2">
        <f t="shared" si="127"/>
        <v>183.68</v>
      </c>
      <c r="N835" s="2">
        <f>'ZBud Extract Monthly'!U834</f>
        <v>183.69</v>
      </c>
      <c r="O835" s="53">
        <f t="shared" si="126"/>
        <v>9.9999999999909051E-3</v>
      </c>
      <c r="Q835" s="111">
        <f>YEAR(A835)</f>
        <v>2058</v>
      </c>
      <c r="R835" s="61">
        <f>MONTH(A835)</f>
        <v>11</v>
      </c>
      <c r="S835" s="61">
        <f t="shared" si="120"/>
        <v>2059</v>
      </c>
      <c r="T835" s="112" t="str">
        <f>LOOKUP(S835,'yr type'!$A$5:$A$102,'yr type'!$B$5:$B$102)</f>
        <v>W</v>
      </c>
      <c r="U835" s="61">
        <f>('Strm Seg GW ZBud Stream Out'!H835-'Strm Seg GW ZBud Stream In'!H835)/DAY($A835)/1.9835</f>
        <v>45.520712545164272</v>
      </c>
      <c r="V835" s="61">
        <f>('Strm Seg GW ZBud Stream Out'!I835-'Strm Seg GW ZBud Stream In'!I835)/DAY($A835)/1.9835</f>
        <v>-1.232837576674229</v>
      </c>
      <c r="W835" s="61">
        <f>('Strm Seg GW ZBud Stream Out'!J835-'Strm Seg GW ZBud Stream In'!J835)/DAY($A835)/1.9835</f>
        <v>-0.15326443156037314</v>
      </c>
    </row>
    <row r="836" spans="1:23" x14ac:dyDescent="0.3">
      <c r="A836" s="126">
        <v>58075</v>
      </c>
      <c r="B836" s="127">
        <v>35.81</v>
      </c>
      <c r="C836" s="127">
        <v>0</v>
      </c>
      <c r="D836" s="127">
        <v>0</v>
      </c>
      <c r="E836" s="127">
        <v>10.23</v>
      </c>
      <c r="F836" s="127">
        <v>144.38999999999999</v>
      </c>
      <c r="G836" s="127">
        <v>104.71</v>
      </c>
      <c r="H836" s="2">
        <f t="shared" si="121"/>
        <v>46.040000000000006</v>
      </c>
      <c r="I836" s="2">
        <f t="shared" si="122"/>
        <v>144.38999999999999</v>
      </c>
      <c r="J836" s="2">
        <f t="shared" si="123"/>
        <v>104.71</v>
      </c>
      <c r="K836" s="2">
        <f t="shared" si="124"/>
        <v>46.040000000000006</v>
      </c>
      <c r="L836" s="2">
        <f t="shared" si="125"/>
        <v>249.09999999999997</v>
      </c>
      <c r="M836" s="2">
        <f t="shared" si="127"/>
        <v>295.14</v>
      </c>
      <c r="N836" s="2">
        <f>'ZBud Extract Monthly'!U835</f>
        <v>295.14</v>
      </c>
      <c r="O836" s="53">
        <f t="shared" si="126"/>
        <v>0</v>
      </c>
      <c r="Q836" s="111">
        <f>YEAR(A836)</f>
        <v>2058</v>
      </c>
      <c r="R836" s="61">
        <f>MONTH(A836)</f>
        <v>12</v>
      </c>
      <c r="S836" s="61">
        <f t="shared" si="120"/>
        <v>2059</v>
      </c>
      <c r="T836" s="112" t="str">
        <f>LOOKUP(S836,'yr type'!$A$5:$A$102,'yr type'!$B$5:$B$102)</f>
        <v>W</v>
      </c>
      <c r="U836" s="61">
        <f>('Strm Seg GW ZBud Stream Out'!H836-'Strm Seg GW ZBud Stream In'!H836)/DAY($A836)/1.9835</f>
        <v>74.279255470535148</v>
      </c>
      <c r="V836" s="61">
        <f>('Strm Seg GW ZBud Stream Out'!I836-'Strm Seg GW ZBud Stream In'!I836)/DAY($A836)/1.9835</f>
        <v>-2.3482439805817346</v>
      </c>
      <c r="W836" s="61">
        <f>('Strm Seg GW ZBud Stream Out'!J836-'Strm Seg GW ZBud Stream In'!J836)/DAY($A836)/1.9835</f>
        <v>0.18686421038080306</v>
      </c>
    </row>
    <row r="837" spans="1:23" x14ac:dyDescent="0.3">
      <c r="A837" s="126">
        <v>58106</v>
      </c>
      <c r="B837" s="127">
        <v>36.729999999999997</v>
      </c>
      <c r="C837" s="127">
        <v>0</v>
      </c>
      <c r="D837" s="127">
        <v>0</v>
      </c>
      <c r="E837" s="127">
        <v>0</v>
      </c>
      <c r="F837" s="127">
        <v>43.56</v>
      </c>
      <c r="G837" s="127">
        <v>13.27</v>
      </c>
      <c r="H837" s="2">
        <f t="shared" si="121"/>
        <v>36.729999999999997</v>
      </c>
      <c r="I837" s="2">
        <f t="shared" si="122"/>
        <v>43.56</v>
      </c>
      <c r="J837" s="2">
        <f t="shared" si="123"/>
        <v>13.27</v>
      </c>
      <c r="K837" s="2">
        <f t="shared" si="124"/>
        <v>36.729999999999997</v>
      </c>
      <c r="L837" s="2">
        <f t="shared" si="125"/>
        <v>56.83</v>
      </c>
      <c r="M837" s="2">
        <f t="shared" si="127"/>
        <v>93.559999999999988</v>
      </c>
      <c r="N837" s="2">
        <f>'ZBud Extract Monthly'!U836</f>
        <v>93.57</v>
      </c>
      <c r="O837" s="53">
        <f t="shared" si="126"/>
        <v>1.0000000000005116E-2</v>
      </c>
      <c r="Q837" s="111">
        <f>YEAR(A837)</f>
        <v>2059</v>
      </c>
      <c r="R837" s="61">
        <f>MONTH(A837)</f>
        <v>1</v>
      </c>
      <c r="S837" s="61">
        <f t="shared" si="120"/>
        <v>2059</v>
      </c>
      <c r="T837" s="112" t="str">
        <f>LOOKUP(S837,'yr type'!$A$5:$A$102,'yr type'!$B$5:$B$102)</f>
        <v>W</v>
      </c>
      <c r="U837" s="61">
        <f>('Strm Seg GW ZBud Stream Out'!H837-'Strm Seg GW ZBud Stream In'!H837)/DAY($A837)/1.9835</f>
        <v>75.43329240427073</v>
      </c>
      <c r="V837" s="61">
        <f>('Strm Seg GW ZBud Stream Out'!I837-'Strm Seg GW ZBud Stream In'!I837)/DAY($A837)/1.9835</f>
        <v>-0.70842515267082462</v>
      </c>
      <c r="W837" s="61">
        <f>('Strm Seg GW ZBud Stream Out'!J837-'Strm Seg GW ZBud Stream In'!J837)/DAY($A837)/1.9835</f>
        <v>3.2123079925514526</v>
      </c>
    </row>
    <row r="838" spans="1:23" x14ac:dyDescent="0.3">
      <c r="A838" s="126">
        <v>58134</v>
      </c>
      <c r="B838" s="127">
        <v>36</v>
      </c>
      <c r="C838" s="127">
        <v>0</v>
      </c>
      <c r="D838" s="127">
        <v>0</v>
      </c>
      <c r="E838" s="127">
        <v>4.1900000000000004</v>
      </c>
      <c r="F838" s="127">
        <v>94.12</v>
      </c>
      <c r="G838" s="127">
        <v>41.89</v>
      </c>
      <c r="H838" s="2">
        <f t="shared" si="121"/>
        <v>40.19</v>
      </c>
      <c r="I838" s="2">
        <f t="shared" si="122"/>
        <v>94.12</v>
      </c>
      <c r="J838" s="2">
        <f t="shared" si="123"/>
        <v>41.89</v>
      </c>
      <c r="K838" s="2">
        <f t="shared" si="124"/>
        <v>40.19</v>
      </c>
      <c r="L838" s="2">
        <f t="shared" si="125"/>
        <v>136.01</v>
      </c>
      <c r="M838" s="2">
        <f t="shared" si="127"/>
        <v>176.2</v>
      </c>
      <c r="N838" s="2">
        <f>'ZBud Extract Monthly'!U837</f>
        <v>176.2</v>
      </c>
      <c r="O838" s="53">
        <f t="shared" si="126"/>
        <v>0</v>
      </c>
      <c r="Q838" s="111">
        <f>YEAR(A838)</f>
        <v>2059</v>
      </c>
      <c r="R838" s="61">
        <f>MONTH(A838)</f>
        <v>2</v>
      </c>
      <c r="S838" s="61">
        <f t="shared" si="120"/>
        <v>2059</v>
      </c>
      <c r="T838" s="112" t="str">
        <f>LOOKUP(S838,'yr type'!$A$5:$A$102,'yr type'!$B$5:$B$102)</f>
        <v>W</v>
      </c>
      <c r="U838" s="61">
        <f>('Strm Seg GW ZBud Stream Out'!H838-'Strm Seg GW ZBud Stream In'!H838)/DAY($A838)/1.9835</f>
        <v>64.551838380928359</v>
      </c>
      <c r="V838" s="61">
        <f>('Strm Seg GW ZBud Stream Out'!I838-'Strm Seg GW ZBud Stream In'!I838)/DAY($A838)/1.9835</f>
        <v>-1.6644459649249161</v>
      </c>
      <c r="W838" s="61">
        <f>('Strm Seg GW ZBud Stream Out'!J838-'Strm Seg GW ZBud Stream In'!J838)/DAY($A838)/1.9835</f>
        <v>2.0701141560733194</v>
      </c>
    </row>
    <row r="839" spans="1:23" x14ac:dyDescent="0.3">
      <c r="A839" s="126">
        <v>58165</v>
      </c>
      <c r="B839" s="127">
        <v>684.59</v>
      </c>
      <c r="C839" s="127">
        <v>265.87</v>
      </c>
      <c r="D839" s="127">
        <v>579.80999999999995</v>
      </c>
      <c r="E839" s="127">
        <v>428.42</v>
      </c>
      <c r="F839" s="127">
        <v>118.94</v>
      </c>
      <c r="G839" s="127">
        <v>52.42</v>
      </c>
      <c r="H839" s="2">
        <f t="shared" si="121"/>
        <v>1958.69</v>
      </c>
      <c r="I839" s="2">
        <f t="shared" si="122"/>
        <v>118.94</v>
      </c>
      <c r="J839" s="2">
        <f t="shared" si="123"/>
        <v>52.42</v>
      </c>
      <c r="K839" s="2">
        <f t="shared" si="124"/>
        <v>1958.69</v>
      </c>
      <c r="L839" s="2">
        <f t="shared" si="125"/>
        <v>171.36</v>
      </c>
      <c r="M839" s="2">
        <f t="shared" si="127"/>
        <v>2130.0500000000002</v>
      </c>
      <c r="N839" s="2">
        <f>'ZBud Extract Monthly'!U838</f>
        <v>2130.0500000000002</v>
      </c>
      <c r="O839" s="53">
        <f t="shared" si="126"/>
        <v>0</v>
      </c>
      <c r="Q839" s="111">
        <f>YEAR(A839)</f>
        <v>2059</v>
      </c>
      <c r="R839" s="61">
        <f>MONTH(A839)</f>
        <v>3</v>
      </c>
      <c r="S839" s="61">
        <f t="shared" ref="S839:S902" si="128">IF(R839&lt;10,Q839,Q839+1)</f>
        <v>2059</v>
      </c>
      <c r="T839" s="112" t="str">
        <f>LOOKUP(S839,'yr type'!$A$5:$A$102,'yr type'!$B$5:$B$102)</f>
        <v>W</v>
      </c>
      <c r="U839" s="61">
        <f>('Strm Seg GW ZBud Stream Out'!H839-'Strm Seg GW ZBud Stream In'!H839)/DAY($A839)/1.9835</f>
        <v>46.357123689795664</v>
      </c>
      <c r="V839" s="61">
        <f>('Strm Seg GW ZBud Stream Out'!I839-'Strm Seg GW ZBud Stream In'!I839)/DAY($A839)/1.9835</f>
        <v>-1.5186579604316253</v>
      </c>
      <c r="W839" s="61">
        <f>('Strm Seg GW ZBud Stream Out'!J839-'Strm Seg GW ZBud Stream In'!J839)/DAY($A839)/1.9835</f>
        <v>3.3614415703749478</v>
      </c>
    </row>
    <row r="840" spans="1:23" x14ac:dyDescent="0.3">
      <c r="A840" s="126">
        <v>58195</v>
      </c>
      <c r="B840" s="127">
        <v>63</v>
      </c>
      <c r="C840" s="127">
        <v>0</v>
      </c>
      <c r="D840" s="127">
        <v>0.59</v>
      </c>
      <c r="E840" s="127">
        <v>0</v>
      </c>
      <c r="F840" s="127">
        <v>9.51</v>
      </c>
      <c r="G840" s="127">
        <v>4.71</v>
      </c>
      <c r="H840" s="2">
        <f t="shared" ref="H840:H903" si="129">SUM(B840:E840)</f>
        <v>63.59</v>
      </c>
      <c r="I840" s="2">
        <f t="shared" ref="I840:I903" si="130">F840</f>
        <v>9.51</v>
      </c>
      <c r="J840" s="2">
        <f t="shared" ref="J840:J903" si="131">G840</f>
        <v>4.71</v>
      </c>
      <c r="K840" s="2">
        <f t="shared" ref="K840:K903" si="132">H840</f>
        <v>63.59</v>
      </c>
      <c r="L840" s="2">
        <f t="shared" ref="L840:L903" si="133">SUM(I840:J840)</f>
        <v>14.219999999999999</v>
      </c>
      <c r="M840" s="2">
        <f t="shared" si="127"/>
        <v>77.81</v>
      </c>
      <c r="N840" s="2">
        <f>'ZBud Extract Monthly'!U839</f>
        <v>77.81</v>
      </c>
      <c r="O840" s="53">
        <f t="shared" ref="O840:O903" si="134">N840-M840</f>
        <v>0</v>
      </c>
      <c r="Q840" s="111">
        <f>YEAR(A840)</f>
        <v>2059</v>
      </c>
      <c r="R840" s="61">
        <f>MONTH(A840)</f>
        <v>4</v>
      </c>
      <c r="S840" s="61">
        <f t="shared" si="128"/>
        <v>2059</v>
      </c>
      <c r="T840" s="112" t="str">
        <f>LOOKUP(S840,'yr type'!$A$5:$A$102,'yr type'!$B$5:$B$102)</f>
        <v>W</v>
      </c>
      <c r="U840" s="61">
        <f>('Strm Seg GW ZBud Stream Out'!H840-'Strm Seg GW ZBud Stream In'!H840)/DAY($A840)/1.9835</f>
        <v>98.922107385933941</v>
      </c>
      <c r="V840" s="61">
        <f>('Strm Seg GW ZBud Stream Out'!I840-'Strm Seg GW ZBud Stream In'!I840)/DAY($A840)/1.9835</f>
        <v>1.226787664902109</v>
      </c>
      <c r="W840" s="61">
        <f>('Strm Seg GW ZBud Stream Out'!J840-'Strm Seg GW ZBud Stream In'!J840)/DAY($A840)/1.9835</f>
        <v>6.7553987059910936</v>
      </c>
    </row>
    <row r="841" spans="1:23" x14ac:dyDescent="0.3">
      <c r="A841" s="126">
        <v>58226</v>
      </c>
      <c r="B841" s="127">
        <v>37.53</v>
      </c>
      <c r="C841" s="127">
        <v>0</v>
      </c>
      <c r="D841" s="127">
        <v>1.2</v>
      </c>
      <c r="E841" s="127">
        <v>0.5</v>
      </c>
      <c r="F841" s="127">
        <v>29.67</v>
      </c>
      <c r="G841" s="127">
        <v>6.06</v>
      </c>
      <c r="H841" s="2">
        <f t="shared" si="129"/>
        <v>39.230000000000004</v>
      </c>
      <c r="I841" s="2">
        <f t="shared" si="130"/>
        <v>29.67</v>
      </c>
      <c r="J841" s="2">
        <f t="shared" si="131"/>
        <v>6.06</v>
      </c>
      <c r="K841" s="2">
        <f t="shared" si="132"/>
        <v>39.230000000000004</v>
      </c>
      <c r="L841" s="2">
        <f t="shared" si="133"/>
        <v>35.730000000000004</v>
      </c>
      <c r="M841" s="2">
        <f t="shared" ref="M841:M904" si="135">SUM(H841:J841)</f>
        <v>74.960000000000008</v>
      </c>
      <c r="N841" s="2">
        <f>'ZBud Extract Monthly'!U840</f>
        <v>74.95</v>
      </c>
      <c r="O841" s="53">
        <f t="shared" si="134"/>
        <v>-1.0000000000005116E-2</v>
      </c>
      <c r="Q841" s="111">
        <f>YEAR(A841)</f>
        <v>2059</v>
      </c>
      <c r="R841" s="61">
        <f>MONTH(A841)</f>
        <v>5</v>
      </c>
      <c r="S841" s="61">
        <f t="shared" si="128"/>
        <v>2059</v>
      </c>
      <c r="T841" s="112" t="str">
        <f>LOOKUP(S841,'yr type'!$A$5:$A$102,'yr type'!$B$5:$B$102)</f>
        <v>W</v>
      </c>
      <c r="U841" s="61">
        <f>('Strm Seg GW ZBud Stream Out'!H841-'Strm Seg GW ZBud Stream In'!H841)/DAY($A841)/1.9835</f>
        <v>57.371378387828621</v>
      </c>
      <c r="V841" s="61">
        <f>('Strm Seg GW ZBud Stream Out'!I841-'Strm Seg GW ZBud Stream In'!I841)/DAY($A841)/1.9835</f>
        <v>2.3906909422087039E-2</v>
      </c>
      <c r="W841" s="61">
        <f>('Strm Seg GW ZBud Stream Out'!J841-'Strm Seg GW ZBud Stream In'!J841)/DAY($A841)/1.9835</f>
        <v>4.2134708116151796</v>
      </c>
    </row>
    <row r="842" spans="1:23" x14ac:dyDescent="0.3">
      <c r="A842" s="126">
        <v>58256</v>
      </c>
      <c r="B842" s="127">
        <v>81.16</v>
      </c>
      <c r="C842" s="127">
        <v>4.6500000000000004</v>
      </c>
      <c r="D842" s="127">
        <v>51.55</v>
      </c>
      <c r="E842" s="127">
        <v>8.02</v>
      </c>
      <c r="F842" s="127">
        <v>30.52</v>
      </c>
      <c r="G842" s="127">
        <v>12.77</v>
      </c>
      <c r="H842" s="2">
        <f t="shared" si="129"/>
        <v>145.38000000000002</v>
      </c>
      <c r="I842" s="2">
        <f t="shared" si="130"/>
        <v>30.52</v>
      </c>
      <c r="J842" s="2">
        <f t="shared" si="131"/>
        <v>12.77</v>
      </c>
      <c r="K842" s="2">
        <f t="shared" si="132"/>
        <v>145.38000000000002</v>
      </c>
      <c r="L842" s="2">
        <f t="shared" si="133"/>
        <v>43.29</v>
      </c>
      <c r="M842" s="2">
        <f t="shared" si="135"/>
        <v>188.67000000000004</v>
      </c>
      <c r="N842" s="2">
        <f>'ZBud Extract Monthly'!U841</f>
        <v>188.67</v>
      </c>
      <c r="O842" s="53">
        <f t="shared" si="134"/>
        <v>0</v>
      </c>
      <c r="Q842" s="111">
        <f>YEAR(A842)</f>
        <v>2059</v>
      </c>
      <c r="R842" s="61">
        <f>MONTH(A842)</f>
        <v>6</v>
      </c>
      <c r="S842" s="61">
        <f t="shared" si="128"/>
        <v>2059</v>
      </c>
      <c r="T842" s="112" t="str">
        <f>LOOKUP(S842,'yr type'!$A$5:$A$102,'yr type'!$B$5:$B$102)</f>
        <v>W</v>
      </c>
      <c r="U842" s="61">
        <f>('Strm Seg GW ZBud Stream Out'!H842-'Strm Seg GW ZBud Stream In'!H842)/DAY($A842)/1.9835</f>
        <v>46.381816654062675</v>
      </c>
      <c r="V842" s="61">
        <f>('Strm Seg GW ZBud Stream Out'!I842-'Strm Seg GW ZBud Stream In'!I842)/DAY($A842)/1.9835</f>
        <v>-0.19695823880346186</v>
      </c>
      <c r="W842" s="61">
        <f>('Strm Seg GW ZBud Stream Out'!J842-'Strm Seg GW ZBud Stream In'!J842)/DAY($A842)/1.9835</f>
        <v>2.8004369380724303</v>
      </c>
    </row>
    <row r="843" spans="1:23" x14ac:dyDescent="0.3">
      <c r="A843" s="126">
        <v>58287</v>
      </c>
      <c r="B843" s="127">
        <v>38.869999999999997</v>
      </c>
      <c r="C843" s="127">
        <v>0</v>
      </c>
      <c r="D843" s="127">
        <v>0.76</v>
      </c>
      <c r="E843" s="127">
        <v>0</v>
      </c>
      <c r="F843" s="127">
        <v>27.14</v>
      </c>
      <c r="G843" s="127">
        <v>10.25</v>
      </c>
      <c r="H843" s="2">
        <f t="shared" si="129"/>
        <v>39.629999999999995</v>
      </c>
      <c r="I843" s="2">
        <f t="shared" si="130"/>
        <v>27.14</v>
      </c>
      <c r="J843" s="2">
        <f t="shared" si="131"/>
        <v>10.25</v>
      </c>
      <c r="K843" s="2">
        <f t="shared" si="132"/>
        <v>39.629999999999995</v>
      </c>
      <c r="L843" s="2">
        <f t="shared" si="133"/>
        <v>37.39</v>
      </c>
      <c r="M843" s="2">
        <f t="shared" si="135"/>
        <v>77.02</v>
      </c>
      <c r="N843" s="2">
        <f>'ZBud Extract Monthly'!U842</f>
        <v>77.010000000000005</v>
      </c>
      <c r="O843" s="53">
        <f t="shared" si="134"/>
        <v>-9.9999999999909051E-3</v>
      </c>
      <c r="Q843" s="111">
        <f>YEAR(A843)</f>
        <v>2059</v>
      </c>
      <c r="R843" s="61">
        <f>MONTH(A843)</f>
        <v>7</v>
      </c>
      <c r="S843" s="61">
        <f t="shared" si="128"/>
        <v>2059</v>
      </c>
      <c r="T843" s="112" t="str">
        <f>LOOKUP(S843,'yr type'!$A$5:$A$102,'yr type'!$B$5:$B$102)</f>
        <v>W</v>
      </c>
      <c r="U843" s="61">
        <f>('Strm Seg GW ZBud Stream Out'!H843-'Strm Seg GW ZBud Stream In'!H843)/DAY($A843)/1.9835</f>
        <v>60.137424071167779</v>
      </c>
      <c r="V843" s="61">
        <f>('Strm Seg GW ZBud Stream Out'!I843-'Strm Seg GW ZBud Stream In'!I843)/DAY($A843)/1.9835</f>
        <v>-0.40023744277385198</v>
      </c>
      <c r="W843" s="61">
        <f>('Strm Seg GW ZBud Stream Out'!J843-'Strm Seg GW ZBud Stream In'!J843)/DAY($A843)/1.9835</f>
        <v>2.0146856729307108</v>
      </c>
    </row>
    <row r="844" spans="1:23" x14ac:dyDescent="0.3">
      <c r="A844" s="126">
        <v>58318</v>
      </c>
      <c r="B844" s="127">
        <v>43.87</v>
      </c>
      <c r="C844" s="127">
        <v>0</v>
      </c>
      <c r="D844" s="127">
        <v>66.19</v>
      </c>
      <c r="E844" s="127">
        <v>10.06</v>
      </c>
      <c r="F844" s="127">
        <v>29.05</v>
      </c>
      <c r="G844" s="127">
        <v>33.58</v>
      </c>
      <c r="H844" s="2">
        <f t="shared" si="129"/>
        <v>120.12</v>
      </c>
      <c r="I844" s="2">
        <f t="shared" si="130"/>
        <v>29.05</v>
      </c>
      <c r="J844" s="2">
        <f t="shared" si="131"/>
        <v>33.58</v>
      </c>
      <c r="K844" s="2">
        <f t="shared" si="132"/>
        <v>120.12</v>
      </c>
      <c r="L844" s="2">
        <f t="shared" si="133"/>
        <v>62.629999999999995</v>
      </c>
      <c r="M844" s="2">
        <f t="shared" si="135"/>
        <v>182.75</v>
      </c>
      <c r="N844" s="2">
        <f>'ZBud Extract Monthly'!U843</f>
        <v>182.75</v>
      </c>
      <c r="O844" s="53">
        <f t="shared" si="134"/>
        <v>0</v>
      </c>
      <c r="Q844" s="111">
        <f>YEAR(A844)</f>
        <v>2059</v>
      </c>
      <c r="R844" s="61">
        <f>MONTH(A844)</f>
        <v>8</v>
      </c>
      <c r="S844" s="61">
        <f t="shared" si="128"/>
        <v>2059</v>
      </c>
      <c r="T844" s="112" t="str">
        <f>LOOKUP(S844,'yr type'!$A$5:$A$102,'yr type'!$B$5:$B$102)</f>
        <v>W</v>
      </c>
      <c r="U844" s="61">
        <f>('Strm Seg GW ZBud Stream Out'!H844-'Strm Seg GW ZBud Stream In'!H844)/DAY($A844)/1.9835</f>
        <v>31.837172804670793</v>
      </c>
      <c r="V844" s="61">
        <f>('Strm Seg GW ZBud Stream Out'!I844-'Strm Seg GW ZBud Stream In'!I844)/DAY($A844)/1.9835</f>
        <v>-0.47244606715076803</v>
      </c>
      <c r="W844" s="61">
        <f>('Strm Seg GW ZBud Stream Out'!J844-'Strm Seg GW ZBud Stream In'!J844)/DAY($A844)/1.9835</f>
        <v>0.23012433219219852</v>
      </c>
    </row>
    <row r="845" spans="1:23" x14ac:dyDescent="0.3">
      <c r="A845" s="126">
        <v>58348</v>
      </c>
      <c r="B845" s="127">
        <v>43.86</v>
      </c>
      <c r="C845" s="127">
        <v>0</v>
      </c>
      <c r="D845" s="127">
        <v>133.19999999999999</v>
      </c>
      <c r="E845" s="127">
        <v>31.79</v>
      </c>
      <c r="F845" s="127">
        <v>28.14</v>
      </c>
      <c r="G845" s="127">
        <v>40.98</v>
      </c>
      <c r="H845" s="2">
        <f t="shared" si="129"/>
        <v>208.85</v>
      </c>
      <c r="I845" s="2">
        <f t="shared" si="130"/>
        <v>28.14</v>
      </c>
      <c r="J845" s="2">
        <f t="shared" si="131"/>
        <v>40.98</v>
      </c>
      <c r="K845" s="2">
        <f t="shared" si="132"/>
        <v>208.85</v>
      </c>
      <c r="L845" s="2">
        <f t="shared" si="133"/>
        <v>69.12</v>
      </c>
      <c r="M845" s="2">
        <f t="shared" si="135"/>
        <v>277.97000000000003</v>
      </c>
      <c r="N845" s="2">
        <f>'ZBud Extract Monthly'!U844</f>
        <v>277.97000000000003</v>
      </c>
      <c r="O845" s="53">
        <f t="shared" si="134"/>
        <v>0</v>
      </c>
      <c r="Q845" s="111">
        <f>YEAR(A845)</f>
        <v>2059</v>
      </c>
      <c r="R845" s="61">
        <f>MONTH(A845)</f>
        <v>9</v>
      </c>
      <c r="S845" s="61">
        <f t="shared" si="128"/>
        <v>2059</v>
      </c>
      <c r="T845" s="112" t="str">
        <f>LOOKUP(S845,'yr type'!$A$5:$A$102,'yr type'!$B$5:$B$102)</f>
        <v>W</v>
      </c>
      <c r="U845" s="61">
        <f>('Strm Seg GW ZBud Stream Out'!H845-'Strm Seg GW ZBud Stream In'!H845)/DAY($A845)/1.9835</f>
        <v>23.534492899756327</v>
      </c>
      <c r="V845" s="61">
        <f>('Strm Seg GW ZBud Stream Out'!I845-'Strm Seg GW ZBud Stream In'!I845)/DAY($A845)/1.9835</f>
        <v>-0.4729014368540459</v>
      </c>
      <c r="W845" s="61">
        <f>('Strm Seg GW ZBud Stream Out'!J845-'Strm Seg GW ZBud Stream In'!J845)/DAY($A845)/1.9835</f>
        <v>-6.8061507436349838E-2</v>
      </c>
    </row>
    <row r="846" spans="1:23" x14ac:dyDescent="0.3">
      <c r="A846" s="126">
        <v>58379</v>
      </c>
      <c r="B846" s="127">
        <v>40.69</v>
      </c>
      <c r="C846" s="127">
        <v>0</v>
      </c>
      <c r="D846" s="127">
        <v>12.87</v>
      </c>
      <c r="E846" s="127">
        <v>3.63</v>
      </c>
      <c r="F846" s="127">
        <v>55.86</v>
      </c>
      <c r="G846" s="127">
        <v>49.06</v>
      </c>
      <c r="H846" s="2">
        <f t="shared" si="129"/>
        <v>57.19</v>
      </c>
      <c r="I846" s="2">
        <f t="shared" si="130"/>
        <v>55.86</v>
      </c>
      <c r="J846" s="2">
        <f t="shared" si="131"/>
        <v>49.06</v>
      </c>
      <c r="K846" s="2">
        <f t="shared" si="132"/>
        <v>57.19</v>
      </c>
      <c r="L846" s="2">
        <f t="shared" si="133"/>
        <v>104.92</v>
      </c>
      <c r="M846" s="2">
        <f t="shared" si="135"/>
        <v>162.11000000000001</v>
      </c>
      <c r="N846" s="2">
        <f>'ZBud Extract Monthly'!U845</f>
        <v>162.11000000000001</v>
      </c>
      <c r="O846" s="53">
        <f t="shared" si="134"/>
        <v>0</v>
      </c>
      <c r="Q846" s="111">
        <f>YEAR(A846)</f>
        <v>2059</v>
      </c>
      <c r="R846" s="61">
        <f>MONTH(A846)</f>
        <v>10</v>
      </c>
      <c r="S846" s="61">
        <f t="shared" si="128"/>
        <v>2060</v>
      </c>
      <c r="T846" s="112" t="str">
        <f>LOOKUP(S846,'yr type'!$A$5:$A$102,'yr type'!$B$5:$B$102)</f>
        <v>BN</v>
      </c>
      <c r="U846" s="61">
        <f>('Strm Seg GW ZBud Stream Out'!H846-'Strm Seg GW ZBud Stream In'!H846)/DAY($A846)/1.9835</f>
        <v>50.974409848996146</v>
      </c>
      <c r="V846" s="61">
        <f>('Strm Seg GW ZBud Stream Out'!I846-'Strm Seg GW ZBud Stream In'!I846)/DAY($A846)/1.9835</f>
        <v>-0.9084625580393082</v>
      </c>
      <c r="W846" s="61">
        <f>('Strm Seg GW ZBud Stream Out'!J846-'Strm Seg GW ZBud Stream In'!J846)/DAY($A846)/1.9835</f>
        <v>0.80941964757637597</v>
      </c>
    </row>
    <row r="847" spans="1:23" x14ac:dyDescent="0.3">
      <c r="A847" s="126">
        <v>58409</v>
      </c>
      <c r="B847" s="127">
        <v>42.73</v>
      </c>
      <c r="C847" s="127">
        <v>0</v>
      </c>
      <c r="D847" s="127">
        <v>0</v>
      </c>
      <c r="E847" s="127">
        <v>0.06</v>
      </c>
      <c r="F847" s="127">
        <v>34.979999999999997</v>
      </c>
      <c r="G847" s="127">
        <v>20.58</v>
      </c>
      <c r="H847" s="2">
        <f t="shared" si="129"/>
        <v>42.79</v>
      </c>
      <c r="I847" s="2">
        <f t="shared" si="130"/>
        <v>34.979999999999997</v>
      </c>
      <c r="J847" s="2">
        <f t="shared" si="131"/>
        <v>20.58</v>
      </c>
      <c r="K847" s="2">
        <f t="shared" si="132"/>
        <v>42.79</v>
      </c>
      <c r="L847" s="2">
        <f t="shared" si="133"/>
        <v>55.559999999999995</v>
      </c>
      <c r="M847" s="2">
        <f t="shared" si="135"/>
        <v>98.35</v>
      </c>
      <c r="N847" s="2">
        <f>'ZBud Extract Monthly'!U846</f>
        <v>98.35</v>
      </c>
      <c r="O847" s="53">
        <f t="shared" si="134"/>
        <v>0</v>
      </c>
      <c r="Q847" s="111">
        <f>YEAR(A847)</f>
        <v>2059</v>
      </c>
      <c r="R847" s="61">
        <f>MONTH(A847)</f>
        <v>11</v>
      </c>
      <c r="S847" s="61">
        <f t="shared" si="128"/>
        <v>2060</v>
      </c>
      <c r="T847" s="112" t="str">
        <f>LOOKUP(S847,'yr type'!$A$5:$A$102,'yr type'!$B$5:$B$102)</f>
        <v>BN</v>
      </c>
      <c r="U847" s="61">
        <f>('Strm Seg GW ZBud Stream Out'!H847-'Strm Seg GW ZBud Stream In'!H847)/DAY($A847)/1.9835</f>
        <v>44.280984791194015</v>
      </c>
      <c r="V847" s="61">
        <f>('Strm Seg GW ZBud Stream Out'!I847-'Strm Seg GW ZBud Stream In'!I847)/DAY($A847)/1.9835</f>
        <v>-0.58784976052432558</v>
      </c>
      <c r="W847" s="61">
        <f>('Strm Seg GW ZBud Stream Out'!J847-'Strm Seg GW ZBud Stream In'!J847)/DAY($A847)/1.9835</f>
        <v>1.2556927989244602</v>
      </c>
    </row>
    <row r="848" spans="1:23" x14ac:dyDescent="0.3">
      <c r="A848" s="126">
        <v>58440</v>
      </c>
      <c r="B848" s="127">
        <v>46.19</v>
      </c>
      <c r="C848" s="127">
        <v>0</v>
      </c>
      <c r="D848" s="127">
        <v>120.09</v>
      </c>
      <c r="E848" s="127">
        <v>71.260000000000005</v>
      </c>
      <c r="F848" s="127">
        <v>29.08</v>
      </c>
      <c r="G848" s="127">
        <v>33.18</v>
      </c>
      <c r="H848" s="2">
        <f t="shared" si="129"/>
        <v>237.54000000000002</v>
      </c>
      <c r="I848" s="2">
        <f t="shared" si="130"/>
        <v>29.08</v>
      </c>
      <c r="J848" s="2">
        <f t="shared" si="131"/>
        <v>33.18</v>
      </c>
      <c r="K848" s="2">
        <f t="shared" si="132"/>
        <v>237.54000000000002</v>
      </c>
      <c r="L848" s="2">
        <f t="shared" si="133"/>
        <v>62.26</v>
      </c>
      <c r="M848" s="2">
        <f t="shared" si="135"/>
        <v>299.8</v>
      </c>
      <c r="N848" s="2">
        <f>'ZBud Extract Monthly'!U847</f>
        <v>299.8</v>
      </c>
      <c r="O848" s="53">
        <f t="shared" si="134"/>
        <v>0</v>
      </c>
      <c r="Q848" s="111">
        <f>YEAR(A848)</f>
        <v>2059</v>
      </c>
      <c r="R848" s="61">
        <f>MONTH(A848)</f>
        <v>12</v>
      </c>
      <c r="S848" s="61">
        <f t="shared" si="128"/>
        <v>2060</v>
      </c>
      <c r="T848" s="112" t="str">
        <f>LOOKUP(S848,'yr type'!$A$5:$A$102,'yr type'!$B$5:$B$102)</f>
        <v>BN</v>
      </c>
      <c r="U848" s="61">
        <f>('Strm Seg GW ZBud Stream Out'!H848-'Strm Seg GW ZBud Stream In'!H848)/DAY($A848)/1.9835</f>
        <v>32.065508184457251</v>
      </c>
      <c r="V848" s="61">
        <f>('Strm Seg GW ZBud Stream Out'!I848-'Strm Seg GW ZBud Stream In'!I848)/DAY($A848)/1.9835</f>
        <v>-0.47293396326142284</v>
      </c>
      <c r="W848" s="61">
        <f>('Strm Seg GW ZBud Stream Out'!J848-'Strm Seg GW ZBud Stream In'!J848)/DAY($A848)/1.9835</f>
        <v>0.70598567211755048</v>
      </c>
    </row>
    <row r="849" spans="1:23" x14ac:dyDescent="0.3">
      <c r="A849" s="126">
        <v>58471</v>
      </c>
      <c r="B849" s="127">
        <v>43.95</v>
      </c>
      <c r="C849" s="127">
        <v>0</v>
      </c>
      <c r="D849" s="127">
        <v>3.59</v>
      </c>
      <c r="E849" s="127">
        <v>8.74</v>
      </c>
      <c r="F849" s="127">
        <v>76.540000000000006</v>
      </c>
      <c r="G849" s="127">
        <v>62.92</v>
      </c>
      <c r="H849" s="2">
        <f t="shared" si="129"/>
        <v>56.280000000000008</v>
      </c>
      <c r="I849" s="2">
        <f t="shared" si="130"/>
        <v>76.540000000000006</v>
      </c>
      <c r="J849" s="2">
        <f t="shared" si="131"/>
        <v>62.92</v>
      </c>
      <c r="K849" s="2">
        <f t="shared" si="132"/>
        <v>56.280000000000008</v>
      </c>
      <c r="L849" s="2">
        <f t="shared" si="133"/>
        <v>139.46</v>
      </c>
      <c r="M849" s="2">
        <f t="shared" si="135"/>
        <v>195.74</v>
      </c>
      <c r="N849" s="2">
        <f>'ZBud Extract Monthly'!U848</f>
        <v>195.73</v>
      </c>
      <c r="O849" s="53">
        <f t="shared" si="134"/>
        <v>-1.0000000000019327E-2</v>
      </c>
      <c r="Q849" s="111">
        <f>YEAR(A849)</f>
        <v>2060</v>
      </c>
      <c r="R849" s="61">
        <f>MONTH(A849)</f>
        <v>1</v>
      </c>
      <c r="S849" s="61">
        <f t="shared" si="128"/>
        <v>2060</v>
      </c>
      <c r="T849" s="112" t="str">
        <f>LOOKUP(S849,'yr type'!$A$5:$A$102,'yr type'!$B$5:$B$102)</f>
        <v>BN</v>
      </c>
      <c r="U849" s="61">
        <f>('Strm Seg GW ZBud Stream Out'!H849-'Strm Seg GW ZBud Stream In'!H849)/DAY($A849)/1.9835</f>
        <v>46.422664400660274</v>
      </c>
      <c r="V849" s="61">
        <f>('Strm Seg GW ZBud Stream Out'!I849-'Strm Seg GW ZBud Stream In'!I849)/DAY($A849)/1.9835</f>
        <v>-1.2447856103173764</v>
      </c>
      <c r="W849" s="61">
        <f>('Strm Seg GW ZBud Stream Out'!J849-'Strm Seg GW ZBud Stream In'!J849)/DAY($A849)/1.9835</f>
        <v>0.34282833375346605</v>
      </c>
    </row>
    <row r="850" spans="1:23" x14ac:dyDescent="0.3">
      <c r="A850" s="126">
        <v>58500</v>
      </c>
      <c r="B850" s="127">
        <v>33.549999999999997</v>
      </c>
      <c r="C850" s="127">
        <v>0</v>
      </c>
      <c r="D850" s="127">
        <v>0.33</v>
      </c>
      <c r="E850" s="127">
        <v>0.04</v>
      </c>
      <c r="F850" s="127">
        <v>40.15</v>
      </c>
      <c r="G850" s="127">
        <v>16.059999999999999</v>
      </c>
      <c r="H850" s="2">
        <f t="shared" si="129"/>
        <v>33.919999999999995</v>
      </c>
      <c r="I850" s="2">
        <f t="shared" si="130"/>
        <v>40.15</v>
      </c>
      <c r="J850" s="2">
        <f t="shared" si="131"/>
        <v>16.059999999999999</v>
      </c>
      <c r="K850" s="2">
        <f t="shared" si="132"/>
        <v>33.919999999999995</v>
      </c>
      <c r="L850" s="2">
        <f t="shared" si="133"/>
        <v>56.209999999999994</v>
      </c>
      <c r="M850" s="2">
        <f t="shared" si="135"/>
        <v>90.13</v>
      </c>
      <c r="N850" s="2">
        <f>'ZBud Extract Monthly'!U849</f>
        <v>90.13</v>
      </c>
      <c r="O850" s="53">
        <f t="shared" si="134"/>
        <v>0</v>
      </c>
      <c r="Q850" s="111">
        <f>YEAR(A850)</f>
        <v>2060</v>
      </c>
      <c r="R850" s="61">
        <f>MONTH(A850)</f>
        <v>2</v>
      </c>
      <c r="S850" s="61">
        <f t="shared" si="128"/>
        <v>2060</v>
      </c>
      <c r="T850" s="112" t="str">
        <f>LOOKUP(S850,'yr type'!$A$5:$A$102,'yr type'!$B$5:$B$102)</f>
        <v>BN</v>
      </c>
      <c r="U850" s="61">
        <f>('Strm Seg GW ZBud Stream Out'!H850-'Strm Seg GW ZBud Stream In'!H850)/DAY($A850)/1.9835</f>
        <v>44.828107751014841</v>
      </c>
      <c r="V850" s="61">
        <f>('Strm Seg GW ZBud Stream Out'!I850-'Strm Seg GW ZBud Stream In'!I850)/DAY($A850)/1.9835</f>
        <v>-0.69799987830637233</v>
      </c>
      <c r="W850" s="61">
        <f>('Strm Seg GW ZBud Stream Out'!J850-'Strm Seg GW ZBud Stream In'!J850)/DAY($A850)/1.9835</f>
        <v>1.4302478203802056</v>
      </c>
    </row>
    <row r="851" spans="1:23" x14ac:dyDescent="0.3">
      <c r="A851" s="126">
        <v>58531</v>
      </c>
      <c r="B851" s="127">
        <v>38.54</v>
      </c>
      <c r="C851" s="127">
        <v>0</v>
      </c>
      <c r="D851" s="127">
        <v>0</v>
      </c>
      <c r="E851" s="127">
        <v>10.98</v>
      </c>
      <c r="F851" s="127">
        <v>118.06</v>
      </c>
      <c r="G851" s="127">
        <v>64.540000000000006</v>
      </c>
      <c r="H851" s="2">
        <f t="shared" si="129"/>
        <v>49.519999999999996</v>
      </c>
      <c r="I851" s="2">
        <f t="shared" si="130"/>
        <v>118.06</v>
      </c>
      <c r="J851" s="2">
        <f t="shared" si="131"/>
        <v>64.540000000000006</v>
      </c>
      <c r="K851" s="2">
        <f t="shared" si="132"/>
        <v>49.519999999999996</v>
      </c>
      <c r="L851" s="2">
        <f t="shared" si="133"/>
        <v>182.60000000000002</v>
      </c>
      <c r="M851" s="2">
        <f t="shared" si="135"/>
        <v>232.12</v>
      </c>
      <c r="N851" s="2">
        <f>'ZBud Extract Monthly'!U850</f>
        <v>232.12</v>
      </c>
      <c r="O851" s="53">
        <f t="shared" si="134"/>
        <v>0</v>
      </c>
      <c r="Q851" s="111">
        <f>YEAR(A851)</f>
        <v>2060</v>
      </c>
      <c r="R851" s="61">
        <f>MONTH(A851)</f>
        <v>3</v>
      </c>
      <c r="S851" s="61">
        <f t="shared" si="128"/>
        <v>2060</v>
      </c>
      <c r="T851" s="112" t="str">
        <f>LOOKUP(S851,'yr type'!$A$5:$A$102,'yr type'!$B$5:$B$102)</f>
        <v>BN</v>
      </c>
      <c r="U851" s="61">
        <f>('Strm Seg GW ZBud Stream Out'!H851-'Strm Seg GW ZBud Stream In'!H851)/DAY($A851)/1.9835</f>
        <v>60.151247794302996</v>
      </c>
      <c r="V851" s="61">
        <f>('Strm Seg GW ZBud Stream Out'!I851-'Strm Seg GW ZBud Stream In'!I851)/DAY($A851)/1.9835</f>
        <v>-1.8647389349227903</v>
      </c>
      <c r="W851" s="61">
        <f>('Strm Seg GW ZBud Stream Out'!J851-'Strm Seg GW ZBud Stream In'!J851)/DAY($A851)/1.9835</f>
        <v>1.0400318758792295</v>
      </c>
    </row>
    <row r="852" spans="1:23" x14ac:dyDescent="0.3">
      <c r="A852" s="126">
        <v>58561</v>
      </c>
      <c r="B852" s="127">
        <v>33.29</v>
      </c>
      <c r="C852" s="127">
        <v>0</v>
      </c>
      <c r="D852" s="127">
        <v>0</v>
      </c>
      <c r="E852" s="127">
        <v>2.87</v>
      </c>
      <c r="F852" s="127">
        <v>68.31</v>
      </c>
      <c r="G852" s="127">
        <v>29.77</v>
      </c>
      <c r="H852" s="2">
        <f t="shared" si="129"/>
        <v>36.159999999999997</v>
      </c>
      <c r="I852" s="2">
        <f t="shared" si="130"/>
        <v>68.31</v>
      </c>
      <c r="J852" s="2">
        <f t="shared" si="131"/>
        <v>29.77</v>
      </c>
      <c r="K852" s="2">
        <f t="shared" si="132"/>
        <v>36.159999999999997</v>
      </c>
      <c r="L852" s="2">
        <f t="shared" si="133"/>
        <v>98.08</v>
      </c>
      <c r="M852" s="2">
        <f t="shared" si="135"/>
        <v>134.24</v>
      </c>
      <c r="N852" s="2">
        <f>'ZBud Extract Monthly'!U851</f>
        <v>134.24</v>
      </c>
      <c r="O852" s="53">
        <f t="shared" si="134"/>
        <v>0</v>
      </c>
      <c r="Q852" s="111">
        <f>YEAR(A852)</f>
        <v>2060</v>
      </c>
      <c r="R852" s="61">
        <f>MONTH(A852)</f>
        <v>4</v>
      </c>
      <c r="S852" s="61">
        <f t="shared" si="128"/>
        <v>2060</v>
      </c>
      <c r="T852" s="112" t="str">
        <f>LOOKUP(S852,'yr type'!$A$5:$A$102,'yr type'!$B$5:$B$102)</f>
        <v>BN</v>
      </c>
      <c r="U852" s="61">
        <f>('Strm Seg GW ZBud Stream Out'!H852-'Strm Seg GW ZBud Stream In'!H852)/DAY($A852)/1.9835</f>
        <v>67.657003613141754</v>
      </c>
      <c r="V852" s="61">
        <f>('Strm Seg GW ZBud Stream Out'!I852-'Strm Seg GW ZBud Stream In'!I852)/DAY($A852)/1.9835</f>
        <v>-0.80463826569195873</v>
      </c>
      <c r="W852" s="61">
        <f>('Strm Seg GW ZBud Stream Out'!J852-'Strm Seg GW ZBud Stream In'!J852)/DAY($A852)/1.9835</f>
        <v>2.7690110074783627</v>
      </c>
    </row>
    <row r="853" spans="1:23" x14ac:dyDescent="0.3">
      <c r="A853" s="126">
        <v>58592</v>
      </c>
      <c r="B853" s="127">
        <v>40.56</v>
      </c>
      <c r="C853" s="127">
        <v>0</v>
      </c>
      <c r="D853" s="127">
        <v>6.52</v>
      </c>
      <c r="E853" s="127">
        <v>1.55</v>
      </c>
      <c r="F853" s="127">
        <v>25.24</v>
      </c>
      <c r="G853" s="127">
        <v>8.9</v>
      </c>
      <c r="H853" s="2">
        <f t="shared" si="129"/>
        <v>48.629999999999995</v>
      </c>
      <c r="I853" s="2">
        <f t="shared" si="130"/>
        <v>25.24</v>
      </c>
      <c r="J853" s="2">
        <f t="shared" si="131"/>
        <v>8.9</v>
      </c>
      <c r="K853" s="2">
        <f t="shared" si="132"/>
        <v>48.629999999999995</v>
      </c>
      <c r="L853" s="2">
        <f t="shared" si="133"/>
        <v>34.14</v>
      </c>
      <c r="M853" s="2">
        <f t="shared" si="135"/>
        <v>82.77</v>
      </c>
      <c r="N853" s="2">
        <f>'ZBud Extract Monthly'!U852</f>
        <v>82.78</v>
      </c>
      <c r="O853" s="53">
        <f t="shared" si="134"/>
        <v>1.0000000000005116E-2</v>
      </c>
      <c r="Q853" s="111">
        <f>YEAR(A853)</f>
        <v>2060</v>
      </c>
      <c r="R853" s="61">
        <f>MONTH(A853)</f>
        <v>5</v>
      </c>
      <c r="S853" s="61">
        <f t="shared" si="128"/>
        <v>2060</v>
      </c>
      <c r="T853" s="112" t="str">
        <f>LOOKUP(S853,'yr type'!$A$5:$A$102,'yr type'!$B$5:$B$102)</f>
        <v>BN</v>
      </c>
      <c r="U853" s="61">
        <f>('Strm Seg GW ZBud Stream Out'!H853-'Strm Seg GW ZBud Stream In'!H853)/DAY($A853)/1.9835</f>
        <v>41.5869634159233</v>
      </c>
      <c r="V853" s="61">
        <f>('Strm Seg GW ZBud Stream Out'!I853-'Strm Seg GW ZBud Stream In'!I853)/DAY($A853)/1.9835</f>
        <v>-0.27956447140522206</v>
      </c>
      <c r="W853" s="61">
        <f>('Strm Seg GW ZBud Stream Out'!J853-'Strm Seg GW ZBud Stream In'!J853)/DAY($A853)/1.9835</f>
        <v>1.9214975157956364</v>
      </c>
    </row>
    <row r="854" spans="1:23" x14ac:dyDescent="0.3">
      <c r="A854" s="126">
        <v>58622</v>
      </c>
      <c r="B854" s="127">
        <v>286.10000000000002</v>
      </c>
      <c r="C854" s="127">
        <v>112.63</v>
      </c>
      <c r="D854" s="127">
        <v>316.44</v>
      </c>
      <c r="E854" s="127">
        <v>161.94</v>
      </c>
      <c r="F854" s="127">
        <v>27.37</v>
      </c>
      <c r="G854" s="127">
        <v>50.86</v>
      </c>
      <c r="H854" s="2">
        <f t="shared" si="129"/>
        <v>877.11000000000013</v>
      </c>
      <c r="I854" s="2">
        <f t="shared" si="130"/>
        <v>27.37</v>
      </c>
      <c r="J854" s="2">
        <f t="shared" si="131"/>
        <v>50.86</v>
      </c>
      <c r="K854" s="2">
        <f t="shared" si="132"/>
        <v>877.11000000000013</v>
      </c>
      <c r="L854" s="2">
        <f t="shared" si="133"/>
        <v>78.23</v>
      </c>
      <c r="M854" s="2">
        <f t="shared" si="135"/>
        <v>955.34000000000015</v>
      </c>
      <c r="N854" s="2">
        <f>'ZBud Extract Monthly'!U853</f>
        <v>955.34</v>
      </c>
      <c r="O854" s="53">
        <f t="shared" si="134"/>
        <v>0</v>
      </c>
      <c r="Q854" s="111">
        <f>YEAR(A854)</f>
        <v>2060</v>
      </c>
      <c r="R854" s="61">
        <f>MONTH(A854)</f>
        <v>6</v>
      </c>
      <c r="S854" s="61">
        <f t="shared" si="128"/>
        <v>2060</v>
      </c>
      <c r="T854" s="112" t="str">
        <f>LOOKUP(S854,'yr type'!$A$5:$A$102,'yr type'!$B$5:$B$102)</f>
        <v>BN</v>
      </c>
      <c r="U854" s="61">
        <f>('Strm Seg GW ZBud Stream Out'!H854-'Strm Seg GW ZBud Stream In'!H854)/DAY($A854)/1.9835</f>
        <v>8.0747836316275894</v>
      </c>
      <c r="V854" s="61">
        <f>('Strm Seg GW ZBud Stream Out'!I854-'Strm Seg GW ZBud Stream In'!I854)/DAY($A854)/1.9835</f>
        <v>-0.45794471052852698</v>
      </c>
      <c r="W854" s="61">
        <f>('Strm Seg GW ZBud Stream Out'!J854-'Strm Seg GW ZBud Stream In'!J854)/DAY($A854)/1.9835</f>
        <v>-0.47306948995882692</v>
      </c>
    </row>
    <row r="855" spans="1:23" x14ac:dyDescent="0.3">
      <c r="A855" s="126">
        <v>58653</v>
      </c>
      <c r="B855" s="127">
        <v>72.349999999999994</v>
      </c>
      <c r="C855" s="127">
        <v>0</v>
      </c>
      <c r="D855" s="127">
        <v>390.32</v>
      </c>
      <c r="E855" s="127">
        <v>211.98</v>
      </c>
      <c r="F855" s="127">
        <v>29.08</v>
      </c>
      <c r="G855" s="127">
        <v>68.45</v>
      </c>
      <c r="H855" s="2">
        <f t="shared" si="129"/>
        <v>674.65</v>
      </c>
      <c r="I855" s="2">
        <f t="shared" si="130"/>
        <v>29.08</v>
      </c>
      <c r="J855" s="2">
        <f t="shared" si="131"/>
        <v>68.45</v>
      </c>
      <c r="K855" s="2">
        <f t="shared" si="132"/>
        <v>674.65</v>
      </c>
      <c r="L855" s="2">
        <f t="shared" si="133"/>
        <v>97.53</v>
      </c>
      <c r="M855" s="2">
        <f t="shared" si="135"/>
        <v>772.18000000000006</v>
      </c>
      <c r="N855" s="2">
        <f>'ZBud Extract Monthly'!U854</f>
        <v>772.18</v>
      </c>
      <c r="O855" s="53">
        <f t="shared" si="134"/>
        <v>0</v>
      </c>
      <c r="Q855" s="111">
        <f>YEAR(A855)</f>
        <v>2060</v>
      </c>
      <c r="R855" s="61">
        <f>MONTH(A855)</f>
        <v>7</v>
      </c>
      <c r="S855" s="61">
        <f t="shared" si="128"/>
        <v>2060</v>
      </c>
      <c r="T855" s="112" t="str">
        <f>LOOKUP(S855,'yr type'!$A$5:$A$102,'yr type'!$B$5:$B$102)</f>
        <v>BN</v>
      </c>
      <c r="U855" s="61">
        <f>('Strm Seg GW ZBud Stream Out'!H855-'Strm Seg GW ZBud Stream In'!H855)/DAY($A855)/1.9835</f>
        <v>9.1800905860445443</v>
      </c>
      <c r="V855" s="61">
        <f>('Strm Seg GW ZBud Stream Out'!I855-'Strm Seg GW ZBud Stream In'!I855)/DAY($A855)/1.9835</f>
        <v>-0.47293396326142284</v>
      </c>
      <c r="W855" s="61">
        <f>('Strm Seg GW ZBud Stream Out'!J855-'Strm Seg GW ZBud Stream In'!J855)/DAY($A855)/1.9835</f>
        <v>-0.99660912203094887</v>
      </c>
    </row>
    <row r="856" spans="1:23" x14ac:dyDescent="0.3">
      <c r="A856" s="126">
        <v>58684</v>
      </c>
      <c r="B856" s="127">
        <v>61.44</v>
      </c>
      <c r="C856" s="127">
        <v>0</v>
      </c>
      <c r="D856" s="127">
        <v>173.83</v>
      </c>
      <c r="E856" s="127">
        <v>44.3</v>
      </c>
      <c r="F856" s="127">
        <v>29.08</v>
      </c>
      <c r="G856" s="127">
        <v>46.69</v>
      </c>
      <c r="H856" s="2">
        <f t="shared" si="129"/>
        <v>279.57</v>
      </c>
      <c r="I856" s="2">
        <f t="shared" si="130"/>
        <v>29.08</v>
      </c>
      <c r="J856" s="2">
        <f t="shared" si="131"/>
        <v>46.69</v>
      </c>
      <c r="K856" s="2">
        <f t="shared" si="132"/>
        <v>279.57</v>
      </c>
      <c r="L856" s="2">
        <f t="shared" si="133"/>
        <v>75.77</v>
      </c>
      <c r="M856" s="2">
        <f t="shared" si="135"/>
        <v>355.34</v>
      </c>
      <c r="N856" s="2">
        <f>'ZBud Extract Monthly'!U855</f>
        <v>355.34</v>
      </c>
      <c r="O856" s="53">
        <f t="shared" si="134"/>
        <v>0</v>
      </c>
      <c r="Q856" s="111">
        <f>YEAR(A856)</f>
        <v>2060</v>
      </c>
      <c r="R856" s="61">
        <f>MONTH(A856)</f>
        <v>8</v>
      </c>
      <c r="S856" s="61">
        <f t="shared" si="128"/>
        <v>2060</v>
      </c>
      <c r="T856" s="112" t="str">
        <f>LOOKUP(S856,'yr type'!$A$5:$A$102,'yr type'!$B$5:$B$102)</f>
        <v>BN</v>
      </c>
      <c r="U856" s="61">
        <f>('Strm Seg GW ZBud Stream Out'!H856-'Strm Seg GW ZBud Stream In'!H856)/DAY($A856)/1.9835</f>
        <v>19.406230433333061</v>
      </c>
      <c r="V856" s="61">
        <f>('Strm Seg GW ZBud Stream Out'!I856-'Strm Seg GW ZBud Stream In'!I856)/DAY($A856)/1.9835</f>
        <v>-0.47293396326142284</v>
      </c>
      <c r="W856" s="61">
        <f>('Strm Seg GW ZBud Stream Out'!J856-'Strm Seg GW ZBud Stream In'!J856)/DAY($A856)/1.9835</f>
        <v>-0.63572863218325371</v>
      </c>
    </row>
    <row r="857" spans="1:23" x14ac:dyDescent="0.3">
      <c r="A857" s="126">
        <v>58714</v>
      </c>
      <c r="B857" s="127">
        <v>42.47</v>
      </c>
      <c r="C857" s="127">
        <v>0</v>
      </c>
      <c r="D857" s="127">
        <v>147.78</v>
      </c>
      <c r="E857" s="127">
        <v>69.37</v>
      </c>
      <c r="F857" s="127">
        <v>28.14</v>
      </c>
      <c r="G857" s="127">
        <v>47.21</v>
      </c>
      <c r="H857" s="2">
        <f t="shared" si="129"/>
        <v>259.62</v>
      </c>
      <c r="I857" s="2">
        <f t="shared" si="130"/>
        <v>28.14</v>
      </c>
      <c r="J857" s="2">
        <f t="shared" si="131"/>
        <v>47.21</v>
      </c>
      <c r="K857" s="2">
        <f t="shared" si="132"/>
        <v>259.62</v>
      </c>
      <c r="L857" s="2">
        <f t="shared" si="133"/>
        <v>75.349999999999994</v>
      </c>
      <c r="M857" s="2">
        <f t="shared" si="135"/>
        <v>334.96999999999997</v>
      </c>
      <c r="N857" s="2">
        <f>'ZBud Extract Monthly'!U856</f>
        <v>334.98</v>
      </c>
      <c r="O857" s="53">
        <f t="shared" si="134"/>
        <v>1.0000000000047748E-2</v>
      </c>
      <c r="Q857" s="111">
        <f>YEAR(A857)</f>
        <v>2060</v>
      </c>
      <c r="R857" s="61">
        <f>MONTH(A857)</f>
        <v>9</v>
      </c>
      <c r="S857" s="61">
        <f t="shared" si="128"/>
        <v>2060</v>
      </c>
      <c r="T857" s="112" t="str">
        <f>LOOKUP(S857,'yr type'!$A$5:$A$102,'yr type'!$B$5:$B$102)</f>
        <v>BN</v>
      </c>
      <c r="U857" s="61">
        <f>('Strm Seg GW ZBud Stream Out'!H857-'Strm Seg GW ZBud Stream In'!H857)/DAY($A857)/1.9835</f>
        <v>18.584656751533487</v>
      </c>
      <c r="V857" s="61">
        <f>('Strm Seg GW ZBud Stream Out'!I857-'Strm Seg GW ZBud Stream In'!I857)/DAY($A857)/1.9835</f>
        <v>-0.4729014368540459</v>
      </c>
      <c r="W857" s="61">
        <f>('Strm Seg GW ZBud Stream Out'!J857-'Strm Seg GW ZBud Stream In'!J857)/DAY($A857)/1.9835</f>
        <v>-0.5621376354928157</v>
      </c>
    </row>
    <row r="858" spans="1:23" x14ac:dyDescent="0.3">
      <c r="A858" s="126">
        <v>58745</v>
      </c>
      <c r="B858" s="127">
        <v>42.5</v>
      </c>
      <c r="C858" s="127">
        <v>0</v>
      </c>
      <c r="D858" s="127">
        <v>152.88999999999999</v>
      </c>
      <c r="E858" s="127">
        <v>69.66</v>
      </c>
      <c r="F858" s="127">
        <v>43.58</v>
      </c>
      <c r="G858" s="127">
        <v>56.36</v>
      </c>
      <c r="H858" s="2">
        <f t="shared" si="129"/>
        <v>265.04999999999995</v>
      </c>
      <c r="I858" s="2">
        <f t="shared" si="130"/>
        <v>43.58</v>
      </c>
      <c r="J858" s="2">
        <f t="shared" si="131"/>
        <v>56.36</v>
      </c>
      <c r="K858" s="2">
        <f t="shared" si="132"/>
        <v>265.04999999999995</v>
      </c>
      <c r="L858" s="2">
        <f t="shared" si="133"/>
        <v>99.94</v>
      </c>
      <c r="M858" s="2">
        <f t="shared" si="135"/>
        <v>364.98999999999995</v>
      </c>
      <c r="N858" s="2">
        <f>'ZBud Extract Monthly'!U857</f>
        <v>364.99</v>
      </c>
      <c r="O858" s="53">
        <f t="shared" si="134"/>
        <v>0</v>
      </c>
      <c r="Q858" s="111">
        <f>YEAR(A858)</f>
        <v>2060</v>
      </c>
      <c r="R858" s="61">
        <f>MONTH(A858)</f>
        <v>10</v>
      </c>
      <c r="S858" s="61">
        <f t="shared" si="128"/>
        <v>2061</v>
      </c>
      <c r="T858" s="112" t="str">
        <f>LOOKUP(S858,'yr type'!$A$5:$A$102,'yr type'!$B$5:$B$102)</f>
        <v>D</v>
      </c>
      <c r="U858" s="61">
        <f>('Strm Seg GW ZBud Stream Out'!H858-'Strm Seg GW ZBud Stream In'!H858)/DAY($A858)/1.9835</f>
        <v>25.028745212519414</v>
      </c>
      <c r="V858" s="61">
        <f>('Strm Seg GW ZBud Stream Out'!I858-'Strm Seg GW ZBud Stream In'!I858)/DAY($A858)/1.9835</f>
        <v>-0.70875041674459449</v>
      </c>
      <c r="W858" s="61">
        <f>('Strm Seg GW ZBud Stream Out'!J858-'Strm Seg GW ZBud Stream In'!J858)/DAY($A858)/1.9835</f>
        <v>-0.32380038543792733</v>
      </c>
    </row>
    <row r="859" spans="1:23" x14ac:dyDescent="0.3">
      <c r="A859" s="126">
        <v>58775</v>
      </c>
      <c r="B859" s="127">
        <v>83.15</v>
      </c>
      <c r="C859" s="127">
        <v>4.71</v>
      </c>
      <c r="D859" s="127">
        <v>2.4700000000000002</v>
      </c>
      <c r="E859" s="127">
        <v>13.77</v>
      </c>
      <c r="F859" s="127">
        <v>106.07</v>
      </c>
      <c r="G859" s="127">
        <v>101.3</v>
      </c>
      <c r="H859" s="2">
        <f t="shared" si="129"/>
        <v>104.1</v>
      </c>
      <c r="I859" s="2">
        <f t="shared" si="130"/>
        <v>106.07</v>
      </c>
      <c r="J859" s="2">
        <f t="shared" si="131"/>
        <v>101.3</v>
      </c>
      <c r="K859" s="2">
        <f t="shared" si="132"/>
        <v>104.1</v>
      </c>
      <c r="L859" s="2">
        <f t="shared" si="133"/>
        <v>207.37</v>
      </c>
      <c r="M859" s="2">
        <f t="shared" si="135"/>
        <v>311.46999999999997</v>
      </c>
      <c r="N859" s="2">
        <f>'ZBud Extract Monthly'!U858</f>
        <v>311.47000000000003</v>
      </c>
      <c r="O859" s="53">
        <f t="shared" si="134"/>
        <v>0</v>
      </c>
      <c r="Q859" s="111">
        <f>YEAR(A859)</f>
        <v>2060</v>
      </c>
      <c r="R859" s="61">
        <f>MONTH(A859)</f>
        <v>11</v>
      </c>
      <c r="S859" s="61">
        <f t="shared" si="128"/>
        <v>2061</v>
      </c>
      <c r="T859" s="112" t="str">
        <f>LOOKUP(S859,'yr type'!$A$5:$A$102,'yr type'!$B$5:$B$102)</f>
        <v>D</v>
      </c>
      <c r="U859" s="61">
        <f>('Strm Seg GW ZBud Stream Out'!H859-'Strm Seg GW ZBud Stream In'!H859)/DAY($A859)/1.9835</f>
        <v>29.771783883707254</v>
      </c>
      <c r="V859" s="61">
        <f>('Strm Seg GW ZBud Stream Out'!I859-'Strm Seg GW ZBud Stream In'!I859)/DAY($A859)/1.9835</f>
        <v>-1.7825392824132424</v>
      </c>
      <c r="W859" s="61">
        <f>('Strm Seg GW ZBud Stream Out'!J859-'Strm Seg GW ZBud Stream In'!J859)/DAY($A859)/1.9835</f>
        <v>-0.88563986219645408</v>
      </c>
    </row>
    <row r="860" spans="1:23" x14ac:dyDescent="0.3">
      <c r="A860" s="126">
        <v>58806</v>
      </c>
      <c r="B860" s="127">
        <v>105.02</v>
      </c>
      <c r="C860" s="127">
        <v>0</v>
      </c>
      <c r="D860" s="127">
        <v>0</v>
      </c>
      <c r="E860" s="127">
        <v>11.55</v>
      </c>
      <c r="F860" s="127">
        <v>149.6</v>
      </c>
      <c r="G860" s="127">
        <v>99.06</v>
      </c>
      <c r="H860" s="2">
        <f t="shared" si="129"/>
        <v>116.57</v>
      </c>
      <c r="I860" s="2">
        <f t="shared" si="130"/>
        <v>149.6</v>
      </c>
      <c r="J860" s="2">
        <f t="shared" si="131"/>
        <v>99.06</v>
      </c>
      <c r="K860" s="2">
        <f t="shared" si="132"/>
        <v>116.57</v>
      </c>
      <c r="L860" s="2">
        <f t="shared" si="133"/>
        <v>248.66</v>
      </c>
      <c r="M860" s="2">
        <f t="shared" si="135"/>
        <v>365.22999999999996</v>
      </c>
      <c r="N860" s="2">
        <f>'ZBud Extract Monthly'!U859</f>
        <v>365.22</v>
      </c>
      <c r="O860" s="53">
        <f t="shared" si="134"/>
        <v>-9.9999999999340616E-3</v>
      </c>
      <c r="Q860" s="111">
        <f>YEAR(A860)</f>
        <v>2060</v>
      </c>
      <c r="R860" s="61">
        <f>MONTH(A860)</f>
        <v>12</v>
      </c>
      <c r="S860" s="61">
        <f t="shared" si="128"/>
        <v>2061</v>
      </c>
      <c r="T860" s="112" t="str">
        <f>LOOKUP(S860,'yr type'!$A$5:$A$102,'yr type'!$B$5:$B$102)</f>
        <v>D</v>
      </c>
      <c r="U860" s="61">
        <f>('Strm Seg GW ZBud Stream Out'!H860-'Strm Seg GW ZBud Stream In'!H860)/DAY($A860)/1.9835</f>
        <v>86.533254185742067</v>
      </c>
      <c r="V860" s="61">
        <f>('Strm Seg GW ZBud Stream Out'!I860-'Strm Seg GW ZBud Stream In'!I860)/DAY($A860)/1.9835</f>
        <v>-2.430535791245517</v>
      </c>
      <c r="W860" s="61">
        <f>('Strm Seg GW ZBud Stream Out'!J860-'Strm Seg GW ZBud Stream In'!J860)/DAY($A860)/1.9835</f>
        <v>0.74127682412158347</v>
      </c>
    </row>
    <row r="861" spans="1:23" x14ac:dyDescent="0.3">
      <c r="A861" s="126">
        <v>58837</v>
      </c>
      <c r="B861" s="127">
        <v>95.64</v>
      </c>
      <c r="C861" s="127">
        <v>0</v>
      </c>
      <c r="D861" s="127">
        <v>0</v>
      </c>
      <c r="E861" s="127">
        <v>0</v>
      </c>
      <c r="F861" s="127">
        <v>27.75</v>
      </c>
      <c r="G861" s="127">
        <v>4.88</v>
      </c>
      <c r="H861" s="2">
        <f t="shared" si="129"/>
        <v>95.64</v>
      </c>
      <c r="I861" s="2">
        <f t="shared" si="130"/>
        <v>27.75</v>
      </c>
      <c r="J861" s="2">
        <f t="shared" si="131"/>
        <v>4.88</v>
      </c>
      <c r="K861" s="2">
        <f t="shared" si="132"/>
        <v>95.64</v>
      </c>
      <c r="L861" s="2">
        <f t="shared" si="133"/>
        <v>32.630000000000003</v>
      </c>
      <c r="M861" s="2">
        <f t="shared" si="135"/>
        <v>128.27000000000001</v>
      </c>
      <c r="N861" s="2">
        <f>'ZBud Extract Monthly'!U860</f>
        <v>128.26</v>
      </c>
      <c r="O861" s="53">
        <f t="shared" si="134"/>
        <v>-1.0000000000019327E-2</v>
      </c>
      <c r="Q861" s="111">
        <f>YEAR(A861)</f>
        <v>2061</v>
      </c>
      <c r="R861" s="61">
        <f>MONTH(A861)</f>
        <v>1</v>
      </c>
      <c r="S861" s="61">
        <f t="shared" si="128"/>
        <v>2061</v>
      </c>
      <c r="T861" s="112" t="str">
        <f>LOOKUP(S861,'yr type'!$A$5:$A$102,'yr type'!$B$5:$B$102)</f>
        <v>D</v>
      </c>
      <c r="U861" s="61">
        <f>('Strm Seg GW ZBud Stream Out'!H861-'Strm Seg GW ZBud Stream In'!H861)/DAY($A861)/1.9835</f>
        <v>61.676898932320675</v>
      </c>
      <c r="V861" s="61">
        <f>('Strm Seg GW ZBud Stream Out'!I861-'Strm Seg GW ZBud Stream In'!I861)/DAY($A861)/1.9835</f>
        <v>-0.43357701033526591</v>
      </c>
      <c r="W861" s="61">
        <f>('Strm Seg GW ZBud Stream Out'!J861-'Strm Seg GW ZBud Stream In'!J861)/DAY($A861)/1.9835</f>
        <v>3.1981590053424624</v>
      </c>
    </row>
    <row r="862" spans="1:23" x14ac:dyDescent="0.3">
      <c r="A862" s="126">
        <v>58865</v>
      </c>
      <c r="B862" s="127">
        <v>78.989999999999995</v>
      </c>
      <c r="C862" s="127">
        <v>0</v>
      </c>
      <c r="D862" s="127">
        <v>1.23</v>
      </c>
      <c r="E862" s="127">
        <v>0.66</v>
      </c>
      <c r="F862" s="127">
        <v>28.56</v>
      </c>
      <c r="G862" s="127">
        <v>6.46</v>
      </c>
      <c r="H862" s="2">
        <f t="shared" si="129"/>
        <v>80.88</v>
      </c>
      <c r="I862" s="2">
        <f t="shared" si="130"/>
        <v>28.56</v>
      </c>
      <c r="J862" s="2">
        <f t="shared" si="131"/>
        <v>6.46</v>
      </c>
      <c r="K862" s="2">
        <f t="shared" si="132"/>
        <v>80.88</v>
      </c>
      <c r="L862" s="2">
        <f t="shared" si="133"/>
        <v>35.019999999999996</v>
      </c>
      <c r="M862" s="2">
        <f t="shared" si="135"/>
        <v>115.89999999999999</v>
      </c>
      <c r="N862" s="2">
        <f>'ZBud Extract Monthly'!U861</f>
        <v>115.91</v>
      </c>
      <c r="O862" s="53">
        <f t="shared" si="134"/>
        <v>1.0000000000005116E-2</v>
      </c>
      <c r="Q862" s="111">
        <f>YEAR(A862)</f>
        <v>2061</v>
      </c>
      <c r="R862" s="61">
        <f>MONTH(A862)</f>
        <v>2</v>
      </c>
      <c r="S862" s="61">
        <f t="shared" si="128"/>
        <v>2061</v>
      </c>
      <c r="T862" s="112" t="str">
        <f>LOOKUP(S862,'yr type'!$A$5:$A$102,'yr type'!$B$5:$B$102)</f>
        <v>D</v>
      </c>
      <c r="U862" s="61">
        <f>('Strm Seg GW ZBud Stream Out'!H862-'Strm Seg GW ZBud Stream In'!H862)/DAY($A862)/1.9835</f>
        <v>46.354568043501736</v>
      </c>
      <c r="V862" s="61">
        <f>('Strm Seg GW ZBud Stream Out'!I862-'Strm Seg GW ZBud Stream In'!I862)/DAY($A862)/1.9835</f>
        <v>-0.48489322625949799</v>
      </c>
      <c r="W862" s="61">
        <f>('Strm Seg GW ZBud Stream Out'!J862-'Strm Seg GW ZBud Stream In'!J862)/DAY($A862)/1.9835</f>
        <v>2.2616946955237855</v>
      </c>
    </row>
    <row r="863" spans="1:23" x14ac:dyDescent="0.3">
      <c r="A863" s="126">
        <v>58896</v>
      </c>
      <c r="B863" s="127">
        <v>107.37</v>
      </c>
      <c r="C863" s="127">
        <v>0.05</v>
      </c>
      <c r="D863" s="127">
        <v>63.37</v>
      </c>
      <c r="E863" s="127">
        <v>43.56</v>
      </c>
      <c r="F863" s="127">
        <v>49.88</v>
      </c>
      <c r="G863" s="127">
        <v>21.91</v>
      </c>
      <c r="H863" s="2">
        <f t="shared" si="129"/>
        <v>214.35</v>
      </c>
      <c r="I863" s="2">
        <f t="shared" si="130"/>
        <v>49.88</v>
      </c>
      <c r="J863" s="2">
        <f t="shared" si="131"/>
        <v>21.91</v>
      </c>
      <c r="K863" s="2">
        <f t="shared" si="132"/>
        <v>214.35</v>
      </c>
      <c r="L863" s="2">
        <f t="shared" si="133"/>
        <v>71.790000000000006</v>
      </c>
      <c r="M863" s="2">
        <f t="shared" si="135"/>
        <v>286.14000000000004</v>
      </c>
      <c r="N863" s="2">
        <f>'ZBud Extract Monthly'!U862</f>
        <v>286.14</v>
      </c>
      <c r="O863" s="53">
        <f t="shared" si="134"/>
        <v>0</v>
      </c>
      <c r="Q863" s="111">
        <f>YEAR(A863)</f>
        <v>2061</v>
      </c>
      <c r="R863" s="61">
        <f>MONTH(A863)</f>
        <v>3</v>
      </c>
      <c r="S863" s="61">
        <f t="shared" si="128"/>
        <v>2061</v>
      </c>
      <c r="T863" s="112" t="str">
        <f>LOOKUP(S863,'yr type'!$A$5:$A$102,'yr type'!$B$5:$B$102)</f>
        <v>D</v>
      </c>
      <c r="U863" s="61">
        <f>('Strm Seg GW ZBud Stream Out'!H863-'Strm Seg GW ZBud Stream In'!H863)/DAY($A863)/1.9835</f>
        <v>33.411450921717076</v>
      </c>
      <c r="V863" s="61">
        <f>('Strm Seg GW ZBud Stream Out'!I863-'Strm Seg GW ZBud Stream In'!I863)/DAY($A863)/1.9835</f>
        <v>-0.79087959537149233</v>
      </c>
      <c r="W863" s="61">
        <f>('Strm Seg GW ZBud Stream Out'!J863-'Strm Seg GW ZBud Stream In'!J863)/DAY($A863)/1.9835</f>
        <v>1.1781064751945487</v>
      </c>
    </row>
    <row r="864" spans="1:23" x14ac:dyDescent="0.3">
      <c r="A864" s="126">
        <v>58926</v>
      </c>
      <c r="B864" s="127">
        <v>76.650000000000006</v>
      </c>
      <c r="C864" s="127">
        <v>0.21</v>
      </c>
      <c r="D864" s="127">
        <v>116.2</v>
      </c>
      <c r="E864" s="127">
        <v>117.86</v>
      </c>
      <c r="F864" s="127">
        <v>29.76</v>
      </c>
      <c r="G864" s="127">
        <v>25.77</v>
      </c>
      <c r="H864" s="2">
        <f t="shared" si="129"/>
        <v>310.92</v>
      </c>
      <c r="I864" s="2">
        <f t="shared" si="130"/>
        <v>29.76</v>
      </c>
      <c r="J864" s="2">
        <f t="shared" si="131"/>
        <v>25.77</v>
      </c>
      <c r="K864" s="2">
        <f t="shared" si="132"/>
        <v>310.92</v>
      </c>
      <c r="L864" s="2">
        <f t="shared" si="133"/>
        <v>55.53</v>
      </c>
      <c r="M864" s="2">
        <f t="shared" si="135"/>
        <v>366.45</v>
      </c>
      <c r="N864" s="2">
        <f>'ZBud Extract Monthly'!U863</f>
        <v>366.45</v>
      </c>
      <c r="O864" s="53">
        <f t="shared" si="134"/>
        <v>0</v>
      </c>
      <c r="Q864" s="111">
        <f>YEAR(A864)</f>
        <v>2061</v>
      </c>
      <c r="R864" s="61">
        <f>MONTH(A864)</f>
        <v>4</v>
      </c>
      <c r="S864" s="61">
        <f t="shared" si="128"/>
        <v>2061</v>
      </c>
      <c r="T864" s="112" t="str">
        <f>LOOKUP(S864,'yr type'!$A$5:$A$102,'yr type'!$B$5:$B$102)</f>
        <v>D</v>
      </c>
      <c r="U864" s="61">
        <f>('Strm Seg GW ZBud Stream Out'!H864-'Strm Seg GW ZBud Stream In'!H864)/DAY($A864)/1.9835</f>
        <v>30.868498445508777</v>
      </c>
      <c r="V864" s="61">
        <f>('Strm Seg GW ZBud Stream Out'!I864-'Strm Seg GW ZBud Stream In'!I864)/DAY($A864)/1.9835</f>
        <v>-0.49458028737080922</v>
      </c>
      <c r="W864" s="61">
        <f>('Strm Seg GW ZBud Stream Out'!J864-'Strm Seg GW ZBud Stream In'!J864)/DAY($A864)/1.9835</f>
        <v>0.92698092597260751</v>
      </c>
    </row>
    <row r="865" spans="1:23" x14ac:dyDescent="0.3">
      <c r="A865" s="126">
        <v>58957</v>
      </c>
      <c r="B865" s="127">
        <v>61.3</v>
      </c>
      <c r="C865" s="127">
        <v>0</v>
      </c>
      <c r="D865" s="127">
        <v>65.16</v>
      </c>
      <c r="E865" s="127">
        <v>9.86</v>
      </c>
      <c r="F865" s="127">
        <v>29.58</v>
      </c>
      <c r="G865" s="127">
        <v>37.6</v>
      </c>
      <c r="H865" s="2">
        <f t="shared" si="129"/>
        <v>136.32</v>
      </c>
      <c r="I865" s="2">
        <f t="shared" si="130"/>
        <v>29.58</v>
      </c>
      <c r="J865" s="2">
        <f t="shared" si="131"/>
        <v>37.6</v>
      </c>
      <c r="K865" s="2">
        <f t="shared" si="132"/>
        <v>136.32</v>
      </c>
      <c r="L865" s="2">
        <f t="shared" si="133"/>
        <v>67.180000000000007</v>
      </c>
      <c r="M865" s="2">
        <f t="shared" si="135"/>
        <v>203.49999999999997</v>
      </c>
      <c r="N865" s="2">
        <f>'ZBud Extract Monthly'!U864</f>
        <v>203.5</v>
      </c>
      <c r="O865" s="53">
        <f t="shared" si="134"/>
        <v>0</v>
      </c>
      <c r="Q865" s="111">
        <f>YEAR(A865)</f>
        <v>2061</v>
      </c>
      <c r="R865" s="61">
        <f>MONTH(A865)</f>
        <v>5</v>
      </c>
      <c r="S865" s="61">
        <f t="shared" si="128"/>
        <v>2061</v>
      </c>
      <c r="T865" s="112" t="str">
        <f>LOOKUP(S865,'yr type'!$A$5:$A$102,'yr type'!$B$5:$B$102)</f>
        <v>D</v>
      </c>
      <c r="U865" s="61">
        <f>('Strm Seg GW ZBud Stream Out'!H865-'Strm Seg GW ZBud Stream In'!H865)/DAY($A865)/1.9835</f>
        <v>24.942224968896625</v>
      </c>
      <c r="V865" s="61">
        <f>('Strm Seg GW ZBud Stream Out'!I865-'Strm Seg GW ZBud Stream In'!I865)/DAY($A865)/1.9835</f>
        <v>-0.48106556510567011</v>
      </c>
      <c r="W865" s="61">
        <f>('Strm Seg GW ZBud Stream Out'!J865-'Strm Seg GW ZBud Stream In'!J865)/DAY($A865)/1.9835</f>
        <v>6.1962806053164329E-2</v>
      </c>
    </row>
    <row r="866" spans="1:23" x14ac:dyDescent="0.3">
      <c r="A866" s="126">
        <v>58987</v>
      </c>
      <c r="B866" s="127">
        <v>84.85</v>
      </c>
      <c r="C866" s="127">
        <v>0</v>
      </c>
      <c r="D866" s="127">
        <v>333.26</v>
      </c>
      <c r="E866" s="127">
        <v>176.17</v>
      </c>
      <c r="F866" s="127">
        <v>39.54</v>
      </c>
      <c r="G866" s="127">
        <v>66.19</v>
      </c>
      <c r="H866" s="2">
        <f t="shared" si="129"/>
        <v>594.28</v>
      </c>
      <c r="I866" s="2">
        <f t="shared" si="130"/>
        <v>39.54</v>
      </c>
      <c r="J866" s="2">
        <f t="shared" si="131"/>
        <v>66.19</v>
      </c>
      <c r="K866" s="2">
        <f t="shared" si="132"/>
        <v>594.28</v>
      </c>
      <c r="L866" s="2">
        <f t="shared" si="133"/>
        <v>105.72999999999999</v>
      </c>
      <c r="M866" s="2">
        <f t="shared" si="135"/>
        <v>700.01</v>
      </c>
      <c r="N866" s="2">
        <f>'ZBud Extract Monthly'!U865</f>
        <v>700.01</v>
      </c>
      <c r="O866" s="53">
        <f t="shared" si="134"/>
        <v>0</v>
      </c>
      <c r="Q866" s="111">
        <f>YEAR(A866)</f>
        <v>2061</v>
      </c>
      <c r="R866" s="61">
        <f>MONTH(A866)</f>
        <v>6</v>
      </c>
      <c r="S866" s="61">
        <f t="shared" si="128"/>
        <v>2061</v>
      </c>
      <c r="T866" s="112" t="str">
        <f>LOOKUP(S866,'yr type'!$A$5:$A$102,'yr type'!$B$5:$B$102)</f>
        <v>D</v>
      </c>
      <c r="U866" s="61">
        <f>('Strm Seg GW ZBud Stream Out'!H866-'Strm Seg GW ZBud Stream In'!H866)/DAY($A866)/1.9835</f>
        <v>6.8343836652382182</v>
      </c>
      <c r="V866" s="61">
        <f>('Strm Seg GW ZBud Stream Out'!I866-'Strm Seg GW ZBud Stream In'!I866)/DAY($A866)/1.9835</f>
        <v>-0.66448197630451222</v>
      </c>
      <c r="W866" s="61">
        <f>('Strm Seg GW ZBud Stream Out'!J866-'Strm Seg GW ZBud Stream In'!J866)/DAY($A866)/1.9835</f>
        <v>-1.0194101336022181</v>
      </c>
    </row>
    <row r="867" spans="1:23" x14ac:dyDescent="0.3">
      <c r="A867" s="126">
        <v>59018</v>
      </c>
      <c r="B867" s="127">
        <v>164.68</v>
      </c>
      <c r="C867" s="127">
        <v>2.1800000000000002</v>
      </c>
      <c r="D867" s="127">
        <v>448.86</v>
      </c>
      <c r="E867" s="127">
        <v>233.85</v>
      </c>
      <c r="F867" s="127">
        <v>29.08</v>
      </c>
      <c r="G867" s="127">
        <v>75.63</v>
      </c>
      <c r="H867" s="2">
        <f t="shared" si="129"/>
        <v>849.57</v>
      </c>
      <c r="I867" s="2">
        <f t="shared" si="130"/>
        <v>29.08</v>
      </c>
      <c r="J867" s="2">
        <f t="shared" si="131"/>
        <v>75.63</v>
      </c>
      <c r="K867" s="2">
        <f t="shared" si="132"/>
        <v>849.57</v>
      </c>
      <c r="L867" s="2">
        <f t="shared" si="133"/>
        <v>104.71</v>
      </c>
      <c r="M867" s="2">
        <f t="shared" si="135"/>
        <v>954.28000000000009</v>
      </c>
      <c r="N867" s="2">
        <f>'ZBud Extract Monthly'!U866</f>
        <v>954.27</v>
      </c>
      <c r="O867" s="53">
        <f t="shared" si="134"/>
        <v>-1.0000000000104592E-2</v>
      </c>
      <c r="Q867" s="111">
        <f>YEAR(A867)</f>
        <v>2061</v>
      </c>
      <c r="R867" s="61">
        <f>MONTH(A867)</f>
        <v>7</v>
      </c>
      <c r="S867" s="61">
        <f t="shared" si="128"/>
        <v>2061</v>
      </c>
      <c r="T867" s="112" t="str">
        <f>LOOKUP(S867,'yr type'!$A$5:$A$102,'yr type'!$B$5:$B$102)</f>
        <v>D</v>
      </c>
      <c r="U867" s="61">
        <f>('Strm Seg GW ZBud Stream Out'!H867-'Strm Seg GW ZBud Stream In'!H867)/DAY($A867)/1.9835</f>
        <v>-2.2540800312253531</v>
      </c>
      <c r="V867" s="61">
        <f>('Strm Seg GW ZBud Stream Out'!I867-'Strm Seg GW ZBud Stream In'!I867)/DAY($A867)/1.9835</f>
        <v>-0.47293396326142284</v>
      </c>
      <c r="W867" s="61">
        <f>('Strm Seg GW ZBud Stream Out'!J867-'Strm Seg GW ZBud Stream In'!J867)/DAY($A867)/1.9835</f>
        <v>-1.225595029964953</v>
      </c>
    </row>
    <row r="868" spans="1:23" x14ac:dyDescent="0.3">
      <c r="A868" s="126">
        <v>59049</v>
      </c>
      <c r="B868" s="127">
        <v>121.08</v>
      </c>
      <c r="C868" s="127">
        <v>0</v>
      </c>
      <c r="D868" s="127">
        <v>396.15</v>
      </c>
      <c r="E868" s="127">
        <v>201.68</v>
      </c>
      <c r="F868" s="127">
        <v>29.08</v>
      </c>
      <c r="G868" s="127">
        <v>75.72</v>
      </c>
      <c r="H868" s="2">
        <f t="shared" si="129"/>
        <v>718.91000000000008</v>
      </c>
      <c r="I868" s="2">
        <f t="shared" si="130"/>
        <v>29.08</v>
      </c>
      <c r="J868" s="2">
        <f t="shared" si="131"/>
        <v>75.72</v>
      </c>
      <c r="K868" s="2">
        <f t="shared" si="132"/>
        <v>718.91000000000008</v>
      </c>
      <c r="L868" s="2">
        <f t="shared" si="133"/>
        <v>104.8</v>
      </c>
      <c r="M868" s="2">
        <f t="shared" si="135"/>
        <v>823.71000000000015</v>
      </c>
      <c r="N868" s="2">
        <f>'ZBud Extract Monthly'!U867</f>
        <v>823.71</v>
      </c>
      <c r="O868" s="53">
        <f t="shared" si="134"/>
        <v>0</v>
      </c>
      <c r="Q868" s="111">
        <f>YEAR(A868)</f>
        <v>2061</v>
      </c>
      <c r="R868" s="61">
        <f>MONTH(A868)</f>
        <v>8</v>
      </c>
      <c r="S868" s="61">
        <f t="shared" si="128"/>
        <v>2061</v>
      </c>
      <c r="T868" s="112" t="str">
        <f>LOOKUP(S868,'yr type'!$A$5:$A$102,'yr type'!$B$5:$B$102)</f>
        <v>D</v>
      </c>
      <c r="U868" s="61">
        <f>('Strm Seg GW ZBud Stream Out'!H868-'Strm Seg GW ZBud Stream In'!H868)/DAY($A868)/1.9835</f>
        <v>5.9630662644234258</v>
      </c>
      <c r="V868" s="61">
        <f>('Strm Seg GW ZBud Stream Out'!I868-'Strm Seg GW ZBud Stream In'!I868)/DAY($A868)/1.9835</f>
        <v>-0.47293396326142284</v>
      </c>
      <c r="W868" s="61">
        <f>('Strm Seg GW ZBud Stream Out'!J868-'Strm Seg GW ZBud Stream In'!J868)/DAY($A868)/1.9835</f>
        <v>-1.2272213503338021</v>
      </c>
    </row>
    <row r="869" spans="1:23" x14ac:dyDescent="0.3">
      <c r="A869" s="126">
        <v>59079</v>
      </c>
      <c r="B869" s="127">
        <v>55.37</v>
      </c>
      <c r="C869" s="127">
        <v>0</v>
      </c>
      <c r="D869" s="127">
        <v>86.7</v>
      </c>
      <c r="E869" s="127">
        <v>34.799999999999997</v>
      </c>
      <c r="F869" s="127">
        <v>32.520000000000003</v>
      </c>
      <c r="G869" s="127">
        <v>51.29</v>
      </c>
      <c r="H869" s="2">
        <f t="shared" si="129"/>
        <v>176.87</v>
      </c>
      <c r="I869" s="2">
        <f t="shared" si="130"/>
        <v>32.520000000000003</v>
      </c>
      <c r="J869" s="2">
        <f t="shared" si="131"/>
        <v>51.29</v>
      </c>
      <c r="K869" s="2">
        <f t="shared" si="132"/>
        <v>176.87</v>
      </c>
      <c r="L869" s="2">
        <f t="shared" si="133"/>
        <v>83.81</v>
      </c>
      <c r="M869" s="2">
        <f t="shared" si="135"/>
        <v>260.68</v>
      </c>
      <c r="N869" s="2">
        <f>'ZBud Extract Monthly'!U868</f>
        <v>260.67</v>
      </c>
      <c r="O869" s="53">
        <f t="shared" si="134"/>
        <v>-9.9999999999909051E-3</v>
      </c>
      <c r="Q869" s="111">
        <f>YEAR(A869)</f>
        <v>2061</v>
      </c>
      <c r="R869" s="61">
        <f>MONTH(A869)</f>
        <v>9</v>
      </c>
      <c r="S869" s="61">
        <f t="shared" si="128"/>
        <v>2061</v>
      </c>
      <c r="T869" s="112" t="str">
        <f>LOOKUP(S869,'yr type'!$A$5:$A$102,'yr type'!$B$5:$B$102)</f>
        <v>D</v>
      </c>
      <c r="U869" s="61">
        <f>('Strm Seg GW ZBud Stream Out'!H869-'Strm Seg GW ZBud Stream In'!H869)/DAY($A869)/1.9835</f>
        <v>21.920678934543311</v>
      </c>
      <c r="V869" s="61">
        <f>('Strm Seg GW ZBud Stream Out'!I869-'Strm Seg GW ZBud Stream In'!I869)/DAY($A869)/1.9835</f>
        <v>-0.54650869674817248</v>
      </c>
      <c r="W869" s="61">
        <f>('Strm Seg GW ZBud Stream Out'!J869-'Strm Seg GW ZBud Stream In'!J869)/DAY($A869)/1.9835</f>
        <v>-0.61574657591799009</v>
      </c>
    </row>
    <row r="870" spans="1:23" x14ac:dyDescent="0.3">
      <c r="A870" s="126">
        <v>59110</v>
      </c>
      <c r="B870" s="127">
        <v>66.77</v>
      </c>
      <c r="C870" s="127">
        <v>0</v>
      </c>
      <c r="D870" s="127">
        <v>71</v>
      </c>
      <c r="E870" s="127">
        <v>3.05</v>
      </c>
      <c r="F870" s="127">
        <v>29.08</v>
      </c>
      <c r="G870" s="127">
        <v>40.53</v>
      </c>
      <c r="H870" s="2">
        <f t="shared" si="129"/>
        <v>140.82</v>
      </c>
      <c r="I870" s="2">
        <f t="shared" si="130"/>
        <v>29.08</v>
      </c>
      <c r="J870" s="2">
        <f t="shared" si="131"/>
        <v>40.53</v>
      </c>
      <c r="K870" s="2">
        <f t="shared" si="132"/>
        <v>140.82</v>
      </c>
      <c r="L870" s="2">
        <f t="shared" si="133"/>
        <v>69.61</v>
      </c>
      <c r="M870" s="2">
        <f t="shared" si="135"/>
        <v>210.42999999999998</v>
      </c>
      <c r="N870" s="2">
        <f>'ZBud Extract Monthly'!U869</f>
        <v>210.42</v>
      </c>
      <c r="O870" s="53">
        <f t="shared" si="134"/>
        <v>-9.9999999999909051E-3</v>
      </c>
      <c r="Q870" s="111">
        <f>YEAR(A870)</f>
        <v>2061</v>
      </c>
      <c r="R870" s="61">
        <f>MONTH(A870)</f>
        <v>10</v>
      </c>
      <c r="S870" s="61">
        <f t="shared" si="128"/>
        <v>2062</v>
      </c>
      <c r="T870" s="112" t="str">
        <f>LOOKUP(S870,'yr type'!$A$5:$A$102,'yr type'!$B$5:$B$102)</f>
        <v>C</v>
      </c>
      <c r="U870" s="61">
        <f>('Strm Seg GW ZBud Stream Out'!H870-'Strm Seg GW ZBud Stream In'!H870)/DAY($A870)/1.9835</f>
        <v>21.294388381567288</v>
      </c>
      <c r="V870" s="61">
        <f>('Strm Seg GW ZBud Stream Out'!I870-'Strm Seg GW ZBud Stream In'!I870)/DAY($A870)/1.9835</f>
        <v>-0.47293396326142284</v>
      </c>
      <c r="W870" s="61">
        <f>('Strm Seg GW ZBud Stream Out'!J870-'Strm Seg GW ZBud Stream In'!J870)/DAY($A870)/1.9835</f>
        <v>-0.28590712084373504</v>
      </c>
    </row>
    <row r="871" spans="1:23" x14ac:dyDescent="0.3">
      <c r="A871" s="126">
        <v>59140</v>
      </c>
      <c r="B871" s="127">
        <v>58.51</v>
      </c>
      <c r="C871" s="127">
        <v>0</v>
      </c>
      <c r="D871" s="127">
        <v>62.17</v>
      </c>
      <c r="E871" s="127">
        <v>8.06</v>
      </c>
      <c r="F871" s="127">
        <v>40.79</v>
      </c>
      <c r="G871" s="127">
        <v>50.32</v>
      </c>
      <c r="H871" s="2">
        <f t="shared" si="129"/>
        <v>128.74</v>
      </c>
      <c r="I871" s="2">
        <f t="shared" si="130"/>
        <v>40.79</v>
      </c>
      <c r="J871" s="2">
        <f t="shared" si="131"/>
        <v>50.32</v>
      </c>
      <c r="K871" s="2">
        <f t="shared" si="132"/>
        <v>128.74</v>
      </c>
      <c r="L871" s="2">
        <f t="shared" si="133"/>
        <v>91.11</v>
      </c>
      <c r="M871" s="2">
        <f t="shared" si="135"/>
        <v>219.85</v>
      </c>
      <c r="N871" s="2">
        <f>'ZBud Extract Monthly'!U870</f>
        <v>219.84</v>
      </c>
      <c r="O871" s="53">
        <f t="shared" si="134"/>
        <v>-9.9999999999909051E-3</v>
      </c>
      <c r="Q871" s="111">
        <f>YEAR(A871)</f>
        <v>2061</v>
      </c>
      <c r="R871" s="61">
        <f>MONTH(A871)</f>
        <v>11</v>
      </c>
      <c r="S871" s="61">
        <f t="shared" si="128"/>
        <v>2062</v>
      </c>
      <c r="T871" s="112" t="str">
        <f>LOOKUP(S871,'yr type'!$A$5:$A$102,'yr type'!$B$5:$B$102)</f>
        <v>C</v>
      </c>
      <c r="U871" s="61">
        <f>('Strm Seg GW ZBud Stream Out'!H871-'Strm Seg GW ZBud Stream In'!H871)/DAY($A871)/1.9835</f>
        <v>20.14570204184523</v>
      </c>
      <c r="V871" s="61">
        <f>('Strm Seg GW ZBud Stream Out'!I871-'Strm Seg GW ZBud Stream In'!I871)/DAY($A871)/1.9835</f>
        <v>-0.68548861440215103</v>
      </c>
      <c r="W871" s="61">
        <f>('Strm Seg GW ZBud Stream Out'!J871-'Strm Seg GW ZBud Stream In'!J871)/DAY($A871)/1.9835</f>
        <v>-0.56936391899840333</v>
      </c>
    </row>
    <row r="872" spans="1:23" x14ac:dyDescent="0.3">
      <c r="A872" s="126">
        <v>59171</v>
      </c>
      <c r="B872" s="127">
        <v>62.42</v>
      </c>
      <c r="C872" s="127">
        <v>0</v>
      </c>
      <c r="D872" s="127">
        <v>38.58</v>
      </c>
      <c r="E872" s="127">
        <v>2.11</v>
      </c>
      <c r="F872" s="127">
        <v>31.47</v>
      </c>
      <c r="G872" s="127">
        <v>36.64</v>
      </c>
      <c r="H872" s="2">
        <f t="shared" si="129"/>
        <v>103.11</v>
      </c>
      <c r="I872" s="2">
        <f t="shared" si="130"/>
        <v>31.47</v>
      </c>
      <c r="J872" s="2">
        <f t="shared" si="131"/>
        <v>36.64</v>
      </c>
      <c r="K872" s="2">
        <f t="shared" si="132"/>
        <v>103.11</v>
      </c>
      <c r="L872" s="2">
        <f t="shared" si="133"/>
        <v>68.11</v>
      </c>
      <c r="M872" s="2">
        <f t="shared" si="135"/>
        <v>171.21999999999997</v>
      </c>
      <c r="N872" s="2">
        <f>'ZBud Extract Monthly'!U871</f>
        <v>171.22</v>
      </c>
      <c r="O872" s="53">
        <f t="shared" si="134"/>
        <v>0</v>
      </c>
      <c r="Q872" s="111">
        <f>YEAR(A872)</f>
        <v>2061</v>
      </c>
      <c r="R872" s="61">
        <f>MONTH(A872)</f>
        <v>12</v>
      </c>
      <c r="S872" s="61">
        <f t="shared" si="128"/>
        <v>2062</v>
      </c>
      <c r="T872" s="112" t="str">
        <f>LOOKUP(S872,'yr type'!$A$5:$A$102,'yr type'!$B$5:$B$102)</f>
        <v>C</v>
      </c>
      <c r="U872" s="61">
        <f>('Strm Seg GW ZBud Stream Out'!H872-'Strm Seg GW ZBud Stream In'!H872)/DAY($A872)/1.9835</f>
        <v>21.022630247932543</v>
      </c>
      <c r="V872" s="61">
        <f>('Strm Seg GW ZBud Stream Out'!I872-'Strm Seg GW ZBud Stream In'!I872)/DAY($A872)/1.9835</f>
        <v>-0.51180302007692491</v>
      </c>
      <c r="W872" s="61">
        <f>('Strm Seg GW ZBud Stream Out'!J872-'Strm Seg GW ZBud Stream In'!J872)/DAY($A872)/1.9835</f>
        <v>-0.22215536238483619</v>
      </c>
    </row>
    <row r="873" spans="1:23" x14ac:dyDescent="0.3">
      <c r="A873" s="126">
        <v>59202</v>
      </c>
      <c r="B873" s="127">
        <v>63.64</v>
      </c>
      <c r="C873" s="127">
        <v>0</v>
      </c>
      <c r="D873" s="127">
        <v>64.650000000000006</v>
      </c>
      <c r="E873" s="127">
        <v>23.06</v>
      </c>
      <c r="F873" s="127">
        <v>35.700000000000003</v>
      </c>
      <c r="G873" s="127">
        <v>47.04</v>
      </c>
      <c r="H873" s="2">
        <f t="shared" si="129"/>
        <v>151.35000000000002</v>
      </c>
      <c r="I873" s="2">
        <f t="shared" si="130"/>
        <v>35.700000000000003</v>
      </c>
      <c r="J873" s="2">
        <f t="shared" si="131"/>
        <v>47.04</v>
      </c>
      <c r="K873" s="2">
        <f t="shared" si="132"/>
        <v>151.35000000000002</v>
      </c>
      <c r="L873" s="2">
        <f t="shared" si="133"/>
        <v>82.740000000000009</v>
      </c>
      <c r="M873" s="2">
        <f t="shared" si="135"/>
        <v>234.09</v>
      </c>
      <c r="N873" s="2">
        <f>'ZBud Extract Monthly'!U872</f>
        <v>234.09</v>
      </c>
      <c r="O873" s="53">
        <f t="shared" si="134"/>
        <v>0</v>
      </c>
      <c r="Q873" s="111">
        <f>YEAR(A873)</f>
        <v>2062</v>
      </c>
      <c r="R873" s="61">
        <f>MONTH(A873)</f>
        <v>1</v>
      </c>
      <c r="S873" s="61">
        <f t="shared" si="128"/>
        <v>2062</v>
      </c>
      <c r="T873" s="112" t="str">
        <f>LOOKUP(S873,'yr type'!$A$5:$A$102,'yr type'!$B$5:$B$102)</f>
        <v>C</v>
      </c>
      <c r="U873" s="61">
        <f>('Strm Seg GW ZBud Stream Out'!H873-'Strm Seg GW ZBud Stream In'!H873)/DAY($A873)/1.9835</f>
        <v>15.775632841913529</v>
      </c>
      <c r="V873" s="61">
        <f>('Strm Seg GW ZBud Stream Out'!I873-'Strm Seg GW ZBud Stream In'!I873)/DAY($A873)/1.9835</f>
        <v>-0.58059637167925704</v>
      </c>
      <c r="W873" s="61">
        <f>('Strm Seg GW ZBud Stream Out'!J873-'Strm Seg GW ZBud Stream In'!J873)/DAY($A873)/1.9835</f>
        <v>-0.60710539369150318</v>
      </c>
    </row>
    <row r="874" spans="1:23" x14ac:dyDescent="0.3">
      <c r="A874" s="126">
        <v>59230</v>
      </c>
      <c r="B874" s="127">
        <v>44</v>
      </c>
      <c r="C874" s="127">
        <v>0</v>
      </c>
      <c r="D874" s="127">
        <v>11.73</v>
      </c>
      <c r="E874" s="127">
        <v>27.03</v>
      </c>
      <c r="F874" s="127">
        <v>111.33</v>
      </c>
      <c r="G874" s="127">
        <v>112.1</v>
      </c>
      <c r="H874" s="2">
        <f t="shared" si="129"/>
        <v>82.76</v>
      </c>
      <c r="I874" s="2">
        <f t="shared" si="130"/>
        <v>111.33</v>
      </c>
      <c r="J874" s="2">
        <f t="shared" si="131"/>
        <v>112.1</v>
      </c>
      <c r="K874" s="2">
        <f t="shared" si="132"/>
        <v>82.76</v>
      </c>
      <c r="L874" s="2">
        <f t="shared" si="133"/>
        <v>223.43</v>
      </c>
      <c r="M874" s="2">
        <f t="shared" si="135"/>
        <v>306.19</v>
      </c>
      <c r="N874" s="2">
        <f>'ZBud Extract Monthly'!U873</f>
        <v>306.19</v>
      </c>
      <c r="O874" s="53">
        <f t="shared" si="134"/>
        <v>0</v>
      </c>
      <c r="Q874" s="111">
        <f>YEAR(A874)</f>
        <v>2062</v>
      </c>
      <c r="R874" s="61">
        <f>MONTH(A874)</f>
        <v>2</v>
      </c>
      <c r="S874" s="61">
        <f t="shared" si="128"/>
        <v>2062</v>
      </c>
      <c r="T874" s="112" t="str">
        <f>LOOKUP(S874,'yr type'!$A$5:$A$102,'yr type'!$B$5:$B$102)</f>
        <v>C</v>
      </c>
      <c r="U874" s="61">
        <f>('Strm Seg GW ZBud Stream Out'!H874-'Strm Seg GW ZBud Stream In'!H874)/DAY($A874)/1.9835</f>
        <v>32.998127408261013</v>
      </c>
      <c r="V874" s="61">
        <f>('Strm Seg GW ZBud Stream Out'!I874-'Strm Seg GW ZBud Stream In'!I874)/DAY($A874)/1.9835</f>
        <v>-2.0045734452086861</v>
      </c>
      <c r="W874" s="61">
        <f>('Strm Seg GW ZBud Stream Out'!J874-'Strm Seg GW ZBud Stream In'!J874)/DAY($A874)/1.9835</f>
        <v>-1.4737657099643484</v>
      </c>
    </row>
    <row r="875" spans="1:23" x14ac:dyDescent="0.3">
      <c r="A875" s="126">
        <v>59261</v>
      </c>
      <c r="B875" s="127">
        <v>42.17</v>
      </c>
      <c r="C875" s="127">
        <v>0</v>
      </c>
      <c r="D875" s="127">
        <v>0</v>
      </c>
      <c r="E875" s="127">
        <v>7</v>
      </c>
      <c r="F875" s="127">
        <v>102.3</v>
      </c>
      <c r="G875" s="127">
        <v>80.62</v>
      </c>
      <c r="H875" s="2">
        <f t="shared" si="129"/>
        <v>49.17</v>
      </c>
      <c r="I875" s="2">
        <f t="shared" si="130"/>
        <v>102.3</v>
      </c>
      <c r="J875" s="2">
        <f t="shared" si="131"/>
        <v>80.62</v>
      </c>
      <c r="K875" s="2">
        <f t="shared" si="132"/>
        <v>49.17</v>
      </c>
      <c r="L875" s="2">
        <f t="shared" si="133"/>
        <v>182.92000000000002</v>
      </c>
      <c r="M875" s="2">
        <f t="shared" si="135"/>
        <v>232.09</v>
      </c>
      <c r="N875" s="2">
        <f>'ZBud Extract Monthly'!U874</f>
        <v>232.08</v>
      </c>
      <c r="O875" s="53">
        <f t="shared" si="134"/>
        <v>-9.9999999999909051E-3</v>
      </c>
      <c r="Q875" s="111">
        <f>YEAR(A875)</f>
        <v>2062</v>
      </c>
      <c r="R875" s="61">
        <f>MONTH(A875)</f>
        <v>3</v>
      </c>
      <c r="S875" s="61">
        <f t="shared" si="128"/>
        <v>2062</v>
      </c>
      <c r="T875" s="112" t="str">
        <f>LOOKUP(S875,'yr type'!$A$5:$A$102,'yr type'!$B$5:$B$102)</f>
        <v>C</v>
      </c>
      <c r="U875" s="61">
        <f>('Strm Seg GW ZBud Stream Out'!H875-'Strm Seg GW ZBud Stream In'!H875)/DAY($A875)/1.9835</f>
        <v>45.634712181952722</v>
      </c>
      <c r="V875" s="61">
        <f>('Strm Seg GW ZBud Stream Out'!I875-'Strm Seg GW ZBud Stream In'!I875)/DAY($A875)/1.9835</f>
        <v>-1.663725737332997</v>
      </c>
      <c r="W875" s="61">
        <f>('Strm Seg GW ZBud Stream Out'!J875-'Strm Seg GW ZBud Stream In'!J875)/DAY($A875)/1.9835</f>
        <v>-0.1322198459874612</v>
      </c>
    </row>
    <row r="876" spans="1:23" x14ac:dyDescent="0.3">
      <c r="A876" s="126">
        <v>59291</v>
      </c>
      <c r="B876" s="127">
        <v>44.61</v>
      </c>
      <c r="C876" s="127">
        <v>0</v>
      </c>
      <c r="D876" s="127">
        <v>8.17</v>
      </c>
      <c r="E876" s="127">
        <v>3.52</v>
      </c>
      <c r="F876" s="127">
        <v>35.14</v>
      </c>
      <c r="G876" s="127">
        <v>39.74</v>
      </c>
      <c r="H876" s="2">
        <f t="shared" si="129"/>
        <v>56.300000000000004</v>
      </c>
      <c r="I876" s="2">
        <f t="shared" si="130"/>
        <v>35.14</v>
      </c>
      <c r="J876" s="2">
        <f t="shared" si="131"/>
        <v>39.74</v>
      </c>
      <c r="K876" s="2">
        <f t="shared" si="132"/>
        <v>56.300000000000004</v>
      </c>
      <c r="L876" s="2">
        <f t="shared" si="133"/>
        <v>74.88</v>
      </c>
      <c r="M876" s="2">
        <f t="shared" si="135"/>
        <v>131.18</v>
      </c>
      <c r="N876" s="2">
        <f>'ZBud Extract Monthly'!U875</f>
        <v>131.18</v>
      </c>
      <c r="O876" s="53">
        <f t="shared" si="134"/>
        <v>0</v>
      </c>
      <c r="Q876" s="111">
        <f>YEAR(A876)</f>
        <v>2062</v>
      </c>
      <c r="R876" s="61">
        <f>MONTH(A876)</f>
        <v>4</v>
      </c>
      <c r="S876" s="61">
        <f t="shared" si="128"/>
        <v>2062</v>
      </c>
      <c r="T876" s="112" t="str">
        <f>LOOKUP(S876,'yr type'!$A$5:$A$102,'yr type'!$B$5:$B$102)</f>
        <v>C</v>
      </c>
      <c r="U876" s="61">
        <f>('Strm Seg GW ZBud Stream Out'!H876-'Strm Seg GW ZBud Stream In'!H876)/DAY($A876)/1.9835</f>
        <v>33.9154692882951</v>
      </c>
      <c r="V876" s="61">
        <f>('Strm Seg GW ZBud Stream Out'!I876-'Strm Seg GW ZBud Stream In'!I876)/DAY($A876)/1.9835</f>
        <v>-0.59053861020082343</v>
      </c>
      <c r="W876" s="61">
        <f>('Strm Seg GW ZBud Stream Out'!J876-'Strm Seg GW ZBud Stream In'!J876)/DAY($A876)/1.9835</f>
        <v>0.39660532728342157</v>
      </c>
    </row>
    <row r="877" spans="1:23" x14ac:dyDescent="0.3">
      <c r="A877" s="126">
        <v>59322</v>
      </c>
      <c r="B877" s="127">
        <v>63.83</v>
      </c>
      <c r="C877" s="127">
        <v>0</v>
      </c>
      <c r="D877" s="127">
        <v>152.91</v>
      </c>
      <c r="E877" s="127">
        <v>55.37</v>
      </c>
      <c r="F877" s="127">
        <v>29.08</v>
      </c>
      <c r="G877" s="127">
        <v>46.43</v>
      </c>
      <c r="H877" s="2">
        <f t="shared" si="129"/>
        <v>272.11</v>
      </c>
      <c r="I877" s="2">
        <f t="shared" si="130"/>
        <v>29.08</v>
      </c>
      <c r="J877" s="2">
        <f t="shared" si="131"/>
        <v>46.43</v>
      </c>
      <c r="K877" s="2">
        <f t="shared" si="132"/>
        <v>272.11</v>
      </c>
      <c r="L877" s="2">
        <f t="shared" si="133"/>
        <v>75.509999999999991</v>
      </c>
      <c r="M877" s="2">
        <f t="shared" si="135"/>
        <v>347.62</v>
      </c>
      <c r="N877" s="2">
        <f>'ZBud Extract Monthly'!U876</f>
        <v>347.61</v>
      </c>
      <c r="O877" s="53">
        <f t="shared" si="134"/>
        <v>-9.9999999999909051E-3</v>
      </c>
      <c r="Q877" s="111">
        <f>YEAR(A877)</f>
        <v>2062</v>
      </c>
      <c r="R877" s="61">
        <f>MONTH(A877)</f>
        <v>5</v>
      </c>
      <c r="S877" s="61">
        <f t="shared" si="128"/>
        <v>2062</v>
      </c>
      <c r="T877" s="112" t="str">
        <f>LOOKUP(S877,'yr type'!$A$5:$A$102,'yr type'!$B$5:$B$102)</f>
        <v>C</v>
      </c>
      <c r="U877" s="61">
        <f>('Strm Seg GW ZBud Stream Out'!H877-'Strm Seg GW ZBud Stream In'!H877)/DAY($A877)/1.9835</f>
        <v>13.387056116184326</v>
      </c>
      <c r="V877" s="61">
        <f>('Strm Seg GW ZBud Stream Out'!I877-'Strm Seg GW ZBud Stream In'!I877)/DAY($A877)/1.9835</f>
        <v>-0.47293396326142284</v>
      </c>
      <c r="W877" s="61">
        <f>('Strm Seg GW ZBud Stream Out'!J877-'Strm Seg GW ZBud Stream In'!J877)/DAY($A877)/1.9835</f>
        <v>-0.54790733226538291</v>
      </c>
    </row>
    <row r="878" spans="1:23" x14ac:dyDescent="0.3">
      <c r="A878" s="126">
        <v>59352</v>
      </c>
      <c r="B878" s="127">
        <v>75.45</v>
      </c>
      <c r="C878" s="127">
        <v>0.11</v>
      </c>
      <c r="D878" s="127">
        <v>507.33</v>
      </c>
      <c r="E878" s="127">
        <v>303.7</v>
      </c>
      <c r="F878" s="127">
        <v>28.14</v>
      </c>
      <c r="G878" s="127">
        <v>83.49</v>
      </c>
      <c r="H878" s="2">
        <f t="shared" si="129"/>
        <v>886.58999999999992</v>
      </c>
      <c r="I878" s="2">
        <f t="shared" si="130"/>
        <v>28.14</v>
      </c>
      <c r="J878" s="2">
        <f t="shared" si="131"/>
        <v>83.49</v>
      </c>
      <c r="K878" s="2">
        <f t="shared" si="132"/>
        <v>886.58999999999992</v>
      </c>
      <c r="L878" s="2">
        <f t="shared" si="133"/>
        <v>111.63</v>
      </c>
      <c r="M878" s="2">
        <f t="shared" si="135"/>
        <v>998.21999999999991</v>
      </c>
      <c r="N878" s="2">
        <f>'ZBud Extract Monthly'!U877</f>
        <v>998.23</v>
      </c>
      <c r="O878" s="53">
        <f t="shared" si="134"/>
        <v>1.0000000000104592E-2</v>
      </c>
      <c r="Q878" s="111">
        <f>YEAR(A878)</f>
        <v>2062</v>
      </c>
      <c r="R878" s="61">
        <f>MONTH(A878)</f>
        <v>6</v>
      </c>
      <c r="S878" s="61">
        <f t="shared" si="128"/>
        <v>2062</v>
      </c>
      <c r="T878" s="112" t="str">
        <f>LOOKUP(S878,'yr type'!$A$5:$A$102,'yr type'!$B$5:$B$102)</f>
        <v>C</v>
      </c>
      <c r="U878" s="61">
        <f>('Strm Seg GW ZBud Stream Out'!H878-'Strm Seg GW ZBud Stream In'!H878)/DAY($A878)/1.9835</f>
        <v>-2.6950676413746724</v>
      </c>
      <c r="V878" s="61">
        <f>('Strm Seg GW ZBud Stream Out'!I878-'Strm Seg GW ZBud Stream In'!I878)/DAY($A878)/1.9835</f>
        <v>-0.4729014368540459</v>
      </c>
      <c r="W878" s="61">
        <f>('Strm Seg GW ZBud Stream Out'!J878-'Strm Seg GW ZBud Stream In'!J878)/DAY($A878)/1.9835</f>
        <v>-1.401394840769683</v>
      </c>
    </row>
    <row r="879" spans="1:23" x14ac:dyDescent="0.3">
      <c r="A879" s="126">
        <v>59383</v>
      </c>
      <c r="B879" s="127">
        <v>100.02</v>
      </c>
      <c r="C879" s="127">
        <v>0</v>
      </c>
      <c r="D879" s="127">
        <v>451.7</v>
      </c>
      <c r="E879" s="127">
        <v>270.69</v>
      </c>
      <c r="F879" s="127">
        <v>29.08</v>
      </c>
      <c r="G879" s="127">
        <v>85.63</v>
      </c>
      <c r="H879" s="2">
        <f t="shared" si="129"/>
        <v>822.41000000000008</v>
      </c>
      <c r="I879" s="2">
        <f t="shared" si="130"/>
        <v>29.08</v>
      </c>
      <c r="J879" s="2">
        <f t="shared" si="131"/>
        <v>85.63</v>
      </c>
      <c r="K879" s="2">
        <f t="shared" si="132"/>
        <v>822.41000000000008</v>
      </c>
      <c r="L879" s="2">
        <f t="shared" si="133"/>
        <v>114.71</v>
      </c>
      <c r="M879" s="2">
        <f t="shared" si="135"/>
        <v>937.12000000000012</v>
      </c>
      <c r="N879" s="2">
        <f>'ZBud Extract Monthly'!U878</f>
        <v>937.12</v>
      </c>
      <c r="O879" s="53">
        <f t="shared" si="134"/>
        <v>0</v>
      </c>
      <c r="Q879" s="111">
        <f>YEAR(A879)</f>
        <v>2062</v>
      </c>
      <c r="R879" s="61">
        <f>MONTH(A879)</f>
        <v>7</v>
      </c>
      <c r="S879" s="61">
        <f t="shared" si="128"/>
        <v>2062</v>
      </c>
      <c r="T879" s="112" t="str">
        <f>LOOKUP(S879,'yr type'!$A$5:$A$102,'yr type'!$B$5:$B$102)</f>
        <v>C</v>
      </c>
      <c r="U879" s="61">
        <f>('Strm Seg GW ZBud Stream Out'!H879-'Strm Seg GW ZBud Stream In'!H879)/DAY($A879)/1.9835</f>
        <v>-2.0322499329142851</v>
      </c>
      <c r="V879" s="61">
        <f>('Strm Seg GW ZBud Stream Out'!I879-'Strm Seg GW ZBud Stream In'!I879)/DAY($A879)/1.9835</f>
        <v>-0.47293396326142284</v>
      </c>
      <c r="W879" s="61">
        <f>('Strm Seg GW ZBud Stream Out'!J879-'Strm Seg GW ZBud Stream In'!J879)/DAY($A879)/1.9835</f>
        <v>-1.3926181318457922</v>
      </c>
    </row>
    <row r="880" spans="1:23" x14ac:dyDescent="0.3">
      <c r="A880" s="126">
        <v>59414</v>
      </c>
      <c r="B880" s="127">
        <v>77.150000000000006</v>
      </c>
      <c r="C880" s="127">
        <v>0</v>
      </c>
      <c r="D880" s="127">
        <v>360.89</v>
      </c>
      <c r="E880" s="127">
        <v>131.24</v>
      </c>
      <c r="F880" s="127">
        <v>29.08</v>
      </c>
      <c r="G880" s="127">
        <v>72.040000000000006</v>
      </c>
      <c r="H880" s="2">
        <f t="shared" si="129"/>
        <v>569.28</v>
      </c>
      <c r="I880" s="2">
        <f t="shared" si="130"/>
        <v>29.08</v>
      </c>
      <c r="J880" s="2">
        <f t="shared" si="131"/>
        <v>72.040000000000006</v>
      </c>
      <c r="K880" s="2">
        <f t="shared" si="132"/>
        <v>569.28</v>
      </c>
      <c r="L880" s="2">
        <f t="shared" si="133"/>
        <v>101.12</v>
      </c>
      <c r="M880" s="2">
        <f t="shared" si="135"/>
        <v>670.4</v>
      </c>
      <c r="N880" s="2">
        <f>'ZBud Extract Monthly'!U879</f>
        <v>670.4</v>
      </c>
      <c r="O880" s="53">
        <f t="shared" si="134"/>
        <v>0</v>
      </c>
      <c r="Q880" s="111">
        <f>YEAR(A880)</f>
        <v>2062</v>
      </c>
      <c r="R880" s="61">
        <f>MONTH(A880)</f>
        <v>8</v>
      </c>
      <c r="S880" s="61">
        <f t="shared" si="128"/>
        <v>2062</v>
      </c>
      <c r="T880" s="112" t="str">
        <f>LOOKUP(S880,'yr type'!$A$5:$A$102,'yr type'!$B$5:$B$102)</f>
        <v>C</v>
      </c>
      <c r="U880" s="61">
        <f>('Strm Seg GW ZBud Stream Out'!H880-'Strm Seg GW ZBud Stream In'!H880)/DAY($A880)/1.9835</f>
        <v>4.7121006367044247</v>
      </c>
      <c r="V880" s="61">
        <f>('Strm Seg GW ZBud Stream Out'!I880-'Strm Seg GW ZBud Stream In'!I880)/DAY($A880)/1.9835</f>
        <v>-0.47293396326142284</v>
      </c>
      <c r="W880" s="61">
        <f>('Strm Seg GW ZBud Stream Out'!J880-'Strm Seg GW ZBud Stream In'!J880)/DAY($A880)/1.9835</f>
        <v>-1.1716011937191508</v>
      </c>
    </row>
    <row r="881" spans="1:23" x14ac:dyDescent="0.3">
      <c r="A881" s="126">
        <v>59444</v>
      </c>
      <c r="B881" s="127">
        <v>57.24</v>
      </c>
      <c r="C881" s="127">
        <v>0</v>
      </c>
      <c r="D881" s="127">
        <v>276.3</v>
      </c>
      <c r="E881" s="127">
        <v>107.97</v>
      </c>
      <c r="F881" s="127">
        <v>28.95</v>
      </c>
      <c r="G881" s="127">
        <v>70.209999999999994</v>
      </c>
      <c r="H881" s="2">
        <f t="shared" si="129"/>
        <v>441.51</v>
      </c>
      <c r="I881" s="2">
        <f t="shared" si="130"/>
        <v>28.95</v>
      </c>
      <c r="J881" s="2">
        <f t="shared" si="131"/>
        <v>70.209999999999994</v>
      </c>
      <c r="K881" s="2">
        <f t="shared" si="132"/>
        <v>441.51</v>
      </c>
      <c r="L881" s="2">
        <f t="shared" si="133"/>
        <v>99.16</v>
      </c>
      <c r="M881" s="2">
        <f t="shared" si="135"/>
        <v>540.66999999999996</v>
      </c>
      <c r="N881" s="2">
        <f>'ZBud Extract Monthly'!U880</f>
        <v>540.65</v>
      </c>
      <c r="O881" s="53">
        <f t="shared" si="134"/>
        <v>-1.999999999998181E-2</v>
      </c>
      <c r="Q881" s="111">
        <f>YEAR(A881)</f>
        <v>2062</v>
      </c>
      <c r="R881" s="61">
        <f>MONTH(A881)</f>
        <v>9</v>
      </c>
      <c r="S881" s="61">
        <f t="shared" si="128"/>
        <v>2062</v>
      </c>
      <c r="T881" s="112" t="str">
        <f>LOOKUP(S881,'yr type'!$A$5:$A$102,'yr type'!$B$5:$B$102)</f>
        <v>C</v>
      </c>
      <c r="U881" s="61">
        <f>('Strm Seg GW ZBud Stream Out'!H881-'Strm Seg GW ZBud Stream In'!H881)/DAY($A881)/1.9835</f>
        <v>7.4556759936139834</v>
      </c>
      <c r="V881" s="61">
        <f>('Strm Seg GW ZBud Stream Out'!I881-'Strm Seg GW ZBud Stream In'!I881)/DAY($A881)/1.9835</f>
        <v>-0.48651373834131584</v>
      </c>
      <c r="W881" s="61">
        <f>('Strm Seg GW ZBud Stream Out'!J881-'Strm Seg GW ZBud Stream In'!J881)/DAY($A881)/1.9835</f>
        <v>-1.179900848668179</v>
      </c>
    </row>
    <row r="882" spans="1:23" x14ac:dyDescent="0.3">
      <c r="A882" s="126">
        <v>59475</v>
      </c>
      <c r="B882" s="127">
        <v>66.959999999999994</v>
      </c>
      <c r="C882" s="127">
        <v>0</v>
      </c>
      <c r="D882" s="127">
        <v>250.66</v>
      </c>
      <c r="E882" s="127">
        <v>91.26</v>
      </c>
      <c r="F882" s="127">
        <v>34.28</v>
      </c>
      <c r="G882" s="127">
        <v>69.849999999999994</v>
      </c>
      <c r="H882" s="2">
        <f t="shared" si="129"/>
        <v>408.88</v>
      </c>
      <c r="I882" s="2">
        <f t="shared" si="130"/>
        <v>34.28</v>
      </c>
      <c r="J882" s="2">
        <f t="shared" si="131"/>
        <v>69.849999999999994</v>
      </c>
      <c r="K882" s="2">
        <f t="shared" si="132"/>
        <v>408.88</v>
      </c>
      <c r="L882" s="2">
        <f t="shared" si="133"/>
        <v>104.13</v>
      </c>
      <c r="M882" s="2">
        <f t="shared" si="135"/>
        <v>513.01</v>
      </c>
      <c r="N882" s="2">
        <f>'ZBud Extract Monthly'!U881</f>
        <v>513</v>
      </c>
      <c r="O882" s="53">
        <f t="shared" si="134"/>
        <v>-9.9999999999909051E-3</v>
      </c>
      <c r="Q882" s="111">
        <f>YEAR(A882)</f>
        <v>2062</v>
      </c>
      <c r="R882" s="61">
        <f>MONTH(A882)</f>
        <v>10</v>
      </c>
      <c r="S882" s="61">
        <f t="shared" si="128"/>
        <v>2063</v>
      </c>
      <c r="T882" s="112" t="str">
        <f>LOOKUP(S882,'yr type'!$A$5:$A$102,'yr type'!$B$5:$B$102)</f>
        <v>C</v>
      </c>
      <c r="U882" s="61">
        <f>('Strm Seg GW ZBud Stream Out'!H882-'Strm Seg GW ZBud Stream In'!H882)/DAY($A882)/1.9835</f>
        <v>5.7187929450222414</v>
      </c>
      <c r="V882" s="61">
        <f>('Strm Seg GW ZBud Stream Out'!I882-'Strm Seg GW ZBud Stream In'!I882)/DAY($A882)/1.9835</f>
        <v>-0.55750262244159488</v>
      </c>
      <c r="W882" s="61">
        <f>('Strm Seg GW ZBud Stream Out'!J882-'Strm Seg GW ZBud Stream In'!J882)/DAY($A882)/1.9835</f>
        <v>-1.1359847776413474</v>
      </c>
    </row>
    <row r="883" spans="1:23" x14ac:dyDescent="0.3">
      <c r="A883" s="126">
        <v>59505</v>
      </c>
      <c r="B883" s="127">
        <v>52.63</v>
      </c>
      <c r="C883" s="127">
        <v>0</v>
      </c>
      <c r="D883" s="127">
        <v>65.14</v>
      </c>
      <c r="E883" s="127">
        <v>11.46</v>
      </c>
      <c r="F883" s="127">
        <v>57.39</v>
      </c>
      <c r="G883" s="127">
        <v>72.94</v>
      </c>
      <c r="H883" s="2">
        <f t="shared" si="129"/>
        <v>129.23000000000002</v>
      </c>
      <c r="I883" s="2">
        <f t="shared" si="130"/>
        <v>57.39</v>
      </c>
      <c r="J883" s="2">
        <f t="shared" si="131"/>
        <v>72.94</v>
      </c>
      <c r="K883" s="2">
        <f t="shared" si="132"/>
        <v>129.23000000000002</v>
      </c>
      <c r="L883" s="2">
        <f t="shared" si="133"/>
        <v>130.32999999999998</v>
      </c>
      <c r="M883" s="2">
        <f t="shared" si="135"/>
        <v>259.56</v>
      </c>
      <c r="N883" s="2">
        <f>'ZBud Extract Monthly'!U882</f>
        <v>259.55</v>
      </c>
      <c r="O883" s="53">
        <f t="shared" si="134"/>
        <v>-9.9999999999909051E-3</v>
      </c>
      <c r="Q883" s="111">
        <f>YEAR(A883)</f>
        <v>2062</v>
      </c>
      <c r="R883" s="61">
        <f>MONTH(A883)</f>
        <v>11</v>
      </c>
      <c r="S883" s="61">
        <f t="shared" si="128"/>
        <v>2063</v>
      </c>
      <c r="T883" s="112" t="str">
        <f>LOOKUP(S883,'yr type'!$A$5:$A$102,'yr type'!$B$5:$B$102)</f>
        <v>C</v>
      </c>
      <c r="U883" s="61">
        <f>('Strm Seg GW ZBud Stream Out'!H883-'Strm Seg GW ZBud Stream In'!H883)/DAY($A883)/1.9835</f>
        <v>16.448197630451222</v>
      </c>
      <c r="V883" s="61">
        <f>('Strm Seg GW ZBud Stream Out'!I883-'Strm Seg GW ZBud Stream In'!I883)/DAY($A883)/1.9835</f>
        <v>-0.96445676833879501</v>
      </c>
      <c r="W883" s="61">
        <f>('Strm Seg GW ZBud Stream Out'!J883-'Strm Seg GW ZBud Stream In'!J883)/DAY($A883)/1.9835</f>
        <v>-1.0873035879337871</v>
      </c>
    </row>
    <row r="884" spans="1:23" x14ac:dyDescent="0.3">
      <c r="A884" s="126">
        <v>59536</v>
      </c>
      <c r="B884" s="127">
        <v>51.65</v>
      </c>
      <c r="C884" s="127">
        <v>0</v>
      </c>
      <c r="D884" s="127">
        <v>2.02</v>
      </c>
      <c r="E884" s="127">
        <v>20.45</v>
      </c>
      <c r="F884" s="127">
        <v>133.63</v>
      </c>
      <c r="G884" s="127">
        <v>127.91</v>
      </c>
      <c r="H884" s="2">
        <f t="shared" si="129"/>
        <v>74.12</v>
      </c>
      <c r="I884" s="2">
        <f t="shared" si="130"/>
        <v>133.63</v>
      </c>
      <c r="J884" s="2">
        <f t="shared" si="131"/>
        <v>127.91</v>
      </c>
      <c r="K884" s="2">
        <f t="shared" si="132"/>
        <v>74.12</v>
      </c>
      <c r="L884" s="2">
        <f t="shared" si="133"/>
        <v>261.53999999999996</v>
      </c>
      <c r="M884" s="2">
        <f t="shared" si="135"/>
        <v>335.65999999999997</v>
      </c>
      <c r="N884" s="2">
        <f>'ZBud Extract Monthly'!U883</f>
        <v>335.66</v>
      </c>
      <c r="O884" s="53">
        <f t="shared" si="134"/>
        <v>0</v>
      </c>
      <c r="Q884" s="111">
        <f>YEAR(A884)</f>
        <v>2062</v>
      </c>
      <c r="R884" s="61">
        <f>MONTH(A884)</f>
        <v>12</v>
      </c>
      <c r="S884" s="61">
        <f t="shared" si="128"/>
        <v>2063</v>
      </c>
      <c r="T884" s="112" t="str">
        <f>LOOKUP(S884,'yr type'!$A$5:$A$102,'yr type'!$B$5:$B$102)</f>
        <v>C</v>
      </c>
      <c r="U884" s="61">
        <f>('Strm Seg GW ZBud Stream Out'!H884-'Strm Seg GW ZBud Stream In'!H884)/DAY($A884)/1.9835</f>
        <v>68.186571472714419</v>
      </c>
      <c r="V884" s="61">
        <f>('Strm Seg GW ZBud Stream Out'!I884-'Strm Seg GW ZBud Stream In'!I884)/DAY($A884)/1.9835</f>
        <v>-2.1732519088935329</v>
      </c>
      <c r="W884" s="61">
        <f>('Strm Seg GW ZBud Stream Out'!J884-'Strm Seg GW ZBud Stream In'!J884)/DAY($A884)/1.9835</f>
        <v>-0.80600437480179221</v>
      </c>
    </row>
    <row r="885" spans="1:23" x14ac:dyDescent="0.3">
      <c r="A885" s="126">
        <v>59567</v>
      </c>
      <c r="B885" s="127">
        <v>54.03</v>
      </c>
      <c r="C885" s="127">
        <v>0</v>
      </c>
      <c r="D885" s="127">
        <v>0</v>
      </c>
      <c r="E885" s="127">
        <v>0</v>
      </c>
      <c r="F885" s="127">
        <v>29.08</v>
      </c>
      <c r="G885" s="127">
        <v>36.03</v>
      </c>
      <c r="H885" s="2">
        <f t="shared" si="129"/>
        <v>54.03</v>
      </c>
      <c r="I885" s="2">
        <f t="shared" si="130"/>
        <v>29.08</v>
      </c>
      <c r="J885" s="2">
        <f t="shared" si="131"/>
        <v>36.03</v>
      </c>
      <c r="K885" s="2">
        <f t="shared" si="132"/>
        <v>54.03</v>
      </c>
      <c r="L885" s="2">
        <f t="shared" si="133"/>
        <v>65.11</v>
      </c>
      <c r="M885" s="2">
        <f t="shared" si="135"/>
        <v>119.14</v>
      </c>
      <c r="N885" s="2">
        <f>'ZBud Extract Monthly'!U884</f>
        <v>119.14</v>
      </c>
      <c r="O885" s="53">
        <f t="shared" si="134"/>
        <v>0</v>
      </c>
      <c r="Q885" s="111">
        <f>YEAR(A885)</f>
        <v>2063</v>
      </c>
      <c r="R885" s="61">
        <f>MONTH(A885)</f>
        <v>1</v>
      </c>
      <c r="S885" s="61">
        <f t="shared" si="128"/>
        <v>2063</v>
      </c>
      <c r="T885" s="112" t="str">
        <f>LOOKUP(S885,'yr type'!$A$5:$A$102,'yr type'!$B$5:$B$102)</f>
        <v>C</v>
      </c>
      <c r="U885" s="61">
        <f>('Strm Seg GW ZBud Stream Out'!H885-'Strm Seg GW ZBud Stream In'!H885)/DAY($A885)/1.9835</f>
        <v>40.077900745667883</v>
      </c>
      <c r="V885" s="61">
        <f>('Strm Seg GW ZBud Stream Out'!I885-'Strm Seg GW ZBud Stream In'!I885)/DAY($A885)/1.9835</f>
        <v>-0.47293396326142284</v>
      </c>
      <c r="W885" s="61">
        <f>('Strm Seg GW ZBud Stream Out'!J885-'Strm Seg GW ZBud Stream In'!J885)/DAY($A885)/1.9835</f>
        <v>0.78291062556412994</v>
      </c>
    </row>
    <row r="886" spans="1:23" x14ac:dyDescent="0.3">
      <c r="A886" s="126">
        <v>59595</v>
      </c>
      <c r="B886" s="127">
        <v>46.41</v>
      </c>
      <c r="C886" s="127">
        <v>0</v>
      </c>
      <c r="D886" s="127">
        <v>0</v>
      </c>
      <c r="E886" s="127">
        <v>5.61</v>
      </c>
      <c r="F886" s="127">
        <v>57.93</v>
      </c>
      <c r="G886" s="127">
        <v>57.2</v>
      </c>
      <c r="H886" s="2">
        <f t="shared" si="129"/>
        <v>52.019999999999996</v>
      </c>
      <c r="I886" s="2">
        <f t="shared" si="130"/>
        <v>57.93</v>
      </c>
      <c r="J886" s="2">
        <f t="shared" si="131"/>
        <v>57.2</v>
      </c>
      <c r="K886" s="2">
        <f t="shared" si="132"/>
        <v>52.019999999999996</v>
      </c>
      <c r="L886" s="2">
        <f t="shared" si="133"/>
        <v>115.13</v>
      </c>
      <c r="M886" s="2">
        <f t="shared" si="135"/>
        <v>167.14999999999998</v>
      </c>
      <c r="N886" s="2">
        <f>'ZBud Extract Monthly'!U885</f>
        <v>167.15</v>
      </c>
      <c r="O886" s="53">
        <f t="shared" si="134"/>
        <v>0</v>
      </c>
      <c r="Q886" s="111">
        <f>YEAR(A886)</f>
        <v>2063</v>
      </c>
      <c r="R886" s="61">
        <f>MONTH(A886)</f>
        <v>2</v>
      </c>
      <c r="S886" s="61">
        <f t="shared" si="128"/>
        <v>2063</v>
      </c>
      <c r="T886" s="112" t="str">
        <f>LOOKUP(S886,'yr type'!$A$5:$A$102,'yr type'!$B$5:$B$102)</f>
        <v>C</v>
      </c>
      <c r="U886" s="61">
        <f>('Strm Seg GW ZBud Stream Out'!H886-'Strm Seg GW ZBud Stream In'!H886)/DAY($A886)/1.9835</f>
        <v>37.343800641002552</v>
      </c>
      <c r="V886" s="61">
        <f>('Strm Seg GW ZBud Stream Out'!I886-'Strm Seg GW ZBud Stream In'!I886)/DAY($A886)/1.9835</f>
        <v>-1.0430696099967589</v>
      </c>
      <c r="W886" s="61">
        <f>('Strm Seg GW ZBud Stream Out'!J886-'Strm Seg GW ZBud Stream In'!J886)/DAY($A886)/1.9835</f>
        <v>0.12784039756563065</v>
      </c>
    </row>
    <row r="887" spans="1:23" x14ac:dyDescent="0.3">
      <c r="A887" s="126">
        <v>59626</v>
      </c>
      <c r="B887" s="127">
        <v>49.66</v>
      </c>
      <c r="C887" s="127">
        <v>0</v>
      </c>
      <c r="D887" s="127">
        <v>12.09</v>
      </c>
      <c r="E887" s="127">
        <v>2.2599999999999998</v>
      </c>
      <c r="F887" s="127">
        <v>29.08</v>
      </c>
      <c r="G887" s="127">
        <v>35.92</v>
      </c>
      <c r="H887" s="2">
        <f t="shared" si="129"/>
        <v>64.010000000000005</v>
      </c>
      <c r="I887" s="2">
        <f t="shared" si="130"/>
        <v>29.08</v>
      </c>
      <c r="J887" s="2">
        <f t="shared" si="131"/>
        <v>35.92</v>
      </c>
      <c r="K887" s="2">
        <f t="shared" si="132"/>
        <v>64.010000000000005</v>
      </c>
      <c r="L887" s="2">
        <f t="shared" si="133"/>
        <v>65</v>
      </c>
      <c r="M887" s="2">
        <f t="shared" si="135"/>
        <v>129.01</v>
      </c>
      <c r="N887" s="2">
        <f>'ZBud Extract Monthly'!U886</f>
        <v>129.01</v>
      </c>
      <c r="O887" s="53">
        <f t="shared" si="134"/>
        <v>0</v>
      </c>
      <c r="Q887" s="111">
        <f>YEAR(A887)</f>
        <v>2063</v>
      </c>
      <c r="R887" s="61">
        <f>MONTH(A887)</f>
        <v>3</v>
      </c>
      <c r="S887" s="61">
        <f t="shared" si="128"/>
        <v>2063</v>
      </c>
      <c r="T887" s="112" t="str">
        <f>LOOKUP(S887,'yr type'!$A$5:$A$102,'yr type'!$B$5:$B$102)</f>
        <v>C</v>
      </c>
      <c r="U887" s="61">
        <f>('Strm Seg GW ZBud Stream Out'!H887-'Strm Seg GW ZBud Stream In'!H887)/DAY($A887)/1.9835</f>
        <v>28.635761158590629</v>
      </c>
      <c r="V887" s="61">
        <f>('Strm Seg GW ZBud Stream Out'!I887-'Strm Seg GW ZBud Stream In'!I887)/DAY($A887)/1.9835</f>
        <v>-0.47293396326142284</v>
      </c>
      <c r="W887" s="61">
        <f>('Strm Seg GW ZBud Stream Out'!J887-'Strm Seg GW ZBud Stream In'!J887)/DAY($A887)/1.9835</f>
        <v>0.24687543199134798</v>
      </c>
    </row>
    <row r="888" spans="1:23" x14ac:dyDescent="0.3">
      <c r="A888" s="126">
        <v>59656</v>
      </c>
      <c r="B888" s="127">
        <v>69.650000000000006</v>
      </c>
      <c r="C888" s="127">
        <v>0.27</v>
      </c>
      <c r="D888" s="127">
        <v>61.29</v>
      </c>
      <c r="E888" s="127">
        <v>24.88</v>
      </c>
      <c r="F888" s="127">
        <v>43.17</v>
      </c>
      <c r="G888" s="127">
        <v>49.36</v>
      </c>
      <c r="H888" s="2">
        <f t="shared" si="129"/>
        <v>156.09</v>
      </c>
      <c r="I888" s="2">
        <f t="shared" si="130"/>
        <v>43.17</v>
      </c>
      <c r="J888" s="2">
        <f t="shared" si="131"/>
        <v>49.36</v>
      </c>
      <c r="K888" s="2">
        <f t="shared" si="132"/>
        <v>156.09</v>
      </c>
      <c r="L888" s="2">
        <f t="shared" si="133"/>
        <v>92.53</v>
      </c>
      <c r="M888" s="2">
        <f t="shared" si="135"/>
        <v>248.62</v>
      </c>
      <c r="N888" s="2">
        <f>'ZBud Extract Monthly'!U887</f>
        <v>248.63</v>
      </c>
      <c r="O888" s="53">
        <f t="shared" si="134"/>
        <v>9.9999999999909051E-3</v>
      </c>
      <c r="Q888" s="111">
        <f>YEAR(A888)</f>
        <v>2063</v>
      </c>
      <c r="R888" s="61">
        <f>MONTH(A888)</f>
        <v>4</v>
      </c>
      <c r="S888" s="61">
        <f t="shared" si="128"/>
        <v>2063</v>
      </c>
      <c r="T888" s="112" t="str">
        <f>LOOKUP(S888,'yr type'!$A$5:$A$102,'yr type'!$B$5:$B$102)</f>
        <v>C</v>
      </c>
      <c r="U888" s="61">
        <f>('Strm Seg GW ZBud Stream Out'!H888-'Strm Seg GW ZBud Stream In'!H888)/DAY($A888)/1.9835</f>
        <v>18.017477522897238</v>
      </c>
      <c r="V888" s="61">
        <f>('Strm Seg GW ZBud Stream Out'!I888-'Strm Seg GW ZBud Stream In'!I888)/DAY($A888)/1.9835</f>
        <v>-0.72548525334005542</v>
      </c>
      <c r="W888" s="61">
        <f>('Strm Seg GW ZBud Stream Out'!J888-'Strm Seg GW ZBud Stream In'!J888)/DAY($A888)/1.9835</f>
        <v>-0.43441727585917145</v>
      </c>
    </row>
    <row r="889" spans="1:23" x14ac:dyDescent="0.3">
      <c r="A889" s="126">
        <v>59687</v>
      </c>
      <c r="B889" s="127">
        <v>97.24</v>
      </c>
      <c r="C889" s="127">
        <v>0.52</v>
      </c>
      <c r="D889" s="127">
        <v>297.20999999999998</v>
      </c>
      <c r="E889" s="127">
        <v>122.45</v>
      </c>
      <c r="F889" s="127">
        <v>29.08</v>
      </c>
      <c r="G889" s="127">
        <v>57.91</v>
      </c>
      <c r="H889" s="2">
        <f t="shared" si="129"/>
        <v>517.41999999999996</v>
      </c>
      <c r="I889" s="2">
        <f t="shared" si="130"/>
        <v>29.08</v>
      </c>
      <c r="J889" s="2">
        <f t="shared" si="131"/>
        <v>57.91</v>
      </c>
      <c r="K889" s="2">
        <f t="shared" si="132"/>
        <v>517.41999999999996</v>
      </c>
      <c r="L889" s="2">
        <f t="shared" si="133"/>
        <v>86.99</v>
      </c>
      <c r="M889" s="2">
        <f t="shared" si="135"/>
        <v>604.41</v>
      </c>
      <c r="N889" s="2">
        <f>'ZBud Extract Monthly'!U888</f>
        <v>604.41</v>
      </c>
      <c r="O889" s="53">
        <f t="shared" si="134"/>
        <v>0</v>
      </c>
      <c r="Q889" s="111">
        <f>YEAR(A889)</f>
        <v>2063</v>
      </c>
      <c r="R889" s="61">
        <f>MONTH(A889)</f>
        <v>5</v>
      </c>
      <c r="S889" s="61">
        <f t="shared" si="128"/>
        <v>2063</v>
      </c>
      <c r="T889" s="112" t="str">
        <f>LOOKUP(S889,'yr type'!$A$5:$A$102,'yr type'!$B$5:$B$102)</f>
        <v>C</v>
      </c>
      <c r="U889" s="61">
        <f>('Strm Seg GW ZBud Stream Out'!H889-'Strm Seg GW ZBud Stream In'!H889)/DAY($A889)/1.9835</f>
        <v>6.8217634191759444</v>
      </c>
      <c r="V889" s="61">
        <f>('Strm Seg GW ZBud Stream Out'!I889-'Strm Seg GW ZBud Stream In'!I889)/DAY($A889)/1.9835</f>
        <v>-0.47293396326142284</v>
      </c>
      <c r="W889" s="61">
        <f>('Strm Seg GW ZBud Stream Out'!J889-'Strm Seg GW ZBud Stream In'!J889)/DAY($A889)/1.9835</f>
        <v>-0.86373874789594796</v>
      </c>
    </row>
    <row r="890" spans="1:23" x14ac:dyDescent="0.3">
      <c r="A890" s="126">
        <v>59717</v>
      </c>
      <c r="B890" s="127">
        <v>105.17</v>
      </c>
      <c r="C890" s="127">
        <v>7.0000000000000007E-2</v>
      </c>
      <c r="D890" s="127">
        <v>435.46</v>
      </c>
      <c r="E890" s="127">
        <v>209.75</v>
      </c>
      <c r="F890" s="127">
        <v>28.14</v>
      </c>
      <c r="G890" s="127">
        <v>81.489999999999995</v>
      </c>
      <c r="H890" s="2">
        <f t="shared" si="129"/>
        <v>750.44999999999993</v>
      </c>
      <c r="I890" s="2">
        <f t="shared" si="130"/>
        <v>28.14</v>
      </c>
      <c r="J890" s="2">
        <f t="shared" si="131"/>
        <v>81.489999999999995</v>
      </c>
      <c r="K890" s="2">
        <f t="shared" si="132"/>
        <v>750.44999999999993</v>
      </c>
      <c r="L890" s="2">
        <f t="shared" si="133"/>
        <v>109.63</v>
      </c>
      <c r="M890" s="2">
        <f t="shared" si="135"/>
        <v>860.07999999999993</v>
      </c>
      <c r="N890" s="2">
        <f>'ZBud Extract Monthly'!U889</f>
        <v>860.08</v>
      </c>
      <c r="O890" s="53">
        <f t="shared" si="134"/>
        <v>0</v>
      </c>
      <c r="Q890" s="111">
        <f>YEAR(A890)</f>
        <v>2063</v>
      </c>
      <c r="R890" s="61">
        <f>MONTH(A890)</f>
        <v>6</v>
      </c>
      <c r="S890" s="61">
        <f t="shared" si="128"/>
        <v>2063</v>
      </c>
      <c r="T890" s="112" t="str">
        <f>LOOKUP(S890,'yr type'!$A$5:$A$102,'yr type'!$B$5:$B$102)</f>
        <v>C</v>
      </c>
      <c r="U890" s="61">
        <f>('Strm Seg GW ZBud Stream Out'!H890-'Strm Seg GW ZBud Stream In'!H890)/DAY($A890)/1.9835</f>
        <v>-1.7314511385597824</v>
      </c>
      <c r="V890" s="61">
        <f>('Strm Seg GW ZBud Stream Out'!I890-'Strm Seg GW ZBud Stream In'!I890)/DAY($A890)/1.9835</f>
        <v>-0.4729014368540459</v>
      </c>
      <c r="W890" s="61">
        <f>('Strm Seg GW ZBud Stream Out'!J890-'Strm Seg GW ZBud Stream In'!J890)/DAY($A890)/1.9835</f>
        <v>-1.3694647508612721</v>
      </c>
    </row>
    <row r="891" spans="1:23" x14ac:dyDescent="0.3">
      <c r="A891" s="126">
        <v>59748</v>
      </c>
      <c r="B891" s="127">
        <v>128.77000000000001</v>
      </c>
      <c r="C891" s="127">
        <v>0.04</v>
      </c>
      <c r="D891" s="127">
        <v>613.85</v>
      </c>
      <c r="E891" s="127">
        <v>285.64</v>
      </c>
      <c r="F891" s="127">
        <v>29.08</v>
      </c>
      <c r="G891" s="127">
        <v>92.58</v>
      </c>
      <c r="H891" s="2">
        <f t="shared" si="129"/>
        <v>1028.3000000000002</v>
      </c>
      <c r="I891" s="2">
        <f t="shared" si="130"/>
        <v>29.08</v>
      </c>
      <c r="J891" s="2">
        <f t="shared" si="131"/>
        <v>92.58</v>
      </c>
      <c r="K891" s="2">
        <f t="shared" si="132"/>
        <v>1028.3000000000002</v>
      </c>
      <c r="L891" s="2">
        <f t="shared" si="133"/>
        <v>121.66</v>
      </c>
      <c r="M891" s="2">
        <f t="shared" si="135"/>
        <v>1149.96</v>
      </c>
      <c r="N891" s="2">
        <f>'ZBud Extract Monthly'!U890</f>
        <v>1149.96</v>
      </c>
      <c r="O891" s="53">
        <f t="shared" si="134"/>
        <v>0</v>
      </c>
      <c r="Q891" s="111">
        <f>YEAR(A891)</f>
        <v>2063</v>
      </c>
      <c r="R891" s="61">
        <f>MONTH(A891)</f>
        <v>7</v>
      </c>
      <c r="S891" s="61">
        <f t="shared" si="128"/>
        <v>2063</v>
      </c>
      <c r="T891" s="112" t="str">
        <f>LOOKUP(S891,'yr type'!$A$5:$A$102,'yr type'!$B$5:$B$102)</f>
        <v>C</v>
      </c>
      <c r="U891" s="61">
        <f>('Strm Seg GW ZBud Stream Out'!H891-'Strm Seg GW ZBud Stream In'!H891)/DAY($A891)/1.9835</f>
        <v>-6.5581368873854498</v>
      </c>
      <c r="V891" s="61">
        <f>('Strm Seg GW ZBud Stream Out'!I891-'Strm Seg GW ZBud Stream In'!I891)/DAY($A891)/1.9835</f>
        <v>-0.47293396326142284</v>
      </c>
      <c r="W891" s="61">
        <f>('Strm Seg GW ZBud Stream Out'!J891-'Strm Seg GW ZBud Stream In'!J891)/DAY($A891)/1.9835</f>
        <v>-1.5056473974808298</v>
      </c>
    </row>
    <row r="892" spans="1:23" x14ac:dyDescent="0.3">
      <c r="A892" s="126">
        <v>59779</v>
      </c>
      <c r="B892" s="127">
        <v>70.19</v>
      </c>
      <c r="C892" s="127">
        <v>0</v>
      </c>
      <c r="D892" s="127">
        <v>358.52</v>
      </c>
      <c r="E892" s="127">
        <v>126.58</v>
      </c>
      <c r="F892" s="127">
        <v>29.08</v>
      </c>
      <c r="G892" s="127">
        <v>74.959999999999994</v>
      </c>
      <c r="H892" s="2">
        <f t="shared" si="129"/>
        <v>555.29</v>
      </c>
      <c r="I892" s="2">
        <f t="shared" si="130"/>
        <v>29.08</v>
      </c>
      <c r="J892" s="2">
        <f t="shared" si="131"/>
        <v>74.959999999999994</v>
      </c>
      <c r="K892" s="2">
        <f t="shared" si="132"/>
        <v>555.29</v>
      </c>
      <c r="L892" s="2">
        <f t="shared" si="133"/>
        <v>104.03999999999999</v>
      </c>
      <c r="M892" s="2">
        <f t="shared" si="135"/>
        <v>659.33</v>
      </c>
      <c r="N892" s="2">
        <f>'ZBud Extract Monthly'!U891</f>
        <v>659.33</v>
      </c>
      <c r="O892" s="53">
        <f t="shared" si="134"/>
        <v>0</v>
      </c>
      <c r="Q892" s="111">
        <f>YEAR(A892)</f>
        <v>2063</v>
      </c>
      <c r="R892" s="61">
        <f>MONTH(A892)</f>
        <v>8</v>
      </c>
      <c r="S892" s="61">
        <f t="shared" si="128"/>
        <v>2063</v>
      </c>
      <c r="T892" s="112" t="str">
        <f>LOOKUP(S892,'yr type'!$A$5:$A$102,'yr type'!$B$5:$B$102)</f>
        <v>C</v>
      </c>
      <c r="U892" s="61">
        <f>('Strm Seg GW ZBud Stream Out'!H892-'Strm Seg GW ZBud Stream In'!H892)/DAY($A892)/1.9835</f>
        <v>6.0895939891199173</v>
      </c>
      <c r="V892" s="61">
        <f>('Strm Seg GW ZBud Stream Out'!I892-'Strm Seg GW ZBud Stream In'!I892)/DAY($A892)/1.9835</f>
        <v>-0.47293396326142284</v>
      </c>
      <c r="W892" s="61">
        <f>('Strm Seg GW ZBud Stream Out'!J892-'Strm Seg GW ZBud Stream In'!J892)/DAY($A892)/1.9835</f>
        <v>-1.2190897484895549</v>
      </c>
    </row>
    <row r="893" spans="1:23" x14ac:dyDescent="0.3">
      <c r="A893" s="126">
        <v>59809</v>
      </c>
      <c r="B893" s="127">
        <v>51.03</v>
      </c>
      <c r="C893" s="127">
        <v>0</v>
      </c>
      <c r="D893" s="127">
        <v>330.26</v>
      </c>
      <c r="E893" s="127">
        <v>121.71</v>
      </c>
      <c r="F893" s="127">
        <v>28.14</v>
      </c>
      <c r="G893" s="127">
        <v>66.260000000000005</v>
      </c>
      <c r="H893" s="2">
        <f t="shared" si="129"/>
        <v>502.99999999999994</v>
      </c>
      <c r="I893" s="2">
        <f t="shared" si="130"/>
        <v>28.14</v>
      </c>
      <c r="J893" s="2">
        <f t="shared" si="131"/>
        <v>66.260000000000005</v>
      </c>
      <c r="K893" s="2">
        <f t="shared" si="132"/>
        <v>502.99999999999994</v>
      </c>
      <c r="L893" s="2">
        <f t="shared" si="133"/>
        <v>94.4</v>
      </c>
      <c r="M893" s="2">
        <f t="shared" si="135"/>
        <v>597.4</v>
      </c>
      <c r="N893" s="2">
        <f>'ZBud Extract Monthly'!U892</f>
        <v>597.39</v>
      </c>
      <c r="O893" s="53">
        <f t="shared" si="134"/>
        <v>-9.9999999999909051E-3</v>
      </c>
      <c r="Q893" s="111">
        <f>YEAR(A893)</f>
        <v>2063</v>
      </c>
      <c r="R893" s="61">
        <f>MONTH(A893)</f>
        <v>9</v>
      </c>
      <c r="S893" s="61">
        <f t="shared" si="128"/>
        <v>2063</v>
      </c>
      <c r="T893" s="112" t="str">
        <f>LOOKUP(S893,'yr type'!$A$5:$A$102,'yr type'!$B$5:$B$102)</f>
        <v>C</v>
      </c>
      <c r="U893" s="61">
        <f>('Strm Seg GW ZBud Stream Out'!H893-'Strm Seg GW ZBud Stream In'!H893)/DAY($A893)/1.9835</f>
        <v>3.4037475842366192</v>
      </c>
      <c r="V893" s="61">
        <f>('Strm Seg GW ZBud Stream Out'!I893-'Strm Seg GW ZBud Stream In'!I893)/DAY($A893)/1.9835</f>
        <v>-0.4729014368540459</v>
      </c>
      <c r="W893" s="61">
        <f>('Strm Seg GW ZBud Stream Out'!J893-'Strm Seg GW ZBud Stream In'!J893)/DAY($A893)/1.9835</f>
        <v>-1.1135198722796404</v>
      </c>
    </row>
    <row r="894" spans="1:23" x14ac:dyDescent="0.3">
      <c r="A894" s="126">
        <v>59840</v>
      </c>
      <c r="B894" s="127">
        <v>53.51</v>
      </c>
      <c r="C894" s="127">
        <v>0</v>
      </c>
      <c r="D894" s="127">
        <v>204.27</v>
      </c>
      <c r="E894" s="127">
        <v>96.73</v>
      </c>
      <c r="F894" s="127">
        <v>29.33</v>
      </c>
      <c r="G894" s="127">
        <v>63.33</v>
      </c>
      <c r="H894" s="2">
        <f t="shared" si="129"/>
        <v>354.51000000000005</v>
      </c>
      <c r="I894" s="2">
        <f t="shared" si="130"/>
        <v>29.33</v>
      </c>
      <c r="J894" s="2">
        <f t="shared" si="131"/>
        <v>63.33</v>
      </c>
      <c r="K894" s="2">
        <f t="shared" si="132"/>
        <v>354.51000000000005</v>
      </c>
      <c r="L894" s="2">
        <f t="shared" si="133"/>
        <v>92.66</v>
      </c>
      <c r="M894" s="2">
        <f t="shared" si="135"/>
        <v>447.17</v>
      </c>
      <c r="N894" s="2">
        <f>'ZBud Extract Monthly'!U893</f>
        <v>447.18</v>
      </c>
      <c r="O894" s="53">
        <f t="shared" si="134"/>
        <v>9.9999999999909051E-3</v>
      </c>
      <c r="Q894" s="111">
        <f>YEAR(A894)</f>
        <v>2063</v>
      </c>
      <c r="R894" s="61">
        <f>MONTH(A894)</f>
        <v>10</v>
      </c>
      <c r="S894" s="61">
        <f t="shared" si="128"/>
        <v>2064</v>
      </c>
      <c r="T894" s="112" t="str">
        <f>LOOKUP(S894,'yr type'!$A$5:$A$102,'yr type'!$B$5:$B$102)</f>
        <v>BN</v>
      </c>
      <c r="U894" s="61">
        <f>('Strm Seg GW ZBud Stream Out'!H894-'Strm Seg GW ZBud Stream In'!H894)/DAY($A894)/1.9835</f>
        <v>5.9929905592102575</v>
      </c>
      <c r="V894" s="61">
        <f>('Strm Seg GW ZBud Stream Out'!I894-'Strm Seg GW ZBud Stream In'!I894)/DAY($A894)/1.9835</f>
        <v>-0.47699976418354645</v>
      </c>
      <c r="W894" s="61">
        <f>('Strm Seg GW ZBud Stream Out'!J894-'Strm Seg GW ZBud Stream In'!J894)/DAY($A894)/1.9835</f>
        <v>-1.0299486895923629</v>
      </c>
    </row>
    <row r="895" spans="1:23" x14ac:dyDescent="0.3">
      <c r="A895" s="126">
        <v>59870</v>
      </c>
      <c r="B895" s="127">
        <v>44.1</v>
      </c>
      <c r="C895" s="127">
        <v>0</v>
      </c>
      <c r="D895" s="127">
        <v>100.43</v>
      </c>
      <c r="E895" s="127">
        <v>18.07</v>
      </c>
      <c r="F895" s="127">
        <v>53.93</v>
      </c>
      <c r="G895" s="127">
        <v>74.040000000000006</v>
      </c>
      <c r="H895" s="2">
        <f t="shared" si="129"/>
        <v>162.6</v>
      </c>
      <c r="I895" s="2">
        <f t="shared" si="130"/>
        <v>53.93</v>
      </c>
      <c r="J895" s="2">
        <f t="shared" si="131"/>
        <v>74.040000000000006</v>
      </c>
      <c r="K895" s="2">
        <f t="shared" si="132"/>
        <v>162.6</v>
      </c>
      <c r="L895" s="2">
        <f t="shared" si="133"/>
        <v>127.97</v>
      </c>
      <c r="M895" s="2">
        <f t="shared" si="135"/>
        <v>290.57</v>
      </c>
      <c r="N895" s="2">
        <f>'ZBud Extract Monthly'!U894</f>
        <v>290.56</v>
      </c>
      <c r="O895" s="53">
        <f t="shared" si="134"/>
        <v>-9.9999999999909051E-3</v>
      </c>
      <c r="Q895" s="111">
        <f>YEAR(A895)</f>
        <v>2063</v>
      </c>
      <c r="R895" s="61">
        <f>MONTH(A895)</f>
        <v>11</v>
      </c>
      <c r="S895" s="61">
        <f t="shared" si="128"/>
        <v>2064</v>
      </c>
      <c r="T895" s="112" t="str">
        <f>LOOKUP(S895,'yr type'!$A$5:$A$102,'yr type'!$B$5:$B$102)</f>
        <v>BN</v>
      </c>
      <c r="U895" s="61">
        <f>('Strm Seg GW ZBud Stream Out'!H895-'Strm Seg GW ZBud Stream In'!H895)/DAY($A895)/1.9835</f>
        <v>13.010503319048818</v>
      </c>
      <c r="V895" s="61">
        <f>('Strm Seg GW ZBud Stream Out'!I895-'Strm Seg GW ZBud Stream In'!I895)/DAY($A895)/1.9835</f>
        <v>-0.90631039408453073</v>
      </c>
      <c r="W895" s="61">
        <f>('Strm Seg GW ZBud Stream Out'!J895-'Strm Seg GW ZBud Stream In'!J895)/DAY($A895)/1.9835</f>
        <v>-1.1617511133518192</v>
      </c>
    </row>
    <row r="896" spans="1:23" x14ac:dyDescent="0.3">
      <c r="A896" s="126">
        <v>59901</v>
      </c>
      <c r="B896" s="127">
        <v>42.95</v>
      </c>
      <c r="C896" s="127">
        <v>0.22</v>
      </c>
      <c r="D896" s="127">
        <v>76.3</v>
      </c>
      <c r="E896" s="127">
        <v>27.8</v>
      </c>
      <c r="F896" s="127">
        <v>90.54</v>
      </c>
      <c r="G896" s="127">
        <v>89.77</v>
      </c>
      <c r="H896" s="2">
        <f t="shared" si="129"/>
        <v>147.27000000000001</v>
      </c>
      <c r="I896" s="2">
        <f t="shared" si="130"/>
        <v>90.54</v>
      </c>
      <c r="J896" s="2">
        <f t="shared" si="131"/>
        <v>89.77</v>
      </c>
      <c r="K896" s="2">
        <f t="shared" si="132"/>
        <v>147.27000000000001</v>
      </c>
      <c r="L896" s="2">
        <f t="shared" si="133"/>
        <v>180.31</v>
      </c>
      <c r="M896" s="2">
        <f t="shared" si="135"/>
        <v>327.58</v>
      </c>
      <c r="N896" s="2">
        <f>'ZBud Extract Monthly'!U895</f>
        <v>327.58</v>
      </c>
      <c r="O896" s="53">
        <f t="shared" si="134"/>
        <v>0</v>
      </c>
      <c r="Q896" s="111">
        <f>YEAR(A896)</f>
        <v>2063</v>
      </c>
      <c r="R896" s="61">
        <f>MONTH(A896)</f>
        <v>12</v>
      </c>
      <c r="S896" s="61">
        <f t="shared" si="128"/>
        <v>2064</v>
      </c>
      <c r="T896" s="112" t="str">
        <f>LOOKUP(S896,'yr type'!$A$5:$A$102,'yr type'!$B$5:$B$102)</f>
        <v>BN</v>
      </c>
      <c r="U896" s="61">
        <f>('Strm Seg GW ZBud Stream Out'!H896-'Strm Seg GW ZBud Stream In'!H896)/DAY($A896)/1.9835</f>
        <v>20.073021784561341</v>
      </c>
      <c r="V896" s="61">
        <f>('Strm Seg GW ZBud Stream Out'!I896-'Strm Seg GW ZBud Stream In'!I896)/DAY($A896)/1.9835</f>
        <v>-1.4724704619563009</v>
      </c>
      <c r="W896" s="61">
        <f>('Strm Seg GW ZBud Stream Out'!J896-'Strm Seg GW ZBud Stream In'!J896)/DAY($A896)/1.9835</f>
        <v>-1.2509656277190044</v>
      </c>
    </row>
    <row r="897" spans="1:23" x14ac:dyDescent="0.3">
      <c r="A897" s="126">
        <v>59932</v>
      </c>
      <c r="B897" s="127">
        <v>41.04</v>
      </c>
      <c r="C897" s="127">
        <v>0</v>
      </c>
      <c r="D897" s="127">
        <v>4.03</v>
      </c>
      <c r="E897" s="127">
        <v>17.170000000000002</v>
      </c>
      <c r="F897" s="127">
        <v>136.18</v>
      </c>
      <c r="G897" s="127">
        <v>118.98</v>
      </c>
      <c r="H897" s="2">
        <f t="shared" si="129"/>
        <v>62.24</v>
      </c>
      <c r="I897" s="2">
        <f t="shared" si="130"/>
        <v>136.18</v>
      </c>
      <c r="J897" s="2">
        <f t="shared" si="131"/>
        <v>118.98</v>
      </c>
      <c r="K897" s="2">
        <f t="shared" si="132"/>
        <v>62.24</v>
      </c>
      <c r="L897" s="2">
        <f t="shared" si="133"/>
        <v>255.16000000000003</v>
      </c>
      <c r="M897" s="2">
        <f t="shared" si="135"/>
        <v>317.40000000000003</v>
      </c>
      <c r="N897" s="2">
        <f>'ZBud Extract Monthly'!U896</f>
        <v>317.39999999999998</v>
      </c>
      <c r="O897" s="53">
        <f t="shared" si="134"/>
        <v>0</v>
      </c>
      <c r="Q897" s="111">
        <f>YEAR(A897)</f>
        <v>2064</v>
      </c>
      <c r="R897" s="61">
        <f>MONTH(A897)</f>
        <v>1</v>
      </c>
      <c r="S897" s="61">
        <f t="shared" si="128"/>
        <v>2064</v>
      </c>
      <c r="T897" s="112" t="str">
        <f>LOOKUP(S897,'yr type'!$A$5:$A$102,'yr type'!$B$5:$B$102)</f>
        <v>BN</v>
      </c>
      <c r="U897" s="61">
        <f>('Strm Seg GW ZBud Stream Out'!H897-'Strm Seg GW ZBud Stream In'!H897)/DAY($A897)/1.9835</f>
        <v>50.950015043463402</v>
      </c>
      <c r="V897" s="61">
        <f>('Strm Seg GW ZBud Stream Out'!I897-'Strm Seg GW ZBud Stream In'!I897)/DAY($A897)/1.9835</f>
        <v>-2.2147230782991945</v>
      </c>
      <c r="W897" s="61">
        <f>('Strm Seg GW ZBud Stream Out'!J897-'Strm Seg GW ZBud Stream In'!J897)/DAY($A897)/1.9835</f>
        <v>-1.2210413329321745</v>
      </c>
    </row>
    <row r="898" spans="1:23" x14ac:dyDescent="0.3">
      <c r="A898" s="126">
        <v>59961</v>
      </c>
      <c r="B898" s="127">
        <v>39.28</v>
      </c>
      <c r="C898" s="127">
        <v>0</v>
      </c>
      <c r="D898" s="127">
        <v>0.18</v>
      </c>
      <c r="E898" s="127">
        <v>1.1100000000000001</v>
      </c>
      <c r="F898" s="127">
        <v>41.96</v>
      </c>
      <c r="G898" s="127">
        <v>42.39</v>
      </c>
      <c r="H898" s="2">
        <f t="shared" si="129"/>
        <v>40.57</v>
      </c>
      <c r="I898" s="2">
        <f t="shared" si="130"/>
        <v>41.96</v>
      </c>
      <c r="J898" s="2">
        <f t="shared" si="131"/>
        <v>42.39</v>
      </c>
      <c r="K898" s="2">
        <f t="shared" si="132"/>
        <v>40.57</v>
      </c>
      <c r="L898" s="2">
        <f t="shared" si="133"/>
        <v>84.35</v>
      </c>
      <c r="M898" s="2">
        <f t="shared" si="135"/>
        <v>124.92</v>
      </c>
      <c r="N898" s="2">
        <f>'ZBud Extract Monthly'!U897</f>
        <v>124.92</v>
      </c>
      <c r="O898" s="53">
        <f t="shared" si="134"/>
        <v>0</v>
      </c>
      <c r="Q898" s="111">
        <f>YEAR(A898)</f>
        <v>2064</v>
      </c>
      <c r="R898" s="61">
        <f>MONTH(A898)</f>
        <v>2</v>
      </c>
      <c r="S898" s="61">
        <f t="shared" si="128"/>
        <v>2064</v>
      </c>
      <c r="T898" s="112" t="str">
        <f>LOOKUP(S898,'yr type'!$A$5:$A$102,'yr type'!$B$5:$B$102)</f>
        <v>BN</v>
      </c>
      <c r="U898" s="61">
        <f>('Strm Seg GW ZBud Stream Out'!H898-'Strm Seg GW ZBud Stream In'!H898)/DAY($A898)/1.9835</f>
        <v>40.148292377632707</v>
      </c>
      <c r="V898" s="61">
        <f>('Strm Seg GW ZBud Stream Out'!I898-'Strm Seg GW ZBud Stream In'!I898)/DAY($A898)/1.9835</f>
        <v>-0.72946637344297349</v>
      </c>
      <c r="W898" s="61">
        <f>('Strm Seg GW ZBud Stream Out'!J898-'Strm Seg GW ZBud Stream In'!J898)/DAY($A898)/1.9835</f>
        <v>0.41480142207696247</v>
      </c>
    </row>
    <row r="899" spans="1:23" x14ac:dyDescent="0.3">
      <c r="A899" s="126">
        <v>59992</v>
      </c>
      <c r="B899" s="127">
        <v>60.09</v>
      </c>
      <c r="C899" s="127">
        <v>1.35</v>
      </c>
      <c r="D899" s="127">
        <v>120.78</v>
      </c>
      <c r="E899" s="127">
        <v>95.89</v>
      </c>
      <c r="F899" s="127">
        <v>146.59</v>
      </c>
      <c r="G899" s="127">
        <v>125.45</v>
      </c>
      <c r="H899" s="2">
        <f t="shared" si="129"/>
        <v>278.11</v>
      </c>
      <c r="I899" s="2">
        <f t="shared" si="130"/>
        <v>146.59</v>
      </c>
      <c r="J899" s="2">
        <f t="shared" si="131"/>
        <v>125.45</v>
      </c>
      <c r="K899" s="2">
        <f t="shared" si="132"/>
        <v>278.11</v>
      </c>
      <c r="L899" s="2">
        <f t="shared" si="133"/>
        <v>272.04000000000002</v>
      </c>
      <c r="M899" s="2">
        <f t="shared" si="135"/>
        <v>550.15000000000009</v>
      </c>
      <c r="N899" s="2">
        <f>'ZBud Extract Monthly'!U898</f>
        <v>550.15</v>
      </c>
      <c r="O899" s="53">
        <f t="shared" si="134"/>
        <v>0</v>
      </c>
      <c r="Q899" s="111">
        <f>YEAR(A899)</f>
        <v>2064</v>
      </c>
      <c r="R899" s="61">
        <f>MONTH(A899)</f>
        <v>3</v>
      </c>
      <c r="S899" s="61">
        <f t="shared" si="128"/>
        <v>2064</v>
      </c>
      <c r="T899" s="112" t="str">
        <f>LOOKUP(S899,'yr type'!$A$5:$A$102,'yr type'!$B$5:$B$102)</f>
        <v>BN</v>
      </c>
      <c r="U899" s="61">
        <f>('Strm Seg GW ZBud Stream Out'!H899-'Strm Seg GW ZBud Stream In'!H899)/DAY($A899)/1.9835</f>
        <v>50.811940444148092</v>
      </c>
      <c r="V899" s="61">
        <f>('Strm Seg GW ZBud Stream Out'!I899-'Strm Seg GW ZBud Stream In'!I899)/DAY($A899)/1.9835</f>
        <v>-2.3840230286964226</v>
      </c>
      <c r="W899" s="61">
        <f>('Strm Seg GW ZBud Stream Out'!J899-'Strm Seg GW ZBud Stream In'!J899)/DAY($A899)/1.9835</f>
        <v>-0.72013465932654075</v>
      </c>
    </row>
    <row r="900" spans="1:23" x14ac:dyDescent="0.3">
      <c r="A900" s="126">
        <v>60022</v>
      </c>
      <c r="B900" s="127">
        <v>51.99</v>
      </c>
      <c r="C900" s="127">
        <v>0</v>
      </c>
      <c r="D900" s="127">
        <v>5.56</v>
      </c>
      <c r="E900" s="127">
        <v>2.0499999999999998</v>
      </c>
      <c r="F900" s="127">
        <v>35.630000000000003</v>
      </c>
      <c r="G900" s="127">
        <v>38.1</v>
      </c>
      <c r="H900" s="2">
        <f t="shared" si="129"/>
        <v>59.6</v>
      </c>
      <c r="I900" s="2">
        <f t="shared" si="130"/>
        <v>35.630000000000003</v>
      </c>
      <c r="J900" s="2">
        <f t="shared" si="131"/>
        <v>38.1</v>
      </c>
      <c r="K900" s="2">
        <f t="shared" si="132"/>
        <v>59.6</v>
      </c>
      <c r="L900" s="2">
        <f t="shared" si="133"/>
        <v>73.73</v>
      </c>
      <c r="M900" s="2">
        <f t="shared" si="135"/>
        <v>133.33000000000001</v>
      </c>
      <c r="N900" s="2">
        <f>'ZBud Extract Monthly'!U899</f>
        <v>133.34</v>
      </c>
      <c r="O900" s="53">
        <f t="shared" si="134"/>
        <v>9.9999999999909051E-3</v>
      </c>
      <c r="Q900" s="111">
        <f>YEAR(A900)</f>
        <v>2064</v>
      </c>
      <c r="R900" s="61">
        <f>MONTH(A900)</f>
        <v>4</v>
      </c>
      <c r="S900" s="61">
        <f t="shared" si="128"/>
        <v>2064</v>
      </c>
      <c r="T900" s="112" t="str">
        <f>LOOKUP(S900,'yr type'!$A$5:$A$102,'yr type'!$B$5:$B$102)</f>
        <v>BN</v>
      </c>
      <c r="U900" s="61">
        <f>('Strm Seg GW ZBud Stream Out'!H900-'Strm Seg GW ZBud Stream In'!H900)/DAY($A900)/1.9835</f>
        <v>41.797327955633982</v>
      </c>
      <c r="V900" s="61">
        <f>('Strm Seg GW ZBud Stream Out'!I900-'Strm Seg GW ZBud Stream In'!I900)/DAY($A900)/1.9835</f>
        <v>-0.59877321233509784</v>
      </c>
      <c r="W900" s="61">
        <f>('Strm Seg GW ZBud Stream Out'!J900-'Strm Seg GW ZBud Stream In'!J900)/DAY($A900)/1.9835</f>
        <v>0.69338711032686329</v>
      </c>
    </row>
    <row r="901" spans="1:23" x14ac:dyDescent="0.3">
      <c r="A901" s="126">
        <v>60053</v>
      </c>
      <c r="B901" s="127">
        <v>106.14</v>
      </c>
      <c r="C901" s="127">
        <v>0.27</v>
      </c>
      <c r="D901" s="127">
        <v>235.82</v>
      </c>
      <c r="E901" s="127">
        <v>100.06</v>
      </c>
      <c r="F901" s="127">
        <v>29.08</v>
      </c>
      <c r="G901" s="127">
        <v>47.32</v>
      </c>
      <c r="H901" s="2">
        <f t="shared" si="129"/>
        <v>442.29</v>
      </c>
      <c r="I901" s="2">
        <f t="shared" si="130"/>
        <v>29.08</v>
      </c>
      <c r="J901" s="2">
        <f t="shared" si="131"/>
        <v>47.32</v>
      </c>
      <c r="K901" s="2">
        <f t="shared" si="132"/>
        <v>442.29</v>
      </c>
      <c r="L901" s="2">
        <f t="shared" si="133"/>
        <v>76.400000000000006</v>
      </c>
      <c r="M901" s="2">
        <f t="shared" si="135"/>
        <v>518.69000000000005</v>
      </c>
      <c r="N901" s="2">
        <f>'ZBud Extract Monthly'!U900</f>
        <v>518.69000000000005</v>
      </c>
      <c r="O901" s="53">
        <f t="shared" si="134"/>
        <v>0</v>
      </c>
      <c r="Q901" s="111">
        <f>YEAR(A901)</f>
        <v>2064</v>
      </c>
      <c r="R901" s="61">
        <f>MONTH(A901)</f>
        <v>5</v>
      </c>
      <c r="S901" s="61">
        <f t="shared" si="128"/>
        <v>2064</v>
      </c>
      <c r="T901" s="112" t="str">
        <f>LOOKUP(S901,'yr type'!$A$5:$A$102,'yr type'!$B$5:$B$102)</f>
        <v>BN</v>
      </c>
      <c r="U901" s="61">
        <f>('Strm Seg GW ZBud Stream Out'!H901-'Strm Seg GW ZBud Stream In'!H901)/DAY($A901)/1.9835</f>
        <v>11.159485106971223</v>
      </c>
      <c r="V901" s="61">
        <f>('Strm Seg GW ZBud Stream Out'!I901-'Strm Seg GW ZBud Stream In'!I901)/DAY($A901)/1.9835</f>
        <v>-0.47293396326142284</v>
      </c>
      <c r="W901" s="61">
        <f>('Strm Seg GW ZBud Stream Out'!J901-'Strm Seg GW ZBud Stream In'!J901)/DAY($A901)/1.9835</f>
        <v>-0.3777942216837295</v>
      </c>
    </row>
    <row r="902" spans="1:23" x14ac:dyDescent="0.3">
      <c r="A902" s="126">
        <v>60083</v>
      </c>
      <c r="B902" s="127">
        <v>171.43</v>
      </c>
      <c r="C902" s="127">
        <v>9.65</v>
      </c>
      <c r="D902" s="127">
        <v>567.16</v>
      </c>
      <c r="E902" s="127">
        <v>303.18</v>
      </c>
      <c r="F902" s="127">
        <v>28.14</v>
      </c>
      <c r="G902" s="127">
        <v>78.62</v>
      </c>
      <c r="H902" s="2">
        <f t="shared" si="129"/>
        <v>1051.42</v>
      </c>
      <c r="I902" s="2">
        <f t="shared" si="130"/>
        <v>28.14</v>
      </c>
      <c r="J902" s="2">
        <f t="shared" si="131"/>
        <v>78.62</v>
      </c>
      <c r="K902" s="2">
        <f t="shared" si="132"/>
        <v>1051.42</v>
      </c>
      <c r="L902" s="2">
        <f t="shared" si="133"/>
        <v>106.76</v>
      </c>
      <c r="M902" s="2">
        <f t="shared" si="135"/>
        <v>1158.1800000000003</v>
      </c>
      <c r="N902" s="2">
        <f>'ZBud Extract Monthly'!U901</f>
        <v>1158.19</v>
      </c>
      <c r="O902" s="53">
        <f t="shared" si="134"/>
        <v>9.9999999997635314E-3</v>
      </c>
      <c r="Q902" s="111">
        <f>YEAR(A902)</f>
        <v>2064</v>
      </c>
      <c r="R902" s="61">
        <f>MONTH(A902)</f>
        <v>6</v>
      </c>
      <c r="S902" s="61">
        <f t="shared" si="128"/>
        <v>2064</v>
      </c>
      <c r="T902" s="112" t="str">
        <f>LOOKUP(S902,'yr type'!$A$5:$A$102,'yr type'!$B$5:$B$102)</f>
        <v>BN</v>
      </c>
      <c r="U902" s="61">
        <f>('Strm Seg GW ZBud Stream Out'!H902-'Strm Seg GW ZBud Stream In'!H902)/DAY($A902)/1.9835</f>
        <v>-8.0850348710192446</v>
      </c>
      <c r="V902" s="61">
        <f>('Strm Seg GW ZBud Stream Out'!I902-'Strm Seg GW ZBud Stream In'!I902)/DAY($A902)/1.9835</f>
        <v>-0.4729014368540459</v>
      </c>
      <c r="W902" s="61">
        <f>('Strm Seg GW ZBud Stream Out'!J902-'Strm Seg GW ZBud Stream In'!J902)/DAY($A902)/1.9835</f>
        <v>-1.3119905890261323</v>
      </c>
    </row>
    <row r="903" spans="1:23" x14ac:dyDescent="0.3">
      <c r="A903" s="126">
        <v>60114</v>
      </c>
      <c r="B903" s="127">
        <v>224.75</v>
      </c>
      <c r="C903" s="127">
        <v>2.09</v>
      </c>
      <c r="D903" s="127">
        <v>832.44</v>
      </c>
      <c r="E903" s="127">
        <v>490.02</v>
      </c>
      <c r="F903" s="127">
        <v>29.08</v>
      </c>
      <c r="G903" s="127">
        <v>105.83</v>
      </c>
      <c r="H903" s="2">
        <f t="shared" si="129"/>
        <v>1549.3</v>
      </c>
      <c r="I903" s="2">
        <f t="shared" si="130"/>
        <v>29.08</v>
      </c>
      <c r="J903" s="2">
        <f t="shared" si="131"/>
        <v>105.83</v>
      </c>
      <c r="K903" s="2">
        <f t="shared" si="132"/>
        <v>1549.3</v>
      </c>
      <c r="L903" s="2">
        <f t="shared" si="133"/>
        <v>134.91</v>
      </c>
      <c r="M903" s="2">
        <f t="shared" si="135"/>
        <v>1684.2099999999998</v>
      </c>
      <c r="N903" s="2">
        <f>'ZBud Extract Monthly'!U902</f>
        <v>1684.21</v>
      </c>
      <c r="O903" s="53">
        <f t="shared" si="134"/>
        <v>0</v>
      </c>
      <c r="Q903" s="111">
        <f>YEAR(A903)</f>
        <v>2064</v>
      </c>
      <c r="R903" s="61">
        <f>MONTH(A903)</f>
        <v>7</v>
      </c>
      <c r="S903" s="61">
        <f t="shared" ref="S903:S953" si="136">IF(R903&lt;10,Q903,Q903+1)</f>
        <v>2064</v>
      </c>
      <c r="T903" s="112" t="str">
        <f>LOOKUP(S903,'yr type'!$A$5:$A$102,'yr type'!$B$5:$B$102)</f>
        <v>BN</v>
      </c>
      <c r="U903" s="61">
        <f>('Strm Seg GW ZBud Stream Out'!H903-'Strm Seg GW ZBud Stream In'!H903)/DAY($A903)/1.9835</f>
        <v>-14.875139253681583</v>
      </c>
      <c r="V903" s="61">
        <f>('Strm Seg GW ZBud Stream Out'!I903-'Strm Seg GW ZBud Stream In'!I903)/DAY($A903)/1.9835</f>
        <v>-0.47293396326142284</v>
      </c>
      <c r="W903" s="61">
        <f>('Strm Seg GW ZBud Stream Out'!J903-'Strm Seg GW ZBud Stream In'!J903)/DAY($A903)/1.9835</f>
        <v>-1.7209722143164981</v>
      </c>
    </row>
    <row r="904" spans="1:23" x14ac:dyDescent="0.3">
      <c r="A904" s="126">
        <v>60145</v>
      </c>
      <c r="B904" s="127">
        <v>129.85</v>
      </c>
      <c r="C904" s="127">
        <v>0</v>
      </c>
      <c r="D904" s="127">
        <v>567.64</v>
      </c>
      <c r="E904" s="127">
        <v>281.93</v>
      </c>
      <c r="F904" s="127">
        <v>29.08</v>
      </c>
      <c r="G904" s="127">
        <v>89.53</v>
      </c>
      <c r="H904" s="2">
        <f t="shared" ref="H904:H953" si="137">SUM(B904:E904)</f>
        <v>979.42000000000007</v>
      </c>
      <c r="I904" s="2">
        <f t="shared" ref="I904:I953" si="138">F904</f>
        <v>29.08</v>
      </c>
      <c r="J904" s="2">
        <f t="shared" ref="J904:J953" si="139">G904</f>
        <v>89.53</v>
      </c>
      <c r="K904" s="2">
        <f t="shared" ref="K904:K953" si="140">H904</f>
        <v>979.42000000000007</v>
      </c>
      <c r="L904" s="2">
        <f t="shared" ref="L904:L953" si="141">SUM(I904:J904)</f>
        <v>118.61</v>
      </c>
      <c r="M904" s="2">
        <f t="shared" si="135"/>
        <v>1098.0300000000002</v>
      </c>
      <c r="N904" s="2">
        <f>'ZBud Extract Monthly'!U903</f>
        <v>1098.02</v>
      </c>
      <c r="O904" s="53">
        <f t="shared" ref="O904:O953" si="142">N904-M904</f>
        <v>-1.0000000000218279E-2</v>
      </c>
      <c r="Q904" s="111">
        <f>YEAR(A904)</f>
        <v>2064</v>
      </c>
      <c r="R904" s="61">
        <f>MONTH(A904)</f>
        <v>8</v>
      </c>
      <c r="S904" s="61">
        <f t="shared" si="136"/>
        <v>2064</v>
      </c>
      <c r="T904" s="112" t="str">
        <f>LOOKUP(S904,'yr type'!$A$5:$A$102,'yr type'!$B$5:$B$102)</f>
        <v>BN</v>
      </c>
      <c r="U904" s="61">
        <f>('Strm Seg GW ZBud Stream Out'!H904-'Strm Seg GW ZBud Stream In'!H904)/DAY($A904)/1.9835</f>
        <v>3.0875692202606975</v>
      </c>
      <c r="V904" s="61">
        <f>('Strm Seg GW ZBud Stream Out'!I904-'Strm Seg GW ZBud Stream In'!I904)/DAY($A904)/1.9835</f>
        <v>-0.47293396326142284</v>
      </c>
      <c r="W904" s="61">
        <f>('Strm Seg GW ZBud Stream Out'!J904-'Strm Seg GW ZBud Stream In'!J904)/DAY($A904)/1.9835</f>
        <v>-1.4560446262309212</v>
      </c>
    </row>
    <row r="905" spans="1:23" x14ac:dyDescent="0.3">
      <c r="A905" s="126">
        <v>60175</v>
      </c>
      <c r="B905" s="127">
        <v>46.12</v>
      </c>
      <c r="C905" s="127">
        <v>0</v>
      </c>
      <c r="D905" s="127">
        <v>246.83</v>
      </c>
      <c r="E905" s="127">
        <v>101.48</v>
      </c>
      <c r="F905" s="127">
        <v>28.14</v>
      </c>
      <c r="G905" s="127">
        <v>67.63</v>
      </c>
      <c r="H905" s="2">
        <f t="shared" si="137"/>
        <v>394.43</v>
      </c>
      <c r="I905" s="2">
        <f t="shared" si="138"/>
        <v>28.14</v>
      </c>
      <c r="J905" s="2">
        <f t="shared" si="139"/>
        <v>67.63</v>
      </c>
      <c r="K905" s="2">
        <f t="shared" si="140"/>
        <v>394.43</v>
      </c>
      <c r="L905" s="2">
        <f t="shared" si="141"/>
        <v>95.77</v>
      </c>
      <c r="M905" s="2">
        <f t="shared" ref="M905:M953" si="143">SUM(H905:J905)</f>
        <v>490.2</v>
      </c>
      <c r="N905" s="2">
        <f>'ZBud Extract Monthly'!U904</f>
        <v>490.21</v>
      </c>
      <c r="O905" s="53">
        <f t="shared" si="142"/>
        <v>9.9999999999909051E-3</v>
      </c>
      <c r="Q905" s="111">
        <f>YEAR(A905)</f>
        <v>2064</v>
      </c>
      <c r="R905" s="61">
        <f>MONTH(A905)</f>
        <v>9</v>
      </c>
      <c r="S905" s="61">
        <f t="shared" si="136"/>
        <v>2064</v>
      </c>
      <c r="T905" s="112" t="str">
        <f>LOOKUP(S905,'yr type'!$A$5:$A$102,'yr type'!$B$5:$B$102)</f>
        <v>BN</v>
      </c>
      <c r="U905" s="61">
        <f>('Strm Seg GW ZBud Stream Out'!H905-'Strm Seg GW ZBud Stream In'!H905)/DAY($A905)/1.9835</f>
        <v>10.153768590874712</v>
      </c>
      <c r="V905" s="61">
        <f>('Strm Seg GW ZBud Stream Out'!I905-'Strm Seg GW ZBud Stream In'!I905)/DAY($A905)/1.9835</f>
        <v>-0.4729014368540459</v>
      </c>
      <c r="W905" s="61">
        <f>('Strm Seg GW ZBud Stream Out'!J905-'Strm Seg GW ZBud Stream In'!J905)/DAY($A905)/1.9835</f>
        <v>-1.1343584572724981</v>
      </c>
    </row>
    <row r="906" spans="1:23" x14ac:dyDescent="0.3">
      <c r="A906" s="126">
        <v>60206</v>
      </c>
      <c r="B906" s="127">
        <v>46.94</v>
      </c>
      <c r="C906" s="127">
        <v>0</v>
      </c>
      <c r="D906" s="127">
        <v>93.04</v>
      </c>
      <c r="E906" s="127">
        <v>19.93</v>
      </c>
      <c r="F906" s="127">
        <v>83.02</v>
      </c>
      <c r="G906" s="127">
        <v>94.66</v>
      </c>
      <c r="H906" s="2">
        <f t="shared" si="137"/>
        <v>159.91000000000003</v>
      </c>
      <c r="I906" s="2">
        <f t="shared" si="138"/>
        <v>83.02</v>
      </c>
      <c r="J906" s="2">
        <f t="shared" si="139"/>
        <v>94.66</v>
      </c>
      <c r="K906" s="2">
        <f t="shared" si="140"/>
        <v>159.91000000000003</v>
      </c>
      <c r="L906" s="2">
        <f t="shared" si="141"/>
        <v>177.68</v>
      </c>
      <c r="M906" s="2">
        <f t="shared" si="143"/>
        <v>337.59000000000003</v>
      </c>
      <c r="N906" s="2">
        <f>'ZBud Extract Monthly'!U905</f>
        <v>337.59</v>
      </c>
      <c r="O906" s="53">
        <f t="shared" si="142"/>
        <v>0</v>
      </c>
      <c r="Q906" s="111">
        <f>YEAR(A906)</f>
        <v>2064</v>
      </c>
      <c r="R906" s="61">
        <f>MONTH(A906)</f>
        <v>10</v>
      </c>
      <c r="S906" s="61">
        <f t="shared" si="136"/>
        <v>2065</v>
      </c>
      <c r="T906" s="112" t="str">
        <f>LOOKUP(S906,'yr type'!$A$5:$A$102,'yr type'!$B$5:$B$102)</f>
        <v>W</v>
      </c>
      <c r="U906" s="61">
        <f>('Strm Seg GW ZBud Stream Out'!H906-'Strm Seg GW ZBud Stream In'!H906)/DAY($A906)/1.9835</f>
        <v>20.079201801962967</v>
      </c>
      <c r="V906" s="61">
        <f>('Strm Seg GW ZBud Stream Out'!I906-'Strm Seg GW ZBud Stream In'!I906)/DAY($A906)/1.9835</f>
        <v>-1.3501711702188213</v>
      </c>
      <c r="W906" s="61">
        <f>('Strm Seg GW ZBud Stream Out'!J906-'Strm Seg GW ZBud Stream In'!J906)/DAY($A906)/1.9835</f>
        <v>-1.3641575253909266</v>
      </c>
    </row>
    <row r="907" spans="1:23" x14ac:dyDescent="0.3">
      <c r="A907" s="126">
        <v>60236</v>
      </c>
      <c r="B907" s="127">
        <v>41.45</v>
      </c>
      <c r="C907" s="127">
        <v>0</v>
      </c>
      <c r="D907" s="127">
        <v>8.86</v>
      </c>
      <c r="E907" s="127">
        <v>4.87</v>
      </c>
      <c r="F907" s="127">
        <v>60.49</v>
      </c>
      <c r="G907" s="127">
        <v>60.79</v>
      </c>
      <c r="H907" s="2">
        <f t="shared" si="137"/>
        <v>55.18</v>
      </c>
      <c r="I907" s="2">
        <f t="shared" si="138"/>
        <v>60.49</v>
      </c>
      <c r="J907" s="2">
        <f t="shared" si="139"/>
        <v>60.79</v>
      </c>
      <c r="K907" s="2">
        <f t="shared" si="140"/>
        <v>55.18</v>
      </c>
      <c r="L907" s="2">
        <f t="shared" si="141"/>
        <v>121.28</v>
      </c>
      <c r="M907" s="2">
        <f t="shared" si="143"/>
        <v>176.46</v>
      </c>
      <c r="N907" s="2">
        <f>'ZBud Extract Monthly'!U906</f>
        <v>176.45</v>
      </c>
      <c r="O907" s="53">
        <f t="shared" si="142"/>
        <v>-1.0000000000019327E-2</v>
      </c>
      <c r="Q907" s="111">
        <f>YEAR(A907)</f>
        <v>2064</v>
      </c>
      <c r="R907" s="61">
        <f>MONTH(A907)</f>
        <v>11</v>
      </c>
      <c r="S907" s="61">
        <f t="shared" si="136"/>
        <v>2065</v>
      </c>
      <c r="T907" s="112" t="str">
        <f>LOOKUP(S907,'yr type'!$A$5:$A$102,'yr type'!$B$5:$B$102)</f>
        <v>W</v>
      </c>
      <c r="U907" s="61">
        <f>('Strm Seg GW ZBud Stream Out'!H907-'Strm Seg GW ZBud Stream In'!H907)/DAY($A907)/1.9835</f>
        <v>31.556843962692209</v>
      </c>
      <c r="V907" s="61">
        <f>('Strm Seg GW ZBud Stream Out'!I907-'Strm Seg GW ZBud Stream In'!I907)/DAY($A907)/1.9835</f>
        <v>-1.0165532308209393</v>
      </c>
      <c r="W907" s="61">
        <f>('Strm Seg GW ZBud Stream Out'!J907-'Strm Seg GW ZBud Stream In'!J907)/DAY($A907)/1.9835</f>
        <v>-0.54096294429039571</v>
      </c>
    </row>
    <row r="908" spans="1:23" x14ac:dyDescent="0.3">
      <c r="A908" s="126">
        <v>60267</v>
      </c>
      <c r="B908" s="127">
        <v>42.42</v>
      </c>
      <c r="C908" s="127">
        <v>0</v>
      </c>
      <c r="D908" s="127">
        <v>1.07</v>
      </c>
      <c r="E908" s="127">
        <v>13.2</v>
      </c>
      <c r="F908" s="127">
        <v>116.06</v>
      </c>
      <c r="G908" s="127">
        <v>103.41</v>
      </c>
      <c r="H908" s="2">
        <f t="shared" si="137"/>
        <v>56.69</v>
      </c>
      <c r="I908" s="2">
        <f t="shared" si="138"/>
        <v>116.06</v>
      </c>
      <c r="J908" s="2">
        <f t="shared" si="139"/>
        <v>103.41</v>
      </c>
      <c r="K908" s="2">
        <f t="shared" si="140"/>
        <v>56.69</v>
      </c>
      <c r="L908" s="2">
        <f t="shared" si="141"/>
        <v>219.47</v>
      </c>
      <c r="M908" s="2">
        <f t="shared" si="143"/>
        <v>276.15999999999997</v>
      </c>
      <c r="N908" s="2">
        <f>'ZBud Extract Monthly'!U907</f>
        <v>276.14999999999998</v>
      </c>
      <c r="O908" s="53">
        <f t="shared" si="142"/>
        <v>-9.9999999999909051E-3</v>
      </c>
      <c r="Q908" s="111">
        <f>YEAR(A908)</f>
        <v>2064</v>
      </c>
      <c r="R908" s="61">
        <f>MONTH(A908)</f>
        <v>12</v>
      </c>
      <c r="S908" s="61">
        <f t="shared" si="136"/>
        <v>2065</v>
      </c>
      <c r="T908" s="112" t="str">
        <f>LOOKUP(S908,'yr type'!$A$5:$A$102,'yr type'!$B$5:$B$102)</f>
        <v>W</v>
      </c>
      <c r="U908" s="61">
        <f>('Strm Seg GW ZBud Stream Out'!H908-'Strm Seg GW ZBud Stream In'!H908)/DAY($A908)/1.9835</f>
        <v>53.338429137155728</v>
      </c>
      <c r="V908" s="61">
        <f>('Strm Seg GW ZBud Stream Out'!I908-'Strm Seg GW ZBud Stream In'!I908)/DAY($A908)/1.9835</f>
        <v>-1.887507420086683</v>
      </c>
      <c r="W908" s="61">
        <f>('Strm Seg GW ZBud Stream Out'!J908-'Strm Seg GW ZBud Stream In'!J908)/DAY($A908)/1.9835</f>
        <v>-0.54823259633915267</v>
      </c>
    </row>
    <row r="909" spans="1:23" x14ac:dyDescent="0.3">
      <c r="A909" s="126">
        <v>60298</v>
      </c>
      <c r="B909" s="127">
        <v>463.82</v>
      </c>
      <c r="C909" s="127">
        <v>124.27</v>
      </c>
      <c r="D909" s="127">
        <v>314.52</v>
      </c>
      <c r="E909" s="127">
        <v>238.28</v>
      </c>
      <c r="F909" s="127">
        <v>177.8</v>
      </c>
      <c r="G909" s="127">
        <v>146.9</v>
      </c>
      <c r="H909" s="2">
        <f t="shared" si="137"/>
        <v>1140.8900000000001</v>
      </c>
      <c r="I909" s="2">
        <f t="shared" si="138"/>
        <v>177.8</v>
      </c>
      <c r="J909" s="2">
        <f t="shared" si="139"/>
        <v>146.9</v>
      </c>
      <c r="K909" s="2">
        <f t="shared" si="140"/>
        <v>1140.8900000000001</v>
      </c>
      <c r="L909" s="2">
        <f t="shared" si="141"/>
        <v>324.70000000000005</v>
      </c>
      <c r="M909" s="2">
        <f t="shared" si="143"/>
        <v>1465.5900000000001</v>
      </c>
      <c r="N909" s="2">
        <f>'ZBud Extract Monthly'!U908</f>
        <v>1465.59</v>
      </c>
      <c r="O909" s="53">
        <f t="shared" si="142"/>
        <v>0</v>
      </c>
      <c r="Q909" s="111">
        <f>YEAR(A909)</f>
        <v>2065</v>
      </c>
      <c r="R909" s="61">
        <f>MONTH(A909)</f>
        <v>1</v>
      </c>
      <c r="S909" s="61">
        <f t="shared" si="136"/>
        <v>2065</v>
      </c>
      <c r="T909" s="112" t="str">
        <f>LOOKUP(S909,'yr type'!$A$5:$A$102,'yr type'!$B$5:$B$102)</f>
        <v>W</v>
      </c>
      <c r="U909" s="61">
        <f>('Strm Seg GW ZBud Stream Out'!H909-'Strm Seg GW ZBud Stream In'!H909)/DAY($A909)/1.9835</f>
        <v>39.744505070053748</v>
      </c>
      <c r="V909" s="61">
        <f>('Strm Seg GW ZBud Stream Out'!I909-'Strm Seg GW ZBud Stream In'!I909)/DAY($A909)/1.9835</f>
        <v>-2.8915976158143395</v>
      </c>
      <c r="W909" s="61">
        <f>('Strm Seg GW ZBud Stream Out'!J909-'Strm Seg GW ZBud Stream In'!J909)/DAY($A909)/1.9835</f>
        <v>-0.75770265984696328</v>
      </c>
    </row>
    <row r="910" spans="1:23" x14ac:dyDescent="0.3">
      <c r="A910" s="126">
        <v>60326</v>
      </c>
      <c r="B910" s="127">
        <v>2951.3</v>
      </c>
      <c r="C910" s="127">
        <v>1553.11</v>
      </c>
      <c r="D910" s="127">
        <v>1786.76</v>
      </c>
      <c r="E910" s="127">
        <v>1309.96</v>
      </c>
      <c r="F910" s="127">
        <v>177.77</v>
      </c>
      <c r="G910" s="127">
        <v>186.95</v>
      </c>
      <c r="H910" s="2">
        <f t="shared" si="137"/>
        <v>7601.13</v>
      </c>
      <c r="I910" s="2">
        <f t="shared" si="138"/>
        <v>177.77</v>
      </c>
      <c r="J910" s="2">
        <f t="shared" si="139"/>
        <v>186.95</v>
      </c>
      <c r="K910" s="2">
        <f t="shared" si="140"/>
        <v>7601.13</v>
      </c>
      <c r="L910" s="2">
        <f t="shared" si="141"/>
        <v>364.72</v>
      </c>
      <c r="M910" s="2">
        <f t="shared" si="143"/>
        <v>7965.85</v>
      </c>
      <c r="N910" s="2">
        <f>'ZBud Extract Monthly'!U909</f>
        <v>7965.85</v>
      </c>
      <c r="O910" s="53">
        <f t="shared" si="142"/>
        <v>0</v>
      </c>
      <c r="Q910" s="111">
        <f>YEAR(A910)</f>
        <v>2065</v>
      </c>
      <c r="R910" s="61">
        <f>MONTH(A910)</f>
        <v>2</v>
      </c>
      <c r="S910" s="61">
        <f t="shared" si="136"/>
        <v>2065</v>
      </c>
      <c r="T910" s="112" t="str">
        <f>LOOKUP(S910,'yr type'!$A$5:$A$102,'yr type'!$B$5:$B$102)</f>
        <v>W</v>
      </c>
      <c r="U910" s="61">
        <f>('Strm Seg GW ZBud Stream Out'!H910-'Strm Seg GW ZBud Stream In'!H910)/DAY($A910)/1.9835</f>
        <v>-36.604487017897661</v>
      </c>
      <c r="V910" s="61">
        <f>('Strm Seg GW ZBud Stream Out'!I910-'Strm Seg GW ZBud Stream In'!I910)/DAY($A910)/1.9835</f>
        <v>-3.1708019734236026</v>
      </c>
      <c r="W910" s="61">
        <f>('Strm Seg GW ZBud Stream Out'!J910-'Strm Seg GW ZBud Stream In'!J910)/DAY($A910)/1.9835</f>
        <v>0.2340739673736901</v>
      </c>
    </row>
    <row r="911" spans="1:23" x14ac:dyDescent="0.3">
      <c r="A911" s="126">
        <v>60357</v>
      </c>
      <c r="B911" s="127">
        <v>1384</v>
      </c>
      <c r="C911" s="127">
        <v>716.99</v>
      </c>
      <c r="D911" s="127">
        <v>737.23</v>
      </c>
      <c r="E911" s="127">
        <v>500.52</v>
      </c>
      <c r="F911" s="127">
        <v>70.27</v>
      </c>
      <c r="G911" s="127">
        <v>56.09</v>
      </c>
      <c r="H911" s="2">
        <f t="shared" si="137"/>
        <v>3338.74</v>
      </c>
      <c r="I911" s="2">
        <f t="shared" si="138"/>
        <v>70.27</v>
      </c>
      <c r="J911" s="2">
        <f t="shared" si="139"/>
        <v>56.09</v>
      </c>
      <c r="K911" s="2">
        <f t="shared" si="140"/>
        <v>3338.74</v>
      </c>
      <c r="L911" s="2">
        <f t="shared" si="141"/>
        <v>126.36</v>
      </c>
      <c r="M911" s="2">
        <f t="shared" si="143"/>
        <v>3465.1</v>
      </c>
      <c r="N911" s="2">
        <f>'ZBud Extract Monthly'!U910</f>
        <v>3465.1</v>
      </c>
      <c r="O911" s="53">
        <f t="shared" si="142"/>
        <v>0</v>
      </c>
      <c r="Q911" s="111">
        <f>YEAR(A911)</f>
        <v>2065</v>
      </c>
      <c r="R911" s="61">
        <f>MONTH(A911)</f>
        <v>3</v>
      </c>
      <c r="S911" s="61">
        <f t="shared" si="136"/>
        <v>2065</v>
      </c>
      <c r="T911" s="112" t="str">
        <f>LOOKUP(S911,'yr type'!$A$5:$A$102,'yr type'!$B$5:$B$102)</f>
        <v>W</v>
      </c>
      <c r="U911" s="61">
        <f>('Strm Seg GW ZBud Stream Out'!H911-'Strm Seg GW ZBud Stream In'!H911)/DAY($A911)/1.9835</f>
        <v>88.1584361303333</v>
      </c>
      <c r="V911" s="61">
        <f>('Strm Seg GW ZBud Stream Out'!I911-'Strm Seg GW ZBud Stream In'!I911)/DAY($A911)/1.9835</f>
        <v>-1.0434471486538131</v>
      </c>
      <c r="W911" s="61">
        <f>('Strm Seg GW ZBud Stream Out'!J911-'Strm Seg GW ZBud Stream In'!J911)/DAY($A911)/1.9835</f>
        <v>4.8722931930360973</v>
      </c>
    </row>
    <row r="912" spans="1:23" x14ac:dyDescent="0.3">
      <c r="A912" s="126">
        <v>60387</v>
      </c>
      <c r="B912" s="127">
        <v>1313.24</v>
      </c>
      <c r="C912" s="127">
        <v>535.42999999999995</v>
      </c>
      <c r="D912" s="127">
        <v>467.9</v>
      </c>
      <c r="E912" s="127">
        <v>319.66000000000003</v>
      </c>
      <c r="F912" s="127">
        <v>69.88</v>
      </c>
      <c r="G912" s="127">
        <v>45.08</v>
      </c>
      <c r="H912" s="2">
        <f t="shared" si="137"/>
        <v>2636.23</v>
      </c>
      <c r="I912" s="2">
        <f t="shared" si="138"/>
        <v>69.88</v>
      </c>
      <c r="J912" s="2">
        <f t="shared" si="139"/>
        <v>45.08</v>
      </c>
      <c r="K912" s="2">
        <f t="shared" si="140"/>
        <v>2636.23</v>
      </c>
      <c r="L912" s="2">
        <f t="shared" si="141"/>
        <v>114.96</v>
      </c>
      <c r="M912" s="2">
        <f t="shared" si="143"/>
        <v>2751.19</v>
      </c>
      <c r="N912" s="2">
        <f>'ZBud Extract Monthly'!U911</f>
        <v>2751.19</v>
      </c>
      <c r="O912" s="53">
        <f t="shared" si="142"/>
        <v>0</v>
      </c>
      <c r="Q912" s="111">
        <f>YEAR(A912)</f>
        <v>2065</v>
      </c>
      <c r="R912" s="61">
        <f>MONTH(A912)</f>
        <v>4</v>
      </c>
      <c r="S912" s="61">
        <f t="shared" si="136"/>
        <v>2065</v>
      </c>
      <c r="T912" s="112" t="str">
        <f>LOOKUP(S912,'yr type'!$A$5:$A$102,'yr type'!$B$5:$B$102)</f>
        <v>W</v>
      </c>
      <c r="U912" s="61">
        <f>('Strm Seg GW ZBud Stream Out'!H912-'Strm Seg GW ZBud Stream In'!H912)/DAY($A912)/1.9835</f>
        <v>10.568859759684061</v>
      </c>
      <c r="V912" s="61">
        <f>('Strm Seg GW ZBud Stream Out'!I912-'Strm Seg GW ZBud Stream In'!I912)/DAY($A912)/1.9835</f>
        <v>-0.99453827409461371</v>
      </c>
      <c r="W912" s="61">
        <f>('Strm Seg GW ZBud Stream Out'!J912-'Strm Seg GW ZBud Stream In'!J912)/DAY($A912)/1.9835</f>
        <v>3.7191832619107634</v>
      </c>
    </row>
    <row r="913" spans="1:23" x14ac:dyDescent="0.3">
      <c r="A913" s="126">
        <v>60418</v>
      </c>
      <c r="B913" s="127">
        <v>773.98</v>
      </c>
      <c r="C913" s="127">
        <v>276.52999999999997</v>
      </c>
      <c r="D913" s="127">
        <v>280.89999999999998</v>
      </c>
      <c r="E913" s="127">
        <v>193.83</v>
      </c>
      <c r="F913" s="127">
        <v>26.79</v>
      </c>
      <c r="G913" s="127">
        <v>24.54</v>
      </c>
      <c r="H913" s="2">
        <f t="shared" si="137"/>
        <v>1525.2399999999998</v>
      </c>
      <c r="I913" s="2">
        <f t="shared" si="138"/>
        <v>26.79</v>
      </c>
      <c r="J913" s="2">
        <f t="shared" si="139"/>
        <v>24.54</v>
      </c>
      <c r="K913" s="2">
        <f t="shared" si="140"/>
        <v>1525.2399999999998</v>
      </c>
      <c r="L913" s="2">
        <f t="shared" si="141"/>
        <v>51.33</v>
      </c>
      <c r="M913" s="2">
        <f t="shared" si="143"/>
        <v>1576.5699999999997</v>
      </c>
      <c r="N913" s="2">
        <f>'ZBud Extract Monthly'!U912</f>
        <v>1576.58</v>
      </c>
      <c r="O913" s="53">
        <f t="shared" si="142"/>
        <v>1.0000000000218279E-2</v>
      </c>
      <c r="Q913" s="111">
        <f>YEAR(A913)</f>
        <v>2065</v>
      </c>
      <c r="R913" s="61">
        <f>MONTH(A913)</f>
        <v>5</v>
      </c>
      <c r="S913" s="61">
        <f t="shared" si="136"/>
        <v>2065</v>
      </c>
      <c r="T913" s="112" t="str">
        <f>LOOKUP(S913,'yr type'!$A$5:$A$102,'yr type'!$B$5:$B$102)</f>
        <v>W</v>
      </c>
      <c r="U913" s="61">
        <f>('Strm Seg GW ZBud Stream Out'!H913-'Strm Seg GW ZBud Stream In'!H913)/DAY($A913)/1.9835</f>
        <v>80.007643705733599</v>
      </c>
      <c r="V913" s="61">
        <f>('Strm Seg GW ZBud Stream Out'!I913-'Strm Seg GW ZBud Stream In'!I913)/DAY($A913)/1.9835</f>
        <v>-0.31534351951991024</v>
      </c>
      <c r="W913" s="61">
        <f>('Strm Seg GW ZBud Stream Out'!J913-'Strm Seg GW ZBud Stream In'!J913)/DAY($A913)/1.9835</f>
        <v>3.8140465290257528</v>
      </c>
    </row>
    <row r="914" spans="1:23" x14ac:dyDescent="0.3">
      <c r="A914" s="126">
        <v>60448</v>
      </c>
      <c r="B914" s="127">
        <v>185.03</v>
      </c>
      <c r="C914" s="127">
        <v>0</v>
      </c>
      <c r="D914" s="127">
        <v>13.26</v>
      </c>
      <c r="E914" s="127">
        <v>4.7</v>
      </c>
      <c r="F914" s="127">
        <v>27.48</v>
      </c>
      <c r="G914" s="127">
        <v>16.47</v>
      </c>
      <c r="H914" s="2">
        <f t="shared" si="137"/>
        <v>202.98999999999998</v>
      </c>
      <c r="I914" s="2">
        <f t="shared" si="138"/>
        <v>27.48</v>
      </c>
      <c r="J914" s="2">
        <f t="shared" si="139"/>
        <v>16.47</v>
      </c>
      <c r="K914" s="2">
        <f t="shared" si="140"/>
        <v>202.98999999999998</v>
      </c>
      <c r="L914" s="2">
        <f t="shared" si="141"/>
        <v>43.95</v>
      </c>
      <c r="M914" s="2">
        <f t="shared" si="143"/>
        <v>246.93999999999997</v>
      </c>
      <c r="N914" s="2">
        <f>'ZBud Extract Monthly'!U913</f>
        <v>246.94</v>
      </c>
      <c r="O914" s="53">
        <f t="shared" si="142"/>
        <v>0</v>
      </c>
      <c r="Q914" s="111">
        <f>YEAR(A914)</f>
        <v>2065</v>
      </c>
      <c r="R914" s="61">
        <f>MONTH(A914)</f>
        <v>6</v>
      </c>
      <c r="S914" s="61">
        <f t="shared" si="136"/>
        <v>2065</v>
      </c>
      <c r="T914" s="112" t="str">
        <f>LOOKUP(S914,'yr type'!$A$5:$A$102,'yr type'!$B$5:$B$102)</f>
        <v>W</v>
      </c>
      <c r="U914" s="61">
        <f>('Strm Seg GW ZBud Stream Out'!H914-'Strm Seg GW ZBud Stream In'!H914)/DAY($A914)/1.9835</f>
        <v>66.991513318208561</v>
      </c>
      <c r="V914" s="61">
        <f>('Strm Seg GW ZBud Stream Out'!I914-'Strm Seg GW ZBud Stream In'!I914)/DAY($A914)/1.9835</f>
        <v>-0.45340727669943698</v>
      </c>
      <c r="W914" s="61">
        <f>('Strm Seg GW ZBud Stream Out'!J914-'Strm Seg GW ZBud Stream In'!J914)/DAY($A914)/1.9835</f>
        <v>1.8307705234854212</v>
      </c>
    </row>
    <row r="915" spans="1:23" x14ac:dyDescent="0.3">
      <c r="A915" s="126">
        <v>60479</v>
      </c>
      <c r="B915" s="127">
        <v>82.21</v>
      </c>
      <c r="C915" s="127">
        <v>0</v>
      </c>
      <c r="D915" s="127">
        <v>271.31</v>
      </c>
      <c r="E915" s="127">
        <v>144.4</v>
      </c>
      <c r="F915" s="127">
        <v>29.08</v>
      </c>
      <c r="G915" s="127">
        <v>55.56</v>
      </c>
      <c r="H915" s="2">
        <f t="shared" si="137"/>
        <v>497.91999999999996</v>
      </c>
      <c r="I915" s="2">
        <f t="shared" si="138"/>
        <v>29.08</v>
      </c>
      <c r="J915" s="2">
        <f t="shared" si="139"/>
        <v>55.56</v>
      </c>
      <c r="K915" s="2">
        <f t="shared" si="140"/>
        <v>497.91999999999996</v>
      </c>
      <c r="L915" s="2">
        <f t="shared" si="141"/>
        <v>84.64</v>
      </c>
      <c r="M915" s="2">
        <f t="shared" si="143"/>
        <v>582.55999999999995</v>
      </c>
      <c r="N915" s="2">
        <f>'ZBud Extract Monthly'!U914</f>
        <v>582.55999999999995</v>
      </c>
      <c r="O915" s="53">
        <f t="shared" si="142"/>
        <v>0</v>
      </c>
      <c r="Q915" s="111">
        <f>YEAR(A915)</f>
        <v>2065</v>
      </c>
      <c r="R915" s="61">
        <f>MONTH(A915)</f>
        <v>7</v>
      </c>
      <c r="S915" s="61">
        <f t="shared" si="136"/>
        <v>2065</v>
      </c>
      <c r="T915" s="112" t="str">
        <f>LOOKUP(S915,'yr type'!$A$5:$A$102,'yr type'!$B$5:$B$102)</f>
        <v>W</v>
      </c>
      <c r="U915" s="61">
        <f>('Strm Seg GW ZBud Stream Out'!H915-'Strm Seg GW ZBud Stream In'!H915)/DAY($A915)/1.9835</f>
        <v>24.645258869544715</v>
      </c>
      <c r="V915" s="61">
        <f>('Strm Seg GW ZBud Stream Out'!I915-'Strm Seg GW ZBud Stream In'!I915)/DAY($A915)/1.9835</f>
        <v>-0.47293396326142284</v>
      </c>
      <c r="W915" s="61">
        <f>('Strm Seg GW ZBud Stream Out'!J915-'Strm Seg GW ZBud Stream In'!J915)/DAY($A915)/1.9835</f>
        <v>-0.30753718174943284</v>
      </c>
    </row>
    <row r="916" spans="1:23" x14ac:dyDescent="0.3">
      <c r="A916" s="126">
        <v>60510</v>
      </c>
      <c r="B916" s="127">
        <v>69.31</v>
      </c>
      <c r="C916" s="127">
        <v>0</v>
      </c>
      <c r="D916" s="127">
        <v>237.04</v>
      </c>
      <c r="E916" s="127">
        <v>109.64</v>
      </c>
      <c r="F916" s="127">
        <v>29.08</v>
      </c>
      <c r="G916" s="127">
        <v>54.87</v>
      </c>
      <c r="H916" s="2">
        <f t="shared" si="137"/>
        <v>415.99</v>
      </c>
      <c r="I916" s="2">
        <f t="shared" si="138"/>
        <v>29.08</v>
      </c>
      <c r="J916" s="2">
        <f t="shared" si="139"/>
        <v>54.87</v>
      </c>
      <c r="K916" s="2">
        <f t="shared" si="140"/>
        <v>415.99</v>
      </c>
      <c r="L916" s="2">
        <f t="shared" si="141"/>
        <v>83.949999999999989</v>
      </c>
      <c r="M916" s="2">
        <f t="shared" si="143"/>
        <v>499.94</v>
      </c>
      <c r="N916" s="2">
        <f>'ZBud Extract Monthly'!U915</f>
        <v>499.95</v>
      </c>
      <c r="O916" s="53">
        <f t="shared" si="142"/>
        <v>9.9999999999909051E-3</v>
      </c>
      <c r="Q916" s="111">
        <f>YEAR(A916)</f>
        <v>2065</v>
      </c>
      <c r="R916" s="61">
        <f>MONTH(A916)</f>
        <v>8</v>
      </c>
      <c r="S916" s="61">
        <f t="shared" si="136"/>
        <v>2065</v>
      </c>
      <c r="T916" s="112" t="str">
        <f>LOOKUP(S916,'yr type'!$A$5:$A$102,'yr type'!$B$5:$B$102)</f>
        <v>W</v>
      </c>
      <c r="U916" s="61">
        <f>('Strm Seg GW ZBud Stream Out'!H916-'Strm Seg GW ZBud Stream In'!H916)/DAY($A916)/1.9835</f>
        <v>18.14371793099523</v>
      </c>
      <c r="V916" s="61">
        <f>('Strm Seg GW ZBud Stream Out'!I916-'Strm Seg GW ZBud Stream In'!I916)/DAY($A916)/1.9835</f>
        <v>-0.47293396326142284</v>
      </c>
      <c r="W916" s="61">
        <f>('Strm Seg GW ZBud Stream Out'!J916-'Strm Seg GW ZBud Stream In'!J916)/DAY($A916)/1.9835</f>
        <v>-0.68679509176512665</v>
      </c>
    </row>
    <row r="917" spans="1:23" x14ac:dyDescent="0.3">
      <c r="A917" s="126">
        <v>60540</v>
      </c>
      <c r="B917" s="127">
        <v>48.58</v>
      </c>
      <c r="C917" s="127">
        <v>0</v>
      </c>
      <c r="D917" s="127">
        <v>156.47999999999999</v>
      </c>
      <c r="E917" s="127">
        <v>56.94</v>
      </c>
      <c r="F917" s="127">
        <v>28.14</v>
      </c>
      <c r="G917" s="127">
        <v>44.27</v>
      </c>
      <c r="H917" s="2">
        <f t="shared" si="137"/>
        <v>262</v>
      </c>
      <c r="I917" s="2">
        <f t="shared" si="138"/>
        <v>28.14</v>
      </c>
      <c r="J917" s="2">
        <f t="shared" si="139"/>
        <v>44.27</v>
      </c>
      <c r="K917" s="2">
        <f t="shared" si="140"/>
        <v>262</v>
      </c>
      <c r="L917" s="2">
        <f t="shared" si="141"/>
        <v>72.41</v>
      </c>
      <c r="M917" s="2">
        <f t="shared" si="143"/>
        <v>334.40999999999997</v>
      </c>
      <c r="N917" s="2">
        <f>'ZBud Extract Monthly'!U916</f>
        <v>334.41</v>
      </c>
      <c r="O917" s="53">
        <f t="shared" si="142"/>
        <v>0</v>
      </c>
      <c r="Q917" s="111">
        <f>YEAR(A917)</f>
        <v>2065</v>
      </c>
      <c r="R917" s="61">
        <f>MONTH(A917)</f>
        <v>9</v>
      </c>
      <c r="S917" s="61">
        <f t="shared" si="136"/>
        <v>2065</v>
      </c>
      <c r="T917" s="112" t="str">
        <f>LOOKUP(S917,'yr type'!$A$5:$A$102,'yr type'!$B$5:$B$102)</f>
        <v>W</v>
      </c>
      <c r="U917" s="61">
        <f>('Strm Seg GW ZBud Stream Out'!H917-'Strm Seg GW ZBud Stream In'!H917)/DAY($A917)/1.9835</f>
        <v>19.135366775901183</v>
      </c>
      <c r="V917" s="61">
        <f>('Strm Seg GW ZBud Stream Out'!I917-'Strm Seg GW ZBud Stream In'!I917)/DAY($A917)/1.9835</f>
        <v>-0.4729014368540459</v>
      </c>
      <c r="W917" s="61">
        <f>('Strm Seg GW ZBud Stream Out'!J917-'Strm Seg GW ZBud Stream In'!J917)/DAY($A917)/1.9835</f>
        <v>-0.47105285270145369</v>
      </c>
    </row>
    <row r="918" spans="1:23" x14ac:dyDescent="0.3">
      <c r="A918" s="126">
        <v>60571</v>
      </c>
      <c r="B918" s="127">
        <v>45.93</v>
      </c>
      <c r="C918" s="127">
        <v>0</v>
      </c>
      <c r="D918" s="127">
        <v>21.97</v>
      </c>
      <c r="E918" s="127">
        <v>4.1500000000000004</v>
      </c>
      <c r="F918" s="127">
        <v>32.78</v>
      </c>
      <c r="G918" s="127">
        <v>39.21</v>
      </c>
      <c r="H918" s="2">
        <f t="shared" si="137"/>
        <v>72.050000000000011</v>
      </c>
      <c r="I918" s="2">
        <f t="shared" si="138"/>
        <v>32.78</v>
      </c>
      <c r="J918" s="2">
        <f t="shared" si="139"/>
        <v>39.21</v>
      </c>
      <c r="K918" s="2">
        <f t="shared" si="140"/>
        <v>72.050000000000011</v>
      </c>
      <c r="L918" s="2">
        <f t="shared" si="141"/>
        <v>71.990000000000009</v>
      </c>
      <c r="M918" s="2">
        <f t="shared" si="143"/>
        <v>144.04000000000002</v>
      </c>
      <c r="N918" s="2">
        <f>'ZBud Extract Monthly'!U917</f>
        <v>144.04</v>
      </c>
      <c r="O918" s="53">
        <f t="shared" si="142"/>
        <v>0</v>
      </c>
      <c r="Q918" s="111">
        <f>YEAR(A918)</f>
        <v>2065</v>
      </c>
      <c r="R918" s="61">
        <f>MONTH(A918)</f>
        <v>10</v>
      </c>
      <c r="S918" s="61">
        <f t="shared" si="136"/>
        <v>2066</v>
      </c>
      <c r="T918" s="112" t="str">
        <f>LOOKUP(S918,'yr type'!$A$5:$A$102,'yr type'!$B$5:$B$102)</f>
        <v>BN</v>
      </c>
      <c r="U918" s="61">
        <f>('Strm Seg GW ZBud Stream Out'!H918-'Strm Seg GW ZBud Stream In'!H918)/DAY($A918)/1.9835</f>
        <v>40.178082080389011</v>
      </c>
      <c r="V918" s="61">
        <f>('Strm Seg GW ZBud Stream Out'!I918-'Strm Seg GW ZBud Stream In'!I918)/DAY($A918)/1.9835</f>
        <v>-0.53310781690885289</v>
      </c>
      <c r="W918" s="61">
        <f>('Strm Seg GW ZBud Stream Out'!J918-'Strm Seg GW ZBud Stream In'!J918)/DAY($A918)/1.9835</f>
        <v>0.31729510396252952</v>
      </c>
    </row>
    <row r="919" spans="1:23" x14ac:dyDescent="0.3">
      <c r="A919" s="126">
        <v>60601</v>
      </c>
      <c r="B919" s="127">
        <v>44.33</v>
      </c>
      <c r="C919" s="127">
        <v>0</v>
      </c>
      <c r="D919" s="127">
        <v>0.11</v>
      </c>
      <c r="E919" s="127">
        <v>9.7200000000000006</v>
      </c>
      <c r="F919" s="127">
        <v>95.54</v>
      </c>
      <c r="G919" s="127">
        <v>89.72</v>
      </c>
      <c r="H919" s="2">
        <f t="shared" si="137"/>
        <v>54.16</v>
      </c>
      <c r="I919" s="2">
        <f t="shared" si="138"/>
        <v>95.54</v>
      </c>
      <c r="J919" s="2">
        <f t="shared" si="139"/>
        <v>89.72</v>
      </c>
      <c r="K919" s="2">
        <f t="shared" si="140"/>
        <v>54.16</v>
      </c>
      <c r="L919" s="2">
        <f t="shared" si="141"/>
        <v>185.26</v>
      </c>
      <c r="M919" s="2">
        <f t="shared" si="143"/>
        <v>239.42</v>
      </c>
      <c r="N919" s="2">
        <f>'ZBud Extract Monthly'!U918</f>
        <v>239.43</v>
      </c>
      <c r="O919" s="53">
        <f t="shared" si="142"/>
        <v>1.0000000000019327E-2</v>
      </c>
      <c r="Q919" s="111">
        <f>YEAR(A919)</f>
        <v>2065</v>
      </c>
      <c r="R919" s="61">
        <f>MONTH(A919)</f>
        <v>11</v>
      </c>
      <c r="S919" s="61">
        <f t="shared" si="136"/>
        <v>2066</v>
      </c>
      <c r="T919" s="112" t="str">
        <f>LOOKUP(S919,'yr type'!$A$5:$A$102,'yr type'!$B$5:$B$102)</f>
        <v>BN</v>
      </c>
      <c r="U919" s="61">
        <f>('Strm Seg GW ZBud Stream Out'!H919-'Strm Seg GW ZBud Stream In'!H919)/DAY($A919)/1.9835</f>
        <v>43.10276447357365</v>
      </c>
      <c r="V919" s="61">
        <f>('Strm Seg GW ZBud Stream Out'!I919-'Strm Seg GW ZBud Stream In'!I919)/DAY($A919)/1.9835</f>
        <v>-1.6055793630787329</v>
      </c>
      <c r="W919" s="61">
        <f>('Strm Seg GW ZBud Stream Out'!J919-'Strm Seg GW ZBud Stream In'!J919)/DAY($A919)/1.9835</f>
        <v>-0.48937064112259465</v>
      </c>
    </row>
    <row r="920" spans="1:23" x14ac:dyDescent="0.3">
      <c r="A920" s="126">
        <v>60632</v>
      </c>
      <c r="B920" s="127">
        <v>50.93</v>
      </c>
      <c r="C920" s="127">
        <v>0</v>
      </c>
      <c r="D920" s="127">
        <v>0</v>
      </c>
      <c r="E920" s="127">
        <v>0</v>
      </c>
      <c r="F920" s="127">
        <v>31.84</v>
      </c>
      <c r="G920" s="127">
        <v>35.049999999999997</v>
      </c>
      <c r="H920" s="2">
        <f t="shared" si="137"/>
        <v>50.93</v>
      </c>
      <c r="I920" s="2">
        <f t="shared" si="138"/>
        <v>31.84</v>
      </c>
      <c r="J920" s="2">
        <f t="shared" si="139"/>
        <v>35.049999999999997</v>
      </c>
      <c r="K920" s="2">
        <f t="shared" si="140"/>
        <v>50.93</v>
      </c>
      <c r="L920" s="2">
        <f t="shared" si="141"/>
        <v>66.89</v>
      </c>
      <c r="M920" s="2">
        <f t="shared" si="143"/>
        <v>117.82</v>
      </c>
      <c r="N920" s="2">
        <f>'ZBud Extract Monthly'!U919</f>
        <v>117.82</v>
      </c>
      <c r="O920" s="53">
        <f t="shared" si="142"/>
        <v>0</v>
      </c>
      <c r="Q920" s="111">
        <f>YEAR(A920)</f>
        <v>2065</v>
      </c>
      <c r="R920" s="61">
        <f>MONTH(A920)</f>
        <v>12</v>
      </c>
      <c r="S920" s="61">
        <f t="shared" si="136"/>
        <v>2066</v>
      </c>
      <c r="T920" s="112" t="str">
        <f>LOOKUP(S920,'yr type'!$A$5:$A$102,'yr type'!$B$5:$B$102)</f>
        <v>BN</v>
      </c>
      <c r="U920" s="61">
        <f>('Strm Seg GW ZBud Stream Out'!H920-'Strm Seg GW ZBud Stream In'!H920)/DAY($A920)/1.9835</f>
        <v>42.036803629947066</v>
      </c>
      <c r="V920" s="61">
        <f>('Strm Seg GW ZBud Stream Out'!I920-'Strm Seg GW ZBud Stream In'!I920)/DAY($A920)/1.9835</f>
        <v>-0.51782040544166796</v>
      </c>
      <c r="W920" s="61">
        <f>('Strm Seg GW ZBud Stream Out'!J920-'Strm Seg GW ZBud Stream In'!J920)/DAY($A920)/1.9835</f>
        <v>0.770713222797759</v>
      </c>
    </row>
    <row r="921" spans="1:23" x14ac:dyDescent="0.3">
      <c r="A921" s="126">
        <v>60663</v>
      </c>
      <c r="B921" s="127">
        <v>48.49</v>
      </c>
      <c r="C921" s="127">
        <v>0</v>
      </c>
      <c r="D921" s="127">
        <v>0</v>
      </c>
      <c r="E921" s="127">
        <v>5.91</v>
      </c>
      <c r="F921" s="127">
        <v>84.65</v>
      </c>
      <c r="G921" s="127">
        <v>68.36</v>
      </c>
      <c r="H921" s="2">
        <f t="shared" si="137"/>
        <v>54.400000000000006</v>
      </c>
      <c r="I921" s="2">
        <f t="shared" si="138"/>
        <v>84.65</v>
      </c>
      <c r="J921" s="2">
        <f t="shared" si="139"/>
        <v>68.36</v>
      </c>
      <c r="K921" s="2">
        <f t="shared" si="140"/>
        <v>54.400000000000006</v>
      </c>
      <c r="L921" s="2">
        <f t="shared" si="141"/>
        <v>153.01</v>
      </c>
      <c r="M921" s="2">
        <f t="shared" si="143"/>
        <v>207.41000000000003</v>
      </c>
      <c r="N921" s="2">
        <f>'ZBud Extract Monthly'!U920</f>
        <v>207.42</v>
      </c>
      <c r="O921" s="53">
        <f t="shared" si="142"/>
        <v>9.9999999999624833E-3</v>
      </c>
      <c r="Q921" s="111">
        <f>YEAR(A921)</f>
        <v>2066</v>
      </c>
      <c r="R921" s="61">
        <f>MONTH(A921)</f>
        <v>1</v>
      </c>
      <c r="S921" s="61">
        <f t="shared" si="136"/>
        <v>2066</v>
      </c>
      <c r="T921" s="112" t="str">
        <f>LOOKUP(S921,'yr type'!$A$5:$A$102,'yr type'!$B$5:$B$102)</f>
        <v>BN</v>
      </c>
      <c r="U921" s="61">
        <f>('Strm Seg GW ZBud Stream Out'!H921-'Strm Seg GW ZBud Stream In'!H921)/DAY($A921)/1.9835</f>
        <v>50.0739162607642</v>
      </c>
      <c r="V921" s="61">
        <f>('Strm Seg GW ZBud Stream Out'!I921-'Strm Seg GW ZBud Stream In'!I921)/DAY($A921)/1.9835</f>
        <v>-1.3766801922310676</v>
      </c>
      <c r="W921" s="61">
        <f>('Strm Seg GW ZBud Stream Out'!J921-'Strm Seg GW ZBud Stream In'!J921)/DAY($A921)/1.9835</f>
        <v>0.21353586442993397</v>
      </c>
    </row>
    <row r="922" spans="1:23" x14ac:dyDescent="0.3">
      <c r="A922" s="126">
        <v>60691</v>
      </c>
      <c r="B922" s="127">
        <v>45.93</v>
      </c>
      <c r="C922" s="127">
        <v>0</v>
      </c>
      <c r="D922" s="127">
        <v>10.68</v>
      </c>
      <c r="E922" s="127">
        <v>5.68</v>
      </c>
      <c r="F922" s="127">
        <v>29.69</v>
      </c>
      <c r="G922" s="127">
        <v>27.45</v>
      </c>
      <c r="H922" s="2">
        <f t="shared" si="137"/>
        <v>62.29</v>
      </c>
      <c r="I922" s="2">
        <f t="shared" si="138"/>
        <v>29.69</v>
      </c>
      <c r="J922" s="2">
        <f t="shared" si="139"/>
        <v>27.45</v>
      </c>
      <c r="K922" s="2">
        <f t="shared" si="140"/>
        <v>62.29</v>
      </c>
      <c r="L922" s="2">
        <f t="shared" si="141"/>
        <v>57.14</v>
      </c>
      <c r="M922" s="2">
        <f t="shared" si="143"/>
        <v>119.43</v>
      </c>
      <c r="N922" s="2">
        <f>'ZBud Extract Monthly'!U921</f>
        <v>119.43</v>
      </c>
      <c r="O922" s="53">
        <f t="shared" si="142"/>
        <v>0</v>
      </c>
      <c r="Q922" s="111">
        <f>YEAR(A922)</f>
        <v>2066</v>
      </c>
      <c r="R922" s="61">
        <f>MONTH(A922)</f>
        <v>2</v>
      </c>
      <c r="S922" s="61">
        <f t="shared" si="136"/>
        <v>2066</v>
      </c>
      <c r="T922" s="112" t="str">
        <f>LOOKUP(S922,'yr type'!$A$5:$A$102,'yr type'!$B$5:$B$102)</f>
        <v>BN</v>
      </c>
      <c r="U922" s="61">
        <f>('Strm Seg GW ZBud Stream Out'!H922-'Strm Seg GW ZBud Stream In'!H922)/DAY($A922)/1.9835</f>
        <v>38.127768374806443</v>
      </c>
      <c r="V922" s="61">
        <f>('Strm Seg GW ZBud Stream Out'!I922-'Strm Seg GW ZBud Stream In'!I922)/DAY($A922)/1.9835</f>
        <v>-0.53458893010191222</v>
      </c>
      <c r="W922" s="61">
        <f>('Strm Seg GW ZBud Stream Out'!J922-'Strm Seg GW ZBud Stream In'!J922)/DAY($A922)/1.9835</f>
        <v>0.8129568943786234</v>
      </c>
    </row>
    <row r="923" spans="1:23" x14ac:dyDescent="0.3">
      <c r="A923" s="126">
        <v>60722</v>
      </c>
      <c r="B923" s="127">
        <v>37.4</v>
      </c>
      <c r="C923" s="127">
        <v>0</v>
      </c>
      <c r="D923" s="127">
        <v>6.96</v>
      </c>
      <c r="E923" s="127">
        <v>13.27</v>
      </c>
      <c r="F923" s="127">
        <v>132.87</v>
      </c>
      <c r="G923" s="127">
        <v>86.54</v>
      </c>
      <c r="H923" s="2">
        <f t="shared" si="137"/>
        <v>57.629999999999995</v>
      </c>
      <c r="I923" s="2">
        <f t="shared" si="138"/>
        <v>132.87</v>
      </c>
      <c r="J923" s="2">
        <f t="shared" si="139"/>
        <v>86.54</v>
      </c>
      <c r="K923" s="2">
        <f t="shared" si="140"/>
        <v>57.629999999999995</v>
      </c>
      <c r="L923" s="2">
        <f t="shared" si="141"/>
        <v>219.41000000000003</v>
      </c>
      <c r="M923" s="2">
        <f t="shared" si="143"/>
        <v>277.04000000000002</v>
      </c>
      <c r="N923" s="2">
        <f>'ZBud Extract Monthly'!U922</f>
        <v>277.05</v>
      </c>
      <c r="O923" s="53">
        <f t="shared" si="142"/>
        <v>9.9999999999909051E-3</v>
      </c>
      <c r="Q923" s="111">
        <f>YEAR(A923)</f>
        <v>2066</v>
      </c>
      <c r="R923" s="61">
        <f>MONTH(A923)</f>
        <v>3</v>
      </c>
      <c r="S923" s="61">
        <f t="shared" si="136"/>
        <v>2066</v>
      </c>
      <c r="T923" s="112" t="str">
        <f>LOOKUP(S923,'yr type'!$A$5:$A$102,'yr type'!$B$5:$B$102)</f>
        <v>BN</v>
      </c>
      <c r="U923" s="61">
        <f>('Strm Seg GW ZBud Stream Out'!H923-'Strm Seg GW ZBud Stream In'!H923)/DAY($A923)/1.9835</f>
        <v>51.984842694162317</v>
      </c>
      <c r="V923" s="61">
        <f>('Strm Seg GW ZBud Stream Out'!I923-'Strm Seg GW ZBud Stream In'!I923)/DAY($A923)/1.9835</f>
        <v>-2.1608918740902769</v>
      </c>
      <c r="W923" s="61">
        <f>('Strm Seg GW ZBud Stream Out'!J923-'Strm Seg GW ZBud Stream In'!J923)/DAY($A923)/1.9835</f>
        <v>0.16279466892183075</v>
      </c>
    </row>
    <row r="924" spans="1:23" x14ac:dyDescent="0.3">
      <c r="A924" s="126">
        <v>60752</v>
      </c>
      <c r="B924" s="127">
        <v>254.21</v>
      </c>
      <c r="C924" s="127">
        <v>113.94</v>
      </c>
      <c r="D924" s="127">
        <v>275.83</v>
      </c>
      <c r="E924" s="127">
        <v>194.6</v>
      </c>
      <c r="F924" s="127">
        <v>66.290000000000006</v>
      </c>
      <c r="G924" s="127">
        <v>51.75</v>
      </c>
      <c r="H924" s="2">
        <f t="shared" si="137"/>
        <v>838.58</v>
      </c>
      <c r="I924" s="2">
        <f t="shared" si="138"/>
        <v>66.290000000000006</v>
      </c>
      <c r="J924" s="2">
        <f t="shared" si="139"/>
        <v>51.75</v>
      </c>
      <c r="K924" s="2">
        <f t="shared" si="140"/>
        <v>838.58</v>
      </c>
      <c r="L924" s="2">
        <f t="shared" si="141"/>
        <v>118.04</v>
      </c>
      <c r="M924" s="2">
        <f t="shared" si="143"/>
        <v>956.62</v>
      </c>
      <c r="N924" s="2">
        <f>'ZBud Extract Monthly'!U923</f>
        <v>956.62</v>
      </c>
      <c r="O924" s="53">
        <f t="shared" si="142"/>
        <v>0</v>
      </c>
      <c r="Q924" s="111">
        <f>YEAR(A924)</f>
        <v>2066</v>
      </c>
      <c r="R924" s="61">
        <f>MONTH(A924)</f>
        <v>4</v>
      </c>
      <c r="S924" s="61">
        <f t="shared" si="136"/>
        <v>2066</v>
      </c>
      <c r="T924" s="112" t="str">
        <f>LOOKUP(S924,'yr type'!$A$5:$A$102,'yr type'!$B$5:$B$102)</f>
        <v>BN</v>
      </c>
      <c r="U924" s="61">
        <f>('Strm Seg GW ZBud Stream Out'!H924-'Strm Seg GW ZBud Stream In'!H924)/DAY($A924)/1.9835</f>
        <v>48.988656415427279</v>
      </c>
      <c r="V924" s="61">
        <f>('Strm Seg GW ZBud Stream Out'!I924-'Strm Seg GW ZBud Stream In'!I924)/DAY($A924)/1.9835</f>
        <v>-1.0772204016469207</v>
      </c>
      <c r="W924" s="61">
        <f>('Strm Seg GW ZBud Stream Out'!J924-'Strm Seg GW ZBud Stream In'!J924)/DAY($A924)/1.9835</f>
        <v>1.8524493740021843</v>
      </c>
    </row>
    <row r="925" spans="1:23" x14ac:dyDescent="0.3">
      <c r="A925" s="126">
        <v>60783</v>
      </c>
      <c r="B925" s="127">
        <v>43.26</v>
      </c>
      <c r="C925" s="127">
        <v>0</v>
      </c>
      <c r="D925" s="127">
        <v>34.090000000000003</v>
      </c>
      <c r="E925" s="127">
        <v>6.05</v>
      </c>
      <c r="F925" s="127">
        <v>28.59</v>
      </c>
      <c r="G925" s="127">
        <v>21.19</v>
      </c>
      <c r="H925" s="2">
        <f t="shared" si="137"/>
        <v>83.399999999999991</v>
      </c>
      <c r="I925" s="2">
        <f t="shared" si="138"/>
        <v>28.59</v>
      </c>
      <c r="J925" s="2">
        <f t="shared" si="139"/>
        <v>21.19</v>
      </c>
      <c r="K925" s="2">
        <f t="shared" si="140"/>
        <v>83.399999999999991</v>
      </c>
      <c r="L925" s="2">
        <f t="shared" si="141"/>
        <v>49.78</v>
      </c>
      <c r="M925" s="2">
        <f t="shared" si="143"/>
        <v>133.18</v>
      </c>
      <c r="N925" s="2">
        <f>'ZBud Extract Monthly'!U924</f>
        <v>133.19</v>
      </c>
      <c r="O925" s="53">
        <f t="shared" si="142"/>
        <v>9.9999999999909051E-3</v>
      </c>
      <c r="Q925" s="111">
        <f>YEAR(A925)</f>
        <v>2066</v>
      </c>
      <c r="R925" s="61">
        <f>MONTH(A925)</f>
        <v>5</v>
      </c>
      <c r="S925" s="61">
        <f t="shared" si="136"/>
        <v>2066</v>
      </c>
      <c r="T925" s="112" t="str">
        <f>LOOKUP(S925,'yr type'!$A$5:$A$102,'yr type'!$B$5:$B$102)</f>
        <v>BN</v>
      </c>
      <c r="U925" s="61">
        <f>('Strm Seg GW ZBud Stream Out'!H925-'Strm Seg GW ZBud Stream In'!H925)/DAY($A925)/1.9835</f>
        <v>35.078104035713991</v>
      </c>
      <c r="V925" s="61">
        <f>('Strm Seg GW ZBud Stream Out'!I925-'Strm Seg GW ZBud Stream In'!I925)/DAY($A925)/1.9835</f>
        <v>-0.46398920123275089</v>
      </c>
      <c r="W925" s="61">
        <f>('Strm Seg GW ZBud Stream Out'!J925-'Strm Seg GW ZBud Stream In'!J925)/DAY($A925)/1.9835</f>
        <v>0.84633711994925886</v>
      </c>
    </row>
    <row r="926" spans="1:23" x14ac:dyDescent="0.3">
      <c r="A926" s="126">
        <v>60813</v>
      </c>
      <c r="B926" s="127">
        <v>75.97</v>
      </c>
      <c r="C926" s="127">
        <v>0.54</v>
      </c>
      <c r="D926" s="127">
        <v>219.06</v>
      </c>
      <c r="E926" s="127">
        <v>112.58</v>
      </c>
      <c r="F926" s="127">
        <v>28.14</v>
      </c>
      <c r="G926" s="127">
        <v>49.83</v>
      </c>
      <c r="H926" s="2">
        <f t="shared" si="137"/>
        <v>408.15</v>
      </c>
      <c r="I926" s="2">
        <f t="shared" si="138"/>
        <v>28.14</v>
      </c>
      <c r="J926" s="2">
        <f t="shared" si="139"/>
        <v>49.83</v>
      </c>
      <c r="K926" s="2">
        <f t="shared" si="140"/>
        <v>408.15</v>
      </c>
      <c r="L926" s="2">
        <f t="shared" si="141"/>
        <v>77.97</v>
      </c>
      <c r="M926" s="2">
        <f t="shared" si="143"/>
        <v>486.11999999999995</v>
      </c>
      <c r="N926" s="2">
        <f>'ZBud Extract Monthly'!U925</f>
        <v>486.12</v>
      </c>
      <c r="O926" s="53">
        <f t="shared" si="142"/>
        <v>0</v>
      </c>
      <c r="Q926" s="111">
        <f>YEAR(A926)</f>
        <v>2066</v>
      </c>
      <c r="R926" s="61">
        <f>MONTH(A926)</f>
        <v>6</v>
      </c>
      <c r="S926" s="61">
        <f t="shared" si="136"/>
        <v>2066</v>
      </c>
      <c r="T926" s="112" t="str">
        <f>LOOKUP(S926,'yr type'!$A$5:$A$102,'yr type'!$B$5:$B$102)</f>
        <v>BN</v>
      </c>
      <c r="U926" s="61">
        <f>('Strm Seg GW ZBud Stream Out'!H926-'Strm Seg GW ZBud Stream In'!H926)/DAY($A926)/1.9835</f>
        <v>16.319468952188892</v>
      </c>
      <c r="V926" s="61">
        <f>('Strm Seg GW ZBud Stream Out'!I926-'Strm Seg GW ZBud Stream In'!I926)/DAY($A926)/1.9835</f>
        <v>-0.4729014368540459</v>
      </c>
      <c r="W926" s="61">
        <f>('Strm Seg GW ZBud Stream Out'!J926-'Strm Seg GW ZBud Stream In'!J926)/DAY($A926)/1.9835</f>
        <v>-0.55558356440635248</v>
      </c>
    </row>
    <row r="927" spans="1:23" x14ac:dyDescent="0.3">
      <c r="A927" s="126">
        <v>60844</v>
      </c>
      <c r="B927" s="127">
        <v>78.33</v>
      </c>
      <c r="C927" s="127">
        <v>0</v>
      </c>
      <c r="D927" s="127">
        <v>440.7</v>
      </c>
      <c r="E927" s="127">
        <v>243.17</v>
      </c>
      <c r="F927" s="127">
        <v>29.08</v>
      </c>
      <c r="G927" s="127">
        <v>78.27</v>
      </c>
      <c r="H927" s="2">
        <f t="shared" si="137"/>
        <v>762.19999999999993</v>
      </c>
      <c r="I927" s="2">
        <f t="shared" si="138"/>
        <v>29.08</v>
      </c>
      <c r="J927" s="2">
        <f t="shared" si="139"/>
        <v>78.27</v>
      </c>
      <c r="K927" s="2">
        <f t="shared" si="140"/>
        <v>762.19999999999993</v>
      </c>
      <c r="L927" s="2">
        <f t="shared" si="141"/>
        <v>107.35</v>
      </c>
      <c r="M927" s="2">
        <f t="shared" si="143"/>
        <v>869.55</v>
      </c>
      <c r="N927" s="2">
        <f>'ZBud Extract Monthly'!U926</f>
        <v>869.55</v>
      </c>
      <c r="O927" s="53">
        <f t="shared" si="142"/>
        <v>0</v>
      </c>
      <c r="Q927" s="111">
        <f>YEAR(A927)</f>
        <v>2066</v>
      </c>
      <c r="R927" s="61">
        <f>MONTH(A927)</f>
        <v>7</v>
      </c>
      <c r="S927" s="61">
        <f t="shared" si="136"/>
        <v>2066</v>
      </c>
      <c r="T927" s="112" t="str">
        <f>LOOKUP(S927,'yr type'!$A$5:$A$102,'yr type'!$B$5:$B$102)</f>
        <v>BN</v>
      </c>
      <c r="U927" s="61">
        <f>('Strm Seg GW ZBud Stream Out'!H927-'Strm Seg GW ZBud Stream In'!H927)/DAY($A927)/1.9835</f>
        <v>4.924823340949934</v>
      </c>
      <c r="V927" s="61">
        <f>('Strm Seg GW ZBud Stream Out'!I927-'Strm Seg GW ZBud Stream In'!I927)/DAY($A927)/1.9835</f>
        <v>-0.47293396326142284</v>
      </c>
      <c r="W927" s="61">
        <f>('Strm Seg GW ZBud Stream Out'!J927-'Strm Seg GW ZBud Stream In'!J927)/DAY($A927)/1.9835</f>
        <v>-1.2434845540222967</v>
      </c>
    </row>
    <row r="928" spans="1:23" x14ac:dyDescent="0.3">
      <c r="A928" s="126">
        <v>60875</v>
      </c>
      <c r="B928" s="127">
        <v>62.07</v>
      </c>
      <c r="C928" s="127">
        <v>0</v>
      </c>
      <c r="D928" s="127">
        <v>502.8</v>
      </c>
      <c r="E928" s="127">
        <v>291.88</v>
      </c>
      <c r="F928" s="127">
        <v>29.08</v>
      </c>
      <c r="G928" s="127">
        <v>84.82</v>
      </c>
      <c r="H928" s="2">
        <f t="shared" si="137"/>
        <v>856.75</v>
      </c>
      <c r="I928" s="2">
        <f t="shared" si="138"/>
        <v>29.08</v>
      </c>
      <c r="J928" s="2">
        <f t="shared" si="139"/>
        <v>84.82</v>
      </c>
      <c r="K928" s="2">
        <f t="shared" si="140"/>
        <v>856.75</v>
      </c>
      <c r="L928" s="2">
        <f t="shared" si="141"/>
        <v>113.89999999999999</v>
      </c>
      <c r="M928" s="2">
        <f t="shared" si="143"/>
        <v>970.65000000000009</v>
      </c>
      <c r="N928" s="2">
        <f>'ZBud Extract Monthly'!U927</f>
        <v>970.65</v>
      </c>
      <c r="O928" s="53">
        <f t="shared" si="142"/>
        <v>0</v>
      </c>
      <c r="Q928" s="111">
        <f>YEAR(A928)</f>
        <v>2066</v>
      </c>
      <c r="R928" s="61">
        <f>MONTH(A928)</f>
        <v>8</v>
      </c>
      <c r="S928" s="61">
        <f t="shared" si="136"/>
        <v>2066</v>
      </c>
      <c r="T928" s="112" t="str">
        <f>LOOKUP(S928,'yr type'!$A$5:$A$102,'yr type'!$B$5:$B$102)</f>
        <v>BN</v>
      </c>
      <c r="U928" s="61">
        <f>('Strm Seg GW ZBud Stream Out'!H928-'Strm Seg GW ZBud Stream In'!H928)/DAY($A928)/1.9835</f>
        <v>2.9355082657732745</v>
      </c>
      <c r="V928" s="61">
        <f>('Strm Seg GW ZBud Stream Out'!I928-'Strm Seg GW ZBud Stream In'!I928)/DAY($A928)/1.9835</f>
        <v>-0.47293396326142284</v>
      </c>
      <c r="W928" s="61">
        <f>('Strm Seg GW ZBud Stream Out'!J928-'Strm Seg GW ZBud Stream In'!J928)/DAY($A928)/1.9835</f>
        <v>-1.3779812485261469</v>
      </c>
    </row>
    <row r="929" spans="1:23" x14ac:dyDescent="0.3">
      <c r="A929" s="126">
        <v>60905</v>
      </c>
      <c r="B929" s="127">
        <v>44.36</v>
      </c>
      <c r="C929" s="127">
        <v>0</v>
      </c>
      <c r="D929" s="127">
        <v>319.17</v>
      </c>
      <c r="E929" s="127">
        <v>176.9</v>
      </c>
      <c r="F929" s="127">
        <v>28.14</v>
      </c>
      <c r="G929" s="127">
        <v>64.569999999999993</v>
      </c>
      <c r="H929" s="2">
        <f t="shared" si="137"/>
        <v>540.43000000000006</v>
      </c>
      <c r="I929" s="2">
        <f t="shared" si="138"/>
        <v>28.14</v>
      </c>
      <c r="J929" s="2">
        <f t="shared" si="139"/>
        <v>64.569999999999993</v>
      </c>
      <c r="K929" s="2">
        <f t="shared" si="140"/>
        <v>540.43000000000006</v>
      </c>
      <c r="L929" s="2">
        <f t="shared" si="141"/>
        <v>92.71</v>
      </c>
      <c r="M929" s="2">
        <f t="shared" si="143"/>
        <v>633.1400000000001</v>
      </c>
      <c r="N929" s="2">
        <f>'ZBud Extract Monthly'!U928</f>
        <v>633.14</v>
      </c>
      <c r="O929" s="53">
        <f t="shared" si="142"/>
        <v>0</v>
      </c>
      <c r="Q929" s="111">
        <f>YEAR(A929)</f>
        <v>2066</v>
      </c>
      <c r="R929" s="61">
        <f>MONTH(A929)</f>
        <v>9</v>
      </c>
      <c r="S929" s="61">
        <f t="shared" si="136"/>
        <v>2066</v>
      </c>
      <c r="T929" s="112" t="str">
        <f>LOOKUP(S929,'yr type'!$A$5:$A$102,'yr type'!$B$5:$B$102)</f>
        <v>BN</v>
      </c>
      <c r="U929" s="61">
        <f>('Strm Seg GW ZBud Stream Out'!H929-'Strm Seg GW ZBud Stream In'!H929)/DAY($A929)/1.9835</f>
        <v>7.719687421225105</v>
      </c>
      <c r="V929" s="61">
        <f>('Strm Seg GW ZBud Stream Out'!I929-'Strm Seg GW ZBud Stream In'!I929)/DAY($A929)/1.9835</f>
        <v>-0.4729014368540459</v>
      </c>
      <c r="W929" s="61">
        <f>('Strm Seg GW ZBud Stream Out'!J929-'Strm Seg GW ZBud Stream In'!J929)/DAY($A929)/1.9835</f>
        <v>-1.0725149147130493</v>
      </c>
    </row>
    <row r="930" spans="1:23" x14ac:dyDescent="0.3">
      <c r="A930" s="126">
        <v>60936</v>
      </c>
      <c r="B930" s="127">
        <v>39.01</v>
      </c>
      <c r="C930" s="127">
        <v>0</v>
      </c>
      <c r="D930" s="127">
        <v>71.59</v>
      </c>
      <c r="E930" s="127">
        <v>22.42</v>
      </c>
      <c r="F930" s="127">
        <v>29.08</v>
      </c>
      <c r="G930" s="127">
        <v>43.85</v>
      </c>
      <c r="H930" s="2">
        <f t="shared" si="137"/>
        <v>133.01999999999998</v>
      </c>
      <c r="I930" s="2">
        <f t="shared" si="138"/>
        <v>29.08</v>
      </c>
      <c r="J930" s="2">
        <f t="shared" si="139"/>
        <v>43.85</v>
      </c>
      <c r="K930" s="2">
        <f t="shared" si="140"/>
        <v>133.01999999999998</v>
      </c>
      <c r="L930" s="2">
        <f t="shared" si="141"/>
        <v>72.930000000000007</v>
      </c>
      <c r="M930" s="2">
        <f t="shared" si="143"/>
        <v>205.94999999999996</v>
      </c>
      <c r="N930" s="2">
        <f>'ZBud Extract Monthly'!U929</f>
        <v>205.96</v>
      </c>
      <c r="O930" s="53">
        <f t="shared" si="142"/>
        <v>1.0000000000047748E-2</v>
      </c>
      <c r="Q930" s="111">
        <f>YEAR(A930)</f>
        <v>2066</v>
      </c>
      <c r="R930" s="61">
        <f>MONTH(A930)</f>
        <v>10</v>
      </c>
      <c r="S930" s="61">
        <f t="shared" si="136"/>
        <v>2067</v>
      </c>
      <c r="T930" s="112" t="str">
        <f>LOOKUP(S930,'yr type'!$A$5:$A$102,'yr type'!$B$5:$B$102)</f>
        <v>BN</v>
      </c>
      <c r="U930" s="61">
        <f>('Strm Seg GW ZBud Stream Out'!H930-'Strm Seg GW ZBud Stream In'!H930)/DAY($A930)/1.9835</f>
        <v>23.410881709587972</v>
      </c>
      <c r="V930" s="61">
        <f>('Strm Seg GW ZBud Stream Out'!I930-'Strm Seg GW ZBud Stream In'!I930)/DAY($A930)/1.9835</f>
        <v>-0.47293396326142284</v>
      </c>
      <c r="W930" s="61">
        <f>('Strm Seg GW ZBud Stream Out'!J930-'Strm Seg GW ZBud Stream In'!J930)/DAY($A930)/1.9835</f>
        <v>-0.42642120071232836</v>
      </c>
    </row>
    <row r="931" spans="1:23" x14ac:dyDescent="0.3">
      <c r="A931" s="126">
        <v>60966</v>
      </c>
      <c r="B931" s="127">
        <v>32.74</v>
      </c>
      <c r="C931" s="127">
        <v>0</v>
      </c>
      <c r="D931" s="127">
        <v>22.14</v>
      </c>
      <c r="E931" s="127">
        <v>6.63</v>
      </c>
      <c r="F931" s="127">
        <v>54.31</v>
      </c>
      <c r="G931" s="127">
        <v>58.3</v>
      </c>
      <c r="H931" s="2">
        <f t="shared" si="137"/>
        <v>61.510000000000005</v>
      </c>
      <c r="I931" s="2">
        <f t="shared" si="138"/>
        <v>54.31</v>
      </c>
      <c r="J931" s="2">
        <f t="shared" si="139"/>
        <v>58.3</v>
      </c>
      <c r="K931" s="2">
        <f t="shared" si="140"/>
        <v>61.510000000000005</v>
      </c>
      <c r="L931" s="2">
        <f t="shared" si="141"/>
        <v>112.61</v>
      </c>
      <c r="M931" s="2">
        <f t="shared" si="143"/>
        <v>174.12</v>
      </c>
      <c r="N931" s="2">
        <f>'ZBud Extract Monthly'!U930</f>
        <v>174.11</v>
      </c>
      <c r="O931" s="53">
        <f t="shared" si="142"/>
        <v>-9.9999999999909051E-3</v>
      </c>
      <c r="Q931" s="111">
        <f>YEAR(A931)</f>
        <v>2066</v>
      </c>
      <c r="R931" s="61">
        <f>MONTH(A931)</f>
        <v>11</v>
      </c>
      <c r="S931" s="61">
        <f t="shared" si="136"/>
        <v>2067</v>
      </c>
      <c r="T931" s="112" t="str">
        <f>LOOKUP(S931,'yr type'!$A$5:$A$102,'yr type'!$B$5:$B$102)</f>
        <v>BN</v>
      </c>
      <c r="U931" s="61">
        <f>('Strm Seg GW ZBud Stream Out'!H931-'Strm Seg GW ZBud Stream In'!H931)/DAY($A931)/1.9835</f>
        <v>26.773548441307454</v>
      </c>
      <c r="V931" s="61">
        <f>('Strm Seg GW ZBud Stream Out'!I931-'Strm Seg GW ZBud Stream In'!I931)/DAY($A931)/1.9835</f>
        <v>-0.91269641206621288</v>
      </c>
      <c r="W931" s="61">
        <f>('Strm Seg GW ZBud Stream Out'!J931-'Strm Seg GW ZBud Stream In'!J931)/DAY($A931)/1.9835</f>
        <v>-0.58112763633308118</v>
      </c>
    </row>
    <row r="932" spans="1:23" x14ac:dyDescent="0.3">
      <c r="A932" s="126">
        <v>60997</v>
      </c>
      <c r="B932" s="127">
        <v>31.56</v>
      </c>
      <c r="C932" s="127">
        <v>0</v>
      </c>
      <c r="D932" s="127">
        <v>1.18</v>
      </c>
      <c r="E932" s="127">
        <v>8.31</v>
      </c>
      <c r="F932" s="127">
        <v>132.41</v>
      </c>
      <c r="G932" s="127">
        <v>104.77</v>
      </c>
      <c r="H932" s="2">
        <f t="shared" si="137"/>
        <v>41.050000000000004</v>
      </c>
      <c r="I932" s="2">
        <f t="shared" si="138"/>
        <v>132.41</v>
      </c>
      <c r="J932" s="2">
        <f t="shared" si="139"/>
        <v>104.77</v>
      </c>
      <c r="K932" s="2">
        <f t="shared" si="140"/>
        <v>41.050000000000004</v>
      </c>
      <c r="L932" s="2">
        <f t="shared" si="141"/>
        <v>237.18</v>
      </c>
      <c r="M932" s="2">
        <f t="shared" si="143"/>
        <v>278.23</v>
      </c>
      <c r="N932" s="2">
        <f>'ZBud Extract Monthly'!U931</f>
        <v>278.22000000000003</v>
      </c>
      <c r="O932" s="53">
        <f t="shared" si="142"/>
        <v>-9.9999999999909051E-3</v>
      </c>
      <c r="Q932" s="111">
        <f>YEAR(A932)</f>
        <v>2066</v>
      </c>
      <c r="R932" s="61">
        <f>MONTH(A932)</f>
        <v>12</v>
      </c>
      <c r="S932" s="61">
        <f t="shared" si="136"/>
        <v>2067</v>
      </c>
      <c r="T932" s="112" t="str">
        <f>LOOKUP(S932,'yr type'!$A$5:$A$102,'yr type'!$B$5:$B$102)</f>
        <v>BN</v>
      </c>
      <c r="U932" s="61">
        <f>('Strm Seg GW ZBud Stream Out'!H932-'Strm Seg GW ZBud Stream In'!H932)/DAY($A932)/1.9835</f>
        <v>54.609886401522232</v>
      </c>
      <c r="V932" s="61">
        <f>('Strm Seg GW ZBud Stream Out'!I932-'Strm Seg GW ZBud Stream In'!I932)/DAY($A932)/1.9835</f>
        <v>-2.1534108003935697</v>
      </c>
      <c r="W932" s="61">
        <f>('Strm Seg GW ZBud Stream Out'!J932-'Strm Seg GW ZBud Stream In'!J932)/DAY($A932)/1.9835</f>
        <v>-0.70029355082657729</v>
      </c>
    </row>
    <row r="933" spans="1:23" x14ac:dyDescent="0.3">
      <c r="A933" s="126">
        <v>61028</v>
      </c>
      <c r="B933" s="127">
        <v>46.32</v>
      </c>
      <c r="C933" s="127">
        <v>0</v>
      </c>
      <c r="D933" s="127">
        <v>0</v>
      </c>
      <c r="E933" s="127">
        <v>0.61</v>
      </c>
      <c r="F933" s="127">
        <v>59.56</v>
      </c>
      <c r="G933" s="127">
        <v>34.64</v>
      </c>
      <c r="H933" s="2">
        <f t="shared" si="137"/>
        <v>46.93</v>
      </c>
      <c r="I933" s="2">
        <f t="shared" si="138"/>
        <v>59.56</v>
      </c>
      <c r="J933" s="2">
        <f t="shared" si="139"/>
        <v>34.64</v>
      </c>
      <c r="K933" s="2">
        <f t="shared" si="140"/>
        <v>46.93</v>
      </c>
      <c r="L933" s="2">
        <f t="shared" si="141"/>
        <v>94.2</v>
      </c>
      <c r="M933" s="2">
        <f t="shared" si="143"/>
        <v>141.13</v>
      </c>
      <c r="N933" s="2">
        <f>'ZBud Extract Monthly'!U932</f>
        <v>141.12</v>
      </c>
      <c r="O933" s="53">
        <f t="shared" si="142"/>
        <v>-9.9999999999909051E-3</v>
      </c>
      <c r="Q933" s="111">
        <f>YEAR(A933)</f>
        <v>2067</v>
      </c>
      <c r="R933" s="61">
        <f>MONTH(A933)</f>
        <v>1</v>
      </c>
      <c r="S933" s="61">
        <f t="shared" si="136"/>
        <v>2067</v>
      </c>
      <c r="T933" s="112" t="str">
        <f>LOOKUP(S933,'yr type'!$A$5:$A$102,'yr type'!$B$5:$B$102)</f>
        <v>BN</v>
      </c>
      <c r="U933" s="61">
        <f>('Strm Seg GW ZBud Stream Out'!H933-'Strm Seg GW ZBud Stream In'!H933)/DAY($A933)/1.9835</f>
        <v>73.084072631467677</v>
      </c>
      <c r="V933" s="61">
        <f>('Strm Seg GW ZBud Stream Out'!I933-'Strm Seg GW ZBud Stream In'!I933)/DAY($A933)/1.9835</f>
        <v>-0.9686364116867382</v>
      </c>
      <c r="W933" s="61">
        <f>('Strm Seg GW ZBud Stream Out'!J933-'Strm Seg GW ZBud Stream In'!J933)/DAY($A933)/1.9835</f>
        <v>1.6020881953536026</v>
      </c>
    </row>
    <row r="934" spans="1:23" x14ac:dyDescent="0.3">
      <c r="A934" s="126">
        <v>61056</v>
      </c>
      <c r="B934" s="127">
        <v>41.3</v>
      </c>
      <c r="C934" s="127">
        <v>0.14000000000000001</v>
      </c>
      <c r="D934" s="127">
        <v>162.79</v>
      </c>
      <c r="E934" s="127">
        <v>156.52000000000001</v>
      </c>
      <c r="F934" s="127">
        <v>100.43</v>
      </c>
      <c r="G934" s="127">
        <v>60.25</v>
      </c>
      <c r="H934" s="2">
        <f t="shared" si="137"/>
        <v>360.75</v>
      </c>
      <c r="I934" s="2">
        <f t="shared" si="138"/>
        <v>100.43</v>
      </c>
      <c r="J934" s="2">
        <f t="shared" si="139"/>
        <v>60.25</v>
      </c>
      <c r="K934" s="2">
        <f t="shared" si="140"/>
        <v>360.75</v>
      </c>
      <c r="L934" s="2">
        <f t="shared" si="141"/>
        <v>160.68</v>
      </c>
      <c r="M934" s="2">
        <f t="shared" si="143"/>
        <v>521.43000000000006</v>
      </c>
      <c r="N934" s="2">
        <f>'ZBud Extract Monthly'!U933</f>
        <v>521.42999999999995</v>
      </c>
      <c r="O934" s="53">
        <f t="shared" si="142"/>
        <v>0</v>
      </c>
      <c r="Q934" s="111">
        <f>YEAR(A934)</f>
        <v>2067</v>
      </c>
      <c r="R934" s="61">
        <f>MONTH(A934)</f>
        <v>2</v>
      </c>
      <c r="S934" s="61">
        <f t="shared" si="136"/>
        <v>2067</v>
      </c>
      <c r="T934" s="112" t="str">
        <f>LOOKUP(S934,'yr type'!$A$5:$A$102,'yr type'!$B$5:$B$102)</f>
        <v>BN</v>
      </c>
      <c r="U934" s="61">
        <f>('Strm Seg GW ZBud Stream Out'!H934-'Strm Seg GW ZBud Stream In'!H934)/DAY($A934)/1.9835</f>
        <v>49.288415139183989</v>
      </c>
      <c r="V934" s="61">
        <f>('Strm Seg GW ZBud Stream Out'!I934-'Strm Seg GW ZBud Stream In'!I934)/DAY($A934)/1.9835</f>
        <v>-1.8061507436349886</v>
      </c>
      <c r="W934" s="61">
        <f>('Strm Seg GW ZBud Stream Out'!J934-'Strm Seg GW ZBud Stream In'!J934)/DAY($A934)/1.9835</f>
        <v>0.73715294032914391</v>
      </c>
    </row>
    <row r="935" spans="1:23" x14ac:dyDescent="0.3">
      <c r="A935" s="126">
        <v>61087</v>
      </c>
      <c r="B935" s="127">
        <v>44.2</v>
      </c>
      <c r="C935" s="127">
        <v>0.01</v>
      </c>
      <c r="D935" s="127">
        <v>53.31</v>
      </c>
      <c r="E935" s="127">
        <v>37.53</v>
      </c>
      <c r="F935" s="127">
        <v>40.32</v>
      </c>
      <c r="G935" s="127">
        <v>11.45</v>
      </c>
      <c r="H935" s="2">
        <f t="shared" si="137"/>
        <v>135.05000000000001</v>
      </c>
      <c r="I935" s="2">
        <f t="shared" si="138"/>
        <v>40.32</v>
      </c>
      <c r="J935" s="2">
        <f t="shared" si="139"/>
        <v>11.45</v>
      </c>
      <c r="K935" s="2">
        <f t="shared" si="140"/>
        <v>135.05000000000001</v>
      </c>
      <c r="L935" s="2">
        <f t="shared" si="141"/>
        <v>51.769999999999996</v>
      </c>
      <c r="M935" s="2">
        <f t="shared" si="143"/>
        <v>186.82</v>
      </c>
      <c r="N935" s="2">
        <f>'ZBud Extract Monthly'!U934</f>
        <v>186.83</v>
      </c>
      <c r="O935" s="53">
        <f t="shared" si="142"/>
        <v>1.0000000000019327E-2</v>
      </c>
      <c r="Q935" s="111">
        <f>YEAR(A935)</f>
        <v>2067</v>
      </c>
      <c r="R935" s="61">
        <f>MONTH(A935)</f>
        <v>3</v>
      </c>
      <c r="S935" s="61">
        <f t="shared" si="136"/>
        <v>2067</v>
      </c>
      <c r="T935" s="112" t="str">
        <f>LOOKUP(S935,'yr type'!$A$5:$A$102,'yr type'!$B$5:$B$102)</f>
        <v>BN</v>
      </c>
      <c r="U935" s="61">
        <f>('Strm Seg GW ZBud Stream Out'!H935-'Strm Seg GW ZBud Stream In'!H935)/DAY($A935)/1.9835</f>
        <v>72.302788326272392</v>
      </c>
      <c r="V935" s="61">
        <f>('Strm Seg GW ZBud Stream Out'!I935-'Strm Seg GW ZBud Stream In'!I935)/DAY($A935)/1.9835</f>
        <v>-0.54855786041292276</v>
      </c>
      <c r="W935" s="61">
        <f>('Strm Seg GW ZBud Stream Out'!J935-'Strm Seg GW ZBud Stream In'!J935)/DAY($A935)/1.9835</f>
        <v>3.5567626466737687</v>
      </c>
    </row>
    <row r="936" spans="1:23" x14ac:dyDescent="0.3">
      <c r="A936" s="126">
        <v>61117</v>
      </c>
      <c r="B936" s="127">
        <v>37.08</v>
      </c>
      <c r="C936" s="127">
        <v>0.37</v>
      </c>
      <c r="D936" s="127">
        <v>149.43</v>
      </c>
      <c r="E936" s="127">
        <v>118.69</v>
      </c>
      <c r="F936" s="127">
        <v>26.26</v>
      </c>
      <c r="G936" s="127">
        <v>19.13</v>
      </c>
      <c r="H936" s="2">
        <f t="shared" si="137"/>
        <v>305.57</v>
      </c>
      <c r="I936" s="2">
        <f t="shared" si="138"/>
        <v>26.26</v>
      </c>
      <c r="J936" s="2">
        <f t="shared" si="139"/>
        <v>19.13</v>
      </c>
      <c r="K936" s="2">
        <f t="shared" si="140"/>
        <v>305.57</v>
      </c>
      <c r="L936" s="2">
        <f t="shared" si="141"/>
        <v>45.39</v>
      </c>
      <c r="M936" s="2">
        <f t="shared" si="143"/>
        <v>350.96</v>
      </c>
      <c r="N936" s="2">
        <f>'ZBud Extract Monthly'!U935</f>
        <v>350.95</v>
      </c>
      <c r="O936" s="53">
        <f t="shared" si="142"/>
        <v>-9.9999999999909051E-3</v>
      </c>
      <c r="Q936" s="111">
        <f>YEAR(A936)</f>
        <v>2067</v>
      </c>
      <c r="R936" s="61">
        <f>MONTH(A936)</f>
        <v>4</v>
      </c>
      <c r="S936" s="61">
        <f t="shared" si="136"/>
        <v>2067</v>
      </c>
      <c r="T936" s="112" t="str">
        <f>LOOKUP(S936,'yr type'!$A$5:$A$102,'yr type'!$B$5:$B$102)</f>
        <v>BN</v>
      </c>
      <c r="U936" s="61">
        <f>('Strm Seg GW ZBud Stream Out'!H936-'Strm Seg GW ZBud Stream In'!H936)/DAY($A936)/1.9835</f>
        <v>46.529871439374844</v>
      </c>
      <c r="V936" s="61">
        <f>('Strm Seg GW ZBud Stream Out'!I936-'Strm Seg GW ZBud Stream In'!I936)/DAY($A936)/1.9835</f>
        <v>-0.39105957482564491</v>
      </c>
      <c r="W936" s="61">
        <f>('Strm Seg GW ZBud Stream Out'!J936-'Strm Seg GW ZBud Stream In'!J936)/DAY($A936)/1.9835</f>
        <v>2.2542643475338209</v>
      </c>
    </row>
    <row r="937" spans="1:23" x14ac:dyDescent="0.3">
      <c r="A937" s="126">
        <v>61148</v>
      </c>
      <c r="B937" s="127">
        <v>39.24</v>
      </c>
      <c r="C937" s="127">
        <v>0</v>
      </c>
      <c r="D937" s="127">
        <v>19.489999999999998</v>
      </c>
      <c r="E937" s="127">
        <v>3.14</v>
      </c>
      <c r="F937" s="127">
        <v>29.05</v>
      </c>
      <c r="G937" s="127">
        <v>27.8</v>
      </c>
      <c r="H937" s="2">
        <f t="shared" si="137"/>
        <v>61.870000000000005</v>
      </c>
      <c r="I937" s="2">
        <f t="shared" si="138"/>
        <v>29.05</v>
      </c>
      <c r="J937" s="2">
        <f t="shared" si="139"/>
        <v>27.8</v>
      </c>
      <c r="K937" s="2">
        <f t="shared" si="140"/>
        <v>61.870000000000005</v>
      </c>
      <c r="L937" s="2">
        <f t="shared" si="141"/>
        <v>56.85</v>
      </c>
      <c r="M937" s="2">
        <f t="shared" si="143"/>
        <v>118.72</v>
      </c>
      <c r="N937" s="2">
        <f>'ZBud Extract Monthly'!U936</f>
        <v>118.73</v>
      </c>
      <c r="O937" s="53">
        <f t="shared" si="142"/>
        <v>1.0000000000005116E-2</v>
      </c>
      <c r="Q937" s="111">
        <f>YEAR(A937)</f>
        <v>2067</v>
      </c>
      <c r="R937" s="61">
        <f>MONTH(A937)</f>
        <v>5</v>
      </c>
      <c r="S937" s="61">
        <f t="shared" si="136"/>
        <v>2067</v>
      </c>
      <c r="T937" s="112" t="str">
        <f>LOOKUP(S937,'yr type'!$A$5:$A$102,'yr type'!$B$5:$B$102)</f>
        <v>BN</v>
      </c>
      <c r="U937" s="61">
        <f>('Strm Seg GW ZBud Stream Out'!H937-'Strm Seg GW ZBud Stream In'!H937)/DAY($A937)/1.9835</f>
        <v>35.186579604316258</v>
      </c>
      <c r="V937" s="61">
        <f>('Strm Seg GW ZBud Stream Out'!I937-'Strm Seg GW ZBud Stream In'!I937)/DAY($A937)/1.9835</f>
        <v>-0.47244606715076803</v>
      </c>
      <c r="W937" s="61">
        <f>('Strm Seg GW ZBud Stream Out'!J937-'Strm Seg GW ZBud Stream In'!J937)/DAY($A937)/1.9835</f>
        <v>0.4950519202777755</v>
      </c>
    </row>
    <row r="938" spans="1:23" x14ac:dyDescent="0.3">
      <c r="A938" s="126">
        <v>61178</v>
      </c>
      <c r="B938" s="127">
        <v>41.26</v>
      </c>
      <c r="C938" s="127">
        <v>0</v>
      </c>
      <c r="D938" s="127">
        <v>270.17</v>
      </c>
      <c r="E938" s="127">
        <v>156.97999999999999</v>
      </c>
      <c r="F938" s="127">
        <v>28.14</v>
      </c>
      <c r="G938" s="127">
        <v>55.68</v>
      </c>
      <c r="H938" s="2">
        <f t="shared" si="137"/>
        <v>468.40999999999997</v>
      </c>
      <c r="I938" s="2">
        <f t="shared" si="138"/>
        <v>28.14</v>
      </c>
      <c r="J938" s="2">
        <f t="shared" si="139"/>
        <v>55.68</v>
      </c>
      <c r="K938" s="2">
        <f t="shared" si="140"/>
        <v>468.40999999999997</v>
      </c>
      <c r="L938" s="2">
        <f t="shared" si="141"/>
        <v>83.82</v>
      </c>
      <c r="M938" s="2">
        <f t="shared" si="143"/>
        <v>552.2299999999999</v>
      </c>
      <c r="N938" s="2">
        <f>'ZBud Extract Monthly'!U937</f>
        <v>552.22</v>
      </c>
      <c r="O938" s="53">
        <f t="shared" si="142"/>
        <v>-9.9999999998772182E-3</v>
      </c>
      <c r="Q938" s="111">
        <f>YEAR(A938)</f>
        <v>2067</v>
      </c>
      <c r="R938" s="61">
        <f>MONTH(A938)</f>
        <v>6</v>
      </c>
      <c r="S938" s="61">
        <f t="shared" si="136"/>
        <v>2067</v>
      </c>
      <c r="T938" s="112" t="str">
        <f>LOOKUP(S938,'yr type'!$A$5:$A$102,'yr type'!$B$5:$B$102)</f>
        <v>BN</v>
      </c>
      <c r="U938" s="61">
        <f>('Strm Seg GW ZBud Stream Out'!H938-'Strm Seg GW ZBud Stream In'!H938)/DAY($A938)/1.9835</f>
        <v>13.845895302915725</v>
      </c>
      <c r="V938" s="61">
        <f>('Strm Seg GW ZBud Stream Out'!I938-'Strm Seg GW ZBud Stream In'!I938)/DAY($A938)/1.9835</f>
        <v>-0.4729014368540459</v>
      </c>
      <c r="W938" s="61">
        <f>('Strm Seg GW ZBud Stream Out'!J938-'Strm Seg GW ZBud Stream In'!J938)/DAY($A938)/1.9835</f>
        <v>-0.79539534492899744</v>
      </c>
    </row>
    <row r="939" spans="1:23" x14ac:dyDescent="0.3">
      <c r="A939" s="126">
        <v>61209</v>
      </c>
      <c r="B939" s="127">
        <v>44.04</v>
      </c>
      <c r="C939" s="127">
        <v>0</v>
      </c>
      <c r="D939" s="127">
        <v>518.77</v>
      </c>
      <c r="E939" s="127">
        <v>362.47</v>
      </c>
      <c r="F939" s="127">
        <v>29.08</v>
      </c>
      <c r="G939" s="127">
        <v>83.25</v>
      </c>
      <c r="H939" s="2">
        <f t="shared" si="137"/>
        <v>925.28</v>
      </c>
      <c r="I939" s="2">
        <f t="shared" si="138"/>
        <v>29.08</v>
      </c>
      <c r="J939" s="2">
        <f t="shared" si="139"/>
        <v>83.25</v>
      </c>
      <c r="K939" s="2">
        <f t="shared" si="140"/>
        <v>925.28</v>
      </c>
      <c r="L939" s="2">
        <f t="shared" si="141"/>
        <v>112.33</v>
      </c>
      <c r="M939" s="2">
        <f t="shared" si="143"/>
        <v>1037.6100000000001</v>
      </c>
      <c r="N939" s="2">
        <f>'ZBud Extract Monthly'!U938</f>
        <v>1037.6099999999999</v>
      </c>
      <c r="O939" s="53">
        <f t="shared" si="142"/>
        <v>0</v>
      </c>
      <c r="Q939" s="111">
        <f>YEAR(A939)</f>
        <v>2067</v>
      </c>
      <c r="R939" s="61">
        <f>MONTH(A939)</f>
        <v>7</v>
      </c>
      <c r="S939" s="61">
        <f t="shared" si="136"/>
        <v>2067</v>
      </c>
      <c r="T939" s="112" t="str">
        <f>LOOKUP(S939,'yr type'!$A$5:$A$102,'yr type'!$B$5:$B$102)</f>
        <v>BN</v>
      </c>
      <c r="U939" s="61">
        <f>('Strm Seg GW ZBud Stream Out'!H939-'Strm Seg GW ZBud Stream In'!H939)/DAY($A939)/1.9835</f>
        <v>3.3245240980020627</v>
      </c>
      <c r="V939" s="61">
        <f>('Strm Seg GW ZBud Stream Out'!I939-'Strm Seg GW ZBud Stream In'!I939)/DAY($A939)/1.9835</f>
        <v>-0.47293396326142284</v>
      </c>
      <c r="W939" s="61">
        <f>('Strm Seg GW ZBud Stream Out'!J939-'Strm Seg GW ZBud Stream In'!J939)/DAY($A939)/1.9835</f>
        <v>-1.3418769363376892</v>
      </c>
    </row>
    <row r="940" spans="1:23" x14ac:dyDescent="0.3">
      <c r="A940" s="126">
        <v>61240</v>
      </c>
      <c r="B940" s="127">
        <v>44.46</v>
      </c>
      <c r="C940" s="127">
        <v>0</v>
      </c>
      <c r="D940" s="127">
        <v>311.16000000000003</v>
      </c>
      <c r="E940" s="127">
        <v>171.65</v>
      </c>
      <c r="F940" s="127">
        <v>29.08</v>
      </c>
      <c r="G940" s="127">
        <v>68.72</v>
      </c>
      <c r="H940" s="2">
        <f t="shared" si="137"/>
        <v>527.27</v>
      </c>
      <c r="I940" s="2">
        <f t="shared" si="138"/>
        <v>29.08</v>
      </c>
      <c r="J940" s="2">
        <f t="shared" si="139"/>
        <v>68.72</v>
      </c>
      <c r="K940" s="2">
        <f t="shared" si="140"/>
        <v>527.27</v>
      </c>
      <c r="L940" s="2">
        <f t="shared" si="141"/>
        <v>97.8</v>
      </c>
      <c r="M940" s="2">
        <f t="shared" si="143"/>
        <v>625.07000000000005</v>
      </c>
      <c r="N940" s="2">
        <f>'ZBud Extract Monthly'!U939</f>
        <v>625.07000000000005</v>
      </c>
      <c r="O940" s="53">
        <f t="shared" si="142"/>
        <v>0</v>
      </c>
      <c r="Q940" s="111">
        <f>YEAR(A940)</f>
        <v>2067</v>
      </c>
      <c r="R940" s="61">
        <f>MONTH(A940)</f>
        <v>8</v>
      </c>
      <c r="S940" s="61">
        <f t="shared" si="136"/>
        <v>2067</v>
      </c>
      <c r="T940" s="112" t="str">
        <f>LOOKUP(S940,'yr type'!$A$5:$A$102,'yr type'!$B$5:$B$102)</f>
        <v>BN</v>
      </c>
      <c r="U940" s="61">
        <f>('Strm Seg GW ZBud Stream Out'!H940-'Strm Seg GW ZBud Stream In'!H940)/DAY($A940)/1.9835</f>
        <v>10.822674158582499</v>
      </c>
      <c r="V940" s="61">
        <f>('Strm Seg GW ZBud Stream Out'!I940-'Strm Seg GW ZBud Stream In'!I940)/DAY($A940)/1.9835</f>
        <v>-0.47293396326142284</v>
      </c>
      <c r="W940" s="61">
        <f>('Strm Seg GW ZBud Stream Out'!J940-'Strm Seg GW ZBud Stream In'!J940)/DAY($A940)/1.9835</f>
        <v>-1.0767867162152271</v>
      </c>
    </row>
    <row r="941" spans="1:23" x14ac:dyDescent="0.3">
      <c r="A941" s="126">
        <v>61270</v>
      </c>
      <c r="B941" s="127">
        <v>40.53</v>
      </c>
      <c r="C941" s="127">
        <v>0</v>
      </c>
      <c r="D941" s="127">
        <v>91.11</v>
      </c>
      <c r="E941" s="127">
        <v>47.95</v>
      </c>
      <c r="F941" s="127">
        <v>31.37</v>
      </c>
      <c r="G941" s="127">
        <v>54.22</v>
      </c>
      <c r="H941" s="2">
        <f t="shared" si="137"/>
        <v>179.58999999999997</v>
      </c>
      <c r="I941" s="2">
        <f t="shared" si="138"/>
        <v>31.37</v>
      </c>
      <c r="J941" s="2">
        <f t="shared" si="139"/>
        <v>54.22</v>
      </c>
      <c r="K941" s="2">
        <f t="shared" si="140"/>
        <v>179.58999999999997</v>
      </c>
      <c r="L941" s="2">
        <f t="shared" si="141"/>
        <v>85.59</v>
      </c>
      <c r="M941" s="2">
        <f t="shared" si="143"/>
        <v>265.17999999999995</v>
      </c>
      <c r="N941" s="2">
        <f>'ZBud Extract Monthly'!U940</f>
        <v>265.18</v>
      </c>
      <c r="O941" s="53">
        <f t="shared" si="142"/>
        <v>0</v>
      </c>
      <c r="Q941" s="111">
        <f>YEAR(A941)</f>
        <v>2067</v>
      </c>
      <c r="R941" s="61">
        <f>MONTH(A941)</f>
        <v>9</v>
      </c>
      <c r="S941" s="61">
        <f t="shared" si="136"/>
        <v>2067</v>
      </c>
      <c r="T941" s="112" t="str">
        <f>LOOKUP(S941,'yr type'!$A$5:$A$102,'yr type'!$B$5:$B$102)</f>
        <v>BN</v>
      </c>
      <c r="U941" s="61">
        <f>('Strm Seg GW ZBud Stream Out'!H941-'Strm Seg GW ZBud Stream In'!H941)/DAY($A941)/1.9835</f>
        <v>20.117469120241999</v>
      </c>
      <c r="V941" s="61">
        <f>('Strm Seg GW ZBud Stream Out'!I941-'Strm Seg GW ZBud Stream In'!I941)/DAY($A941)/1.9835</f>
        <v>-0.52718258969834475</v>
      </c>
      <c r="W941" s="61">
        <f>('Strm Seg GW ZBud Stream Out'!J941-'Strm Seg GW ZBud Stream In'!J941)/DAY($A941)/1.9835</f>
        <v>-0.79455507940509207</v>
      </c>
    </row>
    <row r="942" spans="1:23" x14ac:dyDescent="0.3">
      <c r="A942" s="126">
        <v>61301</v>
      </c>
      <c r="B942" s="127">
        <v>37.61</v>
      </c>
      <c r="C942" s="127">
        <v>0</v>
      </c>
      <c r="D942" s="127">
        <v>60.52</v>
      </c>
      <c r="E942" s="127">
        <v>30.86</v>
      </c>
      <c r="F942" s="127">
        <v>73.2</v>
      </c>
      <c r="G942" s="127">
        <v>82.71</v>
      </c>
      <c r="H942" s="2">
        <f t="shared" si="137"/>
        <v>128.99</v>
      </c>
      <c r="I942" s="2">
        <f t="shared" si="138"/>
        <v>73.2</v>
      </c>
      <c r="J942" s="2">
        <f t="shared" si="139"/>
        <v>82.71</v>
      </c>
      <c r="K942" s="2">
        <f t="shared" si="140"/>
        <v>128.99</v>
      </c>
      <c r="L942" s="2">
        <f t="shared" si="141"/>
        <v>155.91</v>
      </c>
      <c r="M942" s="2">
        <f t="shared" si="143"/>
        <v>284.89999999999998</v>
      </c>
      <c r="N942" s="2">
        <f>'ZBud Extract Monthly'!U941</f>
        <v>284.89999999999998</v>
      </c>
      <c r="O942" s="53">
        <f t="shared" si="142"/>
        <v>0</v>
      </c>
      <c r="Q942" s="111">
        <f>YEAR(A942)</f>
        <v>2067</v>
      </c>
      <c r="R942" s="61">
        <f>MONTH(A942)</f>
        <v>10</v>
      </c>
      <c r="S942" s="61">
        <f t="shared" si="136"/>
        <v>2068</v>
      </c>
      <c r="T942" s="112" t="str">
        <f>LOOKUP(S942,'yr type'!$A$5:$A$102,'yr type'!$B$5:$B$102)</f>
        <v>AN</v>
      </c>
      <c r="U942" s="61">
        <f>('Strm Seg GW ZBud Stream Out'!H942-'Strm Seg GW ZBud Stream In'!H942)/DAY($A942)/1.9835</f>
        <v>25.831496946583506</v>
      </c>
      <c r="V942" s="61">
        <f>('Strm Seg GW ZBud Stream Out'!I942-'Strm Seg GW ZBud Stream In'!I942)/DAY($A942)/1.9835</f>
        <v>-1.1904665099978045</v>
      </c>
      <c r="W942" s="61">
        <f>('Strm Seg GW ZBud Stream Out'!J942-'Strm Seg GW ZBud Stream In'!J942)/DAY($A942)/1.9835</f>
        <v>-1.1263894874651357</v>
      </c>
    </row>
    <row r="943" spans="1:23" x14ac:dyDescent="0.3">
      <c r="A943" s="126">
        <v>61331</v>
      </c>
      <c r="B943" s="127">
        <v>30.68</v>
      </c>
      <c r="C943" s="127">
        <v>0</v>
      </c>
      <c r="D943" s="127">
        <v>0</v>
      </c>
      <c r="E943" s="127">
        <v>1.77</v>
      </c>
      <c r="F943" s="127">
        <v>49.04</v>
      </c>
      <c r="G943" s="127">
        <v>52.14</v>
      </c>
      <c r="H943" s="2">
        <f t="shared" si="137"/>
        <v>32.450000000000003</v>
      </c>
      <c r="I943" s="2">
        <f t="shared" si="138"/>
        <v>49.04</v>
      </c>
      <c r="J943" s="2">
        <f t="shared" si="139"/>
        <v>52.14</v>
      </c>
      <c r="K943" s="2">
        <f t="shared" si="140"/>
        <v>32.450000000000003</v>
      </c>
      <c r="L943" s="2">
        <f t="shared" si="141"/>
        <v>101.18</v>
      </c>
      <c r="M943" s="2">
        <f t="shared" si="143"/>
        <v>133.63</v>
      </c>
      <c r="N943" s="2">
        <f>'ZBud Extract Monthly'!U942</f>
        <v>133.62</v>
      </c>
      <c r="O943" s="53">
        <f t="shared" si="142"/>
        <v>-9.9999999999909051E-3</v>
      </c>
      <c r="Q943" s="111">
        <f>YEAR(A943)</f>
        <v>2067</v>
      </c>
      <c r="R943" s="61">
        <f>MONTH(A943)</f>
        <v>11</v>
      </c>
      <c r="S943" s="61">
        <f t="shared" si="136"/>
        <v>2068</v>
      </c>
      <c r="T943" s="112" t="str">
        <f>LOOKUP(S943,'yr type'!$A$5:$A$102,'yr type'!$B$5:$B$102)</f>
        <v>AN</v>
      </c>
      <c r="U943" s="61">
        <f>('Strm Seg GW ZBud Stream Out'!H943-'Strm Seg GW ZBud Stream In'!H943)/DAY($A943)/1.9835</f>
        <v>40.914881102428367</v>
      </c>
      <c r="V943" s="61">
        <f>('Strm Seg GW ZBud Stream Out'!I943-'Strm Seg GW ZBud Stream In'!I943)/DAY($A943)/1.9835</f>
        <v>-0.82413242584656754</v>
      </c>
      <c r="W943" s="61">
        <f>('Strm Seg GW ZBud Stream Out'!J943-'Strm Seg GW ZBud Stream In'!J943)/DAY($A943)/1.9835</f>
        <v>-1.4452567011175522E-2</v>
      </c>
    </row>
    <row r="944" spans="1:23" x14ac:dyDescent="0.3">
      <c r="A944" s="126">
        <v>61362</v>
      </c>
      <c r="B944" s="127">
        <v>31.38</v>
      </c>
      <c r="C944" s="127">
        <v>0</v>
      </c>
      <c r="D944" s="127">
        <v>0</v>
      </c>
      <c r="E944" s="127">
        <v>9.1199999999999992</v>
      </c>
      <c r="F944" s="127">
        <v>98.97</v>
      </c>
      <c r="G944" s="127">
        <v>88.04</v>
      </c>
      <c r="H944" s="2">
        <f t="shared" si="137"/>
        <v>40.5</v>
      </c>
      <c r="I944" s="2">
        <f t="shared" si="138"/>
        <v>98.97</v>
      </c>
      <c r="J944" s="2">
        <f t="shared" si="139"/>
        <v>88.04</v>
      </c>
      <c r="K944" s="2">
        <f t="shared" si="140"/>
        <v>40.5</v>
      </c>
      <c r="L944" s="2">
        <f t="shared" si="141"/>
        <v>187.01</v>
      </c>
      <c r="M944" s="2">
        <f t="shared" si="143"/>
        <v>227.51</v>
      </c>
      <c r="N944" s="2">
        <f>'ZBud Extract Monthly'!U943</f>
        <v>227.51</v>
      </c>
      <c r="O944" s="53">
        <f t="shared" si="142"/>
        <v>0</v>
      </c>
      <c r="Q944" s="111">
        <f>YEAR(A944)</f>
        <v>2067</v>
      </c>
      <c r="R944" s="61">
        <f>MONTH(A944)</f>
        <v>12</v>
      </c>
      <c r="S944" s="61">
        <f t="shared" si="136"/>
        <v>2068</v>
      </c>
      <c r="T944" s="112" t="str">
        <f>LOOKUP(S944,'yr type'!$A$5:$A$102,'yr type'!$B$5:$B$102)</f>
        <v>AN</v>
      </c>
      <c r="U944" s="61">
        <f>('Strm Seg GW ZBud Stream Out'!H944-'Strm Seg GW ZBud Stream In'!H944)/DAY($A944)/1.9835</f>
        <v>48.923945127950759</v>
      </c>
      <c r="V944" s="61">
        <f>('Strm Seg GW ZBud Stream Out'!I944-'Strm Seg GW ZBud Stream In'!I944)/DAY($A944)/1.9835</f>
        <v>-1.6095692690503101</v>
      </c>
      <c r="W944" s="61">
        <f>('Strm Seg GW ZBud Stream Out'!J944-'Strm Seg GW ZBud Stream In'!J944)/DAY($A944)/1.9835</f>
        <v>-0.21890272164713739</v>
      </c>
    </row>
    <row r="945" spans="1:23" x14ac:dyDescent="0.3">
      <c r="A945" s="126">
        <v>61393</v>
      </c>
      <c r="B945" s="127">
        <v>31.92</v>
      </c>
      <c r="C945" s="127">
        <v>0</v>
      </c>
      <c r="D945" s="127">
        <v>0</v>
      </c>
      <c r="E945" s="127">
        <v>3.35</v>
      </c>
      <c r="F945" s="127">
        <v>92.25</v>
      </c>
      <c r="G945" s="127">
        <v>50.77</v>
      </c>
      <c r="H945" s="2">
        <f t="shared" si="137"/>
        <v>35.270000000000003</v>
      </c>
      <c r="I945" s="2">
        <f t="shared" si="138"/>
        <v>92.25</v>
      </c>
      <c r="J945" s="2">
        <f t="shared" si="139"/>
        <v>50.77</v>
      </c>
      <c r="K945" s="2">
        <f t="shared" si="140"/>
        <v>35.270000000000003</v>
      </c>
      <c r="L945" s="2">
        <f t="shared" si="141"/>
        <v>143.02000000000001</v>
      </c>
      <c r="M945" s="2">
        <f t="shared" si="143"/>
        <v>178.29000000000002</v>
      </c>
      <c r="N945" s="2">
        <f>'ZBud Extract Monthly'!U944</f>
        <v>178.29</v>
      </c>
      <c r="O945" s="53">
        <f t="shared" si="142"/>
        <v>0</v>
      </c>
      <c r="Q945" s="111">
        <f>YEAR(A945)</f>
        <v>2068</v>
      </c>
      <c r="R945" s="61">
        <f>MONTH(A945)</f>
        <v>1</v>
      </c>
      <c r="S945" s="61">
        <f t="shared" si="136"/>
        <v>2068</v>
      </c>
      <c r="T945" s="112" t="str">
        <f>LOOKUP(S945,'yr type'!$A$5:$A$102,'yr type'!$B$5:$B$102)</f>
        <v>AN</v>
      </c>
      <c r="U945" s="61">
        <f>('Strm Seg GW ZBud Stream Out'!H945-'Strm Seg GW ZBud Stream In'!H945)/DAY($A945)/1.9835</f>
        <v>82.016474625336429</v>
      </c>
      <c r="V945" s="61">
        <f>('Strm Seg GW ZBud Stream Out'!I945-'Strm Seg GW ZBud Stream In'!I945)/DAY($A945)/1.9835</f>
        <v>-1.5002805402636263</v>
      </c>
      <c r="W945" s="61">
        <f>('Strm Seg GW ZBud Stream Out'!J945-'Strm Seg GW ZBud Stream In'!J945)/DAY($A945)/1.9835</f>
        <v>1.5289037787553768</v>
      </c>
    </row>
    <row r="946" spans="1:23" x14ac:dyDescent="0.3">
      <c r="A946" s="126">
        <v>61422</v>
      </c>
      <c r="B946" s="127">
        <v>30.2</v>
      </c>
      <c r="C946" s="127">
        <v>0</v>
      </c>
      <c r="D946" s="127">
        <v>0</v>
      </c>
      <c r="E946" s="127">
        <v>0</v>
      </c>
      <c r="F946" s="127">
        <v>47.55</v>
      </c>
      <c r="G946" s="127">
        <v>11.48</v>
      </c>
      <c r="H946" s="2">
        <f t="shared" si="137"/>
        <v>30.2</v>
      </c>
      <c r="I946" s="2">
        <f t="shared" si="138"/>
        <v>47.55</v>
      </c>
      <c r="J946" s="2">
        <f t="shared" si="139"/>
        <v>11.48</v>
      </c>
      <c r="K946" s="2">
        <f t="shared" si="140"/>
        <v>30.2</v>
      </c>
      <c r="L946" s="2">
        <f t="shared" si="141"/>
        <v>59.03</v>
      </c>
      <c r="M946" s="2">
        <f t="shared" si="143"/>
        <v>89.23</v>
      </c>
      <c r="N946" s="2">
        <f>'ZBud Extract Monthly'!U945</f>
        <v>89.23</v>
      </c>
      <c r="O946" s="53">
        <f t="shared" si="142"/>
        <v>0</v>
      </c>
      <c r="Q946" s="111">
        <f>YEAR(A946)</f>
        <v>2068</v>
      </c>
      <c r="R946" s="61">
        <f>MONTH(A946)</f>
        <v>2</v>
      </c>
      <c r="S946" s="61">
        <f t="shared" si="136"/>
        <v>2068</v>
      </c>
      <c r="T946" s="112" t="str">
        <f>LOOKUP(S946,'yr type'!$A$5:$A$102,'yr type'!$B$5:$B$102)</f>
        <v>AN</v>
      </c>
      <c r="U946" s="61">
        <f>('Strm Seg GW ZBud Stream Out'!H946-'Strm Seg GW ZBud Stream In'!H946)/DAY($A946)/1.9835</f>
        <v>57.730066149179002</v>
      </c>
      <c r="V946" s="61">
        <f>('Strm Seg GW ZBud Stream Out'!I946-'Strm Seg GW ZBud Stream In'!I946)/DAY($A946)/1.9835</f>
        <v>-0.82664742748363651</v>
      </c>
      <c r="W946" s="61">
        <f>('Strm Seg GW ZBud Stream Out'!J946-'Strm Seg GW ZBud Stream In'!J946)/DAY($A946)/1.9835</f>
        <v>2.2643707135592779</v>
      </c>
    </row>
    <row r="947" spans="1:23" x14ac:dyDescent="0.3">
      <c r="A947" s="126">
        <v>61453</v>
      </c>
      <c r="B947" s="127">
        <v>31.79</v>
      </c>
      <c r="C947" s="127">
        <v>0</v>
      </c>
      <c r="D947" s="127">
        <v>0</v>
      </c>
      <c r="E947" s="127">
        <v>0.34</v>
      </c>
      <c r="F947" s="127">
        <v>80.64</v>
      </c>
      <c r="G947" s="127">
        <v>16.68</v>
      </c>
      <c r="H947" s="2">
        <f t="shared" si="137"/>
        <v>32.130000000000003</v>
      </c>
      <c r="I947" s="2">
        <f t="shared" si="138"/>
        <v>80.64</v>
      </c>
      <c r="J947" s="2">
        <f t="shared" si="139"/>
        <v>16.68</v>
      </c>
      <c r="K947" s="2">
        <f t="shared" si="140"/>
        <v>32.130000000000003</v>
      </c>
      <c r="L947" s="2">
        <f t="shared" si="141"/>
        <v>97.32</v>
      </c>
      <c r="M947" s="2">
        <f t="shared" si="143"/>
        <v>129.45000000000002</v>
      </c>
      <c r="N947" s="2">
        <f>'ZBud Extract Monthly'!U946</f>
        <v>129.44999999999999</v>
      </c>
      <c r="O947" s="53">
        <f t="shared" si="142"/>
        <v>0</v>
      </c>
      <c r="Q947" s="111">
        <f>YEAR(A947)</f>
        <v>2068</v>
      </c>
      <c r="R947" s="61">
        <f>MONTH(A947)</f>
        <v>3</v>
      </c>
      <c r="S947" s="61">
        <f t="shared" si="136"/>
        <v>2068</v>
      </c>
      <c r="T947" s="112" t="str">
        <f>LOOKUP(S947,'yr type'!$A$5:$A$102,'yr type'!$B$5:$B$102)</f>
        <v>AN</v>
      </c>
      <c r="U947" s="61">
        <f>('Strm Seg GW ZBud Stream Out'!H947-'Strm Seg GW ZBud Stream In'!H947)/DAY($A947)/1.9835</f>
        <v>60.580433739642366</v>
      </c>
      <c r="V947" s="61">
        <f>('Strm Seg GW ZBud Stream Out'!I947-'Strm Seg GW ZBud Stream In'!I947)/DAY($A947)/1.9835</f>
        <v>-1.2719451604771621</v>
      </c>
      <c r="W947" s="61">
        <f>('Strm Seg GW ZBud Stream Out'!J947-'Strm Seg GW ZBud Stream In'!J947)/DAY($A947)/1.9835</f>
        <v>2.4035388731226166</v>
      </c>
    </row>
    <row r="948" spans="1:23" x14ac:dyDescent="0.3">
      <c r="A948" s="126">
        <v>61483</v>
      </c>
      <c r="B948" s="127">
        <v>31.92</v>
      </c>
      <c r="C948" s="127">
        <v>0</v>
      </c>
      <c r="D948" s="127">
        <v>0</v>
      </c>
      <c r="E948" s="127">
        <v>0</v>
      </c>
      <c r="F948" s="127">
        <v>37.700000000000003</v>
      </c>
      <c r="G948" s="127">
        <v>6.1</v>
      </c>
      <c r="H948" s="2">
        <f t="shared" si="137"/>
        <v>31.92</v>
      </c>
      <c r="I948" s="2">
        <f t="shared" si="138"/>
        <v>37.700000000000003</v>
      </c>
      <c r="J948" s="2">
        <f t="shared" si="139"/>
        <v>6.1</v>
      </c>
      <c r="K948" s="2">
        <f t="shared" si="140"/>
        <v>31.92</v>
      </c>
      <c r="L948" s="2">
        <f t="shared" si="141"/>
        <v>43.800000000000004</v>
      </c>
      <c r="M948" s="2">
        <f t="shared" si="143"/>
        <v>75.72</v>
      </c>
      <c r="N948" s="2">
        <f>'ZBud Extract Monthly'!U947</f>
        <v>75.73</v>
      </c>
      <c r="O948" s="53">
        <f t="shared" si="142"/>
        <v>1.0000000000005116E-2</v>
      </c>
      <c r="Q948" s="111">
        <f>YEAR(A948)</f>
        <v>2068</v>
      </c>
      <c r="R948" s="61">
        <f>MONTH(A948)</f>
        <v>4</v>
      </c>
      <c r="S948" s="61">
        <f t="shared" si="136"/>
        <v>2068</v>
      </c>
      <c r="T948" s="112" t="str">
        <f>LOOKUP(S948,'yr type'!$A$5:$A$102,'yr type'!$B$5:$B$102)</f>
        <v>AN</v>
      </c>
      <c r="U948" s="61">
        <f>('Strm Seg GW ZBud Stream Out'!H948-'Strm Seg GW ZBud Stream In'!H948)/DAY($A948)/1.9835</f>
        <v>60.594235778506004</v>
      </c>
      <c r="V948" s="61">
        <f>('Strm Seg GW ZBud Stream Out'!I948-'Strm Seg GW ZBud Stream In'!I948)/DAY($A948)/1.9835</f>
        <v>-0.4962608184186203</v>
      </c>
      <c r="W948" s="61">
        <f>('Strm Seg GW ZBud Stream Out'!J948-'Strm Seg GW ZBud Stream In'!J948)/DAY($A948)/1.9835</f>
        <v>3.2403999663893788</v>
      </c>
    </row>
    <row r="949" spans="1:23" x14ac:dyDescent="0.3">
      <c r="A949" s="126">
        <v>61514</v>
      </c>
      <c r="B949" s="127">
        <v>34.57</v>
      </c>
      <c r="C949" s="127">
        <v>0</v>
      </c>
      <c r="D949" s="127">
        <v>11.85</v>
      </c>
      <c r="E949" s="127">
        <v>5.92</v>
      </c>
      <c r="F949" s="127">
        <v>58.11</v>
      </c>
      <c r="G949" s="127">
        <v>27.17</v>
      </c>
      <c r="H949" s="2">
        <f t="shared" si="137"/>
        <v>52.34</v>
      </c>
      <c r="I949" s="2">
        <f t="shared" si="138"/>
        <v>58.11</v>
      </c>
      <c r="J949" s="2">
        <f t="shared" si="139"/>
        <v>27.17</v>
      </c>
      <c r="K949" s="2">
        <f t="shared" si="140"/>
        <v>52.34</v>
      </c>
      <c r="L949" s="2">
        <f t="shared" si="141"/>
        <v>85.28</v>
      </c>
      <c r="M949" s="2">
        <f t="shared" si="143"/>
        <v>137.62</v>
      </c>
      <c r="N949" s="2">
        <f>'ZBud Extract Monthly'!U948</f>
        <v>137.62</v>
      </c>
      <c r="O949" s="53">
        <f t="shared" si="142"/>
        <v>0</v>
      </c>
      <c r="Q949" s="111">
        <f>YEAR(A949)</f>
        <v>2068</v>
      </c>
      <c r="R949" s="61">
        <f>MONTH(A949)</f>
        <v>5</v>
      </c>
      <c r="S949" s="61">
        <f t="shared" si="136"/>
        <v>2068</v>
      </c>
      <c r="T949" s="112" t="str">
        <f>LOOKUP(S949,'yr type'!$A$5:$A$102,'yr type'!$B$5:$B$102)</f>
        <v>AN</v>
      </c>
      <c r="U949" s="61">
        <f>('Strm Seg GW ZBud Stream Out'!H949-'Strm Seg GW ZBud Stream In'!H949)/DAY($A949)/1.9835</f>
        <v>45.915252445579249</v>
      </c>
      <c r="V949" s="61">
        <f>('Strm Seg GW ZBud Stream Out'!I949-'Strm Seg GW ZBud Stream In'!I949)/DAY($A949)/1.9835</f>
        <v>-0.87430983029346943</v>
      </c>
      <c r="W949" s="61">
        <f>('Strm Seg GW ZBud Stream Out'!J949-'Strm Seg GW ZBud Stream In'!J949)/DAY($A949)/1.9835</f>
        <v>1.7147921969148705</v>
      </c>
    </row>
    <row r="950" spans="1:23" x14ac:dyDescent="0.3">
      <c r="A950" s="126">
        <v>61544</v>
      </c>
      <c r="B950" s="127">
        <v>37.22</v>
      </c>
      <c r="C950" s="127">
        <v>0</v>
      </c>
      <c r="D950" s="127">
        <v>111.54</v>
      </c>
      <c r="E950" s="127">
        <v>65.739999999999995</v>
      </c>
      <c r="F950" s="127">
        <v>38.35</v>
      </c>
      <c r="G950" s="127">
        <v>33.549999999999997</v>
      </c>
      <c r="H950" s="2">
        <f t="shared" si="137"/>
        <v>214.5</v>
      </c>
      <c r="I950" s="2">
        <f t="shared" si="138"/>
        <v>38.35</v>
      </c>
      <c r="J950" s="2">
        <f t="shared" si="139"/>
        <v>33.549999999999997</v>
      </c>
      <c r="K950" s="2">
        <f t="shared" si="140"/>
        <v>214.5</v>
      </c>
      <c r="L950" s="2">
        <f t="shared" si="141"/>
        <v>71.900000000000006</v>
      </c>
      <c r="M950" s="2">
        <f t="shared" si="143"/>
        <v>286.39999999999998</v>
      </c>
      <c r="N950" s="2">
        <f>'ZBud Extract Monthly'!U949</f>
        <v>286.39</v>
      </c>
      <c r="O950" s="53">
        <f t="shared" si="142"/>
        <v>-9.9999999999909051E-3</v>
      </c>
      <c r="Q950" s="111">
        <f>YEAR(A950)</f>
        <v>2068</v>
      </c>
      <c r="R950" s="61">
        <f>MONTH(A950)</f>
        <v>6</v>
      </c>
      <c r="S950" s="61">
        <f t="shared" si="136"/>
        <v>2068</v>
      </c>
      <c r="T950" s="112" t="str">
        <f>LOOKUP(S950,'yr type'!$A$5:$A$102,'yr type'!$B$5:$B$102)</f>
        <v>AN</v>
      </c>
      <c r="U950" s="61">
        <f>('Strm Seg GW ZBud Stream Out'!H950-'Strm Seg GW ZBud Stream In'!H950)/DAY($A950)/1.9835</f>
        <v>32.995378539618521</v>
      </c>
      <c r="V950" s="61">
        <f>('Strm Seg GW ZBud Stream Out'!I950-'Strm Seg GW ZBud Stream In'!I950)/DAY($A950)/1.9835</f>
        <v>-0.63994622300646997</v>
      </c>
      <c r="W950" s="61">
        <f>('Strm Seg GW ZBud Stream Out'!J950-'Strm Seg GW ZBud Stream In'!J950)/DAY($A950)/1.9835</f>
        <v>0.4729014368540459</v>
      </c>
    </row>
    <row r="951" spans="1:23" x14ac:dyDescent="0.3">
      <c r="A951" s="126">
        <v>61575</v>
      </c>
      <c r="B951" s="127">
        <v>47.2</v>
      </c>
      <c r="C951" s="127">
        <v>0</v>
      </c>
      <c r="D951" s="127">
        <v>172.97</v>
      </c>
      <c r="E951" s="127">
        <v>58.39</v>
      </c>
      <c r="F951" s="127">
        <v>29.08</v>
      </c>
      <c r="G951" s="127">
        <v>46.72</v>
      </c>
      <c r="H951" s="2">
        <f t="shared" si="137"/>
        <v>278.56</v>
      </c>
      <c r="I951" s="2">
        <f t="shared" si="138"/>
        <v>29.08</v>
      </c>
      <c r="J951" s="2">
        <f t="shared" si="139"/>
        <v>46.72</v>
      </c>
      <c r="K951" s="2">
        <f t="shared" si="140"/>
        <v>278.56</v>
      </c>
      <c r="L951" s="2">
        <f t="shared" si="141"/>
        <v>75.8</v>
      </c>
      <c r="M951" s="2">
        <f t="shared" si="143"/>
        <v>354.36</v>
      </c>
      <c r="N951" s="2">
        <f>'ZBud Extract Monthly'!U950</f>
        <v>354.35</v>
      </c>
      <c r="O951" s="53">
        <f t="shared" si="142"/>
        <v>-9.9999999999909051E-3</v>
      </c>
      <c r="Q951" s="111">
        <f>YEAR(A951)</f>
        <v>2068</v>
      </c>
      <c r="R951" s="61">
        <f>MONTH(A951)</f>
        <v>7</v>
      </c>
      <c r="S951" s="61">
        <f t="shared" si="136"/>
        <v>2068</v>
      </c>
      <c r="T951" s="112" t="str">
        <f>LOOKUP(S951,'yr type'!$A$5:$A$102,'yr type'!$B$5:$B$102)</f>
        <v>AN</v>
      </c>
      <c r="U951" s="61">
        <f>('Strm Seg GW ZBud Stream Out'!H951-'Strm Seg GW ZBud Stream In'!H951)/DAY($A951)/1.9835</f>
        <v>20.806654902949337</v>
      </c>
      <c r="V951" s="61">
        <f>('Strm Seg GW ZBud Stream Out'!I951-'Strm Seg GW ZBud Stream In'!I951)/DAY($A951)/1.9835</f>
        <v>-0.47293396326142284</v>
      </c>
      <c r="W951" s="61">
        <f>('Strm Seg GW ZBud Stream Out'!J951-'Strm Seg GW ZBud Stream In'!J951)/DAY($A951)/1.9835</f>
        <v>-0.35811574522065104</v>
      </c>
    </row>
    <row r="952" spans="1:23" x14ac:dyDescent="0.3">
      <c r="A952" s="126">
        <v>61606</v>
      </c>
      <c r="B952" s="127">
        <v>40.770000000000003</v>
      </c>
      <c r="C952" s="127">
        <v>0</v>
      </c>
      <c r="D952" s="127">
        <v>165.88</v>
      </c>
      <c r="E952" s="127">
        <v>55.39</v>
      </c>
      <c r="F952" s="127">
        <v>29.08</v>
      </c>
      <c r="G952" s="127">
        <v>49.84</v>
      </c>
      <c r="H952" s="2">
        <f t="shared" si="137"/>
        <v>262.04000000000002</v>
      </c>
      <c r="I952" s="2">
        <f t="shared" si="138"/>
        <v>29.08</v>
      </c>
      <c r="J952" s="2">
        <f t="shared" si="139"/>
        <v>49.84</v>
      </c>
      <c r="K952" s="2">
        <f t="shared" si="140"/>
        <v>262.04000000000002</v>
      </c>
      <c r="L952" s="2">
        <f t="shared" si="141"/>
        <v>78.92</v>
      </c>
      <c r="M952" s="2">
        <f t="shared" si="143"/>
        <v>340.96000000000004</v>
      </c>
      <c r="N952" s="2">
        <f>'ZBud Extract Monthly'!U951</f>
        <v>340.96</v>
      </c>
      <c r="O952" s="53">
        <f t="shared" si="142"/>
        <v>0</v>
      </c>
      <c r="Q952" s="111">
        <f>YEAR(A952)</f>
        <v>2068</v>
      </c>
      <c r="R952" s="61">
        <f>MONTH(A952)</f>
        <v>8</v>
      </c>
      <c r="S952" s="61">
        <f t="shared" si="136"/>
        <v>2068</v>
      </c>
      <c r="T952" s="112" t="str">
        <f>LOOKUP(S952,'yr type'!$A$5:$A$102,'yr type'!$B$5:$B$102)</f>
        <v>AN</v>
      </c>
      <c r="U952" s="61">
        <f>('Strm Seg GW ZBud Stream Out'!H952-'Strm Seg GW ZBud Stream In'!H952)/DAY($A952)/1.9835</f>
        <v>17.285833936427139</v>
      </c>
      <c r="V952" s="61">
        <f>('Strm Seg GW ZBud Stream Out'!I952-'Strm Seg GW ZBud Stream In'!I952)/DAY($A952)/1.9835</f>
        <v>-0.47293396326142284</v>
      </c>
      <c r="W952" s="61">
        <f>('Strm Seg GW ZBud Stream Out'!J952-'Strm Seg GW ZBud Stream In'!J952)/DAY($A952)/1.9835</f>
        <v>-0.75022158615025569</v>
      </c>
    </row>
    <row r="953" spans="1:23" x14ac:dyDescent="0.3">
      <c r="A953" s="126">
        <v>61636</v>
      </c>
      <c r="B953" s="127">
        <v>40.92</v>
      </c>
      <c r="C953" s="127">
        <v>0</v>
      </c>
      <c r="D953" s="127">
        <v>181.09</v>
      </c>
      <c r="E953" s="127">
        <v>40.78</v>
      </c>
      <c r="F953" s="127">
        <v>28.14</v>
      </c>
      <c r="G953" s="127">
        <v>40.96</v>
      </c>
      <c r="H953" s="2">
        <f t="shared" si="137"/>
        <v>262.78999999999996</v>
      </c>
      <c r="I953" s="2">
        <f t="shared" si="138"/>
        <v>28.14</v>
      </c>
      <c r="J953" s="2">
        <f t="shared" si="139"/>
        <v>40.96</v>
      </c>
      <c r="K953" s="2">
        <f t="shared" si="140"/>
        <v>262.78999999999996</v>
      </c>
      <c r="L953" s="2">
        <f t="shared" si="141"/>
        <v>69.099999999999994</v>
      </c>
      <c r="M953" s="2">
        <f t="shared" si="143"/>
        <v>331.88999999999993</v>
      </c>
      <c r="N953" s="2">
        <f>'ZBud Extract Monthly'!U952</f>
        <v>331.89</v>
      </c>
      <c r="O953" s="53">
        <f t="shared" si="142"/>
        <v>0</v>
      </c>
      <c r="Q953" s="111">
        <f>YEAR(A953)</f>
        <v>2068</v>
      </c>
      <c r="R953" s="61">
        <f>MONTH(A953)</f>
        <v>9</v>
      </c>
      <c r="S953" s="61">
        <f t="shared" si="136"/>
        <v>2068</v>
      </c>
      <c r="T953" s="112" t="str">
        <f>LOOKUP(S953,'yr type'!$A$5:$A$102,'yr type'!$B$5:$B$102)</f>
        <v>AN</v>
      </c>
      <c r="U953" s="61">
        <f>('Strm Seg GW ZBud Stream Out'!H953-'Strm Seg GW ZBud Stream In'!H953)/DAY($A953)/1.9835</f>
        <v>16.162339299218555</v>
      </c>
      <c r="V953" s="61">
        <f>('Strm Seg GW ZBud Stream Out'!I953-'Strm Seg GW ZBud Stream In'!I953)/DAY($A953)/1.9835</f>
        <v>-0.4729014368540459</v>
      </c>
      <c r="W953" s="61">
        <f>('Strm Seg GW ZBud Stream Out'!J953-'Strm Seg GW ZBud Stream In'!J953)/DAY($A953)/1.9835</f>
        <v>-0.56314595412150237</v>
      </c>
    </row>
  </sheetData>
  <mergeCells count="2">
    <mergeCell ref="H4:J4"/>
    <mergeCell ref="K4:L4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D8835-0417-49C1-BE25-F48A5F0CBA11}">
  <dimension ref="A1:AY953"/>
  <sheetViews>
    <sheetView workbookViewId="0">
      <selection activeCell="H6" sqref="H6:O953"/>
    </sheetView>
  </sheetViews>
  <sheetFormatPr defaultRowHeight="14.4" x14ac:dyDescent="0.3"/>
  <cols>
    <col min="1" max="1" width="9.77734375" bestFit="1" customWidth="1"/>
    <col min="2" max="2" width="17.77734375" customWidth="1"/>
    <col min="3" max="5" width="16.77734375" bestFit="1" customWidth="1"/>
    <col min="6" max="6" width="17.5546875" bestFit="1" customWidth="1"/>
    <col min="7" max="7" width="17" bestFit="1" customWidth="1"/>
    <col min="8" max="8" width="11.77734375" bestFit="1" customWidth="1"/>
    <col min="9" max="9" width="13.88671875" bestFit="1" customWidth="1"/>
    <col min="10" max="10" width="13.44140625" bestFit="1" customWidth="1"/>
    <col min="11" max="11" width="11.77734375" bestFit="1" customWidth="1"/>
    <col min="12" max="12" width="12.77734375" bestFit="1" customWidth="1"/>
    <col min="13" max="13" width="5.44140625" bestFit="1" customWidth="1"/>
    <col min="14" max="14" width="10" bestFit="1" customWidth="1"/>
    <col min="15" max="15" width="6.21875" bestFit="1" customWidth="1"/>
    <col min="16" max="16" width="13.21875" bestFit="1" customWidth="1"/>
    <col min="17" max="21" width="12.21875" bestFit="1" customWidth="1"/>
    <col min="22" max="25" width="11.77734375" bestFit="1" customWidth="1"/>
    <col min="26" max="28" width="12.21875" bestFit="1" customWidth="1"/>
    <col min="29" max="33" width="10.21875" bestFit="1" customWidth="1"/>
    <col min="34" max="34" width="12.33203125" bestFit="1" customWidth="1"/>
    <col min="35" max="35" width="11.44140625" bestFit="1" customWidth="1"/>
    <col min="36" max="36" width="14" bestFit="1" customWidth="1"/>
    <col min="37" max="37" width="10.88671875" bestFit="1" customWidth="1"/>
    <col min="38" max="38" width="9.109375" bestFit="1" customWidth="1"/>
    <col min="39" max="39" width="15.77734375" bestFit="1" customWidth="1"/>
    <col min="40" max="40" width="14" bestFit="1" customWidth="1"/>
    <col min="41" max="42" width="10.109375" bestFit="1" customWidth="1"/>
    <col min="43" max="43" width="10.21875" bestFit="1" customWidth="1"/>
    <col min="44" max="44" width="8.21875" bestFit="1" customWidth="1"/>
    <col min="45" max="45" width="11.5546875" bestFit="1" customWidth="1"/>
    <col min="46" max="48" width="11.5546875" customWidth="1"/>
    <col min="50" max="50" width="9.88671875" bestFit="1" customWidth="1"/>
  </cols>
  <sheetData>
    <row r="1" spans="1:51" x14ac:dyDescent="0.3">
      <c r="A1" t="s">
        <v>6</v>
      </c>
      <c r="B1" t="s">
        <v>7</v>
      </c>
      <c r="AY1" s="53"/>
    </row>
    <row r="2" spans="1:51" x14ac:dyDescent="0.3">
      <c r="A2" t="s">
        <v>16</v>
      </c>
      <c r="B2" t="s">
        <v>102</v>
      </c>
    </row>
    <row r="4" spans="1:51" x14ac:dyDescent="0.3">
      <c r="B4" t="s">
        <v>101</v>
      </c>
      <c r="H4" s="171" t="s">
        <v>44</v>
      </c>
      <c r="I4" s="171"/>
      <c r="J4" s="171"/>
      <c r="K4" s="170" t="s">
        <v>54</v>
      </c>
      <c r="L4" s="170"/>
      <c r="AI4" s="171" t="s">
        <v>44</v>
      </c>
      <c r="AJ4" s="171"/>
      <c r="AK4" s="171"/>
      <c r="AL4" s="171"/>
      <c r="AM4" s="171"/>
      <c r="AN4" s="171"/>
      <c r="AO4" s="171"/>
      <c r="AP4" s="171"/>
      <c r="AQ4" s="171"/>
      <c r="AR4" s="171"/>
      <c r="AS4" s="171"/>
      <c r="AT4" s="170" t="s">
        <v>54</v>
      </c>
      <c r="AU4" s="170"/>
      <c r="AV4" s="170"/>
    </row>
    <row r="5" spans="1:51" x14ac:dyDescent="0.3">
      <c r="A5" s="128" t="s">
        <v>12</v>
      </c>
      <c r="B5" s="128" t="s">
        <v>1614</v>
      </c>
      <c r="C5" s="128" t="s">
        <v>1615</v>
      </c>
      <c r="D5" s="128" t="s">
        <v>1616</v>
      </c>
      <c r="E5" s="128" t="s">
        <v>1617</v>
      </c>
      <c r="F5" s="128" t="s">
        <v>1618</v>
      </c>
      <c r="G5" s="128" t="s">
        <v>1619</v>
      </c>
      <c r="H5" s="7" t="s">
        <v>1620</v>
      </c>
      <c r="I5" s="7" t="s">
        <v>1621</v>
      </c>
      <c r="J5" s="7" t="s">
        <v>1622</v>
      </c>
      <c r="K5" s="7" t="s">
        <v>1620</v>
      </c>
      <c r="L5" s="7" t="s">
        <v>1623</v>
      </c>
      <c r="M5" s="7" t="s">
        <v>53</v>
      </c>
      <c r="N5" s="7" t="s">
        <v>135</v>
      </c>
      <c r="O5" s="7" t="s">
        <v>38</v>
      </c>
      <c r="AI5" s="57" t="s">
        <v>139</v>
      </c>
      <c r="AJ5" s="7" t="s">
        <v>45</v>
      </c>
      <c r="AK5" s="7" t="s">
        <v>31</v>
      </c>
      <c r="AL5" s="7" t="s">
        <v>46</v>
      </c>
      <c r="AM5" s="7" t="s">
        <v>47</v>
      </c>
      <c r="AN5" s="7" t="s">
        <v>48</v>
      </c>
      <c r="AO5" s="7" t="s">
        <v>49</v>
      </c>
      <c r="AP5" s="7" t="s">
        <v>50</v>
      </c>
      <c r="AQ5" s="7" t="s">
        <v>51</v>
      </c>
      <c r="AR5" s="7" t="s">
        <v>32</v>
      </c>
      <c r="AS5" s="7" t="s">
        <v>52</v>
      </c>
      <c r="AT5" s="7" t="s">
        <v>31</v>
      </c>
      <c r="AU5" s="7" t="s">
        <v>32</v>
      </c>
      <c r="AV5" s="7" t="s">
        <v>55</v>
      </c>
      <c r="AW5" s="7" t="s">
        <v>53</v>
      </c>
      <c r="AX5" s="7" t="s">
        <v>135</v>
      </c>
      <c r="AY5" s="7" t="s">
        <v>38</v>
      </c>
    </row>
    <row r="6" spans="1:51" x14ac:dyDescent="0.3">
      <c r="A6" s="129">
        <v>32812</v>
      </c>
      <c r="B6" s="130">
        <v>857.15</v>
      </c>
      <c r="C6" s="130">
        <v>815.01</v>
      </c>
      <c r="D6" s="130">
        <v>1143.05</v>
      </c>
      <c r="E6" s="130">
        <v>823.62</v>
      </c>
      <c r="F6" s="130">
        <v>0</v>
      </c>
      <c r="G6" s="130">
        <v>94.44</v>
      </c>
      <c r="H6" s="2">
        <f>SUM(B6:E6)</f>
        <v>3638.83</v>
      </c>
      <c r="I6" s="2">
        <f>F6</f>
        <v>0</v>
      </c>
      <c r="J6" s="2">
        <f>G6</f>
        <v>94.44</v>
      </c>
      <c r="K6" s="2">
        <f>H6</f>
        <v>3638.83</v>
      </c>
      <c r="L6" s="2">
        <f>SUM(I6:J6)</f>
        <v>94.44</v>
      </c>
      <c r="M6" s="2">
        <f>SUM(H6:J6)</f>
        <v>3733.27</v>
      </c>
      <c r="N6" s="2">
        <f>'ZBud Extract Monthly'!V5</f>
        <v>3733.26</v>
      </c>
      <c r="O6" s="53">
        <f>N6-M6</f>
        <v>-9.9999999997635314E-3</v>
      </c>
      <c r="AI6" s="58">
        <f>B6</f>
        <v>857.15</v>
      </c>
      <c r="AJ6" s="2">
        <f>SUM(C6:E6)</f>
        <v>2781.68</v>
      </c>
      <c r="AK6" s="2">
        <f>SUM(F6:H6)</f>
        <v>3733.27</v>
      </c>
      <c r="AL6" s="2">
        <f>SUM(I6:J6)</f>
        <v>94.44</v>
      </c>
      <c r="AM6" s="2">
        <f>SUM(K6:M6)</f>
        <v>7466.54</v>
      </c>
      <c r="AN6" s="2">
        <f>SUM(N6:P6)</f>
        <v>3733.2500000000005</v>
      </c>
      <c r="AO6" s="2">
        <f>SUM(Q6:U6)</f>
        <v>0</v>
      </c>
      <c r="AP6" s="2">
        <f>SUM(V6:Y6)</f>
        <v>0</v>
      </c>
      <c r="AQ6" s="2">
        <f>SUM(Z6:AB6)</f>
        <v>0</v>
      </c>
      <c r="AR6" s="2">
        <f>SUM(AC6:AG6)</f>
        <v>0</v>
      </c>
      <c r="AS6" s="2">
        <f>AH6</f>
        <v>0</v>
      </c>
      <c r="AT6" s="2">
        <f>AK6</f>
        <v>3733.27</v>
      </c>
      <c r="AU6" s="2">
        <f>AR6</f>
        <v>0</v>
      </c>
      <c r="AV6" s="2">
        <f>SUM(AI6:AJ6,AL6:AQ6,AS6)</f>
        <v>14933.06</v>
      </c>
      <c r="AW6" s="2">
        <f>SUM(AI6:AS6)</f>
        <v>18666.330000000002</v>
      </c>
      <c r="AX6" s="2">
        <f>'ZBud Extract Monthly'!V5</f>
        <v>3733.26</v>
      </c>
      <c r="AY6" s="53">
        <f>AX6-AW6</f>
        <v>-14933.070000000002</v>
      </c>
    </row>
    <row r="7" spans="1:51" x14ac:dyDescent="0.3">
      <c r="A7" s="129">
        <v>32842</v>
      </c>
      <c r="B7" s="130">
        <v>790.63</v>
      </c>
      <c r="C7" s="130">
        <v>759.43</v>
      </c>
      <c r="D7" s="130">
        <v>1087.99</v>
      </c>
      <c r="E7" s="130">
        <v>758.28</v>
      </c>
      <c r="F7" s="130">
        <v>0</v>
      </c>
      <c r="G7" s="130">
        <v>96.71</v>
      </c>
      <c r="H7" s="2">
        <f t="shared" ref="H7:H70" si="0">SUM(B7:E7)</f>
        <v>3396.33</v>
      </c>
      <c r="I7" s="2">
        <f t="shared" ref="I7:I70" si="1">F7</f>
        <v>0</v>
      </c>
      <c r="J7" s="2">
        <f t="shared" ref="J7:J70" si="2">G7</f>
        <v>96.71</v>
      </c>
      <c r="K7" s="2">
        <f t="shared" ref="K7:K70" si="3">H7</f>
        <v>3396.33</v>
      </c>
      <c r="L7" s="2">
        <f t="shared" ref="L7:L70" si="4">SUM(I7:J7)</f>
        <v>96.71</v>
      </c>
      <c r="M7" s="2">
        <f t="shared" ref="M7:M70" si="5">SUM(H7:J7)</f>
        <v>3493.04</v>
      </c>
      <c r="N7" s="2">
        <f>'ZBud Extract Monthly'!V6</f>
        <v>3493.04</v>
      </c>
      <c r="O7" s="53">
        <f t="shared" ref="O7:O70" si="6">N7-M7</f>
        <v>0</v>
      </c>
      <c r="AI7" s="58">
        <f>B7</f>
        <v>790.63</v>
      </c>
      <c r="AJ7" s="2">
        <f>SUM(C7:E7)</f>
        <v>2605.6999999999998</v>
      </c>
      <c r="AK7" s="2">
        <f>SUM(F7:H7)</f>
        <v>3493.04</v>
      </c>
      <c r="AL7" s="2">
        <f>SUM(I7:J7)</f>
        <v>96.71</v>
      </c>
      <c r="AM7" s="2">
        <f>SUM(K7:M7)</f>
        <v>6986.08</v>
      </c>
      <c r="AN7" s="2">
        <f>SUM(N7:P7)</f>
        <v>3493.04</v>
      </c>
      <c r="AO7" s="2">
        <f>SUM(Q7:U7)</f>
        <v>0</v>
      </c>
      <c r="AP7" s="2">
        <f>SUM(V7:Y7)</f>
        <v>0</v>
      </c>
      <c r="AQ7" s="2">
        <f>SUM(Z7:AB7)</f>
        <v>0</v>
      </c>
      <c r="AR7" s="2">
        <f>SUM(AC7:AG7)</f>
        <v>0</v>
      </c>
      <c r="AS7" s="2">
        <f>AH7</f>
        <v>0</v>
      </c>
      <c r="AT7" s="2">
        <f>AK7</f>
        <v>3493.04</v>
      </c>
      <c r="AU7" s="2">
        <f>AR7</f>
        <v>0</v>
      </c>
      <c r="AV7" s="2">
        <f>SUM(AI7:AJ7,AL7:AQ7,AS7)</f>
        <v>13972.16</v>
      </c>
      <c r="AW7" s="2">
        <f>SUM(AI7:AS7)</f>
        <v>17465.2</v>
      </c>
      <c r="AX7" s="2">
        <f>'ZBud Extract Monthly'!V6</f>
        <v>3493.04</v>
      </c>
      <c r="AY7" s="53">
        <f>AX7-AW7</f>
        <v>-13972.16</v>
      </c>
    </row>
    <row r="8" spans="1:51" x14ac:dyDescent="0.3">
      <c r="A8" s="129">
        <v>32873</v>
      </c>
      <c r="B8" s="130">
        <v>753.58</v>
      </c>
      <c r="C8" s="130">
        <v>708.26</v>
      </c>
      <c r="D8" s="130">
        <v>509.64</v>
      </c>
      <c r="E8" s="130">
        <v>305.64</v>
      </c>
      <c r="F8" s="130">
        <v>0</v>
      </c>
      <c r="G8" s="130">
        <v>65.61</v>
      </c>
      <c r="H8" s="2">
        <f t="shared" si="0"/>
        <v>2277.12</v>
      </c>
      <c r="I8" s="2">
        <f t="shared" si="1"/>
        <v>0</v>
      </c>
      <c r="J8" s="2">
        <f t="shared" si="2"/>
        <v>65.61</v>
      </c>
      <c r="K8" s="2">
        <f t="shared" si="3"/>
        <v>2277.12</v>
      </c>
      <c r="L8" s="2">
        <f t="shared" si="4"/>
        <v>65.61</v>
      </c>
      <c r="M8" s="2">
        <f t="shared" si="5"/>
        <v>2342.73</v>
      </c>
      <c r="N8" s="2">
        <f>'ZBud Extract Monthly'!V7</f>
        <v>2342.73</v>
      </c>
      <c r="O8" s="53">
        <f t="shared" si="6"/>
        <v>0</v>
      </c>
      <c r="AI8" s="58">
        <f>B8</f>
        <v>753.58</v>
      </c>
      <c r="AJ8" s="2">
        <f>SUM(C8:E8)</f>
        <v>1523.54</v>
      </c>
      <c r="AK8" s="2">
        <f>SUM(F8:H8)</f>
        <v>2342.73</v>
      </c>
      <c r="AL8" s="2">
        <f>SUM(I8:J8)</f>
        <v>65.61</v>
      </c>
      <c r="AM8" s="2">
        <f>SUM(K8:M8)</f>
        <v>4685.46</v>
      </c>
      <c r="AN8" s="2">
        <f>SUM(N8:P8)</f>
        <v>2342.73</v>
      </c>
      <c r="AO8" s="2">
        <f>SUM(Q8:U8)</f>
        <v>0</v>
      </c>
      <c r="AP8" s="2">
        <f>SUM(V8:Y8)</f>
        <v>0</v>
      </c>
      <c r="AQ8" s="2">
        <f>SUM(Z8:AB8)</f>
        <v>0</v>
      </c>
      <c r="AR8" s="2">
        <f>SUM(AC8:AG8)</f>
        <v>0</v>
      </c>
      <c r="AS8" s="2">
        <f>AH8</f>
        <v>0</v>
      </c>
      <c r="AT8" s="2">
        <f>AK8</f>
        <v>2342.73</v>
      </c>
      <c r="AU8" s="2">
        <f>AR8</f>
        <v>0</v>
      </c>
      <c r="AV8" s="2">
        <f>SUM(AI8:AJ8,AL8:AQ8,AS8)</f>
        <v>9370.92</v>
      </c>
      <c r="AW8" s="2">
        <f>SUM(AI8:AS8)</f>
        <v>11713.65</v>
      </c>
      <c r="AX8" s="2">
        <f>'ZBud Extract Monthly'!V7</f>
        <v>2342.73</v>
      </c>
      <c r="AY8" s="53">
        <f>AX8-AW8</f>
        <v>-9370.92</v>
      </c>
    </row>
    <row r="9" spans="1:51" x14ac:dyDescent="0.3">
      <c r="A9" s="129">
        <v>32904</v>
      </c>
      <c r="B9" s="130">
        <v>1059.43</v>
      </c>
      <c r="C9" s="130">
        <v>1055.53</v>
      </c>
      <c r="D9" s="130">
        <v>1682.79</v>
      </c>
      <c r="E9" s="130">
        <v>1106.77</v>
      </c>
      <c r="F9" s="130">
        <v>1.79</v>
      </c>
      <c r="G9" s="130">
        <v>154.88999999999999</v>
      </c>
      <c r="H9" s="2">
        <f t="shared" si="0"/>
        <v>4904.5200000000004</v>
      </c>
      <c r="I9" s="2">
        <f t="shared" si="1"/>
        <v>1.79</v>
      </c>
      <c r="J9" s="2">
        <f t="shared" si="2"/>
        <v>154.88999999999999</v>
      </c>
      <c r="K9" s="2">
        <f t="shared" si="3"/>
        <v>4904.5200000000004</v>
      </c>
      <c r="L9" s="2">
        <f t="shared" si="4"/>
        <v>156.67999999999998</v>
      </c>
      <c r="M9" s="2">
        <f t="shared" si="5"/>
        <v>5061.2000000000007</v>
      </c>
      <c r="N9" s="2">
        <f>'ZBud Extract Monthly'!V8</f>
        <v>5061.2</v>
      </c>
      <c r="O9" s="53">
        <f t="shared" si="6"/>
        <v>0</v>
      </c>
      <c r="AI9" s="58">
        <f>B9</f>
        <v>1059.43</v>
      </c>
      <c r="AJ9" s="2">
        <f>SUM(C9:E9)</f>
        <v>3845.0899999999997</v>
      </c>
      <c r="AK9" s="2">
        <f>SUM(F9:H9)</f>
        <v>5061.2000000000007</v>
      </c>
      <c r="AL9" s="2">
        <f>SUM(I9:J9)</f>
        <v>156.67999999999998</v>
      </c>
      <c r="AM9" s="2">
        <f>SUM(K9:M9)</f>
        <v>10122.400000000001</v>
      </c>
      <c r="AN9" s="2">
        <f>SUM(N9:P9)</f>
        <v>5061.2</v>
      </c>
      <c r="AO9" s="2">
        <f>SUM(Q9:U9)</f>
        <v>0</v>
      </c>
      <c r="AP9" s="2">
        <f>SUM(V9:Y9)</f>
        <v>0</v>
      </c>
      <c r="AQ9" s="2">
        <f>SUM(Z9:AB9)</f>
        <v>0</v>
      </c>
      <c r="AR9" s="2">
        <f>SUM(AC9:AG9)</f>
        <v>0</v>
      </c>
      <c r="AS9" s="2">
        <f>AH9</f>
        <v>0</v>
      </c>
      <c r="AT9" s="2">
        <f>AK9</f>
        <v>5061.2000000000007</v>
      </c>
      <c r="AU9" s="2">
        <f>AR9</f>
        <v>0</v>
      </c>
      <c r="AV9" s="2">
        <f>SUM(AI9:AJ9,AL9:AQ9,AS9)</f>
        <v>20244.800000000003</v>
      </c>
      <c r="AW9" s="2">
        <f>SUM(AI9:AS9)</f>
        <v>25306.000000000004</v>
      </c>
      <c r="AX9" s="2">
        <f>'ZBud Extract Monthly'!V8</f>
        <v>5061.2</v>
      </c>
      <c r="AY9" s="53">
        <f>AX9-AW9</f>
        <v>-20244.800000000003</v>
      </c>
    </row>
    <row r="10" spans="1:51" x14ac:dyDescent="0.3">
      <c r="A10" s="129">
        <v>32932</v>
      </c>
      <c r="B10" s="130">
        <v>847.06</v>
      </c>
      <c r="C10" s="130">
        <v>847.15</v>
      </c>
      <c r="D10" s="130">
        <v>1328.08</v>
      </c>
      <c r="E10" s="130">
        <v>913.53</v>
      </c>
      <c r="F10" s="130">
        <v>16.649999999999999</v>
      </c>
      <c r="G10" s="130">
        <v>175.5</v>
      </c>
      <c r="H10" s="2">
        <f t="shared" si="0"/>
        <v>3935.8199999999997</v>
      </c>
      <c r="I10" s="2">
        <f t="shared" si="1"/>
        <v>16.649999999999999</v>
      </c>
      <c r="J10" s="2">
        <f t="shared" si="2"/>
        <v>175.5</v>
      </c>
      <c r="K10" s="2">
        <f t="shared" si="3"/>
        <v>3935.8199999999997</v>
      </c>
      <c r="L10" s="2">
        <f t="shared" si="4"/>
        <v>192.15</v>
      </c>
      <c r="M10" s="2">
        <f t="shared" si="5"/>
        <v>4127.9699999999993</v>
      </c>
      <c r="N10" s="2">
        <f>'ZBud Extract Monthly'!V9</f>
        <v>4127.96</v>
      </c>
      <c r="O10" s="53">
        <f t="shared" si="6"/>
        <v>-9.999999999308784E-3</v>
      </c>
      <c r="AI10" s="58">
        <f t="shared" ref="AI10:AI73" si="7">B10</f>
        <v>847.06</v>
      </c>
      <c r="AJ10" s="2">
        <f t="shared" ref="AJ10:AJ73" si="8">SUM(C10:E10)</f>
        <v>3088.76</v>
      </c>
      <c r="AK10" s="2">
        <f t="shared" ref="AK10:AK73" si="9">SUM(F10:H10)</f>
        <v>4127.9699999999993</v>
      </c>
      <c r="AL10" s="2">
        <f t="shared" ref="AL10:AL73" si="10">SUM(I10:J10)</f>
        <v>192.15</v>
      </c>
      <c r="AM10" s="2">
        <f t="shared" ref="AM10:AM73" si="11">SUM(K10:M10)</f>
        <v>8255.9399999999987</v>
      </c>
      <c r="AN10" s="2">
        <f t="shared" ref="AN10:AN73" si="12">SUM(N10:P10)</f>
        <v>4127.9500000000007</v>
      </c>
      <c r="AO10" s="2">
        <f t="shared" ref="AO10:AO73" si="13">SUM(Q10:U10)</f>
        <v>0</v>
      </c>
      <c r="AP10" s="2">
        <f t="shared" ref="AP10:AP73" si="14">SUM(V10:Y10)</f>
        <v>0</v>
      </c>
      <c r="AQ10" s="2">
        <f t="shared" ref="AQ10:AQ73" si="15">SUM(Z10:AB10)</f>
        <v>0</v>
      </c>
      <c r="AR10" s="2">
        <f t="shared" ref="AR10:AR73" si="16">SUM(AC10:AG10)</f>
        <v>0</v>
      </c>
      <c r="AS10" s="2">
        <f t="shared" ref="AS10:AS73" si="17">AH10</f>
        <v>0</v>
      </c>
      <c r="AT10" s="2">
        <f t="shared" ref="AT10:AT73" si="18">AK10</f>
        <v>4127.9699999999993</v>
      </c>
      <c r="AU10" s="2">
        <f t="shared" ref="AU10:AU73" si="19">AR10</f>
        <v>0</v>
      </c>
      <c r="AV10" s="2">
        <f t="shared" ref="AV10:AV73" si="20">SUM(AI10:AJ10,AL10:AQ10,AS10)</f>
        <v>16511.86</v>
      </c>
      <c r="AW10" s="2">
        <f t="shared" ref="AW10:AW73" si="21">SUM(AI10:AS10)</f>
        <v>20639.829999999998</v>
      </c>
      <c r="AX10" s="2">
        <f>'ZBud Extract Monthly'!V9</f>
        <v>4127.96</v>
      </c>
      <c r="AY10" s="53">
        <f t="shared" ref="AY10:AY73" si="22">AX10-AW10</f>
        <v>-16511.87</v>
      </c>
    </row>
    <row r="11" spans="1:51" x14ac:dyDescent="0.3">
      <c r="A11" s="129">
        <v>32963</v>
      </c>
      <c r="B11" s="130">
        <v>840.32</v>
      </c>
      <c r="C11" s="130">
        <v>835.44</v>
      </c>
      <c r="D11" s="130">
        <v>1088.6099999999999</v>
      </c>
      <c r="E11" s="130">
        <v>762.19</v>
      </c>
      <c r="F11" s="130">
        <v>46.35</v>
      </c>
      <c r="G11" s="130">
        <v>195.61</v>
      </c>
      <c r="H11" s="2">
        <f t="shared" si="0"/>
        <v>3526.56</v>
      </c>
      <c r="I11" s="2">
        <f t="shared" si="1"/>
        <v>46.35</v>
      </c>
      <c r="J11" s="2">
        <f t="shared" si="2"/>
        <v>195.61</v>
      </c>
      <c r="K11" s="2">
        <f t="shared" si="3"/>
        <v>3526.56</v>
      </c>
      <c r="L11" s="2">
        <f t="shared" si="4"/>
        <v>241.96</v>
      </c>
      <c r="M11" s="2">
        <f t="shared" si="5"/>
        <v>3768.52</v>
      </c>
      <c r="N11" s="2">
        <f>'ZBud Extract Monthly'!V10</f>
        <v>3768.53</v>
      </c>
      <c r="O11" s="53">
        <f t="shared" si="6"/>
        <v>1.0000000000218279E-2</v>
      </c>
      <c r="AI11" s="58">
        <f t="shared" si="7"/>
        <v>840.32</v>
      </c>
      <c r="AJ11" s="2">
        <f t="shared" si="8"/>
        <v>2686.24</v>
      </c>
      <c r="AK11" s="2">
        <f t="shared" si="9"/>
        <v>3768.52</v>
      </c>
      <c r="AL11" s="2">
        <f t="shared" si="10"/>
        <v>241.96</v>
      </c>
      <c r="AM11" s="2">
        <f t="shared" si="11"/>
        <v>7537.04</v>
      </c>
      <c r="AN11" s="2">
        <f t="shared" si="12"/>
        <v>3768.5400000000004</v>
      </c>
      <c r="AO11" s="2">
        <f t="shared" si="13"/>
        <v>0</v>
      </c>
      <c r="AP11" s="2">
        <f t="shared" si="14"/>
        <v>0</v>
      </c>
      <c r="AQ11" s="2">
        <f t="shared" si="15"/>
        <v>0</v>
      </c>
      <c r="AR11" s="2">
        <f t="shared" si="16"/>
        <v>0</v>
      </c>
      <c r="AS11" s="2">
        <f t="shared" si="17"/>
        <v>0</v>
      </c>
      <c r="AT11" s="2">
        <f t="shared" si="18"/>
        <v>3768.52</v>
      </c>
      <c r="AU11" s="2">
        <f t="shared" si="19"/>
        <v>0</v>
      </c>
      <c r="AV11" s="2">
        <f t="shared" si="20"/>
        <v>15074.1</v>
      </c>
      <c r="AW11" s="2">
        <f t="shared" si="21"/>
        <v>18842.62</v>
      </c>
      <c r="AX11" s="2">
        <f>'ZBud Extract Monthly'!V10</f>
        <v>3768.53</v>
      </c>
      <c r="AY11" s="53">
        <f t="shared" si="22"/>
        <v>-15074.089999999998</v>
      </c>
    </row>
    <row r="12" spans="1:51" x14ac:dyDescent="0.3">
      <c r="A12" s="129">
        <v>32993</v>
      </c>
      <c r="B12" s="130">
        <v>716.78</v>
      </c>
      <c r="C12" s="130">
        <v>710.45</v>
      </c>
      <c r="D12" s="130">
        <v>721.16</v>
      </c>
      <c r="E12" s="130">
        <v>574.36</v>
      </c>
      <c r="F12" s="130">
        <v>31.71</v>
      </c>
      <c r="G12" s="130">
        <v>127.52</v>
      </c>
      <c r="H12" s="2">
        <f t="shared" si="0"/>
        <v>2722.75</v>
      </c>
      <c r="I12" s="2">
        <f t="shared" si="1"/>
        <v>31.71</v>
      </c>
      <c r="J12" s="2">
        <f t="shared" si="2"/>
        <v>127.52</v>
      </c>
      <c r="K12" s="2">
        <f t="shared" si="3"/>
        <v>2722.75</v>
      </c>
      <c r="L12" s="2">
        <f t="shared" si="4"/>
        <v>159.22999999999999</v>
      </c>
      <c r="M12" s="2">
        <f t="shared" si="5"/>
        <v>2881.98</v>
      </c>
      <c r="N12" s="2">
        <f>'ZBud Extract Monthly'!V11</f>
        <v>2881.97</v>
      </c>
      <c r="O12" s="53">
        <f t="shared" si="6"/>
        <v>-1.0000000000218279E-2</v>
      </c>
      <c r="AI12" s="58">
        <f t="shared" si="7"/>
        <v>716.78</v>
      </c>
      <c r="AJ12" s="2">
        <f t="shared" si="8"/>
        <v>2005.9700000000003</v>
      </c>
      <c r="AK12" s="2">
        <f t="shared" si="9"/>
        <v>2881.98</v>
      </c>
      <c r="AL12" s="2">
        <f t="shared" si="10"/>
        <v>159.22999999999999</v>
      </c>
      <c r="AM12" s="2">
        <f t="shared" si="11"/>
        <v>5763.96</v>
      </c>
      <c r="AN12" s="2">
        <f t="shared" si="12"/>
        <v>2881.9599999999996</v>
      </c>
      <c r="AO12" s="2">
        <f t="shared" si="13"/>
        <v>0</v>
      </c>
      <c r="AP12" s="2">
        <f t="shared" si="14"/>
        <v>0</v>
      </c>
      <c r="AQ12" s="2">
        <f t="shared" si="15"/>
        <v>0</v>
      </c>
      <c r="AR12" s="2">
        <f t="shared" si="16"/>
        <v>0</v>
      </c>
      <c r="AS12" s="2">
        <f t="shared" si="17"/>
        <v>0</v>
      </c>
      <c r="AT12" s="2">
        <f t="shared" si="18"/>
        <v>2881.98</v>
      </c>
      <c r="AU12" s="2">
        <f t="shared" si="19"/>
        <v>0</v>
      </c>
      <c r="AV12" s="2">
        <f t="shared" si="20"/>
        <v>11527.9</v>
      </c>
      <c r="AW12" s="2">
        <f t="shared" si="21"/>
        <v>14409.879999999997</v>
      </c>
      <c r="AX12" s="2">
        <f>'ZBud Extract Monthly'!V11</f>
        <v>2881.97</v>
      </c>
      <c r="AY12" s="53">
        <f t="shared" si="22"/>
        <v>-11527.909999999998</v>
      </c>
    </row>
    <row r="13" spans="1:51" x14ac:dyDescent="0.3">
      <c r="A13" s="129">
        <v>33024</v>
      </c>
      <c r="B13" s="130">
        <v>755.34</v>
      </c>
      <c r="C13" s="130">
        <v>732.51</v>
      </c>
      <c r="D13" s="130">
        <v>1185.43</v>
      </c>
      <c r="E13" s="130">
        <v>957.42</v>
      </c>
      <c r="F13" s="130">
        <v>0.68</v>
      </c>
      <c r="G13" s="130">
        <v>96.5</v>
      </c>
      <c r="H13" s="2">
        <f t="shared" si="0"/>
        <v>3630.7</v>
      </c>
      <c r="I13" s="2">
        <f t="shared" si="1"/>
        <v>0.68</v>
      </c>
      <c r="J13" s="2">
        <f t="shared" si="2"/>
        <v>96.5</v>
      </c>
      <c r="K13" s="2">
        <f t="shared" si="3"/>
        <v>3630.7</v>
      </c>
      <c r="L13" s="2">
        <f t="shared" si="4"/>
        <v>97.18</v>
      </c>
      <c r="M13" s="2">
        <f t="shared" si="5"/>
        <v>3727.8799999999997</v>
      </c>
      <c r="N13" s="2">
        <f>'ZBud Extract Monthly'!V12</f>
        <v>3727.88</v>
      </c>
      <c r="O13" s="53">
        <f t="shared" si="6"/>
        <v>0</v>
      </c>
      <c r="AI13" s="58">
        <f t="shared" si="7"/>
        <v>755.34</v>
      </c>
      <c r="AJ13" s="2">
        <f t="shared" si="8"/>
        <v>2875.36</v>
      </c>
      <c r="AK13" s="2">
        <f t="shared" si="9"/>
        <v>3727.8799999999997</v>
      </c>
      <c r="AL13" s="2">
        <f t="shared" si="10"/>
        <v>97.18</v>
      </c>
      <c r="AM13" s="2">
        <f t="shared" si="11"/>
        <v>7455.7599999999993</v>
      </c>
      <c r="AN13" s="2">
        <f t="shared" si="12"/>
        <v>3727.88</v>
      </c>
      <c r="AO13" s="2">
        <f t="shared" si="13"/>
        <v>0</v>
      </c>
      <c r="AP13" s="2">
        <f t="shared" si="14"/>
        <v>0</v>
      </c>
      <c r="AQ13" s="2">
        <f t="shared" si="15"/>
        <v>0</v>
      </c>
      <c r="AR13" s="2">
        <f t="shared" si="16"/>
        <v>0</v>
      </c>
      <c r="AS13" s="2">
        <f t="shared" si="17"/>
        <v>0</v>
      </c>
      <c r="AT13" s="2">
        <f t="shared" si="18"/>
        <v>3727.8799999999997</v>
      </c>
      <c r="AU13" s="2">
        <f t="shared" si="19"/>
        <v>0</v>
      </c>
      <c r="AV13" s="2">
        <f t="shared" si="20"/>
        <v>14911.52</v>
      </c>
      <c r="AW13" s="2">
        <f t="shared" si="21"/>
        <v>18639.400000000001</v>
      </c>
      <c r="AX13" s="2">
        <f>'ZBud Extract Monthly'!V12</f>
        <v>3727.88</v>
      </c>
      <c r="AY13" s="53">
        <f t="shared" si="22"/>
        <v>-14911.52</v>
      </c>
    </row>
    <row r="14" spans="1:51" x14ac:dyDescent="0.3">
      <c r="A14" s="129">
        <v>33054</v>
      </c>
      <c r="B14" s="130">
        <v>790.32</v>
      </c>
      <c r="C14" s="130">
        <v>745.25</v>
      </c>
      <c r="D14" s="130">
        <v>1061.71</v>
      </c>
      <c r="E14" s="130">
        <v>761.02</v>
      </c>
      <c r="F14" s="130">
        <v>0</v>
      </c>
      <c r="G14" s="130">
        <v>83.81</v>
      </c>
      <c r="H14" s="2">
        <f t="shared" si="0"/>
        <v>3358.3</v>
      </c>
      <c r="I14" s="2">
        <f t="shared" si="1"/>
        <v>0</v>
      </c>
      <c r="J14" s="2">
        <f t="shared" si="2"/>
        <v>83.81</v>
      </c>
      <c r="K14" s="2">
        <f t="shared" si="3"/>
        <v>3358.3</v>
      </c>
      <c r="L14" s="2">
        <f t="shared" si="4"/>
        <v>83.81</v>
      </c>
      <c r="M14" s="2">
        <f t="shared" si="5"/>
        <v>3442.11</v>
      </c>
      <c r="N14" s="2">
        <f>'ZBud Extract Monthly'!V13</f>
        <v>3442.12</v>
      </c>
      <c r="O14" s="53">
        <f t="shared" si="6"/>
        <v>9.9999999997635314E-3</v>
      </c>
      <c r="AI14" s="58">
        <f t="shared" si="7"/>
        <v>790.32</v>
      </c>
      <c r="AJ14" s="2">
        <f t="shared" si="8"/>
        <v>2567.98</v>
      </c>
      <c r="AK14" s="2">
        <f t="shared" si="9"/>
        <v>3442.11</v>
      </c>
      <c r="AL14" s="2">
        <f t="shared" si="10"/>
        <v>83.81</v>
      </c>
      <c r="AM14" s="2">
        <f t="shared" si="11"/>
        <v>6884.22</v>
      </c>
      <c r="AN14" s="2">
        <f t="shared" si="12"/>
        <v>3442.1299999999997</v>
      </c>
      <c r="AO14" s="2">
        <f t="shared" si="13"/>
        <v>0</v>
      </c>
      <c r="AP14" s="2">
        <f t="shared" si="14"/>
        <v>0</v>
      </c>
      <c r="AQ14" s="2">
        <f t="shared" si="15"/>
        <v>0</v>
      </c>
      <c r="AR14" s="2">
        <f t="shared" si="16"/>
        <v>0</v>
      </c>
      <c r="AS14" s="2">
        <f t="shared" si="17"/>
        <v>0</v>
      </c>
      <c r="AT14" s="2">
        <f t="shared" si="18"/>
        <v>3442.11</v>
      </c>
      <c r="AU14" s="2">
        <f t="shared" si="19"/>
        <v>0</v>
      </c>
      <c r="AV14" s="2">
        <f t="shared" si="20"/>
        <v>13768.46</v>
      </c>
      <c r="AW14" s="2">
        <f t="shared" si="21"/>
        <v>17210.57</v>
      </c>
      <c r="AX14" s="2">
        <f>'ZBud Extract Monthly'!V13</f>
        <v>3442.12</v>
      </c>
      <c r="AY14" s="53">
        <f t="shared" si="22"/>
        <v>-13768.45</v>
      </c>
    </row>
    <row r="15" spans="1:51" x14ac:dyDescent="0.3">
      <c r="A15" s="129">
        <v>33085</v>
      </c>
      <c r="B15" s="130">
        <v>696.44</v>
      </c>
      <c r="C15" s="130">
        <v>656.28</v>
      </c>
      <c r="D15" s="130">
        <v>636.99</v>
      </c>
      <c r="E15" s="130">
        <v>392.83</v>
      </c>
      <c r="F15" s="130">
        <v>0</v>
      </c>
      <c r="G15" s="130">
        <v>34.270000000000003</v>
      </c>
      <c r="H15" s="2">
        <f t="shared" si="0"/>
        <v>2382.54</v>
      </c>
      <c r="I15" s="2">
        <f t="shared" si="1"/>
        <v>0</v>
      </c>
      <c r="J15" s="2">
        <f t="shared" si="2"/>
        <v>34.270000000000003</v>
      </c>
      <c r="K15" s="2">
        <f t="shared" si="3"/>
        <v>2382.54</v>
      </c>
      <c r="L15" s="2">
        <f t="shared" si="4"/>
        <v>34.270000000000003</v>
      </c>
      <c r="M15" s="2">
        <f t="shared" si="5"/>
        <v>2416.81</v>
      </c>
      <c r="N15" s="2">
        <f>'ZBud Extract Monthly'!V14</f>
        <v>2416.8200000000002</v>
      </c>
      <c r="O15" s="53">
        <f t="shared" si="6"/>
        <v>1.0000000000218279E-2</v>
      </c>
      <c r="AI15" s="58">
        <f t="shared" si="7"/>
        <v>696.44</v>
      </c>
      <c r="AJ15" s="2">
        <f t="shared" si="8"/>
        <v>1686.1</v>
      </c>
      <c r="AK15" s="2">
        <f t="shared" si="9"/>
        <v>2416.81</v>
      </c>
      <c r="AL15" s="2">
        <f t="shared" si="10"/>
        <v>34.270000000000003</v>
      </c>
      <c r="AM15" s="2">
        <f t="shared" si="11"/>
        <v>4833.62</v>
      </c>
      <c r="AN15" s="2">
        <f t="shared" si="12"/>
        <v>2416.8300000000004</v>
      </c>
      <c r="AO15" s="2">
        <f t="shared" si="13"/>
        <v>0</v>
      </c>
      <c r="AP15" s="2">
        <f t="shared" si="14"/>
        <v>0</v>
      </c>
      <c r="AQ15" s="2">
        <f t="shared" si="15"/>
        <v>0</v>
      </c>
      <c r="AR15" s="2">
        <f t="shared" si="16"/>
        <v>0</v>
      </c>
      <c r="AS15" s="2">
        <f t="shared" si="17"/>
        <v>0</v>
      </c>
      <c r="AT15" s="2">
        <f t="shared" si="18"/>
        <v>2416.81</v>
      </c>
      <c r="AU15" s="2">
        <f t="shared" si="19"/>
        <v>0</v>
      </c>
      <c r="AV15" s="2">
        <f t="shared" si="20"/>
        <v>9667.26</v>
      </c>
      <c r="AW15" s="2">
        <f t="shared" si="21"/>
        <v>12084.070000000002</v>
      </c>
      <c r="AX15" s="2">
        <f>'ZBud Extract Monthly'!V14</f>
        <v>2416.8200000000002</v>
      </c>
      <c r="AY15" s="53">
        <f t="shared" si="22"/>
        <v>-9667.2500000000018</v>
      </c>
    </row>
    <row r="16" spans="1:51" x14ac:dyDescent="0.3">
      <c r="A16" s="129">
        <v>33116</v>
      </c>
      <c r="B16" s="130">
        <v>689.6</v>
      </c>
      <c r="C16" s="130">
        <v>639.07000000000005</v>
      </c>
      <c r="D16" s="130">
        <v>763.15</v>
      </c>
      <c r="E16" s="130">
        <v>476.43</v>
      </c>
      <c r="F16" s="130">
        <v>0</v>
      </c>
      <c r="G16" s="130">
        <v>37.090000000000003</v>
      </c>
      <c r="H16" s="2">
        <f t="shared" si="0"/>
        <v>2568.25</v>
      </c>
      <c r="I16" s="2">
        <f t="shared" si="1"/>
        <v>0</v>
      </c>
      <c r="J16" s="2">
        <f t="shared" si="2"/>
        <v>37.090000000000003</v>
      </c>
      <c r="K16" s="2">
        <f t="shared" si="3"/>
        <v>2568.25</v>
      </c>
      <c r="L16" s="2">
        <f t="shared" si="4"/>
        <v>37.090000000000003</v>
      </c>
      <c r="M16" s="2">
        <f t="shared" si="5"/>
        <v>2605.34</v>
      </c>
      <c r="N16" s="2">
        <f>'ZBud Extract Monthly'!V15</f>
        <v>2605.34</v>
      </c>
      <c r="O16" s="53">
        <f t="shared" si="6"/>
        <v>0</v>
      </c>
      <c r="AI16" s="58">
        <f t="shared" si="7"/>
        <v>689.6</v>
      </c>
      <c r="AJ16" s="2">
        <f t="shared" si="8"/>
        <v>1878.65</v>
      </c>
      <c r="AK16" s="2">
        <f t="shared" si="9"/>
        <v>2605.34</v>
      </c>
      <c r="AL16" s="2">
        <f t="shared" si="10"/>
        <v>37.090000000000003</v>
      </c>
      <c r="AM16" s="2">
        <f t="shared" si="11"/>
        <v>5210.68</v>
      </c>
      <c r="AN16" s="2">
        <f t="shared" si="12"/>
        <v>2605.34</v>
      </c>
      <c r="AO16" s="2">
        <f t="shared" si="13"/>
        <v>0</v>
      </c>
      <c r="AP16" s="2">
        <f t="shared" si="14"/>
        <v>0</v>
      </c>
      <c r="AQ16" s="2">
        <f t="shared" si="15"/>
        <v>0</v>
      </c>
      <c r="AR16" s="2">
        <f t="shared" si="16"/>
        <v>0</v>
      </c>
      <c r="AS16" s="2">
        <f t="shared" si="17"/>
        <v>0</v>
      </c>
      <c r="AT16" s="2">
        <f t="shared" si="18"/>
        <v>2605.34</v>
      </c>
      <c r="AU16" s="2">
        <f t="shared" si="19"/>
        <v>0</v>
      </c>
      <c r="AV16" s="2">
        <f t="shared" si="20"/>
        <v>10421.36</v>
      </c>
      <c r="AW16" s="2">
        <f t="shared" si="21"/>
        <v>13026.7</v>
      </c>
      <c r="AX16" s="2">
        <f>'ZBud Extract Monthly'!V15</f>
        <v>2605.34</v>
      </c>
      <c r="AY16" s="53">
        <f t="shared" si="22"/>
        <v>-10421.36</v>
      </c>
    </row>
    <row r="17" spans="1:51" x14ac:dyDescent="0.3">
      <c r="A17" s="129">
        <v>33146</v>
      </c>
      <c r="B17" s="130">
        <v>631.64</v>
      </c>
      <c r="C17" s="130">
        <v>592.47</v>
      </c>
      <c r="D17" s="130">
        <v>876.5</v>
      </c>
      <c r="E17" s="130">
        <v>557.66</v>
      </c>
      <c r="F17" s="130">
        <v>0</v>
      </c>
      <c r="G17" s="130">
        <v>44.23</v>
      </c>
      <c r="H17" s="2">
        <f t="shared" si="0"/>
        <v>2658.27</v>
      </c>
      <c r="I17" s="2">
        <f t="shared" si="1"/>
        <v>0</v>
      </c>
      <c r="J17" s="2">
        <f t="shared" si="2"/>
        <v>44.23</v>
      </c>
      <c r="K17" s="2">
        <f t="shared" si="3"/>
        <v>2658.27</v>
      </c>
      <c r="L17" s="2">
        <f t="shared" si="4"/>
        <v>44.23</v>
      </c>
      <c r="M17" s="2">
        <f t="shared" si="5"/>
        <v>2702.5</v>
      </c>
      <c r="N17" s="2">
        <f>'ZBud Extract Monthly'!V16</f>
        <v>2702.5</v>
      </c>
      <c r="O17" s="53">
        <f t="shared" si="6"/>
        <v>0</v>
      </c>
      <c r="AI17" s="58">
        <f t="shared" si="7"/>
        <v>631.64</v>
      </c>
      <c r="AJ17" s="2">
        <f t="shared" si="8"/>
        <v>2026.63</v>
      </c>
      <c r="AK17" s="2">
        <f t="shared" si="9"/>
        <v>2702.5</v>
      </c>
      <c r="AL17" s="2">
        <f t="shared" si="10"/>
        <v>44.23</v>
      </c>
      <c r="AM17" s="2">
        <f t="shared" si="11"/>
        <v>5405</v>
      </c>
      <c r="AN17" s="2">
        <f t="shared" si="12"/>
        <v>2702.5</v>
      </c>
      <c r="AO17" s="2">
        <f t="shared" si="13"/>
        <v>0</v>
      </c>
      <c r="AP17" s="2">
        <f t="shared" si="14"/>
        <v>0</v>
      </c>
      <c r="AQ17" s="2">
        <f t="shared" si="15"/>
        <v>0</v>
      </c>
      <c r="AR17" s="2">
        <f t="shared" si="16"/>
        <v>0</v>
      </c>
      <c r="AS17" s="2">
        <f t="shared" si="17"/>
        <v>0</v>
      </c>
      <c r="AT17" s="2">
        <f t="shared" si="18"/>
        <v>2702.5</v>
      </c>
      <c r="AU17" s="2">
        <f t="shared" si="19"/>
        <v>0</v>
      </c>
      <c r="AV17" s="2">
        <f t="shared" si="20"/>
        <v>10810</v>
      </c>
      <c r="AW17" s="2">
        <f t="shared" si="21"/>
        <v>13512.5</v>
      </c>
      <c r="AX17" s="2">
        <f>'ZBud Extract Monthly'!V16</f>
        <v>2702.5</v>
      </c>
      <c r="AY17" s="53">
        <f t="shared" si="22"/>
        <v>-10810</v>
      </c>
    </row>
    <row r="18" spans="1:51" x14ac:dyDescent="0.3">
      <c r="A18" s="129">
        <v>33177</v>
      </c>
      <c r="B18" s="130">
        <v>640.77</v>
      </c>
      <c r="C18" s="130">
        <v>592.96</v>
      </c>
      <c r="D18" s="130">
        <v>906.86</v>
      </c>
      <c r="E18" s="130">
        <v>599.14</v>
      </c>
      <c r="F18" s="130">
        <v>0</v>
      </c>
      <c r="G18" s="130">
        <v>50.46</v>
      </c>
      <c r="H18" s="2">
        <f t="shared" si="0"/>
        <v>2739.73</v>
      </c>
      <c r="I18" s="2">
        <f t="shared" si="1"/>
        <v>0</v>
      </c>
      <c r="J18" s="2">
        <f t="shared" si="2"/>
        <v>50.46</v>
      </c>
      <c r="K18" s="2">
        <f t="shared" si="3"/>
        <v>2739.73</v>
      </c>
      <c r="L18" s="2">
        <f t="shared" si="4"/>
        <v>50.46</v>
      </c>
      <c r="M18" s="2">
        <f t="shared" si="5"/>
        <v>2790.19</v>
      </c>
      <c r="N18" s="2">
        <f>'ZBud Extract Monthly'!V17</f>
        <v>2790.2</v>
      </c>
      <c r="O18" s="53">
        <f t="shared" si="6"/>
        <v>9.9999999997635314E-3</v>
      </c>
      <c r="AI18" s="58">
        <f t="shared" si="7"/>
        <v>640.77</v>
      </c>
      <c r="AJ18" s="2">
        <f t="shared" si="8"/>
        <v>2098.96</v>
      </c>
      <c r="AK18" s="2">
        <f t="shared" si="9"/>
        <v>2790.19</v>
      </c>
      <c r="AL18" s="2">
        <f t="shared" si="10"/>
        <v>50.46</v>
      </c>
      <c r="AM18" s="2">
        <f t="shared" si="11"/>
        <v>5580.38</v>
      </c>
      <c r="AN18" s="2">
        <f t="shared" si="12"/>
        <v>2790.2099999999996</v>
      </c>
      <c r="AO18" s="2">
        <f t="shared" si="13"/>
        <v>0</v>
      </c>
      <c r="AP18" s="2">
        <f t="shared" si="14"/>
        <v>0</v>
      </c>
      <c r="AQ18" s="2">
        <f t="shared" si="15"/>
        <v>0</v>
      </c>
      <c r="AR18" s="2">
        <f t="shared" si="16"/>
        <v>0</v>
      </c>
      <c r="AS18" s="2">
        <f t="shared" si="17"/>
        <v>0</v>
      </c>
      <c r="AT18" s="2">
        <f t="shared" si="18"/>
        <v>2790.19</v>
      </c>
      <c r="AU18" s="2">
        <f t="shared" si="19"/>
        <v>0</v>
      </c>
      <c r="AV18" s="2">
        <f t="shared" si="20"/>
        <v>11160.779999999999</v>
      </c>
      <c r="AW18" s="2">
        <f t="shared" si="21"/>
        <v>13950.97</v>
      </c>
      <c r="AX18" s="2">
        <f>'ZBud Extract Monthly'!V17</f>
        <v>2790.2</v>
      </c>
      <c r="AY18" s="53">
        <f t="shared" si="22"/>
        <v>-11160.77</v>
      </c>
    </row>
    <row r="19" spans="1:51" x14ac:dyDescent="0.3">
      <c r="A19" s="129">
        <v>33207</v>
      </c>
      <c r="B19" s="130">
        <v>615.01</v>
      </c>
      <c r="C19" s="130">
        <v>563.9</v>
      </c>
      <c r="D19" s="130">
        <v>864.76</v>
      </c>
      <c r="E19" s="130">
        <v>537.09</v>
      </c>
      <c r="F19" s="130">
        <v>0</v>
      </c>
      <c r="G19" s="130">
        <v>50.58</v>
      </c>
      <c r="H19" s="2">
        <f t="shared" si="0"/>
        <v>2580.7599999999998</v>
      </c>
      <c r="I19" s="2">
        <f t="shared" si="1"/>
        <v>0</v>
      </c>
      <c r="J19" s="2">
        <f t="shared" si="2"/>
        <v>50.58</v>
      </c>
      <c r="K19" s="2">
        <f t="shared" si="3"/>
        <v>2580.7599999999998</v>
      </c>
      <c r="L19" s="2">
        <f t="shared" si="4"/>
        <v>50.58</v>
      </c>
      <c r="M19" s="2">
        <f t="shared" si="5"/>
        <v>2631.3399999999997</v>
      </c>
      <c r="N19" s="2">
        <f>'ZBud Extract Monthly'!V18</f>
        <v>2631.33</v>
      </c>
      <c r="O19" s="53">
        <f t="shared" si="6"/>
        <v>-9.9999999997635314E-3</v>
      </c>
      <c r="AI19" s="58">
        <f t="shared" si="7"/>
        <v>615.01</v>
      </c>
      <c r="AJ19" s="2">
        <f t="shared" si="8"/>
        <v>1965.75</v>
      </c>
      <c r="AK19" s="2">
        <f t="shared" si="9"/>
        <v>2631.3399999999997</v>
      </c>
      <c r="AL19" s="2">
        <f t="shared" si="10"/>
        <v>50.58</v>
      </c>
      <c r="AM19" s="2">
        <f t="shared" si="11"/>
        <v>5262.6799999999994</v>
      </c>
      <c r="AN19" s="2">
        <f t="shared" si="12"/>
        <v>2631.32</v>
      </c>
      <c r="AO19" s="2">
        <f t="shared" si="13"/>
        <v>0</v>
      </c>
      <c r="AP19" s="2">
        <f t="shared" si="14"/>
        <v>0</v>
      </c>
      <c r="AQ19" s="2">
        <f t="shared" si="15"/>
        <v>0</v>
      </c>
      <c r="AR19" s="2">
        <f t="shared" si="16"/>
        <v>0</v>
      </c>
      <c r="AS19" s="2">
        <f t="shared" si="17"/>
        <v>0</v>
      </c>
      <c r="AT19" s="2">
        <f t="shared" si="18"/>
        <v>2631.3399999999997</v>
      </c>
      <c r="AU19" s="2">
        <f t="shared" si="19"/>
        <v>0</v>
      </c>
      <c r="AV19" s="2">
        <f t="shared" si="20"/>
        <v>10525.34</v>
      </c>
      <c r="AW19" s="2">
        <f t="shared" si="21"/>
        <v>13156.68</v>
      </c>
      <c r="AX19" s="2">
        <f>'ZBud Extract Monthly'!V18</f>
        <v>2631.33</v>
      </c>
      <c r="AY19" s="53">
        <f t="shared" si="22"/>
        <v>-10525.35</v>
      </c>
    </row>
    <row r="20" spans="1:51" x14ac:dyDescent="0.3">
      <c r="A20" s="129">
        <v>33238</v>
      </c>
      <c r="B20" s="130">
        <v>670.62</v>
      </c>
      <c r="C20" s="130">
        <v>609.15</v>
      </c>
      <c r="D20" s="130">
        <v>677.73</v>
      </c>
      <c r="E20" s="130">
        <v>427.91</v>
      </c>
      <c r="F20" s="130">
        <v>0</v>
      </c>
      <c r="G20" s="130">
        <v>60.23</v>
      </c>
      <c r="H20" s="2">
        <f t="shared" si="0"/>
        <v>2385.41</v>
      </c>
      <c r="I20" s="2">
        <f t="shared" si="1"/>
        <v>0</v>
      </c>
      <c r="J20" s="2">
        <f t="shared" si="2"/>
        <v>60.23</v>
      </c>
      <c r="K20" s="2">
        <f t="shared" si="3"/>
        <v>2385.41</v>
      </c>
      <c r="L20" s="2">
        <f t="shared" si="4"/>
        <v>60.23</v>
      </c>
      <c r="M20" s="2">
        <f t="shared" si="5"/>
        <v>2445.64</v>
      </c>
      <c r="N20" s="2">
        <f>'ZBud Extract Monthly'!V19</f>
        <v>2445.65</v>
      </c>
      <c r="O20" s="53">
        <f t="shared" si="6"/>
        <v>1.0000000000218279E-2</v>
      </c>
      <c r="AI20" s="58">
        <f t="shared" si="7"/>
        <v>670.62</v>
      </c>
      <c r="AJ20" s="2">
        <f t="shared" si="8"/>
        <v>1714.7900000000002</v>
      </c>
      <c r="AK20" s="2">
        <f t="shared" si="9"/>
        <v>2445.64</v>
      </c>
      <c r="AL20" s="2">
        <f t="shared" si="10"/>
        <v>60.23</v>
      </c>
      <c r="AM20" s="2">
        <f t="shared" si="11"/>
        <v>4891.28</v>
      </c>
      <c r="AN20" s="2">
        <f t="shared" si="12"/>
        <v>2445.6600000000003</v>
      </c>
      <c r="AO20" s="2">
        <f t="shared" si="13"/>
        <v>0</v>
      </c>
      <c r="AP20" s="2">
        <f t="shared" si="14"/>
        <v>0</v>
      </c>
      <c r="AQ20" s="2">
        <f t="shared" si="15"/>
        <v>0</v>
      </c>
      <c r="AR20" s="2">
        <f t="shared" si="16"/>
        <v>0</v>
      </c>
      <c r="AS20" s="2">
        <f t="shared" si="17"/>
        <v>0</v>
      </c>
      <c r="AT20" s="2">
        <f t="shared" si="18"/>
        <v>2445.64</v>
      </c>
      <c r="AU20" s="2">
        <f t="shared" si="19"/>
        <v>0</v>
      </c>
      <c r="AV20" s="2">
        <f t="shared" si="20"/>
        <v>9782.58</v>
      </c>
      <c r="AW20" s="2">
        <f t="shared" si="21"/>
        <v>12228.22</v>
      </c>
      <c r="AX20" s="2">
        <f>'ZBud Extract Monthly'!V19</f>
        <v>2445.65</v>
      </c>
      <c r="AY20" s="53">
        <f t="shared" si="22"/>
        <v>-9782.57</v>
      </c>
    </row>
    <row r="21" spans="1:51" x14ac:dyDescent="0.3">
      <c r="A21" s="129">
        <v>33269</v>
      </c>
      <c r="B21" s="130">
        <v>638.70000000000005</v>
      </c>
      <c r="C21" s="130">
        <v>596.80999999999995</v>
      </c>
      <c r="D21" s="130">
        <v>1057.73</v>
      </c>
      <c r="E21" s="130">
        <v>734.24</v>
      </c>
      <c r="F21" s="130">
        <v>0</v>
      </c>
      <c r="G21" s="130">
        <v>93.87</v>
      </c>
      <c r="H21" s="2">
        <f t="shared" si="0"/>
        <v>3027.4799999999996</v>
      </c>
      <c r="I21" s="2">
        <f t="shared" si="1"/>
        <v>0</v>
      </c>
      <c r="J21" s="2">
        <f t="shared" si="2"/>
        <v>93.87</v>
      </c>
      <c r="K21" s="2">
        <f t="shared" si="3"/>
        <v>3027.4799999999996</v>
      </c>
      <c r="L21" s="2">
        <f t="shared" si="4"/>
        <v>93.87</v>
      </c>
      <c r="M21" s="2">
        <f t="shared" si="5"/>
        <v>3121.3499999999995</v>
      </c>
      <c r="N21" s="2">
        <f>'ZBud Extract Monthly'!V20</f>
        <v>3121.35</v>
      </c>
      <c r="O21" s="53">
        <f t="shared" si="6"/>
        <v>0</v>
      </c>
      <c r="AI21" s="58">
        <f t="shared" si="7"/>
        <v>638.70000000000005</v>
      </c>
      <c r="AJ21" s="2">
        <f t="shared" si="8"/>
        <v>2388.7799999999997</v>
      </c>
      <c r="AK21" s="2">
        <f t="shared" si="9"/>
        <v>3121.3499999999995</v>
      </c>
      <c r="AL21" s="2">
        <f t="shared" si="10"/>
        <v>93.87</v>
      </c>
      <c r="AM21" s="2">
        <f t="shared" si="11"/>
        <v>6242.6999999999989</v>
      </c>
      <c r="AN21" s="2">
        <f t="shared" si="12"/>
        <v>3121.35</v>
      </c>
      <c r="AO21" s="2">
        <f t="shared" si="13"/>
        <v>0</v>
      </c>
      <c r="AP21" s="2">
        <f t="shared" si="14"/>
        <v>0</v>
      </c>
      <c r="AQ21" s="2">
        <f t="shared" si="15"/>
        <v>0</v>
      </c>
      <c r="AR21" s="2">
        <f t="shared" si="16"/>
        <v>0</v>
      </c>
      <c r="AS21" s="2">
        <f t="shared" si="17"/>
        <v>0</v>
      </c>
      <c r="AT21" s="2">
        <f t="shared" si="18"/>
        <v>3121.3499999999995</v>
      </c>
      <c r="AU21" s="2">
        <f t="shared" si="19"/>
        <v>0</v>
      </c>
      <c r="AV21" s="2">
        <f t="shared" si="20"/>
        <v>12485.4</v>
      </c>
      <c r="AW21" s="2">
        <f t="shared" si="21"/>
        <v>15606.749999999998</v>
      </c>
      <c r="AX21" s="2">
        <f>'ZBud Extract Monthly'!V20</f>
        <v>3121.35</v>
      </c>
      <c r="AY21" s="53">
        <f t="shared" si="22"/>
        <v>-12485.399999999998</v>
      </c>
    </row>
    <row r="22" spans="1:51" x14ac:dyDescent="0.3">
      <c r="A22" s="129">
        <v>33297</v>
      </c>
      <c r="B22" s="130">
        <v>640.9</v>
      </c>
      <c r="C22" s="130">
        <v>596.62</v>
      </c>
      <c r="D22" s="130">
        <v>921.48</v>
      </c>
      <c r="E22" s="130">
        <v>613.1</v>
      </c>
      <c r="F22" s="130">
        <v>0</v>
      </c>
      <c r="G22" s="130">
        <v>79.819999999999993</v>
      </c>
      <c r="H22" s="2">
        <f t="shared" si="0"/>
        <v>2772.1</v>
      </c>
      <c r="I22" s="2">
        <f t="shared" si="1"/>
        <v>0</v>
      </c>
      <c r="J22" s="2">
        <f t="shared" si="2"/>
        <v>79.819999999999993</v>
      </c>
      <c r="K22" s="2">
        <f t="shared" si="3"/>
        <v>2772.1</v>
      </c>
      <c r="L22" s="2">
        <f t="shared" si="4"/>
        <v>79.819999999999993</v>
      </c>
      <c r="M22" s="2">
        <f t="shared" si="5"/>
        <v>2851.92</v>
      </c>
      <c r="N22" s="2">
        <f>'ZBud Extract Monthly'!V21</f>
        <v>2851.92</v>
      </c>
      <c r="O22" s="53">
        <f t="shared" si="6"/>
        <v>0</v>
      </c>
      <c r="AI22" s="58">
        <f t="shared" si="7"/>
        <v>640.9</v>
      </c>
      <c r="AJ22" s="2">
        <f t="shared" si="8"/>
        <v>2131.1999999999998</v>
      </c>
      <c r="AK22" s="2">
        <f t="shared" si="9"/>
        <v>2851.92</v>
      </c>
      <c r="AL22" s="2">
        <f t="shared" si="10"/>
        <v>79.819999999999993</v>
      </c>
      <c r="AM22" s="2">
        <f t="shared" si="11"/>
        <v>5703.84</v>
      </c>
      <c r="AN22" s="2">
        <f t="shared" si="12"/>
        <v>2851.92</v>
      </c>
      <c r="AO22" s="2">
        <f t="shared" si="13"/>
        <v>0</v>
      </c>
      <c r="AP22" s="2">
        <f t="shared" si="14"/>
        <v>0</v>
      </c>
      <c r="AQ22" s="2">
        <f t="shared" si="15"/>
        <v>0</v>
      </c>
      <c r="AR22" s="2">
        <f t="shared" si="16"/>
        <v>0</v>
      </c>
      <c r="AS22" s="2">
        <f t="shared" si="17"/>
        <v>0</v>
      </c>
      <c r="AT22" s="2">
        <f t="shared" si="18"/>
        <v>2851.92</v>
      </c>
      <c r="AU22" s="2">
        <f t="shared" si="19"/>
        <v>0</v>
      </c>
      <c r="AV22" s="2">
        <f t="shared" si="20"/>
        <v>11407.68</v>
      </c>
      <c r="AW22" s="2">
        <f t="shared" si="21"/>
        <v>14259.6</v>
      </c>
      <c r="AX22" s="2">
        <f>'ZBud Extract Monthly'!V21</f>
        <v>2851.92</v>
      </c>
      <c r="AY22" s="53">
        <f t="shared" si="22"/>
        <v>-11407.68</v>
      </c>
    </row>
    <row r="23" spans="1:51" x14ac:dyDescent="0.3">
      <c r="A23" s="129">
        <v>33328</v>
      </c>
      <c r="B23" s="130">
        <v>1483.68</v>
      </c>
      <c r="C23" s="130">
        <v>1455.07</v>
      </c>
      <c r="D23" s="130">
        <v>1836.97</v>
      </c>
      <c r="E23" s="130">
        <v>1188.1099999999999</v>
      </c>
      <c r="F23" s="130">
        <v>8.94</v>
      </c>
      <c r="G23" s="130">
        <v>175.54</v>
      </c>
      <c r="H23" s="2">
        <f t="shared" si="0"/>
        <v>5963.83</v>
      </c>
      <c r="I23" s="2">
        <f t="shared" si="1"/>
        <v>8.94</v>
      </c>
      <c r="J23" s="2">
        <f t="shared" si="2"/>
        <v>175.54</v>
      </c>
      <c r="K23" s="2">
        <f t="shared" si="3"/>
        <v>5963.83</v>
      </c>
      <c r="L23" s="2">
        <f t="shared" si="4"/>
        <v>184.48</v>
      </c>
      <c r="M23" s="2">
        <f t="shared" si="5"/>
        <v>6148.3099999999995</v>
      </c>
      <c r="N23" s="2">
        <f>'ZBud Extract Monthly'!V22</f>
        <v>6148.33</v>
      </c>
      <c r="O23" s="53">
        <f t="shared" si="6"/>
        <v>2.0000000000436557E-2</v>
      </c>
      <c r="AI23" s="58">
        <f t="shared" si="7"/>
        <v>1483.68</v>
      </c>
      <c r="AJ23" s="2">
        <f t="shared" si="8"/>
        <v>4480.1499999999996</v>
      </c>
      <c r="AK23" s="2">
        <f t="shared" si="9"/>
        <v>6148.3099999999995</v>
      </c>
      <c r="AL23" s="2">
        <f t="shared" si="10"/>
        <v>184.48</v>
      </c>
      <c r="AM23" s="2">
        <f t="shared" si="11"/>
        <v>12296.619999999999</v>
      </c>
      <c r="AN23" s="2">
        <f t="shared" si="12"/>
        <v>6148.35</v>
      </c>
      <c r="AO23" s="2">
        <f t="shared" si="13"/>
        <v>0</v>
      </c>
      <c r="AP23" s="2">
        <f t="shared" si="14"/>
        <v>0</v>
      </c>
      <c r="AQ23" s="2">
        <f t="shared" si="15"/>
        <v>0</v>
      </c>
      <c r="AR23" s="2">
        <f t="shared" si="16"/>
        <v>0</v>
      </c>
      <c r="AS23" s="2">
        <f t="shared" si="17"/>
        <v>0</v>
      </c>
      <c r="AT23" s="2">
        <f t="shared" si="18"/>
        <v>6148.3099999999995</v>
      </c>
      <c r="AU23" s="2">
        <f t="shared" si="19"/>
        <v>0</v>
      </c>
      <c r="AV23" s="2">
        <f t="shared" si="20"/>
        <v>24593.279999999999</v>
      </c>
      <c r="AW23" s="2">
        <f t="shared" si="21"/>
        <v>30741.589999999997</v>
      </c>
      <c r="AX23" s="2">
        <f>'ZBud Extract Monthly'!V22</f>
        <v>6148.33</v>
      </c>
      <c r="AY23" s="53">
        <f t="shared" si="22"/>
        <v>-24593.259999999995</v>
      </c>
    </row>
    <row r="24" spans="1:51" x14ac:dyDescent="0.3">
      <c r="A24" s="129">
        <v>33358</v>
      </c>
      <c r="B24" s="130">
        <v>897.36</v>
      </c>
      <c r="C24" s="130">
        <v>946.45</v>
      </c>
      <c r="D24" s="130">
        <v>1520.54</v>
      </c>
      <c r="E24" s="130">
        <v>1092.6400000000001</v>
      </c>
      <c r="F24" s="130">
        <v>48.33</v>
      </c>
      <c r="G24" s="130">
        <v>266.77999999999997</v>
      </c>
      <c r="H24" s="2">
        <f t="shared" si="0"/>
        <v>4456.99</v>
      </c>
      <c r="I24" s="2">
        <f t="shared" si="1"/>
        <v>48.33</v>
      </c>
      <c r="J24" s="2">
        <f t="shared" si="2"/>
        <v>266.77999999999997</v>
      </c>
      <c r="K24" s="2">
        <f t="shared" si="3"/>
        <v>4456.99</v>
      </c>
      <c r="L24" s="2">
        <f t="shared" si="4"/>
        <v>315.10999999999996</v>
      </c>
      <c r="M24" s="2">
        <f t="shared" si="5"/>
        <v>4772.0999999999995</v>
      </c>
      <c r="N24" s="2">
        <f>'ZBud Extract Monthly'!V23</f>
        <v>4772.1099999999997</v>
      </c>
      <c r="O24" s="53">
        <f t="shared" si="6"/>
        <v>1.0000000000218279E-2</v>
      </c>
      <c r="AI24" s="58">
        <f t="shared" si="7"/>
        <v>897.36</v>
      </c>
      <c r="AJ24" s="2">
        <f t="shared" si="8"/>
        <v>3559.63</v>
      </c>
      <c r="AK24" s="2">
        <f t="shared" si="9"/>
        <v>4772.0999999999995</v>
      </c>
      <c r="AL24" s="2">
        <f t="shared" si="10"/>
        <v>315.10999999999996</v>
      </c>
      <c r="AM24" s="2">
        <f t="shared" si="11"/>
        <v>9544.1999999999989</v>
      </c>
      <c r="AN24" s="2">
        <f t="shared" si="12"/>
        <v>4772.12</v>
      </c>
      <c r="AO24" s="2">
        <f t="shared" si="13"/>
        <v>0</v>
      </c>
      <c r="AP24" s="2">
        <f t="shared" si="14"/>
        <v>0</v>
      </c>
      <c r="AQ24" s="2">
        <f t="shared" si="15"/>
        <v>0</v>
      </c>
      <c r="AR24" s="2">
        <f t="shared" si="16"/>
        <v>0</v>
      </c>
      <c r="AS24" s="2">
        <f t="shared" si="17"/>
        <v>0</v>
      </c>
      <c r="AT24" s="2">
        <f t="shared" si="18"/>
        <v>4772.0999999999995</v>
      </c>
      <c r="AU24" s="2">
        <f t="shared" si="19"/>
        <v>0</v>
      </c>
      <c r="AV24" s="2">
        <f t="shared" si="20"/>
        <v>19088.419999999998</v>
      </c>
      <c r="AW24" s="2">
        <f t="shared" si="21"/>
        <v>23860.52</v>
      </c>
      <c r="AX24" s="2">
        <f>'ZBud Extract Monthly'!V23</f>
        <v>4772.1099999999997</v>
      </c>
      <c r="AY24" s="53">
        <f t="shared" si="22"/>
        <v>-19088.41</v>
      </c>
    </row>
    <row r="25" spans="1:51" x14ac:dyDescent="0.3">
      <c r="A25" s="129">
        <v>33389</v>
      </c>
      <c r="B25" s="130">
        <v>734.03</v>
      </c>
      <c r="C25" s="130">
        <v>745.9</v>
      </c>
      <c r="D25" s="130">
        <v>953.43</v>
      </c>
      <c r="E25" s="130">
        <v>659.47</v>
      </c>
      <c r="F25" s="130">
        <v>8.32</v>
      </c>
      <c r="G25" s="130">
        <v>121.84</v>
      </c>
      <c r="H25" s="2">
        <f t="shared" si="0"/>
        <v>3092.83</v>
      </c>
      <c r="I25" s="2">
        <f t="shared" si="1"/>
        <v>8.32</v>
      </c>
      <c r="J25" s="2">
        <f t="shared" si="2"/>
        <v>121.84</v>
      </c>
      <c r="K25" s="2">
        <f t="shared" si="3"/>
        <v>3092.83</v>
      </c>
      <c r="L25" s="2">
        <f t="shared" si="4"/>
        <v>130.16</v>
      </c>
      <c r="M25" s="2">
        <f t="shared" si="5"/>
        <v>3222.9900000000002</v>
      </c>
      <c r="N25" s="2">
        <f>'ZBud Extract Monthly'!V24</f>
        <v>3222.98</v>
      </c>
      <c r="O25" s="53">
        <f t="shared" si="6"/>
        <v>-1.0000000000218279E-2</v>
      </c>
      <c r="AI25" s="58">
        <f t="shared" si="7"/>
        <v>734.03</v>
      </c>
      <c r="AJ25" s="2">
        <f t="shared" si="8"/>
        <v>2358.8000000000002</v>
      </c>
      <c r="AK25" s="2">
        <f t="shared" si="9"/>
        <v>3222.99</v>
      </c>
      <c r="AL25" s="2">
        <f t="shared" si="10"/>
        <v>130.16</v>
      </c>
      <c r="AM25" s="2">
        <f t="shared" si="11"/>
        <v>6445.98</v>
      </c>
      <c r="AN25" s="2">
        <f t="shared" si="12"/>
        <v>3222.97</v>
      </c>
      <c r="AO25" s="2">
        <f t="shared" si="13"/>
        <v>0</v>
      </c>
      <c r="AP25" s="2">
        <f t="shared" si="14"/>
        <v>0</v>
      </c>
      <c r="AQ25" s="2">
        <f t="shared" si="15"/>
        <v>0</v>
      </c>
      <c r="AR25" s="2">
        <f t="shared" si="16"/>
        <v>0</v>
      </c>
      <c r="AS25" s="2">
        <f t="shared" si="17"/>
        <v>0</v>
      </c>
      <c r="AT25" s="2">
        <f t="shared" si="18"/>
        <v>3222.99</v>
      </c>
      <c r="AU25" s="2">
        <f t="shared" si="19"/>
        <v>0</v>
      </c>
      <c r="AV25" s="2">
        <f t="shared" si="20"/>
        <v>12891.939999999999</v>
      </c>
      <c r="AW25" s="2">
        <f t="shared" si="21"/>
        <v>16114.929999999998</v>
      </c>
      <c r="AX25" s="2">
        <f>'ZBud Extract Monthly'!V24</f>
        <v>3222.98</v>
      </c>
      <c r="AY25" s="53">
        <f t="shared" si="22"/>
        <v>-12891.949999999999</v>
      </c>
    </row>
    <row r="26" spans="1:51" x14ac:dyDescent="0.3">
      <c r="A26" s="129">
        <v>33419</v>
      </c>
      <c r="B26" s="130">
        <v>677.89</v>
      </c>
      <c r="C26" s="130">
        <v>667.48</v>
      </c>
      <c r="D26" s="130">
        <v>670.93</v>
      </c>
      <c r="E26" s="130">
        <v>417.79</v>
      </c>
      <c r="F26" s="130">
        <v>0</v>
      </c>
      <c r="G26" s="130">
        <v>48.25</v>
      </c>
      <c r="H26" s="2">
        <f t="shared" si="0"/>
        <v>2434.0899999999997</v>
      </c>
      <c r="I26" s="2">
        <f t="shared" si="1"/>
        <v>0</v>
      </c>
      <c r="J26" s="2">
        <f t="shared" si="2"/>
        <v>48.25</v>
      </c>
      <c r="K26" s="2">
        <f t="shared" si="3"/>
        <v>2434.0899999999997</v>
      </c>
      <c r="L26" s="2">
        <f t="shared" si="4"/>
        <v>48.25</v>
      </c>
      <c r="M26" s="2">
        <f t="shared" si="5"/>
        <v>2482.3399999999997</v>
      </c>
      <c r="N26" s="2">
        <f>'ZBud Extract Monthly'!V25</f>
        <v>2482.34</v>
      </c>
      <c r="O26" s="53">
        <f t="shared" si="6"/>
        <v>0</v>
      </c>
      <c r="AI26" s="58">
        <f t="shared" si="7"/>
        <v>677.89</v>
      </c>
      <c r="AJ26" s="2">
        <f t="shared" si="8"/>
        <v>1756.1999999999998</v>
      </c>
      <c r="AK26" s="2">
        <f t="shared" si="9"/>
        <v>2482.3399999999997</v>
      </c>
      <c r="AL26" s="2">
        <f t="shared" si="10"/>
        <v>48.25</v>
      </c>
      <c r="AM26" s="2">
        <f t="shared" si="11"/>
        <v>4964.6799999999994</v>
      </c>
      <c r="AN26" s="2">
        <f t="shared" si="12"/>
        <v>2482.34</v>
      </c>
      <c r="AO26" s="2">
        <f t="shared" si="13"/>
        <v>0</v>
      </c>
      <c r="AP26" s="2">
        <f t="shared" si="14"/>
        <v>0</v>
      </c>
      <c r="AQ26" s="2">
        <f t="shared" si="15"/>
        <v>0</v>
      </c>
      <c r="AR26" s="2">
        <f t="shared" si="16"/>
        <v>0</v>
      </c>
      <c r="AS26" s="2">
        <f t="shared" si="17"/>
        <v>0</v>
      </c>
      <c r="AT26" s="2">
        <f t="shared" si="18"/>
        <v>2482.3399999999997</v>
      </c>
      <c r="AU26" s="2">
        <f t="shared" si="19"/>
        <v>0</v>
      </c>
      <c r="AV26" s="2">
        <f t="shared" si="20"/>
        <v>9929.3599999999988</v>
      </c>
      <c r="AW26" s="2">
        <f t="shared" si="21"/>
        <v>12411.699999999999</v>
      </c>
      <c r="AX26" s="2">
        <f>'ZBud Extract Monthly'!V25</f>
        <v>2482.34</v>
      </c>
      <c r="AY26" s="53">
        <f t="shared" si="22"/>
        <v>-9929.3599999999988</v>
      </c>
    </row>
    <row r="27" spans="1:51" x14ac:dyDescent="0.3">
      <c r="A27" s="129">
        <v>33450</v>
      </c>
      <c r="B27" s="130">
        <v>667.46</v>
      </c>
      <c r="C27" s="130">
        <v>650.29999999999995</v>
      </c>
      <c r="D27" s="130">
        <v>689.07</v>
      </c>
      <c r="E27" s="130">
        <v>414.38</v>
      </c>
      <c r="F27" s="130">
        <v>0</v>
      </c>
      <c r="G27" s="130">
        <v>33.79</v>
      </c>
      <c r="H27" s="2">
        <f t="shared" si="0"/>
        <v>2421.21</v>
      </c>
      <c r="I27" s="2">
        <f t="shared" si="1"/>
        <v>0</v>
      </c>
      <c r="J27" s="2">
        <f t="shared" si="2"/>
        <v>33.79</v>
      </c>
      <c r="K27" s="2">
        <f t="shared" si="3"/>
        <v>2421.21</v>
      </c>
      <c r="L27" s="2">
        <f t="shared" si="4"/>
        <v>33.79</v>
      </c>
      <c r="M27" s="2">
        <f t="shared" si="5"/>
        <v>2455</v>
      </c>
      <c r="N27" s="2">
        <f>'ZBud Extract Monthly'!V26</f>
        <v>2454.9899999999998</v>
      </c>
      <c r="O27" s="53">
        <f t="shared" si="6"/>
        <v>-1.0000000000218279E-2</v>
      </c>
      <c r="AI27" s="58">
        <f t="shared" si="7"/>
        <v>667.46</v>
      </c>
      <c r="AJ27" s="2">
        <f t="shared" si="8"/>
        <v>1753.75</v>
      </c>
      <c r="AK27" s="2">
        <f t="shared" si="9"/>
        <v>2455</v>
      </c>
      <c r="AL27" s="2">
        <f t="shared" si="10"/>
        <v>33.79</v>
      </c>
      <c r="AM27" s="2">
        <f t="shared" si="11"/>
        <v>4910</v>
      </c>
      <c r="AN27" s="2">
        <f t="shared" si="12"/>
        <v>2454.9799999999996</v>
      </c>
      <c r="AO27" s="2">
        <f t="shared" si="13"/>
        <v>0</v>
      </c>
      <c r="AP27" s="2">
        <f t="shared" si="14"/>
        <v>0</v>
      </c>
      <c r="AQ27" s="2">
        <f t="shared" si="15"/>
        <v>0</v>
      </c>
      <c r="AR27" s="2">
        <f t="shared" si="16"/>
        <v>0</v>
      </c>
      <c r="AS27" s="2">
        <f t="shared" si="17"/>
        <v>0</v>
      </c>
      <c r="AT27" s="2">
        <f t="shared" si="18"/>
        <v>2455</v>
      </c>
      <c r="AU27" s="2">
        <f t="shared" si="19"/>
        <v>0</v>
      </c>
      <c r="AV27" s="2">
        <f t="shared" si="20"/>
        <v>9819.98</v>
      </c>
      <c r="AW27" s="2">
        <f t="shared" si="21"/>
        <v>12274.98</v>
      </c>
      <c r="AX27" s="2">
        <f>'ZBud Extract Monthly'!V26</f>
        <v>2454.9899999999998</v>
      </c>
      <c r="AY27" s="53">
        <f t="shared" si="22"/>
        <v>-9819.99</v>
      </c>
    </row>
    <row r="28" spans="1:51" x14ac:dyDescent="0.3">
      <c r="A28" s="129">
        <v>33481</v>
      </c>
      <c r="B28" s="130">
        <v>640.05999999999995</v>
      </c>
      <c r="C28" s="130">
        <v>612.15</v>
      </c>
      <c r="D28" s="130">
        <v>604.75</v>
      </c>
      <c r="E28" s="130">
        <v>323.61</v>
      </c>
      <c r="F28" s="130">
        <v>0</v>
      </c>
      <c r="G28" s="130">
        <v>19.420000000000002</v>
      </c>
      <c r="H28" s="2">
        <f t="shared" si="0"/>
        <v>2180.5700000000002</v>
      </c>
      <c r="I28" s="2">
        <f t="shared" si="1"/>
        <v>0</v>
      </c>
      <c r="J28" s="2">
        <f t="shared" si="2"/>
        <v>19.420000000000002</v>
      </c>
      <c r="K28" s="2">
        <f t="shared" si="3"/>
        <v>2180.5700000000002</v>
      </c>
      <c r="L28" s="2">
        <f t="shared" si="4"/>
        <v>19.420000000000002</v>
      </c>
      <c r="M28" s="2">
        <f t="shared" si="5"/>
        <v>2199.9900000000002</v>
      </c>
      <c r="N28" s="2">
        <f>'ZBud Extract Monthly'!V27</f>
        <v>2199.9899999999998</v>
      </c>
      <c r="O28" s="53">
        <f t="shared" si="6"/>
        <v>0</v>
      </c>
      <c r="AI28" s="58">
        <f t="shared" si="7"/>
        <v>640.05999999999995</v>
      </c>
      <c r="AJ28" s="2">
        <f t="shared" si="8"/>
        <v>1540.5100000000002</v>
      </c>
      <c r="AK28" s="2">
        <f t="shared" si="9"/>
        <v>2199.9900000000002</v>
      </c>
      <c r="AL28" s="2">
        <f t="shared" si="10"/>
        <v>19.420000000000002</v>
      </c>
      <c r="AM28" s="2">
        <f t="shared" si="11"/>
        <v>4399.9800000000005</v>
      </c>
      <c r="AN28" s="2">
        <f t="shared" si="12"/>
        <v>2199.9899999999998</v>
      </c>
      <c r="AO28" s="2">
        <f t="shared" si="13"/>
        <v>0</v>
      </c>
      <c r="AP28" s="2">
        <f t="shared" si="14"/>
        <v>0</v>
      </c>
      <c r="AQ28" s="2">
        <f t="shared" si="15"/>
        <v>0</v>
      </c>
      <c r="AR28" s="2">
        <f t="shared" si="16"/>
        <v>0</v>
      </c>
      <c r="AS28" s="2">
        <f t="shared" si="17"/>
        <v>0</v>
      </c>
      <c r="AT28" s="2">
        <f t="shared" si="18"/>
        <v>2199.9900000000002</v>
      </c>
      <c r="AU28" s="2">
        <f t="shared" si="19"/>
        <v>0</v>
      </c>
      <c r="AV28" s="2">
        <f t="shared" si="20"/>
        <v>8799.9600000000009</v>
      </c>
      <c r="AW28" s="2">
        <f t="shared" si="21"/>
        <v>10999.95</v>
      </c>
      <c r="AX28" s="2">
        <f>'ZBud Extract Monthly'!V27</f>
        <v>2199.9899999999998</v>
      </c>
      <c r="AY28" s="53">
        <f t="shared" si="22"/>
        <v>-8799.9600000000009</v>
      </c>
    </row>
    <row r="29" spans="1:51" x14ac:dyDescent="0.3">
      <c r="A29" s="129">
        <v>33511</v>
      </c>
      <c r="B29" s="130">
        <v>589.39</v>
      </c>
      <c r="C29" s="130">
        <v>558.44000000000005</v>
      </c>
      <c r="D29" s="130">
        <v>491.91</v>
      </c>
      <c r="E29" s="130">
        <v>214.56</v>
      </c>
      <c r="F29" s="130">
        <v>0</v>
      </c>
      <c r="G29" s="130">
        <v>9.26</v>
      </c>
      <c r="H29" s="2">
        <f t="shared" si="0"/>
        <v>1854.3</v>
      </c>
      <c r="I29" s="2">
        <f t="shared" si="1"/>
        <v>0</v>
      </c>
      <c r="J29" s="2">
        <f t="shared" si="2"/>
        <v>9.26</v>
      </c>
      <c r="K29" s="2">
        <f t="shared" si="3"/>
        <v>1854.3</v>
      </c>
      <c r="L29" s="2">
        <f t="shared" si="4"/>
        <v>9.26</v>
      </c>
      <c r="M29" s="2">
        <f t="shared" si="5"/>
        <v>1863.56</v>
      </c>
      <c r="N29" s="2">
        <f>'ZBud Extract Monthly'!V28</f>
        <v>1863.55</v>
      </c>
      <c r="O29" s="53">
        <f t="shared" si="6"/>
        <v>-9.9999999999909051E-3</v>
      </c>
      <c r="AI29" s="58">
        <f t="shared" si="7"/>
        <v>589.39</v>
      </c>
      <c r="AJ29" s="2">
        <f t="shared" si="8"/>
        <v>1264.9100000000001</v>
      </c>
      <c r="AK29" s="2">
        <f t="shared" si="9"/>
        <v>1863.56</v>
      </c>
      <c r="AL29" s="2">
        <f t="shared" si="10"/>
        <v>9.26</v>
      </c>
      <c r="AM29" s="2">
        <f t="shared" si="11"/>
        <v>3727.12</v>
      </c>
      <c r="AN29" s="2">
        <f t="shared" si="12"/>
        <v>1863.54</v>
      </c>
      <c r="AO29" s="2">
        <f t="shared" si="13"/>
        <v>0</v>
      </c>
      <c r="AP29" s="2">
        <f t="shared" si="14"/>
        <v>0</v>
      </c>
      <c r="AQ29" s="2">
        <f t="shared" si="15"/>
        <v>0</v>
      </c>
      <c r="AR29" s="2">
        <f t="shared" si="16"/>
        <v>0</v>
      </c>
      <c r="AS29" s="2">
        <f t="shared" si="17"/>
        <v>0</v>
      </c>
      <c r="AT29" s="2">
        <f t="shared" si="18"/>
        <v>1863.56</v>
      </c>
      <c r="AU29" s="2">
        <f t="shared" si="19"/>
        <v>0</v>
      </c>
      <c r="AV29" s="2">
        <f t="shared" si="20"/>
        <v>7454.22</v>
      </c>
      <c r="AW29" s="2">
        <f t="shared" si="21"/>
        <v>9317.7799999999988</v>
      </c>
      <c r="AX29" s="2">
        <f>'ZBud Extract Monthly'!V28</f>
        <v>1863.55</v>
      </c>
      <c r="AY29" s="53">
        <f t="shared" si="22"/>
        <v>-7454.2299999999987</v>
      </c>
    </row>
    <row r="30" spans="1:51" x14ac:dyDescent="0.3">
      <c r="A30" s="129">
        <v>33542</v>
      </c>
      <c r="B30" s="130">
        <v>610.04999999999995</v>
      </c>
      <c r="C30" s="130">
        <v>564.17999999999995</v>
      </c>
      <c r="D30" s="130">
        <v>647.05999999999995</v>
      </c>
      <c r="E30" s="130">
        <v>279.99</v>
      </c>
      <c r="F30" s="130">
        <v>0</v>
      </c>
      <c r="G30" s="130">
        <v>20.98</v>
      </c>
      <c r="H30" s="2">
        <f t="shared" si="0"/>
        <v>2101.2799999999997</v>
      </c>
      <c r="I30" s="2">
        <f t="shared" si="1"/>
        <v>0</v>
      </c>
      <c r="J30" s="2">
        <f t="shared" si="2"/>
        <v>20.98</v>
      </c>
      <c r="K30" s="2">
        <f t="shared" si="3"/>
        <v>2101.2799999999997</v>
      </c>
      <c r="L30" s="2">
        <f t="shared" si="4"/>
        <v>20.98</v>
      </c>
      <c r="M30" s="2">
        <f t="shared" si="5"/>
        <v>2122.2599999999998</v>
      </c>
      <c r="N30" s="2">
        <f>'ZBud Extract Monthly'!V29</f>
        <v>2122.27</v>
      </c>
      <c r="O30" s="53">
        <f t="shared" si="6"/>
        <v>1.0000000000218279E-2</v>
      </c>
      <c r="AI30" s="58">
        <f t="shared" si="7"/>
        <v>610.04999999999995</v>
      </c>
      <c r="AJ30" s="2">
        <f t="shared" si="8"/>
        <v>1491.2299999999998</v>
      </c>
      <c r="AK30" s="2">
        <f t="shared" si="9"/>
        <v>2122.2599999999998</v>
      </c>
      <c r="AL30" s="2">
        <f t="shared" si="10"/>
        <v>20.98</v>
      </c>
      <c r="AM30" s="2">
        <f t="shared" si="11"/>
        <v>4244.5199999999995</v>
      </c>
      <c r="AN30" s="2">
        <f t="shared" si="12"/>
        <v>2122.2800000000002</v>
      </c>
      <c r="AO30" s="2">
        <f t="shared" si="13"/>
        <v>0</v>
      </c>
      <c r="AP30" s="2">
        <f t="shared" si="14"/>
        <v>0</v>
      </c>
      <c r="AQ30" s="2">
        <f t="shared" si="15"/>
        <v>0</v>
      </c>
      <c r="AR30" s="2">
        <f t="shared" si="16"/>
        <v>0</v>
      </c>
      <c r="AS30" s="2">
        <f t="shared" si="17"/>
        <v>0</v>
      </c>
      <c r="AT30" s="2">
        <f t="shared" si="18"/>
        <v>2122.2599999999998</v>
      </c>
      <c r="AU30" s="2">
        <f t="shared" si="19"/>
        <v>0</v>
      </c>
      <c r="AV30" s="2">
        <f t="shared" si="20"/>
        <v>8489.06</v>
      </c>
      <c r="AW30" s="2">
        <f t="shared" si="21"/>
        <v>10611.319999999998</v>
      </c>
      <c r="AX30" s="2">
        <f>'ZBud Extract Monthly'!V29</f>
        <v>2122.27</v>
      </c>
      <c r="AY30" s="53">
        <f t="shared" si="22"/>
        <v>-8489.0499999999975</v>
      </c>
    </row>
    <row r="31" spans="1:51" x14ac:dyDescent="0.3">
      <c r="A31" s="129">
        <v>33572</v>
      </c>
      <c r="B31" s="130">
        <v>584.07000000000005</v>
      </c>
      <c r="C31" s="130">
        <v>535.15</v>
      </c>
      <c r="D31" s="130">
        <v>639.69000000000005</v>
      </c>
      <c r="E31" s="130">
        <v>339.38</v>
      </c>
      <c r="F31" s="130">
        <v>0</v>
      </c>
      <c r="G31" s="130">
        <v>35.880000000000003</v>
      </c>
      <c r="H31" s="2">
        <f t="shared" si="0"/>
        <v>2098.29</v>
      </c>
      <c r="I31" s="2">
        <f t="shared" si="1"/>
        <v>0</v>
      </c>
      <c r="J31" s="2">
        <f t="shared" si="2"/>
        <v>35.880000000000003</v>
      </c>
      <c r="K31" s="2">
        <f t="shared" si="3"/>
        <v>2098.29</v>
      </c>
      <c r="L31" s="2">
        <f t="shared" si="4"/>
        <v>35.880000000000003</v>
      </c>
      <c r="M31" s="2">
        <f t="shared" si="5"/>
        <v>2134.17</v>
      </c>
      <c r="N31" s="2">
        <f>'ZBud Extract Monthly'!V30</f>
        <v>2134.17</v>
      </c>
      <c r="O31" s="53">
        <f t="shared" si="6"/>
        <v>0</v>
      </c>
      <c r="AI31" s="58">
        <f t="shared" si="7"/>
        <v>584.07000000000005</v>
      </c>
      <c r="AJ31" s="2">
        <f t="shared" si="8"/>
        <v>1514.2200000000003</v>
      </c>
      <c r="AK31" s="2">
        <f t="shared" si="9"/>
        <v>2134.17</v>
      </c>
      <c r="AL31" s="2">
        <f t="shared" si="10"/>
        <v>35.880000000000003</v>
      </c>
      <c r="AM31" s="2">
        <f t="shared" si="11"/>
        <v>4268.34</v>
      </c>
      <c r="AN31" s="2">
        <f t="shared" si="12"/>
        <v>2134.17</v>
      </c>
      <c r="AO31" s="2">
        <f t="shared" si="13"/>
        <v>0</v>
      </c>
      <c r="AP31" s="2">
        <f t="shared" si="14"/>
        <v>0</v>
      </c>
      <c r="AQ31" s="2">
        <f t="shared" si="15"/>
        <v>0</v>
      </c>
      <c r="AR31" s="2">
        <f t="shared" si="16"/>
        <v>0</v>
      </c>
      <c r="AS31" s="2">
        <f t="shared" si="17"/>
        <v>0</v>
      </c>
      <c r="AT31" s="2">
        <f t="shared" si="18"/>
        <v>2134.17</v>
      </c>
      <c r="AU31" s="2">
        <f t="shared" si="19"/>
        <v>0</v>
      </c>
      <c r="AV31" s="2">
        <f t="shared" si="20"/>
        <v>8536.68</v>
      </c>
      <c r="AW31" s="2">
        <f t="shared" si="21"/>
        <v>10670.85</v>
      </c>
      <c r="AX31" s="2">
        <f>'ZBud Extract Monthly'!V30</f>
        <v>2134.17</v>
      </c>
      <c r="AY31" s="53">
        <f t="shared" si="22"/>
        <v>-8536.68</v>
      </c>
    </row>
    <row r="32" spans="1:51" x14ac:dyDescent="0.3">
      <c r="A32" s="129">
        <v>33603</v>
      </c>
      <c r="B32" s="130">
        <v>617.94000000000005</v>
      </c>
      <c r="C32" s="130">
        <v>572.41</v>
      </c>
      <c r="D32" s="130">
        <v>524.23</v>
      </c>
      <c r="E32" s="130">
        <v>283.57</v>
      </c>
      <c r="F32" s="130">
        <v>0</v>
      </c>
      <c r="G32" s="130">
        <v>38.619999999999997</v>
      </c>
      <c r="H32" s="2">
        <f t="shared" si="0"/>
        <v>1998.1499999999999</v>
      </c>
      <c r="I32" s="2">
        <f t="shared" si="1"/>
        <v>0</v>
      </c>
      <c r="J32" s="2">
        <f t="shared" si="2"/>
        <v>38.619999999999997</v>
      </c>
      <c r="K32" s="2">
        <f t="shared" si="3"/>
        <v>1998.1499999999999</v>
      </c>
      <c r="L32" s="2">
        <f t="shared" si="4"/>
        <v>38.619999999999997</v>
      </c>
      <c r="M32" s="2">
        <f t="shared" si="5"/>
        <v>2036.7699999999998</v>
      </c>
      <c r="N32" s="2">
        <f>'ZBud Extract Monthly'!V31</f>
        <v>2036.77</v>
      </c>
      <c r="O32" s="53">
        <f t="shared" si="6"/>
        <v>0</v>
      </c>
      <c r="AI32" s="58">
        <f t="shared" si="7"/>
        <v>617.94000000000005</v>
      </c>
      <c r="AJ32" s="2">
        <f t="shared" si="8"/>
        <v>1380.2099999999998</v>
      </c>
      <c r="AK32" s="2">
        <f t="shared" si="9"/>
        <v>2036.7699999999998</v>
      </c>
      <c r="AL32" s="2">
        <f t="shared" si="10"/>
        <v>38.619999999999997</v>
      </c>
      <c r="AM32" s="2">
        <f t="shared" si="11"/>
        <v>4073.5399999999995</v>
      </c>
      <c r="AN32" s="2">
        <f t="shared" si="12"/>
        <v>2036.77</v>
      </c>
      <c r="AO32" s="2">
        <f t="shared" si="13"/>
        <v>0</v>
      </c>
      <c r="AP32" s="2">
        <f t="shared" si="14"/>
        <v>0</v>
      </c>
      <c r="AQ32" s="2">
        <f t="shared" si="15"/>
        <v>0</v>
      </c>
      <c r="AR32" s="2">
        <f t="shared" si="16"/>
        <v>0</v>
      </c>
      <c r="AS32" s="2">
        <f t="shared" si="17"/>
        <v>0</v>
      </c>
      <c r="AT32" s="2">
        <f t="shared" si="18"/>
        <v>2036.7699999999998</v>
      </c>
      <c r="AU32" s="2">
        <f t="shared" si="19"/>
        <v>0</v>
      </c>
      <c r="AV32" s="2">
        <f t="shared" si="20"/>
        <v>8147.08</v>
      </c>
      <c r="AW32" s="2">
        <f t="shared" si="21"/>
        <v>10183.849999999999</v>
      </c>
      <c r="AX32" s="2">
        <f>'ZBud Extract Monthly'!V31</f>
        <v>2036.77</v>
      </c>
      <c r="AY32" s="53">
        <f t="shared" si="22"/>
        <v>-8147.0799999999981</v>
      </c>
    </row>
    <row r="33" spans="1:51" x14ac:dyDescent="0.3">
      <c r="A33" s="129">
        <v>33634</v>
      </c>
      <c r="B33" s="130">
        <v>812.86</v>
      </c>
      <c r="C33" s="130">
        <v>810.88</v>
      </c>
      <c r="D33" s="130">
        <v>1087.1600000000001</v>
      </c>
      <c r="E33" s="130">
        <v>680.52</v>
      </c>
      <c r="F33" s="130">
        <v>0</v>
      </c>
      <c r="G33" s="130">
        <v>85.91</v>
      </c>
      <c r="H33" s="2">
        <f t="shared" si="0"/>
        <v>3391.42</v>
      </c>
      <c r="I33" s="2">
        <f t="shared" si="1"/>
        <v>0</v>
      </c>
      <c r="J33" s="2">
        <f t="shared" si="2"/>
        <v>85.91</v>
      </c>
      <c r="K33" s="2">
        <f t="shared" si="3"/>
        <v>3391.42</v>
      </c>
      <c r="L33" s="2">
        <f t="shared" si="4"/>
        <v>85.91</v>
      </c>
      <c r="M33" s="2">
        <f t="shared" si="5"/>
        <v>3477.33</v>
      </c>
      <c r="N33" s="2">
        <f>'ZBud Extract Monthly'!V32</f>
        <v>3477.32</v>
      </c>
      <c r="O33" s="53">
        <f t="shared" si="6"/>
        <v>-9.9999999997635314E-3</v>
      </c>
      <c r="AI33" s="58">
        <f t="shared" si="7"/>
        <v>812.86</v>
      </c>
      <c r="AJ33" s="2">
        <f t="shared" si="8"/>
        <v>2578.56</v>
      </c>
      <c r="AK33" s="2">
        <f t="shared" si="9"/>
        <v>3477.33</v>
      </c>
      <c r="AL33" s="2">
        <f t="shared" si="10"/>
        <v>85.91</v>
      </c>
      <c r="AM33" s="2">
        <f t="shared" si="11"/>
        <v>6954.66</v>
      </c>
      <c r="AN33" s="2">
        <f t="shared" si="12"/>
        <v>3477.3100000000004</v>
      </c>
      <c r="AO33" s="2">
        <f t="shared" si="13"/>
        <v>0</v>
      </c>
      <c r="AP33" s="2">
        <f t="shared" si="14"/>
        <v>0</v>
      </c>
      <c r="AQ33" s="2">
        <f t="shared" si="15"/>
        <v>0</v>
      </c>
      <c r="AR33" s="2">
        <f t="shared" si="16"/>
        <v>0</v>
      </c>
      <c r="AS33" s="2">
        <f t="shared" si="17"/>
        <v>0</v>
      </c>
      <c r="AT33" s="2">
        <f t="shared" si="18"/>
        <v>3477.33</v>
      </c>
      <c r="AU33" s="2">
        <f t="shared" si="19"/>
        <v>0</v>
      </c>
      <c r="AV33" s="2">
        <f t="shared" si="20"/>
        <v>13909.3</v>
      </c>
      <c r="AW33" s="2">
        <f t="shared" si="21"/>
        <v>17386.63</v>
      </c>
      <c r="AX33" s="2">
        <f>'ZBud Extract Monthly'!V32</f>
        <v>3477.32</v>
      </c>
      <c r="AY33" s="53">
        <f t="shared" si="22"/>
        <v>-13909.310000000001</v>
      </c>
    </row>
    <row r="34" spans="1:51" x14ac:dyDescent="0.3">
      <c r="A34" s="129">
        <v>33663</v>
      </c>
      <c r="B34" s="130">
        <v>1080.46</v>
      </c>
      <c r="C34" s="130">
        <v>1131.43</v>
      </c>
      <c r="D34" s="130">
        <v>1391.08</v>
      </c>
      <c r="E34" s="130">
        <v>885.86</v>
      </c>
      <c r="F34" s="130">
        <v>0.06</v>
      </c>
      <c r="G34" s="130">
        <v>125.61</v>
      </c>
      <c r="H34" s="2">
        <f t="shared" si="0"/>
        <v>4488.83</v>
      </c>
      <c r="I34" s="2">
        <f t="shared" si="1"/>
        <v>0.06</v>
      </c>
      <c r="J34" s="2">
        <f t="shared" si="2"/>
        <v>125.61</v>
      </c>
      <c r="K34" s="2">
        <f t="shared" si="3"/>
        <v>4488.83</v>
      </c>
      <c r="L34" s="2">
        <f t="shared" si="4"/>
        <v>125.67</v>
      </c>
      <c r="M34" s="2">
        <f t="shared" si="5"/>
        <v>4614.5</v>
      </c>
      <c r="N34" s="2">
        <f>'ZBud Extract Monthly'!V33</f>
        <v>4614.5</v>
      </c>
      <c r="O34" s="53">
        <f t="shared" si="6"/>
        <v>0</v>
      </c>
      <c r="AI34" s="58">
        <f t="shared" si="7"/>
        <v>1080.46</v>
      </c>
      <c r="AJ34" s="2">
        <f t="shared" si="8"/>
        <v>3408.3700000000003</v>
      </c>
      <c r="AK34" s="2">
        <f t="shared" si="9"/>
        <v>4614.5</v>
      </c>
      <c r="AL34" s="2">
        <f t="shared" si="10"/>
        <v>125.67</v>
      </c>
      <c r="AM34" s="2">
        <f t="shared" si="11"/>
        <v>9229</v>
      </c>
      <c r="AN34" s="2">
        <f t="shared" si="12"/>
        <v>4614.5</v>
      </c>
      <c r="AO34" s="2">
        <f t="shared" si="13"/>
        <v>0</v>
      </c>
      <c r="AP34" s="2">
        <f t="shared" si="14"/>
        <v>0</v>
      </c>
      <c r="AQ34" s="2">
        <f t="shared" si="15"/>
        <v>0</v>
      </c>
      <c r="AR34" s="2">
        <f t="shared" si="16"/>
        <v>0</v>
      </c>
      <c r="AS34" s="2">
        <f t="shared" si="17"/>
        <v>0</v>
      </c>
      <c r="AT34" s="2">
        <f t="shared" si="18"/>
        <v>4614.5</v>
      </c>
      <c r="AU34" s="2">
        <f t="shared" si="19"/>
        <v>0</v>
      </c>
      <c r="AV34" s="2">
        <f t="shared" si="20"/>
        <v>18458</v>
      </c>
      <c r="AW34" s="2">
        <f t="shared" si="21"/>
        <v>23072.5</v>
      </c>
      <c r="AX34" s="2">
        <f>'ZBud Extract Monthly'!V33</f>
        <v>4614.5</v>
      </c>
      <c r="AY34" s="53">
        <f t="shared" si="22"/>
        <v>-18458</v>
      </c>
    </row>
    <row r="35" spans="1:51" x14ac:dyDescent="0.3">
      <c r="A35" s="129">
        <v>33694</v>
      </c>
      <c r="B35" s="130">
        <v>957.66</v>
      </c>
      <c r="C35" s="130">
        <v>1034.01</v>
      </c>
      <c r="D35" s="130">
        <v>1568.25</v>
      </c>
      <c r="E35" s="130">
        <v>1070.4100000000001</v>
      </c>
      <c r="F35" s="130">
        <v>5.32</v>
      </c>
      <c r="G35" s="130">
        <v>217.79</v>
      </c>
      <c r="H35" s="2">
        <f t="shared" si="0"/>
        <v>4630.33</v>
      </c>
      <c r="I35" s="2">
        <f t="shared" si="1"/>
        <v>5.32</v>
      </c>
      <c r="J35" s="2">
        <f t="shared" si="2"/>
        <v>217.79</v>
      </c>
      <c r="K35" s="2">
        <f t="shared" si="3"/>
        <v>4630.33</v>
      </c>
      <c r="L35" s="2">
        <f t="shared" si="4"/>
        <v>223.10999999999999</v>
      </c>
      <c r="M35" s="2">
        <f t="shared" si="5"/>
        <v>4853.4399999999996</v>
      </c>
      <c r="N35" s="2">
        <f>'ZBud Extract Monthly'!V34</f>
        <v>4853.4399999999996</v>
      </c>
      <c r="O35" s="53">
        <f t="shared" si="6"/>
        <v>0</v>
      </c>
      <c r="AI35" s="58">
        <f t="shared" si="7"/>
        <v>957.66</v>
      </c>
      <c r="AJ35" s="2">
        <f t="shared" si="8"/>
        <v>3672.67</v>
      </c>
      <c r="AK35" s="2">
        <f t="shared" si="9"/>
        <v>4853.4399999999996</v>
      </c>
      <c r="AL35" s="2">
        <f t="shared" si="10"/>
        <v>223.10999999999999</v>
      </c>
      <c r="AM35" s="2">
        <f t="shared" si="11"/>
        <v>9706.8799999999992</v>
      </c>
      <c r="AN35" s="2">
        <f t="shared" si="12"/>
        <v>4853.4399999999996</v>
      </c>
      <c r="AO35" s="2">
        <f t="shared" si="13"/>
        <v>0</v>
      </c>
      <c r="AP35" s="2">
        <f t="shared" si="14"/>
        <v>0</v>
      </c>
      <c r="AQ35" s="2">
        <f t="shared" si="15"/>
        <v>0</v>
      </c>
      <c r="AR35" s="2">
        <f t="shared" si="16"/>
        <v>0</v>
      </c>
      <c r="AS35" s="2">
        <f t="shared" si="17"/>
        <v>0</v>
      </c>
      <c r="AT35" s="2">
        <f t="shared" si="18"/>
        <v>4853.4399999999996</v>
      </c>
      <c r="AU35" s="2">
        <f t="shared" si="19"/>
        <v>0</v>
      </c>
      <c r="AV35" s="2">
        <f t="shared" si="20"/>
        <v>19413.759999999998</v>
      </c>
      <c r="AW35" s="2">
        <f t="shared" si="21"/>
        <v>24267.200000000001</v>
      </c>
      <c r="AX35" s="2">
        <f>'ZBud Extract Monthly'!V34</f>
        <v>4853.4399999999996</v>
      </c>
      <c r="AY35" s="53">
        <f t="shared" si="22"/>
        <v>-19413.760000000002</v>
      </c>
    </row>
    <row r="36" spans="1:51" x14ac:dyDescent="0.3">
      <c r="A36" s="129">
        <v>33724</v>
      </c>
      <c r="B36" s="130">
        <v>723.86</v>
      </c>
      <c r="C36" s="130">
        <v>768.22</v>
      </c>
      <c r="D36" s="130">
        <v>1166.7</v>
      </c>
      <c r="E36" s="130">
        <v>809.47</v>
      </c>
      <c r="F36" s="130">
        <v>12.52</v>
      </c>
      <c r="G36" s="130">
        <v>180.5</v>
      </c>
      <c r="H36" s="2">
        <f t="shared" si="0"/>
        <v>3468.25</v>
      </c>
      <c r="I36" s="2">
        <f t="shared" si="1"/>
        <v>12.52</v>
      </c>
      <c r="J36" s="2">
        <f t="shared" si="2"/>
        <v>180.5</v>
      </c>
      <c r="K36" s="2">
        <f t="shared" si="3"/>
        <v>3468.25</v>
      </c>
      <c r="L36" s="2">
        <f t="shared" si="4"/>
        <v>193.02</v>
      </c>
      <c r="M36" s="2">
        <f t="shared" si="5"/>
        <v>3661.27</v>
      </c>
      <c r="N36" s="2">
        <f>'ZBud Extract Monthly'!V35</f>
        <v>3661.27</v>
      </c>
      <c r="O36" s="53">
        <f t="shared" si="6"/>
        <v>0</v>
      </c>
      <c r="AI36" s="58">
        <f t="shared" si="7"/>
        <v>723.86</v>
      </c>
      <c r="AJ36" s="2">
        <f t="shared" si="8"/>
        <v>2744.3900000000003</v>
      </c>
      <c r="AK36" s="2">
        <f t="shared" si="9"/>
        <v>3661.27</v>
      </c>
      <c r="AL36" s="2">
        <f t="shared" si="10"/>
        <v>193.02</v>
      </c>
      <c r="AM36" s="2">
        <f t="shared" si="11"/>
        <v>7322.54</v>
      </c>
      <c r="AN36" s="2">
        <f t="shared" si="12"/>
        <v>3661.27</v>
      </c>
      <c r="AO36" s="2">
        <f t="shared" si="13"/>
        <v>0</v>
      </c>
      <c r="AP36" s="2">
        <f t="shared" si="14"/>
        <v>0</v>
      </c>
      <c r="AQ36" s="2">
        <f t="shared" si="15"/>
        <v>0</v>
      </c>
      <c r="AR36" s="2">
        <f t="shared" si="16"/>
        <v>0</v>
      </c>
      <c r="AS36" s="2">
        <f t="shared" si="17"/>
        <v>0</v>
      </c>
      <c r="AT36" s="2">
        <f t="shared" si="18"/>
        <v>3661.27</v>
      </c>
      <c r="AU36" s="2">
        <f t="shared" si="19"/>
        <v>0</v>
      </c>
      <c r="AV36" s="2">
        <f t="shared" si="20"/>
        <v>14645.080000000002</v>
      </c>
      <c r="AW36" s="2">
        <f t="shared" si="21"/>
        <v>18306.350000000002</v>
      </c>
      <c r="AX36" s="2">
        <f>'ZBud Extract Monthly'!V35</f>
        <v>3661.27</v>
      </c>
      <c r="AY36" s="53">
        <f t="shared" si="22"/>
        <v>-14645.080000000002</v>
      </c>
    </row>
    <row r="37" spans="1:51" x14ac:dyDescent="0.3">
      <c r="A37" s="129">
        <v>33755</v>
      </c>
      <c r="B37" s="130">
        <v>665.18</v>
      </c>
      <c r="C37" s="130">
        <v>687.65</v>
      </c>
      <c r="D37" s="130">
        <v>553.67999999999995</v>
      </c>
      <c r="E37" s="130">
        <v>297.8</v>
      </c>
      <c r="F37" s="130">
        <v>0.75</v>
      </c>
      <c r="G37" s="130">
        <v>57.12</v>
      </c>
      <c r="H37" s="2">
        <f t="shared" si="0"/>
        <v>2204.31</v>
      </c>
      <c r="I37" s="2">
        <f t="shared" si="1"/>
        <v>0.75</v>
      </c>
      <c r="J37" s="2">
        <f t="shared" si="2"/>
        <v>57.12</v>
      </c>
      <c r="K37" s="2">
        <f t="shared" si="3"/>
        <v>2204.31</v>
      </c>
      <c r="L37" s="2">
        <f t="shared" si="4"/>
        <v>57.87</v>
      </c>
      <c r="M37" s="2">
        <f t="shared" si="5"/>
        <v>2262.1799999999998</v>
      </c>
      <c r="N37" s="2">
        <f>'ZBud Extract Monthly'!V36</f>
        <v>2262.1999999999998</v>
      </c>
      <c r="O37" s="53">
        <f t="shared" si="6"/>
        <v>1.999999999998181E-2</v>
      </c>
      <c r="AI37" s="58">
        <f t="shared" si="7"/>
        <v>665.18</v>
      </c>
      <c r="AJ37" s="2">
        <f t="shared" si="8"/>
        <v>1539.1299999999999</v>
      </c>
      <c r="AK37" s="2">
        <f t="shared" si="9"/>
        <v>2262.1799999999998</v>
      </c>
      <c r="AL37" s="2">
        <f t="shared" si="10"/>
        <v>57.87</v>
      </c>
      <c r="AM37" s="2">
        <f t="shared" si="11"/>
        <v>4524.3599999999997</v>
      </c>
      <c r="AN37" s="2">
        <f t="shared" si="12"/>
        <v>2262.2199999999998</v>
      </c>
      <c r="AO37" s="2">
        <f t="shared" si="13"/>
        <v>0</v>
      </c>
      <c r="AP37" s="2">
        <f t="shared" si="14"/>
        <v>0</v>
      </c>
      <c r="AQ37" s="2">
        <f t="shared" si="15"/>
        <v>0</v>
      </c>
      <c r="AR37" s="2">
        <f t="shared" si="16"/>
        <v>0</v>
      </c>
      <c r="AS37" s="2">
        <f t="shared" si="17"/>
        <v>0</v>
      </c>
      <c r="AT37" s="2">
        <f t="shared" si="18"/>
        <v>2262.1799999999998</v>
      </c>
      <c r="AU37" s="2">
        <f t="shared" si="19"/>
        <v>0</v>
      </c>
      <c r="AV37" s="2">
        <f t="shared" si="20"/>
        <v>9048.7599999999984</v>
      </c>
      <c r="AW37" s="2">
        <f t="shared" si="21"/>
        <v>11310.939999999999</v>
      </c>
      <c r="AX37" s="2">
        <f>'ZBud Extract Monthly'!V36</f>
        <v>2262.1999999999998</v>
      </c>
      <c r="AY37" s="53">
        <f t="shared" si="22"/>
        <v>-9048.739999999998</v>
      </c>
    </row>
    <row r="38" spans="1:51" x14ac:dyDescent="0.3">
      <c r="A38" s="129">
        <v>33785</v>
      </c>
      <c r="B38" s="130">
        <v>614.96</v>
      </c>
      <c r="C38" s="130">
        <v>622.22</v>
      </c>
      <c r="D38" s="130">
        <v>630.74</v>
      </c>
      <c r="E38" s="130">
        <v>376.18</v>
      </c>
      <c r="F38" s="130">
        <v>0</v>
      </c>
      <c r="G38" s="130">
        <v>31.24</v>
      </c>
      <c r="H38" s="2">
        <f t="shared" si="0"/>
        <v>2244.1</v>
      </c>
      <c r="I38" s="2">
        <f t="shared" si="1"/>
        <v>0</v>
      </c>
      <c r="J38" s="2">
        <f t="shared" si="2"/>
        <v>31.24</v>
      </c>
      <c r="K38" s="2">
        <f t="shared" si="3"/>
        <v>2244.1</v>
      </c>
      <c r="L38" s="2">
        <f t="shared" si="4"/>
        <v>31.24</v>
      </c>
      <c r="M38" s="2">
        <f t="shared" si="5"/>
        <v>2275.3399999999997</v>
      </c>
      <c r="N38" s="2">
        <f>'ZBud Extract Monthly'!V37</f>
        <v>2275.33</v>
      </c>
      <c r="O38" s="53">
        <f t="shared" si="6"/>
        <v>-9.9999999997635314E-3</v>
      </c>
      <c r="AI38" s="58">
        <f t="shared" si="7"/>
        <v>614.96</v>
      </c>
      <c r="AJ38" s="2">
        <f t="shared" si="8"/>
        <v>1629.14</v>
      </c>
      <c r="AK38" s="2">
        <f t="shared" si="9"/>
        <v>2275.3399999999997</v>
      </c>
      <c r="AL38" s="2">
        <f t="shared" si="10"/>
        <v>31.24</v>
      </c>
      <c r="AM38" s="2">
        <f t="shared" si="11"/>
        <v>4550.6799999999994</v>
      </c>
      <c r="AN38" s="2">
        <f t="shared" si="12"/>
        <v>2275.3200000000002</v>
      </c>
      <c r="AO38" s="2">
        <f t="shared" si="13"/>
        <v>0</v>
      </c>
      <c r="AP38" s="2">
        <f t="shared" si="14"/>
        <v>0</v>
      </c>
      <c r="AQ38" s="2">
        <f t="shared" si="15"/>
        <v>0</v>
      </c>
      <c r="AR38" s="2">
        <f t="shared" si="16"/>
        <v>0</v>
      </c>
      <c r="AS38" s="2">
        <f t="shared" si="17"/>
        <v>0</v>
      </c>
      <c r="AT38" s="2">
        <f t="shared" si="18"/>
        <v>2275.3399999999997</v>
      </c>
      <c r="AU38" s="2">
        <f t="shared" si="19"/>
        <v>0</v>
      </c>
      <c r="AV38" s="2">
        <f t="shared" si="20"/>
        <v>9101.34</v>
      </c>
      <c r="AW38" s="2">
        <f t="shared" si="21"/>
        <v>11376.68</v>
      </c>
      <c r="AX38" s="2">
        <f>'ZBud Extract Monthly'!V37</f>
        <v>2275.33</v>
      </c>
      <c r="AY38" s="53">
        <f t="shared" si="22"/>
        <v>-9101.35</v>
      </c>
    </row>
    <row r="39" spans="1:51" x14ac:dyDescent="0.3">
      <c r="A39" s="129">
        <v>33816</v>
      </c>
      <c r="B39" s="130">
        <v>611.66</v>
      </c>
      <c r="C39" s="130">
        <v>599.47</v>
      </c>
      <c r="D39" s="130">
        <v>369.02</v>
      </c>
      <c r="E39" s="130">
        <v>149.81</v>
      </c>
      <c r="F39" s="130">
        <v>0</v>
      </c>
      <c r="G39" s="130">
        <v>7.79</v>
      </c>
      <c r="H39" s="2">
        <f t="shared" si="0"/>
        <v>1729.96</v>
      </c>
      <c r="I39" s="2">
        <f t="shared" si="1"/>
        <v>0</v>
      </c>
      <c r="J39" s="2">
        <f t="shared" si="2"/>
        <v>7.79</v>
      </c>
      <c r="K39" s="2">
        <f t="shared" si="3"/>
        <v>1729.96</v>
      </c>
      <c r="L39" s="2">
        <f t="shared" si="4"/>
        <v>7.79</v>
      </c>
      <c r="M39" s="2">
        <f t="shared" si="5"/>
        <v>1737.75</v>
      </c>
      <c r="N39" s="2">
        <f>'ZBud Extract Monthly'!V38</f>
        <v>1737.75</v>
      </c>
      <c r="O39" s="53">
        <f t="shared" si="6"/>
        <v>0</v>
      </c>
      <c r="AI39" s="58">
        <f t="shared" si="7"/>
        <v>611.66</v>
      </c>
      <c r="AJ39" s="2">
        <f t="shared" si="8"/>
        <v>1118.3</v>
      </c>
      <c r="AK39" s="2">
        <f t="shared" si="9"/>
        <v>1737.75</v>
      </c>
      <c r="AL39" s="2">
        <f t="shared" si="10"/>
        <v>7.79</v>
      </c>
      <c r="AM39" s="2">
        <f t="shared" si="11"/>
        <v>3475.5</v>
      </c>
      <c r="AN39" s="2">
        <f t="shared" si="12"/>
        <v>1737.75</v>
      </c>
      <c r="AO39" s="2">
        <f t="shared" si="13"/>
        <v>0</v>
      </c>
      <c r="AP39" s="2">
        <f t="shared" si="14"/>
        <v>0</v>
      </c>
      <c r="AQ39" s="2">
        <f t="shared" si="15"/>
        <v>0</v>
      </c>
      <c r="AR39" s="2">
        <f t="shared" si="16"/>
        <v>0</v>
      </c>
      <c r="AS39" s="2">
        <f t="shared" si="17"/>
        <v>0</v>
      </c>
      <c r="AT39" s="2">
        <f t="shared" si="18"/>
        <v>1737.75</v>
      </c>
      <c r="AU39" s="2">
        <f t="shared" si="19"/>
        <v>0</v>
      </c>
      <c r="AV39" s="2">
        <f t="shared" si="20"/>
        <v>6951</v>
      </c>
      <c r="AW39" s="2">
        <f t="shared" si="21"/>
        <v>8688.75</v>
      </c>
      <c r="AX39" s="2">
        <f>'ZBud Extract Monthly'!V38</f>
        <v>1737.75</v>
      </c>
      <c r="AY39" s="53">
        <f t="shared" si="22"/>
        <v>-6951</v>
      </c>
    </row>
    <row r="40" spans="1:51" x14ac:dyDescent="0.3">
      <c r="A40" s="129">
        <v>33847</v>
      </c>
      <c r="B40" s="130">
        <v>582.95000000000005</v>
      </c>
      <c r="C40" s="130">
        <v>577.37</v>
      </c>
      <c r="D40" s="130">
        <v>363.8</v>
      </c>
      <c r="E40" s="130">
        <v>119.17</v>
      </c>
      <c r="F40" s="130">
        <v>0</v>
      </c>
      <c r="G40" s="130">
        <v>4.34</v>
      </c>
      <c r="H40" s="2">
        <f t="shared" si="0"/>
        <v>1643.2900000000002</v>
      </c>
      <c r="I40" s="2">
        <f t="shared" si="1"/>
        <v>0</v>
      </c>
      <c r="J40" s="2">
        <f t="shared" si="2"/>
        <v>4.34</v>
      </c>
      <c r="K40" s="2">
        <f t="shared" si="3"/>
        <v>1643.2900000000002</v>
      </c>
      <c r="L40" s="2">
        <f t="shared" si="4"/>
        <v>4.34</v>
      </c>
      <c r="M40" s="2">
        <f t="shared" si="5"/>
        <v>1647.63</v>
      </c>
      <c r="N40" s="2">
        <f>'ZBud Extract Monthly'!V39</f>
        <v>1647.63</v>
      </c>
      <c r="O40" s="53">
        <f t="shared" si="6"/>
        <v>0</v>
      </c>
      <c r="AI40" s="58">
        <f t="shared" si="7"/>
        <v>582.95000000000005</v>
      </c>
      <c r="AJ40" s="2">
        <f t="shared" si="8"/>
        <v>1060.3400000000001</v>
      </c>
      <c r="AK40" s="2">
        <f t="shared" si="9"/>
        <v>1647.63</v>
      </c>
      <c r="AL40" s="2">
        <f t="shared" si="10"/>
        <v>4.34</v>
      </c>
      <c r="AM40" s="2">
        <f t="shared" si="11"/>
        <v>3295.26</v>
      </c>
      <c r="AN40" s="2">
        <f t="shared" si="12"/>
        <v>1647.63</v>
      </c>
      <c r="AO40" s="2">
        <f t="shared" si="13"/>
        <v>0</v>
      </c>
      <c r="AP40" s="2">
        <f t="shared" si="14"/>
        <v>0</v>
      </c>
      <c r="AQ40" s="2">
        <f t="shared" si="15"/>
        <v>0</v>
      </c>
      <c r="AR40" s="2">
        <f t="shared" si="16"/>
        <v>0</v>
      </c>
      <c r="AS40" s="2">
        <f t="shared" si="17"/>
        <v>0</v>
      </c>
      <c r="AT40" s="2">
        <f t="shared" si="18"/>
        <v>1647.63</v>
      </c>
      <c r="AU40" s="2">
        <f t="shared" si="19"/>
        <v>0</v>
      </c>
      <c r="AV40" s="2">
        <f t="shared" si="20"/>
        <v>6590.52</v>
      </c>
      <c r="AW40" s="2">
        <f t="shared" si="21"/>
        <v>8238.1500000000015</v>
      </c>
      <c r="AX40" s="2">
        <f>'ZBud Extract Monthly'!V39</f>
        <v>1647.63</v>
      </c>
      <c r="AY40" s="53">
        <f t="shared" si="22"/>
        <v>-6590.5200000000013</v>
      </c>
    </row>
    <row r="41" spans="1:51" x14ac:dyDescent="0.3">
      <c r="A41" s="129">
        <v>33877</v>
      </c>
      <c r="B41" s="130">
        <v>549.27</v>
      </c>
      <c r="C41" s="130">
        <v>525.17999999999995</v>
      </c>
      <c r="D41" s="130">
        <v>346.99</v>
      </c>
      <c r="E41" s="130">
        <v>96.76</v>
      </c>
      <c r="F41" s="130">
        <v>0</v>
      </c>
      <c r="G41" s="130">
        <v>2.11</v>
      </c>
      <c r="H41" s="2">
        <f t="shared" si="0"/>
        <v>1518.1999999999998</v>
      </c>
      <c r="I41" s="2">
        <f t="shared" si="1"/>
        <v>0</v>
      </c>
      <c r="J41" s="2">
        <f t="shared" si="2"/>
        <v>2.11</v>
      </c>
      <c r="K41" s="2">
        <f t="shared" si="3"/>
        <v>1518.1999999999998</v>
      </c>
      <c r="L41" s="2">
        <f t="shared" si="4"/>
        <v>2.11</v>
      </c>
      <c r="M41" s="2">
        <f t="shared" si="5"/>
        <v>1520.3099999999997</v>
      </c>
      <c r="N41" s="2">
        <f>'ZBud Extract Monthly'!V40</f>
        <v>1520.31</v>
      </c>
      <c r="O41" s="53">
        <f t="shared" si="6"/>
        <v>0</v>
      </c>
      <c r="AI41" s="58">
        <f t="shared" si="7"/>
        <v>549.27</v>
      </c>
      <c r="AJ41" s="2">
        <f t="shared" si="8"/>
        <v>968.93</v>
      </c>
      <c r="AK41" s="2">
        <f t="shared" si="9"/>
        <v>1520.3099999999997</v>
      </c>
      <c r="AL41" s="2">
        <f t="shared" si="10"/>
        <v>2.11</v>
      </c>
      <c r="AM41" s="2">
        <f t="shared" si="11"/>
        <v>3040.6199999999994</v>
      </c>
      <c r="AN41" s="2">
        <f t="shared" si="12"/>
        <v>1520.31</v>
      </c>
      <c r="AO41" s="2">
        <f t="shared" si="13"/>
        <v>0</v>
      </c>
      <c r="AP41" s="2">
        <f t="shared" si="14"/>
        <v>0</v>
      </c>
      <c r="AQ41" s="2">
        <f t="shared" si="15"/>
        <v>0</v>
      </c>
      <c r="AR41" s="2">
        <f t="shared" si="16"/>
        <v>0</v>
      </c>
      <c r="AS41" s="2">
        <f t="shared" si="17"/>
        <v>0</v>
      </c>
      <c r="AT41" s="2">
        <f t="shared" si="18"/>
        <v>1520.3099999999997</v>
      </c>
      <c r="AU41" s="2">
        <f t="shared" si="19"/>
        <v>0</v>
      </c>
      <c r="AV41" s="2">
        <f t="shared" si="20"/>
        <v>6081.24</v>
      </c>
      <c r="AW41" s="2">
        <f t="shared" si="21"/>
        <v>7601.5499999999993</v>
      </c>
      <c r="AX41" s="2">
        <f>'ZBud Extract Monthly'!V40</f>
        <v>1520.31</v>
      </c>
      <c r="AY41" s="53">
        <f t="shared" si="22"/>
        <v>-6081.24</v>
      </c>
    </row>
    <row r="42" spans="1:51" x14ac:dyDescent="0.3">
      <c r="A42" s="129">
        <v>33908</v>
      </c>
      <c r="B42" s="130">
        <v>566.51</v>
      </c>
      <c r="C42" s="130">
        <v>533.05999999999995</v>
      </c>
      <c r="D42" s="130">
        <v>555.24</v>
      </c>
      <c r="E42" s="130">
        <v>272.24</v>
      </c>
      <c r="F42" s="130">
        <v>0</v>
      </c>
      <c r="G42" s="130">
        <v>16.54</v>
      </c>
      <c r="H42" s="2">
        <f t="shared" si="0"/>
        <v>1927.05</v>
      </c>
      <c r="I42" s="2">
        <f t="shared" si="1"/>
        <v>0</v>
      </c>
      <c r="J42" s="2">
        <f t="shared" si="2"/>
        <v>16.54</v>
      </c>
      <c r="K42" s="2">
        <f t="shared" si="3"/>
        <v>1927.05</v>
      </c>
      <c r="L42" s="2">
        <f t="shared" si="4"/>
        <v>16.54</v>
      </c>
      <c r="M42" s="2">
        <f t="shared" si="5"/>
        <v>1943.59</v>
      </c>
      <c r="N42" s="2">
        <f>'ZBud Extract Monthly'!V41</f>
        <v>1943.59</v>
      </c>
      <c r="O42" s="53">
        <f t="shared" si="6"/>
        <v>0</v>
      </c>
      <c r="AI42" s="58">
        <f t="shared" si="7"/>
        <v>566.51</v>
      </c>
      <c r="AJ42" s="2">
        <f t="shared" si="8"/>
        <v>1360.54</v>
      </c>
      <c r="AK42" s="2">
        <f t="shared" si="9"/>
        <v>1943.59</v>
      </c>
      <c r="AL42" s="2">
        <f t="shared" si="10"/>
        <v>16.54</v>
      </c>
      <c r="AM42" s="2">
        <f t="shared" si="11"/>
        <v>3887.18</v>
      </c>
      <c r="AN42" s="2">
        <f t="shared" si="12"/>
        <v>1943.59</v>
      </c>
      <c r="AO42" s="2">
        <f t="shared" si="13"/>
        <v>0</v>
      </c>
      <c r="AP42" s="2">
        <f t="shared" si="14"/>
        <v>0</v>
      </c>
      <c r="AQ42" s="2">
        <f t="shared" si="15"/>
        <v>0</v>
      </c>
      <c r="AR42" s="2">
        <f t="shared" si="16"/>
        <v>0</v>
      </c>
      <c r="AS42" s="2">
        <f t="shared" si="17"/>
        <v>0</v>
      </c>
      <c r="AT42" s="2">
        <f t="shared" si="18"/>
        <v>1943.59</v>
      </c>
      <c r="AU42" s="2">
        <f t="shared" si="19"/>
        <v>0</v>
      </c>
      <c r="AV42" s="2">
        <f t="shared" si="20"/>
        <v>7774.36</v>
      </c>
      <c r="AW42" s="2">
        <f t="shared" si="21"/>
        <v>9717.9499999999989</v>
      </c>
      <c r="AX42" s="2">
        <f>'ZBud Extract Monthly'!V41</f>
        <v>1943.59</v>
      </c>
      <c r="AY42" s="53">
        <f t="shared" si="22"/>
        <v>-7774.3599999999988</v>
      </c>
    </row>
    <row r="43" spans="1:51" x14ac:dyDescent="0.3">
      <c r="A43" s="129">
        <v>33938</v>
      </c>
      <c r="B43" s="130">
        <v>569.59</v>
      </c>
      <c r="C43" s="130">
        <v>530.34</v>
      </c>
      <c r="D43" s="130">
        <v>603.54</v>
      </c>
      <c r="E43" s="130">
        <v>310.2</v>
      </c>
      <c r="F43" s="130">
        <v>0</v>
      </c>
      <c r="G43" s="130">
        <v>28.38</v>
      </c>
      <c r="H43" s="2">
        <f t="shared" si="0"/>
        <v>2013.67</v>
      </c>
      <c r="I43" s="2">
        <f t="shared" si="1"/>
        <v>0</v>
      </c>
      <c r="J43" s="2">
        <f t="shared" si="2"/>
        <v>28.38</v>
      </c>
      <c r="K43" s="2">
        <f t="shared" si="3"/>
        <v>2013.67</v>
      </c>
      <c r="L43" s="2">
        <f t="shared" si="4"/>
        <v>28.38</v>
      </c>
      <c r="M43" s="2">
        <f t="shared" si="5"/>
        <v>2042.0500000000002</v>
      </c>
      <c r="N43" s="2">
        <f>'ZBud Extract Monthly'!V42</f>
        <v>2042.05</v>
      </c>
      <c r="O43" s="53">
        <f t="shared" si="6"/>
        <v>0</v>
      </c>
      <c r="AI43" s="58">
        <f t="shared" si="7"/>
        <v>569.59</v>
      </c>
      <c r="AJ43" s="2">
        <f t="shared" si="8"/>
        <v>1444.0800000000002</v>
      </c>
      <c r="AK43" s="2">
        <f t="shared" si="9"/>
        <v>2042.0500000000002</v>
      </c>
      <c r="AL43" s="2">
        <f t="shared" si="10"/>
        <v>28.38</v>
      </c>
      <c r="AM43" s="2">
        <f t="shared" si="11"/>
        <v>4084.1000000000004</v>
      </c>
      <c r="AN43" s="2">
        <f t="shared" si="12"/>
        <v>2042.05</v>
      </c>
      <c r="AO43" s="2">
        <f t="shared" si="13"/>
        <v>0</v>
      </c>
      <c r="AP43" s="2">
        <f t="shared" si="14"/>
        <v>0</v>
      </c>
      <c r="AQ43" s="2">
        <f t="shared" si="15"/>
        <v>0</v>
      </c>
      <c r="AR43" s="2">
        <f t="shared" si="16"/>
        <v>0</v>
      </c>
      <c r="AS43" s="2">
        <f t="shared" si="17"/>
        <v>0</v>
      </c>
      <c r="AT43" s="2">
        <f t="shared" si="18"/>
        <v>2042.0500000000002</v>
      </c>
      <c r="AU43" s="2">
        <f t="shared" si="19"/>
        <v>0</v>
      </c>
      <c r="AV43" s="2">
        <f t="shared" si="20"/>
        <v>8168.2000000000007</v>
      </c>
      <c r="AW43" s="2">
        <f t="shared" si="21"/>
        <v>10210.25</v>
      </c>
      <c r="AX43" s="2">
        <f>'ZBud Extract Monthly'!V42</f>
        <v>2042.05</v>
      </c>
      <c r="AY43" s="53">
        <f t="shared" si="22"/>
        <v>-8168.2</v>
      </c>
    </row>
    <row r="44" spans="1:51" x14ac:dyDescent="0.3">
      <c r="A44" s="129">
        <v>33969</v>
      </c>
      <c r="B44" s="130">
        <v>780.66</v>
      </c>
      <c r="C44" s="130">
        <v>804.62</v>
      </c>
      <c r="D44" s="130">
        <v>924.93</v>
      </c>
      <c r="E44" s="130">
        <v>541.32000000000005</v>
      </c>
      <c r="F44" s="130">
        <v>0</v>
      </c>
      <c r="G44" s="130">
        <v>61.04</v>
      </c>
      <c r="H44" s="2">
        <f t="shared" si="0"/>
        <v>3051.53</v>
      </c>
      <c r="I44" s="2">
        <f t="shared" si="1"/>
        <v>0</v>
      </c>
      <c r="J44" s="2">
        <f t="shared" si="2"/>
        <v>61.04</v>
      </c>
      <c r="K44" s="2">
        <f t="shared" si="3"/>
        <v>3051.53</v>
      </c>
      <c r="L44" s="2">
        <f t="shared" si="4"/>
        <v>61.04</v>
      </c>
      <c r="M44" s="2">
        <f t="shared" si="5"/>
        <v>3112.57</v>
      </c>
      <c r="N44" s="2">
        <f>'ZBud Extract Monthly'!V43</f>
        <v>3112.57</v>
      </c>
      <c r="O44" s="53">
        <f t="shared" si="6"/>
        <v>0</v>
      </c>
      <c r="AI44" s="58">
        <f t="shared" si="7"/>
        <v>780.66</v>
      </c>
      <c r="AJ44" s="2">
        <f t="shared" si="8"/>
        <v>2270.87</v>
      </c>
      <c r="AK44" s="2">
        <f t="shared" si="9"/>
        <v>3112.57</v>
      </c>
      <c r="AL44" s="2">
        <f t="shared" si="10"/>
        <v>61.04</v>
      </c>
      <c r="AM44" s="2">
        <f t="shared" si="11"/>
        <v>6225.14</v>
      </c>
      <c r="AN44" s="2">
        <f t="shared" si="12"/>
        <v>3112.57</v>
      </c>
      <c r="AO44" s="2">
        <f t="shared" si="13"/>
        <v>0</v>
      </c>
      <c r="AP44" s="2">
        <f t="shared" si="14"/>
        <v>0</v>
      </c>
      <c r="AQ44" s="2">
        <f t="shared" si="15"/>
        <v>0</v>
      </c>
      <c r="AR44" s="2">
        <f t="shared" si="16"/>
        <v>0</v>
      </c>
      <c r="AS44" s="2">
        <f t="shared" si="17"/>
        <v>0</v>
      </c>
      <c r="AT44" s="2">
        <f t="shared" si="18"/>
        <v>3112.57</v>
      </c>
      <c r="AU44" s="2">
        <f t="shared" si="19"/>
        <v>0</v>
      </c>
      <c r="AV44" s="2">
        <f t="shared" si="20"/>
        <v>12450.279999999999</v>
      </c>
      <c r="AW44" s="2">
        <f t="shared" si="21"/>
        <v>15562.85</v>
      </c>
      <c r="AX44" s="2">
        <f>'ZBud Extract Monthly'!V43</f>
        <v>3112.57</v>
      </c>
      <c r="AY44" s="53">
        <f t="shared" si="22"/>
        <v>-12450.28</v>
      </c>
    </row>
    <row r="45" spans="1:51" x14ac:dyDescent="0.3">
      <c r="A45" s="129">
        <v>34000</v>
      </c>
      <c r="B45" s="130">
        <v>1640.52</v>
      </c>
      <c r="C45" s="130">
        <v>1778.52</v>
      </c>
      <c r="D45" s="130">
        <v>2071.08</v>
      </c>
      <c r="E45" s="130">
        <v>1306.07</v>
      </c>
      <c r="F45" s="130">
        <v>0.38</v>
      </c>
      <c r="G45" s="130">
        <v>180.2</v>
      </c>
      <c r="H45" s="2">
        <f t="shared" si="0"/>
        <v>6796.19</v>
      </c>
      <c r="I45" s="2">
        <f t="shared" si="1"/>
        <v>0.38</v>
      </c>
      <c r="J45" s="2">
        <f t="shared" si="2"/>
        <v>180.2</v>
      </c>
      <c r="K45" s="2">
        <f t="shared" si="3"/>
        <v>6796.19</v>
      </c>
      <c r="L45" s="2">
        <f t="shared" si="4"/>
        <v>180.57999999999998</v>
      </c>
      <c r="M45" s="2">
        <f t="shared" si="5"/>
        <v>6976.7699999999995</v>
      </c>
      <c r="N45" s="2">
        <f>'ZBud Extract Monthly'!V44</f>
        <v>6976.78</v>
      </c>
      <c r="O45" s="53">
        <f t="shared" si="6"/>
        <v>1.0000000000218279E-2</v>
      </c>
      <c r="AI45" s="58">
        <f t="shared" si="7"/>
        <v>1640.52</v>
      </c>
      <c r="AJ45" s="2">
        <f t="shared" si="8"/>
        <v>5155.67</v>
      </c>
      <c r="AK45" s="2">
        <f t="shared" si="9"/>
        <v>6976.7699999999995</v>
      </c>
      <c r="AL45" s="2">
        <f t="shared" si="10"/>
        <v>180.57999999999998</v>
      </c>
      <c r="AM45" s="2">
        <f t="shared" si="11"/>
        <v>13953.539999999999</v>
      </c>
      <c r="AN45" s="2">
        <f t="shared" si="12"/>
        <v>6976.79</v>
      </c>
      <c r="AO45" s="2">
        <f t="shared" si="13"/>
        <v>0</v>
      </c>
      <c r="AP45" s="2">
        <f t="shared" si="14"/>
        <v>0</v>
      </c>
      <c r="AQ45" s="2">
        <f t="shared" si="15"/>
        <v>0</v>
      </c>
      <c r="AR45" s="2">
        <f t="shared" si="16"/>
        <v>0</v>
      </c>
      <c r="AS45" s="2">
        <f t="shared" si="17"/>
        <v>0</v>
      </c>
      <c r="AT45" s="2">
        <f t="shared" si="18"/>
        <v>6976.7699999999995</v>
      </c>
      <c r="AU45" s="2">
        <f t="shared" si="19"/>
        <v>0</v>
      </c>
      <c r="AV45" s="2">
        <f t="shared" si="20"/>
        <v>27907.1</v>
      </c>
      <c r="AW45" s="2">
        <f t="shared" si="21"/>
        <v>34883.869999999995</v>
      </c>
      <c r="AX45" s="2">
        <f>'ZBud Extract Monthly'!V44</f>
        <v>6976.78</v>
      </c>
      <c r="AY45" s="53">
        <f t="shared" si="22"/>
        <v>-27907.089999999997</v>
      </c>
    </row>
    <row r="46" spans="1:51" x14ac:dyDescent="0.3">
      <c r="A46" s="129">
        <v>34028</v>
      </c>
      <c r="B46" s="130">
        <v>1245.06</v>
      </c>
      <c r="C46" s="130">
        <v>1419.39</v>
      </c>
      <c r="D46" s="130">
        <v>1897.46</v>
      </c>
      <c r="E46" s="130">
        <v>1216.75</v>
      </c>
      <c r="F46" s="130">
        <v>16.64</v>
      </c>
      <c r="G46" s="130">
        <v>224.14</v>
      </c>
      <c r="H46" s="2">
        <f t="shared" si="0"/>
        <v>5778.66</v>
      </c>
      <c r="I46" s="2">
        <f t="shared" si="1"/>
        <v>16.64</v>
      </c>
      <c r="J46" s="2">
        <f t="shared" si="2"/>
        <v>224.14</v>
      </c>
      <c r="K46" s="2">
        <f t="shared" si="3"/>
        <v>5778.66</v>
      </c>
      <c r="L46" s="2">
        <f t="shared" si="4"/>
        <v>240.77999999999997</v>
      </c>
      <c r="M46" s="2">
        <f t="shared" si="5"/>
        <v>6019.4400000000005</v>
      </c>
      <c r="N46" s="2">
        <f>'ZBud Extract Monthly'!V45</f>
        <v>6019.43</v>
      </c>
      <c r="O46" s="53">
        <f t="shared" si="6"/>
        <v>-1.0000000000218279E-2</v>
      </c>
      <c r="AI46" s="58">
        <f t="shared" si="7"/>
        <v>1245.06</v>
      </c>
      <c r="AJ46" s="2">
        <f t="shared" si="8"/>
        <v>4533.6000000000004</v>
      </c>
      <c r="AK46" s="2">
        <f t="shared" si="9"/>
        <v>6019.44</v>
      </c>
      <c r="AL46" s="2">
        <f t="shared" si="10"/>
        <v>240.77999999999997</v>
      </c>
      <c r="AM46" s="2">
        <f t="shared" si="11"/>
        <v>12038.880000000001</v>
      </c>
      <c r="AN46" s="2">
        <f t="shared" si="12"/>
        <v>6019.42</v>
      </c>
      <c r="AO46" s="2">
        <f t="shared" si="13"/>
        <v>0</v>
      </c>
      <c r="AP46" s="2">
        <f t="shared" si="14"/>
        <v>0</v>
      </c>
      <c r="AQ46" s="2">
        <f t="shared" si="15"/>
        <v>0</v>
      </c>
      <c r="AR46" s="2">
        <f t="shared" si="16"/>
        <v>0</v>
      </c>
      <c r="AS46" s="2">
        <f t="shared" si="17"/>
        <v>0</v>
      </c>
      <c r="AT46" s="2">
        <f t="shared" si="18"/>
        <v>6019.44</v>
      </c>
      <c r="AU46" s="2">
        <f t="shared" si="19"/>
        <v>0</v>
      </c>
      <c r="AV46" s="2">
        <f t="shared" si="20"/>
        <v>24077.739999999998</v>
      </c>
      <c r="AW46" s="2">
        <f t="shared" si="21"/>
        <v>30097.18</v>
      </c>
      <c r="AX46" s="2">
        <f>'ZBud Extract Monthly'!V45</f>
        <v>6019.43</v>
      </c>
      <c r="AY46" s="53">
        <f t="shared" si="22"/>
        <v>-24077.75</v>
      </c>
    </row>
    <row r="47" spans="1:51" x14ac:dyDescent="0.3">
      <c r="A47" s="129">
        <v>34059</v>
      </c>
      <c r="B47" s="130">
        <v>1182.21</v>
      </c>
      <c r="C47" s="130">
        <v>1259.6199999999999</v>
      </c>
      <c r="D47" s="130">
        <v>1112.69</v>
      </c>
      <c r="E47" s="130">
        <v>730.45</v>
      </c>
      <c r="F47" s="130">
        <v>75.489999999999995</v>
      </c>
      <c r="G47" s="130">
        <v>266.38</v>
      </c>
      <c r="H47" s="2">
        <f t="shared" si="0"/>
        <v>4284.97</v>
      </c>
      <c r="I47" s="2">
        <f t="shared" si="1"/>
        <v>75.489999999999995</v>
      </c>
      <c r="J47" s="2">
        <f t="shared" si="2"/>
        <v>266.38</v>
      </c>
      <c r="K47" s="2">
        <f t="shared" si="3"/>
        <v>4284.97</v>
      </c>
      <c r="L47" s="2">
        <f t="shared" si="4"/>
        <v>341.87</v>
      </c>
      <c r="M47" s="2">
        <f t="shared" si="5"/>
        <v>4626.84</v>
      </c>
      <c r="N47" s="2">
        <f>'ZBud Extract Monthly'!V46</f>
        <v>4626.84</v>
      </c>
      <c r="O47" s="53">
        <f t="shared" si="6"/>
        <v>0</v>
      </c>
      <c r="AI47" s="58">
        <f t="shared" si="7"/>
        <v>1182.21</v>
      </c>
      <c r="AJ47" s="2">
        <f t="shared" si="8"/>
        <v>3102.76</v>
      </c>
      <c r="AK47" s="2">
        <f t="shared" si="9"/>
        <v>4626.84</v>
      </c>
      <c r="AL47" s="2">
        <f t="shared" si="10"/>
        <v>341.87</v>
      </c>
      <c r="AM47" s="2">
        <f t="shared" si="11"/>
        <v>9253.68</v>
      </c>
      <c r="AN47" s="2">
        <f t="shared" si="12"/>
        <v>4626.84</v>
      </c>
      <c r="AO47" s="2">
        <f t="shared" si="13"/>
        <v>0</v>
      </c>
      <c r="AP47" s="2">
        <f t="shared" si="14"/>
        <v>0</v>
      </c>
      <c r="AQ47" s="2">
        <f t="shared" si="15"/>
        <v>0</v>
      </c>
      <c r="AR47" s="2">
        <f t="shared" si="16"/>
        <v>0</v>
      </c>
      <c r="AS47" s="2">
        <f t="shared" si="17"/>
        <v>0</v>
      </c>
      <c r="AT47" s="2">
        <f t="shared" si="18"/>
        <v>4626.84</v>
      </c>
      <c r="AU47" s="2">
        <f t="shared" si="19"/>
        <v>0</v>
      </c>
      <c r="AV47" s="2">
        <f t="shared" si="20"/>
        <v>18507.36</v>
      </c>
      <c r="AW47" s="2">
        <f t="shared" si="21"/>
        <v>23134.2</v>
      </c>
      <c r="AX47" s="2">
        <f>'ZBud Extract Monthly'!V46</f>
        <v>4626.84</v>
      </c>
      <c r="AY47" s="53">
        <f t="shared" si="22"/>
        <v>-18507.36</v>
      </c>
    </row>
    <row r="48" spans="1:51" x14ac:dyDescent="0.3">
      <c r="A48" s="129">
        <v>34089</v>
      </c>
      <c r="B48" s="130">
        <v>1330.26</v>
      </c>
      <c r="C48" s="130">
        <v>1412.32</v>
      </c>
      <c r="D48" s="130">
        <v>1730.81</v>
      </c>
      <c r="E48" s="130">
        <v>1125.57</v>
      </c>
      <c r="F48" s="130">
        <v>73.599999999999994</v>
      </c>
      <c r="G48" s="130">
        <v>277.24</v>
      </c>
      <c r="H48" s="2">
        <f t="shared" si="0"/>
        <v>5598.9599999999991</v>
      </c>
      <c r="I48" s="2">
        <f t="shared" si="1"/>
        <v>73.599999999999994</v>
      </c>
      <c r="J48" s="2">
        <f t="shared" si="2"/>
        <v>277.24</v>
      </c>
      <c r="K48" s="2">
        <f t="shared" si="3"/>
        <v>5598.9599999999991</v>
      </c>
      <c r="L48" s="2">
        <f t="shared" si="4"/>
        <v>350.84000000000003</v>
      </c>
      <c r="M48" s="2">
        <f t="shared" si="5"/>
        <v>5949.7999999999993</v>
      </c>
      <c r="N48" s="2">
        <f>'ZBud Extract Monthly'!V47</f>
        <v>5949.8</v>
      </c>
      <c r="O48" s="53">
        <f t="shared" si="6"/>
        <v>0</v>
      </c>
      <c r="AI48" s="58">
        <f t="shared" si="7"/>
        <v>1330.26</v>
      </c>
      <c r="AJ48" s="2">
        <f t="shared" si="8"/>
        <v>4268.7</v>
      </c>
      <c r="AK48" s="2">
        <f t="shared" si="9"/>
        <v>5949.7999999999993</v>
      </c>
      <c r="AL48" s="2">
        <f t="shared" si="10"/>
        <v>350.84000000000003</v>
      </c>
      <c r="AM48" s="2">
        <f t="shared" si="11"/>
        <v>11899.599999999999</v>
      </c>
      <c r="AN48" s="2">
        <f t="shared" si="12"/>
        <v>5949.8</v>
      </c>
      <c r="AO48" s="2">
        <f t="shared" si="13"/>
        <v>0</v>
      </c>
      <c r="AP48" s="2">
        <f t="shared" si="14"/>
        <v>0</v>
      </c>
      <c r="AQ48" s="2">
        <f t="shared" si="15"/>
        <v>0</v>
      </c>
      <c r="AR48" s="2">
        <f t="shared" si="16"/>
        <v>0</v>
      </c>
      <c r="AS48" s="2">
        <f t="shared" si="17"/>
        <v>0</v>
      </c>
      <c r="AT48" s="2">
        <f t="shared" si="18"/>
        <v>5949.7999999999993</v>
      </c>
      <c r="AU48" s="2">
        <f t="shared" si="19"/>
        <v>0</v>
      </c>
      <c r="AV48" s="2">
        <f t="shared" si="20"/>
        <v>23799.199999999997</v>
      </c>
      <c r="AW48" s="2">
        <f t="shared" si="21"/>
        <v>29748.999999999996</v>
      </c>
      <c r="AX48" s="2">
        <f>'ZBud Extract Monthly'!V47</f>
        <v>5949.8</v>
      </c>
      <c r="AY48" s="53">
        <f t="shared" si="22"/>
        <v>-23799.199999999997</v>
      </c>
    </row>
    <row r="49" spans="1:51" x14ac:dyDescent="0.3">
      <c r="A49" s="129">
        <v>34120</v>
      </c>
      <c r="B49" s="130">
        <v>767.18</v>
      </c>
      <c r="C49" s="130">
        <v>910.22</v>
      </c>
      <c r="D49" s="130">
        <v>917.75</v>
      </c>
      <c r="E49" s="130">
        <v>564.9</v>
      </c>
      <c r="F49" s="130">
        <v>26.13</v>
      </c>
      <c r="G49" s="130">
        <v>151.78</v>
      </c>
      <c r="H49" s="2">
        <f t="shared" si="0"/>
        <v>3160.05</v>
      </c>
      <c r="I49" s="2">
        <f t="shared" si="1"/>
        <v>26.13</v>
      </c>
      <c r="J49" s="2">
        <f t="shared" si="2"/>
        <v>151.78</v>
      </c>
      <c r="K49" s="2">
        <f t="shared" si="3"/>
        <v>3160.05</v>
      </c>
      <c r="L49" s="2">
        <f t="shared" si="4"/>
        <v>177.91</v>
      </c>
      <c r="M49" s="2">
        <f t="shared" si="5"/>
        <v>3337.9600000000005</v>
      </c>
      <c r="N49" s="2">
        <f>'ZBud Extract Monthly'!V48</f>
        <v>3337.98</v>
      </c>
      <c r="O49" s="53">
        <f t="shared" si="6"/>
        <v>1.9999999999527063E-2</v>
      </c>
      <c r="AI49" s="58">
        <f t="shared" si="7"/>
        <v>767.18</v>
      </c>
      <c r="AJ49" s="2">
        <f t="shared" si="8"/>
        <v>2392.87</v>
      </c>
      <c r="AK49" s="2">
        <f t="shared" si="9"/>
        <v>3337.96</v>
      </c>
      <c r="AL49" s="2">
        <f t="shared" si="10"/>
        <v>177.91</v>
      </c>
      <c r="AM49" s="2">
        <f t="shared" si="11"/>
        <v>6675.92</v>
      </c>
      <c r="AN49" s="2">
        <f t="shared" si="12"/>
        <v>3337.9999999999995</v>
      </c>
      <c r="AO49" s="2">
        <f t="shared" si="13"/>
        <v>0</v>
      </c>
      <c r="AP49" s="2">
        <f t="shared" si="14"/>
        <v>0</v>
      </c>
      <c r="AQ49" s="2">
        <f t="shared" si="15"/>
        <v>0</v>
      </c>
      <c r="AR49" s="2">
        <f t="shared" si="16"/>
        <v>0</v>
      </c>
      <c r="AS49" s="2">
        <f t="shared" si="17"/>
        <v>0</v>
      </c>
      <c r="AT49" s="2">
        <f t="shared" si="18"/>
        <v>3337.96</v>
      </c>
      <c r="AU49" s="2">
        <f t="shared" si="19"/>
        <v>0</v>
      </c>
      <c r="AV49" s="2">
        <f t="shared" si="20"/>
        <v>13351.88</v>
      </c>
      <c r="AW49" s="2">
        <f t="shared" si="21"/>
        <v>16689.84</v>
      </c>
      <c r="AX49" s="2">
        <f>'ZBud Extract Monthly'!V48</f>
        <v>3337.98</v>
      </c>
      <c r="AY49" s="53">
        <f t="shared" si="22"/>
        <v>-13351.86</v>
      </c>
    </row>
    <row r="50" spans="1:51" x14ac:dyDescent="0.3">
      <c r="A50" s="129">
        <v>34150</v>
      </c>
      <c r="B50" s="130">
        <v>763.47</v>
      </c>
      <c r="C50" s="130">
        <v>890.93</v>
      </c>
      <c r="D50" s="130">
        <v>1052.73</v>
      </c>
      <c r="E50" s="130">
        <v>679.77</v>
      </c>
      <c r="F50" s="130">
        <v>0.05</v>
      </c>
      <c r="G50" s="130">
        <v>112.98</v>
      </c>
      <c r="H50" s="2">
        <f t="shared" si="0"/>
        <v>3386.9</v>
      </c>
      <c r="I50" s="2">
        <f t="shared" si="1"/>
        <v>0.05</v>
      </c>
      <c r="J50" s="2">
        <f t="shared" si="2"/>
        <v>112.98</v>
      </c>
      <c r="K50" s="2">
        <f t="shared" si="3"/>
        <v>3386.9</v>
      </c>
      <c r="L50" s="2">
        <f t="shared" si="4"/>
        <v>113.03</v>
      </c>
      <c r="M50" s="2">
        <f t="shared" si="5"/>
        <v>3499.9300000000003</v>
      </c>
      <c r="N50" s="2">
        <f>'ZBud Extract Monthly'!V49</f>
        <v>3499.92</v>
      </c>
      <c r="O50" s="53">
        <f t="shared" si="6"/>
        <v>-1.0000000000218279E-2</v>
      </c>
      <c r="AI50" s="58">
        <f t="shared" si="7"/>
        <v>763.47</v>
      </c>
      <c r="AJ50" s="2">
        <f t="shared" si="8"/>
        <v>2623.43</v>
      </c>
      <c r="AK50" s="2">
        <f t="shared" si="9"/>
        <v>3499.9300000000003</v>
      </c>
      <c r="AL50" s="2">
        <f t="shared" si="10"/>
        <v>113.03</v>
      </c>
      <c r="AM50" s="2">
        <f t="shared" si="11"/>
        <v>6999.8600000000006</v>
      </c>
      <c r="AN50" s="2">
        <f t="shared" si="12"/>
        <v>3499.91</v>
      </c>
      <c r="AO50" s="2">
        <f t="shared" si="13"/>
        <v>0</v>
      </c>
      <c r="AP50" s="2">
        <f t="shared" si="14"/>
        <v>0</v>
      </c>
      <c r="AQ50" s="2">
        <f t="shared" si="15"/>
        <v>0</v>
      </c>
      <c r="AR50" s="2">
        <f t="shared" si="16"/>
        <v>0</v>
      </c>
      <c r="AS50" s="2">
        <f t="shared" si="17"/>
        <v>0</v>
      </c>
      <c r="AT50" s="2">
        <f t="shared" si="18"/>
        <v>3499.9300000000003</v>
      </c>
      <c r="AU50" s="2">
        <f t="shared" si="19"/>
        <v>0</v>
      </c>
      <c r="AV50" s="2">
        <f t="shared" si="20"/>
        <v>13999.7</v>
      </c>
      <c r="AW50" s="2">
        <f t="shared" si="21"/>
        <v>17499.63</v>
      </c>
      <c r="AX50" s="2">
        <f>'ZBud Extract Monthly'!V49</f>
        <v>3499.92</v>
      </c>
      <c r="AY50" s="53">
        <f t="shared" si="22"/>
        <v>-13999.710000000001</v>
      </c>
    </row>
    <row r="51" spans="1:51" x14ac:dyDescent="0.3">
      <c r="A51" s="129">
        <v>34181</v>
      </c>
      <c r="B51" s="130">
        <v>699.41</v>
      </c>
      <c r="C51" s="130">
        <v>777.84</v>
      </c>
      <c r="D51" s="130">
        <v>267.77</v>
      </c>
      <c r="E51" s="130">
        <v>119.54</v>
      </c>
      <c r="F51" s="130">
        <v>0</v>
      </c>
      <c r="G51" s="130">
        <v>38.549999999999997</v>
      </c>
      <c r="H51" s="2">
        <f t="shared" si="0"/>
        <v>1864.56</v>
      </c>
      <c r="I51" s="2">
        <f t="shared" si="1"/>
        <v>0</v>
      </c>
      <c r="J51" s="2">
        <f t="shared" si="2"/>
        <v>38.549999999999997</v>
      </c>
      <c r="K51" s="2">
        <f t="shared" si="3"/>
        <v>1864.56</v>
      </c>
      <c r="L51" s="2">
        <f t="shared" si="4"/>
        <v>38.549999999999997</v>
      </c>
      <c r="M51" s="2">
        <f t="shared" si="5"/>
        <v>1903.11</v>
      </c>
      <c r="N51" s="2">
        <f>'ZBud Extract Monthly'!V50</f>
        <v>1903.11</v>
      </c>
      <c r="O51" s="53">
        <f t="shared" si="6"/>
        <v>0</v>
      </c>
      <c r="AI51" s="58">
        <f t="shared" si="7"/>
        <v>699.41</v>
      </c>
      <c r="AJ51" s="2">
        <f t="shared" si="8"/>
        <v>1165.1500000000001</v>
      </c>
      <c r="AK51" s="2">
        <f t="shared" si="9"/>
        <v>1903.11</v>
      </c>
      <c r="AL51" s="2">
        <f t="shared" si="10"/>
        <v>38.549999999999997</v>
      </c>
      <c r="AM51" s="2">
        <f t="shared" si="11"/>
        <v>3806.22</v>
      </c>
      <c r="AN51" s="2">
        <f t="shared" si="12"/>
        <v>1903.11</v>
      </c>
      <c r="AO51" s="2">
        <f t="shared" si="13"/>
        <v>0</v>
      </c>
      <c r="AP51" s="2">
        <f t="shared" si="14"/>
        <v>0</v>
      </c>
      <c r="AQ51" s="2">
        <f t="shared" si="15"/>
        <v>0</v>
      </c>
      <c r="AR51" s="2">
        <f t="shared" si="16"/>
        <v>0</v>
      </c>
      <c r="AS51" s="2">
        <f t="shared" si="17"/>
        <v>0</v>
      </c>
      <c r="AT51" s="2">
        <f t="shared" si="18"/>
        <v>1903.11</v>
      </c>
      <c r="AU51" s="2">
        <f t="shared" si="19"/>
        <v>0</v>
      </c>
      <c r="AV51" s="2">
        <f t="shared" si="20"/>
        <v>7612.44</v>
      </c>
      <c r="AW51" s="2">
        <f t="shared" si="21"/>
        <v>9515.5500000000011</v>
      </c>
      <c r="AX51" s="2">
        <f>'ZBud Extract Monthly'!V50</f>
        <v>1903.11</v>
      </c>
      <c r="AY51" s="53">
        <f t="shared" si="22"/>
        <v>-7612.4400000000014</v>
      </c>
    </row>
    <row r="52" spans="1:51" x14ac:dyDescent="0.3">
      <c r="A52" s="129">
        <v>34212</v>
      </c>
      <c r="B52" s="130">
        <v>665.58</v>
      </c>
      <c r="C52" s="130">
        <v>750.74</v>
      </c>
      <c r="D52" s="130">
        <v>689.57</v>
      </c>
      <c r="E52" s="130">
        <v>308.02</v>
      </c>
      <c r="F52" s="130">
        <v>0</v>
      </c>
      <c r="G52" s="130">
        <v>40.51</v>
      </c>
      <c r="H52" s="2">
        <f t="shared" si="0"/>
        <v>2413.9100000000003</v>
      </c>
      <c r="I52" s="2">
        <f t="shared" si="1"/>
        <v>0</v>
      </c>
      <c r="J52" s="2">
        <f t="shared" si="2"/>
        <v>40.51</v>
      </c>
      <c r="K52" s="2">
        <f t="shared" si="3"/>
        <v>2413.9100000000003</v>
      </c>
      <c r="L52" s="2">
        <f t="shared" si="4"/>
        <v>40.51</v>
      </c>
      <c r="M52" s="2">
        <f t="shared" si="5"/>
        <v>2454.4200000000005</v>
      </c>
      <c r="N52" s="2">
        <f>'ZBud Extract Monthly'!V51</f>
        <v>2454.41</v>
      </c>
      <c r="O52" s="53">
        <f t="shared" si="6"/>
        <v>-1.0000000000673026E-2</v>
      </c>
      <c r="AI52" s="58">
        <f t="shared" si="7"/>
        <v>665.58</v>
      </c>
      <c r="AJ52" s="2">
        <f t="shared" si="8"/>
        <v>1748.33</v>
      </c>
      <c r="AK52" s="2">
        <f t="shared" si="9"/>
        <v>2454.4200000000005</v>
      </c>
      <c r="AL52" s="2">
        <f t="shared" si="10"/>
        <v>40.51</v>
      </c>
      <c r="AM52" s="2">
        <f t="shared" si="11"/>
        <v>4908.8400000000011</v>
      </c>
      <c r="AN52" s="2">
        <f t="shared" si="12"/>
        <v>2454.3999999999992</v>
      </c>
      <c r="AO52" s="2">
        <f t="shared" si="13"/>
        <v>0</v>
      </c>
      <c r="AP52" s="2">
        <f t="shared" si="14"/>
        <v>0</v>
      </c>
      <c r="AQ52" s="2">
        <f t="shared" si="15"/>
        <v>0</v>
      </c>
      <c r="AR52" s="2">
        <f t="shared" si="16"/>
        <v>0</v>
      </c>
      <c r="AS52" s="2">
        <f t="shared" si="17"/>
        <v>0</v>
      </c>
      <c r="AT52" s="2">
        <f t="shared" si="18"/>
        <v>2454.4200000000005</v>
      </c>
      <c r="AU52" s="2">
        <f t="shared" si="19"/>
        <v>0</v>
      </c>
      <c r="AV52" s="2">
        <f t="shared" si="20"/>
        <v>9817.66</v>
      </c>
      <c r="AW52" s="2">
        <f t="shared" si="21"/>
        <v>12272.08</v>
      </c>
      <c r="AX52" s="2">
        <f>'ZBud Extract Monthly'!V51</f>
        <v>2454.41</v>
      </c>
      <c r="AY52" s="53">
        <f t="shared" si="22"/>
        <v>-9817.67</v>
      </c>
    </row>
    <row r="53" spans="1:51" x14ac:dyDescent="0.3">
      <c r="A53" s="129">
        <v>34242</v>
      </c>
      <c r="B53" s="130">
        <v>619.11</v>
      </c>
      <c r="C53" s="130">
        <v>689.22</v>
      </c>
      <c r="D53" s="130">
        <v>1144.08</v>
      </c>
      <c r="E53" s="130">
        <v>640.96</v>
      </c>
      <c r="F53" s="130">
        <v>0</v>
      </c>
      <c r="G53" s="130">
        <v>60.6</v>
      </c>
      <c r="H53" s="2">
        <f t="shared" si="0"/>
        <v>3093.37</v>
      </c>
      <c r="I53" s="2">
        <f t="shared" si="1"/>
        <v>0</v>
      </c>
      <c r="J53" s="2">
        <f t="shared" si="2"/>
        <v>60.6</v>
      </c>
      <c r="K53" s="2">
        <f t="shared" si="3"/>
        <v>3093.37</v>
      </c>
      <c r="L53" s="2">
        <f t="shared" si="4"/>
        <v>60.6</v>
      </c>
      <c r="M53" s="2">
        <f t="shared" si="5"/>
        <v>3153.97</v>
      </c>
      <c r="N53" s="2">
        <f>'ZBud Extract Monthly'!V52</f>
        <v>3153.98</v>
      </c>
      <c r="O53" s="53">
        <f t="shared" si="6"/>
        <v>1.0000000000218279E-2</v>
      </c>
      <c r="AI53" s="58">
        <f t="shared" si="7"/>
        <v>619.11</v>
      </c>
      <c r="AJ53" s="2">
        <f t="shared" si="8"/>
        <v>2474.2600000000002</v>
      </c>
      <c r="AK53" s="2">
        <f t="shared" si="9"/>
        <v>3153.97</v>
      </c>
      <c r="AL53" s="2">
        <f t="shared" si="10"/>
        <v>60.6</v>
      </c>
      <c r="AM53" s="2">
        <f t="shared" si="11"/>
        <v>6307.94</v>
      </c>
      <c r="AN53" s="2">
        <f t="shared" si="12"/>
        <v>3153.9900000000002</v>
      </c>
      <c r="AO53" s="2">
        <f t="shared" si="13"/>
        <v>0</v>
      </c>
      <c r="AP53" s="2">
        <f t="shared" si="14"/>
        <v>0</v>
      </c>
      <c r="AQ53" s="2">
        <f t="shared" si="15"/>
        <v>0</v>
      </c>
      <c r="AR53" s="2">
        <f t="shared" si="16"/>
        <v>0</v>
      </c>
      <c r="AS53" s="2">
        <f t="shared" si="17"/>
        <v>0</v>
      </c>
      <c r="AT53" s="2">
        <f t="shared" si="18"/>
        <v>3153.97</v>
      </c>
      <c r="AU53" s="2">
        <f t="shared" si="19"/>
        <v>0</v>
      </c>
      <c r="AV53" s="2">
        <f t="shared" si="20"/>
        <v>12615.9</v>
      </c>
      <c r="AW53" s="2">
        <f t="shared" si="21"/>
        <v>15769.87</v>
      </c>
      <c r="AX53" s="2">
        <f>'ZBud Extract Monthly'!V52</f>
        <v>3153.98</v>
      </c>
      <c r="AY53" s="53">
        <f t="shared" si="22"/>
        <v>-12615.890000000001</v>
      </c>
    </row>
    <row r="54" spans="1:51" x14ac:dyDescent="0.3">
      <c r="A54" s="129">
        <v>34273</v>
      </c>
      <c r="B54" s="130">
        <v>619.58000000000004</v>
      </c>
      <c r="C54" s="130">
        <v>671.27</v>
      </c>
      <c r="D54" s="130">
        <v>880.1</v>
      </c>
      <c r="E54" s="130">
        <v>530.72</v>
      </c>
      <c r="F54" s="130">
        <v>0</v>
      </c>
      <c r="G54" s="130">
        <v>52.72</v>
      </c>
      <c r="H54" s="2">
        <f t="shared" si="0"/>
        <v>2701.67</v>
      </c>
      <c r="I54" s="2">
        <f t="shared" si="1"/>
        <v>0</v>
      </c>
      <c r="J54" s="2">
        <f t="shared" si="2"/>
        <v>52.72</v>
      </c>
      <c r="K54" s="2">
        <f t="shared" si="3"/>
        <v>2701.67</v>
      </c>
      <c r="L54" s="2">
        <f t="shared" si="4"/>
        <v>52.72</v>
      </c>
      <c r="M54" s="2">
        <f t="shared" si="5"/>
        <v>2754.39</v>
      </c>
      <c r="N54" s="2">
        <f>'ZBud Extract Monthly'!V53</f>
        <v>2754.4</v>
      </c>
      <c r="O54" s="53">
        <f t="shared" si="6"/>
        <v>1.0000000000218279E-2</v>
      </c>
      <c r="AI54" s="58">
        <f t="shared" si="7"/>
        <v>619.58000000000004</v>
      </c>
      <c r="AJ54" s="2">
        <f t="shared" si="8"/>
        <v>2082.09</v>
      </c>
      <c r="AK54" s="2">
        <f t="shared" si="9"/>
        <v>2754.39</v>
      </c>
      <c r="AL54" s="2">
        <f t="shared" si="10"/>
        <v>52.72</v>
      </c>
      <c r="AM54" s="2">
        <f t="shared" si="11"/>
        <v>5508.78</v>
      </c>
      <c r="AN54" s="2">
        <f t="shared" si="12"/>
        <v>2754.4100000000003</v>
      </c>
      <c r="AO54" s="2">
        <f t="shared" si="13"/>
        <v>0</v>
      </c>
      <c r="AP54" s="2">
        <f t="shared" si="14"/>
        <v>0</v>
      </c>
      <c r="AQ54" s="2">
        <f t="shared" si="15"/>
        <v>0</v>
      </c>
      <c r="AR54" s="2">
        <f t="shared" si="16"/>
        <v>0</v>
      </c>
      <c r="AS54" s="2">
        <f t="shared" si="17"/>
        <v>0</v>
      </c>
      <c r="AT54" s="2">
        <f t="shared" si="18"/>
        <v>2754.39</v>
      </c>
      <c r="AU54" s="2">
        <f t="shared" si="19"/>
        <v>0</v>
      </c>
      <c r="AV54" s="2">
        <f t="shared" si="20"/>
        <v>11017.58</v>
      </c>
      <c r="AW54" s="2">
        <f t="shared" si="21"/>
        <v>13771.97</v>
      </c>
      <c r="AX54" s="2">
        <f>'ZBud Extract Monthly'!V53</f>
        <v>2754.4</v>
      </c>
      <c r="AY54" s="53">
        <f t="shared" si="22"/>
        <v>-11017.57</v>
      </c>
    </row>
    <row r="55" spans="1:51" x14ac:dyDescent="0.3">
      <c r="A55" s="129">
        <v>34303</v>
      </c>
      <c r="B55" s="130">
        <v>574.58000000000004</v>
      </c>
      <c r="C55" s="130">
        <v>614.96</v>
      </c>
      <c r="D55" s="130">
        <v>717.07</v>
      </c>
      <c r="E55" s="130">
        <v>419.83</v>
      </c>
      <c r="F55" s="130">
        <v>0</v>
      </c>
      <c r="G55" s="130">
        <v>46.91</v>
      </c>
      <c r="H55" s="2">
        <f t="shared" si="0"/>
        <v>2326.44</v>
      </c>
      <c r="I55" s="2">
        <f t="shared" si="1"/>
        <v>0</v>
      </c>
      <c r="J55" s="2">
        <f t="shared" si="2"/>
        <v>46.91</v>
      </c>
      <c r="K55" s="2">
        <f t="shared" si="3"/>
        <v>2326.44</v>
      </c>
      <c r="L55" s="2">
        <f t="shared" si="4"/>
        <v>46.91</v>
      </c>
      <c r="M55" s="2">
        <f t="shared" si="5"/>
        <v>2373.35</v>
      </c>
      <c r="N55" s="2">
        <f>'ZBud Extract Monthly'!V54</f>
        <v>2373.35</v>
      </c>
      <c r="O55" s="53">
        <f t="shared" si="6"/>
        <v>0</v>
      </c>
      <c r="AI55" s="58">
        <f t="shared" si="7"/>
        <v>574.58000000000004</v>
      </c>
      <c r="AJ55" s="2">
        <f t="shared" si="8"/>
        <v>1751.8600000000001</v>
      </c>
      <c r="AK55" s="2">
        <f t="shared" si="9"/>
        <v>2373.35</v>
      </c>
      <c r="AL55" s="2">
        <f t="shared" si="10"/>
        <v>46.91</v>
      </c>
      <c r="AM55" s="2">
        <f t="shared" si="11"/>
        <v>4746.7</v>
      </c>
      <c r="AN55" s="2">
        <f t="shared" si="12"/>
        <v>2373.35</v>
      </c>
      <c r="AO55" s="2">
        <f t="shared" si="13"/>
        <v>0</v>
      </c>
      <c r="AP55" s="2">
        <f t="shared" si="14"/>
        <v>0</v>
      </c>
      <c r="AQ55" s="2">
        <f t="shared" si="15"/>
        <v>0</v>
      </c>
      <c r="AR55" s="2">
        <f t="shared" si="16"/>
        <v>0</v>
      </c>
      <c r="AS55" s="2">
        <f t="shared" si="17"/>
        <v>0</v>
      </c>
      <c r="AT55" s="2">
        <f t="shared" si="18"/>
        <v>2373.35</v>
      </c>
      <c r="AU55" s="2">
        <f t="shared" si="19"/>
        <v>0</v>
      </c>
      <c r="AV55" s="2">
        <f t="shared" si="20"/>
        <v>9493.4</v>
      </c>
      <c r="AW55" s="2">
        <f t="shared" si="21"/>
        <v>11866.75</v>
      </c>
      <c r="AX55" s="2">
        <f>'ZBud Extract Monthly'!V54</f>
        <v>2373.35</v>
      </c>
      <c r="AY55" s="53">
        <f t="shared" si="22"/>
        <v>-9493.4</v>
      </c>
    </row>
    <row r="56" spans="1:51" x14ac:dyDescent="0.3">
      <c r="A56" s="129">
        <v>34334</v>
      </c>
      <c r="B56" s="130">
        <v>854.16</v>
      </c>
      <c r="C56" s="130">
        <v>924.43</v>
      </c>
      <c r="D56" s="130">
        <v>857.49</v>
      </c>
      <c r="E56" s="130">
        <v>500.76</v>
      </c>
      <c r="F56" s="130">
        <v>0</v>
      </c>
      <c r="G56" s="130">
        <v>79.39</v>
      </c>
      <c r="H56" s="2">
        <f t="shared" si="0"/>
        <v>3136.84</v>
      </c>
      <c r="I56" s="2">
        <f t="shared" si="1"/>
        <v>0</v>
      </c>
      <c r="J56" s="2">
        <f t="shared" si="2"/>
        <v>79.39</v>
      </c>
      <c r="K56" s="2">
        <f t="shared" si="3"/>
        <v>3136.84</v>
      </c>
      <c r="L56" s="2">
        <f t="shared" si="4"/>
        <v>79.39</v>
      </c>
      <c r="M56" s="2">
        <f t="shared" si="5"/>
        <v>3216.23</v>
      </c>
      <c r="N56" s="2">
        <f>'ZBud Extract Monthly'!V55</f>
        <v>3216.23</v>
      </c>
      <c r="O56" s="53">
        <f t="shared" si="6"/>
        <v>0</v>
      </c>
      <c r="AI56" s="58">
        <f t="shared" si="7"/>
        <v>854.16</v>
      </c>
      <c r="AJ56" s="2">
        <f t="shared" si="8"/>
        <v>2282.6800000000003</v>
      </c>
      <c r="AK56" s="2">
        <f t="shared" si="9"/>
        <v>3216.23</v>
      </c>
      <c r="AL56" s="2">
        <f t="shared" si="10"/>
        <v>79.39</v>
      </c>
      <c r="AM56" s="2">
        <f t="shared" si="11"/>
        <v>6432.46</v>
      </c>
      <c r="AN56" s="2">
        <f t="shared" si="12"/>
        <v>3216.23</v>
      </c>
      <c r="AO56" s="2">
        <f t="shared" si="13"/>
        <v>0</v>
      </c>
      <c r="AP56" s="2">
        <f t="shared" si="14"/>
        <v>0</v>
      </c>
      <c r="AQ56" s="2">
        <f t="shared" si="15"/>
        <v>0</v>
      </c>
      <c r="AR56" s="2">
        <f t="shared" si="16"/>
        <v>0</v>
      </c>
      <c r="AS56" s="2">
        <f t="shared" si="17"/>
        <v>0</v>
      </c>
      <c r="AT56" s="2">
        <f t="shared" si="18"/>
        <v>3216.23</v>
      </c>
      <c r="AU56" s="2">
        <f t="shared" si="19"/>
        <v>0</v>
      </c>
      <c r="AV56" s="2">
        <f t="shared" si="20"/>
        <v>12864.92</v>
      </c>
      <c r="AW56" s="2">
        <f t="shared" si="21"/>
        <v>16081.15</v>
      </c>
      <c r="AX56" s="2">
        <f>'ZBud Extract Monthly'!V55</f>
        <v>3216.23</v>
      </c>
      <c r="AY56" s="53">
        <f t="shared" si="22"/>
        <v>-12864.92</v>
      </c>
    </row>
    <row r="57" spans="1:51" x14ac:dyDescent="0.3">
      <c r="A57" s="129">
        <v>34365</v>
      </c>
      <c r="B57" s="130">
        <v>680.78</v>
      </c>
      <c r="C57" s="130">
        <v>780.73</v>
      </c>
      <c r="D57" s="130">
        <v>1479.83</v>
      </c>
      <c r="E57" s="130">
        <v>996.6</v>
      </c>
      <c r="F57" s="130">
        <v>0</v>
      </c>
      <c r="G57" s="130">
        <v>128.29</v>
      </c>
      <c r="H57" s="2">
        <f t="shared" si="0"/>
        <v>3937.94</v>
      </c>
      <c r="I57" s="2">
        <f t="shared" si="1"/>
        <v>0</v>
      </c>
      <c r="J57" s="2">
        <f t="shared" si="2"/>
        <v>128.29</v>
      </c>
      <c r="K57" s="2">
        <f t="shared" si="3"/>
        <v>3937.94</v>
      </c>
      <c r="L57" s="2">
        <f t="shared" si="4"/>
        <v>128.29</v>
      </c>
      <c r="M57" s="2">
        <f t="shared" si="5"/>
        <v>4066.23</v>
      </c>
      <c r="N57" s="2">
        <f>'ZBud Extract Monthly'!V56</f>
        <v>4066.23</v>
      </c>
      <c r="O57" s="53">
        <f t="shared" si="6"/>
        <v>0</v>
      </c>
      <c r="AI57" s="58">
        <f t="shared" si="7"/>
        <v>680.78</v>
      </c>
      <c r="AJ57" s="2">
        <f t="shared" si="8"/>
        <v>3257.16</v>
      </c>
      <c r="AK57" s="2">
        <f t="shared" si="9"/>
        <v>4066.23</v>
      </c>
      <c r="AL57" s="2">
        <f t="shared" si="10"/>
        <v>128.29</v>
      </c>
      <c r="AM57" s="2">
        <f t="shared" si="11"/>
        <v>8132.46</v>
      </c>
      <c r="AN57" s="2">
        <f t="shared" si="12"/>
        <v>4066.23</v>
      </c>
      <c r="AO57" s="2">
        <f t="shared" si="13"/>
        <v>0</v>
      </c>
      <c r="AP57" s="2">
        <f t="shared" si="14"/>
        <v>0</v>
      </c>
      <c r="AQ57" s="2">
        <f t="shared" si="15"/>
        <v>0</v>
      </c>
      <c r="AR57" s="2">
        <f t="shared" si="16"/>
        <v>0</v>
      </c>
      <c r="AS57" s="2">
        <f t="shared" si="17"/>
        <v>0</v>
      </c>
      <c r="AT57" s="2">
        <f t="shared" si="18"/>
        <v>4066.23</v>
      </c>
      <c r="AU57" s="2">
        <f t="shared" si="19"/>
        <v>0</v>
      </c>
      <c r="AV57" s="2">
        <f t="shared" si="20"/>
        <v>16264.919999999998</v>
      </c>
      <c r="AW57" s="2">
        <f t="shared" si="21"/>
        <v>20331.150000000001</v>
      </c>
      <c r="AX57" s="2">
        <f>'ZBud Extract Monthly'!V56</f>
        <v>4066.23</v>
      </c>
      <c r="AY57" s="53">
        <f t="shared" si="22"/>
        <v>-16264.920000000002</v>
      </c>
    </row>
    <row r="58" spans="1:51" x14ac:dyDescent="0.3">
      <c r="A58" s="129">
        <v>34393</v>
      </c>
      <c r="B58" s="130">
        <v>879.25</v>
      </c>
      <c r="C58" s="130">
        <v>995.71</v>
      </c>
      <c r="D58" s="130">
        <v>1396.57</v>
      </c>
      <c r="E58" s="130">
        <v>906.97</v>
      </c>
      <c r="F58" s="130">
        <v>0.34</v>
      </c>
      <c r="G58" s="130">
        <v>143.47999999999999</v>
      </c>
      <c r="H58" s="2">
        <f t="shared" si="0"/>
        <v>4178.5</v>
      </c>
      <c r="I58" s="2">
        <f t="shared" si="1"/>
        <v>0.34</v>
      </c>
      <c r="J58" s="2">
        <f t="shared" si="2"/>
        <v>143.47999999999999</v>
      </c>
      <c r="K58" s="2">
        <f t="shared" si="3"/>
        <v>4178.5</v>
      </c>
      <c r="L58" s="2">
        <f t="shared" si="4"/>
        <v>143.82</v>
      </c>
      <c r="M58" s="2">
        <f t="shared" si="5"/>
        <v>4322.32</v>
      </c>
      <c r="N58" s="2">
        <f>'ZBud Extract Monthly'!V57</f>
        <v>4322.3100000000004</v>
      </c>
      <c r="O58" s="53">
        <f t="shared" si="6"/>
        <v>-9.999999999308784E-3</v>
      </c>
      <c r="AI58" s="58">
        <f t="shared" si="7"/>
        <v>879.25</v>
      </c>
      <c r="AJ58" s="2">
        <f t="shared" si="8"/>
        <v>3299.25</v>
      </c>
      <c r="AK58" s="2">
        <f t="shared" si="9"/>
        <v>4322.32</v>
      </c>
      <c r="AL58" s="2">
        <f t="shared" si="10"/>
        <v>143.82</v>
      </c>
      <c r="AM58" s="2">
        <f t="shared" si="11"/>
        <v>8644.64</v>
      </c>
      <c r="AN58" s="2">
        <f t="shared" si="12"/>
        <v>4322.3000000000011</v>
      </c>
      <c r="AO58" s="2">
        <f t="shared" si="13"/>
        <v>0</v>
      </c>
      <c r="AP58" s="2">
        <f t="shared" si="14"/>
        <v>0</v>
      </c>
      <c r="AQ58" s="2">
        <f t="shared" si="15"/>
        <v>0</v>
      </c>
      <c r="AR58" s="2">
        <f t="shared" si="16"/>
        <v>0</v>
      </c>
      <c r="AS58" s="2">
        <f t="shared" si="17"/>
        <v>0</v>
      </c>
      <c r="AT58" s="2">
        <f t="shared" si="18"/>
        <v>4322.32</v>
      </c>
      <c r="AU58" s="2">
        <f t="shared" si="19"/>
        <v>0</v>
      </c>
      <c r="AV58" s="2">
        <f t="shared" si="20"/>
        <v>17289.260000000002</v>
      </c>
      <c r="AW58" s="2">
        <f t="shared" si="21"/>
        <v>21611.58</v>
      </c>
      <c r="AX58" s="2">
        <f>'ZBud Extract Monthly'!V57</f>
        <v>4322.3100000000004</v>
      </c>
      <c r="AY58" s="53">
        <f t="shared" si="22"/>
        <v>-17289.27</v>
      </c>
    </row>
    <row r="59" spans="1:51" x14ac:dyDescent="0.3">
      <c r="A59" s="129">
        <v>34424</v>
      </c>
      <c r="B59" s="130">
        <v>707.47</v>
      </c>
      <c r="C59" s="130">
        <v>836.05</v>
      </c>
      <c r="D59" s="130">
        <v>1337.08</v>
      </c>
      <c r="E59" s="130">
        <v>900.1</v>
      </c>
      <c r="F59" s="130">
        <v>3.64</v>
      </c>
      <c r="G59" s="130">
        <v>183.76</v>
      </c>
      <c r="H59" s="2">
        <f t="shared" si="0"/>
        <v>3780.7</v>
      </c>
      <c r="I59" s="2">
        <f t="shared" si="1"/>
        <v>3.64</v>
      </c>
      <c r="J59" s="2">
        <f t="shared" si="2"/>
        <v>183.76</v>
      </c>
      <c r="K59" s="2">
        <f t="shared" si="3"/>
        <v>3780.7</v>
      </c>
      <c r="L59" s="2">
        <f t="shared" si="4"/>
        <v>187.39999999999998</v>
      </c>
      <c r="M59" s="2">
        <f t="shared" si="5"/>
        <v>3968.0999999999995</v>
      </c>
      <c r="N59" s="2">
        <f>'ZBud Extract Monthly'!V58</f>
        <v>3968.1</v>
      </c>
      <c r="O59" s="53">
        <f t="shared" si="6"/>
        <v>0</v>
      </c>
      <c r="AI59" s="58">
        <f t="shared" si="7"/>
        <v>707.47</v>
      </c>
      <c r="AJ59" s="2">
        <f t="shared" si="8"/>
        <v>3073.23</v>
      </c>
      <c r="AK59" s="2">
        <f t="shared" si="9"/>
        <v>3968.1</v>
      </c>
      <c r="AL59" s="2">
        <f t="shared" si="10"/>
        <v>187.39999999999998</v>
      </c>
      <c r="AM59" s="2">
        <f t="shared" si="11"/>
        <v>7936.1999999999989</v>
      </c>
      <c r="AN59" s="2">
        <f t="shared" si="12"/>
        <v>3968.1</v>
      </c>
      <c r="AO59" s="2">
        <f t="shared" si="13"/>
        <v>0</v>
      </c>
      <c r="AP59" s="2">
        <f t="shared" si="14"/>
        <v>0</v>
      </c>
      <c r="AQ59" s="2">
        <f t="shared" si="15"/>
        <v>0</v>
      </c>
      <c r="AR59" s="2">
        <f t="shared" si="16"/>
        <v>0</v>
      </c>
      <c r="AS59" s="2">
        <f t="shared" si="17"/>
        <v>0</v>
      </c>
      <c r="AT59" s="2">
        <f t="shared" si="18"/>
        <v>3968.1</v>
      </c>
      <c r="AU59" s="2">
        <f t="shared" si="19"/>
        <v>0</v>
      </c>
      <c r="AV59" s="2">
        <f t="shared" si="20"/>
        <v>15872.4</v>
      </c>
      <c r="AW59" s="2">
        <f t="shared" si="21"/>
        <v>19840.499999999996</v>
      </c>
      <c r="AX59" s="2">
        <f>'ZBud Extract Monthly'!V58</f>
        <v>3968.1</v>
      </c>
      <c r="AY59" s="53">
        <f t="shared" si="22"/>
        <v>-15872.399999999996</v>
      </c>
    </row>
    <row r="60" spans="1:51" x14ac:dyDescent="0.3">
      <c r="A60" s="129">
        <v>34454</v>
      </c>
      <c r="B60" s="130">
        <v>587.95000000000005</v>
      </c>
      <c r="C60" s="130">
        <v>676.05</v>
      </c>
      <c r="D60" s="130">
        <v>872.65</v>
      </c>
      <c r="E60" s="130">
        <v>640.38</v>
      </c>
      <c r="F60" s="130">
        <v>1.85</v>
      </c>
      <c r="G60" s="130">
        <v>109.38</v>
      </c>
      <c r="H60" s="2">
        <f t="shared" si="0"/>
        <v>2777.03</v>
      </c>
      <c r="I60" s="2">
        <f t="shared" si="1"/>
        <v>1.85</v>
      </c>
      <c r="J60" s="2">
        <f t="shared" si="2"/>
        <v>109.38</v>
      </c>
      <c r="K60" s="2">
        <f t="shared" si="3"/>
        <v>2777.03</v>
      </c>
      <c r="L60" s="2">
        <f t="shared" si="4"/>
        <v>111.22999999999999</v>
      </c>
      <c r="M60" s="2">
        <f t="shared" si="5"/>
        <v>2888.26</v>
      </c>
      <c r="N60" s="2">
        <f>'ZBud Extract Monthly'!V59</f>
        <v>2888.26</v>
      </c>
      <c r="O60" s="53">
        <f t="shared" si="6"/>
        <v>0</v>
      </c>
      <c r="AI60" s="58">
        <f t="shared" si="7"/>
        <v>587.95000000000005</v>
      </c>
      <c r="AJ60" s="2">
        <f t="shared" si="8"/>
        <v>2189.08</v>
      </c>
      <c r="AK60" s="2">
        <f t="shared" si="9"/>
        <v>2888.26</v>
      </c>
      <c r="AL60" s="2">
        <f t="shared" si="10"/>
        <v>111.22999999999999</v>
      </c>
      <c r="AM60" s="2">
        <f t="shared" si="11"/>
        <v>5776.52</v>
      </c>
      <c r="AN60" s="2">
        <f t="shared" si="12"/>
        <v>2888.26</v>
      </c>
      <c r="AO60" s="2">
        <f t="shared" si="13"/>
        <v>0</v>
      </c>
      <c r="AP60" s="2">
        <f t="shared" si="14"/>
        <v>0</v>
      </c>
      <c r="AQ60" s="2">
        <f t="shared" si="15"/>
        <v>0</v>
      </c>
      <c r="AR60" s="2">
        <f t="shared" si="16"/>
        <v>0</v>
      </c>
      <c r="AS60" s="2">
        <f t="shared" si="17"/>
        <v>0</v>
      </c>
      <c r="AT60" s="2">
        <f t="shared" si="18"/>
        <v>2888.26</v>
      </c>
      <c r="AU60" s="2">
        <f t="shared" si="19"/>
        <v>0</v>
      </c>
      <c r="AV60" s="2">
        <f t="shared" si="20"/>
        <v>11553.04</v>
      </c>
      <c r="AW60" s="2">
        <f t="shared" si="21"/>
        <v>14441.300000000001</v>
      </c>
      <c r="AX60" s="2">
        <f>'ZBud Extract Monthly'!V59</f>
        <v>2888.26</v>
      </c>
      <c r="AY60" s="53">
        <f t="shared" si="22"/>
        <v>-11553.04</v>
      </c>
    </row>
    <row r="61" spans="1:51" x14ac:dyDescent="0.3">
      <c r="A61" s="129">
        <v>34485</v>
      </c>
      <c r="B61" s="130">
        <v>602.39</v>
      </c>
      <c r="C61" s="130">
        <v>679.26</v>
      </c>
      <c r="D61" s="130">
        <v>982.88</v>
      </c>
      <c r="E61" s="130">
        <v>734.37</v>
      </c>
      <c r="F61" s="130">
        <v>0</v>
      </c>
      <c r="G61" s="130">
        <v>86.29</v>
      </c>
      <c r="H61" s="2">
        <f t="shared" si="0"/>
        <v>2998.9</v>
      </c>
      <c r="I61" s="2">
        <f t="shared" si="1"/>
        <v>0</v>
      </c>
      <c r="J61" s="2">
        <f t="shared" si="2"/>
        <v>86.29</v>
      </c>
      <c r="K61" s="2">
        <f t="shared" si="3"/>
        <v>2998.9</v>
      </c>
      <c r="L61" s="2">
        <f t="shared" si="4"/>
        <v>86.29</v>
      </c>
      <c r="M61" s="2">
        <f t="shared" si="5"/>
        <v>3085.19</v>
      </c>
      <c r="N61" s="2">
        <f>'ZBud Extract Monthly'!V60</f>
        <v>3085.19</v>
      </c>
      <c r="O61" s="53">
        <f t="shared" si="6"/>
        <v>0</v>
      </c>
      <c r="AI61" s="58">
        <f t="shared" si="7"/>
        <v>602.39</v>
      </c>
      <c r="AJ61" s="2">
        <f t="shared" si="8"/>
        <v>2396.5099999999998</v>
      </c>
      <c r="AK61" s="2">
        <f t="shared" si="9"/>
        <v>3085.19</v>
      </c>
      <c r="AL61" s="2">
        <f t="shared" si="10"/>
        <v>86.29</v>
      </c>
      <c r="AM61" s="2">
        <f t="shared" si="11"/>
        <v>6170.38</v>
      </c>
      <c r="AN61" s="2">
        <f t="shared" si="12"/>
        <v>3085.19</v>
      </c>
      <c r="AO61" s="2">
        <f t="shared" si="13"/>
        <v>0</v>
      </c>
      <c r="AP61" s="2">
        <f t="shared" si="14"/>
        <v>0</v>
      </c>
      <c r="AQ61" s="2">
        <f t="shared" si="15"/>
        <v>0</v>
      </c>
      <c r="AR61" s="2">
        <f t="shared" si="16"/>
        <v>0</v>
      </c>
      <c r="AS61" s="2">
        <f t="shared" si="17"/>
        <v>0</v>
      </c>
      <c r="AT61" s="2">
        <f t="shared" si="18"/>
        <v>3085.19</v>
      </c>
      <c r="AU61" s="2">
        <f t="shared" si="19"/>
        <v>0</v>
      </c>
      <c r="AV61" s="2">
        <f t="shared" si="20"/>
        <v>12340.76</v>
      </c>
      <c r="AW61" s="2">
        <f t="shared" si="21"/>
        <v>15425.95</v>
      </c>
      <c r="AX61" s="2">
        <f>'ZBud Extract Monthly'!V60</f>
        <v>3085.19</v>
      </c>
      <c r="AY61" s="53">
        <f t="shared" si="22"/>
        <v>-12340.76</v>
      </c>
    </row>
    <row r="62" spans="1:51" x14ac:dyDescent="0.3">
      <c r="A62" s="129">
        <v>34515</v>
      </c>
      <c r="B62" s="130">
        <v>543.80999999999995</v>
      </c>
      <c r="C62" s="130">
        <v>597.44000000000005</v>
      </c>
      <c r="D62" s="130">
        <v>448.26</v>
      </c>
      <c r="E62" s="130">
        <v>363.32</v>
      </c>
      <c r="F62" s="130">
        <v>0</v>
      </c>
      <c r="G62" s="130">
        <v>35.520000000000003</v>
      </c>
      <c r="H62" s="2">
        <f t="shared" si="0"/>
        <v>1952.83</v>
      </c>
      <c r="I62" s="2">
        <f t="shared" si="1"/>
        <v>0</v>
      </c>
      <c r="J62" s="2">
        <f t="shared" si="2"/>
        <v>35.520000000000003</v>
      </c>
      <c r="K62" s="2">
        <f t="shared" si="3"/>
        <v>1952.83</v>
      </c>
      <c r="L62" s="2">
        <f t="shared" si="4"/>
        <v>35.520000000000003</v>
      </c>
      <c r="M62" s="2">
        <f t="shared" si="5"/>
        <v>1988.35</v>
      </c>
      <c r="N62" s="2">
        <f>'ZBud Extract Monthly'!V61</f>
        <v>1988.34</v>
      </c>
      <c r="O62" s="53">
        <f t="shared" si="6"/>
        <v>-9.9999999999909051E-3</v>
      </c>
      <c r="AI62" s="58">
        <f t="shared" si="7"/>
        <v>543.80999999999995</v>
      </c>
      <c r="AJ62" s="2">
        <f t="shared" si="8"/>
        <v>1409.02</v>
      </c>
      <c r="AK62" s="2">
        <f t="shared" si="9"/>
        <v>1988.35</v>
      </c>
      <c r="AL62" s="2">
        <f t="shared" si="10"/>
        <v>35.520000000000003</v>
      </c>
      <c r="AM62" s="2">
        <f t="shared" si="11"/>
        <v>3976.7</v>
      </c>
      <c r="AN62" s="2">
        <f t="shared" si="12"/>
        <v>1988.33</v>
      </c>
      <c r="AO62" s="2">
        <f t="shared" si="13"/>
        <v>0</v>
      </c>
      <c r="AP62" s="2">
        <f t="shared" si="14"/>
        <v>0</v>
      </c>
      <c r="AQ62" s="2">
        <f t="shared" si="15"/>
        <v>0</v>
      </c>
      <c r="AR62" s="2">
        <f t="shared" si="16"/>
        <v>0</v>
      </c>
      <c r="AS62" s="2">
        <f t="shared" si="17"/>
        <v>0</v>
      </c>
      <c r="AT62" s="2">
        <f t="shared" si="18"/>
        <v>1988.35</v>
      </c>
      <c r="AU62" s="2">
        <f t="shared" si="19"/>
        <v>0</v>
      </c>
      <c r="AV62" s="2">
        <f t="shared" si="20"/>
        <v>7953.3799999999992</v>
      </c>
      <c r="AW62" s="2">
        <f t="shared" si="21"/>
        <v>9941.73</v>
      </c>
      <c r="AX62" s="2">
        <f>'ZBud Extract Monthly'!V61</f>
        <v>1988.34</v>
      </c>
      <c r="AY62" s="53">
        <f t="shared" si="22"/>
        <v>-7953.3899999999994</v>
      </c>
    </row>
    <row r="63" spans="1:51" x14ac:dyDescent="0.3">
      <c r="A63" s="129">
        <v>34546</v>
      </c>
      <c r="B63" s="130">
        <v>534.17999999999995</v>
      </c>
      <c r="C63" s="130">
        <v>584.16999999999996</v>
      </c>
      <c r="D63" s="130">
        <v>467.98</v>
      </c>
      <c r="E63" s="130">
        <v>317.87</v>
      </c>
      <c r="F63" s="130">
        <v>0</v>
      </c>
      <c r="G63" s="130">
        <v>22.13</v>
      </c>
      <c r="H63" s="2">
        <f t="shared" si="0"/>
        <v>1904.1999999999998</v>
      </c>
      <c r="I63" s="2">
        <f t="shared" si="1"/>
        <v>0</v>
      </c>
      <c r="J63" s="2">
        <f t="shared" si="2"/>
        <v>22.13</v>
      </c>
      <c r="K63" s="2">
        <f t="shared" si="3"/>
        <v>1904.1999999999998</v>
      </c>
      <c r="L63" s="2">
        <f t="shared" si="4"/>
        <v>22.13</v>
      </c>
      <c r="M63" s="2">
        <f t="shared" si="5"/>
        <v>1926.33</v>
      </c>
      <c r="N63" s="2">
        <f>'ZBud Extract Monthly'!V62</f>
        <v>1926.33</v>
      </c>
      <c r="O63" s="53">
        <f t="shared" si="6"/>
        <v>0</v>
      </c>
      <c r="AI63" s="58">
        <f t="shared" si="7"/>
        <v>534.17999999999995</v>
      </c>
      <c r="AJ63" s="2">
        <f t="shared" si="8"/>
        <v>1370.02</v>
      </c>
      <c r="AK63" s="2">
        <f t="shared" si="9"/>
        <v>1926.33</v>
      </c>
      <c r="AL63" s="2">
        <f t="shared" si="10"/>
        <v>22.13</v>
      </c>
      <c r="AM63" s="2">
        <f t="shared" si="11"/>
        <v>3852.66</v>
      </c>
      <c r="AN63" s="2">
        <f t="shared" si="12"/>
        <v>1926.33</v>
      </c>
      <c r="AO63" s="2">
        <f t="shared" si="13"/>
        <v>0</v>
      </c>
      <c r="AP63" s="2">
        <f t="shared" si="14"/>
        <v>0</v>
      </c>
      <c r="AQ63" s="2">
        <f t="shared" si="15"/>
        <v>0</v>
      </c>
      <c r="AR63" s="2">
        <f t="shared" si="16"/>
        <v>0</v>
      </c>
      <c r="AS63" s="2">
        <f t="shared" si="17"/>
        <v>0</v>
      </c>
      <c r="AT63" s="2">
        <f t="shared" si="18"/>
        <v>1926.33</v>
      </c>
      <c r="AU63" s="2">
        <f t="shared" si="19"/>
        <v>0</v>
      </c>
      <c r="AV63" s="2">
        <f t="shared" si="20"/>
        <v>7705.32</v>
      </c>
      <c r="AW63" s="2">
        <f t="shared" si="21"/>
        <v>9631.65</v>
      </c>
      <c r="AX63" s="2">
        <f>'ZBud Extract Monthly'!V62</f>
        <v>1926.33</v>
      </c>
      <c r="AY63" s="53">
        <f t="shared" si="22"/>
        <v>-7705.32</v>
      </c>
    </row>
    <row r="64" spans="1:51" x14ac:dyDescent="0.3">
      <c r="A64" s="129">
        <v>34577</v>
      </c>
      <c r="B64" s="130">
        <v>512.30999999999995</v>
      </c>
      <c r="C64" s="130">
        <v>551.1</v>
      </c>
      <c r="D64" s="130">
        <v>304.66000000000003</v>
      </c>
      <c r="E64" s="130">
        <v>196.56</v>
      </c>
      <c r="F64" s="130">
        <v>0</v>
      </c>
      <c r="G64" s="130">
        <v>9.75</v>
      </c>
      <c r="H64" s="2">
        <f t="shared" si="0"/>
        <v>1564.6299999999999</v>
      </c>
      <c r="I64" s="2">
        <f t="shared" si="1"/>
        <v>0</v>
      </c>
      <c r="J64" s="2">
        <f t="shared" si="2"/>
        <v>9.75</v>
      </c>
      <c r="K64" s="2">
        <f t="shared" si="3"/>
        <v>1564.6299999999999</v>
      </c>
      <c r="L64" s="2">
        <f t="shared" si="4"/>
        <v>9.75</v>
      </c>
      <c r="M64" s="2">
        <f t="shared" si="5"/>
        <v>1574.3799999999999</v>
      </c>
      <c r="N64" s="2">
        <f>'ZBud Extract Monthly'!V63</f>
        <v>1574.37</v>
      </c>
      <c r="O64" s="53">
        <f t="shared" si="6"/>
        <v>-9.9999999999909051E-3</v>
      </c>
      <c r="AI64" s="58">
        <f t="shared" si="7"/>
        <v>512.30999999999995</v>
      </c>
      <c r="AJ64" s="2">
        <f t="shared" si="8"/>
        <v>1052.32</v>
      </c>
      <c r="AK64" s="2">
        <f t="shared" si="9"/>
        <v>1574.3799999999999</v>
      </c>
      <c r="AL64" s="2">
        <f t="shared" si="10"/>
        <v>9.75</v>
      </c>
      <c r="AM64" s="2">
        <f t="shared" si="11"/>
        <v>3148.7599999999998</v>
      </c>
      <c r="AN64" s="2">
        <f t="shared" si="12"/>
        <v>1574.36</v>
      </c>
      <c r="AO64" s="2">
        <f t="shared" si="13"/>
        <v>0</v>
      </c>
      <c r="AP64" s="2">
        <f t="shared" si="14"/>
        <v>0</v>
      </c>
      <c r="AQ64" s="2">
        <f t="shared" si="15"/>
        <v>0</v>
      </c>
      <c r="AR64" s="2">
        <f t="shared" si="16"/>
        <v>0</v>
      </c>
      <c r="AS64" s="2">
        <f t="shared" si="17"/>
        <v>0</v>
      </c>
      <c r="AT64" s="2">
        <f t="shared" si="18"/>
        <v>1574.3799999999999</v>
      </c>
      <c r="AU64" s="2">
        <f t="shared" si="19"/>
        <v>0</v>
      </c>
      <c r="AV64" s="2">
        <f t="shared" si="20"/>
        <v>6297.4999999999991</v>
      </c>
      <c r="AW64" s="2">
        <f t="shared" si="21"/>
        <v>7871.8799999999992</v>
      </c>
      <c r="AX64" s="2">
        <f>'ZBud Extract Monthly'!V63</f>
        <v>1574.37</v>
      </c>
      <c r="AY64" s="53">
        <f t="shared" si="22"/>
        <v>-6297.5099999999993</v>
      </c>
    </row>
    <row r="65" spans="1:51" x14ac:dyDescent="0.3">
      <c r="A65" s="129">
        <v>34607</v>
      </c>
      <c r="B65" s="130">
        <v>482.08</v>
      </c>
      <c r="C65" s="130">
        <v>504.46</v>
      </c>
      <c r="D65" s="130">
        <v>319.23</v>
      </c>
      <c r="E65" s="130">
        <v>233.46</v>
      </c>
      <c r="F65" s="130">
        <v>0</v>
      </c>
      <c r="G65" s="130">
        <v>17.98</v>
      </c>
      <c r="H65" s="2">
        <f t="shared" si="0"/>
        <v>1539.23</v>
      </c>
      <c r="I65" s="2">
        <f t="shared" si="1"/>
        <v>0</v>
      </c>
      <c r="J65" s="2">
        <f t="shared" si="2"/>
        <v>17.98</v>
      </c>
      <c r="K65" s="2">
        <f t="shared" si="3"/>
        <v>1539.23</v>
      </c>
      <c r="L65" s="2">
        <f t="shared" si="4"/>
        <v>17.98</v>
      </c>
      <c r="M65" s="2">
        <f t="shared" si="5"/>
        <v>1557.21</v>
      </c>
      <c r="N65" s="2">
        <f>'ZBud Extract Monthly'!V64</f>
        <v>1557.21</v>
      </c>
      <c r="O65" s="53">
        <f t="shared" si="6"/>
        <v>0</v>
      </c>
      <c r="AI65" s="58">
        <f t="shared" si="7"/>
        <v>482.08</v>
      </c>
      <c r="AJ65" s="2">
        <f t="shared" si="8"/>
        <v>1057.1500000000001</v>
      </c>
      <c r="AK65" s="2">
        <f t="shared" si="9"/>
        <v>1557.21</v>
      </c>
      <c r="AL65" s="2">
        <f t="shared" si="10"/>
        <v>17.98</v>
      </c>
      <c r="AM65" s="2">
        <f t="shared" si="11"/>
        <v>3114.42</v>
      </c>
      <c r="AN65" s="2">
        <f t="shared" si="12"/>
        <v>1557.21</v>
      </c>
      <c r="AO65" s="2">
        <f t="shared" si="13"/>
        <v>0</v>
      </c>
      <c r="AP65" s="2">
        <f t="shared" si="14"/>
        <v>0</v>
      </c>
      <c r="AQ65" s="2">
        <f t="shared" si="15"/>
        <v>0</v>
      </c>
      <c r="AR65" s="2">
        <f t="shared" si="16"/>
        <v>0</v>
      </c>
      <c r="AS65" s="2">
        <f t="shared" si="17"/>
        <v>0</v>
      </c>
      <c r="AT65" s="2">
        <f t="shared" si="18"/>
        <v>1557.21</v>
      </c>
      <c r="AU65" s="2">
        <f t="shared" si="19"/>
        <v>0</v>
      </c>
      <c r="AV65" s="2">
        <f t="shared" si="20"/>
        <v>6228.84</v>
      </c>
      <c r="AW65" s="2">
        <f t="shared" si="21"/>
        <v>7786.05</v>
      </c>
      <c r="AX65" s="2">
        <f>'ZBud Extract Monthly'!V64</f>
        <v>1557.21</v>
      </c>
      <c r="AY65" s="53">
        <f t="shared" si="22"/>
        <v>-6228.84</v>
      </c>
    </row>
    <row r="66" spans="1:51" x14ac:dyDescent="0.3">
      <c r="A66" s="129">
        <v>34638</v>
      </c>
      <c r="B66" s="130">
        <v>496.23</v>
      </c>
      <c r="C66" s="130">
        <v>510.65</v>
      </c>
      <c r="D66" s="130">
        <v>520.03</v>
      </c>
      <c r="E66" s="130">
        <v>379.93</v>
      </c>
      <c r="F66" s="130">
        <v>0</v>
      </c>
      <c r="G66" s="130">
        <v>36</v>
      </c>
      <c r="H66" s="2">
        <f t="shared" si="0"/>
        <v>1906.84</v>
      </c>
      <c r="I66" s="2">
        <f t="shared" si="1"/>
        <v>0</v>
      </c>
      <c r="J66" s="2">
        <f t="shared" si="2"/>
        <v>36</v>
      </c>
      <c r="K66" s="2">
        <f t="shared" si="3"/>
        <v>1906.84</v>
      </c>
      <c r="L66" s="2">
        <f t="shared" si="4"/>
        <v>36</v>
      </c>
      <c r="M66" s="2">
        <f t="shared" si="5"/>
        <v>1942.84</v>
      </c>
      <c r="N66" s="2">
        <f>'ZBud Extract Monthly'!V65</f>
        <v>1942.84</v>
      </c>
      <c r="O66" s="53">
        <f t="shared" si="6"/>
        <v>0</v>
      </c>
      <c r="AI66" s="58">
        <f t="shared" si="7"/>
        <v>496.23</v>
      </c>
      <c r="AJ66" s="2">
        <f t="shared" si="8"/>
        <v>1410.61</v>
      </c>
      <c r="AK66" s="2">
        <f t="shared" si="9"/>
        <v>1942.84</v>
      </c>
      <c r="AL66" s="2">
        <f t="shared" si="10"/>
        <v>36</v>
      </c>
      <c r="AM66" s="2">
        <f t="shared" si="11"/>
        <v>3885.68</v>
      </c>
      <c r="AN66" s="2">
        <f t="shared" si="12"/>
        <v>1942.84</v>
      </c>
      <c r="AO66" s="2">
        <f t="shared" si="13"/>
        <v>0</v>
      </c>
      <c r="AP66" s="2">
        <f t="shared" si="14"/>
        <v>0</v>
      </c>
      <c r="AQ66" s="2">
        <f t="shared" si="15"/>
        <v>0</v>
      </c>
      <c r="AR66" s="2">
        <f t="shared" si="16"/>
        <v>0</v>
      </c>
      <c r="AS66" s="2">
        <f t="shared" si="17"/>
        <v>0</v>
      </c>
      <c r="AT66" s="2">
        <f t="shared" si="18"/>
        <v>1942.84</v>
      </c>
      <c r="AU66" s="2">
        <f t="shared" si="19"/>
        <v>0</v>
      </c>
      <c r="AV66" s="2">
        <f t="shared" si="20"/>
        <v>7771.36</v>
      </c>
      <c r="AW66" s="2">
        <f t="shared" si="21"/>
        <v>9714.1999999999989</v>
      </c>
      <c r="AX66" s="2">
        <f>'ZBud Extract Monthly'!V65</f>
        <v>1942.84</v>
      </c>
      <c r="AY66" s="53">
        <f t="shared" si="22"/>
        <v>-7771.3599999999988</v>
      </c>
    </row>
    <row r="67" spans="1:51" x14ac:dyDescent="0.3">
      <c r="A67" s="129">
        <v>34668</v>
      </c>
      <c r="B67" s="130">
        <v>662.97</v>
      </c>
      <c r="C67" s="130">
        <v>681.09</v>
      </c>
      <c r="D67" s="130">
        <v>856.26</v>
      </c>
      <c r="E67" s="130">
        <v>595.04</v>
      </c>
      <c r="F67" s="130">
        <v>0</v>
      </c>
      <c r="G67" s="130">
        <v>60.91</v>
      </c>
      <c r="H67" s="2">
        <f t="shared" si="0"/>
        <v>2795.3599999999997</v>
      </c>
      <c r="I67" s="2">
        <f t="shared" si="1"/>
        <v>0</v>
      </c>
      <c r="J67" s="2">
        <f t="shared" si="2"/>
        <v>60.91</v>
      </c>
      <c r="K67" s="2">
        <f t="shared" si="3"/>
        <v>2795.3599999999997</v>
      </c>
      <c r="L67" s="2">
        <f t="shared" si="4"/>
        <v>60.91</v>
      </c>
      <c r="M67" s="2">
        <f t="shared" si="5"/>
        <v>2856.2699999999995</v>
      </c>
      <c r="N67" s="2">
        <f>'ZBud Extract Monthly'!V66</f>
        <v>2856.27</v>
      </c>
      <c r="O67" s="53">
        <f t="shared" si="6"/>
        <v>0</v>
      </c>
      <c r="AI67" s="58">
        <f t="shared" si="7"/>
        <v>662.97</v>
      </c>
      <c r="AJ67" s="2">
        <f t="shared" si="8"/>
        <v>2132.39</v>
      </c>
      <c r="AK67" s="2">
        <f t="shared" si="9"/>
        <v>2856.2699999999995</v>
      </c>
      <c r="AL67" s="2">
        <f t="shared" si="10"/>
        <v>60.91</v>
      </c>
      <c r="AM67" s="2">
        <f t="shared" si="11"/>
        <v>5712.5399999999991</v>
      </c>
      <c r="AN67" s="2">
        <f t="shared" si="12"/>
        <v>2856.27</v>
      </c>
      <c r="AO67" s="2">
        <f t="shared" si="13"/>
        <v>0</v>
      </c>
      <c r="AP67" s="2">
        <f t="shared" si="14"/>
        <v>0</v>
      </c>
      <c r="AQ67" s="2">
        <f t="shared" si="15"/>
        <v>0</v>
      </c>
      <c r="AR67" s="2">
        <f t="shared" si="16"/>
        <v>0</v>
      </c>
      <c r="AS67" s="2">
        <f t="shared" si="17"/>
        <v>0</v>
      </c>
      <c r="AT67" s="2">
        <f t="shared" si="18"/>
        <v>2856.2699999999995</v>
      </c>
      <c r="AU67" s="2">
        <f t="shared" si="19"/>
        <v>0</v>
      </c>
      <c r="AV67" s="2">
        <f t="shared" si="20"/>
        <v>11425.079999999998</v>
      </c>
      <c r="AW67" s="2">
        <f t="shared" si="21"/>
        <v>14281.349999999999</v>
      </c>
      <c r="AX67" s="2">
        <f>'ZBud Extract Monthly'!V66</f>
        <v>2856.27</v>
      </c>
      <c r="AY67" s="53">
        <f t="shared" si="22"/>
        <v>-11425.079999999998</v>
      </c>
    </row>
    <row r="68" spans="1:51" x14ac:dyDescent="0.3">
      <c r="A68" s="129">
        <v>34699</v>
      </c>
      <c r="B68" s="130">
        <v>986.85</v>
      </c>
      <c r="C68" s="130">
        <v>1078.56</v>
      </c>
      <c r="D68" s="130">
        <v>1472.79</v>
      </c>
      <c r="E68" s="130">
        <v>1035.46</v>
      </c>
      <c r="F68" s="130">
        <v>0</v>
      </c>
      <c r="G68" s="130">
        <v>127.11</v>
      </c>
      <c r="H68" s="2">
        <f t="shared" si="0"/>
        <v>4573.66</v>
      </c>
      <c r="I68" s="2">
        <f t="shared" si="1"/>
        <v>0</v>
      </c>
      <c r="J68" s="2">
        <f t="shared" si="2"/>
        <v>127.11</v>
      </c>
      <c r="K68" s="2">
        <f t="shared" si="3"/>
        <v>4573.66</v>
      </c>
      <c r="L68" s="2">
        <f t="shared" si="4"/>
        <v>127.11</v>
      </c>
      <c r="M68" s="2">
        <f t="shared" si="5"/>
        <v>4700.7699999999995</v>
      </c>
      <c r="N68" s="2">
        <f>'ZBud Extract Monthly'!V67</f>
        <v>4700.7700000000004</v>
      </c>
      <c r="O68" s="53">
        <f t="shared" si="6"/>
        <v>0</v>
      </c>
      <c r="AI68" s="58">
        <f t="shared" si="7"/>
        <v>986.85</v>
      </c>
      <c r="AJ68" s="2">
        <f t="shared" si="8"/>
        <v>3586.81</v>
      </c>
      <c r="AK68" s="2">
        <f t="shared" si="9"/>
        <v>4700.7699999999995</v>
      </c>
      <c r="AL68" s="2">
        <f t="shared" si="10"/>
        <v>127.11</v>
      </c>
      <c r="AM68" s="2">
        <f t="shared" si="11"/>
        <v>9401.5399999999991</v>
      </c>
      <c r="AN68" s="2">
        <f t="shared" si="12"/>
        <v>4700.7700000000004</v>
      </c>
      <c r="AO68" s="2">
        <f t="shared" si="13"/>
        <v>0</v>
      </c>
      <c r="AP68" s="2">
        <f t="shared" si="14"/>
        <v>0</v>
      </c>
      <c r="AQ68" s="2">
        <f t="shared" si="15"/>
        <v>0</v>
      </c>
      <c r="AR68" s="2">
        <f t="shared" si="16"/>
        <v>0</v>
      </c>
      <c r="AS68" s="2">
        <f t="shared" si="17"/>
        <v>0</v>
      </c>
      <c r="AT68" s="2">
        <f t="shared" si="18"/>
        <v>4700.7699999999995</v>
      </c>
      <c r="AU68" s="2">
        <f t="shared" si="19"/>
        <v>0</v>
      </c>
      <c r="AV68" s="2">
        <f t="shared" si="20"/>
        <v>18803.079999999998</v>
      </c>
      <c r="AW68" s="2">
        <f t="shared" si="21"/>
        <v>23503.850000000002</v>
      </c>
      <c r="AX68" s="2">
        <f>'ZBud Extract Monthly'!V67</f>
        <v>4700.7700000000004</v>
      </c>
      <c r="AY68" s="53">
        <f t="shared" si="22"/>
        <v>-18803.080000000002</v>
      </c>
    </row>
    <row r="69" spans="1:51" x14ac:dyDescent="0.3">
      <c r="A69" s="129">
        <v>34730</v>
      </c>
      <c r="B69" s="130">
        <v>1848.13</v>
      </c>
      <c r="C69" s="130">
        <v>2114.67</v>
      </c>
      <c r="D69" s="130">
        <v>1872.05</v>
      </c>
      <c r="E69" s="130">
        <v>1167.24</v>
      </c>
      <c r="F69" s="130">
        <v>38.04</v>
      </c>
      <c r="G69" s="130">
        <v>221.17</v>
      </c>
      <c r="H69" s="2">
        <f t="shared" si="0"/>
        <v>7002.09</v>
      </c>
      <c r="I69" s="2">
        <f t="shared" si="1"/>
        <v>38.04</v>
      </c>
      <c r="J69" s="2">
        <f t="shared" si="2"/>
        <v>221.17</v>
      </c>
      <c r="K69" s="2">
        <f t="shared" si="3"/>
        <v>7002.09</v>
      </c>
      <c r="L69" s="2">
        <f t="shared" si="4"/>
        <v>259.20999999999998</v>
      </c>
      <c r="M69" s="2">
        <f t="shared" si="5"/>
        <v>7261.3</v>
      </c>
      <c r="N69" s="2">
        <f>'ZBud Extract Monthly'!V68</f>
        <v>7261.3</v>
      </c>
      <c r="O69" s="53">
        <f t="shared" si="6"/>
        <v>0</v>
      </c>
      <c r="AI69" s="58">
        <f t="shared" si="7"/>
        <v>1848.13</v>
      </c>
      <c r="AJ69" s="2">
        <f t="shared" si="8"/>
        <v>5153.96</v>
      </c>
      <c r="AK69" s="2">
        <f t="shared" si="9"/>
        <v>7261.3</v>
      </c>
      <c r="AL69" s="2">
        <f t="shared" si="10"/>
        <v>259.20999999999998</v>
      </c>
      <c r="AM69" s="2">
        <f t="shared" si="11"/>
        <v>14522.6</v>
      </c>
      <c r="AN69" s="2">
        <f t="shared" si="12"/>
        <v>7261.3</v>
      </c>
      <c r="AO69" s="2">
        <f t="shared" si="13"/>
        <v>0</v>
      </c>
      <c r="AP69" s="2">
        <f t="shared" si="14"/>
        <v>0</v>
      </c>
      <c r="AQ69" s="2">
        <f t="shared" si="15"/>
        <v>0</v>
      </c>
      <c r="AR69" s="2">
        <f t="shared" si="16"/>
        <v>0</v>
      </c>
      <c r="AS69" s="2">
        <f t="shared" si="17"/>
        <v>0</v>
      </c>
      <c r="AT69" s="2">
        <f t="shared" si="18"/>
        <v>7261.3</v>
      </c>
      <c r="AU69" s="2">
        <f t="shared" si="19"/>
        <v>0</v>
      </c>
      <c r="AV69" s="2">
        <f t="shared" si="20"/>
        <v>29045.200000000001</v>
      </c>
      <c r="AW69" s="2">
        <f t="shared" si="21"/>
        <v>36306.5</v>
      </c>
      <c r="AX69" s="2">
        <f>'ZBud Extract Monthly'!V68</f>
        <v>7261.3</v>
      </c>
      <c r="AY69" s="53">
        <f t="shared" si="22"/>
        <v>-29045.200000000001</v>
      </c>
    </row>
    <row r="70" spans="1:51" x14ac:dyDescent="0.3">
      <c r="A70" s="129">
        <v>34758</v>
      </c>
      <c r="B70" s="130">
        <v>1033.57</v>
      </c>
      <c r="C70" s="130">
        <v>1327.58</v>
      </c>
      <c r="D70" s="130">
        <v>1737.86</v>
      </c>
      <c r="E70" s="130">
        <v>1149.29</v>
      </c>
      <c r="F70" s="130">
        <v>123.01</v>
      </c>
      <c r="G70" s="130">
        <v>344.97</v>
      </c>
      <c r="H70" s="2">
        <f t="shared" si="0"/>
        <v>5248.2999999999993</v>
      </c>
      <c r="I70" s="2">
        <f t="shared" si="1"/>
        <v>123.01</v>
      </c>
      <c r="J70" s="2">
        <f t="shared" si="2"/>
        <v>344.97</v>
      </c>
      <c r="K70" s="2">
        <f t="shared" si="3"/>
        <v>5248.2999999999993</v>
      </c>
      <c r="L70" s="2">
        <f t="shared" si="4"/>
        <v>467.98</v>
      </c>
      <c r="M70" s="2">
        <f t="shared" si="5"/>
        <v>5716.28</v>
      </c>
      <c r="N70" s="2">
        <f>'ZBud Extract Monthly'!V69</f>
        <v>5716.28</v>
      </c>
      <c r="O70" s="53">
        <f t="shared" si="6"/>
        <v>0</v>
      </c>
      <c r="AI70" s="58">
        <f t="shared" si="7"/>
        <v>1033.57</v>
      </c>
      <c r="AJ70" s="2">
        <f t="shared" si="8"/>
        <v>4214.7299999999996</v>
      </c>
      <c r="AK70" s="2">
        <f t="shared" si="9"/>
        <v>5716.2799999999988</v>
      </c>
      <c r="AL70" s="2">
        <f t="shared" si="10"/>
        <v>467.98</v>
      </c>
      <c r="AM70" s="2">
        <f t="shared" si="11"/>
        <v>11432.559999999998</v>
      </c>
      <c r="AN70" s="2">
        <f t="shared" si="12"/>
        <v>5716.28</v>
      </c>
      <c r="AO70" s="2">
        <f t="shared" si="13"/>
        <v>0</v>
      </c>
      <c r="AP70" s="2">
        <f t="shared" si="14"/>
        <v>0</v>
      </c>
      <c r="AQ70" s="2">
        <f t="shared" si="15"/>
        <v>0</v>
      </c>
      <c r="AR70" s="2">
        <f t="shared" si="16"/>
        <v>0</v>
      </c>
      <c r="AS70" s="2">
        <f t="shared" si="17"/>
        <v>0</v>
      </c>
      <c r="AT70" s="2">
        <f t="shared" si="18"/>
        <v>5716.2799999999988</v>
      </c>
      <c r="AU70" s="2">
        <f t="shared" si="19"/>
        <v>0</v>
      </c>
      <c r="AV70" s="2">
        <f t="shared" si="20"/>
        <v>22865.119999999995</v>
      </c>
      <c r="AW70" s="2">
        <f t="shared" si="21"/>
        <v>28581.399999999994</v>
      </c>
      <c r="AX70" s="2">
        <f>'ZBud Extract Monthly'!V69</f>
        <v>5716.28</v>
      </c>
      <c r="AY70" s="53">
        <f t="shared" si="22"/>
        <v>-22865.119999999995</v>
      </c>
    </row>
    <row r="71" spans="1:51" x14ac:dyDescent="0.3">
      <c r="A71" s="129">
        <v>34789</v>
      </c>
      <c r="B71" s="130">
        <v>2615.2800000000002</v>
      </c>
      <c r="C71" s="130">
        <v>2497.9</v>
      </c>
      <c r="D71" s="130">
        <v>1956.34</v>
      </c>
      <c r="E71" s="130">
        <v>1235.29</v>
      </c>
      <c r="F71" s="130">
        <v>176.73</v>
      </c>
      <c r="G71" s="130">
        <v>344.17</v>
      </c>
      <c r="H71" s="2">
        <f t="shared" ref="H71:H134" si="23">SUM(B71:E71)</f>
        <v>8304.8100000000013</v>
      </c>
      <c r="I71" s="2">
        <f t="shared" ref="I71:I134" si="24">F71</f>
        <v>176.73</v>
      </c>
      <c r="J71" s="2">
        <f t="shared" ref="J71:J134" si="25">G71</f>
        <v>344.17</v>
      </c>
      <c r="K71" s="2">
        <f t="shared" ref="K71:K134" si="26">H71</f>
        <v>8304.8100000000013</v>
      </c>
      <c r="L71" s="2">
        <f t="shared" ref="L71:L134" si="27">SUM(I71:J71)</f>
        <v>520.9</v>
      </c>
      <c r="M71" s="2">
        <f t="shared" ref="M71:M134" si="28">SUM(H71:J71)</f>
        <v>8825.7100000000009</v>
      </c>
      <c r="N71" s="2">
        <f>'ZBud Extract Monthly'!V70</f>
        <v>8825.7199999999993</v>
      </c>
      <c r="O71" s="53">
        <f t="shared" ref="O71:O134" si="29">N71-M71</f>
        <v>9.9999999983992893E-3</v>
      </c>
      <c r="AI71" s="58">
        <f t="shared" si="7"/>
        <v>2615.2800000000002</v>
      </c>
      <c r="AJ71" s="2">
        <f t="shared" si="8"/>
        <v>5689.53</v>
      </c>
      <c r="AK71" s="2">
        <f t="shared" si="9"/>
        <v>8825.7100000000009</v>
      </c>
      <c r="AL71" s="2">
        <f t="shared" si="10"/>
        <v>520.9</v>
      </c>
      <c r="AM71" s="2">
        <f t="shared" si="11"/>
        <v>17651.420000000002</v>
      </c>
      <c r="AN71" s="2">
        <f t="shared" si="12"/>
        <v>8825.7299999999977</v>
      </c>
      <c r="AO71" s="2">
        <f t="shared" si="13"/>
        <v>0</v>
      </c>
      <c r="AP71" s="2">
        <f t="shared" si="14"/>
        <v>0</v>
      </c>
      <c r="AQ71" s="2">
        <f t="shared" si="15"/>
        <v>0</v>
      </c>
      <c r="AR71" s="2">
        <f t="shared" si="16"/>
        <v>0</v>
      </c>
      <c r="AS71" s="2">
        <f t="shared" si="17"/>
        <v>0</v>
      </c>
      <c r="AT71" s="2">
        <f t="shared" si="18"/>
        <v>8825.7100000000009</v>
      </c>
      <c r="AU71" s="2">
        <f t="shared" si="19"/>
        <v>0</v>
      </c>
      <c r="AV71" s="2">
        <f t="shared" si="20"/>
        <v>35302.86</v>
      </c>
      <c r="AW71" s="2">
        <f t="shared" si="21"/>
        <v>44128.57</v>
      </c>
      <c r="AX71" s="2">
        <f>'ZBud Extract Monthly'!V70</f>
        <v>8825.7199999999993</v>
      </c>
      <c r="AY71" s="53">
        <f t="shared" si="22"/>
        <v>-35302.85</v>
      </c>
    </row>
    <row r="72" spans="1:51" x14ac:dyDescent="0.3">
      <c r="A72" s="129">
        <v>34819</v>
      </c>
      <c r="B72" s="130">
        <v>1461.27</v>
      </c>
      <c r="C72" s="130">
        <v>1637.44</v>
      </c>
      <c r="D72" s="130">
        <v>1968.74</v>
      </c>
      <c r="E72" s="130">
        <v>1321.37</v>
      </c>
      <c r="F72" s="130">
        <v>286.92</v>
      </c>
      <c r="G72" s="130">
        <v>439.46</v>
      </c>
      <c r="H72" s="2">
        <f t="shared" si="23"/>
        <v>6388.82</v>
      </c>
      <c r="I72" s="2">
        <f t="shared" si="24"/>
        <v>286.92</v>
      </c>
      <c r="J72" s="2">
        <f t="shared" si="25"/>
        <v>439.46</v>
      </c>
      <c r="K72" s="2">
        <f t="shared" si="26"/>
        <v>6388.82</v>
      </c>
      <c r="L72" s="2">
        <f t="shared" si="27"/>
        <v>726.38</v>
      </c>
      <c r="M72" s="2">
        <f t="shared" si="28"/>
        <v>7115.2</v>
      </c>
      <c r="N72" s="2">
        <f>'ZBud Extract Monthly'!V71</f>
        <v>7115.19</v>
      </c>
      <c r="O72" s="53">
        <f t="shared" si="29"/>
        <v>-1.0000000000218279E-2</v>
      </c>
      <c r="AI72" s="58">
        <f t="shared" si="7"/>
        <v>1461.27</v>
      </c>
      <c r="AJ72" s="2">
        <f t="shared" si="8"/>
        <v>4927.55</v>
      </c>
      <c r="AK72" s="2">
        <f t="shared" si="9"/>
        <v>7115.2</v>
      </c>
      <c r="AL72" s="2">
        <f t="shared" si="10"/>
        <v>726.38</v>
      </c>
      <c r="AM72" s="2">
        <f t="shared" si="11"/>
        <v>14230.4</v>
      </c>
      <c r="AN72" s="2">
        <f t="shared" si="12"/>
        <v>7115.1799999999994</v>
      </c>
      <c r="AO72" s="2">
        <f t="shared" si="13"/>
        <v>0</v>
      </c>
      <c r="AP72" s="2">
        <f t="shared" si="14"/>
        <v>0</v>
      </c>
      <c r="AQ72" s="2">
        <f t="shared" si="15"/>
        <v>0</v>
      </c>
      <c r="AR72" s="2">
        <f t="shared" si="16"/>
        <v>0</v>
      </c>
      <c r="AS72" s="2">
        <f t="shared" si="17"/>
        <v>0</v>
      </c>
      <c r="AT72" s="2">
        <f t="shared" si="18"/>
        <v>7115.2</v>
      </c>
      <c r="AU72" s="2">
        <f t="shared" si="19"/>
        <v>0</v>
      </c>
      <c r="AV72" s="2">
        <f t="shared" si="20"/>
        <v>28460.78</v>
      </c>
      <c r="AW72" s="2">
        <f t="shared" si="21"/>
        <v>35575.979999999996</v>
      </c>
      <c r="AX72" s="2">
        <f>'ZBud Extract Monthly'!V71</f>
        <v>7115.19</v>
      </c>
      <c r="AY72" s="53">
        <f t="shared" si="22"/>
        <v>-28460.789999999997</v>
      </c>
    </row>
    <row r="73" spans="1:51" x14ac:dyDescent="0.3">
      <c r="A73" s="129">
        <v>34850</v>
      </c>
      <c r="B73" s="130">
        <v>1962.87</v>
      </c>
      <c r="C73" s="130">
        <v>2001.59</v>
      </c>
      <c r="D73" s="130">
        <v>1575.33</v>
      </c>
      <c r="E73" s="130">
        <v>1021.64</v>
      </c>
      <c r="F73" s="130">
        <v>219.68</v>
      </c>
      <c r="G73" s="130">
        <v>367.26</v>
      </c>
      <c r="H73" s="2">
        <f t="shared" si="23"/>
        <v>6561.43</v>
      </c>
      <c r="I73" s="2">
        <f t="shared" si="24"/>
        <v>219.68</v>
      </c>
      <c r="J73" s="2">
        <f t="shared" si="25"/>
        <v>367.26</v>
      </c>
      <c r="K73" s="2">
        <f t="shared" si="26"/>
        <v>6561.43</v>
      </c>
      <c r="L73" s="2">
        <f t="shared" si="27"/>
        <v>586.94000000000005</v>
      </c>
      <c r="M73" s="2">
        <f t="shared" si="28"/>
        <v>7148.3700000000008</v>
      </c>
      <c r="N73" s="2">
        <f>'ZBud Extract Monthly'!V72</f>
        <v>7148.38</v>
      </c>
      <c r="O73" s="53">
        <f t="shared" si="29"/>
        <v>9.999999999308784E-3</v>
      </c>
      <c r="AI73" s="58">
        <f t="shared" si="7"/>
        <v>1962.87</v>
      </c>
      <c r="AJ73" s="2">
        <f t="shared" si="8"/>
        <v>4598.5600000000004</v>
      </c>
      <c r="AK73" s="2">
        <f t="shared" si="9"/>
        <v>7148.3700000000008</v>
      </c>
      <c r="AL73" s="2">
        <f t="shared" si="10"/>
        <v>586.94000000000005</v>
      </c>
      <c r="AM73" s="2">
        <f t="shared" si="11"/>
        <v>14296.740000000002</v>
      </c>
      <c r="AN73" s="2">
        <f t="shared" si="12"/>
        <v>7148.3899999999994</v>
      </c>
      <c r="AO73" s="2">
        <f t="shared" si="13"/>
        <v>0</v>
      </c>
      <c r="AP73" s="2">
        <f t="shared" si="14"/>
        <v>0</v>
      </c>
      <c r="AQ73" s="2">
        <f t="shared" si="15"/>
        <v>0</v>
      </c>
      <c r="AR73" s="2">
        <f t="shared" si="16"/>
        <v>0</v>
      </c>
      <c r="AS73" s="2">
        <f t="shared" si="17"/>
        <v>0</v>
      </c>
      <c r="AT73" s="2">
        <f t="shared" si="18"/>
        <v>7148.3700000000008</v>
      </c>
      <c r="AU73" s="2">
        <f t="shared" si="19"/>
        <v>0</v>
      </c>
      <c r="AV73" s="2">
        <f t="shared" si="20"/>
        <v>28593.5</v>
      </c>
      <c r="AW73" s="2">
        <f t="shared" si="21"/>
        <v>35741.870000000003</v>
      </c>
      <c r="AX73" s="2">
        <f>'ZBud Extract Monthly'!V72</f>
        <v>7148.38</v>
      </c>
      <c r="AY73" s="53">
        <f t="shared" si="22"/>
        <v>-28593.49</v>
      </c>
    </row>
    <row r="74" spans="1:51" x14ac:dyDescent="0.3">
      <c r="A74" s="129">
        <v>34880</v>
      </c>
      <c r="B74" s="130">
        <v>822.01</v>
      </c>
      <c r="C74" s="130">
        <v>1109.17</v>
      </c>
      <c r="D74" s="130">
        <v>1340.23</v>
      </c>
      <c r="E74" s="130">
        <v>883.99</v>
      </c>
      <c r="F74" s="130">
        <v>116.59</v>
      </c>
      <c r="G74" s="130">
        <v>248.1</v>
      </c>
      <c r="H74" s="2">
        <f t="shared" si="23"/>
        <v>4155.3999999999996</v>
      </c>
      <c r="I74" s="2">
        <f t="shared" si="24"/>
        <v>116.59</v>
      </c>
      <c r="J74" s="2">
        <f t="shared" si="25"/>
        <v>248.1</v>
      </c>
      <c r="K74" s="2">
        <f t="shared" si="26"/>
        <v>4155.3999999999996</v>
      </c>
      <c r="L74" s="2">
        <f t="shared" si="27"/>
        <v>364.69</v>
      </c>
      <c r="M74" s="2">
        <f t="shared" si="28"/>
        <v>4520.09</v>
      </c>
      <c r="N74" s="2">
        <f>'ZBud Extract Monthly'!V73</f>
        <v>4520.1000000000004</v>
      </c>
      <c r="O74" s="53">
        <f t="shared" si="29"/>
        <v>1.0000000000218279E-2</v>
      </c>
      <c r="AI74" s="58">
        <f t="shared" ref="AI74:AI137" si="30">B74</f>
        <v>822.01</v>
      </c>
      <c r="AJ74" s="2">
        <f t="shared" ref="AJ74:AJ137" si="31">SUM(C74:E74)</f>
        <v>3333.3900000000003</v>
      </c>
      <c r="AK74" s="2">
        <f t="shared" ref="AK74:AK137" si="32">SUM(F74:H74)</f>
        <v>4520.0899999999992</v>
      </c>
      <c r="AL74" s="2">
        <f t="shared" ref="AL74:AL137" si="33">SUM(I74:J74)</f>
        <v>364.69</v>
      </c>
      <c r="AM74" s="2">
        <f t="shared" ref="AM74:AM137" si="34">SUM(K74:M74)</f>
        <v>9040.18</v>
      </c>
      <c r="AN74" s="2">
        <f t="shared" ref="AN74:AN137" si="35">SUM(N74:P74)</f>
        <v>4520.1100000000006</v>
      </c>
      <c r="AO74" s="2">
        <f t="shared" ref="AO74:AO137" si="36">SUM(Q74:U74)</f>
        <v>0</v>
      </c>
      <c r="AP74" s="2">
        <f t="shared" ref="AP74:AP137" si="37">SUM(V74:Y74)</f>
        <v>0</v>
      </c>
      <c r="AQ74" s="2">
        <f t="shared" ref="AQ74:AQ137" si="38">SUM(Z74:AB74)</f>
        <v>0</v>
      </c>
      <c r="AR74" s="2">
        <f t="shared" ref="AR74:AR137" si="39">SUM(AC74:AG74)</f>
        <v>0</v>
      </c>
      <c r="AS74" s="2">
        <f t="shared" ref="AS74:AS137" si="40">AH74</f>
        <v>0</v>
      </c>
      <c r="AT74" s="2">
        <f t="shared" ref="AT74:AT137" si="41">AK74</f>
        <v>4520.0899999999992</v>
      </c>
      <c r="AU74" s="2">
        <f t="shared" ref="AU74:AU137" si="42">AR74</f>
        <v>0</v>
      </c>
      <c r="AV74" s="2">
        <f t="shared" ref="AV74:AV137" si="43">SUM(AI74:AJ74,AL74:AQ74,AS74)</f>
        <v>18080.38</v>
      </c>
      <c r="AW74" s="2">
        <f t="shared" ref="AW74:AW137" si="44">SUM(AI74:AS74)</f>
        <v>22600.47</v>
      </c>
      <c r="AX74" s="2">
        <f>'ZBud Extract Monthly'!V73</f>
        <v>4520.1000000000004</v>
      </c>
      <c r="AY74" s="53">
        <f t="shared" ref="AY74:AY137" si="45">AX74-AW74</f>
        <v>-18080.370000000003</v>
      </c>
    </row>
    <row r="75" spans="1:51" x14ac:dyDescent="0.3">
      <c r="A75" s="129">
        <v>34911</v>
      </c>
      <c r="B75" s="130">
        <v>774.11</v>
      </c>
      <c r="C75" s="130">
        <v>1023.79</v>
      </c>
      <c r="D75" s="130">
        <v>1627.77</v>
      </c>
      <c r="E75" s="130">
        <v>1118.3</v>
      </c>
      <c r="F75" s="130">
        <v>62.68</v>
      </c>
      <c r="G75" s="130">
        <v>202.34</v>
      </c>
      <c r="H75" s="2">
        <f t="shared" si="23"/>
        <v>4543.97</v>
      </c>
      <c r="I75" s="2">
        <f t="shared" si="24"/>
        <v>62.68</v>
      </c>
      <c r="J75" s="2">
        <f t="shared" si="25"/>
        <v>202.34</v>
      </c>
      <c r="K75" s="2">
        <f t="shared" si="26"/>
        <v>4543.97</v>
      </c>
      <c r="L75" s="2">
        <f t="shared" si="27"/>
        <v>265.02</v>
      </c>
      <c r="M75" s="2">
        <f t="shared" si="28"/>
        <v>4808.9900000000007</v>
      </c>
      <c r="N75" s="2">
        <f>'ZBud Extract Monthly'!V74</f>
        <v>4808.9799999999996</v>
      </c>
      <c r="O75" s="53">
        <f t="shared" si="29"/>
        <v>-1.0000000001127773E-2</v>
      </c>
      <c r="AI75" s="58">
        <f t="shared" si="30"/>
        <v>774.11</v>
      </c>
      <c r="AJ75" s="2">
        <f t="shared" si="31"/>
        <v>3769.8599999999997</v>
      </c>
      <c r="AK75" s="2">
        <f t="shared" si="32"/>
        <v>4808.99</v>
      </c>
      <c r="AL75" s="2">
        <f t="shared" si="33"/>
        <v>265.02</v>
      </c>
      <c r="AM75" s="2">
        <f t="shared" si="34"/>
        <v>9617.98</v>
      </c>
      <c r="AN75" s="2">
        <f t="shared" si="35"/>
        <v>4808.9699999999984</v>
      </c>
      <c r="AO75" s="2">
        <f t="shared" si="36"/>
        <v>0</v>
      </c>
      <c r="AP75" s="2">
        <f t="shared" si="37"/>
        <v>0</v>
      </c>
      <c r="AQ75" s="2">
        <f t="shared" si="38"/>
        <v>0</v>
      </c>
      <c r="AR75" s="2">
        <f t="shared" si="39"/>
        <v>0</v>
      </c>
      <c r="AS75" s="2">
        <f t="shared" si="40"/>
        <v>0</v>
      </c>
      <c r="AT75" s="2">
        <f t="shared" si="41"/>
        <v>4808.99</v>
      </c>
      <c r="AU75" s="2">
        <f t="shared" si="42"/>
        <v>0</v>
      </c>
      <c r="AV75" s="2">
        <f t="shared" si="43"/>
        <v>19235.939999999999</v>
      </c>
      <c r="AW75" s="2">
        <f t="shared" si="44"/>
        <v>24044.929999999997</v>
      </c>
      <c r="AX75" s="2">
        <f>'ZBud Extract Monthly'!V74</f>
        <v>4808.9799999999996</v>
      </c>
      <c r="AY75" s="53">
        <f t="shared" si="45"/>
        <v>-19235.949999999997</v>
      </c>
    </row>
    <row r="76" spans="1:51" x14ac:dyDescent="0.3">
      <c r="A76" s="129">
        <v>34942</v>
      </c>
      <c r="B76" s="130">
        <v>717.45</v>
      </c>
      <c r="C76" s="130">
        <v>915.85</v>
      </c>
      <c r="D76" s="130">
        <v>806.73</v>
      </c>
      <c r="E76" s="130">
        <v>519.77</v>
      </c>
      <c r="F76" s="130">
        <v>38.08</v>
      </c>
      <c r="G76" s="130">
        <v>103.52</v>
      </c>
      <c r="H76" s="2">
        <f t="shared" si="23"/>
        <v>2959.8</v>
      </c>
      <c r="I76" s="2">
        <f t="shared" si="24"/>
        <v>38.08</v>
      </c>
      <c r="J76" s="2">
        <f t="shared" si="25"/>
        <v>103.52</v>
      </c>
      <c r="K76" s="2">
        <f t="shared" si="26"/>
        <v>2959.8</v>
      </c>
      <c r="L76" s="2">
        <f t="shared" si="27"/>
        <v>141.6</v>
      </c>
      <c r="M76" s="2">
        <f t="shared" si="28"/>
        <v>3101.4</v>
      </c>
      <c r="N76" s="2">
        <f>'ZBud Extract Monthly'!V75</f>
        <v>3101.4</v>
      </c>
      <c r="O76" s="53">
        <f t="shared" si="29"/>
        <v>0</v>
      </c>
      <c r="AI76" s="58">
        <f t="shared" si="30"/>
        <v>717.45</v>
      </c>
      <c r="AJ76" s="2">
        <f t="shared" si="31"/>
        <v>2242.35</v>
      </c>
      <c r="AK76" s="2">
        <f t="shared" si="32"/>
        <v>3101.4</v>
      </c>
      <c r="AL76" s="2">
        <f t="shared" si="33"/>
        <v>141.6</v>
      </c>
      <c r="AM76" s="2">
        <f t="shared" si="34"/>
        <v>6202.8</v>
      </c>
      <c r="AN76" s="2">
        <f t="shared" si="35"/>
        <v>3101.4</v>
      </c>
      <c r="AO76" s="2">
        <f t="shared" si="36"/>
        <v>0</v>
      </c>
      <c r="AP76" s="2">
        <f t="shared" si="37"/>
        <v>0</v>
      </c>
      <c r="AQ76" s="2">
        <f t="shared" si="38"/>
        <v>0</v>
      </c>
      <c r="AR76" s="2">
        <f t="shared" si="39"/>
        <v>0</v>
      </c>
      <c r="AS76" s="2">
        <f t="shared" si="40"/>
        <v>0</v>
      </c>
      <c r="AT76" s="2">
        <f t="shared" si="41"/>
        <v>3101.4</v>
      </c>
      <c r="AU76" s="2">
        <f t="shared" si="42"/>
        <v>0</v>
      </c>
      <c r="AV76" s="2">
        <f t="shared" si="43"/>
        <v>12405.6</v>
      </c>
      <c r="AW76" s="2">
        <f t="shared" si="44"/>
        <v>15507.000000000002</v>
      </c>
      <c r="AX76" s="2">
        <f>'ZBud Extract Monthly'!V75</f>
        <v>3101.4</v>
      </c>
      <c r="AY76" s="53">
        <f t="shared" si="45"/>
        <v>-12405.600000000002</v>
      </c>
    </row>
    <row r="77" spans="1:51" x14ac:dyDescent="0.3">
      <c r="A77" s="129">
        <v>34972</v>
      </c>
      <c r="B77" s="130">
        <v>656.78</v>
      </c>
      <c r="C77" s="130">
        <v>818.76</v>
      </c>
      <c r="D77" s="130">
        <v>690.33</v>
      </c>
      <c r="E77" s="130">
        <v>448.4</v>
      </c>
      <c r="F77" s="130">
        <v>42.53</v>
      </c>
      <c r="G77" s="130">
        <v>93.52</v>
      </c>
      <c r="H77" s="2">
        <f t="shared" si="23"/>
        <v>2614.27</v>
      </c>
      <c r="I77" s="2">
        <f t="shared" si="24"/>
        <v>42.53</v>
      </c>
      <c r="J77" s="2">
        <f t="shared" si="25"/>
        <v>93.52</v>
      </c>
      <c r="K77" s="2">
        <f t="shared" si="26"/>
        <v>2614.27</v>
      </c>
      <c r="L77" s="2">
        <f t="shared" si="27"/>
        <v>136.05000000000001</v>
      </c>
      <c r="M77" s="2">
        <f t="shared" si="28"/>
        <v>2750.32</v>
      </c>
      <c r="N77" s="2">
        <f>'ZBud Extract Monthly'!V76</f>
        <v>2750.3</v>
      </c>
      <c r="O77" s="53">
        <f t="shared" si="29"/>
        <v>-1.999999999998181E-2</v>
      </c>
      <c r="AI77" s="58">
        <f t="shared" si="30"/>
        <v>656.78</v>
      </c>
      <c r="AJ77" s="2">
        <f t="shared" si="31"/>
        <v>1957.4900000000002</v>
      </c>
      <c r="AK77" s="2">
        <f t="shared" si="32"/>
        <v>2750.32</v>
      </c>
      <c r="AL77" s="2">
        <f t="shared" si="33"/>
        <v>136.05000000000001</v>
      </c>
      <c r="AM77" s="2">
        <f t="shared" si="34"/>
        <v>5500.64</v>
      </c>
      <c r="AN77" s="2">
        <f t="shared" si="35"/>
        <v>2750.28</v>
      </c>
      <c r="AO77" s="2">
        <f t="shared" si="36"/>
        <v>0</v>
      </c>
      <c r="AP77" s="2">
        <f t="shared" si="37"/>
        <v>0</v>
      </c>
      <c r="AQ77" s="2">
        <f t="shared" si="38"/>
        <v>0</v>
      </c>
      <c r="AR77" s="2">
        <f t="shared" si="39"/>
        <v>0</v>
      </c>
      <c r="AS77" s="2">
        <f t="shared" si="40"/>
        <v>0</v>
      </c>
      <c r="AT77" s="2">
        <f t="shared" si="41"/>
        <v>2750.32</v>
      </c>
      <c r="AU77" s="2">
        <f t="shared" si="42"/>
        <v>0</v>
      </c>
      <c r="AV77" s="2">
        <f t="shared" si="43"/>
        <v>11001.240000000002</v>
      </c>
      <c r="AW77" s="2">
        <f t="shared" si="44"/>
        <v>13751.560000000001</v>
      </c>
      <c r="AX77" s="2">
        <f>'ZBud Extract Monthly'!V76</f>
        <v>2750.3</v>
      </c>
      <c r="AY77" s="53">
        <f t="shared" si="45"/>
        <v>-11001.260000000002</v>
      </c>
    </row>
    <row r="78" spans="1:51" x14ac:dyDescent="0.3">
      <c r="A78" s="129">
        <v>35003</v>
      </c>
      <c r="B78" s="130">
        <v>576.73</v>
      </c>
      <c r="C78" s="130">
        <v>712.5</v>
      </c>
      <c r="D78" s="130">
        <v>1513.31</v>
      </c>
      <c r="E78" s="130">
        <v>1083.8699999999999</v>
      </c>
      <c r="F78" s="130">
        <v>41.76</v>
      </c>
      <c r="G78" s="130">
        <v>151.74</v>
      </c>
      <c r="H78" s="2">
        <f t="shared" si="23"/>
        <v>3886.41</v>
      </c>
      <c r="I78" s="2">
        <f t="shared" si="24"/>
        <v>41.76</v>
      </c>
      <c r="J78" s="2">
        <f t="shared" si="25"/>
        <v>151.74</v>
      </c>
      <c r="K78" s="2">
        <f t="shared" si="26"/>
        <v>3886.41</v>
      </c>
      <c r="L78" s="2">
        <f t="shared" si="27"/>
        <v>193.5</v>
      </c>
      <c r="M78" s="2">
        <f t="shared" si="28"/>
        <v>4079.91</v>
      </c>
      <c r="N78" s="2">
        <f>'ZBud Extract Monthly'!V77</f>
        <v>4079.92</v>
      </c>
      <c r="O78" s="53">
        <f t="shared" si="29"/>
        <v>1.0000000000218279E-2</v>
      </c>
      <c r="AI78" s="58">
        <f t="shared" si="30"/>
        <v>576.73</v>
      </c>
      <c r="AJ78" s="2">
        <f t="shared" si="31"/>
        <v>3309.68</v>
      </c>
      <c r="AK78" s="2">
        <f t="shared" si="32"/>
        <v>4079.91</v>
      </c>
      <c r="AL78" s="2">
        <f t="shared" si="33"/>
        <v>193.5</v>
      </c>
      <c r="AM78" s="2">
        <f t="shared" si="34"/>
        <v>8159.82</v>
      </c>
      <c r="AN78" s="2">
        <f t="shared" si="35"/>
        <v>4079.9300000000003</v>
      </c>
      <c r="AO78" s="2">
        <f t="shared" si="36"/>
        <v>0</v>
      </c>
      <c r="AP78" s="2">
        <f t="shared" si="37"/>
        <v>0</v>
      </c>
      <c r="AQ78" s="2">
        <f t="shared" si="38"/>
        <v>0</v>
      </c>
      <c r="AR78" s="2">
        <f t="shared" si="39"/>
        <v>0</v>
      </c>
      <c r="AS78" s="2">
        <f t="shared" si="40"/>
        <v>0</v>
      </c>
      <c r="AT78" s="2">
        <f t="shared" si="41"/>
        <v>4079.91</v>
      </c>
      <c r="AU78" s="2">
        <f t="shared" si="42"/>
        <v>0</v>
      </c>
      <c r="AV78" s="2">
        <f t="shared" si="43"/>
        <v>16319.66</v>
      </c>
      <c r="AW78" s="2">
        <f t="shared" si="44"/>
        <v>20399.57</v>
      </c>
      <c r="AX78" s="2">
        <f>'ZBud Extract Monthly'!V77</f>
        <v>4079.92</v>
      </c>
      <c r="AY78" s="53">
        <f t="shared" si="45"/>
        <v>-16319.65</v>
      </c>
    </row>
    <row r="79" spans="1:51" x14ac:dyDescent="0.3">
      <c r="A79" s="129">
        <v>35033</v>
      </c>
      <c r="B79" s="130">
        <v>599.28</v>
      </c>
      <c r="C79" s="130">
        <v>695.89</v>
      </c>
      <c r="D79" s="130">
        <v>1055.6500000000001</v>
      </c>
      <c r="E79" s="130">
        <v>710.95</v>
      </c>
      <c r="F79" s="130">
        <v>33.18</v>
      </c>
      <c r="G79" s="130">
        <v>118.79</v>
      </c>
      <c r="H79" s="2">
        <f t="shared" si="23"/>
        <v>3061.7700000000004</v>
      </c>
      <c r="I79" s="2">
        <f t="shared" si="24"/>
        <v>33.18</v>
      </c>
      <c r="J79" s="2">
        <f t="shared" si="25"/>
        <v>118.79</v>
      </c>
      <c r="K79" s="2">
        <f t="shared" si="26"/>
        <v>3061.7700000000004</v>
      </c>
      <c r="L79" s="2">
        <f t="shared" si="27"/>
        <v>151.97</v>
      </c>
      <c r="M79" s="2">
        <f t="shared" si="28"/>
        <v>3213.7400000000002</v>
      </c>
      <c r="N79" s="2">
        <f>'ZBud Extract Monthly'!V78</f>
        <v>3213.74</v>
      </c>
      <c r="O79" s="53">
        <f t="shared" si="29"/>
        <v>0</v>
      </c>
      <c r="AI79" s="58">
        <f t="shared" si="30"/>
        <v>599.28</v>
      </c>
      <c r="AJ79" s="2">
        <f t="shared" si="31"/>
        <v>2462.4899999999998</v>
      </c>
      <c r="AK79" s="2">
        <f t="shared" si="32"/>
        <v>3213.7400000000002</v>
      </c>
      <c r="AL79" s="2">
        <f t="shared" si="33"/>
        <v>151.97</v>
      </c>
      <c r="AM79" s="2">
        <f t="shared" si="34"/>
        <v>6427.4800000000005</v>
      </c>
      <c r="AN79" s="2">
        <f t="shared" si="35"/>
        <v>3213.74</v>
      </c>
      <c r="AO79" s="2">
        <f t="shared" si="36"/>
        <v>0</v>
      </c>
      <c r="AP79" s="2">
        <f t="shared" si="37"/>
        <v>0</v>
      </c>
      <c r="AQ79" s="2">
        <f t="shared" si="38"/>
        <v>0</v>
      </c>
      <c r="AR79" s="2">
        <f t="shared" si="39"/>
        <v>0</v>
      </c>
      <c r="AS79" s="2">
        <f t="shared" si="40"/>
        <v>0</v>
      </c>
      <c r="AT79" s="2">
        <f t="shared" si="41"/>
        <v>3213.7400000000002</v>
      </c>
      <c r="AU79" s="2">
        <f t="shared" si="42"/>
        <v>0</v>
      </c>
      <c r="AV79" s="2">
        <f t="shared" si="43"/>
        <v>12854.96</v>
      </c>
      <c r="AW79" s="2">
        <f t="shared" si="44"/>
        <v>16068.7</v>
      </c>
      <c r="AX79" s="2">
        <f>'ZBud Extract Monthly'!V78</f>
        <v>3213.74</v>
      </c>
      <c r="AY79" s="53">
        <f t="shared" si="45"/>
        <v>-12854.960000000001</v>
      </c>
    </row>
    <row r="80" spans="1:51" x14ac:dyDescent="0.3">
      <c r="A80" s="129">
        <v>35064</v>
      </c>
      <c r="B80" s="130">
        <v>817.38</v>
      </c>
      <c r="C80" s="130">
        <v>977.08</v>
      </c>
      <c r="D80" s="130">
        <v>1204.28</v>
      </c>
      <c r="E80" s="130">
        <v>790.79</v>
      </c>
      <c r="F80" s="130">
        <v>40.19</v>
      </c>
      <c r="G80" s="130">
        <v>149.84</v>
      </c>
      <c r="H80" s="2">
        <f t="shared" si="23"/>
        <v>3789.5299999999997</v>
      </c>
      <c r="I80" s="2">
        <f t="shared" si="24"/>
        <v>40.19</v>
      </c>
      <c r="J80" s="2">
        <f t="shared" si="25"/>
        <v>149.84</v>
      </c>
      <c r="K80" s="2">
        <f t="shared" si="26"/>
        <v>3789.5299999999997</v>
      </c>
      <c r="L80" s="2">
        <f t="shared" si="27"/>
        <v>190.03</v>
      </c>
      <c r="M80" s="2">
        <f t="shared" si="28"/>
        <v>3979.56</v>
      </c>
      <c r="N80" s="2">
        <f>'ZBud Extract Monthly'!V79</f>
        <v>3979.55</v>
      </c>
      <c r="O80" s="53">
        <f t="shared" si="29"/>
        <v>-9.9999999997635314E-3</v>
      </c>
      <c r="AI80" s="58">
        <f t="shared" si="30"/>
        <v>817.38</v>
      </c>
      <c r="AJ80" s="2">
        <f t="shared" si="31"/>
        <v>2972.15</v>
      </c>
      <c r="AK80" s="2">
        <f t="shared" si="32"/>
        <v>3979.56</v>
      </c>
      <c r="AL80" s="2">
        <f t="shared" si="33"/>
        <v>190.03</v>
      </c>
      <c r="AM80" s="2">
        <f t="shared" si="34"/>
        <v>7959.12</v>
      </c>
      <c r="AN80" s="2">
        <f t="shared" si="35"/>
        <v>3979.5400000000004</v>
      </c>
      <c r="AO80" s="2">
        <f t="shared" si="36"/>
        <v>0</v>
      </c>
      <c r="AP80" s="2">
        <f t="shared" si="37"/>
        <v>0</v>
      </c>
      <c r="AQ80" s="2">
        <f t="shared" si="38"/>
        <v>0</v>
      </c>
      <c r="AR80" s="2">
        <f t="shared" si="39"/>
        <v>0</v>
      </c>
      <c r="AS80" s="2">
        <f t="shared" si="40"/>
        <v>0</v>
      </c>
      <c r="AT80" s="2">
        <f t="shared" si="41"/>
        <v>3979.56</v>
      </c>
      <c r="AU80" s="2">
        <f t="shared" si="42"/>
        <v>0</v>
      </c>
      <c r="AV80" s="2">
        <f t="shared" si="43"/>
        <v>15918.220000000001</v>
      </c>
      <c r="AW80" s="2">
        <f t="shared" si="44"/>
        <v>19897.78</v>
      </c>
      <c r="AX80" s="2">
        <f>'ZBud Extract Monthly'!V79</f>
        <v>3979.55</v>
      </c>
      <c r="AY80" s="53">
        <f t="shared" si="45"/>
        <v>-15918.23</v>
      </c>
    </row>
    <row r="81" spans="1:51" x14ac:dyDescent="0.3">
      <c r="A81" s="129">
        <v>35095</v>
      </c>
      <c r="B81" s="130">
        <v>1175.3499999999999</v>
      </c>
      <c r="C81" s="130">
        <v>1340.94</v>
      </c>
      <c r="D81" s="130">
        <v>1203.3699999999999</v>
      </c>
      <c r="E81" s="130">
        <v>782.15</v>
      </c>
      <c r="F81" s="130">
        <v>83.9</v>
      </c>
      <c r="G81" s="130">
        <v>194.98</v>
      </c>
      <c r="H81" s="2">
        <f t="shared" si="23"/>
        <v>4501.8099999999995</v>
      </c>
      <c r="I81" s="2">
        <f t="shared" si="24"/>
        <v>83.9</v>
      </c>
      <c r="J81" s="2">
        <f t="shared" si="25"/>
        <v>194.98</v>
      </c>
      <c r="K81" s="2">
        <f t="shared" si="26"/>
        <v>4501.8099999999995</v>
      </c>
      <c r="L81" s="2">
        <f t="shared" si="27"/>
        <v>278.88</v>
      </c>
      <c r="M81" s="2">
        <f t="shared" si="28"/>
        <v>4780.6899999999987</v>
      </c>
      <c r="N81" s="2">
        <f>'ZBud Extract Monthly'!V80</f>
        <v>4780.6899999999996</v>
      </c>
      <c r="O81" s="53">
        <f t="shared" si="29"/>
        <v>0</v>
      </c>
      <c r="AI81" s="58">
        <f t="shared" si="30"/>
        <v>1175.3499999999999</v>
      </c>
      <c r="AJ81" s="2">
        <f t="shared" si="31"/>
        <v>3326.46</v>
      </c>
      <c r="AK81" s="2">
        <f t="shared" si="32"/>
        <v>4780.6899999999996</v>
      </c>
      <c r="AL81" s="2">
        <f t="shared" si="33"/>
        <v>278.88</v>
      </c>
      <c r="AM81" s="2">
        <f t="shared" si="34"/>
        <v>9561.3799999999974</v>
      </c>
      <c r="AN81" s="2">
        <f t="shared" si="35"/>
        <v>4780.6899999999996</v>
      </c>
      <c r="AO81" s="2">
        <f t="shared" si="36"/>
        <v>0</v>
      </c>
      <c r="AP81" s="2">
        <f t="shared" si="37"/>
        <v>0</v>
      </c>
      <c r="AQ81" s="2">
        <f t="shared" si="38"/>
        <v>0</v>
      </c>
      <c r="AR81" s="2">
        <f t="shared" si="39"/>
        <v>0</v>
      </c>
      <c r="AS81" s="2">
        <f t="shared" si="40"/>
        <v>0</v>
      </c>
      <c r="AT81" s="2">
        <f t="shared" si="41"/>
        <v>4780.6899999999996</v>
      </c>
      <c r="AU81" s="2">
        <f t="shared" si="42"/>
        <v>0</v>
      </c>
      <c r="AV81" s="2">
        <f t="shared" si="43"/>
        <v>19122.759999999995</v>
      </c>
      <c r="AW81" s="2">
        <f t="shared" si="44"/>
        <v>23903.449999999993</v>
      </c>
      <c r="AX81" s="2">
        <f>'ZBud Extract Monthly'!V80</f>
        <v>4780.6899999999996</v>
      </c>
      <c r="AY81" s="53">
        <f t="shared" si="45"/>
        <v>-19122.759999999995</v>
      </c>
    </row>
    <row r="82" spans="1:51" x14ac:dyDescent="0.3">
      <c r="A82" s="129">
        <v>35124</v>
      </c>
      <c r="B82" s="130">
        <v>1434.28</v>
      </c>
      <c r="C82" s="130">
        <v>1490.94</v>
      </c>
      <c r="D82" s="130">
        <v>1488.47</v>
      </c>
      <c r="E82" s="130">
        <v>934.19</v>
      </c>
      <c r="F82" s="130">
        <v>255.32</v>
      </c>
      <c r="G82" s="130">
        <v>314.64</v>
      </c>
      <c r="H82" s="2">
        <f t="shared" si="23"/>
        <v>5347.880000000001</v>
      </c>
      <c r="I82" s="2">
        <f t="shared" si="24"/>
        <v>255.32</v>
      </c>
      <c r="J82" s="2">
        <f t="shared" si="25"/>
        <v>314.64</v>
      </c>
      <c r="K82" s="2">
        <f t="shared" si="26"/>
        <v>5347.880000000001</v>
      </c>
      <c r="L82" s="2">
        <f t="shared" si="27"/>
        <v>569.96</v>
      </c>
      <c r="M82" s="2">
        <f t="shared" si="28"/>
        <v>5917.8400000000011</v>
      </c>
      <c r="N82" s="2">
        <f>'ZBud Extract Monthly'!V81</f>
        <v>5917.85</v>
      </c>
      <c r="O82" s="53">
        <f t="shared" si="29"/>
        <v>9.999999999308784E-3</v>
      </c>
      <c r="AI82" s="58">
        <f t="shared" si="30"/>
        <v>1434.28</v>
      </c>
      <c r="AJ82" s="2">
        <f t="shared" si="31"/>
        <v>3913.6</v>
      </c>
      <c r="AK82" s="2">
        <f t="shared" si="32"/>
        <v>5917.8400000000011</v>
      </c>
      <c r="AL82" s="2">
        <f t="shared" si="33"/>
        <v>569.96</v>
      </c>
      <c r="AM82" s="2">
        <f t="shared" si="34"/>
        <v>11835.680000000002</v>
      </c>
      <c r="AN82" s="2">
        <f t="shared" si="35"/>
        <v>5917.86</v>
      </c>
      <c r="AO82" s="2">
        <f t="shared" si="36"/>
        <v>0</v>
      </c>
      <c r="AP82" s="2">
        <f t="shared" si="37"/>
        <v>0</v>
      </c>
      <c r="AQ82" s="2">
        <f t="shared" si="38"/>
        <v>0</v>
      </c>
      <c r="AR82" s="2">
        <f t="shared" si="39"/>
        <v>0</v>
      </c>
      <c r="AS82" s="2">
        <f t="shared" si="40"/>
        <v>0</v>
      </c>
      <c r="AT82" s="2">
        <f t="shared" si="41"/>
        <v>5917.8400000000011</v>
      </c>
      <c r="AU82" s="2">
        <f t="shared" si="42"/>
        <v>0</v>
      </c>
      <c r="AV82" s="2">
        <f t="shared" si="43"/>
        <v>23671.380000000005</v>
      </c>
      <c r="AW82" s="2">
        <f t="shared" si="44"/>
        <v>29589.22</v>
      </c>
      <c r="AX82" s="2">
        <f>'ZBud Extract Monthly'!V81</f>
        <v>5917.85</v>
      </c>
      <c r="AY82" s="53">
        <f t="shared" si="45"/>
        <v>-23671.370000000003</v>
      </c>
    </row>
    <row r="83" spans="1:51" x14ac:dyDescent="0.3">
      <c r="A83" s="129">
        <v>35155</v>
      </c>
      <c r="B83" s="130">
        <v>1419.54</v>
      </c>
      <c r="C83" s="130">
        <v>1656.06</v>
      </c>
      <c r="D83" s="130">
        <v>2154.56</v>
      </c>
      <c r="E83" s="130">
        <v>1479.09</v>
      </c>
      <c r="F83" s="130">
        <v>330.71</v>
      </c>
      <c r="G83" s="130">
        <v>438.33</v>
      </c>
      <c r="H83" s="2">
        <f t="shared" si="23"/>
        <v>6709.25</v>
      </c>
      <c r="I83" s="2">
        <f t="shared" si="24"/>
        <v>330.71</v>
      </c>
      <c r="J83" s="2">
        <f t="shared" si="25"/>
        <v>438.33</v>
      </c>
      <c r="K83" s="2">
        <f t="shared" si="26"/>
        <v>6709.25</v>
      </c>
      <c r="L83" s="2">
        <f t="shared" si="27"/>
        <v>769.04</v>
      </c>
      <c r="M83" s="2">
        <f t="shared" si="28"/>
        <v>7478.29</v>
      </c>
      <c r="N83" s="2">
        <f>'ZBud Extract Monthly'!V82</f>
        <v>7478.3</v>
      </c>
      <c r="O83" s="53">
        <f t="shared" si="29"/>
        <v>1.0000000000218279E-2</v>
      </c>
      <c r="AI83" s="58">
        <f t="shared" si="30"/>
        <v>1419.54</v>
      </c>
      <c r="AJ83" s="2">
        <f t="shared" si="31"/>
        <v>5289.71</v>
      </c>
      <c r="AK83" s="2">
        <f t="shared" si="32"/>
        <v>7478.29</v>
      </c>
      <c r="AL83" s="2">
        <f t="shared" si="33"/>
        <v>769.04</v>
      </c>
      <c r="AM83" s="2">
        <f t="shared" si="34"/>
        <v>14956.58</v>
      </c>
      <c r="AN83" s="2">
        <f t="shared" si="35"/>
        <v>7478.31</v>
      </c>
      <c r="AO83" s="2">
        <f t="shared" si="36"/>
        <v>0</v>
      </c>
      <c r="AP83" s="2">
        <f t="shared" si="37"/>
        <v>0</v>
      </c>
      <c r="AQ83" s="2">
        <f t="shared" si="38"/>
        <v>0</v>
      </c>
      <c r="AR83" s="2">
        <f t="shared" si="39"/>
        <v>0</v>
      </c>
      <c r="AS83" s="2">
        <f t="shared" si="40"/>
        <v>0</v>
      </c>
      <c r="AT83" s="2">
        <f t="shared" si="41"/>
        <v>7478.29</v>
      </c>
      <c r="AU83" s="2">
        <f t="shared" si="42"/>
        <v>0</v>
      </c>
      <c r="AV83" s="2">
        <f t="shared" si="43"/>
        <v>29913.18</v>
      </c>
      <c r="AW83" s="2">
        <f t="shared" si="44"/>
        <v>37391.47</v>
      </c>
      <c r="AX83" s="2">
        <f>'ZBud Extract Monthly'!V82</f>
        <v>7478.3</v>
      </c>
      <c r="AY83" s="53">
        <f t="shared" si="45"/>
        <v>-29913.170000000002</v>
      </c>
    </row>
    <row r="84" spans="1:51" x14ac:dyDescent="0.3">
      <c r="A84" s="129">
        <v>35185</v>
      </c>
      <c r="B84" s="130">
        <v>808.74</v>
      </c>
      <c r="C84" s="130">
        <v>1087.72</v>
      </c>
      <c r="D84" s="130">
        <v>1512.86</v>
      </c>
      <c r="E84" s="130">
        <v>1056.52</v>
      </c>
      <c r="F84" s="130">
        <v>263.08999999999997</v>
      </c>
      <c r="G84" s="130">
        <v>364.33</v>
      </c>
      <c r="H84" s="2">
        <f t="shared" si="23"/>
        <v>4465.84</v>
      </c>
      <c r="I84" s="2">
        <f t="shared" si="24"/>
        <v>263.08999999999997</v>
      </c>
      <c r="J84" s="2">
        <f t="shared" si="25"/>
        <v>364.33</v>
      </c>
      <c r="K84" s="2">
        <f t="shared" si="26"/>
        <v>4465.84</v>
      </c>
      <c r="L84" s="2">
        <f t="shared" si="27"/>
        <v>627.41999999999996</v>
      </c>
      <c r="M84" s="2">
        <f t="shared" si="28"/>
        <v>5093.26</v>
      </c>
      <c r="N84" s="2">
        <f>'ZBud Extract Monthly'!V83</f>
        <v>5093.2700000000004</v>
      </c>
      <c r="O84" s="53">
        <f t="shared" si="29"/>
        <v>1.0000000000218279E-2</v>
      </c>
      <c r="AI84" s="58">
        <f t="shared" si="30"/>
        <v>808.74</v>
      </c>
      <c r="AJ84" s="2">
        <f t="shared" si="31"/>
        <v>3657.1</v>
      </c>
      <c r="AK84" s="2">
        <f t="shared" si="32"/>
        <v>5093.26</v>
      </c>
      <c r="AL84" s="2">
        <f t="shared" si="33"/>
        <v>627.41999999999996</v>
      </c>
      <c r="AM84" s="2">
        <f t="shared" si="34"/>
        <v>10186.52</v>
      </c>
      <c r="AN84" s="2">
        <f t="shared" si="35"/>
        <v>5093.2800000000007</v>
      </c>
      <c r="AO84" s="2">
        <f t="shared" si="36"/>
        <v>0</v>
      </c>
      <c r="AP84" s="2">
        <f t="shared" si="37"/>
        <v>0</v>
      </c>
      <c r="AQ84" s="2">
        <f t="shared" si="38"/>
        <v>0</v>
      </c>
      <c r="AR84" s="2">
        <f t="shared" si="39"/>
        <v>0</v>
      </c>
      <c r="AS84" s="2">
        <f t="shared" si="40"/>
        <v>0</v>
      </c>
      <c r="AT84" s="2">
        <f t="shared" si="41"/>
        <v>5093.26</v>
      </c>
      <c r="AU84" s="2">
        <f t="shared" si="42"/>
        <v>0</v>
      </c>
      <c r="AV84" s="2">
        <f t="shared" si="43"/>
        <v>20373.060000000001</v>
      </c>
      <c r="AW84" s="2">
        <f t="shared" si="44"/>
        <v>25466.32</v>
      </c>
      <c r="AX84" s="2">
        <f>'ZBud Extract Monthly'!V83</f>
        <v>5093.2700000000004</v>
      </c>
      <c r="AY84" s="53">
        <f t="shared" si="45"/>
        <v>-20373.05</v>
      </c>
    </row>
    <row r="85" spans="1:51" x14ac:dyDescent="0.3">
      <c r="A85" s="129">
        <v>35216</v>
      </c>
      <c r="B85" s="130">
        <v>1006.13</v>
      </c>
      <c r="C85" s="130">
        <v>1159.9100000000001</v>
      </c>
      <c r="D85" s="130">
        <v>1465.7</v>
      </c>
      <c r="E85" s="130">
        <v>1045.03</v>
      </c>
      <c r="F85" s="130">
        <v>175.63</v>
      </c>
      <c r="G85" s="130">
        <v>304.37</v>
      </c>
      <c r="H85" s="2">
        <f t="shared" si="23"/>
        <v>4676.7699999999995</v>
      </c>
      <c r="I85" s="2">
        <f t="shared" si="24"/>
        <v>175.63</v>
      </c>
      <c r="J85" s="2">
        <f t="shared" si="25"/>
        <v>304.37</v>
      </c>
      <c r="K85" s="2">
        <f t="shared" si="26"/>
        <v>4676.7699999999995</v>
      </c>
      <c r="L85" s="2">
        <f t="shared" si="27"/>
        <v>480</v>
      </c>
      <c r="M85" s="2">
        <f t="shared" si="28"/>
        <v>5156.7699999999995</v>
      </c>
      <c r="N85" s="2">
        <f>'ZBud Extract Monthly'!V84</f>
        <v>5156.78</v>
      </c>
      <c r="O85" s="53">
        <f t="shared" si="29"/>
        <v>1.0000000000218279E-2</v>
      </c>
      <c r="AI85" s="58">
        <f t="shared" si="30"/>
        <v>1006.13</v>
      </c>
      <c r="AJ85" s="2">
        <f t="shared" si="31"/>
        <v>3670.6400000000003</v>
      </c>
      <c r="AK85" s="2">
        <f t="shared" si="32"/>
        <v>5156.7699999999995</v>
      </c>
      <c r="AL85" s="2">
        <f t="shared" si="33"/>
        <v>480</v>
      </c>
      <c r="AM85" s="2">
        <f t="shared" si="34"/>
        <v>10313.539999999999</v>
      </c>
      <c r="AN85" s="2">
        <f t="shared" si="35"/>
        <v>5156.79</v>
      </c>
      <c r="AO85" s="2">
        <f t="shared" si="36"/>
        <v>0</v>
      </c>
      <c r="AP85" s="2">
        <f t="shared" si="37"/>
        <v>0</v>
      </c>
      <c r="AQ85" s="2">
        <f t="shared" si="38"/>
        <v>0</v>
      </c>
      <c r="AR85" s="2">
        <f t="shared" si="39"/>
        <v>0</v>
      </c>
      <c r="AS85" s="2">
        <f t="shared" si="40"/>
        <v>0</v>
      </c>
      <c r="AT85" s="2">
        <f t="shared" si="41"/>
        <v>5156.7699999999995</v>
      </c>
      <c r="AU85" s="2">
        <f t="shared" si="42"/>
        <v>0</v>
      </c>
      <c r="AV85" s="2">
        <f t="shared" si="43"/>
        <v>20627.099999999999</v>
      </c>
      <c r="AW85" s="2">
        <f t="shared" si="44"/>
        <v>25783.870000000003</v>
      </c>
      <c r="AX85" s="2">
        <f>'ZBud Extract Monthly'!V84</f>
        <v>5156.78</v>
      </c>
      <c r="AY85" s="53">
        <f t="shared" si="45"/>
        <v>-20627.090000000004</v>
      </c>
    </row>
    <row r="86" spans="1:51" x14ac:dyDescent="0.3">
      <c r="A86" s="129">
        <v>35246</v>
      </c>
      <c r="B86" s="130">
        <v>807.79</v>
      </c>
      <c r="C86" s="130">
        <v>1018.83</v>
      </c>
      <c r="D86" s="130">
        <v>1529.16</v>
      </c>
      <c r="E86" s="130">
        <v>1102.67</v>
      </c>
      <c r="F86" s="130">
        <v>117.55</v>
      </c>
      <c r="G86" s="130">
        <v>231.51</v>
      </c>
      <c r="H86" s="2">
        <f t="shared" si="23"/>
        <v>4458.45</v>
      </c>
      <c r="I86" s="2">
        <f t="shared" si="24"/>
        <v>117.55</v>
      </c>
      <c r="J86" s="2">
        <f t="shared" si="25"/>
        <v>231.51</v>
      </c>
      <c r="K86" s="2">
        <f t="shared" si="26"/>
        <v>4458.45</v>
      </c>
      <c r="L86" s="2">
        <f t="shared" si="27"/>
        <v>349.06</v>
      </c>
      <c r="M86" s="2">
        <f t="shared" si="28"/>
        <v>4807.51</v>
      </c>
      <c r="N86" s="2">
        <f>'ZBud Extract Monthly'!V85</f>
        <v>4807.51</v>
      </c>
      <c r="O86" s="53">
        <f t="shared" si="29"/>
        <v>0</v>
      </c>
      <c r="AI86" s="58">
        <f t="shared" si="30"/>
        <v>807.79</v>
      </c>
      <c r="AJ86" s="2">
        <f t="shared" si="31"/>
        <v>3650.6600000000003</v>
      </c>
      <c r="AK86" s="2">
        <f t="shared" si="32"/>
        <v>4807.51</v>
      </c>
      <c r="AL86" s="2">
        <f t="shared" si="33"/>
        <v>349.06</v>
      </c>
      <c r="AM86" s="2">
        <f t="shared" si="34"/>
        <v>9615.02</v>
      </c>
      <c r="AN86" s="2">
        <f t="shared" si="35"/>
        <v>4807.51</v>
      </c>
      <c r="AO86" s="2">
        <f t="shared" si="36"/>
        <v>0</v>
      </c>
      <c r="AP86" s="2">
        <f t="shared" si="37"/>
        <v>0</v>
      </c>
      <c r="AQ86" s="2">
        <f t="shared" si="38"/>
        <v>0</v>
      </c>
      <c r="AR86" s="2">
        <f t="shared" si="39"/>
        <v>0</v>
      </c>
      <c r="AS86" s="2">
        <f t="shared" si="40"/>
        <v>0</v>
      </c>
      <c r="AT86" s="2">
        <f t="shared" si="41"/>
        <v>4807.51</v>
      </c>
      <c r="AU86" s="2">
        <f t="shared" si="42"/>
        <v>0</v>
      </c>
      <c r="AV86" s="2">
        <f t="shared" si="43"/>
        <v>19230.04</v>
      </c>
      <c r="AW86" s="2">
        <f t="shared" si="44"/>
        <v>24037.550000000003</v>
      </c>
      <c r="AX86" s="2">
        <f>'ZBud Extract Monthly'!V85</f>
        <v>4807.51</v>
      </c>
      <c r="AY86" s="53">
        <f t="shared" si="45"/>
        <v>-19230.04</v>
      </c>
    </row>
    <row r="87" spans="1:51" x14ac:dyDescent="0.3">
      <c r="A87" s="129">
        <v>35277</v>
      </c>
      <c r="B87" s="130">
        <v>690.05</v>
      </c>
      <c r="C87" s="130">
        <v>868.2</v>
      </c>
      <c r="D87" s="130">
        <v>701.37</v>
      </c>
      <c r="E87" s="130">
        <v>511.35</v>
      </c>
      <c r="F87" s="130">
        <v>50.75</v>
      </c>
      <c r="G87" s="130">
        <v>110.07</v>
      </c>
      <c r="H87" s="2">
        <f t="shared" si="23"/>
        <v>2770.97</v>
      </c>
      <c r="I87" s="2">
        <f t="shared" si="24"/>
        <v>50.75</v>
      </c>
      <c r="J87" s="2">
        <f t="shared" si="25"/>
        <v>110.07</v>
      </c>
      <c r="K87" s="2">
        <f t="shared" si="26"/>
        <v>2770.97</v>
      </c>
      <c r="L87" s="2">
        <f t="shared" si="27"/>
        <v>160.82</v>
      </c>
      <c r="M87" s="2">
        <f t="shared" si="28"/>
        <v>2931.79</v>
      </c>
      <c r="N87" s="2">
        <f>'ZBud Extract Monthly'!V86</f>
        <v>2931.78</v>
      </c>
      <c r="O87" s="53">
        <f t="shared" si="29"/>
        <v>-9.9999999997635314E-3</v>
      </c>
      <c r="AI87" s="58">
        <f t="shared" si="30"/>
        <v>690.05</v>
      </c>
      <c r="AJ87" s="2">
        <f t="shared" si="31"/>
        <v>2080.92</v>
      </c>
      <c r="AK87" s="2">
        <f t="shared" si="32"/>
        <v>2931.79</v>
      </c>
      <c r="AL87" s="2">
        <f t="shared" si="33"/>
        <v>160.82</v>
      </c>
      <c r="AM87" s="2">
        <f t="shared" si="34"/>
        <v>5863.58</v>
      </c>
      <c r="AN87" s="2">
        <f t="shared" si="35"/>
        <v>2931.7700000000004</v>
      </c>
      <c r="AO87" s="2">
        <f t="shared" si="36"/>
        <v>0</v>
      </c>
      <c r="AP87" s="2">
        <f t="shared" si="37"/>
        <v>0</v>
      </c>
      <c r="AQ87" s="2">
        <f t="shared" si="38"/>
        <v>0</v>
      </c>
      <c r="AR87" s="2">
        <f t="shared" si="39"/>
        <v>0</v>
      </c>
      <c r="AS87" s="2">
        <f t="shared" si="40"/>
        <v>0</v>
      </c>
      <c r="AT87" s="2">
        <f t="shared" si="41"/>
        <v>2931.79</v>
      </c>
      <c r="AU87" s="2">
        <f t="shared" si="42"/>
        <v>0</v>
      </c>
      <c r="AV87" s="2">
        <f t="shared" si="43"/>
        <v>11727.140000000001</v>
      </c>
      <c r="AW87" s="2">
        <f t="shared" si="44"/>
        <v>14658.93</v>
      </c>
      <c r="AX87" s="2">
        <f>'ZBud Extract Monthly'!V86</f>
        <v>2931.78</v>
      </c>
      <c r="AY87" s="53">
        <f t="shared" si="45"/>
        <v>-11727.15</v>
      </c>
    </row>
    <row r="88" spans="1:51" x14ac:dyDescent="0.3">
      <c r="A88" s="129">
        <v>35308</v>
      </c>
      <c r="B88" s="130">
        <v>656.71</v>
      </c>
      <c r="C88" s="130">
        <v>818.32</v>
      </c>
      <c r="D88" s="130">
        <v>906.07</v>
      </c>
      <c r="E88" s="130">
        <v>687.53</v>
      </c>
      <c r="F88" s="130">
        <v>29.95</v>
      </c>
      <c r="G88" s="130">
        <v>96.08</v>
      </c>
      <c r="H88" s="2">
        <f t="shared" si="23"/>
        <v>3068.63</v>
      </c>
      <c r="I88" s="2">
        <f t="shared" si="24"/>
        <v>29.95</v>
      </c>
      <c r="J88" s="2">
        <f t="shared" si="25"/>
        <v>96.08</v>
      </c>
      <c r="K88" s="2">
        <f t="shared" si="26"/>
        <v>3068.63</v>
      </c>
      <c r="L88" s="2">
        <f t="shared" si="27"/>
        <v>126.03</v>
      </c>
      <c r="M88" s="2">
        <f t="shared" si="28"/>
        <v>3194.66</v>
      </c>
      <c r="N88" s="2">
        <f>'ZBud Extract Monthly'!V87</f>
        <v>3194.66</v>
      </c>
      <c r="O88" s="53">
        <f t="shared" si="29"/>
        <v>0</v>
      </c>
      <c r="AI88" s="58">
        <f t="shared" si="30"/>
        <v>656.71</v>
      </c>
      <c r="AJ88" s="2">
        <f t="shared" si="31"/>
        <v>2411.92</v>
      </c>
      <c r="AK88" s="2">
        <f t="shared" si="32"/>
        <v>3194.6600000000003</v>
      </c>
      <c r="AL88" s="2">
        <f t="shared" si="33"/>
        <v>126.03</v>
      </c>
      <c r="AM88" s="2">
        <f t="shared" si="34"/>
        <v>6389.32</v>
      </c>
      <c r="AN88" s="2">
        <f t="shared" si="35"/>
        <v>3194.66</v>
      </c>
      <c r="AO88" s="2">
        <f t="shared" si="36"/>
        <v>0</v>
      </c>
      <c r="AP88" s="2">
        <f t="shared" si="37"/>
        <v>0</v>
      </c>
      <c r="AQ88" s="2">
        <f t="shared" si="38"/>
        <v>0</v>
      </c>
      <c r="AR88" s="2">
        <f t="shared" si="39"/>
        <v>0</v>
      </c>
      <c r="AS88" s="2">
        <f t="shared" si="40"/>
        <v>0</v>
      </c>
      <c r="AT88" s="2">
        <f t="shared" si="41"/>
        <v>3194.6600000000003</v>
      </c>
      <c r="AU88" s="2">
        <f t="shared" si="42"/>
        <v>0</v>
      </c>
      <c r="AV88" s="2">
        <f t="shared" si="43"/>
        <v>12778.64</v>
      </c>
      <c r="AW88" s="2">
        <f t="shared" si="44"/>
        <v>15973.3</v>
      </c>
      <c r="AX88" s="2">
        <f>'ZBud Extract Monthly'!V87</f>
        <v>3194.66</v>
      </c>
      <c r="AY88" s="53">
        <f t="shared" si="45"/>
        <v>-12778.64</v>
      </c>
    </row>
    <row r="89" spans="1:51" x14ac:dyDescent="0.3">
      <c r="A89" s="129">
        <v>35338</v>
      </c>
      <c r="B89" s="130">
        <v>612.74</v>
      </c>
      <c r="C89" s="130">
        <v>740.64</v>
      </c>
      <c r="D89" s="130">
        <v>1058.93</v>
      </c>
      <c r="E89" s="130">
        <v>787.13</v>
      </c>
      <c r="F89" s="130">
        <v>36.97</v>
      </c>
      <c r="G89" s="130">
        <v>111.32</v>
      </c>
      <c r="H89" s="2">
        <f t="shared" si="23"/>
        <v>3199.4400000000005</v>
      </c>
      <c r="I89" s="2">
        <f t="shared" si="24"/>
        <v>36.97</v>
      </c>
      <c r="J89" s="2">
        <f t="shared" si="25"/>
        <v>111.32</v>
      </c>
      <c r="K89" s="2">
        <f t="shared" si="26"/>
        <v>3199.4400000000005</v>
      </c>
      <c r="L89" s="2">
        <f t="shared" si="27"/>
        <v>148.29</v>
      </c>
      <c r="M89" s="2">
        <f t="shared" si="28"/>
        <v>3347.7300000000005</v>
      </c>
      <c r="N89" s="2">
        <f>'ZBud Extract Monthly'!V88</f>
        <v>3347.73</v>
      </c>
      <c r="O89" s="53">
        <f t="shared" si="29"/>
        <v>0</v>
      </c>
      <c r="AI89" s="58">
        <f t="shared" si="30"/>
        <v>612.74</v>
      </c>
      <c r="AJ89" s="2">
        <f t="shared" si="31"/>
        <v>2586.7000000000003</v>
      </c>
      <c r="AK89" s="2">
        <f t="shared" si="32"/>
        <v>3347.7300000000005</v>
      </c>
      <c r="AL89" s="2">
        <f t="shared" si="33"/>
        <v>148.29</v>
      </c>
      <c r="AM89" s="2">
        <f t="shared" si="34"/>
        <v>6695.4600000000009</v>
      </c>
      <c r="AN89" s="2">
        <f t="shared" si="35"/>
        <v>3347.73</v>
      </c>
      <c r="AO89" s="2">
        <f t="shared" si="36"/>
        <v>0</v>
      </c>
      <c r="AP89" s="2">
        <f t="shared" si="37"/>
        <v>0</v>
      </c>
      <c r="AQ89" s="2">
        <f t="shared" si="38"/>
        <v>0</v>
      </c>
      <c r="AR89" s="2">
        <f t="shared" si="39"/>
        <v>0</v>
      </c>
      <c r="AS89" s="2">
        <f t="shared" si="40"/>
        <v>0</v>
      </c>
      <c r="AT89" s="2">
        <f t="shared" si="41"/>
        <v>3347.7300000000005</v>
      </c>
      <c r="AU89" s="2">
        <f t="shared" si="42"/>
        <v>0</v>
      </c>
      <c r="AV89" s="2">
        <f t="shared" si="43"/>
        <v>13390.920000000002</v>
      </c>
      <c r="AW89" s="2">
        <f t="shared" si="44"/>
        <v>16738.650000000001</v>
      </c>
      <c r="AX89" s="2">
        <f>'ZBud Extract Monthly'!V88</f>
        <v>3347.73</v>
      </c>
      <c r="AY89" s="53">
        <f t="shared" si="45"/>
        <v>-13390.920000000002</v>
      </c>
    </row>
    <row r="90" spans="1:51" x14ac:dyDescent="0.3">
      <c r="A90" s="129">
        <v>35369</v>
      </c>
      <c r="B90" s="130">
        <v>530.21</v>
      </c>
      <c r="C90" s="130">
        <v>631.29999999999995</v>
      </c>
      <c r="D90" s="130">
        <v>1050.25</v>
      </c>
      <c r="E90" s="130">
        <v>777.6</v>
      </c>
      <c r="F90" s="130">
        <v>26.27</v>
      </c>
      <c r="G90" s="130">
        <v>115.07</v>
      </c>
      <c r="H90" s="2">
        <f t="shared" si="23"/>
        <v>2989.36</v>
      </c>
      <c r="I90" s="2">
        <f t="shared" si="24"/>
        <v>26.27</v>
      </c>
      <c r="J90" s="2">
        <f t="shared" si="25"/>
        <v>115.07</v>
      </c>
      <c r="K90" s="2">
        <f t="shared" si="26"/>
        <v>2989.36</v>
      </c>
      <c r="L90" s="2">
        <f t="shared" si="27"/>
        <v>141.34</v>
      </c>
      <c r="M90" s="2">
        <f t="shared" si="28"/>
        <v>3130.7000000000003</v>
      </c>
      <c r="N90" s="2">
        <f>'ZBud Extract Monthly'!V89</f>
        <v>3130.69</v>
      </c>
      <c r="O90" s="53">
        <f t="shared" si="29"/>
        <v>-1.0000000000218279E-2</v>
      </c>
      <c r="AI90" s="58">
        <f t="shared" si="30"/>
        <v>530.21</v>
      </c>
      <c r="AJ90" s="2">
        <f t="shared" si="31"/>
        <v>2459.15</v>
      </c>
      <c r="AK90" s="2">
        <f t="shared" si="32"/>
        <v>3130.7000000000003</v>
      </c>
      <c r="AL90" s="2">
        <f t="shared" si="33"/>
        <v>141.34</v>
      </c>
      <c r="AM90" s="2">
        <f t="shared" si="34"/>
        <v>6261.4000000000005</v>
      </c>
      <c r="AN90" s="2">
        <f t="shared" si="35"/>
        <v>3130.68</v>
      </c>
      <c r="AO90" s="2">
        <f t="shared" si="36"/>
        <v>0</v>
      </c>
      <c r="AP90" s="2">
        <f t="shared" si="37"/>
        <v>0</v>
      </c>
      <c r="AQ90" s="2">
        <f t="shared" si="38"/>
        <v>0</v>
      </c>
      <c r="AR90" s="2">
        <f t="shared" si="39"/>
        <v>0</v>
      </c>
      <c r="AS90" s="2">
        <f t="shared" si="40"/>
        <v>0</v>
      </c>
      <c r="AT90" s="2">
        <f t="shared" si="41"/>
        <v>3130.7000000000003</v>
      </c>
      <c r="AU90" s="2">
        <f t="shared" si="42"/>
        <v>0</v>
      </c>
      <c r="AV90" s="2">
        <f t="shared" si="43"/>
        <v>12522.78</v>
      </c>
      <c r="AW90" s="2">
        <f t="shared" si="44"/>
        <v>15653.480000000001</v>
      </c>
      <c r="AX90" s="2">
        <f>'ZBud Extract Monthly'!V89</f>
        <v>3130.69</v>
      </c>
      <c r="AY90" s="53">
        <f t="shared" si="45"/>
        <v>-12522.79</v>
      </c>
    </row>
    <row r="91" spans="1:51" x14ac:dyDescent="0.3">
      <c r="A91" s="129">
        <v>35399</v>
      </c>
      <c r="B91" s="130">
        <v>727.55</v>
      </c>
      <c r="C91" s="130">
        <v>819.22</v>
      </c>
      <c r="D91" s="130">
        <v>1205</v>
      </c>
      <c r="E91" s="130">
        <v>847.78</v>
      </c>
      <c r="F91" s="130">
        <v>23.78</v>
      </c>
      <c r="G91" s="130">
        <v>137.99</v>
      </c>
      <c r="H91" s="2">
        <f t="shared" si="23"/>
        <v>3599.55</v>
      </c>
      <c r="I91" s="2">
        <f t="shared" si="24"/>
        <v>23.78</v>
      </c>
      <c r="J91" s="2">
        <f t="shared" si="25"/>
        <v>137.99</v>
      </c>
      <c r="K91" s="2">
        <f t="shared" si="26"/>
        <v>3599.55</v>
      </c>
      <c r="L91" s="2">
        <f t="shared" si="27"/>
        <v>161.77000000000001</v>
      </c>
      <c r="M91" s="2">
        <f t="shared" si="28"/>
        <v>3761.3200000000006</v>
      </c>
      <c r="N91" s="2">
        <f>'ZBud Extract Monthly'!V90</f>
        <v>3761.32</v>
      </c>
      <c r="O91" s="53">
        <f t="shared" si="29"/>
        <v>0</v>
      </c>
      <c r="AI91" s="58">
        <f t="shared" si="30"/>
        <v>727.55</v>
      </c>
      <c r="AJ91" s="2">
        <f t="shared" si="31"/>
        <v>2872</v>
      </c>
      <c r="AK91" s="2">
        <f t="shared" si="32"/>
        <v>3761.32</v>
      </c>
      <c r="AL91" s="2">
        <f t="shared" si="33"/>
        <v>161.77000000000001</v>
      </c>
      <c r="AM91" s="2">
        <f t="shared" si="34"/>
        <v>7522.6400000000012</v>
      </c>
      <c r="AN91" s="2">
        <f t="shared" si="35"/>
        <v>3761.32</v>
      </c>
      <c r="AO91" s="2">
        <f t="shared" si="36"/>
        <v>0</v>
      </c>
      <c r="AP91" s="2">
        <f t="shared" si="37"/>
        <v>0</v>
      </c>
      <c r="AQ91" s="2">
        <f t="shared" si="38"/>
        <v>0</v>
      </c>
      <c r="AR91" s="2">
        <f t="shared" si="39"/>
        <v>0</v>
      </c>
      <c r="AS91" s="2">
        <f t="shared" si="40"/>
        <v>0</v>
      </c>
      <c r="AT91" s="2">
        <f t="shared" si="41"/>
        <v>3761.32</v>
      </c>
      <c r="AU91" s="2">
        <f t="shared" si="42"/>
        <v>0</v>
      </c>
      <c r="AV91" s="2">
        <f t="shared" si="43"/>
        <v>15045.28</v>
      </c>
      <c r="AW91" s="2">
        <f t="shared" si="44"/>
        <v>18806.600000000002</v>
      </c>
      <c r="AX91" s="2">
        <f>'ZBud Extract Monthly'!V90</f>
        <v>3761.32</v>
      </c>
      <c r="AY91" s="53">
        <f t="shared" si="45"/>
        <v>-15045.280000000002</v>
      </c>
    </row>
    <row r="92" spans="1:51" x14ac:dyDescent="0.3">
      <c r="A92" s="129">
        <v>35430</v>
      </c>
      <c r="B92" s="130">
        <v>936.06</v>
      </c>
      <c r="C92" s="130">
        <v>969.15</v>
      </c>
      <c r="D92" s="130">
        <v>813.79</v>
      </c>
      <c r="E92" s="130">
        <v>518.04</v>
      </c>
      <c r="F92" s="130">
        <v>70.34</v>
      </c>
      <c r="G92" s="130">
        <v>155.12</v>
      </c>
      <c r="H92" s="2">
        <f t="shared" si="23"/>
        <v>3237.04</v>
      </c>
      <c r="I92" s="2">
        <f t="shared" si="24"/>
        <v>70.34</v>
      </c>
      <c r="J92" s="2">
        <f t="shared" si="25"/>
        <v>155.12</v>
      </c>
      <c r="K92" s="2">
        <f t="shared" si="26"/>
        <v>3237.04</v>
      </c>
      <c r="L92" s="2">
        <f t="shared" si="27"/>
        <v>225.46</v>
      </c>
      <c r="M92" s="2">
        <f t="shared" si="28"/>
        <v>3462.5</v>
      </c>
      <c r="N92" s="2">
        <f>'ZBud Extract Monthly'!V91</f>
        <v>3462.51</v>
      </c>
      <c r="O92" s="53">
        <f t="shared" si="29"/>
        <v>1.0000000000218279E-2</v>
      </c>
      <c r="AI92" s="58">
        <f t="shared" si="30"/>
        <v>936.06</v>
      </c>
      <c r="AJ92" s="2">
        <f t="shared" si="31"/>
        <v>2300.98</v>
      </c>
      <c r="AK92" s="2">
        <f t="shared" si="32"/>
        <v>3462.5</v>
      </c>
      <c r="AL92" s="2">
        <f t="shared" si="33"/>
        <v>225.46</v>
      </c>
      <c r="AM92" s="2">
        <f t="shared" si="34"/>
        <v>6925</v>
      </c>
      <c r="AN92" s="2">
        <f t="shared" si="35"/>
        <v>3462.5200000000004</v>
      </c>
      <c r="AO92" s="2">
        <f t="shared" si="36"/>
        <v>0</v>
      </c>
      <c r="AP92" s="2">
        <f t="shared" si="37"/>
        <v>0</v>
      </c>
      <c r="AQ92" s="2">
        <f t="shared" si="38"/>
        <v>0</v>
      </c>
      <c r="AR92" s="2">
        <f t="shared" si="39"/>
        <v>0</v>
      </c>
      <c r="AS92" s="2">
        <f t="shared" si="40"/>
        <v>0</v>
      </c>
      <c r="AT92" s="2">
        <f t="shared" si="41"/>
        <v>3462.5</v>
      </c>
      <c r="AU92" s="2">
        <f t="shared" si="42"/>
        <v>0</v>
      </c>
      <c r="AV92" s="2">
        <f t="shared" si="43"/>
        <v>13850.02</v>
      </c>
      <c r="AW92" s="2">
        <f t="shared" si="44"/>
        <v>17312.52</v>
      </c>
      <c r="AX92" s="2">
        <f>'ZBud Extract Monthly'!V91</f>
        <v>3462.51</v>
      </c>
      <c r="AY92" s="53">
        <f t="shared" si="45"/>
        <v>-13850.01</v>
      </c>
    </row>
    <row r="93" spans="1:51" x14ac:dyDescent="0.3">
      <c r="A93" s="129">
        <v>35461</v>
      </c>
      <c r="B93" s="130">
        <v>3398.07</v>
      </c>
      <c r="C93" s="130">
        <v>3105.06</v>
      </c>
      <c r="D93" s="130">
        <v>2132.4499999999998</v>
      </c>
      <c r="E93" s="130">
        <v>1354.16</v>
      </c>
      <c r="F93" s="130">
        <v>327.63</v>
      </c>
      <c r="G93" s="130">
        <v>394.39</v>
      </c>
      <c r="H93" s="2">
        <f t="shared" si="23"/>
        <v>9989.74</v>
      </c>
      <c r="I93" s="2">
        <f t="shared" si="24"/>
        <v>327.63</v>
      </c>
      <c r="J93" s="2">
        <f t="shared" si="25"/>
        <v>394.39</v>
      </c>
      <c r="K93" s="2">
        <f t="shared" si="26"/>
        <v>9989.74</v>
      </c>
      <c r="L93" s="2">
        <f t="shared" si="27"/>
        <v>722.02</v>
      </c>
      <c r="M93" s="2">
        <f t="shared" si="28"/>
        <v>10711.759999999998</v>
      </c>
      <c r="N93" s="2">
        <f>'ZBud Extract Monthly'!V92</f>
        <v>10711.76</v>
      </c>
      <c r="O93" s="53">
        <f t="shared" si="29"/>
        <v>0</v>
      </c>
      <c r="AI93" s="58">
        <f t="shared" si="30"/>
        <v>3398.07</v>
      </c>
      <c r="AJ93" s="2">
        <f t="shared" si="31"/>
        <v>6591.67</v>
      </c>
      <c r="AK93" s="2">
        <f t="shared" si="32"/>
        <v>10711.76</v>
      </c>
      <c r="AL93" s="2">
        <f t="shared" si="33"/>
        <v>722.02</v>
      </c>
      <c r="AM93" s="2">
        <f t="shared" si="34"/>
        <v>21423.519999999997</v>
      </c>
      <c r="AN93" s="2">
        <f t="shared" si="35"/>
        <v>10711.76</v>
      </c>
      <c r="AO93" s="2">
        <f t="shared" si="36"/>
        <v>0</v>
      </c>
      <c r="AP93" s="2">
        <f t="shared" si="37"/>
        <v>0</v>
      </c>
      <c r="AQ93" s="2">
        <f t="shared" si="38"/>
        <v>0</v>
      </c>
      <c r="AR93" s="2">
        <f t="shared" si="39"/>
        <v>0</v>
      </c>
      <c r="AS93" s="2">
        <f t="shared" si="40"/>
        <v>0</v>
      </c>
      <c r="AT93" s="2">
        <f t="shared" si="41"/>
        <v>10711.76</v>
      </c>
      <c r="AU93" s="2">
        <f t="shared" si="42"/>
        <v>0</v>
      </c>
      <c r="AV93" s="2">
        <f t="shared" si="43"/>
        <v>42847.040000000001</v>
      </c>
      <c r="AW93" s="2">
        <f t="shared" si="44"/>
        <v>53558.799999999996</v>
      </c>
      <c r="AX93" s="2">
        <f>'ZBud Extract Monthly'!V92</f>
        <v>10711.76</v>
      </c>
      <c r="AY93" s="53">
        <f t="shared" si="45"/>
        <v>-42847.039999999994</v>
      </c>
    </row>
    <row r="94" spans="1:51" x14ac:dyDescent="0.3">
      <c r="A94" s="129">
        <v>35489</v>
      </c>
      <c r="B94" s="130">
        <v>1665.59</v>
      </c>
      <c r="C94" s="130">
        <v>1833</v>
      </c>
      <c r="D94" s="130">
        <v>2048.87</v>
      </c>
      <c r="E94" s="130">
        <v>1413.77</v>
      </c>
      <c r="F94" s="130">
        <v>386.28</v>
      </c>
      <c r="G94" s="130">
        <v>453.93</v>
      </c>
      <c r="H94" s="2">
        <f t="shared" si="23"/>
        <v>6961.23</v>
      </c>
      <c r="I94" s="2">
        <f t="shared" si="24"/>
        <v>386.28</v>
      </c>
      <c r="J94" s="2">
        <f t="shared" si="25"/>
        <v>453.93</v>
      </c>
      <c r="K94" s="2">
        <f t="shared" si="26"/>
        <v>6961.23</v>
      </c>
      <c r="L94" s="2">
        <f t="shared" si="27"/>
        <v>840.21</v>
      </c>
      <c r="M94" s="2">
        <f t="shared" si="28"/>
        <v>7801.44</v>
      </c>
      <c r="N94" s="2">
        <f>'ZBud Extract Monthly'!V93</f>
        <v>7801.43</v>
      </c>
      <c r="O94" s="53">
        <f t="shared" si="29"/>
        <v>-9.999999999308784E-3</v>
      </c>
      <c r="AI94" s="58">
        <f t="shared" si="30"/>
        <v>1665.59</v>
      </c>
      <c r="AJ94" s="2">
        <f t="shared" si="31"/>
        <v>5295.6399999999994</v>
      </c>
      <c r="AK94" s="2">
        <f t="shared" si="32"/>
        <v>7801.44</v>
      </c>
      <c r="AL94" s="2">
        <f t="shared" si="33"/>
        <v>840.21</v>
      </c>
      <c r="AM94" s="2">
        <f t="shared" si="34"/>
        <v>15602.88</v>
      </c>
      <c r="AN94" s="2">
        <f t="shared" si="35"/>
        <v>7801.420000000001</v>
      </c>
      <c r="AO94" s="2">
        <f t="shared" si="36"/>
        <v>0</v>
      </c>
      <c r="AP94" s="2">
        <f t="shared" si="37"/>
        <v>0</v>
      </c>
      <c r="AQ94" s="2">
        <f t="shared" si="38"/>
        <v>0</v>
      </c>
      <c r="AR94" s="2">
        <f t="shared" si="39"/>
        <v>0</v>
      </c>
      <c r="AS94" s="2">
        <f t="shared" si="40"/>
        <v>0</v>
      </c>
      <c r="AT94" s="2">
        <f t="shared" si="41"/>
        <v>7801.44</v>
      </c>
      <c r="AU94" s="2">
        <f t="shared" si="42"/>
        <v>0</v>
      </c>
      <c r="AV94" s="2">
        <f t="shared" si="43"/>
        <v>31205.74</v>
      </c>
      <c r="AW94" s="2">
        <f t="shared" si="44"/>
        <v>39007.179999999993</v>
      </c>
      <c r="AX94" s="2">
        <f>'ZBud Extract Monthly'!V93</f>
        <v>7801.43</v>
      </c>
      <c r="AY94" s="53">
        <f t="shared" si="45"/>
        <v>-31205.749999999993</v>
      </c>
    </row>
    <row r="95" spans="1:51" x14ac:dyDescent="0.3">
      <c r="A95" s="129">
        <v>35520</v>
      </c>
      <c r="B95" s="130">
        <v>873.41</v>
      </c>
      <c r="C95" s="130">
        <v>1199.53</v>
      </c>
      <c r="D95" s="130">
        <v>2384.6</v>
      </c>
      <c r="E95" s="130">
        <v>1644.46</v>
      </c>
      <c r="F95" s="130">
        <v>287.73</v>
      </c>
      <c r="G95" s="130">
        <v>412.52</v>
      </c>
      <c r="H95" s="2">
        <f t="shared" si="23"/>
        <v>6102</v>
      </c>
      <c r="I95" s="2">
        <f t="shared" si="24"/>
        <v>287.73</v>
      </c>
      <c r="J95" s="2">
        <f t="shared" si="25"/>
        <v>412.52</v>
      </c>
      <c r="K95" s="2">
        <f t="shared" si="26"/>
        <v>6102</v>
      </c>
      <c r="L95" s="2">
        <f t="shared" si="27"/>
        <v>700.25</v>
      </c>
      <c r="M95" s="2">
        <f t="shared" si="28"/>
        <v>6802.25</v>
      </c>
      <c r="N95" s="2">
        <f>'ZBud Extract Monthly'!V94</f>
        <v>6802.23</v>
      </c>
      <c r="O95" s="53">
        <f t="shared" si="29"/>
        <v>-2.0000000000436557E-2</v>
      </c>
      <c r="AI95" s="58">
        <f t="shared" si="30"/>
        <v>873.41</v>
      </c>
      <c r="AJ95" s="2">
        <f t="shared" si="31"/>
        <v>5228.59</v>
      </c>
      <c r="AK95" s="2">
        <f t="shared" si="32"/>
        <v>6802.25</v>
      </c>
      <c r="AL95" s="2">
        <f t="shared" si="33"/>
        <v>700.25</v>
      </c>
      <c r="AM95" s="2">
        <f t="shared" si="34"/>
        <v>13604.5</v>
      </c>
      <c r="AN95" s="2">
        <f t="shared" si="35"/>
        <v>6802.2099999999991</v>
      </c>
      <c r="AO95" s="2">
        <f t="shared" si="36"/>
        <v>0</v>
      </c>
      <c r="AP95" s="2">
        <f t="shared" si="37"/>
        <v>0</v>
      </c>
      <c r="AQ95" s="2">
        <f t="shared" si="38"/>
        <v>0</v>
      </c>
      <c r="AR95" s="2">
        <f t="shared" si="39"/>
        <v>0</v>
      </c>
      <c r="AS95" s="2">
        <f t="shared" si="40"/>
        <v>0</v>
      </c>
      <c r="AT95" s="2">
        <f t="shared" si="41"/>
        <v>6802.25</v>
      </c>
      <c r="AU95" s="2">
        <f t="shared" si="42"/>
        <v>0</v>
      </c>
      <c r="AV95" s="2">
        <f t="shared" si="43"/>
        <v>27208.959999999999</v>
      </c>
      <c r="AW95" s="2">
        <f t="shared" si="44"/>
        <v>34011.21</v>
      </c>
      <c r="AX95" s="2">
        <f>'ZBud Extract Monthly'!V94</f>
        <v>6802.23</v>
      </c>
      <c r="AY95" s="53">
        <f t="shared" si="45"/>
        <v>-27208.98</v>
      </c>
    </row>
    <row r="96" spans="1:51" x14ac:dyDescent="0.3">
      <c r="A96" s="129">
        <v>35550</v>
      </c>
      <c r="B96" s="130">
        <v>757.46</v>
      </c>
      <c r="C96" s="130">
        <v>1003.97</v>
      </c>
      <c r="D96" s="130">
        <v>1700.19</v>
      </c>
      <c r="E96" s="130">
        <v>1167.3699999999999</v>
      </c>
      <c r="F96" s="130">
        <v>180.75</v>
      </c>
      <c r="G96" s="130">
        <v>287.56</v>
      </c>
      <c r="H96" s="2">
        <f t="shared" si="23"/>
        <v>4628.99</v>
      </c>
      <c r="I96" s="2">
        <f t="shared" si="24"/>
        <v>180.75</v>
      </c>
      <c r="J96" s="2">
        <f t="shared" si="25"/>
        <v>287.56</v>
      </c>
      <c r="K96" s="2">
        <f t="shared" si="26"/>
        <v>4628.99</v>
      </c>
      <c r="L96" s="2">
        <f t="shared" si="27"/>
        <v>468.31</v>
      </c>
      <c r="M96" s="2">
        <f t="shared" si="28"/>
        <v>5097.3</v>
      </c>
      <c r="N96" s="2">
        <f>'ZBud Extract Monthly'!V95</f>
        <v>5097.3</v>
      </c>
      <c r="O96" s="53">
        <f t="shared" si="29"/>
        <v>0</v>
      </c>
      <c r="AI96" s="58">
        <f t="shared" si="30"/>
        <v>757.46</v>
      </c>
      <c r="AJ96" s="2">
        <f t="shared" si="31"/>
        <v>3871.5299999999997</v>
      </c>
      <c r="AK96" s="2">
        <f t="shared" si="32"/>
        <v>5097.3</v>
      </c>
      <c r="AL96" s="2">
        <f t="shared" si="33"/>
        <v>468.31</v>
      </c>
      <c r="AM96" s="2">
        <f t="shared" si="34"/>
        <v>10194.6</v>
      </c>
      <c r="AN96" s="2">
        <f t="shared" si="35"/>
        <v>5097.3</v>
      </c>
      <c r="AO96" s="2">
        <f t="shared" si="36"/>
        <v>0</v>
      </c>
      <c r="AP96" s="2">
        <f t="shared" si="37"/>
        <v>0</v>
      </c>
      <c r="AQ96" s="2">
        <f t="shared" si="38"/>
        <v>0</v>
      </c>
      <c r="AR96" s="2">
        <f t="shared" si="39"/>
        <v>0</v>
      </c>
      <c r="AS96" s="2">
        <f t="shared" si="40"/>
        <v>0</v>
      </c>
      <c r="AT96" s="2">
        <f t="shared" si="41"/>
        <v>5097.3</v>
      </c>
      <c r="AU96" s="2">
        <f t="shared" si="42"/>
        <v>0</v>
      </c>
      <c r="AV96" s="2">
        <f t="shared" si="43"/>
        <v>20389.2</v>
      </c>
      <c r="AW96" s="2">
        <f t="shared" si="44"/>
        <v>25486.5</v>
      </c>
      <c r="AX96" s="2">
        <f>'ZBud Extract Monthly'!V95</f>
        <v>5097.3</v>
      </c>
      <c r="AY96" s="53">
        <f t="shared" si="45"/>
        <v>-20389.2</v>
      </c>
    </row>
    <row r="97" spans="1:51" x14ac:dyDescent="0.3">
      <c r="A97" s="129">
        <v>35581</v>
      </c>
      <c r="B97" s="130">
        <v>739.71</v>
      </c>
      <c r="C97" s="130">
        <v>934.03</v>
      </c>
      <c r="D97" s="130">
        <v>1116.2</v>
      </c>
      <c r="E97" s="130">
        <v>782.65</v>
      </c>
      <c r="F97" s="130">
        <v>69.900000000000006</v>
      </c>
      <c r="G97" s="130">
        <v>166.61</v>
      </c>
      <c r="H97" s="2">
        <f t="shared" si="23"/>
        <v>3572.59</v>
      </c>
      <c r="I97" s="2">
        <f t="shared" si="24"/>
        <v>69.900000000000006</v>
      </c>
      <c r="J97" s="2">
        <f t="shared" si="25"/>
        <v>166.61</v>
      </c>
      <c r="K97" s="2">
        <f t="shared" si="26"/>
        <v>3572.59</v>
      </c>
      <c r="L97" s="2">
        <f t="shared" si="27"/>
        <v>236.51000000000002</v>
      </c>
      <c r="M97" s="2">
        <f t="shared" si="28"/>
        <v>3809.1000000000004</v>
      </c>
      <c r="N97" s="2">
        <f>'ZBud Extract Monthly'!V96</f>
        <v>3809.09</v>
      </c>
      <c r="O97" s="53">
        <f t="shared" si="29"/>
        <v>-1.0000000000218279E-2</v>
      </c>
      <c r="AI97" s="58">
        <f t="shared" si="30"/>
        <v>739.71</v>
      </c>
      <c r="AJ97" s="2">
        <f t="shared" si="31"/>
        <v>2832.88</v>
      </c>
      <c r="AK97" s="2">
        <f t="shared" si="32"/>
        <v>3809.1000000000004</v>
      </c>
      <c r="AL97" s="2">
        <f t="shared" si="33"/>
        <v>236.51000000000002</v>
      </c>
      <c r="AM97" s="2">
        <f t="shared" si="34"/>
        <v>7618.2000000000007</v>
      </c>
      <c r="AN97" s="2">
        <f t="shared" si="35"/>
        <v>3809.08</v>
      </c>
      <c r="AO97" s="2">
        <f t="shared" si="36"/>
        <v>0</v>
      </c>
      <c r="AP97" s="2">
        <f t="shared" si="37"/>
        <v>0</v>
      </c>
      <c r="AQ97" s="2">
        <f t="shared" si="38"/>
        <v>0</v>
      </c>
      <c r="AR97" s="2">
        <f t="shared" si="39"/>
        <v>0</v>
      </c>
      <c r="AS97" s="2">
        <f t="shared" si="40"/>
        <v>0</v>
      </c>
      <c r="AT97" s="2">
        <f t="shared" si="41"/>
        <v>3809.1000000000004</v>
      </c>
      <c r="AU97" s="2">
        <f t="shared" si="42"/>
        <v>0</v>
      </c>
      <c r="AV97" s="2">
        <f t="shared" si="43"/>
        <v>15236.380000000001</v>
      </c>
      <c r="AW97" s="2">
        <f t="shared" si="44"/>
        <v>19045.480000000003</v>
      </c>
      <c r="AX97" s="2">
        <f>'ZBud Extract Monthly'!V96</f>
        <v>3809.09</v>
      </c>
      <c r="AY97" s="53">
        <f t="shared" si="45"/>
        <v>-15236.390000000003</v>
      </c>
    </row>
    <row r="98" spans="1:51" x14ac:dyDescent="0.3">
      <c r="A98" s="129">
        <v>35611</v>
      </c>
      <c r="B98" s="130">
        <v>688.48</v>
      </c>
      <c r="C98" s="130">
        <v>832.56</v>
      </c>
      <c r="D98" s="130">
        <v>667.67</v>
      </c>
      <c r="E98" s="130">
        <v>486.26</v>
      </c>
      <c r="F98" s="130">
        <v>23.69</v>
      </c>
      <c r="G98" s="130">
        <v>74.58</v>
      </c>
      <c r="H98" s="2">
        <f t="shared" si="23"/>
        <v>2674.9700000000003</v>
      </c>
      <c r="I98" s="2">
        <f t="shared" si="24"/>
        <v>23.69</v>
      </c>
      <c r="J98" s="2">
        <f t="shared" si="25"/>
        <v>74.58</v>
      </c>
      <c r="K98" s="2">
        <f t="shared" si="26"/>
        <v>2674.9700000000003</v>
      </c>
      <c r="L98" s="2">
        <f t="shared" si="27"/>
        <v>98.27</v>
      </c>
      <c r="M98" s="2">
        <f t="shared" si="28"/>
        <v>2773.2400000000002</v>
      </c>
      <c r="N98" s="2">
        <f>'ZBud Extract Monthly'!V97</f>
        <v>2773.24</v>
      </c>
      <c r="O98" s="53">
        <f t="shared" si="29"/>
        <v>0</v>
      </c>
      <c r="AI98" s="58">
        <f t="shared" si="30"/>
        <v>688.48</v>
      </c>
      <c r="AJ98" s="2">
        <f t="shared" si="31"/>
        <v>1986.49</v>
      </c>
      <c r="AK98" s="2">
        <f t="shared" si="32"/>
        <v>2773.2400000000002</v>
      </c>
      <c r="AL98" s="2">
        <f t="shared" si="33"/>
        <v>98.27</v>
      </c>
      <c r="AM98" s="2">
        <f t="shared" si="34"/>
        <v>5546.4800000000005</v>
      </c>
      <c r="AN98" s="2">
        <f t="shared" si="35"/>
        <v>2773.24</v>
      </c>
      <c r="AO98" s="2">
        <f t="shared" si="36"/>
        <v>0</v>
      </c>
      <c r="AP98" s="2">
        <f t="shared" si="37"/>
        <v>0</v>
      </c>
      <c r="AQ98" s="2">
        <f t="shared" si="38"/>
        <v>0</v>
      </c>
      <c r="AR98" s="2">
        <f t="shared" si="39"/>
        <v>0</v>
      </c>
      <c r="AS98" s="2">
        <f t="shared" si="40"/>
        <v>0</v>
      </c>
      <c r="AT98" s="2">
        <f t="shared" si="41"/>
        <v>2773.2400000000002</v>
      </c>
      <c r="AU98" s="2">
        <f t="shared" si="42"/>
        <v>0</v>
      </c>
      <c r="AV98" s="2">
        <f t="shared" si="43"/>
        <v>11092.960000000001</v>
      </c>
      <c r="AW98" s="2">
        <f t="shared" si="44"/>
        <v>13866.200000000003</v>
      </c>
      <c r="AX98" s="2">
        <f>'ZBud Extract Monthly'!V97</f>
        <v>2773.24</v>
      </c>
      <c r="AY98" s="53">
        <f t="shared" si="45"/>
        <v>-11092.960000000003</v>
      </c>
    </row>
    <row r="99" spans="1:51" x14ac:dyDescent="0.3">
      <c r="A99" s="129">
        <v>35642</v>
      </c>
      <c r="B99" s="130">
        <v>674.26</v>
      </c>
      <c r="C99" s="130">
        <v>807.61</v>
      </c>
      <c r="D99" s="130">
        <v>372.15</v>
      </c>
      <c r="E99" s="130">
        <v>293.51</v>
      </c>
      <c r="F99" s="130">
        <v>2.1800000000000002</v>
      </c>
      <c r="G99" s="130">
        <v>41.05</v>
      </c>
      <c r="H99" s="2">
        <f t="shared" si="23"/>
        <v>2147.5299999999997</v>
      </c>
      <c r="I99" s="2">
        <f t="shared" si="24"/>
        <v>2.1800000000000002</v>
      </c>
      <c r="J99" s="2">
        <f t="shared" si="25"/>
        <v>41.05</v>
      </c>
      <c r="K99" s="2">
        <f t="shared" si="26"/>
        <v>2147.5299999999997</v>
      </c>
      <c r="L99" s="2">
        <f t="shared" si="27"/>
        <v>43.23</v>
      </c>
      <c r="M99" s="2">
        <f t="shared" si="28"/>
        <v>2190.7599999999998</v>
      </c>
      <c r="N99" s="2">
        <f>'ZBud Extract Monthly'!V98</f>
        <v>2190.7800000000002</v>
      </c>
      <c r="O99" s="53">
        <f t="shared" si="29"/>
        <v>2.0000000000436557E-2</v>
      </c>
      <c r="AI99" s="58">
        <f t="shared" si="30"/>
        <v>674.26</v>
      </c>
      <c r="AJ99" s="2">
        <f t="shared" si="31"/>
        <v>1473.27</v>
      </c>
      <c r="AK99" s="2">
        <f t="shared" si="32"/>
        <v>2190.7599999999998</v>
      </c>
      <c r="AL99" s="2">
        <f t="shared" si="33"/>
        <v>43.23</v>
      </c>
      <c r="AM99" s="2">
        <f t="shared" si="34"/>
        <v>4381.5199999999995</v>
      </c>
      <c r="AN99" s="2">
        <f t="shared" si="35"/>
        <v>2190.8000000000006</v>
      </c>
      <c r="AO99" s="2">
        <f t="shared" si="36"/>
        <v>0</v>
      </c>
      <c r="AP99" s="2">
        <f t="shared" si="37"/>
        <v>0</v>
      </c>
      <c r="AQ99" s="2">
        <f t="shared" si="38"/>
        <v>0</v>
      </c>
      <c r="AR99" s="2">
        <f t="shared" si="39"/>
        <v>0</v>
      </c>
      <c r="AS99" s="2">
        <f t="shared" si="40"/>
        <v>0</v>
      </c>
      <c r="AT99" s="2">
        <f t="shared" si="41"/>
        <v>2190.7599999999998</v>
      </c>
      <c r="AU99" s="2">
        <f t="shared" si="42"/>
        <v>0</v>
      </c>
      <c r="AV99" s="2">
        <f t="shared" si="43"/>
        <v>8763.08</v>
      </c>
      <c r="AW99" s="2">
        <f t="shared" si="44"/>
        <v>10953.839999999998</v>
      </c>
      <c r="AX99" s="2">
        <f>'ZBud Extract Monthly'!V98</f>
        <v>2190.7800000000002</v>
      </c>
      <c r="AY99" s="53">
        <f t="shared" si="45"/>
        <v>-8763.0599999999977</v>
      </c>
    </row>
    <row r="100" spans="1:51" x14ac:dyDescent="0.3">
      <c r="A100" s="129">
        <v>35673</v>
      </c>
      <c r="B100" s="130">
        <v>645.89</v>
      </c>
      <c r="C100" s="130">
        <v>775.77</v>
      </c>
      <c r="D100" s="130">
        <v>930.12</v>
      </c>
      <c r="E100" s="130">
        <v>706.69</v>
      </c>
      <c r="F100" s="130">
        <v>2.2400000000000002</v>
      </c>
      <c r="G100" s="130">
        <v>68.19</v>
      </c>
      <c r="H100" s="2">
        <f t="shared" si="23"/>
        <v>3058.47</v>
      </c>
      <c r="I100" s="2">
        <f t="shared" si="24"/>
        <v>2.2400000000000002</v>
      </c>
      <c r="J100" s="2">
        <f t="shared" si="25"/>
        <v>68.19</v>
      </c>
      <c r="K100" s="2">
        <f t="shared" si="26"/>
        <v>3058.47</v>
      </c>
      <c r="L100" s="2">
        <f t="shared" si="27"/>
        <v>70.429999999999993</v>
      </c>
      <c r="M100" s="2">
        <f t="shared" si="28"/>
        <v>3128.8999999999996</v>
      </c>
      <c r="N100" s="2">
        <f>'ZBud Extract Monthly'!V99</f>
        <v>3128.9</v>
      </c>
      <c r="O100" s="53">
        <f t="shared" si="29"/>
        <v>0</v>
      </c>
      <c r="AI100" s="58">
        <f t="shared" si="30"/>
        <v>645.89</v>
      </c>
      <c r="AJ100" s="2">
        <f t="shared" si="31"/>
        <v>2412.58</v>
      </c>
      <c r="AK100" s="2">
        <f t="shared" si="32"/>
        <v>3128.8999999999996</v>
      </c>
      <c r="AL100" s="2">
        <f t="shared" si="33"/>
        <v>70.429999999999993</v>
      </c>
      <c r="AM100" s="2">
        <f t="shared" si="34"/>
        <v>6257.7999999999993</v>
      </c>
      <c r="AN100" s="2">
        <f t="shared" si="35"/>
        <v>3128.9</v>
      </c>
      <c r="AO100" s="2">
        <f t="shared" si="36"/>
        <v>0</v>
      </c>
      <c r="AP100" s="2">
        <f t="shared" si="37"/>
        <v>0</v>
      </c>
      <c r="AQ100" s="2">
        <f t="shared" si="38"/>
        <v>0</v>
      </c>
      <c r="AR100" s="2">
        <f t="shared" si="39"/>
        <v>0</v>
      </c>
      <c r="AS100" s="2">
        <f t="shared" si="40"/>
        <v>0</v>
      </c>
      <c r="AT100" s="2">
        <f t="shared" si="41"/>
        <v>3128.8999999999996</v>
      </c>
      <c r="AU100" s="2">
        <f t="shared" si="42"/>
        <v>0</v>
      </c>
      <c r="AV100" s="2">
        <f t="shared" si="43"/>
        <v>12515.599999999999</v>
      </c>
      <c r="AW100" s="2">
        <f t="shared" si="44"/>
        <v>15644.499999999998</v>
      </c>
      <c r="AX100" s="2">
        <f>'ZBud Extract Monthly'!V99</f>
        <v>3128.9</v>
      </c>
      <c r="AY100" s="53">
        <f t="shared" si="45"/>
        <v>-12515.599999999999</v>
      </c>
    </row>
    <row r="101" spans="1:51" x14ac:dyDescent="0.3">
      <c r="A101" s="129">
        <v>35703</v>
      </c>
      <c r="B101" s="130">
        <v>606.98</v>
      </c>
      <c r="C101" s="130">
        <v>704.44</v>
      </c>
      <c r="D101" s="130">
        <v>881.46</v>
      </c>
      <c r="E101" s="130">
        <v>755.19</v>
      </c>
      <c r="F101" s="130">
        <v>10.74</v>
      </c>
      <c r="G101" s="130">
        <v>71.72</v>
      </c>
      <c r="H101" s="2">
        <f t="shared" si="23"/>
        <v>2948.07</v>
      </c>
      <c r="I101" s="2">
        <f t="shared" si="24"/>
        <v>10.74</v>
      </c>
      <c r="J101" s="2">
        <f t="shared" si="25"/>
        <v>71.72</v>
      </c>
      <c r="K101" s="2">
        <f t="shared" si="26"/>
        <v>2948.07</v>
      </c>
      <c r="L101" s="2">
        <f t="shared" si="27"/>
        <v>82.46</v>
      </c>
      <c r="M101" s="2">
        <f t="shared" si="28"/>
        <v>3030.5299999999997</v>
      </c>
      <c r="N101" s="2">
        <f>'ZBud Extract Monthly'!V100</f>
        <v>3030.53</v>
      </c>
      <c r="O101" s="53">
        <f t="shared" si="29"/>
        <v>0</v>
      </c>
      <c r="AI101" s="58">
        <f t="shared" si="30"/>
        <v>606.98</v>
      </c>
      <c r="AJ101" s="2">
        <f t="shared" si="31"/>
        <v>2341.09</v>
      </c>
      <c r="AK101" s="2">
        <f t="shared" si="32"/>
        <v>3030.53</v>
      </c>
      <c r="AL101" s="2">
        <f t="shared" si="33"/>
        <v>82.46</v>
      </c>
      <c r="AM101" s="2">
        <f t="shared" si="34"/>
        <v>6061.0599999999995</v>
      </c>
      <c r="AN101" s="2">
        <f t="shared" si="35"/>
        <v>3030.53</v>
      </c>
      <c r="AO101" s="2">
        <f t="shared" si="36"/>
        <v>0</v>
      </c>
      <c r="AP101" s="2">
        <f t="shared" si="37"/>
        <v>0</v>
      </c>
      <c r="AQ101" s="2">
        <f t="shared" si="38"/>
        <v>0</v>
      </c>
      <c r="AR101" s="2">
        <f t="shared" si="39"/>
        <v>0</v>
      </c>
      <c r="AS101" s="2">
        <f t="shared" si="40"/>
        <v>0</v>
      </c>
      <c r="AT101" s="2">
        <f t="shared" si="41"/>
        <v>3030.53</v>
      </c>
      <c r="AU101" s="2">
        <f t="shared" si="42"/>
        <v>0</v>
      </c>
      <c r="AV101" s="2">
        <f t="shared" si="43"/>
        <v>12122.12</v>
      </c>
      <c r="AW101" s="2">
        <f t="shared" si="44"/>
        <v>15152.65</v>
      </c>
      <c r="AX101" s="2">
        <f>'ZBud Extract Monthly'!V100</f>
        <v>3030.53</v>
      </c>
      <c r="AY101" s="53">
        <f t="shared" si="45"/>
        <v>-12122.119999999999</v>
      </c>
    </row>
    <row r="102" spans="1:51" x14ac:dyDescent="0.3">
      <c r="A102" s="129">
        <v>35734</v>
      </c>
      <c r="B102" s="130">
        <v>654.69000000000005</v>
      </c>
      <c r="C102" s="130">
        <v>740.05</v>
      </c>
      <c r="D102" s="130">
        <v>1064.54</v>
      </c>
      <c r="E102" s="130">
        <v>813.38</v>
      </c>
      <c r="F102" s="130">
        <v>12.6</v>
      </c>
      <c r="G102" s="130">
        <v>101.63</v>
      </c>
      <c r="H102" s="2">
        <f t="shared" si="23"/>
        <v>3272.66</v>
      </c>
      <c r="I102" s="2">
        <f t="shared" si="24"/>
        <v>12.6</v>
      </c>
      <c r="J102" s="2">
        <f t="shared" si="25"/>
        <v>101.63</v>
      </c>
      <c r="K102" s="2">
        <f t="shared" si="26"/>
        <v>3272.66</v>
      </c>
      <c r="L102" s="2">
        <f t="shared" si="27"/>
        <v>114.22999999999999</v>
      </c>
      <c r="M102" s="2">
        <f t="shared" si="28"/>
        <v>3386.89</v>
      </c>
      <c r="N102" s="2">
        <f>'ZBud Extract Monthly'!V101</f>
        <v>3386.9</v>
      </c>
      <c r="O102" s="53">
        <f t="shared" si="29"/>
        <v>1.0000000000218279E-2</v>
      </c>
      <c r="AI102" s="58">
        <f t="shared" si="30"/>
        <v>654.69000000000005</v>
      </c>
      <c r="AJ102" s="2">
        <f t="shared" si="31"/>
        <v>2617.9699999999998</v>
      </c>
      <c r="AK102" s="2">
        <f t="shared" si="32"/>
        <v>3386.89</v>
      </c>
      <c r="AL102" s="2">
        <f t="shared" si="33"/>
        <v>114.22999999999999</v>
      </c>
      <c r="AM102" s="2">
        <f t="shared" si="34"/>
        <v>6773.78</v>
      </c>
      <c r="AN102" s="2">
        <f t="shared" si="35"/>
        <v>3386.9100000000003</v>
      </c>
      <c r="AO102" s="2">
        <f t="shared" si="36"/>
        <v>0</v>
      </c>
      <c r="AP102" s="2">
        <f t="shared" si="37"/>
        <v>0</v>
      </c>
      <c r="AQ102" s="2">
        <f t="shared" si="38"/>
        <v>0</v>
      </c>
      <c r="AR102" s="2">
        <f t="shared" si="39"/>
        <v>0</v>
      </c>
      <c r="AS102" s="2">
        <f t="shared" si="40"/>
        <v>0</v>
      </c>
      <c r="AT102" s="2">
        <f t="shared" si="41"/>
        <v>3386.89</v>
      </c>
      <c r="AU102" s="2">
        <f t="shared" si="42"/>
        <v>0</v>
      </c>
      <c r="AV102" s="2">
        <f t="shared" si="43"/>
        <v>13547.58</v>
      </c>
      <c r="AW102" s="2">
        <f t="shared" si="44"/>
        <v>16934.469999999998</v>
      </c>
      <c r="AX102" s="2">
        <f>'ZBud Extract Monthly'!V101</f>
        <v>3386.9</v>
      </c>
      <c r="AY102" s="53">
        <f t="shared" si="45"/>
        <v>-13547.569999999998</v>
      </c>
    </row>
    <row r="103" spans="1:51" x14ac:dyDescent="0.3">
      <c r="A103" s="129">
        <v>35764</v>
      </c>
      <c r="B103" s="130">
        <v>773.01</v>
      </c>
      <c r="C103" s="130">
        <v>849.74</v>
      </c>
      <c r="D103" s="130">
        <v>1147.7</v>
      </c>
      <c r="E103" s="130">
        <v>792.03</v>
      </c>
      <c r="F103" s="130">
        <v>4.57</v>
      </c>
      <c r="G103" s="130">
        <v>101.93</v>
      </c>
      <c r="H103" s="2">
        <f t="shared" si="23"/>
        <v>3562.4799999999996</v>
      </c>
      <c r="I103" s="2">
        <f t="shared" si="24"/>
        <v>4.57</v>
      </c>
      <c r="J103" s="2">
        <f t="shared" si="25"/>
        <v>101.93</v>
      </c>
      <c r="K103" s="2">
        <f t="shared" si="26"/>
        <v>3562.4799999999996</v>
      </c>
      <c r="L103" s="2">
        <f t="shared" si="27"/>
        <v>106.5</v>
      </c>
      <c r="M103" s="2">
        <f t="shared" si="28"/>
        <v>3668.9799999999996</v>
      </c>
      <c r="N103" s="2">
        <f>'ZBud Extract Monthly'!V102</f>
        <v>3668.97</v>
      </c>
      <c r="O103" s="53">
        <f t="shared" si="29"/>
        <v>-9.9999999997635314E-3</v>
      </c>
      <c r="AI103" s="58">
        <f t="shared" si="30"/>
        <v>773.01</v>
      </c>
      <c r="AJ103" s="2">
        <f t="shared" si="31"/>
        <v>2789.4700000000003</v>
      </c>
      <c r="AK103" s="2">
        <f t="shared" si="32"/>
        <v>3668.9799999999996</v>
      </c>
      <c r="AL103" s="2">
        <f t="shared" si="33"/>
        <v>106.5</v>
      </c>
      <c r="AM103" s="2">
        <f t="shared" si="34"/>
        <v>7337.9599999999991</v>
      </c>
      <c r="AN103" s="2">
        <f t="shared" si="35"/>
        <v>3668.96</v>
      </c>
      <c r="AO103" s="2">
        <f t="shared" si="36"/>
        <v>0</v>
      </c>
      <c r="AP103" s="2">
        <f t="shared" si="37"/>
        <v>0</v>
      </c>
      <c r="AQ103" s="2">
        <f t="shared" si="38"/>
        <v>0</v>
      </c>
      <c r="AR103" s="2">
        <f t="shared" si="39"/>
        <v>0</v>
      </c>
      <c r="AS103" s="2">
        <f t="shared" si="40"/>
        <v>0</v>
      </c>
      <c r="AT103" s="2">
        <f t="shared" si="41"/>
        <v>3668.9799999999996</v>
      </c>
      <c r="AU103" s="2">
        <f t="shared" si="42"/>
        <v>0</v>
      </c>
      <c r="AV103" s="2">
        <f t="shared" si="43"/>
        <v>14675.899999999998</v>
      </c>
      <c r="AW103" s="2">
        <f t="shared" si="44"/>
        <v>18344.879999999997</v>
      </c>
      <c r="AX103" s="2">
        <f>'ZBud Extract Monthly'!V102</f>
        <v>3668.97</v>
      </c>
      <c r="AY103" s="53">
        <f t="shared" si="45"/>
        <v>-14675.909999999998</v>
      </c>
    </row>
    <row r="104" spans="1:51" x14ac:dyDescent="0.3">
      <c r="A104" s="129">
        <v>35795</v>
      </c>
      <c r="B104" s="130">
        <v>1022.38</v>
      </c>
      <c r="C104" s="130">
        <v>1197.3599999999999</v>
      </c>
      <c r="D104" s="130">
        <v>1809.63</v>
      </c>
      <c r="E104" s="130">
        <v>1276.31</v>
      </c>
      <c r="F104" s="130">
        <v>92.64</v>
      </c>
      <c r="G104" s="130">
        <v>239.87</v>
      </c>
      <c r="H104" s="2">
        <f t="shared" si="23"/>
        <v>5305.68</v>
      </c>
      <c r="I104" s="2">
        <f t="shared" si="24"/>
        <v>92.64</v>
      </c>
      <c r="J104" s="2">
        <f t="shared" si="25"/>
        <v>239.87</v>
      </c>
      <c r="K104" s="2">
        <f t="shared" si="26"/>
        <v>5305.68</v>
      </c>
      <c r="L104" s="2">
        <f t="shared" si="27"/>
        <v>332.51</v>
      </c>
      <c r="M104" s="2">
        <f t="shared" si="28"/>
        <v>5638.1900000000005</v>
      </c>
      <c r="N104" s="2">
        <f>'ZBud Extract Monthly'!V103</f>
        <v>5638.19</v>
      </c>
      <c r="O104" s="53">
        <f t="shared" si="29"/>
        <v>0</v>
      </c>
      <c r="AI104" s="58">
        <f t="shared" si="30"/>
        <v>1022.38</v>
      </c>
      <c r="AJ104" s="2">
        <f t="shared" si="31"/>
        <v>4283.2999999999993</v>
      </c>
      <c r="AK104" s="2">
        <f t="shared" si="32"/>
        <v>5638.1900000000005</v>
      </c>
      <c r="AL104" s="2">
        <f t="shared" si="33"/>
        <v>332.51</v>
      </c>
      <c r="AM104" s="2">
        <f t="shared" si="34"/>
        <v>11276.380000000001</v>
      </c>
      <c r="AN104" s="2">
        <f t="shared" si="35"/>
        <v>5638.19</v>
      </c>
      <c r="AO104" s="2">
        <f t="shared" si="36"/>
        <v>0</v>
      </c>
      <c r="AP104" s="2">
        <f t="shared" si="37"/>
        <v>0</v>
      </c>
      <c r="AQ104" s="2">
        <f t="shared" si="38"/>
        <v>0</v>
      </c>
      <c r="AR104" s="2">
        <f t="shared" si="39"/>
        <v>0</v>
      </c>
      <c r="AS104" s="2">
        <f t="shared" si="40"/>
        <v>0</v>
      </c>
      <c r="AT104" s="2">
        <f t="shared" si="41"/>
        <v>5638.1900000000005</v>
      </c>
      <c r="AU104" s="2">
        <f t="shared" si="42"/>
        <v>0</v>
      </c>
      <c r="AV104" s="2">
        <f t="shared" si="43"/>
        <v>22552.76</v>
      </c>
      <c r="AW104" s="2">
        <f t="shared" si="44"/>
        <v>28190.95</v>
      </c>
      <c r="AX104" s="2">
        <f>'ZBud Extract Monthly'!V103</f>
        <v>5638.19</v>
      </c>
      <c r="AY104" s="53">
        <f t="shared" si="45"/>
        <v>-22552.760000000002</v>
      </c>
    </row>
    <row r="105" spans="1:51" x14ac:dyDescent="0.3">
      <c r="A105" s="129">
        <v>35826</v>
      </c>
      <c r="B105" s="130">
        <v>1462.33</v>
      </c>
      <c r="C105" s="130">
        <v>1664.71</v>
      </c>
      <c r="D105" s="130">
        <v>1563.89</v>
      </c>
      <c r="E105" s="130">
        <v>1005.19</v>
      </c>
      <c r="F105" s="130">
        <v>175.99</v>
      </c>
      <c r="G105" s="130">
        <v>245.17</v>
      </c>
      <c r="H105" s="2">
        <f t="shared" si="23"/>
        <v>5696.1200000000008</v>
      </c>
      <c r="I105" s="2">
        <f t="shared" si="24"/>
        <v>175.99</v>
      </c>
      <c r="J105" s="2">
        <f t="shared" si="25"/>
        <v>245.17</v>
      </c>
      <c r="K105" s="2">
        <f t="shared" si="26"/>
        <v>5696.1200000000008</v>
      </c>
      <c r="L105" s="2">
        <f t="shared" si="27"/>
        <v>421.15999999999997</v>
      </c>
      <c r="M105" s="2">
        <f t="shared" si="28"/>
        <v>6117.2800000000007</v>
      </c>
      <c r="N105" s="2">
        <f>'ZBud Extract Monthly'!V104</f>
        <v>6117.29</v>
      </c>
      <c r="O105" s="53">
        <f t="shared" si="29"/>
        <v>9.999999999308784E-3</v>
      </c>
      <c r="AI105" s="58">
        <f t="shared" si="30"/>
        <v>1462.33</v>
      </c>
      <c r="AJ105" s="2">
        <f t="shared" si="31"/>
        <v>4233.7900000000009</v>
      </c>
      <c r="AK105" s="2">
        <f t="shared" si="32"/>
        <v>6117.2800000000007</v>
      </c>
      <c r="AL105" s="2">
        <f t="shared" si="33"/>
        <v>421.15999999999997</v>
      </c>
      <c r="AM105" s="2">
        <f t="shared" si="34"/>
        <v>12234.560000000001</v>
      </c>
      <c r="AN105" s="2">
        <f t="shared" si="35"/>
        <v>6117.2999999999993</v>
      </c>
      <c r="AO105" s="2">
        <f t="shared" si="36"/>
        <v>0</v>
      </c>
      <c r="AP105" s="2">
        <f t="shared" si="37"/>
        <v>0</v>
      </c>
      <c r="AQ105" s="2">
        <f t="shared" si="38"/>
        <v>0</v>
      </c>
      <c r="AR105" s="2">
        <f t="shared" si="39"/>
        <v>0</v>
      </c>
      <c r="AS105" s="2">
        <f t="shared" si="40"/>
        <v>0</v>
      </c>
      <c r="AT105" s="2">
        <f t="shared" si="41"/>
        <v>6117.2800000000007</v>
      </c>
      <c r="AU105" s="2">
        <f t="shared" si="42"/>
        <v>0</v>
      </c>
      <c r="AV105" s="2">
        <f t="shared" si="43"/>
        <v>24469.140000000003</v>
      </c>
      <c r="AW105" s="2">
        <f t="shared" si="44"/>
        <v>30586.420000000002</v>
      </c>
      <c r="AX105" s="2">
        <f>'ZBud Extract Monthly'!V104</f>
        <v>6117.29</v>
      </c>
      <c r="AY105" s="53">
        <f t="shared" si="45"/>
        <v>-24469.13</v>
      </c>
    </row>
    <row r="106" spans="1:51" x14ac:dyDescent="0.3">
      <c r="A106" s="129">
        <v>35854</v>
      </c>
      <c r="B106" s="130">
        <v>2015.24</v>
      </c>
      <c r="C106" s="130">
        <v>2326.2600000000002</v>
      </c>
      <c r="D106" s="130">
        <v>2302.8000000000002</v>
      </c>
      <c r="E106" s="130">
        <v>1445.3</v>
      </c>
      <c r="F106" s="130">
        <v>412.11</v>
      </c>
      <c r="G106" s="130">
        <v>418.2</v>
      </c>
      <c r="H106" s="2">
        <f t="shared" si="23"/>
        <v>8089.6</v>
      </c>
      <c r="I106" s="2">
        <f t="shared" si="24"/>
        <v>412.11</v>
      </c>
      <c r="J106" s="2">
        <f t="shared" si="25"/>
        <v>418.2</v>
      </c>
      <c r="K106" s="2">
        <f t="shared" si="26"/>
        <v>8089.6</v>
      </c>
      <c r="L106" s="2">
        <f t="shared" si="27"/>
        <v>830.31</v>
      </c>
      <c r="M106" s="2">
        <f t="shared" si="28"/>
        <v>8919.9100000000017</v>
      </c>
      <c r="N106" s="2">
        <f>'ZBud Extract Monthly'!V105</f>
        <v>8919.9</v>
      </c>
      <c r="O106" s="53">
        <f t="shared" si="29"/>
        <v>-1.0000000002037268E-2</v>
      </c>
      <c r="AI106" s="58">
        <f t="shared" si="30"/>
        <v>2015.24</v>
      </c>
      <c r="AJ106" s="2">
        <f t="shared" si="31"/>
        <v>6074.3600000000006</v>
      </c>
      <c r="AK106" s="2">
        <f t="shared" si="32"/>
        <v>8919.91</v>
      </c>
      <c r="AL106" s="2">
        <f t="shared" si="33"/>
        <v>830.31</v>
      </c>
      <c r="AM106" s="2">
        <f t="shared" si="34"/>
        <v>17839.82</v>
      </c>
      <c r="AN106" s="2">
        <f t="shared" si="35"/>
        <v>8919.8899999999976</v>
      </c>
      <c r="AO106" s="2">
        <f t="shared" si="36"/>
        <v>0</v>
      </c>
      <c r="AP106" s="2">
        <f t="shared" si="37"/>
        <v>0</v>
      </c>
      <c r="AQ106" s="2">
        <f t="shared" si="38"/>
        <v>0</v>
      </c>
      <c r="AR106" s="2">
        <f t="shared" si="39"/>
        <v>0</v>
      </c>
      <c r="AS106" s="2">
        <f t="shared" si="40"/>
        <v>0</v>
      </c>
      <c r="AT106" s="2">
        <f t="shared" si="41"/>
        <v>8919.91</v>
      </c>
      <c r="AU106" s="2">
        <f t="shared" si="42"/>
        <v>0</v>
      </c>
      <c r="AV106" s="2">
        <f t="shared" si="43"/>
        <v>35679.619999999995</v>
      </c>
      <c r="AW106" s="2">
        <f t="shared" si="44"/>
        <v>44599.53</v>
      </c>
      <c r="AX106" s="2">
        <f>'ZBud Extract Monthly'!V105</f>
        <v>8919.9</v>
      </c>
      <c r="AY106" s="53">
        <f t="shared" si="45"/>
        <v>-35679.629999999997</v>
      </c>
    </row>
    <row r="107" spans="1:51" x14ac:dyDescent="0.3">
      <c r="A107" s="129">
        <v>35885</v>
      </c>
      <c r="B107" s="130">
        <v>1081.73</v>
      </c>
      <c r="C107" s="130">
        <v>1446.03</v>
      </c>
      <c r="D107" s="130">
        <v>2308.6799999999998</v>
      </c>
      <c r="E107" s="130">
        <v>1586.23</v>
      </c>
      <c r="F107" s="130">
        <v>535.45000000000005</v>
      </c>
      <c r="G107" s="130">
        <v>559.5</v>
      </c>
      <c r="H107" s="2">
        <f t="shared" si="23"/>
        <v>6422.67</v>
      </c>
      <c r="I107" s="2">
        <f t="shared" si="24"/>
        <v>535.45000000000005</v>
      </c>
      <c r="J107" s="2">
        <f t="shared" si="25"/>
        <v>559.5</v>
      </c>
      <c r="K107" s="2">
        <f t="shared" si="26"/>
        <v>6422.67</v>
      </c>
      <c r="L107" s="2">
        <f t="shared" si="27"/>
        <v>1094.95</v>
      </c>
      <c r="M107" s="2">
        <f t="shared" si="28"/>
        <v>7517.62</v>
      </c>
      <c r="N107" s="2">
        <f>'ZBud Extract Monthly'!V106</f>
        <v>7517.62</v>
      </c>
      <c r="O107" s="53">
        <f t="shared" si="29"/>
        <v>0</v>
      </c>
      <c r="AI107" s="58">
        <f t="shared" si="30"/>
        <v>1081.73</v>
      </c>
      <c r="AJ107" s="2">
        <f t="shared" si="31"/>
        <v>5340.9400000000005</v>
      </c>
      <c r="AK107" s="2">
        <f t="shared" si="32"/>
        <v>7517.62</v>
      </c>
      <c r="AL107" s="2">
        <f t="shared" si="33"/>
        <v>1094.95</v>
      </c>
      <c r="AM107" s="2">
        <f t="shared" si="34"/>
        <v>15035.24</v>
      </c>
      <c r="AN107" s="2">
        <f t="shared" si="35"/>
        <v>7517.62</v>
      </c>
      <c r="AO107" s="2">
        <f t="shared" si="36"/>
        <v>0</v>
      </c>
      <c r="AP107" s="2">
        <f t="shared" si="37"/>
        <v>0</v>
      </c>
      <c r="AQ107" s="2">
        <f t="shared" si="38"/>
        <v>0</v>
      </c>
      <c r="AR107" s="2">
        <f t="shared" si="39"/>
        <v>0</v>
      </c>
      <c r="AS107" s="2">
        <f t="shared" si="40"/>
        <v>0</v>
      </c>
      <c r="AT107" s="2">
        <f t="shared" si="41"/>
        <v>7517.62</v>
      </c>
      <c r="AU107" s="2">
        <f t="shared" si="42"/>
        <v>0</v>
      </c>
      <c r="AV107" s="2">
        <f t="shared" si="43"/>
        <v>30070.48</v>
      </c>
      <c r="AW107" s="2">
        <f t="shared" si="44"/>
        <v>37588.100000000006</v>
      </c>
      <c r="AX107" s="2">
        <f>'ZBud Extract Monthly'!V106</f>
        <v>7517.62</v>
      </c>
      <c r="AY107" s="53">
        <f t="shared" si="45"/>
        <v>-30070.480000000007</v>
      </c>
    </row>
    <row r="108" spans="1:51" x14ac:dyDescent="0.3">
      <c r="A108" s="129">
        <v>35915</v>
      </c>
      <c r="B108" s="130">
        <v>1663.72</v>
      </c>
      <c r="C108" s="130">
        <v>1943.84</v>
      </c>
      <c r="D108" s="130">
        <v>2572.0300000000002</v>
      </c>
      <c r="E108" s="130">
        <v>1722.28</v>
      </c>
      <c r="F108" s="130">
        <v>451.55</v>
      </c>
      <c r="G108" s="130">
        <v>521.09</v>
      </c>
      <c r="H108" s="2">
        <f t="shared" si="23"/>
        <v>7901.87</v>
      </c>
      <c r="I108" s="2">
        <f t="shared" si="24"/>
        <v>451.55</v>
      </c>
      <c r="J108" s="2">
        <f t="shared" si="25"/>
        <v>521.09</v>
      </c>
      <c r="K108" s="2">
        <f t="shared" si="26"/>
        <v>7901.87</v>
      </c>
      <c r="L108" s="2">
        <f t="shared" si="27"/>
        <v>972.6400000000001</v>
      </c>
      <c r="M108" s="2">
        <f t="shared" si="28"/>
        <v>8874.51</v>
      </c>
      <c r="N108" s="2">
        <f>'ZBud Extract Monthly'!V107</f>
        <v>8874.51</v>
      </c>
      <c r="O108" s="53">
        <f t="shared" si="29"/>
        <v>0</v>
      </c>
      <c r="AI108" s="58">
        <f t="shared" si="30"/>
        <v>1663.72</v>
      </c>
      <c r="AJ108" s="2">
        <f t="shared" si="31"/>
        <v>6238.15</v>
      </c>
      <c r="AK108" s="2">
        <f t="shared" si="32"/>
        <v>8874.51</v>
      </c>
      <c r="AL108" s="2">
        <f t="shared" si="33"/>
        <v>972.6400000000001</v>
      </c>
      <c r="AM108" s="2">
        <f t="shared" si="34"/>
        <v>17749.02</v>
      </c>
      <c r="AN108" s="2">
        <f t="shared" si="35"/>
        <v>8874.51</v>
      </c>
      <c r="AO108" s="2">
        <f t="shared" si="36"/>
        <v>0</v>
      </c>
      <c r="AP108" s="2">
        <f t="shared" si="37"/>
        <v>0</v>
      </c>
      <c r="AQ108" s="2">
        <f t="shared" si="38"/>
        <v>0</v>
      </c>
      <c r="AR108" s="2">
        <f t="shared" si="39"/>
        <v>0</v>
      </c>
      <c r="AS108" s="2">
        <f t="shared" si="40"/>
        <v>0</v>
      </c>
      <c r="AT108" s="2">
        <f t="shared" si="41"/>
        <v>8874.51</v>
      </c>
      <c r="AU108" s="2">
        <f t="shared" si="42"/>
        <v>0</v>
      </c>
      <c r="AV108" s="2">
        <f t="shared" si="43"/>
        <v>35498.04</v>
      </c>
      <c r="AW108" s="2">
        <f t="shared" si="44"/>
        <v>44372.55</v>
      </c>
      <c r="AX108" s="2">
        <f>'ZBud Extract Monthly'!V107</f>
        <v>8874.51</v>
      </c>
      <c r="AY108" s="53">
        <f t="shared" si="45"/>
        <v>-35498.04</v>
      </c>
    </row>
    <row r="109" spans="1:51" x14ac:dyDescent="0.3">
      <c r="A109" s="129">
        <v>35946</v>
      </c>
      <c r="B109" s="130">
        <v>999.14</v>
      </c>
      <c r="C109" s="130">
        <v>1352.34</v>
      </c>
      <c r="D109" s="130">
        <v>1735.75</v>
      </c>
      <c r="E109" s="130">
        <v>1152.8800000000001</v>
      </c>
      <c r="F109" s="130">
        <v>352.53</v>
      </c>
      <c r="G109" s="130">
        <v>412.67</v>
      </c>
      <c r="H109" s="2">
        <f t="shared" si="23"/>
        <v>5240.1100000000006</v>
      </c>
      <c r="I109" s="2">
        <f t="shared" si="24"/>
        <v>352.53</v>
      </c>
      <c r="J109" s="2">
        <f t="shared" si="25"/>
        <v>412.67</v>
      </c>
      <c r="K109" s="2">
        <f t="shared" si="26"/>
        <v>5240.1100000000006</v>
      </c>
      <c r="L109" s="2">
        <f t="shared" si="27"/>
        <v>765.2</v>
      </c>
      <c r="M109" s="2">
        <f t="shared" si="28"/>
        <v>6005.31</v>
      </c>
      <c r="N109" s="2">
        <f>'ZBud Extract Monthly'!V108</f>
        <v>6005.32</v>
      </c>
      <c r="O109" s="53">
        <f t="shared" si="29"/>
        <v>9.999999999308784E-3</v>
      </c>
      <c r="AI109" s="58">
        <f t="shared" si="30"/>
        <v>999.14</v>
      </c>
      <c r="AJ109" s="2">
        <f t="shared" si="31"/>
        <v>4240.97</v>
      </c>
      <c r="AK109" s="2">
        <f t="shared" si="32"/>
        <v>6005.31</v>
      </c>
      <c r="AL109" s="2">
        <f t="shared" si="33"/>
        <v>765.2</v>
      </c>
      <c r="AM109" s="2">
        <f t="shared" si="34"/>
        <v>12010.62</v>
      </c>
      <c r="AN109" s="2">
        <f t="shared" si="35"/>
        <v>6005.329999999999</v>
      </c>
      <c r="AO109" s="2">
        <f t="shared" si="36"/>
        <v>0</v>
      </c>
      <c r="AP109" s="2">
        <f t="shared" si="37"/>
        <v>0</v>
      </c>
      <c r="AQ109" s="2">
        <f t="shared" si="38"/>
        <v>0</v>
      </c>
      <c r="AR109" s="2">
        <f t="shared" si="39"/>
        <v>0</v>
      </c>
      <c r="AS109" s="2">
        <f t="shared" si="40"/>
        <v>0</v>
      </c>
      <c r="AT109" s="2">
        <f t="shared" si="41"/>
        <v>6005.31</v>
      </c>
      <c r="AU109" s="2">
        <f t="shared" si="42"/>
        <v>0</v>
      </c>
      <c r="AV109" s="2">
        <f t="shared" si="43"/>
        <v>24021.26</v>
      </c>
      <c r="AW109" s="2">
        <f t="shared" si="44"/>
        <v>30026.570000000003</v>
      </c>
      <c r="AX109" s="2">
        <f>'ZBud Extract Monthly'!V108</f>
        <v>6005.32</v>
      </c>
      <c r="AY109" s="53">
        <f t="shared" si="45"/>
        <v>-24021.250000000004</v>
      </c>
    </row>
    <row r="110" spans="1:51" x14ac:dyDescent="0.3">
      <c r="A110" s="129">
        <v>35976</v>
      </c>
      <c r="B110" s="130">
        <v>984.82</v>
      </c>
      <c r="C110" s="130">
        <v>1312.69</v>
      </c>
      <c r="D110" s="130">
        <v>1612.73</v>
      </c>
      <c r="E110" s="130">
        <v>1087.1600000000001</v>
      </c>
      <c r="F110" s="130">
        <v>263.18</v>
      </c>
      <c r="G110" s="130">
        <v>347.13</v>
      </c>
      <c r="H110" s="2">
        <f t="shared" si="23"/>
        <v>4997.4000000000005</v>
      </c>
      <c r="I110" s="2">
        <f t="shared" si="24"/>
        <v>263.18</v>
      </c>
      <c r="J110" s="2">
        <f t="shared" si="25"/>
        <v>347.13</v>
      </c>
      <c r="K110" s="2">
        <f t="shared" si="26"/>
        <v>4997.4000000000005</v>
      </c>
      <c r="L110" s="2">
        <f t="shared" si="27"/>
        <v>610.30999999999995</v>
      </c>
      <c r="M110" s="2">
        <f t="shared" si="28"/>
        <v>5607.7100000000009</v>
      </c>
      <c r="N110" s="2">
        <f>'ZBud Extract Monthly'!V109</f>
        <v>5607.7</v>
      </c>
      <c r="O110" s="53">
        <f t="shared" si="29"/>
        <v>-1.0000000001127773E-2</v>
      </c>
      <c r="AI110" s="58">
        <f t="shared" si="30"/>
        <v>984.82</v>
      </c>
      <c r="AJ110" s="2">
        <f t="shared" si="31"/>
        <v>4012.58</v>
      </c>
      <c r="AK110" s="2">
        <f t="shared" si="32"/>
        <v>5607.7100000000009</v>
      </c>
      <c r="AL110" s="2">
        <f t="shared" si="33"/>
        <v>610.30999999999995</v>
      </c>
      <c r="AM110" s="2">
        <f t="shared" si="34"/>
        <v>11215.420000000002</v>
      </c>
      <c r="AN110" s="2">
        <f t="shared" si="35"/>
        <v>5607.6899999999987</v>
      </c>
      <c r="AO110" s="2">
        <f t="shared" si="36"/>
        <v>0</v>
      </c>
      <c r="AP110" s="2">
        <f t="shared" si="37"/>
        <v>0</v>
      </c>
      <c r="AQ110" s="2">
        <f t="shared" si="38"/>
        <v>0</v>
      </c>
      <c r="AR110" s="2">
        <f t="shared" si="39"/>
        <v>0</v>
      </c>
      <c r="AS110" s="2">
        <f t="shared" si="40"/>
        <v>0</v>
      </c>
      <c r="AT110" s="2">
        <f t="shared" si="41"/>
        <v>5607.7100000000009</v>
      </c>
      <c r="AU110" s="2">
        <f t="shared" si="42"/>
        <v>0</v>
      </c>
      <c r="AV110" s="2">
        <f t="shared" si="43"/>
        <v>22430.82</v>
      </c>
      <c r="AW110" s="2">
        <f t="shared" si="44"/>
        <v>28038.530000000002</v>
      </c>
      <c r="AX110" s="2">
        <f>'ZBud Extract Monthly'!V109</f>
        <v>5607.7</v>
      </c>
      <c r="AY110" s="53">
        <f t="shared" si="45"/>
        <v>-22430.83</v>
      </c>
    </row>
    <row r="111" spans="1:51" x14ac:dyDescent="0.3">
      <c r="A111" s="129">
        <v>36007</v>
      </c>
      <c r="B111" s="130">
        <v>869.15</v>
      </c>
      <c r="C111" s="130">
        <v>1148.8</v>
      </c>
      <c r="D111" s="130">
        <v>1527.73</v>
      </c>
      <c r="E111" s="130">
        <v>1056.1099999999999</v>
      </c>
      <c r="F111" s="130">
        <v>183.12</v>
      </c>
      <c r="G111" s="130">
        <v>256.58999999999997</v>
      </c>
      <c r="H111" s="2">
        <f t="shared" si="23"/>
        <v>4601.79</v>
      </c>
      <c r="I111" s="2">
        <f t="shared" si="24"/>
        <v>183.12</v>
      </c>
      <c r="J111" s="2">
        <f t="shared" si="25"/>
        <v>256.58999999999997</v>
      </c>
      <c r="K111" s="2">
        <f t="shared" si="26"/>
        <v>4601.79</v>
      </c>
      <c r="L111" s="2">
        <f t="shared" si="27"/>
        <v>439.71</v>
      </c>
      <c r="M111" s="2">
        <f t="shared" si="28"/>
        <v>5041.5</v>
      </c>
      <c r="N111" s="2">
        <f>'ZBud Extract Monthly'!V110</f>
        <v>5041.51</v>
      </c>
      <c r="O111" s="53">
        <f t="shared" si="29"/>
        <v>1.0000000000218279E-2</v>
      </c>
      <c r="AI111" s="58">
        <f t="shared" si="30"/>
        <v>869.15</v>
      </c>
      <c r="AJ111" s="2">
        <f t="shared" si="31"/>
        <v>3732.6399999999994</v>
      </c>
      <c r="AK111" s="2">
        <f t="shared" si="32"/>
        <v>5041.5</v>
      </c>
      <c r="AL111" s="2">
        <f t="shared" si="33"/>
        <v>439.71</v>
      </c>
      <c r="AM111" s="2">
        <f t="shared" si="34"/>
        <v>10083</v>
      </c>
      <c r="AN111" s="2">
        <f t="shared" si="35"/>
        <v>5041.5200000000004</v>
      </c>
      <c r="AO111" s="2">
        <f t="shared" si="36"/>
        <v>0</v>
      </c>
      <c r="AP111" s="2">
        <f t="shared" si="37"/>
        <v>0</v>
      </c>
      <c r="AQ111" s="2">
        <f t="shared" si="38"/>
        <v>0</v>
      </c>
      <c r="AR111" s="2">
        <f t="shared" si="39"/>
        <v>0</v>
      </c>
      <c r="AS111" s="2">
        <f t="shared" si="40"/>
        <v>0</v>
      </c>
      <c r="AT111" s="2">
        <f t="shared" si="41"/>
        <v>5041.5</v>
      </c>
      <c r="AU111" s="2">
        <f t="shared" si="42"/>
        <v>0</v>
      </c>
      <c r="AV111" s="2">
        <f t="shared" si="43"/>
        <v>20166.02</v>
      </c>
      <c r="AW111" s="2">
        <f t="shared" si="44"/>
        <v>25207.52</v>
      </c>
      <c r="AX111" s="2">
        <f>'ZBud Extract Monthly'!V110</f>
        <v>5041.51</v>
      </c>
      <c r="AY111" s="53">
        <f t="shared" si="45"/>
        <v>-20166.010000000002</v>
      </c>
    </row>
    <row r="112" spans="1:51" x14ac:dyDescent="0.3">
      <c r="A112" s="129">
        <v>36038</v>
      </c>
      <c r="B112" s="130">
        <v>814.62</v>
      </c>
      <c r="C112" s="130">
        <v>1052.04</v>
      </c>
      <c r="D112" s="130">
        <v>1047.67</v>
      </c>
      <c r="E112" s="130">
        <v>714.82</v>
      </c>
      <c r="F112" s="130">
        <v>133.19</v>
      </c>
      <c r="G112" s="130">
        <v>171.7</v>
      </c>
      <c r="H112" s="2">
        <f t="shared" si="23"/>
        <v>3629.15</v>
      </c>
      <c r="I112" s="2">
        <f t="shared" si="24"/>
        <v>133.19</v>
      </c>
      <c r="J112" s="2">
        <f t="shared" si="25"/>
        <v>171.7</v>
      </c>
      <c r="K112" s="2">
        <f t="shared" si="26"/>
        <v>3629.15</v>
      </c>
      <c r="L112" s="2">
        <f t="shared" si="27"/>
        <v>304.89</v>
      </c>
      <c r="M112" s="2">
        <f t="shared" si="28"/>
        <v>3934.04</v>
      </c>
      <c r="N112" s="2">
        <f>'ZBud Extract Monthly'!V111</f>
        <v>3934.05</v>
      </c>
      <c r="O112" s="53">
        <f t="shared" si="29"/>
        <v>1.0000000000218279E-2</v>
      </c>
      <c r="AI112" s="58">
        <f t="shared" si="30"/>
        <v>814.62</v>
      </c>
      <c r="AJ112" s="2">
        <f t="shared" si="31"/>
        <v>2814.53</v>
      </c>
      <c r="AK112" s="2">
        <f t="shared" si="32"/>
        <v>3934.04</v>
      </c>
      <c r="AL112" s="2">
        <f t="shared" si="33"/>
        <v>304.89</v>
      </c>
      <c r="AM112" s="2">
        <f t="shared" si="34"/>
        <v>7868.08</v>
      </c>
      <c r="AN112" s="2">
        <f t="shared" si="35"/>
        <v>3934.0600000000004</v>
      </c>
      <c r="AO112" s="2">
        <f t="shared" si="36"/>
        <v>0</v>
      </c>
      <c r="AP112" s="2">
        <f t="shared" si="37"/>
        <v>0</v>
      </c>
      <c r="AQ112" s="2">
        <f t="shared" si="38"/>
        <v>0</v>
      </c>
      <c r="AR112" s="2">
        <f t="shared" si="39"/>
        <v>0</v>
      </c>
      <c r="AS112" s="2">
        <f t="shared" si="40"/>
        <v>0</v>
      </c>
      <c r="AT112" s="2">
        <f t="shared" si="41"/>
        <v>3934.04</v>
      </c>
      <c r="AU112" s="2">
        <f t="shared" si="42"/>
        <v>0</v>
      </c>
      <c r="AV112" s="2">
        <f t="shared" si="43"/>
        <v>15736.18</v>
      </c>
      <c r="AW112" s="2">
        <f t="shared" si="44"/>
        <v>19670.22</v>
      </c>
      <c r="AX112" s="2">
        <f>'ZBud Extract Monthly'!V111</f>
        <v>3934.05</v>
      </c>
      <c r="AY112" s="53">
        <f t="shared" si="45"/>
        <v>-15736.170000000002</v>
      </c>
    </row>
    <row r="113" spans="1:51" x14ac:dyDescent="0.3">
      <c r="A113" s="129">
        <v>36068</v>
      </c>
      <c r="B113" s="130">
        <v>747.71</v>
      </c>
      <c r="C113" s="130">
        <v>944.04</v>
      </c>
      <c r="D113" s="130">
        <v>949.89</v>
      </c>
      <c r="E113" s="130">
        <v>651.48</v>
      </c>
      <c r="F113" s="130">
        <v>119.59</v>
      </c>
      <c r="G113" s="130">
        <v>149.13</v>
      </c>
      <c r="H113" s="2">
        <f t="shared" si="23"/>
        <v>3293.12</v>
      </c>
      <c r="I113" s="2">
        <f t="shared" si="24"/>
        <v>119.59</v>
      </c>
      <c r="J113" s="2">
        <f t="shared" si="25"/>
        <v>149.13</v>
      </c>
      <c r="K113" s="2">
        <f t="shared" si="26"/>
        <v>3293.12</v>
      </c>
      <c r="L113" s="2">
        <f t="shared" si="27"/>
        <v>268.72000000000003</v>
      </c>
      <c r="M113" s="2">
        <f t="shared" si="28"/>
        <v>3561.84</v>
      </c>
      <c r="N113" s="2">
        <f>'ZBud Extract Monthly'!V112</f>
        <v>3561.85</v>
      </c>
      <c r="O113" s="53">
        <f t="shared" si="29"/>
        <v>9.9999999997635314E-3</v>
      </c>
      <c r="AI113" s="58">
        <f t="shared" si="30"/>
        <v>747.71</v>
      </c>
      <c r="AJ113" s="2">
        <f t="shared" si="31"/>
        <v>2545.41</v>
      </c>
      <c r="AK113" s="2">
        <f t="shared" si="32"/>
        <v>3561.84</v>
      </c>
      <c r="AL113" s="2">
        <f t="shared" si="33"/>
        <v>268.72000000000003</v>
      </c>
      <c r="AM113" s="2">
        <f t="shared" si="34"/>
        <v>7123.68</v>
      </c>
      <c r="AN113" s="2">
        <f t="shared" si="35"/>
        <v>3561.8599999999997</v>
      </c>
      <c r="AO113" s="2">
        <f t="shared" si="36"/>
        <v>0</v>
      </c>
      <c r="AP113" s="2">
        <f t="shared" si="37"/>
        <v>0</v>
      </c>
      <c r="AQ113" s="2">
        <f t="shared" si="38"/>
        <v>0</v>
      </c>
      <c r="AR113" s="2">
        <f t="shared" si="39"/>
        <v>0</v>
      </c>
      <c r="AS113" s="2">
        <f t="shared" si="40"/>
        <v>0</v>
      </c>
      <c r="AT113" s="2">
        <f t="shared" si="41"/>
        <v>3561.84</v>
      </c>
      <c r="AU113" s="2">
        <f t="shared" si="42"/>
        <v>0</v>
      </c>
      <c r="AV113" s="2">
        <f t="shared" si="43"/>
        <v>14247.380000000001</v>
      </c>
      <c r="AW113" s="2">
        <f t="shared" si="44"/>
        <v>17809.22</v>
      </c>
      <c r="AX113" s="2">
        <f>'ZBud Extract Monthly'!V112</f>
        <v>3561.85</v>
      </c>
      <c r="AY113" s="53">
        <f t="shared" si="45"/>
        <v>-14247.37</v>
      </c>
    </row>
    <row r="114" spans="1:51" x14ac:dyDescent="0.3">
      <c r="A114" s="129">
        <v>36099</v>
      </c>
      <c r="B114" s="130">
        <v>764.44</v>
      </c>
      <c r="C114" s="130">
        <v>946.88</v>
      </c>
      <c r="D114" s="130">
        <v>1497.71</v>
      </c>
      <c r="E114" s="130">
        <v>1048.32</v>
      </c>
      <c r="F114" s="130">
        <v>104.29</v>
      </c>
      <c r="G114" s="130">
        <v>194.42</v>
      </c>
      <c r="H114" s="2">
        <f t="shared" si="23"/>
        <v>4257.3500000000004</v>
      </c>
      <c r="I114" s="2">
        <f t="shared" si="24"/>
        <v>104.29</v>
      </c>
      <c r="J114" s="2">
        <f t="shared" si="25"/>
        <v>194.42</v>
      </c>
      <c r="K114" s="2">
        <f t="shared" si="26"/>
        <v>4257.3500000000004</v>
      </c>
      <c r="L114" s="2">
        <f t="shared" si="27"/>
        <v>298.70999999999998</v>
      </c>
      <c r="M114" s="2">
        <f t="shared" si="28"/>
        <v>4556.0600000000004</v>
      </c>
      <c r="N114" s="2">
        <f>'ZBud Extract Monthly'!V113</f>
        <v>4556.0600000000004</v>
      </c>
      <c r="O114" s="53">
        <f t="shared" si="29"/>
        <v>0</v>
      </c>
      <c r="AI114" s="58">
        <f t="shared" si="30"/>
        <v>764.44</v>
      </c>
      <c r="AJ114" s="2">
        <f t="shared" si="31"/>
        <v>3492.91</v>
      </c>
      <c r="AK114" s="2">
        <f t="shared" si="32"/>
        <v>4556.0600000000004</v>
      </c>
      <c r="AL114" s="2">
        <f t="shared" si="33"/>
        <v>298.70999999999998</v>
      </c>
      <c r="AM114" s="2">
        <f t="shared" si="34"/>
        <v>9112.1200000000008</v>
      </c>
      <c r="AN114" s="2">
        <f t="shared" si="35"/>
        <v>4556.0600000000004</v>
      </c>
      <c r="AO114" s="2">
        <f t="shared" si="36"/>
        <v>0</v>
      </c>
      <c r="AP114" s="2">
        <f t="shared" si="37"/>
        <v>0</v>
      </c>
      <c r="AQ114" s="2">
        <f t="shared" si="38"/>
        <v>0</v>
      </c>
      <c r="AR114" s="2">
        <f t="shared" si="39"/>
        <v>0</v>
      </c>
      <c r="AS114" s="2">
        <f t="shared" si="40"/>
        <v>0</v>
      </c>
      <c r="AT114" s="2">
        <f t="shared" si="41"/>
        <v>4556.0600000000004</v>
      </c>
      <c r="AU114" s="2">
        <f t="shared" si="42"/>
        <v>0</v>
      </c>
      <c r="AV114" s="2">
        <f t="shared" si="43"/>
        <v>18224.240000000002</v>
      </c>
      <c r="AW114" s="2">
        <f t="shared" si="44"/>
        <v>22780.3</v>
      </c>
      <c r="AX114" s="2">
        <f>'ZBud Extract Monthly'!V113</f>
        <v>4556.0600000000004</v>
      </c>
      <c r="AY114" s="53">
        <f t="shared" si="45"/>
        <v>-18224.239999999998</v>
      </c>
    </row>
    <row r="115" spans="1:51" x14ac:dyDescent="0.3">
      <c r="A115" s="129">
        <v>36129</v>
      </c>
      <c r="B115" s="130">
        <v>904.91</v>
      </c>
      <c r="C115" s="130">
        <v>1050.0999999999999</v>
      </c>
      <c r="D115" s="130">
        <v>1500.5</v>
      </c>
      <c r="E115" s="130">
        <v>1030.54</v>
      </c>
      <c r="F115" s="130">
        <v>73.25</v>
      </c>
      <c r="G115" s="130">
        <v>184.22</v>
      </c>
      <c r="H115" s="2">
        <f t="shared" si="23"/>
        <v>4486.0499999999993</v>
      </c>
      <c r="I115" s="2">
        <f t="shared" si="24"/>
        <v>73.25</v>
      </c>
      <c r="J115" s="2">
        <f t="shared" si="25"/>
        <v>184.22</v>
      </c>
      <c r="K115" s="2">
        <f t="shared" si="26"/>
        <v>4486.0499999999993</v>
      </c>
      <c r="L115" s="2">
        <f t="shared" si="27"/>
        <v>257.47000000000003</v>
      </c>
      <c r="M115" s="2">
        <f t="shared" si="28"/>
        <v>4743.5199999999995</v>
      </c>
      <c r="N115" s="2">
        <f>'ZBud Extract Monthly'!V114</f>
        <v>4743.54</v>
      </c>
      <c r="O115" s="53">
        <f t="shared" si="29"/>
        <v>2.0000000000436557E-2</v>
      </c>
      <c r="AI115" s="58">
        <f t="shared" si="30"/>
        <v>904.91</v>
      </c>
      <c r="AJ115" s="2">
        <f t="shared" si="31"/>
        <v>3581.14</v>
      </c>
      <c r="AK115" s="2">
        <f t="shared" si="32"/>
        <v>4743.5199999999995</v>
      </c>
      <c r="AL115" s="2">
        <f t="shared" si="33"/>
        <v>257.47000000000003</v>
      </c>
      <c r="AM115" s="2">
        <f t="shared" si="34"/>
        <v>9487.0399999999991</v>
      </c>
      <c r="AN115" s="2">
        <f t="shared" si="35"/>
        <v>4743.5600000000004</v>
      </c>
      <c r="AO115" s="2">
        <f t="shared" si="36"/>
        <v>0</v>
      </c>
      <c r="AP115" s="2">
        <f t="shared" si="37"/>
        <v>0</v>
      </c>
      <c r="AQ115" s="2">
        <f t="shared" si="38"/>
        <v>0</v>
      </c>
      <c r="AR115" s="2">
        <f t="shared" si="39"/>
        <v>0</v>
      </c>
      <c r="AS115" s="2">
        <f t="shared" si="40"/>
        <v>0</v>
      </c>
      <c r="AT115" s="2">
        <f t="shared" si="41"/>
        <v>4743.5199999999995</v>
      </c>
      <c r="AU115" s="2">
        <f t="shared" si="42"/>
        <v>0</v>
      </c>
      <c r="AV115" s="2">
        <f t="shared" si="43"/>
        <v>18974.12</v>
      </c>
      <c r="AW115" s="2">
        <f t="shared" si="44"/>
        <v>23717.64</v>
      </c>
      <c r="AX115" s="2">
        <f>'ZBud Extract Monthly'!V114</f>
        <v>4743.54</v>
      </c>
      <c r="AY115" s="53">
        <f t="shared" si="45"/>
        <v>-18974.099999999999</v>
      </c>
    </row>
    <row r="116" spans="1:51" x14ac:dyDescent="0.3">
      <c r="A116" s="129">
        <v>36160</v>
      </c>
      <c r="B116" s="130">
        <v>1204.69</v>
      </c>
      <c r="C116" s="130">
        <v>1429.15</v>
      </c>
      <c r="D116" s="130">
        <v>1517.04</v>
      </c>
      <c r="E116" s="130">
        <v>1007.34</v>
      </c>
      <c r="F116" s="130">
        <v>188.78</v>
      </c>
      <c r="G116" s="130">
        <v>281.14</v>
      </c>
      <c r="H116" s="2">
        <f t="shared" si="23"/>
        <v>5158.22</v>
      </c>
      <c r="I116" s="2">
        <f t="shared" si="24"/>
        <v>188.78</v>
      </c>
      <c r="J116" s="2">
        <f t="shared" si="25"/>
        <v>281.14</v>
      </c>
      <c r="K116" s="2">
        <f t="shared" si="26"/>
        <v>5158.22</v>
      </c>
      <c r="L116" s="2">
        <f t="shared" si="27"/>
        <v>469.91999999999996</v>
      </c>
      <c r="M116" s="2">
        <f t="shared" si="28"/>
        <v>5628.14</v>
      </c>
      <c r="N116" s="2">
        <f>'ZBud Extract Monthly'!V115</f>
        <v>5628.12</v>
      </c>
      <c r="O116" s="53">
        <f t="shared" si="29"/>
        <v>-2.0000000000436557E-2</v>
      </c>
      <c r="AI116" s="58">
        <f t="shared" si="30"/>
        <v>1204.69</v>
      </c>
      <c r="AJ116" s="2">
        <f t="shared" si="31"/>
        <v>3953.53</v>
      </c>
      <c r="AK116" s="2">
        <f t="shared" si="32"/>
        <v>5628.14</v>
      </c>
      <c r="AL116" s="2">
        <f t="shared" si="33"/>
        <v>469.91999999999996</v>
      </c>
      <c r="AM116" s="2">
        <f t="shared" si="34"/>
        <v>11256.28</v>
      </c>
      <c r="AN116" s="2">
        <f t="shared" si="35"/>
        <v>5628.0999999999995</v>
      </c>
      <c r="AO116" s="2">
        <f t="shared" si="36"/>
        <v>0</v>
      </c>
      <c r="AP116" s="2">
        <f t="shared" si="37"/>
        <v>0</v>
      </c>
      <c r="AQ116" s="2">
        <f t="shared" si="38"/>
        <v>0</v>
      </c>
      <c r="AR116" s="2">
        <f t="shared" si="39"/>
        <v>0</v>
      </c>
      <c r="AS116" s="2">
        <f t="shared" si="40"/>
        <v>0</v>
      </c>
      <c r="AT116" s="2">
        <f t="shared" si="41"/>
        <v>5628.14</v>
      </c>
      <c r="AU116" s="2">
        <f t="shared" si="42"/>
        <v>0</v>
      </c>
      <c r="AV116" s="2">
        <f t="shared" si="43"/>
        <v>22512.52</v>
      </c>
      <c r="AW116" s="2">
        <f t="shared" si="44"/>
        <v>28140.66</v>
      </c>
      <c r="AX116" s="2">
        <f>'ZBud Extract Monthly'!V115</f>
        <v>5628.12</v>
      </c>
      <c r="AY116" s="53">
        <f t="shared" si="45"/>
        <v>-22512.54</v>
      </c>
    </row>
    <row r="117" spans="1:51" x14ac:dyDescent="0.3">
      <c r="A117" s="129">
        <v>36191</v>
      </c>
      <c r="B117" s="130">
        <v>939.56</v>
      </c>
      <c r="C117" s="130">
        <v>1120.96</v>
      </c>
      <c r="D117" s="130">
        <v>1225.03</v>
      </c>
      <c r="E117" s="130">
        <v>842.7</v>
      </c>
      <c r="F117" s="130">
        <v>160.01</v>
      </c>
      <c r="G117" s="130">
        <v>250.52</v>
      </c>
      <c r="H117" s="2">
        <f t="shared" si="23"/>
        <v>4128.25</v>
      </c>
      <c r="I117" s="2">
        <f t="shared" si="24"/>
        <v>160.01</v>
      </c>
      <c r="J117" s="2">
        <f t="shared" si="25"/>
        <v>250.52</v>
      </c>
      <c r="K117" s="2">
        <f t="shared" si="26"/>
        <v>4128.25</v>
      </c>
      <c r="L117" s="2">
        <f t="shared" si="27"/>
        <v>410.53</v>
      </c>
      <c r="M117" s="2">
        <f t="shared" si="28"/>
        <v>4538.7800000000007</v>
      </c>
      <c r="N117" s="2">
        <f>'ZBud Extract Monthly'!V116</f>
        <v>4538.78</v>
      </c>
      <c r="O117" s="53">
        <f t="shared" si="29"/>
        <v>0</v>
      </c>
      <c r="AI117" s="58">
        <f t="shared" si="30"/>
        <v>939.56</v>
      </c>
      <c r="AJ117" s="2">
        <f t="shared" si="31"/>
        <v>3188.6899999999996</v>
      </c>
      <c r="AK117" s="2">
        <f t="shared" si="32"/>
        <v>4538.78</v>
      </c>
      <c r="AL117" s="2">
        <f t="shared" si="33"/>
        <v>410.53</v>
      </c>
      <c r="AM117" s="2">
        <f t="shared" si="34"/>
        <v>9077.5600000000013</v>
      </c>
      <c r="AN117" s="2">
        <f t="shared" si="35"/>
        <v>4538.78</v>
      </c>
      <c r="AO117" s="2">
        <f t="shared" si="36"/>
        <v>0</v>
      </c>
      <c r="AP117" s="2">
        <f t="shared" si="37"/>
        <v>0</v>
      </c>
      <c r="AQ117" s="2">
        <f t="shared" si="38"/>
        <v>0</v>
      </c>
      <c r="AR117" s="2">
        <f t="shared" si="39"/>
        <v>0</v>
      </c>
      <c r="AS117" s="2">
        <f t="shared" si="40"/>
        <v>0</v>
      </c>
      <c r="AT117" s="2">
        <f t="shared" si="41"/>
        <v>4538.78</v>
      </c>
      <c r="AU117" s="2">
        <f t="shared" si="42"/>
        <v>0</v>
      </c>
      <c r="AV117" s="2">
        <f t="shared" si="43"/>
        <v>18155.12</v>
      </c>
      <c r="AW117" s="2">
        <f t="shared" si="44"/>
        <v>22693.9</v>
      </c>
      <c r="AX117" s="2">
        <f>'ZBud Extract Monthly'!V116</f>
        <v>4538.78</v>
      </c>
      <c r="AY117" s="53">
        <f t="shared" si="45"/>
        <v>-18155.120000000003</v>
      </c>
    </row>
    <row r="118" spans="1:51" x14ac:dyDescent="0.3">
      <c r="A118" s="129">
        <v>36219</v>
      </c>
      <c r="B118" s="130">
        <v>1223.17</v>
      </c>
      <c r="C118" s="130">
        <v>1371.7</v>
      </c>
      <c r="D118" s="130">
        <v>1200.53</v>
      </c>
      <c r="E118" s="130">
        <v>729.06</v>
      </c>
      <c r="F118" s="130">
        <v>226.55</v>
      </c>
      <c r="G118" s="130">
        <v>263.01</v>
      </c>
      <c r="H118" s="2">
        <f t="shared" si="23"/>
        <v>4524.4599999999991</v>
      </c>
      <c r="I118" s="2">
        <f t="shared" si="24"/>
        <v>226.55</v>
      </c>
      <c r="J118" s="2">
        <f t="shared" si="25"/>
        <v>263.01</v>
      </c>
      <c r="K118" s="2">
        <f t="shared" si="26"/>
        <v>4524.4599999999991</v>
      </c>
      <c r="L118" s="2">
        <f t="shared" si="27"/>
        <v>489.56</v>
      </c>
      <c r="M118" s="2">
        <f t="shared" si="28"/>
        <v>5014.0199999999995</v>
      </c>
      <c r="N118" s="2">
        <f>'ZBud Extract Monthly'!V117</f>
        <v>5014.01</v>
      </c>
      <c r="O118" s="53">
        <f t="shared" si="29"/>
        <v>-9.999999999308784E-3</v>
      </c>
      <c r="AI118" s="58">
        <f t="shared" si="30"/>
        <v>1223.17</v>
      </c>
      <c r="AJ118" s="2">
        <f t="shared" si="31"/>
        <v>3301.29</v>
      </c>
      <c r="AK118" s="2">
        <f t="shared" si="32"/>
        <v>5014.0199999999995</v>
      </c>
      <c r="AL118" s="2">
        <f t="shared" si="33"/>
        <v>489.56</v>
      </c>
      <c r="AM118" s="2">
        <f t="shared" si="34"/>
        <v>10028.039999999999</v>
      </c>
      <c r="AN118" s="2">
        <f t="shared" si="35"/>
        <v>5014.0000000000009</v>
      </c>
      <c r="AO118" s="2">
        <f t="shared" si="36"/>
        <v>0</v>
      </c>
      <c r="AP118" s="2">
        <f t="shared" si="37"/>
        <v>0</v>
      </c>
      <c r="AQ118" s="2">
        <f t="shared" si="38"/>
        <v>0</v>
      </c>
      <c r="AR118" s="2">
        <f t="shared" si="39"/>
        <v>0</v>
      </c>
      <c r="AS118" s="2">
        <f t="shared" si="40"/>
        <v>0</v>
      </c>
      <c r="AT118" s="2">
        <f t="shared" si="41"/>
        <v>5014.0199999999995</v>
      </c>
      <c r="AU118" s="2">
        <f t="shared" si="42"/>
        <v>0</v>
      </c>
      <c r="AV118" s="2">
        <f t="shared" si="43"/>
        <v>20056.060000000001</v>
      </c>
      <c r="AW118" s="2">
        <f t="shared" si="44"/>
        <v>25070.079999999998</v>
      </c>
      <c r="AX118" s="2">
        <f>'ZBud Extract Monthly'!V117</f>
        <v>5014.01</v>
      </c>
      <c r="AY118" s="53">
        <f t="shared" si="45"/>
        <v>-20056.07</v>
      </c>
    </row>
    <row r="119" spans="1:51" x14ac:dyDescent="0.3">
      <c r="A119" s="129">
        <v>36250</v>
      </c>
      <c r="B119" s="130">
        <v>1121.07</v>
      </c>
      <c r="C119" s="130">
        <v>1383.6</v>
      </c>
      <c r="D119" s="130">
        <v>2338.39</v>
      </c>
      <c r="E119" s="130">
        <v>1604.77</v>
      </c>
      <c r="F119" s="130">
        <v>370.09</v>
      </c>
      <c r="G119" s="130">
        <v>448.08</v>
      </c>
      <c r="H119" s="2">
        <f t="shared" si="23"/>
        <v>6447.83</v>
      </c>
      <c r="I119" s="2">
        <f t="shared" si="24"/>
        <v>370.09</v>
      </c>
      <c r="J119" s="2">
        <f t="shared" si="25"/>
        <v>448.08</v>
      </c>
      <c r="K119" s="2">
        <f t="shared" si="26"/>
        <v>6447.83</v>
      </c>
      <c r="L119" s="2">
        <f t="shared" si="27"/>
        <v>818.17</v>
      </c>
      <c r="M119" s="2">
        <f t="shared" si="28"/>
        <v>7266</v>
      </c>
      <c r="N119" s="2">
        <f>'ZBud Extract Monthly'!V118</f>
        <v>7266.01</v>
      </c>
      <c r="O119" s="53">
        <f t="shared" si="29"/>
        <v>1.0000000000218279E-2</v>
      </c>
      <c r="AI119" s="58">
        <f t="shared" si="30"/>
        <v>1121.07</v>
      </c>
      <c r="AJ119" s="2">
        <f t="shared" si="31"/>
        <v>5326.76</v>
      </c>
      <c r="AK119" s="2">
        <f t="shared" si="32"/>
        <v>7266</v>
      </c>
      <c r="AL119" s="2">
        <f t="shared" si="33"/>
        <v>818.17</v>
      </c>
      <c r="AM119" s="2">
        <f t="shared" si="34"/>
        <v>14532</v>
      </c>
      <c r="AN119" s="2">
        <f t="shared" si="35"/>
        <v>7266.02</v>
      </c>
      <c r="AO119" s="2">
        <f t="shared" si="36"/>
        <v>0</v>
      </c>
      <c r="AP119" s="2">
        <f t="shared" si="37"/>
        <v>0</v>
      </c>
      <c r="AQ119" s="2">
        <f t="shared" si="38"/>
        <v>0</v>
      </c>
      <c r="AR119" s="2">
        <f t="shared" si="39"/>
        <v>0</v>
      </c>
      <c r="AS119" s="2">
        <f t="shared" si="40"/>
        <v>0</v>
      </c>
      <c r="AT119" s="2">
        <f t="shared" si="41"/>
        <v>7266</v>
      </c>
      <c r="AU119" s="2">
        <f t="shared" si="42"/>
        <v>0</v>
      </c>
      <c r="AV119" s="2">
        <f t="shared" si="43"/>
        <v>29064.02</v>
      </c>
      <c r="AW119" s="2">
        <f t="shared" si="44"/>
        <v>36330.020000000004</v>
      </c>
      <c r="AX119" s="2">
        <f>'ZBud Extract Monthly'!V118</f>
        <v>7266.01</v>
      </c>
      <c r="AY119" s="53">
        <f t="shared" si="45"/>
        <v>-29064.010000000002</v>
      </c>
    </row>
    <row r="120" spans="1:51" x14ac:dyDescent="0.3">
      <c r="A120" s="129">
        <v>36280</v>
      </c>
      <c r="B120" s="130">
        <v>837.61</v>
      </c>
      <c r="C120" s="130">
        <v>1069.53</v>
      </c>
      <c r="D120" s="130">
        <v>1603.11</v>
      </c>
      <c r="E120" s="130">
        <v>1148.3800000000001</v>
      </c>
      <c r="F120" s="130">
        <v>287.88</v>
      </c>
      <c r="G120" s="130">
        <v>358.86</v>
      </c>
      <c r="H120" s="2">
        <f t="shared" si="23"/>
        <v>4658.63</v>
      </c>
      <c r="I120" s="2">
        <f t="shared" si="24"/>
        <v>287.88</v>
      </c>
      <c r="J120" s="2">
        <f t="shared" si="25"/>
        <v>358.86</v>
      </c>
      <c r="K120" s="2">
        <f t="shared" si="26"/>
        <v>4658.63</v>
      </c>
      <c r="L120" s="2">
        <f t="shared" si="27"/>
        <v>646.74</v>
      </c>
      <c r="M120" s="2">
        <f t="shared" si="28"/>
        <v>5305.37</v>
      </c>
      <c r="N120" s="2">
        <f>'ZBud Extract Monthly'!V119</f>
        <v>5305.37</v>
      </c>
      <c r="O120" s="53">
        <f t="shared" si="29"/>
        <v>0</v>
      </c>
      <c r="AI120" s="58">
        <f t="shared" si="30"/>
        <v>837.61</v>
      </c>
      <c r="AJ120" s="2">
        <f t="shared" si="31"/>
        <v>3821.02</v>
      </c>
      <c r="AK120" s="2">
        <f t="shared" si="32"/>
        <v>5305.37</v>
      </c>
      <c r="AL120" s="2">
        <f t="shared" si="33"/>
        <v>646.74</v>
      </c>
      <c r="AM120" s="2">
        <f t="shared" si="34"/>
        <v>10610.74</v>
      </c>
      <c r="AN120" s="2">
        <f t="shared" si="35"/>
        <v>5305.37</v>
      </c>
      <c r="AO120" s="2">
        <f t="shared" si="36"/>
        <v>0</v>
      </c>
      <c r="AP120" s="2">
        <f t="shared" si="37"/>
        <v>0</v>
      </c>
      <c r="AQ120" s="2">
        <f t="shared" si="38"/>
        <v>0</v>
      </c>
      <c r="AR120" s="2">
        <f t="shared" si="39"/>
        <v>0</v>
      </c>
      <c r="AS120" s="2">
        <f t="shared" si="40"/>
        <v>0</v>
      </c>
      <c r="AT120" s="2">
        <f t="shared" si="41"/>
        <v>5305.37</v>
      </c>
      <c r="AU120" s="2">
        <f t="shared" si="42"/>
        <v>0</v>
      </c>
      <c r="AV120" s="2">
        <f t="shared" si="43"/>
        <v>21221.48</v>
      </c>
      <c r="AW120" s="2">
        <f t="shared" si="44"/>
        <v>26526.85</v>
      </c>
      <c r="AX120" s="2">
        <f>'ZBud Extract Monthly'!V119</f>
        <v>5305.37</v>
      </c>
      <c r="AY120" s="53">
        <f t="shared" si="45"/>
        <v>-21221.48</v>
      </c>
    </row>
    <row r="121" spans="1:51" x14ac:dyDescent="0.3">
      <c r="A121" s="129">
        <v>36311</v>
      </c>
      <c r="B121" s="130">
        <v>792.28</v>
      </c>
      <c r="C121" s="130">
        <v>1000.39</v>
      </c>
      <c r="D121" s="130">
        <v>1542.18</v>
      </c>
      <c r="E121" s="130">
        <v>1094.01</v>
      </c>
      <c r="F121" s="130">
        <v>172.8</v>
      </c>
      <c r="G121" s="130">
        <v>258.7</v>
      </c>
      <c r="H121" s="2">
        <f t="shared" si="23"/>
        <v>4428.8600000000006</v>
      </c>
      <c r="I121" s="2">
        <f t="shared" si="24"/>
        <v>172.8</v>
      </c>
      <c r="J121" s="2">
        <f t="shared" si="25"/>
        <v>258.7</v>
      </c>
      <c r="K121" s="2">
        <f t="shared" si="26"/>
        <v>4428.8600000000006</v>
      </c>
      <c r="L121" s="2">
        <f t="shared" si="27"/>
        <v>431.5</v>
      </c>
      <c r="M121" s="2">
        <f t="shared" si="28"/>
        <v>4860.3600000000006</v>
      </c>
      <c r="N121" s="2">
        <f>'ZBud Extract Monthly'!V120</f>
        <v>4860.37</v>
      </c>
      <c r="O121" s="53">
        <f t="shared" si="29"/>
        <v>9.999999999308784E-3</v>
      </c>
      <c r="AI121" s="58">
        <f t="shared" si="30"/>
        <v>792.28</v>
      </c>
      <c r="AJ121" s="2">
        <f t="shared" si="31"/>
        <v>3636.58</v>
      </c>
      <c r="AK121" s="2">
        <f t="shared" si="32"/>
        <v>4860.3600000000006</v>
      </c>
      <c r="AL121" s="2">
        <f t="shared" si="33"/>
        <v>431.5</v>
      </c>
      <c r="AM121" s="2">
        <f t="shared" si="34"/>
        <v>9720.7200000000012</v>
      </c>
      <c r="AN121" s="2">
        <f t="shared" si="35"/>
        <v>4860.3799999999992</v>
      </c>
      <c r="AO121" s="2">
        <f t="shared" si="36"/>
        <v>0</v>
      </c>
      <c r="AP121" s="2">
        <f t="shared" si="37"/>
        <v>0</v>
      </c>
      <c r="AQ121" s="2">
        <f t="shared" si="38"/>
        <v>0</v>
      </c>
      <c r="AR121" s="2">
        <f t="shared" si="39"/>
        <v>0</v>
      </c>
      <c r="AS121" s="2">
        <f t="shared" si="40"/>
        <v>0</v>
      </c>
      <c r="AT121" s="2">
        <f t="shared" si="41"/>
        <v>4860.3600000000006</v>
      </c>
      <c r="AU121" s="2">
        <f t="shared" si="42"/>
        <v>0</v>
      </c>
      <c r="AV121" s="2">
        <f t="shared" si="43"/>
        <v>19441.46</v>
      </c>
      <c r="AW121" s="2">
        <f t="shared" si="44"/>
        <v>24301.82</v>
      </c>
      <c r="AX121" s="2">
        <f>'ZBud Extract Monthly'!V120</f>
        <v>4860.37</v>
      </c>
      <c r="AY121" s="53">
        <f t="shared" si="45"/>
        <v>-19441.45</v>
      </c>
    </row>
    <row r="122" spans="1:51" x14ac:dyDescent="0.3">
      <c r="A122" s="129">
        <v>36341</v>
      </c>
      <c r="B122" s="130">
        <v>735.95</v>
      </c>
      <c r="C122" s="130">
        <v>881.7</v>
      </c>
      <c r="D122" s="130">
        <v>947.33</v>
      </c>
      <c r="E122" s="130">
        <v>673.43</v>
      </c>
      <c r="F122" s="130">
        <v>84.52</v>
      </c>
      <c r="G122" s="130">
        <v>136.22</v>
      </c>
      <c r="H122" s="2">
        <f t="shared" si="23"/>
        <v>3238.41</v>
      </c>
      <c r="I122" s="2">
        <f t="shared" si="24"/>
        <v>84.52</v>
      </c>
      <c r="J122" s="2">
        <f t="shared" si="25"/>
        <v>136.22</v>
      </c>
      <c r="K122" s="2">
        <f t="shared" si="26"/>
        <v>3238.41</v>
      </c>
      <c r="L122" s="2">
        <f t="shared" si="27"/>
        <v>220.74</v>
      </c>
      <c r="M122" s="2">
        <f t="shared" si="28"/>
        <v>3459.1499999999996</v>
      </c>
      <c r="N122" s="2">
        <f>'ZBud Extract Monthly'!V121</f>
        <v>3459.16</v>
      </c>
      <c r="O122" s="53">
        <f t="shared" si="29"/>
        <v>1.0000000000218279E-2</v>
      </c>
      <c r="AI122" s="58">
        <f t="shared" si="30"/>
        <v>735.95</v>
      </c>
      <c r="AJ122" s="2">
        <f t="shared" si="31"/>
        <v>2502.46</v>
      </c>
      <c r="AK122" s="2">
        <f t="shared" si="32"/>
        <v>3459.1499999999996</v>
      </c>
      <c r="AL122" s="2">
        <f t="shared" si="33"/>
        <v>220.74</v>
      </c>
      <c r="AM122" s="2">
        <f t="shared" si="34"/>
        <v>6918.2999999999993</v>
      </c>
      <c r="AN122" s="2">
        <f t="shared" si="35"/>
        <v>3459.17</v>
      </c>
      <c r="AO122" s="2">
        <f t="shared" si="36"/>
        <v>0</v>
      </c>
      <c r="AP122" s="2">
        <f t="shared" si="37"/>
        <v>0</v>
      </c>
      <c r="AQ122" s="2">
        <f t="shared" si="38"/>
        <v>0</v>
      </c>
      <c r="AR122" s="2">
        <f t="shared" si="39"/>
        <v>0</v>
      </c>
      <c r="AS122" s="2">
        <f t="shared" si="40"/>
        <v>0</v>
      </c>
      <c r="AT122" s="2">
        <f t="shared" si="41"/>
        <v>3459.1499999999996</v>
      </c>
      <c r="AU122" s="2">
        <f t="shared" si="42"/>
        <v>0</v>
      </c>
      <c r="AV122" s="2">
        <f t="shared" si="43"/>
        <v>13836.619999999999</v>
      </c>
      <c r="AW122" s="2">
        <f t="shared" si="44"/>
        <v>17295.769999999997</v>
      </c>
      <c r="AX122" s="2">
        <f>'ZBud Extract Monthly'!V121</f>
        <v>3459.16</v>
      </c>
      <c r="AY122" s="53">
        <f t="shared" si="45"/>
        <v>-13836.609999999997</v>
      </c>
    </row>
    <row r="123" spans="1:51" x14ac:dyDescent="0.3">
      <c r="A123" s="129">
        <v>36372</v>
      </c>
      <c r="B123" s="130">
        <v>727.82</v>
      </c>
      <c r="C123" s="130">
        <v>857.61</v>
      </c>
      <c r="D123" s="130">
        <v>270.02</v>
      </c>
      <c r="E123" s="130">
        <v>140.04</v>
      </c>
      <c r="F123" s="130">
        <v>30.09</v>
      </c>
      <c r="G123" s="130">
        <v>45.14</v>
      </c>
      <c r="H123" s="2">
        <f t="shared" si="23"/>
        <v>1995.49</v>
      </c>
      <c r="I123" s="2">
        <f t="shared" si="24"/>
        <v>30.09</v>
      </c>
      <c r="J123" s="2">
        <f t="shared" si="25"/>
        <v>45.14</v>
      </c>
      <c r="K123" s="2">
        <f t="shared" si="26"/>
        <v>1995.49</v>
      </c>
      <c r="L123" s="2">
        <f t="shared" si="27"/>
        <v>75.23</v>
      </c>
      <c r="M123" s="2">
        <f t="shared" si="28"/>
        <v>2070.7199999999998</v>
      </c>
      <c r="N123" s="2">
        <f>'ZBud Extract Monthly'!V122</f>
        <v>2070.73</v>
      </c>
      <c r="O123" s="53">
        <f t="shared" si="29"/>
        <v>1.0000000000218279E-2</v>
      </c>
      <c r="AI123" s="58">
        <f t="shared" si="30"/>
        <v>727.82</v>
      </c>
      <c r="AJ123" s="2">
        <f t="shared" si="31"/>
        <v>1267.67</v>
      </c>
      <c r="AK123" s="2">
        <f t="shared" si="32"/>
        <v>2070.7199999999998</v>
      </c>
      <c r="AL123" s="2">
        <f t="shared" si="33"/>
        <v>75.23</v>
      </c>
      <c r="AM123" s="2">
        <f t="shared" si="34"/>
        <v>4141.4399999999996</v>
      </c>
      <c r="AN123" s="2">
        <f t="shared" si="35"/>
        <v>2070.7400000000002</v>
      </c>
      <c r="AO123" s="2">
        <f t="shared" si="36"/>
        <v>0</v>
      </c>
      <c r="AP123" s="2">
        <f t="shared" si="37"/>
        <v>0</v>
      </c>
      <c r="AQ123" s="2">
        <f t="shared" si="38"/>
        <v>0</v>
      </c>
      <c r="AR123" s="2">
        <f t="shared" si="39"/>
        <v>0</v>
      </c>
      <c r="AS123" s="2">
        <f t="shared" si="40"/>
        <v>0</v>
      </c>
      <c r="AT123" s="2">
        <f t="shared" si="41"/>
        <v>2070.7199999999998</v>
      </c>
      <c r="AU123" s="2">
        <f t="shared" si="42"/>
        <v>0</v>
      </c>
      <c r="AV123" s="2">
        <f t="shared" si="43"/>
        <v>8282.9</v>
      </c>
      <c r="AW123" s="2">
        <f t="shared" si="44"/>
        <v>10353.619999999999</v>
      </c>
      <c r="AX123" s="2">
        <f>'ZBud Extract Monthly'!V122</f>
        <v>2070.73</v>
      </c>
      <c r="AY123" s="53">
        <f t="shared" si="45"/>
        <v>-8282.89</v>
      </c>
    </row>
    <row r="124" spans="1:51" x14ac:dyDescent="0.3">
      <c r="A124" s="129">
        <v>36403</v>
      </c>
      <c r="B124" s="130">
        <v>695.83</v>
      </c>
      <c r="C124" s="130">
        <v>826.86</v>
      </c>
      <c r="D124" s="130">
        <v>811.24</v>
      </c>
      <c r="E124" s="130">
        <v>520.29</v>
      </c>
      <c r="F124" s="130">
        <v>20.05</v>
      </c>
      <c r="G124" s="130">
        <v>62.22</v>
      </c>
      <c r="H124" s="2">
        <f t="shared" si="23"/>
        <v>2854.2200000000003</v>
      </c>
      <c r="I124" s="2">
        <f t="shared" si="24"/>
        <v>20.05</v>
      </c>
      <c r="J124" s="2">
        <f t="shared" si="25"/>
        <v>62.22</v>
      </c>
      <c r="K124" s="2">
        <f t="shared" si="26"/>
        <v>2854.2200000000003</v>
      </c>
      <c r="L124" s="2">
        <f t="shared" si="27"/>
        <v>82.27</v>
      </c>
      <c r="M124" s="2">
        <f t="shared" si="28"/>
        <v>2936.4900000000002</v>
      </c>
      <c r="N124" s="2">
        <f>'ZBud Extract Monthly'!V123</f>
        <v>2936.48</v>
      </c>
      <c r="O124" s="53">
        <f t="shared" si="29"/>
        <v>-1.0000000000218279E-2</v>
      </c>
      <c r="AI124" s="58">
        <f t="shared" si="30"/>
        <v>695.83</v>
      </c>
      <c r="AJ124" s="2">
        <f t="shared" si="31"/>
        <v>2158.39</v>
      </c>
      <c r="AK124" s="2">
        <f t="shared" si="32"/>
        <v>2936.4900000000002</v>
      </c>
      <c r="AL124" s="2">
        <f t="shared" si="33"/>
        <v>82.27</v>
      </c>
      <c r="AM124" s="2">
        <f t="shared" si="34"/>
        <v>5872.9800000000005</v>
      </c>
      <c r="AN124" s="2">
        <f t="shared" si="35"/>
        <v>2936.47</v>
      </c>
      <c r="AO124" s="2">
        <f t="shared" si="36"/>
        <v>0</v>
      </c>
      <c r="AP124" s="2">
        <f t="shared" si="37"/>
        <v>0</v>
      </c>
      <c r="AQ124" s="2">
        <f t="shared" si="38"/>
        <v>0</v>
      </c>
      <c r="AR124" s="2">
        <f t="shared" si="39"/>
        <v>0</v>
      </c>
      <c r="AS124" s="2">
        <f t="shared" si="40"/>
        <v>0</v>
      </c>
      <c r="AT124" s="2">
        <f t="shared" si="41"/>
        <v>2936.4900000000002</v>
      </c>
      <c r="AU124" s="2">
        <f t="shared" si="42"/>
        <v>0</v>
      </c>
      <c r="AV124" s="2">
        <f t="shared" si="43"/>
        <v>11745.94</v>
      </c>
      <c r="AW124" s="2">
        <f t="shared" si="44"/>
        <v>14682.43</v>
      </c>
      <c r="AX124" s="2">
        <f>'ZBud Extract Monthly'!V123</f>
        <v>2936.48</v>
      </c>
      <c r="AY124" s="53">
        <f t="shared" si="45"/>
        <v>-11745.95</v>
      </c>
    </row>
    <row r="125" spans="1:51" x14ac:dyDescent="0.3">
      <c r="A125" s="129">
        <v>36433</v>
      </c>
      <c r="B125" s="130">
        <v>652.84</v>
      </c>
      <c r="C125" s="130">
        <v>753.18</v>
      </c>
      <c r="D125" s="130">
        <v>835.02</v>
      </c>
      <c r="E125" s="130">
        <v>612.32000000000005</v>
      </c>
      <c r="F125" s="130">
        <v>27.06</v>
      </c>
      <c r="G125" s="130">
        <v>73.19</v>
      </c>
      <c r="H125" s="2">
        <f t="shared" si="23"/>
        <v>2853.36</v>
      </c>
      <c r="I125" s="2">
        <f t="shared" si="24"/>
        <v>27.06</v>
      </c>
      <c r="J125" s="2">
        <f t="shared" si="25"/>
        <v>73.19</v>
      </c>
      <c r="K125" s="2">
        <f t="shared" si="26"/>
        <v>2853.36</v>
      </c>
      <c r="L125" s="2">
        <f t="shared" si="27"/>
        <v>100.25</v>
      </c>
      <c r="M125" s="2">
        <f t="shared" si="28"/>
        <v>2953.61</v>
      </c>
      <c r="N125" s="2">
        <f>'ZBud Extract Monthly'!V124</f>
        <v>2953.6</v>
      </c>
      <c r="O125" s="53">
        <f t="shared" si="29"/>
        <v>-1.0000000000218279E-2</v>
      </c>
      <c r="AI125" s="58">
        <f t="shared" si="30"/>
        <v>652.84</v>
      </c>
      <c r="AJ125" s="2">
        <f t="shared" si="31"/>
        <v>2200.52</v>
      </c>
      <c r="AK125" s="2">
        <f t="shared" si="32"/>
        <v>2953.61</v>
      </c>
      <c r="AL125" s="2">
        <f t="shared" si="33"/>
        <v>100.25</v>
      </c>
      <c r="AM125" s="2">
        <f t="shared" si="34"/>
        <v>5907.22</v>
      </c>
      <c r="AN125" s="2">
        <f t="shared" si="35"/>
        <v>2953.5899999999997</v>
      </c>
      <c r="AO125" s="2">
        <f t="shared" si="36"/>
        <v>0</v>
      </c>
      <c r="AP125" s="2">
        <f t="shared" si="37"/>
        <v>0</v>
      </c>
      <c r="AQ125" s="2">
        <f t="shared" si="38"/>
        <v>0</v>
      </c>
      <c r="AR125" s="2">
        <f t="shared" si="39"/>
        <v>0</v>
      </c>
      <c r="AS125" s="2">
        <f t="shared" si="40"/>
        <v>0</v>
      </c>
      <c r="AT125" s="2">
        <f t="shared" si="41"/>
        <v>2953.61</v>
      </c>
      <c r="AU125" s="2">
        <f t="shared" si="42"/>
        <v>0</v>
      </c>
      <c r="AV125" s="2">
        <f t="shared" si="43"/>
        <v>11814.42</v>
      </c>
      <c r="AW125" s="2">
        <f t="shared" si="44"/>
        <v>14768.03</v>
      </c>
      <c r="AX125" s="2">
        <f>'ZBud Extract Monthly'!V124</f>
        <v>2953.6</v>
      </c>
      <c r="AY125" s="53">
        <f t="shared" si="45"/>
        <v>-11814.43</v>
      </c>
    </row>
    <row r="126" spans="1:51" x14ac:dyDescent="0.3">
      <c r="A126" s="129">
        <v>36464</v>
      </c>
      <c r="B126" s="130">
        <v>660.62</v>
      </c>
      <c r="C126" s="130">
        <v>746.18</v>
      </c>
      <c r="D126" s="130">
        <v>857.63</v>
      </c>
      <c r="E126" s="130">
        <v>625.20000000000005</v>
      </c>
      <c r="F126" s="130">
        <v>15.65</v>
      </c>
      <c r="G126" s="130">
        <v>76.489999999999995</v>
      </c>
      <c r="H126" s="2">
        <f t="shared" si="23"/>
        <v>2889.63</v>
      </c>
      <c r="I126" s="2">
        <f t="shared" si="24"/>
        <v>15.65</v>
      </c>
      <c r="J126" s="2">
        <f t="shared" si="25"/>
        <v>76.489999999999995</v>
      </c>
      <c r="K126" s="2">
        <f t="shared" si="26"/>
        <v>2889.63</v>
      </c>
      <c r="L126" s="2">
        <f t="shared" si="27"/>
        <v>92.14</v>
      </c>
      <c r="M126" s="2">
        <f t="shared" si="28"/>
        <v>2981.77</v>
      </c>
      <c r="N126" s="2">
        <f>'ZBud Extract Monthly'!V125</f>
        <v>2981.76</v>
      </c>
      <c r="O126" s="53">
        <f t="shared" si="29"/>
        <v>-9.9999999997635314E-3</v>
      </c>
      <c r="AI126" s="58">
        <f t="shared" si="30"/>
        <v>660.62</v>
      </c>
      <c r="AJ126" s="2">
        <f t="shared" si="31"/>
        <v>2229.0100000000002</v>
      </c>
      <c r="AK126" s="2">
        <f t="shared" si="32"/>
        <v>2981.77</v>
      </c>
      <c r="AL126" s="2">
        <f t="shared" si="33"/>
        <v>92.14</v>
      </c>
      <c r="AM126" s="2">
        <f t="shared" si="34"/>
        <v>5963.54</v>
      </c>
      <c r="AN126" s="2">
        <f t="shared" si="35"/>
        <v>2981.7500000000005</v>
      </c>
      <c r="AO126" s="2">
        <f t="shared" si="36"/>
        <v>0</v>
      </c>
      <c r="AP126" s="2">
        <f t="shared" si="37"/>
        <v>0</v>
      </c>
      <c r="AQ126" s="2">
        <f t="shared" si="38"/>
        <v>0</v>
      </c>
      <c r="AR126" s="2">
        <f t="shared" si="39"/>
        <v>0</v>
      </c>
      <c r="AS126" s="2">
        <f t="shared" si="40"/>
        <v>0</v>
      </c>
      <c r="AT126" s="2">
        <f t="shared" si="41"/>
        <v>2981.77</v>
      </c>
      <c r="AU126" s="2">
        <f t="shared" si="42"/>
        <v>0</v>
      </c>
      <c r="AV126" s="2">
        <f t="shared" si="43"/>
        <v>11927.06</v>
      </c>
      <c r="AW126" s="2">
        <f t="shared" si="44"/>
        <v>14908.83</v>
      </c>
      <c r="AX126" s="2">
        <f>'ZBud Extract Monthly'!V125</f>
        <v>2981.76</v>
      </c>
      <c r="AY126" s="53">
        <f t="shared" si="45"/>
        <v>-11927.07</v>
      </c>
    </row>
    <row r="127" spans="1:51" x14ac:dyDescent="0.3">
      <c r="A127" s="129">
        <v>36494</v>
      </c>
      <c r="B127" s="130">
        <v>647.57000000000005</v>
      </c>
      <c r="C127" s="130">
        <v>720.28</v>
      </c>
      <c r="D127" s="130">
        <v>968.89</v>
      </c>
      <c r="E127" s="130">
        <v>688.57</v>
      </c>
      <c r="F127" s="130">
        <v>17.2</v>
      </c>
      <c r="G127" s="130">
        <v>95.32</v>
      </c>
      <c r="H127" s="2">
        <f t="shared" si="23"/>
        <v>3025.31</v>
      </c>
      <c r="I127" s="2">
        <f t="shared" si="24"/>
        <v>17.2</v>
      </c>
      <c r="J127" s="2">
        <f t="shared" si="25"/>
        <v>95.32</v>
      </c>
      <c r="K127" s="2">
        <f t="shared" si="26"/>
        <v>3025.31</v>
      </c>
      <c r="L127" s="2">
        <f t="shared" si="27"/>
        <v>112.52</v>
      </c>
      <c r="M127" s="2">
        <f t="shared" si="28"/>
        <v>3137.83</v>
      </c>
      <c r="N127" s="2">
        <f>'ZBud Extract Monthly'!V126</f>
        <v>3137.82</v>
      </c>
      <c r="O127" s="53">
        <f t="shared" si="29"/>
        <v>-9.9999999997635314E-3</v>
      </c>
      <c r="AI127" s="58">
        <f t="shared" si="30"/>
        <v>647.57000000000005</v>
      </c>
      <c r="AJ127" s="2">
        <f t="shared" si="31"/>
        <v>2377.7400000000002</v>
      </c>
      <c r="AK127" s="2">
        <f t="shared" si="32"/>
        <v>3137.83</v>
      </c>
      <c r="AL127" s="2">
        <f t="shared" si="33"/>
        <v>112.52</v>
      </c>
      <c r="AM127" s="2">
        <f t="shared" si="34"/>
        <v>6275.66</v>
      </c>
      <c r="AN127" s="2">
        <f t="shared" si="35"/>
        <v>3137.8100000000004</v>
      </c>
      <c r="AO127" s="2">
        <f t="shared" si="36"/>
        <v>0</v>
      </c>
      <c r="AP127" s="2">
        <f t="shared" si="37"/>
        <v>0</v>
      </c>
      <c r="AQ127" s="2">
        <f t="shared" si="38"/>
        <v>0</v>
      </c>
      <c r="AR127" s="2">
        <f t="shared" si="39"/>
        <v>0</v>
      </c>
      <c r="AS127" s="2">
        <f t="shared" si="40"/>
        <v>0</v>
      </c>
      <c r="AT127" s="2">
        <f t="shared" si="41"/>
        <v>3137.83</v>
      </c>
      <c r="AU127" s="2">
        <f t="shared" si="42"/>
        <v>0</v>
      </c>
      <c r="AV127" s="2">
        <f t="shared" si="43"/>
        <v>12551.3</v>
      </c>
      <c r="AW127" s="2">
        <f t="shared" si="44"/>
        <v>15689.130000000001</v>
      </c>
      <c r="AX127" s="2">
        <f>'ZBud Extract Monthly'!V126</f>
        <v>3137.82</v>
      </c>
      <c r="AY127" s="53">
        <f t="shared" si="45"/>
        <v>-12551.310000000001</v>
      </c>
    </row>
    <row r="128" spans="1:51" x14ac:dyDescent="0.3">
      <c r="A128" s="129">
        <v>36525</v>
      </c>
      <c r="B128" s="130">
        <v>666.54</v>
      </c>
      <c r="C128" s="130">
        <v>744.08</v>
      </c>
      <c r="D128" s="130">
        <v>905.36</v>
      </c>
      <c r="E128" s="130">
        <v>697.54</v>
      </c>
      <c r="F128" s="130">
        <v>37.57</v>
      </c>
      <c r="G128" s="130">
        <v>140.32</v>
      </c>
      <c r="H128" s="2">
        <f t="shared" si="23"/>
        <v>3013.52</v>
      </c>
      <c r="I128" s="2">
        <f t="shared" si="24"/>
        <v>37.57</v>
      </c>
      <c r="J128" s="2">
        <f t="shared" si="25"/>
        <v>140.32</v>
      </c>
      <c r="K128" s="2">
        <f t="shared" si="26"/>
        <v>3013.52</v>
      </c>
      <c r="L128" s="2">
        <f t="shared" si="27"/>
        <v>177.89</v>
      </c>
      <c r="M128" s="2">
        <f t="shared" si="28"/>
        <v>3191.4100000000003</v>
      </c>
      <c r="N128" s="2">
        <f>'ZBud Extract Monthly'!V127</f>
        <v>3191.41</v>
      </c>
      <c r="O128" s="53">
        <f t="shared" si="29"/>
        <v>0</v>
      </c>
      <c r="AI128" s="58">
        <f t="shared" si="30"/>
        <v>666.54</v>
      </c>
      <c r="AJ128" s="2">
        <f t="shared" si="31"/>
        <v>2346.98</v>
      </c>
      <c r="AK128" s="2">
        <f t="shared" si="32"/>
        <v>3191.41</v>
      </c>
      <c r="AL128" s="2">
        <f t="shared" si="33"/>
        <v>177.89</v>
      </c>
      <c r="AM128" s="2">
        <f t="shared" si="34"/>
        <v>6382.82</v>
      </c>
      <c r="AN128" s="2">
        <f t="shared" si="35"/>
        <v>3191.41</v>
      </c>
      <c r="AO128" s="2">
        <f t="shared" si="36"/>
        <v>0</v>
      </c>
      <c r="AP128" s="2">
        <f t="shared" si="37"/>
        <v>0</v>
      </c>
      <c r="AQ128" s="2">
        <f t="shared" si="38"/>
        <v>0</v>
      </c>
      <c r="AR128" s="2">
        <f t="shared" si="39"/>
        <v>0</v>
      </c>
      <c r="AS128" s="2">
        <f t="shared" si="40"/>
        <v>0</v>
      </c>
      <c r="AT128" s="2">
        <f t="shared" si="41"/>
        <v>3191.41</v>
      </c>
      <c r="AU128" s="2">
        <f t="shared" si="42"/>
        <v>0</v>
      </c>
      <c r="AV128" s="2">
        <f t="shared" si="43"/>
        <v>12765.64</v>
      </c>
      <c r="AW128" s="2">
        <f t="shared" si="44"/>
        <v>15957.05</v>
      </c>
      <c r="AX128" s="2">
        <f>'ZBud Extract Monthly'!V127</f>
        <v>3191.41</v>
      </c>
      <c r="AY128" s="53">
        <f t="shared" si="45"/>
        <v>-12765.64</v>
      </c>
    </row>
    <row r="129" spans="1:51" x14ac:dyDescent="0.3">
      <c r="A129" s="129">
        <v>36556</v>
      </c>
      <c r="B129" s="130">
        <v>880.43</v>
      </c>
      <c r="C129" s="130">
        <v>932.83</v>
      </c>
      <c r="D129" s="130">
        <v>1214.5899999999999</v>
      </c>
      <c r="E129" s="130">
        <v>892.09</v>
      </c>
      <c r="F129" s="130">
        <v>41.21</v>
      </c>
      <c r="G129" s="130">
        <v>148.22</v>
      </c>
      <c r="H129" s="2">
        <f t="shared" si="23"/>
        <v>3919.94</v>
      </c>
      <c r="I129" s="2">
        <f t="shared" si="24"/>
        <v>41.21</v>
      </c>
      <c r="J129" s="2">
        <f t="shared" si="25"/>
        <v>148.22</v>
      </c>
      <c r="K129" s="2">
        <f t="shared" si="26"/>
        <v>3919.94</v>
      </c>
      <c r="L129" s="2">
        <f t="shared" si="27"/>
        <v>189.43</v>
      </c>
      <c r="M129" s="2">
        <f t="shared" si="28"/>
        <v>4109.37</v>
      </c>
      <c r="N129" s="2">
        <f>'ZBud Extract Monthly'!V128</f>
        <v>4109.37</v>
      </c>
      <c r="O129" s="53">
        <f t="shared" si="29"/>
        <v>0</v>
      </c>
      <c r="AI129" s="58">
        <f t="shared" si="30"/>
        <v>880.43</v>
      </c>
      <c r="AJ129" s="2">
        <f t="shared" si="31"/>
        <v>3039.51</v>
      </c>
      <c r="AK129" s="2">
        <f t="shared" si="32"/>
        <v>4109.37</v>
      </c>
      <c r="AL129" s="2">
        <f t="shared" si="33"/>
        <v>189.43</v>
      </c>
      <c r="AM129" s="2">
        <f t="shared" si="34"/>
        <v>8218.74</v>
      </c>
      <c r="AN129" s="2">
        <f t="shared" si="35"/>
        <v>4109.37</v>
      </c>
      <c r="AO129" s="2">
        <f t="shared" si="36"/>
        <v>0</v>
      </c>
      <c r="AP129" s="2">
        <f t="shared" si="37"/>
        <v>0</v>
      </c>
      <c r="AQ129" s="2">
        <f t="shared" si="38"/>
        <v>0</v>
      </c>
      <c r="AR129" s="2">
        <f t="shared" si="39"/>
        <v>0</v>
      </c>
      <c r="AS129" s="2">
        <f t="shared" si="40"/>
        <v>0</v>
      </c>
      <c r="AT129" s="2">
        <f t="shared" si="41"/>
        <v>4109.37</v>
      </c>
      <c r="AU129" s="2">
        <f t="shared" si="42"/>
        <v>0</v>
      </c>
      <c r="AV129" s="2">
        <f t="shared" si="43"/>
        <v>16437.48</v>
      </c>
      <c r="AW129" s="2">
        <f t="shared" si="44"/>
        <v>20546.849999999999</v>
      </c>
      <c r="AX129" s="2">
        <f>'ZBud Extract Monthly'!V128</f>
        <v>4109.37</v>
      </c>
      <c r="AY129" s="53">
        <f t="shared" si="45"/>
        <v>-16437.48</v>
      </c>
    </row>
    <row r="130" spans="1:51" x14ac:dyDescent="0.3">
      <c r="A130" s="129">
        <v>36585</v>
      </c>
      <c r="B130" s="130">
        <v>1455.52</v>
      </c>
      <c r="C130" s="130">
        <v>1587.6</v>
      </c>
      <c r="D130" s="130">
        <v>1163.78</v>
      </c>
      <c r="E130" s="130">
        <v>763.68</v>
      </c>
      <c r="F130" s="130">
        <v>179.54</v>
      </c>
      <c r="G130" s="130">
        <v>215.54</v>
      </c>
      <c r="H130" s="2">
        <f t="shared" si="23"/>
        <v>4970.58</v>
      </c>
      <c r="I130" s="2">
        <f t="shared" si="24"/>
        <v>179.54</v>
      </c>
      <c r="J130" s="2">
        <f t="shared" si="25"/>
        <v>215.54</v>
      </c>
      <c r="K130" s="2">
        <f t="shared" si="26"/>
        <v>4970.58</v>
      </c>
      <c r="L130" s="2">
        <f t="shared" si="27"/>
        <v>395.08</v>
      </c>
      <c r="M130" s="2">
        <f t="shared" si="28"/>
        <v>5365.66</v>
      </c>
      <c r="N130" s="2">
        <f>'ZBud Extract Monthly'!V129</f>
        <v>5365.66</v>
      </c>
      <c r="O130" s="53">
        <f t="shared" si="29"/>
        <v>0</v>
      </c>
      <c r="AI130" s="58">
        <f t="shared" si="30"/>
        <v>1455.52</v>
      </c>
      <c r="AJ130" s="2">
        <f t="shared" si="31"/>
        <v>3515.06</v>
      </c>
      <c r="AK130" s="2">
        <f t="shared" si="32"/>
        <v>5365.66</v>
      </c>
      <c r="AL130" s="2">
        <f t="shared" si="33"/>
        <v>395.08</v>
      </c>
      <c r="AM130" s="2">
        <f t="shared" si="34"/>
        <v>10731.32</v>
      </c>
      <c r="AN130" s="2">
        <f t="shared" si="35"/>
        <v>5365.66</v>
      </c>
      <c r="AO130" s="2">
        <f t="shared" si="36"/>
        <v>0</v>
      </c>
      <c r="AP130" s="2">
        <f t="shared" si="37"/>
        <v>0</v>
      </c>
      <c r="AQ130" s="2">
        <f t="shared" si="38"/>
        <v>0</v>
      </c>
      <c r="AR130" s="2">
        <f t="shared" si="39"/>
        <v>0</v>
      </c>
      <c r="AS130" s="2">
        <f t="shared" si="40"/>
        <v>0</v>
      </c>
      <c r="AT130" s="2">
        <f t="shared" si="41"/>
        <v>5365.66</v>
      </c>
      <c r="AU130" s="2">
        <f t="shared" si="42"/>
        <v>0</v>
      </c>
      <c r="AV130" s="2">
        <f t="shared" si="43"/>
        <v>21462.639999999999</v>
      </c>
      <c r="AW130" s="2">
        <f t="shared" si="44"/>
        <v>26828.3</v>
      </c>
      <c r="AX130" s="2">
        <f>'ZBud Extract Monthly'!V129</f>
        <v>5365.66</v>
      </c>
      <c r="AY130" s="53">
        <f t="shared" si="45"/>
        <v>-21462.639999999999</v>
      </c>
    </row>
    <row r="131" spans="1:51" x14ac:dyDescent="0.3">
      <c r="A131" s="129">
        <v>36616</v>
      </c>
      <c r="B131" s="130">
        <v>1356.13</v>
      </c>
      <c r="C131" s="130">
        <v>1623</v>
      </c>
      <c r="D131" s="130">
        <v>2471.33</v>
      </c>
      <c r="E131" s="130">
        <v>1707.27</v>
      </c>
      <c r="F131" s="130">
        <v>445.93</v>
      </c>
      <c r="G131" s="130">
        <v>479.42</v>
      </c>
      <c r="H131" s="2">
        <f t="shared" si="23"/>
        <v>7157.73</v>
      </c>
      <c r="I131" s="2">
        <f t="shared" si="24"/>
        <v>445.93</v>
      </c>
      <c r="J131" s="2">
        <f t="shared" si="25"/>
        <v>479.42</v>
      </c>
      <c r="K131" s="2">
        <f t="shared" si="26"/>
        <v>7157.73</v>
      </c>
      <c r="L131" s="2">
        <f t="shared" si="27"/>
        <v>925.35</v>
      </c>
      <c r="M131" s="2">
        <f t="shared" si="28"/>
        <v>8083.08</v>
      </c>
      <c r="N131" s="2">
        <f>'ZBud Extract Monthly'!V130</f>
        <v>8083.09</v>
      </c>
      <c r="O131" s="53">
        <f t="shared" si="29"/>
        <v>1.0000000000218279E-2</v>
      </c>
      <c r="AI131" s="58">
        <f t="shared" si="30"/>
        <v>1356.13</v>
      </c>
      <c r="AJ131" s="2">
        <f t="shared" si="31"/>
        <v>5801.6</v>
      </c>
      <c r="AK131" s="2">
        <f t="shared" si="32"/>
        <v>8083.08</v>
      </c>
      <c r="AL131" s="2">
        <f t="shared" si="33"/>
        <v>925.35</v>
      </c>
      <c r="AM131" s="2">
        <f t="shared" si="34"/>
        <v>16166.16</v>
      </c>
      <c r="AN131" s="2">
        <f t="shared" si="35"/>
        <v>8083.1</v>
      </c>
      <c r="AO131" s="2">
        <f t="shared" si="36"/>
        <v>0</v>
      </c>
      <c r="AP131" s="2">
        <f t="shared" si="37"/>
        <v>0</v>
      </c>
      <c r="AQ131" s="2">
        <f t="shared" si="38"/>
        <v>0</v>
      </c>
      <c r="AR131" s="2">
        <f t="shared" si="39"/>
        <v>0</v>
      </c>
      <c r="AS131" s="2">
        <f t="shared" si="40"/>
        <v>0</v>
      </c>
      <c r="AT131" s="2">
        <f t="shared" si="41"/>
        <v>8083.08</v>
      </c>
      <c r="AU131" s="2">
        <f t="shared" si="42"/>
        <v>0</v>
      </c>
      <c r="AV131" s="2">
        <f t="shared" si="43"/>
        <v>32332.340000000004</v>
      </c>
      <c r="AW131" s="2">
        <f t="shared" si="44"/>
        <v>40415.42</v>
      </c>
      <c r="AX131" s="2">
        <f>'ZBud Extract Monthly'!V130</f>
        <v>8083.09</v>
      </c>
      <c r="AY131" s="53">
        <f t="shared" si="45"/>
        <v>-32332.329999999998</v>
      </c>
    </row>
    <row r="132" spans="1:51" x14ac:dyDescent="0.3">
      <c r="A132" s="129">
        <v>36646</v>
      </c>
      <c r="B132" s="130">
        <v>839.29</v>
      </c>
      <c r="C132" s="130">
        <v>1043.4100000000001</v>
      </c>
      <c r="D132" s="130">
        <v>1445.26</v>
      </c>
      <c r="E132" s="130">
        <v>1050.43</v>
      </c>
      <c r="F132" s="130">
        <v>302.43</v>
      </c>
      <c r="G132" s="130">
        <v>342.82</v>
      </c>
      <c r="H132" s="2">
        <f t="shared" si="23"/>
        <v>4378.3900000000003</v>
      </c>
      <c r="I132" s="2">
        <f t="shared" si="24"/>
        <v>302.43</v>
      </c>
      <c r="J132" s="2">
        <f t="shared" si="25"/>
        <v>342.82</v>
      </c>
      <c r="K132" s="2">
        <f t="shared" si="26"/>
        <v>4378.3900000000003</v>
      </c>
      <c r="L132" s="2">
        <f t="shared" si="27"/>
        <v>645.25</v>
      </c>
      <c r="M132" s="2">
        <f t="shared" si="28"/>
        <v>5023.6400000000003</v>
      </c>
      <c r="N132" s="2">
        <f>'ZBud Extract Monthly'!V131</f>
        <v>5023.6499999999996</v>
      </c>
      <c r="O132" s="53">
        <f t="shared" si="29"/>
        <v>9.999999999308784E-3</v>
      </c>
      <c r="AI132" s="58">
        <f t="shared" si="30"/>
        <v>839.29</v>
      </c>
      <c r="AJ132" s="2">
        <f t="shared" si="31"/>
        <v>3539.1000000000004</v>
      </c>
      <c r="AK132" s="2">
        <f t="shared" si="32"/>
        <v>5023.6400000000003</v>
      </c>
      <c r="AL132" s="2">
        <f t="shared" si="33"/>
        <v>645.25</v>
      </c>
      <c r="AM132" s="2">
        <f t="shared" si="34"/>
        <v>10047.280000000001</v>
      </c>
      <c r="AN132" s="2">
        <f t="shared" si="35"/>
        <v>5023.6599999999989</v>
      </c>
      <c r="AO132" s="2">
        <f t="shared" si="36"/>
        <v>0</v>
      </c>
      <c r="AP132" s="2">
        <f t="shared" si="37"/>
        <v>0</v>
      </c>
      <c r="AQ132" s="2">
        <f t="shared" si="38"/>
        <v>0</v>
      </c>
      <c r="AR132" s="2">
        <f t="shared" si="39"/>
        <v>0</v>
      </c>
      <c r="AS132" s="2">
        <f t="shared" si="40"/>
        <v>0</v>
      </c>
      <c r="AT132" s="2">
        <f t="shared" si="41"/>
        <v>5023.6400000000003</v>
      </c>
      <c r="AU132" s="2">
        <f t="shared" si="42"/>
        <v>0</v>
      </c>
      <c r="AV132" s="2">
        <f t="shared" si="43"/>
        <v>20094.580000000002</v>
      </c>
      <c r="AW132" s="2">
        <f t="shared" si="44"/>
        <v>25118.22</v>
      </c>
      <c r="AX132" s="2">
        <f>'ZBud Extract Monthly'!V131</f>
        <v>5023.6499999999996</v>
      </c>
      <c r="AY132" s="53">
        <f t="shared" si="45"/>
        <v>-20094.57</v>
      </c>
    </row>
    <row r="133" spans="1:51" x14ac:dyDescent="0.3">
      <c r="A133" s="129">
        <v>36677</v>
      </c>
      <c r="B133" s="130">
        <v>805.02</v>
      </c>
      <c r="C133" s="130">
        <v>996.02</v>
      </c>
      <c r="D133" s="130">
        <v>1662.3</v>
      </c>
      <c r="E133" s="130">
        <v>1266.5899999999999</v>
      </c>
      <c r="F133" s="130">
        <v>176.67</v>
      </c>
      <c r="G133" s="130">
        <v>295.49</v>
      </c>
      <c r="H133" s="2">
        <f t="shared" si="23"/>
        <v>4729.93</v>
      </c>
      <c r="I133" s="2">
        <f t="shared" si="24"/>
        <v>176.67</v>
      </c>
      <c r="J133" s="2">
        <f t="shared" si="25"/>
        <v>295.49</v>
      </c>
      <c r="K133" s="2">
        <f t="shared" si="26"/>
        <v>4729.93</v>
      </c>
      <c r="L133" s="2">
        <f t="shared" si="27"/>
        <v>472.15999999999997</v>
      </c>
      <c r="M133" s="2">
        <f t="shared" si="28"/>
        <v>5202.09</v>
      </c>
      <c r="N133" s="2">
        <f>'ZBud Extract Monthly'!V132</f>
        <v>5202.08</v>
      </c>
      <c r="O133" s="53">
        <f t="shared" si="29"/>
        <v>-1.0000000000218279E-2</v>
      </c>
      <c r="AI133" s="58">
        <f t="shared" si="30"/>
        <v>805.02</v>
      </c>
      <c r="AJ133" s="2">
        <f t="shared" si="31"/>
        <v>3924.91</v>
      </c>
      <c r="AK133" s="2">
        <f t="shared" si="32"/>
        <v>5202.09</v>
      </c>
      <c r="AL133" s="2">
        <f t="shared" si="33"/>
        <v>472.15999999999997</v>
      </c>
      <c r="AM133" s="2">
        <f t="shared" si="34"/>
        <v>10404.18</v>
      </c>
      <c r="AN133" s="2">
        <f t="shared" si="35"/>
        <v>5202.07</v>
      </c>
      <c r="AO133" s="2">
        <f t="shared" si="36"/>
        <v>0</v>
      </c>
      <c r="AP133" s="2">
        <f t="shared" si="37"/>
        <v>0</v>
      </c>
      <c r="AQ133" s="2">
        <f t="shared" si="38"/>
        <v>0</v>
      </c>
      <c r="AR133" s="2">
        <f t="shared" si="39"/>
        <v>0</v>
      </c>
      <c r="AS133" s="2">
        <f t="shared" si="40"/>
        <v>0</v>
      </c>
      <c r="AT133" s="2">
        <f t="shared" si="41"/>
        <v>5202.09</v>
      </c>
      <c r="AU133" s="2">
        <f t="shared" si="42"/>
        <v>0</v>
      </c>
      <c r="AV133" s="2">
        <f t="shared" si="43"/>
        <v>20808.34</v>
      </c>
      <c r="AW133" s="2">
        <f t="shared" si="44"/>
        <v>26010.43</v>
      </c>
      <c r="AX133" s="2">
        <f>'ZBud Extract Monthly'!V132</f>
        <v>5202.08</v>
      </c>
      <c r="AY133" s="53">
        <f t="shared" si="45"/>
        <v>-20808.349999999999</v>
      </c>
    </row>
    <row r="134" spans="1:51" x14ac:dyDescent="0.3">
      <c r="A134" s="129">
        <v>36707</v>
      </c>
      <c r="B134" s="130">
        <v>740.27</v>
      </c>
      <c r="C134" s="130">
        <v>863.61</v>
      </c>
      <c r="D134" s="130">
        <v>491.61</v>
      </c>
      <c r="E134" s="130">
        <v>378.29</v>
      </c>
      <c r="F134" s="130">
        <v>53.35</v>
      </c>
      <c r="G134" s="130">
        <v>97.11</v>
      </c>
      <c r="H134" s="2">
        <f t="shared" si="23"/>
        <v>2473.7800000000002</v>
      </c>
      <c r="I134" s="2">
        <f t="shared" si="24"/>
        <v>53.35</v>
      </c>
      <c r="J134" s="2">
        <f t="shared" si="25"/>
        <v>97.11</v>
      </c>
      <c r="K134" s="2">
        <f t="shared" si="26"/>
        <v>2473.7800000000002</v>
      </c>
      <c r="L134" s="2">
        <f t="shared" si="27"/>
        <v>150.46</v>
      </c>
      <c r="M134" s="2">
        <f t="shared" si="28"/>
        <v>2624.2400000000002</v>
      </c>
      <c r="N134" s="2">
        <f>'ZBud Extract Monthly'!V133</f>
        <v>2624.24</v>
      </c>
      <c r="O134" s="53">
        <f t="shared" si="29"/>
        <v>0</v>
      </c>
      <c r="AI134" s="58">
        <f t="shared" si="30"/>
        <v>740.27</v>
      </c>
      <c r="AJ134" s="2">
        <f t="shared" si="31"/>
        <v>1733.51</v>
      </c>
      <c r="AK134" s="2">
        <f t="shared" si="32"/>
        <v>2624.2400000000002</v>
      </c>
      <c r="AL134" s="2">
        <f t="shared" si="33"/>
        <v>150.46</v>
      </c>
      <c r="AM134" s="2">
        <f t="shared" si="34"/>
        <v>5248.4800000000005</v>
      </c>
      <c r="AN134" s="2">
        <f t="shared" si="35"/>
        <v>2624.24</v>
      </c>
      <c r="AO134" s="2">
        <f t="shared" si="36"/>
        <v>0</v>
      </c>
      <c r="AP134" s="2">
        <f t="shared" si="37"/>
        <v>0</v>
      </c>
      <c r="AQ134" s="2">
        <f t="shared" si="38"/>
        <v>0</v>
      </c>
      <c r="AR134" s="2">
        <f t="shared" si="39"/>
        <v>0</v>
      </c>
      <c r="AS134" s="2">
        <f t="shared" si="40"/>
        <v>0</v>
      </c>
      <c r="AT134" s="2">
        <f t="shared" si="41"/>
        <v>2624.2400000000002</v>
      </c>
      <c r="AU134" s="2">
        <f t="shared" si="42"/>
        <v>0</v>
      </c>
      <c r="AV134" s="2">
        <f t="shared" si="43"/>
        <v>10496.96</v>
      </c>
      <c r="AW134" s="2">
        <f t="shared" si="44"/>
        <v>13121.2</v>
      </c>
      <c r="AX134" s="2">
        <f>'ZBud Extract Monthly'!V133</f>
        <v>2624.24</v>
      </c>
      <c r="AY134" s="53">
        <f t="shared" si="45"/>
        <v>-10496.960000000001</v>
      </c>
    </row>
    <row r="135" spans="1:51" x14ac:dyDescent="0.3">
      <c r="A135" s="129">
        <v>36738</v>
      </c>
      <c r="B135" s="130">
        <v>725.47</v>
      </c>
      <c r="C135" s="130">
        <v>837.35</v>
      </c>
      <c r="D135" s="130">
        <v>377.23</v>
      </c>
      <c r="E135" s="130">
        <v>339.54</v>
      </c>
      <c r="F135" s="130">
        <v>4.8099999999999996</v>
      </c>
      <c r="G135" s="130">
        <v>45.45</v>
      </c>
      <c r="H135" s="2">
        <f t="shared" ref="H135:H198" si="46">SUM(B135:E135)</f>
        <v>2279.59</v>
      </c>
      <c r="I135" s="2">
        <f t="shared" ref="I135:I198" si="47">F135</f>
        <v>4.8099999999999996</v>
      </c>
      <c r="J135" s="2">
        <f t="shared" ref="J135:J198" si="48">G135</f>
        <v>45.45</v>
      </c>
      <c r="K135" s="2">
        <f t="shared" ref="K135:K198" si="49">H135</f>
        <v>2279.59</v>
      </c>
      <c r="L135" s="2">
        <f t="shared" ref="L135:L198" si="50">SUM(I135:J135)</f>
        <v>50.260000000000005</v>
      </c>
      <c r="M135" s="2">
        <f t="shared" ref="M135:M198" si="51">SUM(H135:J135)</f>
        <v>2329.85</v>
      </c>
      <c r="N135" s="2">
        <f>'ZBud Extract Monthly'!V134</f>
        <v>2329.84</v>
      </c>
      <c r="O135" s="53">
        <f t="shared" ref="O135:O198" si="52">N135-M135</f>
        <v>-9.9999999997635314E-3</v>
      </c>
      <c r="AI135" s="58">
        <f t="shared" si="30"/>
        <v>725.47</v>
      </c>
      <c r="AJ135" s="2">
        <f t="shared" si="31"/>
        <v>1554.12</v>
      </c>
      <c r="AK135" s="2">
        <f t="shared" si="32"/>
        <v>2329.8500000000004</v>
      </c>
      <c r="AL135" s="2">
        <f t="shared" si="33"/>
        <v>50.260000000000005</v>
      </c>
      <c r="AM135" s="2">
        <f t="shared" si="34"/>
        <v>4659.7000000000007</v>
      </c>
      <c r="AN135" s="2">
        <f t="shared" si="35"/>
        <v>2329.8300000000004</v>
      </c>
      <c r="AO135" s="2">
        <f t="shared" si="36"/>
        <v>0</v>
      </c>
      <c r="AP135" s="2">
        <f t="shared" si="37"/>
        <v>0</v>
      </c>
      <c r="AQ135" s="2">
        <f t="shared" si="38"/>
        <v>0</v>
      </c>
      <c r="AR135" s="2">
        <f t="shared" si="39"/>
        <v>0</v>
      </c>
      <c r="AS135" s="2">
        <f t="shared" si="40"/>
        <v>0</v>
      </c>
      <c r="AT135" s="2">
        <f t="shared" si="41"/>
        <v>2329.8500000000004</v>
      </c>
      <c r="AU135" s="2">
        <f t="shared" si="42"/>
        <v>0</v>
      </c>
      <c r="AV135" s="2">
        <f t="shared" si="43"/>
        <v>9319.380000000001</v>
      </c>
      <c r="AW135" s="2">
        <f t="shared" si="44"/>
        <v>11649.230000000001</v>
      </c>
      <c r="AX135" s="2">
        <f>'ZBud Extract Monthly'!V134</f>
        <v>2329.84</v>
      </c>
      <c r="AY135" s="53">
        <f t="shared" si="45"/>
        <v>-9319.3900000000012</v>
      </c>
    </row>
    <row r="136" spans="1:51" x14ac:dyDescent="0.3">
      <c r="A136" s="129">
        <v>36769</v>
      </c>
      <c r="B136" s="130">
        <v>697.75</v>
      </c>
      <c r="C136" s="130">
        <v>797.12</v>
      </c>
      <c r="D136" s="130">
        <v>521.64</v>
      </c>
      <c r="E136" s="130">
        <v>489.07</v>
      </c>
      <c r="F136" s="130">
        <v>0</v>
      </c>
      <c r="G136" s="130">
        <v>45.48</v>
      </c>
      <c r="H136" s="2">
        <f t="shared" si="46"/>
        <v>2505.58</v>
      </c>
      <c r="I136" s="2">
        <f t="shared" si="47"/>
        <v>0</v>
      </c>
      <c r="J136" s="2">
        <f t="shared" si="48"/>
        <v>45.48</v>
      </c>
      <c r="K136" s="2">
        <f t="shared" si="49"/>
        <v>2505.58</v>
      </c>
      <c r="L136" s="2">
        <f t="shared" si="50"/>
        <v>45.48</v>
      </c>
      <c r="M136" s="2">
        <f t="shared" si="51"/>
        <v>2551.06</v>
      </c>
      <c r="N136" s="2">
        <f>'ZBud Extract Monthly'!V135</f>
        <v>2551.06</v>
      </c>
      <c r="O136" s="53">
        <f t="shared" si="52"/>
        <v>0</v>
      </c>
      <c r="AI136" s="58">
        <f t="shared" si="30"/>
        <v>697.75</v>
      </c>
      <c r="AJ136" s="2">
        <f t="shared" si="31"/>
        <v>1807.83</v>
      </c>
      <c r="AK136" s="2">
        <f t="shared" si="32"/>
        <v>2551.06</v>
      </c>
      <c r="AL136" s="2">
        <f t="shared" si="33"/>
        <v>45.48</v>
      </c>
      <c r="AM136" s="2">
        <f t="shared" si="34"/>
        <v>5102.12</v>
      </c>
      <c r="AN136" s="2">
        <f t="shared" si="35"/>
        <v>2551.06</v>
      </c>
      <c r="AO136" s="2">
        <f t="shared" si="36"/>
        <v>0</v>
      </c>
      <c r="AP136" s="2">
        <f t="shared" si="37"/>
        <v>0</v>
      </c>
      <c r="AQ136" s="2">
        <f t="shared" si="38"/>
        <v>0</v>
      </c>
      <c r="AR136" s="2">
        <f t="shared" si="39"/>
        <v>0</v>
      </c>
      <c r="AS136" s="2">
        <f t="shared" si="40"/>
        <v>0</v>
      </c>
      <c r="AT136" s="2">
        <f t="shared" si="41"/>
        <v>2551.06</v>
      </c>
      <c r="AU136" s="2">
        <f t="shared" si="42"/>
        <v>0</v>
      </c>
      <c r="AV136" s="2">
        <f t="shared" si="43"/>
        <v>10204.24</v>
      </c>
      <c r="AW136" s="2">
        <f t="shared" si="44"/>
        <v>12755.299999999997</v>
      </c>
      <c r="AX136" s="2">
        <f>'ZBud Extract Monthly'!V135</f>
        <v>2551.06</v>
      </c>
      <c r="AY136" s="53">
        <f t="shared" si="45"/>
        <v>-10204.239999999998</v>
      </c>
    </row>
    <row r="137" spans="1:51" x14ac:dyDescent="0.3">
      <c r="A137" s="129">
        <v>36799</v>
      </c>
      <c r="B137" s="130">
        <v>651.24</v>
      </c>
      <c r="C137" s="130">
        <v>727.37</v>
      </c>
      <c r="D137" s="130">
        <v>809.73</v>
      </c>
      <c r="E137" s="130">
        <v>677</v>
      </c>
      <c r="F137" s="130">
        <v>0</v>
      </c>
      <c r="G137" s="130">
        <v>67</v>
      </c>
      <c r="H137" s="2">
        <f t="shared" si="46"/>
        <v>2865.34</v>
      </c>
      <c r="I137" s="2">
        <f t="shared" si="47"/>
        <v>0</v>
      </c>
      <c r="J137" s="2">
        <f t="shared" si="48"/>
        <v>67</v>
      </c>
      <c r="K137" s="2">
        <f t="shared" si="49"/>
        <v>2865.34</v>
      </c>
      <c r="L137" s="2">
        <f t="shared" si="50"/>
        <v>67</v>
      </c>
      <c r="M137" s="2">
        <f t="shared" si="51"/>
        <v>2932.34</v>
      </c>
      <c r="N137" s="2">
        <f>'ZBud Extract Monthly'!V136</f>
        <v>2932.33</v>
      </c>
      <c r="O137" s="53">
        <f t="shared" si="52"/>
        <v>-1.0000000000218279E-2</v>
      </c>
      <c r="AI137" s="58">
        <f t="shared" si="30"/>
        <v>651.24</v>
      </c>
      <c r="AJ137" s="2">
        <f t="shared" si="31"/>
        <v>2214.1</v>
      </c>
      <c r="AK137" s="2">
        <f t="shared" si="32"/>
        <v>2932.34</v>
      </c>
      <c r="AL137" s="2">
        <f t="shared" si="33"/>
        <v>67</v>
      </c>
      <c r="AM137" s="2">
        <f t="shared" si="34"/>
        <v>5864.68</v>
      </c>
      <c r="AN137" s="2">
        <f t="shared" si="35"/>
        <v>2932.3199999999997</v>
      </c>
      <c r="AO137" s="2">
        <f t="shared" si="36"/>
        <v>0</v>
      </c>
      <c r="AP137" s="2">
        <f t="shared" si="37"/>
        <v>0</v>
      </c>
      <c r="AQ137" s="2">
        <f t="shared" si="38"/>
        <v>0</v>
      </c>
      <c r="AR137" s="2">
        <f t="shared" si="39"/>
        <v>0</v>
      </c>
      <c r="AS137" s="2">
        <f t="shared" si="40"/>
        <v>0</v>
      </c>
      <c r="AT137" s="2">
        <f t="shared" si="41"/>
        <v>2932.34</v>
      </c>
      <c r="AU137" s="2">
        <f t="shared" si="42"/>
        <v>0</v>
      </c>
      <c r="AV137" s="2">
        <f t="shared" si="43"/>
        <v>11729.34</v>
      </c>
      <c r="AW137" s="2">
        <f t="shared" si="44"/>
        <v>14661.68</v>
      </c>
      <c r="AX137" s="2">
        <f>'ZBud Extract Monthly'!V136</f>
        <v>2932.33</v>
      </c>
      <c r="AY137" s="53">
        <f t="shared" si="45"/>
        <v>-11729.35</v>
      </c>
    </row>
    <row r="138" spans="1:51" x14ac:dyDescent="0.3">
      <c r="A138" s="129">
        <v>36830</v>
      </c>
      <c r="B138" s="130">
        <v>682.92</v>
      </c>
      <c r="C138" s="130">
        <v>736.29</v>
      </c>
      <c r="D138" s="130">
        <v>829.23</v>
      </c>
      <c r="E138" s="130">
        <v>684.94</v>
      </c>
      <c r="F138" s="130">
        <v>0</v>
      </c>
      <c r="G138" s="130">
        <v>69.05</v>
      </c>
      <c r="H138" s="2">
        <f t="shared" si="46"/>
        <v>2933.38</v>
      </c>
      <c r="I138" s="2">
        <f t="shared" si="47"/>
        <v>0</v>
      </c>
      <c r="J138" s="2">
        <f t="shared" si="48"/>
        <v>69.05</v>
      </c>
      <c r="K138" s="2">
        <f t="shared" si="49"/>
        <v>2933.38</v>
      </c>
      <c r="L138" s="2">
        <f t="shared" si="50"/>
        <v>69.05</v>
      </c>
      <c r="M138" s="2">
        <f t="shared" si="51"/>
        <v>3002.4300000000003</v>
      </c>
      <c r="N138" s="2">
        <f>'ZBud Extract Monthly'!V137</f>
        <v>3002.42</v>
      </c>
      <c r="O138" s="53">
        <f t="shared" si="52"/>
        <v>-1.0000000000218279E-2</v>
      </c>
      <c r="AI138" s="58">
        <f t="shared" ref="AI138:AI201" si="53">B138</f>
        <v>682.92</v>
      </c>
      <c r="AJ138" s="2">
        <f>SUM(C138:E138)</f>
        <v>2250.46</v>
      </c>
      <c r="AK138" s="2">
        <f t="shared" ref="AK138:AK201" si="54">SUM(F138:H138)</f>
        <v>3002.4300000000003</v>
      </c>
      <c r="AL138" s="2">
        <f t="shared" ref="AL138:AL201" si="55">SUM(I138:J138)</f>
        <v>69.05</v>
      </c>
      <c r="AM138" s="2">
        <f t="shared" ref="AM138:AM201" si="56">SUM(K138:M138)</f>
        <v>6004.8600000000006</v>
      </c>
      <c r="AN138" s="2">
        <f t="shared" ref="AN138:AN201" si="57">SUM(N138:P138)</f>
        <v>3002.41</v>
      </c>
      <c r="AO138" s="2">
        <f t="shared" ref="AO138:AO201" si="58">SUM(Q138:U138)</f>
        <v>0</v>
      </c>
      <c r="AP138" s="2">
        <f t="shared" ref="AP138:AP201" si="59">SUM(V138:Y138)</f>
        <v>0</v>
      </c>
      <c r="AQ138" s="2">
        <f t="shared" ref="AQ138:AQ201" si="60">SUM(Z138:AB138)</f>
        <v>0</v>
      </c>
      <c r="AR138" s="2">
        <f t="shared" ref="AR138:AR201" si="61">SUM(AC138:AG138)</f>
        <v>0</v>
      </c>
      <c r="AS138" s="2">
        <f t="shared" ref="AS138:AS201" si="62">AH138</f>
        <v>0</v>
      </c>
      <c r="AT138" s="2">
        <f t="shared" ref="AT138:AT201" si="63">AK138</f>
        <v>3002.4300000000003</v>
      </c>
      <c r="AU138" s="2">
        <f t="shared" ref="AU138:AU201" si="64">AR138</f>
        <v>0</v>
      </c>
      <c r="AV138" s="2">
        <f t="shared" ref="AV138:AV201" si="65">SUM(AI138:AJ138,AL138:AQ138,AS138)</f>
        <v>12009.7</v>
      </c>
      <c r="AW138" s="2">
        <f t="shared" ref="AW138:AW201" si="66">SUM(AI138:AS138)</f>
        <v>15012.130000000001</v>
      </c>
      <c r="AX138" s="2">
        <f>'ZBud Extract Monthly'!V137</f>
        <v>3002.42</v>
      </c>
      <c r="AY138" s="53">
        <f t="shared" ref="AY138:AY201" si="67">AX138-AW138</f>
        <v>-12009.710000000001</v>
      </c>
    </row>
    <row r="139" spans="1:51" x14ac:dyDescent="0.3">
      <c r="A139" s="129">
        <v>36860</v>
      </c>
      <c r="B139" s="130">
        <v>708.65</v>
      </c>
      <c r="C139" s="130">
        <v>758.99</v>
      </c>
      <c r="D139" s="130">
        <v>974.94</v>
      </c>
      <c r="E139" s="130">
        <v>779.71</v>
      </c>
      <c r="F139" s="130">
        <v>0</v>
      </c>
      <c r="G139" s="130">
        <v>98.85</v>
      </c>
      <c r="H139" s="2">
        <f t="shared" si="46"/>
        <v>3222.29</v>
      </c>
      <c r="I139" s="2">
        <f t="shared" si="47"/>
        <v>0</v>
      </c>
      <c r="J139" s="2">
        <f t="shared" si="48"/>
        <v>98.85</v>
      </c>
      <c r="K139" s="2">
        <f t="shared" si="49"/>
        <v>3222.29</v>
      </c>
      <c r="L139" s="2">
        <f t="shared" si="50"/>
        <v>98.85</v>
      </c>
      <c r="M139" s="2">
        <f t="shared" si="51"/>
        <v>3321.14</v>
      </c>
      <c r="N139" s="2">
        <f>'ZBud Extract Monthly'!V138</f>
        <v>3321.14</v>
      </c>
      <c r="O139" s="53">
        <f t="shared" si="52"/>
        <v>0</v>
      </c>
      <c r="AI139" s="58">
        <f t="shared" si="53"/>
        <v>708.65</v>
      </c>
      <c r="AJ139" s="2">
        <f t="shared" ref="AJ139:AJ202" si="68">SUM(C139:E139)</f>
        <v>2513.6400000000003</v>
      </c>
      <c r="AK139" s="2">
        <f t="shared" si="54"/>
        <v>3321.14</v>
      </c>
      <c r="AL139" s="2">
        <f t="shared" si="55"/>
        <v>98.85</v>
      </c>
      <c r="AM139" s="2">
        <f t="shared" si="56"/>
        <v>6642.28</v>
      </c>
      <c r="AN139" s="2">
        <f t="shared" si="57"/>
        <v>3321.14</v>
      </c>
      <c r="AO139" s="2">
        <f t="shared" si="58"/>
        <v>0</v>
      </c>
      <c r="AP139" s="2">
        <f t="shared" si="59"/>
        <v>0</v>
      </c>
      <c r="AQ139" s="2">
        <f t="shared" si="60"/>
        <v>0</v>
      </c>
      <c r="AR139" s="2">
        <f t="shared" si="61"/>
        <v>0</v>
      </c>
      <c r="AS139" s="2">
        <f t="shared" si="62"/>
        <v>0</v>
      </c>
      <c r="AT139" s="2">
        <f t="shared" si="63"/>
        <v>3321.14</v>
      </c>
      <c r="AU139" s="2">
        <f t="shared" si="64"/>
        <v>0</v>
      </c>
      <c r="AV139" s="2">
        <f t="shared" si="65"/>
        <v>13284.56</v>
      </c>
      <c r="AW139" s="2">
        <f t="shared" si="66"/>
        <v>16605.7</v>
      </c>
      <c r="AX139" s="2">
        <f>'ZBud Extract Monthly'!V138</f>
        <v>3321.14</v>
      </c>
      <c r="AY139" s="53">
        <f t="shared" si="67"/>
        <v>-13284.560000000001</v>
      </c>
    </row>
    <row r="140" spans="1:51" x14ac:dyDescent="0.3">
      <c r="A140" s="129">
        <v>36891</v>
      </c>
      <c r="B140" s="130">
        <v>661.22</v>
      </c>
      <c r="C140" s="130">
        <v>715.52</v>
      </c>
      <c r="D140" s="130">
        <v>1010.52</v>
      </c>
      <c r="E140" s="130">
        <v>806.12</v>
      </c>
      <c r="F140" s="130">
        <v>2.0299999999999998</v>
      </c>
      <c r="G140" s="130">
        <v>121.85</v>
      </c>
      <c r="H140" s="2">
        <f t="shared" si="46"/>
        <v>3193.38</v>
      </c>
      <c r="I140" s="2">
        <f t="shared" si="47"/>
        <v>2.0299999999999998</v>
      </c>
      <c r="J140" s="2">
        <f t="shared" si="48"/>
        <v>121.85</v>
      </c>
      <c r="K140" s="2">
        <f t="shared" si="49"/>
        <v>3193.38</v>
      </c>
      <c r="L140" s="2">
        <f t="shared" si="50"/>
        <v>123.88</v>
      </c>
      <c r="M140" s="2">
        <f t="shared" si="51"/>
        <v>3317.26</v>
      </c>
      <c r="N140" s="2">
        <f>'ZBud Extract Monthly'!V139</f>
        <v>3317.27</v>
      </c>
      <c r="O140" s="53">
        <f t="shared" si="52"/>
        <v>9.9999999997635314E-3</v>
      </c>
      <c r="AI140" s="58">
        <f t="shared" si="53"/>
        <v>661.22</v>
      </c>
      <c r="AJ140" s="2">
        <f t="shared" si="68"/>
        <v>2532.16</v>
      </c>
      <c r="AK140" s="2">
        <f t="shared" si="54"/>
        <v>3317.26</v>
      </c>
      <c r="AL140" s="2">
        <f t="shared" si="55"/>
        <v>123.88</v>
      </c>
      <c r="AM140" s="2">
        <f t="shared" si="56"/>
        <v>6634.52</v>
      </c>
      <c r="AN140" s="2">
        <f t="shared" si="57"/>
        <v>3317.2799999999997</v>
      </c>
      <c r="AO140" s="2">
        <f t="shared" si="58"/>
        <v>0</v>
      </c>
      <c r="AP140" s="2">
        <f t="shared" si="59"/>
        <v>0</v>
      </c>
      <c r="AQ140" s="2">
        <f t="shared" si="60"/>
        <v>0</v>
      </c>
      <c r="AR140" s="2">
        <f t="shared" si="61"/>
        <v>0</v>
      </c>
      <c r="AS140" s="2">
        <f t="shared" si="62"/>
        <v>0</v>
      </c>
      <c r="AT140" s="2">
        <f t="shared" si="63"/>
        <v>3317.26</v>
      </c>
      <c r="AU140" s="2">
        <f t="shared" si="64"/>
        <v>0</v>
      </c>
      <c r="AV140" s="2">
        <f t="shared" si="65"/>
        <v>13269.060000000001</v>
      </c>
      <c r="AW140" s="2">
        <f t="shared" si="66"/>
        <v>16586.32</v>
      </c>
      <c r="AX140" s="2">
        <f>'ZBud Extract Monthly'!V139</f>
        <v>3317.27</v>
      </c>
      <c r="AY140" s="53">
        <f t="shared" si="67"/>
        <v>-13269.05</v>
      </c>
    </row>
    <row r="141" spans="1:51" x14ac:dyDescent="0.3">
      <c r="A141" s="129">
        <v>36922</v>
      </c>
      <c r="B141" s="130">
        <v>833.85</v>
      </c>
      <c r="C141" s="130">
        <v>898.75</v>
      </c>
      <c r="D141" s="130">
        <v>1260.28</v>
      </c>
      <c r="E141" s="130">
        <v>938.19</v>
      </c>
      <c r="F141" s="130">
        <v>9.9499999999999993</v>
      </c>
      <c r="G141" s="130">
        <v>150.33000000000001</v>
      </c>
      <c r="H141" s="2">
        <f t="shared" si="46"/>
        <v>3931.07</v>
      </c>
      <c r="I141" s="2">
        <f t="shared" si="47"/>
        <v>9.9499999999999993</v>
      </c>
      <c r="J141" s="2">
        <f t="shared" si="48"/>
        <v>150.33000000000001</v>
      </c>
      <c r="K141" s="2">
        <f t="shared" si="49"/>
        <v>3931.07</v>
      </c>
      <c r="L141" s="2">
        <f t="shared" si="50"/>
        <v>160.28</v>
      </c>
      <c r="M141" s="2">
        <f t="shared" si="51"/>
        <v>4091.35</v>
      </c>
      <c r="N141" s="2">
        <f>'ZBud Extract Monthly'!V140</f>
        <v>4091.35</v>
      </c>
      <c r="O141" s="53">
        <f t="shared" si="52"/>
        <v>0</v>
      </c>
      <c r="AI141" s="58">
        <f t="shared" si="53"/>
        <v>833.85</v>
      </c>
      <c r="AJ141" s="2">
        <f t="shared" si="68"/>
        <v>3097.22</v>
      </c>
      <c r="AK141" s="2">
        <f t="shared" si="54"/>
        <v>4091.3500000000004</v>
      </c>
      <c r="AL141" s="2">
        <f t="shared" si="55"/>
        <v>160.28</v>
      </c>
      <c r="AM141" s="2">
        <f t="shared" si="56"/>
        <v>8182.7000000000007</v>
      </c>
      <c r="AN141" s="2">
        <f t="shared" si="57"/>
        <v>4091.35</v>
      </c>
      <c r="AO141" s="2">
        <f t="shared" si="58"/>
        <v>0</v>
      </c>
      <c r="AP141" s="2">
        <f t="shared" si="59"/>
        <v>0</v>
      </c>
      <c r="AQ141" s="2">
        <f t="shared" si="60"/>
        <v>0</v>
      </c>
      <c r="AR141" s="2">
        <f t="shared" si="61"/>
        <v>0</v>
      </c>
      <c r="AS141" s="2">
        <f t="shared" si="62"/>
        <v>0</v>
      </c>
      <c r="AT141" s="2">
        <f t="shared" si="63"/>
        <v>4091.3500000000004</v>
      </c>
      <c r="AU141" s="2">
        <f t="shared" si="64"/>
        <v>0</v>
      </c>
      <c r="AV141" s="2">
        <f t="shared" si="65"/>
        <v>16365.400000000001</v>
      </c>
      <c r="AW141" s="2">
        <f t="shared" si="66"/>
        <v>20456.75</v>
      </c>
      <c r="AX141" s="2">
        <f>'ZBud Extract Monthly'!V140</f>
        <v>4091.35</v>
      </c>
      <c r="AY141" s="53">
        <f t="shared" si="67"/>
        <v>-16365.4</v>
      </c>
    </row>
    <row r="142" spans="1:51" x14ac:dyDescent="0.3">
      <c r="A142" s="129">
        <v>36950</v>
      </c>
      <c r="B142" s="130">
        <v>977.91</v>
      </c>
      <c r="C142" s="130">
        <v>1076.05</v>
      </c>
      <c r="D142" s="130">
        <v>1398.42</v>
      </c>
      <c r="E142" s="130">
        <v>968.49</v>
      </c>
      <c r="F142" s="130">
        <v>39.25</v>
      </c>
      <c r="G142" s="130">
        <v>176.37</v>
      </c>
      <c r="H142" s="2">
        <f t="shared" si="46"/>
        <v>4420.87</v>
      </c>
      <c r="I142" s="2">
        <f t="shared" si="47"/>
        <v>39.25</v>
      </c>
      <c r="J142" s="2">
        <f t="shared" si="48"/>
        <v>176.37</v>
      </c>
      <c r="K142" s="2">
        <f t="shared" si="49"/>
        <v>4420.87</v>
      </c>
      <c r="L142" s="2">
        <f t="shared" si="50"/>
        <v>215.62</v>
      </c>
      <c r="M142" s="2">
        <f t="shared" si="51"/>
        <v>4636.49</v>
      </c>
      <c r="N142" s="2">
        <f>'ZBud Extract Monthly'!V141</f>
        <v>4636.5</v>
      </c>
      <c r="O142" s="53">
        <f t="shared" si="52"/>
        <v>1.0000000000218279E-2</v>
      </c>
      <c r="AI142" s="58">
        <f t="shared" si="53"/>
        <v>977.91</v>
      </c>
      <c r="AJ142" s="2">
        <f t="shared" si="68"/>
        <v>3442.96</v>
      </c>
      <c r="AK142" s="2">
        <f t="shared" si="54"/>
        <v>4636.49</v>
      </c>
      <c r="AL142" s="2">
        <f t="shared" si="55"/>
        <v>215.62</v>
      </c>
      <c r="AM142" s="2">
        <f t="shared" si="56"/>
        <v>9272.98</v>
      </c>
      <c r="AN142" s="2">
        <f t="shared" si="57"/>
        <v>4636.51</v>
      </c>
      <c r="AO142" s="2">
        <f t="shared" si="58"/>
        <v>0</v>
      </c>
      <c r="AP142" s="2">
        <f t="shared" si="59"/>
        <v>0</v>
      </c>
      <c r="AQ142" s="2">
        <f t="shared" si="60"/>
        <v>0</v>
      </c>
      <c r="AR142" s="2">
        <f t="shared" si="61"/>
        <v>0</v>
      </c>
      <c r="AS142" s="2">
        <f t="shared" si="62"/>
        <v>0</v>
      </c>
      <c r="AT142" s="2">
        <f t="shared" si="63"/>
        <v>4636.49</v>
      </c>
      <c r="AU142" s="2">
        <f t="shared" si="64"/>
        <v>0</v>
      </c>
      <c r="AV142" s="2">
        <f t="shared" si="65"/>
        <v>18545.98</v>
      </c>
      <c r="AW142" s="2">
        <f t="shared" si="66"/>
        <v>23182.47</v>
      </c>
      <c r="AX142" s="2">
        <f>'ZBud Extract Monthly'!V141</f>
        <v>4636.5</v>
      </c>
      <c r="AY142" s="53">
        <f t="shared" si="67"/>
        <v>-18545.97</v>
      </c>
    </row>
    <row r="143" spans="1:51" x14ac:dyDescent="0.3">
      <c r="A143" s="129">
        <v>36981</v>
      </c>
      <c r="B143" s="130">
        <v>999.06</v>
      </c>
      <c r="C143" s="130">
        <v>1152.49</v>
      </c>
      <c r="D143" s="130">
        <v>1747.69</v>
      </c>
      <c r="E143" s="130">
        <v>1265.42</v>
      </c>
      <c r="F143" s="130">
        <v>171.91</v>
      </c>
      <c r="G143" s="130">
        <v>310.08999999999997</v>
      </c>
      <c r="H143" s="2">
        <f t="shared" si="46"/>
        <v>5164.66</v>
      </c>
      <c r="I143" s="2">
        <f t="shared" si="47"/>
        <v>171.91</v>
      </c>
      <c r="J143" s="2">
        <f t="shared" si="48"/>
        <v>310.08999999999997</v>
      </c>
      <c r="K143" s="2">
        <f t="shared" si="49"/>
        <v>5164.66</v>
      </c>
      <c r="L143" s="2">
        <f t="shared" si="50"/>
        <v>482</v>
      </c>
      <c r="M143" s="2">
        <f t="shared" si="51"/>
        <v>5646.66</v>
      </c>
      <c r="N143" s="2">
        <f>'ZBud Extract Monthly'!V142</f>
        <v>5646.66</v>
      </c>
      <c r="O143" s="53">
        <f t="shared" si="52"/>
        <v>0</v>
      </c>
      <c r="AI143" s="58">
        <f t="shared" si="53"/>
        <v>999.06</v>
      </c>
      <c r="AJ143" s="2">
        <f t="shared" si="68"/>
        <v>4165.6000000000004</v>
      </c>
      <c r="AK143" s="2">
        <f t="shared" si="54"/>
        <v>5646.66</v>
      </c>
      <c r="AL143" s="2">
        <f t="shared" si="55"/>
        <v>482</v>
      </c>
      <c r="AM143" s="2">
        <f t="shared" si="56"/>
        <v>11293.32</v>
      </c>
      <c r="AN143" s="2">
        <f t="shared" si="57"/>
        <v>5646.66</v>
      </c>
      <c r="AO143" s="2">
        <f t="shared" si="58"/>
        <v>0</v>
      </c>
      <c r="AP143" s="2">
        <f t="shared" si="59"/>
        <v>0</v>
      </c>
      <c r="AQ143" s="2">
        <f t="shared" si="60"/>
        <v>0</v>
      </c>
      <c r="AR143" s="2">
        <f t="shared" si="61"/>
        <v>0</v>
      </c>
      <c r="AS143" s="2">
        <f t="shared" si="62"/>
        <v>0</v>
      </c>
      <c r="AT143" s="2">
        <f t="shared" si="63"/>
        <v>5646.66</v>
      </c>
      <c r="AU143" s="2">
        <f t="shared" si="64"/>
        <v>0</v>
      </c>
      <c r="AV143" s="2">
        <f t="shared" si="65"/>
        <v>22586.639999999999</v>
      </c>
      <c r="AW143" s="2">
        <f t="shared" si="66"/>
        <v>28233.3</v>
      </c>
      <c r="AX143" s="2">
        <f>'ZBud Extract Monthly'!V142</f>
        <v>5646.66</v>
      </c>
      <c r="AY143" s="53">
        <f t="shared" si="67"/>
        <v>-22586.639999999999</v>
      </c>
    </row>
    <row r="144" spans="1:51" x14ac:dyDescent="0.3">
      <c r="A144" s="129">
        <v>37011</v>
      </c>
      <c r="B144" s="130">
        <v>710.74</v>
      </c>
      <c r="C144" s="130">
        <v>825.82</v>
      </c>
      <c r="D144" s="130">
        <v>1431.44</v>
      </c>
      <c r="E144" s="130">
        <v>1111.93</v>
      </c>
      <c r="F144" s="130">
        <v>121.3</v>
      </c>
      <c r="G144" s="130">
        <v>257.73</v>
      </c>
      <c r="H144" s="2">
        <f t="shared" si="46"/>
        <v>4079.9300000000003</v>
      </c>
      <c r="I144" s="2">
        <f t="shared" si="47"/>
        <v>121.3</v>
      </c>
      <c r="J144" s="2">
        <f t="shared" si="48"/>
        <v>257.73</v>
      </c>
      <c r="K144" s="2">
        <f t="shared" si="49"/>
        <v>4079.9300000000003</v>
      </c>
      <c r="L144" s="2">
        <f t="shared" si="50"/>
        <v>379.03000000000003</v>
      </c>
      <c r="M144" s="2">
        <f t="shared" si="51"/>
        <v>4458.9600000000009</v>
      </c>
      <c r="N144" s="2">
        <f>'ZBud Extract Monthly'!V143</f>
        <v>4458.95</v>
      </c>
      <c r="O144" s="53">
        <f t="shared" si="52"/>
        <v>-1.0000000001127773E-2</v>
      </c>
      <c r="AI144" s="58">
        <f t="shared" si="53"/>
        <v>710.74</v>
      </c>
      <c r="AJ144" s="2">
        <f t="shared" si="68"/>
        <v>3369.1900000000005</v>
      </c>
      <c r="AK144" s="2">
        <f t="shared" si="54"/>
        <v>4458.96</v>
      </c>
      <c r="AL144" s="2">
        <f t="shared" si="55"/>
        <v>379.03000000000003</v>
      </c>
      <c r="AM144" s="2">
        <f t="shared" si="56"/>
        <v>8917.9200000000019</v>
      </c>
      <c r="AN144" s="2">
        <f t="shared" si="57"/>
        <v>4458.9399999999987</v>
      </c>
      <c r="AO144" s="2">
        <f t="shared" si="58"/>
        <v>0</v>
      </c>
      <c r="AP144" s="2">
        <f t="shared" si="59"/>
        <v>0</v>
      </c>
      <c r="AQ144" s="2">
        <f t="shared" si="60"/>
        <v>0</v>
      </c>
      <c r="AR144" s="2">
        <f t="shared" si="61"/>
        <v>0</v>
      </c>
      <c r="AS144" s="2">
        <f t="shared" si="62"/>
        <v>0</v>
      </c>
      <c r="AT144" s="2">
        <f t="shared" si="63"/>
        <v>4458.96</v>
      </c>
      <c r="AU144" s="2">
        <f t="shared" si="64"/>
        <v>0</v>
      </c>
      <c r="AV144" s="2">
        <f t="shared" si="65"/>
        <v>17835.82</v>
      </c>
      <c r="AW144" s="2">
        <f t="shared" si="66"/>
        <v>22294.780000000002</v>
      </c>
      <c r="AX144" s="2">
        <f>'ZBud Extract Monthly'!V143</f>
        <v>4458.95</v>
      </c>
      <c r="AY144" s="53">
        <f t="shared" si="67"/>
        <v>-17835.830000000002</v>
      </c>
    </row>
    <row r="145" spans="1:51" x14ac:dyDescent="0.3">
      <c r="A145" s="129">
        <v>37042</v>
      </c>
      <c r="B145" s="130">
        <v>691.52</v>
      </c>
      <c r="C145" s="130">
        <v>779.51</v>
      </c>
      <c r="D145" s="130">
        <v>782.08</v>
      </c>
      <c r="E145" s="130">
        <v>627.82000000000005</v>
      </c>
      <c r="F145" s="130">
        <v>40.72</v>
      </c>
      <c r="G145" s="130">
        <v>125.2</v>
      </c>
      <c r="H145" s="2">
        <f t="shared" si="46"/>
        <v>2880.9300000000003</v>
      </c>
      <c r="I145" s="2">
        <f t="shared" si="47"/>
        <v>40.72</v>
      </c>
      <c r="J145" s="2">
        <f t="shared" si="48"/>
        <v>125.2</v>
      </c>
      <c r="K145" s="2">
        <f t="shared" si="49"/>
        <v>2880.9300000000003</v>
      </c>
      <c r="L145" s="2">
        <f t="shared" si="50"/>
        <v>165.92000000000002</v>
      </c>
      <c r="M145" s="2">
        <f t="shared" si="51"/>
        <v>3046.85</v>
      </c>
      <c r="N145" s="2">
        <f>'ZBud Extract Monthly'!V144</f>
        <v>3046.86</v>
      </c>
      <c r="O145" s="53">
        <f t="shared" si="52"/>
        <v>1.0000000000218279E-2</v>
      </c>
      <c r="AI145" s="58">
        <f t="shared" si="53"/>
        <v>691.52</v>
      </c>
      <c r="AJ145" s="2">
        <f t="shared" si="68"/>
        <v>2189.4100000000003</v>
      </c>
      <c r="AK145" s="2">
        <f t="shared" si="54"/>
        <v>3046.8500000000004</v>
      </c>
      <c r="AL145" s="2">
        <f t="shared" si="55"/>
        <v>165.92000000000002</v>
      </c>
      <c r="AM145" s="2">
        <f t="shared" si="56"/>
        <v>6093.7000000000007</v>
      </c>
      <c r="AN145" s="2">
        <f t="shared" si="57"/>
        <v>3046.8700000000003</v>
      </c>
      <c r="AO145" s="2">
        <f t="shared" si="58"/>
        <v>0</v>
      </c>
      <c r="AP145" s="2">
        <f t="shared" si="59"/>
        <v>0</v>
      </c>
      <c r="AQ145" s="2">
        <f t="shared" si="60"/>
        <v>0</v>
      </c>
      <c r="AR145" s="2">
        <f t="shared" si="61"/>
        <v>0</v>
      </c>
      <c r="AS145" s="2">
        <f t="shared" si="62"/>
        <v>0</v>
      </c>
      <c r="AT145" s="2">
        <f t="shared" si="63"/>
        <v>3046.8500000000004</v>
      </c>
      <c r="AU145" s="2">
        <f t="shared" si="64"/>
        <v>0</v>
      </c>
      <c r="AV145" s="2">
        <f t="shared" si="65"/>
        <v>12187.420000000002</v>
      </c>
      <c r="AW145" s="2">
        <f t="shared" si="66"/>
        <v>15234.270000000002</v>
      </c>
      <c r="AX145" s="2">
        <f>'ZBud Extract Monthly'!V144</f>
        <v>3046.86</v>
      </c>
      <c r="AY145" s="53">
        <f t="shared" si="67"/>
        <v>-12187.410000000002</v>
      </c>
    </row>
    <row r="146" spans="1:51" x14ac:dyDescent="0.3">
      <c r="A146" s="129">
        <v>37072</v>
      </c>
      <c r="B146" s="130">
        <v>635.74</v>
      </c>
      <c r="C146" s="130">
        <v>697.59</v>
      </c>
      <c r="D146" s="130">
        <v>550.97</v>
      </c>
      <c r="E146" s="130">
        <v>447.5</v>
      </c>
      <c r="F146" s="130">
        <v>0</v>
      </c>
      <c r="G146" s="130">
        <v>39.700000000000003</v>
      </c>
      <c r="H146" s="2">
        <f t="shared" si="46"/>
        <v>2331.8000000000002</v>
      </c>
      <c r="I146" s="2">
        <f t="shared" si="47"/>
        <v>0</v>
      </c>
      <c r="J146" s="2">
        <f t="shared" si="48"/>
        <v>39.700000000000003</v>
      </c>
      <c r="K146" s="2">
        <f t="shared" si="49"/>
        <v>2331.8000000000002</v>
      </c>
      <c r="L146" s="2">
        <f t="shared" si="50"/>
        <v>39.700000000000003</v>
      </c>
      <c r="M146" s="2">
        <f t="shared" si="51"/>
        <v>2371.5</v>
      </c>
      <c r="N146" s="2">
        <f>'ZBud Extract Monthly'!V145</f>
        <v>2371.5</v>
      </c>
      <c r="O146" s="53">
        <f t="shared" si="52"/>
        <v>0</v>
      </c>
      <c r="AI146" s="58">
        <f t="shared" si="53"/>
        <v>635.74</v>
      </c>
      <c r="AJ146" s="2">
        <f t="shared" si="68"/>
        <v>1696.06</v>
      </c>
      <c r="AK146" s="2">
        <f t="shared" si="54"/>
        <v>2371.5</v>
      </c>
      <c r="AL146" s="2">
        <f t="shared" si="55"/>
        <v>39.700000000000003</v>
      </c>
      <c r="AM146" s="2">
        <f t="shared" si="56"/>
        <v>4743</v>
      </c>
      <c r="AN146" s="2">
        <f t="shared" si="57"/>
        <v>2371.5</v>
      </c>
      <c r="AO146" s="2">
        <f t="shared" si="58"/>
        <v>0</v>
      </c>
      <c r="AP146" s="2">
        <f t="shared" si="59"/>
        <v>0</v>
      </c>
      <c r="AQ146" s="2">
        <f t="shared" si="60"/>
        <v>0</v>
      </c>
      <c r="AR146" s="2">
        <f t="shared" si="61"/>
        <v>0</v>
      </c>
      <c r="AS146" s="2">
        <f t="shared" si="62"/>
        <v>0</v>
      </c>
      <c r="AT146" s="2">
        <f t="shared" si="63"/>
        <v>2371.5</v>
      </c>
      <c r="AU146" s="2">
        <f t="shared" si="64"/>
        <v>0</v>
      </c>
      <c r="AV146" s="2">
        <f t="shared" si="65"/>
        <v>9486</v>
      </c>
      <c r="AW146" s="2">
        <f t="shared" si="66"/>
        <v>11857.5</v>
      </c>
      <c r="AX146" s="2">
        <f>'ZBud Extract Monthly'!V145</f>
        <v>2371.5</v>
      </c>
      <c r="AY146" s="53">
        <f t="shared" si="67"/>
        <v>-9486</v>
      </c>
    </row>
    <row r="147" spans="1:51" x14ac:dyDescent="0.3">
      <c r="A147" s="129">
        <v>37103</v>
      </c>
      <c r="B147" s="130">
        <v>627.04999999999995</v>
      </c>
      <c r="C147" s="130">
        <v>669.44</v>
      </c>
      <c r="D147" s="130">
        <v>424.35</v>
      </c>
      <c r="E147" s="130">
        <v>359.34</v>
      </c>
      <c r="F147" s="130">
        <v>0</v>
      </c>
      <c r="G147" s="130">
        <v>17.8</v>
      </c>
      <c r="H147" s="2">
        <f t="shared" si="46"/>
        <v>2080.1800000000003</v>
      </c>
      <c r="I147" s="2">
        <f t="shared" si="47"/>
        <v>0</v>
      </c>
      <c r="J147" s="2">
        <f t="shared" si="48"/>
        <v>17.8</v>
      </c>
      <c r="K147" s="2">
        <f t="shared" si="49"/>
        <v>2080.1800000000003</v>
      </c>
      <c r="L147" s="2">
        <f t="shared" si="50"/>
        <v>17.8</v>
      </c>
      <c r="M147" s="2">
        <f t="shared" si="51"/>
        <v>2097.9800000000005</v>
      </c>
      <c r="N147" s="2">
        <f>'ZBud Extract Monthly'!V146</f>
        <v>2097.9699999999998</v>
      </c>
      <c r="O147" s="53">
        <f t="shared" si="52"/>
        <v>-1.0000000000673026E-2</v>
      </c>
      <c r="AI147" s="58">
        <f t="shared" si="53"/>
        <v>627.04999999999995</v>
      </c>
      <c r="AJ147" s="2">
        <f t="shared" si="68"/>
        <v>1453.1299999999999</v>
      </c>
      <c r="AK147" s="2">
        <f t="shared" si="54"/>
        <v>2097.9800000000005</v>
      </c>
      <c r="AL147" s="2">
        <f t="shared" si="55"/>
        <v>17.8</v>
      </c>
      <c r="AM147" s="2">
        <f t="shared" si="56"/>
        <v>4195.9600000000009</v>
      </c>
      <c r="AN147" s="2">
        <f t="shared" si="57"/>
        <v>2097.9599999999991</v>
      </c>
      <c r="AO147" s="2">
        <f t="shared" si="58"/>
        <v>0</v>
      </c>
      <c r="AP147" s="2">
        <f t="shared" si="59"/>
        <v>0</v>
      </c>
      <c r="AQ147" s="2">
        <f t="shared" si="60"/>
        <v>0</v>
      </c>
      <c r="AR147" s="2">
        <f t="shared" si="61"/>
        <v>0</v>
      </c>
      <c r="AS147" s="2">
        <f t="shared" si="62"/>
        <v>0</v>
      </c>
      <c r="AT147" s="2">
        <f t="shared" si="63"/>
        <v>2097.9800000000005</v>
      </c>
      <c r="AU147" s="2">
        <f t="shared" si="64"/>
        <v>0</v>
      </c>
      <c r="AV147" s="2">
        <f t="shared" si="65"/>
        <v>8391.9</v>
      </c>
      <c r="AW147" s="2">
        <f t="shared" si="66"/>
        <v>10489.880000000001</v>
      </c>
      <c r="AX147" s="2">
        <f>'ZBud Extract Monthly'!V146</f>
        <v>2097.9699999999998</v>
      </c>
      <c r="AY147" s="53">
        <f t="shared" si="67"/>
        <v>-8391.9100000000017</v>
      </c>
    </row>
    <row r="148" spans="1:51" x14ac:dyDescent="0.3">
      <c r="A148" s="129">
        <v>37134</v>
      </c>
      <c r="B148" s="130">
        <v>618.77</v>
      </c>
      <c r="C148" s="130">
        <v>649.62</v>
      </c>
      <c r="D148" s="130">
        <v>402.92</v>
      </c>
      <c r="E148" s="130">
        <v>330.06</v>
      </c>
      <c r="F148" s="130">
        <v>0</v>
      </c>
      <c r="G148" s="130">
        <v>11.33</v>
      </c>
      <c r="H148" s="2">
        <f t="shared" si="46"/>
        <v>2001.37</v>
      </c>
      <c r="I148" s="2">
        <f t="shared" si="47"/>
        <v>0</v>
      </c>
      <c r="J148" s="2">
        <f t="shared" si="48"/>
        <v>11.33</v>
      </c>
      <c r="K148" s="2">
        <f t="shared" si="49"/>
        <v>2001.37</v>
      </c>
      <c r="L148" s="2">
        <f t="shared" si="50"/>
        <v>11.33</v>
      </c>
      <c r="M148" s="2">
        <f t="shared" si="51"/>
        <v>2012.6999999999998</v>
      </c>
      <c r="N148" s="2">
        <f>'ZBud Extract Monthly'!V147</f>
        <v>2012.7</v>
      </c>
      <c r="O148" s="53">
        <f t="shared" si="52"/>
        <v>0</v>
      </c>
      <c r="AI148" s="58">
        <f t="shared" si="53"/>
        <v>618.77</v>
      </c>
      <c r="AJ148" s="2">
        <f t="shared" si="68"/>
        <v>1382.6</v>
      </c>
      <c r="AK148" s="2">
        <f t="shared" si="54"/>
        <v>2012.6999999999998</v>
      </c>
      <c r="AL148" s="2">
        <f t="shared" si="55"/>
        <v>11.33</v>
      </c>
      <c r="AM148" s="2">
        <f t="shared" si="56"/>
        <v>4025.3999999999996</v>
      </c>
      <c r="AN148" s="2">
        <f t="shared" si="57"/>
        <v>2012.7</v>
      </c>
      <c r="AO148" s="2">
        <f t="shared" si="58"/>
        <v>0</v>
      </c>
      <c r="AP148" s="2">
        <f t="shared" si="59"/>
        <v>0</v>
      </c>
      <c r="AQ148" s="2">
        <f t="shared" si="60"/>
        <v>0</v>
      </c>
      <c r="AR148" s="2">
        <f t="shared" si="61"/>
        <v>0</v>
      </c>
      <c r="AS148" s="2">
        <f t="shared" si="62"/>
        <v>0</v>
      </c>
      <c r="AT148" s="2">
        <f t="shared" si="63"/>
        <v>2012.6999999999998</v>
      </c>
      <c r="AU148" s="2">
        <f t="shared" si="64"/>
        <v>0</v>
      </c>
      <c r="AV148" s="2">
        <f t="shared" si="65"/>
        <v>8050.7999999999993</v>
      </c>
      <c r="AW148" s="2">
        <f t="shared" si="66"/>
        <v>10063.5</v>
      </c>
      <c r="AX148" s="2">
        <f>'ZBud Extract Monthly'!V147</f>
        <v>2012.7</v>
      </c>
      <c r="AY148" s="53">
        <f t="shared" si="67"/>
        <v>-8050.8</v>
      </c>
    </row>
    <row r="149" spans="1:51" x14ac:dyDescent="0.3">
      <c r="A149" s="129">
        <v>37164</v>
      </c>
      <c r="B149" s="130">
        <v>578.54</v>
      </c>
      <c r="C149" s="130">
        <v>592.44000000000005</v>
      </c>
      <c r="D149" s="130">
        <v>448.46</v>
      </c>
      <c r="E149" s="130">
        <v>423.11</v>
      </c>
      <c r="F149" s="130">
        <v>0</v>
      </c>
      <c r="G149" s="130">
        <v>19.920000000000002</v>
      </c>
      <c r="H149" s="2">
        <f t="shared" si="46"/>
        <v>2042.5500000000002</v>
      </c>
      <c r="I149" s="2">
        <f t="shared" si="47"/>
        <v>0</v>
      </c>
      <c r="J149" s="2">
        <f t="shared" si="48"/>
        <v>19.920000000000002</v>
      </c>
      <c r="K149" s="2">
        <f t="shared" si="49"/>
        <v>2042.5500000000002</v>
      </c>
      <c r="L149" s="2">
        <f t="shared" si="50"/>
        <v>19.920000000000002</v>
      </c>
      <c r="M149" s="2">
        <f t="shared" si="51"/>
        <v>2062.4700000000003</v>
      </c>
      <c r="N149" s="2">
        <f>'ZBud Extract Monthly'!V148</f>
        <v>2062.4699999999998</v>
      </c>
      <c r="O149" s="53">
        <f t="shared" si="52"/>
        <v>0</v>
      </c>
      <c r="AI149" s="58">
        <f t="shared" si="53"/>
        <v>578.54</v>
      </c>
      <c r="AJ149" s="2">
        <f t="shared" si="68"/>
        <v>1464.0100000000002</v>
      </c>
      <c r="AK149" s="2">
        <f t="shared" si="54"/>
        <v>2062.4700000000003</v>
      </c>
      <c r="AL149" s="2">
        <f t="shared" si="55"/>
        <v>19.920000000000002</v>
      </c>
      <c r="AM149" s="2">
        <f t="shared" si="56"/>
        <v>4124.9400000000005</v>
      </c>
      <c r="AN149" s="2">
        <f t="shared" si="57"/>
        <v>2062.4699999999998</v>
      </c>
      <c r="AO149" s="2">
        <f t="shared" si="58"/>
        <v>0</v>
      </c>
      <c r="AP149" s="2">
        <f t="shared" si="59"/>
        <v>0</v>
      </c>
      <c r="AQ149" s="2">
        <f t="shared" si="60"/>
        <v>0</v>
      </c>
      <c r="AR149" s="2">
        <f t="shared" si="61"/>
        <v>0</v>
      </c>
      <c r="AS149" s="2">
        <f t="shared" si="62"/>
        <v>0</v>
      </c>
      <c r="AT149" s="2">
        <f t="shared" si="63"/>
        <v>2062.4700000000003</v>
      </c>
      <c r="AU149" s="2">
        <f t="shared" si="64"/>
        <v>0</v>
      </c>
      <c r="AV149" s="2">
        <f t="shared" si="65"/>
        <v>8249.880000000001</v>
      </c>
      <c r="AW149" s="2">
        <f t="shared" si="66"/>
        <v>10312.35</v>
      </c>
      <c r="AX149" s="2">
        <f>'ZBud Extract Monthly'!V148</f>
        <v>2062.4699999999998</v>
      </c>
      <c r="AY149" s="53">
        <f t="shared" si="67"/>
        <v>-8249.880000000001</v>
      </c>
    </row>
    <row r="150" spans="1:51" x14ac:dyDescent="0.3">
      <c r="A150" s="129">
        <v>37195</v>
      </c>
      <c r="B150" s="130">
        <v>579.25</v>
      </c>
      <c r="C150" s="130">
        <v>586.22</v>
      </c>
      <c r="D150" s="130">
        <v>466.92</v>
      </c>
      <c r="E150" s="130">
        <v>452.45</v>
      </c>
      <c r="F150" s="130">
        <v>0</v>
      </c>
      <c r="G150" s="130">
        <v>26.39</v>
      </c>
      <c r="H150" s="2">
        <f t="shared" si="46"/>
        <v>2084.84</v>
      </c>
      <c r="I150" s="2">
        <f t="shared" si="47"/>
        <v>0</v>
      </c>
      <c r="J150" s="2">
        <f t="shared" si="48"/>
        <v>26.39</v>
      </c>
      <c r="K150" s="2">
        <f t="shared" si="49"/>
        <v>2084.84</v>
      </c>
      <c r="L150" s="2">
        <f t="shared" si="50"/>
        <v>26.39</v>
      </c>
      <c r="M150" s="2">
        <f t="shared" si="51"/>
        <v>2111.23</v>
      </c>
      <c r="N150" s="2">
        <f>'ZBud Extract Monthly'!V149</f>
        <v>2111.2399999999998</v>
      </c>
      <c r="O150" s="53">
        <f t="shared" si="52"/>
        <v>9.9999999997635314E-3</v>
      </c>
      <c r="AI150" s="58">
        <f t="shared" si="53"/>
        <v>579.25</v>
      </c>
      <c r="AJ150" s="2">
        <f t="shared" si="68"/>
        <v>1505.5900000000001</v>
      </c>
      <c r="AK150" s="2">
        <f t="shared" si="54"/>
        <v>2111.23</v>
      </c>
      <c r="AL150" s="2">
        <f t="shared" si="55"/>
        <v>26.39</v>
      </c>
      <c r="AM150" s="2">
        <f t="shared" si="56"/>
        <v>4222.46</v>
      </c>
      <c r="AN150" s="2">
        <f t="shared" si="57"/>
        <v>2111.2499999999995</v>
      </c>
      <c r="AO150" s="2">
        <f t="shared" si="58"/>
        <v>0</v>
      </c>
      <c r="AP150" s="2">
        <f t="shared" si="59"/>
        <v>0</v>
      </c>
      <c r="AQ150" s="2">
        <f t="shared" si="60"/>
        <v>0</v>
      </c>
      <c r="AR150" s="2">
        <f t="shared" si="61"/>
        <v>0</v>
      </c>
      <c r="AS150" s="2">
        <f t="shared" si="62"/>
        <v>0</v>
      </c>
      <c r="AT150" s="2">
        <f t="shared" si="63"/>
        <v>2111.23</v>
      </c>
      <c r="AU150" s="2">
        <f t="shared" si="64"/>
        <v>0</v>
      </c>
      <c r="AV150" s="2">
        <f t="shared" si="65"/>
        <v>8444.94</v>
      </c>
      <c r="AW150" s="2">
        <f t="shared" si="66"/>
        <v>10556.17</v>
      </c>
      <c r="AX150" s="2">
        <f>'ZBud Extract Monthly'!V149</f>
        <v>2111.2399999999998</v>
      </c>
      <c r="AY150" s="53">
        <f t="shared" si="67"/>
        <v>-8444.93</v>
      </c>
    </row>
    <row r="151" spans="1:51" x14ac:dyDescent="0.3">
      <c r="A151" s="129">
        <v>37225</v>
      </c>
      <c r="B151" s="130">
        <v>695.56</v>
      </c>
      <c r="C151" s="130">
        <v>753.12</v>
      </c>
      <c r="D151" s="130">
        <v>860.1</v>
      </c>
      <c r="E151" s="130">
        <v>693.57</v>
      </c>
      <c r="F151" s="130">
        <v>0</v>
      </c>
      <c r="G151" s="130">
        <v>57.5</v>
      </c>
      <c r="H151" s="2">
        <f t="shared" si="46"/>
        <v>3002.35</v>
      </c>
      <c r="I151" s="2">
        <f t="shared" si="47"/>
        <v>0</v>
      </c>
      <c r="J151" s="2">
        <f t="shared" si="48"/>
        <v>57.5</v>
      </c>
      <c r="K151" s="2">
        <f t="shared" si="49"/>
        <v>3002.35</v>
      </c>
      <c r="L151" s="2">
        <f t="shared" si="50"/>
        <v>57.5</v>
      </c>
      <c r="M151" s="2">
        <f t="shared" si="51"/>
        <v>3059.85</v>
      </c>
      <c r="N151" s="2">
        <f>'ZBud Extract Monthly'!V150</f>
        <v>3059.85</v>
      </c>
      <c r="O151" s="53">
        <f t="shared" si="52"/>
        <v>0</v>
      </c>
      <c r="AI151" s="58">
        <f t="shared" si="53"/>
        <v>695.56</v>
      </c>
      <c r="AJ151" s="2">
        <f t="shared" si="68"/>
        <v>2306.79</v>
      </c>
      <c r="AK151" s="2">
        <f t="shared" si="54"/>
        <v>3059.85</v>
      </c>
      <c r="AL151" s="2">
        <f t="shared" si="55"/>
        <v>57.5</v>
      </c>
      <c r="AM151" s="2">
        <f t="shared" si="56"/>
        <v>6119.7</v>
      </c>
      <c r="AN151" s="2">
        <f t="shared" si="57"/>
        <v>3059.85</v>
      </c>
      <c r="AO151" s="2">
        <f t="shared" si="58"/>
        <v>0</v>
      </c>
      <c r="AP151" s="2">
        <f t="shared" si="59"/>
        <v>0</v>
      </c>
      <c r="AQ151" s="2">
        <f t="shared" si="60"/>
        <v>0</v>
      </c>
      <c r="AR151" s="2">
        <f t="shared" si="61"/>
        <v>0</v>
      </c>
      <c r="AS151" s="2">
        <f t="shared" si="62"/>
        <v>0</v>
      </c>
      <c r="AT151" s="2">
        <f t="shared" si="63"/>
        <v>3059.85</v>
      </c>
      <c r="AU151" s="2">
        <f t="shared" si="64"/>
        <v>0</v>
      </c>
      <c r="AV151" s="2">
        <f t="shared" si="65"/>
        <v>12239.4</v>
      </c>
      <c r="AW151" s="2">
        <f t="shared" si="66"/>
        <v>15299.25</v>
      </c>
      <c r="AX151" s="2">
        <f>'ZBud Extract Monthly'!V150</f>
        <v>3059.85</v>
      </c>
      <c r="AY151" s="53">
        <f t="shared" si="67"/>
        <v>-12239.4</v>
      </c>
    </row>
    <row r="152" spans="1:51" x14ac:dyDescent="0.3">
      <c r="A152" s="129">
        <v>37256</v>
      </c>
      <c r="B152" s="130">
        <v>1231.3699999999999</v>
      </c>
      <c r="C152" s="130">
        <v>1354.88</v>
      </c>
      <c r="D152" s="130">
        <v>1664.1</v>
      </c>
      <c r="E152" s="130">
        <v>1172.44</v>
      </c>
      <c r="F152" s="130">
        <v>0.17</v>
      </c>
      <c r="G152" s="130">
        <v>126.46</v>
      </c>
      <c r="H152" s="2">
        <f t="shared" si="46"/>
        <v>5422.7900000000009</v>
      </c>
      <c r="I152" s="2">
        <f t="shared" si="47"/>
        <v>0.17</v>
      </c>
      <c r="J152" s="2">
        <f t="shared" si="48"/>
        <v>126.46</v>
      </c>
      <c r="K152" s="2">
        <f t="shared" si="49"/>
        <v>5422.7900000000009</v>
      </c>
      <c r="L152" s="2">
        <f t="shared" si="50"/>
        <v>126.63</v>
      </c>
      <c r="M152" s="2">
        <f t="shared" si="51"/>
        <v>5549.420000000001</v>
      </c>
      <c r="N152" s="2">
        <f>'ZBud Extract Monthly'!V151</f>
        <v>5549.41</v>
      </c>
      <c r="O152" s="53">
        <f t="shared" si="52"/>
        <v>-1.0000000001127773E-2</v>
      </c>
      <c r="AI152" s="58">
        <f t="shared" si="53"/>
        <v>1231.3699999999999</v>
      </c>
      <c r="AJ152" s="2">
        <f t="shared" si="68"/>
        <v>4191.42</v>
      </c>
      <c r="AK152" s="2">
        <f t="shared" si="54"/>
        <v>5549.420000000001</v>
      </c>
      <c r="AL152" s="2">
        <f t="shared" si="55"/>
        <v>126.63</v>
      </c>
      <c r="AM152" s="2">
        <f t="shared" si="56"/>
        <v>11098.840000000002</v>
      </c>
      <c r="AN152" s="2">
        <f t="shared" si="57"/>
        <v>5549.3999999999987</v>
      </c>
      <c r="AO152" s="2">
        <f t="shared" si="58"/>
        <v>0</v>
      </c>
      <c r="AP152" s="2">
        <f t="shared" si="59"/>
        <v>0</v>
      </c>
      <c r="AQ152" s="2">
        <f t="shared" si="60"/>
        <v>0</v>
      </c>
      <c r="AR152" s="2">
        <f t="shared" si="61"/>
        <v>0</v>
      </c>
      <c r="AS152" s="2">
        <f t="shared" si="62"/>
        <v>0</v>
      </c>
      <c r="AT152" s="2">
        <f t="shared" si="63"/>
        <v>5549.420000000001</v>
      </c>
      <c r="AU152" s="2">
        <f t="shared" si="64"/>
        <v>0</v>
      </c>
      <c r="AV152" s="2">
        <f t="shared" si="65"/>
        <v>22197.66</v>
      </c>
      <c r="AW152" s="2">
        <f t="shared" si="66"/>
        <v>27747.079999999998</v>
      </c>
      <c r="AX152" s="2">
        <f>'ZBud Extract Monthly'!V151</f>
        <v>5549.41</v>
      </c>
      <c r="AY152" s="53">
        <f t="shared" si="67"/>
        <v>-22197.67</v>
      </c>
    </row>
    <row r="153" spans="1:51" x14ac:dyDescent="0.3">
      <c r="A153" s="129">
        <v>37287</v>
      </c>
      <c r="B153" s="130">
        <v>1225.83</v>
      </c>
      <c r="C153" s="130">
        <v>1441.77</v>
      </c>
      <c r="D153" s="130">
        <v>2050.4699999999998</v>
      </c>
      <c r="E153" s="130">
        <v>1498.28</v>
      </c>
      <c r="F153" s="130">
        <v>49.65</v>
      </c>
      <c r="G153" s="130">
        <v>257.63</v>
      </c>
      <c r="H153" s="2">
        <f t="shared" si="46"/>
        <v>6216.3499999999995</v>
      </c>
      <c r="I153" s="2">
        <f t="shared" si="47"/>
        <v>49.65</v>
      </c>
      <c r="J153" s="2">
        <f t="shared" si="48"/>
        <v>257.63</v>
      </c>
      <c r="K153" s="2">
        <f t="shared" si="49"/>
        <v>6216.3499999999995</v>
      </c>
      <c r="L153" s="2">
        <f t="shared" si="50"/>
        <v>307.27999999999997</v>
      </c>
      <c r="M153" s="2">
        <f t="shared" si="51"/>
        <v>6523.6299999999992</v>
      </c>
      <c r="N153" s="2">
        <f>'ZBud Extract Monthly'!V152</f>
        <v>6523.63</v>
      </c>
      <c r="O153" s="53">
        <f t="shared" si="52"/>
        <v>0</v>
      </c>
      <c r="AI153" s="58">
        <f t="shared" si="53"/>
        <v>1225.83</v>
      </c>
      <c r="AJ153" s="2">
        <f t="shared" si="68"/>
        <v>4990.5199999999995</v>
      </c>
      <c r="AK153" s="2">
        <f t="shared" si="54"/>
        <v>6523.6299999999992</v>
      </c>
      <c r="AL153" s="2">
        <f t="shared" si="55"/>
        <v>307.27999999999997</v>
      </c>
      <c r="AM153" s="2">
        <f t="shared" si="56"/>
        <v>13047.259999999998</v>
      </c>
      <c r="AN153" s="2">
        <f t="shared" si="57"/>
        <v>6523.63</v>
      </c>
      <c r="AO153" s="2">
        <f t="shared" si="58"/>
        <v>0</v>
      </c>
      <c r="AP153" s="2">
        <f t="shared" si="59"/>
        <v>0</v>
      </c>
      <c r="AQ153" s="2">
        <f t="shared" si="60"/>
        <v>0</v>
      </c>
      <c r="AR153" s="2">
        <f t="shared" si="61"/>
        <v>0</v>
      </c>
      <c r="AS153" s="2">
        <f t="shared" si="62"/>
        <v>0</v>
      </c>
      <c r="AT153" s="2">
        <f t="shared" si="63"/>
        <v>6523.6299999999992</v>
      </c>
      <c r="AU153" s="2">
        <f t="shared" si="64"/>
        <v>0</v>
      </c>
      <c r="AV153" s="2">
        <f t="shared" si="65"/>
        <v>26094.52</v>
      </c>
      <c r="AW153" s="2">
        <f t="shared" si="66"/>
        <v>32618.149999999998</v>
      </c>
      <c r="AX153" s="2">
        <f>'ZBud Extract Monthly'!V152</f>
        <v>6523.63</v>
      </c>
      <c r="AY153" s="53">
        <f t="shared" si="67"/>
        <v>-26094.519999999997</v>
      </c>
    </row>
    <row r="154" spans="1:51" x14ac:dyDescent="0.3">
      <c r="A154" s="129">
        <v>37315</v>
      </c>
      <c r="B154" s="130">
        <v>695.49</v>
      </c>
      <c r="C154" s="130">
        <v>852.54</v>
      </c>
      <c r="D154" s="130">
        <v>1422.66</v>
      </c>
      <c r="E154" s="130">
        <v>1056.96</v>
      </c>
      <c r="F154" s="130">
        <v>27.85</v>
      </c>
      <c r="G154" s="130">
        <v>203.94</v>
      </c>
      <c r="H154" s="2">
        <f t="shared" si="46"/>
        <v>4027.65</v>
      </c>
      <c r="I154" s="2">
        <f t="shared" si="47"/>
        <v>27.85</v>
      </c>
      <c r="J154" s="2">
        <f t="shared" si="48"/>
        <v>203.94</v>
      </c>
      <c r="K154" s="2">
        <f t="shared" si="49"/>
        <v>4027.65</v>
      </c>
      <c r="L154" s="2">
        <f t="shared" si="50"/>
        <v>231.79</v>
      </c>
      <c r="M154" s="2">
        <f t="shared" si="51"/>
        <v>4259.4399999999996</v>
      </c>
      <c r="N154" s="2">
        <f>'ZBud Extract Monthly'!V153</f>
        <v>4259.43</v>
      </c>
      <c r="O154" s="53">
        <f t="shared" si="52"/>
        <v>-9.999999999308784E-3</v>
      </c>
      <c r="AI154" s="58">
        <f t="shared" si="53"/>
        <v>695.49</v>
      </c>
      <c r="AJ154" s="2">
        <f t="shared" si="68"/>
        <v>3332.16</v>
      </c>
      <c r="AK154" s="2">
        <f t="shared" si="54"/>
        <v>4259.4400000000005</v>
      </c>
      <c r="AL154" s="2">
        <f t="shared" si="55"/>
        <v>231.79</v>
      </c>
      <c r="AM154" s="2">
        <f t="shared" si="56"/>
        <v>8518.880000000001</v>
      </c>
      <c r="AN154" s="2">
        <f t="shared" si="57"/>
        <v>4259.420000000001</v>
      </c>
      <c r="AO154" s="2">
        <f t="shared" si="58"/>
        <v>0</v>
      </c>
      <c r="AP154" s="2">
        <f t="shared" si="59"/>
        <v>0</v>
      </c>
      <c r="AQ154" s="2">
        <f t="shared" si="60"/>
        <v>0</v>
      </c>
      <c r="AR154" s="2">
        <f t="shared" si="61"/>
        <v>0</v>
      </c>
      <c r="AS154" s="2">
        <f t="shared" si="62"/>
        <v>0</v>
      </c>
      <c r="AT154" s="2">
        <f t="shared" si="63"/>
        <v>4259.4400000000005</v>
      </c>
      <c r="AU154" s="2">
        <f t="shared" si="64"/>
        <v>0</v>
      </c>
      <c r="AV154" s="2">
        <f t="shared" si="65"/>
        <v>17037.740000000002</v>
      </c>
      <c r="AW154" s="2">
        <f t="shared" si="66"/>
        <v>21297.180000000004</v>
      </c>
      <c r="AX154" s="2">
        <f>'ZBud Extract Monthly'!V153</f>
        <v>4259.43</v>
      </c>
      <c r="AY154" s="53">
        <f t="shared" si="67"/>
        <v>-17037.750000000004</v>
      </c>
    </row>
    <row r="155" spans="1:51" x14ac:dyDescent="0.3">
      <c r="A155" s="129">
        <v>37346</v>
      </c>
      <c r="B155" s="130">
        <v>762.24</v>
      </c>
      <c r="C155" s="130">
        <v>895.17</v>
      </c>
      <c r="D155" s="130">
        <v>1479.53</v>
      </c>
      <c r="E155" s="130">
        <v>1084.42</v>
      </c>
      <c r="F155" s="130">
        <v>27.59</v>
      </c>
      <c r="G155" s="130">
        <v>216.26</v>
      </c>
      <c r="H155" s="2">
        <f t="shared" si="46"/>
        <v>4221.3599999999997</v>
      </c>
      <c r="I155" s="2">
        <f t="shared" si="47"/>
        <v>27.59</v>
      </c>
      <c r="J155" s="2">
        <f t="shared" si="48"/>
        <v>216.26</v>
      </c>
      <c r="K155" s="2">
        <f t="shared" si="49"/>
        <v>4221.3599999999997</v>
      </c>
      <c r="L155" s="2">
        <f t="shared" si="50"/>
        <v>243.85</v>
      </c>
      <c r="M155" s="2">
        <f t="shared" si="51"/>
        <v>4465.21</v>
      </c>
      <c r="N155" s="2">
        <f>'ZBud Extract Monthly'!V154</f>
        <v>4465.21</v>
      </c>
      <c r="O155" s="53">
        <f t="shared" si="52"/>
        <v>0</v>
      </c>
      <c r="AI155" s="58">
        <f t="shared" si="53"/>
        <v>762.24</v>
      </c>
      <c r="AJ155" s="2">
        <f t="shared" si="68"/>
        <v>3459.12</v>
      </c>
      <c r="AK155" s="2">
        <f t="shared" si="54"/>
        <v>4465.21</v>
      </c>
      <c r="AL155" s="2">
        <f t="shared" si="55"/>
        <v>243.85</v>
      </c>
      <c r="AM155" s="2">
        <f t="shared" si="56"/>
        <v>8930.42</v>
      </c>
      <c r="AN155" s="2">
        <f t="shared" si="57"/>
        <v>4465.21</v>
      </c>
      <c r="AO155" s="2">
        <f t="shared" si="58"/>
        <v>0</v>
      </c>
      <c r="AP155" s="2">
        <f t="shared" si="59"/>
        <v>0</v>
      </c>
      <c r="AQ155" s="2">
        <f t="shared" si="60"/>
        <v>0</v>
      </c>
      <c r="AR155" s="2">
        <f t="shared" si="61"/>
        <v>0</v>
      </c>
      <c r="AS155" s="2">
        <f t="shared" si="62"/>
        <v>0</v>
      </c>
      <c r="AT155" s="2">
        <f t="shared" si="63"/>
        <v>4465.21</v>
      </c>
      <c r="AU155" s="2">
        <f t="shared" si="64"/>
        <v>0</v>
      </c>
      <c r="AV155" s="2">
        <f t="shared" si="65"/>
        <v>17860.84</v>
      </c>
      <c r="AW155" s="2">
        <f t="shared" si="66"/>
        <v>22326.05</v>
      </c>
      <c r="AX155" s="2">
        <f>'ZBud Extract Monthly'!V154</f>
        <v>4465.21</v>
      </c>
      <c r="AY155" s="53">
        <f t="shared" si="67"/>
        <v>-17860.84</v>
      </c>
    </row>
    <row r="156" spans="1:51" x14ac:dyDescent="0.3">
      <c r="A156" s="129">
        <v>37376</v>
      </c>
      <c r="B156" s="130">
        <v>659.8</v>
      </c>
      <c r="C156" s="130">
        <v>773.33</v>
      </c>
      <c r="D156" s="130">
        <v>1192.72</v>
      </c>
      <c r="E156" s="130">
        <v>939.81</v>
      </c>
      <c r="F156" s="130">
        <v>23.42</v>
      </c>
      <c r="G156" s="130">
        <v>191.96</v>
      </c>
      <c r="H156" s="2">
        <f t="shared" si="46"/>
        <v>3565.6600000000003</v>
      </c>
      <c r="I156" s="2">
        <f t="shared" si="47"/>
        <v>23.42</v>
      </c>
      <c r="J156" s="2">
        <f t="shared" si="48"/>
        <v>191.96</v>
      </c>
      <c r="K156" s="2">
        <f t="shared" si="49"/>
        <v>3565.6600000000003</v>
      </c>
      <c r="L156" s="2">
        <f t="shared" si="50"/>
        <v>215.38</v>
      </c>
      <c r="M156" s="2">
        <f t="shared" si="51"/>
        <v>3781.0400000000004</v>
      </c>
      <c r="N156" s="2">
        <f>'ZBud Extract Monthly'!V155</f>
        <v>3781.05</v>
      </c>
      <c r="O156" s="53">
        <f t="shared" si="52"/>
        <v>9.9999999997635314E-3</v>
      </c>
      <c r="AI156" s="58">
        <f t="shared" si="53"/>
        <v>659.8</v>
      </c>
      <c r="AJ156" s="2">
        <f t="shared" si="68"/>
        <v>2905.86</v>
      </c>
      <c r="AK156" s="2">
        <f t="shared" si="54"/>
        <v>3781.0400000000004</v>
      </c>
      <c r="AL156" s="2">
        <f t="shared" si="55"/>
        <v>215.38</v>
      </c>
      <c r="AM156" s="2">
        <f t="shared" si="56"/>
        <v>7562.0800000000008</v>
      </c>
      <c r="AN156" s="2">
        <f t="shared" si="57"/>
        <v>3781.06</v>
      </c>
      <c r="AO156" s="2">
        <f t="shared" si="58"/>
        <v>0</v>
      </c>
      <c r="AP156" s="2">
        <f t="shared" si="59"/>
        <v>0</v>
      </c>
      <c r="AQ156" s="2">
        <f t="shared" si="60"/>
        <v>0</v>
      </c>
      <c r="AR156" s="2">
        <f t="shared" si="61"/>
        <v>0</v>
      </c>
      <c r="AS156" s="2">
        <f t="shared" si="62"/>
        <v>0</v>
      </c>
      <c r="AT156" s="2">
        <f t="shared" si="63"/>
        <v>3781.0400000000004</v>
      </c>
      <c r="AU156" s="2">
        <f t="shared" si="64"/>
        <v>0</v>
      </c>
      <c r="AV156" s="2">
        <f t="shared" si="65"/>
        <v>15124.18</v>
      </c>
      <c r="AW156" s="2">
        <f t="shared" si="66"/>
        <v>18905.22</v>
      </c>
      <c r="AX156" s="2">
        <f>'ZBud Extract Monthly'!V155</f>
        <v>3781.05</v>
      </c>
      <c r="AY156" s="53">
        <f t="shared" si="67"/>
        <v>-15124.170000000002</v>
      </c>
    </row>
    <row r="157" spans="1:51" x14ac:dyDescent="0.3">
      <c r="A157" s="129">
        <v>37407</v>
      </c>
      <c r="B157" s="130">
        <v>654.26</v>
      </c>
      <c r="C157" s="130">
        <v>742.78</v>
      </c>
      <c r="D157" s="130">
        <v>898.72</v>
      </c>
      <c r="E157" s="130">
        <v>788.2</v>
      </c>
      <c r="F157" s="130">
        <v>2.23</v>
      </c>
      <c r="G157" s="130">
        <v>102.06</v>
      </c>
      <c r="H157" s="2">
        <f t="shared" si="46"/>
        <v>3083.96</v>
      </c>
      <c r="I157" s="2">
        <f t="shared" si="47"/>
        <v>2.23</v>
      </c>
      <c r="J157" s="2">
        <f t="shared" si="48"/>
        <v>102.06</v>
      </c>
      <c r="K157" s="2">
        <f t="shared" si="49"/>
        <v>3083.96</v>
      </c>
      <c r="L157" s="2">
        <f t="shared" si="50"/>
        <v>104.29</v>
      </c>
      <c r="M157" s="2">
        <f t="shared" si="51"/>
        <v>3188.25</v>
      </c>
      <c r="N157" s="2">
        <f>'ZBud Extract Monthly'!V156</f>
        <v>3188.25</v>
      </c>
      <c r="O157" s="53">
        <f t="shared" si="52"/>
        <v>0</v>
      </c>
      <c r="AI157" s="58">
        <f t="shared" si="53"/>
        <v>654.26</v>
      </c>
      <c r="AJ157" s="2">
        <f t="shared" si="68"/>
        <v>2429.6999999999998</v>
      </c>
      <c r="AK157" s="2">
        <f t="shared" si="54"/>
        <v>3188.25</v>
      </c>
      <c r="AL157" s="2">
        <f t="shared" si="55"/>
        <v>104.29</v>
      </c>
      <c r="AM157" s="2">
        <f t="shared" si="56"/>
        <v>6376.5</v>
      </c>
      <c r="AN157" s="2">
        <f t="shared" si="57"/>
        <v>3188.25</v>
      </c>
      <c r="AO157" s="2">
        <f t="shared" si="58"/>
        <v>0</v>
      </c>
      <c r="AP157" s="2">
        <f t="shared" si="59"/>
        <v>0</v>
      </c>
      <c r="AQ157" s="2">
        <f t="shared" si="60"/>
        <v>0</v>
      </c>
      <c r="AR157" s="2">
        <f t="shared" si="61"/>
        <v>0</v>
      </c>
      <c r="AS157" s="2">
        <f t="shared" si="62"/>
        <v>0</v>
      </c>
      <c r="AT157" s="2">
        <f t="shared" si="63"/>
        <v>3188.25</v>
      </c>
      <c r="AU157" s="2">
        <f t="shared" si="64"/>
        <v>0</v>
      </c>
      <c r="AV157" s="2">
        <f t="shared" si="65"/>
        <v>12753</v>
      </c>
      <c r="AW157" s="2">
        <f t="shared" si="66"/>
        <v>15941.25</v>
      </c>
      <c r="AX157" s="2">
        <f>'ZBud Extract Monthly'!V156</f>
        <v>3188.25</v>
      </c>
      <c r="AY157" s="53">
        <f t="shared" si="67"/>
        <v>-12753</v>
      </c>
    </row>
    <row r="158" spans="1:51" x14ac:dyDescent="0.3">
      <c r="A158" s="129">
        <v>37437</v>
      </c>
      <c r="B158" s="130">
        <v>608.11</v>
      </c>
      <c r="C158" s="130">
        <v>663.07</v>
      </c>
      <c r="D158" s="130">
        <v>286.05</v>
      </c>
      <c r="E158" s="130">
        <v>296.23</v>
      </c>
      <c r="F158" s="130">
        <v>0</v>
      </c>
      <c r="G158" s="130">
        <v>32.99</v>
      </c>
      <c r="H158" s="2">
        <f t="shared" si="46"/>
        <v>1853.46</v>
      </c>
      <c r="I158" s="2">
        <f t="shared" si="47"/>
        <v>0</v>
      </c>
      <c r="J158" s="2">
        <f t="shared" si="48"/>
        <v>32.99</v>
      </c>
      <c r="K158" s="2">
        <f t="shared" si="49"/>
        <v>1853.46</v>
      </c>
      <c r="L158" s="2">
        <f t="shared" si="50"/>
        <v>32.99</v>
      </c>
      <c r="M158" s="2">
        <f t="shared" si="51"/>
        <v>1886.45</v>
      </c>
      <c r="N158" s="2">
        <f>'ZBud Extract Monthly'!V157</f>
        <v>1886.45</v>
      </c>
      <c r="O158" s="53">
        <f t="shared" si="52"/>
        <v>0</v>
      </c>
      <c r="AI158" s="58">
        <f t="shared" si="53"/>
        <v>608.11</v>
      </c>
      <c r="AJ158" s="2">
        <f t="shared" si="68"/>
        <v>1245.3500000000001</v>
      </c>
      <c r="AK158" s="2">
        <f t="shared" si="54"/>
        <v>1886.45</v>
      </c>
      <c r="AL158" s="2">
        <f t="shared" si="55"/>
        <v>32.99</v>
      </c>
      <c r="AM158" s="2">
        <f t="shared" si="56"/>
        <v>3772.9</v>
      </c>
      <c r="AN158" s="2">
        <f t="shared" si="57"/>
        <v>1886.45</v>
      </c>
      <c r="AO158" s="2">
        <f t="shared" si="58"/>
        <v>0</v>
      </c>
      <c r="AP158" s="2">
        <f t="shared" si="59"/>
        <v>0</v>
      </c>
      <c r="AQ158" s="2">
        <f t="shared" si="60"/>
        <v>0</v>
      </c>
      <c r="AR158" s="2">
        <f t="shared" si="61"/>
        <v>0</v>
      </c>
      <c r="AS158" s="2">
        <f t="shared" si="62"/>
        <v>0</v>
      </c>
      <c r="AT158" s="2">
        <f t="shared" si="63"/>
        <v>1886.45</v>
      </c>
      <c r="AU158" s="2">
        <f t="shared" si="64"/>
        <v>0</v>
      </c>
      <c r="AV158" s="2">
        <f t="shared" si="65"/>
        <v>7545.8</v>
      </c>
      <c r="AW158" s="2">
        <f t="shared" si="66"/>
        <v>9432.25</v>
      </c>
      <c r="AX158" s="2">
        <f>'ZBud Extract Monthly'!V157</f>
        <v>1886.45</v>
      </c>
      <c r="AY158" s="53">
        <f t="shared" si="67"/>
        <v>-7545.8</v>
      </c>
    </row>
    <row r="159" spans="1:51" x14ac:dyDescent="0.3">
      <c r="A159" s="129">
        <v>37468</v>
      </c>
      <c r="B159" s="130">
        <v>596.86</v>
      </c>
      <c r="C159" s="130">
        <v>643.89</v>
      </c>
      <c r="D159" s="130">
        <v>223.03</v>
      </c>
      <c r="E159" s="130">
        <v>198.46</v>
      </c>
      <c r="F159" s="130">
        <v>0</v>
      </c>
      <c r="G159" s="130">
        <v>12.44</v>
      </c>
      <c r="H159" s="2">
        <f t="shared" si="46"/>
        <v>1662.24</v>
      </c>
      <c r="I159" s="2">
        <f t="shared" si="47"/>
        <v>0</v>
      </c>
      <c r="J159" s="2">
        <f t="shared" si="48"/>
        <v>12.44</v>
      </c>
      <c r="K159" s="2">
        <f t="shared" si="49"/>
        <v>1662.24</v>
      </c>
      <c r="L159" s="2">
        <f t="shared" si="50"/>
        <v>12.44</v>
      </c>
      <c r="M159" s="2">
        <f t="shared" si="51"/>
        <v>1674.68</v>
      </c>
      <c r="N159" s="2">
        <f>'ZBud Extract Monthly'!V158</f>
        <v>1674.68</v>
      </c>
      <c r="O159" s="53">
        <f t="shared" si="52"/>
        <v>0</v>
      </c>
      <c r="AI159" s="58">
        <f t="shared" si="53"/>
        <v>596.86</v>
      </c>
      <c r="AJ159" s="2">
        <f t="shared" si="68"/>
        <v>1065.3799999999999</v>
      </c>
      <c r="AK159" s="2">
        <f t="shared" si="54"/>
        <v>1674.68</v>
      </c>
      <c r="AL159" s="2">
        <f t="shared" si="55"/>
        <v>12.44</v>
      </c>
      <c r="AM159" s="2">
        <f t="shared" si="56"/>
        <v>3349.36</v>
      </c>
      <c r="AN159" s="2">
        <f t="shared" si="57"/>
        <v>1674.68</v>
      </c>
      <c r="AO159" s="2">
        <f t="shared" si="58"/>
        <v>0</v>
      </c>
      <c r="AP159" s="2">
        <f t="shared" si="59"/>
        <v>0</v>
      </c>
      <c r="AQ159" s="2">
        <f t="shared" si="60"/>
        <v>0</v>
      </c>
      <c r="AR159" s="2">
        <f t="shared" si="61"/>
        <v>0</v>
      </c>
      <c r="AS159" s="2">
        <f t="shared" si="62"/>
        <v>0</v>
      </c>
      <c r="AT159" s="2">
        <f t="shared" si="63"/>
        <v>1674.68</v>
      </c>
      <c r="AU159" s="2">
        <f t="shared" si="64"/>
        <v>0</v>
      </c>
      <c r="AV159" s="2">
        <f t="shared" si="65"/>
        <v>6698.72</v>
      </c>
      <c r="AW159" s="2">
        <f t="shared" si="66"/>
        <v>8373.4</v>
      </c>
      <c r="AX159" s="2">
        <f>'ZBud Extract Monthly'!V158</f>
        <v>1674.68</v>
      </c>
      <c r="AY159" s="53">
        <f t="shared" si="67"/>
        <v>-6698.7199999999993</v>
      </c>
    </row>
    <row r="160" spans="1:51" x14ac:dyDescent="0.3">
      <c r="A160" s="129">
        <v>37499</v>
      </c>
      <c r="B160" s="130">
        <v>570.63</v>
      </c>
      <c r="C160" s="130">
        <v>612.63</v>
      </c>
      <c r="D160" s="130">
        <v>355.38</v>
      </c>
      <c r="E160" s="130">
        <v>367.81</v>
      </c>
      <c r="F160" s="130">
        <v>0</v>
      </c>
      <c r="G160" s="130">
        <v>15.52</v>
      </c>
      <c r="H160" s="2">
        <f t="shared" si="46"/>
        <v>1906.4499999999998</v>
      </c>
      <c r="I160" s="2">
        <f t="shared" si="47"/>
        <v>0</v>
      </c>
      <c r="J160" s="2">
        <f t="shared" si="48"/>
        <v>15.52</v>
      </c>
      <c r="K160" s="2">
        <f t="shared" si="49"/>
        <v>1906.4499999999998</v>
      </c>
      <c r="L160" s="2">
        <f t="shared" si="50"/>
        <v>15.52</v>
      </c>
      <c r="M160" s="2">
        <f t="shared" si="51"/>
        <v>1921.9699999999998</v>
      </c>
      <c r="N160" s="2">
        <f>'ZBud Extract Monthly'!V159</f>
        <v>1921.98</v>
      </c>
      <c r="O160" s="53">
        <f t="shared" si="52"/>
        <v>1.0000000000218279E-2</v>
      </c>
      <c r="AI160" s="58">
        <f t="shared" si="53"/>
        <v>570.63</v>
      </c>
      <c r="AJ160" s="2">
        <f t="shared" si="68"/>
        <v>1335.82</v>
      </c>
      <c r="AK160" s="2">
        <f t="shared" si="54"/>
        <v>1921.9699999999998</v>
      </c>
      <c r="AL160" s="2">
        <f t="shared" si="55"/>
        <v>15.52</v>
      </c>
      <c r="AM160" s="2">
        <f t="shared" si="56"/>
        <v>3843.9399999999996</v>
      </c>
      <c r="AN160" s="2">
        <f t="shared" si="57"/>
        <v>1921.9900000000002</v>
      </c>
      <c r="AO160" s="2">
        <f t="shared" si="58"/>
        <v>0</v>
      </c>
      <c r="AP160" s="2">
        <f t="shared" si="59"/>
        <v>0</v>
      </c>
      <c r="AQ160" s="2">
        <f t="shared" si="60"/>
        <v>0</v>
      </c>
      <c r="AR160" s="2">
        <f t="shared" si="61"/>
        <v>0</v>
      </c>
      <c r="AS160" s="2">
        <f t="shared" si="62"/>
        <v>0</v>
      </c>
      <c r="AT160" s="2">
        <f t="shared" si="63"/>
        <v>1921.9699999999998</v>
      </c>
      <c r="AU160" s="2">
        <f t="shared" si="64"/>
        <v>0</v>
      </c>
      <c r="AV160" s="2">
        <f t="shared" si="65"/>
        <v>7687.9</v>
      </c>
      <c r="AW160" s="2">
        <f t="shared" si="66"/>
        <v>9609.869999999999</v>
      </c>
      <c r="AX160" s="2">
        <f>'ZBud Extract Monthly'!V159</f>
        <v>1921.98</v>
      </c>
      <c r="AY160" s="53">
        <f t="shared" si="67"/>
        <v>-7687.8899999999994</v>
      </c>
    </row>
    <row r="161" spans="1:51" x14ac:dyDescent="0.3">
      <c r="A161" s="129">
        <v>37529</v>
      </c>
      <c r="B161" s="130">
        <v>568.01</v>
      </c>
      <c r="C161" s="130">
        <v>598.41999999999996</v>
      </c>
      <c r="D161" s="130">
        <v>431.04</v>
      </c>
      <c r="E161" s="130">
        <v>463.24</v>
      </c>
      <c r="F161" s="130">
        <v>0</v>
      </c>
      <c r="G161" s="130">
        <v>22.59</v>
      </c>
      <c r="H161" s="2">
        <f t="shared" si="46"/>
        <v>2060.71</v>
      </c>
      <c r="I161" s="2">
        <f t="shared" si="47"/>
        <v>0</v>
      </c>
      <c r="J161" s="2">
        <f t="shared" si="48"/>
        <v>22.59</v>
      </c>
      <c r="K161" s="2">
        <f t="shared" si="49"/>
        <v>2060.71</v>
      </c>
      <c r="L161" s="2">
        <f t="shared" si="50"/>
        <v>22.59</v>
      </c>
      <c r="M161" s="2">
        <f t="shared" si="51"/>
        <v>2083.3000000000002</v>
      </c>
      <c r="N161" s="2">
        <f>'ZBud Extract Monthly'!V160</f>
        <v>2083.3000000000002</v>
      </c>
      <c r="O161" s="53">
        <f t="shared" si="52"/>
        <v>0</v>
      </c>
      <c r="AI161" s="58">
        <f t="shared" si="53"/>
        <v>568.01</v>
      </c>
      <c r="AJ161" s="2">
        <f t="shared" si="68"/>
        <v>1492.7</v>
      </c>
      <c r="AK161" s="2">
        <f t="shared" si="54"/>
        <v>2083.3000000000002</v>
      </c>
      <c r="AL161" s="2">
        <f t="shared" si="55"/>
        <v>22.59</v>
      </c>
      <c r="AM161" s="2">
        <f t="shared" si="56"/>
        <v>4166.6000000000004</v>
      </c>
      <c r="AN161" s="2">
        <f t="shared" si="57"/>
        <v>2083.3000000000002</v>
      </c>
      <c r="AO161" s="2">
        <f t="shared" si="58"/>
        <v>0</v>
      </c>
      <c r="AP161" s="2">
        <f t="shared" si="59"/>
        <v>0</v>
      </c>
      <c r="AQ161" s="2">
        <f t="shared" si="60"/>
        <v>0</v>
      </c>
      <c r="AR161" s="2">
        <f t="shared" si="61"/>
        <v>0</v>
      </c>
      <c r="AS161" s="2">
        <f t="shared" si="62"/>
        <v>0</v>
      </c>
      <c r="AT161" s="2">
        <f t="shared" si="63"/>
        <v>2083.3000000000002</v>
      </c>
      <c r="AU161" s="2">
        <f t="shared" si="64"/>
        <v>0</v>
      </c>
      <c r="AV161" s="2">
        <f t="shared" si="65"/>
        <v>8333.2000000000007</v>
      </c>
      <c r="AW161" s="2">
        <f t="shared" si="66"/>
        <v>10416.5</v>
      </c>
      <c r="AX161" s="2">
        <f>'ZBud Extract Monthly'!V160</f>
        <v>2083.3000000000002</v>
      </c>
      <c r="AY161" s="53">
        <f t="shared" si="67"/>
        <v>-8333.2000000000007</v>
      </c>
    </row>
    <row r="162" spans="1:51" x14ac:dyDescent="0.3">
      <c r="A162" s="129">
        <v>37560</v>
      </c>
      <c r="B162" s="130">
        <v>548.15</v>
      </c>
      <c r="C162" s="130">
        <v>573.87</v>
      </c>
      <c r="D162" s="130">
        <v>610.17999999999995</v>
      </c>
      <c r="E162" s="130">
        <v>593.35</v>
      </c>
      <c r="F162" s="130">
        <v>0</v>
      </c>
      <c r="G162" s="130">
        <v>42.06</v>
      </c>
      <c r="H162" s="2">
        <f t="shared" si="46"/>
        <v>2325.5499999999997</v>
      </c>
      <c r="I162" s="2">
        <f t="shared" si="47"/>
        <v>0</v>
      </c>
      <c r="J162" s="2">
        <f t="shared" si="48"/>
        <v>42.06</v>
      </c>
      <c r="K162" s="2">
        <f t="shared" si="49"/>
        <v>2325.5499999999997</v>
      </c>
      <c r="L162" s="2">
        <f t="shared" si="50"/>
        <v>42.06</v>
      </c>
      <c r="M162" s="2">
        <f t="shared" si="51"/>
        <v>2367.6099999999997</v>
      </c>
      <c r="N162" s="2">
        <f>'ZBud Extract Monthly'!V161</f>
        <v>2367.61</v>
      </c>
      <c r="O162" s="53">
        <f t="shared" si="52"/>
        <v>0</v>
      </c>
      <c r="AI162" s="58">
        <f t="shared" si="53"/>
        <v>548.15</v>
      </c>
      <c r="AJ162" s="2">
        <f t="shared" si="68"/>
        <v>1777.4</v>
      </c>
      <c r="AK162" s="2">
        <f t="shared" si="54"/>
        <v>2367.6099999999997</v>
      </c>
      <c r="AL162" s="2">
        <f t="shared" si="55"/>
        <v>42.06</v>
      </c>
      <c r="AM162" s="2">
        <f t="shared" si="56"/>
        <v>4735.2199999999993</v>
      </c>
      <c r="AN162" s="2">
        <f t="shared" si="57"/>
        <v>2367.61</v>
      </c>
      <c r="AO162" s="2">
        <f t="shared" si="58"/>
        <v>0</v>
      </c>
      <c r="AP162" s="2">
        <f t="shared" si="59"/>
        <v>0</v>
      </c>
      <c r="AQ162" s="2">
        <f t="shared" si="60"/>
        <v>0</v>
      </c>
      <c r="AR162" s="2">
        <f t="shared" si="61"/>
        <v>0</v>
      </c>
      <c r="AS162" s="2">
        <f t="shared" si="62"/>
        <v>0</v>
      </c>
      <c r="AT162" s="2">
        <f t="shared" si="63"/>
        <v>2367.6099999999997</v>
      </c>
      <c r="AU162" s="2">
        <f t="shared" si="64"/>
        <v>0</v>
      </c>
      <c r="AV162" s="2">
        <f t="shared" si="65"/>
        <v>9470.44</v>
      </c>
      <c r="AW162" s="2">
        <f t="shared" si="66"/>
        <v>11838.05</v>
      </c>
      <c r="AX162" s="2">
        <f>'ZBud Extract Monthly'!V161</f>
        <v>2367.61</v>
      </c>
      <c r="AY162" s="53">
        <f t="shared" si="67"/>
        <v>-9470.4399999999987</v>
      </c>
    </row>
    <row r="163" spans="1:51" x14ac:dyDescent="0.3">
      <c r="A163" s="129">
        <v>37590</v>
      </c>
      <c r="B163" s="130">
        <v>631.92999999999995</v>
      </c>
      <c r="C163" s="130">
        <v>660.16</v>
      </c>
      <c r="D163" s="130">
        <v>779.81</v>
      </c>
      <c r="E163" s="130">
        <v>691.44</v>
      </c>
      <c r="F163" s="130">
        <v>0</v>
      </c>
      <c r="G163" s="130">
        <v>62.43</v>
      </c>
      <c r="H163" s="2">
        <f t="shared" si="46"/>
        <v>2763.3399999999997</v>
      </c>
      <c r="I163" s="2">
        <f t="shared" si="47"/>
        <v>0</v>
      </c>
      <c r="J163" s="2">
        <f t="shared" si="48"/>
        <v>62.43</v>
      </c>
      <c r="K163" s="2">
        <f t="shared" si="49"/>
        <v>2763.3399999999997</v>
      </c>
      <c r="L163" s="2">
        <f t="shared" si="50"/>
        <v>62.43</v>
      </c>
      <c r="M163" s="2">
        <f t="shared" si="51"/>
        <v>2825.7699999999995</v>
      </c>
      <c r="N163" s="2">
        <f>'ZBud Extract Monthly'!V162</f>
        <v>2825.77</v>
      </c>
      <c r="O163" s="53">
        <f t="shared" si="52"/>
        <v>0</v>
      </c>
      <c r="AI163" s="58">
        <f t="shared" si="53"/>
        <v>631.92999999999995</v>
      </c>
      <c r="AJ163" s="2">
        <f t="shared" si="68"/>
        <v>2131.41</v>
      </c>
      <c r="AK163" s="2">
        <f t="shared" si="54"/>
        <v>2825.7699999999995</v>
      </c>
      <c r="AL163" s="2">
        <f t="shared" si="55"/>
        <v>62.43</v>
      </c>
      <c r="AM163" s="2">
        <f t="shared" si="56"/>
        <v>5651.5399999999991</v>
      </c>
      <c r="AN163" s="2">
        <f t="shared" si="57"/>
        <v>2825.77</v>
      </c>
      <c r="AO163" s="2">
        <f t="shared" si="58"/>
        <v>0</v>
      </c>
      <c r="AP163" s="2">
        <f t="shared" si="59"/>
        <v>0</v>
      </c>
      <c r="AQ163" s="2">
        <f t="shared" si="60"/>
        <v>0</v>
      </c>
      <c r="AR163" s="2">
        <f t="shared" si="61"/>
        <v>0</v>
      </c>
      <c r="AS163" s="2">
        <f t="shared" si="62"/>
        <v>0</v>
      </c>
      <c r="AT163" s="2">
        <f t="shared" si="63"/>
        <v>2825.7699999999995</v>
      </c>
      <c r="AU163" s="2">
        <f t="shared" si="64"/>
        <v>0</v>
      </c>
      <c r="AV163" s="2">
        <f t="shared" si="65"/>
        <v>11303.079999999998</v>
      </c>
      <c r="AW163" s="2">
        <f t="shared" si="66"/>
        <v>14128.849999999999</v>
      </c>
      <c r="AX163" s="2">
        <f>'ZBud Extract Monthly'!V162</f>
        <v>2825.77</v>
      </c>
      <c r="AY163" s="53">
        <f t="shared" si="67"/>
        <v>-11303.079999999998</v>
      </c>
    </row>
    <row r="164" spans="1:51" x14ac:dyDescent="0.3">
      <c r="A164" s="129">
        <v>37621</v>
      </c>
      <c r="B164" s="130">
        <v>1136.48</v>
      </c>
      <c r="C164" s="130">
        <v>1234.3599999999999</v>
      </c>
      <c r="D164" s="130">
        <v>1390.41</v>
      </c>
      <c r="E164" s="130">
        <v>986.6</v>
      </c>
      <c r="F164" s="130">
        <v>0</v>
      </c>
      <c r="G164" s="130">
        <v>95.74</v>
      </c>
      <c r="H164" s="2">
        <f t="shared" si="46"/>
        <v>4747.8500000000004</v>
      </c>
      <c r="I164" s="2">
        <f t="shared" si="47"/>
        <v>0</v>
      </c>
      <c r="J164" s="2">
        <f t="shared" si="48"/>
        <v>95.74</v>
      </c>
      <c r="K164" s="2">
        <f t="shared" si="49"/>
        <v>4747.8500000000004</v>
      </c>
      <c r="L164" s="2">
        <f t="shared" si="50"/>
        <v>95.74</v>
      </c>
      <c r="M164" s="2">
        <f t="shared" si="51"/>
        <v>4843.59</v>
      </c>
      <c r="N164" s="2">
        <f>'ZBud Extract Monthly'!V163</f>
        <v>4843.58</v>
      </c>
      <c r="O164" s="53">
        <f t="shared" si="52"/>
        <v>-1.0000000000218279E-2</v>
      </c>
      <c r="AI164" s="58">
        <f t="shared" si="53"/>
        <v>1136.48</v>
      </c>
      <c r="AJ164" s="2">
        <f t="shared" si="68"/>
        <v>3611.37</v>
      </c>
      <c r="AK164" s="2">
        <f t="shared" si="54"/>
        <v>4843.59</v>
      </c>
      <c r="AL164" s="2">
        <f t="shared" si="55"/>
        <v>95.74</v>
      </c>
      <c r="AM164" s="2">
        <f t="shared" si="56"/>
        <v>9687.18</v>
      </c>
      <c r="AN164" s="2">
        <f t="shared" si="57"/>
        <v>4843.57</v>
      </c>
      <c r="AO164" s="2">
        <f t="shared" si="58"/>
        <v>0</v>
      </c>
      <c r="AP164" s="2">
        <f t="shared" si="59"/>
        <v>0</v>
      </c>
      <c r="AQ164" s="2">
        <f t="shared" si="60"/>
        <v>0</v>
      </c>
      <c r="AR164" s="2">
        <f t="shared" si="61"/>
        <v>0</v>
      </c>
      <c r="AS164" s="2">
        <f t="shared" si="62"/>
        <v>0</v>
      </c>
      <c r="AT164" s="2">
        <f t="shared" si="63"/>
        <v>4843.59</v>
      </c>
      <c r="AU164" s="2">
        <f t="shared" si="64"/>
        <v>0</v>
      </c>
      <c r="AV164" s="2">
        <f t="shared" si="65"/>
        <v>19374.34</v>
      </c>
      <c r="AW164" s="2">
        <f t="shared" si="66"/>
        <v>24217.93</v>
      </c>
      <c r="AX164" s="2">
        <f>'ZBud Extract Monthly'!V163</f>
        <v>4843.58</v>
      </c>
      <c r="AY164" s="53">
        <f t="shared" si="67"/>
        <v>-19374.349999999999</v>
      </c>
    </row>
    <row r="165" spans="1:51" x14ac:dyDescent="0.3">
      <c r="A165" s="129">
        <v>37652</v>
      </c>
      <c r="B165" s="130">
        <v>1281.72</v>
      </c>
      <c r="C165" s="130">
        <v>1453.01</v>
      </c>
      <c r="D165" s="130">
        <v>1966.96</v>
      </c>
      <c r="E165" s="130">
        <v>1376.79</v>
      </c>
      <c r="F165" s="130">
        <v>14.5</v>
      </c>
      <c r="G165" s="130">
        <v>207.56</v>
      </c>
      <c r="H165" s="2">
        <f t="shared" si="46"/>
        <v>6078.4800000000005</v>
      </c>
      <c r="I165" s="2">
        <f t="shared" si="47"/>
        <v>14.5</v>
      </c>
      <c r="J165" s="2">
        <f t="shared" si="48"/>
        <v>207.56</v>
      </c>
      <c r="K165" s="2">
        <f t="shared" si="49"/>
        <v>6078.4800000000005</v>
      </c>
      <c r="L165" s="2">
        <f t="shared" si="50"/>
        <v>222.06</v>
      </c>
      <c r="M165" s="2">
        <f t="shared" si="51"/>
        <v>6300.5400000000009</v>
      </c>
      <c r="N165" s="2">
        <f>'ZBud Extract Monthly'!V164</f>
        <v>6300.54</v>
      </c>
      <c r="O165" s="53">
        <f t="shared" si="52"/>
        <v>0</v>
      </c>
      <c r="AI165" s="58">
        <f t="shared" si="53"/>
        <v>1281.72</v>
      </c>
      <c r="AJ165" s="2">
        <f t="shared" si="68"/>
        <v>4796.76</v>
      </c>
      <c r="AK165" s="2">
        <f t="shared" si="54"/>
        <v>6300.5400000000009</v>
      </c>
      <c r="AL165" s="2">
        <f t="shared" si="55"/>
        <v>222.06</v>
      </c>
      <c r="AM165" s="2">
        <f t="shared" si="56"/>
        <v>12601.080000000002</v>
      </c>
      <c r="AN165" s="2">
        <f t="shared" si="57"/>
        <v>6300.54</v>
      </c>
      <c r="AO165" s="2">
        <f t="shared" si="58"/>
        <v>0</v>
      </c>
      <c r="AP165" s="2">
        <f t="shared" si="59"/>
        <v>0</v>
      </c>
      <c r="AQ165" s="2">
        <f t="shared" si="60"/>
        <v>0</v>
      </c>
      <c r="AR165" s="2">
        <f t="shared" si="61"/>
        <v>0</v>
      </c>
      <c r="AS165" s="2">
        <f t="shared" si="62"/>
        <v>0</v>
      </c>
      <c r="AT165" s="2">
        <f t="shared" si="63"/>
        <v>6300.5400000000009</v>
      </c>
      <c r="AU165" s="2">
        <f t="shared" si="64"/>
        <v>0</v>
      </c>
      <c r="AV165" s="2">
        <f t="shared" si="65"/>
        <v>25202.160000000003</v>
      </c>
      <c r="AW165" s="2">
        <f t="shared" si="66"/>
        <v>31502.700000000004</v>
      </c>
      <c r="AX165" s="2">
        <f>'ZBud Extract Monthly'!V164</f>
        <v>6300.54</v>
      </c>
      <c r="AY165" s="53">
        <f t="shared" si="67"/>
        <v>-25202.160000000003</v>
      </c>
    </row>
    <row r="166" spans="1:51" x14ac:dyDescent="0.3">
      <c r="A166" s="129">
        <v>37680</v>
      </c>
      <c r="B166" s="130">
        <v>787.86</v>
      </c>
      <c r="C166" s="130">
        <v>943.6</v>
      </c>
      <c r="D166" s="130">
        <v>1027.8900000000001</v>
      </c>
      <c r="E166" s="130">
        <v>721.72</v>
      </c>
      <c r="F166" s="130">
        <v>18.86</v>
      </c>
      <c r="G166" s="130">
        <v>163.96</v>
      </c>
      <c r="H166" s="2">
        <f t="shared" si="46"/>
        <v>3481.0700000000006</v>
      </c>
      <c r="I166" s="2">
        <f t="shared" si="47"/>
        <v>18.86</v>
      </c>
      <c r="J166" s="2">
        <f t="shared" si="48"/>
        <v>163.96</v>
      </c>
      <c r="K166" s="2">
        <f t="shared" si="49"/>
        <v>3481.0700000000006</v>
      </c>
      <c r="L166" s="2">
        <f t="shared" si="50"/>
        <v>182.82</v>
      </c>
      <c r="M166" s="2">
        <f t="shared" si="51"/>
        <v>3663.8900000000008</v>
      </c>
      <c r="N166" s="2">
        <f>'ZBud Extract Monthly'!V165</f>
        <v>3663.89</v>
      </c>
      <c r="O166" s="53">
        <f t="shared" si="52"/>
        <v>0</v>
      </c>
      <c r="AI166" s="58">
        <f t="shared" si="53"/>
        <v>787.86</v>
      </c>
      <c r="AJ166" s="2">
        <f t="shared" si="68"/>
        <v>2693.21</v>
      </c>
      <c r="AK166" s="2">
        <f t="shared" si="54"/>
        <v>3663.8900000000008</v>
      </c>
      <c r="AL166" s="2">
        <f t="shared" si="55"/>
        <v>182.82</v>
      </c>
      <c r="AM166" s="2">
        <f t="shared" si="56"/>
        <v>7327.7800000000016</v>
      </c>
      <c r="AN166" s="2">
        <f t="shared" si="57"/>
        <v>3663.89</v>
      </c>
      <c r="AO166" s="2">
        <f t="shared" si="58"/>
        <v>0</v>
      </c>
      <c r="AP166" s="2">
        <f t="shared" si="59"/>
        <v>0</v>
      </c>
      <c r="AQ166" s="2">
        <f t="shared" si="60"/>
        <v>0</v>
      </c>
      <c r="AR166" s="2">
        <f t="shared" si="61"/>
        <v>0</v>
      </c>
      <c r="AS166" s="2">
        <f t="shared" si="62"/>
        <v>0</v>
      </c>
      <c r="AT166" s="2">
        <f t="shared" si="63"/>
        <v>3663.8900000000008</v>
      </c>
      <c r="AU166" s="2">
        <f t="shared" si="64"/>
        <v>0</v>
      </c>
      <c r="AV166" s="2">
        <f t="shared" si="65"/>
        <v>14655.560000000001</v>
      </c>
      <c r="AW166" s="2">
        <f t="shared" si="66"/>
        <v>18319.45</v>
      </c>
      <c r="AX166" s="2">
        <f>'ZBud Extract Monthly'!V165</f>
        <v>3663.89</v>
      </c>
      <c r="AY166" s="53">
        <f t="shared" si="67"/>
        <v>-14655.560000000001</v>
      </c>
    </row>
    <row r="167" spans="1:51" x14ac:dyDescent="0.3">
      <c r="A167" s="129">
        <v>37711</v>
      </c>
      <c r="B167" s="130">
        <v>748.89</v>
      </c>
      <c r="C167" s="130">
        <v>921.64</v>
      </c>
      <c r="D167" s="130">
        <v>1823.46</v>
      </c>
      <c r="E167" s="130">
        <v>1302.74</v>
      </c>
      <c r="F167" s="130">
        <v>15.26</v>
      </c>
      <c r="G167" s="130">
        <v>225.15</v>
      </c>
      <c r="H167" s="2">
        <f t="shared" si="46"/>
        <v>4796.7299999999996</v>
      </c>
      <c r="I167" s="2">
        <f t="shared" si="47"/>
        <v>15.26</v>
      </c>
      <c r="J167" s="2">
        <f t="shared" si="48"/>
        <v>225.15</v>
      </c>
      <c r="K167" s="2">
        <f t="shared" si="49"/>
        <v>4796.7299999999996</v>
      </c>
      <c r="L167" s="2">
        <f t="shared" si="50"/>
        <v>240.41</v>
      </c>
      <c r="M167" s="2">
        <f t="shared" si="51"/>
        <v>5037.1399999999994</v>
      </c>
      <c r="N167" s="2">
        <f>'ZBud Extract Monthly'!V166</f>
        <v>5037.1499999999996</v>
      </c>
      <c r="O167" s="53">
        <f t="shared" si="52"/>
        <v>1.0000000000218279E-2</v>
      </c>
      <c r="AI167" s="58">
        <f t="shared" si="53"/>
        <v>748.89</v>
      </c>
      <c r="AJ167" s="2">
        <f t="shared" si="68"/>
        <v>4047.84</v>
      </c>
      <c r="AK167" s="2">
        <f t="shared" si="54"/>
        <v>5037.1399999999994</v>
      </c>
      <c r="AL167" s="2">
        <f t="shared" si="55"/>
        <v>240.41</v>
      </c>
      <c r="AM167" s="2">
        <f t="shared" si="56"/>
        <v>10074.279999999999</v>
      </c>
      <c r="AN167" s="2">
        <f t="shared" si="57"/>
        <v>5037.16</v>
      </c>
      <c r="AO167" s="2">
        <f t="shared" si="58"/>
        <v>0</v>
      </c>
      <c r="AP167" s="2">
        <f t="shared" si="59"/>
        <v>0</v>
      </c>
      <c r="AQ167" s="2">
        <f t="shared" si="60"/>
        <v>0</v>
      </c>
      <c r="AR167" s="2">
        <f t="shared" si="61"/>
        <v>0</v>
      </c>
      <c r="AS167" s="2">
        <f t="shared" si="62"/>
        <v>0</v>
      </c>
      <c r="AT167" s="2">
        <f t="shared" si="63"/>
        <v>5037.1399999999994</v>
      </c>
      <c r="AU167" s="2">
        <f t="shared" si="64"/>
        <v>0</v>
      </c>
      <c r="AV167" s="2">
        <f t="shared" si="65"/>
        <v>20148.579999999998</v>
      </c>
      <c r="AW167" s="2">
        <f t="shared" si="66"/>
        <v>25185.719999999998</v>
      </c>
      <c r="AX167" s="2">
        <f>'ZBud Extract Monthly'!V166</f>
        <v>5037.1499999999996</v>
      </c>
      <c r="AY167" s="53">
        <f t="shared" si="67"/>
        <v>-20148.57</v>
      </c>
    </row>
    <row r="168" spans="1:51" x14ac:dyDescent="0.3">
      <c r="A168" s="129">
        <v>37741</v>
      </c>
      <c r="B168" s="130">
        <v>792.88</v>
      </c>
      <c r="C168" s="130">
        <v>889.26</v>
      </c>
      <c r="D168" s="130">
        <v>1396.56</v>
      </c>
      <c r="E168" s="130">
        <v>998.91</v>
      </c>
      <c r="F168" s="130">
        <v>16.2</v>
      </c>
      <c r="G168" s="130">
        <v>178.92</v>
      </c>
      <c r="H168" s="2">
        <f t="shared" si="46"/>
        <v>4077.6099999999997</v>
      </c>
      <c r="I168" s="2">
        <f t="shared" si="47"/>
        <v>16.2</v>
      </c>
      <c r="J168" s="2">
        <f t="shared" si="48"/>
        <v>178.92</v>
      </c>
      <c r="K168" s="2">
        <f t="shared" si="49"/>
        <v>4077.6099999999997</v>
      </c>
      <c r="L168" s="2">
        <f t="shared" si="50"/>
        <v>195.11999999999998</v>
      </c>
      <c r="M168" s="2">
        <f t="shared" si="51"/>
        <v>4272.7299999999996</v>
      </c>
      <c r="N168" s="2">
        <f>'ZBud Extract Monthly'!V167</f>
        <v>4272.7299999999996</v>
      </c>
      <c r="O168" s="53">
        <f t="shared" si="52"/>
        <v>0</v>
      </c>
      <c r="AI168" s="58">
        <f t="shared" si="53"/>
        <v>792.88</v>
      </c>
      <c r="AJ168" s="2">
        <f t="shared" si="68"/>
        <v>3284.7299999999996</v>
      </c>
      <c r="AK168" s="2">
        <f t="shared" si="54"/>
        <v>4272.7299999999996</v>
      </c>
      <c r="AL168" s="2">
        <f t="shared" si="55"/>
        <v>195.11999999999998</v>
      </c>
      <c r="AM168" s="2">
        <f t="shared" si="56"/>
        <v>8545.4599999999991</v>
      </c>
      <c r="AN168" s="2">
        <f t="shared" si="57"/>
        <v>4272.7299999999996</v>
      </c>
      <c r="AO168" s="2">
        <f t="shared" si="58"/>
        <v>0</v>
      </c>
      <c r="AP168" s="2">
        <f t="shared" si="59"/>
        <v>0</v>
      </c>
      <c r="AQ168" s="2">
        <f t="shared" si="60"/>
        <v>0</v>
      </c>
      <c r="AR168" s="2">
        <f t="shared" si="61"/>
        <v>0</v>
      </c>
      <c r="AS168" s="2">
        <f t="shared" si="62"/>
        <v>0</v>
      </c>
      <c r="AT168" s="2">
        <f t="shared" si="63"/>
        <v>4272.7299999999996</v>
      </c>
      <c r="AU168" s="2">
        <f t="shared" si="64"/>
        <v>0</v>
      </c>
      <c r="AV168" s="2">
        <f t="shared" si="65"/>
        <v>17090.919999999998</v>
      </c>
      <c r="AW168" s="2">
        <f t="shared" si="66"/>
        <v>21363.649999999998</v>
      </c>
      <c r="AX168" s="2">
        <f>'ZBud Extract Monthly'!V167</f>
        <v>4272.7299999999996</v>
      </c>
      <c r="AY168" s="53">
        <f t="shared" si="67"/>
        <v>-17090.919999999998</v>
      </c>
    </row>
    <row r="169" spans="1:51" x14ac:dyDescent="0.3">
      <c r="A169" s="129">
        <v>37772</v>
      </c>
      <c r="B169" s="130">
        <v>910.24</v>
      </c>
      <c r="C169" s="130">
        <v>1032.3800000000001</v>
      </c>
      <c r="D169" s="130">
        <v>1096.56</v>
      </c>
      <c r="E169" s="130">
        <v>768.89</v>
      </c>
      <c r="F169" s="130">
        <v>49.64</v>
      </c>
      <c r="G169" s="130">
        <v>189.45</v>
      </c>
      <c r="H169" s="2">
        <f t="shared" si="46"/>
        <v>3808.07</v>
      </c>
      <c r="I169" s="2">
        <f t="shared" si="47"/>
        <v>49.64</v>
      </c>
      <c r="J169" s="2">
        <f t="shared" si="48"/>
        <v>189.45</v>
      </c>
      <c r="K169" s="2">
        <f t="shared" si="49"/>
        <v>3808.07</v>
      </c>
      <c r="L169" s="2">
        <f t="shared" si="50"/>
        <v>239.08999999999997</v>
      </c>
      <c r="M169" s="2">
        <f t="shared" si="51"/>
        <v>4047.16</v>
      </c>
      <c r="N169" s="2">
        <f>'ZBud Extract Monthly'!V168</f>
        <v>4047.15</v>
      </c>
      <c r="O169" s="53">
        <f t="shared" si="52"/>
        <v>-9.9999999997635314E-3</v>
      </c>
      <c r="AI169" s="58">
        <f t="shared" si="53"/>
        <v>910.24</v>
      </c>
      <c r="AJ169" s="2">
        <f t="shared" si="68"/>
        <v>2897.83</v>
      </c>
      <c r="AK169" s="2">
        <f t="shared" si="54"/>
        <v>4047.1600000000003</v>
      </c>
      <c r="AL169" s="2">
        <f t="shared" si="55"/>
        <v>239.08999999999997</v>
      </c>
      <c r="AM169" s="2">
        <f t="shared" si="56"/>
        <v>8094.32</v>
      </c>
      <c r="AN169" s="2">
        <f t="shared" si="57"/>
        <v>4047.1400000000003</v>
      </c>
      <c r="AO169" s="2">
        <f t="shared" si="58"/>
        <v>0</v>
      </c>
      <c r="AP169" s="2">
        <f t="shared" si="59"/>
        <v>0</v>
      </c>
      <c r="AQ169" s="2">
        <f t="shared" si="60"/>
        <v>0</v>
      </c>
      <c r="AR169" s="2">
        <f t="shared" si="61"/>
        <v>0</v>
      </c>
      <c r="AS169" s="2">
        <f t="shared" si="62"/>
        <v>0</v>
      </c>
      <c r="AT169" s="2">
        <f t="shared" si="63"/>
        <v>4047.1600000000003</v>
      </c>
      <c r="AU169" s="2">
        <f t="shared" si="64"/>
        <v>0</v>
      </c>
      <c r="AV169" s="2">
        <f t="shared" si="65"/>
        <v>16188.619999999999</v>
      </c>
      <c r="AW169" s="2">
        <f t="shared" si="66"/>
        <v>20235.78</v>
      </c>
      <c r="AX169" s="2">
        <f>'ZBud Extract Monthly'!V168</f>
        <v>4047.15</v>
      </c>
      <c r="AY169" s="53">
        <f t="shared" si="67"/>
        <v>-16188.63</v>
      </c>
    </row>
    <row r="170" spans="1:51" x14ac:dyDescent="0.3">
      <c r="A170" s="129">
        <v>37802</v>
      </c>
      <c r="B170" s="130">
        <v>652.41</v>
      </c>
      <c r="C170" s="130">
        <v>747.45</v>
      </c>
      <c r="D170" s="130">
        <v>663.09</v>
      </c>
      <c r="E170" s="130">
        <v>574.54999999999995</v>
      </c>
      <c r="F170" s="130">
        <v>3.03</v>
      </c>
      <c r="G170" s="130">
        <v>77.260000000000005</v>
      </c>
      <c r="H170" s="2">
        <f t="shared" si="46"/>
        <v>2637.5</v>
      </c>
      <c r="I170" s="2">
        <f t="shared" si="47"/>
        <v>3.03</v>
      </c>
      <c r="J170" s="2">
        <f t="shared" si="48"/>
        <v>77.260000000000005</v>
      </c>
      <c r="K170" s="2">
        <f t="shared" si="49"/>
        <v>2637.5</v>
      </c>
      <c r="L170" s="2">
        <f t="shared" si="50"/>
        <v>80.290000000000006</v>
      </c>
      <c r="M170" s="2">
        <f t="shared" si="51"/>
        <v>2717.7900000000004</v>
      </c>
      <c r="N170" s="2">
        <f>'ZBud Extract Monthly'!V169</f>
        <v>2717.79</v>
      </c>
      <c r="O170" s="53">
        <f t="shared" si="52"/>
        <v>0</v>
      </c>
      <c r="AI170" s="58">
        <f t="shared" si="53"/>
        <v>652.41</v>
      </c>
      <c r="AJ170" s="2">
        <f t="shared" si="68"/>
        <v>1985.09</v>
      </c>
      <c r="AK170" s="2">
        <f t="shared" si="54"/>
        <v>2717.79</v>
      </c>
      <c r="AL170" s="2">
        <f t="shared" si="55"/>
        <v>80.290000000000006</v>
      </c>
      <c r="AM170" s="2">
        <f t="shared" si="56"/>
        <v>5435.58</v>
      </c>
      <c r="AN170" s="2">
        <f t="shared" si="57"/>
        <v>2717.79</v>
      </c>
      <c r="AO170" s="2">
        <f t="shared" si="58"/>
        <v>0</v>
      </c>
      <c r="AP170" s="2">
        <f t="shared" si="59"/>
        <v>0</v>
      </c>
      <c r="AQ170" s="2">
        <f t="shared" si="60"/>
        <v>0</v>
      </c>
      <c r="AR170" s="2">
        <f t="shared" si="61"/>
        <v>0</v>
      </c>
      <c r="AS170" s="2">
        <f t="shared" si="62"/>
        <v>0</v>
      </c>
      <c r="AT170" s="2">
        <f t="shared" si="63"/>
        <v>2717.79</v>
      </c>
      <c r="AU170" s="2">
        <f t="shared" si="64"/>
        <v>0</v>
      </c>
      <c r="AV170" s="2">
        <f t="shared" si="65"/>
        <v>10871.16</v>
      </c>
      <c r="AW170" s="2">
        <f t="shared" si="66"/>
        <v>13588.95</v>
      </c>
      <c r="AX170" s="2">
        <f>'ZBud Extract Monthly'!V169</f>
        <v>2717.79</v>
      </c>
      <c r="AY170" s="53">
        <f t="shared" si="67"/>
        <v>-10871.16</v>
      </c>
    </row>
    <row r="171" spans="1:51" x14ac:dyDescent="0.3">
      <c r="A171" s="129">
        <v>37833</v>
      </c>
      <c r="B171" s="130">
        <v>633.24</v>
      </c>
      <c r="C171" s="130">
        <v>703.67</v>
      </c>
      <c r="D171" s="130">
        <v>163.24</v>
      </c>
      <c r="E171" s="130">
        <v>170.37</v>
      </c>
      <c r="F171" s="130">
        <v>0</v>
      </c>
      <c r="G171" s="130">
        <v>22.84</v>
      </c>
      <c r="H171" s="2">
        <f t="shared" si="46"/>
        <v>1670.52</v>
      </c>
      <c r="I171" s="2">
        <f t="shared" si="47"/>
        <v>0</v>
      </c>
      <c r="J171" s="2">
        <f t="shared" si="48"/>
        <v>22.84</v>
      </c>
      <c r="K171" s="2">
        <f t="shared" si="49"/>
        <v>1670.52</v>
      </c>
      <c r="L171" s="2">
        <f t="shared" si="50"/>
        <v>22.84</v>
      </c>
      <c r="M171" s="2">
        <f t="shared" si="51"/>
        <v>1693.36</v>
      </c>
      <c r="N171" s="2">
        <f>'ZBud Extract Monthly'!V170</f>
        <v>1693.36</v>
      </c>
      <c r="O171" s="53">
        <f t="shared" si="52"/>
        <v>0</v>
      </c>
      <c r="AI171" s="58">
        <f t="shared" si="53"/>
        <v>633.24</v>
      </c>
      <c r="AJ171" s="2">
        <f t="shared" si="68"/>
        <v>1037.28</v>
      </c>
      <c r="AK171" s="2">
        <f t="shared" si="54"/>
        <v>1693.36</v>
      </c>
      <c r="AL171" s="2">
        <f t="shared" si="55"/>
        <v>22.84</v>
      </c>
      <c r="AM171" s="2">
        <f t="shared" si="56"/>
        <v>3386.72</v>
      </c>
      <c r="AN171" s="2">
        <f t="shared" si="57"/>
        <v>1693.36</v>
      </c>
      <c r="AO171" s="2">
        <f t="shared" si="58"/>
        <v>0</v>
      </c>
      <c r="AP171" s="2">
        <f t="shared" si="59"/>
        <v>0</v>
      </c>
      <c r="AQ171" s="2">
        <f t="shared" si="60"/>
        <v>0</v>
      </c>
      <c r="AR171" s="2">
        <f t="shared" si="61"/>
        <v>0</v>
      </c>
      <c r="AS171" s="2">
        <f t="shared" si="62"/>
        <v>0</v>
      </c>
      <c r="AT171" s="2">
        <f t="shared" si="63"/>
        <v>1693.36</v>
      </c>
      <c r="AU171" s="2">
        <f t="shared" si="64"/>
        <v>0</v>
      </c>
      <c r="AV171" s="2">
        <f t="shared" si="65"/>
        <v>6773.44</v>
      </c>
      <c r="AW171" s="2">
        <f t="shared" si="66"/>
        <v>8466.8000000000011</v>
      </c>
      <c r="AX171" s="2">
        <f>'ZBud Extract Monthly'!V170</f>
        <v>1693.36</v>
      </c>
      <c r="AY171" s="53">
        <f t="shared" si="67"/>
        <v>-6773.4400000000014</v>
      </c>
    </row>
    <row r="172" spans="1:51" x14ac:dyDescent="0.3">
      <c r="A172" s="129">
        <v>37864</v>
      </c>
      <c r="B172" s="130">
        <v>625.44000000000005</v>
      </c>
      <c r="C172" s="130">
        <v>693.58</v>
      </c>
      <c r="D172" s="130">
        <v>462.03</v>
      </c>
      <c r="E172" s="130">
        <v>465.43</v>
      </c>
      <c r="F172" s="130">
        <v>0</v>
      </c>
      <c r="G172" s="130">
        <v>33.47</v>
      </c>
      <c r="H172" s="2">
        <f t="shared" si="46"/>
        <v>2246.48</v>
      </c>
      <c r="I172" s="2">
        <f t="shared" si="47"/>
        <v>0</v>
      </c>
      <c r="J172" s="2">
        <f t="shared" si="48"/>
        <v>33.47</v>
      </c>
      <c r="K172" s="2">
        <f t="shared" si="49"/>
        <v>2246.48</v>
      </c>
      <c r="L172" s="2">
        <f t="shared" si="50"/>
        <v>33.47</v>
      </c>
      <c r="M172" s="2">
        <f t="shared" si="51"/>
        <v>2279.9499999999998</v>
      </c>
      <c r="N172" s="2">
        <f>'ZBud Extract Monthly'!V171</f>
        <v>2279.9499999999998</v>
      </c>
      <c r="O172" s="53">
        <f t="shared" si="52"/>
        <v>0</v>
      </c>
      <c r="AI172" s="58">
        <f t="shared" si="53"/>
        <v>625.44000000000005</v>
      </c>
      <c r="AJ172" s="2">
        <f t="shared" si="68"/>
        <v>1621.0400000000002</v>
      </c>
      <c r="AK172" s="2">
        <f t="shared" si="54"/>
        <v>2279.9499999999998</v>
      </c>
      <c r="AL172" s="2">
        <f t="shared" si="55"/>
        <v>33.47</v>
      </c>
      <c r="AM172" s="2">
        <f t="shared" si="56"/>
        <v>4559.8999999999996</v>
      </c>
      <c r="AN172" s="2">
        <f t="shared" si="57"/>
        <v>2279.9499999999998</v>
      </c>
      <c r="AO172" s="2">
        <f t="shared" si="58"/>
        <v>0</v>
      </c>
      <c r="AP172" s="2">
        <f t="shared" si="59"/>
        <v>0</v>
      </c>
      <c r="AQ172" s="2">
        <f t="shared" si="60"/>
        <v>0</v>
      </c>
      <c r="AR172" s="2">
        <f t="shared" si="61"/>
        <v>0</v>
      </c>
      <c r="AS172" s="2">
        <f t="shared" si="62"/>
        <v>0</v>
      </c>
      <c r="AT172" s="2">
        <f t="shared" si="63"/>
        <v>2279.9499999999998</v>
      </c>
      <c r="AU172" s="2">
        <f t="shared" si="64"/>
        <v>0</v>
      </c>
      <c r="AV172" s="2">
        <f t="shared" si="65"/>
        <v>9119.7999999999993</v>
      </c>
      <c r="AW172" s="2">
        <f t="shared" si="66"/>
        <v>11399.75</v>
      </c>
      <c r="AX172" s="2">
        <f>'ZBud Extract Monthly'!V171</f>
        <v>2279.9499999999998</v>
      </c>
      <c r="AY172" s="53">
        <f t="shared" si="67"/>
        <v>-9119.7999999999993</v>
      </c>
    </row>
    <row r="173" spans="1:51" x14ac:dyDescent="0.3">
      <c r="A173" s="129">
        <v>37894</v>
      </c>
      <c r="B173" s="130">
        <v>578.38</v>
      </c>
      <c r="C173" s="130">
        <v>631.57000000000005</v>
      </c>
      <c r="D173" s="130">
        <v>640.66</v>
      </c>
      <c r="E173" s="130">
        <v>672.82</v>
      </c>
      <c r="F173" s="130">
        <v>0</v>
      </c>
      <c r="G173" s="130">
        <v>49.15</v>
      </c>
      <c r="H173" s="2">
        <f t="shared" si="46"/>
        <v>2523.4300000000003</v>
      </c>
      <c r="I173" s="2">
        <f t="shared" si="47"/>
        <v>0</v>
      </c>
      <c r="J173" s="2">
        <f t="shared" si="48"/>
        <v>49.15</v>
      </c>
      <c r="K173" s="2">
        <f t="shared" si="49"/>
        <v>2523.4300000000003</v>
      </c>
      <c r="L173" s="2">
        <f t="shared" si="50"/>
        <v>49.15</v>
      </c>
      <c r="M173" s="2">
        <f t="shared" si="51"/>
        <v>2572.5800000000004</v>
      </c>
      <c r="N173" s="2">
        <f>'ZBud Extract Monthly'!V172</f>
        <v>2572.58</v>
      </c>
      <c r="O173" s="53">
        <f t="shared" si="52"/>
        <v>0</v>
      </c>
      <c r="AI173" s="58">
        <f t="shared" si="53"/>
        <v>578.38</v>
      </c>
      <c r="AJ173" s="2">
        <f t="shared" si="68"/>
        <v>1945.0500000000002</v>
      </c>
      <c r="AK173" s="2">
        <f t="shared" si="54"/>
        <v>2572.5800000000004</v>
      </c>
      <c r="AL173" s="2">
        <f t="shared" si="55"/>
        <v>49.15</v>
      </c>
      <c r="AM173" s="2">
        <f t="shared" si="56"/>
        <v>5145.1600000000008</v>
      </c>
      <c r="AN173" s="2">
        <f t="shared" si="57"/>
        <v>2572.58</v>
      </c>
      <c r="AO173" s="2">
        <f t="shared" si="58"/>
        <v>0</v>
      </c>
      <c r="AP173" s="2">
        <f t="shared" si="59"/>
        <v>0</v>
      </c>
      <c r="AQ173" s="2">
        <f t="shared" si="60"/>
        <v>0</v>
      </c>
      <c r="AR173" s="2">
        <f t="shared" si="61"/>
        <v>0</v>
      </c>
      <c r="AS173" s="2">
        <f t="shared" si="62"/>
        <v>0</v>
      </c>
      <c r="AT173" s="2">
        <f t="shared" si="63"/>
        <v>2572.5800000000004</v>
      </c>
      <c r="AU173" s="2">
        <f t="shared" si="64"/>
        <v>0</v>
      </c>
      <c r="AV173" s="2">
        <f t="shared" si="65"/>
        <v>10290.320000000002</v>
      </c>
      <c r="AW173" s="2">
        <f t="shared" si="66"/>
        <v>12862.9</v>
      </c>
      <c r="AX173" s="2">
        <f>'ZBud Extract Monthly'!V172</f>
        <v>2572.58</v>
      </c>
      <c r="AY173" s="53">
        <f t="shared" si="67"/>
        <v>-10290.32</v>
      </c>
    </row>
    <row r="174" spans="1:51" x14ac:dyDescent="0.3">
      <c r="A174" s="129">
        <v>37925</v>
      </c>
      <c r="B174" s="130">
        <v>574.63</v>
      </c>
      <c r="C174" s="130">
        <v>613.1</v>
      </c>
      <c r="D174" s="130">
        <v>571.52</v>
      </c>
      <c r="E174" s="130">
        <v>612.82000000000005</v>
      </c>
      <c r="F174" s="130">
        <v>0</v>
      </c>
      <c r="G174" s="130">
        <v>48.71</v>
      </c>
      <c r="H174" s="2">
        <f t="shared" si="46"/>
        <v>2372.0700000000002</v>
      </c>
      <c r="I174" s="2">
        <f t="shared" si="47"/>
        <v>0</v>
      </c>
      <c r="J174" s="2">
        <f t="shared" si="48"/>
        <v>48.71</v>
      </c>
      <c r="K174" s="2">
        <f t="shared" si="49"/>
        <v>2372.0700000000002</v>
      </c>
      <c r="L174" s="2">
        <f t="shared" si="50"/>
        <v>48.71</v>
      </c>
      <c r="M174" s="2">
        <f t="shared" si="51"/>
        <v>2420.7800000000002</v>
      </c>
      <c r="N174" s="2">
        <f>'ZBud Extract Monthly'!V173</f>
        <v>2420.7800000000002</v>
      </c>
      <c r="O174" s="53">
        <f t="shared" si="52"/>
        <v>0</v>
      </c>
      <c r="AI174" s="58">
        <f t="shared" si="53"/>
        <v>574.63</v>
      </c>
      <c r="AJ174" s="2">
        <f t="shared" si="68"/>
        <v>1797.44</v>
      </c>
      <c r="AK174" s="2">
        <f t="shared" si="54"/>
        <v>2420.7800000000002</v>
      </c>
      <c r="AL174" s="2">
        <f t="shared" si="55"/>
        <v>48.71</v>
      </c>
      <c r="AM174" s="2">
        <f t="shared" si="56"/>
        <v>4841.5600000000004</v>
      </c>
      <c r="AN174" s="2">
        <f t="shared" si="57"/>
        <v>2420.7800000000002</v>
      </c>
      <c r="AO174" s="2">
        <f t="shared" si="58"/>
        <v>0</v>
      </c>
      <c r="AP174" s="2">
        <f t="shared" si="59"/>
        <v>0</v>
      </c>
      <c r="AQ174" s="2">
        <f t="shared" si="60"/>
        <v>0</v>
      </c>
      <c r="AR174" s="2">
        <f t="shared" si="61"/>
        <v>0</v>
      </c>
      <c r="AS174" s="2">
        <f t="shared" si="62"/>
        <v>0</v>
      </c>
      <c r="AT174" s="2">
        <f t="shared" si="63"/>
        <v>2420.7800000000002</v>
      </c>
      <c r="AU174" s="2">
        <f t="shared" si="64"/>
        <v>0</v>
      </c>
      <c r="AV174" s="2">
        <f t="shared" si="65"/>
        <v>9683.1200000000008</v>
      </c>
      <c r="AW174" s="2">
        <f t="shared" si="66"/>
        <v>12103.900000000001</v>
      </c>
      <c r="AX174" s="2">
        <f>'ZBud Extract Monthly'!V173</f>
        <v>2420.7800000000002</v>
      </c>
      <c r="AY174" s="53">
        <f t="shared" si="67"/>
        <v>-9683.1200000000008</v>
      </c>
    </row>
    <row r="175" spans="1:51" x14ac:dyDescent="0.3">
      <c r="A175" s="129">
        <v>37955</v>
      </c>
      <c r="B175" s="130">
        <v>654.96</v>
      </c>
      <c r="C175" s="130">
        <v>681.12</v>
      </c>
      <c r="D175" s="130">
        <v>757.05</v>
      </c>
      <c r="E175" s="130">
        <v>675.02</v>
      </c>
      <c r="F175" s="130">
        <v>0</v>
      </c>
      <c r="G175" s="130">
        <v>67.69</v>
      </c>
      <c r="H175" s="2">
        <f t="shared" si="46"/>
        <v>2768.15</v>
      </c>
      <c r="I175" s="2">
        <f t="shared" si="47"/>
        <v>0</v>
      </c>
      <c r="J175" s="2">
        <f t="shared" si="48"/>
        <v>67.69</v>
      </c>
      <c r="K175" s="2">
        <f t="shared" si="49"/>
        <v>2768.15</v>
      </c>
      <c r="L175" s="2">
        <f t="shared" si="50"/>
        <v>67.69</v>
      </c>
      <c r="M175" s="2">
        <f t="shared" si="51"/>
        <v>2835.84</v>
      </c>
      <c r="N175" s="2">
        <f>'ZBud Extract Monthly'!V174</f>
        <v>2835.84</v>
      </c>
      <c r="O175" s="53">
        <f t="shared" si="52"/>
        <v>0</v>
      </c>
      <c r="AI175" s="58">
        <f t="shared" si="53"/>
        <v>654.96</v>
      </c>
      <c r="AJ175" s="2">
        <f t="shared" si="68"/>
        <v>2113.19</v>
      </c>
      <c r="AK175" s="2">
        <f t="shared" si="54"/>
        <v>2835.84</v>
      </c>
      <c r="AL175" s="2">
        <f t="shared" si="55"/>
        <v>67.69</v>
      </c>
      <c r="AM175" s="2">
        <f t="shared" si="56"/>
        <v>5671.68</v>
      </c>
      <c r="AN175" s="2">
        <f t="shared" si="57"/>
        <v>2835.84</v>
      </c>
      <c r="AO175" s="2">
        <f t="shared" si="58"/>
        <v>0</v>
      </c>
      <c r="AP175" s="2">
        <f t="shared" si="59"/>
        <v>0</v>
      </c>
      <c r="AQ175" s="2">
        <f t="shared" si="60"/>
        <v>0</v>
      </c>
      <c r="AR175" s="2">
        <f t="shared" si="61"/>
        <v>0</v>
      </c>
      <c r="AS175" s="2">
        <f t="shared" si="62"/>
        <v>0</v>
      </c>
      <c r="AT175" s="2">
        <f t="shared" si="63"/>
        <v>2835.84</v>
      </c>
      <c r="AU175" s="2">
        <f t="shared" si="64"/>
        <v>0</v>
      </c>
      <c r="AV175" s="2">
        <f t="shared" si="65"/>
        <v>11343.36</v>
      </c>
      <c r="AW175" s="2">
        <f t="shared" si="66"/>
        <v>14179.2</v>
      </c>
      <c r="AX175" s="2">
        <f>'ZBud Extract Monthly'!V174</f>
        <v>2835.84</v>
      </c>
      <c r="AY175" s="53">
        <f t="shared" si="67"/>
        <v>-11343.36</v>
      </c>
    </row>
    <row r="176" spans="1:51" x14ac:dyDescent="0.3">
      <c r="A176" s="129">
        <v>37986</v>
      </c>
      <c r="B176" s="130">
        <v>1093.0999999999999</v>
      </c>
      <c r="C176" s="130">
        <v>1158.9100000000001</v>
      </c>
      <c r="D176" s="130">
        <v>1327.61</v>
      </c>
      <c r="E176" s="130">
        <v>977.14</v>
      </c>
      <c r="F176" s="130">
        <v>0</v>
      </c>
      <c r="G176" s="130">
        <v>104.56</v>
      </c>
      <c r="H176" s="2">
        <f t="shared" si="46"/>
        <v>4556.76</v>
      </c>
      <c r="I176" s="2">
        <f t="shared" si="47"/>
        <v>0</v>
      </c>
      <c r="J176" s="2">
        <f t="shared" si="48"/>
        <v>104.56</v>
      </c>
      <c r="K176" s="2">
        <f t="shared" si="49"/>
        <v>4556.76</v>
      </c>
      <c r="L176" s="2">
        <f t="shared" si="50"/>
        <v>104.56</v>
      </c>
      <c r="M176" s="2">
        <f t="shared" si="51"/>
        <v>4661.3200000000006</v>
      </c>
      <c r="N176" s="2">
        <f>'ZBud Extract Monthly'!V175</f>
        <v>4661.3100000000004</v>
      </c>
      <c r="O176" s="53">
        <f t="shared" si="52"/>
        <v>-1.0000000000218279E-2</v>
      </c>
      <c r="AI176" s="58">
        <f t="shared" si="53"/>
        <v>1093.0999999999999</v>
      </c>
      <c r="AJ176" s="2">
        <f t="shared" si="68"/>
        <v>3463.66</v>
      </c>
      <c r="AK176" s="2">
        <f t="shared" si="54"/>
        <v>4661.3200000000006</v>
      </c>
      <c r="AL176" s="2">
        <f t="shared" si="55"/>
        <v>104.56</v>
      </c>
      <c r="AM176" s="2">
        <f t="shared" si="56"/>
        <v>9322.6400000000012</v>
      </c>
      <c r="AN176" s="2">
        <f t="shared" si="57"/>
        <v>4661.3</v>
      </c>
      <c r="AO176" s="2">
        <f t="shared" si="58"/>
        <v>0</v>
      </c>
      <c r="AP176" s="2">
        <f t="shared" si="59"/>
        <v>0</v>
      </c>
      <c r="AQ176" s="2">
        <f t="shared" si="60"/>
        <v>0</v>
      </c>
      <c r="AR176" s="2">
        <f t="shared" si="61"/>
        <v>0</v>
      </c>
      <c r="AS176" s="2">
        <f t="shared" si="62"/>
        <v>0</v>
      </c>
      <c r="AT176" s="2">
        <f t="shared" si="63"/>
        <v>4661.3200000000006</v>
      </c>
      <c r="AU176" s="2">
        <f t="shared" si="64"/>
        <v>0</v>
      </c>
      <c r="AV176" s="2">
        <f t="shared" si="65"/>
        <v>18645.260000000002</v>
      </c>
      <c r="AW176" s="2">
        <f t="shared" si="66"/>
        <v>23306.58</v>
      </c>
      <c r="AX176" s="2">
        <f>'ZBud Extract Monthly'!V175</f>
        <v>4661.3100000000004</v>
      </c>
      <c r="AY176" s="53">
        <f t="shared" si="67"/>
        <v>-18645.27</v>
      </c>
    </row>
    <row r="177" spans="1:51" x14ac:dyDescent="0.3">
      <c r="A177" s="129">
        <v>38017</v>
      </c>
      <c r="B177" s="130">
        <v>1148.18</v>
      </c>
      <c r="C177" s="130">
        <v>1324.26</v>
      </c>
      <c r="D177" s="130">
        <v>1863.15</v>
      </c>
      <c r="E177" s="130">
        <v>1344.9</v>
      </c>
      <c r="F177" s="130">
        <v>19.66</v>
      </c>
      <c r="G177" s="130">
        <v>223.49</v>
      </c>
      <c r="H177" s="2">
        <f t="shared" si="46"/>
        <v>5680.49</v>
      </c>
      <c r="I177" s="2">
        <f t="shared" si="47"/>
        <v>19.66</v>
      </c>
      <c r="J177" s="2">
        <f t="shared" si="48"/>
        <v>223.49</v>
      </c>
      <c r="K177" s="2">
        <f t="shared" si="49"/>
        <v>5680.49</v>
      </c>
      <c r="L177" s="2">
        <f t="shared" si="50"/>
        <v>243.15</v>
      </c>
      <c r="M177" s="2">
        <f t="shared" si="51"/>
        <v>5923.6399999999994</v>
      </c>
      <c r="N177" s="2">
        <f>'ZBud Extract Monthly'!V176</f>
        <v>5923.63</v>
      </c>
      <c r="O177" s="53">
        <f t="shared" si="52"/>
        <v>-9.999999999308784E-3</v>
      </c>
      <c r="AI177" s="58">
        <f t="shared" si="53"/>
        <v>1148.18</v>
      </c>
      <c r="AJ177" s="2">
        <f t="shared" si="68"/>
        <v>4532.3099999999995</v>
      </c>
      <c r="AK177" s="2">
        <f t="shared" si="54"/>
        <v>5923.6399999999994</v>
      </c>
      <c r="AL177" s="2">
        <f t="shared" si="55"/>
        <v>243.15</v>
      </c>
      <c r="AM177" s="2">
        <f t="shared" si="56"/>
        <v>11847.279999999999</v>
      </c>
      <c r="AN177" s="2">
        <f t="shared" si="57"/>
        <v>5923.6200000000008</v>
      </c>
      <c r="AO177" s="2">
        <f t="shared" si="58"/>
        <v>0</v>
      </c>
      <c r="AP177" s="2">
        <f t="shared" si="59"/>
        <v>0</v>
      </c>
      <c r="AQ177" s="2">
        <f t="shared" si="60"/>
        <v>0</v>
      </c>
      <c r="AR177" s="2">
        <f t="shared" si="61"/>
        <v>0</v>
      </c>
      <c r="AS177" s="2">
        <f t="shared" si="62"/>
        <v>0</v>
      </c>
      <c r="AT177" s="2">
        <f t="shared" si="63"/>
        <v>5923.6399999999994</v>
      </c>
      <c r="AU177" s="2">
        <f t="shared" si="64"/>
        <v>0</v>
      </c>
      <c r="AV177" s="2">
        <f t="shared" si="65"/>
        <v>23694.54</v>
      </c>
      <c r="AW177" s="2">
        <f t="shared" si="66"/>
        <v>29618.18</v>
      </c>
      <c r="AX177" s="2">
        <f>'ZBud Extract Monthly'!V176</f>
        <v>5923.63</v>
      </c>
      <c r="AY177" s="53">
        <f t="shared" si="67"/>
        <v>-23694.55</v>
      </c>
    </row>
    <row r="178" spans="1:51" x14ac:dyDescent="0.3">
      <c r="A178" s="129">
        <v>38046</v>
      </c>
      <c r="B178" s="130">
        <v>1008.68</v>
      </c>
      <c r="C178" s="130">
        <v>1211.8900000000001</v>
      </c>
      <c r="D178" s="130">
        <v>1080.94</v>
      </c>
      <c r="E178" s="130">
        <v>766.86</v>
      </c>
      <c r="F178" s="130">
        <v>32.200000000000003</v>
      </c>
      <c r="G178" s="130">
        <v>184.48</v>
      </c>
      <c r="H178" s="2">
        <f t="shared" si="46"/>
        <v>4068.3700000000003</v>
      </c>
      <c r="I178" s="2">
        <f t="shared" si="47"/>
        <v>32.200000000000003</v>
      </c>
      <c r="J178" s="2">
        <f t="shared" si="48"/>
        <v>184.48</v>
      </c>
      <c r="K178" s="2">
        <f t="shared" si="49"/>
        <v>4068.3700000000003</v>
      </c>
      <c r="L178" s="2">
        <f t="shared" si="50"/>
        <v>216.68</v>
      </c>
      <c r="M178" s="2">
        <f t="shared" si="51"/>
        <v>4285.05</v>
      </c>
      <c r="N178" s="2">
        <f>'ZBud Extract Monthly'!V177</f>
        <v>4285.05</v>
      </c>
      <c r="O178" s="53">
        <f t="shared" si="52"/>
        <v>0</v>
      </c>
      <c r="AI178" s="58">
        <f t="shared" si="53"/>
        <v>1008.68</v>
      </c>
      <c r="AJ178" s="2">
        <f t="shared" si="68"/>
        <v>3059.69</v>
      </c>
      <c r="AK178" s="2">
        <f t="shared" si="54"/>
        <v>4285.05</v>
      </c>
      <c r="AL178" s="2">
        <f t="shared" si="55"/>
        <v>216.68</v>
      </c>
      <c r="AM178" s="2">
        <f t="shared" si="56"/>
        <v>8570.1</v>
      </c>
      <c r="AN178" s="2">
        <f t="shared" si="57"/>
        <v>4285.05</v>
      </c>
      <c r="AO178" s="2">
        <f t="shared" si="58"/>
        <v>0</v>
      </c>
      <c r="AP178" s="2">
        <f t="shared" si="59"/>
        <v>0</v>
      </c>
      <c r="AQ178" s="2">
        <f t="shared" si="60"/>
        <v>0</v>
      </c>
      <c r="AR178" s="2">
        <f t="shared" si="61"/>
        <v>0</v>
      </c>
      <c r="AS178" s="2">
        <f t="shared" si="62"/>
        <v>0</v>
      </c>
      <c r="AT178" s="2">
        <f t="shared" si="63"/>
        <v>4285.05</v>
      </c>
      <c r="AU178" s="2">
        <f t="shared" si="64"/>
        <v>0</v>
      </c>
      <c r="AV178" s="2">
        <f t="shared" si="65"/>
        <v>17140.2</v>
      </c>
      <c r="AW178" s="2">
        <f t="shared" si="66"/>
        <v>21425.25</v>
      </c>
      <c r="AX178" s="2">
        <f>'ZBud Extract Monthly'!V177</f>
        <v>4285.05</v>
      </c>
      <c r="AY178" s="53">
        <f t="shared" si="67"/>
        <v>-17140.2</v>
      </c>
    </row>
    <row r="179" spans="1:51" x14ac:dyDescent="0.3">
      <c r="A179" s="129">
        <v>38077</v>
      </c>
      <c r="B179" s="130">
        <v>1045.67</v>
      </c>
      <c r="C179" s="130">
        <v>1285.02</v>
      </c>
      <c r="D179" s="130">
        <v>1924.75</v>
      </c>
      <c r="E179" s="130">
        <v>1361.03</v>
      </c>
      <c r="F179" s="130">
        <v>122.81</v>
      </c>
      <c r="G179" s="130">
        <v>324.19</v>
      </c>
      <c r="H179" s="2">
        <f t="shared" si="46"/>
        <v>5616.47</v>
      </c>
      <c r="I179" s="2">
        <f t="shared" si="47"/>
        <v>122.81</v>
      </c>
      <c r="J179" s="2">
        <f t="shared" si="48"/>
        <v>324.19</v>
      </c>
      <c r="K179" s="2">
        <f t="shared" si="49"/>
        <v>5616.47</v>
      </c>
      <c r="L179" s="2">
        <f t="shared" si="50"/>
        <v>447</v>
      </c>
      <c r="M179" s="2">
        <f t="shared" si="51"/>
        <v>6063.47</v>
      </c>
      <c r="N179" s="2">
        <f>'ZBud Extract Monthly'!V178</f>
        <v>6063.47</v>
      </c>
      <c r="O179" s="53">
        <f t="shared" si="52"/>
        <v>0</v>
      </c>
      <c r="AI179" s="58">
        <f t="shared" si="53"/>
        <v>1045.67</v>
      </c>
      <c r="AJ179" s="2">
        <f t="shared" si="68"/>
        <v>4570.8</v>
      </c>
      <c r="AK179" s="2">
        <f t="shared" si="54"/>
        <v>6063.47</v>
      </c>
      <c r="AL179" s="2">
        <f t="shared" si="55"/>
        <v>447</v>
      </c>
      <c r="AM179" s="2">
        <f t="shared" si="56"/>
        <v>12126.94</v>
      </c>
      <c r="AN179" s="2">
        <f t="shared" si="57"/>
        <v>6063.47</v>
      </c>
      <c r="AO179" s="2">
        <f t="shared" si="58"/>
        <v>0</v>
      </c>
      <c r="AP179" s="2">
        <f t="shared" si="59"/>
        <v>0</v>
      </c>
      <c r="AQ179" s="2">
        <f t="shared" si="60"/>
        <v>0</v>
      </c>
      <c r="AR179" s="2">
        <f t="shared" si="61"/>
        <v>0</v>
      </c>
      <c r="AS179" s="2">
        <f t="shared" si="62"/>
        <v>0</v>
      </c>
      <c r="AT179" s="2">
        <f t="shared" si="63"/>
        <v>6063.47</v>
      </c>
      <c r="AU179" s="2">
        <f t="shared" si="64"/>
        <v>0</v>
      </c>
      <c r="AV179" s="2">
        <f t="shared" si="65"/>
        <v>24253.88</v>
      </c>
      <c r="AW179" s="2">
        <f t="shared" si="66"/>
        <v>30317.350000000002</v>
      </c>
      <c r="AX179" s="2">
        <f>'ZBud Extract Monthly'!V178</f>
        <v>6063.47</v>
      </c>
      <c r="AY179" s="53">
        <f t="shared" si="67"/>
        <v>-24253.88</v>
      </c>
    </row>
    <row r="180" spans="1:51" x14ac:dyDescent="0.3">
      <c r="A180" s="129">
        <v>38107</v>
      </c>
      <c r="B180" s="130">
        <v>700.6</v>
      </c>
      <c r="C180" s="130">
        <v>886.99</v>
      </c>
      <c r="D180" s="130">
        <v>1310.21</v>
      </c>
      <c r="E180" s="130">
        <v>976.58</v>
      </c>
      <c r="F180" s="130">
        <v>57.77</v>
      </c>
      <c r="G180" s="130">
        <v>227.4</v>
      </c>
      <c r="H180" s="2">
        <f t="shared" si="46"/>
        <v>3874.38</v>
      </c>
      <c r="I180" s="2">
        <f t="shared" si="47"/>
        <v>57.77</v>
      </c>
      <c r="J180" s="2">
        <f t="shared" si="48"/>
        <v>227.4</v>
      </c>
      <c r="K180" s="2">
        <f t="shared" si="49"/>
        <v>3874.38</v>
      </c>
      <c r="L180" s="2">
        <f t="shared" si="50"/>
        <v>285.17</v>
      </c>
      <c r="M180" s="2">
        <f t="shared" si="51"/>
        <v>4159.55</v>
      </c>
      <c r="N180" s="2">
        <f>'ZBud Extract Monthly'!V179</f>
        <v>4159.55</v>
      </c>
      <c r="O180" s="53">
        <f t="shared" si="52"/>
        <v>0</v>
      </c>
      <c r="AI180" s="58">
        <f t="shared" si="53"/>
        <v>700.6</v>
      </c>
      <c r="AJ180" s="2">
        <f t="shared" si="68"/>
        <v>3173.7799999999997</v>
      </c>
      <c r="AK180" s="2">
        <f t="shared" si="54"/>
        <v>4159.55</v>
      </c>
      <c r="AL180" s="2">
        <f t="shared" si="55"/>
        <v>285.17</v>
      </c>
      <c r="AM180" s="2">
        <f t="shared" si="56"/>
        <v>8319.1</v>
      </c>
      <c r="AN180" s="2">
        <f t="shared" si="57"/>
        <v>4159.55</v>
      </c>
      <c r="AO180" s="2">
        <f t="shared" si="58"/>
        <v>0</v>
      </c>
      <c r="AP180" s="2">
        <f t="shared" si="59"/>
        <v>0</v>
      </c>
      <c r="AQ180" s="2">
        <f t="shared" si="60"/>
        <v>0</v>
      </c>
      <c r="AR180" s="2">
        <f t="shared" si="61"/>
        <v>0</v>
      </c>
      <c r="AS180" s="2">
        <f t="shared" si="62"/>
        <v>0</v>
      </c>
      <c r="AT180" s="2">
        <f t="shared" si="63"/>
        <v>4159.55</v>
      </c>
      <c r="AU180" s="2">
        <f t="shared" si="64"/>
        <v>0</v>
      </c>
      <c r="AV180" s="2">
        <f t="shared" si="65"/>
        <v>16638.2</v>
      </c>
      <c r="AW180" s="2">
        <f t="shared" si="66"/>
        <v>20797.75</v>
      </c>
      <c r="AX180" s="2">
        <f>'ZBud Extract Monthly'!V179</f>
        <v>4159.55</v>
      </c>
      <c r="AY180" s="53">
        <f t="shared" si="67"/>
        <v>-16638.2</v>
      </c>
    </row>
    <row r="181" spans="1:51" x14ac:dyDescent="0.3">
      <c r="A181" s="129">
        <v>38138</v>
      </c>
      <c r="B181" s="130">
        <v>682.33</v>
      </c>
      <c r="C181" s="130">
        <v>826.58</v>
      </c>
      <c r="D181" s="130">
        <v>973.95</v>
      </c>
      <c r="E181" s="130">
        <v>804.64</v>
      </c>
      <c r="F181" s="130">
        <v>7.83</v>
      </c>
      <c r="G181" s="130">
        <v>119.46</v>
      </c>
      <c r="H181" s="2">
        <f t="shared" si="46"/>
        <v>3287.5</v>
      </c>
      <c r="I181" s="2">
        <f t="shared" si="47"/>
        <v>7.83</v>
      </c>
      <c r="J181" s="2">
        <f t="shared" si="48"/>
        <v>119.46</v>
      </c>
      <c r="K181" s="2">
        <f t="shared" si="49"/>
        <v>3287.5</v>
      </c>
      <c r="L181" s="2">
        <f t="shared" si="50"/>
        <v>127.28999999999999</v>
      </c>
      <c r="M181" s="2">
        <f t="shared" si="51"/>
        <v>3414.79</v>
      </c>
      <c r="N181" s="2">
        <f>'ZBud Extract Monthly'!V180</f>
        <v>3414.78</v>
      </c>
      <c r="O181" s="53">
        <f t="shared" si="52"/>
        <v>-9.9999999997635314E-3</v>
      </c>
      <c r="AI181" s="58">
        <f t="shared" si="53"/>
        <v>682.33</v>
      </c>
      <c r="AJ181" s="2">
        <f t="shared" si="68"/>
        <v>2605.17</v>
      </c>
      <c r="AK181" s="2">
        <f t="shared" si="54"/>
        <v>3414.79</v>
      </c>
      <c r="AL181" s="2">
        <f t="shared" si="55"/>
        <v>127.28999999999999</v>
      </c>
      <c r="AM181" s="2">
        <f t="shared" si="56"/>
        <v>6829.58</v>
      </c>
      <c r="AN181" s="2">
        <f t="shared" si="57"/>
        <v>3414.7700000000004</v>
      </c>
      <c r="AO181" s="2">
        <f t="shared" si="58"/>
        <v>0</v>
      </c>
      <c r="AP181" s="2">
        <f t="shared" si="59"/>
        <v>0</v>
      </c>
      <c r="AQ181" s="2">
        <f t="shared" si="60"/>
        <v>0</v>
      </c>
      <c r="AR181" s="2">
        <f t="shared" si="61"/>
        <v>0</v>
      </c>
      <c r="AS181" s="2">
        <f t="shared" si="62"/>
        <v>0</v>
      </c>
      <c r="AT181" s="2">
        <f t="shared" si="63"/>
        <v>3414.79</v>
      </c>
      <c r="AU181" s="2">
        <f t="shared" si="64"/>
        <v>0</v>
      </c>
      <c r="AV181" s="2">
        <f t="shared" si="65"/>
        <v>13659.14</v>
      </c>
      <c r="AW181" s="2">
        <f t="shared" si="66"/>
        <v>17073.93</v>
      </c>
      <c r="AX181" s="2">
        <f>'ZBud Extract Monthly'!V180</f>
        <v>3414.78</v>
      </c>
      <c r="AY181" s="53">
        <f t="shared" si="67"/>
        <v>-13659.15</v>
      </c>
    </row>
    <row r="182" spans="1:51" x14ac:dyDescent="0.3">
      <c r="A182" s="129">
        <v>38168</v>
      </c>
      <c r="B182" s="130">
        <v>626.4</v>
      </c>
      <c r="C182" s="130">
        <v>717.33</v>
      </c>
      <c r="D182" s="130">
        <v>306.12</v>
      </c>
      <c r="E182" s="130">
        <v>255.56</v>
      </c>
      <c r="F182" s="130">
        <v>0</v>
      </c>
      <c r="G182" s="130">
        <v>33.28</v>
      </c>
      <c r="H182" s="2">
        <f t="shared" si="46"/>
        <v>1905.4099999999999</v>
      </c>
      <c r="I182" s="2">
        <f t="shared" si="47"/>
        <v>0</v>
      </c>
      <c r="J182" s="2">
        <f t="shared" si="48"/>
        <v>33.28</v>
      </c>
      <c r="K182" s="2">
        <f t="shared" si="49"/>
        <v>1905.4099999999999</v>
      </c>
      <c r="L182" s="2">
        <f t="shared" si="50"/>
        <v>33.28</v>
      </c>
      <c r="M182" s="2">
        <f t="shared" si="51"/>
        <v>1938.6899999999998</v>
      </c>
      <c r="N182" s="2">
        <f>'ZBud Extract Monthly'!V181</f>
        <v>1938.69</v>
      </c>
      <c r="O182" s="53">
        <f t="shared" si="52"/>
        <v>0</v>
      </c>
      <c r="AI182" s="58">
        <f t="shared" si="53"/>
        <v>626.4</v>
      </c>
      <c r="AJ182" s="2">
        <f t="shared" si="68"/>
        <v>1279.01</v>
      </c>
      <c r="AK182" s="2">
        <f t="shared" si="54"/>
        <v>1938.6899999999998</v>
      </c>
      <c r="AL182" s="2">
        <f t="shared" si="55"/>
        <v>33.28</v>
      </c>
      <c r="AM182" s="2">
        <f t="shared" si="56"/>
        <v>3877.3799999999997</v>
      </c>
      <c r="AN182" s="2">
        <f t="shared" si="57"/>
        <v>1938.69</v>
      </c>
      <c r="AO182" s="2">
        <f t="shared" si="58"/>
        <v>0</v>
      </c>
      <c r="AP182" s="2">
        <f t="shared" si="59"/>
        <v>0</v>
      </c>
      <c r="AQ182" s="2">
        <f t="shared" si="60"/>
        <v>0</v>
      </c>
      <c r="AR182" s="2">
        <f t="shared" si="61"/>
        <v>0</v>
      </c>
      <c r="AS182" s="2">
        <f t="shared" si="62"/>
        <v>0</v>
      </c>
      <c r="AT182" s="2">
        <f t="shared" si="63"/>
        <v>1938.6899999999998</v>
      </c>
      <c r="AU182" s="2">
        <f t="shared" si="64"/>
        <v>0</v>
      </c>
      <c r="AV182" s="2">
        <f t="shared" si="65"/>
        <v>7754.76</v>
      </c>
      <c r="AW182" s="2">
        <f t="shared" si="66"/>
        <v>9693.4499999999989</v>
      </c>
      <c r="AX182" s="2">
        <f>'ZBud Extract Monthly'!V181</f>
        <v>1938.69</v>
      </c>
      <c r="AY182" s="53">
        <f t="shared" si="67"/>
        <v>-7754.7599999999984</v>
      </c>
    </row>
    <row r="183" spans="1:51" x14ac:dyDescent="0.3">
      <c r="A183" s="129">
        <v>38199</v>
      </c>
      <c r="B183" s="130">
        <v>625.48</v>
      </c>
      <c r="C183" s="130">
        <v>699.85</v>
      </c>
      <c r="D183" s="130">
        <v>161.71</v>
      </c>
      <c r="E183" s="130">
        <v>115.71</v>
      </c>
      <c r="F183" s="130">
        <v>0</v>
      </c>
      <c r="G183" s="130">
        <v>17.62</v>
      </c>
      <c r="H183" s="2">
        <f t="shared" si="46"/>
        <v>1602.75</v>
      </c>
      <c r="I183" s="2">
        <f t="shared" si="47"/>
        <v>0</v>
      </c>
      <c r="J183" s="2">
        <f t="shared" si="48"/>
        <v>17.62</v>
      </c>
      <c r="K183" s="2">
        <f t="shared" si="49"/>
        <v>1602.75</v>
      </c>
      <c r="L183" s="2">
        <f t="shared" si="50"/>
        <v>17.62</v>
      </c>
      <c r="M183" s="2">
        <f t="shared" si="51"/>
        <v>1620.37</v>
      </c>
      <c r="N183" s="2">
        <f>'ZBud Extract Monthly'!V182</f>
        <v>1620.36</v>
      </c>
      <c r="O183" s="53">
        <f t="shared" si="52"/>
        <v>-9.9999999999909051E-3</v>
      </c>
      <c r="AI183" s="58">
        <f t="shared" si="53"/>
        <v>625.48</v>
      </c>
      <c r="AJ183" s="2">
        <f t="shared" si="68"/>
        <v>977.2700000000001</v>
      </c>
      <c r="AK183" s="2">
        <f t="shared" si="54"/>
        <v>1620.37</v>
      </c>
      <c r="AL183" s="2">
        <f t="shared" si="55"/>
        <v>17.62</v>
      </c>
      <c r="AM183" s="2">
        <f t="shared" si="56"/>
        <v>3240.74</v>
      </c>
      <c r="AN183" s="2">
        <f t="shared" si="57"/>
        <v>1620.35</v>
      </c>
      <c r="AO183" s="2">
        <f t="shared" si="58"/>
        <v>0</v>
      </c>
      <c r="AP183" s="2">
        <f t="shared" si="59"/>
        <v>0</v>
      </c>
      <c r="AQ183" s="2">
        <f t="shared" si="60"/>
        <v>0</v>
      </c>
      <c r="AR183" s="2">
        <f t="shared" si="61"/>
        <v>0</v>
      </c>
      <c r="AS183" s="2">
        <f t="shared" si="62"/>
        <v>0</v>
      </c>
      <c r="AT183" s="2">
        <f t="shared" si="63"/>
        <v>1620.37</v>
      </c>
      <c r="AU183" s="2">
        <f t="shared" si="64"/>
        <v>0</v>
      </c>
      <c r="AV183" s="2">
        <f t="shared" si="65"/>
        <v>6481.4599999999991</v>
      </c>
      <c r="AW183" s="2">
        <f t="shared" si="66"/>
        <v>8101.83</v>
      </c>
      <c r="AX183" s="2">
        <f>'ZBud Extract Monthly'!V182</f>
        <v>1620.36</v>
      </c>
      <c r="AY183" s="53">
        <f t="shared" si="67"/>
        <v>-6481.47</v>
      </c>
    </row>
    <row r="184" spans="1:51" x14ac:dyDescent="0.3">
      <c r="A184" s="129">
        <v>38230</v>
      </c>
      <c r="B184" s="130">
        <v>602.69000000000005</v>
      </c>
      <c r="C184" s="130">
        <v>674.88</v>
      </c>
      <c r="D184" s="130">
        <v>332.85</v>
      </c>
      <c r="E184" s="130">
        <v>305.66000000000003</v>
      </c>
      <c r="F184" s="130">
        <v>0</v>
      </c>
      <c r="G184" s="130">
        <v>28.67</v>
      </c>
      <c r="H184" s="2">
        <f t="shared" si="46"/>
        <v>1916.0800000000002</v>
      </c>
      <c r="I184" s="2">
        <f t="shared" si="47"/>
        <v>0</v>
      </c>
      <c r="J184" s="2">
        <f t="shared" si="48"/>
        <v>28.67</v>
      </c>
      <c r="K184" s="2">
        <f t="shared" si="49"/>
        <v>1916.0800000000002</v>
      </c>
      <c r="L184" s="2">
        <f t="shared" si="50"/>
        <v>28.67</v>
      </c>
      <c r="M184" s="2">
        <f t="shared" si="51"/>
        <v>1944.7500000000002</v>
      </c>
      <c r="N184" s="2">
        <f>'ZBud Extract Monthly'!V183</f>
        <v>1944.75</v>
      </c>
      <c r="O184" s="53">
        <f t="shared" si="52"/>
        <v>0</v>
      </c>
      <c r="AI184" s="58">
        <f t="shared" si="53"/>
        <v>602.69000000000005</v>
      </c>
      <c r="AJ184" s="2">
        <f t="shared" si="68"/>
        <v>1313.39</v>
      </c>
      <c r="AK184" s="2">
        <f t="shared" si="54"/>
        <v>1944.7500000000002</v>
      </c>
      <c r="AL184" s="2">
        <f t="shared" si="55"/>
        <v>28.67</v>
      </c>
      <c r="AM184" s="2">
        <f t="shared" si="56"/>
        <v>3889.5000000000005</v>
      </c>
      <c r="AN184" s="2">
        <f t="shared" si="57"/>
        <v>1944.75</v>
      </c>
      <c r="AO184" s="2">
        <f t="shared" si="58"/>
        <v>0</v>
      </c>
      <c r="AP184" s="2">
        <f t="shared" si="59"/>
        <v>0</v>
      </c>
      <c r="AQ184" s="2">
        <f t="shared" si="60"/>
        <v>0</v>
      </c>
      <c r="AR184" s="2">
        <f t="shared" si="61"/>
        <v>0</v>
      </c>
      <c r="AS184" s="2">
        <f t="shared" si="62"/>
        <v>0</v>
      </c>
      <c r="AT184" s="2">
        <f t="shared" si="63"/>
        <v>1944.7500000000002</v>
      </c>
      <c r="AU184" s="2">
        <f t="shared" si="64"/>
        <v>0</v>
      </c>
      <c r="AV184" s="2">
        <f t="shared" si="65"/>
        <v>7779.0000000000009</v>
      </c>
      <c r="AW184" s="2">
        <f t="shared" si="66"/>
        <v>9723.75</v>
      </c>
      <c r="AX184" s="2">
        <f>'ZBud Extract Monthly'!V183</f>
        <v>1944.75</v>
      </c>
      <c r="AY184" s="53">
        <f t="shared" si="67"/>
        <v>-7779</v>
      </c>
    </row>
    <row r="185" spans="1:51" x14ac:dyDescent="0.3">
      <c r="A185" s="129">
        <v>38260</v>
      </c>
      <c r="B185" s="130">
        <v>567.54999999999995</v>
      </c>
      <c r="C185" s="130">
        <v>618.51</v>
      </c>
      <c r="D185" s="130">
        <v>543.15</v>
      </c>
      <c r="E185" s="130">
        <v>539.37</v>
      </c>
      <c r="F185" s="130">
        <v>0</v>
      </c>
      <c r="G185" s="130">
        <v>43.63</v>
      </c>
      <c r="H185" s="2">
        <f t="shared" si="46"/>
        <v>2268.58</v>
      </c>
      <c r="I185" s="2">
        <f t="shared" si="47"/>
        <v>0</v>
      </c>
      <c r="J185" s="2">
        <f t="shared" si="48"/>
        <v>43.63</v>
      </c>
      <c r="K185" s="2">
        <f t="shared" si="49"/>
        <v>2268.58</v>
      </c>
      <c r="L185" s="2">
        <f t="shared" si="50"/>
        <v>43.63</v>
      </c>
      <c r="M185" s="2">
        <f t="shared" si="51"/>
        <v>2312.21</v>
      </c>
      <c r="N185" s="2">
        <f>'ZBud Extract Monthly'!V184</f>
        <v>2312.1999999999998</v>
      </c>
      <c r="O185" s="53">
        <f t="shared" si="52"/>
        <v>-1.0000000000218279E-2</v>
      </c>
      <c r="AI185" s="58">
        <f t="shared" si="53"/>
        <v>567.54999999999995</v>
      </c>
      <c r="AJ185" s="2">
        <f t="shared" si="68"/>
        <v>1701.0299999999997</v>
      </c>
      <c r="AK185" s="2">
        <f t="shared" si="54"/>
        <v>2312.21</v>
      </c>
      <c r="AL185" s="2">
        <f t="shared" si="55"/>
        <v>43.63</v>
      </c>
      <c r="AM185" s="2">
        <f t="shared" si="56"/>
        <v>4624.42</v>
      </c>
      <c r="AN185" s="2">
        <f t="shared" si="57"/>
        <v>2312.1899999999996</v>
      </c>
      <c r="AO185" s="2">
        <f t="shared" si="58"/>
        <v>0</v>
      </c>
      <c r="AP185" s="2">
        <f t="shared" si="59"/>
        <v>0</v>
      </c>
      <c r="AQ185" s="2">
        <f t="shared" si="60"/>
        <v>0</v>
      </c>
      <c r="AR185" s="2">
        <f t="shared" si="61"/>
        <v>0</v>
      </c>
      <c r="AS185" s="2">
        <f t="shared" si="62"/>
        <v>0</v>
      </c>
      <c r="AT185" s="2">
        <f t="shared" si="63"/>
        <v>2312.21</v>
      </c>
      <c r="AU185" s="2">
        <f t="shared" si="64"/>
        <v>0</v>
      </c>
      <c r="AV185" s="2">
        <f t="shared" si="65"/>
        <v>9248.82</v>
      </c>
      <c r="AW185" s="2">
        <f t="shared" si="66"/>
        <v>11561.029999999999</v>
      </c>
      <c r="AX185" s="2">
        <f>'ZBud Extract Monthly'!V184</f>
        <v>2312.1999999999998</v>
      </c>
      <c r="AY185" s="53">
        <f t="shared" si="67"/>
        <v>-9248.8299999999981</v>
      </c>
    </row>
    <row r="186" spans="1:51" x14ac:dyDescent="0.3">
      <c r="A186" s="129">
        <v>38291</v>
      </c>
      <c r="B186" s="130">
        <v>680.3</v>
      </c>
      <c r="C186" s="130">
        <v>728.76</v>
      </c>
      <c r="D186" s="130">
        <v>691.73</v>
      </c>
      <c r="E186" s="130">
        <v>588.96</v>
      </c>
      <c r="F186" s="130">
        <v>0</v>
      </c>
      <c r="G186" s="130">
        <v>53.13</v>
      </c>
      <c r="H186" s="2">
        <f t="shared" si="46"/>
        <v>2689.75</v>
      </c>
      <c r="I186" s="2">
        <f t="shared" si="47"/>
        <v>0</v>
      </c>
      <c r="J186" s="2">
        <f t="shared" si="48"/>
        <v>53.13</v>
      </c>
      <c r="K186" s="2">
        <f t="shared" si="49"/>
        <v>2689.75</v>
      </c>
      <c r="L186" s="2">
        <f t="shared" si="50"/>
        <v>53.13</v>
      </c>
      <c r="M186" s="2">
        <f t="shared" si="51"/>
        <v>2742.88</v>
      </c>
      <c r="N186" s="2">
        <f>'ZBud Extract Monthly'!V185</f>
        <v>2742.89</v>
      </c>
      <c r="O186" s="53">
        <f t="shared" si="52"/>
        <v>9.9999999997635314E-3</v>
      </c>
      <c r="AI186" s="58">
        <f t="shared" si="53"/>
        <v>680.3</v>
      </c>
      <c r="AJ186" s="2">
        <f t="shared" si="68"/>
        <v>2009.45</v>
      </c>
      <c r="AK186" s="2">
        <f t="shared" si="54"/>
        <v>2742.88</v>
      </c>
      <c r="AL186" s="2">
        <f t="shared" si="55"/>
        <v>53.13</v>
      </c>
      <c r="AM186" s="2">
        <f t="shared" si="56"/>
        <v>5485.76</v>
      </c>
      <c r="AN186" s="2">
        <f t="shared" si="57"/>
        <v>2742.8999999999996</v>
      </c>
      <c r="AO186" s="2">
        <f t="shared" si="58"/>
        <v>0</v>
      </c>
      <c r="AP186" s="2">
        <f t="shared" si="59"/>
        <v>0</v>
      </c>
      <c r="AQ186" s="2">
        <f t="shared" si="60"/>
        <v>0</v>
      </c>
      <c r="AR186" s="2">
        <f t="shared" si="61"/>
        <v>0</v>
      </c>
      <c r="AS186" s="2">
        <f t="shared" si="62"/>
        <v>0</v>
      </c>
      <c r="AT186" s="2">
        <f t="shared" si="63"/>
        <v>2742.88</v>
      </c>
      <c r="AU186" s="2">
        <f t="shared" si="64"/>
        <v>0</v>
      </c>
      <c r="AV186" s="2">
        <f t="shared" si="65"/>
        <v>10971.539999999999</v>
      </c>
      <c r="AW186" s="2">
        <f t="shared" si="66"/>
        <v>13714.42</v>
      </c>
      <c r="AX186" s="2">
        <f>'ZBud Extract Monthly'!V185</f>
        <v>2742.89</v>
      </c>
      <c r="AY186" s="53">
        <f t="shared" si="67"/>
        <v>-10971.53</v>
      </c>
    </row>
    <row r="187" spans="1:51" x14ac:dyDescent="0.3">
      <c r="A187" s="129">
        <v>38321</v>
      </c>
      <c r="B187" s="130">
        <v>735.41</v>
      </c>
      <c r="C187" s="130">
        <v>805.14</v>
      </c>
      <c r="D187" s="130">
        <v>1003.81</v>
      </c>
      <c r="E187" s="130">
        <v>790.09</v>
      </c>
      <c r="F187" s="130">
        <v>0</v>
      </c>
      <c r="G187" s="130">
        <v>89.13</v>
      </c>
      <c r="H187" s="2">
        <f t="shared" si="46"/>
        <v>3334.45</v>
      </c>
      <c r="I187" s="2">
        <f t="shared" si="47"/>
        <v>0</v>
      </c>
      <c r="J187" s="2">
        <f t="shared" si="48"/>
        <v>89.13</v>
      </c>
      <c r="K187" s="2">
        <f t="shared" si="49"/>
        <v>3334.45</v>
      </c>
      <c r="L187" s="2">
        <f t="shared" si="50"/>
        <v>89.13</v>
      </c>
      <c r="M187" s="2">
        <f t="shared" si="51"/>
        <v>3423.58</v>
      </c>
      <c r="N187" s="2">
        <f>'ZBud Extract Monthly'!V186</f>
        <v>3423.58</v>
      </c>
      <c r="O187" s="53">
        <f t="shared" si="52"/>
        <v>0</v>
      </c>
      <c r="AI187" s="58">
        <f t="shared" si="53"/>
        <v>735.41</v>
      </c>
      <c r="AJ187" s="2">
        <f t="shared" si="68"/>
        <v>2599.04</v>
      </c>
      <c r="AK187" s="2">
        <f t="shared" si="54"/>
        <v>3423.58</v>
      </c>
      <c r="AL187" s="2">
        <f t="shared" si="55"/>
        <v>89.13</v>
      </c>
      <c r="AM187" s="2">
        <f t="shared" si="56"/>
        <v>6847.16</v>
      </c>
      <c r="AN187" s="2">
        <f t="shared" si="57"/>
        <v>3423.58</v>
      </c>
      <c r="AO187" s="2">
        <f t="shared" si="58"/>
        <v>0</v>
      </c>
      <c r="AP187" s="2">
        <f t="shared" si="59"/>
        <v>0</v>
      </c>
      <c r="AQ187" s="2">
        <f t="shared" si="60"/>
        <v>0</v>
      </c>
      <c r="AR187" s="2">
        <f t="shared" si="61"/>
        <v>0</v>
      </c>
      <c r="AS187" s="2">
        <f t="shared" si="62"/>
        <v>0</v>
      </c>
      <c r="AT187" s="2">
        <f t="shared" si="63"/>
        <v>3423.58</v>
      </c>
      <c r="AU187" s="2">
        <f t="shared" si="64"/>
        <v>0</v>
      </c>
      <c r="AV187" s="2">
        <f t="shared" si="65"/>
        <v>13694.32</v>
      </c>
      <c r="AW187" s="2">
        <f t="shared" si="66"/>
        <v>17117.900000000001</v>
      </c>
      <c r="AX187" s="2">
        <f>'ZBud Extract Monthly'!V186</f>
        <v>3423.58</v>
      </c>
      <c r="AY187" s="53">
        <f t="shared" si="67"/>
        <v>-13694.320000000002</v>
      </c>
    </row>
    <row r="188" spans="1:51" x14ac:dyDescent="0.3">
      <c r="A188" s="129">
        <v>38352</v>
      </c>
      <c r="B188" s="130">
        <v>854.57</v>
      </c>
      <c r="C188" s="130">
        <v>942.28</v>
      </c>
      <c r="D188" s="130">
        <v>1257.04</v>
      </c>
      <c r="E188" s="130">
        <v>913.05</v>
      </c>
      <c r="F188" s="130">
        <v>0</v>
      </c>
      <c r="G188" s="130">
        <v>109.13</v>
      </c>
      <c r="H188" s="2">
        <f t="shared" si="46"/>
        <v>3966.9399999999996</v>
      </c>
      <c r="I188" s="2">
        <f t="shared" si="47"/>
        <v>0</v>
      </c>
      <c r="J188" s="2">
        <f t="shared" si="48"/>
        <v>109.13</v>
      </c>
      <c r="K188" s="2">
        <f t="shared" si="49"/>
        <v>3966.9399999999996</v>
      </c>
      <c r="L188" s="2">
        <f t="shared" si="50"/>
        <v>109.13</v>
      </c>
      <c r="M188" s="2">
        <f t="shared" si="51"/>
        <v>4076.0699999999997</v>
      </c>
      <c r="N188" s="2">
        <f>'ZBud Extract Monthly'!V187</f>
        <v>4076.06</v>
      </c>
      <c r="O188" s="53">
        <f t="shared" si="52"/>
        <v>-9.9999999997635314E-3</v>
      </c>
      <c r="AI188" s="58">
        <f t="shared" si="53"/>
        <v>854.57</v>
      </c>
      <c r="AJ188" s="2">
        <f t="shared" si="68"/>
        <v>3112.37</v>
      </c>
      <c r="AK188" s="2">
        <f t="shared" si="54"/>
        <v>4076.0699999999997</v>
      </c>
      <c r="AL188" s="2">
        <f t="shared" si="55"/>
        <v>109.13</v>
      </c>
      <c r="AM188" s="2">
        <f t="shared" si="56"/>
        <v>8152.1399999999994</v>
      </c>
      <c r="AN188" s="2">
        <f t="shared" si="57"/>
        <v>4076.05</v>
      </c>
      <c r="AO188" s="2">
        <f t="shared" si="58"/>
        <v>0</v>
      </c>
      <c r="AP188" s="2">
        <f t="shared" si="59"/>
        <v>0</v>
      </c>
      <c r="AQ188" s="2">
        <f t="shared" si="60"/>
        <v>0</v>
      </c>
      <c r="AR188" s="2">
        <f t="shared" si="61"/>
        <v>0</v>
      </c>
      <c r="AS188" s="2">
        <f t="shared" si="62"/>
        <v>0</v>
      </c>
      <c r="AT188" s="2">
        <f t="shared" si="63"/>
        <v>4076.0699999999997</v>
      </c>
      <c r="AU188" s="2">
        <f t="shared" si="64"/>
        <v>0</v>
      </c>
      <c r="AV188" s="2">
        <f t="shared" si="65"/>
        <v>16304.259999999998</v>
      </c>
      <c r="AW188" s="2">
        <f t="shared" si="66"/>
        <v>20380.329999999998</v>
      </c>
      <c r="AX188" s="2">
        <f>'ZBud Extract Monthly'!V187</f>
        <v>4076.06</v>
      </c>
      <c r="AY188" s="53">
        <f t="shared" si="67"/>
        <v>-16304.269999999999</v>
      </c>
    </row>
    <row r="189" spans="1:51" x14ac:dyDescent="0.3">
      <c r="A189" s="129">
        <v>38383</v>
      </c>
      <c r="B189" s="130">
        <v>1261.5999999999999</v>
      </c>
      <c r="C189" s="130">
        <v>1450.66</v>
      </c>
      <c r="D189" s="130">
        <v>1921.83</v>
      </c>
      <c r="E189" s="130">
        <v>1338.61</v>
      </c>
      <c r="F189" s="130">
        <v>27.03</v>
      </c>
      <c r="G189" s="130">
        <v>231.51</v>
      </c>
      <c r="H189" s="2">
        <f t="shared" si="46"/>
        <v>5972.7</v>
      </c>
      <c r="I189" s="2">
        <f t="shared" si="47"/>
        <v>27.03</v>
      </c>
      <c r="J189" s="2">
        <f t="shared" si="48"/>
        <v>231.51</v>
      </c>
      <c r="K189" s="2">
        <f t="shared" si="49"/>
        <v>5972.7</v>
      </c>
      <c r="L189" s="2">
        <f t="shared" si="50"/>
        <v>258.53999999999996</v>
      </c>
      <c r="M189" s="2">
        <f t="shared" si="51"/>
        <v>6231.24</v>
      </c>
      <c r="N189" s="2">
        <f>'ZBud Extract Monthly'!V188</f>
        <v>6231.24</v>
      </c>
      <c r="O189" s="53">
        <f t="shared" si="52"/>
        <v>0</v>
      </c>
      <c r="AI189" s="58">
        <f t="shared" si="53"/>
        <v>1261.5999999999999</v>
      </c>
      <c r="AJ189" s="2">
        <f t="shared" si="68"/>
        <v>4711.0999999999995</v>
      </c>
      <c r="AK189" s="2">
        <f t="shared" si="54"/>
        <v>6231.24</v>
      </c>
      <c r="AL189" s="2">
        <f t="shared" si="55"/>
        <v>258.53999999999996</v>
      </c>
      <c r="AM189" s="2">
        <f t="shared" si="56"/>
        <v>12462.48</v>
      </c>
      <c r="AN189" s="2">
        <f t="shared" si="57"/>
        <v>6231.24</v>
      </c>
      <c r="AO189" s="2">
        <f t="shared" si="58"/>
        <v>0</v>
      </c>
      <c r="AP189" s="2">
        <f t="shared" si="59"/>
        <v>0</v>
      </c>
      <c r="AQ189" s="2">
        <f t="shared" si="60"/>
        <v>0</v>
      </c>
      <c r="AR189" s="2">
        <f t="shared" si="61"/>
        <v>0</v>
      </c>
      <c r="AS189" s="2">
        <f t="shared" si="62"/>
        <v>0</v>
      </c>
      <c r="AT189" s="2">
        <f t="shared" si="63"/>
        <v>6231.24</v>
      </c>
      <c r="AU189" s="2">
        <f t="shared" si="64"/>
        <v>0</v>
      </c>
      <c r="AV189" s="2">
        <f t="shared" si="65"/>
        <v>24924.959999999999</v>
      </c>
      <c r="AW189" s="2">
        <f t="shared" si="66"/>
        <v>31156.199999999997</v>
      </c>
      <c r="AX189" s="2">
        <f>'ZBud Extract Monthly'!V188</f>
        <v>6231.24</v>
      </c>
      <c r="AY189" s="53">
        <f t="shared" si="67"/>
        <v>-24924.959999999999</v>
      </c>
    </row>
    <row r="190" spans="1:51" x14ac:dyDescent="0.3">
      <c r="A190" s="129">
        <v>38411</v>
      </c>
      <c r="B190" s="130">
        <v>696.4</v>
      </c>
      <c r="C190" s="130">
        <v>863.1</v>
      </c>
      <c r="D190" s="130">
        <v>1397.76</v>
      </c>
      <c r="E190" s="130">
        <v>1021.18</v>
      </c>
      <c r="F190" s="130">
        <v>30.64</v>
      </c>
      <c r="G190" s="130">
        <v>213.85</v>
      </c>
      <c r="H190" s="2">
        <f t="shared" si="46"/>
        <v>3978.44</v>
      </c>
      <c r="I190" s="2">
        <f t="shared" si="47"/>
        <v>30.64</v>
      </c>
      <c r="J190" s="2">
        <f t="shared" si="48"/>
        <v>213.85</v>
      </c>
      <c r="K190" s="2">
        <f t="shared" si="49"/>
        <v>3978.44</v>
      </c>
      <c r="L190" s="2">
        <f t="shared" si="50"/>
        <v>244.49</v>
      </c>
      <c r="M190" s="2">
        <f t="shared" si="51"/>
        <v>4222.93</v>
      </c>
      <c r="N190" s="2">
        <f>'ZBud Extract Monthly'!V189</f>
        <v>4222.92</v>
      </c>
      <c r="O190" s="53">
        <f t="shared" si="52"/>
        <v>-1.0000000000218279E-2</v>
      </c>
      <c r="AI190" s="58">
        <f t="shared" si="53"/>
        <v>696.4</v>
      </c>
      <c r="AJ190" s="2">
        <f t="shared" si="68"/>
        <v>3282.04</v>
      </c>
      <c r="AK190" s="2">
        <f t="shared" si="54"/>
        <v>4222.93</v>
      </c>
      <c r="AL190" s="2">
        <f t="shared" si="55"/>
        <v>244.49</v>
      </c>
      <c r="AM190" s="2">
        <f t="shared" si="56"/>
        <v>8445.86</v>
      </c>
      <c r="AN190" s="2">
        <f t="shared" si="57"/>
        <v>4222.91</v>
      </c>
      <c r="AO190" s="2">
        <f t="shared" si="58"/>
        <v>0</v>
      </c>
      <c r="AP190" s="2">
        <f t="shared" si="59"/>
        <v>0</v>
      </c>
      <c r="AQ190" s="2">
        <f t="shared" si="60"/>
        <v>0</v>
      </c>
      <c r="AR190" s="2">
        <f t="shared" si="61"/>
        <v>0</v>
      </c>
      <c r="AS190" s="2">
        <f t="shared" si="62"/>
        <v>0</v>
      </c>
      <c r="AT190" s="2">
        <f t="shared" si="63"/>
        <v>4222.93</v>
      </c>
      <c r="AU190" s="2">
        <f t="shared" si="64"/>
        <v>0</v>
      </c>
      <c r="AV190" s="2">
        <f t="shared" si="65"/>
        <v>16891.7</v>
      </c>
      <c r="AW190" s="2">
        <f t="shared" si="66"/>
        <v>21114.63</v>
      </c>
      <c r="AX190" s="2">
        <f>'ZBud Extract Monthly'!V189</f>
        <v>4222.92</v>
      </c>
      <c r="AY190" s="53">
        <f t="shared" si="67"/>
        <v>-16891.71</v>
      </c>
    </row>
    <row r="191" spans="1:51" x14ac:dyDescent="0.3">
      <c r="A191" s="129">
        <v>38442</v>
      </c>
      <c r="B191" s="130">
        <v>831.89</v>
      </c>
      <c r="C191" s="130">
        <v>1007.05</v>
      </c>
      <c r="D191" s="130">
        <v>1609.47</v>
      </c>
      <c r="E191" s="130">
        <v>1138.03</v>
      </c>
      <c r="F191" s="130">
        <v>59.6</v>
      </c>
      <c r="G191" s="130">
        <v>242.62</v>
      </c>
      <c r="H191" s="2">
        <f t="shared" si="46"/>
        <v>4586.4399999999996</v>
      </c>
      <c r="I191" s="2">
        <f t="shared" si="47"/>
        <v>59.6</v>
      </c>
      <c r="J191" s="2">
        <f t="shared" si="48"/>
        <v>242.62</v>
      </c>
      <c r="K191" s="2">
        <f t="shared" si="49"/>
        <v>4586.4399999999996</v>
      </c>
      <c r="L191" s="2">
        <f t="shared" si="50"/>
        <v>302.22000000000003</v>
      </c>
      <c r="M191" s="2">
        <f t="shared" si="51"/>
        <v>4888.66</v>
      </c>
      <c r="N191" s="2">
        <f>'ZBud Extract Monthly'!V190</f>
        <v>4888.66</v>
      </c>
      <c r="O191" s="53">
        <f t="shared" si="52"/>
        <v>0</v>
      </c>
      <c r="AI191" s="58">
        <f t="shared" si="53"/>
        <v>831.89</v>
      </c>
      <c r="AJ191" s="2">
        <f t="shared" si="68"/>
        <v>3754.55</v>
      </c>
      <c r="AK191" s="2">
        <f t="shared" si="54"/>
        <v>4888.66</v>
      </c>
      <c r="AL191" s="2">
        <f t="shared" si="55"/>
        <v>302.22000000000003</v>
      </c>
      <c r="AM191" s="2">
        <f t="shared" si="56"/>
        <v>9777.32</v>
      </c>
      <c r="AN191" s="2">
        <f t="shared" si="57"/>
        <v>4888.66</v>
      </c>
      <c r="AO191" s="2">
        <f t="shared" si="58"/>
        <v>0</v>
      </c>
      <c r="AP191" s="2">
        <f t="shared" si="59"/>
        <v>0</v>
      </c>
      <c r="AQ191" s="2">
        <f t="shared" si="60"/>
        <v>0</v>
      </c>
      <c r="AR191" s="2">
        <f t="shared" si="61"/>
        <v>0</v>
      </c>
      <c r="AS191" s="2">
        <f t="shared" si="62"/>
        <v>0</v>
      </c>
      <c r="AT191" s="2">
        <f t="shared" si="63"/>
        <v>4888.66</v>
      </c>
      <c r="AU191" s="2">
        <f t="shared" si="64"/>
        <v>0</v>
      </c>
      <c r="AV191" s="2">
        <f t="shared" si="65"/>
        <v>19554.64</v>
      </c>
      <c r="AW191" s="2">
        <f t="shared" si="66"/>
        <v>24443.3</v>
      </c>
      <c r="AX191" s="2">
        <f>'ZBud Extract Monthly'!V190</f>
        <v>4888.66</v>
      </c>
      <c r="AY191" s="53">
        <f t="shared" si="67"/>
        <v>-19554.64</v>
      </c>
    </row>
    <row r="192" spans="1:51" x14ac:dyDescent="0.3">
      <c r="A192" s="129">
        <v>38472</v>
      </c>
      <c r="B192" s="130">
        <v>730.47</v>
      </c>
      <c r="C192" s="130">
        <v>888.93</v>
      </c>
      <c r="D192" s="130">
        <v>1620.67</v>
      </c>
      <c r="E192" s="130">
        <v>1194.0899999999999</v>
      </c>
      <c r="F192" s="130">
        <v>92.78</v>
      </c>
      <c r="G192" s="130">
        <v>280.54000000000002</v>
      </c>
      <c r="H192" s="2">
        <f t="shared" si="46"/>
        <v>4434.16</v>
      </c>
      <c r="I192" s="2">
        <f t="shared" si="47"/>
        <v>92.78</v>
      </c>
      <c r="J192" s="2">
        <f t="shared" si="48"/>
        <v>280.54000000000002</v>
      </c>
      <c r="K192" s="2">
        <f t="shared" si="49"/>
        <v>4434.16</v>
      </c>
      <c r="L192" s="2">
        <f t="shared" si="50"/>
        <v>373.32000000000005</v>
      </c>
      <c r="M192" s="2">
        <f t="shared" si="51"/>
        <v>4807.4799999999996</v>
      </c>
      <c r="N192" s="2">
        <f>'ZBud Extract Monthly'!V191</f>
        <v>4807.4799999999996</v>
      </c>
      <c r="O192" s="53">
        <f t="shared" si="52"/>
        <v>0</v>
      </c>
      <c r="AI192" s="58">
        <f t="shared" si="53"/>
        <v>730.47</v>
      </c>
      <c r="AJ192" s="2">
        <f t="shared" si="68"/>
        <v>3703.6899999999996</v>
      </c>
      <c r="AK192" s="2">
        <f t="shared" si="54"/>
        <v>4807.4799999999996</v>
      </c>
      <c r="AL192" s="2">
        <f t="shared" si="55"/>
        <v>373.32000000000005</v>
      </c>
      <c r="AM192" s="2">
        <f t="shared" si="56"/>
        <v>9614.9599999999991</v>
      </c>
      <c r="AN192" s="2">
        <f t="shared" si="57"/>
        <v>4807.4799999999996</v>
      </c>
      <c r="AO192" s="2">
        <f t="shared" si="58"/>
        <v>0</v>
      </c>
      <c r="AP192" s="2">
        <f t="shared" si="59"/>
        <v>0</v>
      </c>
      <c r="AQ192" s="2">
        <f t="shared" si="60"/>
        <v>0</v>
      </c>
      <c r="AR192" s="2">
        <f t="shared" si="61"/>
        <v>0</v>
      </c>
      <c r="AS192" s="2">
        <f t="shared" si="62"/>
        <v>0</v>
      </c>
      <c r="AT192" s="2">
        <f t="shared" si="63"/>
        <v>4807.4799999999996</v>
      </c>
      <c r="AU192" s="2">
        <f t="shared" si="64"/>
        <v>0</v>
      </c>
      <c r="AV192" s="2">
        <f t="shared" si="65"/>
        <v>19229.919999999998</v>
      </c>
      <c r="AW192" s="2">
        <f t="shared" si="66"/>
        <v>24037.399999999998</v>
      </c>
      <c r="AX192" s="2">
        <f>'ZBud Extract Monthly'!V191</f>
        <v>4807.4799999999996</v>
      </c>
      <c r="AY192" s="53">
        <f t="shared" si="67"/>
        <v>-19229.919999999998</v>
      </c>
    </row>
    <row r="193" spans="1:51" x14ac:dyDescent="0.3">
      <c r="A193" s="129">
        <v>38503</v>
      </c>
      <c r="B193" s="130">
        <v>725.69</v>
      </c>
      <c r="C193" s="130">
        <v>875.17</v>
      </c>
      <c r="D193" s="130">
        <v>1168.97</v>
      </c>
      <c r="E193" s="130">
        <v>895.19</v>
      </c>
      <c r="F193" s="130">
        <v>49.58</v>
      </c>
      <c r="G193" s="130">
        <v>210.87</v>
      </c>
      <c r="H193" s="2">
        <f t="shared" si="46"/>
        <v>3665.02</v>
      </c>
      <c r="I193" s="2">
        <f t="shared" si="47"/>
        <v>49.58</v>
      </c>
      <c r="J193" s="2">
        <f t="shared" si="48"/>
        <v>210.87</v>
      </c>
      <c r="K193" s="2">
        <f t="shared" si="49"/>
        <v>3665.02</v>
      </c>
      <c r="L193" s="2">
        <f t="shared" si="50"/>
        <v>260.45</v>
      </c>
      <c r="M193" s="2">
        <f t="shared" si="51"/>
        <v>3925.47</v>
      </c>
      <c r="N193" s="2">
        <f>'ZBud Extract Monthly'!V192</f>
        <v>3925.46</v>
      </c>
      <c r="O193" s="53">
        <f t="shared" si="52"/>
        <v>-9.9999999997635314E-3</v>
      </c>
      <c r="AI193" s="58">
        <f t="shared" si="53"/>
        <v>725.69</v>
      </c>
      <c r="AJ193" s="2">
        <f t="shared" si="68"/>
        <v>2939.33</v>
      </c>
      <c r="AK193" s="2">
        <f t="shared" si="54"/>
        <v>3925.47</v>
      </c>
      <c r="AL193" s="2">
        <f t="shared" si="55"/>
        <v>260.45</v>
      </c>
      <c r="AM193" s="2">
        <f t="shared" si="56"/>
        <v>7850.94</v>
      </c>
      <c r="AN193" s="2">
        <f t="shared" si="57"/>
        <v>3925.4500000000003</v>
      </c>
      <c r="AO193" s="2">
        <f t="shared" si="58"/>
        <v>0</v>
      </c>
      <c r="AP193" s="2">
        <f t="shared" si="59"/>
        <v>0</v>
      </c>
      <c r="AQ193" s="2">
        <f t="shared" si="60"/>
        <v>0</v>
      </c>
      <c r="AR193" s="2">
        <f t="shared" si="61"/>
        <v>0</v>
      </c>
      <c r="AS193" s="2">
        <f t="shared" si="62"/>
        <v>0</v>
      </c>
      <c r="AT193" s="2">
        <f t="shared" si="63"/>
        <v>3925.47</v>
      </c>
      <c r="AU193" s="2">
        <f t="shared" si="64"/>
        <v>0</v>
      </c>
      <c r="AV193" s="2">
        <f t="shared" si="65"/>
        <v>15701.86</v>
      </c>
      <c r="AW193" s="2">
        <f t="shared" si="66"/>
        <v>19627.329999999998</v>
      </c>
      <c r="AX193" s="2">
        <f>'ZBud Extract Monthly'!V192</f>
        <v>3925.46</v>
      </c>
      <c r="AY193" s="53">
        <f t="shared" si="67"/>
        <v>-15701.869999999999</v>
      </c>
    </row>
    <row r="194" spans="1:51" x14ac:dyDescent="0.3">
      <c r="A194" s="129">
        <v>38533</v>
      </c>
      <c r="B194" s="130">
        <v>639.04999999999995</v>
      </c>
      <c r="C194" s="130">
        <v>758.33</v>
      </c>
      <c r="D194" s="130">
        <v>830.74</v>
      </c>
      <c r="E194" s="130">
        <v>675.45</v>
      </c>
      <c r="F194" s="130">
        <v>11.03</v>
      </c>
      <c r="G194" s="130">
        <v>118.03</v>
      </c>
      <c r="H194" s="2">
        <f t="shared" si="46"/>
        <v>2903.5699999999997</v>
      </c>
      <c r="I194" s="2">
        <f t="shared" si="47"/>
        <v>11.03</v>
      </c>
      <c r="J194" s="2">
        <f t="shared" si="48"/>
        <v>118.03</v>
      </c>
      <c r="K194" s="2">
        <f t="shared" si="49"/>
        <v>2903.5699999999997</v>
      </c>
      <c r="L194" s="2">
        <f t="shared" si="50"/>
        <v>129.06</v>
      </c>
      <c r="M194" s="2">
        <f t="shared" si="51"/>
        <v>3032.63</v>
      </c>
      <c r="N194" s="2">
        <f>'ZBud Extract Monthly'!V193</f>
        <v>3032.64</v>
      </c>
      <c r="O194" s="53">
        <f t="shared" si="52"/>
        <v>9.9999999997635314E-3</v>
      </c>
      <c r="AI194" s="58">
        <f t="shared" si="53"/>
        <v>639.04999999999995</v>
      </c>
      <c r="AJ194" s="2">
        <f t="shared" si="68"/>
        <v>2264.5200000000004</v>
      </c>
      <c r="AK194" s="2">
        <f t="shared" si="54"/>
        <v>3032.6299999999997</v>
      </c>
      <c r="AL194" s="2">
        <f t="shared" si="55"/>
        <v>129.06</v>
      </c>
      <c r="AM194" s="2">
        <f t="shared" si="56"/>
        <v>6065.26</v>
      </c>
      <c r="AN194" s="2">
        <f t="shared" si="57"/>
        <v>3032.6499999999996</v>
      </c>
      <c r="AO194" s="2">
        <f t="shared" si="58"/>
        <v>0</v>
      </c>
      <c r="AP194" s="2">
        <f t="shared" si="59"/>
        <v>0</v>
      </c>
      <c r="AQ194" s="2">
        <f t="shared" si="60"/>
        <v>0</v>
      </c>
      <c r="AR194" s="2">
        <f t="shared" si="61"/>
        <v>0</v>
      </c>
      <c r="AS194" s="2">
        <f t="shared" si="62"/>
        <v>0</v>
      </c>
      <c r="AT194" s="2">
        <f t="shared" si="63"/>
        <v>3032.6299999999997</v>
      </c>
      <c r="AU194" s="2">
        <f t="shared" si="64"/>
        <v>0</v>
      </c>
      <c r="AV194" s="2">
        <f t="shared" si="65"/>
        <v>12130.54</v>
      </c>
      <c r="AW194" s="2">
        <f t="shared" si="66"/>
        <v>15163.17</v>
      </c>
      <c r="AX194" s="2">
        <f>'ZBud Extract Monthly'!V193</f>
        <v>3032.64</v>
      </c>
      <c r="AY194" s="53">
        <f t="shared" si="67"/>
        <v>-12130.53</v>
      </c>
    </row>
    <row r="195" spans="1:51" x14ac:dyDescent="0.3">
      <c r="A195" s="129">
        <v>38564</v>
      </c>
      <c r="B195" s="130">
        <v>610.77</v>
      </c>
      <c r="C195" s="130">
        <v>698.38</v>
      </c>
      <c r="D195" s="130">
        <v>509.97</v>
      </c>
      <c r="E195" s="130">
        <v>406.15</v>
      </c>
      <c r="F195" s="130">
        <v>0</v>
      </c>
      <c r="G195" s="130">
        <v>50.31</v>
      </c>
      <c r="H195" s="2">
        <f t="shared" si="46"/>
        <v>2225.27</v>
      </c>
      <c r="I195" s="2">
        <f t="shared" si="47"/>
        <v>0</v>
      </c>
      <c r="J195" s="2">
        <f t="shared" si="48"/>
        <v>50.31</v>
      </c>
      <c r="K195" s="2">
        <f t="shared" si="49"/>
        <v>2225.27</v>
      </c>
      <c r="L195" s="2">
        <f t="shared" si="50"/>
        <v>50.31</v>
      </c>
      <c r="M195" s="2">
        <f t="shared" si="51"/>
        <v>2275.58</v>
      </c>
      <c r="N195" s="2">
        <f>'ZBud Extract Monthly'!V194</f>
        <v>2275.59</v>
      </c>
      <c r="O195" s="53">
        <f t="shared" si="52"/>
        <v>1.0000000000218279E-2</v>
      </c>
      <c r="AI195" s="58">
        <f t="shared" si="53"/>
        <v>610.77</v>
      </c>
      <c r="AJ195" s="2">
        <f t="shared" si="68"/>
        <v>1614.5</v>
      </c>
      <c r="AK195" s="2">
        <f t="shared" si="54"/>
        <v>2275.58</v>
      </c>
      <c r="AL195" s="2">
        <f t="shared" si="55"/>
        <v>50.31</v>
      </c>
      <c r="AM195" s="2">
        <f t="shared" si="56"/>
        <v>4551.16</v>
      </c>
      <c r="AN195" s="2">
        <f t="shared" si="57"/>
        <v>2275.6000000000004</v>
      </c>
      <c r="AO195" s="2">
        <f t="shared" si="58"/>
        <v>0</v>
      </c>
      <c r="AP195" s="2">
        <f t="shared" si="59"/>
        <v>0</v>
      </c>
      <c r="AQ195" s="2">
        <f t="shared" si="60"/>
        <v>0</v>
      </c>
      <c r="AR195" s="2">
        <f t="shared" si="61"/>
        <v>0</v>
      </c>
      <c r="AS195" s="2">
        <f t="shared" si="62"/>
        <v>0</v>
      </c>
      <c r="AT195" s="2">
        <f t="shared" si="63"/>
        <v>2275.58</v>
      </c>
      <c r="AU195" s="2">
        <f t="shared" si="64"/>
        <v>0</v>
      </c>
      <c r="AV195" s="2">
        <f t="shared" si="65"/>
        <v>9102.34</v>
      </c>
      <c r="AW195" s="2">
        <f t="shared" si="66"/>
        <v>11377.92</v>
      </c>
      <c r="AX195" s="2">
        <f>'ZBud Extract Monthly'!V194</f>
        <v>2275.59</v>
      </c>
      <c r="AY195" s="53">
        <f t="shared" si="67"/>
        <v>-9102.33</v>
      </c>
    </row>
    <row r="196" spans="1:51" x14ac:dyDescent="0.3">
      <c r="A196" s="129">
        <v>38595</v>
      </c>
      <c r="B196" s="130">
        <v>595.05999999999995</v>
      </c>
      <c r="C196" s="130">
        <v>672.16</v>
      </c>
      <c r="D196" s="130">
        <v>393.43</v>
      </c>
      <c r="E196" s="130">
        <v>348.41</v>
      </c>
      <c r="F196" s="130">
        <v>0</v>
      </c>
      <c r="G196" s="130">
        <v>32.44</v>
      </c>
      <c r="H196" s="2">
        <f t="shared" si="46"/>
        <v>2009.06</v>
      </c>
      <c r="I196" s="2">
        <f t="shared" si="47"/>
        <v>0</v>
      </c>
      <c r="J196" s="2">
        <f t="shared" si="48"/>
        <v>32.44</v>
      </c>
      <c r="K196" s="2">
        <f t="shared" si="49"/>
        <v>2009.06</v>
      </c>
      <c r="L196" s="2">
        <f t="shared" si="50"/>
        <v>32.44</v>
      </c>
      <c r="M196" s="2">
        <f t="shared" si="51"/>
        <v>2041.5</v>
      </c>
      <c r="N196" s="2">
        <f>'ZBud Extract Monthly'!V195</f>
        <v>2041.51</v>
      </c>
      <c r="O196" s="53">
        <f t="shared" si="52"/>
        <v>9.9999999999909051E-3</v>
      </c>
      <c r="AI196" s="58">
        <f t="shared" si="53"/>
        <v>595.05999999999995</v>
      </c>
      <c r="AJ196" s="2">
        <f t="shared" si="68"/>
        <v>1414</v>
      </c>
      <c r="AK196" s="2">
        <f t="shared" si="54"/>
        <v>2041.5</v>
      </c>
      <c r="AL196" s="2">
        <f t="shared" si="55"/>
        <v>32.44</v>
      </c>
      <c r="AM196" s="2">
        <f t="shared" si="56"/>
        <v>4083</v>
      </c>
      <c r="AN196" s="2">
        <f t="shared" si="57"/>
        <v>2041.52</v>
      </c>
      <c r="AO196" s="2">
        <f t="shared" si="58"/>
        <v>0</v>
      </c>
      <c r="AP196" s="2">
        <f t="shared" si="59"/>
        <v>0</v>
      </c>
      <c r="AQ196" s="2">
        <f t="shared" si="60"/>
        <v>0</v>
      </c>
      <c r="AR196" s="2">
        <f t="shared" si="61"/>
        <v>0</v>
      </c>
      <c r="AS196" s="2">
        <f t="shared" si="62"/>
        <v>0</v>
      </c>
      <c r="AT196" s="2">
        <f t="shared" si="63"/>
        <v>2041.5</v>
      </c>
      <c r="AU196" s="2">
        <f t="shared" si="64"/>
        <v>0</v>
      </c>
      <c r="AV196" s="2">
        <f t="shared" si="65"/>
        <v>8166.02</v>
      </c>
      <c r="AW196" s="2">
        <f t="shared" si="66"/>
        <v>10207.52</v>
      </c>
      <c r="AX196" s="2">
        <f>'ZBud Extract Monthly'!V195</f>
        <v>2041.51</v>
      </c>
      <c r="AY196" s="53">
        <f t="shared" si="67"/>
        <v>-8166.01</v>
      </c>
    </row>
    <row r="197" spans="1:51" x14ac:dyDescent="0.3">
      <c r="A197" s="129">
        <v>38625</v>
      </c>
      <c r="B197" s="130">
        <v>546.94000000000005</v>
      </c>
      <c r="C197" s="130">
        <v>602.91999999999996</v>
      </c>
      <c r="D197" s="130">
        <v>353.46</v>
      </c>
      <c r="E197" s="130">
        <v>316.05</v>
      </c>
      <c r="F197" s="130">
        <v>0</v>
      </c>
      <c r="G197" s="130">
        <v>30.63</v>
      </c>
      <c r="H197" s="2">
        <f t="shared" si="46"/>
        <v>1819.3700000000001</v>
      </c>
      <c r="I197" s="2">
        <f t="shared" si="47"/>
        <v>0</v>
      </c>
      <c r="J197" s="2">
        <f t="shared" si="48"/>
        <v>30.63</v>
      </c>
      <c r="K197" s="2">
        <f t="shared" si="49"/>
        <v>1819.3700000000001</v>
      </c>
      <c r="L197" s="2">
        <f t="shared" si="50"/>
        <v>30.63</v>
      </c>
      <c r="M197" s="2">
        <f t="shared" si="51"/>
        <v>1850.0000000000002</v>
      </c>
      <c r="N197" s="2">
        <f>'ZBud Extract Monthly'!V196</f>
        <v>1850</v>
      </c>
      <c r="O197" s="53">
        <f t="shared" si="52"/>
        <v>0</v>
      </c>
      <c r="AI197" s="58">
        <f t="shared" si="53"/>
        <v>546.94000000000005</v>
      </c>
      <c r="AJ197" s="2">
        <f t="shared" si="68"/>
        <v>1272.4299999999998</v>
      </c>
      <c r="AK197" s="2">
        <f t="shared" si="54"/>
        <v>1850.0000000000002</v>
      </c>
      <c r="AL197" s="2">
        <f t="shared" si="55"/>
        <v>30.63</v>
      </c>
      <c r="AM197" s="2">
        <f t="shared" si="56"/>
        <v>3700.0000000000005</v>
      </c>
      <c r="AN197" s="2">
        <f t="shared" si="57"/>
        <v>1850</v>
      </c>
      <c r="AO197" s="2">
        <f t="shared" si="58"/>
        <v>0</v>
      </c>
      <c r="AP197" s="2">
        <f t="shared" si="59"/>
        <v>0</v>
      </c>
      <c r="AQ197" s="2">
        <f t="shared" si="60"/>
        <v>0</v>
      </c>
      <c r="AR197" s="2">
        <f t="shared" si="61"/>
        <v>0</v>
      </c>
      <c r="AS197" s="2">
        <f t="shared" si="62"/>
        <v>0</v>
      </c>
      <c r="AT197" s="2">
        <f t="shared" si="63"/>
        <v>1850.0000000000002</v>
      </c>
      <c r="AU197" s="2">
        <f t="shared" si="64"/>
        <v>0</v>
      </c>
      <c r="AV197" s="2">
        <f t="shared" si="65"/>
        <v>7400</v>
      </c>
      <c r="AW197" s="2">
        <f t="shared" si="66"/>
        <v>9250</v>
      </c>
      <c r="AX197" s="2">
        <f>'ZBud Extract Monthly'!V196</f>
        <v>1850</v>
      </c>
      <c r="AY197" s="53">
        <f t="shared" si="67"/>
        <v>-7400</v>
      </c>
    </row>
    <row r="198" spans="1:51" x14ac:dyDescent="0.3">
      <c r="A198" s="129">
        <v>38656</v>
      </c>
      <c r="B198" s="130">
        <v>552.48</v>
      </c>
      <c r="C198" s="130">
        <v>606.29999999999995</v>
      </c>
      <c r="D198" s="130">
        <v>676.5</v>
      </c>
      <c r="E198" s="130">
        <v>572.13</v>
      </c>
      <c r="F198" s="130">
        <v>0</v>
      </c>
      <c r="G198" s="130">
        <v>53.85</v>
      </c>
      <c r="H198" s="2">
        <f t="shared" si="46"/>
        <v>2407.41</v>
      </c>
      <c r="I198" s="2">
        <f t="shared" si="47"/>
        <v>0</v>
      </c>
      <c r="J198" s="2">
        <f t="shared" si="48"/>
        <v>53.85</v>
      </c>
      <c r="K198" s="2">
        <f t="shared" si="49"/>
        <v>2407.41</v>
      </c>
      <c r="L198" s="2">
        <f t="shared" si="50"/>
        <v>53.85</v>
      </c>
      <c r="M198" s="2">
        <f t="shared" si="51"/>
        <v>2461.2599999999998</v>
      </c>
      <c r="N198" s="2">
        <f>'ZBud Extract Monthly'!V197</f>
        <v>2461.2600000000002</v>
      </c>
      <c r="O198" s="53">
        <f t="shared" si="52"/>
        <v>0</v>
      </c>
      <c r="AI198" s="58">
        <f t="shared" si="53"/>
        <v>552.48</v>
      </c>
      <c r="AJ198" s="2">
        <f t="shared" si="68"/>
        <v>1854.9299999999998</v>
      </c>
      <c r="AK198" s="2">
        <f t="shared" si="54"/>
        <v>2461.2599999999998</v>
      </c>
      <c r="AL198" s="2">
        <f t="shared" si="55"/>
        <v>53.85</v>
      </c>
      <c r="AM198" s="2">
        <f t="shared" si="56"/>
        <v>4922.5199999999995</v>
      </c>
      <c r="AN198" s="2">
        <f t="shared" si="57"/>
        <v>2461.2600000000002</v>
      </c>
      <c r="AO198" s="2">
        <f t="shared" si="58"/>
        <v>0</v>
      </c>
      <c r="AP198" s="2">
        <f t="shared" si="59"/>
        <v>0</v>
      </c>
      <c r="AQ198" s="2">
        <f t="shared" si="60"/>
        <v>0</v>
      </c>
      <c r="AR198" s="2">
        <f t="shared" si="61"/>
        <v>0</v>
      </c>
      <c r="AS198" s="2">
        <f t="shared" si="62"/>
        <v>0</v>
      </c>
      <c r="AT198" s="2">
        <f t="shared" si="63"/>
        <v>2461.2599999999998</v>
      </c>
      <c r="AU198" s="2">
        <f t="shared" si="64"/>
        <v>0</v>
      </c>
      <c r="AV198" s="2">
        <f t="shared" si="65"/>
        <v>9845.0399999999991</v>
      </c>
      <c r="AW198" s="2">
        <f t="shared" si="66"/>
        <v>12306.300000000001</v>
      </c>
      <c r="AX198" s="2">
        <f>'ZBud Extract Monthly'!V197</f>
        <v>2461.2600000000002</v>
      </c>
      <c r="AY198" s="53">
        <f t="shared" si="67"/>
        <v>-9845.0400000000009</v>
      </c>
    </row>
    <row r="199" spans="1:51" x14ac:dyDescent="0.3">
      <c r="A199" s="129">
        <v>38686</v>
      </c>
      <c r="B199" s="130">
        <v>605.27</v>
      </c>
      <c r="C199" s="130">
        <v>660.42</v>
      </c>
      <c r="D199" s="130">
        <v>790.59</v>
      </c>
      <c r="E199" s="130">
        <v>649.42999999999995</v>
      </c>
      <c r="F199" s="130">
        <v>0</v>
      </c>
      <c r="G199" s="130">
        <v>71.510000000000005</v>
      </c>
      <c r="H199" s="2">
        <f t="shared" ref="H199:H262" si="69">SUM(B199:E199)</f>
        <v>2705.71</v>
      </c>
      <c r="I199" s="2">
        <f t="shared" ref="I199:I262" si="70">F199</f>
        <v>0</v>
      </c>
      <c r="J199" s="2">
        <f t="shared" ref="J199:J262" si="71">G199</f>
        <v>71.510000000000005</v>
      </c>
      <c r="K199" s="2">
        <f t="shared" ref="K199:K262" si="72">H199</f>
        <v>2705.71</v>
      </c>
      <c r="L199" s="2">
        <f t="shared" ref="L199:L262" si="73">SUM(I199:J199)</f>
        <v>71.510000000000005</v>
      </c>
      <c r="M199" s="2">
        <f t="shared" ref="M199:M262" si="74">SUM(H199:J199)</f>
        <v>2777.2200000000003</v>
      </c>
      <c r="N199" s="2">
        <f>'ZBud Extract Monthly'!V198</f>
        <v>2777.21</v>
      </c>
      <c r="O199" s="53">
        <f t="shared" ref="O199:O262" si="75">N199-M199</f>
        <v>-1.0000000000218279E-2</v>
      </c>
      <c r="AI199" s="58">
        <f t="shared" si="53"/>
        <v>605.27</v>
      </c>
      <c r="AJ199" s="2">
        <f t="shared" si="68"/>
        <v>2100.44</v>
      </c>
      <c r="AK199" s="2">
        <f t="shared" si="54"/>
        <v>2777.2200000000003</v>
      </c>
      <c r="AL199" s="2">
        <f t="shared" si="55"/>
        <v>71.510000000000005</v>
      </c>
      <c r="AM199" s="2">
        <f t="shared" si="56"/>
        <v>5554.4400000000005</v>
      </c>
      <c r="AN199" s="2">
        <f t="shared" si="57"/>
        <v>2777.2</v>
      </c>
      <c r="AO199" s="2">
        <f t="shared" si="58"/>
        <v>0</v>
      </c>
      <c r="AP199" s="2">
        <f t="shared" si="59"/>
        <v>0</v>
      </c>
      <c r="AQ199" s="2">
        <f t="shared" si="60"/>
        <v>0</v>
      </c>
      <c r="AR199" s="2">
        <f t="shared" si="61"/>
        <v>0</v>
      </c>
      <c r="AS199" s="2">
        <f t="shared" si="62"/>
        <v>0</v>
      </c>
      <c r="AT199" s="2">
        <f t="shared" si="63"/>
        <v>2777.2200000000003</v>
      </c>
      <c r="AU199" s="2">
        <f t="shared" si="64"/>
        <v>0</v>
      </c>
      <c r="AV199" s="2">
        <f t="shared" si="65"/>
        <v>11108.86</v>
      </c>
      <c r="AW199" s="2">
        <f t="shared" si="66"/>
        <v>13886.080000000002</v>
      </c>
      <c r="AX199" s="2">
        <f>'ZBud Extract Monthly'!V198</f>
        <v>2777.21</v>
      </c>
      <c r="AY199" s="53">
        <f t="shared" si="67"/>
        <v>-11108.870000000003</v>
      </c>
    </row>
    <row r="200" spans="1:51" x14ac:dyDescent="0.3">
      <c r="A200" s="129">
        <v>38717</v>
      </c>
      <c r="B200" s="130">
        <v>577.61</v>
      </c>
      <c r="C200" s="130">
        <v>648.58000000000004</v>
      </c>
      <c r="D200" s="130">
        <v>740.98</v>
      </c>
      <c r="E200" s="130">
        <v>552.25</v>
      </c>
      <c r="F200" s="130">
        <v>0</v>
      </c>
      <c r="G200" s="130">
        <v>74.14</v>
      </c>
      <c r="H200" s="2">
        <f t="shared" si="69"/>
        <v>2519.42</v>
      </c>
      <c r="I200" s="2">
        <f t="shared" si="70"/>
        <v>0</v>
      </c>
      <c r="J200" s="2">
        <f t="shared" si="71"/>
        <v>74.14</v>
      </c>
      <c r="K200" s="2">
        <f t="shared" si="72"/>
        <v>2519.42</v>
      </c>
      <c r="L200" s="2">
        <f t="shared" si="73"/>
        <v>74.14</v>
      </c>
      <c r="M200" s="2">
        <f t="shared" si="74"/>
        <v>2593.56</v>
      </c>
      <c r="N200" s="2">
        <f>'ZBud Extract Monthly'!V199</f>
        <v>2593.56</v>
      </c>
      <c r="O200" s="53">
        <f t="shared" si="75"/>
        <v>0</v>
      </c>
      <c r="AI200" s="58">
        <f t="shared" si="53"/>
        <v>577.61</v>
      </c>
      <c r="AJ200" s="2">
        <f t="shared" si="68"/>
        <v>1941.81</v>
      </c>
      <c r="AK200" s="2">
        <f t="shared" si="54"/>
        <v>2593.56</v>
      </c>
      <c r="AL200" s="2">
        <f t="shared" si="55"/>
        <v>74.14</v>
      </c>
      <c r="AM200" s="2">
        <f t="shared" si="56"/>
        <v>5187.12</v>
      </c>
      <c r="AN200" s="2">
        <f t="shared" si="57"/>
        <v>2593.56</v>
      </c>
      <c r="AO200" s="2">
        <f t="shared" si="58"/>
        <v>0</v>
      </c>
      <c r="AP200" s="2">
        <f t="shared" si="59"/>
        <v>0</v>
      </c>
      <c r="AQ200" s="2">
        <f t="shared" si="60"/>
        <v>0</v>
      </c>
      <c r="AR200" s="2">
        <f t="shared" si="61"/>
        <v>0</v>
      </c>
      <c r="AS200" s="2">
        <f t="shared" si="62"/>
        <v>0</v>
      </c>
      <c r="AT200" s="2">
        <f t="shared" si="63"/>
        <v>2593.56</v>
      </c>
      <c r="AU200" s="2">
        <f t="shared" si="64"/>
        <v>0</v>
      </c>
      <c r="AV200" s="2">
        <f t="shared" si="65"/>
        <v>10374.24</v>
      </c>
      <c r="AW200" s="2">
        <f t="shared" si="66"/>
        <v>12967.8</v>
      </c>
      <c r="AX200" s="2">
        <f>'ZBud Extract Monthly'!V199</f>
        <v>2593.56</v>
      </c>
      <c r="AY200" s="53">
        <f t="shared" si="67"/>
        <v>-10374.24</v>
      </c>
    </row>
    <row r="201" spans="1:51" x14ac:dyDescent="0.3">
      <c r="A201" s="129">
        <v>38748</v>
      </c>
      <c r="B201" s="130">
        <v>2798.9</v>
      </c>
      <c r="C201" s="130">
        <v>2866.54</v>
      </c>
      <c r="D201" s="130">
        <v>2984.1</v>
      </c>
      <c r="E201" s="130">
        <v>2067.59</v>
      </c>
      <c r="F201" s="130">
        <v>103.93</v>
      </c>
      <c r="G201" s="130">
        <v>396.4</v>
      </c>
      <c r="H201" s="2">
        <f t="shared" si="69"/>
        <v>10717.130000000001</v>
      </c>
      <c r="I201" s="2">
        <f t="shared" si="70"/>
        <v>103.93</v>
      </c>
      <c r="J201" s="2">
        <f t="shared" si="71"/>
        <v>396.4</v>
      </c>
      <c r="K201" s="2">
        <f t="shared" si="72"/>
        <v>10717.130000000001</v>
      </c>
      <c r="L201" s="2">
        <f t="shared" si="73"/>
        <v>500.33</v>
      </c>
      <c r="M201" s="2">
        <f t="shared" si="74"/>
        <v>11217.460000000001</v>
      </c>
      <c r="N201" s="2">
        <f>'ZBud Extract Monthly'!V200</f>
        <v>11217.46</v>
      </c>
      <c r="O201" s="53">
        <f t="shared" si="75"/>
        <v>0</v>
      </c>
      <c r="AI201" s="58">
        <f t="shared" si="53"/>
        <v>2798.9</v>
      </c>
      <c r="AJ201" s="2">
        <f t="shared" si="68"/>
        <v>7918.23</v>
      </c>
      <c r="AK201" s="2">
        <f t="shared" si="54"/>
        <v>11217.460000000001</v>
      </c>
      <c r="AL201" s="2">
        <f t="shared" si="55"/>
        <v>500.33</v>
      </c>
      <c r="AM201" s="2">
        <f t="shared" si="56"/>
        <v>22434.920000000002</v>
      </c>
      <c r="AN201" s="2">
        <f t="shared" si="57"/>
        <v>11217.46</v>
      </c>
      <c r="AO201" s="2">
        <f t="shared" si="58"/>
        <v>0</v>
      </c>
      <c r="AP201" s="2">
        <f t="shared" si="59"/>
        <v>0</v>
      </c>
      <c r="AQ201" s="2">
        <f t="shared" si="60"/>
        <v>0</v>
      </c>
      <c r="AR201" s="2">
        <f t="shared" si="61"/>
        <v>0</v>
      </c>
      <c r="AS201" s="2">
        <f t="shared" si="62"/>
        <v>0</v>
      </c>
      <c r="AT201" s="2">
        <f t="shared" si="63"/>
        <v>11217.460000000001</v>
      </c>
      <c r="AU201" s="2">
        <f t="shared" si="64"/>
        <v>0</v>
      </c>
      <c r="AV201" s="2">
        <f t="shared" si="65"/>
        <v>44869.840000000004</v>
      </c>
      <c r="AW201" s="2">
        <f t="shared" si="66"/>
        <v>56087.3</v>
      </c>
      <c r="AX201" s="2">
        <f>'ZBud Extract Monthly'!V200</f>
        <v>11217.46</v>
      </c>
      <c r="AY201" s="53">
        <f t="shared" si="67"/>
        <v>-44869.840000000004</v>
      </c>
    </row>
    <row r="202" spans="1:51" x14ac:dyDescent="0.3">
      <c r="A202" s="129">
        <v>38776</v>
      </c>
      <c r="B202" s="130">
        <v>732.48</v>
      </c>
      <c r="C202" s="130">
        <v>1016.75</v>
      </c>
      <c r="D202" s="130">
        <v>1685.02</v>
      </c>
      <c r="E202" s="130">
        <v>1215.48</v>
      </c>
      <c r="F202" s="130">
        <v>88.79</v>
      </c>
      <c r="G202" s="130">
        <v>301.25</v>
      </c>
      <c r="H202" s="2">
        <f t="shared" si="69"/>
        <v>4649.7299999999996</v>
      </c>
      <c r="I202" s="2">
        <f t="shared" si="70"/>
        <v>88.79</v>
      </c>
      <c r="J202" s="2">
        <f t="shared" si="71"/>
        <v>301.25</v>
      </c>
      <c r="K202" s="2">
        <f t="shared" si="72"/>
        <v>4649.7299999999996</v>
      </c>
      <c r="L202" s="2">
        <f t="shared" si="73"/>
        <v>390.04</v>
      </c>
      <c r="M202" s="2">
        <f t="shared" si="74"/>
        <v>5039.7699999999995</v>
      </c>
      <c r="N202" s="2">
        <f>'ZBud Extract Monthly'!V201</f>
        <v>5039.78</v>
      </c>
      <c r="O202" s="53">
        <f t="shared" si="75"/>
        <v>1.0000000000218279E-2</v>
      </c>
      <c r="AI202" s="58">
        <f t="shared" ref="AI202:AI265" si="76">B202</f>
        <v>732.48</v>
      </c>
      <c r="AJ202" s="2">
        <f t="shared" si="68"/>
        <v>3917.25</v>
      </c>
      <c r="AK202" s="2">
        <f t="shared" ref="AK202:AK265" si="77">SUM(F202:H202)</f>
        <v>5039.7699999999995</v>
      </c>
      <c r="AL202" s="2">
        <f t="shared" ref="AL202:AL265" si="78">SUM(I202:J202)</f>
        <v>390.04</v>
      </c>
      <c r="AM202" s="2">
        <f t="shared" ref="AM202:AM265" si="79">SUM(K202:M202)</f>
        <v>10079.539999999999</v>
      </c>
      <c r="AN202" s="2">
        <f t="shared" ref="AN202:AN265" si="80">SUM(N202:P202)</f>
        <v>5039.79</v>
      </c>
      <c r="AO202" s="2">
        <f t="shared" ref="AO202:AO265" si="81">SUM(Q202:U202)</f>
        <v>0</v>
      </c>
      <c r="AP202" s="2">
        <f t="shared" ref="AP202:AP265" si="82">SUM(V202:Y202)</f>
        <v>0</v>
      </c>
      <c r="AQ202" s="2">
        <f t="shared" ref="AQ202:AQ265" si="83">SUM(Z202:AB202)</f>
        <v>0</v>
      </c>
      <c r="AR202" s="2">
        <f t="shared" ref="AR202:AR265" si="84">SUM(AC202:AG202)</f>
        <v>0</v>
      </c>
      <c r="AS202" s="2">
        <f t="shared" ref="AS202:AS265" si="85">AH202</f>
        <v>0</v>
      </c>
      <c r="AT202" s="2">
        <f t="shared" ref="AT202:AT265" si="86">AK202</f>
        <v>5039.7699999999995</v>
      </c>
      <c r="AU202" s="2">
        <f t="shared" ref="AU202:AU265" si="87">AR202</f>
        <v>0</v>
      </c>
      <c r="AV202" s="2">
        <f t="shared" ref="AV202:AV265" si="88">SUM(AI202:AJ202,AL202:AQ202,AS202)</f>
        <v>20159.099999999999</v>
      </c>
      <c r="AW202" s="2">
        <f t="shared" ref="AW202:AW265" si="89">SUM(AI202:AS202)</f>
        <v>25198.870000000003</v>
      </c>
      <c r="AX202" s="2">
        <f>'ZBud Extract Monthly'!V201</f>
        <v>5039.78</v>
      </c>
      <c r="AY202" s="53">
        <f t="shared" ref="AY202:AY265" si="90">AX202-AW202</f>
        <v>-20159.090000000004</v>
      </c>
    </row>
    <row r="203" spans="1:51" x14ac:dyDescent="0.3">
      <c r="A203" s="129">
        <v>38807</v>
      </c>
      <c r="B203" s="130">
        <v>1823.96</v>
      </c>
      <c r="C203" s="130">
        <v>2006.23</v>
      </c>
      <c r="D203" s="130">
        <v>1900.66</v>
      </c>
      <c r="E203" s="130">
        <v>1255.7</v>
      </c>
      <c r="F203" s="130">
        <v>161.66</v>
      </c>
      <c r="G203" s="130">
        <v>358.14</v>
      </c>
      <c r="H203" s="2">
        <f t="shared" si="69"/>
        <v>6986.55</v>
      </c>
      <c r="I203" s="2">
        <f t="shared" si="70"/>
        <v>161.66</v>
      </c>
      <c r="J203" s="2">
        <f t="shared" si="71"/>
        <v>358.14</v>
      </c>
      <c r="K203" s="2">
        <f t="shared" si="72"/>
        <v>6986.55</v>
      </c>
      <c r="L203" s="2">
        <f t="shared" si="73"/>
        <v>519.79999999999995</v>
      </c>
      <c r="M203" s="2">
        <f t="shared" si="74"/>
        <v>7506.35</v>
      </c>
      <c r="N203" s="2">
        <f>'ZBud Extract Monthly'!V202</f>
        <v>7506.35</v>
      </c>
      <c r="O203" s="53">
        <f t="shared" si="75"/>
        <v>0</v>
      </c>
      <c r="AI203" s="58">
        <f t="shared" si="76"/>
        <v>1823.96</v>
      </c>
      <c r="AJ203" s="2">
        <f t="shared" ref="AJ203:AJ266" si="91">SUM(C203:E203)</f>
        <v>5162.59</v>
      </c>
      <c r="AK203" s="2">
        <f t="shared" si="77"/>
        <v>7506.35</v>
      </c>
      <c r="AL203" s="2">
        <f t="shared" si="78"/>
        <v>519.79999999999995</v>
      </c>
      <c r="AM203" s="2">
        <f t="shared" si="79"/>
        <v>15012.7</v>
      </c>
      <c r="AN203" s="2">
        <f t="shared" si="80"/>
        <v>7506.35</v>
      </c>
      <c r="AO203" s="2">
        <f t="shared" si="81"/>
        <v>0</v>
      </c>
      <c r="AP203" s="2">
        <f t="shared" si="82"/>
        <v>0</v>
      </c>
      <c r="AQ203" s="2">
        <f t="shared" si="83"/>
        <v>0</v>
      </c>
      <c r="AR203" s="2">
        <f t="shared" si="84"/>
        <v>0</v>
      </c>
      <c r="AS203" s="2">
        <f t="shared" si="85"/>
        <v>0</v>
      </c>
      <c r="AT203" s="2">
        <f t="shared" si="86"/>
        <v>7506.35</v>
      </c>
      <c r="AU203" s="2">
        <f t="shared" si="87"/>
        <v>0</v>
      </c>
      <c r="AV203" s="2">
        <f t="shared" si="88"/>
        <v>30025.4</v>
      </c>
      <c r="AW203" s="2">
        <f t="shared" si="89"/>
        <v>37531.75</v>
      </c>
      <c r="AX203" s="2">
        <f>'ZBud Extract Monthly'!V202</f>
        <v>7506.35</v>
      </c>
      <c r="AY203" s="53">
        <f t="shared" si="90"/>
        <v>-30025.4</v>
      </c>
    </row>
    <row r="204" spans="1:51" x14ac:dyDescent="0.3">
      <c r="A204" s="129">
        <v>38837</v>
      </c>
      <c r="B204" s="130">
        <v>1464.35</v>
      </c>
      <c r="C204" s="130">
        <v>1733.9</v>
      </c>
      <c r="D204" s="130">
        <v>2099.23</v>
      </c>
      <c r="E204" s="130">
        <v>1361.56</v>
      </c>
      <c r="F204" s="130">
        <v>352.15</v>
      </c>
      <c r="G204" s="130">
        <v>483.99</v>
      </c>
      <c r="H204" s="2">
        <f t="shared" si="69"/>
        <v>6659.0399999999991</v>
      </c>
      <c r="I204" s="2">
        <f t="shared" si="70"/>
        <v>352.15</v>
      </c>
      <c r="J204" s="2">
        <f t="shared" si="71"/>
        <v>483.99</v>
      </c>
      <c r="K204" s="2">
        <f t="shared" si="72"/>
        <v>6659.0399999999991</v>
      </c>
      <c r="L204" s="2">
        <f t="shared" si="73"/>
        <v>836.14</v>
      </c>
      <c r="M204" s="2">
        <f t="shared" si="74"/>
        <v>7495.1799999999985</v>
      </c>
      <c r="N204" s="2">
        <f>'ZBud Extract Monthly'!V203</f>
        <v>7495.18</v>
      </c>
      <c r="O204" s="53">
        <f t="shared" si="75"/>
        <v>0</v>
      </c>
      <c r="AI204" s="58">
        <f t="shared" si="76"/>
        <v>1464.35</v>
      </c>
      <c r="AJ204" s="2">
        <f t="shared" si="91"/>
        <v>5194.6900000000005</v>
      </c>
      <c r="AK204" s="2">
        <f t="shared" si="77"/>
        <v>7495.1799999999994</v>
      </c>
      <c r="AL204" s="2">
        <f t="shared" si="78"/>
        <v>836.14</v>
      </c>
      <c r="AM204" s="2">
        <f t="shared" si="79"/>
        <v>14990.359999999997</v>
      </c>
      <c r="AN204" s="2">
        <f t="shared" si="80"/>
        <v>7495.18</v>
      </c>
      <c r="AO204" s="2">
        <f t="shared" si="81"/>
        <v>0</v>
      </c>
      <c r="AP204" s="2">
        <f t="shared" si="82"/>
        <v>0</v>
      </c>
      <c r="AQ204" s="2">
        <f t="shared" si="83"/>
        <v>0</v>
      </c>
      <c r="AR204" s="2">
        <f t="shared" si="84"/>
        <v>0</v>
      </c>
      <c r="AS204" s="2">
        <f t="shared" si="85"/>
        <v>0</v>
      </c>
      <c r="AT204" s="2">
        <f t="shared" si="86"/>
        <v>7495.1799999999994</v>
      </c>
      <c r="AU204" s="2">
        <f t="shared" si="87"/>
        <v>0</v>
      </c>
      <c r="AV204" s="2">
        <f t="shared" si="88"/>
        <v>29980.719999999998</v>
      </c>
      <c r="AW204" s="2">
        <f t="shared" si="89"/>
        <v>37475.899999999994</v>
      </c>
      <c r="AX204" s="2">
        <f>'ZBud Extract Monthly'!V203</f>
        <v>7495.18</v>
      </c>
      <c r="AY204" s="53">
        <f t="shared" si="90"/>
        <v>-29980.719999999994</v>
      </c>
    </row>
    <row r="205" spans="1:51" x14ac:dyDescent="0.3">
      <c r="A205" s="129">
        <v>38868</v>
      </c>
      <c r="B205" s="130">
        <v>1056.43</v>
      </c>
      <c r="C205" s="130">
        <v>1438.9</v>
      </c>
      <c r="D205" s="130">
        <v>2333.5700000000002</v>
      </c>
      <c r="E205" s="130">
        <v>1688.82</v>
      </c>
      <c r="F205" s="130">
        <v>293.83999999999997</v>
      </c>
      <c r="G205" s="130">
        <v>479.94</v>
      </c>
      <c r="H205" s="2">
        <f t="shared" si="69"/>
        <v>6517.7199999999993</v>
      </c>
      <c r="I205" s="2">
        <f t="shared" si="70"/>
        <v>293.83999999999997</v>
      </c>
      <c r="J205" s="2">
        <f t="shared" si="71"/>
        <v>479.94</v>
      </c>
      <c r="K205" s="2">
        <f t="shared" si="72"/>
        <v>6517.7199999999993</v>
      </c>
      <c r="L205" s="2">
        <f t="shared" si="73"/>
        <v>773.78</v>
      </c>
      <c r="M205" s="2">
        <f t="shared" si="74"/>
        <v>7291.4999999999991</v>
      </c>
      <c r="N205" s="2">
        <f>'ZBud Extract Monthly'!V204</f>
        <v>7291.49</v>
      </c>
      <c r="O205" s="53">
        <f t="shared" si="75"/>
        <v>-9.999999999308784E-3</v>
      </c>
      <c r="AI205" s="58">
        <f t="shared" si="76"/>
        <v>1056.43</v>
      </c>
      <c r="AJ205" s="2">
        <f t="shared" si="91"/>
        <v>5461.29</v>
      </c>
      <c r="AK205" s="2">
        <f t="shared" si="77"/>
        <v>7291.4999999999991</v>
      </c>
      <c r="AL205" s="2">
        <f t="shared" si="78"/>
        <v>773.78</v>
      </c>
      <c r="AM205" s="2">
        <f t="shared" si="79"/>
        <v>14582.999999999998</v>
      </c>
      <c r="AN205" s="2">
        <f t="shared" si="80"/>
        <v>7291.4800000000005</v>
      </c>
      <c r="AO205" s="2">
        <f t="shared" si="81"/>
        <v>0</v>
      </c>
      <c r="AP205" s="2">
        <f t="shared" si="82"/>
        <v>0</v>
      </c>
      <c r="AQ205" s="2">
        <f t="shared" si="83"/>
        <v>0</v>
      </c>
      <c r="AR205" s="2">
        <f t="shared" si="84"/>
        <v>0</v>
      </c>
      <c r="AS205" s="2">
        <f t="shared" si="85"/>
        <v>0</v>
      </c>
      <c r="AT205" s="2">
        <f t="shared" si="86"/>
        <v>7291.4999999999991</v>
      </c>
      <c r="AU205" s="2">
        <f t="shared" si="87"/>
        <v>0</v>
      </c>
      <c r="AV205" s="2">
        <f t="shared" si="88"/>
        <v>29165.98</v>
      </c>
      <c r="AW205" s="2">
        <f t="shared" si="89"/>
        <v>36457.480000000003</v>
      </c>
      <c r="AX205" s="2">
        <f>'ZBud Extract Monthly'!V204</f>
        <v>7291.49</v>
      </c>
      <c r="AY205" s="53">
        <f t="shared" si="90"/>
        <v>-29165.990000000005</v>
      </c>
    </row>
    <row r="206" spans="1:51" x14ac:dyDescent="0.3">
      <c r="A206" s="129">
        <v>38898</v>
      </c>
      <c r="B206" s="130">
        <v>764.75</v>
      </c>
      <c r="C206" s="130">
        <v>1056.02</v>
      </c>
      <c r="D206" s="130">
        <v>1431.26</v>
      </c>
      <c r="E206" s="130">
        <v>1100.3800000000001</v>
      </c>
      <c r="F206" s="130">
        <v>93.34</v>
      </c>
      <c r="G206" s="130">
        <v>265.94</v>
      </c>
      <c r="H206" s="2">
        <f t="shared" si="69"/>
        <v>4352.41</v>
      </c>
      <c r="I206" s="2">
        <f t="shared" si="70"/>
        <v>93.34</v>
      </c>
      <c r="J206" s="2">
        <f t="shared" si="71"/>
        <v>265.94</v>
      </c>
      <c r="K206" s="2">
        <f t="shared" si="72"/>
        <v>4352.41</v>
      </c>
      <c r="L206" s="2">
        <f t="shared" si="73"/>
        <v>359.28</v>
      </c>
      <c r="M206" s="2">
        <f t="shared" si="74"/>
        <v>4711.6899999999996</v>
      </c>
      <c r="N206" s="2">
        <f>'ZBud Extract Monthly'!V205</f>
        <v>4711.7</v>
      </c>
      <c r="O206" s="53">
        <f t="shared" si="75"/>
        <v>1.0000000000218279E-2</v>
      </c>
      <c r="AI206" s="58">
        <f t="shared" si="76"/>
        <v>764.75</v>
      </c>
      <c r="AJ206" s="2">
        <f t="shared" si="91"/>
        <v>3587.66</v>
      </c>
      <c r="AK206" s="2">
        <f t="shared" si="77"/>
        <v>4711.6899999999996</v>
      </c>
      <c r="AL206" s="2">
        <f t="shared" si="78"/>
        <v>359.28</v>
      </c>
      <c r="AM206" s="2">
        <f t="shared" si="79"/>
        <v>9423.3799999999992</v>
      </c>
      <c r="AN206" s="2">
        <f t="shared" si="80"/>
        <v>4711.71</v>
      </c>
      <c r="AO206" s="2">
        <f t="shared" si="81"/>
        <v>0</v>
      </c>
      <c r="AP206" s="2">
        <f t="shared" si="82"/>
        <v>0</v>
      </c>
      <c r="AQ206" s="2">
        <f t="shared" si="83"/>
        <v>0</v>
      </c>
      <c r="AR206" s="2">
        <f t="shared" si="84"/>
        <v>0</v>
      </c>
      <c r="AS206" s="2">
        <f t="shared" si="85"/>
        <v>0</v>
      </c>
      <c r="AT206" s="2">
        <f t="shared" si="86"/>
        <v>4711.6899999999996</v>
      </c>
      <c r="AU206" s="2">
        <f t="shared" si="87"/>
        <v>0</v>
      </c>
      <c r="AV206" s="2">
        <f t="shared" si="88"/>
        <v>18846.78</v>
      </c>
      <c r="AW206" s="2">
        <f t="shared" si="89"/>
        <v>23558.469999999998</v>
      </c>
      <c r="AX206" s="2">
        <f>'ZBud Extract Monthly'!V205</f>
        <v>4711.7</v>
      </c>
      <c r="AY206" s="53">
        <f t="shared" si="90"/>
        <v>-18846.769999999997</v>
      </c>
    </row>
    <row r="207" spans="1:51" x14ac:dyDescent="0.3">
      <c r="A207" s="129">
        <v>38929</v>
      </c>
      <c r="B207" s="130">
        <v>749.04</v>
      </c>
      <c r="C207" s="130">
        <v>981.39</v>
      </c>
      <c r="D207" s="130">
        <v>995.64</v>
      </c>
      <c r="E207" s="130">
        <v>776.19</v>
      </c>
      <c r="F207" s="130">
        <v>11.62</v>
      </c>
      <c r="G207" s="130">
        <v>125.33</v>
      </c>
      <c r="H207" s="2">
        <f t="shared" si="69"/>
        <v>3502.2599999999998</v>
      </c>
      <c r="I207" s="2">
        <f t="shared" si="70"/>
        <v>11.62</v>
      </c>
      <c r="J207" s="2">
        <f t="shared" si="71"/>
        <v>125.33</v>
      </c>
      <c r="K207" s="2">
        <f t="shared" si="72"/>
        <v>3502.2599999999998</v>
      </c>
      <c r="L207" s="2">
        <f t="shared" si="73"/>
        <v>136.94999999999999</v>
      </c>
      <c r="M207" s="2">
        <f t="shared" si="74"/>
        <v>3639.2099999999996</v>
      </c>
      <c r="N207" s="2">
        <f>'ZBud Extract Monthly'!V206</f>
        <v>3639.21</v>
      </c>
      <c r="O207" s="53">
        <f t="shared" si="75"/>
        <v>0</v>
      </c>
      <c r="AI207" s="58">
        <f t="shared" si="76"/>
        <v>749.04</v>
      </c>
      <c r="AJ207" s="2">
        <f t="shared" si="91"/>
        <v>2753.2200000000003</v>
      </c>
      <c r="AK207" s="2">
        <f t="shared" si="77"/>
        <v>3639.2099999999996</v>
      </c>
      <c r="AL207" s="2">
        <f t="shared" si="78"/>
        <v>136.94999999999999</v>
      </c>
      <c r="AM207" s="2">
        <f t="shared" si="79"/>
        <v>7278.4199999999992</v>
      </c>
      <c r="AN207" s="2">
        <f t="shared" si="80"/>
        <v>3639.21</v>
      </c>
      <c r="AO207" s="2">
        <f t="shared" si="81"/>
        <v>0</v>
      </c>
      <c r="AP207" s="2">
        <f t="shared" si="82"/>
        <v>0</v>
      </c>
      <c r="AQ207" s="2">
        <f t="shared" si="83"/>
        <v>0</v>
      </c>
      <c r="AR207" s="2">
        <f t="shared" si="84"/>
        <v>0</v>
      </c>
      <c r="AS207" s="2">
        <f t="shared" si="85"/>
        <v>0</v>
      </c>
      <c r="AT207" s="2">
        <f t="shared" si="86"/>
        <v>3639.2099999999996</v>
      </c>
      <c r="AU207" s="2">
        <f t="shared" si="87"/>
        <v>0</v>
      </c>
      <c r="AV207" s="2">
        <f t="shared" si="88"/>
        <v>14556.84</v>
      </c>
      <c r="AW207" s="2">
        <f t="shared" si="89"/>
        <v>18196.05</v>
      </c>
      <c r="AX207" s="2">
        <f>'ZBud Extract Monthly'!V206</f>
        <v>3639.21</v>
      </c>
      <c r="AY207" s="53">
        <f t="shared" si="90"/>
        <v>-14556.84</v>
      </c>
    </row>
    <row r="208" spans="1:51" x14ac:dyDescent="0.3">
      <c r="A208" s="129">
        <v>38960</v>
      </c>
      <c r="B208" s="130">
        <v>699.68</v>
      </c>
      <c r="C208" s="130">
        <v>894.83</v>
      </c>
      <c r="D208" s="130">
        <v>763.67</v>
      </c>
      <c r="E208" s="130">
        <v>618.47</v>
      </c>
      <c r="F208" s="130">
        <v>0.01</v>
      </c>
      <c r="G208" s="130">
        <v>71.11</v>
      </c>
      <c r="H208" s="2">
        <f t="shared" si="69"/>
        <v>2976.6499999999996</v>
      </c>
      <c r="I208" s="2">
        <f t="shared" si="70"/>
        <v>0.01</v>
      </c>
      <c r="J208" s="2">
        <f t="shared" si="71"/>
        <v>71.11</v>
      </c>
      <c r="K208" s="2">
        <f t="shared" si="72"/>
        <v>2976.6499999999996</v>
      </c>
      <c r="L208" s="2">
        <f t="shared" si="73"/>
        <v>71.12</v>
      </c>
      <c r="M208" s="2">
        <f t="shared" si="74"/>
        <v>3047.77</v>
      </c>
      <c r="N208" s="2">
        <f>'ZBud Extract Monthly'!V207</f>
        <v>3047.77</v>
      </c>
      <c r="O208" s="53">
        <f t="shared" si="75"/>
        <v>0</v>
      </c>
      <c r="AI208" s="58">
        <f t="shared" si="76"/>
        <v>699.68</v>
      </c>
      <c r="AJ208" s="2">
        <f t="shared" si="91"/>
        <v>2276.9700000000003</v>
      </c>
      <c r="AK208" s="2">
        <f t="shared" si="77"/>
        <v>3047.7699999999995</v>
      </c>
      <c r="AL208" s="2">
        <f t="shared" si="78"/>
        <v>71.12</v>
      </c>
      <c r="AM208" s="2">
        <f t="shared" si="79"/>
        <v>6095.5399999999991</v>
      </c>
      <c r="AN208" s="2">
        <f t="shared" si="80"/>
        <v>3047.77</v>
      </c>
      <c r="AO208" s="2">
        <f t="shared" si="81"/>
        <v>0</v>
      </c>
      <c r="AP208" s="2">
        <f t="shared" si="82"/>
        <v>0</v>
      </c>
      <c r="AQ208" s="2">
        <f t="shared" si="83"/>
        <v>0</v>
      </c>
      <c r="AR208" s="2">
        <f t="shared" si="84"/>
        <v>0</v>
      </c>
      <c r="AS208" s="2">
        <f t="shared" si="85"/>
        <v>0</v>
      </c>
      <c r="AT208" s="2">
        <f t="shared" si="86"/>
        <v>3047.7699999999995</v>
      </c>
      <c r="AU208" s="2">
        <f t="shared" si="87"/>
        <v>0</v>
      </c>
      <c r="AV208" s="2">
        <f t="shared" si="88"/>
        <v>12191.08</v>
      </c>
      <c r="AW208" s="2">
        <f t="shared" si="89"/>
        <v>15238.849999999999</v>
      </c>
      <c r="AX208" s="2">
        <f>'ZBud Extract Monthly'!V207</f>
        <v>3047.77</v>
      </c>
      <c r="AY208" s="53">
        <f t="shared" si="90"/>
        <v>-12191.079999999998</v>
      </c>
    </row>
    <row r="209" spans="1:51" x14ac:dyDescent="0.3">
      <c r="A209" s="129">
        <v>38990</v>
      </c>
      <c r="B209" s="130">
        <v>652.11</v>
      </c>
      <c r="C209" s="130">
        <v>803.15</v>
      </c>
      <c r="D209" s="130">
        <v>755.12</v>
      </c>
      <c r="E209" s="130">
        <v>679.99</v>
      </c>
      <c r="F209" s="130">
        <v>0</v>
      </c>
      <c r="G209" s="130">
        <v>75.75</v>
      </c>
      <c r="H209" s="2">
        <f t="shared" si="69"/>
        <v>2890.37</v>
      </c>
      <c r="I209" s="2">
        <f t="shared" si="70"/>
        <v>0</v>
      </c>
      <c r="J209" s="2">
        <f t="shared" si="71"/>
        <v>75.75</v>
      </c>
      <c r="K209" s="2">
        <f t="shared" si="72"/>
        <v>2890.37</v>
      </c>
      <c r="L209" s="2">
        <f t="shared" si="73"/>
        <v>75.75</v>
      </c>
      <c r="M209" s="2">
        <f t="shared" si="74"/>
        <v>2966.12</v>
      </c>
      <c r="N209" s="2">
        <f>'ZBud Extract Monthly'!V208</f>
        <v>2966.13</v>
      </c>
      <c r="O209" s="53">
        <f t="shared" si="75"/>
        <v>1.0000000000218279E-2</v>
      </c>
      <c r="AI209" s="58">
        <f t="shared" si="76"/>
        <v>652.11</v>
      </c>
      <c r="AJ209" s="2">
        <f t="shared" si="91"/>
        <v>2238.2600000000002</v>
      </c>
      <c r="AK209" s="2">
        <f t="shared" si="77"/>
        <v>2966.12</v>
      </c>
      <c r="AL209" s="2">
        <f t="shared" si="78"/>
        <v>75.75</v>
      </c>
      <c r="AM209" s="2">
        <f t="shared" si="79"/>
        <v>5932.24</v>
      </c>
      <c r="AN209" s="2">
        <f t="shared" si="80"/>
        <v>2966.1400000000003</v>
      </c>
      <c r="AO209" s="2">
        <f t="shared" si="81"/>
        <v>0</v>
      </c>
      <c r="AP209" s="2">
        <f t="shared" si="82"/>
        <v>0</v>
      </c>
      <c r="AQ209" s="2">
        <f t="shared" si="83"/>
        <v>0</v>
      </c>
      <c r="AR209" s="2">
        <f t="shared" si="84"/>
        <v>0</v>
      </c>
      <c r="AS209" s="2">
        <f t="shared" si="85"/>
        <v>0</v>
      </c>
      <c r="AT209" s="2">
        <f t="shared" si="86"/>
        <v>2966.12</v>
      </c>
      <c r="AU209" s="2">
        <f t="shared" si="87"/>
        <v>0</v>
      </c>
      <c r="AV209" s="2">
        <f t="shared" si="88"/>
        <v>11864.5</v>
      </c>
      <c r="AW209" s="2">
        <f t="shared" si="89"/>
        <v>14830.619999999999</v>
      </c>
      <c r="AX209" s="2">
        <f>'ZBud Extract Monthly'!V208</f>
        <v>2966.13</v>
      </c>
      <c r="AY209" s="53">
        <f t="shared" si="90"/>
        <v>-11864.489999999998</v>
      </c>
    </row>
    <row r="210" spans="1:51" x14ac:dyDescent="0.3">
      <c r="A210" s="129">
        <v>39021</v>
      </c>
      <c r="B210" s="130">
        <v>644.58000000000004</v>
      </c>
      <c r="C210" s="130">
        <v>777.04</v>
      </c>
      <c r="D210" s="130">
        <v>899.94</v>
      </c>
      <c r="E210" s="130">
        <v>730.81</v>
      </c>
      <c r="F210" s="130">
        <v>0</v>
      </c>
      <c r="G210" s="130">
        <v>83.35</v>
      </c>
      <c r="H210" s="2">
        <f t="shared" si="69"/>
        <v>3052.37</v>
      </c>
      <c r="I210" s="2">
        <f t="shared" si="70"/>
        <v>0</v>
      </c>
      <c r="J210" s="2">
        <f t="shared" si="71"/>
        <v>83.35</v>
      </c>
      <c r="K210" s="2">
        <f t="shared" si="72"/>
        <v>3052.37</v>
      </c>
      <c r="L210" s="2">
        <f t="shared" si="73"/>
        <v>83.35</v>
      </c>
      <c r="M210" s="2">
        <f t="shared" si="74"/>
        <v>3135.72</v>
      </c>
      <c r="N210" s="2">
        <f>'ZBud Extract Monthly'!V209</f>
        <v>3135.73</v>
      </c>
      <c r="O210" s="53">
        <f t="shared" si="75"/>
        <v>1.0000000000218279E-2</v>
      </c>
      <c r="AI210" s="58">
        <f t="shared" si="76"/>
        <v>644.58000000000004</v>
      </c>
      <c r="AJ210" s="2">
        <f t="shared" si="91"/>
        <v>2407.79</v>
      </c>
      <c r="AK210" s="2">
        <f t="shared" si="77"/>
        <v>3135.72</v>
      </c>
      <c r="AL210" s="2">
        <f t="shared" si="78"/>
        <v>83.35</v>
      </c>
      <c r="AM210" s="2">
        <f t="shared" si="79"/>
        <v>6271.44</v>
      </c>
      <c r="AN210" s="2">
        <f t="shared" si="80"/>
        <v>3135.7400000000002</v>
      </c>
      <c r="AO210" s="2">
        <f t="shared" si="81"/>
        <v>0</v>
      </c>
      <c r="AP210" s="2">
        <f t="shared" si="82"/>
        <v>0</v>
      </c>
      <c r="AQ210" s="2">
        <f t="shared" si="83"/>
        <v>0</v>
      </c>
      <c r="AR210" s="2">
        <f t="shared" si="84"/>
        <v>0</v>
      </c>
      <c r="AS210" s="2">
        <f t="shared" si="85"/>
        <v>0</v>
      </c>
      <c r="AT210" s="2">
        <f t="shared" si="86"/>
        <v>3135.72</v>
      </c>
      <c r="AU210" s="2">
        <f t="shared" si="87"/>
        <v>0</v>
      </c>
      <c r="AV210" s="2">
        <f t="shared" si="88"/>
        <v>12542.9</v>
      </c>
      <c r="AW210" s="2">
        <f t="shared" si="89"/>
        <v>15678.62</v>
      </c>
      <c r="AX210" s="2">
        <f>'ZBud Extract Monthly'!V209</f>
        <v>3135.73</v>
      </c>
      <c r="AY210" s="53">
        <f t="shared" si="90"/>
        <v>-12542.890000000001</v>
      </c>
    </row>
    <row r="211" spans="1:51" x14ac:dyDescent="0.3">
      <c r="A211" s="129">
        <v>39051</v>
      </c>
      <c r="B211" s="130">
        <v>686.49</v>
      </c>
      <c r="C211" s="130">
        <v>778.43</v>
      </c>
      <c r="D211" s="130">
        <v>982.72</v>
      </c>
      <c r="E211" s="130">
        <v>774.45</v>
      </c>
      <c r="F211" s="130">
        <v>0</v>
      </c>
      <c r="G211" s="130">
        <v>92.41</v>
      </c>
      <c r="H211" s="2">
        <f t="shared" si="69"/>
        <v>3222.09</v>
      </c>
      <c r="I211" s="2">
        <f t="shared" si="70"/>
        <v>0</v>
      </c>
      <c r="J211" s="2">
        <f t="shared" si="71"/>
        <v>92.41</v>
      </c>
      <c r="K211" s="2">
        <f t="shared" si="72"/>
        <v>3222.09</v>
      </c>
      <c r="L211" s="2">
        <f t="shared" si="73"/>
        <v>92.41</v>
      </c>
      <c r="M211" s="2">
        <f t="shared" si="74"/>
        <v>3314.5</v>
      </c>
      <c r="N211" s="2">
        <f>'ZBud Extract Monthly'!V210</f>
        <v>3314.51</v>
      </c>
      <c r="O211" s="53">
        <f t="shared" si="75"/>
        <v>1.0000000000218279E-2</v>
      </c>
      <c r="AI211" s="58">
        <f t="shared" si="76"/>
        <v>686.49</v>
      </c>
      <c r="AJ211" s="2">
        <f t="shared" si="91"/>
        <v>2535.6000000000004</v>
      </c>
      <c r="AK211" s="2">
        <f t="shared" si="77"/>
        <v>3314.5</v>
      </c>
      <c r="AL211" s="2">
        <f t="shared" si="78"/>
        <v>92.41</v>
      </c>
      <c r="AM211" s="2">
        <f t="shared" si="79"/>
        <v>6629</v>
      </c>
      <c r="AN211" s="2">
        <f t="shared" si="80"/>
        <v>3314.5200000000004</v>
      </c>
      <c r="AO211" s="2">
        <f t="shared" si="81"/>
        <v>0</v>
      </c>
      <c r="AP211" s="2">
        <f t="shared" si="82"/>
        <v>0</v>
      </c>
      <c r="AQ211" s="2">
        <f t="shared" si="83"/>
        <v>0</v>
      </c>
      <c r="AR211" s="2">
        <f t="shared" si="84"/>
        <v>0</v>
      </c>
      <c r="AS211" s="2">
        <f t="shared" si="85"/>
        <v>0</v>
      </c>
      <c r="AT211" s="2">
        <f t="shared" si="86"/>
        <v>3314.5</v>
      </c>
      <c r="AU211" s="2">
        <f t="shared" si="87"/>
        <v>0</v>
      </c>
      <c r="AV211" s="2">
        <f t="shared" si="88"/>
        <v>13258.02</v>
      </c>
      <c r="AW211" s="2">
        <f t="shared" si="89"/>
        <v>16572.52</v>
      </c>
      <c r="AX211" s="2">
        <f>'ZBud Extract Monthly'!V210</f>
        <v>3314.51</v>
      </c>
      <c r="AY211" s="53">
        <f t="shared" si="90"/>
        <v>-13258.01</v>
      </c>
    </row>
    <row r="212" spans="1:51" x14ac:dyDescent="0.3">
      <c r="A212" s="129">
        <v>39082</v>
      </c>
      <c r="B212" s="130">
        <v>872.23</v>
      </c>
      <c r="C212" s="130">
        <v>988.69</v>
      </c>
      <c r="D212" s="130">
        <v>1314.62</v>
      </c>
      <c r="E212" s="130">
        <v>957.12</v>
      </c>
      <c r="F212" s="130">
        <v>0.32</v>
      </c>
      <c r="G212" s="130">
        <v>129.62</v>
      </c>
      <c r="H212" s="2">
        <f t="shared" si="69"/>
        <v>4132.66</v>
      </c>
      <c r="I212" s="2">
        <f t="shared" si="70"/>
        <v>0.32</v>
      </c>
      <c r="J212" s="2">
        <f t="shared" si="71"/>
        <v>129.62</v>
      </c>
      <c r="K212" s="2">
        <f t="shared" si="72"/>
        <v>4132.66</v>
      </c>
      <c r="L212" s="2">
        <f t="shared" si="73"/>
        <v>129.94</v>
      </c>
      <c r="M212" s="2">
        <f t="shared" si="74"/>
        <v>4262.5999999999995</v>
      </c>
      <c r="N212" s="2">
        <f>'ZBud Extract Monthly'!V211</f>
        <v>4262.6000000000004</v>
      </c>
      <c r="O212" s="53">
        <f t="shared" si="75"/>
        <v>0</v>
      </c>
      <c r="AI212" s="58">
        <f t="shared" si="76"/>
        <v>872.23</v>
      </c>
      <c r="AJ212" s="2">
        <f t="shared" si="91"/>
        <v>3260.43</v>
      </c>
      <c r="AK212" s="2">
        <f t="shared" si="77"/>
        <v>4262.5999999999995</v>
      </c>
      <c r="AL212" s="2">
        <f t="shared" si="78"/>
        <v>129.94</v>
      </c>
      <c r="AM212" s="2">
        <f t="shared" si="79"/>
        <v>8525.1999999999989</v>
      </c>
      <c r="AN212" s="2">
        <f t="shared" si="80"/>
        <v>4262.6000000000004</v>
      </c>
      <c r="AO212" s="2">
        <f t="shared" si="81"/>
        <v>0</v>
      </c>
      <c r="AP212" s="2">
        <f t="shared" si="82"/>
        <v>0</v>
      </c>
      <c r="AQ212" s="2">
        <f t="shared" si="83"/>
        <v>0</v>
      </c>
      <c r="AR212" s="2">
        <f t="shared" si="84"/>
        <v>0</v>
      </c>
      <c r="AS212" s="2">
        <f t="shared" si="85"/>
        <v>0</v>
      </c>
      <c r="AT212" s="2">
        <f t="shared" si="86"/>
        <v>4262.5999999999995</v>
      </c>
      <c r="AU212" s="2">
        <f t="shared" si="87"/>
        <v>0</v>
      </c>
      <c r="AV212" s="2">
        <f t="shared" si="88"/>
        <v>17050.400000000001</v>
      </c>
      <c r="AW212" s="2">
        <f t="shared" si="89"/>
        <v>21313</v>
      </c>
      <c r="AX212" s="2">
        <f>'ZBud Extract Monthly'!V211</f>
        <v>4262.6000000000004</v>
      </c>
      <c r="AY212" s="53">
        <f t="shared" si="90"/>
        <v>-17050.400000000001</v>
      </c>
    </row>
    <row r="213" spans="1:51" x14ac:dyDescent="0.3">
      <c r="A213" s="129">
        <v>39113</v>
      </c>
      <c r="B213" s="130">
        <v>695.09</v>
      </c>
      <c r="C213" s="130">
        <v>832.46</v>
      </c>
      <c r="D213" s="130">
        <v>1216.4100000000001</v>
      </c>
      <c r="E213" s="130">
        <v>891.94</v>
      </c>
      <c r="F213" s="130">
        <v>0.9</v>
      </c>
      <c r="G213" s="130">
        <v>150.55000000000001</v>
      </c>
      <c r="H213" s="2">
        <f t="shared" si="69"/>
        <v>3635.9</v>
      </c>
      <c r="I213" s="2">
        <f t="shared" si="70"/>
        <v>0.9</v>
      </c>
      <c r="J213" s="2">
        <f t="shared" si="71"/>
        <v>150.55000000000001</v>
      </c>
      <c r="K213" s="2">
        <f t="shared" si="72"/>
        <v>3635.9</v>
      </c>
      <c r="L213" s="2">
        <f t="shared" si="73"/>
        <v>151.45000000000002</v>
      </c>
      <c r="M213" s="2">
        <f t="shared" si="74"/>
        <v>3787.3500000000004</v>
      </c>
      <c r="N213" s="2">
        <f>'ZBud Extract Monthly'!V212</f>
        <v>3787.33</v>
      </c>
      <c r="O213" s="53">
        <f t="shared" si="75"/>
        <v>-2.0000000000436557E-2</v>
      </c>
      <c r="AI213" s="58">
        <f t="shared" si="76"/>
        <v>695.09</v>
      </c>
      <c r="AJ213" s="2">
        <f t="shared" si="91"/>
        <v>2940.81</v>
      </c>
      <c r="AK213" s="2">
        <f t="shared" si="77"/>
        <v>3787.35</v>
      </c>
      <c r="AL213" s="2">
        <f t="shared" si="78"/>
        <v>151.45000000000002</v>
      </c>
      <c r="AM213" s="2">
        <f t="shared" si="79"/>
        <v>7574.7000000000007</v>
      </c>
      <c r="AN213" s="2">
        <f t="shared" si="80"/>
        <v>3787.3099999999995</v>
      </c>
      <c r="AO213" s="2">
        <f t="shared" si="81"/>
        <v>0</v>
      </c>
      <c r="AP213" s="2">
        <f t="shared" si="82"/>
        <v>0</v>
      </c>
      <c r="AQ213" s="2">
        <f t="shared" si="83"/>
        <v>0</v>
      </c>
      <c r="AR213" s="2">
        <f t="shared" si="84"/>
        <v>0</v>
      </c>
      <c r="AS213" s="2">
        <f t="shared" si="85"/>
        <v>0</v>
      </c>
      <c r="AT213" s="2">
        <f t="shared" si="86"/>
        <v>3787.35</v>
      </c>
      <c r="AU213" s="2">
        <f t="shared" si="87"/>
        <v>0</v>
      </c>
      <c r="AV213" s="2">
        <f t="shared" si="88"/>
        <v>15149.36</v>
      </c>
      <c r="AW213" s="2">
        <f t="shared" si="89"/>
        <v>18936.71</v>
      </c>
      <c r="AX213" s="2">
        <f>'ZBud Extract Monthly'!V212</f>
        <v>3787.33</v>
      </c>
      <c r="AY213" s="53">
        <f t="shared" si="90"/>
        <v>-15149.38</v>
      </c>
    </row>
    <row r="214" spans="1:51" x14ac:dyDescent="0.3">
      <c r="A214" s="129">
        <v>39141</v>
      </c>
      <c r="B214" s="130">
        <v>702.77</v>
      </c>
      <c r="C214" s="130">
        <v>863.06</v>
      </c>
      <c r="D214" s="130">
        <v>846.66</v>
      </c>
      <c r="E214" s="130">
        <v>593.72</v>
      </c>
      <c r="F214" s="130">
        <v>2.63</v>
      </c>
      <c r="G214" s="130">
        <v>98.2</v>
      </c>
      <c r="H214" s="2">
        <f t="shared" si="69"/>
        <v>3006.21</v>
      </c>
      <c r="I214" s="2">
        <f t="shared" si="70"/>
        <v>2.63</v>
      </c>
      <c r="J214" s="2">
        <f t="shared" si="71"/>
        <v>98.2</v>
      </c>
      <c r="K214" s="2">
        <f t="shared" si="72"/>
        <v>3006.21</v>
      </c>
      <c r="L214" s="2">
        <f t="shared" si="73"/>
        <v>100.83</v>
      </c>
      <c r="M214" s="2">
        <f t="shared" si="74"/>
        <v>3107.04</v>
      </c>
      <c r="N214" s="2">
        <f>'ZBud Extract Monthly'!V213</f>
        <v>3107.04</v>
      </c>
      <c r="O214" s="53">
        <f t="shared" si="75"/>
        <v>0</v>
      </c>
      <c r="AI214" s="58">
        <f t="shared" si="76"/>
        <v>702.77</v>
      </c>
      <c r="AJ214" s="2">
        <f t="shared" si="91"/>
        <v>2303.4399999999996</v>
      </c>
      <c r="AK214" s="2">
        <f t="shared" si="77"/>
        <v>3107.04</v>
      </c>
      <c r="AL214" s="2">
        <f t="shared" si="78"/>
        <v>100.83</v>
      </c>
      <c r="AM214" s="2">
        <f t="shared" si="79"/>
        <v>6214.08</v>
      </c>
      <c r="AN214" s="2">
        <f t="shared" si="80"/>
        <v>3107.04</v>
      </c>
      <c r="AO214" s="2">
        <f t="shared" si="81"/>
        <v>0</v>
      </c>
      <c r="AP214" s="2">
        <f t="shared" si="82"/>
        <v>0</v>
      </c>
      <c r="AQ214" s="2">
        <f t="shared" si="83"/>
        <v>0</v>
      </c>
      <c r="AR214" s="2">
        <f t="shared" si="84"/>
        <v>0</v>
      </c>
      <c r="AS214" s="2">
        <f t="shared" si="85"/>
        <v>0</v>
      </c>
      <c r="AT214" s="2">
        <f t="shared" si="86"/>
        <v>3107.04</v>
      </c>
      <c r="AU214" s="2">
        <f t="shared" si="87"/>
        <v>0</v>
      </c>
      <c r="AV214" s="2">
        <f t="shared" si="88"/>
        <v>12428.16</v>
      </c>
      <c r="AW214" s="2">
        <f t="shared" si="89"/>
        <v>15535.2</v>
      </c>
      <c r="AX214" s="2">
        <f>'ZBud Extract Monthly'!V213</f>
        <v>3107.04</v>
      </c>
      <c r="AY214" s="53">
        <f t="shared" si="90"/>
        <v>-12428.16</v>
      </c>
    </row>
    <row r="215" spans="1:51" x14ac:dyDescent="0.3">
      <c r="A215" s="129">
        <v>39172</v>
      </c>
      <c r="B215" s="130">
        <v>791.94</v>
      </c>
      <c r="C215" s="130">
        <v>973.68</v>
      </c>
      <c r="D215" s="130">
        <v>1489.24</v>
      </c>
      <c r="E215" s="130">
        <v>993.19</v>
      </c>
      <c r="F215" s="130">
        <v>27.8</v>
      </c>
      <c r="G215" s="130">
        <v>206.55</v>
      </c>
      <c r="H215" s="2">
        <f t="shared" si="69"/>
        <v>4248.0499999999993</v>
      </c>
      <c r="I215" s="2">
        <f t="shared" si="70"/>
        <v>27.8</v>
      </c>
      <c r="J215" s="2">
        <f t="shared" si="71"/>
        <v>206.55</v>
      </c>
      <c r="K215" s="2">
        <f t="shared" si="72"/>
        <v>4248.0499999999993</v>
      </c>
      <c r="L215" s="2">
        <f t="shared" si="73"/>
        <v>234.35000000000002</v>
      </c>
      <c r="M215" s="2">
        <f t="shared" si="74"/>
        <v>4482.3999999999996</v>
      </c>
      <c r="N215" s="2">
        <f>'ZBud Extract Monthly'!V214</f>
        <v>4482.41</v>
      </c>
      <c r="O215" s="53">
        <f t="shared" si="75"/>
        <v>1.0000000000218279E-2</v>
      </c>
      <c r="AI215" s="58">
        <f t="shared" si="76"/>
        <v>791.94</v>
      </c>
      <c r="AJ215" s="2">
        <f t="shared" si="91"/>
        <v>3456.11</v>
      </c>
      <c r="AK215" s="2">
        <f t="shared" si="77"/>
        <v>4482.3999999999996</v>
      </c>
      <c r="AL215" s="2">
        <f t="shared" si="78"/>
        <v>234.35000000000002</v>
      </c>
      <c r="AM215" s="2">
        <f t="shared" si="79"/>
        <v>8964.7999999999993</v>
      </c>
      <c r="AN215" s="2">
        <f t="shared" si="80"/>
        <v>4482.42</v>
      </c>
      <c r="AO215" s="2">
        <f t="shared" si="81"/>
        <v>0</v>
      </c>
      <c r="AP215" s="2">
        <f t="shared" si="82"/>
        <v>0</v>
      </c>
      <c r="AQ215" s="2">
        <f t="shared" si="83"/>
        <v>0</v>
      </c>
      <c r="AR215" s="2">
        <f t="shared" si="84"/>
        <v>0</v>
      </c>
      <c r="AS215" s="2">
        <f t="shared" si="85"/>
        <v>0</v>
      </c>
      <c r="AT215" s="2">
        <f t="shared" si="86"/>
        <v>4482.3999999999996</v>
      </c>
      <c r="AU215" s="2">
        <f t="shared" si="87"/>
        <v>0</v>
      </c>
      <c r="AV215" s="2">
        <f t="shared" si="88"/>
        <v>17929.620000000003</v>
      </c>
      <c r="AW215" s="2">
        <f t="shared" si="89"/>
        <v>22412.019999999997</v>
      </c>
      <c r="AX215" s="2">
        <f>'ZBud Extract Monthly'!V214</f>
        <v>4482.41</v>
      </c>
      <c r="AY215" s="53">
        <f t="shared" si="90"/>
        <v>-17929.609999999997</v>
      </c>
    </row>
    <row r="216" spans="1:51" x14ac:dyDescent="0.3">
      <c r="A216" s="129">
        <v>39202</v>
      </c>
      <c r="B216" s="130">
        <v>615.26</v>
      </c>
      <c r="C216" s="130">
        <v>740.17</v>
      </c>
      <c r="D216" s="130">
        <v>960.58</v>
      </c>
      <c r="E216" s="130">
        <v>702.94</v>
      </c>
      <c r="F216" s="130">
        <v>14.08</v>
      </c>
      <c r="G216" s="130">
        <v>142.08000000000001</v>
      </c>
      <c r="H216" s="2">
        <f t="shared" si="69"/>
        <v>3018.95</v>
      </c>
      <c r="I216" s="2">
        <f t="shared" si="70"/>
        <v>14.08</v>
      </c>
      <c r="J216" s="2">
        <f t="shared" si="71"/>
        <v>142.08000000000001</v>
      </c>
      <c r="K216" s="2">
        <f t="shared" si="72"/>
        <v>3018.95</v>
      </c>
      <c r="L216" s="2">
        <f t="shared" si="73"/>
        <v>156.16000000000003</v>
      </c>
      <c r="M216" s="2">
        <f t="shared" si="74"/>
        <v>3175.1099999999997</v>
      </c>
      <c r="N216" s="2">
        <f>'ZBud Extract Monthly'!V215</f>
        <v>3175.11</v>
      </c>
      <c r="O216" s="53">
        <f t="shared" si="75"/>
        <v>0</v>
      </c>
      <c r="AI216" s="58">
        <f t="shared" si="76"/>
        <v>615.26</v>
      </c>
      <c r="AJ216" s="2">
        <f t="shared" si="91"/>
        <v>2403.69</v>
      </c>
      <c r="AK216" s="2">
        <f t="shared" si="77"/>
        <v>3175.1099999999997</v>
      </c>
      <c r="AL216" s="2">
        <f t="shared" si="78"/>
        <v>156.16000000000003</v>
      </c>
      <c r="AM216" s="2">
        <f t="shared" si="79"/>
        <v>6350.2199999999993</v>
      </c>
      <c r="AN216" s="2">
        <f t="shared" si="80"/>
        <v>3175.11</v>
      </c>
      <c r="AO216" s="2">
        <f t="shared" si="81"/>
        <v>0</v>
      </c>
      <c r="AP216" s="2">
        <f t="shared" si="82"/>
        <v>0</v>
      </c>
      <c r="AQ216" s="2">
        <f t="shared" si="83"/>
        <v>0</v>
      </c>
      <c r="AR216" s="2">
        <f t="shared" si="84"/>
        <v>0</v>
      </c>
      <c r="AS216" s="2">
        <f t="shared" si="85"/>
        <v>0</v>
      </c>
      <c r="AT216" s="2">
        <f t="shared" si="86"/>
        <v>3175.1099999999997</v>
      </c>
      <c r="AU216" s="2">
        <f t="shared" si="87"/>
        <v>0</v>
      </c>
      <c r="AV216" s="2">
        <f t="shared" si="88"/>
        <v>12700.439999999999</v>
      </c>
      <c r="AW216" s="2">
        <f t="shared" si="89"/>
        <v>15875.55</v>
      </c>
      <c r="AX216" s="2">
        <f>'ZBud Extract Monthly'!V215</f>
        <v>3175.11</v>
      </c>
      <c r="AY216" s="53">
        <f t="shared" si="90"/>
        <v>-12700.439999999999</v>
      </c>
    </row>
    <row r="217" spans="1:51" x14ac:dyDescent="0.3">
      <c r="A217" s="129">
        <v>39233</v>
      </c>
      <c r="B217" s="130">
        <v>611.72</v>
      </c>
      <c r="C217" s="130">
        <v>716.46</v>
      </c>
      <c r="D217" s="130">
        <v>846.33</v>
      </c>
      <c r="E217" s="130">
        <v>691.45</v>
      </c>
      <c r="F217" s="130">
        <v>0.87</v>
      </c>
      <c r="G217" s="130">
        <v>95.32</v>
      </c>
      <c r="H217" s="2">
        <f t="shared" si="69"/>
        <v>2865.96</v>
      </c>
      <c r="I217" s="2">
        <f t="shared" si="70"/>
        <v>0.87</v>
      </c>
      <c r="J217" s="2">
        <f t="shared" si="71"/>
        <v>95.32</v>
      </c>
      <c r="K217" s="2">
        <f t="shared" si="72"/>
        <v>2865.96</v>
      </c>
      <c r="L217" s="2">
        <f t="shared" si="73"/>
        <v>96.19</v>
      </c>
      <c r="M217" s="2">
        <f t="shared" si="74"/>
        <v>2962.15</v>
      </c>
      <c r="N217" s="2">
        <f>'ZBud Extract Monthly'!V216</f>
        <v>2962.16</v>
      </c>
      <c r="O217" s="53">
        <f t="shared" si="75"/>
        <v>9.9999999997635314E-3</v>
      </c>
      <c r="AI217" s="58">
        <f t="shared" si="76"/>
        <v>611.72</v>
      </c>
      <c r="AJ217" s="2">
        <f t="shared" si="91"/>
        <v>2254.2399999999998</v>
      </c>
      <c r="AK217" s="2">
        <f t="shared" si="77"/>
        <v>2962.15</v>
      </c>
      <c r="AL217" s="2">
        <f t="shared" si="78"/>
        <v>96.19</v>
      </c>
      <c r="AM217" s="2">
        <f t="shared" si="79"/>
        <v>5924.3</v>
      </c>
      <c r="AN217" s="2">
        <f t="shared" si="80"/>
        <v>2962.1699999999996</v>
      </c>
      <c r="AO217" s="2">
        <f t="shared" si="81"/>
        <v>0</v>
      </c>
      <c r="AP217" s="2">
        <f t="shared" si="82"/>
        <v>0</v>
      </c>
      <c r="AQ217" s="2">
        <f t="shared" si="83"/>
        <v>0</v>
      </c>
      <c r="AR217" s="2">
        <f t="shared" si="84"/>
        <v>0</v>
      </c>
      <c r="AS217" s="2">
        <f t="shared" si="85"/>
        <v>0</v>
      </c>
      <c r="AT217" s="2">
        <f t="shared" si="86"/>
        <v>2962.15</v>
      </c>
      <c r="AU217" s="2">
        <f t="shared" si="87"/>
        <v>0</v>
      </c>
      <c r="AV217" s="2">
        <f t="shared" si="88"/>
        <v>11848.62</v>
      </c>
      <c r="AW217" s="2">
        <f t="shared" si="89"/>
        <v>14810.77</v>
      </c>
      <c r="AX217" s="2">
        <f>'ZBud Extract Monthly'!V216</f>
        <v>2962.16</v>
      </c>
      <c r="AY217" s="53">
        <f t="shared" si="90"/>
        <v>-11848.61</v>
      </c>
    </row>
    <row r="218" spans="1:51" x14ac:dyDescent="0.3">
      <c r="A218" s="129">
        <v>39263</v>
      </c>
      <c r="B218" s="130">
        <v>565.45000000000005</v>
      </c>
      <c r="C218" s="130">
        <v>623.35</v>
      </c>
      <c r="D218" s="130">
        <v>293.16000000000003</v>
      </c>
      <c r="E218" s="130">
        <v>226.92</v>
      </c>
      <c r="F218" s="130">
        <v>0</v>
      </c>
      <c r="G218" s="130">
        <v>26.74</v>
      </c>
      <c r="H218" s="2">
        <f t="shared" si="69"/>
        <v>1708.8800000000003</v>
      </c>
      <c r="I218" s="2">
        <f t="shared" si="70"/>
        <v>0</v>
      </c>
      <c r="J218" s="2">
        <f t="shared" si="71"/>
        <v>26.74</v>
      </c>
      <c r="K218" s="2">
        <f t="shared" si="72"/>
        <v>1708.8800000000003</v>
      </c>
      <c r="L218" s="2">
        <f t="shared" si="73"/>
        <v>26.74</v>
      </c>
      <c r="M218" s="2">
        <f t="shared" si="74"/>
        <v>1735.6200000000003</v>
      </c>
      <c r="N218" s="2">
        <f>'ZBud Extract Monthly'!V217</f>
        <v>1735.61</v>
      </c>
      <c r="O218" s="53">
        <f t="shared" si="75"/>
        <v>-1.0000000000445652E-2</v>
      </c>
      <c r="AI218" s="58">
        <f t="shared" si="76"/>
        <v>565.45000000000005</v>
      </c>
      <c r="AJ218" s="2">
        <f t="shared" si="91"/>
        <v>1143.43</v>
      </c>
      <c r="AK218" s="2">
        <f t="shared" si="77"/>
        <v>1735.6200000000003</v>
      </c>
      <c r="AL218" s="2">
        <f t="shared" si="78"/>
        <v>26.74</v>
      </c>
      <c r="AM218" s="2">
        <f t="shared" si="79"/>
        <v>3471.2400000000007</v>
      </c>
      <c r="AN218" s="2">
        <f t="shared" si="80"/>
        <v>1735.5999999999995</v>
      </c>
      <c r="AO218" s="2">
        <f t="shared" si="81"/>
        <v>0</v>
      </c>
      <c r="AP218" s="2">
        <f t="shared" si="82"/>
        <v>0</v>
      </c>
      <c r="AQ218" s="2">
        <f t="shared" si="83"/>
        <v>0</v>
      </c>
      <c r="AR218" s="2">
        <f t="shared" si="84"/>
        <v>0</v>
      </c>
      <c r="AS218" s="2">
        <f t="shared" si="85"/>
        <v>0</v>
      </c>
      <c r="AT218" s="2">
        <f t="shared" si="86"/>
        <v>1735.6200000000003</v>
      </c>
      <c r="AU218" s="2">
        <f t="shared" si="87"/>
        <v>0</v>
      </c>
      <c r="AV218" s="2">
        <f t="shared" si="88"/>
        <v>6942.46</v>
      </c>
      <c r="AW218" s="2">
        <f t="shared" si="89"/>
        <v>8678.0800000000017</v>
      </c>
      <c r="AX218" s="2">
        <f>'ZBud Extract Monthly'!V217</f>
        <v>1735.61</v>
      </c>
      <c r="AY218" s="53">
        <f t="shared" si="90"/>
        <v>-6942.4700000000021</v>
      </c>
    </row>
    <row r="219" spans="1:51" x14ac:dyDescent="0.3">
      <c r="A219" s="129">
        <v>39294</v>
      </c>
      <c r="B219" s="130">
        <v>563.98</v>
      </c>
      <c r="C219" s="130">
        <v>617.1</v>
      </c>
      <c r="D219" s="130">
        <v>208.04</v>
      </c>
      <c r="E219" s="130">
        <v>172.22</v>
      </c>
      <c r="F219" s="130">
        <v>0</v>
      </c>
      <c r="G219" s="130">
        <v>10.93</v>
      </c>
      <c r="H219" s="2">
        <f t="shared" si="69"/>
        <v>1561.34</v>
      </c>
      <c r="I219" s="2">
        <f t="shared" si="70"/>
        <v>0</v>
      </c>
      <c r="J219" s="2">
        <f t="shared" si="71"/>
        <v>10.93</v>
      </c>
      <c r="K219" s="2">
        <f t="shared" si="72"/>
        <v>1561.34</v>
      </c>
      <c r="L219" s="2">
        <f t="shared" si="73"/>
        <v>10.93</v>
      </c>
      <c r="M219" s="2">
        <f t="shared" si="74"/>
        <v>1572.27</v>
      </c>
      <c r="N219" s="2">
        <f>'ZBud Extract Monthly'!V218</f>
        <v>1572.28</v>
      </c>
      <c r="O219" s="53">
        <f t="shared" si="75"/>
        <v>9.9999999999909051E-3</v>
      </c>
      <c r="AI219" s="58">
        <f t="shared" si="76"/>
        <v>563.98</v>
      </c>
      <c r="AJ219" s="2">
        <f t="shared" si="91"/>
        <v>997.36</v>
      </c>
      <c r="AK219" s="2">
        <f t="shared" si="77"/>
        <v>1572.27</v>
      </c>
      <c r="AL219" s="2">
        <f t="shared" si="78"/>
        <v>10.93</v>
      </c>
      <c r="AM219" s="2">
        <f t="shared" si="79"/>
        <v>3144.54</v>
      </c>
      <c r="AN219" s="2">
        <f t="shared" si="80"/>
        <v>1572.29</v>
      </c>
      <c r="AO219" s="2">
        <f t="shared" si="81"/>
        <v>0</v>
      </c>
      <c r="AP219" s="2">
        <f t="shared" si="82"/>
        <v>0</v>
      </c>
      <c r="AQ219" s="2">
        <f t="shared" si="83"/>
        <v>0</v>
      </c>
      <c r="AR219" s="2">
        <f t="shared" si="84"/>
        <v>0</v>
      </c>
      <c r="AS219" s="2">
        <f t="shared" si="85"/>
        <v>0</v>
      </c>
      <c r="AT219" s="2">
        <f t="shared" si="86"/>
        <v>1572.27</v>
      </c>
      <c r="AU219" s="2">
        <f t="shared" si="87"/>
        <v>0</v>
      </c>
      <c r="AV219" s="2">
        <f t="shared" si="88"/>
        <v>6289.1</v>
      </c>
      <c r="AW219" s="2">
        <f t="shared" si="89"/>
        <v>7861.37</v>
      </c>
      <c r="AX219" s="2">
        <f>'ZBud Extract Monthly'!V218</f>
        <v>1572.28</v>
      </c>
      <c r="AY219" s="53">
        <f t="shared" si="90"/>
        <v>-6289.09</v>
      </c>
    </row>
    <row r="220" spans="1:51" x14ac:dyDescent="0.3">
      <c r="A220" s="129">
        <v>39325</v>
      </c>
      <c r="B220" s="130">
        <v>543.29</v>
      </c>
      <c r="C220" s="130">
        <v>593.94000000000005</v>
      </c>
      <c r="D220" s="130">
        <v>175.57</v>
      </c>
      <c r="E220" s="130">
        <v>129.99</v>
      </c>
      <c r="F220" s="130">
        <v>0</v>
      </c>
      <c r="G220" s="130">
        <v>4.72</v>
      </c>
      <c r="H220" s="2">
        <f t="shared" si="69"/>
        <v>1442.79</v>
      </c>
      <c r="I220" s="2">
        <f t="shared" si="70"/>
        <v>0</v>
      </c>
      <c r="J220" s="2">
        <f t="shared" si="71"/>
        <v>4.72</v>
      </c>
      <c r="K220" s="2">
        <f t="shared" si="72"/>
        <v>1442.79</v>
      </c>
      <c r="L220" s="2">
        <f t="shared" si="73"/>
        <v>4.72</v>
      </c>
      <c r="M220" s="2">
        <f t="shared" si="74"/>
        <v>1447.51</v>
      </c>
      <c r="N220" s="2">
        <f>'ZBud Extract Monthly'!V219</f>
        <v>1447.51</v>
      </c>
      <c r="O220" s="53">
        <f t="shared" si="75"/>
        <v>0</v>
      </c>
      <c r="AI220" s="58">
        <f t="shared" si="76"/>
        <v>543.29</v>
      </c>
      <c r="AJ220" s="2">
        <f t="shared" si="91"/>
        <v>899.5</v>
      </c>
      <c r="AK220" s="2">
        <f t="shared" si="77"/>
        <v>1447.51</v>
      </c>
      <c r="AL220" s="2">
        <f t="shared" si="78"/>
        <v>4.72</v>
      </c>
      <c r="AM220" s="2">
        <f t="shared" si="79"/>
        <v>2895.02</v>
      </c>
      <c r="AN220" s="2">
        <f t="shared" si="80"/>
        <v>1447.51</v>
      </c>
      <c r="AO220" s="2">
        <f t="shared" si="81"/>
        <v>0</v>
      </c>
      <c r="AP220" s="2">
        <f t="shared" si="82"/>
        <v>0</v>
      </c>
      <c r="AQ220" s="2">
        <f t="shared" si="83"/>
        <v>0</v>
      </c>
      <c r="AR220" s="2">
        <f t="shared" si="84"/>
        <v>0</v>
      </c>
      <c r="AS220" s="2">
        <f t="shared" si="85"/>
        <v>0</v>
      </c>
      <c r="AT220" s="2">
        <f t="shared" si="86"/>
        <v>1447.51</v>
      </c>
      <c r="AU220" s="2">
        <f t="shared" si="87"/>
        <v>0</v>
      </c>
      <c r="AV220" s="2">
        <f t="shared" si="88"/>
        <v>5790.04</v>
      </c>
      <c r="AW220" s="2">
        <f t="shared" si="89"/>
        <v>7237.55</v>
      </c>
      <c r="AX220" s="2">
        <f>'ZBud Extract Monthly'!V219</f>
        <v>1447.51</v>
      </c>
      <c r="AY220" s="53">
        <f t="shared" si="90"/>
        <v>-5790.04</v>
      </c>
    </row>
    <row r="221" spans="1:51" x14ac:dyDescent="0.3">
      <c r="A221" s="129">
        <v>39355</v>
      </c>
      <c r="B221" s="130">
        <v>508.36</v>
      </c>
      <c r="C221" s="130">
        <v>546.72</v>
      </c>
      <c r="D221" s="130">
        <v>327.39999999999998</v>
      </c>
      <c r="E221" s="130">
        <v>323.72000000000003</v>
      </c>
      <c r="F221" s="130">
        <v>0</v>
      </c>
      <c r="G221" s="130">
        <v>21.15</v>
      </c>
      <c r="H221" s="2">
        <f t="shared" si="69"/>
        <v>1706.2</v>
      </c>
      <c r="I221" s="2">
        <f t="shared" si="70"/>
        <v>0</v>
      </c>
      <c r="J221" s="2">
        <f t="shared" si="71"/>
        <v>21.15</v>
      </c>
      <c r="K221" s="2">
        <f t="shared" si="72"/>
        <v>1706.2</v>
      </c>
      <c r="L221" s="2">
        <f t="shared" si="73"/>
        <v>21.15</v>
      </c>
      <c r="M221" s="2">
        <f t="shared" si="74"/>
        <v>1727.3500000000001</v>
      </c>
      <c r="N221" s="2">
        <f>'ZBud Extract Monthly'!V220</f>
        <v>1727.35</v>
      </c>
      <c r="O221" s="53">
        <f t="shared" si="75"/>
        <v>0</v>
      </c>
      <c r="AI221" s="58">
        <f t="shared" si="76"/>
        <v>508.36</v>
      </c>
      <c r="AJ221" s="2">
        <f t="shared" si="91"/>
        <v>1197.8400000000001</v>
      </c>
      <c r="AK221" s="2">
        <f t="shared" si="77"/>
        <v>1727.3500000000001</v>
      </c>
      <c r="AL221" s="2">
        <f t="shared" si="78"/>
        <v>21.15</v>
      </c>
      <c r="AM221" s="2">
        <f t="shared" si="79"/>
        <v>3454.7000000000003</v>
      </c>
      <c r="AN221" s="2">
        <f t="shared" si="80"/>
        <v>1727.35</v>
      </c>
      <c r="AO221" s="2">
        <f t="shared" si="81"/>
        <v>0</v>
      </c>
      <c r="AP221" s="2">
        <f t="shared" si="82"/>
        <v>0</v>
      </c>
      <c r="AQ221" s="2">
        <f t="shared" si="83"/>
        <v>0</v>
      </c>
      <c r="AR221" s="2">
        <f t="shared" si="84"/>
        <v>0</v>
      </c>
      <c r="AS221" s="2">
        <f t="shared" si="85"/>
        <v>0</v>
      </c>
      <c r="AT221" s="2">
        <f t="shared" si="86"/>
        <v>1727.3500000000001</v>
      </c>
      <c r="AU221" s="2">
        <f t="shared" si="87"/>
        <v>0</v>
      </c>
      <c r="AV221" s="2">
        <f t="shared" si="88"/>
        <v>6909.4000000000015</v>
      </c>
      <c r="AW221" s="2">
        <f t="shared" si="89"/>
        <v>8636.75</v>
      </c>
      <c r="AX221" s="2">
        <f>'ZBud Extract Monthly'!V220</f>
        <v>1727.35</v>
      </c>
      <c r="AY221" s="53">
        <f t="shared" si="90"/>
        <v>-6909.4</v>
      </c>
    </row>
    <row r="222" spans="1:51" x14ac:dyDescent="0.3">
      <c r="A222" s="129">
        <v>39386</v>
      </c>
      <c r="B222" s="130">
        <v>547.48</v>
      </c>
      <c r="C222" s="130">
        <v>578.01</v>
      </c>
      <c r="D222" s="130">
        <v>658.17</v>
      </c>
      <c r="E222" s="130">
        <v>599.97</v>
      </c>
      <c r="F222" s="130">
        <v>0</v>
      </c>
      <c r="G222" s="130">
        <v>56.24</v>
      </c>
      <c r="H222" s="2">
        <f t="shared" si="69"/>
        <v>2383.63</v>
      </c>
      <c r="I222" s="2">
        <f t="shared" si="70"/>
        <v>0</v>
      </c>
      <c r="J222" s="2">
        <f t="shared" si="71"/>
        <v>56.24</v>
      </c>
      <c r="K222" s="2">
        <f t="shared" si="72"/>
        <v>2383.63</v>
      </c>
      <c r="L222" s="2">
        <f t="shared" si="73"/>
        <v>56.24</v>
      </c>
      <c r="M222" s="2">
        <f t="shared" si="74"/>
        <v>2439.87</v>
      </c>
      <c r="N222" s="2">
        <f>'ZBud Extract Monthly'!V221</f>
        <v>2439.89</v>
      </c>
      <c r="O222" s="53">
        <f t="shared" si="75"/>
        <v>1.999999999998181E-2</v>
      </c>
      <c r="AI222" s="58">
        <f t="shared" si="76"/>
        <v>547.48</v>
      </c>
      <c r="AJ222" s="2">
        <f t="shared" si="91"/>
        <v>1836.1499999999999</v>
      </c>
      <c r="AK222" s="2">
        <f t="shared" si="77"/>
        <v>2439.87</v>
      </c>
      <c r="AL222" s="2">
        <f t="shared" si="78"/>
        <v>56.24</v>
      </c>
      <c r="AM222" s="2">
        <f t="shared" si="79"/>
        <v>4879.74</v>
      </c>
      <c r="AN222" s="2">
        <f t="shared" si="80"/>
        <v>2439.91</v>
      </c>
      <c r="AO222" s="2">
        <f t="shared" si="81"/>
        <v>0</v>
      </c>
      <c r="AP222" s="2">
        <f t="shared" si="82"/>
        <v>0</v>
      </c>
      <c r="AQ222" s="2">
        <f t="shared" si="83"/>
        <v>0</v>
      </c>
      <c r="AR222" s="2">
        <f t="shared" si="84"/>
        <v>0</v>
      </c>
      <c r="AS222" s="2">
        <f t="shared" si="85"/>
        <v>0</v>
      </c>
      <c r="AT222" s="2">
        <f t="shared" si="86"/>
        <v>2439.87</v>
      </c>
      <c r="AU222" s="2">
        <f t="shared" si="87"/>
        <v>0</v>
      </c>
      <c r="AV222" s="2">
        <f t="shared" si="88"/>
        <v>9759.52</v>
      </c>
      <c r="AW222" s="2">
        <f t="shared" si="89"/>
        <v>12199.39</v>
      </c>
      <c r="AX222" s="2">
        <f>'ZBud Extract Monthly'!V221</f>
        <v>2439.89</v>
      </c>
      <c r="AY222" s="53">
        <f t="shared" si="90"/>
        <v>-9759.5</v>
      </c>
    </row>
    <row r="223" spans="1:51" x14ac:dyDescent="0.3">
      <c r="A223" s="129">
        <v>39416</v>
      </c>
      <c r="B223" s="130">
        <v>512.83000000000004</v>
      </c>
      <c r="C223" s="130">
        <v>536.29999999999995</v>
      </c>
      <c r="D223" s="130">
        <v>608.85</v>
      </c>
      <c r="E223" s="130">
        <v>536.9</v>
      </c>
      <c r="F223" s="130">
        <v>0</v>
      </c>
      <c r="G223" s="130">
        <v>57.67</v>
      </c>
      <c r="H223" s="2">
        <f t="shared" si="69"/>
        <v>2194.88</v>
      </c>
      <c r="I223" s="2">
        <f t="shared" si="70"/>
        <v>0</v>
      </c>
      <c r="J223" s="2">
        <f t="shared" si="71"/>
        <v>57.67</v>
      </c>
      <c r="K223" s="2">
        <f t="shared" si="72"/>
        <v>2194.88</v>
      </c>
      <c r="L223" s="2">
        <f t="shared" si="73"/>
        <v>57.67</v>
      </c>
      <c r="M223" s="2">
        <f t="shared" si="74"/>
        <v>2252.5500000000002</v>
      </c>
      <c r="N223" s="2">
        <f>'ZBud Extract Monthly'!V222</f>
        <v>2252.5500000000002</v>
      </c>
      <c r="O223" s="53">
        <f t="shared" si="75"/>
        <v>0</v>
      </c>
      <c r="AI223" s="58">
        <f t="shared" si="76"/>
        <v>512.83000000000004</v>
      </c>
      <c r="AJ223" s="2">
        <f t="shared" si="91"/>
        <v>1682.0500000000002</v>
      </c>
      <c r="AK223" s="2">
        <f t="shared" si="77"/>
        <v>2252.5500000000002</v>
      </c>
      <c r="AL223" s="2">
        <f t="shared" si="78"/>
        <v>57.67</v>
      </c>
      <c r="AM223" s="2">
        <f t="shared" si="79"/>
        <v>4505.1000000000004</v>
      </c>
      <c r="AN223" s="2">
        <f t="shared" si="80"/>
        <v>2252.5500000000002</v>
      </c>
      <c r="AO223" s="2">
        <f t="shared" si="81"/>
        <v>0</v>
      </c>
      <c r="AP223" s="2">
        <f t="shared" si="82"/>
        <v>0</v>
      </c>
      <c r="AQ223" s="2">
        <f t="shared" si="83"/>
        <v>0</v>
      </c>
      <c r="AR223" s="2">
        <f t="shared" si="84"/>
        <v>0</v>
      </c>
      <c r="AS223" s="2">
        <f t="shared" si="85"/>
        <v>0</v>
      </c>
      <c r="AT223" s="2">
        <f t="shared" si="86"/>
        <v>2252.5500000000002</v>
      </c>
      <c r="AU223" s="2">
        <f t="shared" si="87"/>
        <v>0</v>
      </c>
      <c r="AV223" s="2">
        <f t="shared" si="88"/>
        <v>9010.2000000000007</v>
      </c>
      <c r="AW223" s="2">
        <f t="shared" si="89"/>
        <v>11262.75</v>
      </c>
      <c r="AX223" s="2">
        <f>'ZBud Extract Monthly'!V222</f>
        <v>2252.5500000000002</v>
      </c>
      <c r="AY223" s="53">
        <f t="shared" si="90"/>
        <v>-9010.2000000000007</v>
      </c>
    </row>
    <row r="224" spans="1:51" x14ac:dyDescent="0.3">
      <c r="A224" s="129">
        <v>39447</v>
      </c>
      <c r="B224" s="130">
        <v>651.62</v>
      </c>
      <c r="C224" s="130">
        <v>672.64</v>
      </c>
      <c r="D224" s="130">
        <v>886.67</v>
      </c>
      <c r="E224" s="130">
        <v>726.26</v>
      </c>
      <c r="F224" s="130">
        <v>0</v>
      </c>
      <c r="G224" s="130">
        <v>75.97</v>
      </c>
      <c r="H224" s="2">
        <f t="shared" si="69"/>
        <v>2937.1899999999996</v>
      </c>
      <c r="I224" s="2">
        <f t="shared" si="70"/>
        <v>0</v>
      </c>
      <c r="J224" s="2">
        <f t="shared" si="71"/>
        <v>75.97</v>
      </c>
      <c r="K224" s="2">
        <f t="shared" si="72"/>
        <v>2937.1899999999996</v>
      </c>
      <c r="L224" s="2">
        <f t="shared" si="73"/>
        <v>75.97</v>
      </c>
      <c r="M224" s="2">
        <f t="shared" si="74"/>
        <v>3013.1599999999994</v>
      </c>
      <c r="N224" s="2">
        <f>'ZBud Extract Monthly'!V223</f>
        <v>3013.16</v>
      </c>
      <c r="O224" s="53">
        <f t="shared" si="75"/>
        <v>0</v>
      </c>
      <c r="AI224" s="58">
        <f t="shared" si="76"/>
        <v>651.62</v>
      </c>
      <c r="AJ224" s="2">
        <f t="shared" si="91"/>
        <v>2285.5699999999997</v>
      </c>
      <c r="AK224" s="2">
        <f t="shared" si="77"/>
        <v>3013.1599999999994</v>
      </c>
      <c r="AL224" s="2">
        <f t="shared" si="78"/>
        <v>75.97</v>
      </c>
      <c r="AM224" s="2">
        <f t="shared" si="79"/>
        <v>6026.3199999999988</v>
      </c>
      <c r="AN224" s="2">
        <f t="shared" si="80"/>
        <v>3013.16</v>
      </c>
      <c r="AO224" s="2">
        <f t="shared" si="81"/>
        <v>0</v>
      </c>
      <c r="AP224" s="2">
        <f t="shared" si="82"/>
        <v>0</v>
      </c>
      <c r="AQ224" s="2">
        <f t="shared" si="83"/>
        <v>0</v>
      </c>
      <c r="AR224" s="2">
        <f t="shared" si="84"/>
        <v>0</v>
      </c>
      <c r="AS224" s="2">
        <f t="shared" si="85"/>
        <v>0</v>
      </c>
      <c r="AT224" s="2">
        <f t="shared" si="86"/>
        <v>3013.1599999999994</v>
      </c>
      <c r="AU224" s="2">
        <f t="shared" si="87"/>
        <v>0</v>
      </c>
      <c r="AV224" s="2">
        <f t="shared" si="88"/>
        <v>12052.639999999998</v>
      </c>
      <c r="AW224" s="2">
        <f t="shared" si="89"/>
        <v>15065.799999999997</v>
      </c>
      <c r="AX224" s="2">
        <f>'ZBud Extract Monthly'!V223</f>
        <v>3013.16</v>
      </c>
      <c r="AY224" s="53">
        <f t="shared" si="90"/>
        <v>-12052.639999999998</v>
      </c>
    </row>
    <row r="225" spans="1:51" x14ac:dyDescent="0.3">
      <c r="A225" s="129">
        <v>39478</v>
      </c>
      <c r="B225" s="130">
        <v>1005.05</v>
      </c>
      <c r="C225" s="130">
        <v>1152.5999999999999</v>
      </c>
      <c r="D225" s="130">
        <v>1564.75</v>
      </c>
      <c r="E225" s="130">
        <v>1126.79</v>
      </c>
      <c r="F225" s="130">
        <v>0</v>
      </c>
      <c r="G225" s="130">
        <v>134.79</v>
      </c>
      <c r="H225" s="2">
        <f t="shared" si="69"/>
        <v>4849.1899999999996</v>
      </c>
      <c r="I225" s="2">
        <f t="shared" si="70"/>
        <v>0</v>
      </c>
      <c r="J225" s="2">
        <f t="shared" si="71"/>
        <v>134.79</v>
      </c>
      <c r="K225" s="2">
        <f t="shared" si="72"/>
        <v>4849.1899999999996</v>
      </c>
      <c r="L225" s="2">
        <f t="shared" si="73"/>
        <v>134.79</v>
      </c>
      <c r="M225" s="2">
        <f t="shared" si="74"/>
        <v>4983.9799999999996</v>
      </c>
      <c r="N225" s="2">
        <f>'ZBud Extract Monthly'!V224</f>
        <v>4983.9799999999996</v>
      </c>
      <c r="O225" s="53">
        <f t="shared" si="75"/>
        <v>0</v>
      </c>
      <c r="AI225" s="58">
        <f t="shared" si="76"/>
        <v>1005.05</v>
      </c>
      <c r="AJ225" s="2">
        <f t="shared" si="91"/>
        <v>3844.14</v>
      </c>
      <c r="AK225" s="2">
        <f t="shared" si="77"/>
        <v>4983.9799999999996</v>
      </c>
      <c r="AL225" s="2">
        <f t="shared" si="78"/>
        <v>134.79</v>
      </c>
      <c r="AM225" s="2">
        <f t="shared" si="79"/>
        <v>9967.9599999999991</v>
      </c>
      <c r="AN225" s="2">
        <f t="shared" si="80"/>
        <v>4983.9799999999996</v>
      </c>
      <c r="AO225" s="2">
        <f t="shared" si="81"/>
        <v>0</v>
      </c>
      <c r="AP225" s="2">
        <f t="shared" si="82"/>
        <v>0</v>
      </c>
      <c r="AQ225" s="2">
        <f t="shared" si="83"/>
        <v>0</v>
      </c>
      <c r="AR225" s="2">
        <f t="shared" si="84"/>
        <v>0</v>
      </c>
      <c r="AS225" s="2">
        <f t="shared" si="85"/>
        <v>0</v>
      </c>
      <c r="AT225" s="2">
        <f t="shared" si="86"/>
        <v>4983.9799999999996</v>
      </c>
      <c r="AU225" s="2">
        <f t="shared" si="87"/>
        <v>0</v>
      </c>
      <c r="AV225" s="2">
        <f t="shared" si="88"/>
        <v>19935.919999999998</v>
      </c>
      <c r="AW225" s="2">
        <f t="shared" si="89"/>
        <v>24919.899999999998</v>
      </c>
      <c r="AX225" s="2">
        <f>'ZBud Extract Monthly'!V224</f>
        <v>4983.9799999999996</v>
      </c>
      <c r="AY225" s="53">
        <f t="shared" si="90"/>
        <v>-19935.919999999998</v>
      </c>
    </row>
    <row r="226" spans="1:51" x14ac:dyDescent="0.3">
      <c r="A226" s="129">
        <v>39507</v>
      </c>
      <c r="B226" s="130">
        <v>846.82</v>
      </c>
      <c r="C226" s="130">
        <v>1034.3800000000001</v>
      </c>
      <c r="D226" s="130">
        <v>1654.57</v>
      </c>
      <c r="E226" s="130">
        <v>1218.76</v>
      </c>
      <c r="F226" s="130">
        <v>0.48</v>
      </c>
      <c r="G226" s="130">
        <v>203.65</v>
      </c>
      <c r="H226" s="2">
        <f t="shared" si="69"/>
        <v>4754.5300000000007</v>
      </c>
      <c r="I226" s="2">
        <f t="shared" si="70"/>
        <v>0.48</v>
      </c>
      <c r="J226" s="2">
        <f t="shared" si="71"/>
        <v>203.65</v>
      </c>
      <c r="K226" s="2">
        <f t="shared" si="72"/>
        <v>4754.5300000000007</v>
      </c>
      <c r="L226" s="2">
        <f t="shared" si="73"/>
        <v>204.13</v>
      </c>
      <c r="M226" s="2">
        <f t="shared" si="74"/>
        <v>4958.66</v>
      </c>
      <c r="N226" s="2">
        <f>'ZBud Extract Monthly'!V225</f>
        <v>4958.66</v>
      </c>
      <c r="O226" s="53">
        <f t="shared" si="75"/>
        <v>0</v>
      </c>
      <c r="AI226" s="58">
        <f t="shared" si="76"/>
        <v>846.82</v>
      </c>
      <c r="AJ226" s="2">
        <f t="shared" si="91"/>
        <v>3907.71</v>
      </c>
      <c r="AK226" s="2">
        <f t="shared" si="77"/>
        <v>4958.6600000000008</v>
      </c>
      <c r="AL226" s="2">
        <f t="shared" si="78"/>
        <v>204.13</v>
      </c>
      <c r="AM226" s="2">
        <f t="shared" si="79"/>
        <v>9917.32</v>
      </c>
      <c r="AN226" s="2">
        <f t="shared" si="80"/>
        <v>4958.66</v>
      </c>
      <c r="AO226" s="2">
        <f t="shared" si="81"/>
        <v>0</v>
      </c>
      <c r="AP226" s="2">
        <f t="shared" si="82"/>
        <v>0</v>
      </c>
      <c r="AQ226" s="2">
        <f t="shared" si="83"/>
        <v>0</v>
      </c>
      <c r="AR226" s="2">
        <f t="shared" si="84"/>
        <v>0</v>
      </c>
      <c r="AS226" s="2">
        <f t="shared" si="85"/>
        <v>0</v>
      </c>
      <c r="AT226" s="2">
        <f t="shared" si="86"/>
        <v>4958.6600000000008</v>
      </c>
      <c r="AU226" s="2">
        <f t="shared" si="87"/>
        <v>0</v>
      </c>
      <c r="AV226" s="2">
        <f t="shared" si="88"/>
        <v>19834.64</v>
      </c>
      <c r="AW226" s="2">
        <f t="shared" si="89"/>
        <v>24793.3</v>
      </c>
      <c r="AX226" s="2">
        <f>'ZBud Extract Monthly'!V225</f>
        <v>4958.66</v>
      </c>
      <c r="AY226" s="53">
        <f t="shared" si="90"/>
        <v>-19834.64</v>
      </c>
    </row>
    <row r="227" spans="1:51" x14ac:dyDescent="0.3">
      <c r="A227" s="129">
        <v>39538</v>
      </c>
      <c r="B227" s="130">
        <v>643.02</v>
      </c>
      <c r="C227" s="130">
        <v>789.07</v>
      </c>
      <c r="D227" s="130">
        <v>1358.8</v>
      </c>
      <c r="E227" s="130">
        <v>999.58</v>
      </c>
      <c r="F227" s="130">
        <v>3.58</v>
      </c>
      <c r="G227" s="130">
        <v>203.08</v>
      </c>
      <c r="H227" s="2">
        <f t="shared" si="69"/>
        <v>3790.4700000000003</v>
      </c>
      <c r="I227" s="2">
        <f t="shared" si="70"/>
        <v>3.58</v>
      </c>
      <c r="J227" s="2">
        <f t="shared" si="71"/>
        <v>203.08</v>
      </c>
      <c r="K227" s="2">
        <f t="shared" si="72"/>
        <v>3790.4700000000003</v>
      </c>
      <c r="L227" s="2">
        <f t="shared" si="73"/>
        <v>206.66000000000003</v>
      </c>
      <c r="M227" s="2">
        <f t="shared" si="74"/>
        <v>3997.13</v>
      </c>
      <c r="N227" s="2">
        <f>'ZBud Extract Monthly'!V226</f>
        <v>3997.13</v>
      </c>
      <c r="O227" s="53">
        <f t="shared" si="75"/>
        <v>0</v>
      </c>
      <c r="AI227" s="58">
        <f t="shared" si="76"/>
        <v>643.02</v>
      </c>
      <c r="AJ227" s="2">
        <f t="shared" si="91"/>
        <v>3147.45</v>
      </c>
      <c r="AK227" s="2">
        <f t="shared" si="77"/>
        <v>3997.13</v>
      </c>
      <c r="AL227" s="2">
        <f t="shared" si="78"/>
        <v>206.66000000000003</v>
      </c>
      <c r="AM227" s="2">
        <f t="shared" si="79"/>
        <v>7994.26</v>
      </c>
      <c r="AN227" s="2">
        <f t="shared" si="80"/>
        <v>3997.13</v>
      </c>
      <c r="AO227" s="2">
        <f t="shared" si="81"/>
        <v>0</v>
      </c>
      <c r="AP227" s="2">
        <f t="shared" si="82"/>
        <v>0</v>
      </c>
      <c r="AQ227" s="2">
        <f t="shared" si="83"/>
        <v>0</v>
      </c>
      <c r="AR227" s="2">
        <f t="shared" si="84"/>
        <v>0</v>
      </c>
      <c r="AS227" s="2">
        <f t="shared" si="85"/>
        <v>0</v>
      </c>
      <c r="AT227" s="2">
        <f t="shared" si="86"/>
        <v>3997.13</v>
      </c>
      <c r="AU227" s="2">
        <f t="shared" si="87"/>
        <v>0</v>
      </c>
      <c r="AV227" s="2">
        <f t="shared" si="88"/>
        <v>15988.52</v>
      </c>
      <c r="AW227" s="2">
        <f t="shared" si="89"/>
        <v>19985.650000000001</v>
      </c>
      <c r="AX227" s="2">
        <f>'ZBud Extract Monthly'!V226</f>
        <v>3997.13</v>
      </c>
      <c r="AY227" s="53">
        <f t="shared" si="90"/>
        <v>-15988.52</v>
      </c>
    </row>
    <row r="228" spans="1:51" x14ac:dyDescent="0.3">
      <c r="A228" s="129">
        <v>39568</v>
      </c>
      <c r="B228" s="130">
        <v>549.29</v>
      </c>
      <c r="C228" s="130">
        <v>646.80999999999995</v>
      </c>
      <c r="D228" s="130">
        <v>778.73</v>
      </c>
      <c r="E228" s="130">
        <v>620.36</v>
      </c>
      <c r="F228" s="130">
        <v>1</v>
      </c>
      <c r="G228" s="130">
        <v>113.15</v>
      </c>
      <c r="H228" s="2">
        <f t="shared" si="69"/>
        <v>2595.19</v>
      </c>
      <c r="I228" s="2">
        <f t="shared" si="70"/>
        <v>1</v>
      </c>
      <c r="J228" s="2">
        <f t="shared" si="71"/>
        <v>113.15</v>
      </c>
      <c r="K228" s="2">
        <f t="shared" si="72"/>
        <v>2595.19</v>
      </c>
      <c r="L228" s="2">
        <f t="shared" si="73"/>
        <v>114.15</v>
      </c>
      <c r="M228" s="2">
        <f t="shared" si="74"/>
        <v>2709.34</v>
      </c>
      <c r="N228" s="2">
        <f>'ZBud Extract Monthly'!V227</f>
        <v>2709.35</v>
      </c>
      <c r="O228" s="53">
        <f t="shared" si="75"/>
        <v>9.9999999997635314E-3</v>
      </c>
      <c r="AI228" s="58">
        <f t="shared" si="76"/>
        <v>549.29</v>
      </c>
      <c r="AJ228" s="2">
        <f t="shared" si="91"/>
        <v>2045.9</v>
      </c>
      <c r="AK228" s="2">
        <f t="shared" si="77"/>
        <v>2709.34</v>
      </c>
      <c r="AL228" s="2">
        <f t="shared" si="78"/>
        <v>114.15</v>
      </c>
      <c r="AM228" s="2">
        <f t="shared" si="79"/>
        <v>5418.68</v>
      </c>
      <c r="AN228" s="2">
        <f t="shared" si="80"/>
        <v>2709.3599999999997</v>
      </c>
      <c r="AO228" s="2">
        <f t="shared" si="81"/>
        <v>0</v>
      </c>
      <c r="AP228" s="2">
        <f t="shared" si="82"/>
        <v>0</v>
      </c>
      <c r="AQ228" s="2">
        <f t="shared" si="83"/>
        <v>0</v>
      </c>
      <c r="AR228" s="2">
        <f t="shared" si="84"/>
        <v>0</v>
      </c>
      <c r="AS228" s="2">
        <f t="shared" si="85"/>
        <v>0</v>
      </c>
      <c r="AT228" s="2">
        <f t="shared" si="86"/>
        <v>2709.34</v>
      </c>
      <c r="AU228" s="2">
        <f t="shared" si="87"/>
        <v>0</v>
      </c>
      <c r="AV228" s="2">
        <f t="shared" si="88"/>
        <v>10837.380000000001</v>
      </c>
      <c r="AW228" s="2">
        <f t="shared" si="89"/>
        <v>13546.720000000001</v>
      </c>
      <c r="AX228" s="2">
        <f>'ZBud Extract Monthly'!V227</f>
        <v>2709.35</v>
      </c>
      <c r="AY228" s="53">
        <f t="shared" si="90"/>
        <v>-10837.37</v>
      </c>
    </row>
    <row r="229" spans="1:51" x14ac:dyDescent="0.3">
      <c r="A229" s="129">
        <v>39599</v>
      </c>
      <c r="B229" s="130">
        <v>545.20000000000005</v>
      </c>
      <c r="C229" s="130">
        <v>622.04</v>
      </c>
      <c r="D229" s="130">
        <v>648.33000000000004</v>
      </c>
      <c r="E229" s="130">
        <v>581.25</v>
      </c>
      <c r="F229" s="130">
        <v>0</v>
      </c>
      <c r="G229" s="130">
        <v>64.47</v>
      </c>
      <c r="H229" s="2">
        <f t="shared" si="69"/>
        <v>2396.8200000000002</v>
      </c>
      <c r="I229" s="2">
        <f t="shared" si="70"/>
        <v>0</v>
      </c>
      <c r="J229" s="2">
        <f t="shared" si="71"/>
        <v>64.47</v>
      </c>
      <c r="K229" s="2">
        <f t="shared" si="72"/>
        <v>2396.8200000000002</v>
      </c>
      <c r="L229" s="2">
        <f t="shared" si="73"/>
        <v>64.47</v>
      </c>
      <c r="M229" s="2">
        <f t="shared" si="74"/>
        <v>2461.29</v>
      </c>
      <c r="N229" s="2">
        <f>'ZBud Extract Monthly'!V228</f>
        <v>2461.2800000000002</v>
      </c>
      <c r="O229" s="53">
        <f t="shared" si="75"/>
        <v>-9.9999999997635314E-3</v>
      </c>
      <c r="AI229" s="58">
        <f t="shared" si="76"/>
        <v>545.20000000000005</v>
      </c>
      <c r="AJ229" s="2">
        <f t="shared" si="91"/>
        <v>1851.62</v>
      </c>
      <c r="AK229" s="2">
        <f t="shared" si="77"/>
        <v>2461.29</v>
      </c>
      <c r="AL229" s="2">
        <f t="shared" si="78"/>
        <v>64.47</v>
      </c>
      <c r="AM229" s="2">
        <f t="shared" si="79"/>
        <v>4922.58</v>
      </c>
      <c r="AN229" s="2">
        <f t="shared" si="80"/>
        <v>2461.2700000000004</v>
      </c>
      <c r="AO229" s="2">
        <f t="shared" si="81"/>
        <v>0</v>
      </c>
      <c r="AP229" s="2">
        <f t="shared" si="82"/>
        <v>0</v>
      </c>
      <c r="AQ229" s="2">
        <f t="shared" si="83"/>
        <v>0</v>
      </c>
      <c r="AR229" s="2">
        <f t="shared" si="84"/>
        <v>0</v>
      </c>
      <c r="AS229" s="2">
        <f t="shared" si="85"/>
        <v>0</v>
      </c>
      <c r="AT229" s="2">
        <f t="shared" si="86"/>
        <v>2461.29</v>
      </c>
      <c r="AU229" s="2">
        <f t="shared" si="87"/>
        <v>0</v>
      </c>
      <c r="AV229" s="2">
        <f t="shared" si="88"/>
        <v>9845.14</v>
      </c>
      <c r="AW229" s="2">
        <f t="shared" si="89"/>
        <v>12306.43</v>
      </c>
      <c r="AX229" s="2">
        <f>'ZBud Extract Monthly'!V228</f>
        <v>2461.2800000000002</v>
      </c>
      <c r="AY229" s="53">
        <f t="shared" si="90"/>
        <v>-9845.15</v>
      </c>
    </row>
    <row r="230" spans="1:51" x14ac:dyDescent="0.3">
      <c r="A230" s="129">
        <v>39629</v>
      </c>
      <c r="B230" s="130">
        <v>495.06</v>
      </c>
      <c r="C230" s="130">
        <v>536.1</v>
      </c>
      <c r="D230" s="130">
        <v>271.41000000000003</v>
      </c>
      <c r="E230" s="130">
        <v>249.71</v>
      </c>
      <c r="F230" s="130">
        <v>0</v>
      </c>
      <c r="G230" s="130">
        <v>14.32</v>
      </c>
      <c r="H230" s="2">
        <f t="shared" si="69"/>
        <v>1552.2800000000002</v>
      </c>
      <c r="I230" s="2">
        <f t="shared" si="70"/>
        <v>0</v>
      </c>
      <c r="J230" s="2">
        <f t="shared" si="71"/>
        <v>14.32</v>
      </c>
      <c r="K230" s="2">
        <f t="shared" si="72"/>
        <v>1552.2800000000002</v>
      </c>
      <c r="L230" s="2">
        <f t="shared" si="73"/>
        <v>14.32</v>
      </c>
      <c r="M230" s="2">
        <f t="shared" si="74"/>
        <v>1566.6000000000001</v>
      </c>
      <c r="N230" s="2">
        <f>'ZBud Extract Monthly'!V229</f>
        <v>1566.6</v>
      </c>
      <c r="O230" s="53">
        <f t="shared" si="75"/>
        <v>0</v>
      </c>
      <c r="AI230" s="58">
        <f t="shared" si="76"/>
        <v>495.06</v>
      </c>
      <c r="AJ230" s="2">
        <f t="shared" si="91"/>
        <v>1057.22</v>
      </c>
      <c r="AK230" s="2">
        <f t="shared" si="77"/>
        <v>1566.6000000000001</v>
      </c>
      <c r="AL230" s="2">
        <f t="shared" si="78"/>
        <v>14.32</v>
      </c>
      <c r="AM230" s="2">
        <f t="shared" si="79"/>
        <v>3133.2000000000003</v>
      </c>
      <c r="AN230" s="2">
        <f t="shared" si="80"/>
        <v>1566.6</v>
      </c>
      <c r="AO230" s="2">
        <f t="shared" si="81"/>
        <v>0</v>
      </c>
      <c r="AP230" s="2">
        <f t="shared" si="82"/>
        <v>0</v>
      </c>
      <c r="AQ230" s="2">
        <f t="shared" si="83"/>
        <v>0</v>
      </c>
      <c r="AR230" s="2">
        <f t="shared" si="84"/>
        <v>0</v>
      </c>
      <c r="AS230" s="2">
        <f t="shared" si="85"/>
        <v>0</v>
      </c>
      <c r="AT230" s="2">
        <f t="shared" si="86"/>
        <v>1566.6000000000001</v>
      </c>
      <c r="AU230" s="2">
        <f t="shared" si="87"/>
        <v>0</v>
      </c>
      <c r="AV230" s="2">
        <f t="shared" si="88"/>
        <v>6266.4</v>
      </c>
      <c r="AW230" s="2">
        <f t="shared" si="89"/>
        <v>7833</v>
      </c>
      <c r="AX230" s="2">
        <f>'ZBud Extract Monthly'!V229</f>
        <v>1566.6</v>
      </c>
      <c r="AY230" s="53">
        <f t="shared" si="90"/>
        <v>-6266.4</v>
      </c>
    </row>
    <row r="231" spans="1:51" x14ac:dyDescent="0.3">
      <c r="A231" s="129">
        <v>39660</v>
      </c>
      <c r="B231" s="130">
        <v>511.7</v>
      </c>
      <c r="C231" s="130">
        <v>540.79999999999995</v>
      </c>
      <c r="D231" s="130">
        <v>280.72000000000003</v>
      </c>
      <c r="E231" s="130">
        <v>295.62</v>
      </c>
      <c r="F231" s="130">
        <v>0</v>
      </c>
      <c r="G231" s="130">
        <v>11.13</v>
      </c>
      <c r="H231" s="2">
        <f t="shared" si="69"/>
        <v>1628.8400000000001</v>
      </c>
      <c r="I231" s="2">
        <f t="shared" si="70"/>
        <v>0</v>
      </c>
      <c r="J231" s="2">
        <f t="shared" si="71"/>
        <v>11.13</v>
      </c>
      <c r="K231" s="2">
        <f t="shared" si="72"/>
        <v>1628.8400000000001</v>
      </c>
      <c r="L231" s="2">
        <f t="shared" si="73"/>
        <v>11.13</v>
      </c>
      <c r="M231" s="2">
        <f t="shared" si="74"/>
        <v>1639.9700000000003</v>
      </c>
      <c r="N231" s="2">
        <f>'ZBud Extract Monthly'!V230</f>
        <v>1639.97</v>
      </c>
      <c r="O231" s="53">
        <f t="shared" si="75"/>
        <v>0</v>
      </c>
      <c r="AI231" s="58">
        <f t="shared" si="76"/>
        <v>511.7</v>
      </c>
      <c r="AJ231" s="2">
        <f t="shared" si="91"/>
        <v>1117.1399999999999</v>
      </c>
      <c r="AK231" s="2">
        <f t="shared" si="77"/>
        <v>1639.9700000000003</v>
      </c>
      <c r="AL231" s="2">
        <f t="shared" si="78"/>
        <v>11.13</v>
      </c>
      <c r="AM231" s="2">
        <f t="shared" si="79"/>
        <v>3279.9400000000005</v>
      </c>
      <c r="AN231" s="2">
        <f t="shared" si="80"/>
        <v>1639.97</v>
      </c>
      <c r="AO231" s="2">
        <f t="shared" si="81"/>
        <v>0</v>
      </c>
      <c r="AP231" s="2">
        <f t="shared" si="82"/>
        <v>0</v>
      </c>
      <c r="AQ231" s="2">
        <f t="shared" si="83"/>
        <v>0</v>
      </c>
      <c r="AR231" s="2">
        <f t="shared" si="84"/>
        <v>0</v>
      </c>
      <c r="AS231" s="2">
        <f t="shared" si="85"/>
        <v>0</v>
      </c>
      <c r="AT231" s="2">
        <f t="shared" si="86"/>
        <v>1639.9700000000003</v>
      </c>
      <c r="AU231" s="2">
        <f t="shared" si="87"/>
        <v>0</v>
      </c>
      <c r="AV231" s="2">
        <f t="shared" si="88"/>
        <v>6559.880000000001</v>
      </c>
      <c r="AW231" s="2">
        <f t="shared" si="89"/>
        <v>8199.85</v>
      </c>
      <c r="AX231" s="2">
        <f>'ZBud Extract Monthly'!V230</f>
        <v>1639.97</v>
      </c>
      <c r="AY231" s="53">
        <f t="shared" si="90"/>
        <v>-6559.88</v>
      </c>
    </row>
    <row r="232" spans="1:51" x14ac:dyDescent="0.3">
      <c r="A232" s="129">
        <v>39691</v>
      </c>
      <c r="B232" s="130">
        <v>466.8</v>
      </c>
      <c r="C232" s="130">
        <v>482.86</v>
      </c>
      <c r="D232" s="130">
        <v>208.66</v>
      </c>
      <c r="E232" s="130">
        <v>211.2</v>
      </c>
      <c r="F232" s="130">
        <v>0</v>
      </c>
      <c r="G232" s="130">
        <v>5</v>
      </c>
      <c r="H232" s="2">
        <f t="shared" si="69"/>
        <v>1369.5200000000002</v>
      </c>
      <c r="I232" s="2">
        <f t="shared" si="70"/>
        <v>0</v>
      </c>
      <c r="J232" s="2">
        <f t="shared" si="71"/>
        <v>5</v>
      </c>
      <c r="K232" s="2">
        <f t="shared" si="72"/>
        <v>1369.5200000000002</v>
      </c>
      <c r="L232" s="2">
        <f t="shared" si="73"/>
        <v>5</v>
      </c>
      <c r="M232" s="2">
        <f t="shared" si="74"/>
        <v>1374.5200000000002</v>
      </c>
      <c r="N232" s="2">
        <f>'ZBud Extract Monthly'!V231</f>
        <v>1374.53</v>
      </c>
      <c r="O232" s="53">
        <f t="shared" si="75"/>
        <v>9.9999999997635314E-3</v>
      </c>
      <c r="AI232" s="58">
        <f t="shared" si="76"/>
        <v>466.8</v>
      </c>
      <c r="AJ232" s="2">
        <f t="shared" si="91"/>
        <v>902.72</v>
      </c>
      <c r="AK232" s="2">
        <f t="shared" si="77"/>
        <v>1374.5200000000002</v>
      </c>
      <c r="AL232" s="2">
        <f t="shared" si="78"/>
        <v>5</v>
      </c>
      <c r="AM232" s="2">
        <f t="shared" si="79"/>
        <v>2749.0400000000004</v>
      </c>
      <c r="AN232" s="2">
        <f t="shared" si="80"/>
        <v>1374.5399999999997</v>
      </c>
      <c r="AO232" s="2">
        <f t="shared" si="81"/>
        <v>0</v>
      </c>
      <c r="AP232" s="2">
        <f t="shared" si="82"/>
        <v>0</v>
      </c>
      <c r="AQ232" s="2">
        <f t="shared" si="83"/>
        <v>0</v>
      </c>
      <c r="AR232" s="2">
        <f t="shared" si="84"/>
        <v>0</v>
      </c>
      <c r="AS232" s="2">
        <f t="shared" si="85"/>
        <v>0</v>
      </c>
      <c r="AT232" s="2">
        <f t="shared" si="86"/>
        <v>1374.5200000000002</v>
      </c>
      <c r="AU232" s="2">
        <f t="shared" si="87"/>
        <v>0</v>
      </c>
      <c r="AV232" s="2">
        <f t="shared" si="88"/>
        <v>5498.1</v>
      </c>
      <c r="AW232" s="2">
        <f t="shared" si="89"/>
        <v>6872.62</v>
      </c>
      <c r="AX232" s="2">
        <f>'ZBud Extract Monthly'!V231</f>
        <v>1374.53</v>
      </c>
      <c r="AY232" s="53">
        <f t="shared" si="90"/>
        <v>-5498.09</v>
      </c>
    </row>
    <row r="233" spans="1:51" x14ac:dyDescent="0.3">
      <c r="A233" s="129">
        <v>39721</v>
      </c>
      <c r="B233" s="130">
        <v>454.26</v>
      </c>
      <c r="C233" s="130">
        <v>458.93</v>
      </c>
      <c r="D233" s="130">
        <v>230.69</v>
      </c>
      <c r="E233" s="130">
        <v>264.94</v>
      </c>
      <c r="F233" s="130">
        <v>0</v>
      </c>
      <c r="G233" s="130">
        <v>9.24</v>
      </c>
      <c r="H233" s="2">
        <f t="shared" si="69"/>
        <v>1408.8200000000002</v>
      </c>
      <c r="I233" s="2">
        <f t="shared" si="70"/>
        <v>0</v>
      </c>
      <c r="J233" s="2">
        <f t="shared" si="71"/>
        <v>9.24</v>
      </c>
      <c r="K233" s="2">
        <f t="shared" si="72"/>
        <v>1408.8200000000002</v>
      </c>
      <c r="L233" s="2">
        <f t="shared" si="73"/>
        <v>9.24</v>
      </c>
      <c r="M233" s="2">
        <f t="shared" si="74"/>
        <v>1418.0600000000002</v>
      </c>
      <c r="N233" s="2">
        <f>'ZBud Extract Monthly'!V232</f>
        <v>1418.07</v>
      </c>
      <c r="O233" s="53">
        <f t="shared" si="75"/>
        <v>9.9999999997635314E-3</v>
      </c>
      <c r="AI233" s="58">
        <f t="shared" si="76"/>
        <v>454.26</v>
      </c>
      <c r="AJ233" s="2">
        <f t="shared" si="91"/>
        <v>954.56</v>
      </c>
      <c r="AK233" s="2">
        <f t="shared" si="77"/>
        <v>1418.0600000000002</v>
      </c>
      <c r="AL233" s="2">
        <f t="shared" si="78"/>
        <v>9.24</v>
      </c>
      <c r="AM233" s="2">
        <f t="shared" si="79"/>
        <v>2836.1200000000003</v>
      </c>
      <c r="AN233" s="2">
        <f t="shared" si="80"/>
        <v>1418.0799999999997</v>
      </c>
      <c r="AO233" s="2">
        <f t="shared" si="81"/>
        <v>0</v>
      </c>
      <c r="AP233" s="2">
        <f t="shared" si="82"/>
        <v>0</v>
      </c>
      <c r="AQ233" s="2">
        <f t="shared" si="83"/>
        <v>0</v>
      </c>
      <c r="AR233" s="2">
        <f t="shared" si="84"/>
        <v>0</v>
      </c>
      <c r="AS233" s="2">
        <f t="shared" si="85"/>
        <v>0</v>
      </c>
      <c r="AT233" s="2">
        <f t="shared" si="86"/>
        <v>1418.0600000000002</v>
      </c>
      <c r="AU233" s="2">
        <f t="shared" si="87"/>
        <v>0</v>
      </c>
      <c r="AV233" s="2">
        <f t="shared" si="88"/>
        <v>5672.26</v>
      </c>
      <c r="AW233" s="2">
        <f t="shared" si="89"/>
        <v>7090.32</v>
      </c>
      <c r="AX233" s="2">
        <f>'ZBud Extract Monthly'!V232</f>
        <v>1418.07</v>
      </c>
      <c r="AY233" s="53">
        <f t="shared" si="90"/>
        <v>-5672.25</v>
      </c>
    </row>
    <row r="234" spans="1:51" x14ac:dyDescent="0.3">
      <c r="A234" s="129">
        <v>39752</v>
      </c>
      <c r="B234" s="130">
        <v>503.65</v>
      </c>
      <c r="C234" s="130">
        <v>493.32</v>
      </c>
      <c r="D234" s="130">
        <v>362.34</v>
      </c>
      <c r="E234" s="130">
        <v>376.32</v>
      </c>
      <c r="F234" s="130">
        <v>0</v>
      </c>
      <c r="G234" s="130">
        <v>17.68</v>
      </c>
      <c r="H234" s="2">
        <f t="shared" si="69"/>
        <v>1735.6299999999999</v>
      </c>
      <c r="I234" s="2">
        <f t="shared" si="70"/>
        <v>0</v>
      </c>
      <c r="J234" s="2">
        <f t="shared" si="71"/>
        <v>17.68</v>
      </c>
      <c r="K234" s="2">
        <f t="shared" si="72"/>
        <v>1735.6299999999999</v>
      </c>
      <c r="L234" s="2">
        <f t="shared" si="73"/>
        <v>17.68</v>
      </c>
      <c r="M234" s="2">
        <f t="shared" si="74"/>
        <v>1753.31</v>
      </c>
      <c r="N234" s="2">
        <f>'ZBud Extract Monthly'!V233</f>
        <v>1753.32</v>
      </c>
      <c r="O234" s="53">
        <f t="shared" si="75"/>
        <v>9.9999999999909051E-3</v>
      </c>
      <c r="AI234" s="58">
        <f t="shared" si="76"/>
        <v>503.65</v>
      </c>
      <c r="AJ234" s="2">
        <f t="shared" si="91"/>
        <v>1231.98</v>
      </c>
      <c r="AK234" s="2">
        <f t="shared" si="77"/>
        <v>1753.31</v>
      </c>
      <c r="AL234" s="2">
        <f t="shared" si="78"/>
        <v>17.68</v>
      </c>
      <c r="AM234" s="2">
        <f t="shared" si="79"/>
        <v>3506.62</v>
      </c>
      <c r="AN234" s="2">
        <f t="shared" si="80"/>
        <v>1753.33</v>
      </c>
      <c r="AO234" s="2">
        <f t="shared" si="81"/>
        <v>0</v>
      </c>
      <c r="AP234" s="2">
        <f t="shared" si="82"/>
        <v>0</v>
      </c>
      <c r="AQ234" s="2">
        <f t="shared" si="83"/>
        <v>0</v>
      </c>
      <c r="AR234" s="2">
        <f t="shared" si="84"/>
        <v>0</v>
      </c>
      <c r="AS234" s="2">
        <f t="shared" si="85"/>
        <v>0</v>
      </c>
      <c r="AT234" s="2">
        <f t="shared" si="86"/>
        <v>1753.31</v>
      </c>
      <c r="AU234" s="2">
        <f t="shared" si="87"/>
        <v>0</v>
      </c>
      <c r="AV234" s="2">
        <f t="shared" si="88"/>
        <v>7013.26</v>
      </c>
      <c r="AW234" s="2">
        <f t="shared" si="89"/>
        <v>8766.57</v>
      </c>
      <c r="AX234" s="2">
        <f>'ZBud Extract Monthly'!V233</f>
        <v>1753.32</v>
      </c>
      <c r="AY234" s="53">
        <f t="shared" si="90"/>
        <v>-7013.25</v>
      </c>
    </row>
    <row r="235" spans="1:51" x14ac:dyDescent="0.3">
      <c r="A235" s="129">
        <v>39782</v>
      </c>
      <c r="B235" s="130">
        <v>543.98</v>
      </c>
      <c r="C235" s="130">
        <v>547.94000000000005</v>
      </c>
      <c r="D235" s="130">
        <v>632.11</v>
      </c>
      <c r="E235" s="130">
        <v>569.37</v>
      </c>
      <c r="F235" s="130">
        <v>0</v>
      </c>
      <c r="G235" s="130">
        <v>45.45</v>
      </c>
      <c r="H235" s="2">
        <f t="shared" si="69"/>
        <v>2293.4</v>
      </c>
      <c r="I235" s="2">
        <f t="shared" si="70"/>
        <v>0</v>
      </c>
      <c r="J235" s="2">
        <f t="shared" si="71"/>
        <v>45.45</v>
      </c>
      <c r="K235" s="2">
        <f t="shared" si="72"/>
        <v>2293.4</v>
      </c>
      <c r="L235" s="2">
        <f t="shared" si="73"/>
        <v>45.45</v>
      </c>
      <c r="M235" s="2">
        <f t="shared" si="74"/>
        <v>2338.85</v>
      </c>
      <c r="N235" s="2">
        <f>'ZBud Extract Monthly'!V234</f>
        <v>2338.86</v>
      </c>
      <c r="O235" s="53">
        <f t="shared" si="75"/>
        <v>1.0000000000218279E-2</v>
      </c>
      <c r="AI235" s="58">
        <f t="shared" si="76"/>
        <v>543.98</v>
      </c>
      <c r="AJ235" s="2">
        <f t="shared" si="91"/>
        <v>1749.42</v>
      </c>
      <c r="AK235" s="2">
        <f t="shared" si="77"/>
        <v>2338.85</v>
      </c>
      <c r="AL235" s="2">
        <f t="shared" si="78"/>
        <v>45.45</v>
      </c>
      <c r="AM235" s="2">
        <f t="shared" si="79"/>
        <v>4677.7</v>
      </c>
      <c r="AN235" s="2">
        <f t="shared" si="80"/>
        <v>2338.8700000000003</v>
      </c>
      <c r="AO235" s="2">
        <f t="shared" si="81"/>
        <v>0</v>
      </c>
      <c r="AP235" s="2">
        <f t="shared" si="82"/>
        <v>0</v>
      </c>
      <c r="AQ235" s="2">
        <f t="shared" si="83"/>
        <v>0</v>
      </c>
      <c r="AR235" s="2">
        <f t="shared" si="84"/>
        <v>0</v>
      </c>
      <c r="AS235" s="2">
        <f t="shared" si="85"/>
        <v>0</v>
      </c>
      <c r="AT235" s="2">
        <f t="shared" si="86"/>
        <v>2338.85</v>
      </c>
      <c r="AU235" s="2">
        <f t="shared" si="87"/>
        <v>0</v>
      </c>
      <c r="AV235" s="2">
        <f t="shared" si="88"/>
        <v>9355.42</v>
      </c>
      <c r="AW235" s="2">
        <f t="shared" si="89"/>
        <v>11694.27</v>
      </c>
      <c r="AX235" s="2">
        <f>'ZBud Extract Monthly'!V234</f>
        <v>2338.86</v>
      </c>
      <c r="AY235" s="53">
        <f t="shared" si="90"/>
        <v>-9355.41</v>
      </c>
    </row>
    <row r="236" spans="1:51" x14ac:dyDescent="0.3">
      <c r="A236" s="129">
        <v>39813</v>
      </c>
      <c r="B236" s="130">
        <v>537.95000000000005</v>
      </c>
      <c r="C236" s="130">
        <v>528.33000000000004</v>
      </c>
      <c r="D236" s="130">
        <v>653.23</v>
      </c>
      <c r="E236" s="130">
        <v>577.79</v>
      </c>
      <c r="F236" s="130">
        <v>0</v>
      </c>
      <c r="G236" s="130">
        <v>51.41</v>
      </c>
      <c r="H236" s="2">
        <f t="shared" si="69"/>
        <v>2297.3000000000002</v>
      </c>
      <c r="I236" s="2">
        <f t="shared" si="70"/>
        <v>0</v>
      </c>
      <c r="J236" s="2">
        <f t="shared" si="71"/>
        <v>51.41</v>
      </c>
      <c r="K236" s="2">
        <f t="shared" si="72"/>
        <v>2297.3000000000002</v>
      </c>
      <c r="L236" s="2">
        <f t="shared" si="73"/>
        <v>51.41</v>
      </c>
      <c r="M236" s="2">
        <f t="shared" si="74"/>
        <v>2348.71</v>
      </c>
      <c r="N236" s="2">
        <f>'ZBud Extract Monthly'!V235</f>
        <v>2348.71</v>
      </c>
      <c r="O236" s="53">
        <f t="shared" si="75"/>
        <v>0</v>
      </c>
      <c r="AI236" s="58">
        <f t="shared" si="76"/>
        <v>537.95000000000005</v>
      </c>
      <c r="AJ236" s="2">
        <f t="shared" si="91"/>
        <v>1759.35</v>
      </c>
      <c r="AK236" s="2">
        <f t="shared" si="77"/>
        <v>2348.71</v>
      </c>
      <c r="AL236" s="2">
        <f t="shared" si="78"/>
        <v>51.41</v>
      </c>
      <c r="AM236" s="2">
        <f t="shared" si="79"/>
        <v>4697.42</v>
      </c>
      <c r="AN236" s="2">
        <f t="shared" si="80"/>
        <v>2348.71</v>
      </c>
      <c r="AO236" s="2">
        <f t="shared" si="81"/>
        <v>0</v>
      </c>
      <c r="AP236" s="2">
        <f t="shared" si="82"/>
        <v>0</v>
      </c>
      <c r="AQ236" s="2">
        <f t="shared" si="83"/>
        <v>0</v>
      </c>
      <c r="AR236" s="2">
        <f t="shared" si="84"/>
        <v>0</v>
      </c>
      <c r="AS236" s="2">
        <f t="shared" si="85"/>
        <v>0</v>
      </c>
      <c r="AT236" s="2">
        <f t="shared" si="86"/>
        <v>2348.71</v>
      </c>
      <c r="AU236" s="2">
        <f t="shared" si="87"/>
        <v>0</v>
      </c>
      <c r="AV236" s="2">
        <f t="shared" si="88"/>
        <v>9394.84</v>
      </c>
      <c r="AW236" s="2">
        <f t="shared" si="89"/>
        <v>11743.55</v>
      </c>
      <c r="AX236" s="2">
        <f>'ZBud Extract Monthly'!V235</f>
        <v>2348.71</v>
      </c>
      <c r="AY236" s="53">
        <f t="shared" si="90"/>
        <v>-9394.84</v>
      </c>
    </row>
    <row r="237" spans="1:51" x14ac:dyDescent="0.3">
      <c r="A237" s="129">
        <v>39844</v>
      </c>
      <c r="B237" s="130">
        <v>573.38</v>
      </c>
      <c r="C237" s="130">
        <v>572.39</v>
      </c>
      <c r="D237" s="130">
        <v>737.78</v>
      </c>
      <c r="E237" s="130">
        <v>609.23</v>
      </c>
      <c r="F237" s="130">
        <v>0</v>
      </c>
      <c r="G237" s="130">
        <v>61.55</v>
      </c>
      <c r="H237" s="2">
        <f t="shared" si="69"/>
        <v>2492.7799999999997</v>
      </c>
      <c r="I237" s="2">
        <f t="shared" si="70"/>
        <v>0</v>
      </c>
      <c r="J237" s="2">
        <f t="shared" si="71"/>
        <v>61.55</v>
      </c>
      <c r="K237" s="2">
        <f t="shared" si="72"/>
        <v>2492.7799999999997</v>
      </c>
      <c r="L237" s="2">
        <f t="shared" si="73"/>
        <v>61.55</v>
      </c>
      <c r="M237" s="2">
        <f t="shared" si="74"/>
        <v>2554.33</v>
      </c>
      <c r="N237" s="2">
        <f>'ZBud Extract Monthly'!V236</f>
        <v>2554.33</v>
      </c>
      <c r="O237" s="53">
        <f t="shared" si="75"/>
        <v>0</v>
      </c>
      <c r="AI237" s="58">
        <f t="shared" si="76"/>
        <v>573.38</v>
      </c>
      <c r="AJ237" s="2">
        <f t="shared" si="91"/>
        <v>1919.4</v>
      </c>
      <c r="AK237" s="2">
        <f t="shared" si="77"/>
        <v>2554.33</v>
      </c>
      <c r="AL237" s="2">
        <f t="shared" si="78"/>
        <v>61.55</v>
      </c>
      <c r="AM237" s="2">
        <f t="shared" si="79"/>
        <v>5108.66</v>
      </c>
      <c r="AN237" s="2">
        <f t="shared" si="80"/>
        <v>2554.33</v>
      </c>
      <c r="AO237" s="2">
        <f t="shared" si="81"/>
        <v>0</v>
      </c>
      <c r="AP237" s="2">
        <f t="shared" si="82"/>
        <v>0</v>
      </c>
      <c r="AQ237" s="2">
        <f t="shared" si="83"/>
        <v>0</v>
      </c>
      <c r="AR237" s="2">
        <f t="shared" si="84"/>
        <v>0</v>
      </c>
      <c r="AS237" s="2">
        <f t="shared" si="85"/>
        <v>0</v>
      </c>
      <c r="AT237" s="2">
        <f t="shared" si="86"/>
        <v>2554.33</v>
      </c>
      <c r="AU237" s="2">
        <f t="shared" si="87"/>
        <v>0</v>
      </c>
      <c r="AV237" s="2">
        <f t="shared" si="88"/>
        <v>10217.32</v>
      </c>
      <c r="AW237" s="2">
        <f t="shared" si="89"/>
        <v>12771.65</v>
      </c>
      <c r="AX237" s="2">
        <f>'ZBud Extract Monthly'!V236</f>
        <v>2554.33</v>
      </c>
      <c r="AY237" s="53">
        <f t="shared" si="90"/>
        <v>-10217.32</v>
      </c>
    </row>
    <row r="238" spans="1:51" x14ac:dyDescent="0.3">
      <c r="A238" s="129">
        <v>39872</v>
      </c>
      <c r="B238" s="130">
        <v>807</v>
      </c>
      <c r="C238" s="130">
        <v>828.45</v>
      </c>
      <c r="D238" s="130">
        <v>888.52</v>
      </c>
      <c r="E238" s="130">
        <v>601.58000000000004</v>
      </c>
      <c r="F238" s="130">
        <v>0</v>
      </c>
      <c r="G238" s="130">
        <v>60.17</v>
      </c>
      <c r="H238" s="2">
        <f t="shared" si="69"/>
        <v>3125.55</v>
      </c>
      <c r="I238" s="2">
        <f t="shared" si="70"/>
        <v>0</v>
      </c>
      <c r="J238" s="2">
        <f t="shared" si="71"/>
        <v>60.17</v>
      </c>
      <c r="K238" s="2">
        <f t="shared" si="72"/>
        <v>3125.55</v>
      </c>
      <c r="L238" s="2">
        <f t="shared" si="73"/>
        <v>60.17</v>
      </c>
      <c r="M238" s="2">
        <f t="shared" si="74"/>
        <v>3185.7200000000003</v>
      </c>
      <c r="N238" s="2">
        <f>'ZBud Extract Monthly'!V237</f>
        <v>3185.73</v>
      </c>
      <c r="O238" s="53">
        <f t="shared" si="75"/>
        <v>9.9999999997635314E-3</v>
      </c>
      <c r="AI238" s="58">
        <f t="shared" si="76"/>
        <v>807</v>
      </c>
      <c r="AJ238" s="2">
        <f t="shared" si="91"/>
        <v>2318.5500000000002</v>
      </c>
      <c r="AK238" s="2">
        <f t="shared" si="77"/>
        <v>3185.7200000000003</v>
      </c>
      <c r="AL238" s="2">
        <f t="shared" si="78"/>
        <v>60.17</v>
      </c>
      <c r="AM238" s="2">
        <f t="shared" si="79"/>
        <v>6371.4400000000005</v>
      </c>
      <c r="AN238" s="2">
        <f t="shared" si="80"/>
        <v>3185.74</v>
      </c>
      <c r="AO238" s="2">
        <f t="shared" si="81"/>
        <v>0</v>
      </c>
      <c r="AP238" s="2">
        <f t="shared" si="82"/>
        <v>0</v>
      </c>
      <c r="AQ238" s="2">
        <f t="shared" si="83"/>
        <v>0</v>
      </c>
      <c r="AR238" s="2">
        <f t="shared" si="84"/>
        <v>0</v>
      </c>
      <c r="AS238" s="2">
        <f t="shared" si="85"/>
        <v>0</v>
      </c>
      <c r="AT238" s="2">
        <f t="shared" si="86"/>
        <v>3185.7200000000003</v>
      </c>
      <c r="AU238" s="2">
        <f t="shared" si="87"/>
        <v>0</v>
      </c>
      <c r="AV238" s="2">
        <f t="shared" si="88"/>
        <v>12742.9</v>
      </c>
      <c r="AW238" s="2">
        <f t="shared" si="89"/>
        <v>15928.62</v>
      </c>
      <c r="AX238" s="2">
        <f>'ZBud Extract Monthly'!V237</f>
        <v>3185.73</v>
      </c>
      <c r="AY238" s="53">
        <f t="shared" si="90"/>
        <v>-12742.890000000001</v>
      </c>
    </row>
    <row r="239" spans="1:51" x14ac:dyDescent="0.3">
      <c r="A239" s="129">
        <v>39903</v>
      </c>
      <c r="B239" s="130">
        <v>854.64</v>
      </c>
      <c r="C239" s="130">
        <v>985.05</v>
      </c>
      <c r="D239" s="130">
        <v>1354.13</v>
      </c>
      <c r="E239" s="130">
        <v>934.66</v>
      </c>
      <c r="F239" s="130">
        <v>0</v>
      </c>
      <c r="G239" s="130">
        <v>117.64</v>
      </c>
      <c r="H239" s="2">
        <f t="shared" si="69"/>
        <v>4128.4800000000005</v>
      </c>
      <c r="I239" s="2">
        <f t="shared" si="70"/>
        <v>0</v>
      </c>
      <c r="J239" s="2">
        <f t="shared" si="71"/>
        <v>117.64</v>
      </c>
      <c r="K239" s="2">
        <f t="shared" si="72"/>
        <v>4128.4800000000005</v>
      </c>
      <c r="L239" s="2">
        <f t="shared" si="73"/>
        <v>117.64</v>
      </c>
      <c r="M239" s="2">
        <f t="shared" si="74"/>
        <v>4246.1200000000008</v>
      </c>
      <c r="N239" s="2">
        <f>'ZBud Extract Monthly'!V238</f>
        <v>4246.12</v>
      </c>
      <c r="O239" s="53">
        <f t="shared" si="75"/>
        <v>0</v>
      </c>
      <c r="AI239" s="58">
        <f t="shared" si="76"/>
        <v>854.64</v>
      </c>
      <c r="AJ239" s="2">
        <f t="shared" si="91"/>
        <v>3273.84</v>
      </c>
      <c r="AK239" s="2">
        <f t="shared" si="77"/>
        <v>4246.1200000000008</v>
      </c>
      <c r="AL239" s="2">
        <f t="shared" si="78"/>
        <v>117.64</v>
      </c>
      <c r="AM239" s="2">
        <f t="shared" si="79"/>
        <v>8492.2400000000016</v>
      </c>
      <c r="AN239" s="2">
        <f t="shared" si="80"/>
        <v>4246.12</v>
      </c>
      <c r="AO239" s="2">
        <f t="shared" si="81"/>
        <v>0</v>
      </c>
      <c r="AP239" s="2">
        <f t="shared" si="82"/>
        <v>0</v>
      </c>
      <c r="AQ239" s="2">
        <f t="shared" si="83"/>
        <v>0</v>
      </c>
      <c r="AR239" s="2">
        <f t="shared" si="84"/>
        <v>0</v>
      </c>
      <c r="AS239" s="2">
        <f t="shared" si="85"/>
        <v>0</v>
      </c>
      <c r="AT239" s="2">
        <f t="shared" si="86"/>
        <v>4246.1200000000008</v>
      </c>
      <c r="AU239" s="2">
        <f t="shared" si="87"/>
        <v>0</v>
      </c>
      <c r="AV239" s="2">
        <f t="shared" si="88"/>
        <v>16984.480000000003</v>
      </c>
      <c r="AW239" s="2">
        <f t="shared" si="89"/>
        <v>21230.600000000002</v>
      </c>
      <c r="AX239" s="2">
        <f>'ZBud Extract Monthly'!V238</f>
        <v>4246.12</v>
      </c>
      <c r="AY239" s="53">
        <f t="shared" si="90"/>
        <v>-16984.480000000003</v>
      </c>
    </row>
    <row r="240" spans="1:51" x14ac:dyDescent="0.3">
      <c r="A240" s="129">
        <v>39933</v>
      </c>
      <c r="B240" s="130">
        <v>511.26</v>
      </c>
      <c r="C240" s="130">
        <v>577.54</v>
      </c>
      <c r="D240" s="130">
        <v>395.64</v>
      </c>
      <c r="E240" s="130">
        <v>302.29000000000002</v>
      </c>
      <c r="F240" s="130">
        <v>0</v>
      </c>
      <c r="G240" s="130">
        <v>55.67</v>
      </c>
      <c r="H240" s="2">
        <f t="shared" si="69"/>
        <v>1786.73</v>
      </c>
      <c r="I240" s="2">
        <f t="shared" si="70"/>
        <v>0</v>
      </c>
      <c r="J240" s="2">
        <f t="shared" si="71"/>
        <v>55.67</v>
      </c>
      <c r="K240" s="2">
        <f t="shared" si="72"/>
        <v>1786.73</v>
      </c>
      <c r="L240" s="2">
        <f t="shared" si="73"/>
        <v>55.67</v>
      </c>
      <c r="M240" s="2">
        <f t="shared" si="74"/>
        <v>1842.4</v>
      </c>
      <c r="N240" s="2">
        <f>'ZBud Extract Monthly'!V239</f>
        <v>1842.4</v>
      </c>
      <c r="O240" s="53">
        <f t="shared" si="75"/>
        <v>0</v>
      </c>
      <c r="AI240" s="58">
        <f t="shared" si="76"/>
        <v>511.26</v>
      </c>
      <c r="AJ240" s="2">
        <f t="shared" si="91"/>
        <v>1275.47</v>
      </c>
      <c r="AK240" s="2">
        <f t="shared" si="77"/>
        <v>1842.4</v>
      </c>
      <c r="AL240" s="2">
        <f t="shared" si="78"/>
        <v>55.67</v>
      </c>
      <c r="AM240" s="2">
        <f t="shared" si="79"/>
        <v>3684.8</v>
      </c>
      <c r="AN240" s="2">
        <f t="shared" si="80"/>
        <v>1842.4</v>
      </c>
      <c r="AO240" s="2">
        <f t="shared" si="81"/>
        <v>0</v>
      </c>
      <c r="AP240" s="2">
        <f t="shared" si="82"/>
        <v>0</v>
      </c>
      <c r="AQ240" s="2">
        <f t="shared" si="83"/>
        <v>0</v>
      </c>
      <c r="AR240" s="2">
        <f t="shared" si="84"/>
        <v>0</v>
      </c>
      <c r="AS240" s="2">
        <f t="shared" si="85"/>
        <v>0</v>
      </c>
      <c r="AT240" s="2">
        <f t="shared" si="86"/>
        <v>1842.4</v>
      </c>
      <c r="AU240" s="2">
        <f t="shared" si="87"/>
        <v>0</v>
      </c>
      <c r="AV240" s="2">
        <f t="shared" si="88"/>
        <v>7369.6</v>
      </c>
      <c r="AW240" s="2">
        <f t="shared" si="89"/>
        <v>9212</v>
      </c>
      <c r="AX240" s="2">
        <f>'ZBud Extract Monthly'!V239</f>
        <v>1842.4</v>
      </c>
      <c r="AY240" s="53">
        <f t="shared" si="90"/>
        <v>-7369.6</v>
      </c>
    </row>
    <row r="241" spans="1:51" x14ac:dyDescent="0.3">
      <c r="A241" s="129">
        <v>39964</v>
      </c>
      <c r="B241" s="130">
        <v>560.29</v>
      </c>
      <c r="C241" s="130">
        <v>612.58000000000004</v>
      </c>
      <c r="D241" s="130">
        <v>743.15</v>
      </c>
      <c r="E241" s="130">
        <v>624.66</v>
      </c>
      <c r="F241" s="130">
        <v>0</v>
      </c>
      <c r="G241" s="130">
        <v>65.430000000000007</v>
      </c>
      <c r="H241" s="2">
        <f t="shared" si="69"/>
        <v>2540.6799999999998</v>
      </c>
      <c r="I241" s="2">
        <f t="shared" si="70"/>
        <v>0</v>
      </c>
      <c r="J241" s="2">
        <f t="shared" si="71"/>
        <v>65.430000000000007</v>
      </c>
      <c r="K241" s="2">
        <f t="shared" si="72"/>
        <v>2540.6799999999998</v>
      </c>
      <c r="L241" s="2">
        <f t="shared" si="73"/>
        <v>65.430000000000007</v>
      </c>
      <c r="M241" s="2">
        <f t="shared" si="74"/>
        <v>2606.1099999999997</v>
      </c>
      <c r="N241" s="2">
        <f>'ZBud Extract Monthly'!V240</f>
        <v>2606.1</v>
      </c>
      <c r="O241" s="53">
        <f t="shared" si="75"/>
        <v>-9.9999999997635314E-3</v>
      </c>
      <c r="AI241" s="58">
        <f t="shared" si="76"/>
        <v>560.29</v>
      </c>
      <c r="AJ241" s="2">
        <f t="shared" si="91"/>
        <v>1980.3899999999999</v>
      </c>
      <c r="AK241" s="2">
        <f t="shared" si="77"/>
        <v>2606.1099999999997</v>
      </c>
      <c r="AL241" s="2">
        <f t="shared" si="78"/>
        <v>65.430000000000007</v>
      </c>
      <c r="AM241" s="2">
        <f t="shared" si="79"/>
        <v>5212.2199999999993</v>
      </c>
      <c r="AN241" s="2">
        <f t="shared" si="80"/>
        <v>2606.09</v>
      </c>
      <c r="AO241" s="2">
        <f t="shared" si="81"/>
        <v>0</v>
      </c>
      <c r="AP241" s="2">
        <f t="shared" si="82"/>
        <v>0</v>
      </c>
      <c r="AQ241" s="2">
        <f t="shared" si="83"/>
        <v>0</v>
      </c>
      <c r="AR241" s="2">
        <f t="shared" si="84"/>
        <v>0</v>
      </c>
      <c r="AS241" s="2">
        <f t="shared" si="85"/>
        <v>0</v>
      </c>
      <c r="AT241" s="2">
        <f t="shared" si="86"/>
        <v>2606.1099999999997</v>
      </c>
      <c r="AU241" s="2">
        <f t="shared" si="87"/>
        <v>0</v>
      </c>
      <c r="AV241" s="2">
        <f t="shared" si="88"/>
        <v>10424.419999999998</v>
      </c>
      <c r="AW241" s="2">
        <f t="shared" si="89"/>
        <v>13030.529999999999</v>
      </c>
      <c r="AX241" s="2">
        <f>'ZBud Extract Monthly'!V240</f>
        <v>2606.1</v>
      </c>
      <c r="AY241" s="53">
        <f t="shared" si="90"/>
        <v>-10424.429999999998</v>
      </c>
    </row>
    <row r="242" spans="1:51" x14ac:dyDescent="0.3">
      <c r="A242" s="129">
        <v>39994</v>
      </c>
      <c r="B242" s="130">
        <v>463.98</v>
      </c>
      <c r="C242" s="130">
        <v>481.15</v>
      </c>
      <c r="D242" s="130">
        <v>275.86</v>
      </c>
      <c r="E242" s="130">
        <v>288.63</v>
      </c>
      <c r="F242" s="130">
        <v>0</v>
      </c>
      <c r="G242" s="130">
        <v>21.62</v>
      </c>
      <c r="H242" s="2">
        <f t="shared" si="69"/>
        <v>1509.62</v>
      </c>
      <c r="I242" s="2">
        <f t="shared" si="70"/>
        <v>0</v>
      </c>
      <c r="J242" s="2">
        <f t="shared" si="71"/>
        <v>21.62</v>
      </c>
      <c r="K242" s="2">
        <f t="shared" si="72"/>
        <v>1509.62</v>
      </c>
      <c r="L242" s="2">
        <f t="shared" si="73"/>
        <v>21.62</v>
      </c>
      <c r="M242" s="2">
        <f t="shared" si="74"/>
        <v>1531.2399999999998</v>
      </c>
      <c r="N242" s="2">
        <f>'ZBud Extract Monthly'!V241</f>
        <v>1531.25</v>
      </c>
      <c r="O242" s="53">
        <f t="shared" si="75"/>
        <v>1.0000000000218279E-2</v>
      </c>
      <c r="AI242" s="58">
        <f t="shared" si="76"/>
        <v>463.98</v>
      </c>
      <c r="AJ242" s="2">
        <f t="shared" si="91"/>
        <v>1045.6399999999999</v>
      </c>
      <c r="AK242" s="2">
        <f t="shared" si="77"/>
        <v>1531.2399999999998</v>
      </c>
      <c r="AL242" s="2">
        <f t="shared" si="78"/>
        <v>21.62</v>
      </c>
      <c r="AM242" s="2">
        <f t="shared" si="79"/>
        <v>3062.4799999999996</v>
      </c>
      <c r="AN242" s="2">
        <f t="shared" si="80"/>
        <v>1531.2600000000002</v>
      </c>
      <c r="AO242" s="2">
        <f t="shared" si="81"/>
        <v>0</v>
      </c>
      <c r="AP242" s="2">
        <f t="shared" si="82"/>
        <v>0</v>
      </c>
      <c r="AQ242" s="2">
        <f t="shared" si="83"/>
        <v>0</v>
      </c>
      <c r="AR242" s="2">
        <f t="shared" si="84"/>
        <v>0</v>
      </c>
      <c r="AS242" s="2">
        <f t="shared" si="85"/>
        <v>0</v>
      </c>
      <c r="AT242" s="2">
        <f t="shared" si="86"/>
        <v>1531.2399999999998</v>
      </c>
      <c r="AU242" s="2">
        <f t="shared" si="87"/>
        <v>0</v>
      </c>
      <c r="AV242" s="2">
        <f t="shared" si="88"/>
        <v>6124.98</v>
      </c>
      <c r="AW242" s="2">
        <f t="shared" si="89"/>
        <v>7656.2199999999993</v>
      </c>
      <c r="AX242" s="2">
        <f>'ZBud Extract Monthly'!V241</f>
        <v>1531.25</v>
      </c>
      <c r="AY242" s="53">
        <f t="shared" si="90"/>
        <v>-6124.9699999999993</v>
      </c>
    </row>
    <row r="243" spans="1:51" x14ac:dyDescent="0.3">
      <c r="A243" s="129">
        <v>40025</v>
      </c>
      <c r="B243" s="130">
        <v>474.64</v>
      </c>
      <c r="C243" s="130">
        <v>481.31</v>
      </c>
      <c r="D243" s="130">
        <v>96.59</v>
      </c>
      <c r="E243" s="130">
        <v>85.38</v>
      </c>
      <c r="F243" s="130">
        <v>0</v>
      </c>
      <c r="G243" s="130">
        <v>2.56</v>
      </c>
      <c r="H243" s="2">
        <f t="shared" si="69"/>
        <v>1137.92</v>
      </c>
      <c r="I243" s="2">
        <f t="shared" si="70"/>
        <v>0</v>
      </c>
      <c r="J243" s="2">
        <f t="shared" si="71"/>
        <v>2.56</v>
      </c>
      <c r="K243" s="2">
        <f t="shared" si="72"/>
        <v>1137.92</v>
      </c>
      <c r="L243" s="2">
        <f t="shared" si="73"/>
        <v>2.56</v>
      </c>
      <c r="M243" s="2">
        <f t="shared" si="74"/>
        <v>1140.48</v>
      </c>
      <c r="N243" s="2">
        <f>'ZBud Extract Monthly'!V242</f>
        <v>1140.48</v>
      </c>
      <c r="O243" s="53">
        <f t="shared" si="75"/>
        <v>0</v>
      </c>
      <c r="AI243" s="58">
        <f t="shared" si="76"/>
        <v>474.64</v>
      </c>
      <c r="AJ243" s="2">
        <f t="shared" si="91"/>
        <v>663.28</v>
      </c>
      <c r="AK243" s="2">
        <f t="shared" si="77"/>
        <v>1140.48</v>
      </c>
      <c r="AL243" s="2">
        <f t="shared" si="78"/>
        <v>2.56</v>
      </c>
      <c r="AM243" s="2">
        <f t="shared" si="79"/>
        <v>2280.96</v>
      </c>
      <c r="AN243" s="2">
        <f t="shared" si="80"/>
        <v>1140.48</v>
      </c>
      <c r="AO243" s="2">
        <f t="shared" si="81"/>
        <v>0</v>
      </c>
      <c r="AP243" s="2">
        <f t="shared" si="82"/>
        <v>0</v>
      </c>
      <c r="AQ243" s="2">
        <f t="shared" si="83"/>
        <v>0</v>
      </c>
      <c r="AR243" s="2">
        <f t="shared" si="84"/>
        <v>0</v>
      </c>
      <c r="AS243" s="2">
        <f t="shared" si="85"/>
        <v>0</v>
      </c>
      <c r="AT243" s="2">
        <f t="shared" si="86"/>
        <v>1140.48</v>
      </c>
      <c r="AU243" s="2">
        <f t="shared" si="87"/>
        <v>0</v>
      </c>
      <c r="AV243" s="2">
        <f t="shared" si="88"/>
        <v>4561.92</v>
      </c>
      <c r="AW243" s="2">
        <f t="shared" si="89"/>
        <v>5702.4</v>
      </c>
      <c r="AX243" s="2">
        <f>'ZBud Extract Monthly'!V242</f>
        <v>1140.48</v>
      </c>
      <c r="AY243" s="53">
        <f t="shared" si="90"/>
        <v>-4561.92</v>
      </c>
    </row>
    <row r="244" spans="1:51" x14ac:dyDescent="0.3">
      <c r="A244" s="129">
        <v>40056</v>
      </c>
      <c r="B244" s="130">
        <v>461.81</v>
      </c>
      <c r="C244" s="130">
        <v>472.11</v>
      </c>
      <c r="D244" s="130">
        <v>382.84</v>
      </c>
      <c r="E244" s="130">
        <v>403.92</v>
      </c>
      <c r="F244" s="130">
        <v>0</v>
      </c>
      <c r="G244" s="130">
        <v>16.22</v>
      </c>
      <c r="H244" s="2">
        <f t="shared" si="69"/>
        <v>1720.68</v>
      </c>
      <c r="I244" s="2">
        <f t="shared" si="70"/>
        <v>0</v>
      </c>
      <c r="J244" s="2">
        <f t="shared" si="71"/>
        <v>16.22</v>
      </c>
      <c r="K244" s="2">
        <f t="shared" si="72"/>
        <v>1720.68</v>
      </c>
      <c r="L244" s="2">
        <f t="shared" si="73"/>
        <v>16.22</v>
      </c>
      <c r="M244" s="2">
        <f t="shared" si="74"/>
        <v>1736.9</v>
      </c>
      <c r="N244" s="2">
        <f>'ZBud Extract Monthly'!V243</f>
        <v>1736.9</v>
      </c>
      <c r="O244" s="53">
        <f t="shared" si="75"/>
        <v>0</v>
      </c>
      <c r="AI244" s="58">
        <f t="shared" si="76"/>
        <v>461.81</v>
      </c>
      <c r="AJ244" s="2">
        <f t="shared" si="91"/>
        <v>1258.8700000000001</v>
      </c>
      <c r="AK244" s="2">
        <f t="shared" si="77"/>
        <v>1736.9</v>
      </c>
      <c r="AL244" s="2">
        <f t="shared" si="78"/>
        <v>16.22</v>
      </c>
      <c r="AM244" s="2">
        <f t="shared" si="79"/>
        <v>3473.8</v>
      </c>
      <c r="AN244" s="2">
        <f t="shared" si="80"/>
        <v>1736.9</v>
      </c>
      <c r="AO244" s="2">
        <f t="shared" si="81"/>
        <v>0</v>
      </c>
      <c r="AP244" s="2">
        <f t="shared" si="82"/>
        <v>0</v>
      </c>
      <c r="AQ244" s="2">
        <f t="shared" si="83"/>
        <v>0</v>
      </c>
      <c r="AR244" s="2">
        <f t="shared" si="84"/>
        <v>0</v>
      </c>
      <c r="AS244" s="2">
        <f t="shared" si="85"/>
        <v>0</v>
      </c>
      <c r="AT244" s="2">
        <f t="shared" si="86"/>
        <v>1736.9</v>
      </c>
      <c r="AU244" s="2">
        <f t="shared" si="87"/>
        <v>0</v>
      </c>
      <c r="AV244" s="2">
        <f t="shared" si="88"/>
        <v>6947.6</v>
      </c>
      <c r="AW244" s="2">
        <f t="shared" si="89"/>
        <v>8684.5</v>
      </c>
      <c r="AX244" s="2">
        <f>'ZBud Extract Monthly'!V243</f>
        <v>1736.9</v>
      </c>
      <c r="AY244" s="53">
        <f t="shared" si="90"/>
        <v>-6947.6</v>
      </c>
    </row>
    <row r="245" spans="1:51" x14ac:dyDescent="0.3">
      <c r="A245" s="129">
        <v>40086</v>
      </c>
      <c r="B245" s="130">
        <v>440.52</v>
      </c>
      <c r="C245" s="130">
        <v>413.77</v>
      </c>
      <c r="D245" s="130">
        <v>273.3</v>
      </c>
      <c r="E245" s="130">
        <v>382.73</v>
      </c>
      <c r="F245" s="130">
        <v>0</v>
      </c>
      <c r="G245" s="130">
        <v>15.52</v>
      </c>
      <c r="H245" s="2">
        <f t="shared" si="69"/>
        <v>1510.32</v>
      </c>
      <c r="I245" s="2">
        <f t="shared" si="70"/>
        <v>0</v>
      </c>
      <c r="J245" s="2">
        <f t="shared" si="71"/>
        <v>15.52</v>
      </c>
      <c r="K245" s="2">
        <f t="shared" si="72"/>
        <v>1510.32</v>
      </c>
      <c r="L245" s="2">
        <f t="shared" si="73"/>
        <v>15.52</v>
      </c>
      <c r="M245" s="2">
        <f t="shared" si="74"/>
        <v>1525.84</v>
      </c>
      <c r="N245" s="2">
        <f>'ZBud Extract Monthly'!V244</f>
        <v>1525.84</v>
      </c>
      <c r="O245" s="53">
        <f t="shared" si="75"/>
        <v>0</v>
      </c>
      <c r="AI245" s="58">
        <f t="shared" si="76"/>
        <v>440.52</v>
      </c>
      <c r="AJ245" s="2">
        <f t="shared" si="91"/>
        <v>1069.8</v>
      </c>
      <c r="AK245" s="2">
        <f t="shared" si="77"/>
        <v>1525.84</v>
      </c>
      <c r="AL245" s="2">
        <f t="shared" si="78"/>
        <v>15.52</v>
      </c>
      <c r="AM245" s="2">
        <f t="shared" si="79"/>
        <v>3051.68</v>
      </c>
      <c r="AN245" s="2">
        <f t="shared" si="80"/>
        <v>1525.84</v>
      </c>
      <c r="AO245" s="2">
        <f t="shared" si="81"/>
        <v>0</v>
      </c>
      <c r="AP245" s="2">
        <f t="shared" si="82"/>
        <v>0</v>
      </c>
      <c r="AQ245" s="2">
        <f t="shared" si="83"/>
        <v>0</v>
      </c>
      <c r="AR245" s="2">
        <f t="shared" si="84"/>
        <v>0</v>
      </c>
      <c r="AS245" s="2">
        <f t="shared" si="85"/>
        <v>0</v>
      </c>
      <c r="AT245" s="2">
        <f t="shared" si="86"/>
        <v>1525.84</v>
      </c>
      <c r="AU245" s="2">
        <f t="shared" si="87"/>
        <v>0</v>
      </c>
      <c r="AV245" s="2">
        <f t="shared" si="88"/>
        <v>6103.36</v>
      </c>
      <c r="AW245" s="2">
        <f t="shared" si="89"/>
        <v>7629.2</v>
      </c>
      <c r="AX245" s="2">
        <f>'ZBud Extract Monthly'!V244</f>
        <v>1525.84</v>
      </c>
      <c r="AY245" s="53">
        <f t="shared" si="90"/>
        <v>-6103.36</v>
      </c>
    </row>
    <row r="246" spans="1:51" x14ac:dyDescent="0.3">
      <c r="A246" s="129">
        <v>40117</v>
      </c>
      <c r="B246" s="130">
        <v>482.67</v>
      </c>
      <c r="C246" s="130">
        <v>463.1</v>
      </c>
      <c r="D246" s="130">
        <v>317.68</v>
      </c>
      <c r="E246" s="130">
        <v>352.73</v>
      </c>
      <c r="F246" s="130">
        <v>0</v>
      </c>
      <c r="G246" s="130">
        <v>18.239999999999998</v>
      </c>
      <c r="H246" s="2">
        <f t="shared" si="69"/>
        <v>1616.18</v>
      </c>
      <c r="I246" s="2">
        <f t="shared" si="70"/>
        <v>0</v>
      </c>
      <c r="J246" s="2">
        <f t="shared" si="71"/>
        <v>18.239999999999998</v>
      </c>
      <c r="K246" s="2">
        <f t="shared" si="72"/>
        <v>1616.18</v>
      </c>
      <c r="L246" s="2">
        <f t="shared" si="73"/>
        <v>18.239999999999998</v>
      </c>
      <c r="M246" s="2">
        <f t="shared" si="74"/>
        <v>1634.42</v>
      </c>
      <c r="N246" s="2">
        <f>'ZBud Extract Monthly'!V245</f>
        <v>1634.43</v>
      </c>
      <c r="O246" s="53">
        <f t="shared" si="75"/>
        <v>9.9999999999909051E-3</v>
      </c>
      <c r="AI246" s="58">
        <f t="shared" si="76"/>
        <v>482.67</v>
      </c>
      <c r="AJ246" s="2">
        <f t="shared" si="91"/>
        <v>1133.51</v>
      </c>
      <c r="AK246" s="2">
        <f t="shared" si="77"/>
        <v>1634.42</v>
      </c>
      <c r="AL246" s="2">
        <f t="shared" si="78"/>
        <v>18.239999999999998</v>
      </c>
      <c r="AM246" s="2">
        <f t="shared" si="79"/>
        <v>3268.84</v>
      </c>
      <c r="AN246" s="2">
        <f t="shared" si="80"/>
        <v>1634.44</v>
      </c>
      <c r="AO246" s="2">
        <f t="shared" si="81"/>
        <v>0</v>
      </c>
      <c r="AP246" s="2">
        <f t="shared" si="82"/>
        <v>0</v>
      </c>
      <c r="AQ246" s="2">
        <f t="shared" si="83"/>
        <v>0</v>
      </c>
      <c r="AR246" s="2">
        <f t="shared" si="84"/>
        <v>0</v>
      </c>
      <c r="AS246" s="2">
        <f t="shared" si="85"/>
        <v>0</v>
      </c>
      <c r="AT246" s="2">
        <f t="shared" si="86"/>
        <v>1634.42</v>
      </c>
      <c r="AU246" s="2">
        <f t="shared" si="87"/>
        <v>0</v>
      </c>
      <c r="AV246" s="2">
        <f t="shared" si="88"/>
        <v>6537.7000000000007</v>
      </c>
      <c r="AW246" s="2">
        <f t="shared" si="89"/>
        <v>8172.1200000000008</v>
      </c>
      <c r="AX246" s="2">
        <f>'ZBud Extract Monthly'!V245</f>
        <v>1634.43</v>
      </c>
      <c r="AY246" s="53">
        <f t="shared" si="90"/>
        <v>-6537.6900000000005</v>
      </c>
    </row>
    <row r="247" spans="1:51" x14ac:dyDescent="0.3">
      <c r="A247" s="129">
        <v>40147</v>
      </c>
      <c r="B247" s="130">
        <v>444.93</v>
      </c>
      <c r="C247" s="130">
        <v>416.93</v>
      </c>
      <c r="D247" s="130">
        <v>419.93</v>
      </c>
      <c r="E247" s="130">
        <v>446.58</v>
      </c>
      <c r="F247" s="130">
        <v>0</v>
      </c>
      <c r="G247" s="130">
        <v>31.99</v>
      </c>
      <c r="H247" s="2">
        <f t="shared" si="69"/>
        <v>1728.37</v>
      </c>
      <c r="I247" s="2">
        <f t="shared" si="70"/>
        <v>0</v>
      </c>
      <c r="J247" s="2">
        <f t="shared" si="71"/>
        <v>31.99</v>
      </c>
      <c r="K247" s="2">
        <f t="shared" si="72"/>
        <v>1728.37</v>
      </c>
      <c r="L247" s="2">
        <f t="shared" si="73"/>
        <v>31.99</v>
      </c>
      <c r="M247" s="2">
        <f t="shared" si="74"/>
        <v>1760.36</v>
      </c>
      <c r="N247" s="2">
        <f>'ZBud Extract Monthly'!V246</f>
        <v>1760.37</v>
      </c>
      <c r="O247" s="53">
        <f t="shared" si="75"/>
        <v>9.9999999999909051E-3</v>
      </c>
      <c r="AI247" s="58">
        <f t="shared" si="76"/>
        <v>444.93</v>
      </c>
      <c r="AJ247" s="2">
        <f t="shared" si="91"/>
        <v>1283.44</v>
      </c>
      <c r="AK247" s="2">
        <f t="shared" si="77"/>
        <v>1760.36</v>
      </c>
      <c r="AL247" s="2">
        <f t="shared" si="78"/>
        <v>31.99</v>
      </c>
      <c r="AM247" s="2">
        <f t="shared" si="79"/>
        <v>3520.72</v>
      </c>
      <c r="AN247" s="2">
        <f t="shared" si="80"/>
        <v>1760.3799999999999</v>
      </c>
      <c r="AO247" s="2">
        <f t="shared" si="81"/>
        <v>0</v>
      </c>
      <c r="AP247" s="2">
        <f t="shared" si="82"/>
        <v>0</v>
      </c>
      <c r="AQ247" s="2">
        <f t="shared" si="83"/>
        <v>0</v>
      </c>
      <c r="AR247" s="2">
        <f t="shared" si="84"/>
        <v>0</v>
      </c>
      <c r="AS247" s="2">
        <f t="shared" si="85"/>
        <v>0</v>
      </c>
      <c r="AT247" s="2">
        <f t="shared" si="86"/>
        <v>1760.36</v>
      </c>
      <c r="AU247" s="2">
        <f t="shared" si="87"/>
        <v>0</v>
      </c>
      <c r="AV247" s="2">
        <f t="shared" si="88"/>
        <v>7041.46</v>
      </c>
      <c r="AW247" s="2">
        <f t="shared" si="89"/>
        <v>8801.82</v>
      </c>
      <c r="AX247" s="2">
        <f>'ZBud Extract Monthly'!V246</f>
        <v>1760.37</v>
      </c>
      <c r="AY247" s="53">
        <f t="shared" si="90"/>
        <v>-7041.45</v>
      </c>
    </row>
    <row r="248" spans="1:51" x14ac:dyDescent="0.3">
      <c r="A248" s="129">
        <v>40178</v>
      </c>
      <c r="B248" s="130">
        <v>595.87</v>
      </c>
      <c r="C248" s="130">
        <v>598.98</v>
      </c>
      <c r="D248" s="130">
        <v>704.1</v>
      </c>
      <c r="E248" s="130">
        <v>598.33000000000004</v>
      </c>
      <c r="F248" s="130">
        <v>0</v>
      </c>
      <c r="G248" s="130">
        <v>52.3</v>
      </c>
      <c r="H248" s="2">
        <f t="shared" si="69"/>
        <v>2497.2799999999997</v>
      </c>
      <c r="I248" s="2">
        <f t="shared" si="70"/>
        <v>0</v>
      </c>
      <c r="J248" s="2">
        <f t="shared" si="71"/>
        <v>52.3</v>
      </c>
      <c r="K248" s="2">
        <f t="shared" si="72"/>
        <v>2497.2799999999997</v>
      </c>
      <c r="L248" s="2">
        <f t="shared" si="73"/>
        <v>52.3</v>
      </c>
      <c r="M248" s="2">
        <f t="shared" si="74"/>
        <v>2549.58</v>
      </c>
      <c r="N248" s="2">
        <f>'ZBud Extract Monthly'!V247</f>
        <v>2549.59</v>
      </c>
      <c r="O248" s="53">
        <f t="shared" si="75"/>
        <v>1.0000000000218279E-2</v>
      </c>
      <c r="AI248" s="58">
        <f t="shared" si="76"/>
        <v>595.87</v>
      </c>
      <c r="AJ248" s="2">
        <f t="shared" si="91"/>
        <v>1901.4099999999999</v>
      </c>
      <c r="AK248" s="2">
        <f t="shared" si="77"/>
        <v>2549.58</v>
      </c>
      <c r="AL248" s="2">
        <f t="shared" si="78"/>
        <v>52.3</v>
      </c>
      <c r="AM248" s="2">
        <f t="shared" si="79"/>
        <v>5099.16</v>
      </c>
      <c r="AN248" s="2">
        <f t="shared" si="80"/>
        <v>2549.6000000000004</v>
      </c>
      <c r="AO248" s="2">
        <f t="shared" si="81"/>
        <v>0</v>
      </c>
      <c r="AP248" s="2">
        <f t="shared" si="82"/>
        <v>0</v>
      </c>
      <c r="AQ248" s="2">
        <f t="shared" si="83"/>
        <v>0</v>
      </c>
      <c r="AR248" s="2">
        <f t="shared" si="84"/>
        <v>0</v>
      </c>
      <c r="AS248" s="2">
        <f t="shared" si="85"/>
        <v>0</v>
      </c>
      <c r="AT248" s="2">
        <f t="shared" si="86"/>
        <v>2549.58</v>
      </c>
      <c r="AU248" s="2">
        <f t="shared" si="87"/>
        <v>0</v>
      </c>
      <c r="AV248" s="2">
        <f t="shared" si="88"/>
        <v>10198.34</v>
      </c>
      <c r="AW248" s="2">
        <f t="shared" si="89"/>
        <v>12747.92</v>
      </c>
      <c r="AX248" s="2">
        <f>'ZBud Extract Monthly'!V247</f>
        <v>2549.59</v>
      </c>
      <c r="AY248" s="53">
        <f t="shared" si="90"/>
        <v>-10198.33</v>
      </c>
    </row>
    <row r="249" spans="1:51" x14ac:dyDescent="0.3">
      <c r="A249" s="129">
        <v>40209</v>
      </c>
      <c r="B249" s="130">
        <v>1004.75</v>
      </c>
      <c r="C249" s="130">
        <v>1158.6199999999999</v>
      </c>
      <c r="D249" s="130">
        <v>1308.95</v>
      </c>
      <c r="E249" s="130">
        <v>888.64</v>
      </c>
      <c r="F249" s="130">
        <v>0</v>
      </c>
      <c r="G249" s="130">
        <v>88.64</v>
      </c>
      <c r="H249" s="2">
        <f t="shared" si="69"/>
        <v>4360.96</v>
      </c>
      <c r="I249" s="2">
        <f t="shared" si="70"/>
        <v>0</v>
      </c>
      <c r="J249" s="2">
        <f t="shared" si="71"/>
        <v>88.64</v>
      </c>
      <c r="K249" s="2">
        <f t="shared" si="72"/>
        <v>4360.96</v>
      </c>
      <c r="L249" s="2">
        <f t="shared" si="73"/>
        <v>88.64</v>
      </c>
      <c r="M249" s="2">
        <f t="shared" si="74"/>
        <v>4449.6000000000004</v>
      </c>
      <c r="N249" s="2">
        <f>'ZBud Extract Monthly'!V248</f>
        <v>4449.6000000000004</v>
      </c>
      <c r="O249" s="53">
        <f t="shared" si="75"/>
        <v>0</v>
      </c>
      <c r="AI249" s="58">
        <f t="shared" si="76"/>
        <v>1004.75</v>
      </c>
      <c r="AJ249" s="2">
        <f t="shared" si="91"/>
        <v>3356.2099999999996</v>
      </c>
      <c r="AK249" s="2">
        <f t="shared" si="77"/>
        <v>4449.6000000000004</v>
      </c>
      <c r="AL249" s="2">
        <f t="shared" si="78"/>
        <v>88.64</v>
      </c>
      <c r="AM249" s="2">
        <f t="shared" si="79"/>
        <v>8899.2000000000007</v>
      </c>
      <c r="AN249" s="2">
        <f t="shared" si="80"/>
        <v>4449.6000000000004</v>
      </c>
      <c r="AO249" s="2">
        <f t="shared" si="81"/>
        <v>0</v>
      </c>
      <c r="AP249" s="2">
        <f t="shared" si="82"/>
        <v>0</v>
      </c>
      <c r="AQ249" s="2">
        <f t="shared" si="83"/>
        <v>0</v>
      </c>
      <c r="AR249" s="2">
        <f t="shared" si="84"/>
        <v>0</v>
      </c>
      <c r="AS249" s="2">
        <f t="shared" si="85"/>
        <v>0</v>
      </c>
      <c r="AT249" s="2">
        <f t="shared" si="86"/>
        <v>4449.6000000000004</v>
      </c>
      <c r="AU249" s="2">
        <f t="shared" si="87"/>
        <v>0</v>
      </c>
      <c r="AV249" s="2">
        <f t="shared" si="88"/>
        <v>17798.400000000001</v>
      </c>
      <c r="AW249" s="2">
        <f t="shared" si="89"/>
        <v>22248</v>
      </c>
      <c r="AX249" s="2">
        <f>'ZBud Extract Monthly'!V248</f>
        <v>4449.6000000000004</v>
      </c>
      <c r="AY249" s="53">
        <f t="shared" si="90"/>
        <v>-17798.400000000001</v>
      </c>
    </row>
    <row r="250" spans="1:51" x14ac:dyDescent="0.3">
      <c r="A250" s="129">
        <v>40237</v>
      </c>
      <c r="B250" s="130">
        <v>757.58</v>
      </c>
      <c r="C250" s="130">
        <v>928.67</v>
      </c>
      <c r="D250" s="130">
        <v>1389.22</v>
      </c>
      <c r="E250" s="130">
        <v>993.95</v>
      </c>
      <c r="F250" s="130">
        <v>0</v>
      </c>
      <c r="G250" s="130">
        <v>126.96</v>
      </c>
      <c r="H250" s="2">
        <f t="shared" si="69"/>
        <v>4069.42</v>
      </c>
      <c r="I250" s="2">
        <f t="shared" si="70"/>
        <v>0</v>
      </c>
      <c r="J250" s="2">
        <f t="shared" si="71"/>
        <v>126.96</v>
      </c>
      <c r="K250" s="2">
        <f t="shared" si="72"/>
        <v>4069.42</v>
      </c>
      <c r="L250" s="2">
        <f t="shared" si="73"/>
        <v>126.96</v>
      </c>
      <c r="M250" s="2">
        <f t="shared" si="74"/>
        <v>4196.38</v>
      </c>
      <c r="N250" s="2">
        <f>'ZBud Extract Monthly'!V249</f>
        <v>4196.3900000000003</v>
      </c>
      <c r="O250" s="53">
        <f t="shared" si="75"/>
        <v>1.0000000000218279E-2</v>
      </c>
      <c r="AI250" s="58">
        <f t="shared" si="76"/>
        <v>757.58</v>
      </c>
      <c r="AJ250" s="2">
        <f t="shared" si="91"/>
        <v>3311.84</v>
      </c>
      <c r="AK250" s="2">
        <f t="shared" si="77"/>
        <v>4196.38</v>
      </c>
      <c r="AL250" s="2">
        <f t="shared" si="78"/>
        <v>126.96</v>
      </c>
      <c r="AM250" s="2">
        <f t="shared" si="79"/>
        <v>8392.76</v>
      </c>
      <c r="AN250" s="2">
        <f t="shared" si="80"/>
        <v>4196.4000000000005</v>
      </c>
      <c r="AO250" s="2">
        <f t="shared" si="81"/>
        <v>0</v>
      </c>
      <c r="AP250" s="2">
        <f t="shared" si="82"/>
        <v>0</v>
      </c>
      <c r="AQ250" s="2">
        <f t="shared" si="83"/>
        <v>0</v>
      </c>
      <c r="AR250" s="2">
        <f t="shared" si="84"/>
        <v>0</v>
      </c>
      <c r="AS250" s="2">
        <f t="shared" si="85"/>
        <v>0</v>
      </c>
      <c r="AT250" s="2">
        <f t="shared" si="86"/>
        <v>4196.38</v>
      </c>
      <c r="AU250" s="2">
        <f t="shared" si="87"/>
        <v>0</v>
      </c>
      <c r="AV250" s="2">
        <f t="shared" si="88"/>
        <v>16785.54</v>
      </c>
      <c r="AW250" s="2">
        <f t="shared" si="89"/>
        <v>20981.919999999998</v>
      </c>
      <c r="AX250" s="2">
        <f>'ZBud Extract Monthly'!V249</f>
        <v>4196.3900000000003</v>
      </c>
      <c r="AY250" s="53">
        <f t="shared" si="90"/>
        <v>-16785.53</v>
      </c>
    </row>
    <row r="251" spans="1:51" x14ac:dyDescent="0.3">
      <c r="A251" s="129">
        <v>40268</v>
      </c>
      <c r="B251" s="130">
        <v>694.65</v>
      </c>
      <c r="C251" s="130">
        <v>863.54</v>
      </c>
      <c r="D251" s="130">
        <v>1417.22</v>
      </c>
      <c r="E251" s="130">
        <v>1031.8399999999999</v>
      </c>
      <c r="F251" s="130">
        <v>0</v>
      </c>
      <c r="G251" s="130">
        <v>148.08000000000001</v>
      </c>
      <c r="H251" s="2">
        <f t="shared" si="69"/>
        <v>4007.25</v>
      </c>
      <c r="I251" s="2">
        <f t="shared" si="70"/>
        <v>0</v>
      </c>
      <c r="J251" s="2">
        <f t="shared" si="71"/>
        <v>148.08000000000001</v>
      </c>
      <c r="K251" s="2">
        <f t="shared" si="72"/>
        <v>4007.25</v>
      </c>
      <c r="L251" s="2">
        <f t="shared" si="73"/>
        <v>148.08000000000001</v>
      </c>
      <c r="M251" s="2">
        <f t="shared" si="74"/>
        <v>4155.33</v>
      </c>
      <c r="N251" s="2">
        <f>'ZBud Extract Monthly'!V250</f>
        <v>4155.34</v>
      </c>
      <c r="O251" s="53">
        <f t="shared" si="75"/>
        <v>1.0000000000218279E-2</v>
      </c>
      <c r="AI251" s="58">
        <f t="shared" si="76"/>
        <v>694.65</v>
      </c>
      <c r="AJ251" s="2">
        <f t="shared" si="91"/>
        <v>3312.6000000000004</v>
      </c>
      <c r="AK251" s="2">
        <f t="shared" si="77"/>
        <v>4155.33</v>
      </c>
      <c r="AL251" s="2">
        <f t="shared" si="78"/>
        <v>148.08000000000001</v>
      </c>
      <c r="AM251" s="2">
        <f t="shared" si="79"/>
        <v>8310.66</v>
      </c>
      <c r="AN251" s="2">
        <f t="shared" si="80"/>
        <v>4155.3500000000004</v>
      </c>
      <c r="AO251" s="2">
        <f t="shared" si="81"/>
        <v>0</v>
      </c>
      <c r="AP251" s="2">
        <f t="shared" si="82"/>
        <v>0</v>
      </c>
      <c r="AQ251" s="2">
        <f t="shared" si="83"/>
        <v>0</v>
      </c>
      <c r="AR251" s="2">
        <f t="shared" si="84"/>
        <v>0</v>
      </c>
      <c r="AS251" s="2">
        <f t="shared" si="85"/>
        <v>0</v>
      </c>
      <c r="AT251" s="2">
        <f t="shared" si="86"/>
        <v>4155.33</v>
      </c>
      <c r="AU251" s="2">
        <f t="shared" si="87"/>
        <v>0</v>
      </c>
      <c r="AV251" s="2">
        <f t="shared" si="88"/>
        <v>16621.340000000004</v>
      </c>
      <c r="AW251" s="2">
        <f t="shared" si="89"/>
        <v>20776.669999999998</v>
      </c>
      <c r="AX251" s="2">
        <f>'ZBud Extract Monthly'!V250</f>
        <v>4155.34</v>
      </c>
      <c r="AY251" s="53">
        <f t="shared" si="90"/>
        <v>-16621.329999999998</v>
      </c>
    </row>
    <row r="252" spans="1:51" x14ac:dyDescent="0.3">
      <c r="A252" s="129">
        <v>40298</v>
      </c>
      <c r="B252" s="130">
        <v>643.67999999999995</v>
      </c>
      <c r="C252" s="130">
        <v>768.92</v>
      </c>
      <c r="D252" s="130">
        <v>1373.66</v>
      </c>
      <c r="E252" s="130">
        <v>992.31</v>
      </c>
      <c r="F252" s="130">
        <v>0</v>
      </c>
      <c r="G252" s="130">
        <v>139.76</v>
      </c>
      <c r="H252" s="2">
        <f t="shared" si="69"/>
        <v>3778.57</v>
      </c>
      <c r="I252" s="2">
        <f t="shared" si="70"/>
        <v>0</v>
      </c>
      <c r="J252" s="2">
        <f t="shared" si="71"/>
        <v>139.76</v>
      </c>
      <c r="K252" s="2">
        <f t="shared" si="72"/>
        <v>3778.57</v>
      </c>
      <c r="L252" s="2">
        <f t="shared" si="73"/>
        <v>139.76</v>
      </c>
      <c r="M252" s="2">
        <f t="shared" si="74"/>
        <v>3918.33</v>
      </c>
      <c r="N252" s="2">
        <f>'ZBud Extract Monthly'!V251</f>
        <v>3918.34</v>
      </c>
      <c r="O252" s="53">
        <f t="shared" si="75"/>
        <v>1.0000000000218279E-2</v>
      </c>
      <c r="AI252" s="58">
        <f t="shared" si="76"/>
        <v>643.67999999999995</v>
      </c>
      <c r="AJ252" s="2">
        <f t="shared" si="91"/>
        <v>3134.89</v>
      </c>
      <c r="AK252" s="2">
        <f t="shared" si="77"/>
        <v>3918.33</v>
      </c>
      <c r="AL252" s="2">
        <f t="shared" si="78"/>
        <v>139.76</v>
      </c>
      <c r="AM252" s="2">
        <f t="shared" si="79"/>
        <v>7836.66</v>
      </c>
      <c r="AN252" s="2">
        <f t="shared" si="80"/>
        <v>3918.3500000000004</v>
      </c>
      <c r="AO252" s="2">
        <f t="shared" si="81"/>
        <v>0</v>
      </c>
      <c r="AP252" s="2">
        <f t="shared" si="82"/>
        <v>0</v>
      </c>
      <c r="AQ252" s="2">
        <f t="shared" si="83"/>
        <v>0</v>
      </c>
      <c r="AR252" s="2">
        <f t="shared" si="84"/>
        <v>0</v>
      </c>
      <c r="AS252" s="2">
        <f t="shared" si="85"/>
        <v>0</v>
      </c>
      <c r="AT252" s="2">
        <f t="shared" si="86"/>
        <v>3918.33</v>
      </c>
      <c r="AU252" s="2">
        <f t="shared" si="87"/>
        <v>0</v>
      </c>
      <c r="AV252" s="2">
        <f t="shared" si="88"/>
        <v>15673.34</v>
      </c>
      <c r="AW252" s="2">
        <f t="shared" si="89"/>
        <v>19591.669999999998</v>
      </c>
      <c r="AX252" s="2">
        <f>'ZBud Extract Monthly'!V251</f>
        <v>3918.34</v>
      </c>
      <c r="AY252" s="53">
        <f t="shared" si="90"/>
        <v>-15673.329999999998</v>
      </c>
    </row>
    <row r="253" spans="1:51" x14ac:dyDescent="0.3">
      <c r="A253" s="129">
        <v>40329</v>
      </c>
      <c r="B253" s="130">
        <v>598.55999999999995</v>
      </c>
      <c r="C253" s="130">
        <v>733.72</v>
      </c>
      <c r="D253" s="130">
        <v>1095.17</v>
      </c>
      <c r="E253" s="130">
        <v>872.28</v>
      </c>
      <c r="F253" s="130">
        <v>0</v>
      </c>
      <c r="G253" s="130">
        <v>129.08000000000001</v>
      </c>
      <c r="H253" s="2">
        <f t="shared" si="69"/>
        <v>3299.7299999999996</v>
      </c>
      <c r="I253" s="2">
        <f t="shared" si="70"/>
        <v>0</v>
      </c>
      <c r="J253" s="2">
        <f t="shared" si="71"/>
        <v>129.08000000000001</v>
      </c>
      <c r="K253" s="2">
        <f t="shared" si="72"/>
        <v>3299.7299999999996</v>
      </c>
      <c r="L253" s="2">
        <f t="shared" si="73"/>
        <v>129.08000000000001</v>
      </c>
      <c r="M253" s="2">
        <f t="shared" si="74"/>
        <v>3428.8099999999995</v>
      </c>
      <c r="N253" s="2">
        <f>'ZBud Extract Monthly'!V252</f>
        <v>3428.81</v>
      </c>
      <c r="O253" s="53">
        <f t="shared" si="75"/>
        <v>0</v>
      </c>
      <c r="AI253" s="58">
        <f t="shared" si="76"/>
        <v>598.55999999999995</v>
      </c>
      <c r="AJ253" s="2">
        <f t="shared" si="91"/>
        <v>2701.17</v>
      </c>
      <c r="AK253" s="2">
        <f t="shared" si="77"/>
        <v>3428.8099999999995</v>
      </c>
      <c r="AL253" s="2">
        <f t="shared" si="78"/>
        <v>129.08000000000001</v>
      </c>
      <c r="AM253" s="2">
        <f t="shared" si="79"/>
        <v>6857.619999999999</v>
      </c>
      <c r="AN253" s="2">
        <f t="shared" si="80"/>
        <v>3428.81</v>
      </c>
      <c r="AO253" s="2">
        <f t="shared" si="81"/>
        <v>0</v>
      </c>
      <c r="AP253" s="2">
        <f t="shared" si="82"/>
        <v>0</v>
      </c>
      <c r="AQ253" s="2">
        <f t="shared" si="83"/>
        <v>0</v>
      </c>
      <c r="AR253" s="2">
        <f t="shared" si="84"/>
        <v>0</v>
      </c>
      <c r="AS253" s="2">
        <f t="shared" si="85"/>
        <v>0</v>
      </c>
      <c r="AT253" s="2">
        <f t="shared" si="86"/>
        <v>3428.8099999999995</v>
      </c>
      <c r="AU253" s="2">
        <f t="shared" si="87"/>
        <v>0</v>
      </c>
      <c r="AV253" s="2">
        <f t="shared" si="88"/>
        <v>13715.239999999998</v>
      </c>
      <c r="AW253" s="2">
        <f t="shared" si="89"/>
        <v>17144.05</v>
      </c>
      <c r="AX253" s="2">
        <f>'ZBud Extract Monthly'!V252</f>
        <v>3428.81</v>
      </c>
      <c r="AY253" s="53">
        <f t="shared" si="90"/>
        <v>-13715.24</v>
      </c>
    </row>
    <row r="254" spans="1:51" x14ac:dyDescent="0.3">
      <c r="A254" s="129">
        <v>40359</v>
      </c>
      <c r="B254" s="130">
        <v>494.68</v>
      </c>
      <c r="C254" s="130">
        <v>581.55999999999995</v>
      </c>
      <c r="D254" s="130">
        <v>573.9</v>
      </c>
      <c r="E254" s="130">
        <v>543.03</v>
      </c>
      <c r="F254" s="130">
        <v>0</v>
      </c>
      <c r="G254" s="130">
        <v>53.6</v>
      </c>
      <c r="H254" s="2">
        <f t="shared" si="69"/>
        <v>2193.17</v>
      </c>
      <c r="I254" s="2">
        <f t="shared" si="70"/>
        <v>0</v>
      </c>
      <c r="J254" s="2">
        <f t="shared" si="71"/>
        <v>53.6</v>
      </c>
      <c r="K254" s="2">
        <f t="shared" si="72"/>
        <v>2193.17</v>
      </c>
      <c r="L254" s="2">
        <f t="shared" si="73"/>
        <v>53.6</v>
      </c>
      <c r="M254" s="2">
        <f t="shared" si="74"/>
        <v>2246.77</v>
      </c>
      <c r="N254" s="2">
        <f>'ZBud Extract Monthly'!V253</f>
        <v>2246.7600000000002</v>
      </c>
      <c r="O254" s="53">
        <f t="shared" si="75"/>
        <v>-9.9999999997635314E-3</v>
      </c>
      <c r="AI254" s="58">
        <f t="shared" si="76"/>
        <v>494.68</v>
      </c>
      <c r="AJ254" s="2">
        <f t="shared" si="91"/>
        <v>1698.49</v>
      </c>
      <c r="AK254" s="2">
        <f t="shared" si="77"/>
        <v>2246.77</v>
      </c>
      <c r="AL254" s="2">
        <f t="shared" si="78"/>
        <v>53.6</v>
      </c>
      <c r="AM254" s="2">
        <f t="shared" si="79"/>
        <v>4493.54</v>
      </c>
      <c r="AN254" s="2">
        <f t="shared" si="80"/>
        <v>2246.7500000000005</v>
      </c>
      <c r="AO254" s="2">
        <f t="shared" si="81"/>
        <v>0</v>
      </c>
      <c r="AP254" s="2">
        <f t="shared" si="82"/>
        <v>0</v>
      </c>
      <c r="AQ254" s="2">
        <f t="shared" si="83"/>
        <v>0</v>
      </c>
      <c r="AR254" s="2">
        <f t="shared" si="84"/>
        <v>0</v>
      </c>
      <c r="AS254" s="2">
        <f t="shared" si="85"/>
        <v>0</v>
      </c>
      <c r="AT254" s="2">
        <f t="shared" si="86"/>
        <v>2246.77</v>
      </c>
      <c r="AU254" s="2">
        <f t="shared" si="87"/>
        <v>0</v>
      </c>
      <c r="AV254" s="2">
        <f t="shared" si="88"/>
        <v>8987.06</v>
      </c>
      <c r="AW254" s="2">
        <f t="shared" si="89"/>
        <v>11233.830000000002</v>
      </c>
      <c r="AX254" s="2">
        <f>'ZBud Extract Monthly'!V253</f>
        <v>2246.7600000000002</v>
      </c>
      <c r="AY254" s="53">
        <f t="shared" si="90"/>
        <v>-8987.0700000000015</v>
      </c>
    </row>
    <row r="255" spans="1:51" x14ac:dyDescent="0.3">
      <c r="A255" s="129">
        <v>40390</v>
      </c>
      <c r="B255" s="130">
        <v>488.99</v>
      </c>
      <c r="C255" s="130">
        <v>544.96</v>
      </c>
      <c r="D255" s="130">
        <v>102.05</v>
      </c>
      <c r="E255" s="130">
        <v>77.39</v>
      </c>
      <c r="F255" s="130">
        <v>0</v>
      </c>
      <c r="G255" s="130">
        <v>6</v>
      </c>
      <c r="H255" s="2">
        <f t="shared" si="69"/>
        <v>1213.3900000000001</v>
      </c>
      <c r="I255" s="2">
        <f t="shared" si="70"/>
        <v>0</v>
      </c>
      <c r="J255" s="2">
        <f t="shared" si="71"/>
        <v>6</v>
      </c>
      <c r="K255" s="2">
        <f t="shared" si="72"/>
        <v>1213.3900000000001</v>
      </c>
      <c r="L255" s="2">
        <f t="shared" si="73"/>
        <v>6</v>
      </c>
      <c r="M255" s="2">
        <f t="shared" si="74"/>
        <v>1219.3900000000001</v>
      </c>
      <c r="N255" s="2">
        <f>'ZBud Extract Monthly'!V254</f>
        <v>1219.3900000000001</v>
      </c>
      <c r="O255" s="53">
        <f t="shared" si="75"/>
        <v>0</v>
      </c>
      <c r="AI255" s="58">
        <f t="shared" si="76"/>
        <v>488.99</v>
      </c>
      <c r="AJ255" s="2">
        <f t="shared" si="91"/>
        <v>724.4</v>
      </c>
      <c r="AK255" s="2">
        <f t="shared" si="77"/>
        <v>1219.3900000000001</v>
      </c>
      <c r="AL255" s="2">
        <f t="shared" si="78"/>
        <v>6</v>
      </c>
      <c r="AM255" s="2">
        <f t="shared" si="79"/>
        <v>2438.7800000000002</v>
      </c>
      <c r="AN255" s="2">
        <f t="shared" si="80"/>
        <v>1219.3900000000001</v>
      </c>
      <c r="AO255" s="2">
        <f t="shared" si="81"/>
        <v>0</v>
      </c>
      <c r="AP255" s="2">
        <f t="shared" si="82"/>
        <v>0</v>
      </c>
      <c r="AQ255" s="2">
        <f t="shared" si="83"/>
        <v>0</v>
      </c>
      <c r="AR255" s="2">
        <f t="shared" si="84"/>
        <v>0</v>
      </c>
      <c r="AS255" s="2">
        <f t="shared" si="85"/>
        <v>0</v>
      </c>
      <c r="AT255" s="2">
        <f t="shared" si="86"/>
        <v>1219.3900000000001</v>
      </c>
      <c r="AU255" s="2">
        <f t="shared" si="87"/>
        <v>0</v>
      </c>
      <c r="AV255" s="2">
        <f t="shared" si="88"/>
        <v>4877.5600000000004</v>
      </c>
      <c r="AW255" s="2">
        <f t="shared" si="89"/>
        <v>6096.95</v>
      </c>
      <c r="AX255" s="2">
        <f>'ZBud Extract Monthly'!V254</f>
        <v>1219.3900000000001</v>
      </c>
      <c r="AY255" s="53">
        <f t="shared" si="90"/>
        <v>-4877.5599999999995</v>
      </c>
    </row>
    <row r="256" spans="1:51" x14ac:dyDescent="0.3">
      <c r="A256" s="129">
        <v>40421</v>
      </c>
      <c r="B256" s="130">
        <v>462.78</v>
      </c>
      <c r="C256" s="130">
        <v>517.04999999999995</v>
      </c>
      <c r="D256" s="130">
        <v>115.61</v>
      </c>
      <c r="E256" s="130">
        <v>112.53</v>
      </c>
      <c r="F256" s="130">
        <v>0</v>
      </c>
      <c r="G256" s="130">
        <v>2.64</v>
      </c>
      <c r="H256" s="2">
        <f t="shared" si="69"/>
        <v>1207.9699999999998</v>
      </c>
      <c r="I256" s="2">
        <f t="shared" si="70"/>
        <v>0</v>
      </c>
      <c r="J256" s="2">
        <f t="shared" si="71"/>
        <v>2.64</v>
      </c>
      <c r="K256" s="2">
        <f t="shared" si="72"/>
        <v>1207.9699999999998</v>
      </c>
      <c r="L256" s="2">
        <f t="shared" si="73"/>
        <v>2.64</v>
      </c>
      <c r="M256" s="2">
        <f t="shared" si="74"/>
        <v>1210.6099999999999</v>
      </c>
      <c r="N256" s="2">
        <f>'ZBud Extract Monthly'!V255</f>
        <v>1210.5999999999999</v>
      </c>
      <c r="O256" s="53">
        <f t="shared" si="75"/>
        <v>-9.9999999999909051E-3</v>
      </c>
      <c r="AI256" s="58">
        <f t="shared" si="76"/>
        <v>462.78</v>
      </c>
      <c r="AJ256" s="2">
        <f t="shared" si="91"/>
        <v>745.18999999999994</v>
      </c>
      <c r="AK256" s="2">
        <f t="shared" si="77"/>
        <v>1210.6099999999999</v>
      </c>
      <c r="AL256" s="2">
        <f t="shared" si="78"/>
        <v>2.64</v>
      </c>
      <c r="AM256" s="2">
        <f t="shared" si="79"/>
        <v>2421.2199999999998</v>
      </c>
      <c r="AN256" s="2">
        <f t="shared" si="80"/>
        <v>1210.5899999999999</v>
      </c>
      <c r="AO256" s="2">
        <f t="shared" si="81"/>
        <v>0</v>
      </c>
      <c r="AP256" s="2">
        <f t="shared" si="82"/>
        <v>0</v>
      </c>
      <c r="AQ256" s="2">
        <f t="shared" si="83"/>
        <v>0</v>
      </c>
      <c r="AR256" s="2">
        <f t="shared" si="84"/>
        <v>0</v>
      </c>
      <c r="AS256" s="2">
        <f t="shared" si="85"/>
        <v>0</v>
      </c>
      <c r="AT256" s="2">
        <f t="shared" si="86"/>
        <v>1210.6099999999999</v>
      </c>
      <c r="AU256" s="2">
        <f t="shared" si="87"/>
        <v>0</v>
      </c>
      <c r="AV256" s="2">
        <f t="shared" si="88"/>
        <v>4842.42</v>
      </c>
      <c r="AW256" s="2">
        <f t="shared" si="89"/>
        <v>6053.03</v>
      </c>
      <c r="AX256" s="2">
        <f>'ZBud Extract Monthly'!V255</f>
        <v>1210.5999999999999</v>
      </c>
      <c r="AY256" s="53">
        <f t="shared" si="90"/>
        <v>-4842.43</v>
      </c>
    </row>
    <row r="257" spans="1:51" x14ac:dyDescent="0.3">
      <c r="A257" s="129">
        <v>40451</v>
      </c>
      <c r="B257" s="130">
        <v>427.04</v>
      </c>
      <c r="C257" s="130">
        <v>467.71</v>
      </c>
      <c r="D257" s="130">
        <v>199.01</v>
      </c>
      <c r="E257" s="130">
        <v>233.21</v>
      </c>
      <c r="F257" s="130">
        <v>0</v>
      </c>
      <c r="G257" s="130">
        <v>13.51</v>
      </c>
      <c r="H257" s="2">
        <f t="shared" si="69"/>
        <v>1326.97</v>
      </c>
      <c r="I257" s="2">
        <f t="shared" si="70"/>
        <v>0</v>
      </c>
      <c r="J257" s="2">
        <f t="shared" si="71"/>
        <v>13.51</v>
      </c>
      <c r="K257" s="2">
        <f t="shared" si="72"/>
        <v>1326.97</v>
      </c>
      <c r="L257" s="2">
        <f t="shared" si="73"/>
        <v>13.51</v>
      </c>
      <c r="M257" s="2">
        <f t="shared" si="74"/>
        <v>1340.48</v>
      </c>
      <c r="N257" s="2">
        <f>'ZBud Extract Monthly'!V256</f>
        <v>1340.48</v>
      </c>
      <c r="O257" s="53">
        <f t="shared" si="75"/>
        <v>0</v>
      </c>
      <c r="AI257" s="58">
        <f t="shared" si="76"/>
        <v>427.04</v>
      </c>
      <c r="AJ257" s="2">
        <f t="shared" si="91"/>
        <v>899.93000000000006</v>
      </c>
      <c r="AK257" s="2">
        <f t="shared" si="77"/>
        <v>1340.48</v>
      </c>
      <c r="AL257" s="2">
        <f t="shared" si="78"/>
        <v>13.51</v>
      </c>
      <c r="AM257" s="2">
        <f t="shared" si="79"/>
        <v>2680.96</v>
      </c>
      <c r="AN257" s="2">
        <f t="shared" si="80"/>
        <v>1340.48</v>
      </c>
      <c r="AO257" s="2">
        <f t="shared" si="81"/>
        <v>0</v>
      </c>
      <c r="AP257" s="2">
        <f t="shared" si="82"/>
        <v>0</v>
      </c>
      <c r="AQ257" s="2">
        <f t="shared" si="83"/>
        <v>0</v>
      </c>
      <c r="AR257" s="2">
        <f t="shared" si="84"/>
        <v>0</v>
      </c>
      <c r="AS257" s="2">
        <f t="shared" si="85"/>
        <v>0</v>
      </c>
      <c r="AT257" s="2">
        <f t="shared" si="86"/>
        <v>1340.48</v>
      </c>
      <c r="AU257" s="2">
        <f t="shared" si="87"/>
        <v>0</v>
      </c>
      <c r="AV257" s="2">
        <f t="shared" si="88"/>
        <v>5361.92</v>
      </c>
      <c r="AW257" s="2">
        <f t="shared" si="89"/>
        <v>6702.4</v>
      </c>
      <c r="AX257" s="2">
        <f>'ZBud Extract Monthly'!V256</f>
        <v>1340.48</v>
      </c>
      <c r="AY257" s="53">
        <f t="shared" si="90"/>
        <v>-5361.92</v>
      </c>
    </row>
    <row r="258" spans="1:51" x14ac:dyDescent="0.3">
      <c r="A258" s="129">
        <v>40482</v>
      </c>
      <c r="B258" s="130">
        <v>523.89</v>
      </c>
      <c r="C258" s="130">
        <v>575.27</v>
      </c>
      <c r="D258" s="130">
        <v>601.46</v>
      </c>
      <c r="E258" s="130">
        <v>618.62</v>
      </c>
      <c r="F258" s="130">
        <v>0</v>
      </c>
      <c r="G258" s="130">
        <v>46.03</v>
      </c>
      <c r="H258" s="2">
        <f t="shared" si="69"/>
        <v>2319.2399999999998</v>
      </c>
      <c r="I258" s="2">
        <f t="shared" si="70"/>
        <v>0</v>
      </c>
      <c r="J258" s="2">
        <f t="shared" si="71"/>
        <v>46.03</v>
      </c>
      <c r="K258" s="2">
        <f t="shared" si="72"/>
        <v>2319.2399999999998</v>
      </c>
      <c r="L258" s="2">
        <f t="shared" si="73"/>
        <v>46.03</v>
      </c>
      <c r="M258" s="2">
        <f t="shared" si="74"/>
        <v>2365.27</v>
      </c>
      <c r="N258" s="2">
        <f>'ZBud Extract Monthly'!V257</f>
        <v>2365.2800000000002</v>
      </c>
      <c r="O258" s="53">
        <f t="shared" si="75"/>
        <v>1.0000000000218279E-2</v>
      </c>
      <c r="AI258" s="58">
        <f t="shared" si="76"/>
        <v>523.89</v>
      </c>
      <c r="AJ258" s="2">
        <f t="shared" si="91"/>
        <v>1795.35</v>
      </c>
      <c r="AK258" s="2">
        <f t="shared" si="77"/>
        <v>2365.27</v>
      </c>
      <c r="AL258" s="2">
        <f t="shared" si="78"/>
        <v>46.03</v>
      </c>
      <c r="AM258" s="2">
        <f t="shared" si="79"/>
        <v>4730.54</v>
      </c>
      <c r="AN258" s="2">
        <f t="shared" si="80"/>
        <v>2365.2900000000004</v>
      </c>
      <c r="AO258" s="2">
        <f t="shared" si="81"/>
        <v>0</v>
      </c>
      <c r="AP258" s="2">
        <f t="shared" si="82"/>
        <v>0</v>
      </c>
      <c r="AQ258" s="2">
        <f t="shared" si="83"/>
        <v>0</v>
      </c>
      <c r="AR258" s="2">
        <f t="shared" si="84"/>
        <v>0</v>
      </c>
      <c r="AS258" s="2">
        <f t="shared" si="85"/>
        <v>0</v>
      </c>
      <c r="AT258" s="2">
        <f t="shared" si="86"/>
        <v>2365.27</v>
      </c>
      <c r="AU258" s="2">
        <f t="shared" si="87"/>
        <v>0</v>
      </c>
      <c r="AV258" s="2">
        <f t="shared" si="88"/>
        <v>9461.1</v>
      </c>
      <c r="AW258" s="2">
        <f t="shared" si="89"/>
        <v>11826.37</v>
      </c>
      <c r="AX258" s="2">
        <f>'ZBud Extract Monthly'!V257</f>
        <v>2365.2800000000002</v>
      </c>
      <c r="AY258" s="53">
        <f t="shared" si="90"/>
        <v>-9461.09</v>
      </c>
    </row>
    <row r="259" spans="1:51" x14ac:dyDescent="0.3">
      <c r="A259" s="129">
        <v>40512</v>
      </c>
      <c r="B259" s="130">
        <v>649.15</v>
      </c>
      <c r="C259" s="130">
        <v>748.7</v>
      </c>
      <c r="D259" s="130">
        <v>930.2</v>
      </c>
      <c r="E259" s="130">
        <v>775.47</v>
      </c>
      <c r="F259" s="130">
        <v>0</v>
      </c>
      <c r="G259" s="130">
        <v>78.53</v>
      </c>
      <c r="H259" s="2">
        <f t="shared" si="69"/>
        <v>3103.5200000000004</v>
      </c>
      <c r="I259" s="2">
        <f t="shared" si="70"/>
        <v>0</v>
      </c>
      <c r="J259" s="2">
        <f t="shared" si="71"/>
        <v>78.53</v>
      </c>
      <c r="K259" s="2">
        <f t="shared" si="72"/>
        <v>3103.5200000000004</v>
      </c>
      <c r="L259" s="2">
        <f t="shared" si="73"/>
        <v>78.53</v>
      </c>
      <c r="M259" s="2">
        <f t="shared" si="74"/>
        <v>3182.0500000000006</v>
      </c>
      <c r="N259" s="2">
        <f>'ZBud Extract Monthly'!V258</f>
        <v>3182.05</v>
      </c>
      <c r="O259" s="53">
        <f t="shared" si="75"/>
        <v>0</v>
      </c>
      <c r="AI259" s="58">
        <f t="shared" si="76"/>
        <v>649.15</v>
      </c>
      <c r="AJ259" s="2">
        <f t="shared" si="91"/>
        <v>2454.37</v>
      </c>
      <c r="AK259" s="2">
        <f t="shared" si="77"/>
        <v>3182.0500000000006</v>
      </c>
      <c r="AL259" s="2">
        <f t="shared" si="78"/>
        <v>78.53</v>
      </c>
      <c r="AM259" s="2">
        <f t="shared" si="79"/>
        <v>6364.1000000000013</v>
      </c>
      <c r="AN259" s="2">
        <f t="shared" si="80"/>
        <v>3182.05</v>
      </c>
      <c r="AO259" s="2">
        <f t="shared" si="81"/>
        <v>0</v>
      </c>
      <c r="AP259" s="2">
        <f t="shared" si="82"/>
        <v>0</v>
      </c>
      <c r="AQ259" s="2">
        <f t="shared" si="83"/>
        <v>0</v>
      </c>
      <c r="AR259" s="2">
        <f t="shared" si="84"/>
        <v>0</v>
      </c>
      <c r="AS259" s="2">
        <f t="shared" si="85"/>
        <v>0</v>
      </c>
      <c r="AT259" s="2">
        <f t="shared" si="86"/>
        <v>3182.0500000000006</v>
      </c>
      <c r="AU259" s="2">
        <f t="shared" si="87"/>
        <v>0</v>
      </c>
      <c r="AV259" s="2">
        <f t="shared" si="88"/>
        <v>12728.2</v>
      </c>
      <c r="AW259" s="2">
        <f t="shared" si="89"/>
        <v>15910.25</v>
      </c>
      <c r="AX259" s="2">
        <f>'ZBud Extract Monthly'!V258</f>
        <v>3182.05</v>
      </c>
      <c r="AY259" s="53">
        <f t="shared" si="90"/>
        <v>-12728.2</v>
      </c>
    </row>
    <row r="260" spans="1:51" x14ac:dyDescent="0.3">
      <c r="A260" s="129">
        <v>40543</v>
      </c>
      <c r="B260" s="130">
        <v>1000.31</v>
      </c>
      <c r="C260" s="130">
        <v>1202.27</v>
      </c>
      <c r="D260" s="130">
        <v>1593.57</v>
      </c>
      <c r="E260" s="130">
        <v>1173.97</v>
      </c>
      <c r="F260" s="130">
        <v>0</v>
      </c>
      <c r="G260" s="130">
        <v>135.41999999999999</v>
      </c>
      <c r="H260" s="2">
        <f t="shared" si="69"/>
        <v>4970.12</v>
      </c>
      <c r="I260" s="2">
        <f t="shared" si="70"/>
        <v>0</v>
      </c>
      <c r="J260" s="2">
        <f t="shared" si="71"/>
        <v>135.41999999999999</v>
      </c>
      <c r="K260" s="2">
        <f t="shared" si="72"/>
        <v>4970.12</v>
      </c>
      <c r="L260" s="2">
        <f t="shared" si="73"/>
        <v>135.41999999999999</v>
      </c>
      <c r="M260" s="2">
        <f t="shared" si="74"/>
        <v>5105.54</v>
      </c>
      <c r="N260" s="2">
        <f>'ZBud Extract Monthly'!V259</f>
        <v>5105.54</v>
      </c>
      <c r="O260" s="53">
        <f t="shared" si="75"/>
        <v>0</v>
      </c>
      <c r="AI260" s="58">
        <f t="shared" si="76"/>
        <v>1000.31</v>
      </c>
      <c r="AJ260" s="2">
        <f t="shared" si="91"/>
        <v>3969.8100000000004</v>
      </c>
      <c r="AK260" s="2">
        <f t="shared" si="77"/>
        <v>5105.54</v>
      </c>
      <c r="AL260" s="2">
        <f t="shared" si="78"/>
        <v>135.41999999999999</v>
      </c>
      <c r="AM260" s="2">
        <f t="shared" si="79"/>
        <v>10211.08</v>
      </c>
      <c r="AN260" s="2">
        <f t="shared" si="80"/>
        <v>5105.54</v>
      </c>
      <c r="AO260" s="2">
        <f t="shared" si="81"/>
        <v>0</v>
      </c>
      <c r="AP260" s="2">
        <f t="shared" si="82"/>
        <v>0</v>
      </c>
      <c r="AQ260" s="2">
        <f t="shared" si="83"/>
        <v>0</v>
      </c>
      <c r="AR260" s="2">
        <f t="shared" si="84"/>
        <v>0</v>
      </c>
      <c r="AS260" s="2">
        <f t="shared" si="85"/>
        <v>0</v>
      </c>
      <c r="AT260" s="2">
        <f t="shared" si="86"/>
        <v>5105.54</v>
      </c>
      <c r="AU260" s="2">
        <f t="shared" si="87"/>
        <v>0</v>
      </c>
      <c r="AV260" s="2">
        <f t="shared" si="88"/>
        <v>20422.16</v>
      </c>
      <c r="AW260" s="2">
        <f t="shared" si="89"/>
        <v>25527.7</v>
      </c>
      <c r="AX260" s="2">
        <f>'ZBud Extract Monthly'!V259</f>
        <v>5105.54</v>
      </c>
      <c r="AY260" s="53">
        <f t="shared" si="90"/>
        <v>-20422.16</v>
      </c>
    </row>
    <row r="261" spans="1:51" x14ac:dyDescent="0.3">
      <c r="A261" s="129">
        <v>40574</v>
      </c>
      <c r="B261" s="130">
        <v>835.52</v>
      </c>
      <c r="C261" s="130">
        <v>1082.54</v>
      </c>
      <c r="D261" s="130">
        <v>1725.94</v>
      </c>
      <c r="E261" s="130">
        <v>1350.79</v>
      </c>
      <c r="F261" s="130">
        <v>0</v>
      </c>
      <c r="G261" s="130">
        <v>237.36</v>
      </c>
      <c r="H261" s="2">
        <f t="shared" si="69"/>
        <v>4994.79</v>
      </c>
      <c r="I261" s="2">
        <f t="shared" si="70"/>
        <v>0</v>
      </c>
      <c r="J261" s="2">
        <f t="shared" si="71"/>
        <v>237.36</v>
      </c>
      <c r="K261" s="2">
        <f t="shared" si="72"/>
        <v>4994.79</v>
      </c>
      <c r="L261" s="2">
        <f t="shared" si="73"/>
        <v>237.36</v>
      </c>
      <c r="M261" s="2">
        <f t="shared" si="74"/>
        <v>5232.1499999999996</v>
      </c>
      <c r="N261" s="2">
        <f>'ZBud Extract Monthly'!V260</f>
        <v>5232.1400000000003</v>
      </c>
      <c r="O261" s="53">
        <f t="shared" si="75"/>
        <v>-9.999999999308784E-3</v>
      </c>
      <c r="AI261" s="58">
        <f t="shared" si="76"/>
        <v>835.52</v>
      </c>
      <c r="AJ261" s="2">
        <f t="shared" si="91"/>
        <v>4159.2700000000004</v>
      </c>
      <c r="AK261" s="2">
        <f t="shared" si="77"/>
        <v>5232.1499999999996</v>
      </c>
      <c r="AL261" s="2">
        <f t="shared" si="78"/>
        <v>237.36</v>
      </c>
      <c r="AM261" s="2">
        <f t="shared" si="79"/>
        <v>10464.299999999999</v>
      </c>
      <c r="AN261" s="2">
        <f t="shared" si="80"/>
        <v>5232.130000000001</v>
      </c>
      <c r="AO261" s="2">
        <f t="shared" si="81"/>
        <v>0</v>
      </c>
      <c r="AP261" s="2">
        <f t="shared" si="82"/>
        <v>0</v>
      </c>
      <c r="AQ261" s="2">
        <f t="shared" si="83"/>
        <v>0</v>
      </c>
      <c r="AR261" s="2">
        <f t="shared" si="84"/>
        <v>0</v>
      </c>
      <c r="AS261" s="2">
        <f t="shared" si="85"/>
        <v>0</v>
      </c>
      <c r="AT261" s="2">
        <f t="shared" si="86"/>
        <v>5232.1499999999996</v>
      </c>
      <c r="AU261" s="2">
        <f t="shared" si="87"/>
        <v>0</v>
      </c>
      <c r="AV261" s="2">
        <f t="shared" si="88"/>
        <v>20928.580000000002</v>
      </c>
      <c r="AW261" s="2">
        <f t="shared" si="89"/>
        <v>26160.73</v>
      </c>
      <c r="AX261" s="2">
        <f>'ZBud Extract Monthly'!V260</f>
        <v>5232.1400000000003</v>
      </c>
      <c r="AY261" s="53">
        <f t="shared" si="90"/>
        <v>-20928.59</v>
      </c>
    </row>
    <row r="262" spans="1:51" x14ac:dyDescent="0.3">
      <c r="A262" s="129">
        <v>40602</v>
      </c>
      <c r="B262" s="130">
        <v>627.58000000000004</v>
      </c>
      <c r="C262" s="130">
        <v>852.9</v>
      </c>
      <c r="D262" s="130">
        <v>1397.61</v>
      </c>
      <c r="E262" s="130">
        <v>1038.32</v>
      </c>
      <c r="F262" s="130">
        <v>2.29</v>
      </c>
      <c r="G262" s="130">
        <v>177.17</v>
      </c>
      <c r="H262" s="2">
        <f t="shared" si="69"/>
        <v>3916.41</v>
      </c>
      <c r="I262" s="2">
        <f t="shared" si="70"/>
        <v>2.29</v>
      </c>
      <c r="J262" s="2">
        <f t="shared" si="71"/>
        <v>177.17</v>
      </c>
      <c r="K262" s="2">
        <f t="shared" si="72"/>
        <v>3916.41</v>
      </c>
      <c r="L262" s="2">
        <f t="shared" si="73"/>
        <v>179.45999999999998</v>
      </c>
      <c r="M262" s="2">
        <f t="shared" si="74"/>
        <v>4095.87</v>
      </c>
      <c r="N262" s="2">
        <f>'ZBud Extract Monthly'!V261</f>
        <v>4095.88</v>
      </c>
      <c r="O262" s="53">
        <f t="shared" si="75"/>
        <v>1.0000000000218279E-2</v>
      </c>
      <c r="AI262" s="58">
        <f t="shared" si="76"/>
        <v>627.58000000000004</v>
      </c>
      <c r="AJ262" s="2">
        <f t="shared" si="91"/>
        <v>3288.83</v>
      </c>
      <c r="AK262" s="2">
        <f t="shared" si="77"/>
        <v>4095.87</v>
      </c>
      <c r="AL262" s="2">
        <f t="shared" si="78"/>
        <v>179.45999999999998</v>
      </c>
      <c r="AM262" s="2">
        <f t="shared" si="79"/>
        <v>8191.74</v>
      </c>
      <c r="AN262" s="2">
        <f t="shared" si="80"/>
        <v>4095.8900000000003</v>
      </c>
      <c r="AO262" s="2">
        <f t="shared" si="81"/>
        <v>0</v>
      </c>
      <c r="AP262" s="2">
        <f t="shared" si="82"/>
        <v>0</v>
      </c>
      <c r="AQ262" s="2">
        <f t="shared" si="83"/>
        <v>0</v>
      </c>
      <c r="AR262" s="2">
        <f t="shared" si="84"/>
        <v>0</v>
      </c>
      <c r="AS262" s="2">
        <f t="shared" si="85"/>
        <v>0</v>
      </c>
      <c r="AT262" s="2">
        <f t="shared" si="86"/>
        <v>4095.87</v>
      </c>
      <c r="AU262" s="2">
        <f t="shared" si="87"/>
        <v>0</v>
      </c>
      <c r="AV262" s="2">
        <f t="shared" si="88"/>
        <v>16383.5</v>
      </c>
      <c r="AW262" s="2">
        <f t="shared" si="89"/>
        <v>20479.37</v>
      </c>
      <c r="AX262" s="2">
        <f>'ZBud Extract Monthly'!V261</f>
        <v>4095.88</v>
      </c>
      <c r="AY262" s="53">
        <f t="shared" si="90"/>
        <v>-16383.489999999998</v>
      </c>
    </row>
    <row r="263" spans="1:51" x14ac:dyDescent="0.3">
      <c r="A263" s="129">
        <v>40633</v>
      </c>
      <c r="B263" s="130">
        <v>1032.76</v>
      </c>
      <c r="C263" s="130">
        <v>1207.8699999999999</v>
      </c>
      <c r="D263" s="130">
        <v>1632.32</v>
      </c>
      <c r="E263" s="130">
        <v>1173.3399999999999</v>
      </c>
      <c r="F263" s="130">
        <v>31.16</v>
      </c>
      <c r="G263" s="130">
        <v>280.14</v>
      </c>
      <c r="H263" s="2">
        <f t="shared" ref="H263:H326" si="92">SUM(B263:E263)</f>
        <v>5046.29</v>
      </c>
      <c r="I263" s="2">
        <f t="shared" ref="I263:I326" si="93">F263</f>
        <v>31.16</v>
      </c>
      <c r="J263" s="2">
        <f t="shared" ref="J263:J326" si="94">G263</f>
        <v>280.14</v>
      </c>
      <c r="K263" s="2">
        <f t="shared" ref="K263:K326" si="95">H263</f>
        <v>5046.29</v>
      </c>
      <c r="L263" s="2">
        <f t="shared" ref="L263:L326" si="96">SUM(I263:J263)</f>
        <v>311.3</v>
      </c>
      <c r="M263" s="2">
        <f t="shared" ref="M263:M326" si="97">SUM(H263:J263)</f>
        <v>5357.59</v>
      </c>
      <c r="N263" s="2">
        <f>'ZBud Extract Monthly'!V262</f>
        <v>5357.6</v>
      </c>
      <c r="O263" s="53">
        <f t="shared" ref="O263:O326" si="98">N263-M263</f>
        <v>1.0000000000218279E-2</v>
      </c>
      <c r="AI263" s="58">
        <f t="shared" si="76"/>
        <v>1032.76</v>
      </c>
      <c r="AJ263" s="2">
        <f t="shared" si="91"/>
        <v>4013.5299999999997</v>
      </c>
      <c r="AK263" s="2">
        <f t="shared" si="77"/>
        <v>5357.59</v>
      </c>
      <c r="AL263" s="2">
        <f t="shared" si="78"/>
        <v>311.3</v>
      </c>
      <c r="AM263" s="2">
        <f t="shared" si="79"/>
        <v>10715.18</v>
      </c>
      <c r="AN263" s="2">
        <f t="shared" si="80"/>
        <v>5357.6100000000006</v>
      </c>
      <c r="AO263" s="2">
        <f t="shared" si="81"/>
        <v>0</v>
      </c>
      <c r="AP263" s="2">
        <f t="shared" si="82"/>
        <v>0</v>
      </c>
      <c r="AQ263" s="2">
        <f t="shared" si="83"/>
        <v>0</v>
      </c>
      <c r="AR263" s="2">
        <f t="shared" si="84"/>
        <v>0</v>
      </c>
      <c r="AS263" s="2">
        <f t="shared" si="85"/>
        <v>0</v>
      </c>
      <c r="AT263" s="2">
        <f t="shared" si="86"/>
        <v>5357.59</v>
      </c>
      <c r="AU263" s="2">
        <f t="shared" si="87"/>
        <v>0</v>
      </c>
      <c r="AV263" s="2">
        <f t="shared" si="88"/>
        <v>21430.38</v>
      </c>
      <c r="AW263" s="2">
        <f t="shared" si="89"/>
        <v>26787.97</v>
      </c>
      <c r="AX263" s="2">
        <f>'ZBud Extract Monthly'!V262</f>
        <v>5357.6</v>
      </c>
      <c r="AY263" s="53">
        <f t="shared" si="90"/>
        <v>-21430.370000000003</v>
      </c>
    </row>
    <row r="264" spans="1:51" x14ac:dyDescent="0.3">
      <c r="A264" s="129">
        <v>40663</v>
      </c>
      <c r="B264" s="130">
        <v>1303.56</v>
      </c>
      <c r="C264" s="130">
        <v>1520.97</v>
      </c>
      <c r="D264" s="130">
        <v>1890.16</v>
      </c>
      <c r="E264" s="130">
        <v>1462.98</v>
      </c>
      <c r="F264" s="130">
        <v>110.04</v>
      </c>
      <c r="G264" s="130">
        <v>426.07</v>
      </c>
      <c r="H264" s="2">
        <f t="shared" si="92"/>
        <v>6177.67</v>
      </c>
      <c r="I264" s="2">
        <f t="shared" si="93"/>
        <v>110.04</v>
      </c>
      <c r="J264" s="2">
        <f t="shared" si="94"/>
        <v>426.07</v>
      </c>
      <c r="K264" s="2">
        <f t="shared" si="95"/>
        <v>6177.67</v>
      </c>
      <c r="L264" s="2">
        <f t="shared" si="96"/>
        <v>536.11</v>
      </c>
      <c r="M264" s="2">
        <f t="shared" si="97"/>
        <v>6713.78</v>
      </c>
      <c r="N264" s="2">
        <f>'ZBud Extract Monthly'!V263</f>
        <v>6713.77</v>
      </c>
      <c r="O264" s="53">
        <f t="shared" si="98"/>
        <v>-9.999999999308784E-3</v>
      </c>
      <c r="AI264" s="58">
        <f t="shared" si="76"/>
        <v>1303.56</v>
      </c>
      <c r="AJ264" s="2">
        <f t="shared" si="91"/>
        <v>4874.1100000000006</v>
      </c>
      <c r="AK264" s="2">
        <f t="shared" si="77"/>
        <v>6713.78</v>
      </c>
      <c r="AL264" s="2">
        <f t="shared" si="78"/>
        <v>536.11</v>
      </c>
      <c r="AM264" s="2">
        <f t="shared" si="79"/>
        <v>13427.56</v>
      </c>
      <c r="AN264" s="2">
        <f t="shared" si="80"/>
        <v>6713.7600000000011</v>
      </c>
      <c r="AO264" s="2">
        <f t="shared" si="81"/>
        <v>0</v>
      </c>
      <c r="AP264" s="2">
        <f t="shared" si="82"/>
        <v>0</v>
      </c>
      <c r="AQ264" s="2">
        <f t="shared" si="83"/>
        <v>0</v>
      </c>
      <c r="AR264" s="2">
        <f t="shared" si="84"/>
        <v>0</v>
      </c>
      <c r="AS264" s="2">
        <f t="shared" si="85"/>
        <v>0</v>
      </c>
      <c r="AT264" s="2">
        <f t="shared" si="86"/>
        <v>6713.78</v>
      </c>
      <c r="AU264" s="2">
        <f t="shared" si="87"/>
        <v>0</v>
      </c>
      <c r="AV264" s="2">
        <f t="shared" si="88"/>
        <v>26855.100000000002</v>
      </c>
      <c r="AW264" s="2">
        <f t="shared" si="89"/>
        <v>33568.880000000005</v>
      </c>
      <c r="AX264" s="2">
        <f>'ZBud Extract Monthly'!V263</f>
        <v>6713.77</v>
      </c>
      <c r="AY264" s="53">
        <f t="shared" si="90"/>
        <v>-26855.110000000004</v>
      </c>
    </row>
    <row r="265" spans="1:51" x14ac:dyDescent="0.3">
      <c r="A265" s="129">
        <v>40694</v>
      </c>
      <c r="B265" s="130">
        <v>642.58000000000004</v>
      </c>
      <c r="C265" s="130">
        <v>922.6</v>
      </c>
      <c r="D265" s="130">
        <v>1238.32</v>
      </c>
      <c r="E265" s="130">
        <v>1079.27</v>
      </c>
      <c r="F265" s="130">
        <v>41.3</v>
      </c>
      <c r="G265" s="130">
        <v>296.08999999999997</v>
      </c>
      <c r="H265" s="2">
        <f t="shared" si="92"/>
        <v>3882.77</v>
      </c>
      <c r="I265" s="2">
        <f t="shared" si="93"/>
        <v>41.3</v>
      </c>
      <c r="J265" s="2">
        <f t="shared" si="94"/>
        <v>296.08999999999997</v>
      </c>
      <c r="K265" s="2">
        <f t="shared" si="95"/>
        <v>3882.77</v>
      </c>
      <c r="L265" s="2">
        <f t="shared" si="96"/>
        <v>337.39</v>
      </c>
      <c r="M265" s="2">
        <f t="shared" si="97"/>
        <v>4220.16</v>
      </c>
      <c r="N265" s="2">
        <f>'ZBud Extract Monthly'!V264</f>
        <v>4220.16</v>
      </c>
      <c r="O265" s="53">
        <f t="shared" si="98"/>
        <v>0</v>
      </c>
      <c r="AI265" s="58">
        <f t="shared" si="76"/>
        <v>642.58000000000004</v>
      </c>
      <c r="AJ265" s="2">
        <f t="shared" si="91"/>
        <v>3240.19</v>
      </c>
      <c r="AK265" s="2">
        <f t="shared" si="77"/>
        <v>4220.16</v>
      </c>
      <c r="AL265" s="2">
        <f t="shared" si="78"/>
        <v>337.39</v>
      </c>
      <c r="AM265" s="2">
        <f t="shared" si="79"/>
        <v>8440.32</v>
      </c>
      <c r="AN265" s="2">
        <f t="shared" si="80"/>
        <v>4220.16</v>
      </c>
      <c r="AO265" s="2">
        <f t="shared" si="81"/>
        <v>0</v>
      </c>
      <c r="AP265" s="2">
        <f t="shared" si="82"/>
        <v>0</v>
      </c>
      <c r="AQ265" s="2">
        <f t="shared" si="83"/>
        <v>0</v>
      </c>
      <c r="AR265" s="2">
        <f t="shared" si="84"/>
        <v>0</v>
      </c>
      <c r="AS265" s="2">
        <f t="shared" si="85"/>
        <v>0</v>
      </c>
      <c r="AT265" s="2">
        <f t="shared" si="86"/>
        <v>4220.16</v>
      </c>
      <c r="AU265" s="2">
        <f t="shared" si="87"/>
        <v>0</v>
      </c>
      <c r="AV265" s="2">
        <f t="shared" si="88"/>
        <v>16880.64</v>
      </c>
      <c r="AW265" s="2">
        <f t="shared" si="89"/>
        <v>21100.799999999999</v>
      </c>
      <c r="AX265" s="2">
        <f>'ZBud Extract Monthly'!V264</f>
        <v>4220.16</v>
      </c>
      <c r="AY265" s="53">
        <f t="shared" si="90"/>
        <v>-16880.64</v>
      </c>
    </row>
    <row r="266" spans="1:51" x14ac:dyDescent="0.3">
      <c r="A266" s="129">
        <v>40724</v>
      </c>
      <c r="B266" s="130">
        <v>631.02</v>
      </c>
      <c r="C266" s="130">
        <v>830.34</v>
      </c>
      <c r="D266" s="130">
        <v>876.53</v>
      </c>
      <c r="E266" s="130">
        <v>798.41</v>
      </c>
      <c r="F266" s="130">
        <v>14.84</v>
      </c>
      <c r="G266" s="130">
        <v>197.58</v>
      </c>
      <c r="H266" s="2">
        <f t="shared" si="92"/>
        <v>3136.3</v>
      </c>
      <c r="I266" s="2">
        <f t="shared" si="93"/>
        <v>14.84</v>
      </c>
      <c r="J266" s="2">
        <f t="shared" si="94"/>
        <v>197.58</v>
      </c>
      <c r="K266" s="2">
        <f t="shared" si="95"/>
        <v>3136.3</v>
      </c>
      <c r="L266" s="2">
        <f t="shared" si="96"/>
        <v>212.42000000000002</v>
      </c>
      <c r="M266" s="2">
        <f t="shared" si="97"/>
        <v>3348.7200000000003</v>
      </c>
      <c r="N266" s="2">
        <f>'ZBud Extract Monthly'!V265</f>
        <v>3348.71</v>
      </c>
      <c r="O266" s="53">
        <f t="shared" si="98"/>
        <v>-1.0000000000218279E-2</v>
      </c>
      <c r="AI266" s="58">
        <f t="shared" ref="AI266:AI329" si="99">B266</f>
        <v>631.02</v>
      </c>
      <c r="AJ266" s="2">
        <f t="shared" si="91"/>
        <v>2505.2799999999997</v>
      </c>
      <c r="AK266" s="2">
        <f t="shared" ref="AK266:AK329" si="100">SUM(F266:H266)</f>
        <v>3348.7200000000003</v>
      </c>
      <c r="AL266" s="2">
        <f t="shared" ref="AL266:AL329" si="101">SUM(I266:J266)</f>
        <v>212.42000000000002</v>
      </c>
      <c r="AM266" s="2">
        <f t="shared" ref="AM266:AM329" si="102">SUM(K266:M266)</f>
        <v>6697.4400000000005</v>
      </c>
      <c r="AN266" s="2">
        <f t="shared" ref="AN266:AN329" si="103">SUM(N266:P266)</f>
        <v>3348.7</v>
      </c>
      <c r="AO266" s="2">
        <f t="shared" ref="AO266:AO329" si="104">SUM(Q266:U266)</f>
        <v>0</v>
      </c>
      <c r="AP266" s="2">
        <f t="shared" ref="AP266:AP329" si="105">SUM(V266:Y266)</f>
        <v>0</v>
      </c>
      <c r="AQ266" s="2">
        <f t="shared" ref="AQ266:AQ329" si="106">SUM(Z266:AB266)</f>
        <v>0</v>
      </c>
      <c r="AR266" s="2">
        <f t="shared" ref="AR266:AR329" si="107">SUM(AC266:AG266)</f>
        <v>0</v>
      </c>
      <c r="AS266" s="2">
        <f t="shared" ref="AS266:AS329" si="108">AH266</f>
        <v>0</v>
      </c>
      <c r="AT266" s="2">
        <f t="shared" ref="AT266:AT329" si="109">AK266</f>
        <v>3348.7200000000003</v>
      </c>
      <c r="AU266" s="2">
        <f t="shared" ref="AU266:AU329" si="110">AR266</f>
        <v>0</v>
      </c>
      <c r="AV266" s="2">
        <f t="shared" ref="AV266:AV329" si="111">SUM(AI266:AJ266,AL266:AQ266,AS266)</f>
        <v>13394.86</v>
      </c>
      <c r="AW266" s="2">
        <f t="shared" ref="AW266:AW329" si="112">SUM(AI266:AS266)</f>
        <v>16743.580000000002</v>
      </c>
      <c r="AX266" s="2">
        <f>'ZBud Extract Monthly'!V265</f>
        <v>3348.71</v>
      </c>
      <c r="AY266" s="53">
        <f t="shared" ref="AY266:AY329" si="113">AX266-AW266</f>
        <v>-13394.870000000003</v>
      </c>
    </row>
    <row r="267" spans="1:51" x14ac:dyDescent="0.3">
      <c r="A267" s="129">
        <v>40755</v>
      </c>
      <c r="B267" s="130">
        <v>615.98</v>
      </c>
      <c r="C267" s="130">
        <v>815.87</v>
      </c>
      <c r="D267" s="130">
        <v>1381.3</v>
      </c>
      <c r="E267" s="130">
        <v>1176.3900000000001</v>
      </c>
      <c r="F267" s="130">
        <v>2.61</v>
      </c>
      <c r="G267" s="130">
        <v>159.24</v>
      </c>
      <c r="H267" s="2">
        <f t="shared" si="92"/>
        <v>3989.54</v>
      </c>
      <c r="I267" s="2">
        <f t="shared" si="93"/>
        <v>2.61</v>
      </c>
      <c r="J267" s="2">
        <f t="shared" si="94"/>
        <v>159.24</v>
      </c>
      <c r="K267" s="2">
        <f t="shared" si="95"/>
        <v>3989.54</v>
      </c>
      <c r="L267" s="2">
        <f t="shared" si="96"/>
        <v>161.85000000000002</v>
      </c>
      <c r="M267" s="2">
        <f t="shared" si="97"/>
        <v>4151.3900000000003</v>
      </c>
      <c r="N267" s="2">
        <f>'ZBud Extract Monthly'!V266</f>
        <v>4151.38</v>
      </c>
      <c r="O267" s="53">
        <f t="shared" si="98"/>
        <v>-1.0000000000218279E-2</v>
      </c>
      <c r="AI267" s="58">
        <f t="shared" si="99"/>
        <v>615.98</v>
      </c>
      <c r="AJ267" s="2">
        <f>SUM(C267:E267)</f>
        <v>3373.5600000000004</v>
      </c>
      <c r="AK267" s="2">
        <f t="shared" si="100"/>
        <v>4151.3900000000003</v>
      </c>
      <c r="AL267" s="2">
        <f t="shared" si="101"/>
        <v>161.85000000000002</v>
      </c>
      <c r="AM267" s="2">
        <f t="shared" si="102"/>
        <v>8302.7800000000007</v>
      </c>
      <c r="AN267" s="2">
        <f t="shared" si="103"/>
        <v>4151.37</v>
      </c>
      <c r="AO267" s="2">
        <f t="shared" si="104"/>
        <v>0</v>
      </c>
      <c r="AP267" s="2">
        <f t="shared" si="105"/>
        <v>0</v>
      </c>
      <c r="AQ267" s="2">
        <f t="shared" si="106"/>
        <v>0</v>
      </c>
      <c r="AR267" s="2">
        <f t="shared" si="107"/>
        <v>0</v>
      </c>
      <c r="AS267" s="2">
        <f t="shared" si="108"/>
        <v>0</v>
      </c>
      <c r="AT267" s="2">
        <f t="shared" si="109"/>
        <v>4151.3900000000003</v>
      </c>
      <c r="AU267" s="2">
        <f t="shared" si="110"/>
        <v>0</v>
      </c>
      <c r="AV267" s="2">
        <f t="shared" si="111"/>
        <v>16605.54</v>
      </c>
      <c r="AW267" s="2">
        <f t="shared" si="112"/>
        <v>20756.93</v>
      </c>
      <c r="AX267" s="2">
        <f>'ZBud Extract Monthly'!V266</f>
        <v>4151.38</v>
      </c>
      <c r="AY267" s="53">
        <f t="shared" si="113"/>
        <v>-16605.55</v>
      </c>
    </row>
    <row r="268" spans="1:51" x14ac:dyDescent="0.3">
      <c r="A268" s="129">
        <v>40786</v>
      </c>
      <c r="B268" s="130">
        <v>537.9</v>
      </c>
      <c r="C268" s="130">
        <v>692.72</v>
      </c>
      <c r="D268" s="130">
        <v>561</v>
      </c>
      <c r="E268" s="130">
        <v>559.53</v>
      </c>
      <c r="F268" s="130">
        <v>0</v>
      </c>
      <c r="G268" s="130">
        <v>64.59</v>
      </c>
      <c r="H268" s="2">
        <f t="shared" si="92"/>
        <v>2351.1499999999996</v>
      </c>
      <c r="I268" s="2">
        <f t="shared" si="93"/>
        <v>0</v>
      </c>
      <c r="J268" s="2">
        <f t="shared" si="94"/>
        <v>64.59</v>
      </c>
      <c r="K268" s="2">
        <f t="shared" si="95"/>
        <v>2351.1499999999996</v>
      </c>
      <c r="L268" s="2">
        <f t="shared" si="96"/>
        <v>64.59</v>
      </c>
      <c r="M268" s="2">
        <f t="shared" si="97"/>
        <v>2415.7399999999998</v>
      </c>
      <c r="N268" s="2">
        <f>'ZBud Extract Monthly'!V267</f>
        <v>2415.7399999999998</v>
      </c>
      <c r="O268" s="53">
        <f t="shared" si="98"/>
        <v>0</v>
      </c>
      <c r="AI268" s="58">
        <f t="shared" si="99"/>
        <v>537.9</v>
      </c>
      <c r="AJ268" s="2">
        <f t="shared" ref="AJ268:AJ331" si="114">SUM(C268:E268)</f>
        <v>1813.25</v>
      </c>
      <c r="AK268" s="2">
        <f t="shared" si="100"/>
        <v>2415.7399999999998</v>
      </c>
      <c r="AL268" s="2">
        <f t="shared" si="101"/>
        <v>64.59</v>
      </c>
      <c r="AM268" s="2">
        <f t="shared" si="102"/>
        <v>4831.4799999999996</v>
      </c>
      <c r="AN268" s="2">
        <f t="shared" si="103"/>
        <v>2415.7399999999998</v>
      </c>
      <c r="AO268" s="2">
        <f t="shared" si="104"/>
        <v>0</v>
      </c>
      <c r="AP268" s="2">
        <f t="shared" si="105"/>
        <v>0</v>
      </c>
      <c r="AQ268" s="2">
        <f t="shared" si="106"/>
        <v>0</v>
      </c>
      <c r="AR268" s="2">
        <f t="shared" si="107"/>
        <v>0</v>
      </c>
      <c r="AS268" s="2">
        <f t="shared" si="108"/>
        <v>0</v>
      </c>
      <c r="AT268" s="2">
        <f t="shared" si="109"/>
        <v>2415.7399999999998</v>
      </c>
      <c r="AU268" s="2">
        <f t="shared" si="110"/>
        <v>0</v>
      </c>
      <c r="AV268" s="2">
        <f t="shared" si="111"/>
        <v>9662.9599999999991</v>
      </c>
      <c r="AW268" s="2">
        <f t="shared" si="112"/>
        <v>12078.699999999999</v>
      </c>
      <c r="AX268" s="2">
        <f>'ZBud Extract Monthly'!V267</f>
        <v>2415.7399999999998</v>
      </c>
      <c r="AY268" s="53">
        <f t="shared" si="113"/>
        <v>-9662.9599999999991</v>
      </c>
    </row>
    <row r="269" spans="1:51" x14ac:dyDescent="0.3">
      <c r="A269" s="129">
        <v>40816</v>
      </c>
      <c r="B269" s="130">
        <v>495.28</v>
      </c>
      <c r="C269" s="130">
        <v>618.83000000000004</v>
      </c>
      <c r="D269" s="130">
        <v>323.83</v>
      </c>
      <c r="E269" s="130">
        <v>357.15</v>
      </c>
      <c r="F269" s="130">
        <v>0</v>
      </c>
      <c r="G269" s="130">
        <v>52.69</v>
      </c>
      <c r="H269" s="2">
        <f t="shared" si="92"/>
        <v>1795.0900000000001</v>
      </c>
      <c r="I269" s="2">
        <f t="shared" si="93"/>
        <v>0</v>
      </c>
      <c r="J269" s="2">
        <f t="shared" si="94"/>
        <v>52.69</v>
      </c>
      <c r="K269" s="2">
        <f t="shared" si="95"/>
        <v>1795.0900000000001</v>
      </c>
      <c r="L269" s="2">
        <f t="shared" si="96"/>
        <v>52.69</v>
      </c>
      <c r="M269" s="2">
        <f t="shared" si="97"/>
        <v>1847.7800000000002</v>
      </c>
      <c r="N269" s="2">
        <f>'ZBud Extract Monthly'!V268</f>
        <v>1847.8</v>
      </c>
      <c r="O269" s="53">
        <f t="shared" si="98"/>
        <v>1.9999999999754436E-2</v>
      </c>
      <c r="AI269" s="58">
        <f t="shared" si="99"/>
        <v>495.28</v>
      </c>
      <c r="AJ269" s="2">
        <f t="shared" si="114"/>
        <v>1299.81</v>
      </c>
      <c r="AK269" s="2">
        <f t="shared" si="100"/>
        <v>1847.7800000000002</v>
      </c>
      <c r="AL269" s="2">
        <f t="shared" si="101"/>
        <v>52.69</v>
      </c>
      <c r="AM269" s="2">
        <f t="shared" si="102"/>
        <v>3695.5600000000004</v>
      </c>
      <c r="AN269" s="2">
        <f t="shared" si="103"/>
        <v>1847.8199999999997</v>
      </c>
      <c r="AO269" s="2">
        <f t="shared" si="104"/>
        <v>0</v>
      </c>
      <c r="AP269" s="2">
        <f t="shared" si="105"/>
        <v>0</v>
      </c>
      <c r="AQ269" s="2">
        <f t="shared" si="106"/>
        <v>0</v>
      </c>
      <c r="AR269" s="2">
        <f t="shared" si="107"/>
        <v>0</v>
      </c>
      <c r="AS269" s="2">
        <f t="shared" si="108"/>
        <v>0</v>
      </c>
      <c r="AT269" s="2">
        <f t="shared" si="109"/>
        <v>1847.7800000000002</v>
      </c>
      <c r="AU269" s="2">
        <f t="shared" si="110"/>
        <v>0</v>
      </c>
      <c r="AV269" s="2">
        <f t="shared" si="111"/>
        <v>7391.16</v>
      </c>
      <c r="AW269" s="2">
        <f t="shared" si="112"/>
        <v>9238.94</v>
      </c>
      <c r="AX269" s="2">
        <f>'ZBud Extract Monthly'!V268</f>
        <v>1847.8</v>
      </c>
      <c r="AY269" s="53">
        <f t="shared" si="113"/>
        <v>-7391.14</v>
      </c>
    </row>
    <row r="270" spans="1:51" x14ac:dyDescent="0.3">
      <c r="A270" s="129">
        <v>40847</v>
      </c>
      <c r="B270" s="130">
        <v>571.65</v>
      </c>
      <c r="C270" s="130">
        <v>708.14</v>
      </c>
      <c r="D270" s="130">
        <v>1163.03</v>
      </c>
      <c r="E270" s="130">
        <v>943.3</v>
      </c>
      <c r="F270" s="130">
        <v>0</v>
      </c>
      <c r="G270" s="130">
        <v>114.7</v>
      </c>
      <c r="H270" s="2">
        <f t="shared" si="92"/>
        <v>3386.12</v>
      </c>
      <c r="I270" s="2">
        <f t="shared" si="93"/>
        <v>0</v>
      </c>
      <c r="J270" s="2">
        <f t="shared" si="94"/>
        <v>114.7</v>
      </c>
      <c r="K270" s="2">
        <f t="shared" si="95"/>
        <v>3386.12</v>
      </c>
      <c r="L270" s="2">
        <f t="shared" si="96"/>
        <v>114.7</v>
      </c>
      <c r="M270" s="2">
        <f t="shared" si="97"/>
        <v>3500.8199999999997</v>
      </c>
      <c r="N270" s="2">
        <f>'ZBud Extract Monthly'!V269</f>
        <v>3500.82</v>
      </c>
      <c r="O270" s="53">
        <f t="shared" si="98"/>
        <v>0</v>
      </c>
      <c r="AI270" s="58">
        <f t="shared" si="99"/>
        <v>571.65</v>
      </c>
      <c r="AJ270" s="2">
        <f t="shared" si="114"/>
        <v>2814.4700000000003</v>
      </c>
      <c r="AK270" s="2">
        <f t="shared" si="100"/>
        <v>3500.8199999999997</v>
      </c>
      <c r="AL270" s="2">
        <f t="shared" si="101"/>
        <v>114.7</v>
      </c>
      <c r="AM270" s="2">
        <f t="shared" si="102"/>
        <v>7001.6399999999994</v>
      </c>
      <c r="AN270" s="2">
        <f t="shared" si="103"/>
        <v>3500.82</v>
      </c>
      <c r="AO270" s="2">
        <f t="shared" si="104"/>
        <v>0</v>
      </c>
      <c r="AP270" s="2">
        <f t="shared" si="105"/>
        <v>0</v>
      </c>
      <c r="AQ270" s="2">
        <f t="shared" si="106"/>
        <v>0</v>
      </c>
      <c r="AR270" s="2">
        <f t="shared" si="107"/>
        <v>0</v>
      </c>
      <c r="AS270" s="2">
        <f t="shared" si="108"/>
        <v>0</v>
      </c>
      <c r="AT270" s="2">
        <f t="shared" si="109"/>
        <v>3500.8199999999997</v>
      </c>
      <c r="AU270" s="2">
        <f t="shared" si="110"/>
        <v>0</v>
      </c>
      <c r="AV270" s="2">
        <f t="shared" si="111"/>
        <v>14003.279999999999</v>
      </c>
      <c r="AW270" s="2">
        <f t="shared" si="112"/>
        <v>17504.099999999999</v>
      </c>
      <c r="AX270" s="2">
        <f>'ZBud Extract Monthly'!V269</f>
        <v>3500.82</v>
      </c>
      <c r="AY270" s="53">
        <f t="shared" si="113"/>
        <v>-14003.279999999999</v>
      </c>
    </row>
    <row r="271" spans="1:51" x14ac:dyDescent="0.3">
      <c r="A271" s="129">
        <v>40877</v>
      </c>
      <c r="B271" s="130">
        <v>499.36</v>
      </c>
      <c r="C271" s="130">
        <v>613.78</v>
      </c>
      <c r="D271" s="130">
        <v>969.38</v>
      </c>
      <c r="E271" s="130">
        <v>851.74</v>
      </c>
      <c r="F271" s="130">
        <v>0.01</v>
      </c>
      <c r="G271" s="130">
        <v>121.12</v>
      </c>
      <c r="H271" s="2">
        <f t="shared" si="92"/>
        <v>2934.26</v>
      </c>
      <c r="I271" s="2">
        <f t="shared" si="93"/>
        <v>0.01</v>
      </c>
      <c r="J271" s="2">
        <f t="shared" si="94"/>
        <v>121.12</v>
      </c>
      <c r="K271" s="2">
        <f t="shared" si="95"/>
        <v>2934.26</v>
      </c>
      <c r="L271" s="2">
        <f t="shared" si="96"/>
        <v>121.13000000000001</v>
      </c>
      <c r="M271" s="2">
        <f t="shared" si="97"/>
        <v>3055.3900000000003</v>
      </c>
      <c r="N271" s="2">
        <f>'ZBud Extract Monthly'!V270</f>
        <v>3055.4</v>
      </c>
      <c r="O271" s="53">
        <f t="shared" si="98"/>
        <v>9.9999999997635314E-3</v>
      </c>
      <c r="AI271" s="58">
        <f t="shared" si="99"/>
        <v>499.36</v>
      </c>
      <c r="AJ271" s="2">
        <f t="shared" si="114"/>
        <v>2434.8999999999996</v>
      </c>
      <c r="AK271" s="2">
        <f t="shared" si="100"/>
        <v>3055.3900000000003</v>
      </c>
      <c r="AL271" s="2">
        <f t="shared" si="101"/>
        <v>121.13000000000001</v>
      </c>
      <c r="AM271" s="2">
        <f t="shared" si="102"/>
        <v>6110.7800000000007</v>
      </c>
      <c r="AN271" s="2">
        <f t="shared" si="103"/>
        <v>3055.41</v>
      </c>
      <c r="AO271" s="2">
        <f t="shared" si="104"/>
        <v>0</v>
      </c>
      <c r="AP271" s="2">
        <f t="shared" si="105"/>
        <v>0</v>
      </c>
      <c r="AQ271" s="2">
        <f t="shared" si="106"/>
        <v>0</v>
      </c>
      <c r="AR271" s="2">
        <f t="shared" si="107"/>
        <v>0</v>
      </c>
      <c r="AS271" s="2">
        <f t="shared" si="108"/>
        <v>0</v>
      </c>
      <c r="AT271" s="2">
        <f t="shared" si="109"/>
        <v>3055.3900000000003</v>
      </c>
      <c r="AU271" s="2">
        <f t="shared" si="110"/>
        <v>0</v>
      </c>
      <c r="AV271" s="2">
        <f t="shared" si="111"/>
        <v>12221.58</v>
      </c>
      <c r="AW271" s="2">
        <f t="shared" si="112"/>
        <v>15276.970000000001</v>
      </c>
      <c r="AX271" s="2">
        <f>'ZBud Extract Monthly'!V270</f>
        <v>3055.4</v>
      </c>
      <c r="AY271" s="53">
        <f t="shared" si="113"/>
        <v>-12221.570000000002</v>
      </c>
    </row>
    <row r="272" spans="1:51" x14ac:dyDescent="0.3">
      <c r="A272" s="129">
        <v>40908</v>
      </c>
      <c r="B272" s="130">
        <v>478.99</v>
      </c>
      <c r="C272" s="130">
        <v>581.9</v>
      </c>
      <c r="D272" s="130">
        <v>749.9</v>
      </c>
      <c r="E272" s="130">
        <v>640.67999999999995</v>
      </c>
      <c r="F272" s="130">
        <v>0.36</v>
      </c>
      <c r="G272" s="130">
        <v>101.69</v>
      </c>
      <c r="H272" s="2">
        <f t="shared" si="92"/>
        <v>2451.4699999999998</v>
      </c>
      <c r="I272" s="2">
        <f t="shared" si="93"/>
        <v>0.36</v>
      </c>
      <c r="J272" s="2">
        <f t="shared" si="94"/>
        <v>101.69</v>
      </c>
      <c r="K272" s="2">
        <f t="shared" si="95"/>
        <v>2451.4699999999998</v>
      </c>
      <c r="L272" s="2">
        <f t="shared" si="96"/>
        <v>102.05</v>
      </c>
      <c r="M272" s="2">
        <f t="shared" si="97"/>
        <v>2553.52</v>
      </c>
      <c r="N272" s="2">
        <f>'ZBud Extract Monthly'!V271</f>
        <v>2553.5100000000002</v>
      </c>
      <c r="O272" s="53">
        <f t="shared" si="98"/>
        <v>-9.9999999997635314E-3</v>
      </c>
      <c r="AI272" s="58">
        <f t="shared" si="99"/>
        <v>478.99</v>
      </c>
      <c r="AJ272" s="2">
        <f t="shared" si="114"/>
        <v>1972.48</v>
      </c>
      <c r="AK272" s="2">
        <f t="shared" si="100"/>
        <v>2553.52</v>
      </c>
      <c r="AL272" s="2">
        <f t="shared" si="101"/>
        <v>102.05</v>
      </c>
      <c r="AM272" s="2">
        <f t="shared" si="102"/>
        <v>5107.04</v>
      </c>
      <c r="AN272" s="2">
        <f t="shared" si="103"/>
        <v>2553.5000000000005</v>
      </c>
      <c r="AO272" s="2">
        <f t="shared" si="104"/>
        <v>0</v>
      </c>
      <c r="AP272" s="2">
        <f t="shared" si="105"/>
        <v>0</v>
      </c>
      <c r="AQ272" s="2">
        <f t="shared" si="106"/>
        <v>0</v>
      </c>
      <c r="AR272" s="2">
        <f t="shared" si="107"/>
        <v>0</v>
      </c>
      <c r="AS272" s="2">
        <f t="shared" si="108"/>
        <v>0</v>
      </c>
      <c r="AT272" s="2">
        <f t="shared" si="109"/>
        <v>2553.52</v>
      </c>
      <c r="AU272" s="2">
        <f t="shared" si="110"/>
        <v>0</v>
      </c>
      <c r="AV272" s="2">
        <f t="shared" si="111"/>
        <v>10214.060000000001</v>
      </c>
      <c r="AW272" s="2">
        <f t="shared" si="112"/>
        <v>12767.58</v>
      </c>
      <c r="AX272" s="2">
        <f>'ZBud Extract Monthly'!V271</f>
        <v>2553.5100000000002</v>
      </c>
      <c r="AY272" s="53">
        <f t="shared" si="113"/>
        <v>-10214.07</v>
      </c>
    </row>
    <row r="273" spans="1:51" x14ac:dyDescent="0.3">
      <c r="A273" s="129">
        <v>40939</v>
      </c>
      <c r="B273" s="130">
        <v>628.89</v>
      </c>
      <c r="C273" s="130">
        <v>760.35</v>
      </c>
      <c r="D273" s="130">
        <v>1031.9100000000001</v>
      </c>
      <c r="E273" s="130">
        <v>828.86</v>
      </c>
      <c r="F273" s="130">
        <v>2.73</v>
      </c>
      <c r="G273" s="130">
        <v>114.12</v>
      </c>
      <c r="H273" s="2">
        <f t="shared" si="92"/>
        <v>3250.01</v>
      </c>
      <c r="I273" s="2">
        <f t="shared" si="93"/>
        <v>2.73</v>
      </c>
      <c r="J273" s="2">
        <f t="shared" si="94"/>
        <v>114.12</v>
      </c>
      <c r="K273" s="2">
        <f t="shared" si="95"/>
        <v>3250.01</v>
      </c>
      <c r="L273" s="2">
        <f t="shared" si="96"/>
        <v>116.85000000000001</v>
      </c>
      <c r="M273" s="2">
        <f t="shared" si="97"/>
        <v>3366.86</v>
      </c>
      <c r="N273" s="2">
        <f>'ZBud Extract Monthly'!V272</f>
        <v>3366.85</v>
      </c>
      <c r="O273" s="53">
        <f t="shared" si="98"/>
        <v>-1.0000000000218279E-2</v>
      </c>
      <c r="AI273" s="58">
        <f t="shared" si="99"/>
        <v>628.89</v>
      </c>
      <c r="AJ273" s="2">
        <f t="shared" si="114"/>
        <v>2621.1200000000003</v>
      </c>
      <c r="AK273" s="2">
        <f t="shared" si="100"/>
        <v>3366.86</v>
      </c>
      <c r="AL273" s="2">
        <f t="shared" si="101"/>
        <v>116.85000000000001</v>
      </c>
      <c r="AM273" s="2">
        <f t="shared" si="102"/>
        <v>6733.72</v>
      </c>
      <c r="AN273" s="2">
        <f t="shared" si="103"/>
        <v>3366.8399999999997</v>
      </c>
      <c r="AO273" s="2">
        <f t="shared" si="104"/>
        <v>0</v>
      </c>
      <c r="AP273" s="2">
        <f t="shared" si="105"/>
        <v>0</v>
      </c>
      <c r="AQ273" s="2">
        <f t="shared" si="106"/>
        <v>0</v>
      </c>
      <c r="AR273" s="2">
        <f t="shared" si="107"/>
        <v>0</v>
      </c>
      <c r="AS273" s="2">
        <f t="shared" si="108"/>
        <v>0</v>
      </c>
      <c r="AT273" s="2">
        <f t="shared" si="109"/>
        <v>3366.86</v>
      </c>
      <c r="AU273" s="2">
        <f t="shared" si="110"/>
        <v>0</v>
      </c>
      <c r="AV273" s="2">
        <f t="shared" si="111"/>
        <v>13467.42</v>
      </c>
      <c r="AW273" s="2">
        <f t="shared" si="112"/>
        <v>16834.280000000002</v>
      </c>
      <c r="AX273" s="2">
        <f>'ZBud Extract Monthly'!V272</f>
        <v>3366.85</v>
      </c>
      <c r="AY273" s="53">
        <f t="shared" si="113"/>
        <v>-13467.430000000002</v>
      </c>
    </row>
    <row r="274" spans="1:51" x14ac:dyDescent="0.3">
      <c r="A274" s="129">
        <v>40968</v>
      </c>
      <c r="B274" s="130">
        <v>539.49</v>
      </c>
      <c r="C274" s="130">
        <v>667.41</v>
      </c>
      <c r="D274" s="130">
        <v>964.02</v>
      </c>
      <c r="E274" s="130">
        <v>764.94</v>
      </c>
      <c r="F274" s="130">
        <v>8</v>
      </c>
      <c r="G274" s="130">
        <v>145.72999999999999</v>
      </c>
      <c r="H274" s="2">
        <f t="shared" si="92"/>
        <v>2935.86</v>
      </c>
      <c r="I274" s="2">
        <f t="shared" si="93"/>
        <v>8</v>
      </c>
      <c r="J274" s="2">
        <f t="shared" si="94"/>
        <v>145.72999999999999</v>
      </c>
      <c r="K274" s="2">
        <f t="shared" si="95"/>
        <v>2935.86</v>
      </c>
      <c r="L274" s="2">
        <f t="shared" si="96"/>
        <v>153.72999999999999</v>
      </c>
      <c r="M274" s="2">
        <f t="shared" si="97"/>
        <v>3089.59</v>
      </c>
      <c r="N274" s="2">
        <f>'ZBud Extract Monthly'!V273</f>
        <v>3089.6</v>
      </c>
      <c r="O274" s="53">
        <f t="shared" si="98"/>
        <v>9.9999999997635314E-3</v>
      </c>
      <c r="AI274" s="58">
        <f t="shared" si="99"/>
        <v>539.49</v>
      </c>
      <c r="AJ274" s="2">
        <f t="shared" si="114"/>
        <v>2396.37</v>
      </c>
      <c r="AK274" s="2">
        <f t="shared" si="100"/>
        <v>3089.59</v>
      </c>
      <c r="AL274" s="2">
        <f t="shared" si="101"/>
        <v>153.72999999999999</v>
      </c>
      <c r="AM274" s="2">
        <f t="shared" si="102"/>
        <v>6179.18</v>
      </c>
      <c r="AN274" s="2">
        <f t="shared" si="103"/>
        <v>3089.6099999999997</v>
      </c>
      <c r="AO274" s="2">
        <f t="shared" si="104"/>
        <v>0</v>
      </c>
      <c r="AP274" s="2">
        <f t="shared" si="105"/>
        <v>0</v>
      </c>
      <c r="AQ274" s="2">
        <f t="shared" si="106"/>
        <v>0</v>
      </c>
      <c r="AR274" s="2">
        <f t="shared" si="107"/>
        <v>0</v>
      </c>
      <c r="AS274" s="2">
        <f t="shared" si="108"/>
        <v>0</v>
      </c>
      <c r="AT274" s="2">
        <f t="shared" si="109"/>
        <v>3089.59</v>
      </c>
      <c r="AU274" s="2">
        <f t="shared" si="110"/>
        <v>0</v>
      </c>
      <c r="AV274" s="2">
        <f t="shared" si="111"/>
        <v>12358.380000000001</v>
      </c>
      <c r="AW274" s="2">
        <f t="shared" si="112"/>
        <v>15447.970000000001</v>
      </c>
      <c r="AX274" s="2">
        <f>'ZBud Extract Monthly'!V273</f>
        <v>3089.6</v>
      </c>
      <c r="AY274" s="53">
        <f t="shared" si="113"/>
        <v>-12358.37</v>
      </c>
    </row>
    <row r="275" spans="1:51" x14ac:dyDescent="0.3">
      <c r="A275" s="129">
        <v>40999</v>
      </c>
      <c r="B275" s="130">
        <v>817.33</v>
      </c>
      <c r="C275" s="130">
        <v>982.88</v>
      </c>
      <c r="D275" s="130">
        <v>1371.32</v>
      </c>
      <c r="E275" s="130">
        <v>959.23</v>
      </c>
      <c r="F275" s="130">
        <v>24.28</v>
      </c>
      <c r="G275" s="130">
        <v>174.95</v>
      </c>
      <c r="H275" s="2">
        <f t="shared" si="92"/>
        <v>4130.76</v>
      </c>
      <c r="I275" s="2">
        <f t="shared" si="93"/>
        <v>24.28</v>
      </c>
      <c r="J275" s="2">
        <f t="shared" si="94"/>
        <v>174.95</v>
      </c>
      <c r="K275" s="2">
        <f t="shared" si="95"/>
        <v>4130.76</v>
      </c>
      <c r="L275" s="2">
        <f t="shared" si="96"/>
        <v>199.23</v>
      </c>
      <c r="M275" s="2">
        <f t="shared" si="97"/>
        <v>4329.99</v>
      </c>
      <c r="N275" s="2">
        <f>'ZBud Extract Monthly'!V274</f>
        <v>4329.99</v>
      </c>
      <c r="O275" s="53">
        <f t="shared" si="98"/>
        <v>0</v>
      </c>
      <c r="AI275" s="58">
        <f t="shared" si="99"/>
        <v>817.33</v>
      </c>
      <c r="AJ275" s="2">
        <f t="shared" si="114"/>
        <v>3313.43</v>
      </c>
      <c r="AK275" s="2">
        <f t="shared" si="100"/>
        <v>4329.99</v>
      </c>
      <c r="AL275" s="2">
        <f t="shared" si="101"/>
        <v>199.23</v>
      </c>
      <c r="AM275" s="2">
        <f t="shared" si="102"/>
        <v>8659.98</v>
      </c>
      <c r="AN275" s="2">
        <f t="shared" si="103"/>
        <v>4329.99</v>
      </c>
      <c r="AO275" s="2">
        <f t="shared" si="104"/>
        <v>0</v>
      </c>
      <c r="AP275" s="2">
        <f t="shared" si="105"/>
        <v>0</v>
      </c>
      <c r="AQ275" s="2">
        <f t="shared" si="106"/>
        <v>0</v>
      </c>
      <c r="AR275" s="2">
        <f t="shared" si="107"/>
        <v>0</v>
      </c>
      <c r="AS275" s="2">
        <f t="shared" si="108"/>
        <v>0</v>
      </c>
      <c r="AT275" s="2">
        <f t="shared" si="109"/>
        <v>4329.99</v>
      </c>
      <c r="AU275" s="2">
        <f t="shared" si="110"/>
        <v>0</v>
      </c>
      <c r="AV275" s="2">
        <f t="shared" si="111"/>
        <v>17319.96</v>
      </c>
      <c r="AW275" s="2">
        <f t="shared" si="112"/>
        <v>21649.949999999997</v>
      </c>
      <c r="AX275" s="2">
        <f>'ZBud Extract Monthly'!V274</f>
        <v>4329.99</v>
      </c>
      <c r="AY275" s="53">
        <f t="shared" si="113"/>
        <v>-17319.96</v>
      </c>
    </row>
    <row r="276" spans="1:51" x14ac:dyDescent="0.3">
      <c r="A276" s="129">
        <v>41029</v>
      </c>
      <c r="B276" s="130">
        <v>810.74</v>
      </c>
      <c r="C276" s="130">
        <v>977.32</v>
      </c>
      <c r="D276" s="130">
        <v>1535.71</v>
      </c>
      <c r="E276" s="130">
        <v>1118.92</v>
      </c>
      <c r="F276" s="130">
        <v>63.3</v>
      </c>
      <c r="G276" s="130">
        <v>242.19</v>
      </c>
      <c r="H276" s="2">
        <f t="shared" si="92"/>
        <v>4442.6900000000005</v>
      </c>
      <c r="I276" s="2">
        <f t="shared" si="93"/>
        <v>63.3</v>
      </c>
      <c r="J276" s="2">
        <f t="shared" si="94"/>
        <v>242.19</v>
      </c>
      <c r="K276" s="2">
        <f t="shared" si="95"/>
        <v>4442.6900000000005</v>
      </c>
      <c r="L276" s="2">
        <f t="shared" si="96"/>
        <v>305.49</v>
      </c>
      <c r="M276" s="2">
        <f t="shared" si="97"/>
        <v>4748.18</v>
      </c>
      <c r="N276" s="2">
        <f>'ZBud Extract Monthly'!V275</f>
        <v>4748.18</v>
      </c>
      <c r="O276" s="53">
        <f t="shared" si="98"/>
        <v>0</v>
      </c>
      <c r="AI276" s="58">
        <f t="shared" si="99"/>
        <v>810.74</v>
      </c>
      <c r="AJ276" s="2">
        <f t="shared" si="114"/>
        <v>3631.9500000000003</v>
      </c>
      <c r="AK276" s="2">
        <f t="shared" si="100"/>
        <v>4748.18</v>
      </c>
      <c r="AL276" s="2">
        <f t="shared" si="101"/>
        <v>305.49</v>
      </c>
      <c r="AM276" s="2">
        <f t="shared" si="102"/>
        <v>9496.36</v>
      </c>
      <c r="AN276" s="2">
        <f t="shared" si="103"/>
        <v>4748.18</v>
      </c>
      <c r="AO276" s="2">
        <f t="shared" si="104"/>
        <v>0</v>
      </c>
      <c r="AP276" s="2">
        <f t="shared" si="105"/>
        <v>0</v>
      </c>
      <c r="AQ276" s="2">
        <f t="shared" si="106"/>
        <v>0</v>
      </c>
      <c r="AR276" s="2">
        <f t="shared" si="107"/>
        <v>0</v>
      </c>
      <c r="AS276" s="2">
        <f t="shared" si="108"/>
        <v>0</v>
      </c>
      <c r="AT276" s="2">
        <f t="shared" si="109"/>
        <v>4748.18</v>
      </c>
      <c r="AU276" s="2">
        <f t="shared" si="110"/>
        <v>0</v>
      </c>
      <c r="AV276" s="2">
        <f t="shared" si="111"/>
        <v>18992.72</v>
      </c>
      <c r="AW276" s="2">
        <f t="shared" si="112"/>
        <v>23740.9</v>
      </c>
      <c r="AX276" s="2">
        <f>'ZBud Extract Monthly'!V275</f>
        <v>4748.18</v>
      </c>
      <c r="AY276" s="53">
        <f t="shared" si="113"/>
        <v>-18992.72</v>
      </c>
    </row>
    <row r="277" spans="1:51" x14ac:dyDescent="0.3">
      <c r="A277" s="129">
        <v>41060</v>
      </c>
      <c r="B277" s="130">
        <v>556.19000000000005</v>
      </c>
      <c r="C277" s="130">
        <v>707.69</v>
      </c>
      <c r="D277" s="130">
        <v>921.54</v>
      </c>
      <c r="E277" s="130">
        <v>771.16</v>
      </c>
      <c r="F277" s="130">
        <v>41.6</v>
      </c>
      <c r="G277" s="130">
        <v>180.86</v>
      </c>
      <c r="H277" s="2">
        <f t="shared" si="92"/>
        <v>2956.58</v>
      </c>
      <c r="I277" s="2">
        <f t="shared" si="93"/>
        <v>41.6</v>
      </c>
      <c r="J277" s="2">
        <f t="shared" si="94"/>
        <v>180.86</v>
      </c>
      <c r="K277" s="2">
        <f t="shared" si="95"/>
        <v>2956.58</v>
      </c>
      <c r="L277" s="2">
        <f t="shared" si="96"/>
        <v>222.46</v>
      </c>
      <c r="M277" s="2">
        <f t="shared" si="97"/>
        <v>3179.04</v>
      </c>
      <c r="N277" s="2">
        <f>'ZBud Extract Monthly'!V276</f>
        <v>3179.04</v>
      </c>
      <c r="O277" s="53">
        <f t="shared" si="98"/>
        <v>0</v>
      </c>
      <c r="AI277" s="58">
        <f t="shared" si="99"/>
        <v>556.19000000000005</v>
      </c>
      <c r="AJ277" s="2">
        <f t="shared" si="114"/>
        <v>2400.39</v>
      </c>
      <c r="AK277" s="2">
        <f t="shared" si="100"/>
        <v>3179.04</v>
      </c>
      <c r="AL277" s="2">
        <f t="shared" si="101"/>
        <v>222.46</v>
      </c>
      <c r="AM277" s="2">
        <f t="shared" si="102"/>
        <v>6358.08</v>
      </c>
      <c r="AN277" s="2">
        <f t="shared" si="103"/>
        <v>3179.04</v>
      </c>
      <c r="AO277" s="2">
        <f t="shared" si="104"/>
        <v>0</v>
      </c>
      <c r="AP277" s="2">
        <f t="shared" si="105"/>
        <v>0</v>
      </c>
      <c r="AQ277" s="2">
        <f t="shared" si="106"/>
        <v>0</v>
      </c>
      <c r="AR277" s="2">
        <f t="shared" si="107"/>
        <v>0</v>
      </c>
      <c r="AS277" s="2">
        <f t="shared" si="108"/>
        <v>0</v>
      </c>
      <c r="AT277" s="2">
        <f t="shared" si="109"/>
        <v>3179.04</v>
      </c>
      <c r="AU277" s="2">
        <f t="shared" si="110"/>
        <v>0</v>
      </c>
      <c r="AV277" s="2">
        <f t="shared" si="111"/>
        <v>12716.16</v>
      </c>
      <c r="AW277" s="2">
        <f t="shared" si="112"/>
        <v>15895.2</v>
      </c>
      <c r="AX277" s="2">
        <f>'ZBud Extract Monthly'!V276</f>
        <v>3179.04</v>
      </c>
      <c r="AY277" s="53">
        <f t="shared" si="113"/>
        <v>-12716.16</v>
      </c>
    </row>
    <row r="278" spans="1:51" x14ac:dyDescent="0.3">
      <c r="A278" s="129">
        <v>41090</v>
      </c>
      <c r="B278" s="130">
        <v>523.13</v>
      </c>
      <c r="C278" s="130">
        <v>547.37</v>
      </c>
      <c r="D278" s="130">
        <v>222.28</v>
      </c>
      <c r="E278" s="130">
        <v>196.21</v>
      </c>
      <c r="F278" s="130">
        <v>0.79</v>
      </c>
      <c r="G278" s="130">
        <v>41.53</v>
      </c>
      <c r="H278" s="2">
        <f t="shared" si="92"/>
        <v>1488.99</v>
      </c>
      <c r="I278" s="2">
        <f t="shared" si="93"/>
        <v>0.79</v>
      </c>
      <c r="J278" s="2">
        <f t="shared" si="94"/>
        <v>41.53</v>
      </c>
      <c r="K278" s="2">
        <f t="shared" si="95"/>
        <v>1488.99</v>
      </c>
      <c r="L278" s="2">
        <f t="shared" si="96"/>
        <v>42.32</v>
      </c>
      <c r="M278" s="2">
        <f t="shared" si="97"/>
        <v>1531.31</v>
      </c>
      <c r="N278" s="2">
        <f>'ZBud Extract Monthly'!V277</f>
        <v>1531.32</v>
      </c>
      <c r="O278" s="53">
        <f t="shared" si="98"/>
        <v>9.9999999999909051E-3</v>
      </c>
      <c r="AI278" s="58">
        <f t="shared" si="99"/>
        <v>523.13</v>
      </c>
      <c r="AJ278" s="2">
        <f t="shared" si="114"/>
        <v>965.86</v>
      </c>
      <c r="AK278" s="2">
        <f t="shared" si="100"/>
        <v>1531.31</v>
      </c>
      <c r="AL278" s="2">
        <f t="shared" si="101"/>
        <v>42.32</v>
      </c>
      <c r="AM278" s="2">
        <f t="shared" si="102"/>
        <v>3062.62</v>
      </c>
      <c r="AN278" s="2">
        <f t="shared" si="103"/>
        <v>1531.33</v>
      </c>
      <c r="AO278" s="2">
        <f t="shared" si="104"/>
        <v>0</v>
      </c>
      <c r="AP278" s="2">
        <f t="shared" si="105"/>
        <v>0</v>
      </c>
      <c r="AQ278" s="2">
        <f t="shared" si="106"/>
        <v>0</v>
      </c>
      <c r="AR278" s="2">
        <f t="shared" si="107"/>
        <v>0</v>
      </c>
      <c r="AS278" s="2">
        <f t="shared" si="108"/>
        <v>0</v>
      </c>
      <c r="AT278" s="2">
        <f t="shared" si="109"/>
        <v>1531.31</v>
      </c>
      <c r="AU278" s="2">
        <f t="shared" si="110"/>
        <v>0</v>
      </c>
      <c r="AV278" s="2">
        <f t="shared" si="111"/>
        <v>6125.26</v>
      </c>
      <c r="AW278" s="2">
        <f t="shared" si="112"/>
        <v>7656.57</v>
      </c>
      <c r="AX278" s="2">
        <f>'ZBud Extract Monthly'!V277</f>
        <v>1531.32</v>
      </c>
      <c r="AY278" s="53">
        <f t="shared" si="113"/>
        <v>-6125.25</v>
      </c>
    </row>
    <row r="279" spans="1:51" x14ac:dyDescent="0.3">
      <c r="A279" s="129">
        <v>41121</v>
      </c>
      <c r="B279" s="130">
        <v>554.33000000000004</v>
      </c>
      <c r="C279" s="130">
        <v>608.13</v>
      </c>
      <c r="D279" s="130">
        <v>94.13</v>
      </c>
      <c r="E279" s="130">
        <v>66.930000000000007</v>
      </c>
      <c r="F279" s="130">
        <v>0</v>
      </c>
      <c r="G279" s="130">
        <v>18.91</v>
      </c>
      <c r="H279" s="2">
        <f t="shared" si="92"/>
        <v>1323.5200000000002</v>
      </c>
      <c r="I279" s="2">
        <f t="shared" si="93"/>
        <v>0</v>
      </c>
      <c r="J279" s="2">
        <f t="shared" si="94"/>
        <v>18.91</v>
      </c>
      <c r="K279" s="2">
        <f t="shared" si="95"/>
        <v>1323.5200000000002</v>
      </c>
      <c r="L279" s="2">
        <f t="shared" si="96"/>
        <v>18.91</v>
      </c>
      <c r="M279" s="2">
        <f t="shared" si="97"/>
        <v>1342.4300000000003</v>
      </c>
      <c r="N279" s="2">
        <f>'ZBud Extract Monthly'!V278</f>
        <v>1342.43</v>
      </c>
      <c r="O279" s="53">
        <f t="shared" si="98"/>
        <v>0</v>
      </c>
      <c r="AI279" s="58">
        <f t="shared" si="99"/>
        <v>554.33000000000004</v>
      </c>
      <c r="AJ279" s="2">
        <f t="shared" si="114"/>
        <v>769.19</v>
      </c>
      <c r="AK279" s="2">
        <f t="shared" si="100"/>
        <v>1342.4300000000003</v>
      </c>
      <c r="AL279" s="2">
        <f t="shared" si="101"/>
        <v>18.91</v>
      </c>
      <c r="AM279" s="2">
        <f t="shared" si="102"/>
        <v>2684.8600000000006</v>
      </c>
      <c r="AN279" s="2">
        <f t="shared" si="103"/>
        <v>1342.43</v>
      </c>
      <c r="AO279" s="2">
        <f t="shared" si="104"/>
        <v>0</v>
      </c>
      <c r="AP279" s="2">
        <f t="shared" si="105"/>
        <v>0</v>
      </c>
      <c r="AQ279" s="2">
        <f t="shared" si="106"/>
        <v>0</v>
      </c>
      <c r="AR279" s="2">
        <f t="shared" si="107"/>
        <v>0</v>
      </c>
      <c r="AS279" s="2">
        <f t="shared" si="108"/>
        <v>0</v>
      </c>
      <c r="AT279" s="2">
        <f t="shared" si="109"/>
        <v>1342.4300000000003</v>
      </c>
      <c r="AU279" s="2">
        <f t="shared" si="110"/>
        <v>0</v>
      </c>
      <c r="AV279" s="2">
        <f t="shared" si="111"/>
        <v>5369.7200000000012</v>
      </c>
      <c r="AW279" s="2">
        <f t="shared" si="112"/>
        <v>6712.1500000000015</v>
      </c>
      <c r="AX279" s="2">
        <f>'ZBud Extract Monthly'!V278</f>
        <v>1342.43</v>
      </c>
      <c r="AY279" s="53">
        <f t="shared" si="113"/>
        <v>-5369.7200000000012</v>
      </c>
    </row>
    <row r="280" spans="1:51" x14ac:dyDescent="0.3">
      <c r="A280" s="129">
        <v>41152</v>
      </c>
      <c r="B280" s="130">
        <v>497.78</v>
      </c>
      <c r="C280" s="130">
        <v>562.28</v>
      </c>
      <c r="D280" s="130">
        <v>303.33999999999997</v>
      </c>
      <c r="E280" s="130">
        <v>254.85</v>
      </c>
      <c r="F280" s="130">
        <v>0</v>
      </c>
      <c r="G280" s="130">
        <v>19.190000000000001</v>
      </c>
      <c r="H280" s="2">
        <f t="shared" si="92"/>
        <v>1618.2499999999998</v>
      </c>
      <c r="I280" s="2">
        <f t="shared" si="93"/>
        <v>0</v>
      </c>
      <c r="J280" s="2">
        <f t="shared" si="94"/>
        <v>19.190000000000001</v>
      </c>
      <c r="K280" s="2">
        <f t="shared" si="95"/>
        <v>1618.2499999999998</v>
      </c>
      <c r="L280" s="2">
        <f t="shared" si="96"/>
        <v>19.190000000000001</v>
      </c>
      <c r="M280" s="2">
        <f t="shared" si="97"/>
        <v>1637.4399999999998</v>
      </c>
      <c r="N280" s="2">
        <f>'ZBud Extract Monthly'!V279</f>
        <v>1637.46</v>
      </c>
      <c r="O280" s="53">
        <f t="shared" si="98"/>
        <v>2.0000000000209184E-2</v>
      </c>
      <c r="AI280" s="58">
        <f t="shared" si="99"/>
        <v>497.78</v>
      </c>
      <c r="AJ280" s="2">
        <f t="shared" si="114"/>
        <v>1120.4699999999998</v>
      </c>
      <c r="AK280" s="2">
        <f t="shared" si="100"/>
        <v>1637.4399999999998</v>
      </c>
      <c r="AL280" s="2">
        <f t="shared" si="101"/>
        <v>19.190000000000001</v>
      </c>
      <c r="AM280" s="2">
        <f t="shared" si="102"/>
        <v>3274.8799999999997</v>
      </c>
      <c r="AN280" s="2">
        <f t="shared" si="103"/>
        <v>1637.4800000000002</v>
      </c>
      <c r="AO280" s="2">
        <f t="shared" si="104"/>
        <v>0</v>
      </c>
      <c r="AP280" s="2">
        <f t="shared" si="105"/>
        <v>0</v>
      </c>
      <c r="AQ280" s="2">
        <f t="shared" si="106"/>
        <v>0</v>
      </c>
      <c r="AR280" s="2">
        <f t="shared" si="107"/>
        <v>0</v>
      </c>
      <c r="AS280" s="2">
        <f t="shared" si="108"/>
        <v>0</v>
      </c>
      <c r="AT280" s="2">
        <f t="shared" si="109"/>
        <v>1637.4399999999998</v>
      </c>
      <c r="AU280" s="2">
        <f t="shared" si="110"/>
        <v>0</v>
      </c>
      <c r="AV280" s="2">
        <f t="shared" si="111"/>
        <v>6549.8</v>
      </c>
      <c r="AW280" s="2">
        <f t="shared" si="112"/>
        <v>8187.24</v>
      </c>
      <c r="AX280" s="2">
        <f>'ZBud Extract Monthly'!V279</f>
        <v>1637.46</v>
      </c>
      <c r="AY280" s="53">
        <f t="shared" si="113"/>
        <v>-6549.78</v>
      </c>
    </row>
    <row r="281" spans="1:51" x14ac:dyDescent="0.3">
      <c r="A281" s="129">
        <v>41182</v>
      </c>
      <c r="B281" s="130">
        <v>440.54</v>
      </c>
      <c r="C281" s="130">
        <v>494.96</v>
      </c>
      <c r="D281" s="130">
        <v>264.08999999999997</v>
      </c>
      <c r="E281" s="130">
        <v>248.02</v>
      </c>
      <c r="F281" s="130">
        <v>0</v>
      </c>
      <c r="G281" s="130">
        <v>26.75</v>
      </c>
      <c r="H281" s="2">
        <f t="shared" si="92"/>
        <v>1447.61</v>
      </c>
      <c r="I281" s="2">
        <f t="shared" si="93"/>
        <v>0</v>
      </c>
      <c r="J281" s="2">
        <f t="shared" si="94"/>
        <v>26.75</v>
      </c>
      <c r="K281" s="2">
        <f t="shared" si="95"/>
        <v>1447.61</v>
      </c>
      <c r="L281" s="2">
        <f t="shared" si="96"/>
        <v>26.75</v>
      </c>
      <c r="M281" s="2">
        <f t="shared" si="97"/>
        <v>1474.36</v>
      </c>
      <c r="N281" s="2">
        <f>'ZBud Extract Monthly'!V280</f>
        <v>1474.36</v>
      </c>
      <c r="O281" s="53">
        <f t="shared" si="98"/>
        <v>0</v>
      </c>
      <c r="AI281" s="58">
        <f t="shared" si="99"/>
        <v>440.54</v>
      </c>
      <c r="AJ281" s="2">
        <f t="shared" si="114"/>
        <v>1007.0699999999999</v>
      </c>
      <c r="AK281" s="2">
        <f t="shared" si="100"/>
        <v>1474.36</v>
      </c>
      <c r="AL281" s="2">
        <f t="shared" si="101"/>
        <v>26.75</v>
      </c>
      <c r="AM281" s="2">
        <f t="shared" si="102"/>
        <v>2948.72</v>
      </c>
      <c r="AN281" s="2">
        <f t="shared" si="103"/>
        <v>1474.36</v>
      </c>
      <c r="AO281" s="2">
        <f t="shared" si="104"/>
        <v>0</v>
      </c>
      <c r="AP281" s="2">
        <f t="shared" si="105"/>
        <v>0</v>
      </c>
      <c r="AQ281" s="2">
        <f t="shared" si="106"/>
        <v>0</v>
      </c>
      <c r="AR281" s="2">
        <f t="shared" si="107"/>
        <v>0</v>
      </c>
      <c r="AS281" s="2">
        <f t="shared" si="108"/>
        <v>0</v>
      </c>
      <c r="AT281" s="2">
        <f t="shared" si="109"/>
        <v>1474.36</v>
      </c>
      <c r="AU281" s="2">
        <f t="shared" si="110"/>
        <v>0</v>
      </c>
      <c r="AV281" s="2">
        <f t="shared" si="111"/>
        <v>5897.44</v>
      </c>
      <c r="AW281" s="2">
        <f t="shared" si="112"/>
        <v>7371.7999999999993</v>
      </c>
      <c r="AX281" s="2">
        <f>'ZBud Extract Monthly'!V280</f>
        <v>1474.36</v>
      </c>
      <c r="AY281" s="53">
        <f t="shared" si="113"/>
        <v>-5897.44</v>
      </c>
    </row>
    <row r="282" spans="1:51" x14ac:dyDescent="0.3">
      <c r="A282" s="129">
        <v>41213</v>
      </c>
      <c r="B282" s="130">
        <v>443.76</v>
      </c>
      <c r="C282" s="130">
        <v>493.1</v>
      </c>
      <c r="D282" s="130">
        <v>549.20000000000005</v>
      </c>
      <c r="E282" s="130">
        <v>494.02</v>
      </c>
      <c r="F282" s="130">
        <v>0</v>
      </c>
      <c r="G282" s="130">
        <v>50.55</v>
      </c>
      <c r="H282" s="2">
        <f t="shared" si="92"/>
        <v>1980.08</v>
      </c>
      <c r="I282" s="2">
        <f t="shared" si="93"/>
        <v>0</v>
      </c>
      <c r="J282" s="2">
        <f t="shared" si="94"/>
        <v>50.55</v>
      </c>
      <c r="K282" s="2">
        <f t="shared" si="95"/>
        <v>1980.08</v>
      </c>
      <c r="L282" s="2">
        <f t="shared" si="96"/>
        <v>50.55</v>
      </c>
      <c r="M282" s="2">
        <f t="shared" si="97"/>
        <v>2030.6299999999999</v>
      </c>
      <c r="N282" s="2">
        <f>'ZBud Extract Monthly'!V281</f>
        <v>2030.63</v>
      </c>
      <c r="O282" s="53">
        <f t="shared" si="98"/>
        <v>0</v>
      </c>
      <c r="AI282" s="58">
        <f t="shared" si="99"/>
        <v>443.76</v>
      </c>
      <c r="AJ282" s="2">
        <f t="shared" si="114"/>
        <v>1536.3200000000002</v>
      </c>
      <c r="AK282" s="2">
        <f t="shared" si="100"/>
        <v>2030.6299999999999</v>
      </c>
      <c r="AL282" s="2">
        <f t="shared" si="101"/>
        <v>50.55</v>
      </c>
      <c r="AM282" s="2">
        <f t="shared" si="102"/>
        <v>4061.2599999999998</v>
      </c>
      <c r="AN282" s="2">
        <f t="shared" si="103"/>
        <v>2030.63</v>
      </c>
      <c r="AO282" s="2">
        <f t="shared" si="104"/>
        <v>0</v>
      </c>
      <c r="AP282" s="2">
        <f t="shared" si="105"/>
        <v>0</v>
      </c>
      <c r="AQ282" s="2">
        <f t="shared" si="106"/>
        <v>0</v>
      </c>
      <c r="AR282" s="2">
        <f t="shared" si="107"/>
        <v>0</v>
      </c>
      <c r="AS282" s="2">
        <f t="shared" si="108"/>
        <v>0</v>
      </c>
      <c r="AT282" s="2">
        <f t="shared" si="109"/>
        <v>2030.6299999999999</v>
      </c>
      <c r="AU282" s="2">
        <f t="shared" si="110"/>
        <v>0</v>
      </c>
      <c r="AV282" s="2">
        <f t="shared" si="111"/>
        <v>8122.5199999999995</v>
      </c>
      <c r="AW282" s="2">
        <f t="shared" si="112"/>
        <v>10153.150000000001</v>
      </c>
      <c r="AX282" s="2">
        <f>'ZBud Extract Monthly'!V281</f>
        <v>2030.63</v>
      </c>
      <c r="AY282" s="53">
        <f t="shared" si="113"/>
        <v>-8122.5200000000013</v>
      </c>
    </row>
    <row r="283" spans="1:51" x14ac:dyDescent="0.3">
      <c r="A283" s="129">
        <v>41243</v>
      </c>
      <c r="B283" s="130">
        <v>412.75</v>
      </c>
      <c r="C283" s="130">
        <v>452.73</v>
      </c>
      <c r="D283" s="130">
        <v>660.85</v>
      </c>
      <c r="E283" s="130">
        <v>584.41</v>
      </c>
      <c r="F283" s="130">
        <v>0</v>
      </c>
      <c r="G283" s="130">
        <v>64.88</v>
      </c>
      <c r="H283" s="2">
        <f t="shared" si="92"/>
        <v>2110.7399999999998</v>
      </c>
      <c r="I283" s="2">
        <f t="shared" si="93"/>
        <v>0</v>
      </c>
      <c r="J283" s="2">
        <f t="shared" si="94"/>
        <v>64.88</v>
      </c>
      <c r="K283" s="2">
        <f t="shared" si="95"/>
        <v>2110.7399999999998</v>
      </c>
      <c r="L283" s="2">
        <f t="shared" si="96"/>
        <v>64.88</v>
      </c>
      <c r="M283" s="2">
        <f t="shared" si="97"/>
        <v>2175.62</v>
      </c>
      <c r="N283" s="2">
        <f>'ZBud Extract Monthly'!V282</f>
        <v>2175.62</v>
      </c>
      <c r="O283" s="53">
        <f t="shared" si="98"/>
        <v>0</v>
      </c>
      <c r="AI283" s="58">
        <f t="shared" si="99"/>
        <v>412.75</v>
      </c>
      <c r="AJ283" s="2">
        <f t="shared" si="114"/>
        <v>1697.9899999999998</v>
      </c>
      <c r="AK283" s="2">
        <f t="shared" si="100"/>
        <v>2175.62</v>
      </c>
      <c r="AL283" s="2">
        <f t="shared" si="101"/>
        <v>64.88</v>
      </c>
      <c r="AM283" s="2">
        <f t="shared" si="102"/>
        <v>4351.24</v>
      </c>
      <c r="AN283" s="2">
        <f t="shared" si="103"/>
        <v>2175.62</v>
      </c>
      <c r="AO283" s="2">
        <f t="shared" si="104"/>
        <v>0</v>
      </c>
      <c r="AP283" s="2">
        <f t="shared" si="105"/>
        <v>0</v>
      </c>
      <c r="AQ283" s="2">
        <f t="shared" si="106"/>
        <v>0</v>
      </c>
      <c r="AR283" s="2">
        <f t="shared" si="107"/>
        <v>0</v>
      </c>
      <c r="AS283" s="2">
        <f t="shared" si="108"/>
        <v>0</v>
      </c>
      <c r="AT283" s="2">
        <f t="shared" si="109"/>
        <v>2175.62</v>
      </c>
      <c r="AU283" s="2">
        <f t="shared" si="110"/>
        <v>0</v>
      </c>
      <c r="AV283" s="2">
        <f t="shared" si="111"/>
        <v>8702.48</v>
      </c>
      <c r="AW283" s="2">
        <f t="shared" si="112"/>
        <v>10878.099999999999</v>
      </c>
      <c r="AX283" s="2">
        <f>'ZBud Extract Monthly'!V282</f>
        <v>2175.62</v>
      </c>
      <c r="AY283" s="53">
        <f t="shared" si="113"/>
        <v>-8702.48</v>
      </c>
    </row>
    <row r="284" spans="1:51" x14ac:dyDescent="0.3">
      <c r="A284" s="129">
        <v>41274</v>
      </c>
      <c r="B284" s="130">
        <v>1256.6500000000001</v>
      </c>
      <c r="C284" s="130">
        <v>1417.44</v>
      </c>
      <c r="D284" s="130">
        <v>1768.51</v>
      </c>
      <c r="E284" s="130">
        <v>1257.03</v>
      </c>
      <c r="F284" s="130">
        <v>1.34</v>
      </c>
      <c r="G284" s="130">
        <v>172.95</v>
      </c>
      <c r="H284" s="2">
        <f t="shared" si="92"/>
        <v>5699.63</v>
      </c>
      <c r="I284" s="2">
        <f t="shared" si="93"/>
        <v>1.34</v>
      </c>
      <c r="J284" s="2">
        <f t="shared" si="94"/>
        <v>172.95</v>
      </c>
      <c r="K284" s="2">
        <f t="shared" si="95"/>
        <v>5699.63</v>
      </c>
      <c r="L284" s="2">
        <f t="shared" si="96"/>
        <v>174.29</v>
      </c>
      <c r="M284" s="2">
        <f t="shared" si="97"/>
        <v>5873.92</v>
      </c>
      <c r="N284" s="2">
        <f>'ZBud Extract Monthly'!V283</f>
        <v>5873.92</v>
      </c>
      <c r="O284" s="53">
        <f t="shared" si="98"/>
        <v>0</v>
      </c>
      <c r="AI284" s="58">
        <f t="shared" si="99"/>
        <v>1256.6500000000001</v>
      </c>
      <c r="AJ284" s="2">
        <f t="shared" si="114"/>
        <v>4442.9799999999996</v>
      </c>
      <c r="AK284" s="2">
        <f t="shared" si="100"/>
        <v>5873.92</v>
      </c>
      <c r="AL284" s="2">
        <f t="shared" si="101"/>
        <v>174.29</v>
      </c>
      <c r="AM284" s="2">
        <f t="shared" si="102"/>
        <v>11747.84</v>
      </c>
      <c r="AN284" s="2">
        <f t="shared" si="103"/>
        <v>5873.92</v>
      </c>
      <c r="AO284" s="2">
        <f t="shared" si="104"/>
        <v>0</v>
      </c>
      <c r="AP284" s="2">
        <f t="shared" si="105"/>
        <v>0</v>
      </c>
      <c r="AQ284" s="2">
        <f t="shared" si="106"/>
        <v>0</v>
      </c>
      <c r="AR284" s="2">
        <f t="shared" si="107"/>
        <v>0</v>
      </c>
      <c r="AS284" s="2">
        <f t="shared" si="108"/>
        <v>0</v>
      </c>
      <c r="AT284" s="2">
        <f t="shared" si="109"/>
        <v>5873.92</v>
      </c>
      <c r="AU284" s="2">
        <f t="shared" si="110"/>
        <v>0</v>
      </c>
      <c r="AV284" s="2">
        <f t="shared" si="111"/>
        <v>23495.68</v>
      </c>
      <c r="AW284" s="2">
        <f t="shared" si="112"/>
        <v>29369.599999999999</v>
      </c>
      <c r="AX284" s="2">
        <f>'ZBud Extract Monthly'!V283</f>
        <v>5873.92</v>
      </c>
      <c r="AY284" s="53">
        <f t="shared" si="113"/>
        <v>-23495.68</v>
      </c>
    </row>
    <row r="285" spans="1:51" x14ac:dyDescent="0.3">
      <c r="A285" s="129">
        <v>41305</v>
      </c>
      <c r="B285" s="130">
        <v>671.66</v>
      </c>
      <c r="C285" s="130">
        <v>844.1</v>
      </c>
      <c r="D285" s="130">
        <v>1437.36</v>
      </c>
      <c r="E285" s="130">
        <v>1157.1099999999999</v>
      </c>
      <c r="F285" s="130">
        <v>7.53</v>
      </c>
      <c r="G285" s="130">
        <v>238.65</v>
      </c>
      <c r="H285" s="2">
        <f t="shared" si="92"/>
        <v>4110.2299999999996</v>
      </c>
      <c r="I285" s="2">
        <f t="shared" si="93"/>
        <v>7.53</v>
      </c>
      <c r="J285" s="2">
        <f t="shared" si="94"/>
        <v>238.65</v>
      </c>
      <c r="K285" s="2">
        <f t="shared" si="95"/>
        <v>4110.2299999999996</v>
      </c>
      <c r="L285" s="2">
        <f t="shared" si="96"/>
        <v>246.18</v>
      </c>
      <c r="M285" s="2">
        <f t="shared" si="97"/>
        <v>4356.4099999999989</v>
      </c>
      <c r="N285" s="2">
        <f>'ZBud Extract Monthly'!V284</f>
        <v>4356.41</v>
      </c>
      <c r="O285" s="53">
        <f t="shared" si="98"/>
        <v>0</v>
      </c>
      <c r="AI285" s="58">
        <f t="shared" si="99"/>
        <v>671.66</v>
      </c>
      <c r="AJ285" s="2">
        <f t="shared" si="114"/>
        <v>3438.5699999999997</v>
      </c>
      <c r="AK285" s="2">
        <f t="shared" si="100"/>
        <v>4356.41</v>
      </c>
      <c r="AL285" s="2">
        <f t="shared" si="101"/>
        <v>246.18</v>
      </c>
      <c r="AM285" s="2">
        <f t="shared" si="102"/>
        <v>8712.82</v>
      </c>
      <c r="AN285" s="2">
        <f t="shared" si="103"/>
        <v>4356.41</v>
      </c>
      <c r="AO285" s="2">
        <f t="shared" si="104"/>
        <v>0</v>
      </c>
      <c r="AP285" s="2">
        <f t="shared" si="105"/>
        <v>0</v>
      </c>
      <c r="AQ285" s="2">
        <f t="shared" si="106"/>
        <v>0</v>
      </c>
      <c r="AR285" s="2">
        <f t="shared" si="107"/>
        <v>0</v>
      </c>
      <c r="AS285" s="2">
        <f t="shared" si="108"/>
        <v>0</v>
      </c>
      <c r="AT285" s="2">
        <f t="shared" si="109"/>
        <v>4356.41</v>
      </c>
      <c r="AU285" s="2">
        <f t="shared" si="110"/>
        <v>0</v>
      </c>
      <c r="AV285" s="2">
        <f t="shared" si="111"/>
        <v>17425.64</v>
      </c>
      <c r="AW285" s="2">
        <f t="shared" si="112"/>
        <v>21782.05</v>
      </c>
      <c r="AX285" s="2">
        <f>'ZBud Extract Monthly'!V284</f>
        <v>4356.41</v>
      </c>
      <c r="AY285" s="53">
        <f t="shared" si="113"/>
        <v>-17425.64</v>
      </c>
    </row>
    <row r="286" spans="1:51" x14ac:dyDescent="0.3">
      <c r="A286" s="129">
        <v>41333</v>
      </c>
      <c r="B286" s="130">
        <v>495.32</v>
      </c>
      <c r="C286" s="130">
        <v>610.82000000000005</v>
      </c>
      <c r="D286" s="130">
        <v>975.36</v>
      </c>
      <c r="E286" s="130">
        <v>773.12</v>
      </c>
      <c r="F286" s="130">
        <v>9.09</v>
      </c>
      <c r="G286" s="130">
        <v>165.95</v>
      </c>
      <c r="H286" s="2">
        <f t="shared" si="92"/>
        <v>2854.62</v>
      </c>
      <c r="I286" s="2">
        <f t="shared" si="93"/>
        <v>9.09</v>
      </c>
      <c r="J286" s="2">
        <f t="shared" si="94"/>
        <v>165.95</v>
      </c>
      <c r="K286" s="2">
        <f t="shared" si="95"/>
        <v>2854.62</v>
      </c>
      <c r="L286" s="2">
        <f t="shared" si="96"/>
        <v>175.04</v>
      </c>
      <c r="M286" s="2">
        <f t="shared" si="97"/>
        <v>3029.66</v>
      </c>
      <c r="N286" s="2">
        <f>'ZBud Extract Monthly'!V285</f>
        <v>3029.66</v>
      </c>
      <c r="O286" s="53">
        <f t="shared" si="98"/>
        <v>0</v>
      </c>
      <c r="AI286" s="58">
        <f t="shared" si="99"/>
        <v>495.32</v>
      </c>
      <c r="AJ286" s="2">
        <f t="shared" si="114"/>
        <v>2359.3000000000002</v>
      </c>
      <c r="AK286" s="2">
        <f t="shared" si="100"/>
        <v>3029.66</v>
      </c>
      <c r="AL286" s="2">
        <f t="shared" si="101"/>
        <v>175.04</v>
      </c>
      <c r="AM286" s="2">
        <f t="shared" si="102"/>
        <v>6059.32</v>
      </c>
      <c r="AN286" s="2">
        <f t="shared" si="103"/>
        <v>3029.66</v>
      </c>
      <c r="AO286" s="2">
        <f t="shared" si="104"/>
        <v>0</v>
      </c>
      <c r="AP286" s="2">
        <f t="shared" si="105"/>
        <v>0</v>
      </c>
      <c r="AQ286" s="2">
        <f t="shared" si="106"/>
        <v>0</v>
      </c>
      <c r="AR286" s="2">
        <f t="shared" si="107"/>
        <v>0</v>
      </c>
      <c r="AS286" s="2">
        <f t="shared" si="108"/>
        <v>0</v>
      </c>
      <c r="AT286" s="2">
        <f t="shared" si="109"/>
        <v>3029.66</v>
      </c>
      <c r="AU286" s="2">
        <f t="shared" si="110"/>
        <v>0</v>
      </c>
      <c r="AV286" s="2">
        <f t="shared" si="111"/>
        <v>12118.64</v>
      </c>
      <c r="AW286" s="2">
        <f t="shared" si="112"/>
        <v>15148.3</v>
      </c>
      <c r="AX286" s="2">
        <f>'ZBud Extract Monthly'!V285</f>
        <v>3029.66</v>
      </c>
      <c r="AY286" s="53">
        <f t="shared" si="113"/>
        <v>-12118.64</v>
      </c>
    </row>
    <row r="287" spans="1:51" x14ac:dyDescent="0.3">
      <c r="A287" s="129">
        <v>41364</v>
      </c>
      <c r="B287" s="130">
        <v>475.67</v>
      </c>
      <c r="C287" s="130">
        <v>574.65</v>
      </c>
      <c r="D287" s="130">
        <v>816.34</v>
      </c>
      <c r="E287" s="130">
        <v>598.82000000000005</v>
      </c>
      <c r="F287" s="130">
        <v>14.75</v>
      </c>
      <c r="G287" s="130">
        <v>132.57</v>
      </c>
      <c r="H287" s="2">
        <f t="shared" si="92"/>
        <v>2465.48</v>
      </c>
      <c r="I287" s="2">
        <f t="shared" si="93"/>
        <v>14.75</v>
      </c>
      <c r="J287" s="2">
        <f t="shared" si="94"/>
        <v>132.57</v>
      </c>
      <c r="K287" s="2">
        <f t="shared" si="95"/>
        <v>2465.48</v>
      </c>
      <c r="L287" s="2">
        <f t="shared" si="96"/>
        <v>147.32</v>
      </c>
      <c r="M287" s="2">
        <f t="shared" si="97"/>
        <v>2612.8000000000002</v>
      </c>
      <c r="N287" s="2">
        <f>'ZBud Extract Monthly'!V286</f>
        <v>2612.8000000000002</v>
      </c>
      <c r="O287" s="53">
        <f t="shared" si="98"/>
        <v>0</v>
      </c>
      <c r="AI287" s="58">
        <f t="shared" si="99"/>
        <v>475.67</v>
      </c>
      <c r="AJ287" s="2">
        <f t="shared" si="114"/>
        <v>1989.81</v>
      </c>
      <c r="AK287" s="2">
        <f t="shared" si="100"/>
        <v>2612.8000000000002</v>
      </c>
      <c r="AL287" s="2">
        <f t="shared" si="101"/>
        <v>147.32</v>
      </c>
      <c r="AM287" s="2">
        <f t="shared" si="102"/>
        <v>5225.6000000000004</v>
      </c>
      <c r="AN287" s="2">
        <f t="shared" si="103"/>
        <v>2612.8000000000002</v>
      </c>
      <c r="AO287" s="2">
        <f t="shared" si="104"/>
        <v>0</v>
      </c>
      <c r="AP287" s="2">
        <f t="shared" si="105"/>
        <v>0</v>
      </c>
      <c r="AQ287" s="2">
        <f t="shared" si="106"/>
        <v>0</v>
      </c>
      <c r="AR287" s="2">
        <f t="shared" si="107"/>
        <v>0</v>
      </c>
      <c r="AS287" s="2">
        <f t="shared" si="108"/>
        <v>0</v>
      </c>
      <c r="AT287" s="2">
        <f t="shared" si="109"/>
        <v>2612.8000000000002</v>
      </c>
      <c r="AU287" s="2">
        <f t="shared" si="110"/>
        <v>0</v>
      </c>
      <c r="AV287" s="2">
        <f t="shared" si="111"/>
        <v>10451.200000000001</v>
      </c>
      <c r="AW287" s="2">
        <f t="shared" si="112"/>
        <v>13064</v>
      </c>
      <c r="AX287" s="2">
        <f>'ZBud Extract Monthly'!V286</f>
        <v>2612.8000000000002</v>
      </c>
      <c r="AY287" s="53">
        <f t="shared" si="113"/>
        <v>-10451.200000000001</v>
      </c>
    </row>
    <row r="288" spans="1:51" x14ac:dyDescent="0.3">
      <c r="A288" s="129">
        <v>41394</v>
      </c>
      <c r="B288" s="130">
        <v>509.01</v>
      </c>
      <c r="C288" s="130">
        <v>587.11</v>
      </c>
      <c r="D288" s="130">
        <v>656.56</v>
      </c>
      <c r="E288" s="130">
        <v>530.46</v>
      </c>
      <c r="F288" s="130">
        <v>10.28</v>
      </c>
      <c r="G288" s="130">
        <v>113.9</v>
      </c>
      <c r="H288" s="2">
        <f t="shared" si="92"/>
        <v>2283.14</v>
      </c>
      <c r="I288" s="2">
        <f t="shared" si="93"/>
        <v>10.28</v>
      </c>
      <c r="J288" s="2">
        <f t="shared" si="94"/>
        <v>113.9</v>
      </c>
      <c r="K288" s="2">
        <f t="shared" si="95"/>
        <v>2283.14</v>
      </c>
      <c r="L288" s="2">
        <f t="shared" si="96"/>
        <v>124.18</v>
      </c>
      <c r="M288" s="2">
        <f t="shared" si="97"/>
        <v>2407.3200000000002</v>
      </c>
      <c r="N288" s="2">
        <f>'ZBud Extract Monthly'!V287</f>
        <v>2407.3200000000002</v>
      </c>
      <c r="O288" s="53">
        <f t="shared" si="98"/>
        <v>0</v>
      </c>
      <c r="AI288" s="58">
        <f t="shared" si="99"/>
        <v>509.01</v>
      </c>
      <c r="AJ288" s="2">
        <f t="shared" si="114"/>
        <v>1774.13</v>
      </c>
      <c r="AK288" s="2">
        <f t="shared" si="100"/>
        <v>2407.3199999999997</v>
      </c>
      <c r="AL288" s="2">
        <f t="shared" si="101"/>
        <v>124.18</v>
      </c>
      <c r="AM288" s="2">
        <f t="shared" si="102"/>
        <v>4814.6399999999994</v>
      </c>
      <c r="AN288" s="2">
        <f t="shared" si="103"/>
        <v>2407.3200000000002</v>
      </c>
      <c r="AO288" s="2">
        <f t="shared" si="104"/>
        <v>0</v>
      </c>
      <c r="AP288" s="2">
        <f t="shared" si="105"/>
        <v>0</v>
      </c>
      <c r="AQ288" s="2">
        <f t="shared" si="106"/>
        <v>0</v>
      </c>
      <c r="AR288" s="2">
        <f t="shared" si="107"/>
        <v>0</v>
      </c>
      <c r="AS288" s="2">
        <f t="shared" si="108"/>
        <v>0</v>
      </c>
      <c r="AT288" s="2">
        <f t="shared" si="109"/>
        <v>2407.3199999999997</v>
      </c>
      <c r="AU288" s="2">
        <f t="shared" si="110"/>
        <v>0</v>
      </c>
      <c r="AV288" s="2">
        <f t="shared" si="111"/>
        <v>9629.2799999999988</v>
      </c>
      <c r="AW288" s="2">
        <f t="shared" si="112"/>
        <v>12036.599999999999</v>
      </c>
      <c r="AX288" s="2">
        <f>'ZBud Extract Monthly'!V287</f>
        <v>2407.3200000000002</v>
      </c>
      <c r="AY288" s="53">
        <f t="shared" si="113"/>
        <v>-9629.2799999999988</v>
      </c>
    </row>
    <row r="289" spans="1:51" x14ac:dyDescent="0.3">
      <c r="A289" s="129">
        <v>41425</v>
      </c>
      <c r="B289" s="130">
        <v>482.06</v>
      </c>
      <c r="C289" s="130">
        <v>557.11</v>
      </c>
      <c r="D289" s="130">
        <v>415.25</v>
      </c>
      <c r="E289" s="130">
        <v>422.11</v>
      </c>
      <c r="F289" s="130">
        <v>0</v>
      </c>
      <c r="G289" s="130">
        <v>54.59</v>
      </c>
      <c r="H289" s="2">
        <f t="shared" si="92"/>
        <v>1876.5300000000002</v>
      </c>
      <c r="I289" s="2">
        <f t="shared" si="93"/>
        <v>0</v>
      </c>
      <c r="J289" s="2">
        <f t="shared" si="94"/>
        <v>54.59</v>
      </c>
      <c r="K289" s="2">
        <f t="shared" si="95"/>
        <v>1876.5300000000002</v>
      </c>
      <c r="L289" s="2">
        <f t="shared" si="96"/>
        <v>54.59</v>
      </c>
      <c r="M289" s="2">
        <f t="shared" si="97"/>
        <v>1931.1200000000001</v>
      </c>
      <c r="N289" s="2">
        <f>'ZBud Extract Monthly'!V288</f>
        <v>1931.12</v>
      </c>
      <c r="O289" s="53">
        <f t="shared" si="98"/>
        <v>0</v>
      </c>
      <c r="AI289" s="58">
        <f t="shared" si="99"/>
        <v>482.06</v>
      </c>
      <c r="AJ289" s="2">
        <f t="shared" si="114"/>
        <v>1394.47</v>
      </c>
      <c r="AK289" s="2">
        <f t="shared" si="100"/>
        <v>1931.1200000000001</v>
      </c>
      <c r="AL289" s="2">
        <f t="shared" si="101"/>
        <v>54.59</v>
      </c>
      <c r="AM289" s="2">
        <f t="shared" si="102"/>
        <v>3862.2400000000002</v>
      </c>
      <c r="AN289" s="2">
        <f t="shared" si="103"/>
        <v>1931.12</v>
      </c>
      <c r="AO289" s="2">
        <f t="shared" si="104"/>
        <v>0</v>
      </c>
      <c r="AP289" s="2">
        <f t="shared" si="105"/>
        <v>0</v>
      </c>
      <c r="AQ289" s="2">
        <f t="shared" si="106"/>
        <v>0</v>
      </c>
      <c r="AR289" s="2">
        <f t="shared" si="107"/>
        <v>0</v>
      </c>
      <c r="AS289" s="2">
        <f t="shared" si="108"/>
        <v>0</v>
      </c>
      <c r="AT289" s="2">
        <f t="shared" si="109"/>
        <v>1931.1200000000001</v>
      </c>
      <c r="AU289" s="2">
        <f t="shared" si="110"/>
        <v>0</v>
      </c>
      <c r="AV289" s="2">
        <f t="shared" si="111"/>
        <v>7724.4800000000005</v>
      </c>
      <c r="AW289" s="2">
        <f t="shared" si="112"/>
        <v>9655.6</v>
      </c>
      <c r="AX289" s="2">
        <f>'ZBud Extract Monthly'!V288</f>
        <v>1931.12</v>
      </c>
      <c r="AY289" s="53">
        <f t="shared" si="113"/>
        <v>-7724.4800000000005</v>
      </c>
    </row>
    <row r="290" spans="1:51" x14ac:dyDescent="0.3">
      <c r="A290" s="129">
        <v>41455</v>
      </c>
      <c r="B290" s="130">
        <v>382.56</v>
      </c>
      <c r="C290" s="130">
        <v>419.1</v>
      </c>
      <c r="D290" s="130">
        <v>166.19</v>
      </c>
      <c r="E290" s="130">
        <v>162.12</v>
      </c>
      <c r="F290" s="130">
        <v>0</v>
      </c>
      <c r="G290" s="130">
        <v>15.81</v>
      </c>
      <c r="H290" s="2">
        <f t="shared" si="92"/>
        <v>1129.9700000000003</v>
      </c>
      <c r="I290" s="2">
        <f t="shared" si="93"/>
        <v>0</v>
      </c>
      <c r="J290" s="2">
        <f t="shared" si="94"/>
        <v>15.81</v>
      </c>
      <c r="K290" s="2">
        <f t="shared" si="95"/>
        <v>1129.9700000000003</v>
      </c>
      <c r="L290" s="2">
        <f t="shared" si="96"/>
        <v>15.81</v>
      </c>
      <c r="M290" s="2">
        <f t="shared" si="97"/>
        <v>1145.7800000000002</v>
      </c>
      <c r="N290" s="2">
        <f>'ZBud Extract Monthly'!V289</f>
        <v>1145.78</v>
      </c>
      <c r="O290" s="53">
        <f t="shared" si="98"/>
        <v>0</v>
      </c>
      <c r="AI290" s="58">
        <f t="shared" si="99"/>
        <v>382.56</v>
      </c>
      <c r="AJ290" s="2">
        <f t="shared" si="114"/>
        <v>747.41</v>
      </c>
      <c r="AK290" s="2">
        <f t="shared" si="100"/>
        <v>1145.7800000000002</v>
      </c>
      <c r="AL290" s="2">
        <f t="shared" si="101"/>
        <v>15.81</v>
      </c>
      <c r="AM290" s="2">
        <f t="shared" si="102"/>
        <v>2291.5600000000004</v>
      </c>
      <c r="AN290" s="2">
        <f t="shared" si="103"/>
        <v>1145.78</v>
      </c>
      <c r="AO290" s="2">
        <f t="shared" si="104"/>
        <v>0</v>
      </c>
      <c r="AP290" s="2">
        <f t="shared" si="105"/>
        <v>0</v>
      </c>
      <c r="AQ290" s="2">
        <f t="shared" si="106"/>
        <v>0</v>
      </c>
      <c r="AR290" s="2">
        <f t="shared" si="107"/>
        <v>0</v>
      </c>
      <c r="AS290" s="2">
        <f t="shared" si="108"/>
        <v>0</v>
      </c>
      <c r="AT290" s="2">
        <f t="shared" si="109"/>
        <v>1145.7800000000002</v>
      </c>
      <c r="AU290" s="2">
        <f t="shared" si="110"/>
        <v>0</v>
      </c>
      <c r="AV290" s="2">
        <f t="shared" si="111"/>
        <v>4583.12</v>
      </c>
      <c r="AW290" s="2">
        <f t="shared" si="112"/>
        <v>5728.9000000000005</v>
      </c>
      <c r="AX290" s="2">
        <f>'ZBud Extract Monthly'!V289</f>
        <v>1145.78</v>
      </c>
      <c r="AY290" s="53">
        <f t="shared" si="113"/>
        <v>-4583.1200000000008</v>
      </c>
    </row>
    <row r="291" spans="1:51" x14ac:dyDescent="0.3">
      <c r="A291" s="129">
        <v>41486</v>
      </c>
      <c r="B291" s="130">
        <v>320.91000000000003</v>
      </c>
      <c r="C291" s="130">
        <v>324.68</v>
      </c>
      <c r="D291" s="130">
        <v>67.37</v>
      </c>
      <c r="E291" s="130">
        <v>61.8</v>
      </c>
      <c r="F291" s="130">
        <v>0</v>
      </c>
      <c r="G291" s="130">
        <v>3.31</v>
      </c>
      <c r="H291" s="2">
        <f t="shared" si="92"/>
        <v>774.76</v>
      </c>
      <c r="I291" s="2">
        <f t="shared" si="93"/>
        <v>0</v>
      </c>
      <c r="J291" s="2">
        <f t="shared" si="94"/>
        <v>3.31</v>
      </c>
      <c r="K291" s="2">
        <f t="shared" si="95"/>
        <v>774.76</v>
      </c>
      <c r="L291" s="2">
        <f t="shared" si="96"/>
        <v>3.31</v>
      </c>
      <c r="M291" s="2">
        <f t="shared" si="97"/>
        <v>778.06999999999994</v>
      </c>
      <c r="N291" s="2">
        <f>'ZBud Extract Monthly'!V290</f>
        <v>778.07</v>
      </c>
      <c r="O291" s="53">
        <f t="shared" si="98"/>
        <v>0</v>
      </c>
      <c r="AI291" s="58">
        <f t="shared" si="99"/>
        <v>320.91000000000003</v>
      </c>
      <c r="AJ291" s="2">
        <f t="shared" si="114"/>
        <v>453.85</v>
      </c>
      <c r="AK291" s="2">
        <f t="shared" si="100"/>
        <v>778.06999999999994</v>
      </c>
      <c r="AL291" s="2">
        <f t="shared" si="101"/>
        <v>3.31</v>
      </c>
      <c r="AM291" s="2">
        <f t="shared" si="102"/>
        <v>1556.1399999999999</v>
      </c>
      <c r="AN291" s="2">
        <f t="shared" si="103"/>
        <v>778.07</v>
      </c>
      <c r="AO291" s="2">
        <f t="shared" si="104"/>
        <v>0</v>
      </c>
      <c r="AP291" s="2">
        <f t="shared" si="105"/>
        <v>0</v>
      </c>
      <c r="AQ291" s="2">
        <f t="shared" si="106"/>
        <v>0</v>
      </c>
      <c r="AR291" s="2">
        <f t="shared" si="107"/>
        <v>0</v>
      </c>
      <c r="AS291" s="2">
        <f t="shared" si="108"/>
        <v>0</v>
      </c>
      <c r="AT291" s="2">
        <f t="shared" si="109"/>
        <v>778.06999999999994</v>
      </c>
      <c r="AU291" s="2">
        <f t="shared" si="110"/>
        <v>0</v>
      </c>
      <c r="AV291" s="2">
        <f t="shared" si="111"/>
        <v>3112.28</v>
      </c>
      <c r="AW291" s="2">
        <f t="shared" si="112"/>
        <v>3890.35</v>
      </c>
      <c r="AX291" s="2">
        <f>'ZBud Extract Monthly'!V290</f>
        <v>778.07</v>
      </c>
      <c r="AY291" s="53">
        <f t="shared" si="113"/>
        <v>-3112.2799999999997</v>
      </c>
    </row>
    <row r="292" spans="1:51" x14ac:dyDescent="0.3">
      <c r="A292" s="129">
        <v>41517</v>
      </c>
      <c r="B292" s="130">
        <v>512.78</v>
      </c>
      <c r="C292" s="130">
        <v>498.88</v>
      </c>
      <c r="D292" s="130">
        <v>85.58</v>
      </c>
      <c r="E292" s="130">
        <v>82.74</v>
      </c>
      <c r="F292" s="130">
        <v>0</v>
      </c>
      <c r="G292" s="130">
        <v>1.93</v>
      </c>
      <c r="H292" s="2">
        <f t="shared" si="92"/>
        <v>1179.98</v>
      </c>
      <c r="I292" s="2">
        <f t="shared" si="93"/>
        <v>0</v>
      </c>
      <c r="J292" s="2">
        <f t="shared" si="94"/>
        <v>1.93</v>
      </c>
      <c r="K292" s="2">
        <f t="shared" si="95"/>
        <v>1179.98</v>
      </c>
      <c r="L292" s="2">
        <f t="shared" si="96"/>
        <v>1.93</v>
      </c>
      <c r="M292" s="2">
        <f t="shared" si="97"/>
        <v>1181.9100000000001</v>
      </c>
      <c r="N292" s="2">
        <f>'ZBud Extract Monthly'!V291</f>
        <v>1181.92</v>
      </c>
      <c r="O292" s="53">
        <f t="shared" si="98"/>
        <v>9.9999999999909051E-3</v>
      </c>
      <c r="AI292" s="58">
        <f t="shared" si="99"/>
        <v>512.78</v>
      </c>
      <c r="AJ292" s="2">
        <f t="shared" si="114"/>
        <v>667.2</v>
      </c>
      <c r="AK292" s="2">
        <f t="shared" si="100"/>
        <v>1181.9100000000001</v>
      </c>
      <c r="AL292" s="2">
        <f t="shared" si="101"/>
        <v>1.93</v>
      </c>
      <c r="AM292" s="2">
        <f t="shared" si="102"/>
        <v>2363.8200000000002</v>
      </c>
      <c r="AN292" s="2">
        <f t="shared" si="103"/>
        <v>1181.93</v>
      </c>
      <c r="AO292" s="2">
        <f t="shared" si="104"/>
        <v>0</v>
      </c>
      <c r="AP292" s="2">
        <f t="shared" si="105"/>
        <v>0</v>
      </c>
      <c r="AQ292" s="2">
        <f t="shared" si="106"/>
        <v>0</v>
      </c>
      <c r="AR292" s="2">
        <f t="shared" si="107"/>
        <v>0</v>
      </c>
      <c r="AS292" s="2">
        <f t="shared" si="108"/>
        <v>0</v>
      </c>
      <c r="AT292" s="2">
        <f t="shared" si="109"/>
        <v>1181.9100000000001</v>
      </c>
      <c r="AU292" s="2">
        <f t="shared" si="110"/>
        <v>0</v>
      </c>
      <c r="AV292" s="2">
        <f t="shared" si="111"/>
        <v>4727.6600000000008</v>
      </c>
      <c r="AW292" s="2">
        <f t="shared" si="112"/>
        <v>5909.5700000000006</v>
      </c>
      <c r="AX292" s="2">
        <f>'ZBud Extract Monthly'!V291</f>
        <v>1181.92</v>
      </c>
      <c r="AY292" s="53">
        <f t="shared" si="113"/>
        <v>-4727.6500000000005</v>
      </c>
    </row>
    <row r="293" spans="1:51" x14ac:dyDescent="0.3">
      <c r="A293" s="129">
        <v>41547</v>
      </c>
      <c r="B293" s="130">
        <v>415.25</v>
      </c>
      <c r="C293" s="130">
        <v>438.07</v>
      </c>
      <c r="D293" s="130">
        <v>426.55</v>
      </c>
      <c r="E293" s="130">
        <v>421.82</v>
      </c>
      <c r="F293" s="130">
        <v>0</v>
      </c>
      <c r="G293" s="130">
        <v>25.54</v>
      </c>
      <c r="H293" s="2">
        <f t="shared" si="92"/>
        <v>1701.6899999999998</v>
      </c>
      <c r="I293" s="2">
        <f t="shared" si="93"/>
        <v>0</v>
      </c>
      <c r="J293" s="2">
        <f t="shared" si="94"/>
        <v>25.54</v>
      </c>
      <c r="K293" s="2">
        <f t="shared" si="95"/>
        <v>1701.6899999999998</v>
      </c>
      <c r="L293" s="2">
        <f t="shared" si="96"/>
        <v>25.54</v>
      </c>
      <c r="M293" s="2">
        <f t="shared" si="97"/>
        <v>1727.2299999999998</v>
      </c>
      <c r="N293" s="2">
        <f>'ZBud Extract Monthly'!V292</f>
        <v>1727.23</v>
      </c>
      <c r="O293" s="53">
        <f t="shared" si="98"/>
        <v>0</v>
      </c>
      <c r="AI293" s="58">
        <f t="shared" si="99"/>
        <v>415.25</v>
      </c>
      <c r="AJ293" s="2">
        <f t="shared" si="114"/>
        <v>1286.44</v>
      </c>
      <c r="AK293" s="2">
        <f t="shared" si="100"/>
        <v>1727.2299999999998</v>
      </c>
      <c r="AL293" s="2">
        <f t="shared" si="101"/>
        <v>25.54</v>
      </c>
      <c r="AM293" s="2">
        <f t="shared" si="102"/>
        <v>3454.4599999999996</v>
      </c>
      <c r="AN293" s="2">
        <f t="shared" si="103"/>
        <v>1727.23</v>
      </c>
      <c r="AO293" s="2">
        <f t="shared" si="104"/>
        <v>0</v>
      </c>
      <c r="AP293" s="2">
        <f t="shared" si="105"/>
        <v>0</v>
      </c>
      <c r="AQ293" s="2">
        <f t="shared" si="106"/>
        <v>0</v>
      </c>
      <c r="AR293" s="2">
        <f t="shared" si="107"/>
        <v>0</v>
      </c>
      <c r="AS293" s="2">
        <f t="shared" si="108"/>
        <v>0</v>
      </c>
      <c r="AT293" s="2">
        <f t="shared" si="109"/>
        <v>1727.2299999999998</v>
      </c>
      <c r="AU293" s="2">
        <f t="shared" si="110"/>
        <v>0</v>
      </c>
      <c r="AV293" s="2">
        <f t="shared" si="111"/>
        <v>6908.92</v>
      </c>
      <c r="AW293" s="2">
        <f t="shared" si="112"/>
        <v>8636.15</v>
      </c>
      <c r="AX293" s="2">
        <f>'ZBud Extract Monthly'!V292</f>
        <v>1727.23</v>
      </c>
      <c r="AY293" s="53">
        <f t="shared" si="113"/>
        <v>-6908.92</v>
      </c>
    </row>
    <row r="294" spans="1:51" x14ac:dyDescent="0.3">
      <c r="A294" s="129">
        <v>41578</v>
      </c>
      <c r="B294" s="130">
        <v>386.77</v>
      </c>
      <c r="C294" s="130">
        <v>388.96</v>
      </c>
      <c r="D294" s="130">
        <v>313.02999999999997</v>
      </c>
      <c r="E294" s="130">
        <v>356.87</v>
      </c>
      <c r="F294" s="130">
        <v>0</v>
      </c>
      <c r="G294" s="130">
        <v>24.52</v>
      </c>
      <c r="H294" s="2">
        <f t="shared" si="92"/>
        <v>1445.63</v>
      </c>
      <c r="I294" s="2">
        <f t="shared" si="93"/>
        <v>0</v>
      </c>
      <c r="J294" s="2">
        <f t="shared" si="94"/>
        <v>24.52</v>
      </c>
      <c r="K294" s="2">
        <f t="shared" si="95"/>
        <v>1445.63</v>
      </c>
      <c r="L294" s="2">
        <f t="shared" si="96"/>
        <v>24.52</v>
      </c>
      <c r="M294" s="2">
        <f t="shared" si="97"/>
        <v>1470.15</v>
      </c>
      <c r="N294" s="2">
        <f>'ZBud Extract Monthly'!V293</f>
        <v>1470.15</v>
      </c>
      <c r="O294" s="53">
        <f t="shared" si="98"/>
        <v>0</v>
      </c>
      <c r="AI294" s="58">
        <f t="shared" si="99"/>
        <v>386.77</v>
      </c>
      <c r="AJ294" s="2">
        <f t="shared" si="114"/>
        <v>1058.8600000000001</v>
      </c>
      <c r="AK294" s="2">
        <f t="shared" si="100"/>
        <v>1470.15</v>
      </c>
      <c r="AL294" s="2">
        <f t="shared" si="101"/>
        <v>24.52</v>
      </c>
      <c r="AM294" s="2">
        <f t="shared" si="102"/>
        <v>2940.3</v>
      </c>
      <c r="AN294" s="2">
        <f t="shared" si="103"/>
        <v>1470.15</v>
      </c>
      <c r="AO294" s="2">
        <f t="shared" si="104"/>
        <v>0</v>
      </c>
      <c r="AP294" s="2">
        <f t="shared" si="105"/>
        <v>0</v>
      </c>
      <c r="AQ294" s="2">
        <f t="shared" si="106"/>
        <v>0</v>
      </c>
      <c r="AR294" s="2">
        <f t="shared" si="107"/>
        <v>0</v>
      </c>
      <c r="AS294" s="2">
        <f t="shared" si="108"/>
        <v>0</v>
      </c>
      <c r="AT294" s="2">
        <f t="shared" si="109"/>
        <v>1470.15</v>
      </c>
      <c r="AU294" s="2">
        <f t="shared" si="110"/>
        <v>0</v>
      </c>
      <c r="AV294" s="2">
        <f t="shared" si="111"/>
        <v>5880.6</v>
      </c>
      <c r="AW294" s="2">
        <f t="shared" si="112"/>
        <v>7350.75</v>
      </c>
      <c r="AX294" s="2">
        <f>'ZBud Extract Monthly'!V293</f>
        <v>1470.15</v>
      </c>
      <c r="AY294" s="53">
        <f t="shared" si="113"/>
        <v>-5880.6</v>
      </c>
    </row>
    <row r="295" spans="1:51" x14ac:dyDescent="0.3">
      <c r="A295" s="129">
        <v>41608</v>
      </c>
      <c r="B295" s="130">
        <v>397.86</v>
      </c>
      <c r="C295" s="130">
        <v>375.66</v>
      </c>
      <c r="D295" s="130">
        <v>349.95</v>
      </c>
      <c r="E295" s="130">
        <v>400.74</v>
      </c>
      <c r="F295" s="130">
        <v>0</v>
      </c>
      <c r="G295" s="130">
        <v>28.56</v>
      </c>
      <c r="H295" s="2">
        <f t="shared" si="92"/>
        <v>1524.21</v>
      </c>
      <c r="I295" s="2">
        <f t="shared" si="93"/>
        <v>0</v>
      </c>
      <c r="J295" s="2">
        <f t="shared" si="94"/>
        <v>28.56</v>
      </c>
      <c r="K295" s="2">
        <f t="shared" si="95"/>
        <v>1524.21</v>
      </c>
      <c r="L295" s="2">
        <f t="shared" si="96"/>
        <v>28.56</v>
      </c>
      <c r="M295" s="2">
        <f t="shared" si="97"/>
        <v>1552.77</v>
      </c>
      <c r="N295" s="2">
        <f>'ZBud Extract Monthly'!V294</f>
        <v>1552.77</v>
      </c>
      <c r="O295" s="53">
        <f t="shared" si="98"/>
        <v>0</v>
      </c>
      <c r="AI295" s="58">
        <f t="shared" si="99"/>
        <v>397.86</v>
      </c>
      <c r="AJ295" s="2">
        <f t="shared" si="114"/>
        <v>1126.3499999999999</v>
      </c>
      <c r="AK295" s="2">
        <f t="shared" si="100"/>
        <v>1552.77</v>
      </c>
      <c r="AL295" s="2">
        <f t="shared" si="101"/>
        <v>28.56</v>
      </c>
      <c r="AM295" s="2">
        <f t="shared" si="102"/>
        <v>3105.54</v>
      </c>
      <c r="AN295" s="2">
        <f t="shared" si="103"/>
        <v>1552.77</v>
      </c>
      <c r="AO295" s="2">
        <f t="shared" si="104"/>
        <v>0</v>
      </c>
      <c r="AP295" s="2">
        <f t="shared" si="105"/>
        <v>0</v>
      </c>
      <c r="AQ295" s="2">
        <f t="shared" si="106"/>
        <v>0</v>
      </c>
      <c r="AR295" s="2">
        <f t="shared" si="107"/>
        <v>0</v>
      </c>
      <c r="AS295" s="2">
        <f t="shared" si="108"/>
        <v>0</v>
      </c>
      <c r="AT295" s="2">
        <f t="shared" si="109"/>
        <v>1552.77</v>
      </c>
      <c r="AU295" s="2">
        <f t="shared" si="110"/>
        <v>0</v>
      </c>
      <c r="AV295" s="2">
        <f t="shared" si="111"/>
        <v>6211.08</v>
      </c>
      <c r="AW295" s="2">
        <f t="shared" si="112"/>
        <v>7763.85</v>
      </c>
      <c r="AX295" s="2">
        <f>'ZBud Extract Monthly'!V294</f>
        <v>1552.77</v>
      </c>
      <c r="AY295" s="53">
        <f t="shared" si="113"/>
        <v>-6211.08</v>
      </c>
    </row>
    <row r="296" spans="1:51" x14ac:dyDescent="0.3">
      <c r="A296" s="129">
        <v>41639</v>
      </c>
      <c r="B296" s="130">
        <v>388.49</v>
      </c>
      <c r="C296" s="130">
        <v>367.78</v>
      </c>
      <c r="D296" s="130">
        <v>415.04</v>
      </c>
      <c r="E296" s="130">
        <v>461.95</v>
      </c>
      <c r="F296" s="130">
        <v>0</v>
      </c>
      <c r="G296" s="130">
        <v>42.66</v>
      </c>
      <c r="H296" s="2">
        <f t="shared" si="92"/>
        <v>1633.26</v>
      </c>
      <c r="I296" s="2">
        <f t="shared" si="93"/>
        <v>0</v>
      </c>
      <c r="J296" s="2">
        <f t="shared" si="94"/>
        <v>42.66</v>
      </c>
      <c r="K296" s="2">
        <f t="shared" si="95"/>
        <v>1633.26</v>
      </c>
      <c r="L296" s="2">
        <f t="shared" si="96"/>
        <v>42.66</v>
      </c>
      <c r="M296" s="2">
        <f t="shared" si="97"/>
        <v>1675.92</v>
      </c>
      <c r="N296" s="2">
        <f>'ZBud Extract Monthly'!V295</f>
        <v>1675.92</v>
      </c>
      <c r="O296" s="53">
        <f t="shared" si="98"/>
        <v>0</v>
      </c>
      <c r="AI296" s="58">
        <f t="shared" si="99"/>
        <v>388.49</v>
      </c>
      <c r="AJ296" s="2">
        <f t="shared" si="114"/>
        <v>1244.77</v>
      </c>
      <c r="AK296" s="2">
        <f t="shared" si="100"/>
        <v>1675.92</v>
      </c>
      <c r="AL296" s="2">
        <f t="shared" si="101"/>
        <v>42.66</v>
      </c>
      <c r="AM296" s="2">
        <f t="shared" si="102"/>
        <v>3351.84</v>
      </c>
      <c r="AN296" s="2">
        <f t="shared" si="103"/>
        <v>1675.92</v>
      </c>
      <c r="AO296" s="2">
        <f t="shared" si="104"/>
        <v>0</v>
      </c>
      <c r="AP296" s="2">
        <f t="shared" si="105"/>
        <v>0</v>
      </c>
      <c r="AQ296" s="2">
        <f t="shared" si="106"/>
        <v>0</v>
      </c>
      <c r="AR296" s="2">
        <f t="shared" si="107"/>
        <v>0</v>
      </c>
      <c r="AS296" s="2">
        <f t="shared" si="108"/>
        <v>0</v>
      </c>
      <c r="AT296" s="2">
        <f t="shared" si="109"/>
        <v>1675.92</v>
      </c>
      <c r="AU296" s="2">
        <f t="shared" si="110"/>
        <v>0</v>
      </c>
      <c r="AV296" s="2">
        <f t="shared" si="111"/>
        <v>6703.68</v>
      </c>
      <c r="AW296" s="2">
        <f t="shared" si="112"/>
        <v>8379.6</v>
      </c>
      <c r="AX296" s="2">
        <f>'ZBud Extract Monthly'!V295</f>
        <v>1675.92</v>
      </c>
      <c r="AY296" s="53">
        <f t="shared" si="113"/>
        <v>-6703.68</v>
      </c>
    </row>
    <row r="297" spans="1:51" x14ac:dyDescent="0.3">
      <c r="A297" s="129">
        <v>41670</v>
      </c>
      <c r="B297" s="130">
        <v>359.52</v>
      </c>
      <c r="C297" s="130">
        <v>335.9</v>
      </c>
      <c r="D297" s="130">
        <v>357.96</v>
      </c>
      <c r="E297" s="130">
        <v>385.1</v>
      </c>
      <c r="F297" s="130">
        <v>0</v>
      </c>
      <c r="G297" s="130">
        <v>27.96</v>
      </c>
      <c r="H297" s="2">
        <f t="shared" si="92"/>
        <v>1438.48</v>
      </c>
      <c r="I297" s="2">
        <f t="shared" si="93"/>
        <v>0</v>
      </c>
      <c r="J297" s="2">
        <f t="shared" si="94"/>
        <v>27.96</v>
      </c>
      <c r="K297" s="2">
        <f t="shared" si="95"/>
        <v>1438.48</v>
      </c>
      <c r="L297" s="2">
        <f t="shared" si="96"/>
        <v>27.96</v>
      </c>
      <c r="M297" s="2">
        <f t="shared" si="97"/>
        <v>1466.44</v>
      </c>
      <c r="N297" s="2">
        <f>'ZBud Extract Monthly'!V296</f>
        <v>1466.43</v>
      </c>
      <c r="O297" s="53">
        <f t="shared" si="98"/>
        <v>-9.9999999999909051E-3</v>
      </c>
      <c r="AI297" s="58">
        <f t="shared" si="99"/>
        <v>359.52</v>
      </c>
      <c r="AJ297" s="2">
        <f t="shared" si="114"/>
        <v>1078.96</v>
      </c>
      <c r="AK297" s="2">
        <f t="shared" si="100"/>
        <v>1466.44</v>
      </c>
      <c r="AL297" s="2">
        <f t="shared" si="101"/>
        <v>27.96</v>
      </c>
      <c r="AM297" s="2">
        <f t="shared" si="102"/>
        <v>2932.88</v>
      </c>
      <c r="AN297" s="2">
        <f t="shared" si="103"/>
        <v>1466.42</v>
      </c>
      <c r="AO297" s="2">
        <f t="shared" si="104"/>
        <v>0</v>
      </c>
      <c r="AP297" s="2">
        <f t="shared" si="105"/>
        <v>0</v>
      </c>
      <c r="AQ297" s="2">
        <f t="shared" si="106"/>
        <v>0</v>
      </c>
      <c r="AR297" s="2">
        <f t="shared" si="107"/>
        <v>0</v>
      </c>
      <c r="AS297" s="2">
        <f t="shared" si="108"/>
        <v>0</v>
      </c>
      <c r="AT297" s="2">
        <f t="shared" si="109"/>
        <v>1466.44</v>
      </c>
      <c r="AU297" s="2">
        <f t="shared" si="110"/>
        <v>0</v>
      </c>
      <c r="AV297" s="2">
        <f t="shared" si="111"/>
        <v>5865.74</v>
      </c>
      <c r="AW297" s="2">
        <f t="shared" si="112"/>
        <v>7332.18</v>
      </c>
      <c r="AX297" s="2">
        <f>'ZBud Extract Monthly'!V296</f>
        <v>1466.43</v>
      </c>
      <c r="AY297" s="53">
        <f t="shared" si="113"/>
        <v>-5865.75</v>
      </c>
    </row>
    <row r="298" spans="1:51" x14ac:dyDescent="0.3">
      <c r="A298" s="129">
        <v>41698</v>
      </c>
      <c r="B298" s="130">
        <v>594.04</v>
      </c>
      <c r="C298" s="130">
        <v>594.99</v>
      </c>
      <c r="D298" s="130">
        <v>573.29</v>
      </c>
      <c r="E298" s="130">
        <v>476.36</v>
      </c>
      <c r="F298" s="130">
        <v>0</v>
      </c>
      <c r="G298" s="130">
        <v>47.46</v>
      </c>
      <c r="H298" s="2">
        <f t="shared" si="92"/>
        <v>2238.6799999999998</v>
      </c>
      <c r="I298" s="2">
        <f t="shared" si="93"/>
        <v>0</v>
      </c>
      <c r="J298" s="2">
        <f t="shared" si="94"/>
        <v>47.46</v>
      </c>
      <c r="K298" s="2">
        <f t="shared" si="95"/>
        <v>2238.6799999999998</v>
      </c>
      <c r="L298" s="2">
        <f t="shared" si="96"/>
        <v>47.46</v>
      </c>
      <c r="M298" s="2">
        <f t="shared" si="97"/>
        <v>2286.14</v>
      </c>
      <c r="N298" s="2">
        <f>'ZBud Extract Monthly'!V297</f>
        <v>2286.14</v>
      </c>
      <c r="O298" s="53">
        <f t="shared" si="98"/>
        <v>0</v>
      </c>
      <c r="AI298" s="58">
        <f t="shared" si="99"/>
        <v>594.04</v>
      </c>
      <c r="AJ298" s="2">
        <f t="shared" si="114"/>
        <v>1644.6399999999999</v>
      </c>
      <c r="AK298" s="2">
        <f t="shared" si="100"/>
        <v>2286.14</v>
      </c>
      <c r="AL298" s="2">
        <f t="shared" si="101"/>
        <v>47.46</v>
      </c>
      <c r="AM298" s="2">
        <f t="shared" si="102"/>
        <v>4572.28</v>
      </c>
      <c r="AN298" s="2">
        <f t="shared" si="103"/>
        <v>2286.14</v>
      </c>
      <c r="AO298" s="2">
        <f t="shared" si="104"/>
        <v>0</v>
      </c>
      <c r="AP298" s="2">
        <f t="shared" si="105"/>
        <v>0</v>
      </c>
      <c r="AQ298" s="2">
        <f t="shared" si="106"/>
        <v>0</v>
      </c>
      <c r="AR298" s="2">
        <f t="shared" si="107"/>
        <v>0</v>
      </c>
      <c r="AS298" s="2">
        <f t="shared" si="108"/>
        <v>0</v>
      </c>
      <c r="AT298" s="2">
        <f t="shared" si="109"/>
        <v>2286.14</v>
      </c>
      <c r="AU298" s="2">
        <f t="shared" si="110"/>
        <v>0</v>
      </c>
      <c r="AV298" s="2">
        <f t="shared" si="111"/>
        <v>9144.56</v>
      </c>
      <c r="AW298" s="2">
        <f t="shared" si="112"/>
        <v>11430.699999999999</v>
      </c>
      <c r="AX298" s="2">
        <f>'ZBud Extract Monthly'!V297</f>
        <v>2286.14</v>
      </c>
      <c r="AY298" s="53">
        <f t="shared" si="113"/>
        <v>-9144.56</v>
      </c>
    </row>
    <row r="299" spans="1:51" x14ac:dyDescent="0.3">
      <c r="A299" s="129">
        <v>41729</v>
      </c>
      <c r="B299" s="130">
        <v>717.06</v>
      </c>
      <c r="C299" s="130">
        <v>736.16</v>
      </c>
      <c r="D299" s="130">
        <v>974.77</v>
      </c>
      <c r="E299" s="130">
        <v>771.07</v>
      </c>
      <c r="F299" s="130">
        <v>0</v>
      </c>
      <c r="G299" s="130">
        <v>92.79</v>
      </c>
      <c r="H299" s="2">
        <f t="shared" si="92"/>
        <v>3199.06</v>
      </c>
      <c r="I299" s="2">
        <f t="shared" si="93"/>
        <v>0</v>
      </c>
      <c r="J299" s="2">
        <f t="shared" si="94"/>
        <v>92.79</v>
      </c>
      <c r="K299" s="2">
        <f t="shared" si="95"/>
        <v>3199.06</v>
      </c>
      <c r="L299" s="2">
        <f t="shared" si="96"/>
        <v>92.79</v>
      </c>
      <c r="M299" s="2">
        <f t="shared" si="97"/>
        <v>3291.85</v>
      </c>
      <c r="N299" s="2">
        <f>'ZBud Extract Monthly'!V298</f>
        <v>3291.85</v>
      </c>
      <c r="O299" s="53">
        <f t="shared" si="98"/>
        <v>0</v>
      </c>
      <c r="AI299" s="58">
        <f t="shared" si="99"/>
        <v>717.06</v>
      </c>
      <c r="AJ299" s="2">
        <f t="shared" si="114"/>
        <v>2482</v>
      </c>
      <c r="AK299" s="2">
        <f t="shared" si="100"/>
        <v>3291.85</v>
      </c>
      <c r="AL299" s="2">
        <f t="shared" si="101"/>
        <v>92.79</v>
      </c>
      <c r="AM299" s="2">
        <f t="shared" si="102"/>
        <v>6583.7</v>
      </c>
      <c r="AN299" s="2">
        <f t="shared" si="103"/>
        <v>3291.85</v>
      </c>
      <c r="AO299" s="2">
        <f t="shared" si="104"/>
        <v>0</v>
      </c>
      <c r="AP299" s="2">
        <f t="shared" si="105"/>
        <v>0</v>
      </c>
      <c r="AQ299" s="2">
        <f t="shared" si="106"/>
        <v>0</v>
      </c>
      <c r="AR299" s="2">
        <f t="shared" si="107"/>
        <v>0</v>
      </c>
      <c r="AS299" s="2">
        <f t="shared" si="108"/>
        <v>0</v>
      </c>
      <c r="AT299" s="2">
        <f t="shared" si="109"/>
        <v>3291.85</v>
      </c>
      <c r="AU299" s="2">
        <f t="shared" si="110"/>
        <v>0</v>
      </c>
      <c r="AV299" s="2">
        <f t="shared" si="111"/>
        <v>13167.4</v>
      </c>
      <c r="AW299" s="2">
        <f t="shared" si="112"/>
        <v>16459.25</v>
      </c>
      <c r="AX299" s="2">
        <f>'ZBud Extract Monthly'!V298</f>
        <v>3291.85</v>
      </c>
      <c r="AY299" s="53">
        <f t="shared" si="113"/>
        <v>-13167.4</v>
      </c>
    </row>
    <row r="300" spans="1:51" x14ac:dyDescent="0.3">
      <c r="A300" s="129">
        <v>41759</v>
      </c>
      <c r="B300" s="130">
        <v>509.17</v>
      </c>
      <c r="C300" s="130">
        <v>506.03</v>
      </c>
      <c r="D300" s="130">
        <v>734.78</v>
      </c>
      <c r="E300" s="130">
        <v>606.13</v>
      </c>
      <c r="F300" s="130">
        <v>0</v>
      </c>
      <c r="G300" s="130">
        <v>83.8</v>
      </c>
      <c r="H300" s="2">
        <f t="shared" si="92"/>
        <v>2356.11</v>
      </c>
      <c r="I300" s="2">
        <f t="shared" si="93"/>
        <v>0</v>
      </c>
      <c r="J300" s="2">
        <f t="shared" si="94"/>
        <v>83.8</v>
      </c>
      <c r="K300" s="2">
        <f t="shared" si="95"/>
        <v>2356.11</v>
      </c>
      <c r="L300" s="2">
        <f t="shared" si="96"/>
        <v>83.8</v>
      </c>
      <c r="M300" s="2">
        <f t="shared" si="97"/>
        <v>2439.9100000000003</v>
      </c>
      <c r="N300" s="2">
        <f>'ZBud Extract Monthly'!V299</f>
        <v>2439.92</v>
      </c>
      <c r="O300" s="53">
        <f t="shared" si="98"/>
        <v>9.9999999997635314E-3</v>
      </c>
      <c r="AI300" s="58">
        <f t="shared" si="99"/>
        <v>509.17</v>
      </c>
      <c r="AJ300" s="2">
        <f t="shared" si="114"/>
        <v>1846.94</v>
      </c>
      <c r="AK300" s="2">
        <f t="shared" si="100"/>
        <v>2439.9100000000003</v>
      </c>
      <c r="AL300" s="2">
        <f t="shared" si="101"/>
        <v>83.8</v>
      </c>
      <c r="AM300" s="2">
        <f t="shared" si="102"/>
        <v>4879.8200000000006</v>
      </c>
      <c r="AN300" s="2">
        <f t="shared" si="103"/>
        <v>2439.9299999999998</v>
      </c>
      <c r="AO300" s="2">
        <f t="shared" si="104"/>
        <v>0</v>
      </c>
      <c r="AP300" s="2">
        <f t="shared" si="105"/>
        <v>0</v>
      </c>
      <c r="AQ300" s="2">
        <f t="shared" si="106"/>
        <v>0</v>
      </c>
      <c r="AR300" s="2">
        <f t="shared" si="107"/>
        <v>0</v>
      </c>
      <c r="AS300" s="2">
        <f t="shared" si="108"/>
        <v>0</v>
      </c>
      <c r="AT300" s="2">
        <f t="shared" si="109"/>
        <v>2439.9100000000003</v>
      </c>
      <c r="AU300" s="2">
        <f t="shared" si="110"/>
        <v>0</v>
      </c>
      <c r="AV300" s="2">
        <f t="shared" si="111"/>
        <v>9759.6600000000017</v>
      </c>
      <c r="AW300" s="2">
        <f t="shared" si="112"/>
        <v>12199.570000000002</v>
      </c>
      <c r="AX300" s="2">
        <f>'ZBud Extract Monthly'!V299</f>
        <v>2439.92</v>
      </c>
      <c r="AY300" s="53">
        <f t="shared" si="113"/>
        <v>-9759.6500000000015</v>
      </c>
    </row>
    <row r="301" spans="1:51" x14ac:dyDescent="0.3">
      <c r="A301" s="129">
        <v>41790</v>
      </c>
      <c r="B301" s="130">
        <v>389.94</v>
      </c>
      <c r="C301" s="130">
        <v>393.35</v>
      </c>
      <c r="D301" s="130">
        <v>264.64999999999998</v>
      </c>
      <c r="E301" s="130">
        <v>286.5</v>
      </c>
      <c r="F301" s="130">
        <v>0</v>
      </c>
      <c r="G301" s="130">
        <v>31.52</v>
      </c>
      <c r="H301" s="2">
        <f t="shared" si="92"/>
        <v>1334.44</v>
      </c>
      <c r="I301" s="2">
        <f t="shared" si="93"/>
        <v>0</v>
      </c>
      <c r="J301" s="2">
        <f t="shared" si="94"/>
        <v>31.52</v>
      </c>
      <c r="K301" s="2">
        <f t="shared" si="95"/>
        <v>1334.44</v>
      </c>
      <c r="L301" s="2">
        <f t="shared" si="96"/>
        <v>31.52</v>
      </c>
      <c r="M301" s="2">
        <f t="shared" si="97"/>
        <v>1365.96</v>
      </c>
      <c r="N301" s="2">
        <f>'ZBud Extract Monthly'!V300</f>
        <v>1365.96</v>
      </c>
      <c r="O301" s="53">
        <f t="shared" si="98"/>
        <v>0</v>
      </c>
      <c r="AI301" s="58">
        <f t="shared" si="99"/>
        <v>389.94</v>
      </c>
      <c r="AJ301" s="2">
        <f t="shared" si="114"/>
        <v>944.5</v>
      </c>
      <c r="AK301" s="2">
        <f t="shared" si="100"/>
        <v>1365.96</v>
      </c>
      <c r="AL301" s="2">
        <f t="shared" si="101"/>
        <v>31.52</v>
      </c>
      <c r="AM301" s="2">
        <f t="shared" si="102"/>
        <v>2731.92</v>
      </c>
      <c r="AN301" s="2">
        <f t="shared" si="103"/>
        <v>1365.96</v>
      </c>
      <c r="AO301" s="2">
        <f t="shared" si="104"/>
        <v>0</v>
      </c>
      <c r="AP301" s="2">
        <f t="shared" si="105"/>
        <v>0</v>
      </c>
      <c r="AQ301" s="2">
        <f t="shared" si="106"/>
        <v>0</v>
      </c>
      <c r="AR301" s="2">
        <f t="shared" si="107"/>
        <v>0</v>
      </c>
      <c r="AS301" s="2">
        <f t="shared" si="108"/>
        <v>0</v>
      </c>
      <c r="AT301" s="2">
        <f t="shared" si="109"/>
        <v>1365.96</v>
      </c>
      <c r="AU301" s="2">
        <f t="shared" si="110"/>
        <v>0</v>
      </c>
      <c r="AV301" s="2">
        <f t="shared" si="111"/>
        <v>5463.84</v>
      </c>
      <c r="AW301" s="2">
        <f t="shared" si="112"/>
        <v>6829.8</v>
      </c>
      <c r="AX301" s="2">
        <f>'ZBud Extract Monthly'!V300</f>
        <v>1365.96</v>
      </c>
      <c r="AY301" s="53">
        <f t="shared" si="113"/>
        <v>-5463.84</v>
      </c>
    </row>
    <row r="302" spans="1:51" x14ac:dyDescent="0.3">
      <c r="A302" s="129">
        <v>41820</v>
      </c>
      <c r="B302" s="130">
        <v>337.77</v>
      </c>
      <c r="C302" s="130">
        <v>312.87</v>
      </c>
      <c r="D302" s="130">
        <v>66.08</v>
      </c>
      <c r="E302" s="130">
        <v>54.63</v>
      </c>
      <c r="F302" s="130">
        <v>0</v>
      </c>
      <c r="G302" s="130">
        <v>2.0099999999999998</v>
      </c>
      <c r="H302" s="2">
        <f t="shared" si="92"/>
        <v>771.35</v>
      </c>
      <c r="I302" s="2">
        <f t="shared" si="93"/>
        <v>0</v>
      </c>
      <c r="J302" s="2">
        <f t="shared" si="94"/>
        <v>2.0099999999999998</v>
      </c>
      <c r="K302" s="2">
        <f t="shared" si="95"/>
        <v>771.35</v>
      </c>
      <c r="L302" s="2">
        <f t="shared" si="96"/>
        <v>2.0099999999999998</v>
      </c>
      <c r="M302" s="2">
        <f t="shared" si="97"/>
        <v>773.36</v>
      </c>
      <c r="N302" s="2">
        <f>'ZBud Extract Monthly'!V301</f>
        <v>773.37</v>
      </c>
      <c r="O302" s="53">
        <f t="shared" si="98"/>
        <v>9.9999999999909051E-3</v>
      </c>
      <c r="AI302" s="58">
        <f t="shared" si="99"/>
        <v>337.77</v>
      </c>
      <c r="AJ302" s="2">
        <f t="shared" si="114"/>
        <v>433.58</v>
      </c>
      <c r="AK302" s="2">
        <f t="shared" si="100"/>
        <v>773.36</v>
      </c>
      <c r="AL302" s="2">
        <f t="shared" si="101"/>
        <v>2.0099999999999998</v>
      </c>
      <c r="AM302" s="2">
        <f t="shared" si="102"/>
        <v>1546.72</v>
      </c>
      <c r="AN302" s="2">
        <f t="shared" si="103"/>
        <v>773.38</v>
      </c>
      <c r="AO302" s="2">
        <f t="shared" si="104"/>
        <v>0</v>
      </c>
      <c r="AP302" s="2">
        <f t="shared" si="105"/>
        <v>0</v>
      </c>
      <c r="AQ302" s="2">
        <f t="shared" si="106"/>
        <v>0</v>
      </c>
      <c r="AR302" s="2">
        <f t="shared" si="107"/>
        <v>0</v>
      </c>
      <c r="AS302" s="2">
        <f t="shared" si="108"/>
        <v>0</v>
      </c>
      <c r="AT302" s="2">
        <f t="shared" si="109"/>
        <v>773.36</v>
      </c>
      <c r="AU302" s="2">
        <f t="shared" si="110"/>
        <v>0</v>
      </c>
      <c r="AV302" s="2">
        <f t="shared" si="111"/>
        <v>3093.46</v>
      </c>
      <c r="AW302" s="2">
        <f t="shared" si="112"/>
        <v>3866.82</v>
      </c>
      <c r="AX302" s="2">
        <f>'ZBud Extract Monthly'!V301</f>
        <v>773.37</v>
      </c>
      <c r="AY302" s="53">
        <f t="shared" si="113"/>
        <v>-3093.4500000000003</v>
      </c>
    </row>
    <row r="303" spans="1:51" x14ac:dyDescent="0.3">
      <c r="A303" s="129">
        <v>41851</v>
      </c>
      <c r="B303" s="130">
        <v>326.04000000000002</v>
      </c>
      <c r="C303" s="130">
        <v>285.24</v>
      </c>
      <c r="D303" s="130">
        <v>71.42</v>
      </c>
      <c r="E303" s="130">
        <v>55.73</v>
      </c>
      <c r="F303" s="130">
        <v>0</v>
      </c>
      <c r="G303" s="130">
        <v>0.04</v>
      </c>
      <c r="H303" s="2">
        <f t="shared" si="92"/>
        <v>738.43</v>
      </c>
      <c r="I303" s="2">
        <f t="shared" si="93"/>
        <v>0</v>
      </c>
      <c r="J303" s="2">
        <f t="shared" si="94"/>
        <v>0.04</v>
      </c>
      <c r="K303" s="2">
        <f t="shared" si="95"/>
        <v>738.43</v>
      </c>
      <c r="L303" s="2">
        <f t="shared" si="96"/>
        <v>0.04</v>
      </c>
      <c r="M303" s="2">
        <f t="shared" si="97"/>
        <v>738.46999999999991</v>
      </c>
      <c r="N303" s="2">
        <f>'ZBud Extract Monthly'!V302</f>
        <v>738.46</v>
      </c>
      <c r="O303" s="53">
        <f t="shared" si="98"/>
        <v>-9.9999999998772182E-3</v>
      </c>
      <c r="AI303" s="58">
        <f t="shared" si="99"/>
        <v>326.04000000000002</v>
      </c>
      <c r="AJ303" s="2">
        <f t="shared" si="114"/>
        <v>412.39000000000004</v>
      </c>
      <c r="AK303" s="2">
        <f t="shared" si="100"/>
        <v>738.46999999999991</v>
      </c>
      <c r="AL303" s="2">
        <f t="shared" si="101"/>
        <v>0.04</v>
      </c>
      <c r="AM303" s="2">
        <f t="shared" si="102"/>
        <v>1476.9399999999998</v>
      </c>
      <c r="AN303" s="2">
        <f t="shared" si="103"/>
        <v>738.45000000000016</v>
      </c>
      <c r="AO303" s="2">
        <f t="shared" si="104"/>
        <v>0</v>
      </c>
      <c r="AP303" s="2">
        <f t="shared" si="105"/>
        <v>0</v>
      </c>
      <c r="AQ303" s="2">
        <f t="shared" si="106"/>
        <v>0</v>
      </c>
      <c r="AR303" s="2">
        <f t="shared" si="107"/>
        <v>0</v>
      </c>
      <c r="AS303" s="2">
        <f t="shared" si="108"/>
        <v>0</v>
      </c>
      <c r="AT303" s="2">
        <f t="shared" si="109"/>
        <v>738.46999999999991</v>
      </c>
      <c r="AU303" s="2">
        <f t="shared" si="110"/>
        <v>0</v>
      </c>
      <c r="AV303" s="2">
        <f t="shared" si="111"/>
        <v>2953.86</v>
      </c>
      <c r="AW303" s="2">
        <f t="shared" si="112"/>
        <v>3692.3300000000004</v>
      </c>
      <c r="AX303" s="2">
        <f>'ZBud Extract Monthly'!V302</f>
        <v>738.46</v>
      </c>
      <c r="AY303" s="53">
        <f t="shared" si="113"/>
        <v>-2953.8700000000003</v>
      </c>
    </row>
    <row r="304" spans="1:51" x14ac:dyDescent="0.3">
      <c r="A304" s="129">
        <v>41882</v>
      </c>
      <c r="B304" s="130">
        <v>390.01</v>
      </c>
      <c r="C304" s="130">
        <v>344.47</v>
      </c>
      <c r="D304" s="130">
        <v>108.98</v>
      </c>
      <c r="E304" s="130">
        <v>99.8</v>
      </c>
      <c r="F304" s="130">
        <v>0</v>
      </c>
      <c r="G304" s="130">
        <v>0.77</v>
      </c>
      <c r="H304" s="2">
        <f t="shared" si="92"/>
        <v>943.26</v>
      </c>
      <c r="I304" s="2">
        <f t="shared" si="93"/>
        <v>0</v>
      </c>
      <c r="J304" s="2">
        <f t="shared" si="94"/>
        <v>0.77</v>
      </c>
      <c r="K304" s="2">
        <f t="shared" si="95"/>
        <v>943.26</v>
      </c>
      <c r="L304" s="2">
        <f t="shared" si="96"/>
        <v>0.77</v>
      </c>
      <c r="M304" s="2">
        <f t="shared" si="97"/>
        <v>944.03</v>
      </c>
      <c r="N304" s="2">
        <f>'ZBud Extract Monthly'!V303</f>
        <v>944.02</v>
      </c>
      <c r="O304" s="53">
        <f t="shared" si="98"/>
        <v>-9.9999999999909051E-3</v>
      </c>
      <c r="AI304" s="58">
        <f t="shared" si="99"/>
        <v>390.01</v>
      </c>
      <c r="AJ304" s="2">
        <f t="shared" si="114"/>
        <v>553.25</v>
      </c>
      <c r="AK304" s="2">
        <f t="shared" si="100"/>
        <v>944.03</v>
      </c>
      <c r="AL304" s="2">
        <f t="shared" si="101"/>
        <v>0.77</v>
      </c>
      <c r="AM304" s="2">
        <f t="shared" si="102"/>
        <v>1888.06</v>
      </c>
      <c r="AN304" s="2">
        <f t="shared" si="103"/>
        <v>944.01</v>
      </c>
      <c r="AO304" s="2">
        <f t="shared" si="104"/>
        <v>0</v>
      </c>
      <c r="AP304" s="2">
        <f t="shared" si="105"/>
        <v>0</v>
      </c>
      <c r="AQ304" s="2">
        <f t="shared" si="106"/>
        <v>0</v>
      </c>
      <c r="AR304" s="2">
        <f t="shared" si="107"/>
        <v>0</v>
      </c>
      <c r="AS304" s="2">
        <f t="shared" si="108"/>
        <v>0</v>
      </c>
      <c r="AT304" s="2">
        <f t="shared" si="109"/>
        <v>944.03</v>
      </c>
      <c r="AU304" s="2">
        <f t="shared" si="110"/>
        <v>0</v>
      </c>
      <c r="AV304" s="2">
        <f t="shared" si="111"/>
        <v>3776.1000000000004</v>
      </c>
      <c r="AW304" s="2">
        <f t="shared" si="112"/>
        <v>4720.13</v>
      </c>
      <c r="AX304" s="2">
        <f>'ZBud Extract Monthly'!V303</f>
        <v>944.02</v>
      </c>
      <c r="AY304" s="53">
        <f t="shared" si="113"/>
        <v>-3776.11</v>
      </c>
    </row>
    <row r="305" spans="1:51" x14ac:dyDescent="0.3">
      <c r="A305" s="129">
        <v>41912</v>
      </c>
      <c r="B305" s="130">
        <v>337.39</v>
      </c>
      <c r="C305" s="130">
        <v>292.33999999999997</v>
      </c>
      <c r="D305" s="130">
        <v>126.63</v>
      </c>
      <c r="E305" s="130">
        <v>138.56</v>
      </c>
      <c r="F305" s="130">
        <v>0</v>
      </c>
      <c r="G305" s="130">
        <v>2.13</v>
      </c>
      <c r="H305" s="2">
        <f t="shared" si="92"/>
        <v>894.92000000000007</v>
      </c>
      <c r="I305" s="2">
        <f t="shared" si="93"/>
        <v>0</v>
      </c>
      <c r="J305" s="2">
        <f t="shared" si="94"/>
        <v>2.13</v>
      </c>
      <c r="K305" s="2">
        <f t="shared" si="95"/>
        <v>894.92000000000007</v>
      </c>
      <c r="L305" s="2">
        <f t="shared" si="96"/>
        <v>2.13</v>
      </c>
      <c r="M305" s="2">
        <f t="shared" si="97"/>
        <v>897.05000000000007</v>
      </c>
      <c r="N305" s="2">
        <f>'ZBud Extract Monthly'!V304</f>
        <v>897.04</v>
      </c>
      <c r="O305" s="53">
        <f t="shared" si="98"/>
        <v>-1.0000000000104592E-2</v>
      </c>
      <c r="AI305" s="58">
        <f t="shared" si="99"/>
        <v>337.39</v>
      </c>
      <c r="AJ305" s="2">
        <f t="shared" si="114"/>
        <v>557.53</v>
      </c>
      <c r="AK305" s="2">
        <f t="shared" si="100"/>
        <v>897.05000000000007</v>
      </c>
      <c r="AL305" s="2">
        <f t="shared" si="101"/>
        <v>2.13</v>
      </c>
      <c r="AM305" s="2">
        <f t="shared" si="102"/>
        <v>1794.1000000000001</v>
      </c>
      <c r="AN305" s="2">
        <f t="shared" si="103"/>
        <v>897.02999999999986</v>
      </c>
      <c r="AO305" s="2">
        <f t="shared" si="104"/>
        <v>0</v>
      </c>
      <c r="AP305" s="2">
        <f t="shared" si="105"/>
        <v>0</v>
      </c>
      <c r="AQ305" s="2">
        <f t="shared" si="106"/>
        <v>0</v>
      </c>
      <c r="AR305" s="2">
        <f t="shared" si="107"/>
        <v>0</v>
      </c>
      <c r="AS305" s="2">
        <f t="shared" si="108"/>
        <v>0</v>
      </c>
      <c r="AT305" s="2">
        <f t="shared" si="109"/>
        <v>897.05000000000007</v>
      </c>
      <c r="AU305" s="2">
        <f t="shared" si="110"/>
        <v>0</v>
      </c>
      <c r="AV305" s="2">
        <f t="shared" si="111"/>
        <v>3588.18</v>
      </c>
      <c r="AW305" s="2">
        <f t="shared" si="112"/>
        <v>4485.2300000000005</v>
      </c>
      <c r="AX305" s="2">
        <f>'ZBud Extract Monthly'!V304</f>
        <v>897.04</v>
      </c>
      <c r="AY305" s="53">
        <f t="shared" si="113"/>
        <v>-3588.1900000000005</v>
      </c>
    </row>
    <row r="306" spans="1:51" x14ac:dyDescent="0.3">
      <c r="A306" s="129">
        <v>41943</v>
      </c>
      <c r="B306" s="130">
        <v>323.7</v>
      </c>
      <c r="C306" s="130">
        <v>267.63</v>
      </c>
      <c r="D306" s="130">
        <v>144.93</v>
      </c>
      <c r="E306" s="130">
        <v>157.46</v>
      </c>
      <c r="F306" s="130">
        <v>0</v>
      </c>
      <c r="G306" s="130">
        <v>4.47</v>
      </c>
      <c r="H306" s="2">
        <f t="shared" si="92"/>
        <v>893.72</v>
      </c>
      <c r="I306" s="2">
        <f t="shared" si="93"/>
        <v>0</v>
      </c>
      <c r="J306" s="2">
        <f t="shared" si="94"/>
        <v>4.47</v>
      </c>
      <c r="K306" s="2">
        <f t="shared" si="95"/>
        <v>893.72</v>
      </c>
      <c r="L306" s="2">
        <f t="shared" si="96"/>
        <v>4.47</v>
      </c>
      <c r="M306" s="2">
        <f t="shared" si="97"/>
        <v>898.19</v>
      </c>
      <c r="N306" s="2">
        <f>'ZBud Extract Monthly'!V305</f>
        <v>898.18</v>
      </c>
      <c r="O306" s="53">
        <f t="shared" si="98"/>
        <v>-1.0000000000104592E-2</v>
      </c>
      <c r="AI306" s="58">
        <f t="shared" si="99"/>
        <v>323.7</v>
      </c>
      <c r="AJ306" s="2">
        <f t="shared" si="114"/>
        <v>570.02</v>
      </c>
      <c r="AK306" s="2">
        <f t="shared" si="100"/>
        <v>898.19</v>
      </c>
      <c r="AL306" s="2">
        <f t="shared" si="101"/>
        <v>4.47</v>
      </c>
      <c r="AM306" s="2">
        <f t="shared" si="102"/>
        <v>1796.38</v>
      </c>
      <c r="AN306" s="2">
        <f t="shared" si="103"/>
        <v>898.16999999999985</v>
      </c>
      <c r="AO306" s="2">
        <f t="shared" si="104"/>
        <v>0</v>
      </c>
      <c r="AP306" s="2">
        <f t="shared" si="105"/>
        <v>0</v>
      </c>
      <c r="AQ306" s="2">
        <f t="shared" si="106"/>
        <v>0</v>
      </c>
      <c r="AR306" s="2">
        <f t="shared" si="107"/>
        <v>0</v>
      </c>
      <c r="AS306" s="2">
        <f t="shared" si="108"/>
        <v>0</v>
      </c>
      <c r="AT306" s="2">
        <f t="shared" si="109"/>
        <v>898.19</v>
      </c>
      <c r="AU306" s="2">
        <f t="shared" si="110"/>
        <v>0</v>
      </c>
      <c r="AV306" s="2">
        <f t="shared" si="111"/>
        <v>3592.74</v>
      </c>
      <c r="AW306" s="2">
        <f t="shared" si="112"/>
        <v>4490.93</v>
      </c>
      <c r="AX306" s="2">
        <f>'ZBud Extract Monthly'!V305</f>
        <v>898.18</v>
      </c>
      <c r="AY306" s="53">
        <f t="shared" si="113"/>
        <v>-3592.7500000000005</v>
      </c>
    </row>
    <row r="307" spans="1:51" x14ac:dyDescent="0.3">
      <c r="A307" s="129">
        <v>41973</v>
      </c>
      <c r="B307" s="130">
        <v>380</v>
      </c>
      <c r="C307" s="130">
        <v>305.64</v>
      </c>
      <c r="D307" s="130">
        <v>302.76</v>
      </c>
      <c r="E307" s="130">
        <v>319.62</v>
      </c>
      <c r="F307" s="130">
        <v>0</v>
      </c>
      <c r="G307" s="130">
        <v>19.940000000000001</v>
      </c>
      <c r="H307" s="2">
        <f t="shared" si="92"/>
        <v>1308.02</v>
      </c>
      <c r="I307" s="2">
        <f t="shared" si="93"/>
        <v>0</v>
      </c>
      <c r="J307" s="2">
        <f t="shared" si="94"/>
        <v>19.940000000000001</v>
      </c>
      <c r="K307" s="2">
        <f t="shared" si="95"/>
        <v>1308.02</v>
      </c>
      <c r="L307" s="2">
        <f t="shared" si="96"/>
        <v>19.940000000000001</v>
      </c>
      <c r="M307" s="2">
        <f t="shared" si="97"/>
        <v>1327.96</v>
      </c>
      <c r="N307" s="2">
        <f>'ZBud Extract Monthly'!V306</f>
        <v>1327.96</v>
      </c>
      <c r="O307" s="53">
        <f t="shared" si="98"/>
        <v>0</v>
      </c>
      <c r="AI307" s="58">
        <f t="shared" si="99"/>
        <v>380</v>
      </c>
      <c r="AJ307" s="2">
        <f t="shared" si="114"/>
        <v>928.02</v>
      </c>
      <c r="AK307" s="2">
        <f t="shared" si="100"/>
        <v>1327.96</v>
      </c>
      <c r="AL307" s="2">
        <f t="shared" si="101"/>
        <v>19.940000000000001</v>
      </c>
      <c r="AM307" s="2">
        <f t="shared" si="102"/>
        <v>2655.92</v>
      </c>
      <c r="AN307" s="2">
        <f t="shared" si="103"/>
        <v>1327.96</v>
      </c>
      <c r="AO307" s="2">
        <f t="shared" si="104"/>
        <v>0</v>
      </c>
      <c r="AP307" s="2">
        <f t="shared" si="105"/>
        <v>0</v>
      </c>
      <c r="AQ307" s="2">
        <f t="shared" si="106"/>
        <v>0</v>
      </c>
      <c r="AR307" s="2">
        <f t="shared" si="107"/>
        <v>0</v>
      </c>
      <c r="AS307" s="2">
        <f t="shared" si="108"/>
        <v>0</v>
      </c>
      <c r="AT307" s="2">
        <f t="shared" si="109"/>
        <v>1327.96</v>
      </c>
      <c r="AU307" s="2">
        <f t="shared" si="110"/>
        <v>0</v>
      </c>
      <c r="AV307" s="2">
        <f t="shared" si="111"/>
        <v>5311.84</v>
      </c>
      <c r="AW307" s="2">
        <f t="shared" si="112"/>
        <v>6639.8</v>
      </c>
      <c r="AX307" s="2">
        <f>'ZBud Extract Monthly'!V306</f>
        <v>1327.96</v>
      </c>
      <c r="AY307" s="53">
        <f t="shared" si="113"/>
        <v>-5311.84</v>
      </c>
    </row>
    <row r="308" spans="1:51" x14ac:dyDescent="0.3">
      <c r="A308" s="129">
        <v>42004</v>
      </c>
      <c r="B308" s="130">
        <v>1253.48</v>
      </c>
      <c r="C308" s="130">
        <v>1223.33</v>
      </c>
      <c r="D308" s="130">
        <v>1153.8800000000001</v>
      </c>
      <c r="E308" s="130">
        <v>870.7</v>
      </c>
      <c r="F308" s="130">
        <v>0</v>
      </c>
      <c r="G308" s="130">
        <v>93.08</v>
      </c>
      <c r="H308" s="2">
        <f t="shared" si="92"/>
        <v>4501.3900000000003</v>
      </c>
      <c r="I308" s="2">
        <f t="shared" si="93"/>
        <v>0</v>
      </c>
      <c r="J308" s="2">
        <f t="shared" si="94"/>
        <v>93.08</v>
      </c>
      <c r="K308" s="2">
        <f t="shared" si="95"/>
        <v>4501.3900000000003</v>
      </c>
      <c r="L308" s="2">
        <f t="shared" si="96"/>
        <v>93.08</v>
      </c>
      <c r="M308" s="2">
        <f t="shared" si="97"/>
        <v>4594.47</v>
      </c>
      <c r="N308" s="2">
        <f>'ZBud Extract Monthly'!V307</f>
        <v>4594.4799999999996</v>
      </c>
      <c r="O308" s="53">
        <f t="shared" si="98"/>
        <v>9.999999999308784E-3</v>
      </c>
      <c r="AI308" s="58">
        <f t="shared" si="99"/>
        <v>1253.48</v>
      </c>
      <c r="AJ308" s="2">
        <f t="shared" si="114"/>
        <v>3247.91</v>
      </c>
      <c r="AK308" s="2">
        <f t="shared" si="100"/>
        <v>4594.47</v>
      </c>
      <c r="AL308" s="2">
        <f t="shared" si="101"/>
        <v>93.08</v>
      </c>
      <c r="AM308" s="2">
        <f t="shared" si="102"/>
        <v>9188.94</v>
      </c>
      <c r="AN308" s="2">
        <f t="shared" si="103"/>
        <v>4594.4899999999989</v>
      </c>
      <c r="AO308" s="2">
        <f t="shared" si="104"/>
        <v>0</v>
      </c>
      <c r="AP308" s="2">
        <f t="shared" si="105"/>
        <v>0</v>
      </c>
      <c r="AQ308" s="2">
        <f t="shared" si="106"/>
        <v>0</v>
      </c>
      <c r="AR308" s="2">
        <f t="shared" si="107"/>
        <v>0</v>
      </c>
      <c r="AS308" s="2">
        <f t="shared" si="108"/>
        <v>0</v>
      </c>
      <c r="AT308" s="2">
        <f t="shared" si="109"/>
        <v>4594.47</v>
      </c>
      <c r="AU308" s="2">
        <f t="shared" si="110"/>
        <v>0</v>
      </c>
      <c r="AV308" s="2">
        <f t="shared" si="111"/>
        <v>18377.899999999998</v>
      </c>
      <c r="AW308" s="2">
        <f t="shared" si="112"/>
        <v>22972.37</v>
      </c>
      <c r="AX308" s="2">
        <f>'ZBud Extract Monthly'!V307</f>
        <v>4594.4799999999996</v>
      </c>
      <c r="AY308" s="53">
        <f t="shared" si="113"/>
        <v>-18377.89</v>
      </c>
    </row>
    <row r="309" spans="1:51" x14ac:dyDescent="0.3">
      <c r="A309" s="129">
        <v>42035</v>
      </c>
      <c r="B309" s="130">
        <v>495.92</v>
      </c>
      <c r="C309" s="130">
        <v>551.76</v>
      </c>
      <c r="D309" s="130">
        <v>872.07</v>
      </c>
      <c r="E309" s="130">
        <v>765.04</v>
      </c>
      <c r="F309" s="130">
        <v>0</v>
      </c>
      <c r="G309" s="130">
        <v>99.66</v>
      </c>
      <c r="H309" s="2">
        <f t="shared" si="92"/>
        <v>2684.79</v>
      </c>
      <c r="I309" s="2">
        <f t="shared" si="93"/>
        <v>0</v>
      </c>
      <c r="J309" s="2">
        <f t="shared" si="94"/>
        <v>99.66</v>
      </c>
      <c r="K309" s="2">
        <f t="shared" si="95"/>
        <v>2684.79</v>
      </c>
      <c r="L309" s="2">
        <f t="shared" si="96"/>
        <v>99.66</v>
      </c>
      <c r="M309" s="2">
        <f t="shared" si="97"/>
        <v>2784.45</v>
      </c>
      <c r="N309" s="2">
        <f>'ZBud Extract Monthly'!V308</f>
        <v>2784.45</v>
      </c>
      <c r="O309" s="53">
        <f t="shared" si="98"/>
        <v>0</v>
      </c>
      <c r="AI309" s="58">
        <f t="shared" si="99"/>
        <v>495.92</v>
      </c>
      <c r="AJ309" s="2">
        <f t="shared" si="114"/>
        <v>2188.87</v>
      </c>
      <c r="AK309" s="2">
        <f t="shared" si="100"/>
        <v>2784.45</v>
      </c>
      <c r="AL309" s="2">
        <f t="shared" si="101"/>
        <v>99.66</v>
      </c>
      <c r="AM309" s="2">
        <f t="shared" si="102"/>
        <v>5568.9</v>
      </c>
      <c r="AN309" s="2">
        <f t="shared" si="103"/>
        <v>2784.45</v>
      </c>
      <c r="AO309" s="2">
        <f t="shared" si="104"/>
        <v>0</v>
      </c>
      <c r="AP309" s="2">
        <f t="shared" si="105"/>
        <v>0</v>
      </c>
      <c r="AQ309" s="2">
        <f t="shared" si="106"/>
        <v>0</v>
      </c>
      <c r="AR309" s="2">
        <f t="shared" si="107"/>
        <v>0</v>
      </c>
      <c r="AS309" s="2">
        <f t="shared" si="108"/>
        <v>0</v>
      </c>
      <c r="AT309" s="2">
        <f t="shared" si="109"/>
        <v>2784.45</v>
      </c>
      <c r="AU309" s="2">
        <f t="shared" si="110"/>
        <v>0</v>
      </c>
      <c r="AV309" s="2">
        <f t="shared" si="111"/>
        <v>11137.8</v>
      </c>
      <c r="AW309" s="2">
        <f t="shared" si="112"/>
        <v>13922.25</v>
      </c>
      <c r="AX309" s="2">
        <f>'ZBud Extract Monthly'!V308</f>
        <v>2784.45</v>
      </c>
      <c r="AY309" s="53">
        <f t="shared" si="113"/>
        <v>-11137.8</v>
      </c>
    </row>
    <row r="310" spans="1:51" x14ac:dyDescent="0.3">
      <c r="A310" s="129">
        <v>42063</v>
      </c>
      <c r="B310" s="130">
        <v>485.06</v>
      </c>
      <c r="C310" s="130">
        <v>514.01</v>
      </c>
      <c r="D310" s="130">
        <v>690.91</v>
      </c>
      <c r="E310" s="130">
        <v>588.84</v>
      </c>
      <c r="F310" s="130">
        <v>0</v>
      </c>
      <c r="G310" s="130">
        <v>76.72</v>
      </c>
      <c r="H310" s="2">
        <f t="shared" si="92"/>
        <v>2278.8200000000002</v>
      </c>
      <c r="I310" s="2">
        <f t="shared" si="93"/>
        <v>0</v>
      </c>
      <c r="J310" s="2">
        <f t="shared" si="94"/>
        <v>76.72</v>
      </c>
      <c r="K310" s="2">
        <f t="shared" si="95"/>
        <v>2278.8200000000002</v>
      </c>
      <c r="L310" s="2">
        <f t="shared" si="96"/>
        <v>76.72</v>
      </c>
      <c r="M310" s="2">
        <f t="shared" si="97"/>
        <v>2355.54</v>
      </c>
      <c r="N310" s="2">
        <f>'ZBud Extract Monthly'!V309</f>
        <v>2355.5300000000002</v>
      </c>
      <c r="O310" s="53">
        <f t="shared" si="98"/>
        <v>-9.9999999997635314E-3</v>
      </c>
      <c r="AI310" s="58">
        <f t="shared" si="99"/>
        <v>485.06</v>
      </c>
      <c r="AJ310" s="2">
        <f t="shared" si="114"/>
        <v>1793.7600000000002</v>
      </c>
      <c r="AK310" s="2">
        <f t="shared" si="100"/>
        <v>2355.54</v>
      </c>
      <c r="AL310" s="2">
        <f t="shared" si="101"/>
        <v>76.72</v>
      </c>
      <c r="AM310" s="2">
        <f t="shared" si="102"/>
        <v>4711.08</v>
      </c>
      <c r="AN310" s="2">
        <f t="shared" si="103"/>
        <v>2355.5200000000004</v>
      </c>
      <c r="AO310" s="2">
        <f t="shared" si="104"/>
        <v>0</v>
      </c>
      <c r="AP310" s="2">
        <f t="shared" si="105"/>
        <v>0</v>
      </c>
      <c r="AQ310" s="2">
        <f t="shared" si="106"/>
        <v>0</v>
      </c>
      <c r="AR310" s="2">
        <f t="shared" si="107"/>
        <v>0</v>
      </c>
      <c r="AS310" s="2">
        <f t="shared" si="108"/>
        <v>0</v>
      </c>
      <c r="AT310" s="2">
        <f t="shared" si="109"/>
        <v>2355.54</v>
      </c>
      <c r="AU310" s="2">
        <f t="shared" si="110"/>
        <v>0</v>
      </c>
      <c r="AV310" s="2">
        <f t="shared" si="111"/>
        <v>9422.14</v>
      </c>
      <c r="AW310" s="2">
        <f t="shared" si="112"/>
        <v>11777.68</v>
      </c>
      <c r="AX310" s="2">
        <f>'ZBud Extract Monthly'!V309</f>
        <v>2355.5300000000002</v>
      </c>
      <c r="AY310" s="53">
        <f t="shared" si="113"/>
        <v>-9422.15</v>
      </c>
    </row>
    <row r="311" spans="1:51" x14ac:dyDescent="0.3">
      <c r="A311" s="129">
        <v>42094</v>
      </c>
      <c r="B311" s="130">
        <v>432.18</v>
      </c>
      <c r="C311" s="130">
        <v>457.42</v>
      </c>
      <c r="D311" s="130">
        <v>548</v>
      </c>
      <c r="E311" s="130">
        <v>522.97</v>
      </c>
      <c r="F311" s="130">
        <v>0</v>
      </c>
      <c r="G311" s="130">
        <v>64.430000000000007</v>
      </c>
      <c r="H311" s="2">
        <f t="shared" si="92"/>
        <v>1960.57</v>
      </c>
      <c r="I311" s="2">
        <f t="shared" si="93"/>
        <v>0</v>
      </c>
      <c r="J311" s="2">
        <f t="shared" si="94"/>
        <v>64.430000000000007</v>
      </c>
      <c r="K311" s="2">
        <f t="shared" si="95"/>
        <v>1960.57</v>
      </c>
      <c r="L311" s="2">
        <f t="shared" si="96"/>
        <v>64.430000000000007</v>
      </c>
      <c r="M311" s="2">
        <f t="shared" si="97"/>
        <v>2025</v>
      </c>
      <c r="N311" s="2">
        <f>'ZBud Extract Monthly'!V310</f>
        <v>2025.01</v>
      </c>
      <c r="O311" s="53">
        <f t="shared" si="98"/>
        <v>9.9999999999909051E-3</v>
      </c>
      <c r="AI311" s="58">
        <f t="shared" si="99"/>
        <v>432.18</v>
      </c>
      <c r="AJ311" s="2">
        <f t="shared" si="114"/>
        <v>1528.39</v>
      </c>
      <c r="AK311" s="2">
        <f t="shared" si="100"/>
        <v>2025</v>
      </c>
      <c r="AL311" s="2">
        <f t="shared" si="101"/>
        <v>64.430000000000007</v>
      </c>
      <c r="AM311" s="2">
        <f t="shared" si="102"/>
        <v>4050</v>
      </c>
      <c r="AN311" s="2">
        <f t="shared" si="103"/>
        <v>2025.02</v>
      </c>
      <c r="AO311" s="2">
        <f t="shared" si="104"/>
        <v>0</v>
      </c>
      <c r="AP311" s="2">
        <f t="shared" si="105"/>
        <v>0</v>
      </c>
      <c r="AQ311" s="2">
        <f t="shared" si="106"/>
        <v>0</v>
      </c>
      <c r="AR311" s="2">
        <f t="shared" si="107"/>
        <v>0</v>
      </c>
      <c r="AS311" s="2">
        <f t="shared" si="108"/>
        <v>0</v>
      </c>
      <c r="AT311" s="2">
        <f t="shared" si="109"/>
        <v>2025</v>
      </c>
      <c r="AU311" s="2">
        <f t="shared" si="110"/>
        <v>0</v>
      </c>
      <c r="AV311" s="2">
        <f t="shared" si="111"/>
        <v>8100.02</v>
      </c>
      <c r="AW311" s="2">
        <f t="shared" si="112"/>
        <v>10125.02</v>
      </c>
      <c r="AX311" s="2">
        <f>'ZBud Extract Monthly'!V310</f>
        <v>2025.01</v>
      </c>
      <c r="AY311" s="53">
        <f t="shared" si="113"/>
        <v>-8100.01</v>
      </c>
    </row>
    <row r="312" spans="1:51" x14ac:dyDescent="0.3">
      <c r="A312" s="129">
        <v>42124</v>
      </c>
      <c r="B312" s="130">
        <v>360.79</v>
      </c>
      <c r="C312" s="130">
        <v>361.19</v>
      </c>
      <c r="D312" s="130">
        <v>309.83</v>
      </c>
      <c r="E312" s="130">
        <v>275.45999999999998</v>
      </c>
      <c r="F312" s="130">
        <v>0</v>
      </c>
      <c r="G312" s="130">
        <v>28.49</v>
      </c>
      <c r="H312" s="2">
        <f t="shared" si="92"/>
        <v>1307.27</v>
      </c>
      <c r="I312" s="2">
        <f t="shared" si="93"/>
        <v>0</v>
      </c>
      <c r="J312" s="2">
        <f t="shared" si="94"/>
        <v>28.49</v>
      </c>
      <c r="K312" s="2">
        <f t="shared" si="95"/>
        <v>1307.27</v>
      </c>
      <c r="L312" s="2">
        <f t="shared" si="96"/>
        <v>28.49</v>
      </c>
      <c r="M312" s="2">
        <f t="shared" si="97"/>
        <v>1335.76</v>
      </c>
      <c r="N312" s="2">
        <f>'ZBud Extract Monthly'!V311</f>
        <v>1335.76</v>
      </c>
      <c r="O312" s="53">
        <f t="shared" si="98"/>
        <v>0</v>
      </c>
      <c r="AI312" s="58">
        <f t="shared" si="99"/>
        <v>360.79</v>
      </c>
      <c r="AJ312" s="2">
        <f t="shared" si="114"/>
        <v>946.48</v>
      </c>
      <c r="AK312" s="2">
        <f t="shared" si="100"/>
        <v>1335.76</v>
      </c>
      <c r="AL312" s="2">
        <f t="shared" si="101"/>
        <v>28.49</v>
      </c>
      <c r="AM312" s="2">
        <f t="shared" si="102"/>
        <v>2671.52</v>
      </c>
      <c r="AN312" s="2">
        <f t="shared" si="103"/>
        <v>1335.76</v>
      </c>
      <c r="AO312" s="2">
        <f t="shared" si="104"/>
        <v>0</v>
      </c>
      <c r="AP312" s="2">
        <f t="shared" si="105"/>
        <v>0</v>
      </c>
      <c r="AQ312" s="2">
        <f t="shared" si="106"/>
        <v>0</v>
      </c>
      <c r="AR312" s="2">
        <f t="shared" si="107"/>
        <v>0</v>
      </c>
      <c r="AS312" s="2">
        <f t="shared" si="108"/>
        <v>0</v>
      </c>
      <c r="AT312" s="2">
        <f t="shared" si="109"/>
        <v>1335.76</v>
      </c>
      <c r="AU312" s="2">
        <f t="shared" si="110"/>
        <v>0</v>
      </c>
      <c r="AV312" s="2">
        <f t="shared" si="111"/>
        <v>5343.04</v>
      </c>
      <c r="AW312" s="2">
        <f t="shared" si="112"/>
        <v>6678.7999999999993</v>
      </c>
      <c r="AX312" s="2">
        <f>'ZBud Extract Monthly'!V311</f>
        <v>1335.76</v>
      </c>
      <c r="AY312" s="53">
        <f t="shared" si="113"/>
        <v>-5343.0399999999991</v>
      </c>
    </row>
    <row r="313" spans="1:51" x14ac:dyDescent="0.3">
      <c r="A313" s="129">
        <v>42155</v>
      </c>
      <c r="B313" s="130">
        <v>353.97</v>
      </c>
      <c r="C313" s="130">
        <v>331.01</v>
      </c>
      <c r="D313" s="130">
        <v>139.41999999999999</v>
      </c>
      <c r="E313" s="130">
        <v>129.47999999999999</v>
      </c>
      <c r="F313" s="130">
        <v>0</v>
      </c>
      <c r="G313" s="130">
        <v>5.68</v>
      </c>
      <c r="H313" s="2">
        <f t="shared" si="92"/>
        <v>953.88</v>
      </c>
      <c r="I313" s="2">
        <f t="shared" si="93"/>
        <v>0</v>
      </c>
      <c r="J313" s="2">
        <f t="shared" si="94"/>
        <v>5.68</v>
      </c>
      <c r="K313" s="2">
        <f t="shared" si="95"/>
        <v>953.88</v>
      </c>
      <c r="L313" s="2">
        <f t="shared" si="96"/>
        <v>5.68</v>
      </c>
      <c r="M313" s="2">
        <f t="shared" si="97"/>
        <v>959.56</v>
      </c>
      <c r="N313" s="2">
        <f>'ZBud Extract Monthly'!V312</f>
        <v>959.56</v>
      </c>
      <c r="O313" s="53">
        <f t="shared" si="98"/>
        <v>0</v>
      </c>
      <c r="AI313" s="58">
        <f t="shared" si="99"/>
        <v>353.97</v>
      </c>
      <c r="AJ313" s="2">
        <f t="shared" si="114"/>
        <v>599.91</v>
      </c>
      <c r="AK313" s="2">
        <f t="shared" si="100"/>
        <v>959.56</v>
      </c>
      <c r="AL313" s="2">
        <f t="shared" si="101"/>
        <v>5.68</v>
      </c>
      <c r="AM313" s="2">
        <f t="shared" si="102"/>
        <v>1919.12</v>
      </c>
      <c r="AN313" s="2">
        <f t="shared" si="103"/>
        <v>959.56</v>
      </c>
      <c r="AO313" s="2">
        <f t="shared" si="104"/>
        <v>0</v>
      </c>
      <c r="AP313" s="2">
        <f t="shared" si="105"/>
        <v>0</v>
      </c>
      <c r="AQ313" s="2">
        <f t="shared" si="106"/>
        <v>0</v>
      </c>
      <c r="AR313" s="2">
        <f t="shared" si="107"/>
        <v>0</v>
      </c>
      <c r="AS313" s="2">
        <f t="shared" si="108"/>
        <v>0</v>
      </c>
      <c r="AT313" s="2">
        <f t="shared" si="109"/>
        <v>959.56</v>
      </c>
      <c r="AU313" s="2">
        <f t="shared" si="110"/>
        <v>0</v>
      </c>
      <c r="AV313" s="2">
        <f t="shared" si="111"/>
        <v>3838.24</v>
      </c>
      <c r="AW313" s="2">
        <f t="shared" si="112"/>
        <v>4797.7999999999993</v>
      </c>
      <c r="AX313" s="2">
        <f>'ZBud Extract Monthly'!V312</f>
        <v>959.56</v>
      </c>
      <c r="AY313" s="53">
        <f t="shared" si="113"/>
        <v>-3838.2399999999993</v>
      </c>
    </row>
    <row r="314" spans="1:51" x14ac:dyDescent="0.3">
      <c r="A314" s="129">
        <v>42185</v>
      </c>
      <c r="B314" s="130">
        <v>300.63</v>
      </c>
      <c r="C314" s="130">
        <v>263.92</v>
      </c>
      <c r="D314" s="130">
        <v>48.43</v>
      </c>
      <c r="E314" s="130">
        <v>31.37</v>
      </c>
      <c r="F314" s="130">
        <v>0</v>
      </c>
      <c r="G314" s="130">
        <v>0</v>
      </c>
      <c r="H314" s="2">
        <f t="shared" si="92"/>
        <v>644.34999999999991</v>
      </c>
      <c r="I314" s="2">
        <f t="shared" si="93"/>
        <v>0</v>
      </c>
      <c r="J314" s="2">
        <f t="shared" si="94"/>
        <v>0</v>
      </c>
      <c r="K314" s="2">
        <f t="shared" si="95"/>
        <v>644.34999999999991</v>
      </c>
      <c r="L314" s="2">
        <f t="shared" si="96"/>
        <v>0</v>
      </c>
      <c r="M314" s="2">
        <f t="shared" si="97"/>
        <v>644.34999999999991</v>
      </c>
      <c r="N314" s="2">
        <f>'ZBud Extract Monthly'!V313</f>
        <v>644.35</v>
      </c>
      <c r="O314" s="53">
        <f t="shared" si="98"/>
        <v>0</v>
      </c>
      <c r="AI314" s="58">
        <f t="shared" si="99"/>
        <v>300.63</v>
      </c>
      <c r="AJ314" s="2">
        <f t="shared" si="114"/>
        <v>343.72</v>
      </c>
      <c r="AK314" s="2">
        <f t="shared" si="100"/>
        <v>644.34999999999991</v>
      </c>
      <c r="AL314" s="2">
        <f t="shared" si="101"/>
        <v>0</v>
      </c>
      <c r="AM314" s="2">
        <f t="shared" si="102"/>
        <v>1288.6999999999998</v>
      </c>
      <c r="AN314" s="2">
        <f t="shared" si="103"/>
        <v>644.35</v>
      </c>
      <c r="AO314" s="2">
        <f t="shared" si="104"/>
        <v>0</v>
      </c>
      <c r="AP314" s="2">
        <f t="shared" si="105"/>
        <v>0</v>
      </c>
      <c r="AQ314" s="2">
        <f t="shared" si="106"/>
        <v>0</v>
      </c>
      <c r="AR314" s="2">
        <f t="shared" si="107"/>
        <v>0</v>
      </c>
      <c r="AS314" s="2">
        <f t="shared" si="108"/>
        <v>0</v>
      </c>
      <c r="AT314" s="2">
        <f t="shared" si="109"/>
        <v>644.34999999999991</v>
      </c>
      <c r="AU314" s="2">
        <f t="shared" si="110"/>
        <v>0</v>
      </c>
      <c r="AV314" s="2">
        <f t="shared" si="111"/>
        <v>2577.3999999999996</v>
      </c>
      <c r="AW314" s="2">
        <f t="shared" si="112"/>
        <v>3221.7499999999995</v>
      </c>
      <c r="AX314" s="2">
        <f>'ZBud Extract Monthly'!V313</f>
        <v>644.35</v>
      </c>
      <c r="AY314" s="53">
        <f t="shared" si="113"/>
        <v>-2577.3999999999996</v>
      </c>
    </row>
    <row r="315" spans="1:51" x14ac:dyDescent="0.3">
      <c r="A315" s="129">
        <v>42216</v>
      </c>
      <c r="B315" s="130">
        <v>310.82</v>
      </c>
      <c r="C315" s="130">
        <v>252.12</v>
      </c>
      <c r="D315" s="130">
        <v>27.14</v>
      </c>
      <c r="E315" s="130">
        <v>16.43</v>
      </c>
      <c r="F315" s="130">
        <v>0</v>
      </c>
      <c r="G315" s="130">
        <v>0</v>
      </c>
      <c r="H315" s="2">
        <f t="shared" si="92"/>
        <v>606.51</v>
      </c>
      <c r="I315" s="2">
        <f t="shared" si="93"/>
        <v>0</v>
      </c>
      <c r="J315" s="2">
        <f t="shared" si="94"/>
        <v>0</v>
      </c>
      <c r="K315" s="2">
        <f t="shared" si="95"/>
        <v>606.51</v>
      </c>
      <c r="L315" s="2">
        <f t="shared" si="96"/>
        <v>0</v>
      </c>
      <c r="M315" s="2">
        <f t="shared" si="97"/>
        <v>606.51</v>
      </c>
      <c r="N315" s="2">
        <f>'ZBud Extract Monthly'!V314</f>
        <v>606.51</v>
      </c>
      <c r="O315" s="53">
        <f t="shared" si="98"/>
        <v>0</v>
      </c>
      <c r="AI315" s="58">
        <f t="shared" si="99"/>
        <v>310.82</v>
      </c>
      <c r="AJ315" s="2">
        <f t="shared" si="114"/>
        <v>295.69</v>
      </c>
      <c r="AK315" s="2">
        <f t="shared" si="100"/>
        <v>606.51</v>
      </c>
      <c r="AL315" s="2">
        <f t="shared" si="101"/>
        <v>0</v>
      </c>
      <c r="AM315" s="2">
        <f t="shared" si="102"/>
        <v>1213.02</v>
      </c>
      <c r="AN315" s="2">
        <f t="shared" si="103"/>
        <v>606.51</v>
      </c>
      <c r="AO315" s="2">
        <f t="shared" si="104"/>
        <v>0</v>
      </c>
      <c r="AP315" s="2">
        <f t="shared" si="105"/>
        <v>0</v>
      </c>
      <c r="AQ315" s="2">
        <f t="shared" si="106"/>
        <v>0</v>
      </c>
      <c r="AR315" s="2">
        <f t="shared" si="107"/>
        <v>0</v>
      </c>
      <c r="AS315" s="2">
        <f t="shared" si="108"/>
        <v>0</v>
      </c>
      <c r="AT315" s="2">
        <f t="shared" si="109"/>
        <v>606.51</v>
      </c>
      <c r="AU315" s="2">
        <f t="shared" si="110"/>
        <v>0</v>
      </c>
      <c r="AV315" s="2">
        <f t="shared" si="111"/>
        <v>2426.04</v>
      </c>
      <c r="AW315" s="2">
        <f t="shared" si="112"/>
        <v>3032.55</v>
      </c>
      <c r="AX315" s="2">
        <f>'ZBud Extract Monthly'!V314</f>
        <v>606.51</v>
      </c>
      <c r="AY315" s="53">
        <f t="shared" si="113"/>
        <v>-2426.04</v>
      </c>
    </row>
    <row r="316" spans="1:51" x14ac:dyDescent="0.3">
      <c r="A316" s="129">
        <v>42247</v>
      </c>
      <c r="B316" s="130">
        <v>420.25</v>
      </c>
      <c r="C316" s="130">
        <v>364.78</v>
      </c>
      <c r="D316" s="130">
        <v>78.84</v>
      </c>
      <c r="E316" s="130">
        <v>101.86</v>
      </c>
      <c r="F316" s="130">
        <v>0</v>
      </c>
      <c r="G316" s="130">
        <v>1.01</v>
      </c>
      <c r="H316" s="2">
        <f t="shared" si="92"/>
        <v>965.73</v>
      </c>
      <c r="I316" s="2">
        <f t="shared" si="93"/>
        <v>0</v>
      </c>
      <c r="J316" s="2">
        <f t="shared" si="94"/>
        <v>1.01</v>
      </c>
      <c r="K316" s="2">
        <f t="shared" si="95"/>
        <v>965.73</v>
      </c>
      <c r="L316" s="2">
        <f t="shared" si="96"/>
        <v>1.01</v>
      </c>
      <c r="M316" s="2">
        <f t="shared" si="97"/>
        <v>966.74</v>
      </c>
      <c r="N316" s="2">
        <f>'ZBud Extract Monthly'!V315</f>
        <v>966.74</v>
      </c>
      <c r="O316" s="53">
        <f t="shared" si="98"/>
        <v>0</v>
      </c>
      <c r="AI316" s="58">
        <f t="shared" si="99"/>
        <v>420.25</v>
      </c>
      <c r="AJ316" s="2">
        <f t="shared" si="114"/>
        <v>545.48</v>
      </c>
      <c r="AK316" s="2">
        <f t="shared" si="100"/>
        <v>966.74</v>
      </c>
      <c r="AL316" s="2">
        <f t="shared" si="101"/>
        <v>1.01</v>
      </c>
      <c r="AM316" s="2">
        <f t="shared" si="102"/>
        <v>1933.48</v>
      </c>
      <c r="AN316" s="2">
        <f t="shared" si="103"/>
        <v>966.74</v>
      </c>
      <c r="AO316" s="2">
        <f t="shared" si="104"/>
        <v>0</v>
      </c>
      <c r="AP316" s="2">
        <f t="shared" si="105"/>
        <v>0</v>
      </c>
      <c r="AQ316" s="2">
        <f t="shared" si="106"/>
        <v>0</v>
      </c>
      <c r="AR316" s="2">
        <f t="shared" si="107"/>
        <v>0</v>
      </c>
      <c r="AS316" s="2">
        <f t="shared" si="108"/>
        <v>0</v>
      </c>
      <c r="AT316" s="2">
        <f t="shared" si="109"/>
        <v>966.74</v>
      </c>
      <c r="AU316" s="2">
        <f t="shared" si="110"/>
        <v>0</v>
      </c>
      <c r="AV316" s="2">
        <f t="shared" si="111"/>
        <v>3866.96</v>
      </c>
      <c r="AW316" s="2">
        <f t="shared" si="112"/>
        <v>4833.7</v>
      </c>
      <c r="AX316" s="2">
        <f>'ZBud Extract Monthly'!V315</f>
        <v>966.74</v>
      </c>
      <c r="AY316" s="53">
        <f t="shared" si="113"/>
        <v>-3866.96</v>
      </c>
    </row>
    <row r="317" spans="1:51" x14ac:dyDescent="0.3">
      <c r="A317" s="129">
        <v>42277</v>
      </c>
      <c r="B317" s="130">
        <v>326.13</v>
      </c>
      <c r="C317" s="130">
        <v>278.79000000000002</v>
      </c>
      <c r="D317" s="130">
        <v>67.92</v>
      </c>
      <c r="E317" s="130">
        <v>59.23</v>
      </c>
      <c r="F317" s="130">
        <v>0</v>
      </c>
      <c r="G317" s="130">
        <v>0</v>
      </c>
      <c r="H317" s="2">
        <f t="shared" si="92"/>
        <v>732.07</v>
      </c>
      <c r="I317" s="2">
        <f t="shared" si="93"/>
        <v>0</v>
      </c>
      <c r="J317" s="2">
        <f t="shared" si="94"/>
        <v>0</v>
      </c>
      <c r="K317" s="2">
        <f t="shared" si="95"/>
        <v>732.07</v>
      </c>
      <c r="L317" s="2">
        <f t="shared" si="96"/>
        <v>0</v>
      </c>
      <c r="M317" s="2">
        <f t="shared" si="97"/>
        <v>732.07</v>
      </c>
      <c r="N317" s="2">
        <f>'ZBud Extract Monthly'!V316</f>
        <v>732.06</v>
      </c>
      <c r="O317" s="53">
        <f t="shared" si="98"/>
        <v>-1.0000000000104592E-2</v>
      </c>
      <c r="AI317" s="58">
        <f t="shared" si="99"/>
        <v>326.13</v>
      </c>
      <c r="AJ317" s="2">
        <f t="shared" si="114"/>
        <v>405.94000000000005</v>
      </c>
      <c r="AK317" s="2">
        <f t="shared" si="100"/>
        <v>732.07</v>
      </c>
      <c r="AL317" s="2">
        <f t="shared" si="101"/>
        <v>0</v>
      </c>
      <c r="AM317" s="2">
        <f t="shared" si="102"/>
        <v>1464.14</v>
      </c>
      <c r="AN317" s="2">
        <f t="shared" si="103"/>
        <v>732.04999999999984</v>
      </c>
      <c r="AO317" s="2">
        <f t="shared" si="104"/>
        <v>0</v>
      </c>
      <c r="AP317" s="2">
        <f t="shared" si="105"/>
        <v>0</v>
      </c>
      <c r="AQ317" s="2">
        <f t="shared" si="106"/>
        <v>0</v>
      </c>
      <c r="AR317" s="2">
        <f t="shared" si="107"/>
        <v>0</v>
      </c>
      <c r="AS317" s="2">
        <f t="shared" si="108"/>
        <v>0</v>
      </c>
      <c r="AT317" s="2">
        <f t="shared" si="109"/>
        <v>732.07</v>
      </c>
      <c r="AU317" s="2">
        <f t="shared" si="110"/>
        <v>0</v>
      </c>
      <c r="AV317" s="2">
        <f t="shared" si="111"/>
        <v>2928.2599999999998</v>
      </c>
      <c r="AW317" s="2">
        <f t="shared" si="112"/>
        <v>3660.33</v>
      </c>
      <c r="AX317" s="2">
        <f>'ZBud Extract Monthly'!V316</f>
        <v>732.06</v>
      </c>
      <c r="AY317" s="53">
        <f t="shared" si="113"/>
        <v>-2928.27</v>
      </c>
    </row>
    <row r="318" spans="1:51" x14ac:dyDescent="0.3">
      <c r="A318" s="129">
        <v>42308</v>
      </c>
      <c r="B318" s="130">
        <v>319.95999999999998</v>
      </c>
      <c r="C318" s="130">
        <v>260.27999999999997</v>
      </c>
      <c r="D318" s="130">
        <v>115.38</v>
      </c>
      <c r="E318" s="130">
        <v>69.53</v>
      </c>
      <c r="F318" s="130">
        <v>0</v>
      </c>
      <c r="G318" s="130">
        <v>1.26</v>
      </c>
      <c r="H318" s="2">
        <f t="shared" si="92"/>
        <v>765.15</v>
      </c>
      <c r="I318" s="2">
        <f t="shared" si="93"/>
        <v>0</v>
      </c>
      <c r="J318" s="2">
        <f t="shared" si="94"/>
        <v>1.26</v>
      </c>
      <c r="K318" s="2">
        <f t="shared" si="95"/>
        <v>765.15</v>
      </c>
      <c r="L318" s="2">
        <f t="shared" si="96"/>
        <v>1.26</v>
      </c>
      <c r="M318" s="2">
        <f t="shared" si="97"/>
        <v>766.41</v>
      </c>
      <c r="N318" s="2">
        <f>'ZBud Extract Monthly'!V317</f>
        <v>766.42</v>
      </c>
      <c r="O318" s="53">
        <f t="shared" si="98"/>
        <v>9.9999999999909051E-3</v>
      </c>
      <c r="AI318" s="58">
        <f t="shared" si="99"/>
        <v>319.95999999999998</v>
      </c>
      <c r="AJ318" s="2">
        <f t="shared" si="114"/>
        <v>445.18999999999994</v>
      </c>
      <c r="AK318" s="2">
        <f t="shared" si="100"/>
        <v>766.41</v>
      </c>
      <c r="AL318" s="2">
        <f t="shared" si="101"/>
        <v>1.26</v>
      </c>
      <c r="AM318" s="2">
        <f t="shared" si="102"/>
        <v>1532.82</v>
      </c>
      <c r="AN318" s="2">
        <f t="shared" si="103"/>
        <v>766.43</v>
      </c>
      <c r="AO318" s="2">
        <f t="shared" si="104"/>
        <v>0</v>
      </c>
      <c r="AP318" s="2">
        <f t="shared" si="105"/>
        <v>0</v>
      </c>
      <c r="AQ318" s="2">
        <f t="shared" si="106"/>
        <v>0</v>
      </c>
      <c r="AR318" s="2">
        <f t="shared" si="107"/>
        <v>0</v>
      </c>
      <c r="AS318" s="2">
        <f t="shared" si="108"/>
        <v>0</v>
      </c>
      <c r="AT318" s="2">
        <f t="shared" si="109"/>
        <v>766.41</v>
      </c>
      <c r="AU318" s="2">
        <f t="shared" si="110"/>
        <v>0</v>
      </c>
      <c r="AV318" s="2">
        <f t="shared" si="111"/>
        <v>3065.6599999999994</v>
      </c>
      <c r="AW318" s="2">
        <f t="shared" si="112"/>
        <v>3832.0699999999997</v>
      </c>
      <c r="AX318" s="2">
        <f>'ZBud Extract Monthly'!V317</f>
        <v>766.42</v>
      </c>
      <c r="AY318" s="53">
        <f t="shared" si="113"/>
        <v>-3065.6499999999996</v>
      </c>
    </row>
    <row r="319" spans="1:51" x14ac:dyDescent="0.3">
      <c r="A319" s="129">
        <v>42338</v>
      </c>
      <c r="B319" s="130">
        <v>358.56</v>
      </c>
      <c r="C319" s="130">
        <v>297.37</v>
      </c>
      <c r="D319" s="130">
        <v>170.16</v>
      </c>
      <c r="E319" s="130">
        <v>198.01</v>
      </c>
      <c r="F319" s="130">
        <v>0</v>
      </c>
      <c r="G319" s="130">
        <v>11.84</v>
      </c>
      <c r="H319" s="2">
        <f t="shared" si="92"/>
        <v>1024.0999999999999</v>
      </c>
      <c r="I319" s="2">
        <f t="shared" si="93"/>
        <v>0</v>
      </c>
      <c r="J319" s="2">
        <f t="shared" si="94"/>
        <v>11.84</v>
      </c>
      <c r="K319" s="2">
        <f t="shared" si="95"/>
        <v>1024.0999999999999</v>
      </c>
      <c r="L319" s="2">
        <f t="shared" si="96"/>
        <v>11.84</v>
      </c>
      <c r="M319" s="2">
        <f t="shared" si="97"/>
        <v>1035.9399999999998</v>
      </c>
      <c r="N319" s="2">
        <f>'ZBud Extract Monthly'!V318</f>
        <v>1035.94</v>
      </c>
      <c r="O319" s="53">
        <f t="shared" si="98"/>
        <v>0</v>
      </c>
      <c r="AI319" s="58">
        <f t="shared" si="99"/>
        <v>358.56</v>
      </c>
      <c r="AJ319" s="2">
        <f t="shared" si="114"/>
        <v>665.54</v>
      </c>
      <c r="AK319" s="2">
        <f t="shared" si="100"/>
        <v>1035.9399999999998</v>
      </c>
      <c r="AL319" s="2">
        <f t="shared" si="101"/>
        <v>11.84</v>
      </c>
      <c r="AM319" s="2">
        <f t="shared" si="102"/>
        <v>2071.8799999999997</v>
      </c>
      <c r="AN319" s="2">
        <f t="shared" si="103"/>
        <v>1035.94</v>
      </c>
      <c r="AO319" s="2">
        <f t="shared" si="104"/>
        <v>0</v>
      </c>
      <c r="AP319" s="2">
        <f t="shared" si="105"/>
        <v>0</v>
      </c>
      <c r="AQ319" s="2">
        <f t="shared" si="106"/>
        <v>0</v>
      </c>
      <c r="AR319" s="2">
        <f t="shared" si="107"/>
        <v>0</v>
      </c>
      <c r="AS319" s="2">
        <f t="shared" si="108"/>
        <v>0</v>
      </c>
      <c r="AT319" s="2">
        <f t="shared" si="109"/>
        <v>1035.9399999999998</v>
      </c>
      <c r="AU319" s="2">
        <f t="shared" si="110"/>
        <v>0</v>
      </c>
      <c r="AV319" s="2">
        <f t="shared" si="111"/>
        <v>4143.76</v>
      </c>
      <c r="AW319" s="2">
        <f t="shared" si="112"/>
        <v>5179.7000000000007</v>
      </c>
      <c r="AX319" s="2">
        <f>'ZBud Extract Monthly'!V318</f>
        <v>1035.94</v>
      </c>
      <c r="AY319" s="53">
        <f t="shared" si="113"/>
        <v>-4143.76</v>
      </c>
    </row>
    <row r="320" spans="1:51" x14ac:dyDescent="0.3">
      <c r="A320" s="129">
        <v>42369</v>
      </c>
      <c r="B320" s="130">
        <v>482.94</v>
      </c>
      <c r="C320" s="130">
        <v>409.36</v>
      </c>
      <c r="D320" s="130">
        <v>324.45</v>
      </c>
      <c r="E320" s="130">
        <v>279.37</v>
      </c>
      <c r="F320" s="130">
        <v>0</v>
      </c>
      <c r="G320" s="130">
        <v>23.4</v>
      </c>
      <c r="H320" s="2">
        <f t="shared" si="92"/>
        <v>1496.12</v>
      </c>
      <c r="I320" s="2">
        <f t="shared" si="93"/>
        <v>0</v>
      </c>
      <c r="J320" s="2">
        <f t="shared" si="94"/>
        <v>23.4</v>
      </c>
      <c r="K320" s="2">
        <f t="shared" si="95"/>
        <v>1496.12</v>
      </c>
      <c r="L320" s="2">
        <f t="shared" si="96"/>
        <v>23.4</v>
      </c>
      <c r="M320" s="2">
        <f t="shared" si="97"/>
        <v>1519.52</v>
      </c>
      <c r="N320" s="2">
        <f>'ZBud Extract Monthly'!V319</f>
        <v>1519.52</v>
      </c>
      <c r="O320" s="53">
        <f t="shared" si="98"/>
        <v>0</v>
      </c>
      <c r="AI320" s="58">
        <f t="shared" si="99"/>
        <v>482.94</v>
      </c>
      <c r="AJ320" s="2">
        <f t="shared" si="114"/>
        <v>1013.18</v>
      </c>
      <c r="AK320" s="2">
        <f t="shared" si="100"/>
        <v>1519.52</v>
      </c>
      <c r="AL320" s="2">
        <f t="shared" si="101"/>
        <v>23.4</v>
      </c>
      <c r="AM320" s="2">
        <f t="shared" si="102"/>
        <v>3039.04</v>
      </c>
      <c r="AN320" s="2">
        <f t="shared" si="103"/>
        <v>1519.52</v>
      </c>
      <c r="AO320" s="2">
        <f t="shared" si="104"/>
        <v>0</v>
      </c>
      <c r="AP320" s="2">
        <f t="shared" si="105"/>
        <v>0</v>
      </c>
      <c r="AQ320" s="2">
        <f t="shared" si="106"/>
        <v>0</v>
      </c>
      <c r="AR320" s="2">
        <f t="shared" si="107"/>
        <v>0</v>
      </c>
      <c r="AS320" s="2">
        <f t="shared" si="108"/>
        <v>0</v>
      </c>
      <c r="AT320" s="2">
        <f t="shared" si="109"/>
        <v>1519.52</v>
      </c>
      <c r="AU320" s="2">
        <f t="shared" si="110"/>
        <v>0</v>
      </c>
      <c r="AV320" s="2">
        <f t="shared" si="111"/>
        <v>6078.08</v>
      </c>
      <c r="AW320" s="2">
        <f t="shared" si="112"/>
        <v>7597.6</v>
      </c>
      <c r="AX320" s="2">
        <f>'ZBud Extract Monthly'!V319</f>
        <v>1519.52</v>
      </c>
      <c r="AY320" s="53">
        <f t="shared" si="113"/>
        <v>-6078.08</v>
      </c>
    </row>
    <row r="321" spans="1:51" x14ac:dyDescent="0.3">
      <c r="A321" s="129">
        <v>42400</v>
      </c>
      <c r="B321" s="130">
        <v>1018.66</v>
      </c>
      <c r="C321" s="130">
        <v>937.01</v>
      </c>
      <c r="D321" s="130">
        <v>794.31</v>
      </c>
      <c r="E321" s="130">
        <v>568.54999999999995</v>
      </c>
      <c r="F321" s="130">
        <v>0</v>
      </c>
      <c r="G321" s="130">
        <v>58.02</v>
      </c>
      <c r="H321" s="2">
        <f t="shared" si="92"/>
        <v>3318.5299999999997</v>
      </c>
      <c r="I321" s="2">
        <f t="shared" si="93"/>
        <v>0</v>
      </c>
      <c r="J321" s="2">
        <f t="shared" si="94"/>
        <v>58.02</v>
      </c>
      <c r="K321" s="2">
        <f t="shared" si="95"/>
        <v>3318.5299999999997</v>
      </c>
      <c r="L321" s="2">
        <f t="shared" si="96"/>
        <v>58.02</v>
      </c>
      <c r="M321" s="2">
        <f t="shared" si="97"/>
        <v>3376.5499999999997</v>
      </c>
      <c r="N321" s="2">
        <f>'ZBud Extract Monthly'!V320</f>
        <v>3376.54</v>
      </c>
      <c r="O321" s="53">
        <f t="shared" si="98"/>
        <v>-9.9999999997635314E-3</v>
      </c>
      <c r="AI321" s="58">
        <f t="shared" si="99"/>
        <v>1018.66</v>
      </c>
      <c r="AJ321" s="2">
        <f t="shared" si="114"/>
        <v>2299.87</v>
      </c>
      <c r="AK321" s="2">
        <f t="shared" si="100"/>
        <v>3376.5499999999997</v>
      </c>
      <c r="AL321" s="2">
        <f t="shared" si="101"/>
        <v>58.02</v>
      </c>
      <c r="AM321" s="2">
        <f t="shared" si="102"/>
        <v>6753.0999999999995</v>
      </c>
      <c r="AN321" s="2">
        <f t="shared" si="103"/>
        <v>3376.53</v>
      </c>
      <c r="AO321" s="2">
        <f t="shared" si="104"/>
        <v>0</v>
      </c>
      <c r="AP321" s="2">
        <f t="shared" si="105"/>
        <v>0</v>
      </c>
      <c r="AQ321" s="2">
        <f t="shared" si="106"/>
        <v>0</v>
      </c>
      <c r="AR321" s="2">
        <f t="shared" si="107"/>
        <v>0</v>
      </c>
      <c r="AS321" s="2">
        <f t="shared" si="108"/>
        <v>0</v>
      </c>
      <c r="AT321" s="2">
        <f t="shared" si="109"/>
        <v>3376.5499999999997</v>
      </c>
      <c r="AU321" s="2">
        <f t="shared" si="110"/>
        <v>0</v>
      </c>
      <c r="AV321" s="2">
        <f t="shared" si="111"/>
        <v>13506.18</v>
      </c>
      <c r="AW321" s="2">
        <f t="shared" si="112"/>
        <v>16882.73</v>
      </c>
      <c r="AX321" s="2">
        <f>'ZBud Extract Monthly'!V320</f>
        <v>3376.54</v>
      </c>
      <c r="AY321" s="53">
        <f t="shared" si="113"/>
        <v>-13506.189999999999</v>
      </c>
    </row>
    <row r="322" spans="1:51" x14ac:dyDescent="0.3">
      <c r="A322" s="129">
        <v>42429</v>
      </c>
      <c r="B322" s="130">
        <v>556.69000000000005</v>
      </c>
      <c r="C322" s="130">
        <v>585.87</v>
      </c>
      <c r="D322" s="130">
        <v>725.07</v>
      </c>
      <c r="E322" s="130">
        <v>596.47</v>
      </c>
      <c r="F322" s="130">
        <v>0</v>
      </c>
      <c r="G322" s="130">
        <v>81.67</v>
      </c>
      <c r="H322" s="2">
        <f t="shared" si="92"/>
        <v>2464.1000000000004</v>
      </c>
      <c r="I322" s="2">
        <f t="shared" si="93"/>
        <v>0</v>
      </c>
      <c r="J322" s="2">
        <f t="shared" si="94"/>
        <v>81.67</v>
      </c>
      <c r="K322" s="2">
        <f t="shared" si="95"/>
        <v>2464.1000000000004</v>
      </c>
      <c r="L322" s="2">
        <f t="shared" si="96"/>
        <v>81.67</v>
      </c>
      <c r="M322" s="2">
        <f t="shared" si="97"/>
        <v>2545.7700000000004</v>
      </c>
      <c r="N322" s="2">
        <f>'ZBud Extract Monthly'!V321</f>
        <v>2545.75</v>
      </c>
      <c r="O322" s="53">
        <f t="shared" si="98"/>
        <v>-2.0000000000436557E-2</v>
      </c>
      <c r="AI322" s="58">
        <f t="shared" si="99"/>
        <v>556.69000000000005</v>
      </c>
      <c r="AJ322" s="2">
        <f t="shared" si="114"/>
        <v>1907.41</v>
      </c>
      <c r="AK322" s="2">
        <f t="shared" si="100"/>
        <v>2545.7700000000004</v>
      </c>
      <c r="AL322" s="2">
        <f t="shared" si="101"/>
        <v>81.67</v>
      </c>
      <c r="AM322" s="2">
        <f t="shared" si="102"/>
        <v>5091.5400000000009</v>
      </c>
      <c r="AN322" s="2">
        <f t="shared" si="103"/>
        <v>2545.7299999999996</v>
      </c>
      <c r="AO322" s="2">
        <f t="shared" si="104"/>
        <v>0</v>
      </c>
      <c r="AP322" s="2">
        <f t="shared" si="105"/>
        <v>0</v>
      </c>
      <c r="AQ322" s="2">
        <f t="shared" si="106"/>
        <v>0</v>
      </c>
      <c r="AR322" s="2">
        <f t="shared" si="107"/>
        <v>0</v>
      </c>
      <c r="AS322" s="2">
        <f t="shared" si="108"/>
        <v>0</v>
      </c>
      <c r="AT322" s="2">
        <f t="shared" si="109"/>
        <v>2545.7700000000004</v>
      </c>
      <c r="AU322" s="2">
        <f t="shared" si="110"/>
        <v>0</v>
      </c>
      <c r="AV322" s="2">
        <f t="shared" si="111"/>
        <v>10183.040000000001</v>
      </c>
      <c r="AW322" s="2">
        <f t="shared" si="112"/>
        <v>12728.810000000001</v>
      </c>
      <c r="AX322" s="2">
        <f>'ZBud Extract Monthly'!V321</f>
        <v>2545.75</v>
      </c>
      <c r="AY322" s="53">
        <f t="shared" si="113"/>
        <v>-10183.060000000001</v>
      </c>
    </row>
    <row r="323" spans="1:51" x14ac:dyDescent="0.3">
      <c r="A323" s="129">
        <v>42460</v>
      </c>
      <c r="B323" s="130">
        <v>945.73</v>
      </c>
      <c r="C323" s="130">
        <v>934.2</v>
      </c>
      <c r="D323" s="130">
        <v>920.11</v>
      </c>
      <c r="E323" s="130">
        <v>680.22</v>
      </c>
      <c r="F323" s="130">
        <v>0</v>
      </c>
      <c r="G323" s="130">
        <v>96.08</v>
      </c>
      <c r="H323" s="2">
        <f t="shared" si="92"/>
        <v>3480.26</v>
      </c>
      <c r="I323" s="2">
        <f t="shared" si="93"/>
        <v>0</v>
      </c>
      <c r="J323" s="2">
        <f t="shared" si="94"/>
        <v>96.08</v>
      </c>
      <c r="K323" s="2">
        <f t="shared" si="95"/>
        <v>3480.26</v>
      </c>
      <c r="L323" s="2">
        <f t="shared" si="96"/>
        <v>96.08</v>
      </c>
      <c r="M323" s="2">
        <f t="shared" si="97"/>
        <v>3576.34</v>
      </c>
      <c r="N323" s="2">
        <f>'ZBud Extract Monthly'!V322</f>
        <v>3576.35</v>
      </c>
      <c r="O323" s="53">
        <f t="shared" si="98"/>
        <v>9.9999999997635314E-3</v>
      </c>
      <c r="AI323" s="58">
        <f t="shared" si="99"/>
        <v>945.73</v>
      </c>
      <c r="AJ323" s="2">
        <f t="shared" si="114"/>
        <v>2534.5299999999997</v>
      </c>
      <c r="AK323" s="2">
        <f t="shared" si="100"/>
        <v>3576.34</v>
      </c>
      <c r="AL323" s="2">
        <f t="shared" si="101"/>
        <v>96.08</v>
      </c>
      <c r="AM323" s="2">
        <f t="shared" si="102"/>
        <v>7152.68</v>
      </c>
      <c r="AN323" s="2">
        <f t="shared" si="103"/>
        <v>3576.3599999999997</v>
      </c>
      <c r="AO323" s="2">
        <f t="shared" si="104"/>
        <v>0</v>
      </c>
      <c r="AP323" s="2">
        <f t="shared" si="105"/>
        <v>0</v>
      </c>
      <c r="AQ323" s="2">
        <f t="shared" si="106"/>
        <v>0</v>
      </c>
      <c r="AR323" s="2">
        <f t="shared" si="107"/>
        <v>0</v>
      </c>
      <c r="AS323" s="2">
        <f t="shared" si="108"/>
        <v>0</v>
      </c>
      <c r="AT323" s="2">
        <f t="shared" si="109"/>
        <v>3576.34</v>
      </c>
      <c r="AU323" s="2">
        <f t="shared" si="110"/>
        <v>0</v>
      </c>
      <c r="AV323" s="2">
        <f t="shared" si="111"/>
        <v>14305.380000000001</v>
      </c>
      <c r="AW323" s="2">
        <f t="shared" si="112"/>
        <v>17881.72</v>
      </c>
      <c r="AX323" s="2">
        <f>'ZBud Extract Monthly'!V322</f>
        <v>3576.35</v>
      </c>
      <c r="AY323" s="53">
        <f t="shared" si="113"/>
        <v>-14305.37</v>
      </c>
    </row>
    <row r="324" spans="1:51" x14ac:dyDescent="0.3">
      <c r="A324" s="129">
        <v>42490</v>
      </c>
      <c r="B324" s="130">
        <v>570.04999999999995</v>
      </c>
      <c r="C324" s="130">
        <v>574.34</v>
      </c>
      <c r="D324" s="130">
        <v>853.21</v>
      </c>
      <c r="E324" s="130">
        <v>713.08</v>
      </c>
      <c r="F324" s="130">
        <v>0</v>
      </c>
      <c r="G324" s="130">
        <v>100.2</v>
      </c>
      <c r="H324" s="2">
        <f t="shared" si="92"/>
        <v>2710.68</v>
      </c>
      <c r="I324" s="2">
        <f t="shared" si="93"/>
        <v>0</v>
      </c>
      <c r="J324" s="2">
        <f t="shared" si="94"/>
        <v>100.2</v>
      </c>
      <c r="K324" s="2">
        <f t="shared" si="95"/>
        <v>2710.68</v>
      </c>
      <c r="L324" s="2">
        <f t="shared" si="96"/>
        <v>100.2</v>
      </c>
      <c r="M324" s="2">
        <f t="shared" si="97"/>
        <v>2810.8799999999997</v>
      </c>
      <c r="N324" s="2">
        <f>'ZBud Extract Monthly'!V323</f>
        <v>2810.89</v>
      </c>
      <c r="O324" s="53">
        <f t="shared" si="98"/>
        <v>1.0000000000218279E-2</v>
      </c>
      <c r="AI324" s="58">
        <f t="shared" si="99"/>
        <v>570.04999999999995</v>
      </c>
      <c r="AJ324" s="2">
        <f t="shared" si="114"/>
        <v>2140.63</v>
      </c>
      <c r="AK324" s="2">
        <f t="shared" si="100"/>
        <v>2810.8799999999997</v>
      </c>
      <c r="AL324" s="2">
        <f t="shared" si="101"/>
        <v>100.2</v>
      </c>
      <c r="AM324" s="2">
        <f t="shared" si="102"/>
        <v>5621.7599999999993</v>
      </c>
      <c r="AN324" s="2">
        <f t="shared" si="103"/>
        <v>2810.9</v>
      </c>
      <c r="AO324" s="2">
        <f t="shared" si="104"/>
        <v>0</v>
      </c>
      <c r="AP324" s="2">
        <f t="shared" si="105"/>
        <v>0</v>
      </c>
      <c r="AQ324" s="2">
        <f t="shared" si="106"/>
        <v>0</v>
      </c>
      <c r="AR324" s="2">
        <f t="shared" si="107"/>
        <v>0</v>
      </c>
      <c r="AS324" s="2">
        <f t="shared" si="108"/>
        <v>0</v>
      </c>
      <c r="AT324" s="2">
        <f t="shared" si="109"/>
        <v>2810.8799999999997</v>
      </c>
      <c r="AU324" s="2">
        <f t="shared" si="110"/>
        <v>0</v>
      </c>
      <c r="AV324" s="2">
        <f t="shared" si="111"/>
        <v>11243.539999999999</v>
      </c>
      <c r="AW324" s="2">
        <f t="shared" si="112"/>
        <v>14054.419999999998</v>
      </c>
      <c r="AX324" s="2">
        <f>'ZBud Extract Monthly'!V323</f>
        <v>2810.89</v>
      </c>
      <c r="AY324" s="53">
        <f t="shared" si="113"/>
        <v>-11243.529999999999</v>
      </c>
    </row>
    <row r="325" spans="1:51" x14ac:dyDescent="0.3">
      <c r="A325" s="129">
        <v>42521</v>
      </c>
      <c r="B325" s="130">
        <v>373.07</v>
      </c>
      <c r="C325" s="130">
        <v>372.52</v>
      </c>
      <c r="D325" s="130">
        <v>217.12</v>
      </c>
      <c r="E325" s="130">
        <v>254.7</v>
      </c>
      <c r="F325" s="130">
        <v>0</v>
      </c>
      <c r="G325" s="130">
        <v>38.99</v>
      </c>
      <c r="H325" s="2">
        <f t="shared" si="92"/>
        <v>1217.4099999999999</v>
      </c>
      <c r="I325" s="2">
        <f t="shared" si="93"/>
        <v>0</v>
      </c>
      <c r="J325" s="2">
        <f t="shared" si="94"/>
        <v>38.99</v>
      </c>
      <c r="K325" s="2">
        <f t="shared" si="95"/>
        <v>1217.4099999999999</v>
      </c>
      <c r="L325" s="2">
        <f t="shared" si="96"/>
        <v>38.99</v>
      </c>
      <c r="M325" s="2">
        <f t="shared" si="97"/>
        <v>1256.3999999999999</v>
      </c>
      <c r="N325" s="2">
        <f>'ZBud Extract Monthly'!V324</f>
        <v>1256.4000000000001</v>
      </c>
      <c r="O325" s="53">
        <f t="shared" si="98"/>
        <v>0</v>
      </c>
      <c r="AI325" s="58">
        <f t="shared" si="99"/>
        <v>373.07</v>
      </c>
      <c r="AJ325" s="2">
        <f t="shared" si="114"/>
        <v>844.33999999999992</v>
      </c>
      <c r="AK325" s="2">
        <f t="shared" si="100"/>
        <v>1256.3999999999999</v>
      </c>
      <c r="AL325" s="2">
        <f t="shared" si="101"/>
        <v>38.99</v>
      </c>
      <c r="AM325" s="2">
        <f t="shared" si="102"/>
        <v>2512.7999999999997</v>
      </c>
      <c r="AN325" s="2">
        <f t="shared" si="103"/>
        <v>1256.4000000000001</v>
      </c>
      <c r="AO325" s="2">
        <f t="shared" si="104"/>
        <v>0</v>
      </c>
      <c r="AP325" s="2">
        <f t="shared" si="105"/>
        <v>0</v>
      </c>
      <c r="AQ325" s="2">
        <f t="shared" si="106"/>
        <v>0</v>
      </c>
      <c r="AR325" s="2">
        <f t="shared" si="107"/>
        <v>0</v>
      </c>
      <c r="AS325" s="2">
        <f t="shared" si="108"/>
        <v>0</v>
      </c>
      <c r="AT325" s="2">
        <f t="shared" si="109"/>
        <v>1256.3999999999999</v>
      </c>
      <c r="AU325" s="2">
        <f t="shared" si="110"/>
        <v>0</v>
      </c>
      <c r="AV325" s="2">
        <f t="shared" si="111"/>
        <v>5025.6000000000004</v>
      </c>
      <c r="AW325" s="2">
        <f t="shared" si="112"/>
        <v>6281.9999999999982</v>
      </c>
      <c r="AX325" s="2">
        <f>'ZBud Extract Monthly'!V324</f>
        <v>1256.4000000000001</v>
      </c>
      <c r="AY325" s="53">
        <f t="shared" si="113"/>
        <v>-5025.5999999999985</v>
      </c>
    </row>
    <row r="326" spans="1:51" x14ac:dyDescent="0.3">
      <c r="A326" s="129">
        <v>42551</v>
      </c>
      <c r="B326" s="130">
        <v>260.52999999999997</v>
      </c>
      <c r="C326" s="130">
        <v>227.07</v>
      </c>
      <c r="D326" s="130">
        <v>38.74</v>
      </c>
      <c r="E326" s="130">
        <v>44.7</v>
      </c>
      <c r="F326" s="130">
        <v>0</v>
      </c>
      <c r="G326" s="130">
        <v>4.26</v>
      </c>
      <c r="H326" s="2">
        <f t="shared" si="92"/>
        <v>571.04</v>
      </c>
      <c r="I326" s="2">
        <f t="shared" si="93"/>
        <v>0</v>
      </c>
      <c r="J326" s="2">
        <f t="shared" si="94"/>
        <v>4.26</v>
      </c>
      <c r="K326" s="2">
        <f t="shared" si="95"/>
        <v>571.04</v>
      </c>
      <c r="L326" s="2">
        <f t="shared" si="96"/>
        <v>4.26</v>
      </c>
      <c r="M326" s="2">
        <f t="shared" si="97"/>
        <v>575.29999999999995</v>
      </c>
      <c r="N326" s="2">
        <f>'ZBud Extract Monthly'!V325</f>
        <v>575.29</v>
      </c>
      <c r="O326" s="53">
        <f t="shared" si="98"/>
        <v>-9.9999999999909051E-3</v>
      </c>
      <c r="AI326" s="58">
        <f t="shared" si="99"/>
        <v>260.52999999999997</v>
      </c>
      <c r="AJ326" s="2">
        <f t="shared" si="114"/>
        <v>310.51</v>
      </c>
      <c r="AK326" s="2">
        <f t="shared" si="100"/>
        <v>575.29999999999995</v>
      </c>
      <c r="AL326" s="2">
        <f t="shared" si="101"/>
        <v>4.26</v>
      </c>
      <c r="AM326" s="2">
        <f t="shared" si="102"/>
        <v>1150.5999999999999</v>
      </c>
      <c r="AN326" s="2">
        <f t="shared" si="103"/>
        <v>575.28</v>
      </c>
      <c r="AO326" s="2">
        <f t="shared" si="104"/>
        <v>0</v>
      </c>
      <c r="AP326" s="2">
        <f t="shared" si="105"/>
        <v>0</v>
      </c>
      <c r="AQ326" s="2">
        <f t="shared" si="106"/>
        <v>0</v>
      </c>
      <c r="AR326" s="2">
        <f t="shared" si="107"/>
        <v>0</v>
      </c>
      <c r="AS326" s="2">
        <f t="shared" si="108"/>
        <v>0</v>
      </c>
      <c r="AT326" s="2">
        <f t="shared" si="109"/>
        <v>575.29999999999995</v>
      </c>
      <c r="AU326" s="2">
        <f t="shared" si="110"/>
        <v>0</v>
      </c>
      <c r="AV326" s="2">
        <f t="shared" si="111"/>
        <v>2301.1799999999998</v>
      </c>
      <c r="AW326" s="2">
        <f t="shared" si="112"/>
        <v>2876.4799999999996</v>
      </c>
      <c r="AX326" s="2">
        <f>'ZBud Extract Monthly'!V325</f>
        <v>575.29</v>
      </c>
      <c r="AY326" s="53">
        <f t="shared" si="113"/>
        <v>-2301.1899999999996</v>
      </c>
    </row>
    <row r="327" spans="1:51" x14ac:dyDescent="0.3">
      <c r="A327" s="129">
        <v>42582</v>
      </c>
      <c r="B327" s="130">
        <v>330.22</v>
      </c>
      <c r="C327" s="130">
        <v>252.48</v>
      </c>
      <c r="D327" s="130">
        <v>6.68</v>
      </c>
      <c r="E327" s="130">
        <v>11.46</v>
      </c>
      <c r="F327" s="130">
        <v>0</v>
      </c>
      <c r="G327" s="130">
        <v>0.75</v>
      </c>
      <c r="H327" s="2">
        <f t="shared" ref="H327:H390" si="115">SUM(B327:E327)</f>
        <v>600.84</v>
      </c>
      <c r="I327" s="2">
        <f t="shared" ref="I327:I390" si="116">F327</f>
        <v>0</v>
      </c>
      <c r="J327" s="2">
        <f t="shared" ref="J327:J390" si="117">G327</f>
        <v>0.75</v>
      </c>
      <c r="K327" s="2">
        <f t="shared" ref="K327:K390" si="118">H327</f>
        <v>600.84</v>
      </c>
      <c r="L327" s="2">
        <f t="shared" ref="L327:L390" si="119">SUM(I327:J327)</f>
        <v>0.75</v>
      </c>
      <c r="M327" s="2">
        <f t="shared" ref="M327:M390" si="120">SUM(H327:J327)</f>
        <v>601.59</v>
      </c>
      <c r="N327" s="2">
        <f>'ZBud Extract Monthly'!V326</f>
        <v>601.59</v>
      </c>
      <c r="O327" s="53">
        <f t="shared" ref="O327:O390" si="121">N327-M327</f>
        <v>0</v>
      </c>
      <c r="AI327" s="58">
        <f t="shared" si="99"/>
        <v>330.22</v>
      </c>
      <c r="AJ327" s="2">
        <f t="shared" si="114"/>
        <v>270.61999999999995</v>
      </c>
      <c r="AK327" s="2">
        <f t="shared" si="100"/>
        <v>601.59</v>
      </c>
      <c r="AL327" s="2">
        <f t="shared" si="101"/>
        <v>0.75</v>
      </c>
      <c r="AM327" s="2">
        <f t="shared" si="102"/>
        <v>1203.18</v>
      </c>
      <c r="AN327" s="2">
        <f t="shared" si="103"/>
        <v>601.59</v>
      </c>
      <c r="AO327" s="2">
        <f t="shared" si="104"/>
        <v>0</v>
      </c>
      <c r="AP327" s="2">
        <f t="shared" si="105"/>
        <v>0</v>
      </c>
      <c r="AQ327" s="2">
        <f t="shared" si="106"/>
        <v>0</v>
      </c>
      <c r="AR327" s="2">
        <f t="shared" si="107"/>
        <v>0</v>
      </c>
      <c r="AS327" s="2">
        <f t="shared" si="108"/>
        <v>0</v>
      </c>
      <c r="AT327" s="2">
        <f t="shared" si="109"/>
        <v>601.59</v>
      </c>
      <c r="AU327" s="2">
        <f t="shared" si="110"/>
        <v>0</v>
      </c>
      <c r="AV327" s="2">
        <f t="shared" si="111"/>
        <v>2406.36</v>
      </c>
      <c r="AW327" s="2">
        <f t="shared" si="112"/>
        <v>3007.95</v>
      </c>
      <c r="AX327" s="2">
        <f>'ZBud Extract Monthly'!V326</f>
        <v>601.59</v>
      </c>
      <c r="AY327" s="53">
        <f t="shared" si="113"/>
        <v>-2406.3599999999997</v>
      </c>
    </row>
    <row r="328" spans="1:51" x14ac:dyDescent="0.3">
      <c r="A328" s="129">
        <v>42613</v>
      </c>
      <c r="B328" s="130">
        <v>591.66999999999996</v>
      </c>
      <c r="C328" s="130">
        <v>506.9</v>
      </c>
      <c r="D328" s="130">
        <v>33.72</v>
      </c>
      <c r="E328" s="130">
        <v>44.13</v>
      </c>
      <c r="F328" s="130">
        <v>0</v>
      </c>
      <c r="G328" s="130">
        <v>0.66</v>
      </c>
      <c r="H328" s="2">
        <f t="shared" si="115"/>
        <v>1176.42</v>
      </c>
      <c r="I328" s="2">
        <f t="shared" si="116"/>
        <v>0</v>
      </c>
      <c r="J328" s="2">
        <f t="shared" si="117"/>
        <v>0.66</v>
      </c>
      <c r="K328" s="2">
        <f t="shared" si="118"/>
        <v>1176.42</v>
      </c>
      <c r="L328" s="2">
        <f t="shared" si="119"/>
        <v>0.66</v>
      </c>
      <c r="M328" s="2">
        <f t="shared" si="120"/>
        <v>1177.0800000000002</v>
      </c>
      <c r="N328" s="2">
        <f>'ZBud Extract Monthly'!V327</f>
        <v>1177.08</v>
      </c>
      <c r="O328" s="53">
        <f t="shared" si="121"/>
        <v>0</v>
      </c>
      <c r="AI328" s="58">
        <f t="shared" si="99"/>
        <v>591.66999999999996</v>
      </c>
      <c r="AJ328" s="2">
        <f t="shared" si="114"/>
        <v>584.75</v>
      </c>
      <c r="AK328" s="2">
        <f t="shared" si="100"/>
        <v>1177.0800000000002</v>
      </c>
      <c r="AL328" s="2">
        <f t="shared" si="101"/>
        <v>0.66</v>
      </c>
      <c r="AM328" s="2">
        <f t="shared" si="102"/>
        <v>2354.1600000000003</v>
      </c>
      <c r="AN328" s="2">
        <f t="shared" si="103"/>
        <v>1177.08</v>
      </c>
      <c r="AO328" s="2">
        <f t="shared" si="104"/>
        <v>0</v>
      </c>
      <c r="AP328" s="2">
        <f t="shared" si="105"/>
        <v>0</v>
      </c>
      <c r="AQ328" s="2">
        <f t="shared" si="106"/>
        <v>0</v>
      </c>
      <c r="AR328" s="2">
        <f t="shared" si="107"/>
        <v>0</v>
      </c>
      <c r="AS328" s="2">
        <f t="shared" si="108"/>
        <v>0</v>
      </c>
      <c r="AT328" s="2">
        <f t="shared" si="109"/>
        <v>1177.0800000000002</v>
      </c>
      <c r="AU328" s="2">
        <f t="shared" si="110"/>
        <v>0</v>
      </c>
      <c r="AV328" s="2">
        <f t="shared" si="111"/>
        <v>4708.3200000000006</v>
      </c>
      <c r="AW328" s="2">
        <f t="shared" si="112"/>
        <v>5885.4</v>
      </c>
      <c r="AX328" s="2">
        <f>'ZBud Extract Monthly'!V327</f>
        <v>1177.08</v>
      </c>
      <c r="AY328" s="53">
        <f t="shared" si="113"/>
        <v>-4708.32</v>
      </c>
    </row>
    <row r="329" spans="1:51" x14ac:dyDescent="0.3">
      <c r="A329" s="129">
        <v>42643</v>
      </c>
      <c r="B329" s="130">
        <v>420.73</v>
      </c>
      <c r="C329" s="130">
        <v>397.37</v>
      </c>
      <c r="D329" s="130">
        <v>116.26</v>
      </c>
      <c r="E329" s="130">
        <v>136.35</v>
      </c>
      <c r="F329" s="130">
        <v>0</v>
      </c>
      <c r="G329" s="130">
        <v>2.46</v>
      </c>
      <c r="H329" s="2">
        <f t="shared" si="115"/>
        <v>1070.71</v>
      </c>
      <c r="I329" s="2">
        <f t="shared" si="116"/>
        <v>0</v>
      </c>
      <c r="J329" s="2">
        <f t="shared" si="117"/>
        <v>2.46</v>
      </c>
      <c r="K329" s="2">
        <f t="shared" si="118"/>
        <v>1070.71</v>
      </c>
      <c r="L329" s="2">
        <f t="shared" si="119"/>
        <v>2.46</v>
      </c>
      <c r="M329" s="2">
        <f t="shared" si="120"/>
        <v>1073.17</v>
      </c>
      <c r="N329" s="2">
        <f>'ZBud Extract Monthly'!V328</f>
        <v>1073.17</v>
      </c>
      <c r="O329" s="53">
        <f t="shared" si="121"/>
        <v>0</v>
      </c>
      <c r="AI329" s="58">
        <f t="shared" si="99"/>
        <v>420.73</v>
      </c>
      <c r="AJ329" s="2">
        <f t="shared" si="114"/>
        <v>649.98</v>
      </c>
      <c r="AK329" s="2">
        <f t="shared" si="100"/>
        <v>1073.17</v>
      </c>
      <c r="AL329" s="2">
        <f t="shared" si="101"/>
        <v>2.46</v>
      </c>
      <c r="AM329" s="2">
        <f t="shared" si="102"/>
        <v>2146.34</v>
      </c>
      <c r="AN329" s="2">
        <f t="shared" si="103"/>
        <v>1073.17</v>
      </c>
      <c r="AO329" s="2">
        <f t="shared" si="104"/>
        <v>0</v>
      </c>
      <c r="AP329" s="2">
        <f t="shared" si="105"/>
        <v>0</v>
      </c>
      <c r="AQ329" s="2">
        <f t="shared" si="106"/>
        <v>0</v>
      </c>
      <c r="AR329" s="2">
        <f t="shared" si="107"/>
        <v>0</v>
      </c>
      <c r="AS329" s="2">
        <f t="shared" si="108"/>
        <v>0</v>
      </c>
      <c r="AT329" s="2">
        <f t="shared" si="109"/>
        <v>1073.17</v>
      </c>
      <c r="AU329" s="2">
        <f t="shared" si="110"/>
        <v>0</v>
      </c>
      <c r="AV329" s="2">
        <f t="shared" si="111"/>
        <v>4292.68</v>
      </c>
      <c r="AW329" s="2">
        <f t="shared" si="112"/>
        <v>5365.85</v>
      </c>
      <c r="AX329" s="2">
        <f>'ZBud Extract Monthly'!V328</f>
        <v>1073.17</v>
      </c>
      <c r="AY329" s="53">
        <f t="shared" si="113"/>
        <v>-4292.68</v>
      </c>
    </row>
    <row r="330" spans="1:51" x14ac:dyDescent="0.3">
      <c r="A330" s="129">
        <v>42674</v>
      </c>
      <c r="B330" s="130">
        <v>493.74</v>
      </c>
      <c r="C330" s="130">
        <v>400.84</v>
      </c>
      <c r="D330" s="130">
        <v>306.54000000000002</v>
      </c>
      <c r="E330" s="130">
        <v>347.14</v>
      </c>
      <c r="F330" s="130">
        <v>0</v>
      </c>
      <c r="G330" s="130">
        <v>22.08</v>
      </c>
      <c r="H330" s="2">
        <f t="shared" si="115"/>
        <v>1548.2599999999998</v>
      </c>
      <c r="I330" s="2">
        <f t="shared" si="116"/>
        <v>0</v>
      </c>
      <c r="J330" s="2">
        <f t="shared" si="117"/>
        <v>22.08</v>
      </c>
      <c r="K330" s="2">
        <f t="shared" si="118"/>
        <v>1548.2599999999998</v>
      </c>
      <c r="L330" s="2">
        <f t="shared" si="119"/>
        <v>22.08</v>
      </c>
      <c r="M330" s="2">
        <f t="shared" si="120"/>
        <v>1570.3399999999997</v>
      </c>
      <c r="N330" s="2">
        <f>'ZBud Extract Monthly'!V329</f>
        <v>1570.34</v>
      </c>
      <c r="O330" s="53">
        <f t="shared" si="121"/>
        <v>0</v>
      </c>
      <c r="AI330" s="58">
        <f t="shared" ref="AI330:AI353" si="122">B330</f>
        <v>493.74</v>
      </c>
      <c r="AJ330" s="2">
        <f t="shared" si="114"/>
        <v>1054.52</v>
      </c>
      <c r="AK330" s="2">
        <f t="shared" ref="AK330:AK353" si="123">SUM(F330:H330)</f>
        <v>1570.3399999999997</v>
      </c>
      <c r="AL330" s="2">
        <f t="shared" ref="AL330:AL353" si="124">SUM(I330:J330)</f>
        <v>22.08</v>
      </c>
      <c r="AM330" s="2">
        <f t="shared" ref="AM330:AM353" si="125">SUM(K330:M330)</f>
        <v>3140.6799999999994</v>
      </c>
      <c r="AN330" s="2">
        <f t="shared" ref="AN330:AN353" si="126">SUM(N330:P330)</f>
        <v>1570.34</v>
      </c>
      <c r="AO330" s="2">
        <f t="shared" ref="AO330:AO353" si="127">SUM(Q330:U330)</f>
        <v>0</v>
      </c>
      <c r="AP330" s="2">
        <f t="shared" ref="AP330:AP353" si="128">SUM(V330:Y330)</f>
        <v>0</v>
      </c>
      <c r="AQ330" s="2">
        <f t="shared" ref="AQ330:AQ353" si="129">SUM(Z330:AB330)</f>
        <v>0</v>
      </c>
      <c r="AR330" s="2">
        <f t="shared" ref="AR330:AR353" si="130">SUM(AC330:AG330)</f>
        <v>0</v>
      </c>
      <c r="AS330" s="2">
        <f t="shared" ref="AS330:AS353" si="131">AH330</f>
        <v>0</v>
      </c>
      <c r="AT330" s="2">
        <f t="shared" ref="AT330:AT353" si="132">AK330</f>
        <v>1570.3399999999997</v>
      </c>
      <c r="AU330" s="2">
        <f t="shared" ref="AU330:AU353" si="133">AR330</f>
        <v>0</v>
      </c>
      <c r="AV330" s="2">
        <f t="shared" ref="AV330:AV353" si="134">SUM(AI330:AJ330,AL330:AQ330,AS330)</f>
        <v>6281.36</v>
      </c>
      <c r="AW330" s="2">
        <f t="shared" ref="AW330:AW353" si="135">SUM(AI330:AS330)</f>
        <v>7851.6999999999989</v>
      </c>
      <c r="AX330" s="2">
        <f>'ZBud Extract Monthly'!V329</f>
        <v>1570.34</v>
      </c>
      <c r="AY330" s="53">
        <f t="shared" ref="AY330:AY353" si="136">AX330-AW330</f>
        <v>-6281.3599999999988</v>
      </c>
    </row>
    <row r="331" spans="1:51" x14ac:dyDescent="0.3">
      <c r="A331" s="129">
        <v>42704</v>
      </c>
      <c r="B331" s="130">
        <v>597.69000000000005</v>
      </c>
      <c r="C331" s="130">
        <v>569.94000000000005</v>
      </c>
      <c r="D331" s="130">
        <v>443.28</v>
      </c>
      <c r="E331" s="130">
        <v>446.22</v>
      </c>
      <c r="F331" s="130">
        <v>0</v>
      </c>
      <c r="G331" s="130">
        <v>46.15</v>
      </c>
      <c r="H331" s="2">
        <f t="shared" si="115"/>
        <v>2057.13</v>
      </c>
      <c r="I331" s="2">
        <f t="shared" si="116"/>
        <v>0</v>
      </c>
      <c r="J331" s="2">
        <f t="shared" si="117"/>
        <v>46.15</v>
      </c>
      <c r="K331" s="2">
        <f t="shared" si="118"/>
        <v>2057.13</v>
      </c>
      <c r="L331" s="2">
        <f t="shared" si="119"/>
        <v>46.15</v>
      </c>
      <c r="M331" s="2">
        <f t="shared" si="120"/>
        <v>2103.2800000000002</v>
      </c>
      <c r="N331" s="2">
        <f>'ZBud Extract Monthly'!V330</f>
        <v>2103.29</v>
      </c>
      <c r="O331" s="53">
        <f t="shared" si="121"/>
        <v>9.9999999997635314E-3</v>
      </c>
      <c r="AI331" s="58">
        <f t="shared" si="122"/>
        <v>597.69000000000005</v>
      </c>
      <c r="AJ331" s="2">
        <f t="shared" si="114"/>
        <v>1459.44</v>
      </c>
      <c r="AK331" s="2">
        <f t="shared" si="123"/>
        <v>2103.2800000000002</v>
      </c>
      <c r="AL331" s="2">
        <f t="shared" si="124"/>
        <v>46.15</v>
      </c>
      <c r="AM331" s="2">
        <f t="shared" si="125"/>
        <v>4206.5600000000004</v>
      </c>
      <c r="AN331" s="2">
        <f t="shared" si="126"/>
        <v>2103.2999999999997</v>
      </c>
      <c r="AO331" s="2">
        <f t="shared" si="127"/>
        <v>0</v>
      </c>
      <c r="AP331" s="2">
        <f t="shared" si="128"/>
        <v>0</v>
      </c>
      <c r="AQ331" s="2">
        <f t="shared" si="129"/>
        <v>0</v>
      </c>
      <c r="AR331" s="2">
        <f t="shared" si="130"/>
        <v>0</v>
      </c>
      <c r="AS331" s="2">
        <f t="shared" si="131"/>
        <v>0</v>
      </c>
      <c r="AT331" s="2">
        <f t="shared" si="132"/>
        <v>2103.2800000000002</v>
      </c>
      <c r="AU331" s="2">
        <f t="shared" si="133"/>
        <v>0</v>
      </c>
      <c r="AV331" s="2">
        <f t="shared" si="134"/>
        <v>8413.14</v>
      </c>
      <c r="AW331" s="2">
        <f t="shared" si="135"/>
        <v>10516.419999999998</v>
      </c>
      <c r="AX331" s="2">
        <f>'ZBud Extract Monthly'!V330</f>
        <v>2103.29</v>
      </c>
      <c r="AY331" s="53">
        <f t="shared" si="136"/>
        <v>-8413.1299999999974</v>
      </c>
    </row>
    <row r="332" spans="1:51" x14ac:dyDescent="0.3">
      <c r="A332" s="129">
        <v>42735</v>
      </c>
      <c r="B332" s="130">
        <v>883.36</v>
      </c>
      <c r="C332" s="130">
        <v>928.6</v>
      </c>
      <c r="D332" s="130">
        <v>922.45</v>
      </c>
      <c r="E332" s="130">
        <v>738.24</v>
      </c>
      <c r="F332" s="130">
        <v>0</v>
      </c>
      <c r="G332" s="130">
        <v>85.1</v>
      </c>
      <c r="H332" s="2">
        <f t="shared" si="115"/>
        <v>3472.6499999999996</v>
      </c>
      <c r="I332" s="2">
        <f t="shared" si="116"/>
        <v>0</v>
      </c>
      <c r="J332" s="2">
        <f t="shared" si="117"/>
        <v>85.1</v>
      </c>
      <c r="K332" s="2">
        <f t="shared" si="118"/>
        <v>3472.6499999999996</v>
      </c>
      <c r="L332" s="2">
        <f t="shared" si="119"/>
        <v>85.1</v>
      </c>
      <c r="M332" s="2">
        <f t="shared" si="120"/>
        <v>3557.7499999999995</v>
      </c>
      <c r="N332" s="2">
        <f>'ZBud Extract Monthly'!V331</f>
        <v>3557.76</v>
      </c>
      <c r="O332" s="53">
        <f t="shared" si="121"/>
        <v>1.0000000000673026E-2</v>
      </c>
      <c r="AI332" s="58">
        <f t="shared" si="122"/>
        <v>883.36</v>
      </c>
      <c r="AJ332" s="2">
        <f t="shared" ref="AJ332:AJ353" si="137">SUM(C332:E332)</f>
        <v>2589.29</v>
      </c>
      <c r="AK332" s="2">
        <f t="shared" si="123"/>
        <v>3557.7499999999995</v>
      </c>
      <c r="AL332" s="2">
        <f t="shared" si="124"/>
        <v>85.1</v>
      </c>
      <c r="AM332" s="2">
        <f t="shared" si="125"/>
        <v>7115.4999999999991</v>
      </c>
      <c r="AN332" s="2">
        <f t="shared" si="126"/>
        <v>3557.7700000000009</v>
      </c>
      <c r="AO332" s="2">
        <f t="shared" si="127"/>
        <v>0</v>
      </c>
      <c r="AP332" s="2">
        <f t="shared" si="128"/>
        <v>0</v>
      </c>
      <c r="AQ332" s="2">
        <f t="shared" si="129"/>
        <v>0</v>
      </c>
      <c r="AR332" s="2">
        <f t="shared" si="130"/>
        <v>0</v>
      </c>
      <c r="AS332" s="2">
        <f t="shared" si="131"/>
        <v>0</v>
      </c>
      <c r="AT332" s="2">
        <f t="shared" si="132"/>
        <v>3557.7499999999995</v>
      </c>
      <c r="AU332" s="2">
        <f t="shared" si="133"/>
        <v>0</v>
      </c>
      <c r="AV332" s="2">
        <f t="shared" si="134"/>
        <v>14231.02</v>
      </c>
      <c r="AW332" s="2">
        <f t="shared" si="135"/>
        <v>17788.77</v>
      </c>
      <c r="AX332" s="2">
        <f>'ZBud Extract Monthly'!V331</f>
        <v>3557.76</v>
      </c>
      <c r="AY332" s="53">
        <f t="shared" si="136"/>
        <v>-14231.01</v>
      </c>
    </row>
    <row r="333" spans="1:51" x14ac:dyDescent="0.3">
      <c r="A333" s="129">
        <v>42766</v>
      </c>
      <c r="B333" s="130">
        <v>1053.46</v>
      </c>
      <c r="C333" s="130">
        <v>1171.3399999999999</v>
      </c>
      <c r="D333" s="130">
        <v>839.67</v>
      </c>
      <c r="E333" s="130">
        <v>631.12</v>
      </c>
      <c r="F333" s="130">
        <v>0</v>
      </c>
      <c r="G333" s="130">
        <v>124.54</v>
      </c>
      <c r="H333" s="2">
        <f t="shared" si="115"/>
        <v>3695.59</v>
      </c>
      <c r="I333" s="2">
        <f t="shared" si="116"/>
        <v>0</v>
      </c>
      <c r="J333" s="2">
        <f t="shared" si="117"/>
        <v>124.54</v>
      </c>
      <c r="K333" s="2">
        <f t="shared" si="118"/>
        <v>3695.59</v>
      </c>
      <c r="L333" s="2">
        <f t="shared" si="119"/>
        <v>124.54</v>
      </c>
      <c r="M333" s="2">
        <f t="shared" si="120"/>
        <v>3820.13</v>
      </c>
      <c r="N333" s="2">
        <f>'ZBud Extract Monthly'!V332</f>
        <v>3820.13</v>
      </c>
      <c r="O333" s="53">
        <f t="shared" si="121"/>
        <v>0</v>
      </c>
      <c r="AI333" s="58">
        <f t="shared" si="122"/>
        <v>1053.46</v>
      </c>
      <c r="AJ333" s="2">
        <f t="shared" si="137"/>
        <v>2642.1299999999997</v>
      </c>
      <c r="AK333" s="2">
        <f t="shared" si="123"/>
        <v>3820.13</v>
      </c>
      <c r="AL333" s="2">
        <f t="shared" si="124"/>
        <v>124.54</v>
      </c>
      <c r="AM333" s="2">
        <f t="shared" si="125"/>
        <v>7640.26</v>
      </c>
      <c r="AN333" s="2">
        <f t="shared" si="126"/>
        <v>3820.13</v>
      </c>
      <c r="AO333" s="2">
        <f t="shared" si="127"/>
        <v>0</v>
      </c>
      <c r="AP333" s="2">
        <f t="shared" si="128"/>
        <v>0</v>
      </c>
      <c r="AQ333" s="2">
        <f t="shared" si="129"/>
        <v>0</v>
      </c>
      <c r="AR333" s="2">
        <f t="shared" si="130"/>
        <v>0</v>
      </c>
      <c r="AS333" s="2">
        <f t="shared" si="131"/>
        <v>0</v>
      </c>
      <c r="AT333" s="2">
        <f t="shared" si="132"/>
        <v>3820.13</v>
      </c>
      <c r="AU333" s="2">
        <f t="shared" si="133"/>
        <v>0</v>
      </c>
      <c r="AV333" s="2">
        <f t="shared" si="134"/>
        <v>15280.52</v>
      </c>
      <c r="AW333" s="2">
        <f t="shared" si="135"/>
        <v>19100.650000000001</v>
      </c>
      <c r="AX333" s="2">
        <f>'ZBud Extract Monthly'!V332</f>
        <v>3820.13</v>
      </c>
      <c r="AY333" s="53">
        <f t="shared" si="136"/>
        <v>-15280.52</v>
      </c>
    </row>
    <row r="334" spans="1:51" x14ac:dyDescent="0.3">
      <c r="A334" s="129">
        <v>42794</v>
      </c>
      <c r="B334" s="130">
        <v>1706.56</v>
      </c>
      <c r="C334" s="130">
        <v>1523.77</v>
      </c>
      <c r="D334" s="130">
        <v>1418.33</v>
      </c>
      <c r="E334" s="130">
        <v>977.61</v>
      </c>
      <c r="F334" s="130">
        <v>6.38</v>
      </c>
      <c r="G334" s="130">
        <v>229.35</v>
      </c>
      <c r="H334" s="2">
        <f t="shared" si="115"/>
        <v>5626.2699999999995</v>
      </c>
      <c r="I334" s="2">
        <f t="shared" si="116"/>
        <v>6.38</v>
      </c>
      <c r="J334" s="2">
        <f t="shared" si="117"/>
        <v>229.35</v>
      </c>
      <c r="K334" s="2">
        <f t="shared" si="118"/>
        <v>5626.2699999999995</v>
      </c>
      <c r="L334" s="2">
        <f t="shared" si="119"/>
        <v>235.73</v>
      </c>
      <c r="M334" s="2">
        <f t="shared" si="120"/>
        <v>5862</v>
      </c>
      <c r="N334" s="2">
        <f>'ZBud Extract Monthly'!V333</f>
        <v>5862</v>
      </c>
      <c r="O334" s="53">
        <f t="shared" si="121"/>
        <v>0</v>
      </c>
      <c r="AI334" s="58">
        <f t="shared" si="122"/>
        <v>1706.56</v>
      </c>
      <c r="AJ334" s="2">
        <f t="shared" si="137"/>
        <v>3919.71</v>
      </c>
      <c r="AK334" s="2">
        <f t="shared" si="123"/>
        <v>5861.9999999999991</v>
      </c>
      <c r="AL334" s="2">
        <f t="shared" si="124"/>
        <v>235.73</v>
      </c>
      <c r="AM334" s="2">
        <f t="shared" si="125"/>
        <v>11724</v>
      </c>
      <c r="AN334" s="2">
        <f t="shared" si="126"/>
        <v>5862</v>
      </c>
      <c r="AO334" s="2">
        <f t="shared" si="127"/>
        <v>0</v>
      </c>
      <c r="AP334" s="2">
        <f t="shared" si="128"/>
        <v>0</v>
      </c>
      <c r="AQ334" s="2">
        <f t="shared" si="129"/>
        <v>0</v>
      </c>
      <c r="AR334" s="2">
        <f t="shared" si="130"/>
        <v>0</v>
      </c>
      <c r="AS334" s="2">
        <f t="shared" si="131"/>
        <v>0</v>
      </c>
      <c r="AT334" s="2">
        <f t="shared" si="132"/>
        <v>5861.9999999999991</v>
      </c>
      <c r="AU334" s="2">
        <f t="shared" si="133"/>
        <v>0</v>
      </c>
      <c r="AV334" s="2">
        <f t="shared" si="134"/>
        <v>23448</v>
      </c>
      <c r="AW334" s="2">
        <f t="shared" si="135"/>
        <v>29310</v>
      </c>
      <c r="AX334" s="2">
        <f>'ZBud Extract Monthly'!V333</f>
        <v>5862</v>
      </c>
      <c r="AY334" s="53">
        <f t="shared" si="136"/>
        <v>-23448</v>
      </c>
    </row>
    <row r="335" spans="1:51" x14ac:dyDescent="0.3">
      <c r="A335" s="129">
        <v>42825</v>
      </c>
      <c r="B335" s="130">
        <v>2447.5</v>
      </c>
      <c r="C335" s="130">
        <v>2290.9</v>
      </c>
      <c r="D335" s="130">
        <v>2351.0100000000002</v>
      </c>
      <c r="E335" s="130">
        <v>1745.9</v>
      </c>
      <c r="F335" s="130">
        <v>17.010000000000002</v>
      </c>
      <c r="G335" s="130">
        <v>397.72</v>
      </c>
      <c r="H335" s="2">
        <f t="shared" si="115"/>
        <v>8835.31</v>
      </c>
      <c r="I335" s="2">
        <f t="shared" si="116"/>
        <v>17.010000000000002</v>
      </c>
      <c r="J335" s="2">
        <f t="shared" si="117"/>
        <v>397.72</v>
      </c>
      <c r="K335" s="2">
        <f t="shared" si="118"/>
        <v>8835.31</v>
      </c>
      <c r="L335" s="2">
        <f t="shared" si="119"/>
        <v>414.73</v>
      </c>
      <c r="M335" s="2">
        <f t="shared" si="120"/>
        <v>9250.0399999999991</v>
      </c>
      <c r="N335" s="2">
        <f>'ZBud Extract Monthly'!V334</f>
        <v>9250.0400000000009</v>
      </c>
      <c r="O335" s="53">
        <f t="shared" si="121"/>
        <v>0</v>
      </c>
      <c r="AI335" s="58">
        <f t="shared" si="122"/>
        <v>2447.5</v>
      </c>
      <c r="AJ335" s="2">
        <f t="shared" si="137"/>
        <v>6387.8099999999995</v>
      </c>
      <c r="AK335" s="2">
        <f t="shared" si="123"/>
        <v>9250.0399999999991</v>
      </c>
      <c r="AL335" s="2">
        <f t="shared" si="124"/>
        <v>414.73</v>
      </c>
      <c r="AM335" s="2">
        <f t="shared" si="125"/>
        <v>18500.079999999998</v>
      </c>
      <c r="AN335" s="2">
        <f t="shared" si="126"/>
        <v>9250.0400000000009</v>
      </c>
      <c r="AO335" s="2">
        <f t="shared" si="127"/>
        <v>0</v>
      </c>
      <c r="AP335" s="2">
        <f t="shared" si="128"/>
        <v>0</v>
      </c>
      <c r="AQ335" s="2">
        <f t="shared" si="129"/>
        <v>0</v>
      </c>
      <c r="AR335" s="2">
        <f t="shared" si="130"/>
        <v>0</v>
      </c>
      <c r="AS335" s="2">
        <f t="shared" si="131"/>
        <v>0</v>
      </c>
      <c r="AT335" s="2">
        <f t="shared" si="132"/>
        <v>9250.0399999999991</v>
      </c>
      <c r="AU335" s="2">
        <f t="shared" si="133"/>
        <v>0</v>
      </c>
      <c r="AV335" s="2">
        <f t="shared" si="134"/>
        <v>37000.159999999996</v>
      </c>
      <c r="AW335" s="2">
        <f t="shared" si="135"/>
        <v>46250.2</v>
      </c>
      <c r="AX335" s="2">
        <f>'ZBud Extract Monthly'!V334</f>
        <v>9250.0400000000009</v>
      </c>
      <c r="AY335" s="53">
        <f t="shared" si="136"/>
        <v>-37000.159999999996</v>
      </c>
    </row>
    <row r="336" spans="1:51" x14ac:dyDescent="0.3">
      <c r="A336" s="129">
        <v>42855</v>
      </c>
      <c r="B336" s="130">
        <v>859.4</v>
      </c>
      <c r="C336" s="130">
        <v>844.37</v>
      </c>
      <c r="D336" s="130">
        <v>892.61</v>
      </c>
      <c r="E336" s="130">
        <v>725.24</v>
      </c>
      <c r="F336" s="130">
        <v>39.43</v>
      </c>
      <c r="G336" s="130">
        <v>301.37</v>
      </c>
      <c r="H336" s="2">
        <f t="shared" si="115"/>
        <v>3321.62</v>
      </c>
      <c r="I336" s="2">
        <f t="shared" si="116"/>
        <v>39.43</v>
      </c>
      <c r="J336" s="2">
        <f t="shared" si="117"/>
        <v>301.37</v>
      </c>
      <c r="K336" s="2">
        <f t="shared" si="118"/>
        <v>3321.62</v>
      </c>
      <c r="L336" s="2">
        <f t="shared" si="119"/>
        <v>340.8</v>
      </c>
      <c r="M336" s="2">
        <f t="shared" si="120"/>
        <v>3662.4199999999996</v>
      </c>
      <c r="N336" s="2">
        <f>'ZBud Extract Monthly'!V335</f>
        <v>3662.41</v>
      </c>
      <c r="O336" s="53">
        <f t="shared" si="121"/>
        <v>-9.9999999997635314E-3</v>
      </c>
      <c r="AI336" s="58">
        <f t="shared" si="122"/>
        <v>859.4</v>
      </c>
      <c r="AJ336" s="2">
        <f t="shared" si="137"/>
        <v>2462.2200000000003</v>
      </c>
      <c r="AK336" s="2">
        <f t="shared" si="123"/>
        <v>3662.42</v>
      </c>
      <c r="AL336" s="2">
        <f t="shared" si="124"/>
        <v>340.8</v>
      </c>
      <c r="AM336" s="2">
        <f t="shared" si="125"/>
        <v>7324.84</v>
      </c>
      <c r="AN336" s="2">
        <f t="shared" si="126"/>
        <v>3662.4</v>
      </c>
      <c r="AO336" s="2">
        <f t="shared" si="127"/>
        <v>0</v>
      </c>
      <c r="AP336" s="2">
        <f t="shared" si="128"/>
        <v>0</v>
      </c>
      <c r="AQ336" s="2">
        <f t="shared" si="129"/>
        <v>0</v>
      </c>
      <c r="AR336" s="2">
        <f t="shared" si="130"/>
        <v>0</v>
      </c>
      <c r="AS336" s="2">
        <f t="shared" si="131"/>
        <v>0</v>
      </c>
      <c r="AT336" s="2">
        <f t="shared" si="132"/>
        <v>3662.42</v>
      </c>
      <c r="AU336" s="2">
        <f t="shared" si="133"/>
        <v>0</v>
      </c>
      <c r="AV336" s="2">
        <f t="shared" si="134"/>
        <v>14649.66</v>
      </c>
      <c r="AW336" s="2">
        <f t="shared" si="135"/>
        <v>18312.080000000002</v>
      </c>
      <c r="AX336" s="2">
        <f>'ZBud Extract Monthly'!V335</f>
        <v>3662.41</v>
      </c>
      <c r="AY336" s="53">
        <f t="shared" si="136"/>
        <v>-14649.670000000002</v>
      </c>
    </row>
    <row r="337" spans="1:51" x14ac:dyDescent="0.3">
      <c r="A337" s="129">
        <v>42886</v>
      </c>
      <c r="B337" s="130">
        <v>1840.1</v>
      </c>
      <c r="C337" s="130">
        <v>1730.07</v>
      </c>
      <c r="D337" s="130">
        <v>1690.43</v>
      </c>
      <c r="E337" s="130">
        <v>1314.64</v>
      </c>
      <c r="F337" s="130">
        <v>35.549999999999997</v>
      </c>
      <c r="G337" s="130">
        <v>306.61</v>
      </c>
      <c r="H337" s="2">
        <f t="shared" si="115"/>
        <v>6575.2400000000007</v>
      </c>
      <c r="I337" s="2">
        <f t="shared" si="116"/>
        <v>35.549999999999997</v>
      </c>
      <c r="J337" s="2">
        <f t="shared" si="117"/>
        <v>306.61</v>
      </c>
      <c r="K337" s="2">
        <f t="shared" si="118"/>
        <v>6575.2400000000007</v>
      </c>
      <c r="L337" s="2">
        <f t="shared" si="119"/>
        <v>342.16</v>
      </c>
      <c r="M337" s="2">
        <f t="shared" si="120"/>
        <v>6917.4000000000005</v>
      </c>
      <c r="N337" s="2">
        <f>'ZBud Extract Monthly'!V336</f>
        <v>6917.4</v>
      </c>
      <c r="O337" s="53">
        <f t="shared" si="121"/>
        <v>0</v>
      </c>
      <c r="AI337" s="58">
        <f t="shared" si="122"/>
        <v>1840.1</v>
      </c>
      <c r="AJ337" s="2">
        <f t="shared" si="137"/>
        <v>4735.1400000000003</v>
      </c>
      <c r="AK337" s="2">
        <f t="shared" si="123"/>
        <v>6917.4000000000005</v>
      </c>
      <c r="AL337" s="2">
        <f t="shared" si="124"/>
        <v>342.16</v>
      </c>
      <c r="AM337" s="2">
        <f t="shared" si="125"/>
        <v>13834.800000000001</v>
      </c>
      <c r="AN337" s="2">
        <f t="shared" si="126"/>
        <v>6917.4</v>
      </c>
      <c r="AO337" s="2">
        <f t="shared" si="127"/>
        <v>0</v>
      </c>
      <c r="AP337" s="2">
        <f t="shared" si="128"/>
        <v>0</v>
      </c>
      <c r="AQ337" s="2">
        <f t="shared" si="129"/>
        <v>0</v>
      </c>
      <c r="AR337" s="2">
        <f t="shared" si="130"/>
        <v>0</v>
      </c>
      <c r="AS337" s="2">
        <f t="shared" si="131"/>
        <v>0</v>
      </c>
      <c r="AT337" s="2">
        <f t="shared" si="132"/>
        <v>6917.4000000000005</v>
      </c>
      <c r="AU337" s="2">
        <f t="shared" si="133"/>
        <v>0</v>
      </c>
      <c r="AV337" s="2">
        <f t="shared" si="134"/>
        <v>27669.599999999999</v>
      </c>
      <c r="AW337" s="2">
        <f t="shared" si="135"/>
        <v>34587</v>
      </c>
      <c r="AX337" s="2">
        <f>'ZBud Extract Monthly'!V336</f>
        <v>6917.4</v>
      </c>
      <c r="AY337" s="53">
        <f t="shared" si="136"/>
        <v>-27669.599999999999</v>
      </c>
    </row>
    <row r="338" spans="1:51" x14ac:dyDescent="0.3">
      <c r="A338" s="129">
        <v>42916</v>
      </c>
      <c r="B338" s="130">
        <v>994.01</v>
      </c>
      <c r="C338" s="130">
        <v>1087.93</v>
      </c>
      <c r="D338" s="130">
        <v>1259.55</v>
      </c>
      <c r="E338" s="130">
        <v>1100.52</v>
      </c>
      <c r="F338" s="130">
        <v>8.52</v>
      </c>
      <c r="G338" s="130">
        <v>172.51</v>
      </c>
      <c r="H338" s="2">
        <f t="shared" si="115"/>
        <v>4442.01</v>
      </c>
      <c r="I338" s="2">
        <f t="shared" si="116"/>
        <v>8.52</v>
      </c>
      <c r="J338" s="2">
        <f t="shared" si="117"/>
        <v>172.51</v>
      </c>
      <c r="K338" s="2">
        <f t="shared" si="118"/>
        <v>4442.01</v>
      </c>
      <c r="L338" s="2">
        <f t="shared" si="119"/>
        <v>181.03</v>
      </c>
      <c r="M338" s="2">
        <f t="shared" si="120"/>
        <v>4623.0400000000009</v>
      </c>
      <c r="N338" s="2">
        <f>'ZBud Extract Monthly'!V337</f>
        <v>4623.04</v>
      </c>
      <c r="O338" s="53">
        <f t="shared" si="121"/>
        <v>0</v>
      </c>
      <c r="AI338" s="58">
        <f t="shared" si="122"/>
        <v>994.01</v>
      </c>
      <c r="AJ338" s="2">
        <f t="shared" si="137"/>
        <v>3448</v>
      </c>
      <c r="AK338" s="2">
        <f t="shared" si="123"/>
        <v>4623.04</v>
      </c>
      <c r="AL338" s="2">
        <f t="shared" si="124"/>
        <v>181.03</v>
      </c>
      <c r="AM338" s="2">
        <f t="shared" si="125"/>
        <v>9246.0800000000017</v>
      </c>
      <c r="AN338" s="2">
        <f t="shared" si="126"/>
        <v>4623.04</v>
      </c>
      <c r="AO338" s="2">
        <f t="shared" si="127"/>
        <v>0</v>
      </c>
      <c r="AP338" s="2">
        <f t="shared" si="128"/>
        <v>0</v>
      </c>
      <c r="AQ338" s="2">
        <f t="shared" si="129"/>
        <v>0</v>
      </c>
      <c r="AR338" s="2">
        <f t="shared" si="130"/>
        <v>0</v>
      </c>
      <c r="AS338" s="2">
        <f t="shared" si="131"/>
        <v>0</v>
      </c>
      <c r="AT338" s="2">
        <f t="shared" si="132"/>
        <v>4623.04</v>
      </c>
      <c r="AU338" s="2">
        <f t="shared" si="133"/>
        <v>0</v>
      </c>
      <c r="AV338" s="2">
        <f t="shared" si="134"/>
        <v>18492.160000000003</v>
      </c>
      <c r="AW338" s="2">
        <f t="shared" si="135"/>
        <v>23115.200000000004</v>
      </c>
      <c r="AX338" s="2">
        <f>'ZBud Extract Monthly'!V337</f>
        <v>4623.04</v>
      </c>
      <c r="AY338" s="53">
        <f t="shared" si="136"/>
        <v>-18492.160000000003</v>
      </c>
    </row>
    <row r="339" spans="1:51" x14ac:dyDescent="0.3">
      <c r="A339" s="129">
        <v>42947</v>
      </c>
      <c r="B339" s="130">
        <v>631.48</v>
      </c>
      <c r="C339" s="130">
        <v>762.08</v>
      </c>
      <c r="D339" s="130">
        <v>402.21</v>
      </c>
      <c r="E339" s="130">
        <v>411.66</v>
      </c>
      <c r="F339" s="130">
        <v>0</v>
      </c>
      <c r="G339" s="130">
        <v>56.29</v>
      </c>
      <c r="H339" s="2">
        <f t="shared" si="115"/>
        <v>2207.4299999999998</v>
      </c>
      <c r="I339" s="2">
        <f t="shared" si="116"/>
        <v>0</v>
      </c>
      <c r="J339" s="2">
        <f t="shared" si="117"/>
        <v>56.29</v>
      </c>
      <c r="K339" s="2">
        <f t="shared" si="118"/>
        <v>2207.4299999999998</v>
      </c>
      <c r="L339" s="2">
        <f t="shared" si="119"/>
        <v>56.29</v>
      </c>
      <c r="M339" s="2">
        <f t="shared" si="120"/>
        <v>2263.7199999999998</v>
      </c>
      <c r="N339" s="2">
        <f>'ZBud Extract Monthly'!V338</f>
        <v>2263.7199999999998</v>
      </c>
      <c r="O339" s="53">
        <f t="shared" si="121"/>
        <v>0</v>
      </c>
      <c r="AI339" s="58">
        <f t="shared" si="122"/>
        <v>631.48</v>
      </c>
      <c r="AJ339" s="2">
        <f t="shared" si="137"/>
        <v>1575.95</v>
      </c>
      <c r="AK339" s="2">
        <f t="shared" si="123"/>
        <v>2263.7199999999998</v>
      </c>
      <c r="AL339" s="2">
        <f t="shared" si="124"/>
        <v>56.29</v>
      </c>
      <c r="AM339" s="2">
        <f t="shared" si="125"/>
        <v>4527.4399999999996</v>
      </c>
      <c r="AN339" s="2">
        <f t="shared" si="126"/>
        <v>2263.7199999999998</v>
      </c>
      <c r="AO339" s="2">
        <f t="shared" si="127"/>
        <v>0</v>
      </c>
      <c r="AP339" s="2">
        <f t="shared" si="128"/>
        <v>0</v>
      </c>
      <c r="AQ339" s="2">
        <f t="shared" si="129"/>
        <v>0</v>
      </c>
      <c r="AR339" s="2">
        <f t="shared" si="130"/>
        <v>0</v>
      </c>
      <c r="AS339" s="2">
        <f t="shared" si="131"/>
        <v>0</v>
      </c>
      <c r="AT339" s="2">
        <f t="shared" si="132"/>
        <v>2263.7199999999998</v>
      </c>
      <c r="AU339" s="2">
        <f t="shared" si="133"/>
        <v>0</v>
      </c>
      <c r="AV339" s="2">
        <f t="shared" si="134"/>
        <v>9054.8799999999992</v>
      </c>
      <c r="AW339" s="2">
        <f t="shared" si="135"/>
        <v>11318.599999999999</v>
      </c>
      <c r="AX339" s="2">
        <f>'ZBud Extract Monthly'!V338</f>
        <v>2263.7199999999998</v>
      </c>
      <c r="AY339" s="53">
        <f t="shared" si="136"/>
        <v>-9054.8799999999992</v>
      </c>
    </row>
    <row r="340" spans="1:51" x14ac:dyDescent="0.3">
      <c r="A340" s="129">
        <v>42978</v>
      </c>
      <c r="B340" s="130">
        <v>606.53</v>
      </c>
      <c r="C340" s="130">
        <v>708.01</v>
      </c>
      <c r="D340" s="130">
        <v>194.8</v>
      </c>
      <c r="E340" s="130">
        <v>190.04</v>
      </c>
      <c r="F340" s="130">
        <v>0</v>
      </c>
      <c r="G340" s="130">
        <v>31.84</v>
      </c>
      <c r="H340" s="2">
        <f t="shared" si="115"/>
        <v>1699.3799999999999</v>
      </c>
      <c r="I340" s="2">
        <f t="shared" si="116"/>
        <v>0</v>
      </c>
      <c r="J340" s="2">
        <f t="shared" si="117"/>
        <v>31.84</v>
      </c>
      <c r="K340" s="2">
        <f t="shared" si="118"/>
        <v>1699.3799999999999</v>
      </c>
      <c r="L340" s="2">
        <f t="shared" si="119"/>
        <v>31.84</v>
      </c>
      <c r="M340" s="2">
        <f t="shared" si="120"/>
        <v>1731.2199999999998</v>
      </c>
      <c r="N340" s="2">
        <f>'ZBud Extract Monthly'!V339</f>
        <v>1731.21</v>
      </c>
      <c r="O340" s="53">
        <f t="shared" si="121"/>
        <v>-9.9999999997635314E-3</v>
      </c>
      <c r="AI340" s="58">
        <f t="shared" si="122"/>
        <v>606.53</v>
      </c>
      <c r="AJ340" s="2">
        <f t="shared" si="137"/>
        <v>1092.8499999999999</v>
      </c>
      <c r="AK340" s="2">
        <f t="shared" si="123"/>
        <v>1731.2199999999998</v>
      </c>
      <c r="AL340" s="2">
        <f t="shared" si="124"/>
        <v>31.84</v>
      </c>
      <c r="AM340" s="2">
        <f t="shared" si="125"/>
        <v>3462.4399999999996</v>
      </c>
      <c r="AN340" s="2">
        <f t="shared" si="126"/>
        <v>1731.2000000000003</v>
      </c>
      <c r="AO340" s="2">
        <f t="shared" si="127"/>
        <v>0</v>
      </c>
      <c r="AP340" s="2">
        <f t="shared" si="128"/>
        <v>0</v>
      </c>
      <c r="AQ340" s="2">
        <f t="shared" si="129"/>
        <v>0</v>
      </c>
      <c r="AR340" s="2">
        <f t="shared" si="130"/>
        <v>0</v>
      </c>
      <c r="AS340" s="2">
        <f t="shared" si="131"/>
        <v>0</v>
      </c>
      <c r="AT340" s="2">
        <f t="shared" si="132"/>
        <v>1731.2199999999998</v>
      </c>
      <c r="AU340" s="2">
        <f t="shared" si="133"/>
        <v>0</v>
      </c>
      <c r="AV340" s="2">
        <f t="shared" si="134"/>
        <v>6924.8600000000006</v>
      </c>
      <c r="AW340" s="2">
        <f t="shared" si="135"/>
        <v>8656.08</v>
      </c>
      <c r="AX340" s="2">
        <f>'ZBud Extract Monthly'!V339</f>
        <v>1731.21</v>
      </c>
      <c r="AY340" s="53">
        <f t="shared" si="136"/>
        <v>-6924.87</v>
      </c>
    </row>
    <row r="341" spans="1:51" x14ac:dyDescent="0.3">
      <c r="A341" s="129">
        <v>43008</v>
      </c>
      <c r="B341" s="130">
        <v>519.66</v>
      </c>
      <c r="C341" s="130">
        <v>612.59</v>
      </c>
      <c r="D341" s="130">
        <v>230.72</v>
      </c>
      <c r="E341" s="130">
        <v>250.25</v>
      </c>
      <c r="F341" s="130">
        <v>0</v>
      </c>
      <c r="G341" s="130">
        <v>39.590000000000003</v>
      </c>
      <c r="H341" s="2">
        <f t="shared" si="115"/>
        <v>1613.22</v>
      </c>
      <c r="I341" s="2">
        <f t="shared" si="116"/>
        <v>0</v>
      </c>
      <c r="J341" s="2">
        <f t="shared" si="117"/>
        <v>39.590000000000003</v>
      </c>
      <c r="K341" s="2">
        <f t="shared" si="118"/>
        <v>1613.22</v>
      </c>
      <c r="L341" s="2">
        <f t="shared" si="119"/>
        <v>39.590000000000003</v>
      </c>
      <c r="M341" s="2">
        <f t="shared" si="120"/>
        <v>1652.81</v>
      </c>
      <c r="N341" s="2">
        <f>'ZBud Extract Monthly'!V340</f>
        <v>1652.81</v>
      </c>
      <c r="O341" s="53">
        <f t="shared" si="121"/>
        <v>0</v>
      </c>
      <c r="AI341" s="58">
        <f t="shared" si="122"/>
        <v>519.66</v>
      </c>
      <c r="AJ341" s="2">
        <f t="shared" si="137"/>
        <v>1093.56</v>
      </c>
      <c r="AK341" s="2">
        <f t="shared" si="123"/>
        <v>1652.81</v>
      </c>
      <c r="AL341" s="2">
        <f t="shared" si="124"/>
        <v>39.590000000000003</v>
      </c>
      <c r="AM341" s="2">
        <f t="shared" si="125"/>
        <v>3305.62</v>
      </c>
      <c r="AN341" s="2">
        <f t="shared" si="126"/>
        <v>1652.81</v>
      </c>
      <c r="AO341" s="2">
        <f t="shared" si="127"/>
        <v>0</v>
      </c>
      <c r="AP341" s="2">
        <f t="shared" si="128"/>
        <v>0</v>
      </c>
      <c r="AQ341" s="2">
        <f t="shared" si="129"/>
        <v>0</v>
      </c>
      <c r="AR341" s="2">
        <f t="shared" si="130"/>
        <v>0</v>
      </c>
      <c r="AS341" s="2">
        <f t="shared" si="131"/>
        <v>0</v>
      </c>
      <c r="AT341" s="2">
        <f t="shared" si="132"/>
        <v>1652.81</v>
      </c>
      <c r="AU341" s="2">
        <f t="shared" si="133"/>
        <v>0</v>
      </c>
      <c r="AV341" s="2">
        <f t="shared" si="134"/>
        <v>6611.24</v>
      </c>
      <c r="AW341" s="2">
        <f t="shared" si="135"/>
        <v>8264.0499999999993</v>
      </c>
      <c r="AX341" s="2">
        <f>'ZBud Extract Monthly'!V340</f>
        <v>1652.81</v>
      </c>
      <c r="AY341" s="53">
        <f t="shared" si="136"/>
        <v>-6611.24</v>
      </c>
    </row>
    <row r="342" spans="1:51" x14ac:dyDescent="0.3">
      <c r="A342" s="129">
        <v>43039</v>
      </c>
      <c r="B342" s="130">
        <v>519.49</v>
      </c>
      <c r="C342" s="130">
        <v>609.32000000000005</v>
      </c>
      <c r="D342" s="130">
        <v>968.68</v>
      </c>
      <c r="E342" s="130">
        <v>903.76</v>
      </c>
      <c r="F342" s="130">
        <v>0</v>
      </c>
      <c r="G342" s="130">
        <v>93.15</v>
      </c>
      <c r="H342" s="2">
        <f t="shared" si="115"/>
        <v>3001.25</v>
      </c>
      <c r="I342" s="2">
        <f t="shared" si="116"/>
        <v>0</v>
      </c>
      <c r="J342" s="2">
        <f t="shared" si="117"/>
        <v>93.15</v>
      </c>
      <c r="K342" s="2">
        <f t="shared" si="118"/>
        <v>3001.25</v>
      </c>
      <c r="L342" s="2">
        <f t="shared" si="119"/>
        <v>93.15</v>
      </c>
      <c r="M342" s="2">
        <f t="shared" si="120"/>
        <v>3094.4</v>
      </c>
      <c r="N342" s="2">
        <f>'ZBud Extract Monthly'!V341</f>
        <v>3094.41</v>
      </c>
      <c r="O342" s="53">
        <f t="shared" si="121"/>
        <v>9.9999999997635314E-3</v>
      </c>
      <c r="AI342" s="58">
        <f t="shared" si="122"/>
        <v>519.49</v>
      </c>
      <c r="AJ342" s="2">
        <f t="shared" si="137"/>
        <v>2481.7600000000002</v>
      </c>
      <c r="AK342" s="2">
        <f t="shared" si="123"/>
        <v>3094.4</v>
      </c>
      <c r="AL342" s="2">
        <f t="shared" si="124"/>
        <v>93.15</v>
      </c>
      <c r="AM342" s="2">
        <f t="shared" si="125"/>
        <v>6188.8</v>
      </c>
      <c r="AN342" s="2">
        <f t="shared" si="126"/>
        <v>3094.4199999999996</v>
      </c>
      <c r="AO342" s="2">
        <f t="shared" si="127"/>
        <v>0</v>
      </c>
      <c r="AP342" s="2">
        <f t="shared" si="128"/>
        <v>0</v>
      </c>
      <c r="AQ342" s="2">
        <f t="shared" si="129"/>
        <v>0</v>
      </c>
      <c r="AR342" s="2">
        <f t="shared" si="130"/>
        <v>0</v>
      </c>
      <c r="AS342" s="2">
        <f t="shared" si="131"/>
        <v>0</v>
      </c>
      <c r="AT342" s="2">
        <f t="shared" si="132"/>
        <v>3094.4</v>
      </c>
      <c r="AU342" s="2">
        <f t="shared" si="133"/>
        <v>0</v>
      </c>
      <c r="AV342" s="2">
        <f t="shared" si="134"/>
        <v>12377.62</v>
      </c>
      <c r="AW342" s="2">
        <f t="shared" si="135"/>
        <v>15472.019999999999</v>
      </c>
      <c r="AX342" s="2">
        <f>'ZBud Extract Monthly'!V341</f>
        <v>3094.41</v>
      </c>
      <c r="AY342" s="53">
        <f t="shared" si="136"/>
        <v>-12377.609999999999</v>
      </c>
    </row>
    <row r="343" spans="1:51" x14ac:dyDescent="0.3">
      <c r="A343" s="129">
        <v>43069</v>
      </c>
      <c r="B343" s="130">
        <v>705.43</v>
      </c>
      <c r="C343" s="130">
        <v>693.13</v>
      </c>
      <c r="D343" s="130">
        <v>837.04</v>
      </c>
      <c r="E343" s="130">
        <v>716.13</v>
      </c>
      <c r="F343" s="130">
        <v>0</v>
      </c>
      <c r="G343" s="130">
        <v>85.83</v>
      </c>
      <c r="H343" s="2">
        <f t="shared" si="115"/>
        <v>2951.73</v>
      </c>
      <c r="I343" s="2">
        <f t="shared" si="116"/>
        <v>0</v>
      </c>
      <c r="J343" s="2">
        <f t="shared" si="117"/>
        <v>85.83</v>
      </c>
      <c r="K343" s="2">
        <f t="shared" si="118"/>
        <v>2951.73</v>
      </c>
      <c r="L343" s="2">
        <f t="shared" si="119"/>
        <v>85.83</v>
      </c>
      <c r="M343" s="2">
        <f t="shared" si="120"/>
        <v>3037.56</v>
      </c>
      <c r="N343" s="2">
        <f>'ZBud Extract Monthly'!V342</f>
        <v>3037.56</v>
      </c>
      <c r="O343" s="53">
        <f t="shared" si="121"/>
        <v>0</v>
      </c>
      <c r="AI343" s="58">
        <f t="shared" si="122"/>
        <v>705.43</v>
      </c>
      <c r="AJ343" s="2">
        <f t="shared" si="137"/>
        <v>2246.3000000000002</v>
      </c>
      <c r="AK343" s="2">
        <f t="shared" si="123"/>
        <v>3037.56</v>
      </c>
      <c r="AL343" s="2">
        <f t="shared" si="124"/>
        <v>85.83</v>
      </c>
      <c r="AM343" s="2">
        <f t="shared" si="125"/>
        <v>6075.12</v>
      </c>
      <c r="AN343" s="2">
        <f t="shared" si="126"/>
        <v>3037.56</v>
      </c>
      <c r="AO343" s="2">
        <f t="shared" si="127"/>
        <v>0</v>
      </c>
      <c r="AP343" s="2">
        <f t="shared" si="128"/>
        <v>0</v>
      </c>
      <c r="AQ343" s="2">
        <f t="shared" si="129"/>
        <v>0</v>
      </c>
      <c r="AR343" s="2">
        <f t="shared" si="130"/>
        <v>0</v>
      </c>
      <c r="AS343" s="2">
        <f t="shared" si="131"/>
        <v>0</v>
      </c>
      <c r="AT343" s="2">
        <f t="shared" si="132"/>
        <v>3037.56</v>
      </c>
      <c r="AU343" s="2">
        <f t="shared" si="133"/>
        <v>0</v>
      </c>
      <c r="AV343" s="2">
        <f t="shared" si="134"/>
        <v>12150.24</v>
      </c>
      <c r="AW343" s="2">
        <f t="shared" si="135"/>
        <v>15187.8</v>
      </c>
      <c r="AX343" s="2">
        <f>'ZBud Extract Monthly'!V342</f>
        <v>3037.56</v>
      </c>
      <c r="AY343" s="53">
        <f t="shared" si="136"/>
        <v>-12150.24</v>
      </c>
    </row>
    <row r="344" spans="1:51" x14ac:dyDescent="0.3">
      <c r="A344" s="129">
        <v>43100</v>
      </c>
      <c r="B344" s="130">
        <v>591.92999999999995</v>
      </c>
      <c r="C344" s="130">
        <v>657.46</v>
      </c>
      <c r="D344" s="130">
        <v>911.34</v>
      </c>
      <c r="E344" s="130">
        <v>766.53</v>
      </c>
      <c r="F344" s="130">
        <v>0</v>
      </c>
      <c r="G344" s="130">
        <v>109.18</v>
      </c>
      <c r="H344" s="2">
        <f t="shared" si="115"/>
        <v>2927.26</v>
      </c>
      <c r="I344" s="2">
        <f t="shared" si="116"/>
        <v>0</v>
      </c>
      <c r="J344" s="2">
        <f t="shared" si="117"/>
        <v>109.18</v>
      </c>
      <c r="K344" s="2">
        <f t="shared" si="118"/>
        <v>2927.26</v>
      </c>
      <c r="L344" s="2">
        <f t="shared" si="119"/>
        <v>109.18</v>
      </c>
      <c r="M344" s="2">
        <f t="shared" si="120"/>
        <v>3036.44</v>
      </c>
      <c r="N344" s="2">
        <f>'ZBud Extract Monthly'!V343</f>
        <v>3036.44</v>
      </c>
      <c r="O344" s="53">
        <f t="shared" si="121"/>
        <v>0</v>
      </c>
      <c r="AI344" s="58">
        <f t="shared" si="122"/>
        <v>591.92999999999995</v>
      </c>
      <c r="AJ344" s="2">
        <f t="shared" si="137"/>
        <v>2335.33</v>
      </c>
      <c r="AK344" s="2">
        <f t="shared" si="123"/>
        <v>3036.44</v>
      </c>
      <c r="AL344" s="2">
        <f t="shared" si="124"/>
        <v>109.18</v>
      </c>
      <c r="AM344" s="2">
        <f t="shared" si="125"/>
        <v>6072.88</v>
      </c>
      <c r="AN344" s="2">
        <f t="shared" si="126"/>
        <v>3036.44</v>
      </c>
      <c r="AO344" s="2">
        <f t="shared" si="127"/>
        <v>0</v>
      </c>
      <c r="AP344" s="2">
        <f t="shared" si="128"/>
        <v>0</v>
      </c>
      <c r="AQ344" s="2">
        <f t="shared" si="129"/>
        <v>0</v>
      </c>
      <c r="AR344" s="2">
        <f t="shared" si="130"/>
        <v>0</v>
      </c>
      <c r="AS344" s="2">
        <f t="shared" si="131"/>
        <v>0</v>
      </c>
      <c r="AT344" s="2">
        <f t="shared" si="132"/>
        <v>3036.44</v>
      </c>
      <c r="AU344" s="2">
        <f t="shared" si="133"/>
        <v>0</v>
      </c>
      <c r="AV344" s="2">
        <f t="shared" si="134"/>
        <v>12145.76</v>
      </c>
      <c r="AW344" s="2">
        <f t="shared" si="135"/>
        <v>15182.2</v>
      </c>
      <c r="AX344" s="2">
        <f>'ZBud Extract Monthly'!V343</f>
        <v>3036.44</v>
      </c>
      <c r="AY344" s="53">
        <f t="shared" si="136"/>
        <v>-12145.76</v>
      </c>
    </row>
    <row r="345" spans="1:51" x14ac:dyDescent="0.3">
      <c r="A345" s="129">
        <v>43131</v>
      </c>
      <c r="B345" s="130">
        <v>748.68</v>
      </c>
      <c r="C345" s="130">
        <v>827.17</v>
      </c>
      <c r="D345" s="130">
        <v>1031.5999999999999</v>
      </c>
      <c r="E345" s="130">
        <v>821.98</v>
      </c>
      <c r="F345" s="130">
        <v>0.75</v>
      </c>
      <c r="G345" s="130">
        <v>117.3</v>
      </c>
      <c r="H345" s="2">
        <f t="shared" si="115"/>
        <v>3429.43</v>
      </c>
      <c r="I345" s="2">
        <f t="shared" si="116"/>
        <v>0.75</v>
      </c>
      <c r="J345" s="2">
        <f t="shared" si="117"/>
        <v>117.3</v>
      </c>
      <c r="K345" s="2">
        <f t="shared" si="118"/>
        <v>3429.43</v>
      </c>
      <c r="L345" s="2">
        <f t="shared" si="119"/>
        <v>118.05</v>
      </c>
      <c r="M345" s="2">
        <f t="shared" si="120"/>
        <v>3547.48</v>
      </c>
      <c r="N345" s="2">
        <f>'ZBud Extract Monthly'!V344</f>
        <v>3547.47</v>
      </c>
      <c r="O345" s="53">
        <f t="shared" si="121"/>
        <v>-1.0000000000218279E-2</v>
      </c>
      <c r="AI345" s="58">
        <f t="shared" si="122"/>
        <v>748.68</v>
      </c>
      <c r="AJ345" s="2">
        <f t="shared" si="137"/>
        <v>2680.75</v>
      </c>
      <c r="AK345" s="2">
        <f t="shared" si="123"/>
        <v>3547.48</v>
      </c>
      <c r="AL345" s="2">
        <f t="shared" si="124"/>
        <v>118.05</v>
      </c>
      <c r="AM345" s="2">
        <f t="shared" si="125"/>
        <v>7094.96</v>
      </c>
      <c r="AN345" s="2">
        <f t="shared" si="126"/>
        <v>3547.4599999999996</v>
      </c>
      <c r="AO345" s="2">
        <f t="shared" si="127"/>
        <v>0</v>
      </c>
      <c r="AP345" s="2">
        <f t="shared" si="128"/>
        <v>0</v>
      </c>
      <c r="AQ345" s="2">
        <f t="shared" si="129"/>
        <v>0</v>
      </c>
      <c r="AR345" s="2">
        <f t="shared" si="130"/>
        <v>0</v>
      </c>
      <c r="AS345" s="2">
        <f t="shared" si="131"/>
        <v>0</v>
      </c>
      <c r="AT345" s="2">
        <f t="shared" si="132"/>
        <v>3547.48</v>
      </c>
      <c r="AU345" s="2">
        <f t="shared" si="133"/>
        <v>0</v>
      </c>
      <c r="AV345" s="2">
        <f t="shared" si="134"/>
        <v>14189.9</v>
      </c>
      <c r="AW345" s="2">
        <f t="shared" si="135"/>
        <v>17737.38</v>
      </c>
      <c r="AX345" s="2">
        <f>'ZBud Extract Monthly'!V344</f>
        <v>3547.47</v>
      </c>
      <c r="AY345" s="53">
        <f t="shared" si="136"/>
        <v>-14189.910000000002</v>
      </c>
    </row>
    <row r="346" spans="1:51" x14ac:dyDescent="0.3">
      <c r="A346" s="129">
        <v>43159</v>
      </c>
      <c r="B346" s="130">
        <v>511.18</v>
      </c>
      <c r="C346" s="130">
        <v>581.30999999999995</v>
      </c>
      <c r="D346" s="130">
        <v>735.85</v>
      </c>
      <c r="E346" s="130">
        <v>588.55999999999995</v>
      </c>
      <c r="F346" s="130">
        <v>2.74</v>
      </c>
      <c r="G346" s="130">
        <v>115.32</v>
      </c>
      <c r="H346" s="2">
        <f t="shared" si="115"/>
        <v>2416.9</v>
      </c>
      <c r="I346" s="2">
        <f t="shared" si="116"/>
        <v>2.74</v>
      </c>
      <c r="J346" s="2">
        <f t="shared" si="117"/>
        <v>115.32</v>
      </c>
      <c r="K346" s="2">
        <f t="shared" si="118"/>
        <v>2416.9</v>
      </c>
      <c r="L346" s="2">
        <f t="shared" si="119"/>
        <v>118.05999999999999</v>
      </c>
      <c r="M346" s="2">
        <f t="shared" si="120"/>
        <v>2534.96</v>
      </c>
      <c r="N346" s="2">
        <f>'ZBud Extract Monthly'!V345</f>
        <v>2534.96</v>
      </c>
      <c r="O346" s="53">
        <f t="shared" si="121"/>
        <v>0</v>
      </c>
      <c r="AI346" s="58">
        <f t="shared" si="122"/>
        <v>511.18</v>
      </c>
      <c r="AJ346" s="2">
        <f t="shared" si="137"/>
        <v>1905.7199999999998</v>
      </c>
      <c r="AK346" s="2">
        <f t="shared" si="123"/>
        <v>2534.96</v>
      </c>
      <c r="AL346" s="2">
        <f t="shared" si="124"/>
        <v>118.05999999999999</v>
      </c>
      <c r="AM346" s="2">
        <f t="shared" si="125"/>
        <v>5069.92</v>
      </c>
      <c r="AN346" s="2">
        <f t="shared" si="126"/>
        <v>2534.96</v>
      </c>
      <c r="AO346" s="2">
        <f t="shared" si="127"/>
        <v>0</v>
      </c>
      <c r="AP346" s="2">
        <f t="shared" si="128"/>
        <v>0</v>
      </c>
      <c r="AQ346" s="2">
        <f t="shared" si="129"/>
        <v>0</v>
      </c>
      <c r="AR346" s="2">
        <f t="shared" si="130"/>
        <v>0</v>
      </c>
      <c r="AS346" s="2">
        <f t="shared" si="131"/>
        <v>0</v>
      </c>
      <c r="AT346" s="2">
        <f t="shared" si="132"/>
        <v>2534.96</v>
      </c>
      <c r="AU346" s="2">
        <f t="shared" si="133"/>
        <v>0</v>
      </c>
      <c r="AV346" s="2">
        <f t="shared" si="134"/>
        <v>10139.84</v>
      </c>
      <c r="AW346" s="2">
        <f t="shared" si="135"/>
        <v>12674.8</v>
      </c>
      <c r="AX346" s="2">
        <f>'ZBud Extract Monthly'!V345</f>
        <v>2534.96</v>
      </c>
      <c r="AY346" s="53">
        <f t="shared" si="136"/>
        <v>-10139.84</v>
      </c>
    </row>
    <row r="347" spans="1:51" x14ac:dyDescent="0.3">
      <c r="A347" s="129">
        <v>43190</v>
      </c>
      <c r="B347" s="130">
        <v>823.28</v>
      </c>
      <c r="C347" s="130">
        <v>882.92</v>
      </c>
      <c r="D347" s="130">
        <v>1017.2</v>
      </c>
      <c r="E347" s="130">
        <v>776.45</v>
      </c>
      <c r="F347" s="130">
        <v>12.8</v>
      </c>
      <c r="G347" s="130">
        <v>142.96</v>
      </c>
      <c r="H347" s="2">
        <f t="shared" si="115"/>
        <v>3499.8499999999995</v>
      </c>
      <c r="I347" s="2">
        <f t="shared" si="116"/>
        <v>12.8</v>
      </c>
      <c r="J347" s="2">
        <f t="shared" si="117"/>
        <v>142.96</v>
      </c>
      <c r="K347" s="2">
        <f t="shared" si="118"/>
        <v>3499.8499999999995</v>
      </c>
      <c r="L347" s="2">
        <f t="shared" si="119"/>
        <v>155.76000000000002</v>
      </c>
      <c r="M347" s="2">
        <f t="shared" si="120"/>
        <v>3655.6099999999997</v>
      </c>
      <c r="N347" s="2">
        <f>'ZBud Extract Monthly'!V346</f>
        <v>3655.6</v>
      </c>
      <c r="O347" s="53">
        <f t="shared" si="121"/>
        <v>-9.9999999997635314E-3</v>
      </c>
      <c r="AI347" s="58">
        <f t="shared" si="122"/>
        <v>823.28</v>
      </c>
      <c r="AJ347" s="2">
        <f t="shared" si="137"/>
        <v>2676.5699999999997</v>
      </c>
      <c r="AK347" s="2">
        <f t="shared" si="123"/>
        <v>3655.6099999999997</v>
      </c>
      <c r="AL347" s="2">
        <f t="shared" si="124"/>
        <v>155.76000000000002</v>
      </c>
      <c r="AM347" s="2">
        <f t="shared" si="125"/>
        <v>7311.2199999999993</v>
      </c>
      <c r="AN347" s="2">
        <f t="shared" si="126"/>
        <v>3655.59</v>
      </c>
      <c r="AO347" s="2">
        <f t="shared" si="127"/>
        <v>0</v>
      </c>
      <c r="AP347" s="2">
        <f t="shared" si="128"/>
        <v>0</v>
      </c>
      <c r="AQ347" s="2">
        <f t="shared" si="129"/>
        <v>0</v>
      </c>
      <c r="AR347" s="2">
        <f t="shared" si="130"/>
        <v>0</v>
      </c>
      <c r="AS347" s="2">
        <f t="shared" si="131"/>
        <v>0</v>
      </c>
      <c r="AT347" s="2">
        <f t="shared" si="132"/>
        <v>3655.6099999999997</v>
      </c>
      <c r="AU347" s="2">
        <f t="shared" si="133"/>
        <v>0</v>
      </c>
      <c r="AV347" s="2">
        <f t="shared" si="134"/>
        <v>14622.419999999998</v>
      </c>
      <c r="AW347" s="2">
        <f t="shared" si="135"/>
        <v>18278.03</v>
      </c>
      <c r="AX347" s="2">
        <f>'ZBud Extract Monthly'!V346</f>
        <v>3655.6</v>
      </c>
      <c r="AY347" s="53">
        <f t="shared" si="136"/>
        <v>-14622.429999999998</v>
      </c>
    </row>
    <row r="348" spans="1:51" x14ac:dyDescent="0.3">
      <c r="A348" s="129">
        <v>43220</v>
      </c>
      <c r="B348" s="130">
        <v>831.36</v>
      </c>
      <c r="C348" s="130">
        <v>889.07</v>
      </c>
      <c r="D348" s="130">
        <v>1253.81</v>
      </c>
      <c r="E348" s="130">
        <v>949.42</v>
      </c>
      <c r="F348" s="130">
        <v>34.65</v>
      </c>
      <c r="G348" s="130">
        <v>215.57</v>
      </c>
      <c r="H348" s="2">
        <f t="shared" si="115"/>
        <v>3923.66</v>
      </c>
      <c r="I348" s="2">
        <f t="shared" si="116"/>
        <v>34.65</v>
      </c>
      <c r="J348" s="2">
        <f t="shared" si="117"/>
        <v>215.57</v>
      </c>
      <c r="K348" s="2">
        <f t="shared" si="118"/>
        <v>3923.66</v>
      </c>
      <c r="L348" s="2">
        <f t="shared" si="119"/>
        <v>250.22</v>
      </c>
      <c r="M348" s="2">
        <f t="shared" si="120"/>
        <v>4173.88</v>
      </c>
      <c r="N348" s="2">
        <f>'ZBud Extract Monthly'!V347</f>
        <v>4173.88</v>
      </c>
      <c r="O348" s="53">
        <f t="shared" si="121"/>
        <v>0</v>
      </c>
      <c r="AI348" s="58">
        <f t="shared" si="122"/>
        <v>831.36</v>
      </c>
      <c r="AJ348" s="2">
        <f t="shared" si="137"/>
        <v>3092.3</v>
      </c>
      <c r="AK348" s="2">
        <f t="shared" si="123"/>
        <v>4173.88</v>
      </c>
      <c r="AL348" s="2">
        <f t="shared" si="124"/>
        <v>250.22</v>
      </c>
      <c r="AM348" s="2">
        <f t="shared" si="125"/>
        <v>8347.76</v>
      </c>
      <c r="AN348" s="2">
        <f t="shared" si="126"/>
        <v>4173.88</v>
      </c>
      <c r="AO348" s="2">
        <f t="shared" si="127"/>
        <v>0</v>
      </c>
      <c r="AP348" s="2">
        <f t="shared" si="128"/>
        <v>0</v>
      </c>
      <c r="AQ348" s="2">
        <f t="shared" si="129"/>
        <v>0</v>
      </c>
      <c r="AR348" s="2">
        <f t="shared" si="130"/>
        <v>0</v>
      </c>
      <c r="AS348" s="2">
        <f t="shared" si="131"/>
        <v>0</v>
      </c>
      <c r="AT348" s="2">
        <f t="shared" si="132"/>
        <v>4173.88</v>
      </c>
      <c r="AU348" s="2">
        <f t="shared" si="133"/>
        <v>0</v>
      </c>
      <c r="AV348" s="2">
        <f t="shared" si="134"/>
        <v>16695.52</v>
      </c>
      <c r="AW348" s="2">
        <f t="shared" si="135"/>
        <v>20869.400000000001</v>
      </c>
      <c r="AX348" s="2">
        <f>'ZBud Extract Monthly'!V347</f>
        <v>4173.88</v>
      </c>
      <c r="AY348" s="53">
        <f t="shared" si="136"/>
        <v>-16695.52</v>
      </c>
    </row>
    <row r="349" spans="1:51" x14ac:dyDescent="0.3">
      <c r="A349" s="129">
        <v>43251</v>
      </c>
      <c r="B349" s="130">
        <v>550.33000000000004</v>
      </c>
      <c r="C349" s="130">
        <v>627.34</v>
      </c>
      <c r="D349" s="130">
        <v>716.26</v>
      </c>
      <c r="E349" s="130">
        <v>608.54</v>
      </c>
      <c r="F349" s="130">
        <v>21.47</v>
      </c>
      <c r="G349" s="130">
        <v>125.29</v>
      </c>
      <c r="H349" s="2">
        <f t="shared" si="115"/>
        <v>2502.4700000000003</v>
      </c>
      <c r="I349" s="2">
        <f t="shared" si="116"/>
        <v>21.47</v>
      </c>
      <c r="J349" s="2">
        <f t="shared" si="117"/>
        <v>125.29</v>
      </c>
      <c r="K349" s="2">
        <f t="shared" si="118"/>
        <v>2502.4700000000003</v>
      </c>
      <c r="L349" s="2">
        <f t="shared" si="119"/>
        <v>146.76</v>
      </c>
      <c r="M349" s="2">
        <f t="shared" si="120"/>
        <v>2649.23</v>
      </c>
      <c r="N349" s="2">
        <f>'ZBud Extract Monthly'!V348</f>
        <v>2649.23</v>
      </c>
      <c r="O349" s="53">
        <f t="shared" si="121"/>
        <v>0</v>
      </c>
      <c r="AI349" s="58">
        <f t="shared" si="122"/>
        <v>550.33000000000004</v>
      </c>
      <c r="AJ349" s="2">
        <f t="shared" si="137"/>
        <v>1952.1399999999999</v>
      </c>
      <c r="AK349" s="2">
        <f t="shared" si="123"/>
        <v>2649.2300000000005</v>
      </c>
      <c r="AL349" s="2">
        <f t="shared" si="124"/>
        <v>146.76</v>
      </c>
      <c r="AM349" s="2">
        <f t="shared" si="125"/>
        <v>5298.4600000000009</v>
      </c>
      <c r="AN349" s="2">
        <f t="shared" si="126"/>
        <v>2649.23</v>
      </c>
      <c r="AO349" s="2">
        <f t="shared" si="127"/>
        <v>0</v>
      </c>
      <c r="AP349" s="2">
        <f t="shared" si="128"/>
        <v>0</v>
      </c>
      <c r="AQ349" s="2">
        <f t="shared" si="129"/>
        <v>0</v>
      </c>
      <c r="AR349" s="2">
        <f t="shared" si="130"/>
        <v>0</v>
      </c>
      <c r="AS349" s="2">
        <f t="shared" si="131"/>
        <v>0</v>
      </c>
      <c r="AT349" s="2">
        <f t="shared" si="132"/>
        <v>2649.2300000000005</v>
      </c>
      <c r="AU349" s="2">
        <f t="shared" si="133"/>
        <v>0</v>
      </c>
      <c r="AV349" s="2">
        <f t="shared" si="134"/>
        <v>10596.92</v>
      </c>
      <c r="AW349" s="2">
        <f t="shared" si="135"/>
        <v>13246.150000000001</v>
      </c>
      <c r="AX349" s="2">
        <f>'ZBud Extract Monthly'!V348</f>
        <v>2649.23</v>
      </c>
      <c r="AY349" s="53">
        <f t="shared" si="136"/>
        <v>-10596.920000000002</v>
      </c>
    </row>
    <row r="350" spans="1:51" x14ac:dyDescent="0.3">
      <c r="A350" s="129">
        <v>43281</v>
      </c>
      <c r="B350" s="130">
        <v>445.13</v>
      </c>
      <c r="C350" s="130">
        <v>477.83</v>
      </c>
      <c r="D350" s="130">
        <v>353.95</v>
      </c>
      <c r="E350" s="130">
        <v>336.45</v>
      </c>
      <c r="F350" s="130">
        <v>2.34</v>
      </c>
      <c r="G350" s="130">
        <v>40.409999999999997</v>
      </c>
      <c r="H350" s="2">
        <f t="shared" si="115"/>
        <v>1613.3600000000001</v>
      </c>
      <c r="I350" s="2">
        <f t="shared" si="116"/>
        <v>2.34</v>
      </c>
      <c r="J350" s="2">
        <f t="shared" si="117"/>
        <v>40.409999999999997</v>
      </c>
      <c r="K350" s="2">
        <f t="shared" si="118"/>
        <v>1613.3600000000001</v>
      </c>
      <c r="L350" s="2">
        <f t="shared" si="119"/>
        <v>42.75</v>
      </c>
      <c r="M350" s="2">
        <f t="shared" si="120"/>
        <v>1656.1100000000001</v>
      </c>
      <c r="N350" s="2">
        <f>'ZBud Extract Monthly'!V349</f>
        <v>1656.12</v>
      </c>
      <c r="O350" s="53">
        <f t="shared" si="121"/>
        <v>9.9999999997635314E-3</v>
      </c>
      <c r="AI350" s="58">
        <f t="shared" si="122"/>
        <v>445.13</v>
      </c>
      <c r="AJ350" s="2">
        <f t="shared" si="137"/>
        <v>1168.23</v>
      </c>
      <c r="AK350" s="2">
        <f t="shared" si="123"/>
        <v>1656.1100000000001</v>
      </c>
      <c r="AL350" s="2">
        <f t="shared" si="124"/>
        <v>42.75</v>
      </c>
      <c r="AM350" s="2">
        <f t="shared" si="125"/>
        <v>3312.2200000000003</v>
      </c>
      <c r="AN350" s="2">
        <f t="shared" si="126"/>
        <v>1656.1299999999997</v>
      </c>
      <c r="AO350" s="2">
        <f t="shared" si="127"/>
        <v>0</v>
      </c>
      <c r="AP350" s="2">
        <f t="shared" si="128"/>
        <v>0</v>
      </c>
      <c r="AQ350" s="2">
        <f t="shared" si="129"/>
        <v>0</v>
      </c>
      <c r="AR350" s="2">
        <f t="shared" si="130"/>
        <v>0</v>
      </c>
      <c r="AS350" s="2">
        <f t="shared" si="131"/>
        <v>0</v>
      </c>
      <c r="AT350" s="2">
        <f t="shared" si="132"/>
        <v>1656.1100000000001</v>
      </c>
      <c r="AU350" s="2">
        <f t="shared" si="133"/>
        <v>0</v>
      </c>
      <c r="AV350" s="2">
        <f t="shared" si="134"/>
        <v>6624.4599999999991</v>
      </c>
      <c r="AW350" s="2">
        <f t="shared" si="135"/>
        <v>8280.57</v>
      </c>
      <c r="AX350" s="2">
        <f>'ZBud Extract Monthly'!V349</f>
        <v>1656.12</v>
      </c>
      <c r="AY350" s="53">
        <f t="shared" si="136"/>
        <v>-6624.45</v>
      </c>
    </row>
    <row r="351" spans="1:51" x14ac:dyDescent="0.3">
      <c r="A351" s="129">
        <v>43312</v>
      </c>
      <c r="B351" s="130">
        <v>478.34</v>
      </c>
      <c r="C351" s="130">
        <v>483.62</v>
      </c>
      <c r="D351" s="130">
        <v>115.29</v>
      </c>
      <c r="E351" s="130">
        <v>96.21</v>
      </c>
      <c r="F351" s="130">
        <v>0</v>
      </c>
      <c r="G351" s="130">
        <v>7.91</v>
      </c>
      <c r="H351" s="2">
        <f t="shared" si="115"/>
        <v>1173.46</v>
      </c>
      <c r="I351" s="2">
        <f t="shared" si="116"/>
        <v>0</v>
      </c>
      <c r="J351" s="2">
        <f t="shared" si="117"/>
        <v>7.91</v>
      </c>
      <c r="K351" s="2">
        <f t="shared" si="118"/>
        <v>1173.46</v>
      </c>
      <c r="L351" s="2">
        <f t="shared" si="119"/>
        <v>7.91</v>
      </c>
      <c r="M351" s="2">
        <f t="shared" si="120"/>
        <v>1181.3700000000001</v>
      </c>
      <c r="N351" s="2">
        <f>'ZBud Extract Monthly'!V350</f>
        <v>1181.3699999999999</v>
      </c>
      <c r="O351" s="53">
        <f t="shared" si="121"/>
        <v>0</v>
      </c>
      <c r="AI351" s="58">
        <f t="shared" si="122"/>
        <v>478.34</v>
      </c>
      <c r="AJ351" s="2">
        <f t="shared" si="137"/>
        <v>695.12</v>
      </c>
      <c r="AK351" s="2">
        <f t="shared" si="123"/>
        <v>1181.3700000000001</v>
      </c>
      <c r="AL351" s="2">
        <f t="shared" si="124"/>
        <v>7.91</v>
      </c>
      <c r="AM351" s="2">
        <f t="shared" si="125"/>
        <v>2362.7400000000002</v>
      </c>
      <c r="AN351" s="2">
        <f t="shared" si="126"/>
        <v>1181.3699999999999</v>
      </c>
      <c r="AO351" s="2">
        <f t="shared" si="127"/>
        <v>0</v>
      </c>
      <c r="AP351" s="2">
        <f t="shared" si="128"/>
        <v>0</v>
      </c>
      <c r="AQ351" s="2">
        <f t="shared" si="129"/>
        <v>0</v>
      </c>
      <c r="AR351" s="2">
        <f t="shared" si="130"/>
        <v>0</v>
      </c>
      <c r="AS351" s="2">
        <f t="shared" si="131"/>
        <v>0</v>
      </c>
      <c r="AT351" s="2">
        <f t="shared" si="132"/>
        <v>1181.3700000000001</v>
      </c>
      <c r="AU351" s="2">
        <f t="shared" si="133"/>
        <v>0</v>
      </c>
      <c r="AV351" s="2">
        <f t="shared" si="134"/>
        <v>4725.4800000000005</v>
      </c>
      <c r="AW351" s="2">
        <f t="shared" si="135"/>
        <v>5906.8499999999995</v>
      </c>
      <c r="AX351" s="2">
        <f>'ZBud Extract Monthly'!V350</f>
        <v>1181.3699999999999</v>
      </c>
      <c r="AY351" s="53">
        <f t="shared" si="136"/>
        <v>-4725.4799999999996</v>
      </c>
    </row>
    <row r="352" spans="1:51" x14ac:dyDescent="0.3">
      <c r="A352" s="129">
        <v>43343</v>
      </c>
      <c r="B352" s="130">
        <v>497.35</v>
      </c>
      <c r="C352" s="130">
        <v>494.61</v>
      </c>
      <c r="D352" s="130">
        <v>64.819999999999993</v>
      </c>
      <c r="E352" s="130">
        <v>51.31</v>
      </c>
      <c r="F352" s="130">
        <v>0</v>
      </c>
      <c r="G352" s="130">
        <v>4.7699999999999996</v>
      </c>
      <c r="H352" s="2">
        <f t="shared" si="115"/>
        <v>1108.0899999999999</v>
      </c>
      <c r="I352" s="2">
        <f t="shared" si="116"/>
        <v>0</v>
      </c>
      <c r="J352" s="2">
        <f t="shared" si="117"/>
        <v>4.7699999999999996</v>
      </c>
      <c r="K352" s="2">
        <f t="shared" si="118"/>
        <v>1108.0899999999999</v>
      </c>
      <c r="L352" s="2">
        <f t="shared" si="119"/>
        <v>4.7699999999999996</v>
      </c>
      <c r="M352" s="2">
        <f t="shared" si="120"/>
        <v>1112.8599999999999</v>
      </c>
      <c r="N352" s="2">
        <f>'ZBud Extract Monthly'!V351</f>
        <v>1112.8599999999999</v>
      </c>
      <c r="O352" s="53">
        <f t="shared" si="121"/>
        <v>0</v>
      </c>
      <c r="AI352" s="58">
        <f t="shared" si="122"/>
        <v>497.35</v>
      </c>
      <c r="AJ352" s="2">
        <f t="shared" si="137"/>
        <v>610.74</v>
      </c>
      <c r="AK352" s="2">
        <f t="shared" si="123"/>
        <v>1112.8599999999999</v>
      </c>
      <c r="AL352" s="2">
        <f t="shared" si="124"/>
        <v>4.7699999999999996</v>
      </c>
      <c r="AM352" s="2">
        <f t="shared" si="125"/>
        <v>2225.7199999999998</v>
      </c>
      <c r="AN352" s="2">
        <f t="shared" si="126"/>
        <v>1112.8599999999999</v>
      </c>
      <c r="AO352" s="2">
        <f t="shared" si="127"/>
        <v>0</v>
      </c>
      <c r="AP352" s="2">
        <f t="shared" si="128"/>
        <v>0</v>
      </c>
      <c r="AQ352" s="2">
        <f t="shared" si="129"/>
        <v>0</v>
      </c>
      <c r="AR352" s="2">
        <f t="shared" si="130"/>
        <v>0</v>
      </c>
      <c r="AS352" s="2">
        <f t="shared" si="131"/>
        <v>0</v>
      </c>
      <c r="AT352" s="2">
        <f t="shared" si="132"/>
        <v>1112.8599999999999</v>
      </c>
      <c r="AU352" s="2">
        <f t="shared" si="133"/>
        <v>0</v>
      </c>
      <c r="AV352" s="2">
        <f t="shared" si="134"/>
        <v>4451.4399999999996</v>
      </c>
      <c r="AW352" s="2">
        <f t="shared" si="135"/>
        <v>5564.2999999999993</v>
      </c>
      <c r="AX352" s="2">
        <f>'ZBud Extract Monthly'!V351</f>
        <v>1112.8599999999999</v>
      </c>
      <c r="AY352" s="53">
        <f t="shared" si="136"/>
        <v>-4451.4399999999996</v>
      </c>
    </row>
    <row r="353" spans="1:51" x14ac:dyDescent="0.3">
      <c r="A353" s="129">
        <v>43373</v>
      </c>
      <c r="B353" s="130">
        <v>451.68</v>
      </c>
      <c r="C353" s="130">
        <v>456.22</v>
      </c>
      <c r="D353" s="130">
        <v>111.65</v>
      </c>
      <c r="E353" s="130">
        <v>124.91</v>
      </c>
      <c r="F353" s="130">
        <v>0</v>
      </c>
      <c r="G353" s="130">
        <v>14.4</v>
      </c>
      <c r="H353" s="2">
        <f t="shared" si="115"/>
        <v>1144.46</v>
      </c>
      <c r="I353" s="2">
        <f t="shared" si="116"/>
        <v>0</v>
      </c>
      <c r="J353" s="2">
        <f t="shared" si="117"/>
        <v>14.4</v>
      </c>
      <c r="K353" s="2">
        <f t="shared" si="118"/>
        <v>1144.46</v>
      </c>
      <c r="L353" s="2">
        <f t="shared" si="119"/>
        <v>14.4</v>
      </c>
      <c r="M353" s="2">
        <f t="shared" si="120"/>
        <v>1158.8600000000001</v>
      </c>
      <c r="N353" s="2">
        <f>'ZBud Extract Monthly'!V352</f>
        <v>1158.8499999999999</v>
      </c>
      <c r="O353" s="53">
        <f t="shared" si="121"/>
        <v>-1.0000000000218279E-2</v>
      </c>
      <c r="AI353" s="58">
        <f t="shared" si="122"/>
        <v>451.68</v>
      </c>
      <c r="AJ353" s="2">
        <f t="shared" si="137"/>
        <v>692.78</v>
      </c>
      <c r="AK353" s="2">
        <f t="shared" si="123"/>
        <v>1158.8600000000001</v>
      </c>
      <c r="AL353" s="2">
        <f t="shared" si="124"/>
        <v>14.4</v>
      </c>
      <c r="AM353" s="2">
        <f t="shared" si="125"/>
        <v>2317.7200000000003</v>
      </c>
      <c r="AN353" s="2">
        <f t="shared" si="126"/>
        <v>1158.8399999999997</v>
      </c>
      <c r="AO353" s="2">
        <f t="shared" si="127"/>
        <v>0</v>
      </c>
      <c r="AP353" s="2">
        <f t="shared" si="128"/>
        <v>0</v>
      </c>
      <c r="AQ353" s="2">
        <f t="shared" si="129"/>
        <v>0</v>
      </c>
      <c r="AR353" s="2">
        <f t="shared" si="130"/>
        <v>0</v>
      </c>
      <c r="AS353" s="2">
        <f t="shared" si="131"/>
        <v>0</v>
      </c>
      <c r="AT353" s="2">
        <f t="shared" si="132"/>
        <v>1158.8600000000001</v>
      </c>
      <c r="AU353" s="2">
        <f t="shared" si="133"/>
        <v>0</v>
      </c>
      <c r="AV353" s="2">
        <f t="shared" si="134"/>
        <v>4635.42</v>
      </c>
      <c r="AW353" s="2">
        <f t="shared" si="135"/>
        <v>5794.2800000000007</v>
      </c>
      <c r="AX353" s="2">
        <f>'ZBud Extract Monthly'!V352</f>
        <v>1158.8499999999999</v>
      </c>
      <c r="AY353" s="53">
        <f t="shared" si="136"/>
        <v>-4635.43</v>
      </c>
    </row>
    <row r="354" spans="1:51" x14ac:dyDescent="0.3">
      <c r="A354" s="129">
        <v>43404</v>
      </c>
      <c r="B354" s="130">
        <v>491.96</v>
      </c>
      <c r="C354" s="130">
        <v>495.19</v>
      </c>
      <c r="D354" s="130">
        <v>594.88</v>
      </c>
      <c r="E354" s="130">
        <v>535.86</v>
      </c>
      <c r="F354" s="130">
        <v>0</v>
      </c>
      <c r="G354" s="130">
        <v>50.51</v>
      </c>
      <c r="H354" s="2">
        <f t="shared" si="115"/>
        <v>2117.89</v>
      </c>
      <c r="I354" s="2">
        <f t="shared" si="116"/>
        <v>0</v>
      </c>
      <c r="J354" s="2">
        <f t="shared" si="117"/>
        <v>50.51</v>
      </c>
      <c r="K354" s="2">
        <f t="shared" si="118"/>
        <v>2117.89</v>
      </c>
      <c r="L354" s="2">
        <f t="shared" si="119"/>
        <v>50.51</v>
      </c>
      <c r="M354" s="2">
        <f t="shared" si="120"/>
        <v>2168.4</v>
      </c>
      <c r="N354" s="2">
        <f>'ZBud Extract Monthly'!V353</f>
        <v>2168.4</v>
      </c>
      <c r="O354" s="53">
        <f t="shared" si="121"/>
        <v>0</v>
      </c>
      <c r="AI354" s="58">
        <f t="shared" ref="AI354:AI417" si="138">B354</f>
        <v>491.96</v>
      </c>
      <c r="AJ354" s="2">
        <f t="shared" ref="AJ354:AJ417" si="139">SUM(C354:E354)</f>
        <v>1625.9299999999998</v>
      </c>
      <c r="AK354" s="2">
        <f t="shared" ref="AK354:AK417" si="140">SUM(F354:H354)</f>
        <v>2168.4</v>
      </c>
      <c r="AL354" s="2">
        <f t="shared" ref="AL354:AL417" si="141">SUM(I354:J354)</f>
        <v>50.51</v>
      </c>
      <c r="AM354" s="2">
        <f t="shared" ref="AM354:AM417" si="142">SUM(K354:M354)</f>
        <v>4336.8</v>
      </c>
      <c r="AN354" s="2">
        <f t="shared" ref="AN354:AN417" si="143">SUM(N354:P354)</f>
        <v>2168.4</v>
      </c>
      <c r="AO354" s="2">
        <f t="shared" ref="AO354:AO417" si="144">SUM(Q354:U354)</f>
        <v>0</v>
      </c>
      <c r="AP354" s="2">
        <f t="shared" ref="AP354:AP417" si="145">SUM(V354:Y354)</f>
        <v>0</v>
      </c>
      <c r="AQ354" s="2">
        <f t="shared" ref="AQ354:AQ417" si="146">SUM(Z354:AB354)</f>
        <v>0</v>
      </c>
      <c r="AR354" s="2">
        <f t="shared" ref="AR354:AR417" si="147">SUM(AC354:AG354)</f>
        <v>0</v>
      </c>
      <c r="AS354" s="2">
        <f t="shared" ref="AS354:AS417" si="148">AH354</f>
        <v>0</v>
      </c>
      <c r="AT354" s="2">
        <f t="shared" ref="AT354:AT417" si="149">AK354</f>
        <v>2168.4</v>
      </c>
      <c r="AU354" s="2">
        <f t="shared" ref="AU354:AU417" si="150">AR354</f>
        <v>0</v>
      </c>
      <c r="AV354" s="2">
        <f t="shared" ref="AV354:AV417" si="151">SUM(AI354:AJ354,AL354:AQ354,AS354)</f>
        <v>8673.6</v>
      </c>
      <c r="AW354" s="2">
        <f t="shared" ref="AW354:AW417" si="152">SUM(AI354:AS354)</f>
        <v>10842</v>
      </c>
      <c r="AX354" s="2">
        <f>'ZBud Extract Monthly'!V353</f>
        <v>2168.4</v>
      </c>
      <c r="AY354" s="53">
        <f t="shared" ref="AY354:AY417" si="153">AX354-AW354</f>
        <v>-8673.6</v>
      </c>
    </row>
    <row r="355" spans="1:51" x14ac:dyDescent="0.3">
      <c r="A355" s="129">
        <v>43434</v>
      </c>
      <c r="B355" s="130">
        <v>633.04999999999995</v>
      </c>
      <c r="C355" s="130">
        <v>662.44</v>
      </c>
      <c r="D355" s="130">
        <v>681.33</v>
      </c>
      <c r="E355" s="130">
        <v>582.04999999999995</v>
      </c>
      <c r="F355" s="130">
        <v>0</v>
      </c>
      <c r="G355" s="130">
        <v>68.099999999999994</v>
      </c>
      <c r="H355" s="2">
        <f t="shared" si="115"/>
        <v>2558.87</v>
      </c>
      <c r="I355" s="2">
        <f t="shared" si="116"/>
        <v>0</v>
      </c>
      <c r="J355" s="2">
        <f t="shared" si="117"/>
        <v>68.099999999999994</v>
      </c>
      <c r="K355" s="2">
        <f t="shared" si="118"/>
        <v>2558.87</v>
      </c>
      <c r="L355" s="2">
        <f t="shared" si="119"/>
        <v>68.099999999999994</v>
      </c>
      <c r="M355" s="2">
        <f t="shared" si="120"/>
        <v>2626.97</v>
      </c>
      <c r="N355" s="2">
        <f>'ZBud Extract Monthly'!V354</f>
        <v>2626.97</v>
      </c>
      <c r="O355" s="53">
        <f t="shared" si="121"/>
        <v>0</v>
      </c>
      <c r="AI355" s="58">
        <f t="shared" si="138"/>
        <v>633.04999999999995</v>
      </c>
      <c r="AJ355" s="2">
        <f t="shared" si="139"/>
        <v>1925.82</v>
      </c>
      <c r="AK355" s="2">
        <f t="shared" si="140"/>
        <v>2626.97</v>
      </c>
      <c r="AL355" s="2">
        <f t="shared" si="141"/>
        <v>68.099999999999994</v>
      </c>
      <c r="AM355" s="2">
        <f t="shared" si="142"/>
        <v>5253.94</v>
      </c>
      <c r="AN355" s="2">
        <f t="shared" si="143"/>
        <v>2626.97</v>
      </c>
      <c r="AO355" s="2">
        <f t="shared" si="144"/>
        <v>0</v>
      </c>
      <c r="AP355" s="2">
        <f t="shared" si="145"/>
        <v>0</v>
      </c>
      <c r="AQ355" s="2">
        <f t="shared" si="146"/>
        <v>0</v>
      </c>
      <c r="AR355" s="2">
        <f t="shared" si="147"/>
        <v>0</v>
      </c>
      <c r="AS355" s="2">
        <f t="shared" si="148"/>
        <v>0</v>
      </c>
      <c r="AT355" s="2">
        <f t="shared" si="149"/>
        <v>2626.97</v>
      </c>
      <c r="AU355" s="2">
        <f t="shared" si="150"/>
        <v>0</v>
      </c>
      <c r="AV355" s="2">
        <f t="shared" si="151"/>
        <v>10507.88</v>
      </c>
      <c r="AW355" s="2">
        <f t="shared" si="152"/>
        <v>13134.85</v>
      </c>
      <c r="AX355" s="2">
        <f>'ZBud Extract Monthly'!V354</f>
        <v>2626.97</v>
      </c>
      <c r="AY355" s="53">
        <f t="shared" si="153"/>
        <v>-10507.880000000001</v>
      </c>
    </row>
    <row r="356" spans="1:51" x14ac:dyDescent="0.3">
      <c r="A356" s="129">
        <v>43465</v>
      </c>
      <c r="B356" s="130">
        <v>1074.32</v>
      </c>
      <c r="C356" s="130">
        <v>1306.1199999999999</v>
      </c>
      <c r="D356" s="130">
        <v>1018.27</v>
      </c>
      <c r="E356" s="130">
        <v>852.41</v>
      </c>
      <c r="F356" s="130">
        <v>2</v>
      </c>
      <c r="G356" s="130">
        <v>162.12</v>
      </c>
      <c r="H356" s="2">
        <f t="shared" si="115"/>
        <v>4251.12</v>
      </c>
      <c r="I356" s="2">
        <f t="shared" si="116"/>
        <v>2</v>
      </c>
      <c r="J356" s="2">
        <f t="shared" si="117"/>
        <v>162.12</v>
      </c>
      <c r="K356" s="2">
        <f t="shared" si="118"/>
        <v>4251.12</v>
      </c>
      <c r="L356" s="2">
        <f t="shared" si="119"/>
        <v>164.12</v>
      </c>
      <c r="M356" s="2">
        <f t="shared" si="120"/>
        <v>4415.24</v>
      </c>
      <c r="N356" s="2">
        <f>'ZBud Extract Monthly'!V355</f>
        <v>4415.24</v>
      </c>
      <c r="O356" s="53">
        <f t="shared" si="121"/>
        <v>0</v>
      </c>
      <c r="AI356" s="58">
        <f t="shared" si="138"/>
        <v>1074.32</v>
      </c>
      <c r="AJ356" s="2">
        <f t="shared" si="139"/>
        <v>3176.7999999999997</v>
      </c>
      <c r="AK356" s="2">
        <f t="shared" si="140"/>
        <v>4415.24</v>
      </c>
      <c r="AL356" s="2">
        <f t="shared" si="141"/>
        <v>164.12</v>
      </c>
      <c r="AM356" s="2">
        <f t="shared" si="142"/>
        <v>8830.48</v>
      </c>
      <c r="AN356" s="2">
        <f t="shared" si="143"/>
        <v>4415.24</v>
      </c>
      <c r="AO356" s="2">
        <f t="shared" si="144"/>
        <v>0</v>
      </c>
      <c r="AP356" s="2">
        <f t="shared" si="145"/>
        <v>0</v>
      </c>
      <c r="AQ356" s="2">
        <f t="shared" si="146"/>
        <v>0</v>
      </c>
      <c r="AR356" s="2">
        <f t="shared" si="147"/>
        <v>0</v>
      </c>
      <c r="AS356" s="2">
        <f t="shared" si="148"/>
        <v>0</v>
      </c>
      <c r="AT356" s="2">
        <f t="shared" si="149"/>
        <v>4415.24</v>
      </c>
      <c r="AU356" s="2">
        <f t="shared" si="150"/>
        <v>0</v>
      </c>
      <c r="AV356" s="2">
        <f t="shared" si="151"/>
        <v>17660.96</v>
      </c>
      <c r="AW356" s="2">
        <f t="shared" si="152"/>
        <v>22076.199999999997</v>
      </c>
      <c r="AX356" s="2">
        <f>'ZBud Extract Monthly'!V355</f>
        <v>4415.24</v>
      </c>
      <c r="AY356" s="53">
        <f t="shared" si="153"/>
        <v>-17660.96</v>
      </c>
    </row>
    <row r="357" spans="1:51" x14ac:dyDescent="0.3">
      <c r="A357" s="129">
        <v>43496</v>
      </c>
      <c r="B357" s="130">
        <v>729.57</v>
      </c>
      <c r="C357" s="130">
        <v>902.85</v>
      </c>
      <c r="D357" s="130">
        <v>1100.9100000000001</v>
      </c>
      <c r="E357" s="130">
        <v>879.05</v>
      </c>
      <c r="F357" s="130">
        <v>8.67</v>
      </c>
      <c r="G357" s="130">
        <v>213.51</v>
      </c>
      <c r="H357" s="2">
        <f t="shared" si="115"/>
        <v>3612.38</v>
      </c>
      <c r="I357" s="2">
        <f t="shared" si="116"/>
        <v>8.67</v>
      </c>
      <c r="J357" s="2">
        <f t="shared" si="117"/>
        <v>213.51</v>
      </c>
      <c r="K357" s="2">
        <f t="shared" si="118"/>
        <v>3612.38</v>
      </c>
      <c r="L357" s="2">
        <f t="shared" si="119"/>
        <v>222.17999999999998</v>
      </c>
      <c r="M357" s="2">
        <f t="shared" si="120"/>
        <v>3834.5600000000004</v>
      </c>
      <c r="N357" s="2">
        <f>'ZBud Extract Monthly'!V356</f>
        <v>3834.57</v>
      </c>
      <c r="O357" s="53">
        <f t="shared" si="121"/>
        <v>9.9999999997635314E-3</v>
      </c>
      <c r="AI357" s="58">
        <f t="shared" si="138"/>
        <v>729.57</v>
      </c>
      <c r="AJ357" s="2">
        <f t="shared" si="139"/>
        <v>2882.8100000000004</v>
      </c>
      <c r="AK357" s="2">
        <f t="shared" si="140"/>
        <v>3834.56</v>
      </c>
      <c r="AL357" s="2">
        <f t="shared" si="141"/>
        <v>222.17999999999998</v>
      </c>
      <c r="AM357" s="2">
        <f t="shared" si="142"/>
        <v>7669.1200000000008</v>
      </c>
      <c r="AN357" s="2">
        <f t="shared" si="143"/>
        <v>3834.58</v>
      </c>
      <c r="AO357" s="2">
        <f t="shared" si="144"/>
        <v>0</v>
      </c>
      <c r="AP357" s="2">
        <f t="shared" si="145"/>
        <v>0</v>
      </c>
      <c r="AQ357" s="2">
        <f t="shared" si="146"/>
        <v>0</v>
      </c>
      <c r="AR357" s="2">
        <f t="shared" si="147"/>
        <v>0</v>
      </c>
      <c r="AS357" s="2">
        <f t="shared" si="148"/>
        <v>0</v>
      </c>
      <c r="AT357" s="2">
        <f t="shared" si="149"/>
        <v>3834.56</v>
      </c>
      <c r="AU357" s="2">
        <f t="shared" si="150"/>
        <v>0</v>
      </c>
      <c r="AV357" s="2">
        <f t="shared" si="151"/>
        <v>15338.26</v>
      </c>
      <c r="AW357" s="2">
        <f t="shared" si="152"/>
        <v>19172.82</v>
      </c>
      <c r="AX357" s="2">
        <f>'ZBud Extract Monthly'!V356</f>
        <v>3834.57</v>
      </c>
      <c r="AY357" s="53">
        <f t="shared" si="153"/>
        <v>-15338.25</v>
      </c>
    </row>
    <row r="358" spans="1:51" x14ac:dyDescent="0.3">
      <c r="A358" s="129">
        <v>43524</v>
      </c>
      <c r="B358" s="130">
        <v>489.06</v>
      </c>
      <c r="C358" s="130">
        <v>618.96</v>
      </c>
      <c r="D358" s="130">
        <v>1322.37</v>
      </c>
      <c r="E358" s="130">
        <v>1069.6400000000001</v>
      </c>
      <c r="F358" s="130">
        <v>15.04</v>
      </c>
      <c r="G358" s="130">
        <v>215.14</v>
      </c>
      <c r="H358" s="2">
        <f t="shared" si="115"/>
        <v>3500.0299999999997</v>
      </c>
      <c r="I358" s="2">
        <f t="shared" si="116"/>
        <v>15.04</v>
      </c>
      <c r="J358" s="2">
        <f t="shared" si="117"/>
        <v>215.14</v>
      </c>
      <c r="K358" s="2">
        <f t="shared" si="118"/>
        <v>3500.0299999999997</v>
      </c>
      <c r="L358" s="2">
        <f t="shared" si="119"/>
        <v>230.17999999999998</v>
      </c>
      <c r="M358" s="2">
        <f t="shared" si="120"/>
        <v>3730.2099999999996</v>
      </c>
      <c r="N358" s="2">
        <f>'ZBud Extract Monthly'!V357</f>
        <v>3730.2</v>
      </c>
      <c r="O358" s="53">
        <f t="shared" si="121"/>
        <v>-9.9999999997635314E-3</v>
      </c>
      <c r="AI358" s="58">
        <f t="shared" si="138"/>
        <v>489.06</v>
      </c>
      <c r="AJ358" s="2">
        <f t="shared" si="139"/>
        <v>3010.9700000000003</v>
      </c>
      <c r="AK358" s="2">
        <f t="shared" si="140"/>
        <v>3730.2099999999996</v>
      </c>
      <c r="AL358" s="2">
        <f t="shared" si="141"/>
        <v>230.17999999999998</v>
      </c>
      <c r="AM358" s="2">
        <f t="shared" si="142"/>
        <v>7460.4199999999992</v>
      </c>
      <c r="AN358" s="2">
        <f t="shared" si="143"/>
        <v>3730.19</v>
      </c>
      <c r="AO358" s="2">
        <f t="shared" si="144"/>
        <v>0</v>
      </c>
      <c r="AP358" s="2">
        <f t="shared" si="145"/>
        <v>0</v>
      </c>
      <c r="AQ358" s="2">
        <f t="shared" si="146"/>
        <v>0</v>
      </c>
      <c r="AR358" s="2">
        <f t="shared" si="147"/>
        <v>0</v>
      </c>
      <c r="AS358" s="2">
        <f t="shared" si="148"/>
        <v>0</v>
      </c>
      <c r="AT358" s="2">
        <f t="shared" si="149"/>
        <v>3730.2099999999996</v>
      </c>
      <c r="AU358" s="2">
        <f t="shared" si="150"/>
        <v>0</v>
      </c>
      <c r="AV358" s="2">
        <f t="shared" si="151"/>
        <v>14920.82</v>
      </c>
      <c r="AW358" s="2">
        <f t="shared" si="152"/>
        <v>18651.03</v>
      </c>
      <c r="AX358" s="2">
        <f>'ZBud Extract Monthly'!V357</f>
        <v>3730.2</v>
      </c>
      <c r="AY358" s="53">
        <f t="shared" si="153"/>
        <v>-14920.829999999998</v>
      </c>
    </row>
    <row r="359" spans="1:51" x14ac:dyDescent="0.3">
      <c r="A359" s="129">
        <v>43555</v>
      </c>
      <c r="B359" s="130">
        <v>460</v>
      </c>
      <c r="C359" s="130">
        <v>525.75</v>
      </c>
      <c r="D359" s="130">
        <v>282.41000000000003</v>
      </c>
      <c r="E359" s="130">
        <v>244.01</v>
      </c>
      <c r="F359" s="130">
        <v>18.73</v>
      </c>
      <c r="G359" s="130">
        <v>121.61</v>
      </c>
      <c r="H359" s="2">
        <f t="shared" si="115"/>
        <v>1512.17</v>
      </c>
      <c r="I359" s="2">
        <f t="shared" si="116"/>
        <v>18.73</v>
      </c>
      <c r="J359" s="2">
        <f t="shared" si="117"/>
        <v>121.61</v>
      </c>
      <c r="K359" s="2">
        <f t="shared" si="118"/>
        <v>1512.17</v>
      </c>
      <c r="L359" s="2">
        <f t="shared" si="119"/>
        <v>140.34</v>
      </c>
      <c r="M359" s="2">
        <f t="shared" si="120"/>
        <v>1652.51</v>
      </c>
      <c r="N359" s="2">
        <f>'ZBud Extract Monthly'!V358</f>
        <v>1652.5</v>
      </c>
      <c r="O359" s="53">
        <f t="shared" si="121"/>
        <v>-9.9999999999909051E-3</v>
      </c>
      <c r="AI359" s="58">
        <f t="shared" si="138"/>
        <v>460</v>
      </c>
      <c r="AJ359" s="2">
        <f t="shared" si="139"/>
        <v>1052.17</v>
      </c>
      <c r="AK359" s="2">
        <f t="shared" si="140"/>
        <v>1652.51</v>
      </c>
      <c r="AL359" s="2">
        <f t="shared" si="141"/>
        <v>140.34</v>
      </c>
      <c r="AM359" s="2">
        <f t="shared" si="142"/>
        <v>3305.02</v>
      </c>
      <c r="AN359" s="2">
        <f t="shared" si="143"/>
        <v>1652.49</v>
      </c>
      <c r="AO359" s="2">
        <f t="shared" si="144"/>
        <v>0</v>
      </c>
      <c r="AP359" s="2">
        <f t="shared" si="145"/>
        <v>0</v>
      </c>
      <c r="AQ359" s="2">
        <f t="shared" si="146"/>
        <v>0</v>
      </c>
      <c r="AR359" s="2">
        <f t="shared" si="147"/>
        <v>0</v>
      </c>
      <c r="AS359" s="2">
        <f t="shared" si="148"/>
        <v>0</v>
      </c>
      <c r="AT359" s="2">
        <f t="shared" si="149"/>
        <v>1652.51</v>
      </c>
      <c r="AU359" s="2">
        <f t="shared" si="150"/>
        <v>0</v>
      </c>
      <c r="AV359" s="2">
        <f t="shared" si="151"/>
        <v>6610.0199999999995</v>
      </c>
      <c r="AW359" s="2">
        <f t="shared" si="152"/>
        <v>8262.5300000000007</v>
      </c>
      <c r="AX359" s="2">
        <f>'ZBud Extract Monthly'!V358</f>
        <v>1652.5</v>
      </c>
      <c r="AY359" s="53">
        <f t="shared" si="153"/>
        <v>-6610.0300000000007</v>
      </c>
    </row>
    <row r="360" spans="1:51" x14ac:dyDescent="0.3">
      <c r="A360" s="129">
        <v>43585</v>
      </c>
      <c r="B360" s="130">
        <v>822.82</v>
      </c>
      <c r="C360" s="130">
        <v>901.54</v>
      </c>
      <c r="D360" s="130">
        <v>810.18</v>
      </c>
      <c r="E360" s="130">
        <v>596.04</v>
      </c>
      <c r="F360" s="130">
        <v>20.170000000000002</v>
      </c>
      <c r="G360" s="130">
        <v>164.84</v>
      </c>
      <c r="H360" s="2">
        <f t="shared" si="115"/>
        <v>3130.58</v>
      </c>
      <c r="I360" s="2">
        <f t="shared" si="116"/>
        <v>20.170000000000002</v>
      </c>
      <c r="J360" s="2">
        <f t="shared" si="117"/>
        <v>164.84</v>
      </c>
      <c r="K360" s="2">
        <f t="shared" si="118"/>
        <v>3130.58</v>
      </c>
      <c r="L360" s="2">
        <f t="shared" si="119"/>
        <v>185.01</v>
      </c>
      <c r="M360" s="2">
        <f t="shared" si="120"/>
        <v>3315.59</v>
      </c>
      <c r="N360" s="2">
        <f>'ZBud Extract Monthly'!V359</f>
        <v>3315.59</v>
      </c>
      <c r="O360" s="53">
        <f t="shared" si="121"/>
        <v>0</v>
      </c>
      <c r="AI360" s="58">
        <f t="shared" si="138"/>
        <v>822.82</v>
      </c>
      <c r="AJ360" s="2">
        <f t="shared" si="139"/>
        <v>2307.7599999999998</v>
      </c>
      <c r="AK360" s="2">
        <f t="shared" si="140"/>
        <v>3315.59</v>
      </c>
      <c r="AL360" s="2">
        <f t="shared" si="141"/>
        <v>185.01</v>
      </c>
      <c r="AM360" s="2">
        <f t="shared" si="142"/>
        <v>6631.18</v>
      </c>
      <c r="AN360" s="2">
        <f t="shared" si="143"/>
        <v>3315.59</v>
      </c>
      <c r="AO360" s="2">
        <f t="shared" si="144"/>
        <v>0</v>
      </c>
      <c r="AP360" s="2">
        <f t="shared" si="145"/>
        <v>0</v>
      </c>
      <c r="AQ360" s="2">
        <f t="shared" si="146"/>
        <v>0</v>
      </c>
      <c r="AR360" s="2">
        <f t="shared" si="147"/>
        <v>0</v>
      </c>
      <c r="AS360" s="2">
        <f t="shared" si="148"/>
        <v>0</v>
      </c>
      <c r="AT360" s="2">
        <f t="shared" si="149"/>
        <v>3315.59</v>
      </c>
      <c r="AU360" s="2">
        <f t="shared" si="150"/>
        <v>0</v>
      </c>
      <c r="AV360" s="2">
        <f t="shared" si="151"/>
        <v>13262.36</v>
      </c>
      <c r="AW360" s="2">
        <f t="shared" si="152"/>
        <v>16577.95</v>
      </c>
      <c r="AX360" s="2">
        <f>'ZBud Extract Monthly'!V359</f>
        <v>3315.59</v>
      </c>
      <c r="AY360" s="53">
        <f t="shared" si="153"/>
        <v>-13262.36</v>
      </c>
    </row>
    <row r="361" spans="1:51" x14ac:dyDescent="0.3">
      <c r="A361" s="129">
        <v>43616</v>
      </c>
      <c r="B361" s="130">
        <v>488.36</v>
      </c>
      <c r="C361" s="130">
        <v>576.38</v>
      </c>
      <c r="D361" s="130">
        <v>471.12</v>
      </c>
      <c r="E361" s="130">
        <v>444.76</v>
      </c>
      <c r="F361" s="130">
        <v>1.75</v>
      </c>
      <c r="G361" s="130">
        <v>90.24</v>
      </c>
      <c r="H361" s="2">
        <f t="shared" si="115"/>
        <v>1980.6200000000001</v>
      </c>
      <c r="I361" s="2">
        <f t="shared" si="116"/>
        <v>1.75</v>
      </c>
      <c r="J361" s="2">
        <f t="shared" si="117"/>
        <v>90.24</v>
      </c>
      <c r="K361" s="2">
        <f t="shared" si="118"/>
        <v>1980.6200000000001</v>
      </c>
      <c r="L361" s="2">
        <f t="shared" si="119"/>
        <v>91.99</v>
      </c>
      <c r="M361" s="2">
        <f t="shared" si="120"/>
        <v>2072.61</v>
      </c>
      <c r="N361" s="2">
        <f>'ZBud Extract Monthly'!V360</f>
        <v>2072.61</v>
      </c>
      <c r="O361" s="53">
        <f t="shared" si="121"/>
        <v>0</v>
      </c>
      <c r="AI361" s="58">
        <f t="shared" si="138"/>
        <v>488.36</v>
      </c>
      <c r="AJ361" s="2">
        <f t="shared" si="139"/>
        <v>1492.26</v>
      </c>
      <c r="AK361" s="2">
        <f t="shared" si="140"/>
        <v>2072.61</v>
      </c>
      <c r="AL361" s="2">
        <f t="shared" si="141"/>
        <v>91.99</v>
      </c>
      <c r="AM361" s="2">
        <f t="shared" si="142"/>
        <v>4145.22</v>
      </c>
      <c r="AN361" s="2">
        <f t="shared" si="143"/>
        <v>2072.61</v>
      </c>
      <c r="AO361" s="2">
        <f t="shared" si="144"/>
        <v>0</v>
      </c>
      <c r="AP361" s="2">
        <f t="shared" si="145"/>
        <v>0</v>
      </c>
      <c r="AQ361" s="2">
        <f t="shared" si="146"/>
        <v>0</v>
      </c>
      <c r="AR361" s="2">
        <f t="shared" si="147"/>
        <v>0</v>
      </c>
      <c r="AS361" s="2">
        <f t="shared" si="148"/>
        <v>0</v>
      </c>
      <c r="AT361" s="2">
        <f t="shared" si="149"/>
        <v>2072.61</v>
      </c>
      <c r="AU361" s="2">
        <f t="shared" si="150"/>
        <v>0</v>
      </c>
      <c r="AV361" s="2">
        <f t="shared" si="151"/>
        <v>8290.44</v>
      </c>
      <c r="AW361" s="2">
        <f t="shared" si="152"/>
        <v>10363.050000000001</v>
      </c>
      <c r="AX361" s="2">
        <f>'ZBud Extract Monthly'!V360</f>
        <v>2072.61</v>
      </c>
      <c r="AY361" s="53">
        <f t="shared" si="153"/>
        <v>-8290.44</v>
      </c>
    </row>
    <row r="362" spans="1:51" x14ac:dyDescent="0.3">
      <c r="A362" s="129">
        <v>43646</v>
      </c>
      <c r="B362" s="130">
        <v>454.95</v>
      </c>
      <c r="C362" s="130">
        <v>524.62</v>
      </c>
      <c r="D362" s="130">
        <v>365.5</v>
      </c>
      <c r="E362" s="130">
        <v>370.3</v>
      </c>
      <c r="F362" s="130">
        <v>0</v>
      </c>
      <c r="G362" s="130">
        <v>45.97</v>
      </c>
      <c r="H362" s="2">
        <f t="shared" si="115"/>
        <v>1715.37</v>
      </c>
      <c r="I362" s="2">
        <f t="shared" si="116"/>
        <v>0</v>
      </c>
      <c r="J362" s="2">
        <f t="shared" si="117"/>
        <v>45.97</v>
      </c>
      <c r="K362" s="2">
        <f t="shared" si="118"/>
        <v>1715.37</v>
      </c>
      <c r="L362" s="2">
        <f t="shared" si="119"/>
        <v>45.97</v>
      </c>
      <c r="M362" s="2">
        <f t="shared" si="120"/>
        <v>1761.34</v>
      </c>
      <c r="N362" s="2">
        <f>'ZBud Extract Monthly'!V361</f>
        <v>1761.34</v>
      </c>
      <c r="O362" s="53">
        <f t="shared" si="121"/>
        <v>0</v>
      </c>
      <c r="AI362" s="58">
        <f t="shared" si="138"/>
        <v>454.95</v>
      </c>
      <c r="AJ362" s="2">
        <f t="shared" si="139"/>
        <v>1260.42</v>
      </c>
      <c r="AK362" s="2">
        <f t="shared" si="140"/>
        <v>1761.34</v>
      </c>
      <c r="AL362" s="2">
        <f t="shared" si="141"/>
        <v>45.97</v>
      </c>
      <c r="AM362" s="2">
        <f t="shared" si="142"/>
        <v>3522.68</v>
      </c>
      <c r="AN362" s="2">
        <f t="shared" si="143"/>
        <v>1761.34</v>
      </c>
      <c r="AO362" s="2">
        <f t="shared" si="144"/>
        <v>0</v>
      </c>
      <c r="AP362" s="2">
        <f t="shared" si="145"/>
        <v>0</v>
      </c>
      <c r="AQ362" s="2">
        <f t="shared" si="146"/>
        <v>0</v>
      </c>
      <c r="AR362" s="2">
        <f t="shared" si="147"/>
        <v>0</v>
      </c>
      <c r="AS362" s="2">
        <f t="shared" si="148"/>
        <v>0</v>
      </c>
      <c r="AT362" s="2">
        <f t="shared" si="149"/>
        <v>1761.34</v>
      </c>
      <c r="AU362" s="2">
        <f t="shared" si="150"/>
        <v>0</v>
      </c>
      <c r="AV362" s="2">
        <f t="shared" si="151"/>
        <v>7045.3600000000006</v>
      </c>
      <c r="AW362" s="2">
        <f t="shared" si="152"/>
        <v>8806.6999999999989</v>
      </c>
      <c r="AX362" s="2">
        <f>'ZBud Extract Monthly'!V361</f>
        <v>1761.34</v>
      </c>
      <c r="AY362" s="53">
        <f t="shared" si="153"/>
        <v>-7045.3599999999988</v>
      </c>
    </row>
    <row r="363" spans="1:51" x14ac:dyDescent="0.3">
      <c r="A363" s="129">
        <v>43677</v>
      </c>
      <c r="B363" s="130">
        <v>450.51</v>
      </c>
      <c r="C363" s="130">
        <v>492.64</v>
      </c>
      <c r="D363" s="130">
        <v>167.55</v>
      </c>
      <c r="E363" s="130">
        <v>204</v>
      </c>
      <c r="F363" s="130">
        <v>0</v>
      </c>
      <c r="G363" s="130">
        <v>15.47</v>
      </c>
      <c r="H363" s="2">
        <f t="shared" si="115"/>
        <v>1314.7</v>
      </c>
      <c r="I363" s="2">
        <f t="shared" si="116"/>
        <v>0</v>
      </c>
      <c r="J363" s="2">
        <f t="shared" si="117"/>
        <v>15.47</v>
      </c>
      <c r="K363" s="2">
        <f t="shared" si="118"/>
        <v>1314.7</v>
      </c>
      <c r="L363" s="2">
        <f t="shared" si="119"/>
        <v>15.47</v>
      </c>
      <c r="M363" s="2">
        <f t="shared" si="120"/>
        <v>1330.17</v>
      </c>
      <c r="N363" s="2">
        <f>'ZBud Extract Monthly'!V362</f>
        <v>1330.17</v>
      </c>
      <c r="O363" s="53">
        <f t="shared" si="121"/>
        <v>0</v>
      </c>
      <c r="AI363" s="58">
        <f t="shared" si="138"/>
        <v>450.51</v>
      </c>
      <c r="AJ363" s="2">
        <f t="shared" si="139"/>
        <v>864.19</v>
      </c>
      <c r="AK363" s="2">
        <f t="shared" si="140"/>
        <v>1330.17</v>
      </c>
      <c r="AL363" s="2">
        <f t="shared" si="141"/>
        <v>15.47</v>
      </c>
      <c r="AM363" s="2">
        <f t="shared" si="142"/>
        <v>2660.34</v>
      </c>
      <c r="AN363" s="2">
        <f t="shared" si="143"/>
        <v>1330.17</v>
      </c>
      <c r="AO363" s="2">
        <f t="shared" si="144"/>
        <v>0</v>
      </c>
      <c r="AP363" s="2">
        <f t="shared" si="145"/>
        <v>0</v>
      </c>
      <c r="AQ363" s="2">
        <f t="shared" si="146"/>
        <v>0</v>
      </c>
      <c r="AR363" s="2">
        <f t="shared" si="147"/>
        <v>0</v>
      </c>
      <c r="AS363" s="2">
        <f t="shared" si="148"/>
        <v>0</v>
      </c>
      <c r="AT363" s="2">
        <f t="shared" si="149"/>
        <v>1330.17</v>
      </c>
      <c r="AU363" s="2">
        <f t="shared" si="150"/>
        <v>0</v>
      </c>
      <c r="AV363" s="2">
        <f t="shared" si="151"/>
        <v>5320.68</v>
      </c>
      <c r="AW363" s="2">
        <f t="shared" si="152"/>
        <v>6650.85</v>
      </c>
      <c r="AX363" s="2">
        <f>'ZBud Extract Monthly'!V362</f>
        <v>1330.17</v>
      </c>
      <c r="AY363" s="53">
        <f t="shared" si="153"/>
        <v>-5320.68</v>
      </c>
    </row>
    <row r="364" spans="1:51" x14ac:dyDescent="0.3">
      <c r="A364" s="129">
        <v>43708</v>
      </c>
      <c r="B364" s="130">
        <v>432.79</v>
      </c>
      <c r="C364" s="130">
        <v>452.28</v>
      </c>
      <c r="D364" s="130">
        <v>61.23</v>
      </c>
      <c r="E364" s="130">
        <v>77.150000000000006</v>
      </c>
      <c r="F364" s="130">
        <v>0</v>
      </c>
      <c r="G364" s="130">
        <v>2.86</v>
      </c>
      <c r="H364" s="2">
        <f t="shared" si="115"/>
        <v>1023.4499999999999</v>
      </c>
      <c r="I364" s="2">
        <f t="shared" si="116"/>
        <v>0</v>
      </c>
      <c r="J364" s="2">
        <f t="shared" si="117"/>
        <v>2.86</v>
      </c>
      <c r="K364" s="2">
        <f t="shared" si="118"/>
        <v>1023.4499999999999</v>
      </c>
      <c r="L364" s="2">
        <f t="shared" si="119"/>
        <v>2.86</v>
      </c>
      <c r="M364" s="2">
        <f t="shared" si="120"/>
        <v>1026.31</v>
      </c>
      <c r="N364" s="2">
        <f>'ZBud Extract Monthly'!V363</f>
        <v>1026.3</v>
      </c>
      <c r="O364" s="53">
        <f t="shared" si="121"/>
        <v>-9.9999999999909051E-3</v>
      </c>
      <c r="AI364" s="58">
        <f t="shared" si="138"/>
        <v>432.79</v>
      </c>
      <c r="AJ364" s="2">
        <f t="shared" si="139"/>
        <v>590.66</v>
      </c>
      <c r="AK364" s="2">
        <f t="shared" si="140"/>
        <v>1026.31</v>
      </c>
      <c r="AL364" s="2">
        <f t="shared" si="141"/>
        <v>2.86</v>
      </c>
      <c r="AM364" s="2">
        <f t="shared" si="142"/>
        <v>2052.62</v>
      </c>
      <c r="AN364" s="2">
        <f t="shared" si="143"/>
        <v>1026.29</v>
      </c>
      <c r="AO364" s="2">
        <f t="shared" si="144"/>
        <v>0</v>
      </c>
      <c r="AP364" s="2">
        <f t="shared" si="145"/>
        <v>0</v>
      </c>
      <c r="AQ364" s="2">
        <f t="shared" si="146"/>
        <v>0</v>
      </c>
      <c r="AR364" s="2">
        <f t="shared" si="147"/>
        <v>0</v>
      </c>
      <c r="AS364" s="2">
        <f t="shared" si="148"/>
        <v>0</v>
      </c>
      <c r="AT364" s="2">
        <f t="shared" si="149"/>
        <v>1026.31</v>
      </c>
      <c r="AU364" s="2">
        <f t="shared" si="150"/>
        <v>0</v>
      </c>
      <c r="AV364" s="2">
        <f t="shared" si="151"/>
        <v>4105.2199999999993</v>
      </c>
      <c r="AW364" s="2">
        <f t="shared" si="152"/>
        <v>5131.53</v>
      </c>
      <c r="AX364" s="2">
        <f>'ZBud Extract Monthly'!V363</f>
        <v>1026.3</v>
      </c>
      <c r="AY364" s="53">
        <f t="shared" si="153"/>
        <v>-4105.2299999999996</v>
      </c>
    </row>
    <row r="365" spans="1:51" x14ac:dyDescent="0.3">
      <c r="A365" s="129">
        <v>43738</v>
      </c>
      <c r="B365" s="130">
        <v>405.87</v>
      </c>
      <c r="C365" s="130">
        <v>427.87</v>
      </c>
      <c r="D365" s="130">
        <v>223.88</v>
      </c>
      <c r="E365" s="130">
        <v>203.18</v>
      </c>
      <c r="F365" s="130">
        <v>0</v>
      </c>
      <c r="G365" s="130">
        <v>12.63</v>
      </c>
      <c r="H365" s="2">
        <f t="shared" si="115"/>
        <v>1260.8</v>
      </c>
      <c r="I365" s="2">
        <f t="shared" si="116"/>
        <v>0</v>
      </c>
      <c r="J365" s="2">
        <f t="shared" si="117"/>
        <v>12.63</v>
      </c>
      <c r="K365" s="2">
        <f t="shared" si="118"/>
        <v>1260.8</v>
      </c>
      <c r="L365" s="2">
        <f t="shared" si="119"/>
        <v>12.63</v>
      </c>
      <c r="M365" s="2">
        <f t="shared" si="120"/>
        <v>1273.43</v>
      </c>
      <c r="N365" s="2">
        <f>'ZBud Extract Monthly'!V364</f>
        <v>1273.45</v>
      </c>
      <c r="O365" s="53">
        <f t="shared" si="121"/>
        <v>1.999999999998181E-2</v>
      </c>
      <c r="AI365" s="58">
        <f t="shared" si="138"/>
        <v>405.87</v>
      </c>
      <c r="AJ365" s="2">
        <f t="shared" si="139"/>
        <v>854.93000000000006</v>
      </c>
      <c r="AK365" s="2">
        <f t="shared" si="140"/>
        <v>1273.43</v>
      </c>
      <c r="AL365" s="2">
        <f t="shared" si="141"/>
        <v>12.63</v>
      </c>
      <c r="AM365" s="2">
        <f t="shared" si="142"/>
        <v>2546.86</v>
      </c>
      <c r="AN365" s="2">
        <f t="shared" si="143"/>
        <v>1273.47</v>
      </c>
      <c r="AO365" s="2">
        <f t="shared" si="144"/>
        <v>0</v>
      </c>
      <c r="AP365" s="2">
        <f t="shared" si="145"/>
        <v>0</v>
      </c>
      <c r="AQ365" s="2">
        <f t="shared" si="146"/>
        <v>0</v>
      </c>
      <c r="AR365" s="2">
        <f t="shared" si="147"/>
        <v>0</v>
      </c>
      <c r="AS365" s="2">
        <f t="shared" si="148"/>
        <v>0</v>
      </c>
      <c r="AT365" s="2">
        <f t="shared" si="149"/>
        <v>1273.43</v>
      </c>
      <c r="AU365" s="2">
        <f t="shared" si="150"/>
        <v>0</v>
      </c>
      <c r="AV365" s="2">
        <f t="shared" si="151"/>
        <v>5093.76</v>
      </c>
      <c r="AW365" s="2">
        <f t="shared" si="152"/>
        <v>6367.1900000000014</v>
      </c>
      <c r="AX365" s="2">
        <f>'ZBud Extract Monthly'!V364</f>
        <v>1273.45</v>
      </c>
      <c r="AY365" s="53">
        <f t="shared" si="153"/>
        <v>-5093.7400000000016</v>
      </c>
    </row>
    <row r="366" spans="1:51" x14ac:dyDescent="0.3">
      <c r="A366" s="129">
        <v>43769</v>
      </c>
      <c r="B366" s="130">
        <v>408.41</v>
      </c>
      <c r="C366" s="130">
        <v>421</v>
      </c>
      <c r="D366" s="130">
        <v>400.82</v>
      </c>
      <c r="E366" s="130">
        <v>395.1</v>
      </c>
      <c r="F366" s="130">
        <v>0</v>
      </c>
      <c r="G366" s="130">
        <v>31.19</v>
      </c>
      <c r="H366" s="2">
        <f t="shared" si="115"/>
        <v>1625.33</v>
      </c>
      <c r="I366" s="2">
        <f t="shared" si="116"/>
        <v>0</v>
      </c>
      <c r="J366" s="2">
        <f t="shared" si="117"/>
        <v>31.19</v>
      </c>
      <c r="K366" s="2">
        <f t="shared" si="118"/>
        <v>1625.33</v>
      </c>
      <c r="L366" s="2">
        <f t="shared" si="119"/>
        <v>31.19</v>
      </c>
      <c r="M366" s="2">
        <f t="shared" si="120"/>
        <v>1656.52</v>
      </c>
      <c r="N366" s="2">
        <f>'ZBud Extract Monthly'!V365</f>
        <v>1656.52</v>
      </c>
      <c r="O366" s="53">
        <f t="shared" si="121"/>
        <v>0</v>
      </c>
      <c r="AI366" s="58">
        <f t="shared" si="138"/>
        <v>408.41</v>
      </c>
      <c r="AJ366" s="2">
        <f t="shared" si="139"/>
        <v>1216.92</v>
      </c>
      <c r="AK366" s="2">
        <f t="shared" si="140"/>
        <v>1656.52</v>
      </c>
      <c r="AL366" s="2">
        <f t="shared" si="141"/>
        <v>31.19</v>
      </c>
      <c r="AM366" s="2">
        <f t="shared" si="142"/>
        <v>3313.04</v>
      </c>
      <c r="AN366" s="2">
        <f t="shared" si="143"/>
        <v>1656.52</v>
      </c>
      <c r="AO366" s="2">
        <f t="shared" si="144"/>
        <v>0</v>
      </c>
      <c r="AP366" s="2">
        <f t="shared" si="145"/>
        <v>0</v>
      </c>
      <c r="AQ366" s="2">
        <f t="shared" si="146"/>
        <v>0</v>
      </c>
      <c r="AR366" s="2">
        <f t="shared" si="147"/>
        <v>0</v>
      </c>
      <c r="AS366" s="2">
        <f t="shared" si="148"/>
        <v>0</v>
      </c>
      <c r="AT366" s="2">
        <f t="shared" si="149"/>
        <v>1656.52</v>
      </c>
      <c r="AU366" s="2">
        <f t="shared" si="150"/>
        <v>0</v>
      </c>
      <c r="AV366" s="2">
        <f t="shared" si="151"/>
        <v>6626.08</v>
      </c>
      <c r="AW366" s="2">
        <f t="shared" si="152"/>
        <v>8282.6</v>
      </c>
      <c r="AX366" s="2">
        <f>'ZBud Extract Monthly'!V365</f>
        <v>1656.52</v>
      </c>
      <c r="AY366" s="53">
        <f t="shared" si="153"/>
        <v>-6626.08</v>
      </c>
    </row>
    <row r="367" spans="1:51" x14ac:dyDescent="0.3">
      <c r="A367" s="129">
        <v>43799</v>
      </c>
      <c r="B367" s="130">
        <v>402</v>
      </c>
      <c r="C367" s="130">
        <v>399.74</v>
      </c>
      <c r="D367" s="130">
        <v>229.58</v>
      </c>
      <c r="E367" s="130">
        <v>216.13</v>
      </c>
      <c r="F367" s="130">
        <v>0</v>
      </c>
      <c r="G367" s="130">
        <v>26.82</v>
      </c>
      <c r="H367" s="2">
        <f t="shared" si="115"/>
        <v>1247.4499999999998</v>
      </c>
      <c r="I367" s="2">
        <f t="shared" si="116"/>
        <v>0</v>
      </c>
      <c r="J367" s="2">
        <f t="shared" si="117"/>
        <v>26.82</v>
      </c>
      <c r="K367" s="2">
        <f t="shared" si="118"/>
        <v>1247.4499999999998</v>
      </c>
      <c r="L367" s="2">
        <f t="shared" si="119"/>
        <v>26.82</v>
      </c>
      <c r="M367" s="2">
        <f t="shared" si="120"/>
        <v>1274.2699999999998</v>
      </c>
      <c r="N367" s="2">
        <f>'ZBud Extract Monthly'!V366</f>
        <v>1274.27</v>
      </c>
      <c r="O367" s="53">
        <f t="shared" si="121"/>
        <v>0</v>
      </c>
      <c r="AI367" s="58">
        <f t="shared" si="138"/>
        <v>402</v>
      </c>
      <c r="AJ367" s="2">
        <f t="shared" si="139"/>
        <v>845.45</v>
      </c>
      <c r="AK367" s="2">
        <f t="shared" si="140"/>
        <v>1274.2699999999998</v>
      </c>
      <c r="AL367" s="2">
        <f t="shared" si="141"/>
        <v>26.82</v>
      </c>
      <c r="AM367" s="2">
        <f t="shared" si="142"/>
        <v>2548.5399999999995</v>
      </c>
      <c r="AN367" s="2">
        <f t="shared" si="143"/>
        <v>1274.27</v>
      </c>
      <c r="AO367" s="2">
        <f t="shared" si="144"/>
        <v>0</v>
      </c>
      <c r="AP367" s="2">
        <f t="shared" si="145"/>
        <v>0</v>
      </c>
      <c r="AQ367" s="2">
        <f t="shared" si="146"/>
        <v>0</v>
      </c>
      <c r="AR367" s="2">
        <f t="shared" si="147"/>
        <v>0</v>
      </c>
      <c r="AS367" s="2">
        <f t="shared" si="148"/>
        <v>0</v>
      </c>
      <c r="AT367" s="2">
        <f t="shared" si="149"/>
        <v>1274.2699999999998</v>
      </c>
      <c r="AU367" s="2">
        <f t="shared" si="150"/>
        <v>0</v>
      </c>
      <c r="AV367" s="2">
        <f t="shared" si="151"/>
        <v>5097.08</v>
      </c>
      <c r="AW367" s="2">
        <f t="shared" si="152"/>
        <v>6371.35</v>
      </c>
      <c r="AX367" s="2">
        <f>'ZBud Extract Monthly'!V366</f>
        <v>1274.27</v>
      </c>
      <c r="AY367" s="53">
        <f t="shared" si="153"/>
        <v>-5097.08</v>
      </c>
    </row>
    <row r="368" spans="1:51" x14ac:dyDescent="0.3">
      <c r="A368" s="129">
        <v>43830</v>
      </c>
      <c r="B368" s="130">
        <v>575.99</v>
      </c>
      <c r="C368" s="130">
        <v>595.33000000000004</v>
      </c>
      <c r="D368" s="130">
        <v>437.08</v>
      </c>
      <c r="E368" s="130">
        <v>411.39</v>
      </c>
      <c r="F368" s="130">
        <v>0</v>
      </c>
      <c r="G368" s="130">
        <v>54.19</v>
      </c>
      <c r="H368" s="2">
        <f t="shared" si="115"/>
        <v>2019.79</v>
      </c>
      <c r="I368" s="2">
        <f t="shared" si="116"/>
        <v>0</v>
      </c>
      <c r="J368" s="2">
        <f t="shared" si="117"/>
        <v>54.19</v>
      </c>
      <c r="K368" s="2">
        <f t="shared" si="118"/>
        <v>2019.79</v>
      </c>
      <c r="L368" s="2">
        <f t="shared" si="119"/>
        <v>54.19</v>
      </c>
      <c r="M368" s="2">
        <f t="shared" si="120"/>
        <v>2073.98</v>
      </c>
      <c r="N368" s="2">
        <f>'ZBud Extract Monthly'!V367</f>
        <v>2073.98</v>
      </c>
      <c r="O368" s="53">
        <f t="shared" si="121"/>
        <v>0</v>
      </c>
      <c r="AI368" s="58">
        <f t="shared" si="138"/>
        <v>575.99</v>
      </c>
      <c r="AJ368" s="2">
        <f t="shared" si="139"/>
        <v>1443.8000000000002</v>
      </c>
      <c r="AK368" s="2">
        <f t="shared" si="140"/>
        <v>2073.98</v>
      </c>
      <c r="AL368" s="2">
        <f t="shared" si="141"/>
        <v>54.19</v>
      </c>
      <c r="AM368" s="2">
        <f t="shared" si="142"/>
        <v>4147.96</v>
      </c>
      <c r="AN368" s="2">
        <f t="shared" si="143"/>
        <v>2073.98</v>
      </c>
      <c r="AO368" s="2">
        <f t="shared" si="144"/>
        <v>0</v>
      </c>
      <c r="AP368" s="2">
        <f t="shared" si="145"/>
        <v>0</v>
      </c>
      <c r="AQ368" s="2">
        <f t="shared" si="146"/>
        <v>0</v>
      </c>
      <c r="AR368" s="2">
        <f t="shared" si="147"/>
        <v>0</v>
      </c>
      <c r="AS368" s="2">
        <f t="shared" si="148"/>
        <v>0</v>
      </c>
      <c r="AT368" s="2">
        <f t="shared" si="149"/>
        <v>2073.98</v>
      </c>
      <c r="AU368" s="2">
        <f t="shared" si="150"/>
        <v>0</v>
      </c>
      <c r="AV368" s="2">
        <f t="shared" si="151"/>
        <v>8295.92</v>
      </c>
      <c r="AW368" s="2">
        <f t="shared" si="152"/>
        <v>10369.9</v>
      </c>
      <c r="AX368" s="2">
        <f>'ZBud Extract Monthly'!V367</f>
        <v>2073.98</v>
      </c>
      <c r="AY368" s="53">
        <f t="shared" si="153"/>
        <v>-8295.92</v>
      </c>
    </row>
    <row r="369" spans="1:51" x14ac:dyDescent="0.3">
      <c r="A369" s="129">
        <v>43861</v>
      </c>
      <c r="B369" s="130">
        <v>546.17999999999995</v>
      </c>
      <c r="C369" s="130">
        <v>617.15</v>
      </c>
      <c r="D369" s="130">
        <v>870.78</v>
      </c>
      <c r="E369" s="130">
        <v>792.25</v>
      </c>
      <c r="F369" s="130">
        <v>0</v>
      </c>
      <c r="G369" s="130">
        <v>106.8</v>
      </c>
      <c r="H369" s="2">
        <f t="shared" si="115"/>
        <v>2826.3599999999997</v>
      </c>
      <c r="I369" s="2">
        <f t="shared" si="116"/>
        <v>0</v>
      </c>
      <c r="J369" s="2">
        <f t="shared" si="117"/>
        <v>106.8</v>
      </c>
      <c r="K369" s="2">
        <f t="shared" si="118"/>
        <v>2826.3599999999997</v>
      </c>
      <c r="L369" s="2">
        <f t="shared" si="119"/>
        <v>106.8</v>
      </c>
      <c r="M369" s="2">
        <f t="shared" si="120"/>
        <v>2933.16</v>
      </c>
      <c r="N369" s="2">
        <f>'ZBud Extract Monthly'!V368</f>
        <v>2933.15</v>
      </c>
      <c r="O369" s="53">
        <f t="shared" si="121"/>
        <v>-9.9999999997635314E-3</v>
      </c>
      <c r="AI369" s="58">
        <f t="shared" si="138"/>
        <v>546.17999999999995</v>
      </c>
      <c r="AJ369" s="2">
        <f t="shared" si="139"/>
        <v>2280.1799999999998</v>
      </c>
      <c r="AK369" s="2">
        <f t="shared" si="140"/>
        <v>2933.16</v>
      </c>
      <c r="AL369" s="2">
        <f t="shared" si="141"/>
        <v>106.8</v>
      </c>
      <c r="AM369" s="2">
        <f t="shared" si="142"/>
        <v>5866.32</v>
      </c>
      <c r="AN369" s="2">
        <f t="shared" si="143"/>
        <v>2933.1400000000003</v>
      </c>
      <c r="AO369" s="2">
        <f t="shared" si="144"/>
        <v>0</v>
      </c>
      <c r="AP369" s="2">
        <f t="shared" si="145"/>
        <v>0</v>
      </c>
      <c r="AQ369" s="2">
        <f t="shared" si="146"/>
        <v>0</v>
      </c>
      <c r="AR369" s="2">
        <f t="shared" si="147"/>
        <v>0</v>
      </c>
      <c r="AS369" s="2">
        <f t="shared" si="148"/>
        <v>0</v>
      </c>
      <c r="AT369" s="2">
        <f t="shared" si="149"/>
        <v>2933.16</v>
      </c>
      <c r="AU369" s="2">
        <f t="shared" si="150"/>
        <v>0</v>
      </c>
      <c r="AV369" s="2">
        <f t="shared" si="151"/>
        <v>11732.619999999999</v>
      </c>
      <c r="AW369" s="2">
        <f t="shared" si="152"/>
        <v>14665.779999999999</v>
      </c>
      <c r="AX369" s="2">
        <f>'ZBud Extract Monthly'!V368</f>
        <v>2933.15</v>
      </c>
      <c r="AY369" s="53">
        <f t="shared" si="153"/>
        <v>-11732.63</v>
      </c>
    </row>
    <row r="370" spans="1:51" x14ac:dyDescent="0.3">
      <c r="A370" s="129">
        <v>43890</v>
      </c>
      <c r="B370" s="130">
        <v>461.32</v>
      </c>
      <c r="C370" s="130">
        <v>520.11</v>
      </c>
      <c r="D370" s="130">
        <v>728.84</v>
      </c>
      <c r="E370" s="130">
        <v>621.9</v>
      </c>
      <c r="F370" s="130">
        <v>0</v>
      </c>
      <c r="G370" s="130">
        <v>97.77</v>
      </c>
      <c r="H370" s="2">
        <f t="shared" si="115"/>
        <v>2332.17</v>
      </c>
      <c r="I370" s="2">
        <f t="shared" si="116"/>
        <v>0</v>
      </c>
      <c r="J370" s="2">
        <f t="shared" si="117"/>
        <v>97.77</v>
      </c>
      <c r="K370" s="2">
        <f t="shared" si="118"/>
        <v>2332.17</v>
      </c>
      <c r="L370" s="2">
        <f t="shared" si="119"/>
        <v>97.77</v>
      </c>
      <c r="M370" s="2">
        <f t="shared" si="120"/>
        <v>2429.94</v>
      </c>
      <c r="N370" s="2">
        <f>'ZBud Extract Monthly'!V369</f>
        <v>2429.9299999999998</v>
      </c>
      <c r="O370" s="53">
        <f t="shared" si="121"/>
        <v>-1.0000000000218279E-2</v>
      </c>
      <c r="AI370" s="58">
        <f t="shared" si="138"/>
        <v>461.32</v>
      </c>
      <c r="AJ370" s="2">
        <f t="shared" si="139"/>
        <v>1870.85</v>
      </c>
      <c r="AK370" s="2">
        <f t="shared" si="140"/>
        <v>2429.94</v>
      </c>
      <c r="AL370" s="2">
        <f t="shared" si="141"/>
        <v>97.77</v>
      </c>
      <c r="AM370" s="2">
        <f t="shared" si="142"/>
        <v>4859.88</v>
      </c>
      <c r="AN370" s="2">
        <f t="shared" si="143"/>
        <v>2429.9199999999996</v>
      </c>
      <c r="AO370" s="2">
        <f t="shared" si="144"/>
        <v>0</v>
      </c>
      <c r="AP370" s="2">
        <f t="shared" si="145"/>
        <v>0</v>
      </c>
      <c r="AQ370" s="2">
        <f t="shared" si="146"/>
        <v>0</v>
      </c>
      <c r="AR370" s="2">
        <f t="shared" si="147"/>
        <v>0</v>
      </c>
      <c r="AS370" s="2">
        <f t="shared" si="148"/>
        <v>0</v>
      </c>
      <c r="AT370" s="2">
        <f t="shared" si="149"/>
        <v>2429.94</v>
      </c>
      <c r="AU370" s="2">
        <f t="shared" si="150"/>
        <v>0</v>
      </c>
      <c r="AV370" s="2">
        <f t="shared" si="151"/>
        <v>9719.74</v>
      </c>
      <c r="AW370" s="2">
        <f t="shared" si="152"/>
        <v>12149.680000000002</v>
      </c>
      <c r="AX370" s="2">
        <f>'ZBud Extract Monthly'!V369</f>
        <v>2429.9299999999998</v>
      </c>
      <c r="AY370" s="53">
        <f t="shared" si="153"/>
        <v>-9719.7500000000018</v>
      </c>
    </row>
    <row r="371" spans="1:51" x14ac:dyDescent="0.3">
      <c r="A371" s="129">
        <v>43921</v>
      </c>
      <c r="B371" s="130">
        <v>422.59</v>
      </c>
      <c r="C371" s="130">
        <v>468.61</v>
      </c>
      <c r="D371" s="130">
        <v>847.67</v>
      </c>
      <c r="E371" s="130">
        <v>738.86</v>
      </c>
      <c r="F371" s="130">
        <v>0</v>
      </c>
      <c r="G371" s="130">
        <v>106.9</v>
      </c>
      <c r="H371" s="2">
        <f t="shared" si="115"/>
        <v>2477.73</v>
      </c>
      <c r="I371" s="2">
        <f t="shared" si="116"/>
        <v>0</v>
      </c>
      <c r="J371" s="2">
        <f t="shared" si="117"/>
        <v>106.9</v>
      </c>
      <c r="K371" s="2">
        <f t="shared" si="118"/>
        <v>2477.73</v>
      </c>
      <c r="L371" s="2">
        <f t="shared" si="119"/>
        <v>106.9</v>
      </c>
      <c r="M371" s="2">
        <f t="shared" si="120"/>
        <v>2584.63</v>
      </c>
      <c r="N371" s="2">
        <f>'ZBud Extract Monthly'!V370</f>
        <v>2584.63</v>
      </c>
      <c r="O371" s="53">
        <f t="shared" si="121"/>
        <v>0</v>
      </c>
      <c r="AI371" s="58">
        <f t="shared" si="138"/>
        <v>422.59</v>
      </c>
      <c r="AJ371" s="2">
        <f t="shared" si="139"/>
        <v>2055.14</v>
      </c>
      <c r="AK371" s="2">
        <f t="shared" si="140"/>
        <v>2584.63</v>
      </c>
      <c r="AL371" s="2">
        <f t="shared" si="141"/>
        <v>106.9</v>
      </c>
      <c r="AM371" s="2">
        <f t="shared" si="142"/>
        <v>5169.26</v>
      </c>
      <c r="AN371" s="2">
        <f t="shared" si="143"/>
        <v>2584.63</v>
      </c>
      <c r="AO371" s="2">
        <f t="shared" si="144"/>
        <v>0</v>
      </c>
      <c r="AP371" s="2">
        <f t="shared" si="145"/>
        <v>0</v>
      </c>
      <c r="AQ371" s="2">
        <f t="shared" si="146"/>
        <v>0</v>
      </c>
      <c r="AR371" s="2">
        <f t="shared" si="147"/>
        <v>0</v>
      </c>
      <c r="AS371" s="2">
        <f t="shared" si="148"/>
        <v>0</v>
      </c>
      <c r="AT371" s="2">
        <f t="shared" si="149"/>
        <v>2584.63</v>
      </c>
      <c r="AU371" s="2">
        <f t="shared" si="150"/>
        <v>0</v>
      </c>
      <c r="AV371" s="2">
        <f t="shared" si="151"/>
        <v>10338.52</v>
      </c>
      <c r="AW371" s="2">
        <f t="shared" si="152"/>
        <v>12923.150000000001</v>
      </c>
      <c r="AX371" s="2">
        <f>'ZBud Extract Monthly'!V370</f>
        <v>2584.63</v>
      </c>
      <c r="AY371" s="53">
        <f t="shared" si="153"/>
        <v>-10338.52</v>
      </c>
    </row>
    <row r="372" spans="1:51" x14ac:dyDescent="0.3">
      <c r="A372" s="129">
        <v>43951</v>
      </c>
      <c r="B372" s="130">
        <v>388.24</v>
      </c>
      <c r="C372" s="130">
        <v>408.36</v>
      </c>
      <c r="D372" s="130">
        <v>617.59</v>
      </c>
      <c r="E372" s="130">
        <v>533.89</v>
      </c>
      <c r="F372" s="130">
        <v>0</v>
      </c>
      <c r="G372" s="130">
        <v>75.94</v>
      </c>
      <c r="H372" s="2">
        <f t="shared" si="115"/>
        <v>1948.08</v>
      </c>
      <c r="I372" s="2">
        <f t="shared" si="116"/>
        <v>0</v>
      </c>
      <c r="J372" s="2">
        <f t="shared" si="117"/>
        <v>75.94</v>
      </c>
      <c r="K372" s="2">
        <f t="shared" si="118"/>
        <v>1948.08</v>
      </c>
      <c r="L372" s="2">
        <f t="shared" si="119"/>
        <v>75.94</v>
      </c>
      <c r="M372" s="2">
        <f t="shared" si="120"/>
        <v>2024.02</v>
      </c>
      <c r="N372" s="2">
        <f>'ZBud Extract Monthly'!V371</f>
        <v>2024.01</v>
      </c>
      <c r="O372" s="53">
        <f t="shared" si="121"/>
        <v>-9.9999999999909051E-3</v>
      </c>
      <c r="AI372" s="58">
        <f t="shared" si="138"/>
        <v>388.24</v>
      </c>
      <c r="AJ372" s="2">
        <f t="shared" si="139"/>
        <v>1559.8400000000001</v>
      </c>
      <c r="AK372" s="2">
        <f t="shared" si="140"/>
        <v>2024.02</v>
      </c>
      <c r="AL372" s="2">
        <f t="shared" si="141"/>
        <v>75.94</v>
      </c>
      <c r="AM372" s="2">
        <f t="shared" si="142"/>
        <v>4048.04</v>
      </c>
      <c r="AN372" s="2">
        <f t="shared" si="143"/>
        <v>2024</v>
      </c>
      <c r="AO372" s="2">
        <f t="shared" si="144"/>
        <v>0</v>
      </c>
      <c r="AP372" s="2">
        <f t="shared" si="145"/>
        <v>0</v>
      </c>
      <c r="AQ372" s="2">
        <f t="shared" si="146"/>
        <v>0</v>
      </c>
      <c r="AR372" s="2">
        <f t="shared" si="147"/>
        <v>0</v>
      </c>
      <c r="AS372" s="2">
        <f t="shared" si="148"/>
        <v>0</v>
      </c>
      <c r="AT372" s="2">
        <f t="shared" si="149"/>
        <v>2024.02</v>
      </c>
      <c r="AU372" s="2">
        <f t="shared" si="150"/>
        <v>0</v>
      </c>
      <c r="AV372" s="2">
        <f t="shared" si="151"/>
        <v>8096.06</v>
      </c>
      <c r="AW372" s="2">
        <f t="shared" si="152"/>
        <v>10120.08</v>
      </c>
      <c r="AX372" s="2">
        <f>'ZBud Extract Monthly'!V371</f>
        <v>2024.01</v>
      </c>
      <c r="AY372" s="53">
        <f t="shared" si="153"/>
        <v>-8096.07</v>
      </c>
    </row>
    <row r="373" spans="1:51" x14ac:dyDescent="0.3">
      <c r="A373" s="129">
        <v>43982</v>
      </c>
      <c r="B373" s="130">
        <v>403.01</v>
      </c>
      <c r="C373" s="130">
        <v>406.25</v>
      </c>
      <c r="D373" s="130">
        <v>291.41000000000003</v>
      </c>
      <c r="E373" s="130">
        <v>276.41000000000003</v>
      </c>
      <c r="F373" s="130">
        <v>0</v>
      </c>
      <c r="G373" s="130">
        <v>30.61</v>
      </c>
      <c r="H373" s="2">
        <f t="shared" si="115"/>
        <v>1377.0800000000002</v>
      </c>
      <c r="I373" s="2">
        <f t="shared" si="116"/>
        <v>0</v>
      </c>
      <c r="J373" s="2">
        <f t="shared" si="117"/>
        <v>30.61</v>
      </c>
      <c r="K373" s="2">
        <f t="shared" si="118"/>
        <v>1377.0800000000002</v>
      </c>
      <c r="L373" s="2">
        <f t="shared" si="119"/>
        <v>30.61</v>
      </c>
      <c r="M373" s="2">
        <f t="shared" si="120"/>
        <v>1407.69</v>
      </c>
      <c r="N373" s="2">
        <f>'ZBud Extract Monthly'!V372</f>
        <v>1407.69</v>
      </c>
      <c r="O373" s="53">
        <f t="shared" si="121"/>
        <v>0</v>
      </c>
      <c r="AI373" s="58">
        <f t="shared" si="138"/>
        <v>403.01</v>
      </c>
      <c r="AJ373" s="2">
        <f t="shared" si="139"/>
        <v>974.07000000000016</v>
      </c>
      <c r="AK373" s="2">
        <f t="shared" si="140"/>
        <v>1407.69</v>
      </c>
      <c r="AL373" s="2">
        <f t="shared" si="141"/>
        <v>30.61</v>
      </c>
      <c r="AM373" s="2">
        <f t="shared" si="142"/>
        <v>2815.38</v>
      </c>
      <c r="AN373" s="2">
        <f t="shared" si="143"/>
        <v>1407.69</v>
      </c>
      <c r="AO373" s="2">
        <f t="shared" si="144"/>
        <v>0</v>
      </c>
      <c r="AP373" s="2">
        <f t="shared" si="145"/>
        <v>0</v>
      </c>
      <c r="AQ373" s="2">
        <f t="shared" si="146"/>
        <v>0</v>
      </c>
      <c r="AR373" s="2">
        <f t="shared" si="147"/>
        <v>0</v>
      </c>
      <c r="AS373" s="2">
        <f t="shared" si="148"/>
        <v>0</v>
      </c>
      <c r="AT373" s="2">
        <f t="shared" si="149"/>
        <v>1407.69</v>
      </c>
      <c r="AU373" s="2">
        <f t="shared" si="150"/>
        <v>0</v>
      </c>
      <c r="AV373" s="2">
        <f t="shared" si="151"/>
        <v>5630.76</v>
      </c>
      <c r="AW373" s="2">
        <f t="shared" si="152"/>
        <v>7038.4500000000007</v>
      </c>
      <c r="AX373" s="2">
        <f>'ZBud Extract Monthly'!V372</f>
        <v>1407.69</v>
      </c>
      <c r="AY373" s="53">
        <f t="shared" si="153"/>
        <v>-5630.76</v>
      </c>
    </row>
    <row r="374" spans="1:51" x14ac:dyDescent="0.3">
      <c r="A374" s="129">
        <v>44012</v>
      </c>
      <c r="B374" s="130">
        <v>362.22</v>
      </c>
      <c r="C374" s="130">
        <v>342.27</v>
      </c>
      <c r="D374" s="130">
        <v>38.47</v>
      </c>
      <c r="E374" s="130">
        <v>22.98</v>
      </c>
      <c r="F374" s="130">
        <v>0</v>
      </c>
      <c r="G374" s="130">
        <v>1.25</v>
      </c>
      <c r="H374" s="2">
        <f t="shared" si="115"/>
        <v>765.94</v>
      </c>
      <c r="I374" s="2">
        <f t="shared" si="116"/>
        <v>0</v>
      </c>
      <c r="J374" s="2">
        <f t="shared" si="117"/>
        <v>1.25</v>
      </c>
      <c r="K374" s="2">
        <f t="shared" si="118"/>
        <v>765.94</v>
      </c>
      <c r="L374" s="2">
        <f t="shared" si="119"/>
        <v>1.25</v>
      </c>
      <c r="M374" s="2">
        <f t="shared" si="120"/>
        <v>767.19</v>
      </c>
      <c r="N374" s="2">
        <f>'ZBud Extract Monthly'!V373</f>
        <v>767.19</v>
      </c>
      <c r="O374" s="53">
        <f t="shared" si="121"/>
        <v>0</v>
      </c>
      <c r="AI374" s="58">
        <f t="shared" si="138"/>
        <v>362.22</v>
      </c>
      <c r="AJ374" s="2">
        <f t="shared" si="139"/>
        <v>403.72</v>
      </c>
      <c r="AK374" s="2">
        <f t="shared" si="140"/>
        <v>767.19</v>
      </c>
      <c r="AL374" s="2">
        <f t="shared" si="141"/>
        <v>1.25</v>
      </c>
      <c r="AM374" s="2">
        <f t="shared" si="142"/>
        <v>1534.38</v>
      </c>
      <c r="AN374" s="2">
        <f t="shared" si="143"/>
        <v>767.19</v>
      </c>
      <c r="AO374" s="2">
        <f t="shared" si="144"/>
        <v>0</v>
      </c>
      <c r="AP374" s="2">
        <f t="shared" si="145"/>
        <v>0</v>
      </c>
      <c r="AQ374" s="2">
        <f t="shared" si="146"/>
        <v>0</v>
      </c>
      <c r="AR374" s="2">
        <f t="shared" si="147"/>
        <v>0</v>
      </c>
      <c r="AS374" s="2">
        <f t="shared" si="148"/>
        <v>0</v>
      </c>
      <c r="AT374" s="2">
        <f t="shared" si="149"/>
        <v>767.19</v>
      </c>
      <c r="AU374" s="2">
        <f t="shared" si="150"/>
        <v>0</v>
      </c>
      <c r="AV374" s="2">
        <f t="shared" si="151"/>
        <v>3068.76</v>
      </c>
      <c r="AW374" s="2">
        <f t="shared" si="152"/>
        <v>3835.9500000000003</v>
      </c>
      <c r="AX374" s="2">
        <f>'ZBud Extract Monthly'!V373</f>
        <v>767.19</v>
      </c>
      <c r="AY374" s="53">
        <f t="shared" si="153"/>
        <v>-3068.76</v>
      </c>
    </row>
    <row r="375" spans="1:51" x14ac:dyDescent="0.3">
      <c r="A375" s="129">
        <v>44043</v>
      </c>
      <c r="B375" s="130">
        <v>361.61</v>
      </c>
      <c r="C375" s="130">
        <v>331.61</v>
      </c>
      <c r="D375" s="130">
        <v>74.209999999999994</v>
      </c>
      <c r="E375" s="130">
        <v>54.67</v>
      </c>
      <c r="F375" s="130">
        <v>0</v>
      </c>
      <c r="G375" s="130">
        <v>0.48</v>
      </c>
      <c r="H375" s="2">
        <f t="shared" si="115"/>
        <v>822.1</v>
      </c>
      <c r="I375" s="2">
        <f t="shared" si="116"/>
        <v>0</v>
      </c>
      <c r="J375" s="2">
        <f t="shared" si="117"/>
        <v>0.48</v>
      </c>
      <c r="K375" s="2">
        <f t="shared" si="118"/>
        <v>822.1</v>
      </c>
      <c r="L375" s="2">
        <f t="shared" si="119"/>
        <v>0.48</v>
      </c>
      <c r="M375" s="2">
        <f t="shared" si="120"/>
        <v>822.58</v>
      </c>
      <c r="N375" s="2">
        <f>'ZBud Extract Monthly'!V374</f>
        <v>822.59</v>
      </c>
      <c r="O375" s="53">
        <f t="shared" si="121"/>
        <v>9.9999999999909051E-3</v>
      </c>
      <c r="AI375" s="58">
        <f t="shared" si="138"/>
        <v>361.61</v>
      </c>
      <c r="AJ375" s="2">
        <f t="shared" si="139"/>
        <v>460.49</v>
      </c>
      <c r="AK375" s="2">
        <f t="shared" si="140"/>
        <v>822.58</v>
      </c>
      <c r="AL375" s="2">
        <f t="shared" si="141"/>
        <v>0.48</v>
      </c>
      <c r="AM375" s="2">
        <f t="shared" si="142"/>
        <v>1645.16</v>
      </c>
      <c r="AN375" s="2">
        <f t="shared" si="143"/>
        <v>822.6</v>
      </c>
      <c r="AO375" s="2">
        <f t="shared" si="144"/>
        <v>0</v>
      </c>
      <c r="AP375" s="2">
        <f t="shared" si="145"/>
        <v>0</v>
      </c>
      <c r="AQ375" s="2">
        <f t="shared" si="146"/>
        <v>0</v>
      </c>
      <c r="AR375" s="2">
        <f t="shared" si="147"/>
        <v>0</v>
      </c>
      <c r="AS375" s="2">
        <f t="shared" si="148"/>
        <v>0</v>
      </c>
      <c r="AT375" s="2">
        <f t="shared" si="149"/>
        <v>822.58</v>
      </c>
      <c r="AU375" s="2">
        <f t="shared" si="150"/>
        <v>0</v>
      </c>
      <c r="AV375" s="2">
        <f t="shared" si="151"/>
        <v>3290.34</v>
      </c>
      <c r="AW375" s="2">
        <f t="shared" si="152"/>
        <v>4112.92</v>
      </c>
      <c r="AX375" s="2">
        <f>'ZBud Extract Monthly'!V374</f>
        <v>822.59</v>
      </c>
      <c r="AY375" s="53">
        <f t="shared" si="153"/>
        <v>-3290.33</v>
      </c>
    </row>
    <row r="376" spans="1:51" x14ac:dyDescent="0.3">
      <c r="A376" s="129">
        <v>44074</v>
      </c>
      <c r="B376" s="130">
        <v>349.9</v>
      </c>
      <c r="C376" s="130">
        <v>306.67</v>
      </c>
      <c r="D376" s="130">
        <v>36.86</v>
      </c>
      <c r="E376" s="130">
        <v>24.27</v>
      </c>
      <c r="F376" s="130">
        <v>0</v>
      </c>
      <c r="G376" s="130">
        <v>0</v>
      </c>
      <c r="H376" s="2">
        <f t="shared" si="115"/>
        <v>717.69999999999993</v>
      </c>
      <c r="I376" s="2">
        <f t="shared" si="116"/>
        <v>0</v>
      </c>
      <c r="J376" s="2">
        <f t="shared" si="117"/>
        <v>0</v>
      </c>
      <c r="K376" s="2">
        <f t="shared" si="118"/>
        <v>717.69999999999993</v>
      </c>
      <c r="L376" s="2">
        <f t="shared" si="119"/>
        <v>0</v>
      </c>
      <c r="M376" s="2">
        <f t="shared" si="120"/>
        <v>717.69999999999993</v>
      </c>
      <c r="N376" s="2">
        <f>'ZBud Extract Monthly'!V375</f>
        <v>717.7</v>
      </c>
      <c r="O376" s="53">
        <f t="shared" si="121"/>
        <v>0</v>
      </c>
      <c r="AI376" s="58">
        <f t="shared" si="138"/>
        <v>349.9</v>
      </c>
      <c r="AJ376" s="2">
        <f t="shared" si="139"/>
        <v>367.8</v>
      </c>
      <c r="AK376" s="2">
        <f t="shared" si="140"/>
        <v>717.69999999999993</v>
      </c>
      <c r="AL376" s="2">
        <f t="shared" si="141"/>
        <v>0</v>
      </c>
      <c r="AM376" s="2">
        <f t="shared" si="142"/>
        <v>1435.3999999999999</v>
      </c>
      <c r="AN376" s="2">
        <f t="shared" si="143"/>
        <v>717.7</v>
      </c>
      <c r="AO376" s="2">
        <f t="shared" si="144"/>
        <v>0</v>
      </c>
      <c r="AP376" s="2">
        <f t="shared" si="145"/>
        <v>0</v>
      </c>
      <c r="AQ376" s="2">
        <f t="shared" si="146"/>
        <v>0</v>
      </c>
      <c r="AR376" s="2">
        <f t="shared" si="147"/>
        <v>0</v>
      </c>
      <c r="AS376" s="2">
        <f t="shared" si="148"/>
        <v>0</v>
      </c>
      <c r="AT376" s="2">
        <f t="shared" si="149"/>
        <v>717.69999999999993</v>
      </c>
      <c r="AU376" s="2">
        <f t="shared" si="150"/>
        <v>0</v>
      </c>
      <c r="AV376" s="2">
        <f t="shared" si="151"/>
        <v>2870.8</v>
      </c>
      <c r="AW376" s="2">
        <f t="shared" si="152"/>
        <v>3588.5</v>
      </c>
      <c r="AX376" s="2">
        <f>'ZBud Extract Monthly'!V375</f>
        <v>717.7</v>
      </c>
      <c r="AY376" s="53">
        <f t="shared" si="153"/>
        <v>-2870.8</v>
      </c>
    </row>
    <row r="377" spans="1:51" x14ac:dyDescent="0.3">
      <c r="A377" s="129">
        <v>44104</v>
      </c>
      <c r="B377" s="130">
        <v>329.57</v>
      </c>
      <c r="C377" s="130">
        <v>287.19</v>
      </c>
      <c r="D377" s="130">
        <v>80.260000000000005</v>
      </c>
      <c r="E377" s="130">
        <v>82.83</v>
      </c>
      <c r="F377" s="130">
        <v>0</v>
      </c>
      <c r="G377" s="130">
        <v>3.42</v>
      </c>
      <c r="H377" s="2">
        <f t="shared" si="115"/>
        <v>779.85</v>
      </c>
      <c r="I377" s="2">
        <f t="shared" si="116"/>
        <v>0</v>
      </c>
      <c r="J377" s="2">
        <f t="shared" si="117"/>
        <v>3.42</v>
      </c>
      <c r="K377" s="2">
        <f t="shared" si="118"/>
        <v>779.85</v>
      </c>
      <c r="L377" s="2">
        <f t="shared" si="119"/>
        <v>3.42</v>
      </c>
      <c r="M377" s="2">
        <f t="shared" si="120"/>
        <v>783.27</v>
      </c>
      <c r="N377" s="2">
        <f>'ZBud Extract Monthly'!V376</f>
        <v>783.28</v>
      </c>
      <c r="O377" s="53">
        <f t="shared" si="121"/>
        <v>9.9999999999909051E-3</v>
      </c>
      <c r="AI377" s="58">
        <f t="shared" si="138"/>
        <v>329.57</v>
      </c>
      <c r="AJ377" s="2">
        <f t="shared" si="139"/>
        <v>450.28</v>
      </c>
      <c r="AK377" s="2">
        <f t="shared" si="140"/>
        <v>783.27</v>
      </c>
      <c r="AL377" s="2">
        <f t="shared" si="141"/>
        <v>3.42</v>
      </c>
      <c r="AM377" s="2">
        <f t="shared" si="142"/>
        <v>1566.54</v>
      </c>
      <c r="AN377" s="2">
        <f t="shared" si="143"/>
        <v>783.29</v>
      </c>
      <c r="AO377" s="2">
        <f t="shared" si="144"/>
        <v>0</v>
      </c>
      <c r="AP377" s="2">
        <f t="shared" si="145"/>
        <v>0</v>
      </c>
      <c r="AQ377" s="2">
        <f t="shared" si="146"/>
        <v>0</v>
      </c>
      <c r="AR377" s="2">
        <f t="shared" si="147"/>
        <v>0</v>
      </c>
      <c r="AS377" s="2">
        <f t="shared" si="148"/>
        <v>0</v>
      </c>
      <c r="AT377" s="2">
        <f t="shared" si="149"/>
        <v>783.27</v>
      </c>
      <c r="AU377" s="2">
        <f t="shared" si="150"/>
        <v>0</v>
      </c>
      <c r="AV377" s="2">
        <f t="shared" si="151"/>
        <v>3133.1</v>
      </c>
      <c r="AW377" s="2">
        <f t="shared" si="152"/>
        <v>3916.37</v>
      </c>
      <c r="AX377" s="2">
        <f>'ZBud Extract Monthly'!V376</f>
        <v>783.28</v>
      </c>
      <c r="AY377" s="53">
        <f t="shared" si="153"/>
        <v>-3133.09</v>
      </c>
    </row>
    <row r="378" spans="1:51" x14ac:dyDescent="0.3">
      <c r="A378" s="129">
        <v>44135</v>
      </c>
      <c r="B378" s="130">
        <v>405.72</v>
      </c>
      <c r="C378" s="130">
        <v>349.31</v>
      </c>
      <c r="D378" s="130">
        <v>191.91</v>
      </c>
      <c r="E378" s="130">
        <v>319.13</v>
      </c>
      <c r="F378" s="130">
        <v>0</v>
      </c>
      <c r="G378" s="130">
        <v>16.809999999999999</v>
      </c>
      <c r="H378" s="2">
        <f t="shared" si="115"/>
        <v>1266.07</v>
      </c>
      <c r="I378" s="2">
        <f t="shared" si="116"/>
        <v>0</v>
      </c>
      <c r="J378" s="2">
        <f t="shared" si="117"/>
        <v>16.809999999999999</v>
      </c>
      <c r="K378" s="2">
        <f t="shared" si="118"/>
        <v>1266.07</v>
      </c>
      <c r="L378" s="2">
        <f t="shared" si="119"/>
        <v>16.809999999999999</v>
      </c>
      <c r="M378" s="2">
        <f t="shared" si="120"/>
        <v>1282.8799999999999</v>
      </c>
      <c r="N378" s="2">
        <f>'ZBud Extract Monthly'!V377</f>
        <v>1282.8800000000001</v>
      </c>
      <c r="O378" s="53">
        <f t="shared" si="121"/>
        <v>0</v>
      </c>
      <c r="AI378" s="58">
        <f t="shared" si="138"/>
        <v>405.72</v>
      </c>
      <c r="AJ378" s="2">
        <f t="shared" si="139"/>
        <v>860.35</v>
      </c>
      <c r="AK378" s="2">
        <f t="shared" si="140"/>
        <v>1282.8799999999999</v>
      </c>
      <c r="AL378" s="2">
        <f t="shared" si="141"/>
        <v>16.809999999999999</v>
      </c>
      <c r="AM378" s="2">
        <f t="shared" si="142"/>
        <v>2565.7599999999998</v>
      </c>
      <c r="AN378" s="2">
        <f t="shared" si="143"/>
        <v>1282.8800000000001</v>
      </c>
      <c r="AO378" s="2">
        <f t="shared" si="144"/>
        <v>0</v>
      </c>
      <c r="AP378" s="2">
        <f t="shared" si="145"/>
        <v>0</v>
      </c>
      <c r="AQ378" s="2">
        <f t="shared" si="146"/>
        <v>0</v>
      </c>
      <c r="AR378" s="2">
        <f t="shared" si="147"/>
        <v>0</v>
      </c>
      <c r="AS378" s="2">
        <f t="shared" si="148"/>
        <v>0</v>
      </c>
      <c r="AT378" s="2">
        <f t="shared" si="149"/>
        <v>1282.8799999999999</v>
      </c>
      <c r="AU378" s="2">
        <f t="shared" si="150"/>
        <v>0</v>
      </c>
      <c r="AV378" s="2">
        <f t="shared" si="151"/>
        <v>5131.5200000000004</v>
      </c>
      <c r="AW378" s="2">
        <f t="shared" si="152"/>
        <v>6414.4</v>
      </c>
      <c r="AX378" s="2">
        <f>'ZBud Extract Monthly'!V377</f>
        <v>1282.8800000000001</v>
      </c>
      <c r="AY378" s="53">
        <f t="shared" si="153"/>
        <v>-5131.5199999999995</v>
      </c>
    </row>
    <row r="379" spans="1:51" x14ac:dyDescent="0.3">
      <c r="A379" s="129">
        <v>44165</v>
      </c>
      <c r="B379" s="130">
        <v>673.95</v>
      </c>
      <c r="C379" s="130">
        <v>681.53</v>
      </c>
      <c r="D379" s="130">
        <v>665.52</v>
      </c>
      <c r="E379" s="130">
        <v>628.88</v>
      </c>
      <c r="F379" s="130">
        <v>0</v>
      </c>
      <c r="G379" s="130">
        <v>62.59</v>
      </c>
      <c r="H379" s="2">
        <f t="shared" si="115"/>
        <v>2649.88</v>
      </c>
      <c r="I379" s="2">
        <f t="shared" si="116"/>
        <v>0</v>
      </c>
      <c r="J379" s="2">
        <f t="shared" si="117"/>
        <v>62.59</v>
      </c>
      <c r="K379" s="2">
        <f t="shared" si="118"/>
        <v>2649.88</v>
      </c>
      <c r="L379" s="2">
        <f t="shared" si="119"/>
        <v>62.59</v>
      </c>
      <c r="M379" s="2">
        <f t="shared" si="120"/>
        <v>2712.4700000000003</v>
      </c>
      <c r="N379" s="2">
        <f>'ZBud Extract Monthly'!V378</f>
        <v>2712.48</v>
      </c>
      <c r="O379" s="53">
        <f t="shared" si="121"/>
        <v>9.9999999997635314E-3</v>
      </c>
      <c r="AI379" s="58">
        <f t="shared" si="138"/>
        <v>673.95</v>
      </c>
      <c r="AJ379" s="2">
        <f t="shared" si="139"/>
        <v>1975.9299999999998</v>
      </c>
      <c r="AK379" s="2">
        <f t="shared" si="140"/>
        <v>2712.4700000000003</v>
      </c>
      <c r="AL379" s="2">
        <f t="shared" si="141"/>
        <v>62.59</v>
      </c>
      <c r="AM379" s="2">
        <f t="shared" si="142"/>
        <v>5424.9400000000005</v>
      </c>
      <c r="AN379" s="2">
        <f t="shared" si="143"/>
        <v>2712.49</v>
      </c>
      <c r="AO379" s="2">
        <f t="shared" si="144"/>
        <v>0</v>
      </c>
      <c r="AP379" s="2">
        <f t="shared" si="145"/>
        <v>0</v>
      </c>
      <c r="AQ379" s="2">
        <f t="shared" si="146"/>
        <v>0</v>
      </c>
      <c r="AR379" s="2">
        <f t="shared" si="147"/>
        <v>0</v>
      </c>
      <c r="AS379" s="2">
        <f t="shared" si="148"/>
        <v>0</v>
      </c>
      <c r="AT379" s="2">
        <f t="shared" si="149"/>
        <v>2712.4700000000003</v>
      </c>
      <c r="AU379" s="2">
        <f t="shared" si="150"/>
        <v>0</v>
      </c>
      <c r="AV379" s="2">
        <f t="shared" si="151"/>
        <v>10849.900000000001</v>
      </c>
      <c r="AW379" s="2">
        <f t="shared" si="152"/>
        <v>13562.37</v>
      </c>
      <c r="AX379" s="2">
        <f>'ZBud Extract Monthly'!V378</f>
        <v>2712.48</v>
      </c>
      <c r="AY379" s="53">
        <f t="shared" si="153"/>
        <v>-10849.890000000001</v>
      </c>
    </row>
    <row r="380" spans="1:51" x14ac:dyDescent="0.3">
      <c r="A380" s="129">
        <v>44196</v>
      </c>
      <c r="B380" s="130">
        <v>593.14</v>
      </c>
      <c r="C380" s="130">
        <v>648.07000000000005</v>
      </c>
      <c r="D380" s="130">
        <v>678.09</v>
      </c>
      <c r="E380" s="130">
        <v>628.48</v>
      </c>
      <c r="F380" s="130">
        <v>0</v>
      </c>
      <c r="G380" s="130">
        <v>79.86</v>
      </c>
      <c r="H380" s="2">
        <f t="shared" si="115"/>
        <v>2547.7800000000002</v>
      </c>
      <c r="I380" s="2">
        <f t="shared" si="116"/>
        <v>0</v>
      </c>
      <c r="J380" s="2">
        <f t="shared" si="117"/>
        <v>79.86</v>
      </c>
      <c r="K380" s="2">
        <f t="shared" si="118"/>
        <v>2547.7800000000002</v>
      </c>
      <c r="L380" s="2">
        <f t="shared" si="119"/>
        <v>79.86</v>
      </c>
      <c r="M380" s="2">
        <f t="shared" si="120"/>
        <v>2627.6400000000003</v>
      </c>
      <c r="N380" s="2">
        <f>'ZBud Extract Monthly'!V379</f>
        <v>2627.63</v>
      </c>
      <c r="O380" s="53">
        <f t="shared" si="121"/>
        <v>-1.0000000000218279E-2</v>
      </c>
      <c r="AI380" s="58">
        <f t="shared" si="138"/>
        <v>593.14</v>
      </c>
      <c r="AJ380" s="2">
        <f t="shared" si="139"/>
        <v>1954.64</v>
      </c>
      <c r="AK380" s="2">
        <f t="shared" si="140"/>
        <v>2627.6400000000003</v>
      </c>
      <c r="AL380" s="2">
        <f t="shared" si="141"/>
        <v>79.86</v>
      </c>
      <c r="AM380" s="2">
        <f t="shared" si="142"/>
        <v>5255.2800000000007</v>
      </c>
      <c r="AN380" s="2">
        <f t="shared" si="143"/>
        <v>2627.62</v>
      </c>
      <c r="AO380" s="2">
        <f t="shared" si="144"/>
        <v>0</v>
      </c>
      <c r="AP380" s="2">
        <f t="shared" si="145"/>
        <v>0</v>
      </c>
      <c r="AQ380" s="2">
        <f t="shared" si="146"/>
        <v>0</v>
      </c>
      <c r="AR380" s="2">
        <f t="shared" si="147"/>
        <v>0</v>
      </c>
      <c r="AS380" s="2">
        <f t="shared" si="148"/>
        <v>0</v>
      </c>
      <c r="AT380" s="2">
        <f t="shared" si="149"/>
        <v>2627.6400000000003</v>
      </c>
      <c r="AU380" s="2">
        <f t="shared" si="150"/>
        <v>0</v>
      </c>
      <c r="AV380" s="2">
        <f t="shared" si="151"/>
        <v>10510.54</v>
      </c>
      <c r="AW380" s="2">
        <f t="shared" si="152"/>
        <v>13138.18</v>
      </c>
      <c r="AX380" s="2">
        <f>'ZBud Extract Monthly'!V379</f>
        <v>2627.63</v>
      </c>
      <c r="AY380" s="53">
        <f t="shared" si="153"/>
        <v>-10510.55</v>
      </c>
    </row>
    <row r="381" spans="1:51" x14ac:dyDescent="0.3">
      <c r="A381" s="129">
        <v>44227</v>
      </c>
      <c r="B381" s="130">
        <v>1534.81</v>
      </c>
      <c r="C381" s="130">
        <v>1596.94</v>
      </c>
      <c r="D381" s="130">
        <v>1117.8900000000001</v>
      </c>
      <c r="E381" s="130">
        <v>811.38</v>
      </c>
      <c r="F381" s="130">
        <v>0</v>
      </c>
      <c r="G381" s="130">
        <v>130.62</v>
      </c>
      <c r="H381" s="2">
        <f t="shared" si="115"/>
        <v>5061.0200000000004</v>
      </c>
      <c r="I381" s="2">
        <f t="shared" si="116"/>
        <v>0</v>
      </c>
      <c r="J381" s="2">
        <f t="shared" si="117"/>
        <v>130.62</v>
      </c>
      <c r="K381" s="2">
        <f t="shared" si="118"/>
        <v>5061.0200000000004</v>
      </c>
      <c r="L381" s="2">
        <f t="shared" si="119"/>
        <v>130.62</v>
      </c>
      <c r="M381" s="2">
        <f t="shared" si="120"/>
        <v>5191.6400000000003</v>
      </c>
      <c r="N381" s="2">
        <f>'ZBud Extract Monthly'!V380</f>
        <v>5191.63</v>
      </c>
      <c r="O381" s="53">
        <f t="shared" si="121"/>
        <v>-1.0000000000218279E-2</v>
      </c>
      <c r="AI381" s="58">
        <f t="shared" si="138"/>
        <v>1534.81</v>
      </c>
      <c r="AJ381" s="2">
        <f t="shared" si="139"/>
        <v>3526.21</v>
      </c>
      <c r="AK381" s="2">
        <f t="shared" si="140"/>
        <v>5191.6400000000003</v>
      </c>
      <c r="AL381" s="2">
        <f t="shared" si="141"/>
        <v>130.62</v>
      </c>
      <c r="AM381" s="2">
        <f t="shared" si="142"/>
        <v>10383.280000000001</v>
      </c>
      <c r="AN381" s="2">
        <f t="shared" si="143"/>
        <v>5191.62</v>
      </c>
      <c r="AO381" s="2">
        <f t="shared" si="144"/>
        <v>0</v>
      </c>
      <c r="AP381" s="2">
        <f t="shared" si="145"/>
        <v>0</v>
      </c>
      <c r="AQ381" s="2">
        <f t="shared" si="146"/>
        <v>0</v>
      </c>
      <c r="AR381" s="2">
        <f t="shared" si="147"/>
        <v>0</v>
      </c>
      <c r="AS381" s="2">
        <f t="shared" si="148"/>
        <v>0</v>
      </c>
      <c r="AT381" s="2">
        <f t="shared" si="149"/>
        <v>5191.6400000000003</v>
      </c>
      <c r="AU381" s="2">
        <f t="shared" si="150"/>
        <v>0</v>
      </c>
      <c r="AV381" s="2">
        <f t="shared" si="151"/>
        <v>20766.54</v>
      </c>
      <c r="AW381" s="2">
        <f t="shared" si="152"/>
        <v>25958.18</v>
      </c>
      <c r="AX381" s="2">
        <f>'ZBud Extract Monthly'!V380</f>
        <v>5191.63</v>
      </c>
      <c r="AY381" s="53">
        <f t="shared" si="153"/>
        <v>-20766.55</v>
      </c>
    </row>
    <row r="382" spans="1:51" x14ac:dyDescent="0.3">
      <c r="A382" s="129">
        <v>44255</v>
      </c>
      <c r="B382" s="130">
        <v>979.5</v>
      </c>
      <c r="C382" s="130">
        <v>1244.33</v>
      </c>
      <c r="D382" s="130">
        <v>1428.09</v>
      </c>
      <c r="E382" s="130">
        <v>1069.24</v>
      </c>
      <c r="F382" s="130">
        <v>3.78</v>
      </c>
      <c r="G382" s="130">
        <v>223.3</v>
      </c>
      <c r="H382" s="2">
        <f t="shared" si="115"/>
        <v>4721.16</v>
      </c>
      <c r="I382" s="2">
        <f t="shared" si="116"/>
        <v>3.78</v>
      </c>
      <c r="J382" s="2">
        <f t="shared" si="117"/>
        <v>223.3</v>
      </c>
      <c r="K382" s="2">
        <f t="shared" si="118"/>
        <v>4721.16</v>
      </c>
      <c r="L382" s="2">
        <f t="shared" si="119"/>
        <v>227.08</v>
      </c>
      <c r="M382" s="2">
        <f t="shared" si="120"/>
        <v>4948.24</v>
      </c>
      <c r="N382" s="2">
        <f>'ZBud Extract Monthly'!V381</f>
        <v>4948.2299999999996</v>
      </c>
      <c r="O382" s="53">
        <f t="shared" si="121"/>
        <v>-1.0000000000218279E-2</v>
      </c>
      <c r="AI382" s="58">
        <f t="shared" si="138"/>
        <v>979.5</v>
      </c>
      <c r="AJ382" s="2">
        <f t="shared" si="139"/>
        <v>3741.66</v>
      </c>
      <c r="AK382" s="2">
        <f t="shared" si="140"/>
        <v>4948.24</v>
      </c>
      <c r="AL382" s="2">
        <f t="shared" si="141"/>
        <v>227.08</v>
      </c>
      <c r="AM382" s="2">
        <f t="shared" si="142"/>
        <v>9896.48</v>
      </c>
      <c r="AN382" s="2">
        <f t="shared" si="143"/>
        <v>4948.2199999999993</v>
      </c>
      <c r="AO382" s="2">
        <f t="shared" si="144"/>
        <v>0</v>
      </c>
      <c r="AP382" s="2">
        <f t="shared" si="145"/>
        <v>0</v>
      </c>
      <c r="AQ382" s="2">
        <f t="shared" si="146"/>
        <v>0</v>
      </c>
      <c r="AR382" s="2">
        <f t="shared" si="147"/>
        <v>0</v>
      </c>
      <c r="AS382" s="2">
        <f t="shared" si="148"/>
        <v>0</v>
      </c>
      <c r="AT382" s="2">
        <f t="shared" si="149"/>
        <v>4948.24</v>
      </c>
      <c r="AU382" s="2">
        <f t="shared" si="150"/>
        <v>0</v>
      </c>
      <c r="AV382" s="2">
        <f t="shared" si="151"/>
        <v>19792.939999999999</v>
      </c>
      <c r="AW382" s="2">
        <f t="shared" si="152"/>
        <v>24741.18</v>
      </c>
      <c r="AX382" s="2">
        <f>'ZBud Extract Monthly'!V381</f>
        <v>4948.2299999999996</v>
      </c>
      <c r="AY382" s="53">
        <f t="shared" si="153"/>
        <v>-19792.95</v>
      </c>
    </row>
    <row r="383" spans="1:51" x14ac:dyDescent="0.3">
      <c r="A383" s="129">
        <v>44286</v>
      </c>
      <c r="B383" s="130">
        <v>857.99</v>
      </c>
      <c r="C383" s="130">
        <v>1178.42</v>
      </c>
      <c r="D383" s="130">
        <v>2012.43</v>
      </c>
      <c r="E383" s="130">
        <v>1597.27</v>
      </c>
      <c r="F383" s="130">
        <v>18.86</v>
      </c>
      <c r="G383" s="130">
        <v>375.31</v>
      </c>
      <c r="H383" s="2">
        <f t="shared" si="115"/>
        <v>5646.1100000000006</v>
      </c>
      <c r="I383" s="2">
        <f t="shared" si="116"/>
        <v>18.86</v>
      </c>
      <c r="J383" s="2">
        <f t="shared" si="117"/>
        <v>375.31</v>
      </c>
      <c r="K383" s="2">
        <f t="shared" si="118"/>
        <v>5646.1100000000006</v>
      </c>
      <c r="L383" s="2">
        <f t="shared" si="119"/>
        <v>394.17</v>
      </c>
      <c r="M383" s="2">
        <f t="shared" si="120"/>
        <v>6040.2800000000007</v>
      </c>
      <c r="N383" s="2">
        <f>'ZBud Extract Monthly'!V382</f>
        <v>6040.28</v>
      </c>
      <c r="O383" s="53">
        <f t="shared" si="121"/>
        <v>0</v>
      </c>
      <c r="AI383" s="58">
        <f t="shared" si="138"/>
        <v>857.99</v>
      </c>
      <c r="AJ383" s="2">
        <f t="shared" si="139"/>
        <v>4788.1200000000008</v>
      </c>
      <c r="AK383" s="2">
        <f t="shared" si="140"/>
        <v>6040.2800000000007</v>
      </c>
      <c r="AL383" s="2">
        <f t="shared" si="141"/>
        <v>394.17</v>
      </c>
      <c r="AM383" s="2">
        <f t="shared" si="142"/>
        <v>12080.560000000001</v>
      </c>
      <c r="AN383" s="2">
        <f t="shared" si="143"/>
        <v>6040.28</v>
      </c>
      <c r="AO383" s="2">
        <f t="shared" si="144"/>
        <v>0</v>
      </c>
      <c r="AP383" s="2">
        <f t="shared" si="145"/>
        <v>0</v>
      </c>
      <c r="AQ383" s="2">
        <f t="shared" si="146"/>
        <v>0</v>
      </c>
      <c r="AR383" s="2">
        <f t="shared" si="147"/>
        <v>0</v>
      </c>
      <c r="AS383" s="2">
        <f t="shared" si="148"/>
        <v>0</v>
      </c>
      <c r="AT383" s="2">
        <f t="shared" si="149"/>
        <v>6040.2800000000007</v>
      </c>
      <c r="AU383" s="2">
        <f t="shared" si="150"/>
        <v>0</v>
      </c>
      <c r="AV383" s="2">
        <f t="shared" si="151"/>
        <v>24161.120000000003</v>
      </c>
      <c r="AW383" s="2">
        <f t="shared" si="152"/>
        <v>30201.4</v>
      </c>
      <c r="AX383" s="2">
        <f>'ZBud Extract Monthly'!V382</f>
        <v>6040.28</v>
      </c>
      <c r="AY383" s="53">
        <f t="shared" si="153"/>
        <v>-24161.120000000003</v>
      </c>
    </row>
    <row r="384" spans="1:51" x14ac:dyDescent="0.3">
      <c r="A384" s="129">
        <v>44316</v>
      </c>
      <c r="B384" s="130">
        <v>546.53</v>
      </c>
      <c r="C384" s="130">
        <v>763.12</v>
      </c>
      <c r="D384" s="130">
        <v>1239.69</v>
      </c>
      <c r="E384" s="130">
        <v>1044.06</v>
      </c>
      <c r="F384" s="130">
        <v>23.2</v>
      </c>
      <c r="G384" s="130">
        <v>278.89</v>
      </c>
      <c r="H384" s="2">
        <f t="shared" si="115"/>
        <v>3593.4</v>
      </c>
      <c r="I384" s="2">
        <f t="shared" si="116"/>
        <v>23.2</v>
      </c>
      <c r="J384" s="2">
        <f t="shared" si="117"/>
        <v>278.89</v>
      </c>
      <c r="K384" s="2">
        <f t="shared" si="118"/>
        <v>3593.4</v>
      </c>
      <c r="L384" s="2">
        <f t="shared" si="119"/>
        <v>302.08999999999997</v>
      </c>
      <c r="M384" s="2">
        <f t="shared" si="120"/>
        <v>3895.49</v>
      </c>
      <c r="N384" s="2">
        <f>'ZBud Extract Monthly'!V383</f>
        <v>3895.49</v>
      </c>
      <c r="O384" s="53">
        <f t="shared" si="121"/>
        <v>0</v>
      </c>
      <c r="AI384" s="58">
        <f t="shared" si="138"/>
        <v>546.53</v>
      </c>
      <c r="AJ384" s="2">
        <f t="shared" si="139"/>
        <v>3046.87</v>
      </c>
      <c r="AK384" s="2">
        <f t="shared" si="140"/>
        <v>3895.4900000000002</v>
      </c>
      <c r="AL384" s="2">
        <f t="shared" si="141"/>
        <v>302.08999999999997</v>
      </c>
      <c r="AM384" s="2">
        <f t="shared" si="142"/>
        <v>7790.98</v>
      </c>
      <c r="AN384" s="2">
        <f t="shared" si="143"/>
        <v>3895.49</v>
      </c>
      <c r="AO384" s="2">
        <f t="shared" si="144"/>
        <v>0</v>
      </c>
      <c r="AP384" s="2">
        <f t="shared" si="145"/>
        <v>0</v>
      </c>
      <c r="AQ384" s="2">
        <f t="shared" si="146"/>
        <v>0</v>
      </c>
      <c r="AR384" s="2">
        <f t="shared" si="147"/>
        <v>0</v>
      </c>
      <c r="AS384" s="2">
        <f t="shared" si="148"/>
        <v>0</v>
      </c>
      <c r="AT384" s="2">
        <f t="shared" si="149"/>
        <v>3895.4900000000002</v>
      </c>
      <c r="AU384" s="2">
        <f t="shared" si="150"/>
        <v>0</v>
      </c>
      <c r="AV384" s="2">
        <f t="shared" si="151"/>
        <v>15581.96</v>
      </c>
      <c r="AW384" s="2">
        <f t="shared" si="152"/>
        <v>19477.449999999997</v>
      </c>
      <c r="AX384" s="2">
        <f>'ZBud Extract Monthly'!V383</f>
        <v>3895.49</v>
      </c>
      <c r="AY384" s="53">
        <f t="shared" si="153"/>
        <v>-15581.959999999997</v>
      </c>
    </row>
    <row r="385" spans="1:51" x14ac:dyDescent="0.3">
      <c r="A385" s="129">
        <v>44347</v>
      </c>
      <c r="B385" s="130">
        <v>517.91</v>
      </c>
      <c r="C385" s="130">
        <v>680.43</v>
      </c>
      <c r="D385" s="130">
        <v>723.87</v>
      </c>
      <c r="E385" s="130">
        <v>622.11</v>
      </c>
      <c r="F385" s="130">
        <v>4.22</v>
      </c>
      <c r="G385" s="130">
        <v>123.61</v>
      </c>
      <c r="H385" s="2">
        <f t="shared" si="115"/>
        <v>2544.3200000000002</v>
      </c>
      <c r="I385" s="2">
        <f t="shared" si="116"/>
        <v>4.22</v>
      </c>
      <c r="J385" s="2">
        <f t="shared" si="117"/>
        <v>123.61</v>
      </c>
      <c r="K385" s="2">
        <f t="shared" si="118"/>
        <v>2544.3200000000002</v>
      </c>
      <c r="L385" s="2">
        <f t="shared" si="119"/>
        <v>127.83</v>
      </c>
      <c r="M385" s="2">
        <f t="shared" si="120"/>
        <v>2672.15</v>
      </c>
      <c r="N385" s="2">
        <f>'ZBud Extract Monthly'!V384</f>
        <v>2672.15</v>
      </c>
      <c r="O385" s="53">
        <f t="shared" si="121"/>
        <v>0</v>
      </c>
      <c r="AI385" s="58">
        <f t="shared" si="138"/>
        <v>517.91</v>
      </c>
      <c r="AJ385" s="2">
        <f t="shared" si="139"/>
        <v>2026.4099999999999</v>
      </c>
      <c r="AK385" s="2">
        <f t="shared" si="140"/>
        <v>2672.15</v>
      </c>
      <c r="AL385" s="2">
        <f t="shared" si="141"/>
        <v>127.83</v>
      </c>
      <c r="AM385" s="2">
        <f t="shared" si="142"/>
        <v>5344.3</v>
      </c>
      <c r="AN385" s="2">
        <f t="shared" si="143"/>
        <v>2672.15</v>
      </c>
      <c r="AO385" s="2">
        <f t="shared" si="144"/>
        <v>0</v>
      </c>
      <c r="AP385" s="2">
        <f t="shared" si="145"/>
        <v>0</v>
      </c>
      <c r="AQ385" s="2">
        <f t="shared" si="146"/>
        <v>0</v>
      </c>
      <c r="AR385" s="2">
        <f t="shared" si="147"/>
        <v>0</v>
      </c>
      <c r="AS385" s="2">
        <f t="shared" si="148"/>
        <v>0</v>
      </c>
      <c r="AT385" s="2">
        <f t="shared" si="149"/>
        <v>2672.15</v>
      </c>
      <c r="AU385" s="2">
        <f t="shared" si="150"/>
        <v>0</v>
      </c>
      <c r="AV385" s="2">
        <f t="shared" si="151"/>
        <v>10688.6</v>
      </c>
      <c r="AW385" s="2">
        <f t="shared" si="152"/>
        <v>13360.749999999998</v>
      </c>
      <c r="AX385" s="2">
        <f>'ZBud Extract Monthly'!V384</f>
        <v>2672.15</v>
      </c>
      <c r="AY385" s="53">
        <f t="shared" si="153"/>
        <v>-10688.599999999999</v>
      </c>
    </row>
    <row r="386" spans="1:51" x14ac:dyDescent="0.3">
      <c r="A386" s="129">
        <v>44377</v>
      </c>
      <c r="B386" s="130">
        <v>474.6</v>
      </c>
      <c r="C386" s="130">
        <v>593.85</v>
      </c>
      <c r="D386" s="130">
        <v>417.03</v>
      </c>
      <c r="E386" s="130">
        <v>380.34</v>
      </c>
      <c r="F386" s="130">
        <v>0</v>
      </c>
      <c r="G386" s="130">
        <v>36.200000000000003</v>
      </c>
      <c r="H386" s="2">
        <f t="shared" si="115"/>
        <v>1865.82</v>
      </c>
      <c r="I386" s="2">
        <f t="shared" si="116"/>
        <v>0</v>
      </c>
      <c r="J386" s="2">
        <f t="shared" si="117"/>
        <v>36.200000000000003</v>
      </c>
      <c r="K386" s="2">
        <f t="shared" si="118"/>
        <v>1865.82</v>
      </c>
      <c r="L386" s="2">
        <f t="shared" si="119"/>
        <v>36.200000000000003</v>
      </c>
      <c r="M386" s="2">
        <f t="shared" si="120"/>
        <v>1902.02</v>
      </c>
      <c r="N386" s="2">
        <f>'ZBud Extract Monthly'!V385</f>
        <v>1902.02</v>
      </c>
      <c r="O386" s="53">
        <f t="shared" si="121"/>
        <v>0</v>
      </c>
      <c r="AI386" s="58">
        <f t="shared" si="138"/>
        <v>474.6</v>
      </c>
      <c r="AJ386" s="2">
        <f t="shared" si="139"/>
        <v>1391.22</v>
      </c>
      <c r="AK386" s="2">
        <f t="shared" si="140"/>
        <v>1902.02</v>
      </c>
      <c r="AL386" s="2">
        <f t="shared" si="141"/>
        <v>36.200000000000003</v>
      </c>
      <c r="AM386" s="2">
        <f t="shared" si="142"/>
        <v>3804.04</v>
      </c>
      <c r="AN386" s="2">
        <f t="shared" si="143"/>
        <v>1902.02</v>
      </c>
      <c r="AO386" s="2">
        <f t="shared" si="144"/>
        <v>0</v>
      </c>
      <c r="AP386" s="2">
        <f t="shared" si="145"/>
        <v>0</v>
      </c>
      <c r="AQ386" s="2">
        <f t="shared" si="146"/>
        <v>0</v>
      </c>
      <c r="AR386" s="2">
        <f t="shared" si="147"/>
        <v>0</v>
      </c>
      <c r="AS386" s="2">
        <f t="shared" si="148"/>
        <v>0</v>
      </c>
      <c r="AT386" s="2">
        <f t="shared" si="149"/>
        <v>1902.02</v>
      </c>
      <c r="AU386" s="2">
        <f t="shared" si="150"/>
        <v>0</v>
      </c>
      <c r="AV386" s="2">
        <f t="shared" si="151"/>
        <v>7608.08</v>
      </c>
      <c r="AW386" s="2">
        <f t="shared" si="152"/>
        <v>9510.1</v>
      </c>
      <c r="AX386" s="2">
        <f>'ZBud Extract Monthly'!V385</f>
        <v>1902.02</v>
      </c>
      <c r="AY386" s="53">
        <f t="shared" si="153"/>
        <v>-7608.08</v>
      </c>
    </row>
    <row r="387" spans="1:51" x14ac:dyDescent="0.3">
      <c r="A387" s="129">
        <v>44408</v>
      </c>
      <c r="B387" s="130">
        <v>467.62</v>
      </c>
      <c r="C387" s="130">
        <v>553.80999999999995</v>
      </c>
      <c r="D387" s="130">
        <v>171.85</v>
      </c>
      <c r="E387" s="130">
        <v>148.30000000000001</v>
      </c>
      <c r="F387" s="130">
        <v>0</v>
      </c>
      <c r="G387" s="130">
        <v>5.3</v>
      </c>
      <c r="H387" s="2">
        <f t="shared" si="115"/>
        <v>1341.58</v>
      </c>
      <c r="I387" s="2">
        <f t="shared" si="116"/>
        <v>0</v>
      </c>
      <c r="J387" s="2">
        <f t="shared" si="117"/>
        <v>5.3</v>
      </c>
      <c r="K387" s="2">
        <f t="shared" si="118"/>
        <v>1341.58</v>
      </c>
      <c r="L387" s="2">
        <f t="shared" si="119"/>
        <v>5.3</v>
      </c>
      <c r="M387" s="2">
        <f t="shared" si="120"/>
        <v>1346.8799999999999</v>
      </c>
      <c r="N387" s="2">
        <f>'ZBud Extract Monthly'!V386</f>
        <v>1346.88</v>
      </c>
      <c r="O387" s="53">
        <f t="shared" si="121"/>
        <v>0</v>
      </c>
      <c r="AI387" s="58">
        <f t="shared" si="138"/>
        <v>467.62</v>
      </c>
      <c r="AJ387" s="2">
        <f t="shared" si="139"/>
        <v>873.96</v>
      </c>
      <c r="AK387" s="2">
        <f t="shared" si="140"/>
        <v>1346.8799999999999</v>
      </c>
      <c r="AL387" s="2">
        <f t="shared" si="141"/>
        <v>5.3</v>
      </c>
      <c r="AM387" s="2">
        <f t="shared" si="142"/>
        <v>2693.7599999999998</v>
      </c>
      <c r="AN387" s="2">
        <f t="shared" si="143"/>
        <v>1346.88</v>
      </c>
      <c r="AO387" s="2">
        <f t="shared" si="144"/>
        <v>0</v>
      </c>
      <c r="AP387" s="2">
        <f t="shared" si="145"/>
        <v>0</v>
      </c>
      <c r="AQ387" s="2">
        <f t="shared" si="146"/>
        <v>0</v>
      </c>
      <c r="AR387" s="2">
        <f t="shared" si="147"/>
        <v>0</v>
      </c>
      <c r="AS387" s="2">
        <f t="shared" si="148"/>
        <v>0</v>
      </c>
      <c r="AT387" s="2">
        <f t="shared" si="149"/>
        <v>1346.8799999999999</v>
      </c>
      <c r="AU387" s="2">
        <f t="shared" si="150"/>
        <v>0</v>
      </c>
      <c r="AV387" s="2">
        <f t="shared" si="151"/>
        <v>5387.5199999999995</v>
      </c>
      <c r="AW387" s="2">
        <f t="shared" si="152"/>
        <v>6734.4000000000005</v>
      </c>
      <c r="AX387" s="2">
        <f>'ZBud Extract Monthly'!V386</f>
        <v>1346.88</v>
      </c>
      <c r="AY387" s="53">
        <f t="shared" si="153"/>
        <v>-5387.52</v>
      </c>
    </row>
    <row r="388" spans="1:51" x14ac:dyDescent="0.3">
      <c r="A388" s="129">
        <v>44439</v>
      </c>
      <c r="B388" s="130">
        <v>446.12</v>
      </c>
      <c r="C388" s="130">
        <v>511.98</v>
      </c>
      <c r="D388" s="130">
        <v>183.75</v>
      </c>
      <c r="E388" s="130">
        <v>168.06</v>
      </c>
      <c r="F388" s="130">
        <v>0</v>
      </c>
      <c r="G388" s="130">
        <v>13.65</v>
      </c>
      <c r="H388" s="2">
        <f t="shared" si="115"/>
        <v>1309.9099999999999</v>
      </c>
      <c r="I388" s="2">
        <f t="shared" si="116"/>
        <v>0</v>
      </c>
      <c r="J388" s="2">
        <f t="shared" si="117"/>
        <v>13.65</v>
      </c>
      <c r="K388" s="2">
        <f t="shared" si="118"/>
        <v>1309.9099999999999</v>
      </c>
      <c r="L388" s="2">
        <f t="shared" si="119"/>
        <v>13.65</v>
      </c>
      <c r="M388" s="2">
        <f t="shared" si="120"/>
        <v>1323.56</v>
      </c>
      <c r="N388" s="2">
        <f>'ZBud Extract Monthly'!V387</f>
        <v>1323.55</v>
      </c>
      <c r="O388" s="53">
        <f t="shared" si="121"/>
        <v>-9.9999999999909051E-3</v>
      </c>
      <c r="AI388" s="58">
        <f t="shared" si="138"/>
        <v>446.12</v>
      </c>
      <c r="AJ388" s="2">
        <f t="shared" si="139"/>
        <v>863.79</v>
      </c>
      <c r="AK388" s="2">
        <f t="shared" si="140"/>
        <v>1323.56</v>
      </c>
      <c r="AL388" s="2">
        <f t="shared" si="141"/>
        <v>13.65</v>
      </c>
      <c r="AM388" s="2">
        <f t="shared" si="142"/>
        <v>2647.12</v>
      </c>
      <c r="AN388" s="2">
        <f t="shared" si="143"/>
        <v>1323.54</v>
      </c>
      <c r="AO388" s="2">
        <f t="shared" si="144"/>
        <v>0</v>
      </c>
      <c r="AP388" s="2">
        <f t="shared" si="145"/>
        <v>0</v>
      </c>
      <c r="AQ388" s="2">
        <f t="shared" si="146"/>
        <v>0</v>
      </c>
      <c r="AR388" s="2">
        <f t="shared" si="147"/>
        <v>0</v>
      </c>
      <c r="AS388" s="2">
        <f t="shared" si="148"/>
        <v>0</v>
      </c>
      <c r="AT388" s="2">
        <f t="shared" si="149"/>
        <v>1323.56</v>
      </c>
      <c r="AU388" s="2">
        <f t="shared" si="150"/>
        <v>0</v>
      </c>
      <c r="AV388" s="2">
        <f t="shared" si="151"/>
        <v>5294.2199999999993</v>
      </c>
      <c r="AW388" s="2">
        <f t="shared" si="152"/>
        <v>6617.78</v>
      </c>
      <c r="AX388" s="2">
        <f>'ZBud Extract Monthly'!V387</f>
        <v>1323.55</v>
      </c>
      <c r="AY388" s="53">
        <f t="shared" si="153"/>
        <v>-5294.23</v>
      </c>
    </row>
    <row r="389" spans="1:51" x14ac:dyDescent="0.3">
      <c r="A389" s="129">
        <v>44469</v>
      </c>
      <c r="B389" s="130">
        <v>416.84</v>
      </c>
      <c r="C389" s="130">
        <v>465.57</v>
      </c>
      <c r="D389" s="130">
        <v>176.71</v>
      </c>
      <c r="E389" s="130">
        <v>166.23</v>
      </c>
      <c r="F389" s="130">
        <v>0</v>
      </c>
      <c r="G389" s="130">
        <v>7.12</v>
      </c>
      <c r="H389" s="2">
        <f t="shared" si="115"/>
        <v>1225.3499999999999</v>
      </c>
      <c r="I389" s="2">
        <f t="shared" si="116"/>
        <v>0</v>
      </c>
      <c r="J389" s="2">
        <f t="shared" si="117"/>
        <v>7.12</v>
      </c>
      <c r="K389" s="2">
        <f t="shared" si="118"/>
        <v>1225.3499999999999</v>
      </c>
      <c r="L389" s="2">
        <f t="shared" si="119"/>
        <v>7.12</v>
      </c>
      <c r="M389" s="2">
        <f t="shared" si="120"/>
        <v>1232.4699999999998</v>
      </c>
      <c r="N389" s="2">
        <f>'ZBud Extract Monthly'!V388</f>
        <v>1232.46</v>
      </c>
      <c r="O389" s="53">
        <f t="shared" si="121"/>
        <v>-9.9999999997635314E-3</v>
      </c>
      <c r="AI389" s="58">
        <f t="shared" si="138"/>
        <v>416.84</v>
      </c>
      <c r="AJ389" s="2">
        <f t="shared" si="139"/>
        <v>808.51</v>
      </c>
      <c r="AK389" s="2">
        <f t="shared" si="140"/>
        <v>1232.4699999999998</v>
      </c>
      <c r="AL389" s="2">
        <f t="shared" si="141"/>
        <v>7.12</v>
      </c>
      <c r="AM389" s="2">
        <f t="shared" si="142"/>
        <v>2464.9399999999996</v>
      </c>
      <c r="AN389" s="2">
        <f t="shared" si="143"/>
        <v>1232.4500000000003</v>
      </c>
      <c r="AO389" s="2">
        <f t="shared" si="144"/>
        <v>0</v>
      </c>
      <c r="AP389" s="2">
        <f t="shared" si="145"/>
        <v>0</v>
      </c>
      <c r="AQ389" s="2">
        <f t="shared" si="146"/>
        <v>0</v>
      </c>
      <c r="AR389" s="2">
        <f t="shared" si="147"/>
        <v>0</v>
      </c>
      <c r="AS389" s="2">
        <f t="shared" si="148"/>
        <v>0</v>
      </c>
      <c r="AT389" s="2">
        <f t="shared" si="149"/>
        <v>1232.4699999999998</v>
      </c>
      <c r="AU389" s="2">
        <f t="shared" si="150"/>
        <v>0</v>
      </c>
      <c r="AV389" s="2">
        <f t="shared" si="151"/>
        <v>4929.8599999999997</v>
      </c>
      <c r="AW389" s="2">
        <f t="shared" si="152"/>
        <v>6162.33</v>
      </c>
      <c r="AX389" s="2">
        <f>'ZBud Extract Monthly'!V388</f>
        <v>1232.46</v>
      </c>
      <c r="AY389" s="53">
        <f t="shared" si="153"/>
        <v>-4929.87</v>
      </c>
    </row>
    <row r="390" spans="1:51" x14ac:dyDescent="0.3">
      <c r="A390" s="129">
        <v>44500</v>
      </c>
      <c r="B390" s="130">
        <v>450.53</v>
      </c>
      <c r="C390" s="130">
        <v>489.04</v>
      </c>
      <c r="D390" s="130">
        <v>344.72</v>
      </c>
      <c r="E390" s="130">
        <v>337.37</v>
      </c>
      <c r="F390" s="130">
        <v>0</v>
      </c>
      <c r="G390" s="130">
        <v>29.68</v>
      </c>
      <c r="H390" s="2">
        <f t="shared" si="115"/>
        <v>1621.6599999999999</v>
      </c>
      <c r="I390" s="2">
        <f t="shared" si="116"/>
        <v>0</v>
      </c>
      <c r="J390" s="2">
        <f t="shared" si="117"/>
        <v>29.68</v>
      </c>
      <c r="K390" s="2">
        <f t="shared" si="118"/>
        <v>1621.6599999999999</v>
      </c>
      <c r="L390" s="2">
        <f t="shared" si="119"/>
        <v>29.68</v>
      </c>
      <c r="M390" s="2">
        <f t="shared" si="120"/>
        <v>1651.34</v>
      </c>
      <c r="N390" s="2">
        <f>'ZBud Extract Monthly'!V389</f>
        <v>1651.34</v>
      </c>
      <c r="O390" s="53">
        <f t="shared" si="121"/>
        <v>0</v>
      </c>
      <c r="AI390" s="58">
        <f t="shared" si="138"/>
        <v>450.53</v>
      </c>
      <c r="AJ390" s="2">
        <f t="shared" si="139"/>
        <v>1171.1300000000001</v>
      </c>
      <c r="AK390" s="2">
        <f t="shared" si="140"/>
        <v>1651.34</v>
      </c>
      <c r="AL390" s="2">
        <f t="shared" si="141"/>
        <v>29.68</v>
      </c>
      <c r="AM390" s="2">
        <f t="shared" si="142"/>
        <v>3302.68</v>
      </c>
      <c r="AN390" s="2">
        <f t="shared" si="143"/>
        <v>1651.34</v>
      </c>
      <c r="AO390" s="2">
        <f t="shared" si="144"/>
        <v>0</v>
      </c>
      <c r="AP390" s="2">
        <f t="shared" si="145"/>
        <v>0</v>
      </c>
      <c r="AQ390" s="2">
        <f t="shared" si="146"/>
        <v>0</v>
      </c>
      <c r="AR390" s="2">
        <f t="shared" si="147"/>
        <v>0</v>
      </c>
      <c r="AS390" s="2">
        <f t="shared" si="148"/>
        <v>0</v>
      </c>
      <c r="AT390" s="2">
        <f t="shared" si="149"/>
        <v>1651.34</v>
      </c>
      <c r="AU390" s="2">
        <f t="shared" si="150"/>
        <v>0</v>
      </c>
      <c r="AV390" s="2">
        <f t="shared" si="151"/>
        <v>6605.3600000000006</v>
      </c>
      <c r="AW390" s="2">
        <f t="shared" si="152"/>
        <v>8256.6999999999989</v>
      </c>
      <c r="AX390" s="2">
        <f>'ZBud Extract Monthly'!V389</f>
        <v>1651.34</v>
      </c>
      <c r="AY390" s="53">
        <f t="shared" si="153"/>
        <v>-6605.3599999999988</v>
      </c>
    </row>
    <row r="391" spans="1:51" x14ac:dyDescent="0.3">
      <c r="A391" s="129">
        <v>44530</v>
      </c>
      <c r="B391" s="130">
        <v>963.34</v>
      </c>
      <c r="C391" s="130">
        <v>1050.74</v>
      </c>
      <c r="D391" s="130">
        <v>428.18</v>
      </c>
      <c r="E391" s="130">
        <v>329.85</v>
      </c>
      <c r="F391" s="130">
        <v>0</v>
      </c>
      <c r="G391" s="130">
        <v>54.15</v>
      </c>
      <c r="H391" s="2">
        <f t="shared" ref="H391:H454" si="154">SUM(B391:E391)</f>
        <v>2772.1099999999997</v>
      </c>
      <c r="I391" s="2">
        <f t="shared" ref="I391:I454" si="155">F391</f>
        <v>0</v>
      </c>
      <c r="J391" s="2">
        <f t="shared" ref="J391:J454" si="156">G391</f>
        <v>54.15</v>
      </c>
      <c r="K391" s="2">
        <f t="shared" ref="K391:K454" si="157">H391</f>
        <v>2772.1099999999997</v>
      </c>
      <c r="L391" s="2">
        <f t="shared" ref="L391:L454" si="158">SUM(I391:J391)</f>
        <v>54.15</v>
      </c>
      <c r="M391" s="2">
        <f t="shared" ref="M391:M454" si="159">SUM(H391:J391)</f>
        <v>2826.2599999999998</v>
      </c>
      <c r="N391" s="2">
        <f>'ZBud Extract Monthly'!V390</f>
        <v>2826.27</v>
      </c>
      <c r="O391" s="53">
        <f t="shared" ref="O391:O454" si="160">N391-M391</f>
        <v>1.0000000000218279E-2</v>
      </c>
      <c r="AI391" s="58">
        <f t="shared" si="138"/>
        <v>963.34</v>
      </c>
      <c r="AJ391" s="2">
        <f t="shared" si="139"/>
        <v>1808.77</v>
      </c>
      <c r="AK391" s="2">
        <f t="shared" si="140"/>
        <v>2826.2599999999998</v>
      </c>
      <c r="AL391" s="2">
        <f t="shared" si="141"/>
        <v>54.15</v>
      </c>
      <c r="AM391" s="2">
        <f t="shared" si="142"/>
        <v>5652.5199999999995</v>
      </c>
      <c r="AN391" s="2">
        <f t="shared" si="143"/>
        <v>2826.28</v>
      </c>
      <c r="AO391" s="2">
        <f t="shared" si="144"/>
        <v>0</v>
      </c>
      <c r="AP391" s="2">
        <f t="shared" si="145"/>
        <v>0</v>
      </c>
      <c r="AQ391" s="2">
        <f t="shared" si="146"/>
        <v>0</v>
      </c>
      <c r="AR391" s="2">
        <f t="shared" si="147"/>
        <v>0</v>
      </c>
      <c r="AS391" s="2">
        <f t="shared" si="148"/>
        <v>0</v>
      </c>
      <c r="AT391" s="2">
        <f t="shared" si="149"/>
        <v>2826.2599999999998</v>
      </c>
      <c r="AU391" s="2">
        <f t="shared" si="150"/>
        <v>0</v>
      </c>
      <c r="AV391" s="2">
        <f t="shared" si="151"/>
        <v>11305.06</v>
      </c>
      <c r="AW391" s="2">
        <f t="shared" si="152"/>
        <v>14131.32</v>
      </c>
      <c r="AX391" s="2">
        <f>'ZBud Extract Monthly'!V390</f>
        <v>2826.27</v>
      </c>
      <c r="AY391" s="53">
        <f t="shared" si="153"/>
        <v>-11305.05</v>
      </c>
    </row>
    <row r="392" spans="1:51" x14ac:dyDescent="0.3">
      <c r="A392" s="129">
        <v>44561</v>
      </c>
      <c r="B392" s="130">
        <v>1028.33</v>
      </c>
      <c r="C392" s="130">
        <v>1253.3399999999999</v>
      </c>
      <c r="D392" s="130">
        <v>1289.17</v>
      </c>
      <c r="E392" s="130">
        <v>956.71</v>
      </c>
      <c r="F392" s="130">
        <v>0</v>
      </c>
      <c r="G392" s="130">
        <v>161.88</v>
      </c>
      <c r="H392" s="2">
        <f t="shared" si="154"/>
        <v>4527.55</v>
      </c>
      <c r="I392" s="2">
        <f t="shared" si="155"/>
        <v>0</v>
      </c>
      <c r="J392" s="2">
        <f t="shared" si="156"/>
        <v>161.88</v>
      </c>
      <c r="K392" s="2">
        <f t="shared" si="157"/>
        <v>4527.55</v>
      </c>
      <c r="L392" s="2">
        <f t="shared" si="158"/>
        <v>161.88</v>
      </c>
      <c r="M392" s="2">
        <f t="shared" si="159"/>
        <v>4689.43</v>
      </c>
      <c r="N392" s="2">
        <f>'ZBud Extract Monthly'!V391</f>
        <v>4689.43</v>
      </c>
      <c r="O392" s="53">
        <f t="shared" si="160"/>
        <v>0</v>
      </c>
      <c r="AI392" s="58">
        <f t="shared" si="138"/>
        <v>1028.33</v>
      </c>
      <c r="AJ392" s="2">
        <f t="shared" si="139"/>
        <v>3499.2200000000003</v>
      </c>
      <c r="AK392" s="2">
        <f t="shared" si="140"/>
        <v>4689.43</v>
      </c>
      <c r="AL392" s="2">
        <f t="shared" si="141"/>
        <v>161.88</v>
      </c>
      <c r="AM392" s="2">
        <f t="shared" si="142"/>
        <v>9378.86</v>
      </c>
      <c r="AN392" s="2">
        <f t="shared" si="143"/>
        <v>4689.43</v>
      </c>
      <c r="AO392" s="2">
        <f t="shared" si="144"/>
        <v>0</v>
      </c>
      <c r="AP392" s="2">
        <f t="shared" si="145"/>
        <v>0</v>
      </c>
      <c r="AQ392" s="2">
        <f t="shared" si="146"/>
        <v>0</v>
      </c>
      <c r="AR392" s="2">
        <f t="shared" si="147"/>
        <v>0</v>
      </c>
      <c r="AS392" s="2">
        <f t="shared" si="148"/>
        <v>0</v>
      </c>
      <c r="AT392" s="2">
        <f t="shared" si="149"/>
        <v>4689.43</v>
      </c>
      <c r="AU392" s="2">
        <f t="shared" si="150"/>
        <v>0</v>
      </c>
      <c r="AV392" s="2">
        <f t="shared" si="151"/>
        <v>18757.72</v>
      </c>
      <c r="AW392" s="2">
        <f t="shared" si="152"/>
        <v>23447.15</v>
      </c>
      <c r="AX392" s="2">
        <f>'ZBud Extract Monthly'!V391</f>
        <v>4689.43</v>
      </c>
      <c r="AY392" s="53">
        <f t="shared" si="153"/>
        <v>-18757.72</v>
      </c>
    </row>
    <row r="393" spans="1:51" x14ac:dyDescent="0.3">
      <c r="A393" s="129">
        <v>44592</v>
      </c>
      <c r="B393" s="130">
        <v>1361.74</v>
      </c>
      <c r="C393" s="130">
        <v>1412.29</v>
      </c>
      <c r="D393" s="130">
        <v>959.15</v>
      </c>
      <c r="E393" s="130">
        <v>710.89</v>
      </c>
      <c r="F393" s="130">
        <v>10.17</v>
      </c>
      <c r="G393" s="130">
        <v>219.18</v>
      </c>
      <c r="H393" s="2">
        <f t="shared" si="154"/>
        <v>4444.07</v>
      </c>
      <c r="I393" s="2">
        <f t="shared" si="155"/>
        <v>10.17</v>
      </c>
      <c r="J393" s="2">
        <f t="shared" si="156"/>
        <v>219.18</v>
      </c>
      <c r="K393" s="2">
        <f t="shared" si="157"/>
        <v>4444.07</v>
      </c>
      <c r="L393" s="2">
        <f t="shared" si="158"/>
        <v>229.35</v>
      </c>
      <c r="M393" s="2">
        <f t="shared" si="159"/>
        <v>4673.42</v>
      </c>
      <c r="N393" s="2">
        <f>'ZBud Extract Monthly'!V392</f>
        <v>4673.42</v>
      </c>
      <c r="O393" s="53">
        <f t="shared" si="160"/>
        <v>0</v>
      </c>
      <c r="AI393" s="58">
        <f t="shared" si="138"/>
        <v>1361.74</v>
      </c>
      <c r="AJ393" s="2">
        <f t="shared" si="139"/>
        <v>3082.33</v>
      </c>
      <c r="AK393" s="2">
        <f t="shared" si="140"/>
        <v>4673.42</v>
      </c>
      <c r="AL393" s="2">
        <f t="shared" si="141"/>
        <v>229.35</v>
      </c>
      <c r="AM393" s="2">
        <f t="shared" si="142"/>
        <v>9346.84</v>
      </c>
      <c r="AN393" s="2">
        <f t="shared" si="143"/>
        <v>4673.42</v>
      </c>
      <c r="AO393" s="2">
        <f t="shared" si="144"/>
        <v>0</v>
      </c>
      <c r="AP393" s="2">
        <f t="shared" si="145"/>
        <v>0</v>
      </c>
      <c r="AQ393" s="2">
        <f t="shared" si="146"/>
        <v>0</v>
      </c>
      <c r="AR393" s="2">
        <f t="shared" si="147"/>
        <v>0</v>
      </c>
      <c r="AS393" s="2">
        <f t="shared" si="148"/>
        <v>0</v>
      </c>
      <c r="AT393" s="2">
        <f t="shared" si="149"/>
        <v>4673.42</v>
      </c>
      <c r="AU393" s="2">
        <f t="shared" si="150"/>
        <v>0</v>
      </c>
      <c r="AV393" s="2">
        <f t="shared" si="151"/>
        <v>18693.68</v>
      </c>
      <c r="AW393" s="2">
        <f t="shared" si="152"/>
        <v>23367.1</v>
      </c>
      <c r="AX393" s="2">
        <f>'ZBud Extract Monthly'!V392</f>
        <v>4673.42</v>
      </c>
      <c r="AY393" s="53">
        <f t="shared" si="153"/>
        <v>-18693.68</v>
      </c>
    </row>
    <row r="394" spans="1:51" x14ac:dyDescent="0.3">
      <c r="A394" s="129">
        <v>44620</v>
      </c>
      <c r="B394" s="130">
        <v>947.56</v>
      </c>
      <c r="C394" s="130">
        <v>1157.05</v>
      </c>
      <c r="D394" s="130">
        <v>1574.96</v>
      </c>
      <c r="E394" s="130">
        <v>1162.0899999999999</v>
      </c>
      <c r="F394" s="130">
        <v>16.690000000000001</v>
      </c>
      <c r="G394" s="130">
        <v>259.49</v>
      </c>
      <c r="H394" s="2">
        <f t="shared" si="154"/>
        <v>4841.66</v>
      </c>
      <c r="I394" s="2">
        <f t="shared" si="155"/>
        <v>16.690000000000001</v>
      </c>
      <c r="J394" s="2">
        <f t="shared" si="156"/>
        <v>259.49</v>
      </c>
      <c r="K394" s="2">
        <f t="shared" si="157"/>
        <v>4841.66</v>
      </c>
      <c r="L394" s="2">
        <f t="shared" si="158"/>
        <v>276.18</v>
      </c>
      <c r="M394" s="2">
        <f t="shared" si="159"/>
        <v>5117.8399999999992</v>
      </c>
      <c r="N394" s="2">
        <f>'ZBud Extract Monthly'!V393</f>
        <v>5117.84</v>
      </c>
      <c r="O394" s="53">
        <f t="shared" si="160"/>
        <v>0</v>
      </c>
      <c r="AI394" s="58">
        <f t="shared" si="138"/>
        <v>947.56</v>
      </c>
      <c r="AJ394" s="2">
        <f t="shared" si="139"/>
        <v>3894.1000000000004</v>
      </c>
      <c r="AK394" s="2">
        <f t="shared" si="140"/>
        <v>5117.84</v>
      </c>
      <c r="AL394" s="2">
        <f t="shared" si="141"/>
        <v>276.18</v>
      </c>
      <c r="AM394" s="2">
        <f t="shared" si="142"/>
        <v>10235.68</v>
      </c>
      <c r="AN394" s="2">
        <f t="shared" si="143"/>
        <v>5117.84</v>
      </c>
      <c r="AO394" s="2">
        <f t="shared" si="144"/>
        <v>0</v>
      </c>
      <c r="AP394" s="2">
        <f t="shared" si="145"/>
        <v>0</v>
      </c>
      <c r="AQ394" s="2">
        <f t="shared" si="146"/>
        <v>0</v>
      </c>
      <c r="AR394" s="2">
        <f t="shared" si="147"/>
        <v>0</v>
      </c>
      <c r="AS394" s="2">
        <f t="shared" si="148"/>
        <v>0</v>
      </c>
      <c r="AT394" s="2">
        <f t="shared" si="149"/>
        <v>5117.84</v>
      </c>
      <c r="AU394" s="2">
        <f t="shared" si="150"/>
        <v>0</v>
      </c>
      <c r="AV394" s="2">
        <f t="shared" si="151"/>
        <v>20471.36</v>
      </c>
      <c r="AW394" s="2">
        <f t="shared" si="152"/>
        <v>25589.200000000001</v>
      </c>
      <c r="AX394" s="2">
        <f>'ZBud Extract Monthly'!V393</f>
        <v>5117.84</v>
      </c>
      <c r="AY394" s="53">
        <f t="shared" si="153"/>
        <v>-20471.36</v>
      </c>
    </row>
    <row r="395" spans="1:51" x14ac:dyDescent="0.3">
      <c r="A395" s="129">
        <v>44651</v>
      </c>
      <c r="B395" s="130">
        <v>794.51</v>
      </c>
      <c r="C395" s="130">
        <v>1051.46</v>
      </c>
      <c r="D395" s="130">
        <v>842.71</v>
      </c>
      <c r="E395" s="130">
        <v>581.52</v>
      </c>
      <c r="F395" s="130">
        <v>52.81</v>
      </c>
      <c r="G395" s="130">
        <v>234.15</v>
      </c>
      <c r="H395" s="2">
        <f t="shared" si="154"/>
        <v>3270.2000000000003</v>
      </c>
      <c r="I395" s="2">
        <f t="shared" si="155"/>
        <v>52.81</v>
      </c>
      <c r="J395" s="2">
        <f t="shared" si="156"/>
        <v>234.15</v>
      </c>
      <c r="K395" s="2">
        <f t="shared" si="157"/>
        <v>3270.2000000000003</v>
      </c>
      <c r="L395" s="2">
        <f t="shared" si="158"/>
        <v>286.96000000000004</v>
      </c>
      <c r="M395" s="2">
        <f t="shared" si="159"/>
        <v>3557.1600000000003</v>
      </c>
      <c r="N395" s="2">
        <f>'ZBud Extract Monthly'!V394</f>
        <v>3557.15</v>
      </c>
      <c r="O395" s="53">
        <f t="shared" si="160"/>
        <v>-1.0000000000218279E-2</v>
      </c>
      <c r="AI395" s="58">
        <f t="shared" si="138"/>
        <v>794.51</v>
      </c>
      <c r="AJ395" s="2">
        <f t="shared" si="139"/>
        <v>2475.69</v>
      </c>
      <c r="AK395" s="2">
        <f t="shared" si="140"/>
        <v>3557.1600000000003</v>
      </c>
      <c r="AL395" s="2">
        <f t="shared" si="141"/>
        <v>286.96000000000004</v>
      </c>
      <c r="AM395" s="2">
        <f t="shared" si="142"/>
        <v>7114.3200000000006</v>
      </c>
      <c r="AN395" s="2">
        <f t="shared" si="143"/>
        <v>3557.14</v>
      </c>
      <c r="AO395" s="2">
        <f t="shared" si="144"/>
        <v>0</v>
      </c>
      <c r="AP395" s="2">
        <f t="shared" si="145"/>
        <v>0</v>
      </c>
      <c r="AQ395" s="2">
        <f t="shared" si="146"/>
        <v>0</v>
      </c>
      <c r="AR395" s="2">
        <f t="shared" si="147"/>
        <v>0</v>
      </c>
      <c r="AS395" s="2">
        <f t="shared" si="148"/>
        <v>0</v>
      </c>
      <c r="AT395" s="2">
        <f t="shared" si="149"/>
        <v>3557.1600000000003</v>
      </c>
      <c r="AU395" s="2">
        <f t="shared" si="150"/>
        <v>0</v>
      </c>
      <c r="AV395" s="2">
        <f t="shared" si="151"/>
        <v>14228.619999999999</v>
      </c>
      <c r="AW395" s="2">
        <f t="shared" si="152"/>
        <v>17785.780000000002</v>
      </c>
      <c r="AX395" s="2">
        <f>'ZBud Extract Monthly'!V394</f>
        <v>3557.15</v>
      </c>
      <c r="AY395" s="53">
        <f t="shared" si="153"/>
        <v>-14228.630000000003</v>
      </c>
    </row>
    <row r="396" spans="1:51" x14ac:dyDescent="0.3">
      <c r="A396" s="129">
        <v>44681</v>
      </c>
      <c r="B396" s="130">
        <v>1737.69</v>
      </c>
      <c r="C396" s="130">
        <v>1750.04</v>
      </c>
      <c r="D396" s="130">
        <v>1420.35</v>
      </c>
      <c r="E396" s="130">
        <v>988.8</v>
      </c>
      <c r="F396" s="130">
        <v>102.93</v>
      </c>
      <c r="G396" s="130">
        <v>311.33999999999997</v>
      </c>
      <c r="H396" s="2">
        <f t="shared" si="154"/>
        <v>5896.88</v>
      </c>
      <c r="I396" s="2">
        <f t="shared" si="155"/>
        <v>102.93</v>
      </c>
      <c r="J396" s="2">
        <f t="shared" si="156"/>
        <v>311.33999999999997</v>
      </c>
      <c r="K396" s="2">
        <f t="shared" si="157"/>
        <v>5896.88</v>
      </c>
      <c r="L396" s="2">
        <f t="shared" si="158"/>
        <v>414.27</v>
      </c>
      <c r="M396" s="2">
        <f t="shared" si="159"/>
        <v>6311.1500000000005</v>
      </c>
      <c r="N396" s="2">
        <f>'ZBud Extract Monthly'!V395</f>
        <v>6311.15</v>
      </c>
      <c r="O396" s="53">
        <f t="shared" si="160"/>
        <v>0</v>
      </c>
      <c r="AI396" s="58">
        <f t="shared" si="138"/>
        <v>1737.69</v>
      </c>
      <c r="AJ396" s="2">
        <f t="shared" si="139"/>
        <v>4159.1899999999996</v>
      </c>
      <c r="AK396" s="2">
        <f t="shared" si="140"/>
        <v>6311.15</v>
      </c>
      <c r="AL396" s="2">
        <f t="shared" si="141"/>
        <v>414.27</v>
      </c>
      <c r="AM396" s="2">
        <f t="shared" si="142"/>
        <v>12622.3</v>
      </c>
      <c r="AN396" s="2">
        <f t="shared" si="143"/>
        <v>6311.15</v>
      </c>
      <c r="AO396" s="2">
        <f t="shared" si="144"/>
        <v>0</v>
      </c>
      <c r="AP396" s="2">
        <f t="shared" si="145"/>
        <v>0</v>
      </c>
      <c r="AQ396" s="2">
        <f t="shared" si="146"/>
        <v>0</v>
      </c>
      <c r="AR396" s="2">
        <f t="shared" si="147"/>
        <v>0</v>
      </c>
      <c r="AS396" s="2">
        <f t="shared" si="148"/>
        <v>0</v>
      </c>
      <c r="AT396" s="2">
        <f t="shared" si="149"/>
        <v>6311.15</v>
      </c>
      <c r="AU396" s="2">
        <f t="shared" si="150"/>
        <v>0</v>
      </c>
      <c r="AV396" s="2">
        <f t="shared" si="151"/>
        <v>25244.6</v>
      </c>
      <c r="AW396" s="2">
        <f t="shared" si="152"/>
        <v>31555.75</v>
      </c>
      <c r="AX396" s="2">
        <f>'ZBud Extract Monthly'!V395</f>
        <v>6311.15</v>
      </c>
      <c r="AY396" s="53">
        <f t="shared" si="153"/>
        <v>-25244.6</v>
      </c>
    </row>
    <row r="397" spans="1:51" x14ac:dyDescent="0.3">
      <c r="A397" s="129">
        <v>44712</v>
      </c>
      <c r="B397" s="130">
        <v>602.79</v>
      </c>
      <c r="C397" s="130">
        <v>857.35</v>
      </c>
      <c r="D397" s="130">
        <v>1263.23</v>
      </c>
      <c r="E397" s="130">
        <v>976.13</v>
      </c>
      <c r="F397" s="130">
        <v>39.96</v>
      </c>
      <c r="G397" s="130">
        <v>232.16</v>
      </c>
      <c r="H397" s="2">
        <f t="shared" si="154"/>
        <v>3699.5</v>
      </c>
      <c r="I397" s="2">
        <f t="shared" si="155"/>
        <v>39.96</v>
      </c>
      <c r="J397" s="2">
        <f t="shared" si="156"/>
        <v>232.16</v>
      </c>
      <c r="K397" s="2">
        <f t="shared" si="157"/>
        <v>3699.5</v>
      </c>
      <c r="L397" s="2">
        <f t="shared" si="158"/>
        <v>272.12</v>
      </c>
      <c r="M397" s="2">
        <f t="shared" si="159"/>
        <v>3971.62</v>
      </c>
      <c r="N397" s="2">
        <f>'ZBud Extract Monthly'!V396</f>
        <v>3971.62</v>
      </c>
      <c r="O397" s="53">
        <f t="shared" si="160"/>
        <v>0</v>
      </c>
      <c r="AI397" s="58">
        <f t="shared" si="138"/>
        <v>602.79</v>
      </c>
      <c r="AJ397" s="2">
        <f t="shared" si="139"/>
        <v>3096.71</v>
      </c>
      <c r="AK397" s="2">
        <f t="shared" si="140"/>
        <v>3971.62</v>
      </c>
      <c r="AL397" s="2">
        <f t="shared" si="141"/>
        <v>272.12</v>
      </c>
      <c r="AM397" s="2">
        <f t="shared" si="142"/>
        <v>7943.24</v>
      </c>
      <c r="AN397" s="2">
        <f t="shared" si="143"/>
        <v>3971.62</v>
      </c>
      <c r="AO397" s="2">
        <f t="shared" si="144"/>
        <v>0</v>
      </c>
      <c r="AP397" s="2">
        <f t="shared" si="145"/>
        <v>0</v>
      </c>
      <c r="AQ397" s="2">
        <f t="shared" si="146"/>
        <v>0</v>
      </c>
      <c r="AR397" s="2">
        <f t="shared" si="147"/>
        <v>0</v>
      </c>
      <c r="AS397" s="2">
        <f t="shared" si="148"/>
        <v>0</v>
      </c>
      <c r="AT397" s="2">
        <f t="shared" si="149"/>
        <v>3971.62</v>
      </c>
      <c r="AU397" s="2">
        <f t="shared" si="150"/>
        <v>0</v>
      </c>
      <c r="AV397" s="2">
        <f t="shared" si="151"/>
        <v>15886.48</v>
      </c>
      <c r="AW397" s="2">
        <f t="shared" si="152"/>
        <v>19858.099999999999</v>
      </c>
      <c r="AX397" s="2">
        <f>'ZBud Extract Monthly'!V396</f>
        <v>3971.62</v>
      </c>
      <c r="AY397" s="53">
        <f t="shared" si="153"/>
        <v>-15886.48</v>
      </c>
    </row>
    <row r="398" spans="1:51" x14ac:dyDescent="0.3">
      <c r="A398" s="129">
        <v>44742</v>
      </c>
      <c r="B398" s="130">
        <v>536.88</v>
      </c>
      <c r="C398" s="130">
        <v>719.18</v>
      </c>
      <c r="D398" s="130">
        <v>760.5</v>
      </c>
      <c r="E398" s="130">
        <v>660.77</v>
      </c>
      <c r="F398" s="130">
        <v>5.2</v>
      </c>
      <c r="G398" s="130">
        <v>92.84</v>
      </c>
      <c r="H398" s="2">
        <f t="shared" si="154"/>
        <v>2677.33</v>
      </c>
      <c r="I398" s="2">
        <f t="shared" si="155"/>
        <v>5.2</v>
      </c>
      <c r="J398" s="2">
        <f t="shared" si="156"/>
        <v>92.84</v>
      </c>
      <c r="K398" s="2">
        <f t="shared" si="157"/>
        <v>2677.33</v>
      </c>
      <c r="L398" s="2">
        <f t="shared" si="158"/>
        <v>98.04</v>
      </c>
      <c r="M398" s="2">
        <f t="shared" si="159"/>
        <v>2775.37</v>
      </c>
      <c r="N398" s="2">
        <f>'ZBud Extract Monthly'!V397</f>
        <v>2775.37</v>
      </c>
      <c r="O398" s="53">
        <f t="shared" si="160"/>
        <v>0</v>
      </c>
      <c r="AI398" s="58">
        <f t="shared" si="138"/>
        <v>536.88</v>
      </c>
      <c r="AJ398" s="2">
        <f t="shared" si="139"/>
        <v>2140.4499999999998</v>
      </c>
      <c r="AK398" s="2">
        <f t="shared" si="140"/>
        <v>2775.37</v>
      </c>
      <c r="AL398" s="2">
        <f t="shared" si="141"/>
        <v>98.04</v>
      </c>
      <c r="AM398" s="2">
        <f t="shared" si="142"/>
        <v>5550.74</v>
      </c>
      <c r="AN398" s="2">
        <f t="shared" si="143"/>
        <v>2775.37</v>
      </c>
      <c r="AO398" s="2">
        <f t="shared" si="144"/>
        <v>0</v>
      </c>
      <c r="AP398" s="2">
        <f t="shared" si="145"/>
        <v>0</v>
      </c>
      <c r="AQ398" s="2">
        <f t="shared" si="146"/>
        <v>0</v>
      </c>
      <c r="AR398" s="2">
        <f t="shared" si="147"/>
        <v>0</v>
      </c>
      <c r="AS398" s="2">
        <f t="shared" si="148"/>
        <v>0</v>
      </c>
      <c r="AT398" s="2">
        <f t="shared" si="149"/>
        <v>2775.37</v>
      </c>
      <c r="AU398" s="2">
        <f t="shared" si="150"/>
        <v>0</v>
      </c>
      <c r="AV398" s="2">
        <f t="shared" si="151"/>
        <v>11101.48</v>
      </c>
      <c r="AW398" s="2">
        <f t="shared" si="152"/>
        <v>13876.849999999999</v>
      </c>
      <c r="AX398" s="2">
        <f>'ZBud Extract Monthly'!V397</f>
        <v>2775.37</v>
      </c>
      <c r="AY398" s="53">
        <f t="shared" si="153"/>
        <v>-11101.48</v>
      </c>
    </row>
    <row r="399" spans="1:51" x14ac:dyDescent="0.3">
      <c r="A399" s="129">
        <v>44773</v>
      </c>
      <c r="B399" s="130">
        <v>550.57000000000005</v>
      </c>
      <c r="C399" s="130">
        <v>699.11</v>
      </c>
      <c r="D399" s="130">
        <v>221.88</v>
      </c>
      <c r="E399" s="130">
        <v>247.9</v>
      </c>
      <c r="F399" s="130">
        <v>0</v>
      </c>
      <c r="G399" s="130">
        <v>43.62</v>
      </c>
      <c r="H399" s="2">
        <f t="shared" si="154"/>
        <v>1719.46</v>
      </c>
      <c r="I399" s="2">
        <f t="shared" si="155"/>
        <v>0</v>
      </c>
      <c r="J399" s="2">
        <f t="shared" si="156"/>
        <v>43.62</v>
      </c>
      <c r="K399" s="2">
        <f t="shared" si="157"/>
        <v>1719.46</v>
      </c>
      <c r="L399" s="2">
        <f t="shared" si="158"/>
        <v>43.62</v>
      </c>
      <c r="M399" s="2">
        <f t="shared" si="159"/>
        <v>1763.08</v>
      </c>
      <c r="N399" s="2">
        <f>'ZBud Extract Monthly'!V398</f>
        <v>1763.07</v>
      </c>
      <c r="O399" s="53">
        <f t="shared" si="160"/>
        <v>-9.9999999999909051E-3</v>
      </c>
      <c r="AI399" s="58">
        <f t="shared" si="138"/>
        <v>550.57000000000005</v>
      </c>
      <c r="AJ399" s="2">
        <f t="shared" si="139"/>
        <v>1168.8900000000001</v>
      </c>
      <c r="AK399" s="2">
        <f t="shared" si="140"/>
        <v>1763.08</v>
      </c>
      <c r="AL399" s="2">
        <f t="shared" si="141"/>
        <v>43.62</v>
      </c>
      <c r="AM399" s="2">
        <f t="shared" si="142"/>
        <v>3526.16</v>
      </c>
      <c r="AN399" s="2">
        <f t="shared" si="143"/>
        <v>1763.06</v>
      </c>
      <c r="AO399" s="2">
        <f t="shared" si="144"/>
        <v>0</v>
      </c>
      <c r="AP399" s="2">
        <f t="shared" si="145"/>
        <v>0</v>
      </c>
      <c r="AQ399" s="2">
        <f t="shared" si="146"/>
        <v>0</v>
      </c>
      <c r="AR399" s="2">
        <f t="shared" si="147"/>
        <v>0</v>
      </c>
      <c r="AS399" s="2">
        <f t="shared" si="148"/>
        <v>0</v>
      </c>
      <c r="AT399" s="2">
        <f t="shared" si="149"/>
        <v>1763.08</v>
      </c>
      <c r="AU399" s="2">
        <f t="shared" si="150"/>
        <v>0</v>
      </c>
      <c r="AV399" s="2">
        <f t="shared" si="151"/>
        <v>7052.2999999999993</v>
      </c>
      <c r="AW399" s="2">
        <f t="shared" si="152"/>
        <v>8815.3799999999992</v>
      </c>
      <c r="AX399" s="2">
        <f>'ZBud Extract Monthly'!V398</f>
        <v>1763.07</v>
      </c>
      <c r="AY399" s="53">
        <f t="shared" si="153"/>
        <v>-7052.3099999999995</v>
      </c>
    </row>
    <row r="400" spans="1:51" x14ac:dyDescent="0.3">
      <c r="A400" s="129">
        <v>44804</v>
      </c>
      <c r="B400" s="130">
        <v>512</v>
      </c>
      <c r="C400" s="130">
        <v>643.63</v>
      </c>
      <c r="D400" s="130">
        <v>223.55</v>
      </c>
      <c r="E400" s="130">
        <v>260.77</v>
      </c>
      <c r="F400" s="130">
        <v>0</v>
      </c>
      <c r="G400" s="130">
        <v>34.659999999999997</v>
      </c>
      <c r="H400" s="2">
        <f t="shared" si="154"/>
        <v>1639.95</v>
      </c>
      <c r="I400" s="2">
        <f t="shared" si="155"/>
        <v>0</v>
      </c>
      <c r="J400" s="2">
        <f t="shared" si="156"/>
        <v>34.659999999999997</v>
      </c>
      <c r="K400" s="2">
        <f t="shared" si="157"/>
        <v>1639.95</v>
      </c>
      <c r="L400" s="2">
        <f t="shared" si="158"/>
        <v>34.659999999999997</v>
      </c>
      <c r="M400" s="2">
        <f t="shared" si="159"/>
        <v>1674.6100000000001</v>
      </c>
      <c r="N400" s="2">
        <f>'ZBud Extract Monthly'!V399</f>
        <v>1674.6</v>
      </c>
      <c r="O400" s="53">
        <f t="shared" si="160"/>
        <v>-1.0000000000218279E-2</v>
      </c>
      <c r="AI400" s="58">
        <f t="shared" si="138"/>
        <v>512</v>
      </c>
      <c r="AJ400" s="2">
        <f t="shared" si="139"/>
        <v>1127.95</v>
      </c>
      <c r="AK400" s="2">
        <f t="shared" si="140"/>
        <v>1674.6100000000001</v>
      </c>
      <c r="AL400" s="2">
        <f t="shared" si="141"/>
        <v>34.659999999999997</v>
      </c>
      <c r="AM400" s="2">
        <f t="shared" si="142"/>
        <v>3349.2200000000003</v>
      </c>
      <c r="AN400" s="2">
        <f t="shared" si="143"/>
        <v>1674.5899999999997</v>
      </c>
      <c r="AO400" s="2">
        <f t="shared" si="144"/>
        <v>0</v>
      </c>
      <c r="AP400" s="2">
        <f t="shared" si="145"/>
        <v>0</v>
      </c>
      <c r="AQ400" s="2">
        <f t="shared" si="146"/>
        <v>0</v>
      </c>
      <c r="AR400" s="2">
        <f t="shared" si="147"/>
        <v>0</v>
      </c>
      <c r="AS400" s="2">
        <f t="shared" si="148"/>
        <v>0</v>
      </c>
      <c r="AT400" s="2">
        <f t="shared" si="149"/>
        <v>1674.6100000000001</v>
      </c>
      <c r="AU400" s="2">
        <f t="shared" si="150"/>
        <v>0</v>
      </c>
      <c r="AV400" s="2">
        <f t="shared" si="151"/>
        <v>6698.42</v>
      </c>
      <c r="AW400" s="2">
        <f t="shared" si="152"/>
        <v>8373.0300000000007</v>
      </c>
      <c r="AX400" s="2">
        <f>'ZBud Extract Monthly'!V399</f>
        <v>1674.6</v>
      </c>
      <c r="AY400" s="53">
        <f t="shared" si="153"/>
        <v>-6698.43</v>
      </c>
    </row>
    <row r="401" spans="1:51" x14ac:dyDescent="0.3">
      <c r="A401" s="129">
        <v>44834</v>
      </c>
      <c r="B401" s="130">
        <v>473.73</v>
      </c>
      <c r="C401" s="130">
        <v>583.79</v>
      </c>
      <c r="D401" s="130">
        <v>220.05</v>
      </c>
      <c r="E401" s="130">
        <v>235.48</v>
      </c>
      <c r="F401" s="130">
        <v>0</v>
      </c>
      <c r="G401" s="130">
        <v>33.61</v>
      </c>
      <c r="H401" s="2">
        <f t="shared" si="154"/>
        <v>1513.05</v>
      </c>
      <c r="I401" s="2">
        <f t="shared" si="155"/>
        <v>0</v>
      </c>
      <c r="J401" s="2">
        <f t="shared" si="156"/>
        <v>33.61</v>
      </c>
      <c r="K401" s="2">
        <f t="shared" si="157"/>
        <v>1513.05</v>
      </c>
      <c r="L401" s="2">
        <f t="shared" si="158"/>
        <v>33.61</v>
      </c>
      <c r="M401" s="2">
        <f t="shared" si="159"/>
        <v>1546.6599999999999</v>
      </c>
      <c r="N401" s="2">
        <f>'ZBud Extract Monthly'!V400</f>
        <v>1546.66</v>
      </c>
      <c r="O401" s="53">
        <f t="shared" si="160"/>
        <v>0</v>
      </c>
      <c r="AI401" s="58">
        <f t="shared" si="138"/>
        <v>473.73</v>
      </c>
      <c r="AJ401" s="2">
        <f t="shared" si="139"/>
        <v>1039.32</v>
      </c>
      <c r="AK401" s="2">
        <f t="shared" si="140"/>
        <v>1546.6599999999999</v>
      </c>
      <c r="AL401" s="2">
        <f t="shared" si="141"/>
        <v>33.61</v>
      </c>
      <c r="AM401" s="2">
        <f t="shared" si="142"/>
        <v>3093.3199999999997</v>
      </c>
      <c r="AN401" s="2">
        <f t="shared" si="143"/>
        <v>1546.66</v>
      </c>
      <c r="AO401" s="2">
        <f t="shared" si="144"/>
        <v>0</v>
      </c>
      <c r="AP401" s="2">
        <f t="shared" si="145"/>
        <v>0</v>
      </c>
      <c r="AQ401" s="2">
        <f t="shared" si="146"/>
        <v>0</v>
      </c>
      <c r="AR401" s="2">
        <f t="shared" si="147"/>
        <v>0</v>
      </c>
      <c r="AS401" s="2">
        <f t="shared" si="148"/>
        <v>0</v>
      </c>
      <c r="AT401" s="2">
        <f t="shared" si="149"/>
        <v>1546.6599999999999</v>
      </c>
      <c r="AU401" s="2">
        <f t="shared" si="150"/>
        <v>0</v>
      </c>
      <c r="AV401" s="2">
        <f t="shared" si="151"/>
        <v>6186.6399999999994</v>
      </c>
      <c r="AW401" s="2">
        <f t="shared" si="152"/>
        <v>7733.2999999999993</v>
      </c>
      <c r="AX401" s="2">
        <f>'ZBud Extract Monthly'!V400</f>
        <v>1546.66</v>
      </c>
      <c r="AY401" s="53">
        <f t="shared" si="153"/>
        <v>-6186.6399999999994</v>
      </c>
    </row>
    <row r="402" spans="1:51" x14ac:dyDescent="0.3">
      <c r="A402" s="129">
        <v>44865</v>
      </c>
      <c r="B402" s="130">
        <v>444.49</v>
      </c>
      <c r="C402" s="130">
        <v>545.98</v>
      </c>
      <c r="D402" s="130">
        <v>580.47</v>
      </c>
      <c r="E402" s="130">
        <v>477.73</v>
      </c>
      <c r="F402" s="130">
        <v>0</v>
      </c>
      <c r="G402" s="130">
        <v>53.27</v>
      </c>
      <c r="H402" s="2">
        <f t="shared" si="154"/>
        <v>2048.67</v>
      </c>
      <c r="I402" s="2">
        <f t="shared" si="155"/>
        <v>0</v>
      </c>
      <c r="J402" s="2">
        <f t="shared" si="156"/>
        <v>53.27</v>
      </c>
      <c r="K402" s="2">
        <f t="shared" si="157"/>
        <v>2048.67</v>
      </c>
      <c r="L402" s="2">
        <f t="shared" si="158"/>
        <v>53.27</v>
      </c>
      <c r="M402" s="2">
        <f t="shared" si="159"/>
        <v>2101.94</v>
      </c>
      <c r="N402" s="2">
        <f>'ZBud Extract Monthly'!V401</f>
        <v>2101.94</v>
      </c>
      <c r="O402" s="53">
        <f t="shared" si="160"/>
        <v>0</v>
      </c>
      <c r="AI402" s="58">
        <f t="shared" si="138"/>
        <v>444.49</v>
      </c>
      <c r="AJ402" s="2">
        <f t="shared" si="139"/>
        <v>1604.18</v>
      </c>
      <c r="AK402" s="2">
        <f t="shared" si="140"/>
        <v>2101.94</v>
      </c>
      <c r="AL402" s="2">
        <f t="shared" si="141"/>
        <v>53.27</v>
      </c>
      <c r="AM402" s="2">
        <f t="shared" si="142"/>
        <v>4203.88</v>
      </c>
      <c r="AN402" s="2">
        <f t="shared" si="143"/>
        <v>2101.94</v>
      </c>
      <c r="AO402" s="2">
        <f t="shared" si="144"/>
        <v>0</v>
      </c>
      <c r="AP402" s="2">
        <f t="shared" si="145"/>
        <v>0</v>
      </c>
      <c r="AQ402" s="2">
        <f t="shared" si="146"/>
        <v>0</v>
      </c>
      <c r="AR402" s="2">
        <f t="shared" si="147"/>
        <v>0</v>
      </c>
      <c r="AS402" s="2">
        <f t="shared" si="148"/>
        <v>0</v>
      </c>
      <c r="AT402" s="2">
        <f t="shared" si="149"/>
        <v>2101.94</v>
      </c>
      <c r="AU402" s="2">
        <f t="shared" si="150"/>
        <v>0</v>
      </c>
      <c r="AV402" s="2">
        <f t="shared" si="151"/>
        <v>8407.76</v>
      </c>
      <c r="AW402" s="2">
        <f t="shared" si="152"/>
        <v>10509.700000000003</v>
      </c>
      <c r="AX402" s="2">
        <f>'ZBud Extract Monthly'!V401</f>
        <v>2101.94</v>
      </c>
      <c r="AY402" s="53">
        <f t="shared" si="153"/>
        <v>-8407.760000000002</v>
      </c>
    </row>
    <row r="403" spans="1:51" x14ac:dyDescent="0.3">
      <c r="A403" s="129">
        <v>44895</v>
      </c>
      <c r="B403" s="130">
        <v>510.08</v>
      </c>
      <c r="C403" s="130">
        <v>586.83000000000004</v>
      </c>
      <c r="D403" s="130">
        <v>405.62</v>
      </c>
      <c r="E403" s="130">
        <v>367.31</v>
      </c>
      <c r="F403" s="130">
        <v>0</v>
      </c>
      <c r="G403" s="130">
        <v>64.209999999999994</v>
      </c>
      <c r="H403" s="2">
        <f t="shared" si="154"/>
        <v>1869.8400000000001</v>
      </c>
      <c r="I403" s="2">
        <f t="shared" si="155"/>
        <v>0</v>
      </c>
      <c r="J403" s="2">
        <f t="shared" si="156"/>
        <v>64.209999999999994</v>
      </c>
      <c r="K403" s="2">
        <f t="shared" si="157"/>
        <v>1869.8400000000001</v>
      </c>
      <c r="L403" s="2">
        <f t="shared" si="158"/>
        <v>64.209999999999994</v>
      </c>
      <c r="M403" s="2">
        <f t="shared" si="159"/>
        <v>1934.0500000000002</v>
      </c>
      <c r="N403" s="2">
        <f>'ZBud Extract Monthly'!V402</f>
        <v>1934.05</v>
      </c>
      <c r="O403" s="53">
        <f t="shared" si="160"/>
        <v>0</v>
      </c>
      <c r="AI403" s="58">
        <f t="shared" si="138"/>
        <v>510.08</v>
      </c>
      <c r="AJ403" s="2">
        <f t="shared" si="139"/>
        <v>1359.76</v>
      </c>
      <c r="AK403" s="2">
        <f t="shared" si="140"/>
        <v>1934.0500000000002</v>
      </c>
      <c r="AL403" s="2">
        <f t="shared" si="141"/>
        <v>64.209999999999994</v>
      </c>
      <c r="AM403" s="2">
        <f t="shared" si="142"/>
        <v>3868.1000000000004</v>
      </c>
      <c r="AN403" s="2">
        <f t="shared" si="143"/>
        <v>1934.05</v>
      </c>
      <c r="AO403" s="2">
        <f t="shared" si="144"/>
        <v>0</v>
      </c>
      <c r="AP403" s="2">
        <f t="shared" si="145"/>
        <v>0</v>
      </c>
      <c r="AQ403" s="2">
        <f t="shared" si="146"/>
        <v>0</v>
      </c>
      <c r="AR403" s="2">
        <f t="shared" si="147"/>
        <v>0</v>
      </c>
      <c r="AS403" s="2">
        <f t="shared" si="148"/>
        <v>0</v>
      </c>
      <c r="AT403" s="2">
        <f t="shared" si="149"/>
        <v>1934.0500000000002</v>
      </c>
      <c r="AU403" s="2">
        <f t="shared" si="150"/>
        <v>0</v>
      </c>
      <c r="AV403" s="2">
        <f t="shared" si="151"/>
        <v>7736.2000000000007</v>
      </c>
      <c r="AW403" s="2">
        <f t="shared" si="152"/>
        <v>9670.25</v>
      </c>
      <c r="AX403" s="2">
        <f>'ZBud Extract Monthly'!V402</f>
        <v>1934.05</v>
      </c>
      <c r="AY403" s="53">
        <f t="shared" si="153"/>
        <v>-7736.2</v>
      </c>
    </row>
    <row r="404" spans="1:51" x14ac:dyDescent="0.3">
      <c r="A404" s="129">
        <v>44926</v>
      </c>
      <c r="B404" s="130">
        <v>528.62</v>
      </c>
      <c r="C404" s="130">
        <v>634.62</v>
      </c>
      <c r="D404" s="130">
        <v>1049.82</v>
      </c>
      <c r="E404" s="130">
        <v>871.93</v>
      </c>
      <c r="F404" s="130">
        <v>0</v>
      </c>
      <c r="G404" s="130">
        <v>114.24</v>
      </c>
      <c r="H404" s="2">
        <f t="shared" si="154"/>
        <v>3084.99</v>
      </c>
      <c r="I404" s="2">
        <f t="shared" si="155"/>
        <v>0</v>
      </c>
      <c r="J404" s="2">
        <f t="shared" si="156"/>
        <v>114.24</v>
      </c>
      <c r="K404" s="2">
        <f t="shared" si="157"/>
        <v>3084.99</v>
      </c>
      <c r="L404" s="2">
        <f t="shared" si="158"/>
        <v>114.24</v>
      </c>
      <c r="M404" s="2">
        <f t="shared" si="159"/>
        <v>3199.2299999999996</v>
      </c>
      <c r="N404" s="2">
        <f>'ZBud Extract Monthly'!V403</f>
        <v>3199.24</v>
      </c>
      <c r="O404" s="53">
        <f t="shared" si="160"/>
        <v>1.0000000000218279E-2</v>
      </c>
      <c r="AI404" s="58">
        <f t="shared" si="138"/>
        <v>528.62</v>
      </c>
      <c r="AJ404" s="2">
        <f t="shared" si="139"/>
        <v>2556.37</v>
      </c>
      <c r="AK404" s="2">
        <f t="shared" si="140"/>
        <v>3199.2299999999996</v>
      </c>
      <c r="AL404" s="2">
        <f t="shared" si="141"/>
        <v>114.24</v>
      </c>
      <c r="AM404" s="2">
        <f t="shared" si="142"/>
        <v>6398.4599999999991</v>
      </c>
      <c r="AN404" s="2">
        <f t="shared" si="143"/>
        <v>3199.25</v>
      </c>
      <c r="AO404" s="2">
        <f t="shared" si="144"/>
        <v>0</v>
      </c>
      <c r="AP404" s="2">
        <f t="shared" si="145"/>
        <v>0</v>
      </c>
      <c r="AQ404" s="2">
        <f t="shared" si="146"/>
        <v>0</v>
      </c>
      <c r="AR404" s="2">
        <f t="shared" si="147"/>
        <v>0</v>
      </c>
      <c r="AS404" s="2">
        <f t="shared" si="148"/>
        <v>0</v>
      </c>
      <c r="AT404" s="2">
        <f t="shared" si="149"/>
        <v>3199.2299999999996</v>
      </c>
      <c r="AU404" s="2">
        <f t="shared" si="150"/>
        <v>0</v>
      </c>
      <c r="AV404" s="2">
        <f t="shared" si="151"/>
        <v>12796.939999999999</v>
      </c>
      <c r="AW404" s="2">
        <f t="shared" si="152"/>
        <v>15996.169999999998</v>
      </c>
      <c r="AX404" s="2">
        <f>'ZBud Extract Monthly'!V403</f>
        <v>3199.24</v>
      </c>
      <c r="AY404" s="53">
        <f t="shared" si="153"/>
        <v>-12796.929999999998</v>
      </c>
    </row>
    <row r="405" spans="1:51" x14ac:dyDescent="0.3">
      <c r="A405" s="129">
        <v>44957</v>
      </c>
      <c r="B405" s="130">
        <v>547.29</v>
      </c>
      <c r="C405" s="130">
        <v>654.76</v>
      </c>
      <c r="D405" s="130">
        <v>962.23</v>
      </c>
      <c r="E405" s="130">
        <v>821.48</v>
      </c>
      <c r="F405" s="130">
        <v>0</v>
      </c>
      <c r="G405" s="130">
        <v>125.69</v>
      </c>
      <c r="H405" s="2">
        <f t="shared" si="154"/>
        <v>2985.7599999999998</v>
      </c>
      <c r="I405" s="2">
        <f t="shared" si="155"/>
        <v>0</v>
      </c>
      <c r="J405" s="2">
        <f t="shared" si="156"/>
        <v>125.69</v>
      </c>
      <c r="K405" s="2">
        <f t="shared" si="157"/>
        <v>2985.7599999999998</v>
      </c>
      <c r="L405" s="2">
        <f t="shared" si="158"/>
        <v>125.69</v>
      </c>
      <c r="M405" s="2">
        <f t="shared" si="159"/>
        <v>3111.45</v>
      </c>
      <c r="N405" s="2">
        <f>'ZBud Extract Monthly'!V404</f>
        <v>3111.45</v>
      </c>
      <c r="O405" s="53">
        <f t="shared" si="160"/>
        <v>0</v>
      </c>
      <c r="AI405" s="58">
        <f t="shared" si="138"/>
        <v>547.29</v>
      </c>
      <c r="AJ405" s="2">
        <f t="shared" si="139"/>
        <v>2438.4700000000003</v>
      </c>
      <c r="AK405" s="2">
        <f t="shared" si="140"/>
        <v>3111.45</v>
      </c>
      <c r="AL405" s="2">
        <f t="shared" si="141"/>
        <v>125.69</v>
      </c>
      <c r="AM405" s="2">
        <f t="shared" si="142"/>
        <v>6222.9</v>
      </c>
      <c r="AN405" s="2">
        <f t="shared" si="143"/>
        <v>3111.45</v>
      </c>
      <c r="AO405" s="2">
        <f t="shared" si="144"/>
        <v>0</v>
      </c>
      <c r="AP405" s="2">
        <f t="shared" si="145"/>
        <v>0</v>
      </c>
      <c r="AQ405" s="2">
        <f t="shared" si="146"/>
        <v>0</v>
      </c>
      <c r="AR405" s="2">
        <f t="shared" si="147"/>
        <v>0</v>
      </c>
      <c r="AS405" s="2">
        <f t="shared" si="148"/>
        <v>0</v>
      </c>
      <c r="AT405" s="2">
        <f t="shared" si="149"/>
        <v>3111.45</v>
      </c>
      <c r="AU405" s="2">
        <f t="shared" si="150"/>
        <v>0</v>
      </c>
      <c r="AV405" s="2">
        <f t="shared" si="151"/>
        <v>12445.8</v>
      </c>
      <c r="AW405" s="2">
        <f t="shared" si="152"/>
        <v>15557.25</v>
      </c>
      <c r="AX405" s="2">
        <f>'ZBud Extract Monthly'!V404</f>
        <v>3111.45</v>
      </c>
      <c r="AY405" s="53">
        <f t="shared" si="153"/>
        <v>-12445.8</v>
      </c>
    </row>
    <row r="406" spans="1:51" x14ac:dyDescent="0.3">
      <c r="A406" s="129">
        <v>44985</v>
      </c>
      <c r="B406" s="130">
        <v>1050.4000000000001</v>
      </c>
      <c r="C406" s="130">
        <v>1333.6</v>
      </c>
      <c r="D406" s="130">
        <v>1685.94</v>
      </c>
      <c r="E406" s="130">
        <v>1298.77</v>
      </c>
      <c r="F406" s="130">
        <v>10.14</v>
      </c>
      <c r="G406" s="130">
        <v>223.15</v>
      </c>
      <c r="H406" s="2">
        <f t="shared" si="154"/>
        <v>5368.71</v>
      </c>
      <c r="I406" s="2">
        <f t="shared" si="155"/>
        <v>10.14</v>
      </c>
      <c r="J406" s="2">
        <f t="shared" si="156"/>
        <v>223.15</v>
      </c>
      <c r="K406" s="2">
        <f t="shared" si="157"/>
        <v>5368.71</v>
      </c>
      <c r="L406" s="2">
        <f t="shared" si="158"/>
        <v>233.29000000000002</v>
      </c>
      <c r="M406" s="2">
        <f t="shared" si="159"/>
        <v>5602</v>
      </c>
      <c r="N406" s="2">
        <f>'ZBud Extract Monthly'!V405</f>
        <v>5601.99</v>
      </c>
      <c r="O406" s="53">
        <f t="shared" si="160"/>
        <v>-1.0000000000218279E-2</v>
      </c>
      <c r="AI406" s="58">
        <f t="shared" si="138"/>
        <v>1050.4000000000001</v>
      </c>
      <c r="AJ406" s="2">
        <f t="shared" si="139"/>
        <v>4318.3099999999995</v>
      </c>
      <c r="AK406" s="2">
        <f t="shared" si="140"/>
        <v>5602</v>
      </c>
      <c r="AL406" s="2">
        <f t="shared" si="141"/>
        <v>233.29000000000002</v>
      </c>
      <c r="AM406" s="2">
        <f t="shared" si="142"/>
        <v>11204</v>
      </c>
      <c r="AN406" s="2">
        <f t="shared" si="143"/>
        <v>5601.98</v>
      </c>
      <c r="AO406" s="2">
        <f t="shared" si="144"/>
        <v>0</v>
      </c>
      <c r="AP406" s="2">
        <f t="shared" si="145"/>
        <v>0</v>
      </c>
      <c r="AQ406" s="2">
        <f t="shared" si="146"/>
        <v>0</v>
      </c>
      <c r="AR406" s="2">
        <f t="shared" si="147"/>
        <v>0</v>
      </c>
      <c r="AS406" s="2">
        <f t="shared" si="148"/>
        <v>0</v>
      </c>
      <c r="AT406" s="2">
        <f t="shared" si="149"/>
        <v>5602</v>
      </c>
      <c r="AU406" s="2">
        <f t="shared" si="150"/>
        <v>0</v>
      </c>
      <c r="AV406" s="2">
        <f t="shared" si="151"/>
        <v>22407.98</v>
      </c>
      <c r="AW406" s="2">
        <f t="shared" si="152"/>
        <v>28009.98</v>
      </c>
      <c r="AX406" s="2">
        <f>'ZBud Extract Monthly'!V405</f>
        <v>5601.99</v>
      </c>
      <c r="AY406" s="53">
        <f t="shared" si="153"/>
        <v>-22407.989999999998</v>
      </c>
    </row>
    <row r="407" spans="1:51" x14ac:dyDescent="0.3">
      <c r="A407" s="129">
        <v>45016</v>
      </c>
      <c r="B407" s="130">
        <v>834.88</v>
      </c>
      <c r="C407" s="130">
        <v>1060.6500000000001</v>
      </c>
      <c r="D407" s="130">
        <v>1641.3</v>
      </c>
      <c r="E407" s="130">
        <v>1279.0999999999999</v>
      </c>
      <c r="F407" s="130">
        <v>36.83</v>
      </c>
      <c r="G407" s="130">
        <v>280.98</v>
      </c>
      <c r="H407" s="2">
        <f t="shared" si="154"/>
        <v>4815.93</v>
      </c>
      <c r="I407" s="2">
        <f t="shared" si="155"/>
        <v>36.83</v>
      </c>
      <c r="J407" s="2">
        <f t="shared" si="156"/>
        <v>280.98</v>
      </c>
      <c r="K407" s="2">
        <f t="shared" si="157"/>
        <v>4815.93</v>
      </c>
      <c r="L407" s="2">
        <f t="shared" si="158"/>
        <v>317.81</v>
      </c>
      <c r="M407" s="2">
        <f t="shared" si="159"/>
        <v>5133.74</v>
      </c>
      <c r="N407" s="2">
        <f>'ZBud Extract Monthly'!V406</f>
        <v>5133.74</v>
      </c>
      <c r="O407" s="53">
        <f t="shared" si="160"/>
        <v>0</v>
      </c>
      <c r="AI407" s="58">
        <f t="shared" si="138"/>
        <v>834.88</v>
      </c>
      <c r="AJ407" s="2">
        <f t="shared" si="139"/>
        <v>3981.0499999999997</v>
      </c>
      <c r="AK407" s="2">
        <f t="shared" si="140"/>
        <v>5133.7400000000007</v>
      </c>
      <c r="AL407" s="2">
        <f t="shared" si="141"/>
        <v>317.81</v>
      </c>
      <c r="AM407" s="2">
        <f t="shared" si="142"/>
        <v>10267.48</v>
      </c>
      <c r="AN407" s="2">
        <f t="shared" si="143"/>
        <v>5133.74</v>
      </c>
      <c r="AO407" s="2">
        <f t="shared" si="144"/>
        <v>0</v>
      </c>
      <c r="AP407" s="2">
        <f t="shared" si="145"/>
        <v>0</v>
      </c>
      <c r="AQ407" s="2">
        <f t="shared" si="146"/>
        <v>0</v>
      </c>
      <c r="AR407" s="2">
        <f t="shared" si="147"/>
        <v>0</v>
      </c>
      <c r="AS407" s="2">
        <f t="shared" si="148"/>
        <v>0</v>
      </c>
      <c r="AT407" s="2">
        <f t="shared" si="149"/>
        <v>5133.7400000000007</v>
      </c>
      <c r="AU407" s="2">
        <f t="shared" si="150"/>
        <v>0</v>
      </c>
      <c r="AV407" s="2">
        <f t="shared" si="151"/>
        <v>20534.96</v>
      </c>
      <c r="AW407" s="2">
        <f t="shared" si="152"/>
        <v>25668.699999999997</v>
      </c>
      <c r="AX407" s="2">
        <f>'ZBud Extract Monthly'!V406</f>
        <v>5133.74</v>
      </c>
      <c r="AY407" s="53">
        <f t="shared" si="153"/>
        <v>-20534.96</v>
      </c>
    </row>
    <row r="408" spans="1:51" x14ac:dyDescent="0.3">
      <c r="A408" s="129">
        <v>45046</v>
      </c>
      <c r="B408" s="130">
        <v>629.12</v>
      </c>
      <c r="C408" s="130">
        <v>835.33</v>
      </c>
      <c r="D408" s="130">
        <v>1203.8399999999999</v>
      </c>
      <c r="E408" s="130">
        <v>956.9</v>
      </c>
      <c r="F408" s="130">
        <v>70.45</v>
      </c>
      <c r="G408" s="130">
        <v>279.19</v>
      </c>
      <c r="H408" s="2">
        <f t="shared" si="154"/>
        <v>3625.19</v>
      </c>
      <c r="I408" s="2">
        <f t="shared" si="155"/>
        <v>70.45</v>
      </c>
      <c r="J408" s="2">
        <f t="shared" si="156"/>
        <v>279.19</v>
      </c>
      <c r="K408" s="2">
        <f t="shared" si="157"/>
        <v>3625.19</v>
      </c>
      <c r="L408" s="2">
        <f t="shared" si="158"/>
        <v>349.64</v>
      </c>
      <c r="M408" s="2">
        <f t="shared" si="159"/>
        <v>3974.83</v>
      </c>
      <c r="N408" s="2">
        <f>'ZBud Extract Monthly'!V407</f>
        <v>3974.82</v>
      </c>
      <c r="O408" s="53">
        <f t="shared" si="160"/>
        <v>-9.9999999997635314E-3</v>
      </c>
      <c r="AI408" s="58">
        <f t="shared" si="138"/>
        <v>629.12</v>
      </c>
      <c r="AJ408" s="2">
        <f t="shared" si="139"/>
        <v>2996.07</v>
      </c>
      <c r="AK408" s="2">
        <f t="shared" si="140"/>
        <v>3974.83</v>
      </c>
      <c r="AL408" s="2">
        <f t="shared" si="141"/>
        <v>349.64</v>
      </c>
      <c r="AM408" s="2">
        <f t="shared" si="142"/>
        <v>7949.66</v>
      </c>
      <c r="AN408" s="2">
        <f t="shared" si="143"/>
        <v>3974.8100000000004</v>
      </c>
      <c r="AO408" s="2">
        <f t="shared" si="144"/>
        <v>0</v>
      </c>
      <c r="AP408" s="2">
        <f t="shared" si="145"/>
        <v>0</v>
      </c>
      <c r="AQ408" s="2">
        <f t="shared" si="146"/>
        <v>0</v>
      </c>
      <c r="AR408" s="2">
        <f t="shared" si="147"/>
        <v>0</v>
      </c>
      <c r="AS408" s="2">
        <f t="shared" si="148"/>
        <v>0</v>
      </c>
      <c r="AT408" s="2">
        <f t="shared" si="149"/>
        <v>3974.83</v>
      </c>
      <c r="AU408" s="2">
        <f t="shared" si="150"/>
        <v>0</v>
      </c>
      <c r="AV408" s="2">
        <f t="shared" si="151"/>
        <v>15899.3</v>
      </c>
      <c r="AW408" s="2">
        <f t="shared" si="152"/>
        <v>19874.13</v>
      </c>
      <c r="AX408" s="2">
        <f>'ZBud Extract Monthly'!V407</f>
        <v>3974.82</v>
      </c>
      <c r="AY408" s="53">
        <f t="shared" si="153"/>
        <v>-15899.310000000001</v>
      </c>
    </row>
    <row r="409" spans="1:51" x14ac:dyDescent="0.3">
      <c r="A409" s="129">
        <v>45077</v>
      </c>
      <c r="B409" s="130">
        <v>544.73</v>
      </c>
      <c r="C409" s="130">
        <v>717.41</v>
      </c>
      <c r="D409" s="130">
        <v>662.87</v>
      </c>
      <c r="E409" s="130">
        <v>546.34</v>
      </c>
      <c r="F409" s="130">
        <v>28.52</v>
      </c>
      <c r="G409" s="130">
        <v>164.17</v>
      </c>
      <c r="H409" s="2">
        <f t="shared" si="154"/>
        <v>2471.35</v>
      </c>
      <c r="I409" s="2">
        <f t="shared" si="155"/>
        <v>28.52</v>
      </c>
      <c r="J409" s="2">
        <f t="shared" si="156"/>
        <v>164.17</v>
      </c>
      <c r="K409" s="2">
        <f t="shared" si="157"/>
        <v>2471.35</v>
      </c>
      <c r="L409" s="2">
        <f t="shared" si="158"/>
        <v>192.69</v>
      </c>
      <c r="M409" s="2">
        <f t="shared" si="159"/>
        <v>2664.04</v>
      </c>
      <c r="N409" s="2">
        <f>'ZBud Extract Monthly'!V408</f>
        <v>2664.05</v>
      </c>
      <c r="O409" s="53">
        <f t="shared" si="160"/>
        <v>1.0000000000218279E-2</v>
      </c>
      <c r="AI409" s="58">
        <f t="shared" si="138"/>
        <v>544.73</v>
      </c>
      <c r="AJ409" s="2">
        <f t="shared" si="139"/>
        <v>1926.62</v>
      </c>
      <c r="AK409" s="2">
        <f t="shared" si="140"/>
        <v>2664.04</v>
      </c>
      <c r="AL409" s="2">
        <f t="shared" si="141"/>
        <v>192.69</v>
      </c>
      <c r="AM409" s="2">
        <f t="shared" si="142"/>
        <v>5328.08</v>
      </c>
      <c r="AN409" s="2">
        <f t="shared" si="143"/>
        <v>2664.0600000000004</v>
      </c>
      <c r="AO409" s="2">
        <f t="shared" si="144"/>
        <v>0</v>
      </c>
      <c r="AP409" s="2">
        <f t="shared" si="145"/>
        <v>0</v>
      </c>
      <c r="AQ409" s="2">
        <f t="shared" si="146"/>
        <v>0</v>
      </c>
      <c r="AR409" s="2">
        <f t="shared" si="147"/>
        <v>0</v>
      </c>
      <c r="AS409" s="2">
        <f t="shared" si="148"/>
        <v>0</v>
      </c>
      <c r="AT409" s="2">
        <f t="shared" si="149"/>
        <v>2664.04</v>
      </c>
      <c r="AU409" s="2">
        <f t="shared" si="150"/>
        <v>0</v>
      </c>
      <c r="AV409" s="2">
        <f t="shared" si="151"/>
        <v>10656.18</v>
      </c>
      <c r="AW409" s="2">
        <f t="shared" si="152"/>
        <v>13320.220000000001</v>
      </c>
      <c r="AX409" s="2">
        <f>'ZBud Extract Monthly'!V408</f>
        <v>2664.05</v>
      </c>
      <c r="AY409" s="53">
        <f t="shared" si="153"/>
        <v>-10656.170000000002</v>
      </c>
    </row>
    <row r="410" spans="1:51" x14ac:dyDescent="0.3">
      <c r="A410" s="129">
        <v>45107</v>
      </c>
      <c r="B410" s="130">
        <v>497.27</v>
      </c>
      <c r="C410" s="130">
        <v>627.01</v>
      </c>
      <c r="D410" s="130">
        <v>594.52</v>
      </c>
      <c r="E410" s="130">
        <v>514.70000000000005</v>
      </c>
      <c r="F410" s="130">
        <v>5.4</v>
      </c>
      <c r="G410" s="130">
        <v>69.650000000000006</v>
      </c>
      <c r="H410" s="2">
        <f t="shared" si="154"/>
        <v>2233.5</v>
      </c>
      <c r="I410" s="2">
        <f t="shared" si="155"/>
        <v>5.4</v>
      </c>
      <c r="J410" s="2">
        <f t="shared" si="156"/>
        <v>69.650000000000006</v>
      </c>
      <c r="K410" s="2">
        <f t="shared" si="157"/>
        <v>2233.5</v>
      </c>
      <c r="L410" s="2">
        <f t="shared" si="158"/>
        <v>75.050000000000011</v>
      </c>
      <c r="M410" s="2">
        <f t="shared" si="159"/>
        <v>2308.5500000000002</v>
      </c>
      <c r="N410" s="2">
        <f>'ZBud Extract Monthly'!V409</f>
        <v>2308.56</v>
      </c>
      <c r="O410" s="53">
        <f t="shared" si="160"/>
        <v>9.9999999997635314E-3</v>
      </c>
      <c r="AI410" s="58">
        <f t="shared" si="138"/>
        <v>497.27</v>
      </c>
      <c r="AJ410" s="2">
        <f t="shared" si="139"/>
        <v>1736.23</v>
      </c>
      <c r="AK410" s="2">
        <f t="shared" si="140"/>
        <v>2308.5500000000002</v>
      </c>
      <c r="AL410" s="2">
        <f t="shared" si="141"/>
        <v>75.050000000000011</v>
      </c>
      <c r="AM410" s="2">
        <f t="shared" si="142"/>
        <v>4617.1000000000004</v>
      </c>
      <c r="AN410" s="2">
        <f t="shared" si="143"/>
        <v>2308.5699999999997</v>
      </c>
      <c r="AO410" s="2">
        <f t="shared" si="144"/>
        <v>0</v>
      </c>
      <c r="AP410" s="2">
        <f t="shared" si="145"/>
        <v>0</v>
      </c>
      <c r="AQ410" s="2">
        <f t="shared" si="146"/>
        <v>0</v>
      </c>
      <c r="AR410" s="2">
        <f t="shared" si="147"/>
        <v>0</v>
      </c>
      <c r="AS410" s="2">
        <f t="shared" si="148"/>
        <v>0</v>
      </c>
      <c r="AT410" s="2">
        <f t="shared" si="149"/>
        <v>2308.5500000000002</v>
      </c>
      <c r="AU410" s="2">
        <f t="shared" si="150"/>
        <v>0</v>
      </c>
      <c r="AV410" s="2">
        <f t="shared" si="151"/>
        <v>9234.2200000000012</v>
      </c>
      <c r="AW410" s="2">
        <f t="shared" si="152"/>
        <v>11542.77</v>
      </c>
      <c r="AX410" s="2">
        <f>'ZBud Extract Monthly'!V409</f>
        <v>2308.56</v>
      </c>
      <c r="AY410" s="53">
        <f t="shared" si="153"/>
        <v>-9234.2100000000009</v>
      </c>
    </row>
    <row r="411" spans="1:51" x14ac:dyDescent="0.3">
      <c r="A411" s="129">
        <v>45138</v>
      </c>
      <c r="B411" s="130">
        <v>496.16</v>
      </c>
      <c r="C411" s="130">
        <v>593.39</v>
      </c>
      <c r="D411" s="130">
        <v>218.97</v>
      </c>
      <c r="E411" s="130">
        <v>198.58</v>
      </c>
      <c r="F411" s="130">
        <v>0</v>
      </c>
      <c r="G411" s="130">
        <v>24.96</v>
      </c>
      <c r="H411" s="2">
        <f t="shared" si="154"/>
        <v>1507.1</v>
      </c>
      <c r="I411" s="2">
        <f t="shared" si="155"/>
        <v>0</v>
      </c>
      <c r="J411" s="2">
        <f t="shared" si="156"/>
        <v>24.96</v>
      </c>
      <c r="K411" s="2">
        <f t="shared" si="157"/>
        <v>1507.1</v>
      </c>
      <c r="L411" s="2">
        <f t="shared" si="158"/>
        <v>24.96</v>
      </c>
      <c r="M411" s="2">
        <f t="shared" si="159"/>
        <v>1532.06</v>
      </c>
      <c r="N411" s="2">
        <f>'ZBud Extract Monthly'!V410</f>
        <v>1532.07</v>
      </c>
      <c r="O411" s="53">
        <f t="shared" si="160"/>
        <v>9.9999999999909051E-3</v>
      </c>
      <c r="AI411" s="58">
        <f t="shared" si="138"/>
        <v>496.16</v>
      </c>
      <c r="AJ411" s="2">
        <f t="shared" si="139"/>
        <v>1010.94</v>
      </c>
      <c r="AK411" s="2">
        <f t="shared" si="140"/>
        <v>1532.06</v>
      </c>
      <c r="AL411" s="2">
        <f t="shared" si="141"/>
        <v>24.96</v>
      </c>
      <c r="AM411" s="2">
        <f t="shared" si="142"/>
        <v>3064.12</v>
      </c>
      <c r="AN411" s="2">
        <f t="shared" si="143"/>
        <v>1532.08</v>
      </c>
      <c r="AO411" s="2">
        <f t="shared" si="144"/>
        <v>0</v>
      </c>
      <c r="AP411" s="2">
        <f t="shared" si="145"/>
        <v>0</v>
      </c>
      <c r="AQ411" s="2">
        <f t="shared" si="146"/>
        <v>0</v>
      </c>
      <c r="AR411" s="2">
        <f t="shared" si="147"/>
        <v>0</v>
      </c>
      <c r="AS411" s="2">
        <f t="shared" si="148"/>
        <v>0</v>
      </c>
      <c r="AT411" s="2">
        <f t="shared" si="149"/>
        <v>1532.06</v>
      </c>
      <c r="AU411" s="2">
        <f t="shared" si="150"/>
        <v>0</v>
      </c>
      <c r="AV411" s="2">
        <f t="shared" si="151"/>
        <v>6128.26</v>
      </c>
      <c r="AW411" s="2">
        <f t="shared" si="152"/>
        <v>7660.32</v>
      </c>
      <c r="AX411" s="2">
        <f>'ZBud Extract Monthly'!V410</f>
        <v>1532.07</v>
      </c>
      <c r="AY411" s="53">
        <f t="shared" si="153"/>
        <v>-6128.25</v>
      </c>
    </row>
    <row r="412" spans="1:51" x14ac:dyDescent="0.3">
      <c r="A412" s="129">
        <v>45169</v>
      </c>
      <c r="B412" s="130">
        <v>473.92</v>
      </c>
      <c r="C412" s="130">
        <v>558.46</v>
      </c>
      <c r="D412" s="130">
        <v>236.09</v>
      </c>
      <c r="E412" s="130">
        <v>226.44</v>
      </c>
      <c r="F412" s="130">
        <v>0</v>
      </c>
      <c r="G412" s="130">
        <v>21.59</v>
      </c>
      <c r="H412" s="2">
        <f t="shared" si="154"/>
        <v>1494.91</v>
      </c>
      <c r="I412" s="2">
        <f t="shared" si="155"/>
        <v>0</v>
      </c>
      <c r="J412" s="2">
        <f t="shared" si="156"/>
        <v>21.59</v>
      </c>
      <c r="K412" s="2">
        <f t="shared" si="157"/>
        <v>1494.91</v>
      </c>
      <c r="L412" s="2">
        <f t="shared" si="158"/>
        <v>21.59</v>
      </c>
      <c r="M412" s="2">
        <f t="shared" si="159"/>
        <v>1516.5</v>
      </c>
      <c r="N412" s="2">
        <f>'ZBud Extract Monthly'!V411</f>
        <v>1516.51</v>
      </c>
      <c r="O412" s="53">
        <f t="shared" si="160"/>
        <v>9.9999999999909051E-3</v>
      </c>
      <c r="AI412" s="58">
        <f t="shared" si="138"/>
        <v>473.92</v>
      </c>
      <c r="AJ412" s="2">
        <f t="shared" si="139"/>
        <v>1020.99</v>
      </c>
      <c r="AK412" s="2">
        <f t="shared" si="140"/>
        <v>1516.5</v>
      </c>
      <c r="AL412" s="2">
        <f t="shared" si="141"/>
        <v>21.59</v>
      </c>
      <c r="AM412" s="2">
        <f t="shared" si="142"/>
        <v>3033</v>
      </c>
      <c r="AN412" s="2">
        <f t="shared" si="143"/>
        <v>1516.52</v>
      </c>
      <c r="AO412" s="2">
        <f t="shared" si="144"/>
        <v>0</v>
      </c>
      <c r="AP412" s="2">
        <f t="shared" si="145"/>
        <v>0</v>
      </c>
      <c r="AQ412" s="2">
        <f t="shared" si="146"/>
        <v>0</v>
      </c>
      <c r="AR412" s="2">
        <f t="shared" si="147"/>
        <v>0</v>
      </c>
      <c r="AS412" s="2">
        <f t="shared" si="148"/>
        <v>0</v>
      </c>
      <c r="AT412" s="2">
        <f t="shared" si="149"/>
        <v>1516.5</v>
      </c>
      <c r="AU412" s="2">
        <f t="shared" si="150"/>
        <v>0</v>
      </c>
      <c r="AV412" s="2">
        <f t="shared" si="151"/>
        <v>6066.02</v>
      </c>
      <c r="AW412" s="2">
        <f t="shared" si="152"/>
        <v>7582.52</v>
      </c>
      <c r="AX412" s="2">
        <f>'ZBud Extract Monthly'!V411</f>
        <v>1516.51</v>
      </c>
      <c r="AY412" s="53">
        <f t="shared" si="153"/>
        <v>-6066.01</v>
      </c>
    </row>
    <row r="413" spans="1:51" x14ac:dyDescent="0.3">
      <c r="A413" s="129">
        <v>45199</v>
      </c>
      <c r="B413" s="130">
        <v>443.35</v>
      </c>
      <c r="C413" s="130">
        <v>513.44000000000005</v>
      </c>
      <c r="D413" s="130">
        <v>392.84</v>
      </c>
      <c r="E413" s="130">
        <v>404.91</v>
      </c>
      <c r="F413" s="130">
        <v>0</v>
      </c>
      <c r="G413" s="130">
        <v>48.87</v>
      </c>
      <c r="H413" s="2">
        <f t="shared" si="154"/>
        <v>1754.5400000000002</v>
      </c>
      <c r="I413" s="2">
        <f t="shared" si="155"/>
        <v>0</v>
      </c>
      <c r="J413" s="2">
        <f t="shared" si="156"/>
        <v>48.87</v>
      </c>
      <c r="K413" s="2">
        <f t="shared" si="157"/>
        <v>1754.5400000000002</v>
      </c>
      <c r="L413" s="2">
        <f t="shared" si="158"/>
        <v>48.87</v>
      </c>
      <c r="M413" s="2">
        <f t="shared" si="159"/>
        <v>1803.41</v>
      </c>
      <c r="N413" s="2">
        <f>'ZBud Extract Monthly'!V412</f>
        <v>1803.42</v>
      </c>
      <c r="O413" s="53">
        <f t="shared" si="160"/>
        <v>9.9999999999909051E-3</v>
      </c>
      <c r="AI413" s="58">
        <f t="shared" si="138"/>
        <v>443.35</v>
      </c>
      <c r="AJ413" s="2">
        <f t="shared" si="139"/>
        <v>1311.19</v>
      </c>
      <c r="AK413" s="2">
        <f t="shared" si="140"/>
        <v>1803.41</v>
      </c>
      <c r="AL413" s="2">
        <f t="shared" si="141"/>
        <v>48.87</v>
      </c>
      <c r="AM413" s="2">
        <f t="shared" si="142"/>
        <v>3606.82</v>
      </c>
      <c r="AN413" s="2">
        <f t="shared" si="143"/>
        <v>1803.43</v>
      </c>
      <c r="AO413" s="2">
        <f t="shared" si="144"/>
        <v>0</v>
      </c>
      <c r="AP413" s="2">
        <f t="shared" si="145"/>
        <v>0</v>
      </c>
      <c r="AQ413" s="2">
        <f t="shared" si="146"/>
        <v>0</v>
      </c>
      <c r="AR413" s="2">
        <f t="shared" si="147"/>
        <v>0</v>
      </c>
      <c r="AS413" s="2">
        <f t="shared" si="148"/>
        <v>0</v>
      </c>
      <c r="AT413" s="2">
        <f t="shared" si="149"/>
        <v>1803.41</v>
      </c>
      <c r="AU413" s="2">
        <f t="shared" si="150"/>
        <v>0</v>
      </c>
      <c r="AV413" s="2">
        <f t="shared" si="151"/>
        <v>7213.66</v>
      </c>
      <c r="AW413" s="2">
        <f t="shared" si="152"/>
        <v>9017.07</v>
      </c>
      <c r="AX413" s="2">
        <f>'ZBud Extract Monthly'!V412</f>
        <v>1803.42</v>
      </c>
      <c r="AY413" s="53">
        <f t="shared" si="153"/>
        <v>-7213.65</v>
      </c>
    </row>
    <row r="414" spans="1:51" x14ac:dyDescent="0.3">
      <c r="A414" s="129">
        <v>45230</v>
      </c>
      <c r="B414" s="130">
        <v>479.61</v>
      </c>
      <c r="C414" s="130">
        <v>533.74</v>
      </c>
      <c r="D414" s="130">
        <v>467.14</v>
      </c>
      <c r="E414" s="130">
        <v>413.87</v>
      </c>
      <c r="F414" s="130">
        <v>0</v>
      </c>
      <c r="G414" s="130">
        <v>43.55</v>
      </c>
      <c r="H414" s="2">
        <f t="shared" si="154"/>
        <v>1894.3600000000001</v>
      </c>
      <c r="I414" s="2">
        <f t="shared" si="155"/>
        <v>0</v>
      </c>
      <c r="J414" s="2">
        <f t="shared" si="156"/>
        <v>43.55</v>
      </c>
      <c r="K414" s="2">
        <f t="shared" si="157"/>
        <v>1894.3600000000001</v>
      </c>
      <c r="L414" s="2">
        <f t="shared" si="158"/>
        <v>43.55</v>
      </c>
      <c r="M414" s="2">
        <f t="shared" si="159"/>
        <v>1937.91</v>
      </c>
      <c r="N414" s="2">
        <f>'ZBud Extract Monthly'!V413</f>
        <v>1937.92</v>
      </c>
      <c r="O414" s="53">
        <f t="shared" si="160"/>
        <v>9.9999999999909051E-3</v>
      </c>
      <c r="AI414" s="58">
        <f t="shared" si="138"/>
        <v>479.61</v>
      </c>
      <c r="AJ414" s="2">
        <f t="shared" si="139"/>
        <v>1414.75</v>
      </c>
      <c r="AK414" s="2">
        <f t="shared" si="140"/>
        <v>1937.91</v>
      </c>
      <c r="AL414" s="2">
        <f t="shared" si="141"/>
        <v>43.55</v>
      </c>
      <c r="AM414" s="2">
        <f t="shared" si="142"/>
        <v>3875.82</v>
      </c>
      <c r="AN414" s="2">
        <f t="shared" si="143"/>
        <v>1937.93</v>
      </c>
      <c r="AO414" s="2">
        <f t="shared" si="144"/>
        <v>0</v>
      </c>
      <c r="AP414" s="2">
        <f t="shared" si="145"/>
        <v>0</v>
      </c>
      <c r="AQ414" s="2">
        <f t="shared" si="146"/>
        <v>0</v>
      </c>
      <c r="AR414" s="2">
        <f t="shared" si="147"/>
        <v>0</v>
      </c>
      <c r="AS414" s="2">
        <f t="shared" si="148"/>
        <v>0</v>
      </c>
      <c r="AT414" s="2">
        <f t="shared" si="149"/>
        <v>1937.91</v>
      </c>
      <c r="AU414" s="2">
        <f t="shared" si="150"/>
        <v>0</v>
      </c>
      <c r="AV414" s="2">
        <f t="shared" si="151"/>
        <v>7751.6600000000008</v>
      </c>
      <c r="AW414" s="2">
        <f t="shared" si="152"/>
        <v>9689.5700000000015</v>
      </c>
      <c r="AX414" s="2">
        <f>'ZBud Extract Monthly'!V413</f>
        <v>1937.92</v>
      </c>
      <c r="AY414" s="53">
        <f t="shared" si="153"/>
        <v>-7751.6500000000015</v>
      </c>
    </row>
    <row r="415" spans="1:51" x14ac:dyDescent="0.3">
      <c r="A415" s="129">
        <v>45260</v>
      </c>
      <c r="B415" s="130">
        <v>488.25</v>
      </c>
      <c r="C415" s="130">
        <v>541.74</v>
      </c>
      <c r="D415" s="130">
        <v>351.24</v>
      </c>
      <c r="E415" s="130">
        <v>331.33</v>
      </c>
      <c r="F415" s="130">
        <v>0</v>
      </c>
      <c r="G415" s="130">
        <v>55.65</v>
      </c>
      <c r="H415" s="2">
        <f t="shared" si="154"/>
        <v>1712.56</v>
      </c>
      <c r="I415" s="2">
        <f t="shared" si="155"/>
        <v>0</v>
      </c>
      <c r="J415" s="2">
        <f t="shared" si="156"/>
        <v>55.65</v>
      </c>
      <c r="K415" s="2">
        <f t="shared" si="157"/>
        <v>1712.56</v>
      </c>
      <c r="L415" s="2">
        <f t="shared" si="158"/>
        <v>55.65</v>
      </c>
      <c r="M415" s="2">
        <f t="shared" si="159"/>
        <v>1768.21</v>
      </c>
      <c r="N415" s="2">
        <f>'ZBud Extract Monthly'!V414</f>
        <v>1768.21</v>
      </c>
      <c r="O415" s="53">
        <f t="shared" si="160"/>
        <v>0</v>
      </c>
      <c r="AI415" s="58">
        <f t="shared" si="138"/>
        <v>488.25</v>
      </c>
      <c r="AJ415" s="2">
        <f t="shared" si="139"/>
        <v>1224.31</v>
      </c>
      <c r="AK415" s="2">
        <f t="shared" si="140"/>
        <v>1768.21</v>
      </c>
      <c r="AL415" s="2">
        <f t="shared" si="141"/>
        <v>55.65</v>
      </c>
      <c r="AM415" s="2">
        <f t="shared" si="142"/>
        <v>3536.42</v>
      </c>
      <c r="AN415" s="2">
        <f t="shared" si="143"/>
        <v>1768.21</v>
      </c>
      <c r="AO415" s="2">
        <f t="shared" si="144"/>
        <v>0</v>
      </c>
      <c r="AP415" s="2">
        <f t="shared" si="145"/>
        <v>0</v>
      </c>
      <c r="AQ415" s="2">
        <f t="shared" si="146"/>
        <v>0</v>
      </c>
      <c r="AR415" s="2">
        <f t="shared" si="147"/>
        <v>0</v>
      </c>
      <c r="AS415" s="2">
        <f t="shared" si="148"/>
        <v>0</v>
      </c>
      <c r="AT415" s="2">
        <f t="shared" si="149"/>
        <v>1768.21</v>
      </c>
      <c r="AU415" s="2">
        <f t="shared" si="150"/>
        <v>0</v>
      </c>
      <c r="AV415" s="2">
        <f t="shared" si="151"/>
        <v>7072.84</v>
      </c>
      <c r="AW415" s="2">
        <f t="shared" si="152"/>
        <v>8841.0499999999993</v>
      </c>
      <c r="AX415" s="2">
        <f>'ZBud Extract Monthly'!V414</f>
        <v>1768.21</v>
      </c>
      <c r="AY415" s="53">
        <f t="shared" si="153"/>
        <v>-7072.8399999999992</v>
      </c>
    </row>
    <row r="416" spans="1:51" x14ac:dyDescent="0.3">
      <c r="A416" s="129">
        <v>45291</v>
      </c>
      <c r="B416" s="130">
        <v>496.91</v>
      </c>
      <c r="C416" s="130">
        <v>583.41</v>
      </c>
      <c r="D416" s="130">
        <v>691.76</v>
      </c>
      <c r="E416" s="130">
        <v>584.47</v>
      </c>
      <c r="F416" s="130">
        <v>0</v>
      </c>
      <c r="G416" s="130">
        <v>87.52</v>
      </c>
      <c r="H416" s="2">
        <f t="shared" si="154"/>
        <v>2356.5500000000002</v>
      </c>
      <c r="I416" s="2">
        <f t="shared" si="155"/>
        <v>0</v>
      </c>
      <c r="J416" s="2">
        <f t="shared" si="156"/>
        <v>87.52</v>
      </c>
      <c r="K416" s="2">
        <f t="shared" si="157"/>
        <v>2356.5500000000002</v>
      </c>
      <c r="L416" s="2">
        <f t="shared" si="158"/>
        <v>87.52</v>
      </c>
      <c r="M416" s="2">
        <f t="shared" si="159"/>
        <v>2444.0700000000002</v>
      </c>
      <c r="N416" s="2">
        <f>'ZBud Extract Monthly'!V415</f>
        <v>2444.0700000000002</v>
      </c>
      <c r="O416" s="53">
        <f t="shared" si="160"/>
        <v>0</v>
      </c>
      <c r="AI416" s="58">
        <f t="shared" si="138"/>
        <v>496.91</v>
      </c>
      <c r="AJ416" s="2">
        <f t="shared" si="139"/>
        <v>1859.64</v>
      </c>
      <c r="AK416" s="2">
        <f t="shared" si="140"/>
        <v>2444.0700000000002</v>
      </c>
      <c r="AL416" s="2">
        <f t="shared" si="141"/>
        <v>87.52</v>
      </c>
      <c r="AM416" s="2">
        <f t="shared" si="142"/>
        <v>4888.1400000000003</v>
      </c>
      <c r="AN416" s="2">
        <f t="shared" si="143"/>
        <v>2444.0700000000002</v>
      </c>
      <c r="AO416" s="2">
        <f t="shared" si="144"/>
        <v>0</v>
      </c>
      <c r="AP416" s="2">
        <f t="shared" si="145"/>
        <v>0</v>
      </c>
      <c r="AQ416" s="2">
        <f t="shared" si="146"/>
        <v>0</v>
      </c>
      <c r="AR416" s="2">
        <f t="shared" si="147"/>
        <v>0</v>
      </c>
      <c r="AS416" s="2">
        <f t="shared" si="148"/>
        <v>0</v>
      </c>
      <c r="AT416" s="2">
        <f t="shared" si="149"/>
        <v>2444.0700000000002</v>
      </c>
      <c r="AU416" s="2">
        <f t="shared" si="150"/>
        <v>0</v>
      </c>
      <c r="AV416" s="2">
        <f t="shared" si="151"/>
        <v>9776.2800000000007</v>
      </c>
      <c r="AW416" s="2">
        <f t="shared" si="152"/>
        <v>12220.350000000002</v>
      </c>
      <c r="AX416" s="2">
        <f>'ZBud Extract Monthly'!V415</f>
        <v>2444.0700000000002</v>
      </c>
      <c r="AY416" s="53">
        <f t="shared" si="153"/>
        <v>-9776.2800000000025</v>
      </c>
    </row>
    <row r="417" spans="1:51" x14ac:dyDescent="0.3">
      <c r="A417" s="129">
        <v>45322</v>
      </c>
      <c r="B417" s="130">
        <v>441.76</v>
      </c>
      <c r="C417" s="130">
        <v>512.21</v>
      </c>
      <c r="D417" s="130">
        <v>895.13</v>
      </c>
      <c r="E417" s="130">
        <v>776.36</v>
      </c>
      <c r="F417" s="130">
        <v>0</v>
      </c>
      <c r="G417" s="130">
        <v>105.18</v>
      </c>
      <c r="H417" s="2">
        <f t="shared" si="154"/>
        <v>2625.46</v>
      </c>
      <c r="I417" s="2">
        <f t="shared" si="155"/>
        <v>0</v>
      </c>
      <c r="J417" s="2">
        <f t="shared" si="156"/>
        <v>105.18</v>
      </c>
      <c r="K417" s="2">
        <f t="shared" si="157"/>
        <v>2625.46</v>
      </c>
      <c r="L417" s="2">
        <f t="shared" si="158"/>
        <v>105.18</v>
      </c>
      <c r="M417" s="2">
        <f t="shared" si="159"/>
        <v>2730.64</v>
      </c>
      <c r="N417" s="2">
        <f>'ZBud Extract Monthly'!V416</f>
        <v>2730.63</v>
      </c>
      <c r="O417" s="53">
        <f t="shared" si="160"/>
        <v>-9.9999999997635314E-3</v>
      </c>
      <c r="AI417" s="58">
        <f t="shared" si="138"/>
        <v>441.76</v>
      </c>
      <c r="AJ417" s="2">
        <f t="shared" si="139"/>
        <v>2183.7000000000003</v>
      </c>
      <c r="AK417" s="2">
        <f t="shared" si="140"/>
        <v>2730.64</v>
      </c>
      <c r="AL417" s="2">
        <f t="shared" si="141"/>
        <v>105.18</v>
      </c>
      <c r="AM417" s="2">
        <f t="shared" si="142"/>
        <v>5461.28</v>
      </c>
      <c r="AN417" s="2">
        <f t="shared" si="143"/>
        <v>2730.6200000000003</v>
      </c>
      <c r="AO417" s="2">
        <f t="shared" si="144"/>
        <v>0</v>
      </c>
      <c r="AP417" s="2">
        <f t="shared" si="145"/>
        <v>0</v>
      </c>
      <c r="AQ417" s="2">
        <f t="shared" si="146"/>
        <v>0</v>
      </c>
      <c r="AR417" s="2">
        <f t="shared" si="147"/>
        <v>0</v>
      </c>
      <c r="AS417" s="2">
        <f t="shared" si="148"/>
        <v>0</v>
      </c>
      <c r="AT417" s="2">
        <f t="shared" si="149"/>
        <v>2730.64</v>
      </c>
      <c r="AU417" s="2">
        <f t="shared" si="150"/>
        <v>0</v>
      </c>
      <c r="AV417" s="2">
        <f t="shared" si="151"/>
        <v>10922.54</v>
      </c>
      <c r="AW417" s="2">
        <f t="shared" si="152"/>
        <v>13653.180000000002</v>
      </c>
      <c r="AX417" s="2">
        <f>'ZBud Extract Monthly'!V416</f>
        <v>2730.63</v>
      </c>
      <c r="AY417" s="53">
        <f t="shared" si="153"/>
        <v>-10922.550000000003</v>
      </c>
    </row>
    <row r="418" spans="1:51" x14ac:dyDescent="0.3">
      <c r="A418" s="129">
        <v>45351</v>
      </c>
      <c r="B418" s="130">
        <v>406.93</v>
      </c>
      <c r="C418" s="130">
        <v>452.22</v>
      </c>
      <c r="D418" s="130">
        <v>522.05999999999995</v>
      </c>
      <c r="E418" s="130">
        <v>428.09</v>
      </c>
      <c r="F418" s="130">
        <v>0</v>
      </c>
      <c r="G418" s="130">
        <v>63.77</v>
      </c>
      <c r="H418" s="2">
        <f t="shared" si="154"/>
        <v>1809.3</v>
      </c>
      <c r="I418" s="2">
        <f t="shared" si="155"/>
        <v>0</v>
      </c>
      <c r="J418" s="2">
        <f t="shared" si="156"/>
        <v>63.77</v>
      </c>
      <c r="K418" s="2">
        <f t="shared" si="157"/>
        <v>1809.3</v>
      </c>
      <c r="L418" s="2">
        <f t="shared" si="158"/>
        <v>63.77</v>
      </c>
      <c r="M418" s="2">
        <f t="shared" si="159"/>
        <v>1873.07</v>
      </c>
      <c r="N418" s="2">
        <f>'ZBud Extract Monthly'!V417</f>
        <v>1873.07</v>
      </c>
      <c r="O418" s="53">
        <f t="shared" si="160"/>
        <v>0</v>
      </c>
      <c r="AI418" s="58">
        <f t="shared" ref="AI418:AI481" si="161">B418</f>
        <v>406.93</v>
      </c>
      <c r="AJ418" s="2">
        <f t="shared" ref="AJ418:AJ481" si="162">SUM(C418:E418)</f>
        <v>1402.37</v>
      </c>
      <c r="AK418" s="2">
        <f t="shared" ref="AK418:AK481" si="163">SUM(F418:H418)</f>
        <v>1873.07</v>
      </c>
      <c r="AL418" s="2">
        <f t="shared" ref="AL418:AL481" si="164">SUM(I418:J418)</f>
        <v>63.77</v>
      </c>
      <c r="AM418" s="2">
        <f t="shared" ref="AM418:AM481" si="165">SUM(K418:M418)</f>
        <v>3746.14</v>
      </c>
      <c r="AN418" s="2">
        <f t="shared" ref="AN418:AN481" si="166">SUM(N418:P418)</f>
        <v>1873.07</v>
      </c>
      <c r="AO418" s="2">
        <f t="shared" ref="AO418:AO481" si="167">SUM(Q418:U418)</f>
        <v>0</v>
      </c>
      <c r="AP418" s="2">
        <f t="shared" ref="AP418:AP481" si="168">SUM(V418:Y418)</f>
        <v>0</v>
      </c>
      <c r="AQ418" s="2">
        <f t="shared" ref="AQ418:AQ481" si="169">SUM(Z418:AB418)</f>
        <v>0</v>
      </c>
      <c r="AR418" s="2">
        <f t="shared" ref="AR418:AR481" si="170">SUM(AC418:AG418)</f>
        <v>0</v>
      </c>
      <c r="AS418" s="2">
        <f t="shared" ref="AS418:AS481" si="171">AH418</f>
        <v>0</v>
      </c>
      <c r="AT418" s="2">
        <f t="shared" ref="AT418:AT481" si="172">AK418</f>
        <v>1873.07</v>
      </c>
      <c r="AU418" s="2">
        <f t="shared" ref="AU418:AU481" si="173">AR418</f>
        <v>0</v>
      </c>
      <c r="AV418" s="2">
        <f t="shared" ref="AV418:AV481" si="174">SUM(AI418:AJ418,AL418:AQ418,AS418)</f>
        <v>7492.28</v>
      </c>
      <c r="AW418" s="2">
        <f t="shared" ref="AW418:AW481" si="175">SUM(AI418:AS418)</f>
        <v>9365.35</v>
      </c>
      <c r="AX418" s="2">
        <f>'ZBud Extract Monthly'!V417</f>
        <v>1873.07</v>
      </c>
      <c r="AY418" s="53">
        <f t="shared" ref="AY418:AY481" si="176">AX418-AW418</f>
        <v>-7492.2800000000007</v>
      </c>
    </row>
    <row r="419" spans="1:51" x14ac:dyDescent="0.3">
      <c r="A419" s="129">
        <v>45382</v>
      </c>
      <c r="B419" s="130">
        <v>505.46</v>
      </c>
      <c r="C419" s="130">
        <v>555.41</v>
      </c>
      <c r="D419" s="130">
        <v>790.1</v>
      </c>
      <c r="E419" s="130">
        <v>632.14</v>
      </c>
      <c r="F419" s="130">
        <v>0</v>
      </c>
      <c r="G419" s="130">
        <v>100.01</v>
      </c>
      <c r="H419" s="2">
        <f t="shared" si="154"/>
        <v>2483.1099999999997</v>
      </c>
      <c r="I419" s="2">
        <f t="shared" si="155"/>
        <v>0</v>
      </c>
      <c r="J419" s="2">
        <f t="shared" si="156"/>
        <v>100.01</v>
      </c>
      <c r="K419" s="2">
        <f t="shared" si="157"/>
        <v>2483.1099999999997</v>
      </c>
      <c r="L419" s="2">
        <f t="shared" si="158"/>
        <v>100.01</v>
      </c>
      <c r="M419" s="2">
        <f t="shared" si="159"/>
        <v>2583.12</v>
      </c>
      <c r="N419" s="2">
        <f>'ZBud Extract Monthly'!V418</f>
        <v>2583.11</v>
      </c>
      <c r="O419" s="53">
        <f t="shared" si="160"/>
        <v>-9.9999999997635314E-3</v>
      </c>
      <c r="AI419" s="58">
        <f t="shared" si="161"/>
        <v>505.46</v>
      </c>
      <c r="AJ419" s="2">
        <f t="shared" si="162"/>
        <v>1977.65</v>
      </c>
      <c r="AK419" s="2">
        <f t="shared" si="163"/>
        <v>2583.12</v>
      </c>
      <c r="AL419" s="2">
        <f t="shared" si="164"/>
        <v>100.01</v>
      </c>
      <c r="AM419" s="2">
        <f t="shared" si="165"/>
        <v>5166.24</v>
      </c>
      <c r="AN419" s="2">
        <f t="shared" si="166"/>
        <v>2583.1000000000004</v>
      </c>
      <c r="AO419" s="2">
        <f t="shared" si="167"/>
        <v>0</v>
      </c>
      <c r="AP419" s="2">
        <f t="shared" si="168"/>
        <v>0</v>
      </c>
      <c r="AQ419" s="2">
        <f t="shared" si="169"/>
        <v>0</v>
      </c>
      <c r="AR419" s="2">
        <f t="shared" si="170"/>
        <v>0</v>
      </c>
      <c r="AS419" s="2">
        <f t="shared" si="171"/>
        <v>0</v>
      </c>
      <c r="AT419" s="2">
        <f t="shared" si="172"/>
        <v>2583.12</v>
      </c>
      <c r="AU419" s="2">
        <f t="shared" si="173"/>
        <v>0</v>
      </c>
      <c r="AV419" s="2">
        <f t="shared" si="174"/>
        <v>10332.460000000001</v>
      </c>
      <c r="AW419" s="2">
        <f t="shared" si="175"/>
        <v>12915.58</v>
      </c>
      <c r="AX419" s="2">
        <f>'ZBud Extract Monthly'!V418</f>
        <v>2583.11</v>
      </c>
      <c r="AY419" s="53">
        <f t="shared" si="176"/>
        <v>-10332.469999999999</v>
      </c>
    </row>
    <row r="420" spans="1:51" x14ac:dyDescent="0.3">
      <c r="A420" s="129">
        <v>45412</v>
      </c>
      <c r="B420" s="130">
        <v>422.56</v>
      </c>
      <c r="C420" s="130">
        <v>462.18</v>
      </c>
      <c r="D420" s="130">
        <v>488.94</v>
      </c>
      <c r="E420" s="130">
        <v>372.38</v>
      </c>
      <c r="F420" s="130">
        <v>0</v>
      </c>
      <c r="G420" s="130">
        <v>66.650000000000006</v>
      </c>
      <c r="H420" s="2">
        <f t="shared" si="154"/>
        <v>1746.06</v>
      </c>
      <c r="I420" s="2">
        <f t="shared" si="155"/>
        <v>0</v>
      </c>
      <c r="J420" s="2">
        <f t="shared" si="156"/>
        <v>66.650000000000006</v>
      </c>
      <c r="K420" s="2">
        <f t="shared" si="157"/>
        <v>1746.06</v>
      </c>
      <c r="L420" s="2">
        <f t="shared" si="158"/>
        <v>66.650000000000006</v>
      </c>
      <c r="M420" s="2">
        <f t="shared" si="159"/>
        <v>1812.71</v>
      </c>
      <c r="N420" s="2">
        <f>'ZBud Extract Monthly'!V419</f>
        <v>1812.7</v>
      </c>
      <c r="O420" s="53">
        <f t="shared" si="160"/>
        <v>-9.9999999999909051E-3</v>
      </c>
      <c r="AI420" s="58">
        <f t="shared" si="161"/>
        <v>422.56</v>
      </c>
      <c r="AJ420" s="2">
        <f t="shared" si="162"/>
        <v>1323.5</v>
      </c>
      <c r="AK420" s="2">
        <f t="shared" si="163"/>
        <v>1812.71</v>
      </c>
      <c r="AL420" s="2">
        <f t="shared" si="164"/>
        <v>66.650000000000006</v>
      </c>
      <c r="AM420" s="2">
        <f t="shared" si="165"/>
        <v>3625.42</v>
      </c>
      <c r="AN420" s="2">
        <f t="shared" si="166"/>
        <v>1812.69</v>
      </c>
      <c r="AO420" s="2">
        <f t="shared" si="167"/>
        <v>0</v>
      </c>
      <c r="AP420" s="2">
        <f t="shared" si="168"/>
        <v>0</v>
      </c>
      <c r="AQ420" s="2">
        <f t="shared" si="169"/>
        <v>0</v>
      </c>
      <c r="AR420" s="2">
        <f t="shared" si="170"/>
        <v>0</v>
      </c>
      <c r="AS420" s="2">
        <f t="shared" si="171"/>
        <v>0</v>
      </c>
      <c r="AT420" s="2">
        <f t="shared" si="172"/>
        <v>1812.71</v>
      </c>
      <c r="AU420" s="2">
        <f t="shared" si="173"/>
        <v>0</v>
      </c>
      <c r="AV420" s="2">
        <f t="shared" si="174"/>
        <v>7250.82</v>
      </c>
      <c r="AW420" s="2">
        <f t="shared" si="175"/>
        <v>9063.5300000000007</v>
      </c>
      <c r="AX420" s="2">
        <f>'ZBud Extract Monthly'!V419</f>
        <v>1812.7</v>
      </c>
      <c r="AY420" s="53">
        <f t="shared" si="176"/>
        <v>-7250.8300000000008</v>
      </c>
    </row>
    <row r="421" spans="1:51" x14ac:dyDescent="0.3">
      <c r="A421" s="129">
        <v>45443</v>
      </c>
      <c r="B421" s="130">
        <v>400.14</v>
      </c>
      <c r="C421" s="130">
        <v>424.12</v>
      </c>
      <c r="D421" s="130">
        <v>420.28</v>
      </c>
      <c r="E421" s="130">
        <v>368.35</v>
      </c>
      <c r="F421" s="130">
        <v>0</v>
      </c>
      <c r="G421" s="130">
        <v>41.53</v>
      </c>
      <c r="H421" s="2">
        <f t="shared" si="154"/>
        <v>1612.8899999999999</v>
      </c>
      <c r="I421" s="2">
        <f t="shared" si="155"/>
        <v>0</v>
      </c>
      <c r="J421" s="2">
        <f t="shared" si="156"/>
        <v>41.53</v>
      </c>
      <c r="K421" s="2">
        <f t="shared" si="157"/>
        <v>1612.8899999999999</v>
      </c>
      <c r="L421" s="2">
        <f t="shared" si="158"/>
        <v>41.53</v>
      </c>
      <c r="M421" s="2">
        <f t="shared" si="159"/>
        <v>1654.4199999999998</v>
      </c>
      <c r="N421" s="2">
        <f>'ZBud Extract Monthly'!V420</f>
        <v>1654.43</v>
      </c>
      <c r="O421" s="53">
        <f t="shared" si="160"/>
        <v>1.0000000000218279E-2</v>
      </c>
      <c r="AI421" s="58">
        <f t="shared" si="161"/>
        <v>400.14</v>
      </c>
      <c r="AJ421" s="2">
        <f t="shared" si="162"/>
        <v>1212.75</v>
      </c>
      <c r="AK421" s="2">
        <f t="shared" si="163"/>
        <v>1654.4199999999998</v>
      </c>
      <c r="AL421" s="2">
        <f t="shared" si="164"/>
        <v>41.53</v>
      </c>
      <c r="AM421" s="2">
        <f t="shared" si="165"/>
        <v>3308.8399999999997</v>
      </c>
      <c r="AN421" s="2">
        <f t="shared" si="166"/>
        <v>1654.4400000000003</v>
      </c>
      <c r="AO421" s="2">
        <f t="shared" si="167"/>
        <v>0</v>
      </c>
      <c r="AP421" s="2">
        <f t="shared" si="168"/>
        <v>0</v>
      </c>
      <c r="AQ421" s="2">
        <f t="shared" si="169"/>
        <v>0</v>
      </c>
      <c r="AR421" s="2">
        <f t="shared" si="170"/>
        <v>0</v>
      </c>
      <c r="AS421" s="2">
        <f t="shared" si="171"/>
        <v>0</v>
      </c>
      <c r="AT421" s="2">
        <f t="shared" si="172"/>
        <v>1654.4199999999998</v>
      </c>
      <c r="AU421" s="2">
        <f t="shared" si="173"/>
        <v>0</v>
      </c>
      <c r="AV421" s="2">
        <f t="shared" si="174"/>
        <v>6617.7</v>
      </c>
      <c r="AW421" s="2">
        <f t="shared" si="175"/>
        <v>8272.119999999999</v>
      </c>
      <c r="AX421" s="2">
        <f>'ZBud Extract Monthly'!V420</f>
        <v>1654.43</v>
      </c>
      <c r="AY421" s="53">
        <f t="shared" si="176"/>
        <v>-6617.6899999999987</v>
      </c>
    </row>
    <row r="422" spans="1:51" x14ac:dyDescent="0.3">
      <c r="A422" s="129">
        <v>45473</v>
      </c>
      <c r="B422" s="130">
        <v>373.92</v>
      </c>
      <c r="C422" s="130">
        <v>370.78</v>
      </c>
      <c r="D422" s="130">
        <v>131.79</v>
      </c>
      <c r="E422" s="130">
        <v>120.07</v>
      </c>
      <c r="F422" s="130">
        <v>0</v>
      </c>
      <c r="G422" s="130">
        <v>7.77</v>
      </c>
      <c r="H422" s="2">
        <f t="shared" si="154"/>
        <v>996.56</v>
      </c>
      <c r="I422" s="2">
        <f t="shared" si="155"/>
        <v>0</v>
      </c>
      <c r="J422" s="2">
        <f t="shared" si="156"/>
        <v>7.77</v>
      </c>
      <c r="K422" s="2">
        <f t="shared" si="157"/>
        <v>996.56</v>
      </c>
      <c r="L422" s="2">
        <f t="shared" si="158"/>
        <v>7.77</v>
      </c>
      <c r="M422" s="2">
        <f t="shared" si="159"/>
        <v>1004.3299999999999</v>
      </c>
      <c r="N422" s="2">
        <f>'ZBud Extract Monthly'!V421</f>
        <v>1004.33</v>
      </c>
      <c r="O422" s="53">
        <f t="shared" si="160"/>
        <v>0</v>
      </c>
      <c r="AI422" s="58">
        <f t="shared" si="161"/>
        <v>373.92</v>
      </c>
      <c r="AJ422" s="2">
        <f t="shared" si="162"/>
        <v>622.63999999999987</v>
      </c>
      <c r="AK422" s="2">
        <f t="shared" si="163"/>
        <v>1004.3299999999999</v>
      </c>
      <c r="AL422" s="2">
        <f t="shared" si="164"/>
        <v>7.77</v>
      </c>
      <c r="AM422" s="2">
        <f t="shared" si="165"/>
        <v>2008.6599999999999</v>
      </c>
      <c r="AN422" s="2">
        <f t="shared" si="166"/>
        <v>1004.33</v>
      </c>
      <c r="AO422" s="2">
        <f t="shared" si="167"/>
        <v>0</v>
      </c>
      <c r="AP422" s="2">
        <f t="shared" si="168"/>
        <v>0</v>
      </c>
      <c r="AQ422" s="2">
        <f t="shared" si="169"/>
        <v>0</v>
      </c>
      <c r="AR422" s="2">
        <f t="shared" si="170"/>
        <v>0</v>
      </c>
      <c r="AS422" s="2">
        <f t="shared" si="171"/>
        <v>0</v>
      </c>
      <c r="AT422" s="2">
        <f t="shared" si="172"/>
        <v>1004.3299999999999</v>
      </c>
      <c r="AU422" s="2">
        <f t="shared" si="173"/>
        <v>0</v>
      </c>
      <c r="AV422" s="2">
        <f t="shared" si="174"/>
        <v>4017.3199999999997</v>
      </c>
      <c r="AW422" s="2">
        <f t="shared" si="175"/>
        <v>5021.6499999999996</v>
      </c>
      <c r="AX422" s="2">
        <f>'ZBud Extract Monthly'!V421</f>
        <v>1004.33</v>
      </c>
      <c r="AY422" s="53">
        <f t="shared" si="176"/>
        <v>-4017.3199999999997</v>
      </c>
    </row>
    <row r="423" spans="1:51" x14ac:dyDescent="0.3">
      <c r="A423" s="129">
        <v>45504</v>
      </c>
      <c r="B423" s="130">
        <v>375.91</v>
      </c>
      <c r="C423" s="130">
        <v>360.68</v>
      </c>
      <c r="D423" s="130">
        <v>67.67</v>
      </c>
      <c r="E423" s="130">
        <v>41.49</v>
      </c>
      <c r="F423" s="130">
        <v>0</v>
      </c>
      <c r="G423" s="130">
        <v>0</v>
      </c>
      <c r="H423" s="2">
        <f t="shared" si="154"/>
        <v>845.75</v>
      </c>
      <c r="I423" s="2">
        <f t="shared" si="155"/>
        <v>0</v>
      </c>
      <c r="J423" s="2">
        <f t="shared" si="156"/>
        <v>0</v>
      </c>
      <c r="K423" s="2">
        <f t="shared" si="157"/>
        <v>845.75</v>
      </c>
      <c r="L423" s="2">
        <f t="shared" si="158"/>
        <v>0</v>
      </c>
      <c r="M423" s="2">
        <f t="shared" si="159"/>
        <v>845.75</v>
      </c>
      <c r="N423" s="2">
        <f>'ZBud Extract Monthly'!V422</f>
        <v>845.74</v>
      </c>
      <c r="O423" s="53">
        <f t="shared" si="160"/>
        <v>-9.9999999999909051E-3</v>
      </c>
      <c r="AI423" s="58">
        <f t="shared" si="161"/>
        <v>375.91</v>
      </c>
      <c r="AJ423" s="2">
        <f t="shared" si="162"/>
        <v>469.84000000000003</v>
      </c>
      <c r="AK423" s="2">
        <f t="shared" si="163"/>
        <v>845.75</v>
      </c>
      <c r="AL423" s="2">
        <f t="shared" si="164"/>
        <v>0</v>
      </c>
      <c r="AM423" s="2">
        <f t="shared" si="165"/>
        <v>1691.5</v>
      </c>
      <c r="AN423" s="2">
        <f t="shared" si="166"/>
        <v>845.73</v>
      </c>
      <c r="AO423" s="2">
        <f t="shared" si="167"/>
        <v>0</v>
      </c>
      <c r="AP423" s="2">
        <f t="shared" si="168"/>
        <v>0</v>
      </c>
      <c r="AQ423" s="2">
        <f t="shared" si="169"/>
        <v>0</v>
      </c>
      <c r="AR423" s="2">
        <f t="shared" si="170"/>
        <v>0</v>
      </c>
      <c r="AS423" s="2">
        <f t="shared" si="171"/>
        <v>0</v>
      </c>
      <c r="AT423" s="2">
        <f t="shared" si="172"/>
        <v>845.75</v>
      </c>
      <c r="AU423" s="2">
        <f t="shared" si="173"/>
        <v>0</v>
      </c>
      <c r="AV423" s="2">
        <f t="shared" si="174"/>
        <v>3382.98</v>
      </c>
      <c r="AW423" s="2">
        <f t="shared" si="175"/>
        <v>4228.7299999999996</v>
      </c>
      <c r="AX423" s="2">
        <f>'ZBud Extract Monthly'!V422</f>
        <v>845.74</v>
      </c>
      <c r="AY423" s="53">
        <f t="shared" si="176"/>
        <v>-3382.99</v>
      </c>
    </row>
    <row r="424" spans="1:51" x14ac:dyDescent="0.3">
      <c r="A424" s="129">
        <v>45535</v>
      </c>
      <c r="B424" s="130">
        <v>367.56</v>
      </c>
      <c r="C424" s="130">
        <v>345.83</v>
      </c>
      <c r="D424" s="130">
        <v>190.81</v>
      </c>
      <c r="E424" s="130">
        <v>222.08</v>
      </c>
      <c r="F424" s="130">
        <v>0</v>
      </c>
      <c r="G424" s="130">
        <v>10.57</v>
      </c>
      <c r="H424" s="2">
        <f t="shared" si="154"/>
        <v>1126.28</v>
      </c>
      <c r="I424" s="2">
        <f t="shared" si="155"/>
        <v>0</v>
      </c>
      <c r="J424" s="2">
        <f t="shared" si="156"/>
        <v>10.57</v>
      </c>
      <c r="K424" s="2">
        <f t="shared" si="157"/>
        <v>1126.28</v>
      </c>
      <c r="L424" s="2">
        <f t="shared" si="158"/>
        <v>10.57</v>
      </c>
      <c r="M424" s="2">
        <f t="shared" si="159"/>
        <v>1136.8499999999999</v>
      </c>
      <c r="N424" s="2">
        <f>'ZBud Extract Monthly'!V423</f>
        <v>1136.8599999999999</v>
      </c>
      <c r="O424" s="53">
        <f t="shared" si="160"/>
        <v>9.9999999999909051E-3</v>
      </c>
      <c r="AI424" s="58">
        <f t="shared" si="161"/>
        <v>367.56</v>
      </c>
      <c r="AJ424" s="2">
        <f t="shared" si="162"/>
        <v>758.72</v>
      </c>
      <c r="AK424" s="2">
        <f t="shared" si="163"/>
        <v>1136.8499999999999</v>
      </c>
      <c r="AL424" s="2">
        <f t="shared" si="164"/>
        <v>10.57</v>
      </c>
      <c r="AM424" s="2">
        <f t="shared" si="165"/>
        <v>2273.6999999999998</v>
      </c>
      <c r="AN424" s="2">
        <f t="shared" si="166"/>
        <v>1136.8699999999999</v>
      </c>
      <c r="AO424" s="2">
        <f t="shared" si="167"/>
        <v>0</v>
      </c>
      <c r="AP424" s="2">
        <f t="shared" si="168"/>
        <v>0</v>
      </c>
      <c r="AQ424" s="2">
        <f t="shared" si="169"/>
        <v>0</v>
      </c>
      <c r="AR424" s="2">
        <f t="shared" si="170"/>
        <v>0</v>
      </c>
      <c r="AS424" s="2">
        <f t="shared" si="171"/>
        <v>0</v>
      </c>
      <c r="AT424" s="2">
        <f t="shared" si="172"/>
        <v>1136.8499999999999</v>
      </c>
      <c r="AU424" s="2">
        <f t="shared" si="173"/>
        <v>0</v>
      </c>
      <c r="AV424" s="2">
        <f t="shared" si="174"/>
        <v>4547.42</v>
      </c>
      <c r="AW424" s="2">
        <f t="shared" si="175"/>
        <v>5684.2699999999995</v>
      </c>
      <c r="AX424" s="2">
        <f>'ZBud Extract Monthly'!V423</f>
        <v>1136.8599999999999</v>
      </c>
      <c r="AY424" s="53">
        <f t="shared" si="176"/>
        <v>-4547.41</v>
      </c>
    </row>
    <row r="425" spans="1:51" x14ac:dyDescent="0.3">
      <c r="A425" s="129">
        <v>45565</v>
      </c>
      <c r="B425" s="130">
        <v>347.16</v>
      </c>
      <c r="C425" s="130">
        <v>315.70999999999998</v>
      </c>
      <c r="D425" s="130">
        <v>149.72</v>
      </c>
      <c r="E425" s="130">
        <v>134.9</v>
      </c>
      <c r="F425" s="130">
        <v>0</v>
      </c>
      <c r="G425" s="130">
        <v>1.92</v>
      </c>
      <c r="H425" s="2">
        <f t="shared" si="154"/>
        <v>947.49</v>
      </c>
      <c r="I425" s="2">
        <f t="shared" si="155"/>
        <v>0</v>
      </c>
      <c r="J425" s="2">
        <f t="shared" si="156"/>
        <v>1.92</v>
      </c>
      <c r="K425" s="2">
        <f t="shared" si="157"/>
        <v>947.49</v>
      </c>
      <c r="L425" s="2">
        <f t="shared" si="158"/>
        <v>1.92</v>
      </c>
      <c r="M425" s="2">
        <f t="shared" si="159"/>
        <v>949.41</v>
      </c>
      <c r="N425" s="2">
        <f>'ZBud Extract Monthly'!V424</f>
        <v>949.41</v>
      </c>
      <c r="O425" s="53">
        <f t="shared" si="160"/>
        <v>0</v>
      </c>
      <c r="AI425" s="58">
        <f t="shared" si="161"/>
        <v>347.16</v>
      </c>
      <c r="AJ425" s="2">
        <f t="shared" si="162"/>
        <v>600.32999999999993</v>
      </c>
      <c r="AK425" s="2">
        <f t="shared" si="163"/>
        <v>949.41</v>
      </c>
      <c r="AL425" s="2">
        <f t="shared" si="164"/>
        <v>1.92</v>
      </c>
      <c r="AM425" s="2">
        <f t="shared" si="165"/>
        <v>1898.82</v>
      </c>
      <c r="AN425" s="2">
        <f t="shared" si="166"/>
        <v>949.41</v>
      </c>
      <c r="AO425" s="2">
        <f t="shared" si="167"/>
        <v>0</v>
      </c>
      <c r="AP425" s="2">
        <f t="shared" si="168"/>
        <v>0</v>
      </c>
      <c r="AQ425" s="2">
        <f t="shared" si="169"/>
        <v>0</v>
      </c>
      <c r="AR425" s="2">
        <f t="shared" si="170"/>
        <v>0</v>
      </c>
      <c r="AS425" s="2">
        <f t="shared" si="171"/>
        <v>0</v>
      </c>
      <c r="AT425" s="2">
        <f t="shared" si="172"/>
        <v>949.41</v>
      </c>
      <c r="AU425" s="2">
        <f t="shared" si="173"/>
        <v>0</v>
      </c>
      <c r="AV425" s="2">
        <f t="shared" si="174"/>
        <v>3797.64</v>
      </c>
      <c r="AW425" s="2">
        <f t="shared" si="175"/>
        <v>4747.05</v>
      </c>
      <c r="AX425" s="2">
        <f>'ZBud Extract Monthly'!V424</f>
        <v>949.41</v>
      </c>
      <c r="AY425" s="53">
        <f t="shared" si="176"/>
        <v>-3797.6400000000003</v>
      </c>
    </row>
    <row r="426" spans="1:51" x14ac:dyDescent="0.3">
      <c r="A426" s="129">
        <v>45596</v>
      </c>
      <c r="B426" s="130">
        <v>346.66</v>
      </c>
      <c r="C426" s="130">
        <v>315.76</v>
      </c>
      <c r="D426" s="130">
        <v>199.37</v>
      </c>
      <c r="E426" s="130">
        <v>167.19</v>
      </c>
      <c r="F426" s="130">
        <v>0</v>
      </c>
      <c r="G426" s="130">
        <v>7.89</v>
      </c>
      <c r="H426" s="2">
        <f t="shared" si="154"/>
        <v>1028.98</v>
      </c>
      <c r="I426" s="2">
        <f t="shared" si="155"/>
        <v>0</v>
      </c>
      <c r="J426" s="2">
        <f t="shared" si="156"/>
        <v>7.89</v>
      </c>
      <c r="K426" s="2">
        <f t="shared" si="157"/>
        <v>1028.98</v>
      </c>
      <c r="L426" s="2">
        <f t="shared" si="158"/>
        <v>7.89</v>
      </c>
      <c r="M426" s="2">
        <f t="shared" si="159"/>
        <v>1036.8700000000001</v>
      </c>
      <c r="N426" s="2">
        <f>'ZBud Extract Monthly'!V425</f>
        <v>1036.8599999999999</v>
      </c>
      <c r="O426" s="53">
        <f t="shared" si="160"/>
        <v>-1.0000000000218279E-2</v>
      </c>
      <c r="AI426" s="58">
        <f t="shared" si="161"/>
        <v>346.66</v>
      </c>
      <c r="AJ426" s="2">
        <f t="shared" si="162"/>
        <v>682.31999999999994</v>
      </c>
      <c r="AK426" s="2">
        <f t="shared" si="163"/>
        <v>1036.8700000000001</v>
      </c>
      <c r="AL426" s="2">
        <f t="shared" si="164"/>
        <v>7.89</v>
      </c>
      <c r="AM426" s="2">
        <f t="shared" si="165"/>
        <v>2073.7400000000002</v>
      </c>
      <c r="AN426" s="2">
        <f t="shared" si="166"/>
        <v>1036.8499999999997</v>
      </c>
      <c r="AO426" s="2">
        <f t="shared" si="167"/>
        <v>0</v>
      </c>
      <c r="AP426" s="2">
        <f t="shared" si="168"/>
        <v>0</v>
      </c>
      <c r="AQ426" s="2">
        <f t="shared" si="169"/>
        <v>0</v>
      </c>
      <c r="AR426" s="2">
        <f t="shared" si="170"/>
        <v>0</v>
      </c>
      <c r="AS426" s="2">
        <f t="shared" si="171"/>
        <v>0</v>
      </c>
      <c r="AT426" s="2">
        <f t="shared" si="172"/>
        <v>1036.8700000000001</v>
      </c>
      <c r="AU426" s="2">
        <f t="shared" si="173"/>
        <v>0</v>
      </c>
      <c r="AV426" s="2">
        <f t="shared" si="174"/>
        <v>4147.46</v>
      </c>
      <c r="AW426" s="2">
        <f t="shared" si="175"/>
        <v>5184.33</v>
      </c>
      <c r="AX426" s="2">
        <f>'ZBud Extract Monthly'!V425</f>
        <v>1036.8599999999999</v>
      </c>
      <c r="AY426" s="53">
        <f t="shared" si="176"/>
        <v>-4147.47</v>
      </c>
    </row>
    <row r="427" spans="1:51" x14ac:dyDescent="0.3">
      <c r="A427" s="129">
        <v>45626</v>
      </c>
      <c r="B427" s="130">
        <v>335.86</v>
      </c>
      <c r="C427" s="130">
        <v>302.02999999999997</v>
      </c>
      <c r="D427" s="130">
        <v>226.36</v>
      </c>
      <c r="E427" s="130">
        <v>185.52</v>
      </c>
      <c r="F427" s="130">
        <v>0</v>
      </c>
      <c r="G427" s="130">
        <v>10.029999999999999</v>
      </c>
      <c r="H427" s="2">
        <f t="shared" si="154"/>
        <v>1049.77</v>
      </c>
      <c r="I427" s="2">
        <f t="shared" si="155"/>
        <v>0</v>
      </c>
      <c r="J427" s="2">
        <f t="shared" si="156"/>
        <v>10.029999999999999</v>
      </c>
      <c r="K427" s="2">
        <f t="shared" si="157"/>
        <v>1049.77</v>
      </c>
      <c r="L427" s="2">
        <f t="shared" si="158"/>
        <v>10.029999999999999</v>
      </c>
      <c r="M427" s="2">
        <f t="shared" si="159"/>
        <v>1059.8</v>
      </c>
      <c r="N427" s="2">
        <f>'ZBud Extract Monthly'!V426</f>
        <v>1059.81</v>
      </c>
      <c r="O427" s="53">
        <f t="shared" si="160"/>
        <v>9.9999999999909051E-3</v>
      </c>
      <c r="AI427" s="58">
        <f t="shared" si="161"/>
        <v>335.86</v>
      </c>
      <c r="AJ427" s="2">
        <f t="shared" si="162"/>
        <v>713.91</v>
      </c>
      <c r="AK427" s="2">
        <f t="shared" si="163"/>
        <v>1059.8</v>
      </c>
      <c r="AL427" s="2">
        <f t="shared" si="164"/>
        <v>10.029999999999999</v>
      </c>
      <c r="AM427" s="2">
        <f t="shared" si="165"/>
        <v>2119.6</v>
      </c>
      <c r="AN427" s="2">
        <f t="shared" si="166"/>
        <v>1059.82</v>
      </c>
      <c r="AO427" s="2">
        <f t="shared" si="167"/>
        <v>0</v>
      </c>
      <c r="AP427" s="2">
        <f t="shared" si="168"/>
        <v>0</v>
      </c>
      <c r="AQ427" s="2">
        <f t="shared" si="169"/>
        <v>0</v>
      </c>
      <c r="AR427" s="2">
        <f t="shared" si="170"/>
        <v>0</v>
      </c>
      <c r="AS427" s="2">
        <f t="shared" si="171"/>
        <v>0</v>
      </c>
      <c r="AT427" s="2">
        <f t="shared" si="172"/>
        <v>1059.8</v>
      </c>
      <c r="AU427" s="2">
        <f t="shared" si="173"/>
        <v>0</v>
      </c>
      <c r="AV427" s="2">
        <f t="shared" si="174"/>
        <v>4239.2199999999993</v>
      </c>
      <c r="AW427" s="2">
        <f t="shared" si="175"/>
        <v>5299.0199999999995</v>
      </c>
      <c r="AX427" s="2">
        <f>'ZBud Extract Monthly'!V426</f>
        <v>1059.81</v>
      </c>
      <c r="AY427" s="53">
        <f t="shared" si="176"/>
        <v>-4239.2099999999991</v>
      </c>
    </row>
    <row r="428" spans="1:51" x14ac:dyDescent="0.3">
      <c r="A428" s="129">
        <v>45657</v>
      </c>
      <c r="B428" s="130">
        <v>331.77</v>
      </c>
      <c r="C428" s="130">
        <v>295.91000000000003</v>
      </c>
      <c r="D428" s="130">
        <v>247.18</v>
      </c>
      <c r="E428" s="130">
        <v>212.25</v>
      </c>
      <c r="F428" s="130">
        <v>0</v>
      </c>
      <c r="G428" s="130">
        <v>12.63</v>
      </c>
      <c r="H428" s="2">
        <f t="shared" si="154"/>
        <v>1087.1100000000001</v>
      </c>
      <c r="I428" s="2">
        <f t="shared" si="155"/>
        <v>0</v>
      </c>
      <c r="J428" s="2">
        <f t="shared" si="156"/>
        <v>12.63</v>
      </c>
      <c r="K428" s="2">
        <f t="shared" si="157"/>
        <v>1087.1100000000001</v>
      </c>
      <c r="L428" s="2">
        <f t="shared" si="158"/>
        <v>12.63</v>
      </c>
      <c r="M428" s="2">
        <f t="shared" si="159"/>
        <v>1099.7400000000002</v>
      </c>
      <c r="N428" s="2">
        <f>'ZBud Extract Monthly'!V427</f>
        <v>1099.74</v>
      </c>
      <c r="O428" s="53">
        <f t="shared" si="160"/>
        <v>0</v>
      </c>
      <c r="AI428" s="58">
        <f t="shared" si="161"/>
        <v>331.77</v>
      </c>
      <c r="AJ428" s="2">
        <f t="shared" si="162"/>
        <v>755.34</v>
      </c>
      <c r="AK428" s="2">
        <f t="shared" si="163"/>
        <v>1099.7400000000002</v>
      </c>
      <c r="AL428" s="2">
        <f t="shared" si="164"/>
        <v>12.63</v>
      </c>
      <c r="AM428" s="2">
        <f t="shared" si="165"/>
        <v>2199.4800000000005</v>
      </c>
      <c r="AN428" s="2">
        <f t="shared" si="166"/>
        <v>1099.74</v>
      </c>
      <c r="AO428" s="2">
        <f t="shared" si="167"/>
        <v>0</v>
      </c>
      <c r="AP428" s="2">
        <f t="shared" si="168"/>
        <v>0</v>
      </c>
      <c r="AQ428" s="2">
        <f t="shared" si="169"/>
        <v>0</v>
      </c>
      <c r="AR428" s="2">
        <f t="shared" si="170"/>
        <v>0</v>
      </c>
      <c r="AS428" s="2">
        <f t="shared" si="171"/>
        <v>0</v>
      </c>
      <c r="AT428" s="2">
        <f t="shared" si="172"/>
        <v>1099.7400000000002</v>
      </c>
      <c r="AU428" s="2">
        <f t="shared" si="173"/>
        <v>0</v>
      </c>
      <c r="AV428" s="2">
        <f t="shared" si="174"/>
        <v>4398.9600000000009</v>
      </c>
      <c r="AW428" s="2">
        <f t="shared" si="175"/>
        <v>5498.7000000000007</v>
      </c>
      <c r="AX428" s="2">
        <f>'ZBud Extract Monthly'!V427</f>
        <v>1099.74</v>
      </c>
      <c r="AY428" s="53">
        <f t="shared" si="176"/>
        <v>-4398.9600000000009</v>
      </c>
    </row>
    <row r="429" spans="1:51" x14ac:dyDescent="0.3">
      <c r="A429" s="129">
        <v>45688</v>
      </c>
      <c r="B429" s="130">
        <v>392.59</v>
      </c>
      <c r="C429" s="130">
        <v>371.26</v>
      </c>
      <c r="D429" s="130">
        <v>405.67</v>
      </c>
      <c r="E429" s="130">
        <v>346.63</v>
      </c>
      <c r="F429" s="130">
        <v>0</v>
      </c>
      <c r="G429" s="130">
        <v>28.59</v>
      </c>
      <c r="H429" s="2">
        <f t="shared" si="154"/>
        <v>1516.15</v>
      </c>
      <c r="I429" s="2">
        <f t="shared" si="155"/>
        <v>0</v>
      </c>
      <c r="J429" s="2">
        <f t="shared" si="156"/>
        <v>28.59</v>
      </c>
      <c r="K429" s="2">
        <f t="shared" si="157"/>
        <v>1516.15</v>
      </c>
      <c r="L429" s="2">
        <f t="shared" si="158"/>
        <v>28.59</v>
      </c>
      <c r="M429" s="2">
        <f t="shared" si="159"/>
        <v>1544.74</v>
      </c>
      <c r="N429" s="2">
        <f>'ZBud Extract Monthly'!V428</f>
        <v>1544.73</v>
      </c>
      <c r="O429" s="53">
        <f t="shared" si="160"/>
        <v>-9.9999999999909051E-3</v>
      </c>
      <c r="AI429" s="58">
        <f t="shared" si="161"/>
        <v>392.59</v>
      </c>
      <c r="AJ429" s="2">
        <f t="shared" si="162"/>
        <v>1123.56</v>
      </c>
      <c r="AK429" s="2">
        <f t="shared" si="163"/>
        <v>1544.74</v>
      </c>
      <c r="AL429" s="2">
        <f t="shared" si="164"/>
        <v>28.59</v>
      </c>
      <c r="AM429" s="2">
        <f t="shared" si="165"/>
        <v>3089.48</v>
      </c>
      <c r="AN429" s="2">
        <f t="shared" si="166"/>
        <v>1544.72</v>
      </c>
      <c r="AO429" s="2">
        <f t="shared" si="167"/>
        <v>0</v>
      </c>
      <c r="AP429" s="2">
        <f t="shared" si="168"/>
        <v>0</v>
      </c>
      <c r="AQ429" s="2">
        <f t="shared" si="169"/>
        <v>0</v>
      </c>
      <c r="AR429" s="2">
        <f t="shared" si="170"/>
        <v>0</v>
      </c>
      <c r="AS429" s="2">
        <f t="shared" si="171"/>
        <v>0</v>
      </c>
      <c r="AT429" s="2">
        <f t="shared" si="172"/>
        <v>1544.74</v>
      </c>
      <c r="AU429" s="2">
        <f t="shared" si="173"/>
        <v>0</v>
      </c>
      <c r="AV429" s="2">
        <f t="shared" si="174"/>
        <v>6178.94</v>
      </c>
      <c r="AW429" s="2">
        <f t="shared" si="175"/>
        <v>7723.68</v>
      </c>
      <c r="AX429" s="2">
        <f>'ZBud Extract Monthly'!V428</f>
        <v>1544.73</v>
      </c>
      <c r="AY429" s="53">
        <f t="shared" si="176"/>
        <v>-6178.9500000000007</v>
      </c>
    </row>
    <row r="430" spans="1:51" x14ac:dyDescent="0.3">
      <c r="A430" s="129">
        <v>45716</v>
      </c>
      <c r="B430" s="130">
        <v>300.3</v>
      </c>
      <c r="C430" s="130">
        <v>271.74</v>
      </c>
      <c r="D430" s="130">
        <v>283.51</v>
      </c>
      <c r="E430" s="130">
        <v>238.96</v>
      </c>
      <c r="F430" s="130">
        <v>0</v>
      </c>
      <c r="G430" s="130">
        <v>25.49</v>
      </c>
      <c r="H430" s="2">
        <f t="shared" si="154"/>
        <v>1094.51</v>
      </c>
      <c r="I430" s="2">
        <f t="shared" si="155"/>
        <v>0</v>
      </c>
      <c r="J430" s="2">
        <f t="shared" si="156"/>
        <v>25.49</v>
      </c>
      <c r="K430" s="2">
        <f t="shared" si="157"/>
        <v>1094.51</v>
      </c>
      <c r="L430" s="2">
        <f t="shared" si="158"/>
        <v>25.49</v>
      </c>
      <c r="M430" s="2">
        <f t="shared" si="159"/>
        <v>1120</v>
      </c>
      <c r="N430" s="2">
        <f>'ZBud Extract Monthly'!V429</f>
        <v>1120</v>
      </c>
      <c r="O430" s="53">
        <f t="shared" si="160"/>
        <v>0</v>
      </c>
      <c r="AI430" s="58">
        <f t="shared" si="161"/>
        <v>300.3</v>
      </c>
      <c r="AJ430" s="2">
        <f t="shared" si="162"/>
        <v>794.21</v>
      </c>
      <c r="AK430" s="2">
        <f t="shared" si="163"/>
        <v>1120</v>
      </c>
      <c r="AL430" s="2">
        <f t="shared" si="164"/>
        <v>25.49</v>
      </c>
      <c r="AM430" s="2">
        <f t="shared" si="165"/>
        <v>2240</v>
      </c>
      <c r="AN430" s="2">
        <f t="shared" si="166"/>
        <v>1120</v>
      </c>
      <c r="AO430" s="2">
        <f t="shared" si="167"/>
        <v>0</v>
      </c>
      <c r="AP430" s="2">
        <f t="shared" si="168"/>
        <v>0</v>
      </c>
      <c r="AQ430" s="2">
        <f t="shared" si="169"/>
        <v>0</v>
      </c>
      <c r="AR430" s="2">
        <f t="shared" si="170"/>
        <v>0</v>
      </c>
      <c r="AS430" s="2">
        <f t="shared" si="171"/>
        <v>0</v>
      </c>
      <c r="AT430" s="2">
        <f t="shared" si="172"/>
        <v>1120</v>
      </c>
      <c r="AU430" s="2">
        <f t="shared" si="173"/>
        <v>0</v>
      </c>
      <c r="AV430" s="2">
        <f t="shared" si="174"/>
        <v>4480</v>
      </c>
      <c r="AW430" s="2">
        <f t="shared" si="175"/>
        <v>5600</v>
      </c>
      <c r="AX430" s="2">
        <f>'ZBud Extract Monthly'!V429</f>
        <v>1120</v>
      </c>
      <c r="AY430" s="53">
        <f t="shared" si="176"/>
        <v>-4480</v>
      </c>
    </row>
    <row r="431" spans="1:51" x14ac:dyDescent="0.3">
      <c r="A431" s="129">
        <v>45747</v>
      </c>
      <c r="B431" s="130">
        <v>326.63</v>
      </c>
      <c r="C431" s="130">
        <v>290.89999999999998</v>
      </c>
      <c r="D431" s="130">
        <v>368.72</v>
      </c>
      <c r="E431" s="130">
        <v>303.89999999999998</v>
      </c>
      <c r="F431" s="130">
        <v>0</v>
      </c>
      <c r="G431" s="130">
        <v>24.18</v>
      </c>
      <c r="H431" s="2">
        <f t="shared" si="154"/>
        <v>1290.1500000000001</v>
      </c>
      <c r="I431" s="2">
        <f t="shared" si="155"/>
        <v>0</v>
      </c>
      <c r="J431" s="2">
        <f t="shared" si="156"/>
        <v>24.18</v>
      </c>
      <c r="K431" s="2">
        <f t="shared" si="157"/>
        <v>1290.1500000000001</v>
      </c>
      <c r="L431" s="2">
        <f t="shared" si="158"/>
        <v>24.18</v>
      </c>
      <c r="M431" s="2">
        <f t="shared" si="159"/>
        <v>1314.3300000000002</v>
      </c>
      <c r="N431" s="2">
        <f>'ZBud Extract Monthly'!V430</f>
        <v>1314.33</v>
      </c>
      <c r="O431" s="53">
        <f t="shared" si="160"/>
        <v>0</v>
      </c>
      <c r="AI431" s="58">
        <f t="shared" si="161"/>
        <v>326.63</v>
      </c>
      <c r="AJ431" s="2">
        <f t="shared" si="162"/>
        <v>963.52</v>
      </c>
      <c r="AK431" s="2">
        <f t="shared" si="163"/>
        <v>1314.3300000000002</v>
      </c>
      <c r="AL431" s="2">
        <f t="shared" si="164"/>
        <v>24.18</v>
      </c>
      <c r="AM431" s="2">
        <f t="shared" si="165"/>
        <v>2628.6600000000003</v>
      </c>
      <c r="AN431" s="2">
        <f t="shared" si="166"/>
        <v>1314.33</v>
      </c>
      <c r="AO431" s="2">
        <f t="shared" si="167"/>
        <v>0</v>
      </c>
      <c r="AP431" s="2">
        <f t="shared" si="168"/>
        <v>0</v>
      </c>
      <c r="AQ431" s="2">
        <f t="shared" si="169"/>
        <v>0</v>
      </c>
      <c r="AR431" s="2">
        <f t="shared" si="170"/>
        <v>0</v>
      </c>
      <c r="AS431" s="2">
        <f t="shared" si="171"/>
        <v>0</v>
      </c>
      <c r="AT431" s="2">
        <f t="shared" si="172"/>
        <v>1314.3300000000002</v>
      </c>
      <c r="AU431" s="2">
        <f t="shared" si="173"/>
        <v>0</v>
      </c>
      <c r="AV431" s="2">
        <f t="shared" si="174"/>
        <v>5257.3200000000006</v>
      </c>
      <c r="AW431" s="2">
        <f t="shared" si="175"/>
        <v>6571.6500000000005</v>
      </c>
      <c r="AX431" s="2">
        <f>'ZBud Extract Monthly'!V430</f>
        <v>1314.33</v>
      </c>
      <c r="AY431" s="53">
        <f t="shared" si="176"/>
        <v>-5257.3200000000006</v>
      </c>
    </row>
    <row r="432" spans="1:51" x14ac:dyDescent="0.3">
      <c r="A432" s="129">
        <v>45777</v>
      </c>
      <c r="B432" s="130">
        <v>300.83999999999997</v>
      </c>
      <c r="C432" s="130">
        <v>260.25</v>
      </c>
      <c r="D432" s="130">
        <v>106.17</v>
      </c>
      <c r="E432" s="130">
        <v>72.709999999999994</v>
      </c>
      <c r="F432" s="130">
        <v>0</v>
      </c>
      <c r="G432" s="130">
        <v>5.4</v>
      </c>
      <c r="H432" s="2">
        <f t="shared" si="154"/>
        <v>739.96999999999991</v>
      </c>
      <c r="I432" s="2">
        <f t="shared" si="155"/>
        <v>0</v>
      </c>
      <c r="J432" s="2">
        <f t="shared" si="156"/>
        <v>5.4</v>
      </c>
      <c r="K432" s="2">
        <f t="shared" si="157"/>
        <v>739.96999999999991</v>
      </c>
      <c r="L432" s="2">
        <f t="shared" si="158"/>
        <v>5.4</v>
      </c>
      <c r="M432" s="2">
        <f t="shared" si="159"/>
        <v>745.36999999999989</v>
      </c>
      <c r="N432" s="2">
        <f>'ZBud Extract Monthly'!V431</f>
        <v>745.37</v>
      </c>
      <c r="O432" s="53">
        <f t="shared" si="160"/>
        <v>0</v>
      </c>
      <c r="AI432" s="58">
        <f t="shared" si="161"/>
        <v>300.83999999999997</v>
      </c>
      <c r="AJ432" s="2">
        <f t="shared" si="162"/>
        <v>439.13</v>
      </c>
      <c r="AK432" s="2">
        <f t="shared" si="163"/>
        <v>745.36999999999989</v>
      </c>
      <c r="AL432" s="2">
        <f t="shared" si="164"/>
        <v>5.4</v>
      </c>
      <c r="AM432" s="2">
        <f t="shared" si="165"/>
        <v>1490.7399999999998</v>
      </c>
      <c r="AN432" s="2">
        <f t="shared" si="166"/>
        <v>745.37</v>
      </c>
      <c r="AO432" s="2">
        <f t="shared" si="167"/>
        <v>0</v>
      </c>
      <c r="AP432" s="2">
        <f t="shared" si="168"/>
        <v>0</v>
      </c>
      <c r="AQ432" s="2">
        <f t="shared" si="169"/>
        <v>0</v>
      </c>
      <c r="AR432" s="2">
        <f t="shared" si="170"/>
        <v>0</v>
      </c>
      <c r="AS432" s="2">
        <f t="shared" si="171"/>
        <v>0</v>
      </c>
      <c r="AT432" s="2">
        <f t="shared" si="172"/>
        <v>745.36999999999989</v>
      </c>
      <c r="AU432" s="2">
        <f t="shared" si="173"/>
        <v>0</v>
      </c>
      <c r="AV432" s="2">
        <f t="shared" si="174"/>
        <v>2981.4799999999996</v>
      </c>
      <c r="AW432" s="2">
        <f t="shared" si="175"/>
        <v>3726.8499999999995</v>
      </c>
      <c r="AX432" s="2">
        <f>'ZBud Extract Monthly'!V431</f>
        <v>745.37</v>
      </c>
      <c r="AY432" s="53">
        <f t="shared" si="176"/>
        <v>-2981.4799999999996</v>
      </c>
    </row>
    <row r="433" spans="1:51" x14ac:dyDescent="0.3">
      <c r="A433" s="129">
        <v>45808</v>
      </c>
      <c r="B433" s="130">
        <v>313.18</v>
      </c>
      <c r="C433" s="130">
        <v>273.60000000000002</v>
      </c>
      <c r="D433" s="130">
        <v>317.33</v>
      </c>
      <c r="E433" s="130">
        <v>283.74</v>
      </c>
      <c r="F433" s="130">
        <v>0</v>
      </c>
      <c r="G433" s="130">
        <v>17.02</v>
      </c>
      <c r="H433" s="2">
        <f t="shared" si="154"/>
        <v>1187.8499999999999</v>
      </c>
      <c r="I433" s="2">
        <f t="shared" si="155"/>
        <v>0</v>
      </c>
      <c r="J433" s="2">
        <f t="shared" si="156"/>
        <v>17.02</v>
      </c>
      <c r="K433" s="2">
        <f t="shared" si="157"/>
        <v>1187.8499999999999</v>
      </c>
      <c r="L433" s="2">
        <f t="shared" si="158"/>
        <v>17.02</v>
      </c>
      <c r="M433" s="2">
        <f t="shared" si="159"/>
        <v>1204.8699999999999</v>
      </c>
      <c r="N433" s="2">
        <f>'ZBud Extract Monthly'!V432</f>
        <v>1204.8599999999999</v>
      </c>
      <c r="O433" s="53">
        <f t="shared" si="160"/>
        <v>-9.9999999999909051E-3</v>
      </c>
      <c r="AI433" s="58">
        <f t="shared" si="161"/>
        <v>313.18</v>
      </c>
      <c r="AJ433" s="2">
        <f t="shared" si="162"/>
        <v>874.67000000000007</v>
      </c>
      <c r="AK433" s="2">
        <f t="shared" si="163"/>
        <v>1204.8699999999999</v>
      </c>
      <c r="AL433" s="2">
        <f t="shared" si="164"/>
        <v>17.02</v>
      </c>
      <c r="AM433" s="2">
        <f t="shared" si="165"/>
        <v>2409.7399999999998</v>
      </c>
      <c r="AN433" s="2">
        <f t="shared" si="166"/>
        <v>1204.8499999999999</v>
      </c>
      <c r="AO433" s="2">
        <f t="shared" si="167"/>
        <v>0</v>
      </c>
      <c r="AP433" s="2">
        <f t="shared" si="168"/>
        <v>0</v>
      </c>
      <c r="AQ433" s="2">
        <f t="shared" si="169"/>
        <v>0</v>
      </c>
      <c r="AR433" s="2">
        <f t="shared" si="170"/>
        <v>0</v>
      </c>
      <c r="AS433" s="2">
        <f t="shared" si="171"/>
        <v>0</v>
      </c>
      <c r="AT433" s="2">
        <f t="shared" si="172"/>
        <v>1204.8699999999999</v>
      </c>
      <c r="AU433" s="2">
        <f t="shared" si="173"/>
        <v>0</v>
      </c>
      <c r="AV433" s="2">
        <f t="shared" si="174"/>
        <v>4819.4599999999991</v>
      </c>
      <c r="AW433" s="2">
        <f t="shared" si="175"/>
        <v>6024.33</v>
      </c>
      <c r="AX433" s="2">
        <f>'ZBud Extract Monthly'!V432</f>
        <v>1204.8599999999999</v>
      </c>
      <c r="AY433" s="53">
        <f t="shared" si="176"/>
        <v>-4819.47</v>
      </c>
    </row>
    <row r="434" spans="1:51" x14ac:dyDescent="0.3">
      <c r="A434" s="129">
        <v>45838</v>
      </c>
      <c r="B434" s="130">
        <v>286.2</v>
      </c>
      <c r="C434" s="130">
        <v>229.15</v>
      </c>
      <c r="D434" s="130">
        <v>46.24</v>
      </c>
      <c r="E434" s="130">
        <v>13.17</v>
      </c>
      <c r="F434" s="130">
        <v>0</v>
      </c>
      <c r="G434" s="130">
        <v>0</v>
      </c>
      <c r="H434" s="2">
        <f t="shared" si="154"/>
        <v>574.76</v>
      </c>
      <c r="I434" s="2">
        <f t="shared" si="155"/>
        <v>0</v>
      </c>
      <c r="J434" s="2">
        <f t="shared" si="156"/>
        <v>0</v>
      </c>
      <c r="K434" s="2">
        <f t="shared" si="157"/>
        <v>574.76</v>
      </c>
      <c r="L434" s="2">
        <f t="shared" si="158"/>
        <v>0</v>
      </c>
      <c r="M434" s="2">
        <f t="shared" si="159"/>
        <v>574.76</v>
      </c>
      <c r="N434" s="2">
        <f>'ZBud Extract Monthly'!V433</f>
        <v>574.76</v>
      </c>
      <c r="O434" s="53">
        <f t="shared" si="160"/>
        <v>0</v>
      </c>
      <c r="AI434" s="58">
        <f t="shared" si="161"/>
        <v>286.2</v>
      </c>
      <c r="AJ434" s="2">
        <f t="shared" si="162"/>
        <v>288.56</v>
      </c>
      <c r="AK434" s="2">
        <f t="shared" si="163"/>
        <v>574.76</v>
      </c>
      <c r="AL434" s="2">
        <f t="shared" si="164"/>
        <v>0</v>
      </c>
      <c r="AM434" s="2">
        <f t="shared" si="165"/>
        <v>1149.52</v>
      </c>
      <c r="AN434" s="2">
        <f t="shared" si="166"/>
        <v>574.76</v>
      </c>
      <c r="AO434" s="2">
        <f t="shared" si="167"/>
        <v>0</v>
      </c>
      <c r="AP434" s="2">
        <f t="shared" si="168"/>
        <v>0</v>
      </c>
      <c r="AQ434" s="2">
        <f t="shared" si="169"/>
        <v>0</v>
      </c>
      <c r="AR434" s="2">
        <f t="shared" si="170"/>
        <v>0</v>
      </c>
      <c r="AS434" s="2">
        <f t="shared" si="171"/>
        <v>0</v>
      </c>
      <c r="AT434" s="2">
        <f t="shared" si="172"/>
        <v>574.76</v>
      </c>
      <c r="AU434" s="2">
        <f t="shared" si="173"/>
        <v>0</v>
      </c>
      <c r="AV434" s="2">
        <f t="shared" si="174"/>
        <v>2299.04</v>
      </c>
      <c r="AW434" s="2">
        <f t="shared" si="175"/>
        <v>2873.8</v>
      </c>
      <c r="AX434" s="2">
        <f>'ZBud Extract Monthly'!V433</f>
        <v>574.76</v>
      </c>
      <c r="AY434" s="53">
        <f t="shared" si="176"/>
        <v>-2299.04</v>
      </c>
    </row>
    <row r="435" spans="1:51" x14ac:dyDescent="0.3">
      <c r="A435" s="129">
        <v>45869</v>
      </c>
      <c r="B435" s="130">
        <v>286.85000000000002</v>
      </c>
      <c r="C435" s="130">
        <v>217.69</v>
      </c>
      <c r="D435" s="130">
        <v>30.74</v>
      </c>
      <c r="E435" s="130">
        <v>9.2799999999999994</v>
      </c>
      <c r="F435" s="130">
        <v>0</v>
      </c>
      <c r="G435" s="130">
        <v>0</v>
      </c>
      <c r="H435" s="2">
        <f t="shared" si="154"/>
        <v>544.55999999999995</v>
      </c>
      <c r="I435" s="2">
        <f t="shared" si="155"/>
        <v>0</v>
      </c>
      <c r="J435" s="2">
        <f t="shared" si="156"/>
        <v>0</v>
      </c>
      <c r="K435" s="2">
        <f t="shared" si="157"/>
        <v>544.55999999999995</v>
      </c>
      <c r="L435" s="2">
        <f t="shared" si="158"/>
        <v>0</v>
      </c>
      <c r="M435" s="2">
        <f t="shared" si="159"/>
        <v>544.55999999999995</v>
      </c>
      <c r="N435" s="2">
        <f>'ZBud Extract Monthly'!V434</f>
        <v>544.54999999999995</v>
      </c>
      <c r="O435" s="53">
        <f t="shared" si="160"/>
        <v>-9.9999999999909051E-3</v>
      </c>
      <c r="AI435" s="58">
        <f t="shared" si="161"/>
        <v>286.85000000000002</v>
      </c>
      <c r="AJ435" s="2">
        <f t="shared" si="162"/>
        <v>257.70999999999998</v>
      </c>
      <c r="AK435" s="2">
        <f t="shared" si="163"/>
        <v>544.55999999999995</v>
      </c>
      <c r="AL435" s="2">
        <f t="shared" si="164"/>
        <v>0</v>
      </c>
      <c r="AM435" s="2">
        <f t="shared" si="165"/>
        <v>1089.1199999999999</v>
      </c>
      <c r="AN435" s="2">
        <f t="shared" si="166"/>
        <v>544.54</v>
      </c>
      <c r="AO435" s="2">
        <f t="shared" si="167"/>
        <v>0</v>
      </c>
      <c r="AP435" s="2">
        <f t="shared" si="168"/>
        <v>0</v>
      </c>
      <c r="AQ435" s="2">
        <f t="shared" si="169"/>
        <v>0</v>
      </c>
      <c r="AR435" s="2">
        <f t="shared" si="170"/>
        <v>0</v>
      </c>
      <c r="AS435" s="2">
        <f t="shared" si="171"/>
        <v>0</v>
      </c>
      <c r="AT435" s="2">
        <f t="shared" si="172"/>
        <v>544.55999999999995</v>
      </c>
      <c r="AU435" s="2">
        <f t="shared" si="173"/>
        <v>0</v>
      </c>
      <c r="AV435" s="2">
        <f t="shared" si="174"/>
        <v>2178.2199999999998</v>
      </c>
      <c r="AW435" s="2">
        <f t="shared" si="175"/>
        <v>2722.7799999999997</v>
      </c>
      <c r="AX435" s="2">
        <f>'ZBud Extract Monthly'!V434</f>
        <v>544.54999999999995</v>
      </c>
      <c r="AY435" s="53">
        <f t="shared" si="176"/>
        <v>-2178.2299999999996</v>
      </c>
    </row>
    <row r="436" spans="1:51" x14ac:dyDescent="0.3">
      <c r="A436" s="129">
        <v>45900</v>
      </c>
      <c r="B436" s="130">
        <v>278.18</v>
      </c>
      <c r="C436" s="130">
        <v>200.08</v>
      </c>
      <c r="D436" s="130">
        <v>34.36</v>
      </c>
      <c r="E436" s="130">
        <v>15.35</v>
      </c>
      <c r="F436" s="130">
        <v>0</v>
      </c>
      <c r="G436" s="130">
        <v>0</v>
      </c>
      <c r="H436" s="2">
        <f t="shared" si="154"/>
        <v>527.97</v>
      </c>
      <c r="I436" s="2">
        <f t="shared" si="155"/>
        <v>0</v>
      </c>
      <c r="J436" s="2">
        <f t="shared" si="156"/>
        <v>0</v>
      </c>
      <c r="K436" s="2">
        <f t="shared" si="157"/>
        <v>527.97</v>
      </c>
      <c r="L436" s="2">
        <f t="shared" si="158"/>
        <v>0</v>
      </c>
      <c r="M436" s="2">
        <f t="shared" si="159"/>
        <v>527.97</v>
      </c>
      <c r="N436" s="2">
        <f>'ZBud Extract Monthly'!V435</f>
        <v>527.97</v>
      </c>
      <c r="O436" s="53">
        <f t="shared" si="160"/>
        <v>0</v>
      </c>
      <c r="AI436" s="58">
        <f t="shared" si="161"/>
        <v>278.18</v>
      </c>
      <c r="AJ436" s="2">
        <f t="shared" si="162"/>
        <v>249.79</v>
      </c>
      <c r="AK436" s="2">
        <f t="shared" si="163"/>
        <v>527.97</v>
      </c>
      <c r="AL436" s="2">
        <f t="shared" si="164"/>
        <v>0</v>
      </c>
      <c r="AM436" s="2">
        <f t="shared" si="165"/>
        <v>1055.94</v>
      </c>
      <c r="AN436" s="2">
        <f t="shared" si="166"/>
        <v>527.97</v>
      </c>
      <c r="AO436" s="2">
        <f t="shared" si="167"/>
        <v>0</v>
      </c>
      <c r="AP436" s="2">
        <f t="shared" si="168"/>
        <v>0</v>
      </c>
      <c r="AQ436" s="2">
        <f t="shared" si="169"/>
        <v>0</v>
      </c>
      <c r="AR436" s="2">
        <f t="shared" si="170"/>
        <v>0</v>
      </c>
      <c r="AS436" s="2">
        <f t="shared" si="171"/>
        <v>0</v>
      </c>
      <c r="AT436" s="2">
        <f t="shared" si="172"/>
        <v>527.97</v>
      </c>
      <c r="AU436" s="2">
        <f t="shared" si="173"/>
        <v>0</v>
      </c>
      <c r="AV436" s="2">
        <f t="shared" si="174"/>
        <v>2111.88</v>
      </c>
      <c r="AW436" s="2">
        <f t="shared" si="175"/>
        <v>2639.8500000000004</v>
      </c>
      <c r="AX436" s="2">
        <f>'ZBud Extract Monthly'!V435</f>
        <v>527.97</v>
      </c>
      <c r="AY436" s="53">
        <f t="shared" si="176"/>
        <v>-2111.88</v>
      </c>
    </row>
    <row r="437" spans="1:51" x14ac:dyDescent="0.3">
      <c r="A437" s="129">
        <v>45930</v>
      </c>
      <c r="B437" s="130">
        <v>277.82</v>
      </c>
      <c r="C437" s="130">
        <v>193.36</v>
      </c>
      <c r="D437" s="130">
        <v>63.13</v>
      </c>
      <c r="E437" s="130">
        <v>22.78</v>
      </c>
      <c r="F437" s="130">
        <v>0</v>
      </c>
      <c r="G437" s="130">
        <v>0</v>
      </c>
      <c r="H437" s="2">
        <f t="shared" si="154"/>
        <v>557.09</v>
      </c>
      <c r="I437" s="2">
        <f t="shared" si="155"/>
        <v>0</v>
      </c>
      <c r="J437" s="2">
        <f t="shared" si="156"/>
        <v>0</v>
      </c>
      <c r="K437" s="2">
        <f t="shared" si="157"/>
        <v>557.09</v>
      </c>
      <c r="L437" s="2">
        <f t="shared" si="158"/>
        <v>0</v>
      </c>
      <c r="M437" s="2">
        <f t="shared" si="159"/>
        <v>557.09</v>
      </c>
      <c r="N437" s="2">
        <f>'ZBud Extract Monthly'!V436</f>
        <v>557.09</v>
      </c>
      <c r="O437" s="53">
        <f t="shared" si="160"/>
        <v>0</v>
      </c>
      <c r="AI437" s="58">
        <f t="shared" si="161"/>
        <v>277.82</v>
      </c>
      <c r="AJ437" s="2">
        <f t="shared" si="162"/>
        <v>279.27</v>
      </c>
      <c r="AK437" s="2">
        <f t="shared" si="163"/>
        <v>557.09</v>
      </c>
      <c r="AL437" s="2">
        <f t="shared" si="164"/>
        <v>0</v>
      </c>
      <c r="AM437" s="2">
        <f t="shared" si="165"/>
        <v>1114.18</v>
      </c>
      <c r="AN437" s="2">
        <f t="shared" si="166"/>
        <v>557.09</v>
      </c>
      <c r="AO437" s="2">
        <f t="shared" si="167"/>
        <v>0</v>
      </c>
      <c r="AP437" s="2">
        <f t="shared" si="168"/>
        <v>0</v>
      </c>
      <c r="AQ437" s="2">
        <f t="shared" si="169"/>
        <v>0</v>
      </c>
      <c r="AR437" s="2">
        <f t="shared" si="170"/>
        <v>0</v>
      </c>
      <c r="AS437" s="2">
        <f t="shared" si="171"/>
        <v>0</v>
      </c>
      <c r="AT437" s="2">
        <f t="shared" si="172"/>
        <v>557.09</v>
      </c>
      <c r="AU437" s="2">
        <f t="shared" si="173"/>
        <v>0</v>
      </c>
      <c r="AV437" s="2">
        <f t="shared" si="174"/>
        <v>2228.36</v>
      </c>
      <c r="AW437" s="2">
        <f t="shared" si="175"/>
        <v>2785.45</v>
      </c>
      <c r="AX437" s="2">
        <f>'ZBud Extract Monthly'!V436</f>
        <v>557.09</v>
      </c>
      <c r="AY437" s="53">
        <f t="shared" si="176"/>
        <v>-2228.3599999999997</v>
      </c>
    </row>
    <row r="438" spans="1:51" x14ac:dyDescent="0.3">
      <c r="A438" s="129">
        <v>45961</v>
      </c>
      <c r="B438" s="130">
        <v>255.51</v>
      </c>
      <c r="C438" s="130">
        <v>156.71</v>
      </c>
      <c r="D438" s="130">
        <v>84.22</v>
      </c>
      <c r="E438" s="130">
        <v>22</v>
      </c>
      <c r="F438" s="130">
        <v>0</v>
      </c>
      <c r="G438" s="130">
        <v>0.03</v>
      </c>
      <c r="H438" s="2">
        <f t="shared" si="154"/>
        <v>518.44000000000005</v>
      </c>
      <c r="I438" s="2">
        <f t="shared" si="155"/>
        <v>0</v>
      </c>
      <c r="J438" s="2">
        <f t="shared" si="156"/>
        <v>0.03</v>
      </c>
      <c r="K438" s="2">
        <f t="shared" si="157"/>
        <v>518.44000000000005</v>
      </c>
      <c r="L438" s="2">
        <f t="shared" si="158"/>
        <v>0.03</v>
      </c>
      <c r="M438" s="2">
        <f t="shared" si="159"/>
        <v>518.47</v>
      </c>
      <c r="N438" s="2">
        <f>'ZBud Extract Monthly'!V437</f>
        <v>518.47</v>
      </c>
      <c r="O438" s="53">
        <f t="shared" si="160"/>
        <v>0</v>
      </c>
      <c r="AI438" s="58">
        <f t="shared" si="161"/>
        <v>255.51</v>
      </c>
      <c r="AJ438" s="2">
        <f t="shared" si="162"/>
        <v>262.93</v>
      </c>
      <c r="AK438" s="2">
        <f t="shared" si="163"/>
        <v>518.47</v>
      </c>
      <c r="AL438" s="2">
        <f t="shared" si="164"/>
        <v>0.03</v>
      </c>
      <c r="AM438" s="2">
        <f t="shared" si="165"/>
        <v>1036.94</v>
      </c>
      <c r="AN438" s="2">
        <f t="shared" si="166"/>
        <v>518.47</v>
      </c>
      <c r="AO438" s="2">
        <f t="shared" si="167"/>
        <v>0</v>
      </c>
      <c r="AP438" s="2">
        <f t="shared" si="168"/>
        <v>0</v>
      </c>
      <c r="AQ438" s="2">
        <f t="shared" si="169"/>
        <v>0</v>
      </c>
      <c r="AR438" s="2">
        <f t="shared" si="170"/>
        <v>0</v>
      </c>
      <c r="AS438" s="2">
        <f t="shared" si="171"/>
        <v>0</v>
      </c>
      <c r="AT438" s="2">
        <f t="shared" si="172"/>
        <v>518.47</v>
      </c>
      <c r="AU438" s="2">
        <f t="shared" si="173"/>
        <v>0</v>
      </c>
      <c r="AV438" s="2">
        <f t="shared" si="174"/>
        <v>2073.88</v>
      </c>
      <c r="AW438" s="2">
        <f t="shared" si="175"/>
        <v>2592.3500000000004</v>
      </c>
      <c r="AX438" s="2">
        <f>'ZBud Extract Monthly'!V437</f>
        <v>518.47</v>
      </c>
      <c r="AY438" s="53">
        <f t="shared" si="176"/>
        <v>-2073.88</v>
      </c>
    </row>
    <row r="439" spans="1:51" x14ac:dyDescent="0.3">
      <c r="A439" s="129">
        <v>45991</v>
      </c>
      <c r="B439" s="130">
        <v>347.92</v>
      </c>
      <c r="C439" s="130">
        <v>256.05</v>
      </c>
      <c r="D439" s="130">
        <v>96.4</v>
      </c>
      <c r="E439" s="130">
        <v>22.9</v>
      </c>
      <c r="F439" s="130">
        <v>0</v>
      </c>
      <c r="G439" s="130">
        <v>0</v>
      </c>
      <c r="H439" s="2">
        <f t="shared" si="154"/>
        <v>723.27</v>
      </c>
      <c r="I439" s="2">
        <f t="shared" si="155"/>
        <v>0</v>
      </c>
      <c r="J439" s="2">
        <f t="shared" si="156"/>
        <v>0</v>
      </c>
      <c r="K439" s="2">
        <f t="shared" si="157"/>
        <v>723.27</v>
      </c>
      <c r="L439" s="2">
        <f t="shared" si="158"/>
        <v>0</v>
      </c>
      <c r="M439" s="2">
        <f t="shared" si="159"/>
        <v>723.27</v>
      </c>
      <c r="N439" s="2">
        <f>'ZBud Extract Monthly'!V438</f>
        <v>723.27</v>
      </c>
      <c r="O439" s="53">
        <f t="shared" si="160"/>
        <v>0</v>
      </c>
      <c r="AI439" s="58">
        <f t="shared" si="161"/>
        <v>347.92</v>
      </c>
      <c r="AJ439" s="2">
        <f t="shared" si="162"/>
        <v>375.35</v>
      </c>
      <c r="AK439" s="2">
        <f t="shared" si="163"/>
        <v>723.27</v>
      </c>
      <c r="AL439" s="2">
        <f t="shared" si="164"/>
        <v>0</v>
      </c>
      <c r="AM439" s="2">
        <f t="shared" si="165"/>
        <v>1446.54</v>
      </c>
      <c r="AN439" s="2">
        <f t="shared" si="166"/>
        <v>723.27</v>
      </c>
      <c r="AO439" s="2">
        <f t="shared" si="167"/>
        <v>0</v>
      </c>
      <c r="AP439" s="2">
        <f t="shared" si="168"/>
        <v>0</v>
      </c>
      <c r="AQ439" s="2">
        <f t="shared" si="169"/>
        <v>0</v>
      </c>
      <c r="AR439" s="2">
        <f t="shared" si="170"/>
        <v>0</v>
      </c>
      <c r="AS439" s="2">
        <f t="shared" si="171"/>
        <v>0</v>
      </c>
      <c r="AT439" s="2">
        <f t="shared" si="172"/>
        <v>723.27</v>
      </c>
      <c r="AU439" s="2">
        <f t="shared" si="173"/>
        <v>0</v>
      </c>
      <c r="AV439" s="2">
        <f t="shared" si="174"/>
        <v>2893.08</v>
      </c>
      <c r="AW439" s="2">
        <f t="shared" si="175"/>
        <v>3616.35</v>
      </c>
      <c r="AX439" s="2">
        <f>'ZBud Extract Monthly'!V438</f>
        <v>723.27</v>
      </c>
      <c r="AY439" s="53">
        <f t="shared" si="176"/>
        <v>-2893.08</v>
      </c>
    </row>
    <row r="440" spans="1:51" x14ac:dyDescent="0.3">
      <c r="A440" s="129">
        <v>46022</v>
      </c>
      <c r="B440" s="130">
        <v>547.79</v>
      </c>
      <c r="C440" s="130">
        <v>493</v>
      </c>
      <c r="D440" s="130">
        <v>315.57</v>
      </c>
      <c r="E440" s="130">
        <v>141.32</v>
      </c>
      <c r="F440" s="130">
        <v>0</v>
      </c>
      <c r="G440" s="130">
        <v>6.71</v>
      </c>
      <c r="H440" s="2">
        <f t="shared" si="154"/>
        <v>1497.6799999999998</v>
      </c>
      <c r="I440" s="2">
        <f t="shared" si="155"/>
        <v>0</v>
      </c>
      <c r="J440" s="2">
        <f t="shared" si="156"/>
        <v>6.71</v>
      </c>
      <c r="K440" s="2">
        <f t="shared" si="157"/>
        <v>1497.6799999999998</v>
      </c>
      <c r="L440" s="2">
        <f t="shared" si="158"/>
        <v>6.71</v>
      </c>
      <c r="M440" s="2">
        <f t="shared" si="159"/>
        <v>1504.3899999999999</v>
      </c>
      <c r="N440" s="2">
        <f>'ZBud Extract Monthly'!V439</f>
        <v>1504.39</v>
      </c>
      <c r="O440" s="53">
        <f t="shared" si="160"/>
        <v>0</v>
      </c>
      <c r="AI440" s="58">
        <f t="shared" si="161"/>
        <v>547.79</v>
      </c>
      <c r="AJ440" s="2">
        <f t="shared" si="162"/>
        <v>949.88999999999987</v>
      </c>
      <c r="AK440" s="2">
        <f t="shared" si="163"/>
        <v>1504.3899999999999</v>
      </c>
      <c r="AL440" s="2">
        <f t="shared" si="164"/>
        <v>6.71</v>
      </c>
      <c r="AM440" s="2">
        <f t="shared" si="165"/>
        <v>3008.7799999999997</v>
      </c>
      <c r="AN440" s="2">
        <f t="shared" si="166"/>
        <v>1504.39</v>
      </c>
      <c r="AO440" s="2">
        <f t="shared" si="167"/>
        <v>0</v>
      </c>
      <c r="AP440" s="2">
        <f t="shared" si="168"/>
        <v>0</v>
      </c>
      <c r="AQ440" s="2">
        <f t="shared" si="169"/>
        <v>0</v>
      </c>
      <c r="AR440" s="2">
        <f t="shared" si="170"/>
        <v>0</v>
      </c>
      <c r="AS440" s="2">
        <f t="shared" si="171"/>
        <v>0</v>
      </c>
      <c r="AT440" s="2">
        <f t="shared" si="172"/>
        <v>1504.3899999999999</v>
      </c>
      <c r="AU440" s="2">
        <f t="shared" si="173"/>
        <v>0</v>
      </c>
      <c r="AV440" s="2">
        <f t="shared" si="174"/>
        <v>6017.56</v>
      </c>
      <c r="AW440" s="2">
        <f t="shared" si="175"/>
        <v>7521.95</v>
      </c>
      <c r="AX440" s="2">
        <f>'ZBud Extract Monthly'!V439</f>
        <v>1504.39</v>
      </c>
      <c r="AY440" s="53">
        <f t="shared" si="176"/>
        <v>-6017.5599999999995</v>
      </c>
    </row>
    <row r="441" spans="1:51" x14ac:dyDescent="0.3">
      <c r="A441" s="129">
        <v>46053</v>
      </c>
      <c r="B441" s="130">
        <v>1182.17</v>
      </c>
      <c r="C441" s="130">
        <v>1218.46</v>
      </c>
      <c r="D441" s="130">
        <v>1283.1300000000001</v>
      </c>
      <c r="E441" s="130">
        <v>959.6</v>
      </c>
      <c r="F441" s="130">
        <v>0</v>
      </c>
      <c r="G441" s="130">
        <v>102.49</v>
      </c>
      <c r="H441" s="2">
        <f t="shared" si="154"/>
        <v>4643.3600000000006</v>
      </c>
      <c r="I441" s="2">
        <f t="shared" si="155"/>
        <v>0</v>
      </c>
      <c r="J441" s="2">
        <f t="shared" si="156"/>
        <v>102.49</v>
      </c>
      <c r="K441" s="2">
        <f t="shared" si="157"/>
        <v>4643.3600000000006</v>
      </c>
      <c r="L441" s="2">
        <f t="shared" si="158"/>
        <v>102.49</v>
      </c>
      <c r="M441" s="2">
        <f t="shared" si="159"/>
        <v>4745.8500000000004</v>
      </c>
      <c r="N441" s="2">
        <f>'ZBud Extract Monthly'!V440</f>
        <v>4745.8500000000004</v>
      </c>
      <c r="O441" s="53">
        <f t="shared" si="160"/>
        <v>0</v>
      </c>
      <c r="AI441" s="58">
        <f t="shared" si="161"/>
        <v>1182.17</v>
      </c>
      <c r="AJ441" s="2">
        <f t="shared" si="162"/>
        <v>3461.19</v>
      </c>
      <c r="AK441" s="2">
        <f t="shared" si="163"/>
        <v>4745.8500000000004</v>
      </c>
      <c r="AL441" s="2">
        <f t="shared" si="164"/>
        <v>102.49</v>
      </c>
      <c r="AM441" s="2">
        <f t="shared" si="165"/>
        <v>9491.7000000000007</v>
      </c>
      <c r="AN441" s="2">
        <f t="shared" si="166"/>
        <v>4745.8500000000004</v>
      </c>
      <c r="AO441" s="2">
        <f t="shared" si="167"/>
        <v>0</v>
      </c>
      <c r="AP441" s="2">
        <f t="shared" si="168"/>
        <v>0</v>
      </c>
      <c r="AQ441" s="2">
        <f t="shared" si="169"/>
        <v>0</v>
      </c>
      <c r="AR441" s="2">
        <f t="shared" si="170"/>
        <v>0</v>
      </c>
      <c r="AS441" s="2">
        <f t="shared" si="171"/>
        <v>0</v>
      </c>
      <c r="AT441" s="2">
        <f t="shared" si="172"/>
        <v>4745.8500000000004</v>
      </c>
      <c r="AU441" s="2">
        <f t="shared" si="173"/>
        <v>0</v>
      </c>
      <c r="AV441" s="2">
        <f t="shared" si="174"/>
        <v>18983.400000000001</v>
      </c>
      <c r="AW441" s="2">
        <f t="shared" si="175"/>
        <v>23729.25</v>
      </c>
      <c r="AX441" s="2">
        <f>'ZBud Extract Monthly'!V440</f>
        <v>4745.8500000000004</v>
      </c>
      <c r="AY441" s="53">
        <f t="shared" si="176"/>
        <v>-18983.400000000001</v>
      </c>
    </row>
    <row r="442" spans="1:51" x14ac:dyDescent="0.3">
      <c r="A442" s="129">
        <v>46081</v>
      </c>
      <c r="B442" s="130">
        <v>681.27</v>
      </c>
      <c r="C442" s="130">
        <v>758.02</v>
      </c>
      <c r="D442" s="130">
        <v>1003.76</v>
      </c>
      <c r="E442" s="130">
        <v>736.85</v>
      </c>
      <c r="F442" s="130">
        <v>0</v>
      </c>
      <c r="G442" s="130">
        <v>90.52</v>
      </c>
      <c r="H442" s="2">
        <f t="shared" si="154"/>
        <v>3179.9</v>
      </c>
      <c r="I442" s="2">
        <f t="shared" si="155"/>
        <v>0</v>
      </c>
      <c r="J442" s="2">
        <f t="shared" si="156"/>
        <v>90.52</v>
      </c>
      <c r="K442" s="2">
        <f t="shared" si="157"/>
        <v>3179.9</v>
      </c>
      <c r="L442" s="2">
        <f t="shared" si="158"/>
        <v>90.52</v>
      </c>
      <c r="M442" s="2">
        <f t="shared" si="159"/>
        <v>3270.42</v>
      </c>
      <c r="N442" s="2">
        <f>'ZBud Extract Monthly'!V441</f>
        <v>3270.42</v>
      </c>
      <c r="O442" s="53">
        <f t="shared" si="160"/>
        <v>0</v>
      </c>
      <c r="AI442" s="58">
        <f t="shared" si="161"/>
        <v>681.27</v>
      </c>
      <c r="AJ442" s="2">
        <f t="shared" si="162"/>
        <v>2498.63</v>
      </c>
      <c r="AK442" s="2">
        <f t="shared" si="163"/>
        <v>3270.42</v>
      </c>
      <c r="AL442" s="2">
        <f t="shared" si="164"/>
        <v>90.52</v>
      </c>
      <c r="AM442" s="2">
        <f t="shared" si="165"/>
        <v>6540.84</v>
      </c>
      <c r="AN442" s="2">
        <f t="shared" si="166"/>
        <v>3270.42</v>
      </c>
      <c r="AO442" s="2">
        <f t="shared" si="167"/>
        <v>0</v>
      </c>
      <c r="AP442" s="2">
        <f t="shared" si="168"/>
        <v>0</v>
      </c>
      <c r="AQ442" s="2">
        <f t="shared" si="169"/>
        <v>0</v>
      </c>
      <c r="AR442" s="2">
        <f t="shared" si="170"/>
        <v>0</v>
      </c>
      <c r="AS442" s="2">
        <f t="shared" si="171"/>
        <v>0</v>
      </c>
      <c r="AT442" s="2">
        <f t="shared" si="172"/>
        <v>3270.42</v>
      </c>
      <c r="AU442" s="2">
        <f t="shared" si="173"/>
        <v>0</v>
      </c>
      <c r="AV442" s="2">
        <f t="shared" si="174"/>
        <v>13081.68</v>
      </c>
      <c r="AW442" s="2">
        <f t="shared" si="175"/>
        <v>16352.1</v>
      </c>
      <c r="AX442" s="2">
        <f>'ZBud Extract Monthly'!V441</f>
        <v>3270.42</v>
      </c>
      <c r="AY442" s="53">
        <f t="shared" si="176"/>
        <v>-13081.68</v>
      </c>
    </row>
    <row r="443" spans="1:51" x14ac:dyDescent="0.3">
      <c r="A443" s="129">
        <v>46112</v>
      </c>
      <c r="B443" s="130">
        <v>883</v>
      </c>
      <c r="C443" s="130">
        <v>1012.88</v>
      </c>
      <c r="D443" s="130">
        <v>881.05</v>
      </c>
      <c r="E443" s="130">
        <v>617.36</v>
      </c>
      <c r="F443" s="130">
        <v>0</v>
      </c>
      <c r="G443" s="130">
        <v>101.05</v>
      </c>
      <c r="H443" s="2">
        <f t="shared" si="154"/>
        <v>3394.2900000000004</v>
      </c>
      <c r="I443" s="2">
        <f t="shared" si="155"/>
        <v>0</v>
      </c>
      <c r="J443" s="2">
        <f t="shared" si="156"/>
        <v>101.05</v>
      </c>
      <c r="K443" s="2">
        <f t="shared" si="157"/>
        <v>3394.2900000000004</v>
      </c>
      <c r="L443" s="2">
        <f t="shared" si="158"/>
        <v>101.05</v>
      </c>
      <c r="M443" s="2">
        <f t="shared" si="159"/>
        <v>3495.3400000000006</v>
      </c>
      <c r="N443" s="2">
        <f>'ZBud Extract Monthly'!V442</f>
        <v>3495.34</v>
      </c>
      <c r="O443" s="53">
        <f t="shared" si="160"/>
        <v>0</v>
      </c>
      <c r="AI443" s="58">
        <f t="shared" si="161"/>
        <v>883</v>
      </c>
      <c r="AJ443" s="2">
        <f t="shared" si="162"/>
        <v>2511.29</v>
      </c>
      <c r="AK443" s="2">
        <f t="shared" si="163"/>
        <v>3495.3400000000006</v>
      </c>
      <c r="AL443" s="2">
        <f t="shared" si="164"/>
        <v>101.05</v>
      </c>
      <c r="AM443" s="2">
        <f t="shared" si="165"/>
        <v>6990.6800000000012</v>
      </c>
      <c r="AN443" s="2">
        <f t="shared" si="166"/>
        <v>3495.34</v>
      </c>
      <c r="AO443" s="2">
        <f t="shared" si="167"/>
        <v>0</v>
      </c>
      <c r="AP443" s="2">
        <f t="shared" si="168"/>
        <v>0</v>
      </c>
      <c r="AQ443" s="2">
        <f t="shared" si="169"/>
        <v>0</v>
      </c>
      <c r="AR443" s="2">
        <f t="shared" si="170"/>
        <v>0</v>
      </c>
      <c r="AS443" s="2">
        <f t="shared" si="171"/>
        <v>0</v>
      </c>
      <c r="AT443" s="2">
        <f t="shared" si="172"/>
        <v>3495.3400000000006</v>
      </c>
      <c r="AU443" s="2">
        <f t="shared" si="173"/>
        <v>0</v>
      </c>
      <c r="AV443" s="2">
        <f t="shared" si="174"/>
        <v>13981.36</v>
      </c>
      <c r="AW443" s="2">
        <f t="shared" si="175"/>
        <v>17476.700000000004</v>
      </c>
      <c r="AX443" s="2">
        <f>'ZBud Extract Monthly'!V442</f>
        <v>3495.34</v>
      </c>
      <c r="AY443" s="53">
        <f t="shared" si="176"/>
        <v>-13981.360000000004</v>
      </c>
    </row>
    <row r="444" spans="1:51" x14ac:dyDescent="0.3">
      <c r="A444" s="129">
        <v>46142</v>
      </c>
      <c r="B444" s="130">
        <v>681.37</v>
      </c>
      <c r="C444" s="130">
        <v>755.59</v>
      </c>
      <c r="D444" s="130">
        <v>916.9</v>
      </c>
      <c r="E444" s="130">
        <v>676.51</v>
      </c>
      <c r="F444" s="130">
        <v>0</v>
      </c>
      <c r="G444" s="130">
        <v>103.28</v>
      </c>
      <c r="H444" s="2">
        <f t="shared" si="154"/>
        <v>3030.37</v>
      </c>
      <c r="I444" s="2">
        <f t="shared" si="155"/>
        <v>0</v>
      </c>
      <c r="J444" s="2">
        <f t="shared" si="156"/>
        <v>103.28</v>
      </c>
      <c r="K444" s="2">
        <f t="shared" si="157"/>
        <v>3030.37</v>
      </c>
      <c r="L444" s="2">
        <f t="shared" si="158"/>
        <v>103.28</v>
      </c>
      <c r="M444" s="2">
        <f t="shared" si="159"/>
        <v>3133.65</v>
      </c>
      <c r="N444" s="2">
        <f>'ZBud Extract Monthly'!V443</f>
        <v>3133.64</v>
      </c>
      <c r="O444" s="53">
        <f t="shared" si="160"/>
        <v>-1.0000000000218279E-2</v>
      </c>
      <c r="AI444" s="58">
        <f t="shared" si="161"/>
        <v>681.37</v>
      </c>
      <c r="AJ444" s="2">
        <f t="shared" si="162"/>
        <v>2349</v>
      </c>
      <c r="AK444" s="2">
        <f t="shared" si="163"/>
        <v>3133.65</v>
      </c>
      <c r="AL444" s="2">
        <f t="shared" si="164"/>
        <v>103.28</v>
      </c>
      <c r="AM444" s="2">
        <f t="shared" si="165"/>
        <v>6267.3</v>
      </c>
      <c r="AN444" s="2">
        <f t="shared" si="166"/>
        <v>3133.6299999999997</v>
      </c>
      <c r="AO444" s="2">
        <f t="shared" si="167"/>
        <v>0</v>
      </c>
      <c r="AP444" s="2">
        <f t="shared" si="168"/>
        <v>0</v>
      </c>
      <c r="AQ444" s="2">
        <f t="shared" si="169"/>
        <v>0</v>
      </c>
      <c r="AR444" s="2">
        <f t="shared" si="170"/>
        <v>0</v>
      </c>
      <c r="AS444" s="2">
        <f t="shared" si="171"/>
        <v>0</v>
      </c>
      <c r="AT444" s="2">
        <f t="shared" si="172"/>
        <v>3133.65</v>
      </c>
      <c r="AU444" s="2">
        <f t="shared" si="173"/>
        <v>0</v>
      </c>
      <c r="AV444" s="2">
        <f t="shared" si="174"/>
        <v>12534.58</v>
      </c>
      <c r="AW444" s="2">
        <f t="shared" si="175"/>
        <v>15668.23</v>
      </c>
      <c r="AX444" s="2">
        <f>'ZBud Extract Monthly'!V443</f>
        <v>3133.64</v>
      </c>
      <c r="AY444" s="53">
        <f t="shared" si="176"/>
        <v>-12534.59</v>
      </c>
    </row>
    <row r="445" spans="1:51" x14ac:dyDescent="0.3">
      <c r="A445" s="129">
        <v>46173</v>
      </c>
      <c r="B445" s="130">
        <v>525.55999999999995</v>
      </c>
      <c r="C445" s="130">
        <v>659.56</v>
      </c>
      <c r="D445" s="130">
        <v>967.55</v>
      </c>
      <c r="E445" s="130">
        <v>791.48</v>
      </c>
      <c r="F445" s="130">
        <v>0</v>
      </c>
      <c r="G445" s="130">
        <v>94.66</v>
      </c>
      <c r="H445" s="2">
        <f t="shared" si="154"/>
        <v>2944.15</v>
      </c>
      <c r="I445" s="2">
        <f t="shared" si="155"/>
        <v>0</v>
      </c>
      <c r="J445" s="2">
        <f t="shared" si="156"/>
        <v>94.66</v>
      </c>
      <c r="K445" s="2">
        <f t="shared" si="157"/>
        <v>2944.15</v>
      </c>
      <c r="L445" s="2">
        <f t="shared" si="158"/>
        <v>94.66</v>
      </c>
      <c r="M445" s="2">
        <f t="shared" si="159"/>
        <v>3038.81</v>
      </c>
      <c r="N445" s="2">
        <f>'ZBud Extract Monthly'!V444</f>
        <v>3038.8</v>
      </c>
      <c r="O445" s="53">
        <f t="shared" si="160"/>
        <v>-9.9999999997635314E-3</v>
      </c>
      <c r="AI445" s="58">
        <f t="shared" si="161"/>
        <v>525.55999999999995</v>
      </c>
      <c r="AJ445" s="2">
        <f t="shared" si="162"/>
        <v>2418.59</v>
      </c>
      <c r="AK445" s="2">
        <f t="shared" si="163"/>
        <v>3038.81</v>
      </c>
      <c r="AL445" s="2">
        <f t="shared" si="164"/>
        <v>94.66</v>
      </c>
      <c r="AM445" s="2">
        <f t="shared" si="165"/>
        <v>6077.62</v>
      </c>
      <c r="AN445" s="2">
        <f t="shared" si="166"/>
        <v>3038.7900000000004</v>
      </c>
      <c r="AO445" s="2">
        <f t="shared" si="167"/>
        <v>0</v>
      </c>
      <c r="AP445" s="2">
        <f t="shared" si="168"/>
        <v>0</v>
      </c>
      <c r="AQ445" s="2">
        <f t="shared" si="169"/>
        <v>0</v>
      </c>
      <c r="AR445" s="2">
        <f t="shared" si="170"/>
        <v>0</v>
      </c>
      <c r="AS445" s="2">
        <f t="shared" si="171"/>
        <v>0</v>
      </c>
      <c r="AT445" s="2">
        <f t="shared" si="172"/>
        <v>3038.81</v>
      </c>
      <c r="AU445" s="2">
        <f t="shared" si="173"/>
        <v>0</v>
      </c>
      <c r="AV445" s="2">
        <f t="shared" si="174"/>
        <v>12155.220000000001</v>
      </c>
      <c r="AW445" s="2">
        <f t="shared" si="175"/>
        <v>15194.03</v>
      </c>
      <c r="AX445" s="2">
        <f>'ZBud Extract Monthly'!V444</f>
        <v>3038.8</v>
      </c>
      <c r="AY445" s="53">
        <f t="shared" si="176"/>
        <v>-12155.23</v>
      </c>
    </row>
    <row r="446" spans="1:51" x14ac:dyDescent="0.3">
      <c r="A446" s="129">
        <v>46203</v>
      </c>
      <c r="B446" s="130">
        <v>434.23</v>
      </c>
      <c r="C446" s="130">
        <v>500.65</v>
      </c>
      <c r="D446" s="130">
        <v>263.12</v>
      </c>
      <c r="E446" s="130">
        <v>246.56</v>
      </c>
      <c r="F446" s="130">
        <v>0</v>
      </c>
      <c r="G446" s="130">
        <v>16.690000000000001</v>
      </c>
      <c r="H446" s="2">
        <f t="shared" si="154"/>
        <v>1444.56</v>
      </c>
      <c r="I446" s="2">
        <f t="shared" si="155"/>
        <v>0</v>
      </c>
      <c r="J446" s="2">
        <f t="shared" si="156"/>
        <v>16.690000000000001</v>
      </c>
      <c r="K446" s="2">
        <f t="shared" si="157"/>
        <v>1444.56</v>
      </c>
      <c r="L446" s="2">
        <f t="shared" si="158"/>
        <v>16.690000000000001</v>
      </c>
      <c r="M446" s="2">
        <f t="shared" si="159"/>
        <v>1461.25</v>
      </c>
      <c r="N446" s="2">
        <f>'ZBud Extract Monthly'!V445</f>
        <v>1461.25</v>
      </c>
      <c r="O446" s="53">
        <f t="shared" si="160"/>
        <v>0</v>
      </c>
      <c r="AI446" s="58">
        <f t="shared" si="161"/>
        <v>434.23</v>
      </c>
      <c r="AJ446" s="2">
        <f t="shared" si="162"/>
        <v>1010.3299999999999</v>
      </c>
      <c r="AK446" s="2">
        <f t="shared" si="163"/>
        <v>1461.25</v>
      </c>
      <c r="AL446" s="2">
        <f t="shared" si="164"/>
        <v>16.690000000000001</v>
      </c>
      <c r="AM446" s="2">
        <f t="shared" si="165"/>
        <v>2922.5</v>
      </c>
      <c r="AN446" s="2">
        <f t="shared" si="166"/>
        <v>1461.25</v>
      </c>
      <c r="AO446" s="2">
        <f t="shared" si="167"/>
        <v>0</v>
      </c>
      <c r="AP446" s="2">
        <f t="shared" si="168"/>
        <v>0</v>
      </c>
      <c r="AQ446" s="2">
        <f t="shared" si="169"/>
        <v>0</v>
      </c>
      <c r="AR446" s="2">
        <f t="shared" si="170"/>
        <v>0</v>
      </c>
      <c r="AS446" s="2">
        <f t="shared" si="171"/>
        <v>0</v>
      </c>
      <c r="AT446" s="2">
        <f t="shared" si="172"/>
        <v>1461.25</v>
      </c>
      <c r="AU446" s="2">
        <f t="shared" si="173"/>
        <v>0</v>
      </c>
      <c r="AV446" s="2">
        <f t="shared" si="174"/>
        <v>5845</v>
      </c>
      <c r="AW446" s="2">
        <f t="shared" si="175"/>
        <v>7306.25</v>
      </c>
      <c r="AX446" s="2">
        <f>'ZBud Extract Monthly'!V445</f>
        <v>1461.25</v>
      </c>
      <c r="AY446" s="53">
        <f t="shared" si="176"/>
        <v>-5845</v>
      </c>
    </row>
    <row r="447" spans="1:51" x14ac:dyDescent="0.3">
      <c r="A447" s="129">
        <v>46234</v>
      </c>
      <c r="B447" s="130">
        <v>423.87</v>
      </c>
      <c r="C447" s="130">
        <v>462.94</v>
      </c>
      <c r="D447" s="130">
        <v>66.22</v>
      </c>
      <c r="E447" s="130">
        <v>30.49</v>
      </c>
      <c r="F447" s="130">
        <v>0</v>
      </c>
      <c r="G447" s="130">
        <v>0.02</v>
      </c>
      <c r="H447" s="2">
        <f t="shared" si="154"/>
        <v>983.52</v>
      </c>
      <c r="I447" s="2">
        <f t="shared" si="155"/>
        <v>0</v>
      </c>
      <c r="J447" s="2">
        <f t="shared" si="156"/>
        <v>0.02</v>
      </c>
      <c r="K447" s="2">
        <f t="shared" si="157"/>
        <v>983.52</v>
      </c>
      <c r="L447" s="2">
        <f t="shared" si="158"/>
        <v>0.02</v>
      </c>
      <c r="M447" s="2">
        <f t="shared" si="159"/>
        <v>983.54</v>
      </c>
      <c r="N447" s="2">
        <f>'ZBud Extract Monthly'!V446</f>
        <v>983.54</v>
      </c>
      <c r="O447" s="53">
        <f t="shared" si="160"/>
        <v>0</v>
      </c>
      <c r="AI447" s="58">
        <f t="shared" si="161"/>
        <v>423.87</v>
      </c>
      <c r="AJ447" s="2">
        <f t="shared" si="162"/>
        <v>559.65</v>
      </c>
      <c r="AK447" s="2">
        <f t="shared" si="163"/>
        <v>983.54</v>
      </c>
      <c r="AL447" s="2">
        <f t="shared" si="164"/>
        <v>0.02</v>
      </c>
      <c r="AM447" s="2">
        <f t="shared" si="165"/>
        <v>1967.08</v>
      </c>
      <c r="AN447" s="2">
        <f t="shared" si="166"/>
        <v>983.54</v>
      </c>
      <c r="AO447" s="2">
        <f t="shared" si="167"/>
        <v>0</v>
      </c>
      <c r="AP447" s="2">
        <f t="shared" si="168"/>
        <v>0</v>
      </c>
      <c r="AQ447" s="2">
        <f t="shared" si="169"/>
        <v>0</v>
      </c>
      <c r="AR447" s="2">
        <f t="shared" si="170"/>
        <v>0</v>
      </c>
      <c r="AS447" s="2">
        <f t="shared" si="171"/>
        <v>0</v>
      </c>
      <c r="AT447" s="2">
        <f t="shared" si="172"/>
        <v>983.54</v>
      </c>
      <c r="AU447" s="2">
        <f t="shared" si="173"/>
        <v>0</v>
      </c>
      <c r="AV447" s="2">
        <f t="shared" si="174"/>
        <v>3934.16</v>
      </c>
      <c r="AW447" s="2">
        <f t="shared" si="175"/>
        <v>4917.7</v>
      </c>
      <c r="AX447" s="2">
        <f>'ZBud Extract Monthly'!V446</f>
        <v>983.54</v>
      </c>
      <c r="AY447" s="53">
        <f t="shared" si="176"/>
        <v>-3934.16</v>
      </c>
    </row>
    <row r="448" spans="1:51" x14ac:dyDescent="0.3">
      <c r="A448" s="129">
        <v>46265</v>
      </c>
      <c r="B448" s="130">
        <v>402.94</v>
      </c>
      <c r="C448" s="130">
        <v>433.93</v>
      </c>
      <c r="D448" s="130">
        <v>171.56</v>
      </c>
      <c r="E448" s="130">
        <v>122.38</v>
      </c>
      <c r="F448" s="130">
        <v>0</v>
      </c>
      <c r="G448" s="130">
        <v>2.38</v>
      </c>
      <c r="H448" s="2">
        <f t="shared" si="154"/>
        <v>1130.81</v>
      </c>
      <c r="I448" s="2">
        <f t="shared" si="155"/>
        <v>0</v>
      </c>
      <c r="J448" s="2">
        <f t="shared" si="156"/>
        <v>2.38</v>
      </c>
      <c r="K448" s="2">
        <f t="shared" si="157"/>
        <v>1130.81</v>
      </c>
      <c r="L448" s="2">
        <f t="shared" si="158"/>
        <v>2.38</v>
      </c>
      <c r="M448" s="2">
        <f t="shared" si="159"/>
        <v>1133.19</v>
      </c>
      <c r="N448" s="2">
        <f>'ZBud Extract Monthly'!V447</f>
        <v>1133.2</v>
      </c>
      <c r="O448" s="53">
        <f t="shared" si="160"/>
        <v>9.9999999999909051E-3</v>
      </c>
      <c r="AI448" s="58">
        <f t="shared" si="161"/>
        <v>402.94</v>
      </c>
      <c r="AJ448" s="2">
        <f t="shared" si="162"/>
        <v>727.87</v>
      </c>
      <c r="AK448" s="2">
        <f t="shared" si="163"/>
        <v>1133.19</v>
      </c>
      <c r="AL448" s="2">
        <f t="shared" si="164"/>
        <v>2.38</v>
      </c>
      <c r="AM448" s="2">
        <f t="shared" si="165"/>
        <v>2266.38</v>
      </c>
      <c r="AN448" s="2">
        <f t="shared" si="166"/>
        <v>1133.21</v>
      </c>
      <c r="AO448" s="2">
        <f t="shared" si="167"/>
        <v>0</v>
      </c>
      <c r="AP448" s="2">
        <f t="shared" si="168"/>
        <v>0</v>
      </c>
      <c r="AQ448" s="2">
        <f t="shared" si="169"/>
        <v>0</v>
      </c>
      <c r="AR448" s="2">
        <f t="shared" si="170"/>
        <v>0</v>
      </c>
      <c r="AS448" s="2">
        <f t="shared" si="171"/>
        <v>0</v>
      </c>
      <c r="AT448" s="2">
        <f t="shared" si="172"/>
        <v>1133.19</v>
      </c>
      <c r="AU448" s="2">
        <f t="shared" si="173"/>
        <v>0</v>
      </c>
      <c r="AV448" s="2">
        <f t="shared" si="174"/>
        <v>4532.7800000000007</v>
      </c>
      <c r="AW448" s="2">
        <f t="shared" si="175"/>
        <v>5665.97</v>
      </c>
      <c r="AX448" s="2">
        <f>'ZBud Extract Monthly'!V447</f>
        <v>1133.2</v>
      </c>
      <c r="AY448" s="53">
        <f t="shared" si="176"/>
        <v>-4532.7700000000004</v>
      </c>
    </row>
    <row r="449" spans="1:51" x14ac:dyDescent="0.3">
      <c r="A449" s="129">
        <v>46295</v>
      </c>
      <c r="B449" s="130">
        <v>390.12</v>
      </c>
      <c r="C449" s="130">
        <v>402.82</v>
      </c>
      <c r="D449" s="130">
        <v>171.22</v>
      </c>
      <c r="E449" s="130">
        <v>131.63</v>
      </c>
      <c r="F449" s="130">
        <v>0</v>
      </c>
      <c r="G449" s="130">
        <v>1.64</v>
      </c>
      <c r="H449" s="2">
        <f t="shared" si="154"/>
        <v>1095.79</v>
      </c>
      <c r="I449" s="2">
        <f t="shared" si="155"/>
        <v>0</v>
      </c>
      <c r="J449" s="2">
        <f t="shared" si="156"/>
        <v>1.64</v>
      </c>
      <c r="K449" s="2">
        <f t="shared" si="157"/>
        <v>1095.79</v>
      </c>
      <c r="L449" s="2">
        <f t="shared" si="158"/>
        <v>1.64</v>
      </c>
      <c r="M449" s="2">
        <f t="shared" si="159"/>
        <v>1097.43</v>
      </c>
      <c r="N449" s="2">
        <f>'ZBud Extract Monthly'!V448</f>
        <v>1097.43</v>
      </c>
      <c r="O449" s="53">
        <f t="shared" si="160"/>
        <v>0</v>
      </c>
      <c r="AI449" s="58">
        <f t="shared" si="161"/>
        <v>390.12</v>
      </c>
      <c r="AJ449" s="2">
        <f t="shared" si="162"/>
        <v>705.67</v>
      </c>
      <c r="AK449" s="2">
        <f t="shared" si="163"/>
        <v>1097.43</v>
      </c>
      <c r="AL449" s="2">
        <f t="shared" si="164"/>
        <v>1.64</v>
      </c>
      <c r="AM449" s="2">
        <f t="shared" si="165"/>
        <v>2194.86</v>
      </c>
      <c r="AN449" s="2">
        <f t="shared" si="166"/>
        <v>1097.43</v>
      </c>
      <c r="AO449" s="2">
        <f t="shared" si="167"/>
        <v>0</v>
      </c>
      <c r="AP449" s="2">
        <f t="shared" si="168"/>
        <v>0</v>
      </c>
      <c r="AQ449" s="2">
        <f t="shared" si="169"/>
        <v>0</v>
      </c>
      <c r="AR449" s="2">
        <f t="shared" si="170"/>
        <v>0</v>
      </c>
      <c r="AS449" s="2">
        <f t="shared" si="171"/>
        <v>0</v>
      </c>
      <c r="AT449" s="2">
        <f t="shared" si="172"/>
        <v>1097.43</v>
      </c>
      <c r="AU449" s="2">
        <f t="shared" si="173"/>
        <v>0</v>
      </c>
      <c r="AV449" s="2">
        <f t="shared" si="174"/>
        <v>4389.72</v>
      </c>
      <c r="AW449" s="2">
        <f t="shared" si="175"/>
        <v>5487.1500000000005</v>
      </c>
      <c r="AX449" s="2">
        <f>'ZBud Extract Monthly'!V448</f>
        <v>1097.43</v>
      </c>
      <c r="AY449" s="53">
        <f t="shared" si="176"/>
        <v>-4389.72</v>
      </c>
    </row>
    <row r="450" spans="1:51" x14ac:dyDescent="0.3">
      <c r="A450" s="129">
        <v>46326</v>
      </c>
      <c r="B450" s="130">
        <v>375.4</v>
      </c>
      <c r="C450" s="130">
        <v>382.27</v>
      </c>
      <c r="D450" s="130">
        <v>182.49</v>
      </c>
      <c r="E450" s="130">
        <v>199.44</v>
      </c>
      <c r="F450" s="130">
        <v>0</v>
      </c>
      <c r="G450" s="130">
        <v>4.9400000000000004</v>
      </c>
      <c r="H450" s="2">
        <f t="shared" si="154"/>
        <v>1139.5999999999999</v>
      </c>
      <c r="I450" s="2">
        <f t="shared" si="155"/>
        <v>0</v>
      </c>
      <c r="J450" s="2">
        <f t="shared" si="156"/>
        <v>4.9400000000000004</v>
      </c>
      <c r="K450" s="2">
        <f t="shared" si="157"/>
        <v>1139.5999999999999</v>
      </c>
      <c r="L450" s="2">
        <f t="shared" si="158"/>
        <v>4.9400000000000004</v>
      </c>
      <c r="M450" s="2">
        <f t="shared" si="159"/>
        <v>1144.54</v>
      </c>
      <c r="N450" s="2">
        <f>'ZBud Extract Monthly'!V449</f>
        <v>1144.54</v>
      </c>
      <c r="O450" s="53">
        <f t="shared" si="160"/>
        <v>0</v>
      </c>
      <c r="AI450" s="58">
        <f t="shared" si="161"/>
        <v>375.4</v>
      </c>
      <c r="AJ450" s="2">
        <f t="shared" si="162"/>
        <v>764.2</v>
      </c>
      <c r="AK450" s="2">
        <f t="shared" si="163"/>
        <v>1144.54</v>
      </c>
      <c r="AL450" s="2">
        <f t="shared" si="164"/>
        <v>4.9400000000000004</v>
      </c>
      <c r="AM450" s="2">
        <f t="shared" si="165"/>
        <v>2289.08</v>
      </c>
      <c r="AN450" s="2">
        <f t="shared" si="166"/>
        <v>1144.54</v>
      </c>
      <c r="AO450" s="2">
        <f t="shared" si="167"/>
        <v>0</v>
      </c>
      <c r="AP450" s="2">
        <f t="shared" si="168"/>
        <v>0</v>
      </c>
      <c r="AQ450" s="2">
        <f t="shared" si="169"/>
        <v>0</v>
      </c>
      <c r="AR450" s="2">
        <f t="shared" si="170"/>
        <v>0</v>
      </c>
      <c r="AS450" s="2">
        <f t="shared" si="171"/>
        <v>0</v>
      </c>
      <c r="AT450" s="2">
        <f t="shared" si="172"/>
        <v>1144.54</v>
      </c>
      <c r="AU450" s="2">
        <f t="shared" si="173"/>
        <v>0</v>
      </c>
      <c r="AV450" s="2">
        <f t="shared" si="174"/>
        <v>4578.16</v>
      </c>
      <c r="AW450" s="2">
        <f t="shared" si="175"/>
        <v>5722.7</v>
      </c>
      <c r="AX450" s="2">
        <f>'ZBud Extract Monthly'!V449</f>
        <v>1144.54</v>
      </c>
      <c r="AY450" s="53">
        <f t="shared" si="176"/>
        <v>-4578.16</v>
      </c>
    </row>
    <row r="451" spans="1:51" x14ac:dyDescent="0.3">
      <c r="A451" s="129">
        <v>46356</v>
      </c>
      <c r="B451" s="130">
        <v>374.46</v>
      </c>
      <c r="C451" s="130">
        <v>371.16</v>
      </c>
      <c r="D451" s="130">
        <v>214.45</v>
      </c>
      <c r="E451" s="130">
        <v>234.99</v>
      </c>
      <c r="F451" s="130">
        <v>0</v>
      </c>
      <c r="G451" s="130">
        <v>14.13</v>
      </c>
      <c r="H451" s="2">
        <f t="shared" si="154"/>
        <v>1195.06</v>
      </c>
      <c r="I451" s="2">
        <f t="shared" si="155"/>
        <v>0</v>
      </c>
      <c r="J451" s="2">
        <f t="shared" si="156"/>
        <v>14.13</v>
      </c>
      <c r="K451" s="2">
        <f t="shared" si="157"/>
        <v>1195.06</v>
      </c>
      <c r="L451" s="2">
        <f t="shared" si="158"/>
        <v>14.13</v>
      </c>
      <c r="M451" s="2">
        <f t="shared" si="159"/>
        <v>1209.19</v>
      </c>
      <c r="N451" s="2">
        <f>'ZBud Extract Monthly'!V450</f>
        <v>1209.18</v>
      </c>
      <c r="O451" s="53">
        <f t="shared" si="160"/>
        <v>-9.9999999999909051E-3</v>
      </c>
      <c r="AI451" s="58">
        <f t="shared" si="161"/>
        <v>374.46</v>
      </c>
      <c r="AJ451" s="2">
        <f t="shared" si="162"/>
        <v>820.6</v>
      </c>
      <c r="AK451" s="2">
        <f t="shared" si="163"/>
        <v>1209.19</v>
      </c>
      <c r="AL451" s="2">
        <f t="shared" si="164"/>
        <v>14.13</v>
      </c>
      <c r="AM451" s="2">
        <f t="shared" si="165"/>
        <v>2418.38</v>
      </c>
      <c r="AN451" s="2">
        <f t="shared" si="166"/>
        <v>1209.17</v>
      </c>
      <c r="AO451" s="2">
        <f t="shared" si="167"/>
        <v>0</v>
      </c>
      <c r="AP451" s="2">
        <f t="shared" si="168"/>
        <v>0</v>
      </c>
      <c r="AQ451" s="2">
        <f t="shared" si="169"/>
        <v>0</v>
      </c>
      <c r="AR451" s="2">
        <f t="shared" si="170"/>
        <v>0</v>
      </c>
      <c r="AS451" s="2">
        <f t="shared" si="171"/>
        <v>0</v>
      </c>
      <c r="AT451" s="2">
        <f t="shared" si="172"/>
        <v>1209.19</v>
      </c>
      <c r="AU451" s="2">
        <f t="shared" si="173"/>
        <v>0</v>
      </c>
      <c r="AV451" s="2">
        <f t="shared" si="174"/>
        <v>4836.74</v>
      </c>
      <c r="AW451" s="2">
        <f t="shared" si="175"/>
        <v>6045.93</v>
      </c>
      <c r="AX451" s="2">
        <f>'ZBud Extract Monthly'!V450</f>
        <v>1209.18</v>
      </c>
      <c r="AY451" s="53">
        <f t="shared" si="176"/>
        <v>-4836.75</v>
      </c>
    </row>
    <row r="452" spans="1:51" x14ac:dyDescent="0.3">
      <c r="A452" s="129">
        <v>46387</v>
      </c>
      <c r="B452" s="130">
        <v>419.06</v>
      </c>
      <c r="C452" s="130">
        <v>430.7</v>
      </c>
      <c r="D452" s="130">
        <v>304.83</v>
      </c>
      <c r="E452" s="130">
        <v>336.24</v>
      </c>
      <c r="F452" s="130">
        <v>0</v>
      </c>
      <c r="G452" s="130">
        <v>30.08</v>
      </c>
      <c r="H452" s="2">
        <f t="shared" si="154"/>
        <v>1490.83</v>
      </c>
      <c r="I452" s="2">
        <f t="shared" si="155"/>
        <v>0</v>
      </c>
      <c r="J452" s="2">
        <f t="shared" si="156"/>
        <v>30.08</v>
      </c>
      <c r="K452" s="2">
        <f t="shared" si="157"/>
        <v>1490.83</v>
      </c>
      <c r="L452" s="2">
        <f t="shared" si="158"/>
        <v>30.08</v>
      </c>
      <c r="M452" s="2">
        <f t="shared" si="159"/>
        <v>1520.9099999999999</v>
      </c>
      <c r="N452" s="2">
        <f>'ZBud Extract Monthly'!V451</f>
        <v>1520.92</v>
      </c>
      <c r="O452" s="53">
        <f t="shared" si="160"/>
        <v>1.0000000000218279E-2</v>
      </c>
      <c r="AI452" s="58">
        <f t="shared" si="161"/>
        <v>419.06</v>
      </c>
      <c r="AJ452" s="2">
        <f t="shared" si="162"/>
        <v>1071.77</v>
      </c>
      <c r="AK452" s="2">
        <f t="shared" si="163"/>
        <v>1520.9099999999999</v>
      </c>
      <c r="AL452" s="2">
        <f t="shared" si="164"/>
        <v>30.08</v>
      </c>
      <c r="AM452" s="2">
        <f t="shared" si="165"/>
        <v>3041.8199999999997</v>
      </c>
      <c r="AN452" s="2">
        <f t="shared" si="166"/>
        <v>1520.9300000000003</v>
      </c>
      <c r="AO452" s="2">
        <f t="shared" si="167"/>
        <v>0</v>
      </c>
      <c r="AP452" s="2">
        <f t="shared" si="168"/>
        <v>0</v>
      </c>
      <c r="AQ452" s="2">
        <f t="shared" si="169"/>
        <v>0</v>
      </c>
      <c r="AR452" s="2">
        <f t="shared" si="170"/>
        <v>0</v>
      </c>
      <c r="AS452" s="2">
        <f t="shared" si="171"/>
        <v>0</v>
      </c>
      <c r="AT452" s="2">
        <f t="shared" si="172"/>
        <v>1520.9099999999999</v>
      </c>
      <c r="AU452" s="2">
        <f t="shared" si="173"/>
        <v>0</v>
      </c>
      <c r="AV452" s="2">
        <f t="shared" si="174"/>
        <v>6083.66</v>
      </c>
      <c r="AW452" s="2">
        <f t="shared" si="175"/>
        <v>7604.57</v>
      </c>
      <c r="AX452" s="2">
        <f>'ZBud Extract Monthly'!V451</f>
        <v>1520.92</v>
      </c>
      <c r="AY452" s="53">
        <f t="shared" si="176"/>
        <v>-6083.65</v>
      </c>
    </row>
    <row r="453" spans="1:51" x14ac:dyDescent="0.3">
      <c r="A453" s="129">
        <v>46418</v>
      </c>
      <c r="B453" s="130">
        <v>680.17</v>
      </c>
      <c r="C453" s="130">
        <v>764.94</v>
      </c>
      <c r="D453" s="130">
        <v>790.57</v>
      </c>
      <c r="E453" s="130">
        <v>646.37</v>
      </c>
      <c r="F453" s="130">
        <v>0</v>
      </c>
      <c r="G453" s="130">
        <v>70.73</v>
      </c>
      <c r="H453" s="2">
        <f t="shared" si="154"/>
        <v>2882.05</v>
      </c>
      <c r="I453" s="2">
        <f t="shared" si="155"/>
        <v>0</v>
      </c>
      <c r="J453" s="2">
        <f t="shared" si="156"/>
        <v>70.73</v>
      </c>
      <c r="K453" s="2">
        <f t="shared" si="157"/>
        <v>2882.05</v>
      </c>
      <c r="L453" s="2">
        <f t="shared" si="158"/>
        <v>70.73</v>
      </c>
      <c r="M453" s="2">
        <f t="shared" si="159"/>
        <v>2952.78</v>
      </c>
      <c r="N453" s="2">
        <f>'ZBud Extract Monthly'!V452</f>
        <v>2952.78</v>
      </c>
      <c r="O453" s="53">
        <f t="shared" si="160"/>
        <v>0</v>
      </c>
      <c r="AI453" s="58">
        <f t="shared" si="161"/>
        <v>680.17</v>
      </c>
      <c r="AJ453" s="2">
        <f t="shared" si="162"/>
        <v>2201.88</v>
      </c>
      <c r="AK453" s="2">
        <f t="shared" si="163"/>
        <v>2952.78</v>
      </c>
      <c r="AL453" s="2">
        <f t="shared" si="164"/>
        <v>70.73</v>
      </c>
      <c r="AM453" s="2">
        <f t="shared" si="165"/>
        <v>5905.56</v>
      </c>
      <c r="AN453" s="2">
        <f t="shared" si="166"/>
        <v>2952.78</v>
      </c>
      <c r="AO453" s="2">
        <f t="shared" si="167"/>
        <v>0</v>
      </c>
      <c r="AP453" s="2">
        <f t="shared" si="168"/>
        <v>0</v>
      </c>
      <c r="AQ453" s="2">
        <f t="shared" si="169"/>
        <v>0</v>
      </c>
      <c r="AR453" s="2">
        <f t="shared" si="170"/>
        <v>0</v>
      </c>
      <c r="AS453" s="2">
        <f t="shared" si="171"/>
        <v>0</v>
      </c>
      <c r="AT453" s="2">
        <f t="shared" si="172"/>
        <v>2952.78</v>
      </c>
      <c r="AU453" s="2">
        <f t="shared" si="173"/>
        <v>0</v>
      </c>
      <c r="AV453" s="2">
        <f t="shared" si="174"/>
        <v>11811.12</v>
      </c>
      <c r="AW453" s="2">
        <f t="shared" si="175"/>
        <v>14763.9</v>
      </c>
      <c r="AX453" s="2">
        <f>'ZBud Extract Monthly'!V452</f>
        <v>2952.78</v>
      </c>
      <c r="AY453" s="53">
        <f t="shared" si="176"/>
        <v>-11811.119999999999</v>
      </c>
    </row>
    <row r="454" spans="1:51" x14ac:dyDescent="0.3">
      <c r="A454" s="129">
        <v>46446</v>
      </c>
      <c r="B454" s="130">
        <v>637.86</v>
      </c>
      <c r="C454" s="130">
        <v>753.73</v>
      </c>
      <c r="D454" s="130">
        <v>684.41</v>
      </c>
      <c r="E454" s="130">
        <v>550.05999999999995</v>
      </c>
      <c r="F454" s="130">
        <v>0</v>
      </c>
      <c r="G454" s="130">
        <v>71.27</v>
      </c>
      <c r="H454" s="2">
        <f t="shared" si="154"/>
        <v>2626.06</v>
      </c>
      <c r="I454" s="2">
        <f t="shared" si="155"/>
        <v>0</v>
      </c>
      <c r="J454" s="2">
        <f t="shared" si="156"/>
        <v>71.27</v>
      </c>
      <c r="K454" s="2">
        <f t="shared" si="157"/>
        <v>2626.06</v>
      </c>
      <c r="L454" s="2">
        <f t="shared" si="158"/>
        <v>71.27</v>
      </c>
      <c r="M454" s="2">
        <f t="shared" si="159"/>
        <v>2697.33</v>
      </c>
      <c r="N454" s="2">
        <f>'ZBud Extract Monthly'!V453</f>
        <v>2697.33</v>
      </c>
      <c r="O454" s="53">
        <f t="shared" si="160"/>
        <v>0</v>
      </c>
      <c r="AI454" s="58">
        <f t="shared" si="161"/>
        <v>637.86</v>
      </c>
      <c r="AJ454" s="2">
        <f t="shared" si="162"/>
        <v>1988.1999999999998</v>
      </c>
      <c r="AK454" s="2">
        <f t="shared" si="163"/>
        <v>2697.33</v>
      </c>
      <c r="AL454" s="2">
        <f t="shared" si="164"/>
        <v>71.27</v>
      </c>
      <c r="AM454" s="2">
        <f t="shared" si="165"/>
        <v>5394.66</v>
      </c>
      <c r="AN454" s="2">
        <f t="shared" si="166"/>
        <v>2697.33</v>
      </c>
      <c r="AO454" s="2">
        <f t="shared" si="167"/>
        <v>0</v>
      </c>
      <c r="AP454" s="2">
        <f t="shared" si="168"/>
        <v>0</v>
      </c>
      <c r="AQ454" s="2">
        <f t="shared" si="169"/>
        <v>0</v>
      </c>
      <c r="AR454" s="2">
        <f t="shared" si="170"/>
        <v>0</v>
      </c>
      <c r="AS454" s="2">
        <f t="shared" si="171"/>
        <v>0</v>
      </c>
      <c r="AT454" s="2">
        <f t="shared" si="172"/>
        <v>2697.33</v>
      </c>
      <c r="AU454" s="2">
        <f t="shared" si="173"/>
        <v>0</v>
      </c>
      <c r="AV454" s="2">
        <f t="shared" si="174"/>
        <v>10789.32</v>
      </c>
      <c r="AW454" s="2">
        <f t="shared" si="175"/>
        <v>13486.65</v>
      </c>
      <c r="AX454" s="2">
        <f>'ZBud Extract Monthly'!V453</f>
        <v>2697.33</v>
      </c>
      <c r="AY454" s="53">
        <f t="shared" si="176"/>
        <v>-10789.32</v>
      </c>
    </row>
    <row r="455" spans="1:51" x14ac:dyDescent="0.3">
      <c r="A455" s="129">
        <v>46477</v>
      </c>
      <c r="B455" s="130">
        <v>651.12</v>
      </c>
      <c r="C455" s="130">
        <v>838.82</v>
      </c>
      <c r="D455" s="130">
        <v>1289.68</v>
      </c>
      <c r="E455" s="130">
        <v>973.93</v>
      </c>
      <c r="F455" s="130">
        <v>0</v>
      </c>
      <c r="G455" s="130">
        <v>136.30000000000001</v>
      </c>
      <c r="H455" s="2">
        <f t="shared" ref="H455:H518" si="177">SUM(B455:E455)</f>
        <v>3753.5499999999997</v>
      </c>
      <c r="I455" s="2">
        <f t="shared" ref="I455:I518" si="178">F455</f>
        <v>0</v>
      </c>
      <c r="J455" s="2">
        <f t="shared" ref="J455:J518" si="179">G455</f>
        <v>136.30000000000001</v>
      </c>
      <c r="K455" s="2">
        <f t="shared" ref="K455:K518" si="180">H455</f>
        <v>3753.5499999999997</v>
      </c>
      <c r="L455" s="2">
        <f t="shared" ref="L455:L518" si="181">SUM(I455:J455)</f>
        <v>136.30000000000001</v>
      </c>
      <c r="M455" s="2">
        <f t="shared" ref="M455:M518" si="182">SUM(H455:J455)</f>
        <v>3889.85</v>
      </c>
      <c r="N455" s="2">
        <f>'ZBud Extract Monthly'!V454</f>
        <v>3889.85</v>
      </c>
      <c r="O455" s="53">
        <f t="shared" ref="O455:O518" si="183">N455-M455</f>
        <v>0</v>
      </c>
      <c r="AI455" s="58">
        <f t="shared" si="161"/>
        <v>651.12</v>
      </c>
      <c r="AJ455" s="2">
        <f t="shared" si="162"/>
        <v>3102.43</v>
      </c>
      <c r="AK455" s="2">
        <f t="shared" si="163"/>
        <v>3889.85</v>
      </c>
      <c r="AL455" s="2">
        <f t="shared" si="164"/>
        <v>136.30000000000001</v>
      </c>
      <c r="AM455" s="2">
        <f t="shared" si="165"/>
        <v>7779.7</v>
      </c>
      <c r="AN455" s="2">
        <f t="shared" si="166"/>
        <v>3889.85</v>
      </c>
      <c r="AO455" s="2">
        <f t="shared" si="167"/>
        <v>0</v>
      </c>
      <c r="AP455" s="2">
        <f t="shared" si="168"/>
        <v>0</v>
      </c>
      <c r="AQ455" s="2">
        <f t="shared" si="169"/>
        <v>0</v>
      </c>
      <c r="AR455" s="2">
        <f t="shared" si="170"/>
        <v>0</v>
      </c>
      <c r="AS455" s="2">
        <f t="shared" si="171"/>
        <v>0</v>
      </c>
      <c r="AT455" s="2">
        <f t="shared" si="172"/>
        <v>3889.85</v>
      </c>
      <c r="AU455" s="2">
        <f t="shared" si="173"/>
        <v>0</v>
      </c>
      <c r="AV455" s="2">
        <f t="shared" si="174"/>
        <v>15559.4</v>
      </c>
      <c r="AW455" s="2">
        <f t="shared" si="175"/>
        <v>19449.25</v>
      </c>
      <c r="AX455" s="2">
        <f>'ZBud Extract Monthly'!V454</f>
        <v>3889.85</v>
      </c>
      <c r="AY455" s="53">
        <f t="shared" si="176"/>
        <v>-15559.4</v>
      </c>
    </row>
    <row r="456" spans="1:51" x14ac:dyDescent="0.3">
      <c r="A456" s="129">
        <v>46507</v>
      </c>
      <c r="B456" s="130">
        <v>437.01</v>
      </c>
      <c r="C456" s="130">
        <v>551.51</v>
      </c>
      <c r="D456" s="130">
        <v>1012.27</v>
      </c>
      <c r="E456" s="130">
        <v>849.88</v>
      </c>
      <c r="F456" s="130">
        <v>0</v>
      </c>
      <c r="G456" s="130">
        <v>115.81</v>
      </c>
      <c r="H456" s="2">
        <f t="shared" si="177"/>
        <v>2850.67</v>
      </c>
      <c r="I456" s="2">
        <f t="shared" si="178"/>
        <v>0</v>
      </c>
      <c r="J456" s="2">
        <f t="shared" si="179"/>
        <v>115.81</v>
      </c>
      <c r="K456" s="2">
        <f t="shared" si="180"/>
        <v>2850.67</v>
      </c>
      <c r="L456" s="2">
        <f t="shared" si="181"/>
        <v>115.81</v>
      </c>
      <c r="M456" s="2">
        <f t="shared" si="182"/>
        <v>2966.48</v>
      </c>
      <c r="N456" s="2">
        <f>'ZBud Extract Monthly'!V455</f>
        <v>2966.47</v>
      </c>
      <c r="O456" s="53">
        <f t="shared" si="183"/>
        <v>-1.0000000000218279E-2</v>
      </c>
      <c r="AI456" s="58">
        <f t="shared" si="161"/>
        <v>437.01</v>
      </c>
      <c r="AJ456" s="2">
        <f t="shared" si="162"/>
        <v>2413.66</v>
      </c>
      <c r="AK456" s="2">
        <f t="shared" si="163"/>
        <v>2966.48</v>
      </c>
      <c r="AL456" s="2">
        <f t="shared" si="164"/>
        <v>115.81</v>
      </c>
      <c r="AM456" s="2">
        <f t="shared" si="165"/>
        <v>5932.96</v>
      </c>
      <c r="AN456" s="2">
        <f t="shared" si="166"/>
        <v>2966.4599999999996</v>
      </c>
      <c r="AO456" s="2">
        <f t="shared" si="167"/>
        <v>0</v>
      </c>
      <c r="AP456" s="2">
        <f t="shared" si="168"/>
        <v>0</v>
      </c>
      <c r="AQ456" s="2">
        <f t="shared" si="169"/>
        <v>0</v>
      </c>
      <c r="AR456" s="2">
        <f t="shared" si="170"/>
        <v>0</v>
      </c>
      <c r="AS456" s="2">
        <f t="shared" si="171"/>
        <v>0</v>
      </c>
      <c r="AT456" s="2">
        <f t="shared" si="172"/>
        <v>2966.48</v>
      </c>
      <c r="AU456" s="2">
        <f t="shared" si="173"/>
        <v>0</v>
      </c>
      <c r="AV456" s="2">
        <f t="shared" si="174"/>
        <v>11865.9</v>
      </c>
      <c r="AW456" s="2">
        <f t="shared" si="175"/>
        <v>14832.38</v>
      </c>
      <c r="AX456" s="2">
        <f>'ZBud Extract Monthly'!V455</f>
        <v>2966.47</v>
      </c>
      <c r="AY456" s="53">
        <f t="shared" si="176"/>
        <v>-11865.91</v>
      </c>
    </row>
    <row r="457" spans="1:51" x14ac:dyDescent="0.3">
      <c r="A457" s="129">
        <v>46538</v>
      </c>
      <c r="B457" s="130">
        <v>427.67</v>
      </c>
      <c r="C457" s="130">
        <v>511.41</v>
      </c>
      <c r="D457" s="130">
        <v>486.17</v>
      </c>
      <c r="E457" s="130">
        <v>490.42</v>
      </c>
      <c r="F457" s="130">
        <v>0</v>
      </c>
      <c r="G457" s="130">
        <v>61.4</v>
      </c>
      <c r="H457" s="2">
        <f t="shared" si="177"/>
        <v>1915.67</v>
      </c>
      <c r="I457" s="2">
        <f t="shared" si="178"/>
        <v>0</v>
      </c>
      <c r="J457" s="2">
        <f t="shared" si="179"/>
        <v>61.4</v>
      </c>
      <c r="K457" s="2">
        <f t="shared" si="180"/>
        <v>1915.67</v>
      </c>
      <c r="L457" s="2">
        <f t="shared" si="181"/>
        <v>61.4</v>
      </c>
      <c r="M457" s="2">
        <f t="shared" si="182"/>
        <v>1977.0700000000002</v>
      </c>
      <c r="N457" s="2">
        <f>'ZBud Extract Monthly'!V456</f>
        <v>1977.06</v>
      </c>
      <c r="O457" s="53">
        <f t="shared" si="183"/>
        <v>-1.0000000000218279E-2</v>
      </c>
      <c r="AI457" s="58">
        <f t="shared" si="161"/>
        <v>427.67</v>
      </c>
      <c r="AJ457" s="2">
        <f t="shared" si="162"/>
        <v>1488</v>
      </c>
      <c r="AK457" s="2">
        <f t="shared" si="163"/>
        <v>1977.0700000000002</v>
      </c>
      <c r="AL457" s="2">
        <f t="shared" si="164"/>
        <v>61.4</v>
      </c>
      <c r="AM457" s="2">
        <f t="shared" si="165"/>
        <v>3954.1400000000003</v>
      </c>
      <c r="AN457" s="2">
        <f t="shared" si="166"/>
        <v>1977.0499999999997</v>
      </c>
      <c r="AO457" s="2">
        <f t="shared" si="167"/>
        <v>0</v>
      </c>
      <c r="AP457" s="2">
        <f t="shared" si="168"/>
        <v>0</v>
      </c>
      <c r="AQ457" s="2">
        <f t="shared" si="169"/>
        <v>0</v>
      </c>
      <c r="AR457" s="2">
        <f t="shared" si="170"/>
        <v>0</v>
      </c>
      <c r="AS457" s="2">
        <f t="shared" si="171"/>
        <v>0</v>
      </c>
      <c r="AT457" s="2">
        <f t="shared" si="172"/>
        <v>1977.0700000000002</v>
      </c>
      <c r="AU457" s="2">
        <f t="shared" si="173"/>
        <v>0</v>
      </c>
      <c r="AV457" s="2">
        <f t="shared" si="174"/>
        <v>7908.26</v>
      </c>
      <c r="AW457" s="2">
        <f t="shared" si="175"/>
        <v>9885.33</v>
      </c>
      <c r="AX457" s="2">
        <f>'ZBud Extract Monthly'!V456</f>
        <v>1977.06</v>
      </c>
      <c r="AY457" s="53">
        <f t="shared" si="176"/>
        <v>-7908.27</v>
      </c>
    </row>
    <row r="458" spans="1:51" x14ac:dyDescent="0.3">
      <c r="A458" s="129">
        <v>46568</v>
      </c>
      <c r="B458" s="130">
        <v>379.73</v>
      </c>
      <c r="C458" s="130">
        <v>422.27</v>
      </c>
      <c r="D458" s="130">
        <v>101.03</v>
      </c>
      <c r="E458" s="130">
        <v>91.13</v>
      </c>
      <c r="F458" s="130">
        <v>0</v>
      </c>
      <c r="G458" s="130">
        <v>4.72</v>
      </c>
      <c r="H458" s="2">
        <f t="shared" si="177"/>
        <v>994.16</v>
      </c>
      <c r="I458" s="2">
        <f t="shared" si="178"/>
        <v>0</v>
      </c>
      <c r="J458" s="2">
        <f t="shared" si="179"/>
        <v>4.72</v>
      </c>
      <c r="K458" s="2">
        <f t="shared" si="180"/>
        <v>994.16</v>
      </c>
      <c r="L458" s="2">
        <f t="shared" si="181"/>
        <v>4.72</v>
      </c>
      <c r="M458" s="2">
        <f t="shared" si="182"/>
        <v>998.88</v>
      </c>
      <c r="N458" s="2">
        <f>'ZBud Extract Monthly'!V457</f>
        <v>998.88</v>
      </c>
      <c r="O458" s="53">
        <f t="shared" si="183"/>
        <v>0</v>
      </c>
      <c r="AI458" s="58">
        <f t="shared" si="161"/>
        <v>379.73</v>
      </c>
      <c r="AJ458" s="2">
        <f t="shared" si="162"/>
        <v>614.42999999999995</v>
      </c>
      <c r="AK458" s="2">
        <f t="shared" si="163"/>
        <v>998.88</v>
      </c>
      <c r="AL458" s="2">
        <f t="shared" si="164"/>
        <v>4.72</v>
      </c>
      <c r="AM458" s="2">
        <f t="shared" si="165"/>
        <v>1997.76</v>
      </c>
      <c r="AN458" s="2">
        <f t="shared" si="166"/>
        <v>998.88</v>
      </c>
      <c r="AO458" s="2">
        <f t="shared" si="167"/>
        <v>0</v>
      </c>
      <c r="AP458" s="2">
        <f t="shared" si="168"/>
        <v>0</v>
      </c>
      <c r="AQ458" s="2">
        <f t="shared" si="169"/>
        <v>0</v>
      </c>
      <c r="AR458" s="2">
        <f t="shared" si="170"/>
        <v>0</v>
      </c>
      <c r="AS458" s="2">
        <f t="shared" si="171"/>
        <v>0</v>
      </c>
      <c r="AT458" s="2">
        <f t="shared" si="172"/>
        <v>998.88</v>
      </c>
      <c r="AU458" s="2">
        <f t="shared" si="173"/>
        <v>0</v>
      </c>
      <c r="AV458" s="2">
        <f t="shared" si="174"/>
        <v>3995.52</v>
      </c>
      <c r="AW458" s="2">
        <f t="shared" si="175"/>
        <v>4994.3999999999996</v>
      </c>
      <c r="AX458" s="2">
        <f>'ZBud Extract Monthly'!V457</f>
        <v>998.88</v>
      </c>
      <c r="AY458" s="53">
        <f t="shared" si="176"/>
        <v>-3995.5199999999995</v>
      </c>
    </row>
    <row r="459" spans="1:51" x14ac:dyDescent="0.3">
      <c r="A459" s="129">
        <v>46599</v>
      </c>
      <c r="B459" s="130">
        <v>375.4</v>
      </c>
      <c r="C459" s="130">
        <v>403.93</v>
      </c>
      <c r="D459" s="130">
        <v>79.91</v>
      </c>
      <c r="E459" s="130">
        <v>74.349999999999994</v>
      </c>
      <c r="F459" s="130">
        <v>0</v>
      </c>
      <c r="G459" s="130">
        <v>0.56000000000000005</v>
      </c>
      <c r="H459" s="2">
        <f t="shared" si="177"/>
        <v>933.58999999999992</v>
      </c>
      <c r="I459" s="2">
        <f t="shared" si="178"/>
        <v>0</v>
      </c>
      <c r="J459" s="2">
        <f t="shared" si="179"/>
        <v>0.56000000000000005</v>
      </c>
      <c r="K459" s="2">
        <f t="shared" si="180"/>
        <v>933.58999999999992</v>
      </c>
      <c r="L459" s="2">
        <f t="shared" si="181"/>
        <v>0.56000000000000005</v>
      </c>
      <c r="M459" s="2">
        <f t="shared" si="182"/>
        <v>934.14999999999986</v>
      </c>
      <c r="N459" s="2">
        <f>'ZBud Extract Monthly'!V458</f>
        <v>934.16</v>
      </c>
      <c r="O459" s="53">
        <f t="shared" si="183"/>
        <v>1.0000000000104592E-2</v>
      </c>
      <c r="AI459" s="58">
        <f t="shared" si="161"/>
        <v>375.4</v>
      </c>
      <c r="AJ459" s="2">
        <f t="shared" si="162"/>
        <v>558.19000000000005</v>
      </c>
      <c r="AK459" s="2">
        <f t="shared" si="163"/>
        <v>934.14999999999986</v>
      </c>
      <c r="AL459" s="2">
        <f t="shared" si="164"/>
        <v>0.56000000000000005</v>
      </c>
      <c r="AM459" s="2">
        <f t="shared" si="165"/>
        <v>1868.2999999999997</v>
      </c>
      <c r="AN459" s="2">
        <f t="shared" si="166"/>
        <v>934.17000000000007</v>
      </c>
      <c r="AO459" s="2">
        <f t="shared" si="167"/>
        <v>0</v>
      </c>
      <c r="AP459" s="2">
        <f t="shared" si="168"/>
        <v>0</v>
      </c>
      <c r="AQ459" s="2">
        <f t="shared" si="169"/>
        <v>0</v>
      </c>
      <c r="AR459" s="2">
        <f t="shared" si="170"/>
        <v>0</v>
      </c>
      <c r="AS459" s="2">
        <f t="shared" si="171"/>
        <v>0</v>
      </c>
      <c r="AT459" s="2">
        <f t="shared" si="172"/>
        <v>934.14999999999986</v>
      </c>
      <c r="AU459" s="2">
        <f t="shared" si="173"/>
        <v>0</v>
      </c>
      <c r="AV459" s="2">
        <f t="shared" si="174"/>
        <v>3736.62</v>
      </c>
      <c r="AW459" s="2">
        <f t="shared" si="175"/>
        <v>4670.7699999999995</v>
      </c>
      <c r="AX459" s="2">
        <f>'ZBud Extract Monthly'!V458</f>
        <v>934.16</v>
      </c>
      <c r="AY459" s="53">
        <f t="shared" si="176"/>
        <v>-3736.6099999999997</v>
      </c>
    </row>
    <row r="460" spans="1:51" x14ac:dyDescent="0.3">
      <c r="A460" s="129">
        <v>46630</v>
      </c>
      <c r="B460" s="130">
        <v>360.16</v>
      </c>
      <c r="C460" s="130">
        <v>378.13</v>
      </c>
      <c r="D460" s="130">
        <v>125.26</v>
      </c>
      <c r="E460" s="130">
        <v>119.23</v>
      </c>
      <c r="F460" s="130">
        <v>0</v>
      </c>
      <c r="G460" s="130">
        <v>5.3</v>
      </c>
      <c r="H460" s="2">
        <f t="shared" si="177"/>
        <v>982.78</v>
      </c>
      <c r="I460" s="2">
        <f t="shared" si="178"/>
        <v>0</v>
      </c>
      <c r="J460" s="2">
        <f t="shared" si="179"/>
        <v>5.3</v>
      </c>
      <c r="K460" s="2">
        <f t="shared" si="180"/>
        <v>982.78</v>
      </c>
      <c r="L460" s="2">
        <f t="shared" si="181"/>
        <v>5.3</v>
      </c>
      <c r="M460" s="2">
        <f t="shared" si="182"/>
        <v>988.07999999999993</v>
      </c>
      <c r="N460" s="2">
        <f>'ZBud Extract Monthly'!V459</f>
        <v>988.08</v>
      </c>
      <c r="O460" s="53">
        <f t="shared" si="183"/>
        <v>0</v>
      </c>
      <c r="AI460" s="58">
        <f t="shared" si="161"/>
        <v>360.16</v>
      </c>
      <c r="AJ460" s="2">
        <f t="shared" si="162"/>
        <v>622.62</v>
      </c>
      <c r="AK460" s="2">
        <f t="shared" si="163"/>
        <v>988.07999999999993</v>
      </c>
      <c r="AL460" s="2">
        <f t="shared" si="164"/>
        <v>5.3</v>
      </c>
      <c r="AM460" s="2">
        <f t="shared" si="165"/>
        <v>1976.1599999999999</v>
      </c>
      <c r="AN460" s="2">
        <f t="shared" si="166"/>
        <v>988.08</v>
      </c>
      <c r="AO460" s="2">
        <f t="shared" si="167"/>
        <v>0</v>
      </c>
      <c r="AP460" s="2">
        <f t="shared" si="168"/>
        <v>0</v>
      </c>
      <c r="AQ460" s="2">
        <f t="shared" si="169"/>
        <v>0</v>
      </c>
      <c r="AR460" s="2">
        <f t="shared" si="170"/>
        <v>0</v>
      </c>
      <c r="AS460" s="2">
        <f t="shared" si="171"/>
        <v>0</v>
      </c>
      <c r="AT460" s="2">
        <f t="shared" si="172"/>
        <v>988.07999999999993</v>
      </c>
      <c r="AU460" s="2">
        <f t="shared" si="173"/>
        <v>0</v>
      </c>
      <c r="AV460" s="2">
        <f t="shared" si="174"/>
        <v>3952.3199999999997</v>
      </c>
      <c r="AW460" s="2">
        <f t="shared" si="175"/>
        <v>4940.3999999999996</v>
      </c>
      <c r="AX460" s="2">
        <f>'ZBud Extract Monthly'!V459</f>
        <v>988.08</v>
      </c>
      <c r="AY460" s="53">
        <f t="shared" si="176"/>
        <v>-3952.3199999999997</v>
      </c>
    </row>
    <row r="461" spans="1:51" x14ac:dyDescent="0.3">
      <c r="A461" s="129">
        <v>46660</v>
      </c>
      <c r="B461" s="130">
        <v>339.43</v>
      </c>
      <c r="C461" s="130">
        <v>345.68</v>
      </c>
      <c r="D461" s="130">
        <v>186.99</v>
      </c>
      <c r="E461" s="130">
        <v>179.3</v>
      </c>
      <c r="F461" s="130">
        <v>0</v>
      </c>
      <c r="G461" s="130">
        <v>5.79</v>
      </c>
      <c r="H461" s="2">
        <f t="shared" si="177"/>
        <v>1051.4000000000001</v>
      </c>
      <c r="I461" s="2">
        <f t="shared" si="178"/>
        <v>0</v>
      </c>
      <c r="J461" s="2">
        <f t="shared" si="179"/>
        <v>5.79</v>
      </c>
      <c r="K461" s="2">
        <f t="shared" si="180"/>
        <v>1051.4000000000001</v>
      </c>
      <c r="L461" s="2">
        <f t="shared" si="181"/>
        <v>5.79</v>
      </c>
      <c r="M461" s="2">
        <f t="shared" si="182"/>
        <v>1057.19</v>
      </c>
      <c r="N461" s="2">
        <f>'ZBud Extract Monthly'!V460</f>
        <v>1057.19</v>
      </c>
      <c r="O461" s="53">
        <f t="shared" si="183"/>
        <v>0</v>
      </c>
      <c r="AI461" s="58">
        <f t="shared" si="161"/>
        <v>339.43</v>
      </c>
      <c r="AJ461" s="2">
        <f t="shared" si="162"/>
        <v>711.97</v>
      </c>
      <c r="AK461" s="2">
        <f t="shared" si="163"/>
        <v>1057.19</v>
      </c>
      <c r="AL461" s="2">
        <f t="shared" si="164"/>
        <v>5.79</v>
      </c>
      <c r="AM461" s="2">
        <f t="shared" si="165"/>
        <v>2114.38</v>
      </c>
      <c r="AN461" s="2">
        <f t="shared" si="166"/>
        <v>1057.19</v>
      </c>
      <c r="AO461" s="2">
        <f t="shared" si="167"/>
        <v>0</v>
      </c>
      <c r="AP461" s="2">
        <f t="shared" si="168"/>
        <v>0</v>
      </c>
      <c r="AQ461" s="2">
        <f t="shared" si="169"/>
        <v>0</v>
      </c>
      <c r="AR461" s="2">
        <f t="shared" si="170"/>
        <v>0</v>
      </c>
      <c r="AS461" s="2">
        <f t="shared" si="171"/>
        <v>0</v>
      </c>
      <c r="AT461" s="2">
        <f t="shared" si="172"/>
        <v>1057.19</v>
      </c>
      <c r="AU461" s="2">
        <f t="shared" si="173"/>
        <v>0</v>
      </c>
      <c r="AV461" s="2">
        <f t="shared" si="174"/>
        <v>4228.76</v>
      </c>
      <c r="AW461" s="2">
        <f t="shared" si="175"/>
        <v>5285.9500000000007</v>
      </c>
      <c r="AX461" s="2">
        <f>'ZBud Extract Monthly'!V460</f>
        <v>1057.19</v>
      </c>
      <c r="AY461" s="53">
        <f t="shared" si="176"/>
        <v>-4228.76</v>
      </c>
    </row>
    <row r="462" spans="1:51" x14ac:dyDescent="0.3">
      <c r="A462" s="129">
        <v>46691</v>
      </c>
      <c r="B462" s="130">
        <v>394.79</v>
      </c>
      <c r="C462" s="130">
        <v>401.71</v>
      </c>
      <c r="D462" s="130">
        <v>253.94</v>
      </c>
      <c r="E462" s="130">
        <v>332.03</v>
      </c>
      <c r="F462" s="130">
        <v>0</v>
      </c>
      <c r="G462" s="130">
        <v>10.15</v>
      </c>
      <c r="H462" s="2">
        <f t="shared" si="177"/>
        <v>1382.47</v>
      </c>
      <c r="I462" s="2">
        <f t="shared" si="178"/>
        <v>0</v>
      </c>
      <c r="J462" s="2">
        <f t="shared" si="179"/>
        <v>10.15</v>
      </c>
      <c r="K462" s="2">
        <f t="shared" si="180"/>
        <v>1382.47</v>
      </c>
      <c r="L462" s="2">
        <f t="shared" si="181"/>
        <v>10.15</v>
      </c>
      <c r="M462" s="2">
        <f t="shared" si="182"/>
        <v>1392.6200000000001</v>
      </c>
      <c r="N462" s="2">
        <f>'ZBud Extract Monthly'!V461</f>
        <v>1392.62</v>
      </c>
      <c r="O462" s="53">
        <f t="shared" si="183"/>
        <v>0</v>
      </c>
      <c r="AI462" s="58">
        <f t="shared" si="161"/>
        <v>394.79</v>
      </c>
      <c r="AJ462" s="2">
        <f t="shared" si="162"/>
        <v>987.68</v>
      </c>
      <c r="AK462" s="2">
        <f t="shared" si="163"/>
        <v>1392.6200000000001</v>
      </c>
      <c r="AL462" s="2">
        <f t="shared" si="164"/>
        <v>10.15</v>
      </c>
      <c r="AM462" s="2">
        <f t="shared" si="165"/>
        <v>2785.2400000000002</v>
      </c>
      <c r="AN462" s="2">
        <f t="shared" si="166"/>
        <v>1392.62</v>
      </c>
      <c r="AO462" s="2">
        <f t="shared" si="167"/>
        <v>0</v>
      </c>
      <c r="AP462" s="2">
        <f t="shared" si="168"/>
        <v>0</v>
      </c>
      <c r="AQ462" s="2">
        <f t="shared" si="169"/>
        <v>0</v>
      </c>
      <c r="AR462" s="2">
        <f t="shared" si="170"/>
        <v>0</v>
      </c>
      <c r="AS462" s="2">
        <f t="shared" si="171"/>
        <v>0</v>
      </c>
      <c r="AT462" s="2">
        <f t="shared" si="172"/>
        <v>1392.6200000000001</v>
      </c>
      <c r="AU462" s="2">
        <f t="shared" si="173"/>
        <v>0</v>
      </c>
      <c r="AV462" s="2">
        <f t="shared" si="174"/>
        <v>5570.4800000000005</v>
      </c>
      <c r="AW462" s="2">
        <f t="shared" si="175"/>
        <v>6963.1</v>
      </c>
      <c r="AX462" s="2">
        <f>'ZBud Extract Monthly'!V461</f>
        <v>1392.62</v>
      </c>
      <c r="AY462" s="53">
        <f t="shared" si="176"/>
        <v>-5570.4800000000005</v>
      </c>
    </row>
    <row r="463" spans="1:51" x14ac:dyDescent="0.3">
      <c r="A463" s="129">
        <v>46721</v>
      </c>
      <c r="B463" s="130">
        <v>500.47</v>
      </c>
      <c r="C463" s="130">
        <v>552.49</v>
      </c>
      <c r="D463" s="130">
        <v>477.17</v>
      </c>
      <c r="E463" s="130">
        <v>417.57</v>
      </c>
      <c r="F463" s="130">
        <v>0</v>
      </c>
      <c r="G463" s="130">
        <v>32.36</v>
      </c>
      <c r="H463" s="2">
        <f t="shared" si="177"/>
        <v>1947.7</v>
      </c>
      <c r="I463" s="2">
        <f t="shared" si="178"/>
        <v>0</v>
      </c>
      <c r="J463" s="2">
        <f t="shared" si="179"/>
        <v>32.36</v>
      </c>
      <c r="K463" s="2">
        <f t="shared" si="180"/>
        <v>1947.7</v>
      </c>
      <c r="L463" s="2">
        <f t="shared" si="181"/>
        <v>32.36</v>
      </c>
      <c r="M463" s="2">
        <f t="shared" si="182"/>
        <v>1980.06</v>
      </c>
      <c r="N463" s="2">
        <f>'ZBud Extract Monthly'!V462</f>
        <v>1980.05</v>
      </c>
      <c r="O463" s="53">
        <f t="shared" si="183"/>
        <v>-9.9999999999909051E-3</v>
      </c>
      <c r="AI463" s="58">
        <f t="shared" si="161"/>
        <v>500.47</v>
      </c>
      <c r="AJ463" s="2">
        <f t="shared" si="162"/>
        <v>1447.23</v>
      </c>
      <c r="AK463" s="2">
        <f t="shared" si="163"/>
        <v>1980.06</v>
      </c>
      <c r="AL463" s="2">
        <f t="shared" si="164"/>
        <v>32.36</v>
      </c>
      <c r="AM463" s="2">
        <f t="shared" si="165"/>
        <v>3960.12</v>
      </c>
      <c r="AN463" s="2">
        <f t="shared" si="166"/>
        <v>1980.04</v>
      </c>
      <c r="AO463" s="2">
        <f t="shared" si="167"/>
        <v>0</v>
      </c>
      <c r="AP463" s="2">
        <f t="shared" si="168"/>
        <v>0</v>
      </c>
      <c r="AQ463" s="2">
        <f t="shared" si="169"/>
        <v>0</v>
      </c>
      <c r="AR463" s="2">
        <f t="shared" si="170"/>
        <v>0</v>
      </c>
      <c r="AS463" s="2">
        <f t="shared" si="171"/>
        <v>0</v>
      </c>
      <c r="AT463" s="2">
        <f t="shared" si="172"/>
        <v>1980.06</v>
      </c>
      <c r="AU463" s="2">
        <f t="shared" si="173"/>
        <v>0</v>
      </c>
      <c r="AV463" s="2">
        <f t="shared" si="174"/>
        <v>7920.22</v>
      </c>
      <c r="AW463" s="2">
        <f t="shared" si="175"/>
        <v>9900.2799999999988</v>
      </c>
      <c r="AX463" s="2">
        <f>'ZBud Extract Monthly'!V462</f>
        <v>1980.05</v>
      </c>
      <c r="AY463" s="53">
        <f t="shared" si="176"/>
        <v>-7920.2299999999987</v>
      </c>
    </row>
    <row r="464" spans="1:51" x14ac:dyDescent="0.3">
      <c r="A464" s="129">
        <v>46752</v>
      </c>
      <c r="B464" s="130">
        <v>507.13</v>
      </c>
      <c r="C464" s="130">
        <v>576.36</v>
      </c>
      <c r="D464" s="130">
        <v>536.25</v>
      </c>
      <c r="E464" s="130">
        <v>439.8</v>
      </c>
      <c r="F464" s="130">
        <v>0</v>
      </c>
      <c r="G464" s="130">
        <v>43.05</v>
      </c>
      <c r="H464" s="2">
        <f t="shared" si="177"/>
        <v>2059.54</v>
      </c>
      <c r="I464" s="2">
        <f t="shared" si="178"/>
        <v>0</v>
      </c>
      <c r="J464" s="2">
        <f t="shared" si="179"/>
        <v>43.05</v>
      </c>
      <c r="K464" s="2">
        <f t="shared" si="180"/>
        <v>2059.54</v>
      </c>
      <c r="L464" s="2">
        <f t="shared" si="181"/>
        <v>43.05</v>
      </c>
      <c r="M464" s="2">
        <f t="shared" si="182"/>
        <v>2102.59</v>
      </c>
      <c r="N464" s="2">
        <f>'ZBud Extract Monthly'!V463</f>
        <v>2102.58</v>
      </c>
      <c r="O464" s="53">
        <f t="shared" si="183"/>
        <v>-1.0000000000218279E-2</v>
      </c>
      <c r="AI464" s="58">
        <f t="shared" si="161"/>
        <v>507.13</v>
      </c>
      <c r="AJ464" s="2">
        <f t="shared" si="162"/>
        <v>1552.41</v>
      </c>
      <c r="AK464" s="2">
        <f t="shared" si="163"/>
        <v>2102.59</v>
      </c>
      <c r="AL464" s="2">
        <f t="shared" si="164"/>
        <v>43.05</v>
      </c>
      <c r="AM464" s="2">
        <f t="shared" si="165"/>
        <v>4205.18</v>
      </c>
      <c r="AN464" s="2">
        <f t="shared" si="166"/>
        <v>2102.5699999999997</v>
      </c>
      <c r="AO464" s="2">
        <f t="shared" si="167"/>
        <v>0</v>
      </c>
      <c r="AP464" s="2">
        <f t="shared" si="168"/>
        <v>0</v>
      </c>
      <c r="AQ464" s="2">
        <f t="shared" si="169"/>
        <v>0</v>
      </c>
      <c r="AR464" s="2">
        <f t="shared" si="170"/>
        <v>0</v>
      </c>
      <c r="AS464" s="2">
        <f t="shared" si="171"/>
        <v>0</v>
      </c>
      <c r="AT464" s="2">
        <f t="shared" si="172"/>
        <v>2102.59</v>
      </c>
      <c r="AU464" s="2">
        <f t="shared" si="173"/>
        <v>0</v>
      </c>
      <c r="AV464" s="2">
        <f t="shared" si="174"/>
        <v>8410.34</v>
      </c>
      <c r="AW464" s="2">
        <f t="shared" si="175"/>
        <v>10512.93</v>
      </c>
      <c r="AX464" s="2">
        <f>'ZBud Extract Monthly'!V463</f>
        <v>2102.58</v>
      </c>
      <c r="AY464" s="53">
        <f t="shared" si="176"/>
        <v>-8410.35</v>
      </c>
    </row>
    <row r="465" spans="1:51" x14ac:dyDescent="0.3">
      <c r="A465" s="129">
        <v>46783</v>
      </c>
      <c r="B465" s="130">
        <v>2054.9499999999998</v>
      </c>
      <c r="C465" s="130">
        <v>1934.92</v>
      </c>
      <c r="D465" s="130">
        <v>719.98</v>
      </c>
      <c r="E465" s="130">
        <v>487.47</v>
      </c>
      <c r="F465" s="130">
        <v>0</v>
      </c>
      <c r="G465" s="130">
        <v>77.55</v>
      </c>
      <c r="H465" s="2">
        <f t="shared" si="177"/>
        <v>5197.3200000000006</v>
      </c>
      <c r="I465" s="2">
        <f t="shared" si="178"/>
        <v>0</v>
      </c>
      <c r="J465" s="2">
        <f t="shared" si="179"/>
        <v>77.55</v>
      </c>
      <c r="K465" s="2">
        <f t="shared" si="180"/>
        <v>5197.3200000000006</v>
      </c>
      <c r="L465" s="2">
        <f t="shared" si="181"/>
        <v>77.55</v>
      </c>
      <c r="M465" s="2">
        <f t="shared" si="182"/>
        <v>5274.8700000000008</v>
      </c>
      <c r="N465" s="2">
        <f>'ZBud Extract Monthly'!V464</f>
        <v>5274.88</v>
      </c>
      <c r="O465" s="53">
        <f t="shared" si="183"/>
        <v>9.999999999308784E-3</v>
      </c>
      <c r="AI465" s="58">
        <f t="shared" si="161"/>
        <v>2054.9499999999998</v>
      </c>
      <c r="AJ465" s="2">
        <f t="shared" si="162"/>
        <v>3142.37</v>
      </c>
      <c r="AK465" s="2">
        <f t="shared" si="163"/>
        <v>5274.8700000000008</v>
      </c>
      <c r="AL465" s="2">
        <f t="shared" si="164"/>
        <v>77.55</v>
      </c>
      <c r="AM465" s="2">
        <f t="shared" si="165"/>
        <v>10549.740000000002</v>
      </c>
      <c r="AN465" s="2">
        <f t="shared" si="166"/>
        <v>5274.8899999999994</v>
      </c>
      <c r="AO465" s="2">
        <f t="shared" si="167"/>
        <v>0</v>
      </c>
      <c r="AP465" s="2">
        <f t="shared" si="168"/>
        <v>0</v>
      </c>
      <c r="AQ465" s="2">
        <f t="shared" si="169"/>
        <v>0</v>
      </c>
      <c r="AR465" s="2">
        <f t="shared" si="170"/>
        <v>0</v>
      </c>
      <c r="AS465" s="2">
        <f t="shared" si="171"/>
        <v>0</v>
      </c>
      <c r="AT465" s="2">
        <f t="shared" si="172"/>
        <v>5274.8700000000008</v>
      </c>
      <c r="AU465" s="2">
        <f t="shared" si="173"/>
        <v>0</v>
      </c>
      <c r="AV465" s="2">
        <f t="shared" si="174"/>
        <v>21099.5</v>
      </c>
      <c r="AW465" s="2">
        <f t="shared" si="175"/>
        <v>26374.370000000003</v>
      </c>
      <c r="AX465" s="2">
        <f>'ZBud Extract Monthly'!V464</f>
        <v>5274.88</v>
      </c>
      <c r="AY465" s="53">
        <f t="shared" si="176"/>
        <v>-21099.49</v>
      </c>
    </row>
    <row r="466" spans="1:51" x14ac:dyDescent="0.3">
      <c r="A466" s="129">
        <v>46812</v>
      </c>
      <c r="B466" s="130">
        <v>1250.93</v>
      </c>
      <c r="C466" s="130">
        <v>1290.99</v>
      </c>
      <c r="D466" s="130">
        <v>1144.0999999999999</v>
      </c>
      <c r="E466" s="130">
        <v>864.27</v>
      </c>
      <c r="F466" s="130">
        <v>0</v>
      </c>
      <c r="G466" s="130">
        <v>130.38</v>
      </c>
      <c r="H466" s="2">
        <f t="shared" si="177"/>
        <v>4550.29</v>
      </c>
      <c r="I466" s="2">
        <f t="shared" si="178"/>
        <v>0</v>
      </c>
      <c r="J466" s="2">
        <f t="shared" si="179"/>
        <v>130.38</v>
      </c>
      <c r="K466" s="2">
        <f t="shared" si="180"/>
        <v>4550.29</v>
      </c>
      <c r="L466" s="2">
        <f t="shared" si="181"/>
        <v>130.38</v>
      </c>
      <c r="M466" s="2">
        <f t="shared" si="182"/>
        <v>4680.67</v>
      </c>
      <c r="N466" s="2">
        <f>'ZBud Extract Monthly'!V465</f>
        <v>4680.66</v>
      </c>
      <c r="O466" s="53">
        <f t="shared" si="183"/>
        <v>-1.0000000000218279E-2</v>
      </c>
      <c r="AI466" s="58">
        <f t="shared" si="161"/>
        <v>1250.93</v>
      </c>
      <c r="AJ466" s="2">
        <f t="shared" si="162"/>
        <v>3299.36</v>
      </c>
      <c r="AK466" s="2">
        <f t="shared" si="163"/>
        <v>4680.67</v>
      </c>
      <c r="AL466" s="2">
        <f t="shared" si="164"/>
        <v>130.38</v>
      </c>
      <c r="AM466" s="2">
        <f t="shared" si="165"/>
        <v>9361.34</v>
      </c>
      <c r="AN466" s="2">
        <f t="shared" si="166"/>
        <v>4680.6499999999996</v>
      </c>
      <c r="AO466" s="2">
        <f t="shared" si="167"/>
        <v>0</v>
      </c>
      <c r="AP466" s="2">
        <f t="shared" si="168"/>
        <v>0</v>
      </c>
      <c r="AQ466" s="2">
        <f t="shared" si="169"/>
        <v>0</v>
      </c>
      <c r="AR466" s="2">
        <f t="shared" si="170"/>
        <v>0</v>
      </c>
      <c r="AS466" s="2">
        <f t="shared" si="171"/>
        <v>0</v>
      </c>
      <c r="AT466" s="2">
        <f t="shared" si="172"/>
        <v>4680.67</v>
      </c>
      <c r="AU466" s="2">
        <f t="shared" si="173"/>
        <v>0</v>
      </c>
      <c r="AV466" s="2">
        <f t="shared" si="174"/>
        <v>18722.66</v>
      </c>
      <c r="AW466" s="2">
        <f t="shared" si="175"/>
        <v>23403.33</v>
      </c>
      <c r="AX466" s="2">
        <f>'ZBud Extract Monthly'!V465</f>
        <v>4680.66</v>
      </c>
      <c r="AY466" s="53">
        <f t="shared" si="176"/>
        <v>-18722.670000000002</v>
      </c>
    </row>
    <row r="467" spans="1:51" x14ac:dyDescent="0.3">
      <c r="A467" s="129">
        <v>46843</v>
      </c>
      <c r="B467" s="130">
        <v>1061.98</v>
      </c>
      <c r="C467" s="130">
        <v>1272.8800000000001</v>
      </c>
      <c r="D467" s="130">
        <v>1695.32</v>
      </c>
      <c r="E467" s="130">
        <v>1297.99</v>
      </c>
      <c r="F467" s="130">
        <v>0</v>
      </c>
      <c r="G467" s="130">
        <v>241.51</v>
      </c>
      <c r="H467" s="2">
        <f t="shared" si="177"/>
        <v>5328.17</v>
      </c>
      <c r="I467" s="2">
        <f t="shared" si="178"/>
        <v>0</v>
      </c>
      <c r="J467" s="2">
        <f t="shared" si="179"/>
        <v>241.51</v>
      </c>
      <c r="K467" s="2">
        <f t="shared" si="180"/>
        <v>5328.17</v>
      </c>
      <c r="L467" s="2">
        <f t="shared" si="181"/>
        <v>241.51</v>
      </c>
      <c r="M467" s="2">
        <f t="shared" si="182"/>
        <v>5569.68</v>
      </c>
      <c r="N467" s="2">
        <f>'ZBud Extract Monthly'!V466</f>
        <v>5569.68</v>
      </c>
      <c r="O467" s="53">
        <f t="shared" si="183"/>
        <v>0</v>
      </c>
      <c r="AI467" s="58">
        <f t="shared" si="161"/>
        <v>1061.98</v>
      </c>
      <c r="AJ467" s="2">
        <f t="shared" si="162"/>
        <v>4266.1899999999996</v>
      </c>
      <c r="AK467" s="2">
        <f t="shared" si="163"/>
        <v>5569.68</v>
      </c>
      <c r="AL467" s="2">
        <f t="shared" si="164"/>
        <v>241.51</v>
      </c>
      <c r="AM467" s="2">
        <f t="shared" si="165"/>
        <v>11139.36</v>
      </c>
      <c r="AN467" s="2">
        <f t="shared" si="166"/>
        <v>5569.68</v>
      </c>
      <c r="AO467" s="2">
        <f t="shared" si="167"/>
        <v>0</v>
      </c>
      <c r="AP467" s="2">
        <f t="shared" si="168"/>
        <v>0</v>
      </c>
      <c r="AQ467" s="2">
        <f t="shared" si="169"/>
        <v>0</v>
      </c>
      <c r="AR467" s="2">
        <f t="shared" si="170"/>
        <v>0</v>
      </c>
      <c r="AS467" s="2">
        <f t="shared" si="171"/>
        <v>0</v>
      </c>
      <c r="AT467" s="2">
        <f t="shared" si="172"/>
        <v>5569.68</v>
      </c>
      <c r="AU467" s="2">
        <f t="shared" si="173"/>
        <v>0</v>
      </c>
      <c r="AV467" s="2">
        <f t="shared" si="174"/>
        <v>22278.720000000001</v>
      </c>
      <c r="AW467" s="2">
        <f t="shared" si="175"/>
        <v>27848.400000000001</v>
      </c>
      <c r="AX467" s="2">
        <f>'ZBud Extract Monthly'!V466</f>
        <v>5569.68</v>
      </c>
      <c r="AY467" s="53">
        <f t="shared" si="176"/>
        <v>-22278.720000000001</v>
      </c>
    </row>
    <row r="468" spans="1:51" x14ac:dyDescent="0.3">
      <c r="A468" s="129">
        <v>46873</v>
      </c>
      <c r="B468" s="130">
        <v>472.15</v>
      </c>
      <c r="C468" s="130">
        <v>665.41</v>
      </c>
      <c r="D468" s="130">
        <v>1299.3900000000001</v>
      </c>
      <c r="E468" s="130">
        <v>1035.21</v>
      </c>
      <c r="F468" s="130">
        <v>0</v>
      </c>
      <c r="G468" s="130">
        <v>174.17</v>
      </c>
      <c r="H468" s="2">
        <f t="shared" si="177"/>
        <v>3472.16</v>
      </c>
      <c r="I468" s="2">
        <f t="shared" si="178"/>
        <v>0</v>
      </c>
      <c r="J468" s="2">
        <f t="shared" si="179"/>
        <v>174.17</v>
      </c>
      <c r="K468" s="2">
        <f t="shared" si="180"/>
        <v>3472.16</v>
      </c>
      <c r="L468" s="2">
        <f t="shared" si="181"/>
        <v>174.17</v>
      </c>
      <c r="M468" s="2">
        <f t="shared" si="182"/>
        <v>3646.33</v>
      </c>
      <c r="N468" s="2">
        <f>'ZBud Extract Monthly'!V467</f>
        <v>3646.33</v>
      </c>
      <c r="O468" s="53">
        <f t="shared" si="183"/>
        <v>0</v>
      </c>
      <c r="AI468" s="58">
        <f t="shared" si="161"/>
        <v>472.15</v>
      </c>
      <c r="AJ468" s="2">
        <f t="shared" si="162"/>
        <v>3000.01</v>
      </c>
      <c r="AK468" s="2">
        <f t="shared" si="163"/>
        <v>3646.33</v>
      </c>
      <c r="AL468" s="2">
        <f t="shared" si="164"/>
        <v>174.17</v>
      </c>
      <c r="AM468" s="2">
        <f t="shared" si="165"/>
        <v>7292.66</v>
      </c>
      <c r="AN468" s="2">
        <f t="shared" si="166"/>
        <v>3646.33</v>
      </c>
      <c r="AO468" s="2">
        <f t="shared" si="167"/>
        <v>0</v>
      </c>
      <c r="AP468" s="2">
        <f t="shared" si="168"/>
        <v>0</v>
      </c>
      <c r="AQ468" s="2">
        <f t="shared" si="169"/>
        <v>0</v>
      </c>
      <c r="AR468" s="2">
        <f t="shared" si="170"/>
        <v>0</v>
      </c>
      <c r="AS468" s="2">
        <f t="shared" si="171"/>
        <v>0</v>
      </c>
      <c r="AT468" s="2">
        <f t="shared" si="172"/>
        <v>3646.33</v>
      </c>
      <c r="AU468" s="2">
        <f t="shared" si="173"/>
        <v>0</v>
      </c>
      <c r="AV468" s="2">
        <f t="shared" si="174"/>
        <v>14585.32</v>
      </c>
      <c r="AW468" s="2">
        <f t="shared" si="175"/>
        <v>18231.650000000001</v>
      </c>
      <c r="AX468" s="2">
        <f>'ZBud Extract Monthly'!V467</f>
        <v>3646.33</v>
      </c>
      <c r="AY468" s="53">
        <f t="shared" si="176"/>
        <v>-14585.320000000002</v>
      </c>
    </row>
    <row r="469" spans="1:51" x14ac:dyDescent="0.3">
      <c r="A469" s="129">
        <v>46904</v>
      </c>
      <c r="B469" s="130">
        <v>459.07</v>
      </c>
      <c r="C469" s="130">
        <v>598.66999999999996</v>
      </c>
      <c r="D469" s="130">
        <v>674.48</v>
      </c>
      <c r="E469" s="130">
        <v>562.08000000000004</v>
      </c>
      <c r="F469" s="130">
        <v>0</v>
      </c>
      <c r="G469" s="130">
        <v>67.989999999999995</v>
      </c>
      <c r="H469" s="2">
        <f t="shared" si="177"/>
        <v>2294.3000000000002</v>
      </c>
      <c r="I469" s="2">
        <f t="shared" si="178"/>
        <v>0</v>
      </c>
      <c r="J469" s="2">
        <f t="shared" si="179"/>
        <v>67.989999999999995</v>
      </c>
      <c r="K469" s="2">
        <f t="shared" si="180"/>
        <v>2294.3000000000002</v>
      </c>
      <c r="L469" s="2">
        <f t="shared" si="181"/>
        <v>67.989999999999995</v>
      </c>
      <c r="M469" s="2">
        <f t="shared" si="182"/>
        <v>2362.29</v>
      </c>
      <c r="N469" s="2">
        <f>'ZBud Extract Monthly'!V468</f>
        <v>2362.3000000000002</v>
      </c>
      <c r="O469" s="53">
        <f t="shared" si="183"/>
        <v>1.0000000000218279E-2</v>
      </c>
      <c r="AI469" s="58">
        <f t="shared" si="161"/>
        <v>459.07</v>
      </c>
      <c r="AJ469" s="2">
        <f t="shared" si="162"/>
        <v>1835.23</v>
      </c>
      <c r="AK469" s="2">
        <f t="shared" si="163"/>
        <v>2362.29</v>
      </c>
      <c r="AL469" s="2">
        <f t="shared" si="164"/>
        <v>67.989999999999995</v>
      </c>
      <c r="AM469" s="2">
        <f t="shared" si="165"/>
        <v>4724.58</v>
      </c>
      <c r="AN469" s="2">
        <f t="shared" si="166"/>
        <v>2362.3100000000004</v>
      </c>
      <c r="AO469" s="2">
        <f t="shared" si="167"/>
        <v>0</v>
      </c>
      <c r="AP469" s="2">
        <f t="shared" si="168"/>
        <v>0</v>
      </c>
      <c r="AQ469" s="2">
        <f t="shared" si="169"/>
        <v>0</v>
      </c>
      <c r="AR469" s="2">
        <f t="shared" si="170"/>
        <v>0</v>
      </c>
      <c r="AS469" s="2">
        <f t="shared" si="171"/>
        <v>0</v>
      </c>
      <c r="AT469" s="2">
        <f t="shared" si="172"/>
        <v>2362.29</v>
      </c>
      <c r="AU469" s="2">
        <f t="shared" si="173"/>
        <v>0</v>
      </c>
      <c r="AV469" s="2">
        <f t="shared" si="174"/>
        <v>9449.18</v>
      </c>
      <c r="AW469" s="2">
        <f t="shared" si="175"/>
        <v>11811.470000000001</v>
      </c>
      <c r="AX469" s="2">
        <f>'ZBud Extract Monthly'!V468</f>
        <v>2362.3000000000002</v>
      </c>
      <c r="AY469" s="53">
        <f t="shared" si="176"/>
        <v>-9449.1700000000019</v>
      </c>
    </row>
    <row r="470" spans="1:51" x14ac:dyDescent="0.3">
      <c r="A470" s="129">
        <v>46934</v>
      </c>
      <c r="B470" s="130">
        <v>418.37</v>
      </c>
      <c r="C470" s="130">
        <v>510.99</v>
      </c>
      <c r="D470" s="130">
        <v>163.99</v>
      </c>
      <c r="E470" s="130">
        <v>148.68</v>
      </c>
      <c r="F470" s="130">
        <v>0</v>
      </c>
      <c r="G470" s="130">
        <v>18.2</v>
      </c>
      <c r="H470" s="2">
        <f t="shared" si="177"/>
        <v>1242.03</v>
      </c>
      <c r="I470" s="2">
        <f t="shared" si="178"/>
        <v>0</v>
      </c>
      <c r="J470" s="2">
        <f t="shared" si="179"/>
        <v>18.2</v>
      </c>
      <c r="K470" s="2">
        <f t="shared" si="180"/>
        <v>1242.03</v>
      </c>
      <c r="L470" s="2">
        <f t="shared" si="181"/>
        <v>18.2</v>
      </c>
      <c r="M470" s="2">
        <f t="shared" si="182"/>
        <v>1260.23</v>
      </c>
      <c r="N470" s="2">
        <f>'ZBud Extract Monthly'!V469</f>
        <v>1260.22</v>
      </c>
      <c r="O470" s="53">
        <f t="shared" si="183"/>
        <v>-9.9999999999909051E-3</v>
      </c>
      <c r="AI470" s="58">
        <f t="shared" si="161"/>
        <v>418.37</v>
      </c>
      <c r="AJ470" s="2">
        <f t="shared" si="162"/>
        <v>823.66000000000008</v>
      </c>
      <c r="AK470" s="2">
        <f t="shared" si="163"/>
        <v>1260.23</v>
      </c>
      <c r="AL470" s="2">
        <f t="shared" si="164"/>
        <v>18.2</v>
      </c>
      <c r="AM470" s="2">
        <f t="shared" si="165"/>
        <v>2520.46</v>
      </c>
      <c r="AN470" s="2">
        <f t="shared" si="166"/>
        <v>1260.21</v>
      </c>
      <c r="AO470" s="2">
        <f t="shared" si="167"/>
        <v>0</v>
      </c>
      <c r="AP470" s="2">
        <f t="shared" si="168"/>
        <v>0</v>
      </c>
      <c r="AQ470" s="2">
        <f t="shared" si="169"/>
        <v>0</v>
      </c>
      <c r="AR470" s="2">
        <f t="shared" si="170"/>
        <v>0</v>
      </c>
      <c r="AS470" s="2">
        <f t="shared" si="171"/>
        <v>0</v>
      </c>
      <c r="AT470" s="2">
        <f t="shared" si="172"/>
        <v>1260.23</v>
      </c>
      <c r="AU470" s="2">
        <f t="shared" si="173"/>
        <v>0</v>
      </c>
      <c r="AV470" s="2">
        <f t="shared" si="174"/>
        <v>5040.9000000000005</v>
      </c>
      <c r="AW470" s="2">
        <f t="shared" si="175"/>
        <v>6301.13</v>
      </c>
      <c r="AX470" s="2">
        <f>'ZBud Extract Monthly'!V469</f>
        <v>1260.22</v>
      </c>
      <c r="AY470" s="53">
        <f t="shared" si="176"/>
        <v>-5040.91</v>
      </c>
    </row>
    <row r="471" spans="1:51" x14ac:dyDescent="0.3">
      <c r="A471" s="129">
        <v>46965</v>
      </c>
      <c r="B471" s="130">
        <v>411.63</v>
      </c>
      <c r="C471" s="130">
        <v>491.5</v>
      </c>
      <c r="D471" s="130">
        <v>248.65</v>
      </c>
      <c r="E471" s="130">
        <v>212.98</v>
      </c>
      <c r="F471" s="130">
        <v>0</v>
      </c>
      <c r="G471" s="130">
        <v>9.66</v>
      </c>
      <c r="H471" s="2">
        <f t="shared" si="177"/>
        <v>1364.76</v>
      </c>
      <c r="I471" s="2">
        <f t="shared" si="178"/>
        <v>0</v>
      </c>
      <c r="J471" s="2">
        <f t="shared" si="179"/>
        <v>9.66</v>
      </c>
      <c r="K471" s="2">
        <f t="shared" si="180"/>
        <v>1364.76</v>
      </c>
      <c r="L471" s="2">
        <f t="shared" si="181"/>
        <v>9.66</v>
      </c>
      <c r="M471" s="2">
        <f t="shared" si="182"/>
        <v>1374.42</v>
      </c>
      <c r="N471" s="2">
        <f>'ZBud Extract Monthly'!V470</f>
        <v>1374.42</v>
      </c>
      <c r="O471" s="53">
        <f t="shared" si="183"/>
        <v>0</v>
      </c>
      <c r="AI471" s="58">
        <f t="shared" si="161"/>
        <v>411.63</v>
      </c>
      <c r="AJ471" s="2">
        <f t="shared" si="162"/>
        <v>953.13</v>
      </c>
      <c r="AK471" s="2">
        <f t="shared" si="163"/>
        <v>1374.42</v>
      </c>
      <c r="AL471" s="2">
        <f t="shared" si="164"/>
        <v>9.66</v>
      </c>
      <c r="AM471" s="2">
        <f t="shared" si="165"/>
        <v>2748.84</v>
      </c>
      <c r="AN471" s="2">
        <f t="shared" si="166"/>
        <v>1374.42</v>
      </c>
      <c r="AO471" s="2">
        <f t="shared" si="167"/>
        <v>0</v>
      </c>
      <c r="AP471" s="2">
        <f t="shared" si="168"/>
        <v>0</v>
      </c>
      <c r="AQ471" s="2">
        <f t="shared" si="169"/>
        <v>0</v>
      </c>
      <c r="AR471" s="2">
        <f t="shared" si="170"/>
        <v>0</v>
      </c>
      <c r="AS471" s="2">
        <f t="shared" si="171"/>
        <v>0</v>
      </c>
      <c r="AT471" s="2">
        <f t="shared" si="172"/>
        <v>1374.42</v>
      </c>
      <c r="AU471" s="2">
        <f t="shared" si="173"/>
        <v>0</v>
      </c>
      <c r="AV471" s="2">
        <f t="shared" si="174"/>
        <v>5497.68</v>
      </c>
      <c r="AW471" s="2">
        <f t="shared" si="175"/>
        <v>6872.1</v>
      </c>
      <c r="AX471" s="2">
        <f>'ZBud Extract Monthly'!V470</f>
        <v>1374.42</v>
      </c>
      <c r="AY471" s="53">
        <f t="shared" si="176"/>
        <v>-5497.68</v>
      </c>
    </row>
    <row r="472" spans="1:51" x14ac:dyDescent="0.3">
      <c r="A472" s="129">
        <v>46996</v>
      </c>
      <c r="B472" s="130">
        <v>393.6</v>
      </c>
      <c r="C472" s="130">
        <v>454.12</v>
      </c>
      <c r="D472" s="130">
        <v>215.55</v>
      </c>
      <c r="E472" s="130">
        <v>214.26</v>
      </c>
      <c r="F472" s="130">
        <v>0</v>
      </c>
      <c r="G472" s="130">
        <v>7.27</v>
      </c>
      <c r="H472" s="2">
        <f t="shared" si="177"/>
        <v>1277.53</v>
      </c>
      <c r="I472" s="2">
        <f t="shared" si="178"/>
        <v>0</v>
      </c>
      <c r="J472" s="2">
        <f t="shared" si="179"/>
        <v>7.27</v>
      </c>
      <c r="K472" s="2">
        <f t="shared" si="180"/>
        <v>1277.53</v>
      </c>
      <c r="L472" s="2">
        <f t="shared" si="181"/>
        <v>7.27</v>
      </c>
      <c r="M472" s="2">
        <f t="shared" si="182"/>
        <v>1284.8</v>
      </c>
      <c r="N472" s="2">
        <f>'ZBud Extract Monthly'!V471</f>
        <v>1284.8</v>
      </c>
      <c r="O472" s="53">
        <f t="shared" si="183"/>
        <v>0</v>
      </c>
      <c r="AI472" s="58">
        <f t="shared" si="161"/>
        <v>393.6</v>
      </c>
      <c r="AJ472" s="2">
        <f t="shared" si="162"/>
        <v>883.93000000000006</v>
      </c>
      <c r="AK472" s="2">
        <f t="shared" si="163"/>
        <v>1284.8</v>
      </c>
      <c r="AL472" s="2">
        <f t="shared" si="164"/>
        <v>7.27</v>
      </c>
      <c r="AM472" s="2">
        <f t="shared" si="165"/>
        <v>2569.6</v>
      </c>
      <c r="AN472" s="2">
        <f t="shared" si="166"/>
        <v>1284.8</v>
      </c>
      <c r="AO472" s="2">
        <f t="shared" si="167"/>
        <v>0</v>
      </c>
      <c r="AP472" s="2">
        <f t="shared" si="168"/>
        <v>0</v>
      </c>
      <c r="AQ472" s="2">
        <f t="shared" si="169"/>
        <v>0</v>
      </c>
      <c r="AR472" s="2">
        <f t="shared" si="170"/>
        <v>0</v>
      </c>
      <c r="AS472" s="2">
        <f t="shared" si="171"/>
        <v>0</v>
      </c>
      <c r="AT472" s="2">
        <f t="shared" si="172"/>
        <v>1284.8</v>
      </c>
      <c r="AU472" s="2">
        <f t="shared" si="173"/>
        <v>0</v>
      </c>
      <c r="AV472" s="2">
        <f t="shared" si="174"/>
        <v>5139.2</v>
      </c>
      <c r="AW472" s="2">
        <f t="shared" si="175"/>
        <v>6424</v>
      </c>
      <c r="AX472" s="2">
        <f>'ZBud Extract Monthly'!V471</f>
        <v>1284.8</v>
      </c>
      <c r="AY472" s="53">
        <f t="shared" si="176"/>
        <v>-5139.2</v>
      </c>
    </row>
    <row r="473" spans="1:51" x14ac:dyDescent="0.3">
      <c r="A473" s="129">
        <v>47026</v>
      </c>
      <c r="B473" s="130">
        <v>365.6</v>
      </c>
      <c r="C473" s="130">
        <v>407.52</v>
      </c>
      <c r="D473" s="130">
        <v>237.86</v>
      </c>
      <c r="E473" s="130">
        <v>263.58999999999997</v>
      </c>
      <c r="F473" s="130">
        <v>0</v>
      </c>
      <c r="G473" s="130">
        <v>11.14</v>
      </c>
      <c r="H473" s="2">
        <f t="shared" si="177"/>
        <v>1274.57</v>
      </c>
      <c r="I473" s="2">
        <f t="shared" si="178"/>
        <v>0</v>
      </c>
      <c r="J473" s="2">
        <f t="shared" si="179"/>
        <v>11.14</v>
      </c>
      <c r="K473" s="2">
        <f t="shared" si="180"/>
        <v>1274.57</v>
      </c>
      <c r="L473" s="2">
        <f t="shared" si="181"/>
        <v>11.14</v>
      </c>
      <c r="M473" s="2">
        <f t="shared" si="182"/>
        <v>1285.71</v>
      </c>
      <c r="N473" s="2">
        <f>'ZBud Extract Monthly'!V472</f>
        <v>1285.71</v>
      </c>
      <c r="O473" s="53">
        <f t="shared" si="183"/>
        <v>0</v>
      </c>
      <c r="AI473" s="58">
        <f t="shared" si="161"/>
        <v>365.6</v>
      </c>
      <c r="AJ473" s="2">
        <f t="shared" si="162"/>
        <v>908.97</v>
      </c>
      <c r="AK473" s="2">
        <f t="shared" si="163"/>
        <v>1285.71</v>
      </c>
      <c r="AL473" s="2">
        <f t="shared" si="164"/>
        <v>11.14</v>
      </c>
      <c r="AM473" s="2">
        <f t="shared" si="165"/>
        <v>2571.42</v>
      </c>
      <c r="AN473" s="2">
        <f t="shared" si="166"/>
        <v>1285.71</v>
      </c>
      <c r="AO473" s="2">
        <f t="shared" si="167"/>
        <v>0</v>
      </c>
      <c r="AP473" s="2">
        <f t="shared" si="168"/>
        <v>0</v>
      </c>
      <c r="AQ473" s="2">
        <f t="shared" si="169"/>
        <v>0</v>
      </c>
      <c r="AR473" s="2">
        <f t="shared" si="170"/>
        <v>0</v>
      </c>
      <c r="AS473" s="2">
        <f t="shared" si="171"/>
        <v>0</v>
      </c>
      <c r="AT473" s="2">
        <f t="shared" si="172"/>
        <v>1285.71</v>
      </c>
      <c r="AU473" s="2">
        <f t="shared" si="173"/>
        <v>0</v>
      </c>
      <c r="AV473" s="2">
        <f t="shared" si="174"/>
        <v>5142.84</v>
      </c>
      <c r="AW473" s="2">
        <f t="shared" si="175"/>
        <v>6428.55</v>
      </c>
      <c r="AX473" s="2">
        <f>'ZBud Extract Monthly'!V472</f>
        <v>1285.71</v>
      </c>
      <c r="AY473" s="53">
        <f t="shared" si="176"/>
        <v>-5142.84</v>
      </c>
    </row>
    <row r="474" spans="1:51" x14ac:dyDescent="0.3">
      <c r="A474" s="129">
        <v>47057</v>
      </c>
      <c r="B474" s="130">
        <v>364.28</v>
      </c>
      <c r="C474" s="130">
        <v>393.44</v>
      </c>
      <c r="D474" s="130">
        <v>242.05</v>
      </c>
      <c r="E474" s="130">
        <v>241.84</v>
      </c>
      <c r="F474" s="130">
        <v>0</v>
      </c>
      <c r="G474" s="130">
        <v>19.489999999999998</v>
      </c>
      <c r="H474" s="2">
        <f t="shared" si="177"/>
        <v>1241.6099999999999</v>
      </c>
      <c r="I474" s="2">
        <f t="shared" si="178"/>
        <v>0</v>
      </c>
      <c r="J474" s="2">
        <f t="shared" si="179"/>
        <v>19.489999999999998</v>
      </c>
      <c r="K474" s="2">
        <f t="shared" si="180"/>
        <v>1241.6099999999999</v>
      </c>
      <c r="L474" s="2">
        <f t="shared" si="181"/>
        <v>19.489999999999998</v>
      </c>
      <c r="M474" s="2">
        <f t="shared" si="182"/>
        <v>1261.0999999999999</v>
      </c>
      <c r="N474" s="2">
        <f>'ZBud Extract Monthly'!V473</f>
        <v>1261.1099999999999</v>
      </c>
      <c r="O474" s="53">
        <f t="shared" si="183"/>
        <v>9.9999999999909051E-3</v>
      </c>
      <c r="AI474" s="58">
        <f t="shared" si="161"/>
        <v>364.28</v>
      </c>
      <c r="AJ474" s="2">
        <f t="shared" si="162"/>
        <v>877.33</v>
      </c>
      <c r="AK474" s="2">
        <f t="shared" si="163"/>
        <v>1261.0999999999999</v>
      </c>
      <c r="AL474" s="2">
        <f t="shared" si="164"/>
        <v>19.489999999999998</v>
      </c>
      <c r="AM474" s="2">
        <f t="shared" si="165"/>
        <v>2522.1999999999998</v>
      </c>
      <c r="AN474" s="2">
        <f t="shared" si="166"/>
        <v>1261.1199999999999</v>
      </c>
      <c r="AO474" s="2">
        <f t="shared" si="167"/>
        <v>0</v>
      </c>
      <c r="AP474" s="2">
        <f t="shared" si="168"/>
        <v>0</v>
      </c>
      <c r="AQ474" s="2">
        <f t="shared" si="169"/>
        <v>0</v>
      </c>
      <c r="AR474" s="2">
        <f t="shared" si="170"/>
        <v>0</v>
      </c>
      <c r="AS474" s="2">
        <f t="shared" si="171"/>
        <v>0</v>
      </c>
      <c r="AT474" s="2">
        <f t="shared" si="172"/>
        <v>1261.0999999999999</v>
      </c>
      <c r="AU474" s="2">
        <f t="shared" si="173"/>
        <v>0</v>
      </c>
      <c r="AV474" s="2">
        <f t="shared" si="174"/>
        <v>5044.42</v>
      </c>
      <c r="AW474" s="2">
        <f t="shared" si="175"/>
        <v>6305.5199999999995</v>
      </c>
      <c r="AX474" s="2">
        <f>'ZBud Extract Monthly'!V473</f>
        <v>1261.1099999999999</v>
      </c>
      <c r="AY474" s="53">
        <f t="shared" si="176"/>
        <v>-5044.41</v>
      </c>
    </row>
    <row r="475" spans="1:51" x14ac:dyDescent="0.3">
      <c r="A475" s="129">
        <v>47087</v>
      </c>
      <c r="B475" s="130">
        <v>339.46</v>
      </c>
      <c r="C475" s="130">
        <v>358.3</v>
      </c>
      <c r="D475" s="130">
        <v>240.44</v>
      </c>
      <c r="E475" s="130">
        <v>209.8</v>
      </c>
      <c r="F475" s="130">
        <v>0</v>
      </c>
      <c r="G475" s="130">
        <v>11.64</v>
      </c>
      <c r="H475" s="2">
        <f t="shared" si="177"/>
        <v>1148</v>
      </c>
      <c r="I475" s="2">
        <f t="shared" si="178"/>
        <v>0</v>
      </c>
      <c r="J475" s="2">
        <f t="shared" si="179"/>
        <v>11.64</v>
      </c>
      <c r="K475" s="2">
        <f t="shared" si="180"/>
        <v>1148</v>
      </c>
      <c r="L475" s="2">
        <f t="shared" si="181"/>
        <v>11.64</v>
      </c>
      <c r="M475" s="2">
        <f t="shared" si="182"/>
        <v>1159.6400000000001</v>
      </c>
      <c r="N475" s="2">
        <f>'ZBud Extract Monthly'!V474</f>
        <v>1159.6300000000001</v>
      </c>
      <c r="O475" s="53">
        <f t="shared" si="183"/>
        <v>-9.9999999999909051E-3</v>
      </c>
      <c r="AI475" s="58">
        <f t="shared" si="161"/>
        <v>339.46</v>
      </c>
      <c r="AJ475" s="2">
        <f t="shared" si="162"/>
        <v>808.54</v>
      </c>
      <c r="AK475" s="2">
        <f t="shared" si="163"/>
        <v>1159.6400000000001</v>
      </c>
      <c r="AL475" s="2">
        <f t="shared" si="164"/>
        <v>11.64</v>
      </c>
      <c r="AM475" s="2">
        <f t="shared" si="165"/>
        <v>2319.2800000000002</v>
      </c>
      <c r="AN475" s="2">
        <f t="shared" si="166"/>
        <v>1159.6200000000001</v>
      </c>
      <c r="AO475" s="2">
        <f t="shared" si="167"/>
        <v>0</v>
      </c>
      <c r="AP475" s="2">
        <f t="shared" si="168"/>
        <v>0</v>
      </c>
      <c r="AQ475" s="2">
        <f t="shared" si="169"/>
        <v>0</v>
      </c>
      <c r="AR475" s="2">
        <f t="shared" si="170"/>
        <v>0</v>
      </c>
      <c r="AS475" s="2">
        <f t="shared" si="171"/>
        <v>0</v>
      </c>
      <c r="AT475" s="2">
        <f t="shared" si="172"/>
        <v>1159.6400000000001</v>
      </c>
      <c r="AU475" s="2">
        <f t="shared" si="173"/>
        <v>0</v>
      </c>
      <c r="AV475" s="2">
        <f t="shared" si="174"/>
        <v>4638.54</v>
      </c>
      <c r="AW475" s="2">
        <f t="shared" si="175"/>
        <v>5798.18</v>
      </c>
      <c r="AX475" s="2">
        <f>'ZBud Extract Monthly'!V474</f>
        <v>1159.6300000000001</v>
      </c>
      <c r="AY475" s="53">
        <f t="shared" si="176"/>
        <v>-4638.55</v>
      </c>
    </row>
    <row r="476" spans="1:51" x14ac:dyDescent="0.3">
      <c r="A476" s="129">
        <v>47118</v>
      </c>
      <c r="B476" s="130">
        <v>555.49</v>
      </c>
      <c r="C476" s="130">
        <v>653.39</v>
      </c>
      <c r="D476" s="130">
        <v>622.05999999999995</v>
      </c>
      <c r="E476" s="130">
        <v>482.88</v>
      </c>
      <c r="F476" s="130">
        <v>0</v>
      </c>
      <c r="G476" s="130">
        <v>47.84</v>
      </c>
      <c r="H476" s="2">
        <f t="shared" si="177"/>
        <v>2313.8200000000002</v>
      </c>
      <c r="I476" s="2">
        <f t="shared" si="178"/>
        <v>0</v>
      </c>
      <c r="J476" s="2">
        <f t="shared" si="179"/>
        <v>47.84</v>
      </c>
      <c r="K476" s="2">
        <f t="shared" si="180"/>
        <v>2313.8200000000002</v>
      </c>
      <c r="L476" s="2">
        <f t="shared" si="181"/>
        <v>47.84</v>
      </c>
      <c r="M476" s="2">
        <f t="shared" si="182"/>
        <v>2361.6600000000003</v>
      </c>
      <c r="N476" s="2">
        <f>'ZBud Extract Monthly'!V475</f>
        <v>2361.66</v>
      </c>
      <c r="O476" s="53">
        <f t="shared" si="183"/>
        <v>0</v>
      </c>
      <c r="AI476" s="58">
        <f t="shared" si="161"/>
        <v>555.49</v>
      </c>
      <c r="AJ476" s="2">
        <f t="shared" si="162"/>
        <v>1758.33</v>
      </c>
      <c r="AK476" s="2">
        <f t="shared" si="163"/>
        <v>2361.6600000000003</v>
      </c>
      <c r="AL476" s="2">
        <f t="shared" si="164"/>
        <v>47.84</v>
      </c>
      <c r="AM476" s="2">
        <f t="shared" si="165"/>
        <v>4723.3200000000006</v>
      </c>
      <c r="AN476" s="2">
        <f t="shared" si="166"/>
        <v>2361.66</v>
      </c>
      <c r="AO476" s="2">
        <f t="shared" si="167"/>
        <v>0</v>
      </c>
      <c r="AP476" s="2">
        <f t="shared" si="168"/>
        <v>0</v>
      </c>
      <c r="AQ476" s="2">
        <f t="shared" si="169"/>
        <v>0</v>
      </c>
      <c r="AR476" s="2">
        <f t="shared" si="170"/>
        <v>0</v>
      </c>
      <c r="AS476" s="2">
        <f t="shared" si="171"/>
        <v>0</v>
      </c>
      <c r="AT476" s="2">
        <f t="shared" si="172"/>
        <v>2361.6600000000003</v>
      </c>
      <c r="AU476" s="2">
        <f t="shared" si="173"/>
        <v>0</v>
      </c>
      <c r="AV476" s="2">
        <f t="shared" si="174"/>
        <v>9446.64</v>
      </c>
      <c r="AW476" s="2">
        <f t="shared" si="175"/>
        <v>11808.3</v>
      </c>
      <c r="AX476" s="2">
        <f>'ZBud Extract Monthly'!V475</f>
        <v>2361.66</v>
      </c>
      <c r="AY476" s="53">
        <f t="shared" si="176"/>
        <v>-9446.64</v>
      </c>
    </row>
    <row r="477" spans="1:51" x14ac:dyDescent="0.3">
      <c r="A477" s="129">
        <v>47149</v>
      </c>
      <c r="B477" s="130">
        <v>595.55999999999995</v>
      </c>
      <c r="C477" s="130">
        <v>721.07</v>
      </c>
      <c r="D477" s="130">
        <v>765.41</v>
      </c>
      <c r="E477" s="130">
        <v>548.73</v>
      </c>
      <c r="F477" s="130">
        <v>0</v>
      </c>
      <c r="G477" s="130">
        <v>57.87</v>
      </c>
      <c r="H477" s="2">
        <f t="shared" si="177"/>
        <v>2630.77</v>
      </c>
      <c r="I477" s="2">
        <f t="shared" si="178"/>
        <v>0</v>
      </c>
      <c r="J477" s="2">
        <f t="shared" si="179"/>
        <v>57.87</v>
      </c>
      <c r="K477" s="2">
        <f t="shared" si="180"/>
        <v>2630.77</v>
      </c>
      <c r="L477" s="2">
        <f t="shared" si="181"/>
        <v>57.87</v>
      </c>
      <c r="M477" s="2">
        <f t="shared" si="182"/>
        <v>2688.64</v>
      </c>
      <c r="N477" s="2">
        <f>'ZBud Extract Monthly'!V476</f>
        <v>2688.64</v>
      </c>
      <c r="O477" s="53">
        <f t="shared" si="183"/>
        <v>0</v>
      </c>
      <c r="AI477" s="58">
        <f t="shared" si="161"/>
        <v>595.55999999999995</v>
      </c>
      <c r="AJ477" s="2">
        <f t="shared" si="162"/>
        <v>2035.21</v>
      </c>
      <c r="AK477" s="2">
        <f t="shared" si="163"/>
        <v>2688.64</v>
      </c>
      <c r="AL477" s="2">
        <f t="shared" si="164"/>
        <v>57.87</v>
      </c>
      <c r="AM477" s="2">
        <f t="shared" si="165"/>
        <v>5377.28</v>
      </c>
      <c r="AN477" s="2">
        <f t="shared" si="166"/>
        <v>2688.64</v>
      </c>
      <c r="AO477" s="2">
        <f t="shared" si="167"/>
        <v>0</v>
      </c>
      <c r="AP477" s="2">
        <f t="shared" si="168"/>
        <v>0</v>
      </c>
      <c r="AQ477" s="2">
        <f t="shared" si="169"/>
        <v>0</v>
      </c>
      <c r="AR477" s="2">
        <f t="shared" si="170"/>
        <v>0</v>
      </c>
      <c r="AS477" s="2">
        <f t="shared" si="171"/>
        <v>0</v>
      </c>
      <c r="AT477" s="2">
        <f t="shared" si="172"/>
        <v>2688.64</v>
      </c>
      <c r="AU477" s="2">
        <f t="shared" si="173"/>
        <v>0</v>
      </c>
      <c r="AV477" s="2">
        <f t="shared" si="174"/>
        <v>10754.56</v>
      </c>
      <c r="AW477" s="2">
        <f t="shared" si="175"/>
        <v>13443.199999999999</v>
      </c>
      <c r="AX477" s="2">
        <f>'ZBud Extract Monthly'!V476</f>
        <v>2688.64</v>
      </c>
      <c r="AY477" s="53">
        <f t="shared" si="176"/>
        <v>-10754.56</v>
      </c>
    </row>
    <row r="478" spans="1:51" x14ac:dyDescent="0.3">
      <c r="A478" s="129">
        <v>47177</v>
      </c>
      <c r="B478" s="130">
        <v>606.13</v>
      </c>
      <c r="C478" s="130">
        <v>792.49</v>
      </c>
      <c r="D478" s="130">
        <v>883.6</v>
      </c>
      <c r="E478" s="130">
        <v>626.70000000000005</v>
      </c>
      <c r="F478" s="130">
        <v>0</v>
      </c>
      <c r="G478" s="130">
        <v>87.91</v>
      </c>
      <c r="H478" s="2">
        <f t="shared" si="177"/>
        <v>2908.92</v>
      </c>
      <c r="I478" s="2">
        <f t="shared" si="178"/>
        <v>0</v>
      </c>
      <c r="J478" s="2">
        <f t="shared" si="179"/>
        <v>87.91</v>
      </c>
      <c r="K478" s="2">
        <f t="shared" si="180"/>
        <v>2908.92</v>
      </c>
      <c r="L478" s="2">
        <f t="shared" si="181"/>
        <v>87.91</v>
      </c>
      <c r="M478" s="2">
        <f t="shared" si="182"/>
        <v>2996.83</v>
      </c>
      <c r="N478" s="2">
        <f>'ZBud Extract Monthly'!V477</f>
        <v>2996.82</v>
      </c>
      <c r="O478" s="53">
        <f t="shared" si="183"/>
        <v>-9.9999999997635314E-3</v>
      </c>
      <c r="AI478" s="58">
        <f t="shared" si="161"/>
        <v>606.13</v>
      </c>
      <c r="AJ478" s="2">
        <f t="shared" si="162"/>
        <v>2302.79</v>
      </c>
      <c r="AK478" s="2">
        <f t="shared" si="163"/>
        <v>2996.83</v>
      </c>
      <c r="AL478" s="2">
        <f t="shared" si="164"/>
        <v>87.91</v>
      </c>
      <c r="AM478" s="2">
        <f t="shared" si="165"/>
        <v>5993.66</v>
      </c>
      <c r="AN478" s="2">
        <f t="shared" si="166"/>
        <v>2996.8100000000004</v>
      </c>
      <c r="AO478" s="2">
        <f t="shared" si="167"/>
        <v>0</v>
      </c>
      <c r="AP478" s="2">
        <f t="shared" si="168"/>
        <v>0</v>
      </c>
      <c r="AQ478" s="2">
        <f t="shared" si="169"/>
        <v>0</v>
      </c>
      <c r="AR478" s="2">
        <f t="shared" si="170"/>
        <v>0</v>
      </c>
      <c r="AS478" s="2">
        <f t="shared" si="171"/>
        <v>0</v>
      </c>
      <c r="AT478" s="2">
        <f t="shared" si="172"/>
        <v>2996.83</v>
      </c>
      <c r="AU478" s="2">
        <f t="shared" si="173"/>
        <v>0</v>
      </c>
      <c r="AV478" s="2">
        <f t="shared" si="174"/>
        <v>11987.3</v>
      </c>
      <c r="AW478" s="2">
        <f t="shared" si="175"/>
        <v>14984.130000000001</v>
      </c>
      <c r="AX478" s="2">
        <f>'ZBud Extract Monthly'!V477</f>
        <v>2996.82</v>
      </c>
      <c r="AY478" s="53">
        <f t="shared" si="176"/>
        <v>-11987.310000000001</v>
      </c>
    </row>
    <row r="479" spans="1:51" x14ac:dyDescent="0.3">
      <c r="A479" s="129">
        <v>47208</v>
      </c>
      <c r="B479" s="130">
        <v>623.30999999999995</v>
      </c>
      <c r="C479" s="130">
        <v>748.44</v>
      </c>
      <c r="D479" s="130">
        <v>853.76</v>
      </c>
      <c r="E479" s="130">
        <v>605.42999999999995</v>
      </c>
      <c r="F479" s="130">
        <v>0</v>
      </c>
      <c r="G479" s="130">
        <v>88.9</v>
      </c>
      <c r="H479" s="2">
        <f t="shared" si="177"/>
        <v>2830.94</v>
      </c>
      <c r="I479" s="2">
        <f t="shared" si="178"/>
        <v>0</v>
      </c>
      <c r="J479" s="2">
        <f t="shared" si="179"/>
        <v>88.9</v>
      </c>
      <c r="K479" s="2">
        <f t="shared" si="180"/>
        <v>2830.94</v>
      </c>
      <c r="L479" s="2">
        <f t="shared" si="181"/>
        <v>88.9</v>
      </c>
      <c r="M479" s="2">
        <f t="shared" si="182"/>
        <v>2919.84</v>
      </c>
      <c r="N479" s="2">
        <f>'ZBud Extract Monthly'!V478</f>
        <v>2919.84</v>
      </c>
      <c r="O479" s="53">
        <f t="shared" si="183"/>
        <v>0</v>
      </c>
      <c r="AI479" s="58">
        <f t="shared" si="161"/>
        <v>623.30999999999995</v>
      </c>
      <c r="AJ479" s="2">
        <f t="shared" si="162"/>
        <v>2207.63</v>
      </c>
      <c r="AK479" s="2">
        <f t="shared" si="163"/>
        <v>2919.84</v>
      </c>
      <c r="AL479" s="2">
        <f t="shared" si="164"/>
        <v>88.9</v>
      </c>
      <c r="AM479" s="2">
        <f t="shared" si="165"/>
        <v>5839.68</v>
      </c>
      <c r="AN479" s="2">
        <f t="shared" si="166"/>
        <v>2919.84</v>
      </c>
      <c r="AO479" s="2">
        <f t="shared" si="167"/>
        <v>0</v>
      </c>
      <c r="AP479" s="2">
        <f t="shared" si="168"/>
        <v>0</v>
      </c>
      <c r="AQ479" s="2">
        <f t="shared" si="169"/>
        <v>0</v>
      </c>
      <c r="AR479" s="2">
        <f t="shared" si="170"/>
        <v>0</v>
      </c>
      <c r="AS479" s="2">
        <f t="shared" si="171"/>
        <v>0</v>
      </c>
      <c r="AT479" s="2">
        <f t="shared" si="172"/>
        <v>2919.84</v>
      </c>
      <c r="AU479" s="2">
        <f t="shared" si="173"/>
        <v>0</v>
      </c>
      <c r="AV479" s="2">
        <f t="shared" si="174"/>
        <v>11679.36</v>
      </c>
      <c r="AW479" s="2">
        <f t="shared" si="175"/>
        <v>14599.2</v>
      </c>
      <c r="AX479" s="2">
        <f>'ZBud Extract Monthly'!V478</f>
        <v>2919.84</v>
      </c>
      <c r="AY479" s="53">
        <f t="shared" si="176"/>
        <v>-11679.36</v>
      </c>
    </row>
    <row r="480" spans="1:51" x14ac:dyDescent="0.3">
      <c r="A480" s="129">
        <v>47238</v>
      </c>
      <c r="B480" s="130">
        <v>469.86</v>
      </c>
      <c r="C480" s="130">
        <v>615.35</v>
      </c>
      <c r="D480" s="130">
        <v>1055.93</v>
      </c>
      <c r="E480" s="130">
        <v>803.94</v>
      </c>
      <c r="F480" s="130">
        <v>0</v>
      </c>
      <c r="G480" s="130">
        <v>121.75</v>
      </c>
      <c r="H480" s="2">
        <f t="shared" si="177"/>
        <v>2945.0800000000004</v>
      </c>
      <c r="I480" s="2">
        <f t="shared" si="178"/>
        <v>0</v>
      </c>
      <c r="J480" s="2">
        <f t="shared" si="179"/>
        <v>121.75</v>
      </c>
      <c r="K480" s="2">
        <f t="shared" si="180"/>
        <v>2945.0800000000004</v>
      </c>
      <c r="L480" s="2">
        <f t="shared" si="181"/>
        <v>121.75</v>
      </c>
      <c r="M480" s="2">
        <f t="shared" si="182"/>
        <v>3066.8300000000004</v>
      </c>
      <c r="N480" s="2">
        <f>'ZBud Extract Monthly'!V479</f>
        <v>3066.83</v>
      </c>
      <c r="O480" s="53">
        <f t="shared" si="183"/>
        <v>0</v>
      </c>
      <c r="AI480" s="58">
        <f t="shared" si="161"/>
        <v>469.86</v>
      </c>
      <c r="AJ480" s="2">
        <f t="shared" si="162"/>
        <v>2475.2200000000003</v>
      </c>
      <c r="AK480" s="2">
        <f t="shared" si="163"/>
        <v>3066.8300000000004</v>
      </c>
      <c r="AL480" s="2">
        <f t="shared" si="164"/>
        <v>121.75</v>
      </c>
      <c r="AM480" s="2">
        <f t="shared" si="165"/>
        <v>6133.6600000000008</v>
      </c>
      <c r="AN480" s="2">
        <f t="shared" si="166"/>
        <v>3066.83</v>
      </c>
      <c r="AO480" s="2">
        <f t="shared" si="167"/>
        <v>0</v>
      </c>
      <c r="AP480" s="2">
        <f t="shared" si="168"/>
        <v>0</v>
      </c>
      <c r="AQ480" s="2">
        <f t="shared" si="169"/>
        <v>0</v>
      </c>
      <c r="AR480" s="2">
        <f t="shared" si="170"/>
        <v>0</v>
      </c>
      <c r="AS480" s="2">
        <f t="shared" si="171"/>
        <v>0</v>
      </c>
      <c r="AT480" s="2">
        <f t="shared" si="172"/>
        <v>3066.8300000000004</v>
      </c>
      <c r="AU480" s="2">
        <f t="shared" si="173"/>
        <v>0</v>
      </c>
      <c r="AV480" s="2">
        <f t="shared" si="174"/>
        <v>12267.320000000002</v>
      </c>
      <c r="AW480" s="2">
        <f t="shared" si="175"/>
        <v>15334.150000000001</v>
      </c>
      <c r="AX480" s="2">
        <f>'ZBud Extract Monthly'!V479</f>
        <v>3066.83</v>
      </c>
      <c r="AY480" s="53">
        <f t="shared" si="176"/>
        <v>-12267.320000000002</v>
      </c>
    </row>
    <row r="481" spans="1:51" x14ac:dyDescent="0.3">
      <c r="A481" s="129">
        <v>47269</v>
      </c>
      <c r="B481" s="130">
        <v>412.75</v>
      </c>
      <c r="C481" s="130">
        <v>516.74</v>
      </c>
      <c r="D481" s="130">
        <v>522.95000000000005</v>
      </c>
      <c r="E481" s="130">
        <v>429.36</v>
      </c>
      <c r="F481" s="130">
        <v>0</v>
      </c>
      <c r="G481" s="130">
        <v>58.21</v>
      </c>
      <c r="H481" s="2">
        <f t="shared" si="177"/>
        <v>1881.8000000000002</v>
      </c>
      <c r="I481" s="2">
        <f t="shared" si="178"/>
        <v>0</v>
      </c>
      <c r="J481" s="2">
        <f t="shared" si="179"/>
        <v>58.21</v>
      </c>
      <c r="K481" s="2">
        <f t="shared" si="180"/>
        <v>1881.8000000000002</v>
      </c>
      <c r="L481" s="2">
        <f t="shared" si="181"/>
        <v>58.21</v>
      </c>
      <c r="M481" s="2">
        <f t="shared" si="182"/>
        <v>1940.0100000000002</v>
      </c>
      <c r="N481" s="2">
        <f>'ZBud Extract Monthly'!V480</f>
        <v>1940.02</v>
      </c>
      <c r="O481" s="53">
        <f t="shared" si="183"/>
        <v>9.9999999997635314E-3</v>
      </c>
      <c r="AI481" s="58">
        <f t="shared" si="161"/>
        <v>412.75</v>
      </c>
      <c r="AJ481" s="2">
        <f t="shared" si="162"/>
        <v>1469.0500000000002</v>
      </c>
      <c r="AK481" s="2">
        <f t="shared" si="163"/>
        <v>1940.0100000000002</v>
      </c>
      <c r="AL481" s="2">
        <f t="shared" si="164"/>
        <v>58.21</v>
      </c>
      <c r="AM481" s="2">
        <f t="shared" si="165"/>
        <v>3880.0200000000004</v>
      </c>
      <c r="AN481" s="2">
        <f t="shared" si="166"/>
        <v>1940.0299999999997</v>
      </c>
      <c r="AO481" s="2">
        <f t="shared" si="167"/>
        <v>0</v>
      </c>
      <c r="AP481" s="2">
        <f t="shared" si="168"/>
        <v>0</v>
      </c>
      <c r="AQ481" s="2">
        <f t="shared" si="169"/>
        <v>0</v>
      </c>
      <c r="AR481" s="2">
        <f t="shared" si="170"/>
        <v>0</v>
      </c>
      <c r="AS481" s="2">
        <f t="shared" si="171"/>
        <v>0</v>
      </c>
      <c r="AT481" s="2">
        <f t="shared" si="172"/>
        <v>1940.0100000000002</v>
      </c>
      <c r="AU481" s="2">
        <f t="shared" si="173"/>
        <v>0</v>
      </c>
      <c r="AV481" s="2">
        <f t="shared" si="174"/>
        <v>7760.06</v>
      </c>
      <c r="AW481" s="2">
        <f t="shared" si="175"/>
        <v>9700.07</v>
      </c>
      <c r="AX481" s="2">
        <f>'ZBud Extract Monthly'!V480</f>
        <v>1940.02</v>
      </c>
      <c r="AY481" s="53">
        <f t="shared" si="176"/>
        <v>-7760.0499999999993</v>
      </c>
    </row>
    <row r="482" spans="1:51" x14ac:dyDescent="0.3">
      <c r="A482" s="129">
        <v>47299</v>
      </c>
      <c r="B482" s="130">
        <v>378.92</v>
      </c>
      <c r="C482" s="130">
        <v>445.84</v>
      </c>
      <c r="D482" s="130">
        <v>230.39</v>
      </c>
      <c r="E482" s="130">
        <v>226.63</v>
      </c>
      <c r="F482" s="130">
        <v>0</v>
      </c>
      <c r="G482" s="130">
        <v>16.149999999999999</v>
      </c>
      <c r="H482" s="2">
        <f t="shared" si="177"/>
        <v>1281.7800000000002</v>
      </c>
      <c r="I482" s="2">
        <f t="shared" si="178"/>
        <v>0</v>
      </c>
      <c r="J482" s="2">
        <f t="shared" si="179"/>
        <v>16.149999999999999</v>
      </c>
      <c r="K482" s="2">
        <f t="shared" si="180"/>
        <v>1281.7800000000002</v>
      </c>
      <c r="L482" s="2">
        <f t="shared" si="181"/>
        <v>16.149999999999999</v>
      </c>
      <c r="M482" s="2">
        <f t="shared" si="182"/>
        <v>1297.9300000000003</v>
      </c>
      <c r="N482" s="2">
        <f>'ZBud Extract Monthly'!V481</f>
        <v>1297.93</v>
      </c>
      <c r="O482" s="53">
        <f t="shared" si="183"/>
        <v>0</v>
      </c>
      <c r="AI482" s="58">
        <f t="shared" ref="AI482:AI545" si="184">B482</f>
        <v>378.92</v>
      </c>
      <c r="AJ482" s="2">
        <f t="shared" ref="AJ482:AJ545" si="185">SUM(C482:E482)</f>
        <v>902.86</v>
      </c>
      <c r="AK482" s="2">
        <f t="shared" ref="AK482:AK545" si="186">SUM(F482:H482)</f>
        <v>1297.9300000000003</v>
      </c>
      <c r="AL482" s="2">
        <f t="shared" ref="AL482:AL545" si="187">SUM(I482:J482)</f>
        <v>16.149999999999999</v>
      </c>
      <c r="AM482" s="2">
        <f t="shared" ref="AM482:AM545" si="188">SUM(K482:M482)</f>
        <v>2595.8600000000006</v>
      </c>
      <c r="AN482" s="2">
        <f t="shared" ref="AN482:AN545" si="189">SUM(N482:P482)</f>
        <v>1297.93</v>
      </c>
      <c r="AO482" s="2">
        <f t="shared" ref="AO482:AO545" si="190">SUM(Q482:U482)</f>
        <v>0</v>
      </c>
      <c r="AP482" s="2">
        <f t="shared" ref="AP482:AP545" si="191">SUM(V482:Y482)</f>
        <v>0</v>
      </c>
      <c r="AQ482" s="2">
        <f t="shared" ref="AQ482:AQ545" si="192">SUM(Z482:AB482)</f>
        <v>0</v>
      </c>
      <c r="AR482" s="2">
        <f t="shared" ref="AR482:AR545" si="193">SUM(AC482:AG482)</f>
        <v>0</v>
      </c>
      <c r="AS482" s="2">
        <f t="shared" ref="AS482:AS545" si="194">AH482</f>
        <v>0</v>
      </c>
      <c r="AT482" s="2">
        <f t="shared" ref="AT482:AT545" si="195">AK482</f>
        <v>1297.9300000000003</v>
      </c>
      <c r="AU482" s="2">
        <f t="shared" ref="AU482:AU545" si="196">AR482</f>
        <v>0</v>
      </c>
      <c r="AV482" s="2">
        <f t="shared" ref="AV482:AV545" si="197">SUM(AI482:AJ482,AL482:AQ482,AS482)</f>
        <v>5191.7200000000012</v>
      </c>
      <c r="AW482" s="2">
        <f t="shared" ref="AW482:AW545" si="198">SUM(AI482:AS482)</f>
        <v>6489.6500000000015</v>
      </c>
      <c r="AX482" s="2">
        <f>'ZBud Extract Monthly'!V481</f>
        <v>1297.93</v>
      </c>
      <c r="AY482" s="53">
        <f t="shared" ref="AY482:AY545" si="199">AX482-AW482</f>
        <v>-5191.7200000000012</v>
      </c>
    </row>
    <row r="483" spans="1:51" x14ac:dyDescent="0.3">
      <c r="A483" s="129">
        <v>47330</v>
      </c>
      <c r="B483" s="130">
        <v>374.23</v>
      </c>
      <c r="C483" s="130">
        <v>415.89</v>
      </c>
      <c r="D483" s="130">
        <v>51.16</v>
      </c>
      <c r="E483" s="130">
        <v>37.97</v>
      </c>
      <c r="F483" s="130">
        <v>0</v>
      </c>
      <c r="G483" s="130">
        <v>1.68</v>
      </c>
      <c r="H483" s="2">
        <f t="shared" si="177"/>
        <v>879.25</v>
      </c>
      <c r="I483" s="2">
        <f t="shared" si="178"/>
        <v>0</v>
      </c>
      <c r="J483" s="2">
        <f t="shared" si="179"/>
        <v>1.68</v>
      </c>
      <c r="K483" s="2">
        <f t="shared" si="180"/>
        <v>879.25</v>
      </c>
      <c r="L483" s="2">
        <f t="shared" si="181"/>
        <v>1.68</v>
      </c>
      <c r="M483" s="2">
        <f t="shared" si="182"/>
        <v>880.93</v>
      </c>
      <c r="N483" s="2">
        <f>'ZBud Extract Monthly'!V482</f>
        <v>880.93</v>
      </c>
      <c r="O483" s="53">
        <f t="shared" si="183"/>
        <v>0</v>
      </c>
      <c r="AI483" s="58">
        <f t="shared" si="184"/>
        <v>374.23</v>
      </c>
      <c r="AJ483" s="2">
        <f t="shared" si="185"/>
        <v>505.02</v>
      </c>
      <c r="AK483" s="2">
        <f t="shared" si="186"/>
        <v>880.93</v>
      </c>
      <c r="AL483" s="2">
        <f t="shared" si="187"/>
        <v>1.68</v>
      </c>
      <c r="AM483" s="2">
        <f t="shared" si="188"/>
        <v>1761.86</v>
      </c>
      <c r="AN483" s="2">
        <f t="shared" si="189"/>
        <v>880.93</v>
      </c>
      <c r="AO483" s="2">
        <f t="shared" si="190"/>
        <v>0</v>
      </c>
      <c r="AP483" s="2">
        <f t="shared" si="191"/>
        <v>0</v>
      </c>
      <c r="AQ483" s="2">
        <f t="shared" si="192"/>
        <v>0</v>
      </c>
      <c r="AR483" s="2">
        <f t="shared" si="193"/>
        <v>0</v>
      </c>
      <c r="AS483" s="2">
        <f t="shared" si="194"/>
        <v>0</v>
      </c>
      <c r="AT483" s="2">
        <f t="shared" si="195"/>
        <v>880.93</v>
      </c>
      <c r="AU483" s="2">
        <f t="shared" si="196"/>
        <v>0</v>
      </c>
      <c r="AV483" s="2">
        <f t="shared" si="197"/>
        <v>3523.72</v>
      </c>
      <c r="AW483" s="2">
        <f t="shared" si="198"/>
        <v>4404.6499999999996</v>
      </c>
      <c r="AX483" s="2">
        <f>'ZBud Extract Monthly'!V482</f>
        <v>880.93</v>
      </c>
      <c r="AY483" s="53">
        <f t="shared" si="199"/>
        <v>-3523.72</v>
      </c>
    </row>
    <row r="484" spans="1:51" x14ac:dyDescent="0.3">
      <c r="A484" s="129">
        <v>47361</v>
      </c>
      <c r="B484" s="130">
        <v>359.22</v>
      </c>
      <c r="C484" s="130">
        <v>401.59</v>
      </c>
      <c r="D484" s="130">
        <v>293.91000000000003</v>
      </c>
      <c r="E484" s="130">
        <v>252.94</v>
      </c>
      <c r="F484" s="130">
        <v>0</v>
      </c>
      <c r="G484" s="130">
        <v>11.6</v>
      </c>
      <c r="H484" s="2">
        <f t="shared" si="177"/>
        <v>1307.6600000000001</v>
      </c>
      <c r="I484" s="2">
        <f t="shared" si="178"/>
        <v>0</v>
      </c>
      <c r="J484" s="2">
        <f t="shared" si="179"/>
        <v>11.6</v>
      </c>
      <c r="K484" s="2">
        <f t="shared" si="180"/>
        <v>1307.6600000000001</v>
      </c>
      <c r="L484" s="2">
        <f t="shared" si="181"/>
        <v>11.6</v>
      </c>
      <c r="M484" s="2">
        <f t="shared" si="182"/>
        <v>1319.26</v>
      </c>
      <c r="N484" s="2">
        <f>'ZBud Extract Monthly'!V483</f>
        <v>1319.26</v>
      </c>
      <c r="O484" s="53">
        <f t="shared" si="183"/>
        <v>0</v>
      </c>
      <c r="AI484" s="58">
        <f t="shared" si="184"/>
        <v>359.22</v>
      </c>
      <c r="AJ484" s="2">
        <f t="shared" si="185"/>
        <v>948.44</v>
      </c>
      <c r="AK484" s="2">
        <f t="shared" si="186"/>
        <v>1319.26</v>
      </c>
      <c r="AL484" s="2">
        <f t="shared" si="187"/>
        <v>11.6</v>
      </c>
      <c r="AM484" s="2">
        <f t="shared" si="188"/>
        <v>2638.52</v>
      </c>
      <c r="AN484" s="2">
        <f t="shared" si="189"/>
        <v>1319.26</v>
      </c>
      <c r="AO484" s="2">
        <f t="shared" si="190"/>
        <v>0</v>
      </c>
      <c r="AP484" s="2">
        <f t="shared" si="191"/>
        <v>0</v>
      </c>
      <c r="AQ484" s="2">
        <f t="shared" si="192"/>
        <v>0</v>
      </c>
      <c r="AR484" s="2">
        <f t="shared" si="193"/>
        <v>0</v>
      </c>
      <c r="AS484" s="2">
        <f t="shared" si="194"/>
        <v>0</v>
      </c>
      <c r="AT484" s="2">
        <f t="shared" si="195"/>
        <v>1319.26</v>
      </c>
      <c r="AU484" s="2">
        <f t="shared" si="196"/>
        <v>0</v>
      </c>
      <c r="AV484" s="2">
        <f t="shared" si="197"/>
        <v>5277.04</v>
      </c>
      <c r="AW484" s="2">
        <f t="shared" si="198"/>
        <v>6596.3</v>
      </c>
      <c r="AX484" s="2">
        <f>'ZBud Extract Monthly'!V483</f>
        <v>1319.26</v>
      </c>
      <c r="AY484" s="53">
        <f t="shared" si="199"/>
        <v>-5277.04</v>
      </c>
    </row>
    <row r="485" spans="1:51" x14ac:dyDescent="0.3">
      <c r="A485" s="129">
        <v>47391</v>
      </c>
      <c r="B485" s="130">
        <v>340.11</v>
      </c>
      <c r="C485" s="130">
        <v>360.01</v>
      </c>
      <c r="D485" s="130">
        <v>194.12</v>
      </c>
      <c r="E485" s="130">
        <v>152.38</v>
      </c>
      <c r="F485" s="130">
        <v>0</v>
      </c>
      <c r="G485" s="130">
        <v>6.21</v>
      </c>
      <c r="H485" s="2">
        <f t="shared" si="177"/>
        <v>1046.6199999999999</v>
      </c>
      <c r="I485" s="2">
        <f t="shared" si="178"/>
        <v>0</v>
      </c>
      <c r="J485" s="2">
        <f t="shared" si="179"/>
        <v>6.21</v>
      </c>
      <c r="K485" s="2">
        <f t="shared" si="180"/>
        <v>1046.6199999999999</v>
      </c>
      <c r="L485" s="2">
        <f t="shared" si="181"/>
        <v>6.21</v>
      </c>
      <c r="M485" s="2">
        <f t="shared" si="182"/>
        <v>1052.83</v>
      </c>
      <c r="N485" s="2">
        <f>'ZBud Extract Monthly'!V484</f>
        <v>1052.83</v>
      </c>
      <c r="O485" s="53">
        <f t="shared" si="183"/>
        <v>0</v>
      </c>
      <c r="AI485" s="58">
        <f t="shared" si="184"/>
        <v>340.11</v>
      </c>
      <c r="AJ485" s="2">
        <f t="shared" si="185"/>
        <v>706.51</v>
      </c>
      <c r="AK485" s="2">
        <f t="shared" si="186"/>
        <v>1052.83</v>
      </c>
      <c r="AL485" s="2">
        <f t="shared" si="187"/>
        <v>6.21</v>
      </c>
      <c r="AM485" s="2">
        <f t="shared" si="188"/>
        <v>2105.66</v>
      </c>
      <c r="AN485" s="2">
        <f t="shared" si="189"/>
        <v>1052.83</v>
      </c>
      <c r="AO485" s="2">
        <f t="shared" si="190"/>
        <v>0</v>
      </c>
      <c r="AP485" s="2">
        <f t="shared" si="191"/>
        <v>0</v>
      </c>
      <c r="AQ485" s="2">
        <f t="shared" si="192"/>
        <v>0</v>
      </c>
      <c r="AR485" s="2">
        <f t="shared" si="193"/>
        <v>0</v>
      </c>
      <c r="AS485" s="2">
        <f t="shared" si="194"/>
        <v>0</v>
      </c>
      <c r="AT485" s="2">
        <f t="shared" si="195"/>
        <v>1052.83</v>
      </c>
      <c r="AU485" s="2">
        <f t="shared" si="196"/>
        <v>0</v>
      </c>
      <c r="AV485" s="2">
        <f t="shared" si="197"/>
        <v>4211.32</v>
      </c>
      <c r="AW485" s="2">
        <f t="shared" si="198"/>
        <v>5264.15</v>
      </c>
      <c r="AX485" s="2">
        <f>'ZBud Extract Monthly'!V484</f>
        <v>1052.83</v>
      </c>
      <c r="AY485" s="53">
        <f t="shared" si="199"/>
        <v>-4211.32</v>
      </c>
    </row>
    <row r="486" spans="1:51" x14ac:dyDescent="0.3">
      <c r="A486" s="129">
        <v>47422</v>
      </c>
      <c r="B486" s="130">
        <v>460.52</v>
      </c>
      <c r="C486" s="130">
        <v>457.5</v>
      </c>
      <c r="D486" s="130">
        <v>363.39</v>
      </c>
      <c r="E486" s="130">
        <v>305.22000000000003</v>
      </c>
      <c r="F486" s="130">
        <v>0</v>
      </c>
      <c r="G486" s="130">
        <v>17.22</v>
      </c>
      <c r="H486" s="2">
        <f t="shared" si="177"/>
        <v>1586.6299999999999</v>
      </c>
      <c r="I486" s="2">
        <f t="shared" si="178"/>
        <v>0</v>
      </c>
      <c r="J486" s="2">
        <f t="shared" si="179"/>
        <v>17.22</v>
      </c>
      <c r="K486" s="2">
        <f t="shared" si="180"/>
        <v>1586.6299999999999</v>
      </c>
      <c r="L486" s="2">
        <f t="shared" si="181"/>
        <v>17.22</v>
      </c>
      <c r="M486" s="2">
        <f t="shared" si="182"/>
        <v>1603.85</v>
      </c>
      <c r="N486" s="2">
        <f>'ZBud Extract Monthly'!V485</f>
        <v>1603.84</v>
      </c>
      <c r="O486" s="53">
        <f t="shared" si="183"/>
        <v>-9.9999999999909051E-3</v>
      </c>
      <c r="AI486" s="58">
        <f t="shared" si="184"/>
        <v>460.52</v>
      </c>
      <c r="AJ486" s="2">
        <f t="shared" si="185"/>
        <v>1126.1100000000001</v>
      </c>
      <c r="AK486" s="2">
        <f t="shared" si="186"/>
        <v>1603.85</v>
      </c>
      <c r="AL486" s="2">
        <f t="shared" si="187"/>
        <v>17.22</v>
      </c>
      <c r="AM486" s="2">
        <f t="shared" si="188"/>
        <v>3207.7</v>
      </c>
      <c r="AN486" s="2">
        <f t="shared" si="189"/>
        <v>1603.83</v>
      </c>
      <c r="AO486" s="2">
        <f t="shared" si="190"/>
        <v>0</v>
      </c>
      <c r="AP486" s="2">
        <f t="shared" si="191"/>
        <v>0</v>
      </c>
      <c r="AQ486" s="2">
        <f t="shared" si="192"/>
        <v>0</v>
      </c>
      <c r="AR486" s="2">
        <f t="shared" si="193"/>
        <v>0</v>
      </c>
      <c r="AS486" s="2">
        <f t="shared" si="194"/>
        <v>0</v>
      </c>
      <c r="AT486" s="2">
        <f t="shared" si="195"/>
        <v>1603.85</v>
      </c>
      <c r="AU486" s="2">
        <f t="shared" si="196"/>
        <v>0</v>
      </c>
      <c r="AV486" s="2">
        <f t="shared" si="197"/>
        <v>6415.38</v>
      </c>
      <c r="AW486" s="2">
        <f t="shared" si="198"/>
        <v>8019.23</v>
      </c>
      <c r="AX486" s="2">
        <f>'ZBud Extract Monthly'!V485</f>
        <v>1603.84</v>
      </c>
      <c r="AY486" s="53">
        <f t="shared" si="199"/>
        <v>-6415.3899999999994</v>
      </c>
    </row>
    <row r="487" spans="1:51" x14ac:dyDescent="0.3">
      <c r="A487" s="129">
        <v>47452</v>
      </c>
      <c r="B487" s="130">
        <v>977.42</v>
      </c>
      <c r="C487" s="130">
        <v>1008.65</v>
      </c>
      <c r="D487" s="130">
        <v>502.99</v>
      </c>
      <c r="E487" s="130">
        <v>336.34</v>
      </c>
      <c r="F487" s="130">
        <v>0</v>
      </c>
      <c r="G487" s="130">
        <v>34.96</v>
      </c>
      <c r="H487" s="2">
        <f t="shared" si="177"/>
        <v>2825.4</v>
      </c>
      <c r="I487" s="2">
        <f t="shared" si="178"/>
        <v>0</v>
      </c>
      <c r="J487" s="2">
        <f t="shared" si="179"/>
        <v>34.96</v>
      </c>
      <c r="K487" s="2">
        <f t="shared" si="180"/>
        <v>2825.4</v>
      </c>
      <c r="L487" s="2">
        <f t="shared" si="181"/>
        <v>34.96</v>
      </c>
      <c r="M487" s="2">
        <f t="shared" si="182"/>
        <v>2860.36</v>
      </c>
      <c r="N487" s="2">
        <f>'ZBud Extract Monthly'!V486</f>
        <v>2860.37</v>
      </c>
      <c r="O487" s="53">
        <f t="shared" si="183"/>
        <v>9.9999999997635314E-3</v>
      </c>
      <c r="AI487" s="58">
        <f t="shared" si="184"/>
        <v>977.42</v>
      </c>
      <c r="AJ487" s="2">
        <f t="shared" si="185"/>
        <v>1847.9799999999998</v>
      </c>
      <c r="AK487" s="2">
        <f t="shared" si="186"/>
        <v>2860.36</v>
      </c>
      <c r="AL487" s="2">
        <f t="shared" si="187"/>
        <v>34.96</v>
      </c>
      <c r="AM487" s="2">
        <f t="shared" si="188"/>
        <v>5720.72</v>
      </c>
      <c r="AN487" s="2">
        <f t="shared" si="189"/>
        <v>2860.3799999999997</v>
      </c>
      <c r="AO487" s="2">
        <f t="shared" si="190"/>
        <v>0</v>
      </c>
      <c r="AP487" s="2">
        <f t="shared" si="191"/>
        <v>0</v>
      </c>
      <c r="AQ487" s="2">
        <f t="shared" si="192"/>
        <v>0</v>
      </c>
      <c r="AR487" s="2">
        <f t="shared" si="193"/>
        <v>0</v>
      </c>
      <c r="AS487" s="2">
        <f t="shared" si="194"/>
        <v>0</v>
      </c>
      <c r="AT487" s="2">
        <f t="shared" si="195"/>
        <v>2860.36</v>
      </c>
      <c r="AU487" s="2">
        <f t="shared" si="196"/>
        <v>0</v>
      </c>
      <c r="AV487" s="2">
        <f t="shared" si="197"/>
        <v>11441.46</v>
      </c>
      <c r="AW487" s="2">
        <f t="shared" si="198"/>
        <v>14301.82</v>
      </c>
      <c r="AX487" s="2">
        <f>'ZBud Extract Monthly'!V486</f>
        <v>2860.37</v>
      </c>
      <c r="AY487" s="53">
        <f t="shared" si="199"/>
        <v>-11441.45</v>
      </c>
    </row>
    <row r="488" spans="1:51" x14ac:dyDescent="0.3">
      <c r="A488" s="129">
        <v>47483</v>
      </c>
      <c r="B488" s="130">
        <v>1476.55</v>
      </c>
      <c r="C488" s="130">
        <v>1508.82</v>
      </c>
      <c r="D488" s="130">
        <v>784.8</v>
      </c>
      <c r="E488" s="130">
        <v>507.32</v>
      </c>
      <c r="F488" s="130">
        <v>0</v>
      </c>
      <c r="G488" s="130">
        <v>92.39</v>
      </c>
      <c r="H488" s="2">
        <f t="shared" si="177"/>
        <v>4277.49</v>
      </c>
      <c r="I488" s="2">
        <f t="shared" si="178"/>
        <v>0</v>
      </c>
      <c r="J488" s="2">
        <f t="shared" si="179"/>
        <v>92.39</v>
      </c>
      <c r="K488" s="2">
        <f t="shared" si="180"/>
        <v>4277.49</v>
      </c>
      <c r="L488" s="2">
        <f t="shared" si="181"/>
        <v>92.39</v>
      </c>
      <c r="M488" s="2">
        <f t="shared" si="182"/>
        <v>4369.88</v>
      </c>
      <c r="N488" s="2">
        <f>'ZBud Extract Monthly'!V487</f>
        <v>4369.8900000000003</v>
      </c>
      <c r="O488" s="53">
        <f t="shared" si="183"/>
        <v>1.0000000000218279E-2</v>
      </c>
      <c r="AI488" s="58">
        <f t="shared" si="184"/>
        <v>1476.55</v>
      </c>
      <c r="AJ488" s="2">
        <f t="shared" si="185"/>
        <v>2800.94</v>
      </c>
      <c r="AK488" s="2">
        <f t="shared" si="186"/>
        <v>4369.88</v>
      </c>
      <c r="AL488" s="2">
        <f t="shared" si="187"/>
        <v>92.39</v>
      </c>
      <c r="AM488" s="2">
        <f t="shared" si="188"/>
        <v>8739.76</v>
      </c>
      <c r="AN488" s="2">
        <f t="shared" si="189"/>
        <v>4369.9000000000005</v>
      </c>
      <c r="AO488" s="2">
        <f t="shared" si="190"/>
        <v>0</v>
      </c>
      <c r="AP488" s="2">
        <f t="shared" si="191"/>
        <v>0</v>
      </c>
      <c r="AQ488" s="2">
        <f t="shared" si="192"/>
        <v>0</v>
      </c>
      <c r="AR488" s="2">
        <f t="shared" si="193"/>
        <v>0</v>
      </c>
      <c r="AS488" s="2">
        <f t="shared" si="194"/>
        <v>0</v>
      </c>
      <c r="AT488" s="2">
        <f t="shared" si="195"/>
        <v>4369.88</v>
      </c>
      <c r="AU488" s="2">
        <f t="shared" si="196"/>
        <v>0</v>
      </c>
      <c r="AV488" s="2">
        <f t="shared" si="197"/>
        <v>17479.54</v>
      </c>
      <c r="AW488" s="2">
        <f t="shared" si="198"/>
        <v>21849.42</v>
      </c>
      <c r="AX488" s="2">
        <f>'ZBud Extract Monthly'!V487</f>
        <v>4369.8900000000003</v>
      </c>
      <c r="AY488" s="53">
        <f t="shared" si="199"/>
        <v>-17479.53</v>
      </c>
    </row>
    <row r="489" spans="1:51" x14ac:dyDescent="0.3">
      <c r="A489" s="129">
        <v>47514</v>
      </c>
      <c r="B489" s="130">
        <v>1602.82</v>
      </c>
      <c r="C489" s="130">
        <v>1834.7</v>
      </c>
      <c r="D489" s="130">
        <v>1663.75</v>
      </c>
      <c r="E489" s="130">
        <v>1128.45</v>
      </c>
      <c r="F489" s="130">
        <v>0</v>
      </c>
      <c r="G489" s="130">
        <v>202.71</v>
      </c>
      <c r="H489" s="2">
        <f t="shared" si="177"/>
        <v>6229.72</v>
      </c>
      <c r="I489" s="2">
        <f t="shared" si="178"/>
        <v>0</v>
      </c>
      <c r="J489" s="2">
        <f t="shared" si="179"/>
        <v>202.71</v>
      </c>
      <c r="K489" s="2">
        <f t="shared" si="180"/>
        <v>6229.72</v>
      </c>
      <c r="L489" s="2">
        <f t="shared" si="181"/>
        <v>202.71</v>
      </c>
      <c r="M489" s="2">
        <f t="shared" si="182"/>
        <v>6432.43</v>
      </c>
      <c r="N489" s="2">
        <f>'ZBud Extract Monthly'!V488</f>
        <v>6432.43</v>
      </c>
      <c r="O489" s="53">
        <f t="shared" si="183"/>
        <v>0</v>
      </c>
      <c r="AI489" s="58">
        <f t="shared" si="184"/>
        <v>1602.82</v>
      </c>
      <c r="AJ489" s="2">
        <f t="shared" si="185"/>
        <v>4626.8999999999996</v>
      </c>
      <c r="AK489" s="2">
        <f t="shared" si="186"/>
        <v>6432.43</v>
      </c>
      <c r="AL489" s="2">
        <f t="shared" si="187"/>
        <v>202.71</v>
      </c>
      <c r="AM489" s="2">
        <f t="shared" si="188"/>
        <v>12864.86</v>
      </c>
      <c r="AN489" s="2">
        <f t="shared" si="189"/>
        <v>6432.43</v>
      </c>
      <c r="AO489" s="2">
        <f t="shared" si="190"/>
        <v>0</v>
      </c>
      <c r="AP489" s="2">
        <f t="shared" si="191"/>
        <v>0</v>
      </c>
      <c r="AQ489" s="2">
        <f t="shared" si="192"/>
        <v>0</v>
      </c>
      <c r="AR489" s="2">
        <f t="shared" si="193"/>
        <v>0</v>
      </c>
      <c r="AS489" s="2">
        <f t="shared" si="194"/>
        <v>0</v>
      </c>
      <c r="AT489" s="2">
        <f t="shared" si="195"/>
        <v>6432.43</v>
      </c>
      <c r="AU489" s="2">
        <f t="shared" si="196"/>
        <v>0</v>
      </c>
      <c r="AV489" s="2">
        <f t="shared" si="197"/>
        <v>25729.72</v>
      </c>
      <c r="AW489" s="2">
        <f t="shared" si="198"/>
        <v>32162.15</v>
      </c>
      <c r="AX489" s="2">
        <f>'ZBud Extract Monthly'!V488</f>
        <v>6432.43</v>
      </c>
      <c r="AY489" s="53">
        <f t="shared" si="199"/>
        <v>-25729.72</v>
      </c>
    </row>
    <row r="490" spans="1:51" x14ac:dyDescent="0.3">
      <c r="A490" s="129">
        <v>47542</v>
      </c>
      <c r="B490" s="130">
        <v>1174.5999999999999</v>
      </c>
      <c r="C490" s="130">
        <v>1307.1400000000001</v>
      </c>
      <c r="D490" s="130">
        <v>883.36</v>
      </c>
      <c r="E490" s="130">
        <v>636.26</v>
      </c>
      <c r="F490" s="130">
        <v>0.67</v>
      </c>
      <c r="G490" s="130">
        <v>174.96</v>
      </c>
      <c r="H490" s="2">
        <f t="shared" si="177"/>
        <v>4001.3599999999997</v>
      </c>
      <c r="I490" s="2">
        <f t="shared" si="178"/>
        <v>0.67</v>
      </c>
      <c r="J490" s="2">
        <f t="shared" si="179"/>
        <v>174.96</v>
      </c>
      <c r="K490" s="2">
        <f t="shared" si="180"/>
        <v>4001.3599999999997</v>
      </c>
      <c r="L490" s="2">
        <f t="shared" si="181"/>
        <v>175.63</v>
      </c>
      <c r="M490" s="2">
        <f t="shared" si="182"/>
        <v>4176.99</v>
      </c>
      <c r="N490" s="2">
        <f>'ZBud Extract Monthly'!V489</f>
        <v>4176.99</v>
      </c>
      <c r="O490" s="53">
        <f t="shared" si="183"/>
        <v>0</v>
      </c>
      <c r="AI490" s="58">
        <f t="shared" si="184"/>
        <v>1174.5999999999999</v>
      </c>
      <c r="AJ490" s="2">
        <f t="shared" si="185"/>
        <v>2826.76</v>
      </c>
      <c r="AK490" s="2">
        <f t="shared" si="186"/>
        <v>4176.99</v>
      </c>
      <c r="AL490" s="2">
        <f t="shared" si="187"/>
        <v>175.63</v>
      </c>
      <c r="AM490" s="2">
        <f t="shared" si="188"/>
        <v>8353.98</v>
      </c>
      <c r="AN490" s="2">
        <f t="shared" si="189"/>
        <v>4176.99</v>
      </c>
      <c r="AO490" s="2">
        <f t="shared" si="190"/>
        <v>0</v>
      </c>
      <c r="AP490" s="2">
        <f t="shared" si="191"/>
        <v>0</v>
      </c>
      <c r="AQ490" s="2">
        <f t="shared" si="192"/>
        <v>0</v>
      </c>
      <c r="AR490" s="2">
        <f t="shared" si="193"/>
        <v>0</v>
      </c>
      <c r="AS490" s="2">
        <f t="shared" si="194"/>
        <v>0</v>
      </c>
      <c r="AT490" s="2">
        <f t="shared" si="195"/>
        <v>4176.99</v>
      </c>
      <c r="AU490" s="2">
        <f t="shared" si="196"/>
        <v>0</v>
      </c>
      <c r="AV490" s="2">
        <f t="shared" si="197"/>
        <v>16707.96</v>
      </c>
      <c r="AW490" s="2">
        <f t="shared" si="198"/>
        <v>20884.949999999997</v>
      </c>
      <c r="AX490" s="2">
        <f>'ZBud Extract Monthly'!V489</f>
        <v>4176.99</v>
      </c>
      <c r="AY490" s="53">
        <f t="shared" si="199"/>
        <v>-16707.96</v>
      </c>
    </row>
    <row r="491" spans="1:51" x14ac:dyDescent="0.3">
      <c r="A491" s="129">
        <v>47573</v>
      </c>
      <c r="B491" s="130">
        <v>859.17</v>
      </c>
      <c r="C491" s="130">
        <v>1139.3599999999999</v>
      </c>
      <c r="D491" s="130">
        <v>1438.76</v>
      </c>
      <c r="E491" s="130">
        <v>996.94</v>
      </c>
      <c r="F491" s="130">
        <v>4.93</v>
      </c>
      <c r="G491" s="130">
        <v>228.69</v>
      </c>
      <c r="H491" s="2">
        <f t="shared" si="177"/>
        <v>4434.2299999999996</v>
      </c>
      <c r="I491" s="2">
        <f t="shared" si="178"/>
        <v>4.93</v>
      </c>
      <c r="J491" s="2">
        <f t="shared" si="179"/>
        <v>228.69</v>
      </c>
      <c r="K491" s="2">
        <f t="shared" si="180"/>
        <v>4434.2299999999996</v>
      </c>
      <c r="L491" s="2">
        <f t="shared" si="181"/>
        <v>233.62</v>
      </c>
      <c r="M491" s="2">
        <f t="shared" si="182"/>
        <v>4667.8499999999995</v>
      </c>
      <c r="N491" s="2">
        <f>'ZBud Extract Monthly'!V490</f>
        <v>4667.8500000000004</v>
      </c>
      <c r="O491" s="53">
        <f t="shared" si="183"/>
        <v>0</v>
      </c>
      <c r="AI491" s="58">
        <f t="shared" si="184"/>
        <v>859.17</v>
      </c>
      <c r="AJ491" s="2">
        <f t="shared" si="185"/>
        <v>3575.06</v>
      </c>
      <c r="AK491" s="2">
        <f t="shared" si="186"/>
        <v>4667.8499999999995</v>
      </c>
      <c r="AL491" s="2">
        <f t="shared" si="187"/>
        <v>233.62</v>
      </c>
      <c r="AM491" s="2">
        <f t="shared" si="188"/>
        <v>9335.6999999999989</v>
      </c>
      <c r="AN491" s="2">
        <f t="shared" si="189"/>
        <v>4667.8500000000004</v>
      </c>
      <c r="AO491" s="2">
        <f t="shared" si="190"/>
        <v>0</v>
      </c>
      <c r="AP491" s="2">
        <f t="shared" si="191"/>
        <v>0</v>
      </c>
      <c r="AQ491" s="2">
        <f t="shared" si="192"/>
        <v>0</v>
      </c>
      <c r="AR491" s="2">
        <f t="shared" si="193"/>
        <v>0</v>
      </c>
      <c r="AS491" s="2">
        <f t="shared" si="194"/>
        <v>0</v>
      </c>
      <c r="AT491" s="2">
        <f t="shared" si="195"/>
        <v>4667.8499999999995</v>
      </c>
      <c r="AU491" s="2">
        <f t="shared" si="196"/>
        <v>0</v>
      </c>
      <c r="AV491" s="2">
        <f t="shared" si="197"/>
        <v>18671.400000000001</v>
      </c>
      <c r="AW491" s="2">
        <f t="shared" si="198"/>
        <v>23339.25</v>
      </c>
      <c r="AX491" s="2">
        <f>'ZBud Extract Monthly'!V490</f>
        <v>4667.8500000000004</v>
      </c>
      <c r="AY491" s="53">
        <f t="shared" si="199"/>
        <v>-18671.400000000001</v>
      </c>
    </row>
    <row r="492" spans="1:51" x14ac:dyDescent="0.3">
      <c r="A492" s="129">
        <v>47603</v>
      </c>
      <c r="B492" s="130">
        <v>1658.18</v>
      </c>
      <c r="C492" s="130">
        <v>1746.79</v>
      </c>
      <c r="D492" s="130">
        <v>1209.98</v>
      </c>
      <c r="E492" s="130">
        <v>849.18</v>
      </c>
      <c r="F492" s="130">
        <v>26.66</v>
      </c>
      <c r="G492" s="130">
        <v>289.14</v>
      </c>
      <c r="H492" s="2">
        <f t="shared" si="177"/>
        <v>5464.130000000001</v>
      </c>
      <c r="I492" s="2">
        <f t="shared" si="178"/>
        <v>26.66</v>
      </c>
      <c r="J492" s="2">
        <f t="shared" si="179"/>
        <v>289.14</v>
      </c>
      <c r="K492" s="2">
        <f t="shared" si="180"/>
        <v>5464.130000000001</v>
      </c>
      <c r="L492" s="2">
        <f t="shared" si="181"/>
        <v>315.8</v>
      </c>
      <c r="M492" s="2">
        <f t="shared" si="182"/>
        <v>5779.9300000000012</v>
      </c>
      <c r="N492" s="2">
        <f>'ZBud Extract Monthly'!V491</f>
        <v>5779.92</v>
      </c>
      <c r="O492" s="53">
        <f t="shared" si="183"/>
        <v>-1.0000000001127773E-2</v>
      </c>
      <c r="AI492" s="58">
        <f t="shared" si="184"/>
        <v>1658.18</v>
      </c>
      <c r="AJ492" s="2">
        <f t="shared" si="185"/>
        <v>3805.95</v>
      </c>
      <c r="AK492" s="2">
        <f t="shared" si="186"/>
        <v>5779.9300000000012</v>
      </c>
      <c r="AL492" s="2">
        <f t="shared" si="187"/>
        <v>315.8</v>
      </c>
      <c r="AM492" s="2">
        <f t="shared" si="188"/>
        <v>11559.860000000002</v>
      </c>
      <c r="AN492" s="2">
        <f t="shared" si="189"/>
        <v>5779.9099999999989</v>
      </c>
      <c r="AO492" s="2">
        <f t="shared" si="190"/>
        <v>0</v>
      </c>
      <c r="AP492" s="2">
        <f t="shared" si="191"/>
        <v>0</v>
      </c>
      <c r="AQ492" s="2">
        <f t="shared" si="192"/>
        <v>0</v>
      </c>
      <c r="AR492" s="2">
        <f t="shared" si="193"/>
        <v>0</v>
      </c>
      <c r="AS492" s="2">
        <f t="shared" si="194"/>
        <v>0</v>
      </c>
      <c r="AT492" s="2">
        <f t="shared" si="195"/>
        <v>5779.9300000000012</v>
      </c>
      <c r="AU492" s="2">
        <f t="shared" si="196"/>
        <v>0</v>
      </c>
      <c r="AV492" s="2">
        <f t="shared" si="197"/>
        <v>23119.7</v>
      </c>
      <c r="AW492" s="2">
        <f t="shared" si="198"/>
        <v>28899.63</v>
      </c>
      <c r="AX492" s="2">
        <f>'ZBud Extract Monthly'!V491</f>
        <v>5779.92</v>
      </c>
      <c r="AY492" s="53">
        <f t="shared" si="199"/>
        <v>-23119.71</v>
      </c>
    </row>
    <row r="493" spans="1:51" x14ac:dyDescent="0.3">
      <c r="A493" s="129">
        <v>47634</v>
      </c>
      <c r="B493" s="130">
        <v>647.89</v>
      </c>
      <c r="C493" s="130">
        <v>955.09</v>
      </c>
      <c r="D493" s="130">
        <v>1248.3399999999999</v>
      </c>
      <c r="E493" s="130">
        <v>962.08</v>
      </c>
      <c r="F493" s="130">
        <v>13.43</v>
      </c>
      <c r="G493" s="130">
        <v>239.61</v>
      </c>
      <c r="H493" s="2">
        <f t="shared" si="177"/>
        <v>3813.3999999999996</v>
      </c>
      <c r="I493" s="2">
        <f t="shared" si="178"/>
        <v>13.43</v>
      </c>
      <c r="J493" s="2">
        <f t="shared" si="179"/>
        <v>239.61</v>
      </c>
      <c r="K493" s="2">
        <f t="shared" si="180"/>
        <v>3813.3999999999996</v>
      </c>
      <c r="L493" s="2">
        <f t="shared" si="181"/>
        <v>253.04000000000002</v>
      </c>
      <c r="M493" s="2">
        <f t="shared" si="182"/>
        <v>4066.4399999999996</v>
      </c>
      <c r="N493" s="2">
        <f>'ZBud Extract Monthly'!V492</f>
        <v>4066.45</v>
      </c>
      <c r="O493" s="53">
        <f t="shared" si="183"/>
        <v>1.0000000000218279E-2</v>
      </c>
      <c r="AI493" s="58">
        <f t="shared" si="184"/>
        <v>647.89</v>
      </c>
      <c r="AJ493" s="2">
        <f t="shared" si="185"/>
        <v>3165.5099999999998</v>
      </c>
      <c r="AK493" s="2">
        <f t="shared" si="186"/>
        <v>4066.4399999999996</v>
      </c>
      <c r="AL493" s="2">
        <f t="shared" si="187"/>
        <v>253.04000000000002</v>
      </c>
      <c r="AM493" s="2">
        <f t="shared" si="188"/>
        <v>8132.8799999999992</v>
      </c>
      <c r="AN493" s="2">
        <f t="shared" si="189"/>
        <v>4066.46</v>
      </c>
      <c r="AO493" s="2">
        <f t="shared" si="190"/>
        <v>0</v>
      </c>
      <c r="AP493" s="2">
        <f t="shared" si="191"/>
        <v>0</v>
      </c>
      <c r="AQ493" s="2">
        <f t="shared" si="192"/>
        <v>0</v>
      </c>
      <c r="AR493" s="2">
        <f t="shared" si="193"/>
        <v>0</v>
      </c>
      <c r="AS493" s="2">
        <f t="shared" si="194"/>
        <v>0</v>
      </c>
      <c r="AT493" s="2">
        <f t="shared" si="195"/>
        <v>4066.4399999999996</v>
      </c>
      <c r="AU493" s="2">
        <f t="shared" si="196"/>
        <v>0</v>
      </c>
      <c r="AV493" s="2">
        <f t="shared" si="197"/>
        <v>16265.779999999999</v>
      </c>
      <c r="AW493" s="2">
        <f t="shared" si="198"/>
        <v>20332.219999999998</v>
      </c>
      <c r="AX493" s="2">
        <f>'ZBud Extract Monthly'!V492</f>
        <v>4066.45</v>
      </c>
      <c r="AY493" s="53">
        <f t="shared" si="199"/>
        <v>-16265.769999999997</v>
      </c>
    </row>
    <row r="494" spans="1:51" x14ac:dyDescent="0.3">
      <c r="A494" s="129">
        <v>47664</v>
      </c>
      <c r="B494" s="130">
        <v>518.69000000000005</v>
      </c>
      <c r="C494" s="130">
        <v>751.33</v>
      </c>
      <c r="D494" s="130">
        <v>800</v>
      </c>
      <c r="E494" s="130">
        <v>614.15</v>
      </c>
      <c r="F494" s="130">
        <v>2.2999999999999998</v>
      </c>
      <c r="G494" s="130">
        <v>92.05</v>
      </c>
      <c r="H494" s="2">
        <f t="shared" si="177"/>
        <v>2684.17</v>
      </c>
      <c r="I494" s="2">
        <f t="shared" si="178"/>
        <v>2.2999999999999998</v>
      </c>
      <c r="J494" s="2">
        <f t="shared" si="179"/>
        <v>92.05</v>
      </c>
      <c r="K494" s="2">
        <f t="shared" si="180"/>
        <v>2684.17</v>
      </c>
      <c r="L494" s="2">
        <f t="shared" si="181"/>
        <v>94.35</v>
      </c>
      <c r="M494" s="2">
        <f t="shared" si="182"/>
        <v>2778.5200000000004</v>
      </c>
      <c r="N494" s="2">
        <f>'ZBud Extract Monthly'!V493</f>
        <v>2778.52</v>
      </c>
      <c r="O494" s="53">
        <f t="shared" si="183"/>
        <v>0</v>
      </c>
      <c r="AI494" s="58">
        <f t="shared" si="184"/>
        <v>518.69000000000005</v>
      </c>
      <c r="AJ494" s="2">
        <f t="shared" si="185"/>
        <v>2165.48</v>
      </c>
      <c r="AK494" s="2">
        <f t="shared" si="186"/>
        <v>2778.52</v>
      </c>
      <c r="AL494" s="2">
        <f t="shared" si="187"/>
        <v>94.35</v>
      </c>
      <c r="AM494" s="2">
        <f t="shared" si="188"/>
        <v>5557.0400000000009</v>
      </c>
      <c r="AN494" s="2">
        <f t="shared" si="189"/>
        <v>2778.52</v>
      </c>
      <c r="AO494" s="2">
        <f t="shared" si="190"/>
        <v>0</v>
      </c>
      <c r="AP494" s="2">
        <f t="shared" si="191"/>
        <v>0</v>
      </c>
      <c r="AQ494" s="2">
        <f t="shared" si="192"/>
        <v>0</v>
      </c>
      <c r="AR494" s="2">
        <f t="shared" si="193"/>
        <v>0</v>
      </c>
      <c r="AS494" s="2">
        <f t="shared" si="194"/>
        <v>0</v>
      </c>
      <c r="AT494" s="2">
        <f t="shared" si="195"/>
        <v>2778.52</v>
      </c>
      <c r="AU494" s="2">
        <f t="shared" si="196"/>
        <v>0</v>
      </c>
      <c r="AV494" s="2">
        <f t="shared" si="197"/>
        <v>11114.080000000002</v>
      </c>
      <c r="AW494" s="2">
        <f t="shared" si="198"/>
        <v>13892.600000000002</v>
      </c>
      <c r="AX494" s="2">
        <f>'ZBud Extract Monthly'!V493</f>
        <v>2778.52</v>
      </c>
      <c r="AY494" s="53">
        <f t="shared" si="199"/>
        <v>-11114.080000000002</v>
      </c>
    </row>
    <row r="495" spans="1:51" x14ac:dyDescent="0.3">
      <c r="A495" s="129">
        <v>47695</v>
      </c>
      <c r="B495" s="130">
        <v>513.95000000000005</v>
      </c>
      <c r="C495" s="130">
        <v>701.68</v>
      </c>
      <c r="D495" s="130">
        <v>505.85</v>
      </c>
      <c r="E495" s="130">
        <v>415.98</v>
      </c>
      <c r="F495" s="130">
        <v>0</v>
      </c>
      <c r="G495" s="130">
        <v>49.5</v>
      </c>
      <c r="H495" s="2">
        <f t="shared" si="177"/>
        <v>2137.46</v>
      </c>
      <c r="I495" s="2">
        <f t="shared" si="178"/>
        <v>0</v>
      </c>
      <c r="J495" s="2">
        <f t="shared" si="179"/>
        <v>49.5</v>
      </c>
      <c r="K495" s="2">
        <f t="shared" si="180"/>
        <v>2137.46</v>
      </c>
      <c r="L495" s="2">
        <f t="shared" si="181"/>
        <v>49.5</v>
      </c>
      <c r="M495" s="2">
        <f t="shared" si="182"/>
        <v>2186.96</v>
      </c>
      <c r="N495" s="2">
        <f>'ZBud Extract Monthly'!V494</f>
        <v>2186.9499999999998</v>
      </c>
      <c r="O495" s="53">
        <f t="shared" si="183"/>
        <v>-1.0000000000218279E-2</v>
      </c>
      <c r="AI495" s="58">
        <f t="shared" si="184"/>
        <v>513.95000000000005</v>
      </c>
      <c r="AJ495" s="2">
        <f t="shared" si="185"/>
        <v>1623.51</v>
      </c>
      <c r="AK495" s="2">
        <f t="shared" si="186"/>
        <v>2186.96</v>
      </c>
      <c r="AL495" s="2">
        <f t="shared" si="187"/>
        <v>49.5</v>
      </c>
      <c r="AM495" s="2">
        <f t="shared" si="188"/>
        <v>4373.92</v>
      </c>
      <c r="AN495" s="2">
        <f t="shared" si="189"/>
        <v>2186.9399999999996</v>
      </c>
      <c r="AO495" s="2">
        <f t="shared" si="190"/>
        <v>0</v>
      </c>
      <c r="AP495" s="2">
        <f t="shared" si="191"/>
        <v>0</v>
      </c>
      <c r="AQ495" s="2">
        <f t="shared" si="192"/>
        <v>0</v>
      </c>
      <c r="AR495" s="2">
        <f t="shared" si="193"/>
        <v>0</v>
      </c>
      <c r="AS495" s="2">
        <f t="shared" si="194"/>
        <v>0</v>
      </c>
      <c r="AT495" s="2">
        <f t="shared" si="195"/>
        <v>2186.96</v>
      </c>
      <c r="AU495" s="2">
        <f t="shared" si="196"/>
        <v>0</v>
      </c>
      <c r="AV495" s="2">
        <f t="shared" si="197"/>
        <v>8747.82</v>
      </c>
      <c r="AW495" s="2">
        <f t="shared" si="198"/>
        <v>10934.779999999999</v>
      </c>
      <c r="AX495" s="2">
        <f>'ZBud Extract Monthly'!V494</f>
        <v>2186.9499999999998</v>
      </c>
      <c r="AY495" s="53">
        <f t="shared" si="199"/>
        <v>-8747.8299999999981</v>
      </c>
    </row>
    <row r="496" spans="1:51" x14ac:dyDescent="0.3">
      <c r="A496" s="129">
        <v>47726</v>
      </c>
      <c r="B496" s="130">
        <v>485.89</v>
      </c>
      <c r="C496" s="130">
        <v>638.84</v>
      </c>
      <c r="D496" s="130">
        <v>234.58</v>
      </c>
      <c r="E496" s="130">
        <v>170.39</v>
      </c>
      <c r="F496" s="130">
        <v>0</v>
      </c>
      <c r="G496" s="130">
        <v>22.99</v>
      </c>
      <c r="H496" s="2">
        <f t="shared" si="177"/>
        <v>1529.6999999999998</v>
      </c>
      <c r="I496" s="2">
        <f t="shared" si="178"/>
        <v>0</v>
      </c>
      <c r="J496" s="2">
        <f t="shared" si="179"/>
        <v>22.99</v>
      </c>
      <c r="K496" s="2">
        <f t="shared" si="180"/>
        <v>1529.6999999999998</v>
      </c>
      <c r="L496" s="2">
        <f t="shared" si="181"/>
        <v>22.99</v>
      </c>
      <c r="M496" s="2">
        <f t="shared" si="182"/>
        <v>1552.6899999999998</v>
      </c>
      <c r="N496" s="2">
        <f>'ZBud Extract Monthly'!V495</f>
        <v>1552.69</v>
      </c>
      <c r="O496" s="53">
        <f t="shared" si="183"/>
        <v>0</v>
      </c>
      <c r="AI496" s="58">
        <f t="shared" si="184"/>
        <v>485.89</v>
      </c>
      <c r="AJ496" s="2">
        <f t="shared" si="185"/>
        <v>1043.81</v>
      </c>
      <c r="AK496" s="2">
        <f t="shared" si="186"/>
        <v>1552.6899999999998</v>
      </c>
      <c r="AL496" s="2">
        <f t="shared" si="187"/>
        <v>22.99</v>
      </c>
      <c r="AM496" s="2">
        <f t="shared" si="188"/>
        <v>3105.3799999999997</v>
      </c>
      <c r="AN496" s="2">
        <f t="shared" si="189"/>
        <v>1552.69</v>
      </c>
      <c r="AO496" s="2">
        <f t="shared" si="190"/>
        <v>0</v>
      </c>
      <c r="AP496" s="2">
        <f t="shared" si="191"/>
        <v>0</v>
      </c>
      <c r="AQ496" s="2">
        <f t="shared" si="192"/>
        <v>0</v>
      </c>
      <c r="AR496" s="2">
        <f t="shared" si="193"/>
        <v>0</v>
      </c>
      <c r="AS496" s="2">
        <f t="shared" si="194"/>
        <v>0</v>
      </c>
      <c r="AT496" s="2">
        <f t="shared" si="195"/>
        <v>1552.6899999999998</v>
      </c>
      <c r="AU496" s="2">
        <f t="shared" si="196"/>
        <v>0</v>
      </c>
      <c r="AV496" s="2">
        <f t="shared" si="197"/>
        <v>6210.76</v>
      </c>
      <c r="AW496" s="2">
        <f t="shared" si="198"/>
        <v>7763.4499999999989</v>
      </c>
      <c r="AX496" s="2">
        <f>'ZBud Extract Monthly'!V495</f>
        <v>1552.69</v>
      </c>
      <c r="AY496" s="53">
        <f t="shared" si="199"/>
        <v>-6210.7599999999984</v>
      </c>
    </row>
    <row r="497" spans="1:51" x14ac:dyDescent="0.3">
      <c r="A497" s="129">
        <v>47756</v>
      </c>
      <c r="B497" s="130">
        <v>469.86</v>
      </c>
      <c r="C497" s="130">
        <v>592.35</v>
      </c>
      <c r="D497" s="130">
        <v>326.8</v>
      </c>
      <c r="E497" s="130">
        <v>267.56</v>
      </c>
      <c r="F497" s="130">
        <v>0</v>
      </c>
      <c r="G497" s="130">
        <v>29.8</v>
      </c>
      <c r="H497" s="2">
        <f t="shared" si="177"/>
        <v>1656.57</v>
      </c>
      <c r="I497" s="2">
        <f t="shared" si="178"/>
        <v>0</v>
      </c>
      <c r="J497" s="2">
        <f t="shared" si="179"/>
        <v>29.8</v>
      </c>
      <c r="K497" s="2">
        <f t="shared" si="180"/>
        <v>1656.57</v>
      </c>
      <c r="L497" s="2">
        <f t="shared" si="181"/>
        <v>29.8</v>
      </c>
      <c r="M497" s="2">
        <f t="shared" si="182"/>
        <v>1686.37</v>
      </c>
      <c r="N497" s="2">
        <f>'ZBud Extract Monthly'!V496</f>
        <v>1686.37</v>
      </c>
      <c r="O497" s="53">
        <f t="shared" si="183"/>
        <v>0</v>
      </c>
      <c r="AI497" s="58">
        <f t="shared" si="184"/>
        <v>469.86</v>
      </c>
      <c r="AJ497" s="2">
        <f t="shared" si="185"/>
        <v>1186.71</v>
      </c>
      <c r="AK497" s="2">
        <f t="shared" si="186"/>
        <v>1686.37</v>
      </c>
      <c r="AL497" s="2">
        <f t="shared" si="187"/>
        <v>29.8</v>
      </c>
      <c r="AM497" s="2">
        <f t="shared" si="188"/>
        <v>3372.74</v>
      </c>
      <c r="AN497" s="2">
        <f t="shared" si="189"/>
        <v>1686.37</v>
      </c>
      <c r="AO497" s="2">
        <f t="shared" si="190"/>
        <v>0</v>
      </c>
      <c r="AP497" s="2">
        <f t="shared" si="191"/>
        <v>0</v>
      </c>
      <c r="AQ497" s="2">
        <f t="shared" si="192"/>
        <v>0</v>
      </c>
      <c r="AR497" s="2">
        <f t="shared" si="193"/>
        <v>0</v>
      </c>
      <c r="AS497" s="2">
        <f t="shared" si="194"/>
        <v>0</v>
      </c>
      <c r="AT497" s="2">
        <f t="shared" si="195"/>
        <v>1686.37</v>
      </c>
      <c r="AU497" s="2">
        <f t="shared" si="196"/>
        <v>0</v>
      </c>
      <c r="AV497" s="2">
        <f t="shared" si="197"/>
        <v>6745.48</v>
      </c>
      <c r="AW497" s="2">
        <f t="shared" si="198"/>
        <v>8431.8499999999985</v>
      </c>
      <c r="AX497" s="2">
        <f>'ZBud Extract Monthly'!V496</f>
        <v>1686.37</v>
      </c>
      <c r="AY497" s="53">
        <f t="shared" si="199"/>
        <v>-6745.4799999999987</v>
      </c>
    </row>
    <row r="498" spans="1:51" x14ac:dyDescent="0.3">
      <c r="A498" s="129">
        <v>47787</v>
      </c>
      <c r="B498" s="130">
        <v>593.97</v>
      </c>
      <c r="C498" s="130">
        <v>738.09</v>
      </c>
      <c r="D498" s="130">
        <v>854.95</v>
      </c>
      <c r="E498" s="130">
        <v>666.84</v>
      </c>
      <c r="F498" s="130">
        <v>0</v>
      </c>
      <c r="G498" s="130">
        <v>67.75</v>
      </c>
      <c r="H498" s="2">
        <f t="shared" si="177"/>
        <v>2853.8500000000004</v>
      </c>
      <c r="I498" s="2">
        <f t="shared" si="178"/>
        <v>0</v>
      </c>
      <c r="J498" s="2">
        <f t="shared" si="179"/>
        <v>67.75</v>
      </c>
      <c r="K498" s="2">
        <f t="shared" si="180"/>
        <v>2853.8500000000004</v>
      </c>
      <c r="L498" s="2">
        <f t="shared" si="181"/>
        <v>67.75</v>
      </c>
      <c r="M498" s="2">
        <f t="shared" si="182"/>
        <v>2921.6000000000004</v>
      </c>
      <c r="N498" s="2">
        <f>'ZBud Extract Monthly'!V497</f>
        <v>2921.61</v>
      </c>
      <c r="O498" s="53">
        <f t="shared" si="183"/>
        <v>9.9999999997635314E-3</v>
      </c>
      <c r="AI498" s="58">
        <f t="shared" si="184"/>
        <v>593.97</v>
      </c>
      <c r="AJ498" s="2">
        <f t="shared" si="185"/>
        <v>2259.88</v>
      </c>
      <c r="AK498" s="2">
        <f t="shared" si="186"/>
        <v>2921.6000000000004</v>
      </c>
      <c r="AL498" s="2">
        <f t="shared" si="187"/>
        <v>67.75</v>
      </c>
      <c r="AM498" s="2">
        <f t="shared" si="188"/>
        <v>5843.2000000000007</v>
      </c>
      <c r="AN498" s="2">
        <f t="shared" si="189"/>
        <v>2921.62</v>
      </c>
      <c r="AO498" s="2">
        <f t="shared" si="190"/>
        <v>0</v>
      </c>
      <c r="AP498" s="2">
        <f t="shared" si="191"/>
        <v>0</v>
      </c>
      <c r="AQ498" s="2">
        <f t="shared" si="192"/>
        <v>0</v>
      </c>
      <c r="AR498" s="2">
        <f t="shared" si="193"/>
        <v>0</v>
      </c>
      <c r="AS498" s="2">
        <f t="shared" si="194"/>
        <v>0</v>
      </c>
      <c r="AT498" s="2">
        <f t="shared" si="195"/>
        <v>2921.6000000000004</v>
      </c>
      <c r="AU498" s="2">
        <f t="shared" si="196"/>
        <v>0</v>
      </c>
      <c r="AV498" s="2">
        <f t="shared" si="197"/>
        <v>11686.420000000002</v>
      </c>
      <c r="AW498" s="2">
        <f t="shared" si="198"/>
        <v>14608.02</v>
      </c>
      <c r="AX498" s="2">
        <f>'ZBud Extract Monthly'!V497</f>
        <v>2921.61</v>
      </c>
      <c r="AY498" s="53">
        <f t="shared" si="199"/>
        <v>-11686.41</v>
      </c>
    </row>
    <row r="499" spans="1:51" x14ac:dyDescent="0.3">
      <c r="A499" s="129">
        <v>47817</v>
      </c>
      <c r="B499" s="130">
        <v>865.7</v>
      </c>
      <c r="C499" s="130">
        <v>1096.67</v>
      </c>
      <c r="D499" s="130">
        <v>882.57</v>
      </c>
      <c r="E499" s="130">
        <v>612.19000000000005</v>
      </c>
      <c r="F499" s="130">
        <v>0</v>
      </c>
      <c r="G499" s="130">
        <v>81.739999999999995</v>
      </c>
      <c r="H499" s="2">
        <f t="shared" si="177"/>
        <v>3457.13</v>
      </c>
      <c r="I499" s="2">
        <f t="shared" si="178"/>
        <v>0</v>
      </c>
      <c r="J499" s="2">
        <f t="shared" si="179"/>
        <v>81.739999999999995</v>
      </c>
      <c r="K499" s="2">
        <f t="shared" si="180"/>
        <v>3457.13</v>
      </c>
      <c r="L499" s="2">
        <f t="shared" si="181"/>
        <v>81.739999999999995</v>
      </c>
      <c r="M499" s="2">
        <f t="shared" si="182"/>
        <v>3538.87</v>
      </c>
      <c r="N499" s="2">
        <f>'ZBud Extract Monthly'!V498</f>
        <v>3538.87</v>
      </c>
      <c r="O499" s="53">
        <f t="shared" si="183"/>
        <v>0</v>
      </c>
      <c r="AI499" s="58">
        <f t="shared" si="184"/>
        <v>865.7</v>
      </c>
      <c r="AJ499" s="2">
        <f t="shared" si="185"/>
        <v>2591.4300000000003</v>
      </c>
      <c r="AK499" s="2">
        <f t="shared" si="186"/>
        <v>3538.87</v>
      </c>
      <c r="AL499" s="2">
        <f t="shared" si="187"/>
        <v>81.739999999999995</v>
      </c>
      <c r="AM499" s="2">
        <f t="shared" si="188"/>
        <v>7077.74</v>
      </c>
      <c r="AN499" s="2">
        <f t="shared" si="189"/>
        <v>3538.87</v>
      </c>
      <c r="AO499" s="2">
        <f t="shared" si="190"/>
        <v>0</v>
      </c>
      <c r="AP499" s="2">
        <f t="shared" si="191"/>
        <v>0</v>
      </c>
      <c r="AQ499" s="2">
        <f t="shared" si="192"/>
        <v>0</v>
      </c>
      <c r="AR499" s="2">
        <f t="shared" si="193"/>
        <v>0</v>
      </c>
      <c r="AS499" s="2">
        <f t="shared" si="194"/>
        <v>0</v>
      </c>
      <c r="AT499" s="2">
        <f t="shared" si="195"/>
        <v>3538.87</v>
      </c>
      <c r="AU499" s="2">
        <f t="shared" si="196"/>
        <v>0</v>
      </c>
      <c r="AV499" s="2">
        <f t="shared" si="197"/>
        <v>14155.48</v>
      </c>
      <c r="AW499" s="2">
        <f t="shared" si="198"/>
        <v>17694.349999999999</v>
      </c>
      <c r="AX499" s="2">
        <f>'ZBud Extract Monthly'!V498</f>
        <v>3538.87</v>
      </c>
      <c r="AY499" s="53">
        <f t="shared" si="199"/>
        <v>-14155.48</v>
      </c>
    </row>
    <row r="500" spans="1:51" x14ac:dyDescent="0.3">
      <c r="A500" s="129">
        <v>47848</v>
      </c>
      <c r="B500" s="130">
        <v>1072.28</v>
      </c>
      <c r="C500" s="130">
        <v>1336.34</v>
      </c>
      <c r="D500" s="130">
        <v>1181.05</v>
      </c>
      <c r="E500" s="130">
        <v>803.64</v>
      </c>
      <c r="F500" s="130">
        <v>2.13</v>
      </c>
      <c r="G500" s="130">
        <v>174.27</v>
      </c>
      <c r="H500" s="2">
        <f t="shared" si="177"/>
        <v>4393.3100000000004</v>
      </c>
      <c r="I500" s="2">
        <f t="shared" si="178"/>
        <v>2.13</v>
      </c>
      <c r="J500" s="2">
        <f t="shared" si="179"/>
        <v>174.27</v>
      </c>
      <c r="K500" s="2">
        <f t="shared" si="180"/>
        <v>4393.3100000000004</v>
      </c>
      <c r="L500" s="2">
        <f t="shared" si="181"/>
        <v>176.4</v>
      </c>
      <c r="M500" s="2">
        <f t="shared" si="182"/>
        <v>4569.7100000000009</v>
      </c>
      <c r="N500" s="2">
        <f>'ZBud Extract Monthly'!V499</f>
        <v>4569.6899999999996</v>
      </c>
      <c r="O500" s="53">
        <f t="shared" si="183"/>
        <v>-2.0000000001346052E-2</v>
      </c>
      <c r="AI500" s="58">
        <f t="shared" si="184"/>
        <v>1072.28</v>
      </c>
      <c r="AJ500" s="2">
        <f t="shared" si="185"/>
        <v>3321.0299999999997</v>
      </c>
      <c r="AK500" s="2">
        <f t="shared" si="186"/>
        <v>4569.71</v>
      </c>
      <c r="AL500" s="2">
        <f t="shared" si="187"/>
        <v>176.4</v>
      </c>
      <c r="AM500" s="2">
        <f t="shared" si="188"/>
        <v>9139.4200000000019</v>
      </c>
      <c r="AN500" s="2">
        <f t="shared" si="189"/>
        <v>4569.6699999999983</v>
      </c>
      <c r="AO500" s="2">
        <f t="shared" si="190"/>
        <v>0</v>
      </c>
      <c r="AP500" s="2">
        <f t="shared" si="191"/>
        <v>0</v>
      </c>
      <c r="AQ500" s="2">
        <f t="shared" si="192"/>
        <v>0</v>
      </c>
      <c r="AR500" s="2">
        <f t="shared" si="193"/>
        <v>0</v>
      </c>
      <c r="AS500" s="2">
        <f t="shared" si="194"/>
        <v>0</v>
      </c>
      <c r="AT500" s="2">
        <f t="shared" si="195"/>
        <v>4569.71</v>
      </c>
      <c r="AU500" s="2">
        <f t="shared" si="196"/>
        <v>0</v>
      </c>
      <c r="AV500" s="2">
        <f t="shared" si="197"/>
        <v>18278.8</v>
      </c>
      <c r="AW500" s="2">
        <f t="shared" si="198"/>
        <v>22848.510000000002</v>
      </c>
      <c r="AX500" s="2">
        <f>'ZBud Extract Monthly'!V499</f>
        <v>4569.6899999999996</v>
      </c>
      <c r="AY500" s="53">
        <f t="shared" si="199"/>
        <v>-18278.820000000003</v>
      </c>
    </row>
    <row r="501" spans="1:51" x14ac:dyDescent="0.3">
      <c r="A501" s="129">
        <v>47879</v>
      </c>
      <c r="B501" s="130">
        <v>784.64</v>
      </c>
      <c r="C501" s="130">
        <v>1077.69</v>
      </c>
      <c r="D501" s="130">
        <v>1267.81</v>
      </c>
      <c r="E501" s="130">
        <v>864.32</v>
      </c>
      <c r="F501" s="130">
        <v>11.06</v>
      </c>
      <c r="G501" s="130">
        <v>211.7</v>
      </c>
      <c r="H501" s="2">
        <f t="shared" si="177"/>
        <v>3994.46</v>
      </c>
      <c r="I501" s="2">
        <f t="shared" si="178"/>
        <v>11.06</v>
      </c>
      <c r="J501" s="2">
        <f t="shared" si="179"/>
        <v>211.7</v>
      </c>
      <c r="K501" s="2">
        <f t="shared" si="180"/>
        <v>3994.46</v>
      </c>
      <c r="L501" s="2">
        <f t="shared" si="181"/>
        <v>222.76</v>
      </c>
      <c r="M501" s="2">
        <f t="shared" si="182"/>
        <v>4217.22</v>
      </c>
      <c r="N501" s="2">
        <f>'ZBud Extract Monthly'!V500</f>
        <v>4217.22</v>
      </c>
      <c r="O501" s="53">
        <f t="shared" si="183"/>
        <v>0</v>
      </c>
      <c r="AI501" s="58">
        <f t="shared" si="184"/>
        <v>784.64</v>
      </c>
      <c r="AJ501" s="2">
        <f t="shared" si="185"/>
        <v>3209.82</v>
      </c>
      <c r="AK501" s="2">
        <f t="shared" si="186"/>
        <v>4217.22</v>
      </c>
      <c r="AL501" s="2">
        <f t="shared" si="187"/>
        <v>222.76</v>
      </c>
      <c r="AM501" s="2">
        <f t="shared" si="188"/>
        <v>8434.44</v>
      </c>
      <c r="AN501" s="2">
        <f t="shared" si="189"/>
        <v>4217.22</v>
      </c>
      <c r="AO501" s="2">
        <f t="shared" si="190"/>
        <v>0</v>
      </c>
      <c r="AP501" s="2">
        <f t="shared" si="191"/>
        <v>0</v>
      </c>
      <c r="AQ501" s="2">
        <f t="shared" si="192"/>
        <v>0</v>
      </c>
      <c r="AR501" s="2">
        <f t="shared" si="193"/>
        <v>0</v>
      </c>
      <c r="AS501" s="2">
        <f t="shared" si="194"/>
        <v>0</v>
      </c>
      <c r="AT501" s="2">
        <f t="shared" si="195"/>
        <v>4217.22</v>
      </c>
      <c r="AU501" s="2">
        <f t="shared" si="196"/>
        <v>0</v>
      </c>
      <c r="AV501" s="2">
        <f t="shared" si="197"/>
        <v>16868.88</v>
      </c>
      <c r="AW501" s="2">
        <f t="shared" si="198"/>
        <v>21086.100000000002</v>
      </c>
      <c r="AX501" s="2">
        <f>'ZBud Extract Monthly'!V500</f>
        <v>4217.22</v>
      </c>
      <c r="AY501" s="53">
        <f t="shared" si="199"/>
        <v>-16868.88</v>
      </c>
    </row>
    <row r="502" spans="1:51" x14ac:dyDescent="0.3">
      <c r="A502" s="129">
        <v>47907</v>
      </c>
      <c r="B502" s="130">
        <v>1722.3</v>
      </c>
      <c r="C502" s="130">
        <v>1827.44</v>
      </c>
      <c r="D502" s="130">
        <v>1507.44</v>
      </c>
      <c r="E502" s="130">
        <v>972.12</v>
      </c>
      <c r="F502" s="130">
        <v>88.94</v>
      </c>
      <c r="G502" s="130">
        <v>276.62</v>
      </c>
      <c r="H502" s="2">
        <f t="shared" si="177"/>
        <v>6029.3</v>
      </c>
      <c r="I502" s="2">
        <f t="shared" si="178"/>
        <v>88.94</v>
      </c>
      <c r="J502" s="2">
        <f t="shared" si="179"/>
        <v>276.62</v>
      </c>
      <c r="K502" s="2">
        <f t="shared" si="180"/>
        <v>6029.3</v>
      </c>
      <c r="L502" s="2">
        <f t="shared" si="181"/>
        <v>365.56</v>
      </c>
      <c r="M502" s="2">
        <f t="shared" si="182"/>
        <v>6394.86</v>
      </c>
      <c r="N502" s="2">
        <f>'ZBud Extract Monthly'!V501</f>
        <v>6394.85</v>
      </c>
      <c r="O502" s="53">
        <f t="shared" si="183"/>
        <v>-9.999999999308784E-3</v>
      </c>
      <c r="AI502" s="58">
        <f t="shared" si="184"/>
        <v>1722.3</v>
      </c>
      <c r="AJ502" s="2">
        <f t="shared" si="185"/>
        <v>4307</v>
      </c>
      <c r="AK502" s="2">
        <f t="shared" si="186"/>
        <v>6394.8600000000006</v>
      </c>
      <c r="AL502" s="2">
        <f t="shared" si="187"/>
        <v>365.56</v>
      </c>
      <c r="AM502" s="2">
        <f t="shared" si="188"/>
        <v>12789.720000000001</v>
      </c>
      <c r="AN502" s="2">
        <f t="shared" si="189"/>
        <v>6394.8400000000011</v>
      </c>
      <c r="AO502" s="2">
        <f t="shared" si="190"/>
        <v>0</v>
      </c>
      <c r="AP502" s="2">
        <f t="shared" si="191"/>
        <v>0</v>
      </c>
      <c r="AQ502" s="2">
        <f t="shared" si="192"/>
        <v>0</v>
      </c>
      <c r="AR502" s="2">
        <f t="shared" si="193"/>
        <v>0</v>
      </c>
      <c r="AS502" s="2">
        <f t="shared" si="194"/>
        <v>0</v>
      </c>
      <c r="AT502" s="2">
        <f t="shared" si="195"/>
        <v>6394.8600000000006</v>
      </c>
      <c r="AU502" s="2">
        <f t="shared" si="196"/>
        <v>0</v>
      </c>
      <c r="AV502" s="2">
        <f t="shared" si="197"/>
        <v>25579.420000000002</v>
      </c>
      <c r="AW502" s="2">
        <f t="shared" si="198"/>
        <v>31974.280000000002</v>
      </c>
      <c r="AX502" s="2">
        <f>'ZBud Extract Monthly'!V501</f>
        <v>6394.85</v>
      </c>
      <c r="AY502" s="53">
        <f t="shared" si="199"/>
        <v>-25579.43</v>
      </c>
    </row>
    <row r="503" spans="1:51" x14ac:dyDescent="0.3">
      <c r="A503" s="129">
        <v>47938</v>
      </c>
      <c r="B503" s="130">
        <v>2432.36</v>
      </c>
      <c r="C503" s="130">
        <v>2515.64</v>
      </c>
      <c r="D503" s="130">
        <v>2373.84</v>
      </c>
      <c r="E503" s="130">
        <v>1500.09</v>
      </c>
      <c r="F503" s="130">
        <v>292.92</v>
      </c>
      <c r="G503" s="130">
        <v>455.57</v>
      </c>
      <c r="H503" s="2">
        <f t="shared" si="177"/>
        <v>8821.93</v>
      </c>
      <c r="I503" s="2">
        <f t="shared" si="178"/>
        <v>292.92</v>
      </c>
      <c r="J503" s="2">
        <f t="shared" si="179"/>
        <v>455.57</v>
      </c>
      <c r="K503" s="2">
        <f t="shared" si="180"/>
        <v>8821.93</v>
      </c>
      <c r="L503" s="2">
        <f t="shared" si="181"/>
        <v>748.49</v>
      </c>
      <c r="M503" s="2">
        <f t="shared" si="182"/>
        <v>9570.42</v>
      </c>
      <c r="N503" s="2">
        <f>'ZBud Extract Monthly'!V502</f>
        <v>9570.42</v>
      </c>
      <c r="O503" s="53">
        <f t="shared" si="183"/>
        <v>0</v>
      </c>
      <c r="AI503" s="58">
        <f t="shared" si="184"/>
        <v>2432.36</v>
      </c>
      <c r="AJ503" s="2">
        <f t="shared" si="185"/>
        <v>6389.57</v>
      </c>
      <c r="AK503" s="2">
        <f t="shared" si="186"/>
        <v>9570.42</v>
      </c>
      <c r="AL503" s="2">
        <f t="shared" si="187"/>
        <v>748.49</v>
      </c>
      <c r="AM503" s="2">
        <f t="shared" si="188"/>
        <v>19140.84</v>
      </c>
      <c r="AN503" s="2">
        <f t="shared" si="189"/>
        <v>9570.42</v>
      </c>
      <c r="AO503" s="2">
        <f t="shared" si="190"/>
        <v>0</v>
      </c>
      <c r="AP503" s="2">
        <f t="shared" si="191"/>
        <v>0</v>
      </c>
      <c r="AQ503" s="2">
        <f t="shared" si="192"/>
        <v>0</v>
      </c>
      <c r="AR503" s="2">
        <f t="shared" si="193"/>
        <v>0</v>
      </c>
      <c r="AS503" s="2">
        <f t="shared" si="194"/>
        <v>0</v>
      </c>
      <c r="AT503" s="2">
        <f t="shared" si="195"/>
        <v>9570.42</v>
      </c>
      <c r="AU503" s="2">
        <f t="shared" si="196"/>
        <v>0</v>
      </c>
      <c r="AV503" s="2">
        <f t="shared" si="197"/>
        <v>38281.68</v>
      </c>
      <c r="AW503" s="2">
        <f t="shared" si="198"/>
        <v>47852.1</v>
      </c>
      <c r="AX503" s="2">
        <f>'ZBud Extract Monthly'!V502</f>
        <v>9570.42</v>
      </c>
      <c r="AY503" s="53">
        <f t="shared" si="199"/>
        <v>-38281.68</v>
      </c>
    </row>
    <row r="504" spans="1:51" x14ac:dyDescent="0.3">
      <c r="A504" s="129">
        <v>47968</v>
      </c>
      <c r="B504" s="130">
        <v>1199.93</v>
      </c>
      <c r="C504" s="130">
        <v>1636.49</v>
      </c>
      <c r="D504" s="130">
        <v>1798.41</v>
      </c>
      <c r="E504" s="130">
        <v>1240.27</v>
      </c>
      <c r="F504" s="130">
        <v>311.31</v>
      </c>
      <c r="G504" s="130">
        <v>450.87</v>
      </c>
      <c r="H504" s="2">
        <f t="shared" si="177"/>
        <v>5875.1</v>
      </c>
      <c r="I504" s="2">
        <f t="shared" si="178"/>
        <v>311.31</v>
      </c>
      <c r="J504" s="2">
        <f t="shared" si="179"/>
        <v>450.87</v>
      </c>
      <c r="K504" s="2">
        <f t="shared" si="180"/>
        <v>5875.1</v>
      </c>
      <c r="L504" s="2">
        <f t="shared" si="181"/>
        <v>762.18000000000006</v>
      </c>
      <c r="M504" s="2">
        <f t="shared" si="182"/>
        <v>6637.2800000000007</v>
      </c>
      <c r="N504" s="2">
        <f>'ZBud Extract Monthly'!V503</f>
        <v>6637.28</v>
      </c>
      <c r="O504" s="53">
        <f t="shared" si="183"/>
        <v>0</v>
      </c>
      <c r="AI504" s="58">
        <f t="shared" si="184"/>
        <v>1199.93</v>
      </c>
      <c r="AJ504" s="2">
        <f t="shared" si="185"/>
        <v>4675.17</v>
      </c>
      <c r="AK504" s="2">
        <f t="shared" si="186"/>
        <v>6637.2800000000007</v>
      </c>
      <c r="AL504" s="2">
        <f t="shared" si="187"/>
        <v>762.18000000000006</v>
      </c>
      <c r="AM504" s="2">
        <f t="shared" si="188"/>
        <v>13274.560000000001</v>
      </c>
      <c r="AN504" s="2">
        <f t="shared" si="189"/>
        <v>6637.28</v>
      </c>
      <c r="AO504" s="2">
        <f t="shared" si="190"/>
        <v>0</v>
      </c>
      <c r="AP504" s="2">
        <f t="shared" si="191"/>
        <v>0</v>
      </c>
      <c r="AQ504" s="2">
        <f t="shared" si="192"/>
        <v>0</v>
      </c>
      <c r="AR504" s="2">
        <f t="shared" si="193"/>
        <v>0</v>
      </c>
      <c r="AS504" s="2">
        <f t="shared" si="194"/>
        <v>0</v>
      </c>
      <c r="AT504" s="2">
        <f t="shared" si="195"/>
        <v>6637.2800000000007</v>
      </c>
      <c r="AU504" s="2">
        <f t="shared" si="196"/>
        <v>0</v>
      </c>
      <c r="AV504" s="2">
        <f t="shared" si="197"/>
        <v>26549.120000000003</v>
      </c>
      <c r="AW504" s="2">
        <f t="shared" si="198"/>
        <v>33186.400000000001</v>
      </c>
      <c r="AX504" s="2">
        <f>'ZBud Extract Monthly'!V503</f>
        <v>6637.28</v>
      </c>
      <c r="AY504" s="53">
        <f t="shared" si="199"/>
        <v>-26549.120000000003</v>
      </c>
    </row>
    <row r="505" spans="1:51" x14ac:dyDescent="0.3">
      <c r="A505" s="129">
        <v>47999</v>
      </c>
      <c r="B505" s="130">
        <v>996.6</v>
      </c>
      <c r="C505" s="130">
        <v>1470.27</v>
      </c>
      <c r="D505" s="130">
        <v>2035.84</v>
      </c>
      <c r="E505" s="130">
        <v>1434.93</v>
      </c>
      <c r="F505" s="130">
        <v>266.27999999999997</v>
      </c>
      <c r="G505" s="130">
        <v>447.05</v>
      </c>
      <c r="H505" s="2">
        <f t="shared" si="177"/>
        <v>5937.64</v>
      </c>
      <c r="I505" s="2">
        <f t="shared" si="178"/>
        <v>266.27999999999997</v>
      </c>
      <c r="J505" s="2">
        <f t="shared" si="179"/>
        <v>447.05</v>
      </c>
      <c r="K505" s="2">
        <f t="shared" si="180"/>
        <v>5937.64</v>
      </c>
      <c r="L505" s="2">
        <f t="shared" si="181"/>
        <v>713.32999999999993</v>
      </c>
      <c r="M505" s="2">
        <f t="shared" si="182"/>
        <v>6650.97</v>
      </c>
      <c r="N505" s="2">
        <f>'ZBud Extract Monthly'!V504</f>
        <v>6650.97</v>
      </c>
      <c r="O505" s="53">
        <f t="shared" si="183"/>
        <v>0</v>
      </c>
      <c r="AI505" s="58">
        <f t="shared" si="184"/>
        <v>996.6</v>
      </c>
      <c r="AJ505" s="2">
        <f t="shared" si="185"/>
        <v>4941.04</v>
      </c>
      <c r="AK505" s="2">
        <f t="shared" si="186"/>
        <v>6650.97</v>
      </c>
      <c r="AL505" s="2">
        <f t="shared" si="187"/>
        <v>713.32999999999993</v>
      </c>
      <c r="AM505" s="2">
        <f t="shared" si="188"/>
        <v>13301.94</v>
      </c>
      <c r="AN505" s="2">
        <f t="shared" si="189"/>
        <v>6650.97</v>
      </c>
      <c r="AO505" s="2">
        <f t="shared" si="190"/>
        <v>0</v>
      </c>
      <c r="AP505" s="2">
        <f t="shared" si="191"/>
        <v>0</v>
      </c>
      <c r="AQ505" s="2">
        <f t="shared" si="192"/>
        <v>0</v>
      </c>
      <c r="AR505" s="2">
        <f t="shared" si="193"/>
        <v>0</v>
      </c>
      <c r="AS505" s="2">
        <f t="shared" si="194"/>
        <v>0</v>
      </c>
      <c r="AT505" s="2">
        <f t="shared" si="195"/>
        <v>6650.97</v>
      </c>
      <c r="AU505" s="2">
        <f t="shared" si="196"/>
        <v>0</v>
      </c>
      <c r="AV505" s="2">
        <f t="shared" si="197"/>
        <v>26603.88</v>
      </c>
      <c r="AW505" s="2">
        <f t="shared" si="198"/>
        <v>33254.85</v>
      </c>
      <c r="AX505" s="2">
        <f>'ZBud Extract Monthly'!V504</f>
        <v>6650.97</v>
      </c>
      <c r="AY505" s="53">
        <f t="shared" si="199"/>
        <v>-26603.879999999997</v>
      </c>
    </row>
    <row r="506" spans="1:51" x14ac:dyDescent="0.3">
      <c r="A506" s="129">
        <v>48029</v>
      </c>
      <c r="B506" s="130">
        <v>715.77</v>
      </c>
      <c r="C506" s="130">
        <v>1075.2</v>
      </c>
      <c r="D506" s="130">
        <v>948</v>
      </c>
      <c r="E506" s="130">
        <v>709.85</v>
      </c>
      <c r="F506" s="130">
        <v>115.2</v>
      </c>
      <c r="G506" s="130">
        <v>230.67</v>
      </c>
      <c r="H506" s="2">
        <f t="shared" si="177"/>
        <v>3448.82</v>
      </c>
      <c r="I506" s="2">
        <f t="shared" si="178"/>
        <v>115.2</v>
      </c>
      <c r="J506" s="2">
        <f t="shared" si="179"/>
        <v>230.67</v>
      </c>
      <c r="K506" s="2">
        <f t="shared" si="180"/>
        <v>3448.82</v>
      </c>
      <c r="L506" s="2">
        <f t="shared" si="181"/>
        <v>345.87</v>
      </c>
      <c r="M506" s="2">
        <f t="shared" si="182"/>
        <v>3794.69</v>
      </c>
      <c r="N506" s="2">
        <f>'ZBud Extract Monthly'!V505</f>
        <v>3794.7</v>
      </c>
      <c r="O506" s="53">
        <f t="shared" si="183"/>
        <v>9.9999999997635314E-3</v>
      </c>
      <c r="AI506" s="58">
        <f t="shared" si="184"/>
        <v>715.77</v>
      </c>
      <c r="AJ506" s="2">
        <f t="shared" si="185"/>
        <v>2733.05</v>
      </c>
      <c r="AK506" s="2">
        <f t="shared" si="186"/>
        <v>3794.69</v>
      </c>
      <c r="AL506" s="2">
        <f t="shared" si="187"/>
        <v>345.87</v>
      </c>
      <c r="AM506" s="2">
        <f t="shared" si="188"/>
        <v>7589.38</v>
      </c>
      <c r="AN506" s="2">
        <f t="shared" si="189"/>
        <v>3794.7099999999996</v>
      </c>
      <c r="AO506" s="2">
        <f t="shared" si="190"/>
        <v>0</v>
      </c>
      <c r="AP506" s="2">
        <f t="shared" si="191"/>
        <v>0</v>
      </c>
      <c r="AQ506" s="2">
        <f t="shared" si="192"/>
        <v>0</v>
      </c>
      <c r="AR506" s="2">
        <f t="shared" si="193"/>
        <v>0</v>
      </c>
      <c r="AS506" s="2">
        <f t="shared" si="194"/>
        <v>0</v>
      </c>
      <c r="AT506" s="2">
        <f t="shared" si="195"/>
        <v>3794.69</v>
      </c>
      <c r="AU506" s="2">
        <f t="shared" si="196"/>
        <v>0</v>
      </c>
      <c r="AV506" s="2">
        <f t="shared" si="197"/>
        <v>15178.779999999999</v>
      </c>
      <c r="AW506" s="2">
        <f t="shared" si="198"/>
        <v>18973.47</v>
      </c>
      <c r="AX506" s="2">
        <f>'ZBud Extract Monthly'!V505</f>
        <v>3794.7</v>
      </c>
      <c r="AY506" s="53">
        <f t="shared" si="199"/>
        <v>-15178.77</v>
      </c>
    </row>
    <row r="507" spans="1:51" x14ac:dyDescent="0.3">
      <c r="A507" s="129">
        <v>48060</v>
      </c>
      <c r="B507" s="130">
        <v>687</v>
      </c>
      <c r="C507" s="130">
        <v>992.81</v>
      </c>
      <c r="D507" s="130">
        <v>800.75</v>
      </c>
      <c r="E507" s="130">
        <v>560.55999999999995</v>
      </c>
      <c r="F507" s="130">
        <v>20.9</v>
      </c>
      <c r="G507" s="130">
        <v>103.02</v>
      </c>
      <c r="H507" s="2">
        <f t="shared" si="177"/>
        <v>3041.12</v>
      </c>
      <c r="I507" s="2">
        <f t="shared" si="178"/>
        <v>20.9</v>
      </c>
      <c r="J507" s="2">
        <f t="shared" si="179"/>
        <v>103.02</v>
      </c>
      <c r="K507" s="2">
        <f t="shared" si="180"/>
        <v>3041.12</v>
      </c>
      <c r="L507" s="2">
        <f t="shared" si="181"/>
        <v>123.91999999999999</v>
      </c>
      <c r="M507" s="2">
        <f t="shared" si="182"/>
        <v>3165.04</v>
      </c>
      <c r="N507" s="2">
        <f>'ZBud Extract Monthly'!V506</f>
        <v>3165.03</v>
      </c>
      <c r="O507" s="53">
        <f t="shared" si="183"/>
        <v>-9.9999999997635314E-3</v>
      </c>
      <c r="AI507" s="58">
        <f t="shared" si="184"/>
        <v>687</v>
      </c>
      <c r="AJ507" s="2">
        <f t="shared" si="185"/>
        <v>2354.12</v>
      </c>
      <c r="AK507" s="2">
        <f t="shared" si="186"/>
        <v>3165.04</v>
      </c>
      <c r="AL507" s="2">
        <f t="shared" si="187"/>
        <v>123.91999999999999</v>
      </c>
      <c r="AM507" s="2">
        <f t="shared" si="188"/>
        <v>6330.08</v>
      </c>
      <c r="AN507" s="2">
        <f t="shared" si="189"/>
        <v>3165.0200000000004</v>
      </c>
      <c r="AO507" s="2">
        <f t="shared" si="190"/>
        <v>0</v>
      </c>
      <c r="AP507" s="2">
        <f t="shared" si="191"/>
        <v>0</v>
      </c>
      <c r="AQ507" s="2">
        <f t="shared" si="192"/>
        <v>0</v>
      </c>
      <c r="AR507" s="2">
        <f t="shared" si="193"/>
        <v>0</v>
      </c>
      <c r="AS507" s="2">
        <f t="shared" si="194"/>
        <v>0</v>
      </c>
      <c r="AT507" s="2">
        <f t="shared" si="195"/>
        <v>3165.04</v>
      </c>
      <c r="AU507" s="2">
        <f t="shared" si="196"/>
        <v>0</v>
      </c>
      <c r="AV507" s="2">
        <f t="shared" si="197"/>
        <v>12660.14</v>
      </c>
      <c r="AW507" s="2">
        <f t="shared" si="198"/>
        <v>15825.18</v>
      </c>
      <c r="AX507" s="2">
        <f>'ZBud Extract Monthly'!V506</f>
        <v>3165.03</v>
      </c>
      <c r="AY507" s="53">
        <f t="shared" si="199"/>
        <v>-12660.15</v>
      </c>
    </row>
    <row r="508" spans="1:51" x14ac:dyDescent="0.3">
      <c r="A508" s="129">
        <v>48091</v>
      </c>
      <c r="B508" s="130">
        <v>646.17999999999995</v>
      </c>
      <c r="C508" s="130">
        <v>898.02</v>
      </c>
      <c r="D508" s="130">
        <v>607.24</v>
      </c>
      <c r="E508" s="130">
        <v>456.98</v>
      </c>
      <c r="F508" s="130">
        <v>0.55000000000000004</v>
      </c>
      <c r="G508" s="130">
        <v>52.33</v>
      </c>
      <c r="H508" s="2">
        <f t="shared" si="177"/>
        <v>2608.4199999999996</v>
      </c>
      <c r="I508" s="2">
        <f t="shared" si="178"/>
        <v>0.55000000000000004</v>
      </c>
      <c r="J508" s="2">
        <f t="shared" si="179"/>
        <v>52.33</v>
      </c>
      <c r="K508" s="2">
        <f t="shared" si="180"/>
        <v>2608.4199999999996</v>
      </c>
      <c r="L508" s="2">
        <f t="shared" si="181"/>
        <v>52.879999999999995</v>
      </c>
      <c r="M508" s="2">
        <f t="shared" si="182"/>
        <v>2661.2999999999997</v>
      </c>
      <c r="N508" s="2">
        <f>'ZBud Extract Monthly'!V507</f>
        <v>2661.3</v>
      </c>
      <c r="O508" s="53">
        <f t="shared" si="183"/>
        <v>0</v>
      </c>
      <c r="AI508" s="58">
        <f t="shared" si="184"/>
        <v>646.17999999999995</v>
      </c>
      <c r="AJ508" s="2">
        <f t="shared" si="185"/>
        <v>1962.24</v>
      </c>
      <c r="AK508" s="2">
        <f t="shared" si="186"/>
        <v>2661.2999999999997</v>
      </c>
      <c r="AL508" s="2">
        <f t="shared" si="187"/>
        <v>52.879999999999995</v>
      </c>
      <c r="AM508" s="2">
        <f t="shared" si="188"/>
        <v>5322.5999999999995</v>
      </c>
      <c r="AN508" s="2">
        <f t="shared" si="189"/>
        <v>2661.3</v>
      </c>
      <c r="AO508" s="2">
        <f t="shared" si="190"/>
        <v>0</v>
      </c>
      <c r="AP508" s="2">
        <f t="shared" si="191"/>
        <v>0</v>
      </c>
      <c r="AQ508" s="2">
        <f t="shared" si="192"/>
        <v>0</v>
      </c>
      <c r="AR508" s="2">
        <f t="shared" si="193"/>
        <v>0</v>
      </c>
      <c r="AS508" s="2">
        <f t="shared" si="194"/>
        <v>0</v>
      </c>
      <c r="AT508" s="2">
        <f t="shared" si="195"/>
        <v>2661.2999999999997</v>
      </c>
      <c r="AU508" s="2">
        <f t="shared" si="196"/>
        <v>0</v>
      </c>
      <c r="AV508" s="2">
        <f t="shared" si="197"/>
        <v>10645.2</v>
      </c>
      <c r="AW508" s="2">
        <f t="shared" si="198"/>
        <v>13306.5</v>
      </c>
      <c r="AX508" s="2">
        <f>'ZBud Extract Monthly'!V507</f>
        <v>2661.3</v>
      </c>
      <c r="AY508" s="53">
        <f t="shared" si="199"/>
        <v>-10645.2</v>
      </c>
    </row>
    <row r="509" spans="1:51" x14ac:dyDescent="0.3">
      <c r="A509" s="129">
        <v>48121</v>
      </c>
      <c r="B509" s="130">
        <v>595.44000000000005</v>
      </c>
      <c r="C509" s="130">
        <v>803.81</v>
      </c>
      <c r="D509" s="130">
        <v>573.53</v>
      </c>
      <c r="E509" s="130">
        <v>442.44</v>
      </c>
      <c r="F509" s="130">
        <v>0</v>
      </c>
      <c r="G509" s="130">
        <v>54.98</v>
      </c>
      <c r="H509" s="2">
        <f t="shared" si="177"/>
        <v>2415.2199999999998</v>
      </c>
      <c r="I509" s="2">
        <f t="shared" si="178"/>
        <v>0</v>
      </c>
      <c r="J509" s="2">
        <f t="shared" si="179"/>
        <v>54.98</v>
      </c>
      <c r="K509" s="2">
        <f t="shared" si="180"/>
        <v>2415.2199999999998</v>
      </c>
      <c r="L509" s="2">
        <f t="shared" si="181"/>
        <v>54.98</v>
      </c>
      <c r="M509" s="2">
        <f t="shared" si="182"/>
        <v>2470.1999999999998</v>
      </c>
      <c r="N509" s="2">
        <f>'ZBud Extract Monthly'!V508</f>
        <v>2470.1999999999998</v>
      </c>
      <c r="O509" s="53">
        <f t="shared" si="183"/>
        <v>0</v>
      </c>
      <c r="AI509" s="58">
        <f t="shared" si="184"/>
        <v>595.44000000000005</v>
      </c>
      <c r="AJ509" s="2">
        <f t="shared" si="185"/>
        <v>1819.78</v>
      </c>
      <c r="AK509" s="2">
        <f t="shared" si="186"/>
        <v>2470.1999999999998</v>
      </c>
      <c r="AL509" s="2">
        <f t="shared" si="187"/>
        <v>54.98</v>
      </c>
      <c r="AM509" s="2">
        <f t="shared" si="188"/>
        <v>4940.3999999999996</v>
      </c>
      <c r="AN509" s="2">
        <f t="shared" si="189"/>
        <v>2470.1999999999998</v>
      </c>
      <c r="AO509" s="2">
        <f t="shared" si="190"/>
        <v>0</v>
      </c>
      <c r="AP509" s="2">
        <f t="shared" si="191"/>
        <v>0</v>
      </c>
      <c r="AQ509" s="2">
        <f t="shared" si="192"/>
        <v>0</v>
      </c>
      <c r="AR509" s="2">
        <f t="shared" si="193"/>
        <v>0</v>
      </c>
      <c r="AS509" s="2">
        <f t="shared" si="194"/>
        <v>0</v>
      </c>
      <c r="AT509" s="2">
        <f t="shared" si="195"/>
        <v>2470.1999999999998</v>
      </c>
      <c r="AU509" s="2">
        <f t="shared" si="196"/>
        <v>0</v>
      </c>
      <c r="AV509" s="2">
        <f t="shared" si="197"/>
        <v>9880.7999999999993</v>
      </c>
      <c r="AW509" s="2">
        <f t="shared" si="198"/>
        <v>12351</v>
      </c>
      <c r="AX509" s="2">
        <f>'ZBud Extract Monthly'!V508</f>
        <v>2470.1999999999998</v>
      </c>
      <c r="AY509" s="53">
        <f t="shared" si="199"/>
        <v>-9880.7999999999993</v>
      </c>
    </row>
    <row r="510" spans="1:51" x14ac:dyDescent="0.3">
      <c r="A510" s="129">
        <v>48152</v>
      </c>
      <c r="B510" s="130">
        <v>608.03</v>
      </c>
      <c r="C510" s="130">
        <v>798.12</v>
      </c>
      <c r="D510" s="130">
        <v>1048.94</v>
      </c>
      <c r="E510" s="130">
        <v>1031.96</v>
      </c>
      <c r="F510" s="130">
        <v>0</v>
      </c>
      <c r="G510" s="130">
        <v>141.96</v>
      </c>
      <c r="H510" s="2">
        <f t="shared" si="177"/>
        <v>3487.05</v>
      </c>
      <c r="I510" s="2">
        <f t="shared" si="178"/>
        <v>0</v>
      </c>
      <c r="J510" s="2">
        <f t="shared" si="179"/>
        <v>141.96</v>
      </c>
      <c r="K510" s="2">
        <f t="shared" si="180"/>
        <v>3487.05</v>
      </c>
      <c r="L510" s="2">
        <f t="shared" si="181"/>
        <v>141.96</v>
      </c>
      <c r="M510" s="2">
        <f t="shared" si="182"/>
        <v>3629.01</v>
      </c>
      <c r="N510" s="2">
        <f>'ZBud Extract Monthly'!V509</f>
        <v>3629</v>
      </c>
      <c r="O510" s="53">
        <f t="shared" si="183"/>
        <v>-1.0000000000218279E-2</v>
      </c>
      <c r="AI510" s="58">
        <f t="shared" si="184"/>
        <v>608.03</v>
      </c>
      <c r="AJ510" s="2">
        <f t="shared" si="185"/>
        <v>2879.02</v>
      </c>
      <c r="AK510" s="2">
        <f t="shared" si="186"/>
        <v>3629.01</v>
      </c>
      <c r="AL510" s="2">
        <f t="shared" si="187"/>
        <v>141.96</v>
      </c>
      <c r="AM510" s="2">
        <f t="shared" si="188"/>
        <v>7258.02</v>
      </c>
      <c r="AN510" s="2">
        <f t="shared" si="189"/>
        <v>3628.99</v>
      </c>
      <c r="AO510" s="2">
        <f t="shared" si="190"/>
        <v>0</v>
      </c>
      <c r="AP510" s="2">
        <f t="shared" si="191"/>
        <v>0</v>
      </c>
      <c r="AQ510" s="2">
        <f t="shared" si="192"/>
        <v>0</v>
      </c>
      <c r="AR510" s="2">
        <f t="shared" si="193"/>
        <v>0</v>
      </c>
      <c r="AS510" s="2">
        <f t="shared" si="194"/>
        <v>0</v>
      </c>
      <c r="AT510" s="2">
        <f t="shared" si="195"/>
        <v>3629.01</v>
      </c>
      <c r="AU510" s="2">
        <f t="shared" si="196"/>
        <v>0</v>
      </c>
      <c r="AV510" s="2">
        <f t="shared" si="197"/>
        <v>14516.02</v>
      </c>
      <c r="AW510" s="2">
        <f t="shared" si="198"/>
        <v>18145.03</v>
      </c>
      <c r="AX510" s="2">
        <f>'ZBud Extract Monthly'!V509</f>
        <v>3629</v>
      </c>
      <c r="AY510" s="53">
        <f t="shared" si="199"/>
        <v>-14516.029999999999</v>
      </c>
    </row>
    <row r="511" spans="1:51" x14ac:dyDescent="0.3">
      <c r="A511" s="129">
        <v>48182</v>
      </c>
      <c r="B511" s="130">
        <v>1141.33</v>
      </c>
      <c r="C511" s="130">
        <v>1330.95</v>
      </c>
      <c r="D511" s="130">
        <v>686.61</v>
      </c>
      <c r="E511" s="130">
        <v>453.38</v>
      </c>
      <c r="F511" s="130">
        <v>11.18</v>
      </c>
      <c r="G511" s="130">
        <v>88.28</v>
      </c>
      <c r="H511" s="2">
        <f t="shared" si="177"/>
        <v>3612.27</v>
      </c>
      <c r="I511" s="2">
        <f t="shared" si="178"/>
        <v>11.18</v>
      </c>
      <c r="J511" s="2">
        <f t="shared" si="179"/>
        <v>88.28</v>
      </c>
      <c r="K511" s="2">
        <f t="shared" si="180"/>
        <v>3612.27</v>
      </c>
      <c r="L511" s="2">
        <f t="shared" si="181"/>
        <v>99.460000000000008</v>
      </c>
      <c r="M511" s="2">
        <f t="shared" si="182"/>
        <v>3711.73</v>
      </c>
      <c r="N511" s="2">
        <f>'ZBud Extract Monthly'!V510</f>
        <v>3711.73</v>
      </c>
      <c r="O511" s="53">
        <f t="shared" si="183"/>
        <v>0</v>
      </c>
      <c r="AI511" s="58">
        <f t="shared" si="184"/>
        <v>1141.33</v>
      </c>
      <c r="AJ511" s="2">
        <f t="shared" si="185"/>
        <v>2470.94</v>
      </c>
      <c r="AK511" s="2">
        <f t="shared" si="186"/>
        <v>3711.73</v>
      </c>
      <c r="AL511" s="2">
        <f t="shared" si="187"/>
        <v>99.460000000000008</v>
      </c>
      <c r="AM511" s="2">
        <f t="shared" si="188"/>
        <v>7423.46</v>
      </c>
      <c r="AN511" s="2">
        <f t="shared" si="189"/>
        <v>3711.73</v>
      </c>
      <c r="AO511" s="2">
        <f t="shared" si="190"/>
        <v>0</v>
      </c>
      <c r="AP511" s="2">
        <f t="shared" si="191"/>
        <v>0</v>
      </c>
      <c r="AQ511" s="2">
        <f t="shared" si="192"/>
        <v>0</v>
      </c>
      <c r="AR511" s="2">
        <f t="shared" si="193"/>
        <v>0</v>
      </c>
      <c r="AS511" s="2">
        <f t="shared" si="194"/>
        <v>0</v>
      </c>
      <c r="AT511" s="2">
        <f t="shared" si="195"/>
        <v>3711.73</v>
      </c>
      <c r="AU511" s="2">
        <f t="shared" si="196"/>
        <v>0</v>
      </c>
      <c r="AV511" s="2">
        <f t="shared" si="197"/>
        <v>14846.92</v>
      </c>
      <c r="AW511" s="2">
        <f t="shared" si="198"/>
        <v>18558.650000000001</v>
      </c>
      <c r="AX511" s="2">
        <f>'ZBud Extract Monthly'!V510</f>
        <v>3711.73</v>
      </c>
      <c r="AY511" s="53">
        <f t="shared" si="199"/>
        <v>-14846.920000000002</v>
      </c>
    </row>
    <row r="512" spans="1:51" x14ac:dyDescent="0.3">
      <c r="A512" s="129">
        <v>48213</v>
      </c>
      <c r="B512" s="130">
        <v>1181.1400000000001</v>
      </c>
      <c r="C512" s="130">
        <v>1408.41</v>
      </c>
      <c r="D512" s="130">
        <v>1721.81</v>
      </c>
      <c r="E512" s="130">
        <v>1174.71</v>
      </c>
      <c r="F512" s="130">
        <v>128.19</v>
      </c>
      <c r="G512" s="130">
        <v>272.44</v>
      </c>
      <c r="H512" s="2">
        <f t="shared" si="177"/>
        <v>5486.0700000000006</v>
      </c>
      <c r="I512" s="2">
        <f t="shared" si="178"/>
        <v>128.19</v>
      </c>
      <c r="J512" s="2">
        <f t="shared" si="179"/>
        <v>272.44</v>
      </c>
      <c r="K512" s="2">
        <f t="shared" si="180"/>
        <v>5486.0700000000006</v>
      </c>
      <c r="L512" s="2">
        <f t="shared" si="181"/>
        <v>400.63</v>
      </c>
      <c r="M512" s="2">
        <f t="shared" si="182"/>
        <v>5886.7</v>
      </c>
      <c r="N512" s="2">
        <f>'ZBud Extract Monthly'!V511</f>
        <v>5886.69</v>
      </c>
      <c r="O512" s="53">
        <f t="shared" si="183"/>
        <v>-1.0000000000218279E-2</v>
      </c>
      <c r="AI512" s="58">
        <f t="shared" si="184"/>
        <v>1181.1400000000001</v>
      </c>
      <c r="AJ512" s="2">
        <f t="shared" si="185"/>
        <v>4304.93</v>
      </c>
      <c r="AK512" s="2">
        <f t="shared" si="186"/>
        <v>5886.7000000000007</v>
      </c>
      <c r="AL512" s="2">
        <f t="shared" si="187"/>
        <v>400.63</v>
      </c>
      <c r="AM512" s="2">
        <f t="shared" si="188"/>
        <v>11773.400000000001</v>
      </c>
      <c r="AN512" s="2">
        <f t="shared" si="189"/>
        <v>5886.6799999999994</v>
      </c>
      <c r="AO512" s="2">
        <f t="shared" si="190"/>
        <v>0</v>
      </c>
      <c r="AP512" s="2">
        <f t="shared" si="191"/>
        <v>0</v>
      </c>
      <c r="AQ512" s="2">
        <f t="shared" si="192"/>
        <v>0</v>
      </c>
      <c r="AR512" s="2">
        <f t="shared" si="193"/>
        <v>0</v>
      </c>
      <c r="AS512" s="2">
        <f t="shared" si="194"/>
        <v>0</v>
      </c>
      <c r="AT512" s="2">
        <f t="shared" si="195"/>
        <v>5886.7000000000007</v>
      </c>
      <c r="AU512" s="2">
        <f t="shared" si="196"/>
        <v>0</v>
      </c>
      <c r="AV512" s="2">
        <f t="shared" si="197"/>
        <v>23546.780000000002</v>
      </c>
      <c r="AW512" s="2">
        <f t="shared" si="198"/>
        <v>29433.480000000003</v>
      </c>
      <c r="AX512" s="2">
        <f>'ZBud Extract Monthly'!V511</f>
        <v>5886.69</v>
      </c>
      <c r="AY512" s="53">
        <f t="shared" si="199"/>
        <v>-23546.790000000005</v>
      </c>
    </row>
    <row r="513" spans="1:51" x14ac:dyDescent="0.3">
      <c r="A513" s="129">
        <v>48244</v>
      </c>
      <c r="B513" s="130">
        <v>2090.1</v>
      </c>
      <c r="C513" s="130">
        <v>2398.12</v>
      </c>
      <c r="D513" s="130">
        <v>2397.86</v>
      </c>
      <c r="E513" s="130">
        <v>1734.59</v>
      </c>
      <c r="F513" s="130">
        <v>336.17</v>
      </c>
      <c r="G513" s="130">
        <v>500.1</v>
      </c>
      <c r="H513" s="2">
        <f t="shared" si="177"/>
        <v>8620.67</v>
      </c>
      <c r="I513" s="2">
        <f t="shared" si="178"/>
        <v>336.17</v>
      </c>
      <c r="J513" s="2">
        <f t="shared" si="179"/>
        <v>500.1</v>
      </c>
      <c r="K513" s="2">
        <f t="shared" si="180"/>
        <v>8620.67</v>
      </c>
      <c r="L513" s="2">
        <f t="shared" si="181"/>
        <v>836.27</v>
      </c>
      <c r="M513" s="2">
        <f t="shared" si="182"/>
        <v>9456.94</v>
      </c>
      <c r="N513" s="2">
        <f>'ZBud Extract Monthly'!V512</f>
        <v>9456.94</v>
      </c>
      <c r="O513" s="53">
        <f t="shared" si="183"/>
        <v>0</v>
      </c>
      <c r="AI513" s="58">
        <f t="shared" si="184"/>
        <v>2090.1</v>
      </c>
      <c r="AJ513" s="2">
        <f t="shared" si="185"/>
        <v>6530.57</v>
      </c>
      <c r="AK513" s="2">
        <f t="shared" si="186"/>
        <v>9456.94</v>
      </c>
      <c r="AL513" s="2">
        <f t="shared" si="187"/>
        <v>836.27</v>
      </c>
      <c r="AM513" s="2">
        <f t="shared" si="188"/>
        <v>18913.88</v>
      </c>
      <c r="AN513" s="2">
        <f t="shared" si="189"/>
        <v>9456.94</v>
      </c>
      <c r="AO513" s="2">
        <f t="shared" si="190"/>
        <v>0</v>
      </c>
      <c r="AP513" s="2">
        <f t="shared" si="191"/>
        <v>0</v>
      </c>
      <c r="AQ513" s="2">
        <f t="shared" si="192"/>
        <v>0</v>
      </c>
      <c r="AR513" s="2">
        <f t="shared" si="193"/>
        <v>0</v>
      </c>
      <c r="AS513" s="2">
        <f t="shared" si="194"/>
        <v>0</v>
      </c>
      <c r="AT513" s="2">
        <f t="shared" si="195"/>
        <v>9456.94</v>
      </c>
      <c r="AU513" s="2">
        <f t="shared" si="196"/>
        <v>0</v>
      </c>
      <c r="AV513" s="2">
        <f t="shared" si="197"/>
        <v>37827.760000000002</v>
      </c>
      <c r="AW513" s="2">
        <f t="shared" si="198"/>
        <v>47284.700000000004</v>
      </c>
      <c r="AX513" s="2">
        <f>'ZBud Extract Monthly'!V512</f>
        <v>9456.94</v>
      </c>
      <c r="AY513" s="53">
        <f t="shared" si="199"/>
        <v>-37827.760000000002</v>
      </c>
    </row>
    <row r="514" spans="1:51" x14ac:dyDescent="0.3">
      <c r="A514" s="129">
        <v>48273</v>
      </c>
      <c r="B514" s="130">
        <v>848.39</v>
      </c>
      <c r="C514" s="130">
        <v>1202.03</v>
      </c>
      <c r="D514" s="130">
        <v>1751.89</v>
      </c>
      <c r="E514" s="130">
        <v>1252.68</v>
      </c>
      <c r="F514" s="130">
        <v>193.81</v>
      </c>
      <c r="G514" s="130">
        <v>351.49</v>
      </c>
      <c r="H514" s="2">
        <f t="shared" si="177"/>
        <v>5054.9900000000007</v>
      </c>
      <c r="I514" s="2">
        <f t="shared" si="178"/>
        <v>193.81</v>
      </c>
      <c r="J514" s="2">
        <f t="shared" si="179"/>
        <v>351.49</v>
      </c>
      <c r="K514" s="2">
        <f t="shared" si="180"/>
        <v>5054.9900000000007</v>
      </c>
      <c r="L514" s="2">
        <f t="shared" si="181"/>
        <v>545.29999999999995</v>
      </c>
      <c r="M514" s="2">
        <f t="shared" si="182"/>
        <v>5600.2900000000009</v>
      </c>
      <c r="N514" s="2">
        <f>'ZBud Extract Monthly'!V513</f>
        <v>5600.28</v>
      </c>
      <c r="O514" s="53">
        <f t="shared" si="183"/>
        <v>-1.0000000001127773E-2</v>
      </c>
      <c r="AI514" s="58">
        <f t="shared" si="184"/>
        <v>848.39</v>
      </c>
      <c r="AJ514" s="2">
        <f t="shared" si="185"/>
        <v>4206.6000000000004</v>
      </c>
      <c r="AK514" s="2">
        <f t="shared" si="186"/>
        <v>5600.2900000000009</v>
      </c>
      <c r="AL514" s="2">
        <f t="shared" si="187"/>
        <v>545.29999999999995</v>
      </c>
      <c r="AM514" s="2">
        <f t="shared" si="188"/>
        <v>11200.580000000002</v>
      </c>
      <c r="AN514" s="2">
        <f t="shared" si="189"/>
        <v>5600.2699999999986</v>
      </c>
      <c r="AO514" s="2">
        <f t="shared" si="190"/>
        <v>0</v>
      </c>
      <c r="AP514" s="2">
        <f t="shared" si="191"/>
        <v>0</v>
      </c>
      <c r="AQ514" s="2">
        <f t="shared" si="192"/>
        <v>0</v>
      </c>
      <c r="AR514" s="2">
        <f t="shared" si="193"/>
        <v>0</v>
      </c>
      <c r="AS514" s="2">
        <f t="shared" si="194"/>
        <v>0</v>
      </c>
      <c r="AT514" s="2">
        <f t="shared" si="195"/>
        <v>5600.2900000000009</v>
      </c>
      <c r="AU514" s="2">
        <f t="shared" si="196"/>
        <v>0</v>
      </c>
      <c r="AV514" s="2">
        <f t="shared" si="197"/>
        <v>22401.14</v>
      </c>
      <c r="AW514" s="2">
        <f t="shared" si="198"/>
        <v>28001.43</v>
      </c>
      <c r="AX514" s="2">
        <f>'ZBud Extract Monthly'!V513</f>
        <v>5600.28</v>
      </c>
      <c r="AY514" s="53">
        <f t="shared" si="199"/>
        <v>-22401.15</v>
      </c>
    </row>
    <row r="515" spans="1:51" x14ac:dyDescent="0.3">
      <c r="A515" s="129">
        <v>48304</v>
      </c>
      <c r="B515" s="130">
        <v>813.42</v>
      </c>
      <c r="C515" s="130">
        <v>1149.52</v>
      </c>
      <c r="D515" s="130">
        <v>1772.86</v>
      </c>
      <c r="E515" s="130">
        <v>1243.75</v>
      </c>
      <c r="F515" s="130">
        <v>204.67</v>
      </c>
      <c r="G515" s="130">
        <v>364.23</v>
      </c>
      <c r="H515" s="2">
        <f t="shared" si="177"/>
        <v>4979.55</v>
      </c>
      <c r="I515" s="2">
        <f t="shared" si="178"/>
        <v>204.67</v>
      </c>
      <c r="J515" s="2">
        <f t="shared" si="179"/>
        <v>364.23</v>
      </c>
      <c r="K515" s="2">
        <f t="shared" si="180"/>
        <v>4979.55</v>
      </c>
      <c r="L515" s="2">
        <f t="shared" si="181"/>
        <v>568.9</v>
      </c>
      <c r="M515" s="2">
        <f t="shared" si="182"/>
        <v>5548.4500000000007</v>
      </c>
      <c r="N515" s="2">
        <f>'ZBud Extract Monthly'!V514</f>
        <v>5548.45</v>
      </c>
      <c r="O515" s="53">
        <f t="shared" si="183"/>
        <v>0</v>
      </c>
      <c r="AI515" s="58">
        <f t="shared" si="184"/>
        <v>813.42</v>
      </c>
      <c r="AJ515" s="2">
        <f t="shared" si="185"/>
        <v>4166.13</v>
      </c>
      <c r="AK515" s="2">
        <f t="shared" si="186"/>
        <v>5548.45</v>
      </c>
      <c r="AL515" s="2">
        <f t="shared" si="187"/>
        <v>568.9</v>
      </c>
      <c r="AM515" s="2">
        <f t="shared" si="188"/>
        <v>11096.900000000001</v>
      </c>
      <c r="AN515" s="2">
        <f t="shared" si="189"/>
        <v>5548.45</v>
      </c>
      <c r="AO515" s="2">
        <f t="shared" si="190"/>
        <v>0</v>
      </c>
      <c r="AP515" s="2">
        <f t="shared" si="191"/>
        <v>0</v>
      </c>
      <c r="AQ515" s="2">
        <f t="shared" si="192"/>
        <v>0</v>
      </c>
      <c r="AR515" s="2">
        <f t="shared" si="193"/>
        <v>0</v>
      </c>
      <c r="AS515" s="2">
        <f t="shared" si="194"/>
        <v>0</v>
      </c>
      <c r="AT515" s="2">
        <f t="shared" si="195"/>
        <v>5548.45</v>
      </c>
      <c r="AU515" s="2">
        <f t="shared" si="196"/>
        <v>0</v>
      </c>
      <c r="AV515" s="2">
        <f t="shared" si="197"/>
        <v>22193.800000000003</v>
      </c>
      <c r="AW515" s="2">
        <f t="shared" si="198"/>
        <v>27742.250000000004</v>
      </c>
      <c r="AX515" s="2">
        <f>'ZBud Extract Monthly'!V514</f>
        <v>5548.45</v>
      </c>
      <c r="AY515" s="53">
        <f t="shared" si="199"/>
        <v>-22193.800000000003</v>
      </c>
    </row>
    <row r="516" spans="1:51" x14ac:dyDescent="0.3">
      <c r="A516" s="129">
        <v>48334</v>
      </c>
      <c r="B516" s="130">
        <v>696.06</v>
      </c>
      <c r="C516" s="130">
        <v>980.26</v>
      </c>
      <c r="D516" s="130">
        <v>1832.64</v>
      </c>
      <c r="E516" s="130">
        <v>1296.45</v>
      </c>
      <c r="F516" s="130">
        <v>151.08000000000001</v>
      </c>
      <c r="G516" s="130">
        <v>311.97000000000003</v>
      </c>
      <c r="H516" s="2">
        <f t="shared" si="177"/>
        <v>4805.41</v>
      </c>
      <c r="I516" s="2">
        <f t="shared" si="178"/>
        <v>151.08000000000001</v>
      </c>
      <c r="J516" s="2">
        <f t="shared" si="179"/>
        <v>311.97000000000003</v>
      </c>
      <c r="K516" s="2">
        <f t="shared" si="180"/>
        <v>4805.41</v>
      </c>
      <c r="L516" s="2">
        <f t="shared" si="181"/>
        <v>463.05000000000007</v>
      </c>
      <c r="M516" s="2">
        <f t="shared" si="182"/>
        <v>5268.46</v>
      </c>
      <c r="N516" s="2">
        <f>'ZBud Extract Monthly'!V515</f>
        <v>5268.46</v>
      </c>
      <c r="O516" s="53">
        <f t="shared" si="183"/>
        <v>0</v>
      </c>
      <c r="AI516" s="58">
        <f t="shared" si="184"/>
        <v>696.06</v>
      </c>
      <c r="AJ516" s="2">
        <f t="shared" si="185"/>
        <v>4109.3500000000004</v>
      </c>
      <c r="AK516" s="2">
        <f t="shared" si="186"/>
        <v>5268.46</v>
      </c>
      <c r="AL516" s="2">
        <f t="shared" si="187"/>
        <v>463.05000000000007</v>
      </c>
      <c r="AM516" s="2">
        <f t="shared" si="188"/>
        <v>10536.92</v>
      </c>
      <c r="AN516" s="2">
        <f t="shared" si="189"/>
        <v>5268.46</v>
      </c>
      <c r="AO516" s="2">
        <f t="shared" si="190"/>
        <v>0</v>
      </c>
      <c r="AP516" s="2">
        <f t="shared" si="191"/>
        <v>0</v>
      </c>
      <c r="AQ516" s="2">
        <f t="shared" si="192"/>
        <v>0</v>
      </c>
      <c r="AR516" s="2">
        <f t="shared" si="193"/>
        <v>0</v>
      </c>
      <c r="AS516" s="2">
        <f t="shared" si="194"/>
        <v>0</v>
      </c>
      <c r="AT516" s="2">
        <f t="shared" si="195"/>
        <v>5268.46</v>
      </c>
      <c r="AU516" s="2">
        <f t="shared" si="196"/>
        <v>0</v>
      </c>
      <c r="AV516" s="2">
        <f t="shared" si="197"/>
        <v>21073.84</v>
      </c>
      <c r="AW516" s="2">
        <f t="shared" si="198"/>
        <v>26342.299999999996</v>
      </c>
      <c r="AX516" s="2">
        <f>'ZBud Extract Monthly'!V515</f>
        <v>5268.46</v>
      </c>
      <c r="AY516" s="53">
        <f t="shared" si="199"/>
        <v>-21073.839999999997</v>
      </c>
    </row>
    <row r="517" spans="1:51" x14ac:dyDescent="0.3">
      <c r="A517" s="129">
        <v>48365</v>
      </c>
      <c r="B517" s="130">
        <v>674.52</v>
      </c>
      <c r="C517" s="130">
        <v>905.04</v>
      </c>
      <c r="D517" s="130">
        <v>975.51</v>
      </c>
      <c r="E517" s="130">
        <v>680.63</v>
      </c>
      <c r="F517" s="130">
        <v>57.37</v>
      </c>
      <c r="G517" s="130">
        <v>170.85</v>
      </c>
      <c r="H517" s="2">
        <f t="shared" si="177"/>
        <v>3235.7</v>
      </c>
      <c r="I517" s="2">
        <f t="shared" si="178"/>
        <v>57.37</v>
      </c>
      <c r="J517" s="2">
        <f t="shared" si="179"/>
        <v>170.85</v>
      </c>
      <c r="K517" s="2">
        <f t="shared" si="180"/>
        <v>3235.7</v>
      </c>
      <c r="L517" s="2">
        <f t="shared" si="181"/>
        <v>228.22</v>
      </c>
      <c r="M517" s="2">
        <f t="shared" si="182"/>
        <v>3463.9199999999996</v>
      </c>
      <c r="N517" s="2">
        <f>'ZBud Extract Monthly'!V516</f>
        <v>3463.91</v>
      </c>
      <c r="O517" s="53">
        <f t="shared" si="183"/>
        <v>-9.9999999997635314E-3</v>
      </c>
      <c r="AI517" s="58">
        <f t="shared" si="184"/>
        <v>674.52</v>
      </c>
      <c r="AJ517" s="2">
        <f t="shared" si="185"/>
        <v>2561.1799999999998</v>
      </c>
      <c r="AK517" s="2">
        <f t="shared" si="186"/>
        <v>3463.9199999999996</v>
      </c>
      <c r="AL517" s="2">
        <f t="shared" si="187"/>
        <v>228.22</v>
      </c>
      <c r="AM517" s="2">
        <f t="shared" si="188"/>
        <v>6927.8399999999992</v>
      </c>
      <c r="AN517" s="2">
        <f t="shared" si="189"/>
        <v>3463.9</v>
      </c>
      <c r="AO517" s="2">
        <f t="shared" si="190"/>
        <v>0</v>
      </c>
      <c r="AP517" s="2">
        <f t="shared" si="191"/>
        <v>0</v>
      </c>
      <c r="AQ517" s="2">
        <f t="shared" si="192"/>
        <v>0</v>
      </c>
      <c r="AR517" s="2">
        <f t="shared" si="193"/>
        <v>0</v>
      </c>
      <c r="AS517" s="2">
        <f t="shared" si="194"/>
        <v>0</v>
      </c>
      <c r="AT517" s="2">
        <f t="shared" si="195"/>
        <v>3463.9199999999996</v>
      </c>
      <c r="AU517" s="2">
        <f t="shared" si="196"/>
        <v>0</v>
      </c>
      <c r="AV517" s="2">
        <f t="shared" si="197"/>
        <v>13855.659999999998</v>
      </c>
      <c r="AW517" s="2">
        <f t="shared" si="198"/>
        <v>17319.579999999998</v>
      </c>
      <c r="AX517" s="2">
        <f>'ZBud Extract Monthly'!V516</f>
        <v>3463.91</v>
      </c>
      <c r="AY517" s="53">
        <f t="shared" si="199"/>
        <v>-13855.669999999998</v>
      </c>
    </row>
    <row r="518" spans="1:51" x14ac:dyDescent="0.3">
      <c r="A518" s="129">
        <v>48395</v>
      </c>
      <c r="B518" s="130">
        <v>620.23</v>
      </c>
      <c r="C518" s="130">
        <v>794.49</v>
      </c>
      <c r="D518" s="130">
        <v>449.49</v>
      </c>
      <c r="E518" s="130">
        <v>315.81</v>
      </c>
      <c r="F518" s="130">
        <v>8.65</v>
      </c>
      <c r="G518" s="130">
        <v>50.88</v>
      </c>
      <c r="H518" s="2">
        <f t="shared" si="177"/>
        <v>2180.02</v>
      </c>
      <c r="I518" s="2">
        <f t="shared" si="178"/>
        <v>8.65</v>
      </c>
      <c r="J518" s="2">
        <f t="shared" si="179"/>
        <v>50.88</v>
      </c>
      <c r="K518" s="2">
        <f t="shared" si="180"/>
        <v>2180.02</v>
      </c>
      <c r="L518" s="2">
        <f t="shared" si="181"/>
        <v>59.53</v>
      </c>
      <c r="M518" s="2">
        <f t="shared" si="182"/>
        <v>2239.5500000000002</v>
      </c>
      <c r="N518" s="2">
        <f>'ZBud Extract Monthly'!V517</f>
        <v>2239.5500000000002</v>
      </c>
      <c r="O518" s="53">
        <f t="shared" si="183"/>
        <v>0</v>
      </c>
      <c r="AI518" s="58">
        <f t="shared" si="184"/>
        <v>620.23</v>
      </c>
      <c r="AJ518" s="2">
        <f t="shared" si="185"/>
        <v>1559.79</v>
      </c>
      <c r="AK518" s="2">
        <f t="shared" si="186"/>
        <v>2239.5500000000002</v>
      </c>
      <c r="AL518" s="2">
        <f t="shared" si="187"/>
        <v>59.53</v>
      </c>
      <c r="AM518" s="2">
        <f t="shared" si="188"/>
        <v>4479.1000000000004</v>
      </c>
      <c r="AN518" s="2">
        <f t="shared" si="189"/>
        <v>2239.5500000000002</v>
      </c>
      <c r="AO518" s="2">
        <f t="shared" si="190"/>
        <v>0</v>
      </c>
      <c r="AP518" s="2">
        <f t="shared" si="191"/>
        <v>0</v>
      </c>
      <c r="AQ518" s="2">
        <f t="shared" si="192"/>
        <v>0</v>
      </c>
      <c r="AR518" s="2">
        <f t="shared" si="193"/>
        <v>0</v>
      </c>
      <c r="AS518" s="2">
        <f t="shared" si="194"/>
        <v>0</v>
      </c>
      <c r="AT518" s="2">
        <f t="shared" si="195"/>
        <v>2239.5500000000002</v>
      </c>
      <c r="AU518" s="2">
        <f t="shared" si="196"/>
        <v>0</v>
      </c>
      <c r="AV518" s="2">
        <f t="shared" si="197"/>
        <v>8958.2000000000007</v>
      </c>
      <c r="AW518" s="2">
        <f t="shared" si="198"/>
        <v>11197.75</v>
      </c>
      <c r="AX518" s="2">
        <f>'ZBud Extract Monthly'!V517</f>
        <v>2239.5500000000002</v>
      </c>
      <c r="AY518" s="53">
        <f t="shared" si="199"/>
        <v>-8958.2000000000007</v>
      </c>
    </row>
    <row r="519" spans="1:51" x14ac:dyDescent="0.3">
      <c r="A519" s="129">
        <v>48426</v>
      </c>
      <c r="B519" s="130">
        <v>617.47</v>
      </c>
      <c r="C519" s="130">
        <v>770.78</v>
      </c>
      <c r="D519" s="130">
        <v>301.66000000000003</v>
      </c>
      <c r="E519" s="130">
        <v>210.94</v>
      </c>
      <c r="F519" s="130">
        <v>0</v>
      </c>
      <c r="G519" s="130">
        <v>24.68</v>
      </c>
      <c r="H519" s="2">
        <f t="shared" ref="H519:H582" si="200">SUM(B519:E519)</f>
        <v>1900.8500000000001</v>
      </c>
      <c r="I519" s="2">
        <f t="shared" ref="I519:I582" si="201">F519</f>
        <v>0</v>
      </c>
      <c r="J519" s="2">
        <f t="shared" ref="J519:J582" si="202">G519</f>
        <v>24.68</v>
      </c>
      <c r="K519" s="2">
        <f t="shared" ref="K519:K582" si="203">H519</f>
        <v>1900.8500000000001</v>
      </c>
      <c r="L519" s="2">
        <f t="shared" ref="L519:L582" si="204">SUM(I519:J519)</f>
        <v>24.68</v>
      </c>
      <c r="M519" s="2">
        <f t="shared" ref="M519:M582" si="205">SUM(H519:J519)</f>
        <v>1925.5300000000002</v>
      </c>
      <c r="N519" s="2">
        <f>'ZBud Extract Monthly'!V518</f>
        <v>1925.53</v>
      </c>
      <c r="O519" s="53">
        <f t="shared" ref="O519:O582" si="206">N519-M519</f>
        <v>0</v>
      </c>
      <c r="AI519" s="58">
        <f t="shared" si="184"/>
        <v>617.47</v>
      </c>
      <c r="AJ519" s="2">
        <f t="shared" si="185"/>
        <v>1283.3800000000001</v>
      </c>
      <c r="AK519" s="2">
        <f t="shared" si="186"/>
        <v>1925.5300000000002</v>
      </c>
      <c r="AL519" s="2">
        <f t="shared" si="187"/>
        <v>24.68</v>
      </c>
      <c r="AM519" s="2">
        <f t="shared" si="188"/>
        <v>3851.0600000000004</v>
      </c>
      <c r="AN519" s="2">
        <f t="shared" si="189"/>
        <v>1925.53</v>
      </c>
      <c r="AO519" s="2">
        <f t="shared" si="190"/>
        <v>0</v>
      </c>
      <c r="AP519" s="2">
        <f t="shared" si="191"/>
        <v>0</v>
      </c>
      <c r="AQ519" s="2">
        <f t="shared" si="192"/>
        <v>0</v>
      </c>
      <c r="AR519" s="2">
        <f t="shared" si="193"/>
        <v>0</v>
      </c>
      <c r="AS519" s="2">
        <f t="shared" si="194"/>
        <v>0</v>
      </c>
      <c r="AT519" s="2">
        <f t="shared" si="195"/>
        <v>1925.5300000000002</v>
      </c>
      <c r="AU519" s="2">
        <f t="shared" si="196"/>
        <v>0</v>
      </c>
      <c r="AV519" s="2">
        <f t="shared" si="197"/>
        <v>7702.12</v>
      </c>
      <c r="AW519" s="2">
        <f t="shared" si="198"/>
        <v>9627.6500000000015</v>
      </c>
      <c r="AX519" s="2">
        <f>'ZBud Extract Monthly'!V518</f>
        <v>1925.53</v>
      </c>
      <c r="AY519" s="53">
        <f t="shared" si="199"/>
        <v>-7702.1200000000017</v>
      </c>
    </row>
    <row r="520" spans="1:51" x14ac:dyDescent="0.3">
      <c r="A520" s="129">
        <v>48457</v>
      </c>
      <c r="B520" s="130">
        <v>592.27</v>
      </c>
      <c r="C520" s="130">
        <v>725.54</v>
      </c>
      <c r="D520" s="130">
        <v>476.99</v>
      </c>
      <c r="E520" s="130">
        <v>369.02</v>
      </c>
      <c r="F520" s="130">
        <v>0</v>
      </c>
      <c r="G520" s="130">
        <v>25.91</v>
      </c>
      <c r="H520" s="2">
        <f t="shared" si="200"/>
        <v>2163.8199999999997</v>
      </c>
      <c r="I520" s="2">
        <f t="shared" si="201"/>
        <v>0</v>
      </c>
      <c r="J520" s="2">
        <f t="shared" si="202"/>
        <v>25.91</v>
      </c>
      <c r="K520" s="2">
        <f t="shared" si="203"/>
        <v>2163.8199999999997</v>
      </c>
      <c r="L520" s="2">
        <f t="shared" si="204"/>
        <v>25.91</v>
      </c>
      <c r="M520" s="2">
        <f t="shared" si="205"/>
        <v>2189.7299999999996</v>
      </c>
      <c r="N520" s="2">
        <f>'ZBud Extract Monthly'!V519</f>
        <v>2189.73</v>
      </c>
      <c r="O520" s="53">
        <f t="shared" si="206"/>
        <v>0</v>
      </c>
      <c r="AI520" s="58">
        <f t="shared" si="184"/>
        <v>592.27</v>
      </c>
      <c r="AJ520" s="2">
        <f t="shared" si="185"/>
        <v>1571.55</v>
      </c>
      <c r="AK520" s="2">
        <f t="shared" si="186"/>
        <v>2189.7299999999996</v>
      </c>
      <c r="AL520" s="2">
        <f t="shared" si="187"/>
        <v>25.91</v>
      </c>
      <c r="AM520" s="2">
        <f t="shared" si="188"/>
        <v>4379.4599999999991</v>
      </c>
      <c r="AN520" s="2">
        <f t="shared" si="189"/>
        <v>2189.73</v>
      </c>
      <c r="AO520" s="2">
        <f t="shared" si="190"/>
        <v>0</v>
      </c>
      <c r="AP520" s="2">
        <f t="shared" si="191"/>
        <v>0</v>
      </c>
      <c r="AQ520" s="2">
        <f t="shared" si="192"/>
        <v>0</v>
      </c>
      <c r="AR520" s="2">
        <f t="shared" si="193"/>
        <v>0</v>
      </c>
      <c r="AS520" s="2">
        <f t="shared" si="194"/>
        <v>0</v>
      </c>
      <c r="AT520" s="2">
        <f t="shared" si="195"/>
        <v>2189.7299999999996</v>
      </c>
      <c r="AU520" s="2">
        <f t="shared" si="196"/>
        <v>0</v>
      </c>
      <c r="AV520" s="2">
        <f t="shared" si="197"/>
        <v>8758.9199999999983</v>
      </c>
      <c r="AW520" s="2">
        <f t="shared" si="198"/>
        <v>10948.649999999998</v>
      </c>
      <c r="AX520" s="2">
        <f>'ZBud Extract Monthly'!V519</f>
        <v>2189.73</v>
      </c>
      <c r="AY520" s="53">
        <f t="shared" si="199"/>
        <v>-8758.9199999999983</v>
      </c>
    </row>
    <row r="521" spans="1:51" x14ac:dyDescent="0.3">
      <c r="A521" s="129">
        <v>48487</v>
      </c>
      <c r="B521" s="130">
        <v>564.03</v>
      </c>
      <c r="C521" s="130">
        <v>672.38</v>
      </c>
      <c r="D521" s="130">
        <v>541.27</v>
      </c>
      <c r="E521" s="130">
        <v>433.88</v>
      </c>
      <c r="F521" s="130">
        <v>0</v>
      </c>
      <c r="G521" s="130">
        <v>38.96</v>
      </c>
      <c r="H521" s="2">
        <f t="shared" si="200"/>
        <v>2211.56</v>
      </c>
      <c r="I521" s="2">
        <f t="shared" si="201"/>
        <v>0</v>
      </c>
      <c r="J521" s="2">
        <f t="shared" si="202"/>
        <v>38.96</v>
      </c>
      <c r="K521" s="2">
        <f t="shared" si="203"/>
        <v>2211.56</v>
      </c>
      <c r="L521" s="2">
        <f t="shared" si="204"/>
        <v>38.96</v>
      </c>
      <c r="M521" s="2">
        <f t="shared" si="205"/>
        <v>2250.52</v>
      </c>
      <c r="N521" s="2">
        <f>'ZBud Extract Monthly'!V520</f>
        <v>2250.52</v>
      </c>
      <c r="O521" s="53">
        <f t="shared" si="206"/>
        <v>0</v>
      </c>
      <c r="AI521" s="58">
        <f t="shared" si="184"/>
        <v>564.03</v>
      </c>
      <c r="AJ521" s="2">
        <f t="shared" si="185"/>
        <v>1647.5300000000002</v>
      </c>
      <c r="AK521" s="2">
        <f t="shared" si="186"/>
        <v>2250.52</v>
      </c>
      <c r="AL521" s="2">
        <f t="shared" si="187"/>
        <v>38.96</v>
      </c>
      <c r="AM521" s="2">
        <f t="shared" si="188"/>
        <v>4501.04</v>
      </c>
      <c r="AN521" s="2">
        <f t="shared" si="189"/>
        <v>2250.52</v>
      </c>
      <c r="AO521" s="2">
        <f t="shared" si="190"/>
        <v>0</v>
      </c>
      <c r="AP521" s="2">
        <f t="shared" si="191"/>
        <v>0</v>
      </c>
      <c r="AQ521" s="2">
        <f t="shared" si="192"/>
        <v>0</v>
      </c>
      <c r="AR521" s="2">
        <f t="shared" si="193"/>
        <v>0</v>
      </c>
      <c r="AS521" s="2">
        <f t="shared" si="194"/>
        <v>0</v>
      </c>
      <c r="AT521" s="2">
        <f t="shared" si="195"/>
        <v>2250.52</v>
      </c>
      <c r="AU521" s="2">
        <f t="shared" si="196"/>
        <v>0</v>
      </c>
      <c r="AV521" s="2">
        <f t="shared" si="197"/>
        <v>9002.08</v>
      </c>
      <c r="AW521" s="2">
        <f t="shared" si="198"/>
        <v>11252.6</v>
      </c>
      <c r="AX521" s="2">
        <f>'ZBud Extract Monthly'!V520</f>
        <v>2250.52</v>
      </c>
      <c r="AY521" s="53">
        <f t="shared" si="199"/>
        <v>-9002.08</v>
      </c>
    </row>
    <row r="522" spans="1:51" x14ac:dyDescent="0.3">
      <c r="A522" s="129">
        <v>48518</v>
      </c>
      <c r="B522" s="130">
        <v>607.41999999999996</v>
      </c>
      <c r="C522" s="130">
        <v>705.6</v>
      </c>
      <c r="D522" s="130">
        <v>844.28</v>
      </c>
      <c r="E522" s="130">
        <v>705.69</v>
      </c>
      <c r="F522" s="130">
        <v>0</v>
      </c>
      <c r="G522" s="130">
        <v>73.95</v>
      </c>
      <c r="H522" s="2">
        <f t="shared" si="200"/>
        <v>2862.9900000000002</v>
      </c>
      <c r="I522" s="2">
        <f t="shared" si="201"/>
        <v>0</v>
      </c>
      <c r="J522" s="2">
        <f t="shared" si="202"/>
        <v>73.95</v>
      </c>
      <c r="K522" s="2">
        <f t="shared" si="203"/>
        <v>2862.9900000000002</v>
      </c>
      <c r="L522" s="2">
        <f t="shared" si="204"/>
        <v>73.95</v>
      </c>
      <c r="M522" s="2">
        <f t="shared" si="205"/>
        <v>2936.94</v>
      </c>
      <c r="N522" s="2">
        <f>'ZBud Extract Monthly'!V521</f>
        <v>2936.95</v>
      </c>
      <c r="O522" s="53">
        <f t="shared" si="206"/>
        <v>9.9999999997635314E-3</v>
      </c>
      <c r="AI522" s="58">
        <f t="shared" si="184"/>
        <v>607.41999999999996</v>
      </c>
      <c r="AJ522" s="2">
        <f t="shared" si="185"/>
        <v>2255.5700000000002</v>
      </c>
      <c r="AK522" s="2">
        <f t="shared" si="186"/>
        <v>2936.94</v>
      </c>
      <c r="AL522" s="2">
        <f t="shared" si="187"/>
        <v>73.95</v>
      </c>
      <c r="AM522" s="2">
        <f t="shared" si="188"/>
        <v>5873.88</v>
      </c>
      <c r="AN522" s="2">
        <f t="shared" si="189"/>
        <v>2936.9599999999996</v>
      </c>
      <c r="AO522" s="2">
        <f t="shared" si="190"/>
        <v>0</v>
      </c>
      <c r="AP522" s="2">
        <f t="shared" si="191"/>
        <v>0</v>
      </c>
      <c r="AQ522" s="2">
        <f t="shared" si="192"/>
        <v>0</v>
      </c>
      <c r="AR522" s="2">
        <f t="shared" si="193"/>
        <v>0</v>
      </c>
      <c r="AS522" s="2">
        <f t="shared" si="194"/>
        <v>0</v>
      </c>
      <c r="AT522" s="2">
        <f t="shared" si="195"/>
        <v>2936.94</v>
      </c>
      <c r="AU522" s="2">
        <f t="shared" si="196"/>
        <v>0</v>
      </c>
      <c r="AV522" s="2">
        <f t="shared" si="197"/>
        <v>11747.779999999999</v>
      </c>
      <c r="AW522" s="2">
        <f t="shared" si="198"/>
        <v>14684.72</v>
      </c>
      <c r="AX522" s="2">
        <f>'ZBud Extract Monthly'!V521</f>
        <v>2936.95</v>
      </c>
      <c r="AY522" s="53">
        <f t="shared" si="199"/>
        <v>-11747.77</v>
      </c>
    </row>
    <row r="523" spans="1:51" x14ac:dyDescent="0.3">
      <c r="A523" s="129">
        <v>48548</v>
      </c>
      <c r="B523" s="130">
        <v>907.81</v>
      </c>
      <c r="C523" s="130">
        <v>1088.28</v>
      </c>
      <c r="D523" s="130">
        <v>1104.19</v>
      </c>
      <c r="E523" s="130">
        <v>760.33</v>
      </c>
      <c r="F523" s="130">
        <v>0</v>
      </c>
      <c r="G523" s="130">
        <v>87.67</v>
      </c>
      <c r="H523" s="2">
        <f t="shared" si="200"/>
        <v>3860.6099999999997</v>
      </c>
      <c r="I523" s="2">
        <f t="shared" si="201"/>
        <v>0</v>
      </c>
      <c r="J523" s="2">
        <f t="shared" si="202"/>
        <v>87.67</v>
      </c>
      <c r="K523" s="2">
        <f t="shared" si="203"/>
        <v>3860.6099999999997</v>
      </c>
      <c r="L523" s="2">
        <f t="shared" si="204"/>
        <v>87.67</v>
      </c>
      <c r="M523" s="2">
        <f t="shared" si="205"/>
        <v>3948.2799999999997</v>
      </c>
      <c r="N523" s="2">
        <f>'ZBud Extract Monthly'!V522</f>
        <v>3948.27</v>
      </c>
      <c r="O523" s="53">
        <f t="shared" si="206"/>
        <v>-9.9999999997635314E-3</v>
      </c>
      <c r="AI523" s="58">
        <f t="shared" si="184"/>
        <v>907.81</v>
      </c>
      <c r="AJ523" s="2">
        <f t="shared" si="185"/>
        <v>2952.8</v>
      </c>
      <c r="AK523" s="2">
        <f t="shared" si="186"/>
        <v>3948.2799999999997</v>
      </c>
      <c r="AL523" s="2">
        <f t="shared" si="187"/>
        <v>87.67</v>
      </c>
      <c r="AM523" s="2">
        <f t="shared" si="188"/>
        <v>7896.5599999999995</v>
      </c>
      <c r="AN523" s="2">
        <f t="shared" si="189"/>
        <v>3948.26</v>
      </c>
      <c r="AO523" s="2">
        <f t="shared" si="190"/>
        <v>0</v>
      </c>
      <c r="AP523" s="2">
        <f t="shared" si="191"/>
        <v>0</v>
      </c>
      <c r="AQ523" s="2">
        <f t="shared" si="192"/>
        <v>0</v>
      </c>
      <c r="AR523" s="2">
        <f t="shared" si="193"/>
        <v>0</v>
      </c>
      <c r="AS523" s="2">
        <f t="shared" si="194"/>
        <v>0</v>
      </c>
      <c r="AT523" s="2">
        <f t="shared" si="195"/>
        <v>3948.2799999999997</v>
      </c>
      <c r="AU523" s="2">
        <f t="shared" si="196"/>
        <v>0</v>
      </c>
      <c r="AV523" s="2">
        <f t="shared" si="197"/>
        <v>15793.1</v>
      </c>
      <c r="AW523" s="2">
        <f t="shared" si="198"/>
        <v>19741.379999999997</v>
      </c>
      <c r="AX523" s="2">
        <f>'ZBud Extract Monthly'!V522</f>
        <v>3948.27</v>
      </c>
      <c r="AY523" s="53">
        <f t="shared" si="199"/>
        <v>-15793.109999999997</v>
      </c>
    </row>
    <row r="524" spans="1:51" x14ac:dyDescent="0.3">
      <c r="A524" s="129">
        <v>48579</v>
      </c>
      <c r="B524" s="130">
        <v>868.56</v>
      </c>
      <c r="C524" s="130">
        <v>1092.25</v>
      </c>
      <c r="D524" s="130">
        <v>1160.96</v>
      </c>
      <c r="E524" s="130">
        <v>834.3</v>
      </c>
      <c r="F524" s="130">
        <v>13.21</v>
      </c>
      <c r="G524" s="130">
        <v>166.87</v>
      </c>
      <c r="H524" s="2">
        <f t="shared" si="200"/>
        <v>3956.0699999999997</v>
      </c>
      <c r="I524" s="2">
        <f t="shared" si="201"/>
        <v>13.21</v>
      </c>
      <c r="J524" s="2">
        <f t="shared" si="202"/>
        <v>166.87</v>
      </c>
      <c r="K524" s="2">
        <f t="shared" si="203"/>
        <v>3956.0699999999997</v>
      </c>
      <c r="L524" s="2">
        <f t="shared" si="204"/>
        <v>180.08</v>
      </c>
      <c r="M524" s="2">
        <f t="shared" si="205"/>
        <v>4136.1499999999996</v>
      </c>
      <c r="N524" s="2">
        <f>'ZBud Extract Monthly'!V523</f>
        <v>4136.1499999999996</v>
      </c>
      <c r="O524" s="53">
        <f t="shared" si="206"/>
        <v>0</v>
      </c>
      <c r="AI524" s="58">
        <f t="shared" si="184"/>
        <v>868.56</v>
      </c>
      <c r="AJ524" s="2">
        <f t="shared" si="185"/>
        <v>3087.51</v>
      </c>
      <c r="AK524" s="2">
        <f t="shared" si="186"/>
        <v>4136.1499999999996</v>
      </c>
      <c r="AL524" s="2">
        <f t="shared" si="187"/>
        <v>180.08</v>
      </c>
      <c r="AM524" s="2">
        <f t="shared" si="188"/>
        <v>8272.2999999999993</v>
      </c>
      <c r="AN524" s="2">
        <f t="shared" si="189"/>
        <v>4136.1499999999996</v>
      </c>
      <c r="AO524" s="2">
        <f t="shared" si="190"/>
        <v>0</v>
      </c>
      <c r="AP524" s="2">
        <f t="shared" si="191"/>
        <v>0</v>
      </c>
      <c r="AQ524" s="2">
        <f t="shared" si="192"/>
        <v>0</v>
      </c>
      <c r="AR524" s="2">
        <f t="shared" si="193"/>
        <v>0</v>
      </c>
      <c r="AS524" s="2">
        <f t="shared" si="194"/>
        <v>0</v>
      </c>
      <c r="AT524" s="2">
        <f t="shared" si="195"/>
        <v>4136.1499999999996</v>
      </c>
      <c r="AU524" s="2">
        <f t="shared" si="196"/>
        <v>0</v>
      </c>
      <c r="AV524" s="2">
        <f t="shared" si="197"/>
        <v>16544.599999999999</v>
      </c>
      <c r="AW524" s="2">
        <f t="shared" si="198"/>
        <v>20680.75</v>
      </c>
      <c r="AX524" s="2">
        <f>'ZBud Extract Monthly'!V523</f>
        <v>4136.1499999999996</v>
      </c>
      <c r="AY524" s="53">
        <f t="shared" si="199"/>
        <v>-16544.599999999999</v>
      </c>
    </row>
    <row r="525" spans="1:51" x14ac:dyDescent="0.3">
      <c r="A525" s="129">
        <v>48610</v>
      </c>
      <c r="B525" s="130">
        <v>647.04999999999995</v>
      </c>
      <c r="C525" s="130">
        <v>837.96</v>
      </c>
      <c r="D525" s="130">
        <v>1435.77</v>
      </c>
      <c r="E525" s="130">
        <v>1060.8599999999999</v>
      </c>
      <c r="F525" s="130">
        <v>11.48</v>
      </c>
      <c r="G525" s="130">
        <v>195.46</v>
      </c>
      <c r="H525" s="2">
        <f t="shared" si="200"/>
        <v>3981.6399999999994</v>
      </c>
      <c r="I525" s="2">
        <f t="shared" si="201"/>
        <v>11.48</v>
      </c>
      <c r="J525" s="2">
        <f t="shared" si="202"/>
        <v>195.46</v>
      </c>
      <c r="K525" s="2">
        <f t="shared" si="203"/>
        <v>3981.6399999999994</v>
      </c>
      <c r="L525" s="2">
        <f t="shared" si="204"/>
        <v>206.94</v>
      </c>
      <c r="M525" s="2">
        <f t="shared" si="205"/>
        <v>4188.579999999999</v>
      </c>
      <c r="N525" s="2">
        <f>'ZBud Extract Monthly'!V524</f>
        <v>4188.58</v>
      </c>
      <c r="O525" s="53">
        <f t="shared" si="206"/>
        <v>0</v>
      </c>
      <c r="AI525" s="58">
        <f t="shared" si="184"/>
        <v>647.04999999999995</v>
      </c>
      <c r="AJ525" s="2">
        <f t="shared" si="185"/>
        <v>3334.59</v>
      </c>
      <c r="AK525" s="2">
        <f t="shared" si="186"/>
        <v>4188.579999999999</v>
      </c>
      <c r="AL525" s="2">
        <f t="shared" si="187"/>
        <v>206.94</v>
      </c>
      <c r="AM525" s="2">
        <f t="shared" si="188"/>
        <v>8377.159999999998</v>
      </c>
      <c r="AN525" s="2">
        <f t="shared" si="189"/>
        <v>4188.58</v>
      </c>
      <c r="AO525" s="2">
        <f t="shared" si="190"/>
        <v>0</v>
      </c>
      <c r="AP525" s="2">
        <f t="shared" si="191"/>
        <v>0</v>
      </c>
      <c r="AQ525" s="2">
        <f t="shared" si="192"/>
        <v>0</v>
      </c>
      <c r="AR525" s="2">
        <f t="shared" si="193"/>
        <v>0</v>
      </c>
      <c r="AS525" s="2">
        <f t="shared" si="194"/>
        <v>0</v>
      </c>
      <c r="AT525" s="2">
        <f t="shared" si="195"/>
        <v>4188.579999999999</v>
      </c>
      <c r="AU525" s="2">
        <f t="shared" si="196"/>
        <v>0</v>
      </c>
      <c r="AV525" s="2">
        <f t="shared" si="197"/>
        <v>16754.32</v>
      </c>
      <c r="AW525" s="2">
        <f t="shared" si="198"/>
        <v>20942.900000000001</v>
      </c>
      <c r="AX525" s="2">
        <f>'ZBud Extract Monthly'!V524</f>
        <v>4188.58</v>
      </c>
      <c r="AY525" s="53">
        <f t="shared" si="199"/>
        <v>-16754.32</v>
      </c>
    </row>
    <row r="526" spans="1:51" x14ac:dyDescent="0.3">
      <c r="A526" s="129">
        <v>48638</v>
      </c>
      <c r="B526" s="130">
        <v>618.59</v>
      </c>
      <c r="C526" s="130">
        <v>786.57</v>
      </c>
      <c r="D526" s="130">
        <v>977.83</v>
      </c>
      <c r="E526" s="130">
        <v>705.99</v>
      </c>
      <c r="F526" s="130">
        <v>24.87</v>
      </c>
      <c r="G526" s="130">
        <v>165.03</v>
      </c>
      <c r="H526" s="2">
        <f t="shared" si="200"/>
        <v>3088.9800000000005</v>
      </c>
      <c r="I526" s="2">
        <f t="shared" si="201"/>
        <v>24.87</v>
      </c>
      <c r="J526" s="2">
        <f t="shared" si="202"/>
        <v>165.03</v>
      </c>
      <c r="K526" s="2">
        <f t="shared" si="203"/>
        <v>3088.9800000000005</v>
      </c>
      <c r="L526" s="2">
        <f t="shared" si="204"/>
        <v>189.9</v>
      </c>
      <c r="M526" s="2">
        <f t="shared" si="205"/>
        <v>3278.8800000000006</v>
      </c>
      <c r="N526" s="2">
        <f>'ZBud Extract Monthly'!V525</f>
        <v>3278.88</v>
      </c>
      <c r="O526" s="53">
        <f t="shared" si="206"/>
        <v>0</v>
      </c>
      <c r="AI526" s="58">
        <f t="shared" si="184"/>
        <v>618.59</v>
      </c>
      <c r="AJ526" s="2">
        <f t="shared" si="185"/>
        <v>2470.3900000000003</v>
      </c>
      <c r="AK526" s="2">
        <f t="shared" si="186"/>
        <v>3278.8800000000006</v>
      </c>
      <c r="AL526" s="2">
        <f t="shared" si="187"/>
        <v>189.9</v>
      </c>
      <c r="AM526" s="2">
        <f t="shared" si="188"/>
        <v>6557.7600000000011</v>
      </c>
      <c r="AN526" s="2">
        <f t="shared" si="189"/>
        <v>3278.88</v>
      </c>
      <c r="AO526" s="2">
        <f t="shared" si="190"/>
        <v>0</v>
      </c>
      <c r="AP526" s="2">
        <f t="shared" si="191"/>
        <v>0</v>
      </c>
      <c r="AQ526" s="2">
        <f t="shared" si="192"/>
        <v>0</v>
      </c>
      <c r="AR526" s="2">
        <f t="shared" si="193"/>
        <v>0</v>
      </c>
      <c r="AS526" s="2">
        <f t="shared" si="194"/>
        <v>0</v>
      </c>
      <c r="AT526" s="2">
        <f t="shared" si="195"/>
        <v>3278.8800000000006</v>
      </c>
      <c r="AU526" s="2">
        <f t="shared" si="196"/>
        <v>0</v>
      </c>
      <c r="AV526" s="2">
        <f t="shared" si="197"/>
        <v>13115.52</v>
      </c>
      <c r="AW526" s="2">
        <f t="shared" si="198"/>
        <v>16394.400000000001</v>
      </c>
      <c r="AX526" s="2">
        <f>'ZBud Extract Monthly'!V525</f>
        <v>3278.88</v>
      </c>
      <c r="AY526" s="53">
        <f t="shared" si="199"/>
        <v>-13115.52</v>
      </c>
    </row>
    <row r="527" spans="1:51" x14ac:dyDescent="0.3">
      <c r="A527" s="129">
        <v>48669</v>
      </c>
      <c r="B527" s="130">
        <v>616.86</v>
      </c>
      <c r="C527" s="130">
        <v>772</v>
      </c>
      <c r="D527" s="130">
        <v>1318.48</v>
      </c>
      <c r="E527" s="130">
        <v>950.66</v>
      </c>
      <c r="F527" s="130">
        <v>34.64</v>
      </c>
      <c r="G527" s="130">
        <v>190.08</v>
      </c>
      <c r="H527" s="2">
        <f t="shared" si="200"/>
        <v>3658</v>
      </c>
      <c r="I527" s="2">
        <f t="shared" si="201"/>
        <v>34.64</v>
      </c>
      <c r="J527" s="2">
        <f t="shared" si="202"/>
        <v>190.08</v>
      </c>
      <c r="K527" s="2">
        <f t="shared" si="203"/>
        <v>3658</v>
      </c>
      <c r="L527" s="2">
        <f t="shared" si="204"/>
        <v>224.72000000000003</v>
      </c>
      <c r="M527" s="2">
        <f t="shared" si="205"/>
        <v>3882.72</v>
      </c>
      <c r="N527" s="2">
        <f>'ZBud Extract Monthly'!V526</f>
        <v>3882.72</v>
      </c>
      <c r="O527" s="53">
        <f t="shared" si="206"/>
        <v>0</v>
      </c>
      <c r="AI527" s="58">
        <f t="shared" si="184"/>
        <v>616.86</v>
      </c>
      <c r="AJ527" s="2">
        <f t="shared" si="185"/>
        <v>3041.14</v>
      </c>
      <c r="AK527" s="2">
        <f t="shared" si="186"/>
        <v>3882.7200000000003</v>
      </c>
      <c r="AL527" s="2">
        <f t="shared" si="187"/>
        <v>224.72000000000003</v>
      </c>
      <c r="AM527" s="2">
        <f t="shared" si="188"/>
        <v>7765.4400000000005</v>
      </c>
      <c r="AN527" s="2">
        <f t="shared" si="189"/>
        <v>3882.72</v>
      </c>
      <c r="AO527" s="2">
        <f t="shared" si="190"/>
        <v>0</v>
      </c>
      <c r="AP527" s="2">
        <f t="shared" si="191"/>
        <v>0</v>
      </c>
      <c r="AQ527" s="2">
        <f t="shared" si="192"/>
        <v>0</v>
      </c>
      <c r="AR527" s="2">
        <f t="shared" si="193"/>
        <v>0</v>
      </c>
      <c r="AS527" s="2">
        <f t="shared" si="194"/>
        <v>0</v>
      </c>
      <c r="AT527" s="2">
        <f t="shared" si="195"/>
        <v>3882.7200000000003</v>
      </c>
      <c r="AU527" s="2">
        <f t="shared" si="196"/>
        <v>0</v>
      </c>
      <c r="AV527" s="2">
        <f t="shared" si="197"/>
        <v>15530.88</v>
      </c>
      <c r="AW527" s="2">
        <f t="shared" si="198"/>
        <v>19413.600000000002</v>
      </c>
      <c r="AX527" s="2">
        <f>'ZBud Extract Monthly'!V526</f>
        <v>3882.72</v>
      </c>
      <c r="AY527" s="53">
        <f t="shared" si="199"/>
        <v>-15530.880000000003</v>
      </c>
    </row>
    <row r="528" spans="1:51" x14ac:dyDescent="0.3">
      <c r="A528" s="129">
        <v>48699</v>
      </c>
      <c r="B528" s="130">
        <v>568.73</v>
      </c>
      <c r="C528" s="130">
        <v>691.85</v>
      </c>
      <c r="D528" s="130">
        <v>795.55</v>
      </c>
      <c r="E528" s="130">
        <v>564.54</v>
      </c>
      <c r="F528" s="130">
        <v>35.61</v>
      </c>
      <c r="G528" s="130">
        <v>148.22999999999999</v>
      </c>
      <c r="H528" s="2">
        <f t="shared" si="200"/>
        <v>2620.67</v>
      </c>
      <c r="I528" s="2">
        <f t="shared" si="201"/>
        <v>35.61</v>
      </c>
      <c r="J528" s="2">
        <f t="shared" si="202"/>
        <v>148.22999999999999</v>
      </c>
      <c r="K528" s="2">
        <f t="shared" si="203"/>
        <v>2620.67</v>
      </c>
      <c r="L528" s="2">
        <f t="shared" si="204"/>
        <v>183.83999999999997</v>
      </c>
      <c r="M528" s="2">
        <f t="shared" si="205"/>
        <v>2804.51</v>
      </c>
      <c r="N528" s="2">
        <f>'ZBud Extract Monthly'!V527</f>
        <v>2804.51</v>
      </c>
      <c r="O528" s="53">
        <f t="shared" si="206"/>
        <v>0</v>
      </c>
      <c r="AI528" s="58">
        <f t="shared" si="184"/>
        <v>568.73</v>
      </c>
      <c r="AJ528" s="2">
        <f t="shared" si="185"/>
        <v>2051.94</v>
      </c>
      <c r="AK528" s="2">
        <f t="shared" si="186"/>
        <v>2804.51</v>
      </c>
      <c r="AL528" s="2">
        <f t="shared" si="187"/>
        <v>183.83999999999997</v>
      </c>
      <c r="AM528" s="2">
        <f t="shared" si="188"/>
        <v>5609.02</v>
      </c>
      <c r="AN528" s="2">
        <f t="shared" si="189"/>
        <v>2804.51</v>
      </c>
      <c r="AO528" s="2">
        <f t="shared" si="190"/>
        <v>0</v>
      </c>
      <c r="AP528" s="2">
        <f t="shared" si="191"/>
        <v>0</v>
      </c>
      <c r="AQ528" s="2">
        <f t="shared" si="192"/>
        <v>0</v>
      </c>
      <c r="AR528" s="2">
        <f t="shared" si="193"/>
        <v>0</v>
      </c>
      <c r="AS528" s="2">
        <f t="shared" si="194"/>
        <v>0</v>
      </c>
      <c r="AT528" s="2">
        <f t="shared" si="195"/>
        <v>2804.51</v>
      </c>
      <c r="AU528" s="2">
        <f t="shared" si="196"/>
        <v>0</v>
      </c>
      <c r="AV528" s="2">
        <f t="shared" si="197"/>
        <v>11218.04</v>
      </c>
      <c r="AW528" s="2">
        <f t="shared" si="198"/>
        <v>14022.550000000001</v>
      </c>
      <c r="AX528" s="2">
        <f>'ZBud Extract Monthly'!V527</f>
        <v>2804.51</v>
      </c>
      <c r="AY528" s="53">
        <f t="shared" si="199"/>
        <v>-11218.04</v>
      </c>
    </row>
    <row r="529" spans="1:51" x14ac:dyDescent="0.3">
      <c r="A529" s="129">
        <v>48730</v>
      </c>
      <c r="B529" s="130">
        <v>551.42999999999995</v>
      </c>
      <c r="C529" s="130">
        <v>648.51</v>
      </c>
      <c r="D529" s="130">
        <v>309.08</v>
      </c>
      <c r="E529" s="130">
        <v>197.06</v>
      </c>
      <c r="F529" s="130">
        <v>1.63</v>
      </c>
      <c r="G529" s="130">
        <v>44</v>
      </c>
      <c r="H529" s="2">
        <f t="shared" si="200"/>
        <v>1706.08</v>
      </c>
      <c r="I529" s="2">
        <f t="shared" si="201"/>
        <v>1.63</v>
      </c>
      <c r="J529" s="2">
        <f t="shared" si="202"/>
        <v>44</v>
      </c>
      <c r="K529" s="2">
        <f t="shared" si="203"/>
        <v>1706.08</v>
      </c>
      <c r="L529" s="2">
        <f t="shared" si="204"/>
        <v>45.63</v>
      </c>
      <c r="M529" s="2">
        <f t="shared" si="205"/>
        <v>1751.71</v>
      </c>
      <c r="N529" s="2">
        <f>'ZBud Extract Monthly'!V528</f>
        <v>1751.71</v>
      </c>
      <c r="O529" s="53">
        <f t="shared" si="206"/>
        <v>0</v>
      </c>
      <c r="AI529" s="58">
        <f t="shared" si="184"/>
        <v>551.42999999999995</v>
      </c>
      <c r="AJ529" s="2">
        <f t="shared" si="185"/>
        <v>1154.6499999999999</v>
      </c>
      <c r="AK529" s="2">
        <f t="shared" si="186"/>
        <v>1751.71</v>
      </c>
      <c r="AL529" s="2">
        <f t="shared" si="187"/>
        <v>45.63</v>
      </c>
      <c r="AM529" s="2">
        <f t="shared" si="188"/>
        <v>3503.42</v>
      </c>
      <c r="AN529" s="2">
        <f t="shared" si="189"/>
        <v>1751.71</v>
      </c>
      <c r="AO529" s="2">
        <f t="shared" si="190"/>
        <v>0</v>
      </c>
      <c r="AP529" s="2">
        <f t="shared" si="191"/>
        <v>0</v>
      </c>
      <c r="AQ529" s="2">
        <f t="shared" si="192"/>
        <v>0</v>
      </c>
      <c r="AR529" s="2">
        <f t="shared" si="193"/>
        <v>0</v>
      </c>
      <c r="AS529" s="2">
        <f t="shared" si="194"/>
        <v>0</v>
      </c>
      <c r="AT529" s="2">
        <f t="shared" si="195"/>
        <v>1751.71</v>
      </c>
      <c r="AU529" s="2">
        <f t="shared" si="196"/>
        <v>0</v>
      </c>
      <c r="AV529" s="2">
        <f t="shared" si="197"/>
        <v>7006.84</v>
      </c>
      <c r="AW529" s="2">
        <f t="shared" si="198"/>
        <v>8758.5499999999993</v>
      </c>
      <c r="AX529" s="2">
        <f>'ZBud Extract Monthly'!V528</f>
        <v>1751.71</v>
      </c>
      <c r="AY529" s="53">
        <f t="shared" si="199"/>
        <v>-7006.8399999999992</v>
      </c>
    </row>
    <row r="530" spans="1:51" x14ac:dyDescent="0.3">
      <c r="A530" s="129">
        <v>48760</v>
      </c>
      <c r="B530" s="130">
        <v>518.27</v>
      </c>
      <c r="C530" s="130">
        <v>594.30999999999995</v>
      </c>
      <c r="D530" s="130">
        <v>199.35</v>
      </c>
      <c r="E530" s="130">
        <v>107.22</v>
      </c>
      <c r="F530" s="130">
        <v>0</v>
      </c>
      <c r="G530" s="130">
        <v>10.82</v>
      </c>
      <c r="H530" s="2">
        <f t="shared" si="200"/>
        <v>1419.1499999999999</v>
      </c>
      <c r="I530" s="2">
        <f t="shared" si="201"/>
        <v>0</v>
      </c>
      <c r="J530" s="2">
        <f t="shared" si="202"/>
        <v>10.82</v>
      </c>
      <c r="K530" s="2">
        <f t="shared" si="203"/>
        <v>1419.1499999999999</v>
      </c>
      <c r="L530" s="2">
        <f t="shared" si="204"/>
        <v>10.82</v>
      </c>
      <c r="M530" s="2">
        <f t="shared" si="205"/>
        <v>1429.9699999999998</v>
      </c>
      <c r="N530" s="2">
        <f>'ZBud Extract Monthly'!V529</f>
        <v>1429.96</v>
      </c>
      <c r="O530" s="53">
        <f t="shared" si="206"/>
        <v>-9.9999999997635314E-3</v>
      </c>
      <c r="AI530" s="58">
        <f t="shared" si="184"/>
        <v>518.27</v>
      </c>
      <c r="AJ530" s="2">
        <f t="shared" si="185"/>
        <v>900.88</v>
      </c>
      <c r="AK530" s="2">
        <f t="shared" si="186"/>
        <v>1429.9699999999998</v>
      </c>
      <c r="AL530" s="2">
        <f t="shared" si="187"/>
        <v>10.82</v>
      </c>
      <c r="AM530" s="2">
        <f t="shared" si="188"/>
        <v>2859.9399999999996</v>
      </c>
      <c r="AN530" s="2">
        <f t="shared" si="189"/>
        <v>1429.9500000000003</v>
      </c>
      <c r="AO530" s="2">
        <f t="shared" si="190"/>
        <v>0</v>
      </c>
      <c r="AP530" s="2">
        <f t="shared" si="191"/>
        <v>0</v>
      </c>
      <c r="AQ530" s="2">
        <f t="shared" si="192"/>
        <v>0</v>
      </c>
      <c r="AR530" s="2">
        <f t="shared" si="193"/>
        <v>0</v>
      </c>
      <c r="AS530" s="2">
        <f t="shared" si="194"/>
        <v>0</v>
      </c>
      <c r="AT530" s="2">
        <f t="shared" si="195"/>
        <v>1429.9699999999998</v>
      </c>
      <c r="AU530" s="2">
        <f t="shared" si="196"/>
        <v>0</v>
      </c>
      <c r="AV530" s="2">
        <f t="shared" si="197"/>
        <v>5719.8600000000006</v>
      </c>
      <c r="AW530" s="2">
        <f t="shared" si="198"/>
        <v>7149.83</v>
      </c>
      <c r="AX530" s="2">
        <f>'ZBud Extract Monthly'!V529</f>
        <v>1429.96</v>
      </c>
      <c r="AY530" s="53">
        <f t="shared" si="199"/>
        <v>-5719.87</v>
      </c>
    </row>
    <row r="531" spans="1:51" x14ac:dyDescent="0.3">
      <c r="A531" s="129">
        <v>48791</v>
      </c>
      <c r="B531" s="130">
        <v>517.4</v>
      </c>
      <c r="C531" s="130">
        <v>572.64</v>
      </c>
      <c r="D531" s="130">
        <v>143.80000000000001</v>
      </c>
      <c r="E531" s="130">
        <v>60.38</v>
      </c>
      <c r="F531" s="130">
        <v>0</v>
      </c>
      <c r="G531" s="130">
        <v>0.45</v>
      </c>
      <c r="H531" s="2">
        <f t="shared" si="200"/>
        <v>1294.22</v>
      </c>
      <c r="I531" s="2">
        <f t="shared" si="201"/>
        <v>0</v>
      </c>
      <c r="J531" s="2">
        <f t="shared" si="202"/>
        <v>0.45</v>
      </c>
      <c r="K531" s="2">
        <f t="shared" si="203"/>
        <v>1294.22</v>
      </c>
      <c r="L531" s="2">
        <f t="shared" si="204"/>
        <v>0.45</v>
      </c>
      <c r="M531" s="2">
        <f t="shared" si="205"/>
        <v>1294.67</v>
      </c>
      <c r="N531" s="2">
        <f>'ZBud Extract Monthly'!V530</f>
        <v>1294.67</v>
      </c>
      <c r="O531" s="53">
        <f t="shared" si="206"/>
        <v>0</v>
      </c>
      <c r="AI531" s="58">
        <f t="shared" si="184"/>
        <v>517.4</v>
      </c>
      <c r="AJ531" s="2">
        <f t="shared" si="185"/>
        <v>776.82</v>
      </c>
      <c r="AK531" s="2">
        <f t="shared" si="186"/>
        <v>1294.67</v>
      </c>
      <c r="AL531" s="2">
        <f t="shared" si="187"/>
        <v>0.45</v>
      </c>
      <c r="AM531" s="2">
        <f t="shared" si="188"/>
        <v>2589.34</v>
      </c>
      <c r="AN531" s="2">
        <f t="shared" si="189"/>
        <v>1294.67</v>
      </c>
      <c r="AO531" s="2">
        <f t="shared" si="190"/>
        <v>0</v>
      </c>
      <c r="AP531" s="2">
        <f t="shared" si="191"/>
        <v>0</v>
      </c>
      <c r="AQ531" s="2">
        <f t="shared" si="192"/>
        <v>0</v>
      </c>
      <c r="AR531" s="2">
        <f t="shared" si="193"/>
        <v>0</v>
      </c>
      <c r="AS531" s="2">
        <f t="shared" si="194"/>
        <v>0</v>
      </c>
      <c r="AT531" s="2">
        <f t="shared" si="195"/>
        <v>1294.67</v>
      </c>
      <c r="AU531" s="2">
        <f t="shared" si="196"/>
        <v>0</v>
      </c>
      <c r="AV531" s="2">
        <f t="shared" si="197"/>
        <v>5178.68</v>
      </c>
      <c r="AW531" s="2">
        <f t="shared" si="198"/>
        <v>6473.35</v>
      </c>
      <c r="AX531" s="2">
        <f>'ZBud Extract Monthly'!V530</f>
        <v>1294.67</v>
      </c>
      <c r="AY531" s="53">
        <f t="shared" si="199"/>
        <v>-5178.68</v>
      </c>
    </row>
    <row r="532" spans="1:51" x14ac:dyDescent="0.3">
      <c r="A532" s="129">
        <v>48822</v>
      </c>
      <c r="B532" s="130">
        <v>501.1</v>
      </c>
      <c r="C532" s="130">
        <v>541.16999999999996</v>
      </c>
      <c r="D532" s="130">
        <v>198.53</v>
      </c>
      <c r="E532" s="130">
        <v>113.65</v>
      </c>
      <c r="F532" s="130">
        <v>0</v>
      </c>
      <c r="G532" s="130">
        <v>1.63</v>
      </c>
      <c r="H532" s="2">
        <f t="shared" si="200"/>
        <v>1354.45</v>
      </c>
      <c r="I532" s="2">
        <f t="shared" si="201"/>
        <v>0</v>
      </c>
      <c r="J532" s="2">
        <f t="shared" si="202"/>
        <v>1.63</v>
      </c>
      <c r="K532" s="2">
        <f t="shared" si="203"/>
        <v>1354.45</v>
      </c>
      <c r="L532" s="2">
        <f t="shared" si="204"/>
        <v>1.63</v>
      </c>
      <c r="M532" s="2">
        <f t="shared" si="205"/>
        <v>1356.0800000000002</v>
      </c>
      <c r="N532" s="2">
        <f>'ZBud Extract Monthly'!V531</f>
        <v>1356.09</v>
      </c>
      <c r="O532" s="53">
        <f t="shared" si="206"/>
        <v>9.9999999997635314E-3</v>
      </c>
      <c r="AI532" s="58">
        <f t="shared" si="184"/>
        <v>501.1</v>
      </c>
      <c r="AJ532" s="2">
        <f t="shared" si="185"/>
        <v>853.34999999999991</v>
      </c>
      <c r="AK532" s="2">
        <f t="shared" si="186"/>
        <v>1356.0800000000002</v>
      </c>
      <c r="AL532" s="2">
        <f t="shared" si="187"/>
        <v>1.63</v>
      </c>
      <c r="AM532" s="2">
        <f t="shared" si="188"/>
        <v>2712.1600000000003</v>
      </c>
      <c r="AN532" s="2">
        <f t="shared" si="189"/>
        <v>1356.0999999999997</v>
      </c>
      <c r="AO532" s="2">
        <f t="shared" si="190"/>
        <v>0</v>
      </c>
      <c r="AP532" s="2">
        <f t="shared" si="191"/>
        <v>0</v>
      </c>
      <c r="AQ532" s="2">
        <f t="shared" si="192"/>
        <v>0</v>
      </c>
      <c r="AR532" s="2">
        <f t="shared" si="193"/>
        <v>0</v>
      </c>
      <c r="AS532" s="2">
        <f t="shared" si="194"/>
        <v>0</v>
      </c>
      <c r="AT532" s="2">
        <f t="shared" si="195"/>
        <v>1356.0800000000002</v>
      </c>
      <c r="AU532" s="2">
        <f t="shared" si="196"/>
        <v>0</v>
      </c>
      <c r="AV532" s="2">
        <f t="shared" si="197"/>
        <v>5424.34</v>
      </c>
      <c r="AW532" s="2">
        <f t="shared" si="198"/>
        <v>6780.4199999999992</v>
      </c>
      <c r="AX532" s="2">
        <f>'ZBud Extract Monthly'!V531</f>
        <v>1356.09</v>
      </c>
      <c r="AY532" s="53">
        <f t="shared" si="199"/>
        <v>-5424.329999999999</v>
      </c>
    </row>
    <row r="533" spans="1:51" x14ac:dyDescent="0.3">
      <c r="A533" s="129">
        <v>48852</v>
      </c>
      <c r="B533" s="130">
        <v>572.27</v>
      </c>
      <c r="C533" s="130">
        <v>561.46</v>
      </c>
      <c r="D533" s="130">
        <v>320.66000000000003</v>
      </c>
      <c r="E533" s="130">
        <v>239.01</v>
      </c>
      <c r="F533" s="130">
        <v>0</v>
      </c>
      <c r="G533" s="130">
        <v>10.86</v>
      </c>
      <c r="H533" s="2">
        <f t="shared" si="200"/>
        <v>1693.4</v>
      </c>
      <c r="I533" s="2">
        <f t="shared" si="201"/>
        <v>0</v>
      </c>
      <c r="J533" s="2">
        <f t="shared" si="202"/>
        <v>10.86</v>
      </c>
      <c r="K533" s="2">
        <f t="shared" si="203"/>
        <v>1693.4</v>
      </c>
      <c r="L533" s="2">
        <f t="shared" si="204"/>
        <v>10.86</v>
      </c>
      <c r="M533" s="2">
        <f t="shared" si="205"/>
        <v>1704.26</v>
      </c>
      <c r="N533" s="2">
        <f>'ZBud Extract Monthly'!V532</f>
        <v>1704.25</v>
      </c>
      <c r="O533" s="53">
        <f t="shared" si="206"/>
        <v>-9.9999999999909051E-3</v>
      </c>
      <c r="AI533" s="58">
        <f t="shared" si="184"/>
        <v>572.27</v>
      </c>
      <c r="AJ533" s="2">
        <f t="shared" si="185"/>
        <v>1121.1300000000001</v>
      </c>
      <c r="AK533" s="2">
        <f t="shared" si="186"/>
        <v>1704.26</v>
      </c>
      <c r="AL533" s="2">
        <f t="shared" si="187"/>
        <v>10.86</v>
      </c>
      <c r="AM533" s="2">
        <f t="shared" si="188"/>
        <v>3408.52</v>
      </c>
      <c r="AN533" s="2">
        <f t="shared" si="189"/>
        <v>1704.24</v>
      </c>
      <c r="AO533" s="2">
        <f t="shared" si="190"/>
        <v>0</v>
      </c>
      <c r="AP533" s="2">
        <f t="shared" si="191"/>
        <v>0</v>
      </c>
      <c r="AQ533" s="2">
        <f t="shared" si="192"/>
        <v>0</v>
      </c>
      <c r="AR533" s="2">
        <f t="shared" si="193"/>
        <v>0</v>
      </c>
      <c r="AS533" s="2">
        <f t="shared" si="194"/>
        <v>0</v>
      </c>
      <c r="AT533" s="2">
        <f t="shared" si="195"/>
        <v>1704.26</v>
      </c>
      <c r="AU533" s="2">
        <f t="shared" si="196"/>
        <v>0</v>
      </c>
      <c r="AV533" s="2">
        <f t="shared" si="197"/>
        <v>6817.0199999999995</v>
      </c>
      <c r="AW533" s="2">
        <f t="shared" si="198"/>
        <v>8521.2800000000007</v>
      </c>
      <c r="AX533" s="2">
        <f>'ZBud Extract Monthly'!V532</f>
        <v>1704.25</v>
      </c>
      <c r="AY533" s="53">
        <f t="shared" si="199"/>
        <v>-6817.0300000000007</v>
      </c>
    </row>
    <row r="534" spans="1:51" x14ac:dyDescent="0.3">
      <c r="A534" s="129">
        <v>48883</v>
      </c>
      <c r="B534" s="130">
        <v>516.4</v>
      </c>
      <c r="C534" s="130">
        <v>528.53</v>
      </c>
      <c r="D534" s="130">
        <v>373.44</v>
      </c>
      <c r="E534" s="130">
        <v>254.99</v>
      </c>
      <c r="F534" s="130">
        <v>0</v>
      </c>
      <c r="G534" s="130">
        <v>12.59</v>
      </c>
      <c r="H534" s="2">
        <f t="shared" si="200"/>
        <v>1673.36</v>
      </c>
      <c r="I534" s="2">
        <f t="shared" si="201"/>
        <v>0</v>
      </c>
      <c r="J534" s="2">
        <f t="shared" si="202"/>
        <v>12.59</v>
      </c>
      <c r="K534" s="2">
        <f t="shared" si="203"/>
        <v>1673.36</v>
      </c>
      <c r="L534" s="2">
        <f t="shared" si="204"/>
        <v>12.59</v>
      </c>
      <c r="M534" s="2">
        <f t="shared" si="205"/>
        <v>1685.9499999999998</v>
      </c>
      <c r="N534" s="2">
        <f>'ZBud Extract Monthly'!V533</f>
        <v>1685.95</v>
      </c>
      <c r="O534" s="53">
        <f t="shared" si="206"/>
        <v>0</v>
      </c>
      <c r="AI534" s="58">
        <f t="shared" si="184"/>
        <v>516.4</v>
      </c>
      <c r="AJ534" s="2">
        <f t="shared" si="185"/>
        <v>1156.96</v>
      </c>
      <c r="AK534" s="2">
        <f t="shared" si="186"/>
        <v>1685.9499999999998</v>
      </c>
      <c r="AL534" s="2">
        <f t="shared" si="187"/>
        <v>12.59</v>
      </c>
      <c r="AM534" s="2">
        <f t="shared" si="188"/>
        <v>3371.8999999999996</v>
      </c>
      <c r="AN534" s="2">
        <f t="shared" si="189"/>
        <v>1685.95</v>
      </c>
      <c r="AO534" s="2">
        <f t="shared" si="190"/>
        <v>0</v>
      </c>
      <c r="AP534" s="2">
        <f t="shared" si="191"/>
        <v>0</v>
      </c>
      <c r="AQ534" s="2">
        <f t="shared" si="192"/>
        <v>0</v>
      </c>
      <c r="AR534" s="2">
        <f t="shared" si="193"/>
        <v>0</v>
      </c>
      <c r="AS534" s="2">
        <f t="shared" si="194"/>
        <v>0</v>
      </c>
      <c r="AT534" s="2">
        <f t="shared" si="195"/>
        <v>1685.9499999999998</v>
      </c>
      <c r="AU534" s="2">
        <f t="shared" si="196"/>
        <v>0</v>
      </c>
      <c r="AV534" s="2">
        <f t="shared" si="197"/>
        <v>6743.7999999999993</v>
      </c>
      <c r="AW534" s="2">
        <f t="shared" si="198"/>
        <v>8429.75</v>
      </c>
      <c r="AX534" s="2">
        <f>'ZBud Extract Monthly'!V533</f>
        <v>1685.95</v>
      </c>
      <c r="AY534" s="53">
        <f t="shared" si="199"/>
        <v>-6743.8</v>
      </c>
    </row>
    <row r="535" spans="1:51" x14ac:dyDescent="0.3">
      <c r="A535" s="129">
        <v>48913</v>
      </c>
      <c r="B535" s="130">
        <v>543.44000000000005</v>
      </c>
      <c r="C535" s="130">
        <v>559.29</v>
      </c>
      <c r="D535" s="130">
        <v>459.25</v>
      </c>
      <c r="E535" s="130">
        <v>290.51</v>
      </c>
      <c r="F535" s="130">
        <v>0</v>
      </c>
      <c r="G535" s="130">
        <v>19.559999999999999</v>
      </c>
      <c r="H535" s="2">
        <f t="shared" si="200"/>
        <v>1852.49</v>
      </c>
      <c r="I535" s="2">
        <f t="shared" si="201"/>
        <v>0</v>
      </c>
      <c r="J535" s="2">
        <f t="shared" si="202"/>
        <v>19.559999999999999</v>
      </c>
      <c r="K535" s="2">
        <f t="shared" si="203"/>
        <v>1852.49</v>
      </c>
      <c r="L535" s="2">
        <f t="shared" si="204"/>
        <v>19.559999999999999</v>
      </c>
      <c r="M535" s="2">
        <f t="shared" si="205"/>
        <v>1872.05</v>
      </c>
      <c r="N535" s="2">
        <f>'ZBud Extract Monthly'!V534</f>
        <v>1872.05</v>
      </c>
      <c r="O535" s="53">
        <f t="shared" si="206"/>
        <v>0</v>
      </c>
      <c r="AI535" s="58">
        <f t="shared" si="184"/>
        <v>543.44000000000005</v>
      </c>
      <c r="AJ535" s="2">
        <f t="shared" si="185"/>
        <v>1309.05</v>
      </c>
      <c r="AK535" s="2">
        <f t="shared" si="186"/>
        <v>1872.05</v>
      </c>
      <c r="AL535" s="2">
        <f t="shared" si="187"/>
        <v>19.559999999999999</v>
      </c>
      <c r="AM535" s="2">
        <f t="shared" si="188"/>
        <v>3744.1</v>
      </c>
      <c r="AN535" s="2">
        <f t="shared" si="189"/>
        <v>1872.05</v>
      </c>
      <c r="AO535" s="2">
        <f t="shared" si="190"/>
        <v>0</v>
      </c>
      <c r="AP535" s="2">
        <f t="shared" si="191"/>
        <v>0</v>
      </c>
      <c r="AQ535" s="2">
        <f t="shared" si="192"/>
        <v>0</v>
      </c>
      <c r="AR535" s="2">
        <f t="shared" si="193"/>
        <v>0</v>
      </c>
      <c r="AS535" s="2">
        <f t="shared" si="194"/>
        <v>0</v>
      </c>
      <c r="AT535" s="2">
        <f t="shared" si="195"/>
        <v>1872.05</v>
      </c>
      <c r="AU535" s="2">
        <f t="shared" si="196"/>
        <v>0</v>
      </c>
      <c r="AV535" s="2">
        <f t="shared" si="197"/>
        <v>7488.2</v>
      </c>
      <c r="AW535" s="2">
        <f t="shared" si="198"/>
        <v>9360.25</v>
      </c>
      <c r="AX535" s="2">
        <f>'ZBud Extract Monthly'!V534</f>
        <v>1872.05</v>
      </c>
      <c r="AY535" s="53">
        <f t="shared" si="199"/>
        <v>-7488.2</v>
      </c>
    </row>
    <row r="536" spans="1:51" x14ac:dyDescent="0.3">
      <c r="A536" s="129">
        <v>48944</v>
      </c>
      <c r="B536" s="130">
        <v>795.71</v>
      </c>
      <c r="C536" s="130">
        <v>907.24</v>
      </c>
      <c r="D536" s="130">
        <v>1051.5</v>
      </c>
      <c r="E536" s="130">
        <v>728.61</v>
      </c>
      <c r="F536" s="130">
        <v>0</v>
      </c>
      <c r="G536" s="130">
        <v>86.56</v>
      </c>
      <c r="H536" s="2">
        <f t="shared" si="200"/>
        <v>3483.06</v>
      </c>
      <c r="I536" s="2">
        <f t="shared" si="201"/>
        <v>0</v>
      </c>
      <c r="J536" s="2">
        <f t="shared" si="202"/>
        <v>86.56</v>
      </c>
      <c r="K536" s="2">
        <f t="shared" si="203"/>
        <v>3483.06</v>
      </c>
      <c r="L536" s="2">
        <f t="shared" si="204"/>
        <v>86.56</v>
      </c>
      <c r="M536" s="2">
        <f t="shared" si="205"/>
        <v>3569.62</v>
      </c>
      <c r="N536" s="2">
        <f>'ZBud Extract Monthly'!V535</f>
        <v>3569.61</v>
      </c>
      <c r="O536" s="53">
        <f t="shared" si="206"/>
        <v>-9.9999999997635314E-3</v>
      </c>
      <c r="AI536" s="58">
        <f t="shared" si="184"/>
        <v>795.71</v>
      </c>
      <c r="AJ536" s="2">
        <f t="shared" si="185"/>
        <v>2687.35</v>
      </c>
      <c r="AK536" s="2">
        <f t="shared" si="186"/>
        <v>3569.62</v>
      </c>
      <c r="AL536" s="2">
        <f t="shared" si="187"/>
        <v>86.56</v>
      </c>
      <c r="AM536" s="2">
        <f t="shared" si="188"/>
        <v>7139.24</v>
      </c>
      <c r="AN536" s="2">
        <f t="shared" si="189"/>
        <v>3569.6000000000004</v>
      </c>
      <c r="AO536" s="2">
        <f t="shared" si="190"/>
        <v>0</v>
      </c>
      <c r="AP536" s="2">
        <f t="shared" si="191"/>
        <v>0</v>
      </c>
      <c r="AQ536" s="2">
        <f t="shared" si="192"/>
        <v>0</v>
      </c>
      <c r="AR536" s="2">
        <f t="shared" si="193"/>
        <v>0</v>
      </c>
      <c r="AS536" s="2">
        <f t="shared" si="194"/>
        <v>0</v>
      </c>
      <c r="AT536" s="2">
        <f t="shared" si="195"/>
        <v>3569.62</v>
      </c>
      <c r="AU536" s="2">
        <f t="shared" si="196"/>
        <v>0</v>
      </c>
      <c r="AV536" s="2">
        <f t="shared" si="197"/>
        <v>14278.460000000001</v>
      </c>
      <c r="AW536" s="2">
        <f t="shared" si="198"/>
        <v>17848.080000000002</v>
      </c>
      <c r="AX536" s="2">
        <f>'ZBud Extract Monthly'!V535</f>
        <v>3569.61</v>
      </c>
      <c r="AY536" s="53">
        <f t="shared" si="199"/>
        <v>-14278.470000000001</v>
      </c>
    </row>
    <row r="537" spans="1:51" x14ac:dyDescent="0.3">
      <c r="A537" s="129">
        <v>48975</v>
      </c>
      <c r="B537" s="130">
        <v>788.69</v>
      </c>
      <c r="C537" s="130">
        <v>905.53</v>
      </c>
      <c r="D537" s="130">
        <v>1119.3699999999999</v>
      </c>
      <c r="E537" s="130">
        <v>767.42</v>
      </c>
      <c r="F537" s="130">
        <v>0</v>
      </c>
      <c r="G537" s="130">
        <v>93.67</v>
      </c>
      <c r="H537" s="2">
        <f t="shared" si="200"/>
        <v>3581.01</v>
      </c>
      <c r="I537" s="2">
        <f t="shared" si="201"/>
        <v>0</v>
      </c>
      <c r="J537" s="2">
        <f t="shared" si="202"/>
        <v>93.67</v>
      </c>
      <c r="K537" s="2">
        <f t="shared" si="203"/>
        <v>3581.01</v>
      </c>
      <c r="L537" s="2">
        <f t="shared" si="204"/>
        <v>93.67</v>
      </c>
      <c r="M537" s="2">
        <f t="shared" si="205"/>
        <v>3674.6800000000003</v>
      </c>
      <c r="N537" s="2">
        <f>'ZBud Extract Monthly'!V536</f>
        <v>3674.69</v>
      </c>
      <c r="O537" s="53">
        <f t="shared" si="206"/>
        <v>9.9999999997635314E-3</v>
      </c>
      <c r="AI537" s="58">
        <f t="shared" si="184"/>
        <v>788.69</v>
      </c>
      <c r="AJ537" s="2">
        <f t="shared" si="185"/>
        <v>2792.3199999999997</v>
      </c>
      <c r="AK537" s="2">
        <f t="shared" si="186"/>
        <v>3674.6800000000003</v>
      </c>
      <c r="AL537" s="2">
        <f t="shared" si="187"/>
        <v>93.67</v>
      </c>
      <c r="AM537" s="2">
        <f t="shared" si="188"/>
        <v>7349.3600000000006</v>
      </c>
      <c r="AN537" s="2">
        <f t="shared" si="189"/>
        <v>3674.7</v>
      </c>
      <c r="AO537" s="2">
        <f t="shared" si="190"/>
        <v>0</v>
      </c>
      <c r="AP537" s="2">
        <f t="shared" si="191"/>
        <v>0</v>
      </c>
      <c r="AQ537" s="2">
        <f t="shared" si="192"/>
        <v>0</v>
      </c>
      <c r="AR537" s="2">
        <f t="shared" si="193"/>
        <v>0</v>
      </c>
      <c r="AS537" s="2">
        <f t="shared" si="194"/>
        <v>0</v>
      </c>
      <c r="AT537" s="2">
        <f t="shared" si="195"/>
        <v>3674.6800000000003</v>
      </c>
      <c r="AU537" s="2">
        <f t="shared" si="196"/>
        <v>0</v>
      </c>
      <c r="AV537" s="2">
        <f t="shared" si="197"/>
        <v>14698.740000000002</v>
      </c>
      <c r="AW537" s="2">
        <f t="shared" si="198"/>
        <v>18373.420000000002</v>
      </c>
      <c r="AX537" s="2">
        <f>'ZBud Extract Monthly'!V536</f>
        <v>3674.69</v>
      </c>
      <c r="AY537" s="53">
        <f t="shared" si="199"/>
        <v>-14698.730000000001</v>
      </c>
    </row>
    <row r="538" spans="1:51" x14ac:dyDescent="0.3">
      <c r="A538" s="129">
        <v>49003</v>
      </c>
      <c r="B538" s="130">
        <v>1900</v>
      </c>
      <c r="C538" s="130">
        <v>1887.93</v>
      </c>
      <c r="D538" s="130">
        <v>1189.49</v>
      </c>
      <c r="E538" s="130">
        <v>714.69</v>
      </c>
      <c r="F538" s="130">
        <v>48.12</v>
      </c>
      <c r="G538" s="130">
        <v>166.8</v>
      </c>
      <c r="H538" s="2">
        <f t="shared" si="200"/>
        <v>5692.1100000000006</v>
      </c>
      <c r="I538" s="2">
        <f t="shared" si="201"/>
        <v>48.12</v>
      </c>
      <c r="J538" s="2">
        <f t="shared" si="202"/>
        <v>166.8</v>
      </c>
      <c r="K538" s="2">
        <f t="shared" si="203"/>
        <v>5692.1100000000006</v>
      </c>
      <c r="L538" s="2">
        <f t="shared" si="204"/>
        <v>214.92000000000002</v>
      </c>
      <c r="M538" s="2">
        <f t="shared" si="205"/>
        <v>5907.0300000000007</v>
      </c>
      <c r="N538" s="2">
        <f>'ZBud Extract Monthly'!V537</f>
        <v>5907.02</v>
      </c>
      <c r="O538" s="53">
        <f t="shared" si="206"/>
        <v>-1.0000000000218279E-2</v>
      </c>
      <c r="AI538" s="58">
        <f t="shared" si="184"/>
        <v>1900</v>
      </c>
      <c r="AJ538" s="2">
        <f t="shared" si="185"/>
        <v>3792.11</v>
      </c>
      <c r="AK538" s="2">
        <f t="shared" si="186"/>
        <v>5907.0300000000007</v>
      </c>
      <c r="AL538" s="2">
        <f t="shared" si="187"/>
        <v>214.92000000000002</v>
      </c>
      <c r="AM538" s="2">
        <f t="shared" si="188"/>
        <v>11814.060000000001</v>
      </c>
      <c r="AN538" s="2">
        <f t="shared" si="189"/>
        <v>5907.01</v>
      </c>
      <c r="AO538" s="2">
        <f t="shared" si="190"/>
        <v>0</v>
      </c>
      <c r="AP538" s="2">
        <f t="shared" si="191"/>
        <v>0</v>
      </c>
      <c r="AQ538" s="2">
        <f t="shared" si="192"/>
        <v>0</v>
      </c>
      <c r="AR538" s="2">
        <f t="shared" si="193"/>
        <v>0</v>
      </c>
      <c r="AS538" s="2">
        <f t="shared" si="194"/>
        <v>0</v>
      </c>
      <c r="AT538" s="2">
        <f t="shared" si="195"/>
        <v>5907.0300000000007</v>
      </c>
      <c r="AU538" s="2">
        <f t="shared" si="196"/>
        <v>0</v>
      </c>
      <c r="AV538" s="2">
        <f t="shared" si="197"/>
        <v>23628.100000000006</v>
      </c>
      <c r="AW538" s="2">
        <f t="shared" si="198"/>
        <v>29535.130000000005</v>
      </c>
      <c r="AX538" s="2">
        <f>'ZBud Extract Monthly'!V537</f>
        <v>5907.02</v>
      </c>
      <c r="AY538" s="53">
        <f t="shared" si="199"/>
        <v>-23628.110000000004</v>
      </c>
    </row>
    <row r="539" spans="1:51" x14ac:dyDescent="0.3">
      <c r="A539" s="129">
        <v>49034</v>
      </c>
      <c r="B539" s="130">
        <v>2986.45</v>
      </c>
      <c r="C539" s="130">
        <v>2855.95</v>
      </c>
      <c r="D539" s="130">
        <v>1749.38</v>
      </c>
      <c r="E539" s="130">
        <v>1137.58</v>
      </c>
      <c r="F539" s="130">
        <v>167.69</v>
      </c>
      <c r="G539" s="130">
        <v>349.81</v>
      </c>
      <c r="H539" s="2">
        <f t="shared" si="200"/>
        <v>8729.36</v>
      </c>
      <c r="I539" s="2">
        <f t="shared" si="201"/>
        <v>167.69</v>
      </c>
      <c r="J539" s="2">
        <f t="shared" si="202"/>
        <v>349.81</v>
      </c>
      <c r="K539" s="2">
        <f t="shared" si="203"/>
        <v>8729.36</v>
      </c>
      <c r="L539" s="2">
        <f t="shared" si="204"/>
        <v>517.5</v>
      </c>
      <c r="M539" s="2">
        <f t="shared" si="205"/>
        <v>9246.86</v>
      </c>
      <c r="N539" s="2">
        <f>'ZBud Extract Monthly'!V538</f>
        <v>9246.85</v>
      </c>
      <c r="O539" s="53">
        <f t="shared" si="206"/>
        <v>-1.0000000000218279E-2</v>
      </c>
      <c r="AI539" s="58">
        <f t="shared" si="184"/>
        <v>2986.45</v>
      </c>
      <c r="AJ539" s="2">
        <f t="shared" si="185"/>
        <v>5742.91</v>
      </c>
      <c r="AK539" s="2">
        <f t="shared" si="186"/>
        <v>9246.86</v>
      </c>
      <c r="AL539" s="2">
        <f t="shared" si="187"/>
        <v>517.5</v>
      </c>
      <c r="AM539" s="2">
        <f t="shared" si="188"/>
        <v>18493.72</v>
      </c>
      <c r="AN539" s="2">
        <f t="shared" si="189"/>
        <v>9246.84</v>
      </c>
      <c r="AO539" s="2">
        <f t="shared" si="190"/>
        <v>0</v>
      </c>
      <c r="AP539" s="2">
        <f t="shared" si="191"/>
        <v>0</v>
      </c>
      <c r="AQ539" s="2">
        <f t="shared" si="192"/>
        <v>0</v>
      </c>
      <c r="AR539" s="2">
        <f t="shared" si="193"/>
        <v>0</v>
      </c>
      <c r="AS539" s="2">
        <f t="shared" si="194"/>
        <v>0</v>
      </c>
      <c r="AT539" s="2">
        <f t="shared" si="195"/>
        <v>9246.86</v>
      </c>
      <c r="AU539" s="2">
        <f t="shared" si="196"/>
        <v>0</v>
      </c>
      <c r="AV539" s="2">
        <f t="shared" si="197"/>
        <v>36987.42</v>
      </c>
      <c r="AW539" s="2">
        <f t="shared" si="198"/>
        <v>46234.28</v>
      </c>
      <c r="AX539" s="2">
        <f>'ZBud Extract Monthly'!V538</f>
        <v>9246.85</v>
      </c>
      <c r="AY539" s="53">
        <f t="shared" si="199"/>
        <v>-36987.43</v>
      </c>
    </row>
    <row r="540" spans="1:51" x14ac:dyDescent="0.3">
      <c r="A540" s="129">
        <v>49064</v>
      </c>
      <c r="B540" s="130">
        <v>771.56</v>
      </c>
      <c r="C540" s="130">
        <v>1078.8699999999999</v>
      </c>
      <c r="D540" s="130">
        <v>2173.39</v>
      </c>
      <c r="E540" s="130">
        <v>1538.83</v>
      </c>
      <c r="F540" s="130">
        <v>134.38</v>
      </c>
      <c r="G540" s="130">
        <v>350.45</v>
      </c>
      <c r="H540" s="2">
        <f t="shared" si="200"/>
        <v>5562.65</v>
      </c>
      <c r="I540" s="2">
        <f t="shared" si="201"/>
        <v>134.38</v>
      </c>
      <c r="J540" s="2">
        <f t="shared" si="202"/>
        <v>350.45</v>
      </c>
      <c r="K540" s="2">
        <f t="shared" si="203"/>
        <v>5562.65</v>
      </c>
      <c r="L540" s="2">
        <f t="shared" si="204"/>
        <v>484.83</v>
      </c>
      <c r="M540" s="2">
        <f t="shared" si="205"/>
        <v>6047.48</v>
      </c>
      <c r="N540" s="2">
        <f>'ZBud Extract Monthly'!V539</f>
        <v>6047.48</v>
      </c>
      <c r="O540" s="53">
        <f t="shared" si="206"/>
        <v>0</v>
      </c>
      <c r="AI540" s="58">
        <f t="shared" si="184"/>
        <v>771.56</v>
      </c>
      <c r="AJ540" s="2">
        <f t="shared" si="185"/>
        <v>4791.09</v>
      </c>
      <c r="AK540" s="2">
        <f t="shared" si="186"/>
        <v>6047.48</v>
      </c>
      <c r="AL540" s="2">
        <f t="shared" si="187"/>
        <v>484.83</v>
      </c>
      <c r="AM540" s="2">
        <f t="shared" si="188"/>
        <v>12094.96</v>
      </c>
      <c r="AN540" s="2">
        <f t="shared" si="189"/>
        <v>6047.48</v>
      </c>
      <c r="AO540" s="2">
        <f t="shared" si="190"/>
        <v>0</v>
      </c>
      <c r="AP540" s="2">
        <f t="shared" si="191"/>
        <v>0</v>
      </c>
      <c r="AQ540" s="2">
        <f t="shared" si="192"/>
        <v>0</v>
      </c>
      <c r="AR540" s="2">
        <f t="shared" si="193"/>
        <v>0</v>
      </c>
      <c r="AS540" s="2">
        <f t="shared" si="194"/>
        <v>0</v>
      </c>
      <c r="AT540" s="2">
        <f t="shared" si="195"/>
        <v>6047.48</v>
      </c>
      <c r="AU540" s="2">
        <f t="shared" si="196"/>
        <v>0</v>
      </c>
      <c r="AV540" s="2">
        <f t="shared" si="197"/>
        <v>24189.919999999998</v>
      </c>
      <c r="AW540" s="2">
        <f t="shared" si="198"/>
        <v>30237.399999999998</v>
      </c>
      <c r="AX540" s="2">
        <f>'ZBud Extract Monthly'!V539</f>
        <v>6047.48</v>
      </c>
      <c r="AY540" s="53">
        <f t="shared" si="199"/>
        <v>-24189.919999999998</v>
      </c>
    </row>
    <row r="541" spans="1:51" x14ac:dyDescent="0.3">
      <c r="A541" s="129">
        <v>49095</v>
      </c>
      <c r="B541" s="130">
        <v>759.33</v>
      </c>
      <c r="C541" s="130">
        <v>948.2</v>
      </c>
      <c r="D541" s="130">
        <v>1207.52</v>
      </c>
      <c r="E541" s="130">
        <v>862.12</v>
      </c>
      <c r="F541" s="130">
        <v>37.659999999999997</v>
      </c>
      <c r="G541" s="130">
        <v>182.47</v>
      </c>
      <c r="H541" s="2">
        <f t="shared" si="200"/>
        <v>3777.17</v>
      </c>
      <c r="I541" s="2">
        <f t="shared" si="201"/>
        <v>37.659999999999997</v>
      </c>
      <c r="J541" s="2">
        <f t="shared" si="202"/>
        <v>182.47</v>
      </c>
      <c r="K541" s="2">
        <f t="shared" si="203"/>
        <v>3777.17</v>
      </c>
      <c r="L541" s="2">
        <f t="shared" si="204"/>
        <v>220.13</v>
      </c>
      <c r="M541" s="2">
        <f t="shared" si="205"/>
        <v>3997.2999999999997</v>
      </c>
      <c r="N541" s="2">
        <f>'ZBud Extract Monthly'!V540</f>
        <v>3997.3</v>
      </c>
      <c r="O541" s="53">
        <f t="shared" si="206"/>
        <v>0</v>
      </c>
      <c r="AI541" s="58">
        <f t="shared" si="184"/>
        <v>759.33</v>
      </c>
      <c r="AJ541" s="2">
        <f t="shared" si="185"/>
        <v>3017.84</v>
      </c>
      <c r="AK541" s="2">
        <f t="shared" si="186"/>
        <v>3997.3</v>
      </c>
      <c r="AL541" s="2">
        <f t="shared" si="187"/>
        <v>220.13</v>
      </c>
      <c r="AM541" s="2">
        <f t="shared" si="188"/>
        <v>7994.6</v>
      </c>
      <c r="AN541" s="2">
        <f t="shared" si="189"/>
        <v>3997.3</v>
      </c>
      <c r="AO541" s="2">
        <f t="shared" si="190"/>
        <v>0</v>
      </c>
      <c r="AP541" s="2">
        <f t="shared" si="191"/>
        <v>0</v>
      </c>
      <c r="AQ541" s="2">
        <f t="shared" si="192"/>
        <v>0</v>
      </c>
      <c r="AR541" s="2">
        <f t="shared" si="193"/>
        <v>0</v>
      </c>
      <c r="AS541" s="2">
        <f t="shared" si="194"/>
        <v>0</v>
      </c>
      <c r="AT541" s="2">
        <f t="shared" si="195"/>
        <v>3997.3</v>
      </c>
      <c r="AU541" s="2">
        <f t="shared" si="196"/>
        <v>0</v>
      </c>
      <c r="AV541" s="2">
        <f t="shared" si="197"/>
        <v>15989.2</v>
      </c>
      <c r="AW541" s="2">
        <f t="shared" si="198"/>
        <v>19986.5</v>
      </c>
      <c r="AX541" s="2">
        <f>'ZBud Extract Monthly'!V540</f>
        <v>3997.3</v>
      </c>
      <c r="AY541" s="53">
        <f t="shared" si="199"/>
        <v>-15989.2</v>
      </c>
    </row>
    <row r="542" spans="1:51" x14ac:dyDescent="0.3">
      <c r="A542" s="129">
        <v>49125</v>
      </c>
      <c r="B542" s="130">
        <v>631.29999999999995</v>
      </c>
      <c r="C542" s="130">
        <v>780.89</v>
      </c>
      <c r="D542" s="130">
        <v>538.91999999999996</v>
      </c>
      <c r="E542" s="130">
        <v>382.69</v>
      </c>
      <c r="F542" s="130">
        <v>2.38</v>
      </c>
      <c r="G542" s="130">
        <v>46.03</v>
      </c>
      <c r="H542" s="2">
        <f t="shared" si="200"/>
        <v>2333.8000000000002</v>
      </c>
      <c r="I542" s="2">
        <f t="shared" si="201"/>
        <v>2.38</v>
      </c>
      <c r="J542" s="2">
        <f t="shared" si="202"/>
        <v>46.03</v>
      </c>
      <c r="K542" s="2">
        <f t="shared" si="203"/>
        <v>2333.8000000000002</v>
      </c>
      <c r="L542" s="2">
        <f t="shared" si="204"/>
        <v>48.410000000000004</v>
      </c>
      <c r="M542" s="2">
        <f t="shared" si="205"/>
        <v>2382.2100000000005</v>
      </c>
      <c r="N542" s="2">
        <f>'ZBud Extract Monthly'!V541</f>
        <v>2382.1999999999998</v>
      </c>
      <c r="O542" s="53">
        <f t="shared" si="206"/>
        <v>-1.0000000000673026E-2</v>
      </c>
      <c r="AI542" s="58">
        <f t="shared" si="184"/>
        <v>631.29999999999995</v>
      </c>
      <c r="AJ542" s="2">
        <f t="shared" si="185"/>
        <v>1702.5</v>
      </c>
      <c r="AK542" s="2">
        <f t="shared" si="186"/>
        <v>2382.21</v>
      </c>
      <c r="AL542" s="2">
        <f t="shared" si="187"/>
        <v>48.410000000000004</v>
      </c>
      <c r="AM542" s="2">
        <f t="shared" si="188"/>
        <v>4764.42</v>
      </c>
      <c r="AN542" s="2">
        <f t="shared" si="189"/>
        <v>2382.1899999999991</v>
      </c>
      <c r="AO542" s="2">
        <f t="shared" si="190"/>
        <v>0</v>
      </c>
      <c r="AP542" s="2">
        <f t="shared" si="191"/>
        <v>0</v>
      </c>
      <c r="AQ542" s="2">
        <f t="shared" si="192"/>
        <v>0</v>
      </c>
      <c r="AR542" s="2">
        <f t="shared" si="193"/>
        <v>0</v>
      </c>
      <c r="AS542" s="2">
        <f t="shared" si="194"/>
        <v>0</v>
      </c>
      <c r="AT542" s="2">
        <f t="shared" si="195"/>
        <v>2382.21</v>
      </c>
      <c r="AU542" s="2">
        <f t="shared" si="196"/>
        <v>0</v>
      </c>
      <c r="AV542" s="2">
        <f t="shared" si="197"/>
        <v>9528.82</v>
      </c>
      <c r="AW542" s="2">
        <f t="shared" si="198"/>
        <v>11911.029999999999</v>
      </c>
      <c r="AX542" s="2">
        <f>'ZBud Extract Monthly'!V541</f>
        <v>2382.1999999999998</v>
      </c>
      <c r="AY542" s="53">
        <f t="shared" si="199"/>
        <v>-9528.8299999999981</v>
      </c>
    </row>
    <row r="543" spans="1:51" x14ac:dyDescent="0.3">
      <c r="A543" s="129">
        <v>49156</v>
      </c>
      <c r="B543" s="130">
        <v>616.97</v>
      </c>
      <c r="C543" s="130">
        <v>735.25</v>
      </c>
      <c r="D543" s="130">
        <v>252.58</v>
      </c>
      <c r="E543" s="130">
        <v>130.87</v>
      </c>
      <c r="F543" s="130">
        <v>0</v>
      </c>
      <c r="G543" s="130">
        <v>9.4499999999999993</v>
      </c>
      <c r="H543" s="2">
        <f t="shared" si="200"/>
        <v>1735.67</v>
      </c>
      <c r="I543" s="2">
        <f t="shared" si="201"/>
        <v>0</v>
      </c>
      <c r="J543" s="2">
        <f t="shared" si="202"/>
        <v>9.4499999999999993</v>
      </c>
      <c r="K543" s="2">
        <f t="shared" si="203"/>
        <v>1735.67</v>
      </c>
      <c r="L543" s="2">
        <f t="shared" si="204"/>
        <v>9.4499999999999993</v>
      </c>
      <c r="M543" s="2">
        <f t="shared" si="205"/>
        <v>1745.1200000000001</v>
      </c>
      <c r="N543" s="2">
        <f>'ZBud Extract Monthly'!V542</f>
        <v>1745.13</v>
      </c>
      <c r="O543" s="53">
        <f t="shared" si="206"/>
        <v>9.9999999999909051E-3</v>
      </c>
      <c r="AI543" s="58">
        <f t="shared" si="184"/>
        <v>616.97</v>
      </c>
      <c r="AJ543" s="2">
        <f t="shared" si="185"/>
        <v>1118.7</v>
      </c>
      <c r="AK543" s="2">
        <f t="shared" si="186"/>
        <v>1745.1200000000001</v>
      </c>
      <c r="AL543" s="2">
        <f t="shared" si="187"/>
        <v>9.4499999999999993</v>
      </c>
      <c r="AM543" s="2">
        <f t="shared" si="188"/>
        <v>3490.2400000000002</v>
      </c>
      <c r="AN543" s="2">
        <f t="shared" si="189"/>
        <v>1745.14</v>
      </c>
      <c r="AO543" s="2">
        <f t="shared" si="190"/>
        <v>0</v>
      </c>
      <c r="AP543" s="2">
        <f t="shared" si="191"/>
        <v>0</v>
      </c>
      <c r="AQ543" s="2">
        <f t="shared" si="192"/>
        <v>0</v>
      </c>
      <c r="AR543" s="2">
        <f t="shared" si="193"/>
        <v>0</v>
      </c>
      <c r="AS543" s="2">
        <f t="shared" si="194"/>
        <v>0</v>
      </c>
      <c r="AT543" s="2">
        <f t="shared" si="195"/>
        <v>1745.1200000000001</v>
      </c>
      <c r="AU543" s="2">
        <f t="shared" si="196"/>
        <v>0</v>
      </c>
      <c r="AV543" s="2">
        <f t="shared" si="197"/>
        <v>6980.5000000000009</v>
      </c>
      <c r="AW543" s="2">
        <f t="shared" si="198"/>
        <v>8725.619999999999</v>
      </c>
      <c r="AX543" s="2">
        <f>'ZBud Extract Monthly'!V542</f>
        <v>1745.13</v>
      </c>
      <c r="AY543" s="53">
        <f t="shared" si="199"/>
        <v>-6980.4899999999989</v>
      </c>
    </row>
    <row r="544" spans="1:51" x14ac:dyDescent="0.3">
      <c r="A544" s="129">
        <v>49187</v>
      </c>
      <c r="B544" s="130">
        <v>588.75</v>
      </c>
      <c r="C544" s="130">
        <v>682.47</v>
      </c>
      <c r="D544" s="130">
        <v>268.55</v>
      </c>
      <c r="E544" s="130">
        <v>172.87</v>
      </c>
      <c r="F544" s="130">
        <v>0</v>
      </c>
      <c r="G544" s="130">
        <v>4.8600000000000003</v>
      </c>
      <c r="H544" s="2">
        <f t="shared" si="200"/>
        <v>1712.6399999999999</v>
      </c>
      <c r="I544" s="2">
        <f t="shared" si="201"/>
        <v>0</v>
      </c>
      <c r="J544" s="2">
        <f t="shared" si="202"/>
        <v>4.8600000000000003</v>
      </c>
      <c r="K544" s="2">
        <f t="shared" si="203"/>
        <v>1712.6399999999999</v>
      </c>
      <c r="L544" s="2">
        <f t="shared" si="204"/>
        <v>4.8600000000000003</v>
      </c>
      <c r="M544" s="2">
        <f t="shared" si="205"/>
        <v>1717.4999999999998</v>
      </c>
      <c r="N544" s="2">
        <f>'ZBud Extract Monthly'!V543</f>
        <v>1717.5</v>
      </c>
      <c r="O544" s="53">
        <f t="shared" si="206"/>
        <v>0</v>
      </c>
      <c r="AI544" s="58">
        <f t="shared" si="184"/>
        <v>588.75</v>
      </c>
      <c r="AJ544" s="2">
        <f t="shared" si="185"/>
        <v>1123.8899999999999</v>
      </c>
      <c r="AK544" s="2">
        <f t="shared" si="186"/>
        <v>1717.4999999999998</v>
      </c>
      <c r="AL544" s="2">
        <f t="shared" si="187"/>
        <v>4.8600000000000003</v>
      </c>
      <c r="AM544" s="2">
        <f t="shared" si="188"/>
        <v>3434.9999999999995</v>
      </c>
      <c r="AN544" s="2">
        <f t="shared" si="189"/>
        <v>1717.5</v>
      </c>
      <c r="AO544" s="2">
        <f t="shared" si="190"/>
        <v>0</v>
      </c>
      <c r="AP544" s="2">
        <f t="shared" si="191"/>
        <v>0</v>
      </c>
      <c r="AQ544" s="2">
        <f t="shared" si="192"/>
        <v>0</v>
      </c>
      <c r="AR544" s="2">
        <f t="shared" si="193"/>
        <v>0</v>
      </c>
      <c r="AS544" s="2">
        <f t="shared" si="194"/>
        <v>0</v>
      </c>
      <c r="AT544" s="2">
        <f t="shared" si="195"/>
        <v>1717.4999999999998</v>
      </c>
      <c r="AU544" s="2">
        <f t="shared" si="196"/>
        <v>0</v>
      </c>
      <c r="AV544" s="2">
        <f t="shared" si="197"/>
        <v>6869.9999999999991</v>
      </c>
      <c r="AW544" s="2">
        <f t="shared" si="198"/>
        <v>8587.5</v>
      </c>
      <c r="AX544" s="2">
        <f>'ZBud Extract Monthly'!V543</f>
        <v>1717.5</v>
      </c>
      <c r="AY544" s="53">
        <f t="shared" si="199"/>
        <v>-6870</v>
      </c>
    </row>
    <row r="545" spans="1:51" x14ac:dyDescent="0.3">
      <c r="A545" s="129">
        <v>49217</v>
      </c>
      <c r="B545" s="130">
        <v>612.05999999999995</v>
      </c>
      <c r="C545" s="130">
        <v>659.81</v>
      </c>
      <c r="D545" s="130">
        <v>224.75</v>
      </c>
      <c r="E545" s="130">
        <v>140.75</v>
      </c>
      <c r="F545" s="130">
        <v>0</v>
      </c>
      <c r="G545" s="130">
        <v>7.33</v>
      </c>
      <c r="H545" s="2">
        <f t="shared" si="200"/>
        <v>1637.37</v>
      </c>
      <c r="I545" s="2">
        <f t="shared" si="201"/>
        <v>0</v>
      </c>
      <c r="J545" s="2">
        <f t="shared" si="202"/>
        <v>7.33</v>
      </c>
      <c r="K545" s="2">
        <f t="shared" si="203"/>
        <v>1637.37</v>
      </c>
      <c r="L545" s="2">
        <f t="shared" si="204"/>
        <v>7.33</v>
      </c>
      <c r="M545" s="2">
        <f t="shared" si="205"/>
        <v>1644.6999999999998</v>
      </c>
      <c r="N545" s="2">
        <f>'ZBud Extract Monthly'!V544</f>
        <v>1644.69</v>
      </c>
      <c r="O545" s="53">
        <f t="shared" si="206"/>
        <v>-9.9999999997635314E-3</v>
      </c>
      <c r="AI545" s="58">
        <f t="shared" si="184"/>
        <v>612.05999999999995</v>
      </c>
      <c r="AJ545" s="2">
        <f t="shared" si="185"/>
        <v>1025.31</v>
      </c>
      <c r="AK545" s="2">
        <f t="shared" si="186"/>
        <v>1644.6999999999998</v>
      </c>
      <c r="AL545" s="2">
        <f t="shared" si="187"/>
        <v>7.33</v>
      </c>
      <c r="AM545" s="2">
        <f t="shared" si="188"/>
        <v>3289.3999999999996</v>
      </c>
      <c r="AN545" s="2">
        <f t="shared" si="189"/>
        <v>1644.6800000000003</v>
      </c>
      <c r="AO545" s="2">
        <f t="shared" si="190"/>
        <v>0</v>
      </c>
      <c r="AP545" s="2">
        <f t="shared" si="191"/>
        <v>0</v>
      </c>
      <c r="AQ545" s="2">
        <f t="shared" si="192"/>
        <v>0</v>
      </c>
      <c r="AR545" s="2">
        <f t="shared" si="193"/>
        <v>0</v>
      </c>
      <c r="AS545" s="2">
        <f t="shared" si="194"/>
        <v>0</v>
      </c>
      <c r="AT545" s="2">
        <f t="shared" si="195"/>
        <v>1644.6999999999998</v>
      </c>
      <c r="AU545" s="2">
        <f t="shared" si="196"/>
        <v>0</v>
      </c>
      <c r="AV545" s="2">
        <f t="shared" si="197"/>
        <v>6578.78</v>
      </c>
      <c r="AW545" s="2">
        <f t="shared" si="198"/>
        <v>8223.48</v>
      </c>
      <c r="AX545" s="2">
        <f>'ZBud Extract Monthly'!V544</f>
        <v>1644.69</v>
      </c>
      <c r="AY545" s="53">
        <f t="shared" si="199"/>
        <v>-6578.7899999999991</v>
      </c>
    </row>
    <row r="546" spans="1:51" x14ac:dyDescent="0.3">
      <c r="A546" s="129">
        <v>49248</v>
      </c>
      <c r="B546" s="130">
        <v>647.27</v>
      </c>
      <c r="C546" s="130">
        <v>708.35</v>
      </c>
      <c r="D546" s="130">
        <v>662.11</v>
      </c>
      <c r="E546" s="130">
        <v>556.97</v>
      </c>
      <c r="F546" s="130">
        <v>0</v>
      </c>
      <c r="G546" s="130">
        <v>58.13</v>
      </c>
      <c r="H546" s="2">
        <f t="shared" si="200"/>
        <v>2574.6999999999998</v>
      </c>
      <c r="I546" s="2">
        <f t="shared" si="201"/>
        <v>0</v>
      </c>
      <c r="J546" s="2">
        <f t="shared" si="202"/>
        <v>58.13</v>
      </c>
      <c r="K546" s="2">
        <f t="shared" si="203"/>
        <v>2574.6999999999998</v>
      </c>
      <c r="L546" s="2">
        <f t="shared" si="204"/>
        <v>58.13</v>
      </c>
      <c r="M546" s="2">
        <f t="shared" si="205"/>
        <v>2632.83</v>
      </c>
      <c r="N546" s="2">
        <f>'ZBud Extract Monthly'!V545</f>
        <v>2632.83</v>
      </c>
      <c r="O546" s="53">
        <f t="shared" si="206"/>
        <v>0</v>
      </c>
      <c r="AI546" s="58">
        <f t="shared" ref="AI546:AI609" si="207">B546</f>
        <v>647.27</v>
      </c>
      <c r="AJ546" s="2">
        <f t="shared" ref="AJ546:AJ609" si="208">SUM(C546:E546)</f>
        <v>1927.43</v>
      </c>
      <c r="AK546" s="2">
        <f t="shared" ref="AK546:AK609" si="209">SUM(F546:H546)</f>
        <v>2632.83</v>
      </c>
      <c r="AL546" s="2">
        <f t="shared" ref="AL546:AL609" si="210">SUM(I546:J546)</f>
        <v>58.13</v>
      </c>
      <c r="AM546" s="2">
        <f t="shared" ref="AM546:AM609" si="211">SUM(K546:M546)</f>
        <v>5265.66</v>
      </c>
      <c r="AN546" s="2">
        <f t="shared" ref="AN546:AN609" si="212">SUM(N546:P546)</f>
        <v>2632.83</v>
      </c>
      <c r="AO546" s="2">
        <f t="shared" ref="AO546:AO609" si="213">SUM(Q546:U546)</f>
        <v>0</v>
      </c>
      <c r="AP546" s="2">
        <f t="shared" ref="AP546:AP609" si="214">SUM(V546:Y546)</f>
        <v>0</v>
      </c>
      <c r="AQ546" s="2">
        <f t="shared" ref="AQ546:AQ609" si="215">SUM(Z546:AB546)</f>
        <v>0</v>
      </c>
      <c r="AR546" s="2">
        <f t="shared" ref="AR546:AR609" si="216">SUM(AC546:AG546)</f>
        <v>0</v>
      </c>
      <c r="AS546" s="2">
        <f t="shared" ref="AS546:AS609" si="217">AH546</f>
        <v>0</v>
      </c>
      <c r="AT546" s="2">
        <f t="shared" ref="AT546:AT609" si="218">AK546</f>
        <v>2632.83</v>
      </c>
      <c r="AU546" s="2">
        <f t="shared" ref="AU546:AU609" si="219">AR546</f>
        <v>0</v>
      </c>
      <c r="AV546" s="2">
        <f t="shared" ref="AV546:AV609" si="220">SUM(AI546:AJ546,AL546:AQ546,AS546)</f>
        <v>10531.32</v>
      </c>
      <c r="AW546" s="2">
        <f t="shared" ref="AW546:AW609" si="221">SUM(AI546:AS546)</f>
        <v>13164.15</v>
      </c>
      <c r="AX546" s="2">
        <f>'ZBud Extract Monthly'!V545</f>
        <v>2632.83</v>
      </c>
      <c r="AY546" s="53">
        <f t="shared" ref="AY546:AY609" si="222">AX546-AW546</f>
        <v>-10531.32</v>
      </c>
    </row>
    <row r="547" spans="1:51" x14ac:dyDescent="0.3">
      <c r="A547" s="129">
        <v>49278</v>
      </c>
      <c r="B547" s="130">
        <v>539.91999999999996</v>
      </c>
      <c r="C547" s="130">
        <v>588.66</v>
      </c>
      <c r="D547" s="130">
        <v>499.05</v>
      </c>
      <c r="E547" s="130">
        <v>346.96</v>
      </c>
      <c r="F547" s="130">
        <v>0</v>
      </c>
      <c r="G547" s="130">
        <v>34.46</v>
      </c>
      <c r="H547" s="2">
        <f t="shared" si="200"/>
        <v>1974.59</v>
      </c>
      <c r="I547" s="2">
        <f t="shared" si="201"/>
        <v>0</v>
      </c>
      <c r="J547" s="2">
        <f t="shared" si="202"/>
        <v>34.46</v>
      </c>
      <c r="K547" s="2">
        <f t="shared" si="203"/>
        <v>1974.59</v>
      </c>
      <c r="L547" s="2">
        <f t="shared" si="204"/>
        <v>34.46</v>
      </c>
      <c r="M547" s="2">
        <f t="shared" si="205"/>
        <v>2009.05</v>
      </c>
      <c r="N547" s="2">
        <f>'ZBud Extract Monthly'!V546</f>
        <v>2009.06</v>
      </c>
      <c r="O547" s="53">
        <f t="shared" si="206"/>
        <v>9.9999999999909051E-3</v>
      </c>
      <c r="AI547" s="58">
        <f t="shared" si="207"/>
        <v>539.91999999999996</v>
      </c>
      <c r="AJ547" s="2">
        <f t="shared" si="208"/>
        <v>1434.67</v>
      </c>
      <c r="AK547" s="2">
        <f t="shared" si="209"/>
        <v>2009.05</v>
      </c>
      <c r="AL547" s="2">
        <f t="shared" si="210"/>
        <v>34.46</v>
      </c>
      <c r="AM547" s="2">
        <f t="shared" si="211"/>
        <v>4018.1</v>
      </c>
      <c r="AN547" s="2">
        <f t="shared" si="212"/>
        <v>2009.07</v>
      </c>
      <c r="AO547" s="2">
        <f t="shared" si="213"/>
        <v>0</v>
      </c>
      <c r="AP547" s="2">
        <f t="shared" si="214"/>
        <v>0</v>
      </c>
      <c r="AQ547" s="2">
        <f t="shared" si="215"/>
        <v>0</v>
      </c>
      <c r="AR547" s="2">
        <f t="shared" si="216"/>
        <v>0</v>
      </c>
      <c r="AS547" s="2">
        <f t="shared" si="217"/>
        <v>0</v>
      </c>
      <c r="AT547" s="2">
        <f t="shared" si="218"/>
        <v>2009.05</v>
      </c>
      <c r="AU547" s="2">
        <f t="shared" si="219"/>
        <v>0</v>
      </c>
      <c r="AV547" s="2">
        <f t="shared" si="220"/>
        <v>8036.2199999999993</v>
      </c>
      <c r="AW547" s="2">
        <f t="shared" si="221"/>
        <v>10045.27</v>
      </c>
      <c r="AX547" s="2">
        <f>'ZBud Extract Monthly'!V546</f>
        <v>2009.06</v>
      </c>
      <c r="AY547" s="53">
        <f t="shared" si="222"/>
        <v>-8036.2100000000009</v>
      </c>
    </row>
    <row r="548" spans="1:51" x14ac:dyDescent="0.3">
      <c r="A548" s="129">
        <v>49309</v>
      </c>
      <c r="B548" s="130">
        <v>765.08</v>
      </c>
      <c r="C548" s="130">
        <v>752.74</v>
      </c>
      <c r="D548" s="130">
        <v>709.39</v>
      </c>
      <c r="E548" s="130">
        <v>486.99</v>
      </c>
      <c r="F548" s="130">
        <v>0</v>
      </c>
      <c r="G548" s="130">
        <v>54.84</v>
      </c>
      <c r="H548" s="2">
        <f t="shared" si="200"/>
        <v>2714.2</v>
      </c>
      <c r="I548" s="2">
        <f t="shared" si="201"/>
        <v>0</v>
      </c>
      <c r="J548" s="2">
        <f t="shared" si="202"/>
        <v>54.84</v>
      </c>
      <c r="K548" s="2">
        <f t="shared" si="203"/>
        <v>2714.2</v>
      </c>
      <c r="L548" s="2">
        <f t="shared" si="204"/>
        <v>54.84</v>
      </c>
      <c r="M548" s="2">
        <f t="shared" si="205"/>
        <v>2769.04</v>
      </c>
      <c r="N548" s="2">
        <f>'ZBud Extract Monthly'!V547</f>
        <v>2769.03</v>
      </c>
      <c r="O548" s="53">
        <f t="shared" si="206"/>
        <v>-9.9999999997635314E-3</v>
      </c>
      <c r="AI548" s="58">
        <f t="shared" si="207"/>
        <v>765.08</v>
      </c>
      <c r="AJ548" s="2">
        <f t="shared" si="208"/>
        <v>1949.1200000000001</v>
      </c>
      <c r="AK548" s="2">
        <f t="shared" si="209"/>
        <v>2769.04</v>
      </c>
      <c r="AL548" s="2">
        <f t="shared" si="210"/>
        <v>54.84</v>
      </c>
      <c r="AM548" s="2">
        <f t="shared" si="211"/>
        <v>5538.08</v>
      </c>
      <c r="AN548" s="2">
        <f t="shared" si="212"/>
        <v>2769.0200000000004</v>
      </c>
      <c r="AO548" s="2">
        <f t="shared" si="213"/>
        <v>0</v>
      </c>
      <c r="AP548" s="2">
        <f t="shared" si="214"/>
        <v>0</v>
      </c>
      <c r="AQ548" s="2">
        <f t="shared" si="215"/>
        <v>0</v>
      </c>
      <c r="AR548" s="2">
        <f t="shared" si="216"/>
        <v>0</v>
      </c>
      <c r="AS548" s="2">
        <f t="shared" si="217"/>
        <v>0</v>
      </c>
      <c r="AT548" s="2">
        <f t="shared" si="218"/>
        <v>2769.04</v>
      </c>
      <c r="AU548" s="2">
        <f t="shared" si="219"/>
        <v>0</v>
      </c>
      <c r="AV548" s="2">
        <f t="shared" si="220"/>
        <v>11076.140000000001</v>
      </c>
      <c r="AW548" s="2">
        <f t="shared" si="221"/>
        <v>13845.18</v>
      </c>
      <c r="AX548" s="2">
        <f>'ZBud Extract Monthly'!V547</f>
        <v>2769.03</v>
      </c>
      <c r="AY548" s="53">
        <f t="shared" si="222"/>
        <v>-11076.15</v>
      </c>
    </row>
    <row r="549" spans="1:51" x14ac:dyDescent="0.3">
      <c r="A549" s="129">
        <v>49340</v>
      </c>
      <c r="B549" s="130">
        <v>758.02</v>
      </c>
      <c r="C549" s="130">
        <v>850.02</v>
      </c>
      <c r="D549" s="130">
        <v>933.02</v>
      </c>
      <c r="E549" s="130">
        <v>595.36</v>
      </c>
      <c r="F549" s="130">
        <v>0</v>
      </c>
      <c r="G549" s="130">
        <v>70.91</v>
      </c>
      <c r="H549" s="2">
        <f t="shared" si="200"/>
        <v>3136.42</v>
      </c>
      <c r="I549" s="2">
        <f t="shared" si="201"/>
        <v>0</v>
      </c>
      <c r="J549" s="2">
        <f t="shared" si="202"/>
        <v>70.91</v>
      </c>
      <c r="K549" s="2">
        <f t="shared" si="203"/>
        <v>3136.42</v>
      </c>
      <c r="L549" s="2">
        <f t="shared" si="204"/>
        <v>70.91</v>
      </c>
      <c r="M549" s="2">
        <f t="shared" si="205"/>
        <v>3207.33</v>
      </c>
      <c r="N549" s="2">
        <f>'ZBud Extract Monthly'!V548</f>
        <v>3207.33</v>
      </c>
      <c r="O549" s="53">
        <f t="shared" si="206"/>
        <v>0</v>
      </c>
      <c r="AI549" s="58">
        <f t="shared" si="207"/>
        <v>758.02</v>
      </c>
      <c r="AJ549" s="2">
        <f t="shared" si="208"/>
        <v>2378.4</v>
      </c>
      <c r="AK549" s="2">
        <f t="shared" si="209"/>
        <v>3207.33</v>
      </c>
      <c r="AL549" s="2">
        <f t="shared" si="210"/>
        <v>70.91</v>
      </c>
      <c r="AM549" s="2">
        <f t="shared" si="211"/>
        <v>6414.66</v>
      </c>
      <c r="AN549" s="2">
        <f t="shared" si="212"/>
        <v>3207.33</v>
      </c>
      <c r="AO549" s="2">
        <f t="shared" si="213"/>
        <v>0</v>
      </c>
      <c r="AP549" s="2">
        <f t="shared" si="214"/>
        <v>0</v>
      </c>
      <c r="AQ549" s="2">
        <f t="shared" si="215"/>
        <v>0</v>
      </c>
      <c r="AR549" s="2">
        <f t="shared" si="216"/>
        <v>0</v>
      </c>
      <c r="AS549" s="2">
        <f t="shared" si="217"/>
        <v>0</v>
      </c>
      <c r="AT549" s="2">
        <f t="shared" si="218"/>
        <v>3207.33</v>
      </c>
      <c r="AU549" s="2">
        <f t="shared" si="219"/>
        <v>0</v>
      </c>
      <c r="AV549" s="2">
        <f t="shared" si="220"/>
        <v>12829.32</v>
      </c>
      <c r="AW549" s="2">
        <f t="shared" si="221"/>
        <v>16036.65</v>
      </c>
      <c r="AX549" s="2">
        <f>'ZBud Extract Monthly'!V548</f>
        <v>3207.33</v>
      </c>
      <c r="AY549" s="53">
        <f t="shared" si="222"/>
        <v>-12829.32</v>
      </c>
    </row>
    <row r="550" spans="1:51" x14ac:dyDescent="0.3">
      <c r="A550" s="129">
        <v>49368</v>
      </c>
      <c r="B550" s="130">
        <v>789.48</v>
      </c>
      <c r="C550" s="130">
        <v>909.64</v>
      </c>
      <c r="D550" s="130">
        <v>1042.8699999999999</v>
      </c>
      <c r="E550" s="130">
        <v>665.75</v>
      </c>
      <c r="F550" s="130">
        <v>0</v>
      </c>
      <c r="G550" s="130">
        <v>88.2</v>
      </c>
      <c r="H550" s="2">
        <f t="shared" si="200"/>
        <v>3407.74</v>
      </c>
      <c r="I550" s="2">
        <f t="shared" si="201"/>
        <v>0</v>
      </c>
      <c r="J550" s="2">
        <f t="shared" si="202"/>
        <v>88.2</v>
      </c>
      <c r="K550" s="2">
        <f t="shared" si="203"/>
        <v>3407.74</v>
      </c>
      <c r="L550" s="2">
        <f t="shared" si="204"/>
        <v>88.2</v>
      </c>
      <c r="M550" s="2">
        <f t="shared" si="205"/>
        <v>3495.9399999999996</v>
      </c>
      <c r="N550" s="2">
        <f>'ZBud Extract Monthly'!V549</f>
        <v>3495.95</v>
      </c>
      <c r="O550" s="53">
        <f t="shared" si="206"/>
        <v>1.0000000000218279E-2</v>
      </c>
      <c r="AI550" s="58">
        <f t="shared" si="207"/>
        <v>789.48</v>
      </c>
      <c r="AJ550" s="2">
        <f t="shared" si="208"/>
        <v>2618.2599999999998</v>
      </c>
      <c r="AK550" s="2">
        <f t="shared" si="209"/>
        <v>3495.9399999999996</v>
      </c>
      <c r="AL550" s="2">
        <f t="shared" si="210"/>
        <v>88.2</v>
      </c>
      <c r="AM550" s="2">
        <f t="shared" si="211"/>
        <v>6991.8799999999992</v>
      </c>
      <c r="AN550" s="2">
        <f t="shared" si="212"/>
        <v>3495.96</v>
      </c>
      <c r="AO550" s="2">
        <f t="shared" si="213"/>
        <v>0</v>
      </c>
      <c r="AP550" s="2">
        <f t="shared" si="214"/>
        <v>0</v>
      </c>
      <c r="AQ550" s="2">
        <f t="shared" si="215"/>
        <v>0</v>
      </c>
      <c r="AR550" s="2">
        <f t="shared" si="216"/>
        <v>0</v>
      </c>
      <c r="AS550" s="2">
        <f t="shared" si="217"/>
        <v>0</v>
      </c>
      <c r="AT550" s="2">
        <f t="shared" si="218"/>
        <v>3495.9399999999996</v>
      </c>
      <c r="AU550" s="2">
        <f t="shared" si="219"/>
        <v>0</v>
      </c>
      <c r="AV550" s="2">
        <f t="shared" si="220"/>
        <v>13983.779999999999</v>
      </c>
      <c r="AW550" s="2">
        <f t="shared" si="221"/>
        <v>17479.719999999998</v>
      </c>
      <c r="AX550" s="2">
        <f>'ZBud Extract Monthly'!V549</f>
        <v>3495.95</v>
      </c>
      <c r="AY550" s="53">
        <f t="shared" si="222"/>
        <v>-13983.769999999997</v>
      </c>
    </row>
    <row r="551" spans="1:51" x14ac:dyDescent="0.3">
      <c r="A551" s="129">
        <v>49399</v>
      </c>
      <c r="B551" s="130">
        <v>837.47</v>
      </c>
      <c r="C551" s="130">
        <v>963.12</v>
      </c>
      <c r="D551" s="130">
        <v>1212.92</v>
      </c>
      <c r="E551" s="130">
        <v>776.63</v>
      </c>
      <c r="F551" s="130">
        <v>0.1</v>
      </c>
      <c r="G551" s="130">
        <v>121.3</v>
      </c>
      <c r="H551" s="2">
        <f t="shared" si="200"/>
        <v>3790.1400000000003</v>
      </c>
      <c r="I551" s="2">
        <f t="shared" si="201"/>
        <v>0.1</v>
      </c>
      <c r="J551" s="2">
        <f t="shared" si="202"/>
        <v>121.3</v>
      </c>
      <c r="K551" s="2">
        <f t="shared" si="203"/>
        <v>3790.1400000000003</v>
      </c>
      <c r="L551" s="2">
        <f t="shared" si="204"/>
        <v>121.39999999999999</v>
      </c>
      <c r="M551" s="2">
        <f t="shared" si="205"/>
        <v>3911.5400000000004</v>
      </c>
      <c r="N551" s="2">
        <f>'ZBud Extract Monthly'!V550</f>
        <v>3911.53</v>
      </c>
      <c r="O551" s="53">
        <f t="shared" si="206"/>
        <v>-1.0000000000218279E-2</v>
      </c>
      <c r="AI551" s="58">
        <f t="shared" si="207"/>
        <v>837.47</v>
      </c>
      <c r="AJ551" s="2">
        <f t="shared" si="208"/>
        <v>2952.67</v>
      </c>
      <c r="AK551" s="2">
        <f t="shared" si="209"/>
        <v>3911.5400000000004</v>
      </c>
      <c r="AL551" s="2">
        <f t="shared" si="210"/>
        <v>121.39999999999999</v>
      </c>
      <c r="AM551" s="2">
        <f t="shared" si="211"/>
        <v>7823.0800000000008</v>
      </c>
      <c r="AN551" s="2">
        <f t="shared" si="212"/>
        <v>3911.52</v>
      </c>
      <c r="AO551" s="2">
        <f t="shared" si="213"/>
        <v>0</v>
      </c>
      <c r="AP551" s="2">
        <f t="shared" si="214"/>
        <v>0</v>
      </c>
      <c r="AQ551" s="2">
        <f t="shared" si="215"/>
        <v>0</v>
      </c>
      <c r="AR551" s="2">
        <f t="shared" si="216"/>
        <v>0</v>
      </c>
      <c r="AS551" s="2">
        <f t="shared" si="217"/>
        <v>0</v>
      </c>
      <c r="AT551" s="2">
        <f t="shared" si="218"/>
        <v>3911.5400000000004</v>
      </c>
      <c r="AU551" s="2">
        <f t="shared" si="219"/>
        <v>0</v>
      </c>
      <c r="AV551" s="2">
        <f t="shared" si="220"/>
        <v>15646.140000000001</v>
      </c>
      <c r="AW551" s="2">
        <f t="shared" si="221"/>
        <v>19557.68</v>
      </c>
      <c r="AX551" s="2">
        <f>'ZBud Extract Monthly'!V550</f>
        <v>3911.53</v>
      </c>
      <c r="AY551" s="53">
        <f t="shared" si="222"/>
        <v>-15646.15</v>
      </c>
    </row>
    <row r="552" spans="1:51" x14ac:dyDescent="0.3">
      <c r="A552" s="129">
        <v>49429</v>
      </c>
      <c r="B552" s="130">
        <v>608.27</v>
      </c>
      <c r="C552" s="130">
        <v>715.45</v>
      </c>
      <c r="D552" s="130">
        <v>743.98</v>
      </c>
      <c r="E552" s="130">
        <v>481.9</v>
      </c>
      <c r="F552" s="130">
        <v>0.14000000000000001</v>
      </c>
      <c r="G552" s="130">
        <v>99.34</v>
      </c>
      <c r="H552" s="2">
        <f t="shared" si="200"/>
        <v>2549.6</v>
      </c>
      <c r="I552" s="2">
        <f t="shared" si="201"/>
        <v>0.14000000000000001</v>
      </c>
      <c r="J552" s="2">
        <f t="shared" si="202"/>
        <v>99.34</v>
      </c>
      <c r="K552" s="2">
        <f t="shared" si="203"/>
        <v>2549.6</v>
      </c>
      <c r="L552" s="2">
        <f t="shared" si="204"/>
        <v>99.48</v>
      </c>
      <c r="M552" s="2">
        <f t="shared" si="205"/>
        <v>2649.08</v>
      </c>
      <c r="N552" s="2">
        <f>'ZBud Extract Monthly'!V551</f>
        <v>2649.08</v>
      </c>
      <c r="O552" s="53">
        <f t="shared" si="206"/>
        <v>0</v>
      </c>
      <c r="AI552" s="58">
        <f t="shared" si="207"/>
        <v>608.27</v>
      </c>
      <c r="AJ552" s="2">
        <f t="shared" si="208"/>
        <v>1941.33</v>
      </c>
      <c r="AK552" s="2">
        <f t="shared" si="209"/>
        <v>2649.08</v>
      </c>
      <c r="AL552" s="2">
        <f t="shared" si="210"/>
        <v>99.48</v>
      </c>
      <c r="AM552" s="2">
        <f t="shared" si="211"/>
        <v>5298.16</v>
      </c>
      <c r="AN552" s="2">
        <f t="shared" si="212"/>
        <v>2649.08</v>
      </c>
      <c r="AO552" s="2">
        <f t="shared" si="213"/>
        <v>0</v>
      </c>
      <c r="AP552" s="2">
        <f t="shared" si="214"/>
        <v>0</v>
      </c>
      <c r="AQ552" s="2">
        <f t="shared" si="215"/>
        <v>0</v>
      </c>
      <c r="AR552" s="2">
        <f t="shared" si="216"/>
        <v>0</v>
      </c>
      <c r="AS552" s="2">
        <f t="shared" si="217"/>
        <v>0</v>
      </c>
      <c r="AT552" s="2">
        <f t="shared" si="218"/>
        <v>2649.08</v>
      </c>
      <c r="AU552" s="2">
        <f t="shared" si="219"/>
        <v>0</v>
      </c>
      <c r="AV552" s="2">
        <f t="shared" si="220"/>
        <v>10596.32</v>
      </c>
      <c r="AW552" s="2">
        <f t="shared" si="221"/>
        <v>13245.4</v>
      </c>
      <c r="AX552" s="2">
        <f>'ZBud Extract Monthly'!V551</f>
        <v>2649.08</v>
      </c>
      <c r="AY552" s="53">
        <f t="shared" si="222"/>
        <v>-10596.32</v>
      </c>
    </row>
    <row r="553" spans="1:51" x14ac:dyDescent="0.3">
      <c r="A553" s="129">
        <v>49460</v>
      </c>
      <c r="B553" s="130">
        <v>576.37</v>
      </c>
      <c r="C553" s="130">
        <v>649.62</v>
      </c>
      <c r="D553" s="130">
        <v>552.45000000000005</v>
      </c>
      <c r="E553" s="130">
        <v>349.43</v>
      </c>
      <c r="F553" s="130">
        <v>0</v>
      </c>
      <c r="G553" s="130">
        <v>41.59</v>
      </c>
      <c r="H553" s="2">
        <f t="shared" si="200"/>
        <v>2127.87</v>
      </c>
      <c r="I553" s="2">
        <f t="shared" si="201"/>
        <v>0</v>
      </c>
      <c r="J553" s="2">
        <f t="shared" si="202"/>
        <v>41.59</v>
      </c>
      <c r="K553" s="2">
        <f t="shared" si="203"/>
        <v>2127.87</v>
      </c>
      <c r="L553" s="2">
        <f t="shared" si="204"/>
        <v>41.59</v>
      </c>
      <c r="M553" s="2">
        <f t="shared" si="205"/>
        <v>2169.46</v>
      </c>
      <c r="N553" s="2">
        <f>'ZBud Extract Monthly'!V552</f>
        <v>2169.46</v>
      </c>
      <c r="O553" s="53">
        <f t="shared" si="206"/>
        <v>0</v>
      </c>
      <c r="AI553" s="58">
        <f t="shared" si="207"/>
        <v>576.37</v>
      </c>
      <c r="AJ553" s="2">
        <f t="shared" si="208"/>
        <v>1551.5000000000002</v>
      </c>
      <c r="AK553" s="2">
        <f t="shared" si="209"/>
        <v>2169.46</v>
      </c>
      <c r="AL553" s="2">
        <f t="shared" si="210"/>
        <v>41.59</v>
      </c>
      <c r="AM553" s="2">
        <f t="shared" si="211"/>
        <v>4338.92</v>
      </c>
      <c r="AN553" s="2">
        <f t="shared" si="212"/>
        <v>2169.46</v>
      </c>
      <c r="AO553" s="2">
        <f t="shared" si="213"/>
        <v>0</v>
      </c>
      <c r="AP553" s="2">
        <f t="shared" si="214"/>
        <v>0</v>
      </c>
      <c r="AQ553" s="2">
        <f t="shared" si="215"/>
        <v>0</v>
      </c>
      <c r="AR553" s="2">
        <f t="shared" si="216"/>
        <v>0</v>
      </c>
      <c r="AS553" s="2">
        <f t="shared" si="217"/>
        <v>0</v>
      </c>
      <c r="AT553" s="2">
        <f t="shared" si="218"/>
        <v>2169.46</v>
      </c>
      <c r="AU553" s="2">
        <f t="shared" si="219"/>
        <v>0</v>
      </c>
      <c r="AV553" s="2">
        <f t="shared" si="220"/>
        <v>8677.84</v>
      </c>
      <c r="AW553" s="2">
        <f t="shared" si="221"/>
        <v>10847.3</v>
      </c>
      <c r="AX553" s="2">
        <f>'ZBud Extract Monthly'!V552</f>
        <v>2169.46</v>
      </c>
      <c r="AY553" s="53">
        <f t="shared" si="222"/>
        <v>-8677.84</v>
      </c>
    </row>
    <row r="554" spans="1:51" x14ac:dyDescent="0.3">
      <c r="A554" s="129">
        <v>49490</v>
      </c>
      <c r="B554" s="130">
        <v>529.04999999999995</v>
      </c>
      <c r="C554" s="130">
        <v>566.1</v>
      </c>
      <c r="D554" s="130">
        <v>184.9</v>
      </c>
      <c r="E554" s="130">
        <v>91.04</v>
      </c>
      <c r="F554" s="130">
        <v>0</v>
      </c>
      <c r="G554" s="130">
        <v>4.4800000000000004</v>
      </c>
      <c r="H554" s="2">
        <f t="shared" si="200"/>
        <v>1371.0900000000001</v>
      </c>
      <c r="I554" s="2">
        <f t="shared" si="201"/>
        <v>0</v>
      </c>
      <c r="J554" s="2">
        <f t="shared" si="202"/>
        <v>4.4800000000000004</v>
      </c>
      <c r="K554" s="2">
        <f t="shared" si="203"/>
        <v>1371.0900000000001</v>
      </c>
      <c r="L554" s="2">
        <f t="shared" si="204"/>
        <v>4.4800000000000004</v>
      </c>
      <c r="M554" s="2">
        <f t="shared" si="205"/>
        <v>1375.5700000000002</v>
      </c>
      <c r="N554" s="2">
        <f>'ZBud Extract Monthly'!V553</f>
        <v>1375.57</v>
      </c>
      <c r="O554" s="53">
        <f t="shared" si="206"/>
        <v>0</v>
      </c>
      <c r="AI554" s="58">
        <f t="shared" si="207"/>
        <v>529.04999999999995</v>
      </c>
      <c r="AJ554" s="2">
        <f t="shared" si="208"/>
        <v>842.04</v>
      </c>
      <c r="AK554" s="2">
        <f t="shared" si="209"/>
        <v>1375.5700000000002</v>
      </c>
      <c r="AL554" s="2">
        <f t="shared" si="210"/>
        <v>4.4800000000000004</v>
      </c>
      <c r="AM554" s="2">
        <f t="shared" si="211"/>
        <v>2751.1400000000003</v>
      </c>
      <c r="AN554" s="2">
        <f t="shared" si="212"/>
        <v>1375.57</v>
      </c>
      <c r="AO554" s="2">
        <f t="shared" si="213"/>
        <v>0</v>
      </c>
      <c r="AP554" s="2">
        <f t="shared" si="214"/>
        <v>0</v>
      </c>
      <c r="AQ554" s="2">
        <f t="shared" si="215"/>
        <v>0</v>
      </c>
      <c r="AR554" s="2">
        <f t="shared" si="216"/>
        <v>0</v>
      </c>
      <c r="AS554" s="2">
        <f t="shared" si="217"/>
        <v>0</v>
      </c>
      <c r="AT554" s="2">
        <f t="shared" si="218"/>
        <v>1375.5700000000002</v>
      </c>
      <c r="AU554" s="2">
        <f t="shared" si="219"/>
        <v>0</v>
      </c>
      <c r="AV554" s="2">
        <f t="shared" si="220"/>
        <v>5502.28</v>
      </c>
      <c r="AW554" s="2">
        <f t="shared" si="221"/>
        <v>6877.85</v>
      </c>
      <c r="AX554" s="2">
        <f>'ZBud Extract Monthly'!V553</f>
        <v>1375.57</v>
      </c>
      <c r="AY554" s="53">
        <f t="shared" si="222"/>
        <v>-5502.2800000000007</v>
      </c>
    </row>
    <row r="555" spans="1:51" x14ac:dyDescent="0.3">
      <c r="A555" s="129">
        <v>49521</v>
      </c>
      <c r="B555" s="130">
        <v>529.11</v>
      </c>
      <c r="C555" s="130">
        <v>544.36</v>
      </c>
      <c r="D555" s="130">
        <v>91</v>
      </c>
      <c r="E555" s="130">
        <v>20.99</v>
      </c>
      <c r="F555" s="130">
        <v>0</v>
      </c>
      <c r="G555" s="130">
        <v>0.55000000000000004</v>
      </c>
      <c r="H555" s="2">
        <f t="shared" si="200"/>
        <v>1185.46</v>
      </c>
      <c r="I555" s="2">
        <f t="shared" si="201"/>
        <v>0</v>
      </c>
      <c r="J555" s="2">
        <f t="shared" si="202"/>
        <v>0.55000000000000004</v>
      </c>
      <c r="K555" s="2">
        <f t="shared" si="203"/>
        <v>1185.46</v>
      </c>
      <c r="L555" s="2">
        <f t="shared" si="204"/>
        <v>0.55000000000000004</v>
      </c>
      <c r="M555" s="2">
        <f t="shared" si="205"/>
        <v>1186.01</v>
      </c>
      <c r="N555" s="2">
        <f>'ZBud Extract Monthly'!V554</f>
        <v>1186</v>
      </c>
      <c r="O555" s="53">
        <f t="shared" si="206"/>
        <v>-9.9999999999909051E-3</v>
      </c>
      <c r="AI555" s="58">
        <f t="shared" si="207"/>
        <v>529.11</v>
      </c>
      <c r="AJ555" s="2">
        <f t="shared" si="208"/>
        <v>656.35</v>
      </c>
      <c r="AK555" s="2">
        <f t="shared" si="209"/>
        <v>1186.01</v>
      </c>
      <c r="AL555" s="2">
        <f t="shared" si="210"/>
        <v>0.55000000000000004</v>
      </c>
      <c r="AM555" s="2">
        <f t="shared" si="211"/>
        <v>2372.02</v>
      </c>
      <c r="AN555" s="2">
        <f t="shared" si="212"/>
        <v>1185.99</v>
      </c>
      <c r="AO555" s="2">
        <f t="shared" si="213"/>
        <v>0</v>
      </c>
      <c r="AP555" s="2">
        <f t="shared" si="214"/>
        <v>0</v>
      </c>
      <c r="AQ555" s="2">
        <f t="shared" si="215"/>
        <v>0</v>
      </c>
      <c r="AR555" s="2">
        <f t="shared" si="216"/>
        <v>0</v>
      </c>
      <c r="AS555" s="2">
        <f t="shared" si="217"/>
        <v>0</v>
      </c>
      <c r="AT555" s="2">
        <f t="shared" si="218"/>
        <v>1186.01</v>
      </c>
      <c r="AU555" s="2">
        <f t="shared" si="219"/>
        <v>0</v>
      </c>
      <c r="AV555" s="2">
        <f t="shared" si="220"/>
        <v>4744.0199999999995</v>
      </c>
      <c r="AW555" s="2">
        <f t="shared" si="221"/>
        <v>5930.0300000000007</v>
      </c>
      <c r="AX555" s="2">
        <f>'ZBud Extract Monthly'!V554</f>
        <v>1186</v>
      </c>
      <c r="AY555" s="53">
        <f t="shared" si="222"/>
        <v>-4744.0300000000007</v>
      </c>
    </row>
    <row r="556" spans="1:51" x14ac:dyDescent="0.3">
      <c r="A556" s="129">
        <v>49552</v>
      </c>
      <c r="B556" s="130">
        <v>523.5</v>
      </c>
      <c r="C556" s="130">
        <v>530.62</v>
      </c>
      <c r="D556" s="130">
        <v>141.41</v>
      </c>
      <c r="E556" s="130">
        <v>46.06</v>
      </c>
      <c r="F556" s="130">
        <v>0</v>
      </c>
      <c r="G556" s="130">
        <v>1.2</v>
      </c>
      <c r="H556" s="2">
        <f t="shared" si="200"/>
        <v>1241.5899999999999</v>
      </c>
      <c r="I556" s="2">
        <f t="shared" si="201"/>
        <v>0</v>
      </c>
      <c r="J556" s="2">
        <f t="shared" si="202"/>
        <v>1.2</v>
      </c>
      <c r="K556" s="2">
        <f t="shared" si="203"/>
        <v>1241.5899999999999</v>
      </c>
      <c r="L556" s="2">
        <f t="shared" si="204"/>
        <v>1.2</v>
      </c>
      <c r="M556" s="2">
        <f t="shared" si="205"/>
        <v>1242.79</v>
      </c>
      <c r="N556" s="2">
        <f>'ZBud Extract Monthly'!V555</f>
        <v>1242.78</v>
      </c>
      <c r="O556" s="53">
        <f t="shared" si="206"/>
        <v>-9.9999999999909051E-3</v>
      </c>
      <c r="AI556" s="58">
        <f t="shared" si="207"/>
        <v>523.5</v>
      </c>
      <c r="AJ556" s="2">
        <f t="shared" si="208"/>
        <v>718.08999999999992</v>
      </c>
      <c r="AK556" s="2">
        <f t="shared" si="209"/>
        <v>1242.79</v>
      </c>
      <c r="AL556" s="2">
        <f t="shared" si="210"/>
        <v>1.2</v>
      </c>
      <c r="AM556" s="2">
        <f t="shared" si="211"/>
        <v>2485.58</v>
      </c>
      <c r="AN556" s="2">
        <f t="shared" si="212"/>
        <v>1242.77</v>
      </c>
      <c r="AO556" s="2">
        <f t="shared" si="213"/>
        <v>0</v>
      </c>
      <c r="AP556" s="2">
        <f t="shared" si="214"/>
        <v>0</v>
      </c>
      <c r="AQ556" s="2">
        <f t="shared" si="215"/>
        <v>0</v>
      </c>
      <c r="AR556" s="2">
        <f t="shared" si="216"/>
        <v>0</v>
      </c>
      <c r="AS556" s="2">
        <f t="shared" si="217"/>
        <v>0</v>
      </c>
      <c r="AT556" s="2">
        <f t="shared" si="218"/>
        <v>1242.79</v>
      </c>
      <c r="AU556" s="2">
        <f t="shared" si="219"/>
        <v>0</v>
      </c>
      <c r="AV556" s="2">
        <f t="shared" si="220"/>
        <v>4971.1399999999994</v>
      </c>
      <c r="AW556" s="2">
        <f t="shared" si="221"/>
        <v>6213.93</v>
      </c>
      <c r="AX556" s="2">
        <f>'ZBud Extract Monthly'!V555</f>
        <v>1242.78</v>
      </c>
      <c r="AY556" s="53">
        <f t="shared" si="222"/>
        <v>-4971.1500000000005</v>
      </c>
    </row>
    <row r="557" spans="1:51" x14ac:dyDescent="0.3">
      <c r="A557" s="129">
        <v>49582</v>
      </c>
      <c r="B557" s="130">
        <v>479.51</v>
      </c>
      <c r="C557" s="130">
        <v>476.36</v>
      </c>
      <c r="D557" s="130">
        <v>199.83</v>
      </c>
      <c r="E557" s="130">
        <v>118.3</v>
      </c>
      <c r="F557" s="130">
        <v>0</v>
      </c>
      <c r="G557" s="130">
        <v>3.61</v>
      </c>
      <c r="H557" s="2">
        <f t="shared" si="200"/>
        <v>1274</v>
      </c>
      <c r="I557" s="2">
        <f t="shared" si="201"/>
        <v>0</v>
      </c>
      <c r="J557" s="2">
        <f t="shared" si="202"/>
        <v>3.61</v>
      </c>
      <c r="K557" s="2">
        <f t="shared" si="203"/>
        <v>1274</v>
      </c>
      <c r="L557" s="2">
        <f t="shared" si="204"/>
        <v>3.61</v>
      </c>
      <c r="M557" s="2">
        <f t="shared" si="205"/>
        <v>1277.6099999999999</v>
      </c>
      <c r="N557" s="2">
        <f>'ZBud Extract Monthly'!V556</f>
        <v>1277.5999999999999</v>
      </c>
      <c r="O557" s="53">
        <f t="shared" si="206"/>
        <v>-9.9999999999909051E-3</v>
      </c>
      <c r="AI557" s="58">
        <f t="shared" si="207"/>
        <v>479.51</v>
      </c>
      <c r="AJ557" s="2">
        <f t="shared" si="208"/>
        <v>794.49</v>
      </c>
      <c r="AK557" s="2">
        <f t="shared" si="209"/>
        <v>1277.6099999999999</v>
      </c>
      <c r="AL557" s="2">
        <f t="shared" si="210"/>
        <v>3.61</v>
      </c>
      <c r="AM557" s="2">
        <f t="shared" si="211"/>
        <v>2555.2199999999998</v>
      </c>
      <c r="AN557" s="2">
        <f t="shared" si="212"/>
        <v>1277.5899999999999</v>
      </c>
      <c r="AO557" s="2">
        <f t="shared" si="213"/>
        <v>0</v>
      </c>
      <c r="AP557" s="2">
        <f t="shared" si="214"/>
        <v>0</v>
      </c>
      <c r="AQ557" s="2">
        <f t="shared" si="215"/>
        <v>0</v>
      </c>
      <c r="AR557" s="2">
        <f t="shared" si="216"/>
        <v>0</v>
      </c>
      <c r="AS557" s="2">
        <f t="shared" si="217"/>
        <v>0</v>
      </c>
      <c r="AT557" s="2">
        <f t="shared" si="218"/>
        <v>1277.6099999999999</v>
      </c>
      <c r="AU557" s="2">
        <f t="shared" si="219"/>
        <v>0</v>
      </c>
      <c r="AV557" s="2">
        <f t="shared" si="220"/>
        <v>5110.42</v>
      </c>
      <c r="AW557" s="2">
        <f t="shared" si="221"/>
        <v>6388.03</v>
      </c>
      <c r="AX557" s="2">
        <f>'ZBud Extract Monthly'!V556</f>
        <v>1277.5999999999999</v>
      </c>
      <c r="AY557" s="53">
        <f t="shared" si="222"/>
        <v>-5110.43</v>
      </c>
    </row>
    <row r="558" spans="1:51" x14ac:dyDescent="0.3">
      <c r="A558" s="129">
        <v>49613</v>
      </c>
      <c r="B558" s="130">
        <v>486.31</v>
      </c>
      <c r="C558" s="130">
        <v>474.06</v>
      </c>
      <c r="D558" s="130">
        <v>262.77</v>
      </c>
      <c r="E558" s="130">
        <v>150.44999999999999</v>
      </c>
      <c r="F558" s="130">
        <v>0</v>
      </c>
      <c r="G558" s="130">
        <v>5.18</v>
      </c>
      <c r="H558" s="2">
        <f t="shared" si="200"/>
        <v>1373.59</v>
      </c>
      <c r="I558" s="2">
        <f t="shared" si="201"/>
        <v>0</v>
      </c>
      <c r="J558" s="2">
        <f t="shared" si="202"/>
        <v>5.18</v>
      </c>
      <c r="K558" s="2">
        <f t="shared" si="203"/>
        <v>1373.59</v>
      </c>
      <c r="L558" s="2">
        <f t="shared" si="204"/>
        <v>5.18</v>
      </c>
      <c r="M558" s="2">
        <f t="shared" si="205"/>
        <v>1378.77</v>
      </c>
      <c r="N558" s="2">
        <f>'ZBud Extract Monthly'!V557</f>
        <v>1378.77</v>
      </c>
      <c r="O558" s="53">
        <f t="shared" si="206"/>
        <v>0</v>
      </c>
      <c r="AI558" s="58">
        <f t="shared" si="207"/>
        <v>486.31</v>
      </c>
      <c r="AJ558" s="2">
        <f t="shared" si="208"/>
        <v>887.28</v>
      </c>
      <c r="AK558" s="2">
        <f t="shared" si="209"/>
        <v>1378.77</v>
      </c>
      <c r="AL558" s="2">
        <f t="shared" si="210"/>
        <v>5.18</v>
      </c>
      <c r="AM558" s="2">
        <f t="shared" si="211"/>
        <v>2757.54</v>
      </c>
      <c r="AN558" s="2">
        <f t="shared" si="212"/>
        <v>1378.77</v>
      </c>
      <c r="AO558" s="2">
        <f t="shared" si="213"/>
        <v>0</v>
      </c>
      <c r="AP558" s="2">
        <f t="shared" si="214"/>
        <v>0</v>
      </c>
      <c r="AQ558" s="2">
        <f t="shared" si="215"/>
        <v>0</v>
      </c>
      <c r="AR558" s="2">
        <f t="shared" si="216"/>
        <v>0</v>
      </c>
      <c r="AS558" s="2">
        <f t="shared" si="217"/>
        <v>0</v>
      </c>
      <c r="AT558" s="2">
        <f t="shared" si="218"/>
        <v>1378.77</v>
      </c>
      <c r="AU558" s="2">
        <f t="shared" si="219"/>
        <v>0</v>
      </c>
      <c r="AV558" s="2">
        <f t="shared" si="220"/>
        <v>5515.08</v>
      </c>
      <c r="AW558" s="2">
        <f t="shared" si="221"/>
        <v>6893.85</v>
      </c>
      <c r="AX558" s="2">
        <f>'ZBud Extract Monthly'!V557</f>
        <v>1378.77</v>
      </c>
      <c r="AY558" s="53">
        <f t="shared" si="222"/>
        <v>-5515.08</v>
      </c>
    </row>
    <row r="559" spans="1:51" x14ac:dyDescent="0.3">
      <c r="A559" s="129">
        <v>49643</v>
      </c>
      <c r="B559" s="130">
        <v>566.4</v>
      </c>
      <c r="C559" s="130">
        <v>535.1</v>
      </c>
      <c r="D559" s="130">
        <v>430.65</v>
      </c>
      <c r="E559" s="130">
        <v>293.08</v>
      </c>
      <c r="F559" s="130">
        <v>0</v>
      </c>
      <c r="G559" s="130">
        <v>19.07</v>
      </c>
      <c r="H559" s="2">
        <f t="shared" si="200"/>
        <v>1825.23</v>
      </c>
      <c r="I559" s="2">
        <f t="shared" si="201"/>
        <v>0</v>
      </c>
      <c r="J559" s="2">
        <f t="shared" si="202"/>
        <v>19.07</v>
      </c>
      <c r="K559" s="2">
        <f t="shared" si="203"/>
        <v>1825.23</v>
      </c>
      <c r="L559" s="2">
        <f t="shared" si="204"/>
        <v>19.07</v>
      </c>
      <c r="M559" s="2">
        <f t="shared" si="205"/>
        <v>1844.3</v>
      </c>
      <c r="N559" s="2">
        <f>'ZBud Extract Monthly'!V558</f>
        <v>1844.3</v>
      </c>
      <c r="O559" s="53">
        <f t="shared" si="206"/>
        <v>0</v>
      </c>
      <c r="AI559" s="58">
        <f t="shared" si="207"/>
        <v>566.4</v>
      </c>
      <c r="AJ559" s="2">
        <f t="shared" si="208"/>
        <v>1258.83</v>
      </c>
      <c r="AK559" s="2">
        <f t="shared" si="209"/>
        <v>1844.3</v>
      </c>
      <c r="AL559" s="2">
        <f t="shared" si="210"/>
        <v>19.07</v>
      </c>
      <c r="AM559" s="2">
        <f t="shared" si="211"/>
        <v>3688.6</v>
      </c>
      <c r="AN559" s="2">
        <f t="shared" si="212"/>
        <v>1844.3</v>
      </c>
      <c r="AO559" s="2">
        <f t="shared" si="213"/>
        <v>0</v>
      </c>
      <c r="AP559" s="2">
        <f t="shared" si="214"/>
        <v>0</v>
      </c>
      <c r="AQ559" s="2">
        <f t="shared" si="215"/>
        <v>0</v>
      </c>
      <c r="AR559" s="2">
        <f t="shared" si="216"/>
        <v>0</v>
      </c>
      <c r="AS559" s="2">
        <f t="shared" si="217"/>
        <v>0</v>
      </c>
      <c r="AT559" s="2">
        <f t="shared" si="218"/>
        <v>1844.3</v>
      </c>
      <c r="AU559" s="2">
        <f t="shared" si="219"/>
        <v>0</v>
      </c>
      <c r="AV559" s="2">
        <f t="shared" si="220"/>
        <v>7377.2</v>
      </c>
      <c r="AW559" s="2">
        <f t="shared" si="221"/>
        <v>9221.5</v>
      </c>
      <c r="AX559" s="2">
        <f>'ZBud Extract Monthly'!V558</f>
        <v>1844.3</v>
      </c>
      <c r="AY559" s="53">
        <f t="shared" si="222"/>
        <v>-7377.2</v>
      </c>
    </row>
    <row r="560" spans="1:51" x14ac:dyDescent="0.3">
      <c r="A560" s="129">
        <v>49674</v>
      </c>
      <c r="B560" s="130">
        <v>878.09</v>
      </c>
      <c r="C560" s="130">
        <v>999.42</v>
      </c>
      <c r="D560" s="130">
        <v>1094.93</v>
      </c>
      <c r="E560" s="130">
        <v>710.46</v>
      </c>
      <c r="F560" s="130">
        <v>0</v>
      </c>
      <c r="G560" s="130">
        <v>70.61</v>
      </c>
      <c r="H560" s="2">
        <f t="shared" si="200"/>
        <v>3682.9</v>
      </c>
      <c r="I560" s="2">
        <f t="shared" si="201"/>
        <v>0</v>
      </c>
      <c r="J560" s="2">
        <f t="shared" si="202"/>
        <v>70.61</v>
      </c>
      <c r="K560" s="2">
        <f t="shared" si="203"/>
        <v>3682.9</v>
      </c>
      <c r="L560" s="2">
        <f t="shared" si="204"/>
        <v>70.61</v>
      </c>
      <c r="M560" s="2">
        <f t="shared" si="205"/>
        <v>3753.51</v>
      </c>
      <c r="N560" s="2">
        <f>'ZBud Extract Monthly'!V559</f>
        <v>3753.5</v>
      </c>
      <c r="O560" s="53">
        <f t="shared" si="206"/>
        <v>-1.0000000000218279E-2</v>
      </c>
      <c r="AI560" s="58">
        <f t="shared" si="207"/>
        <v>878.09</v>
      </c>
      <c r="AJ560" s="2">
        <f t="shared" si="208"/>
        <v>2804.81</v>
      </c>
      <c r="AK560" s="2">
        <f t="shared" si="209"/>
        <v>3753.51</v>
      </c>
      <c r="AL560" s="2">
        <f t="shared" si="210"/>
        <v>70.61</v>
      </c>
      <c r="AM560" s="2">
        <f t="shared" si="211"/>
        <v>7507.02</v>
      </c>
      <c r="AN560" s="2">
        <f t="shared" si="212"/>
        <v>3753.49</v>
      </c>
      <c r="AO560" s="2">
        <f t="shared" si="213"/>
        <v>0</v>
      </c>
      <c r="AP560" s="2">
        <f t="shared" si="214"/>
        <v>0</v>
      </c>
      <c r="AQ560" s="2">
        <f t="shared" si="215"/>
        <v>0</v>
      </c>
      <c r="AR560" s="2">
        <f t="shared" si="216"/>
        <v>0</v>
      </c>
      <c r="AS560" s="2">
        <f t="shared" si="217"/>
        <v>0</v>
      </c>
      <c r="AT560" s="2">
        <f t="shared" si="218"/>
        <v>3753.51</v>
      </c>
      <c r="AU560" s="2">
        <f t="shared" si="219"/>
        <v>0</v>
      </c>
      <c r="AV560" s="2">
        <f t="shared" si="220"/>
        <v>15014.02</v>
      </c>
      <c r="AW560" s="2">
        <f t="shared" si="221"/>
        <v>18767.53</v>
      </c>
      <c r="AX560" s="2">
        <f>'ZBud Extract Monthly'!V559</f>
        <v>3753.5</v>
      </c>
      <c r="AY560" s="53">
        <f t="shared" si="222"/>
        <v>-15014.029999999999</v>
      </c>
    </row>
    <row r="561" spans="1:51" x14ac:dyDescent="0.3">
      <c r="A561" s="129">
        <v>49705</v>
      </c>
      <c r="B561" s="130">
        <v>974.8</v>
      </c>
      <c r="C561" s="130">
        <v>1132.73</v>
      </c>
      <c r="D561" s="130">
        <v>1401.7</v>
      </c>
      <c r="E561" s="130">
        <v>924.6</v>
      </c>
      <c r="F561" s="130">
        <v>0</v>
      </c>
      <c r="G561" s="130">
        <v>109.63</v>
      </c>
      <c r="H561" s="2">
        <f t="shared" si="200"/>
        <v>4433.83</v>
      </c>
      <c r="I561" s="2">
        <f t="shared" si="201"/>
        <v>0</v>
      </c>
      <c r="J561" s="2">
        <f t="shared" si="202"/>
        <v>109.63</v>
      </c>
      <c r="K561" s="2">
        <f t="shared" si="203"/>
        <v>4433.83</v>
      </c>
      <c r="L561" s="2">
        <f t="shared" si="204"/>
        <v>109.63</v>
      </c>
      <c r="M561" s="2">
        <f t="shared" si="205"/>
        <v>4543.46</v>
      </c>
      <c r="N561" s="2">
        <f>'ZBud Extract Monthly'!V560</f>
        <v>4543.46</v>
      </c>
      <c r="O561" s="53">
        <f t="shared" si="206"/>
        <v>0</v>
      </c>
      <c r="AI561" s="58">
        <f t="shared" si="207"/>
        <v>974.8</v>
      </c>
      <c r="AJ561" s="2">
        <f t="shared" si="208"/>
        <v>3459.03</v>
      </c>
      <c r="AK561" s="2">
        <f t="shared" si="209"/>
        <v>4543.46</v>
      </c>
      <c r="AL561" s="2">
        <f t="shared" si="210"/>
        <v>109.63</v>
      </c>
      <c r="AM561" s="2">
        <f t="shared" si="211"/>
        <v>9086.92</v>
      </c>
      <c r="AN561" s="2">
        <f t="shared" si="212"/>
        <v>4543.46</v>
      </c>
      <c r="AO561" s="2">
        <f t="shared" si="213"/>
        <v>0</v>
      </c>
      <c r="AP561" s="2">
        <f t="shared" si="214"/>
        <v>0</v>
      </c>
      <c r="AQ561" s="2">
        <f t="shared" si="215"/>
        <v>0</v>
      </c>
      <c r="AR561" s="2">
        <f t="shared" si="216"/>
        <v>0</v>
      </c>
      <c r="AS561" s="2">
        <f t="shared" si="217"/>
        <v>0</v>
      </c>
      <c r="AT561" s="2">
        <f t="shared" si="218"/>
        <v>4543.46</v>
      </c>
      <c r="AU561" s="2">
        <f t="shared" si="219"/>
        <v>0</v>
      </c>
      <c r="AV561" s="2">
        <f t="shared" si="220"/>
        <v>18173.84</v>
      </c>
      <c r="AW561" s="2">
        <f t="shared" si="221"/>
        <v>22717.3</v>
      </c>
      <c r="AX561" s="2">
        <f>'ZBud Extract Monthly'!V560</f>
        <v>4543.46</v>
      </c>
      <c r="AY561" s="53">
        <f t="shared" si="222"/>
        <v>-18173.84</v>
      </c>
    </row>
    <row r="562" spans="1:51" x14ac:dyDescent="0.3">
      <c r="A562" s="129">
        <v>49734</v>
      </c>
      <c r="B562" s="130">
        <v>555.09</v>
      </c>
      <c r="C562" s="130">
        <v>668.79</v>
      </c>
      <c r="D562" s="130">
        <v>960.53</v>
      </c>
      <c r="E562" s="130">
        <v>658.78</v>
      </c>
      <c r="F562" s="130">
        <v>0</v>
      </c>
      <c r="G562" s="130">
        <v>94.03</v>
      </c>
      <c r="H562" s="2">
        <f t="shared" si="200"/>
        <v>2843.1899999999996</v>
      </c>
      <c r="I562" s="2">
        <f t="shared" si="201"/>
        <v>0</v>
      </c>
      <c r="J562" s="2">
        <f t="shared" si="202"/>
        <v>94.03</v>
      </c>
      <c r="K562" s="2">
        <f t="shared" si="203"/>
        <v>2843.1899999999996</v>
      </c>
      <c r="L562" s="2">
        <f t="shared" si="204"/>
        <v>94.03</v>
      </c>
      <c r="M562" s="2">
        <f t="shared" si="205"/>
        <v>2937.22</v>
      </c>
      <c r="N562" s="2">
        <f>'ZBud Extract Monthly'!V561</f>
        <v>2937.21</v>
      </c>
      <c r="O562" s="53">
        <f t="shared" si="206"/>
        <v>-9.9999999997635314E-3</v>
      </c>
      <c r="AI562" s="58">
        <f t="shared" si="207"/>
        <v>555.09</v>
      </c>
      <c r="AJ562" s="2">
        <f t="shared" si="208"/>
        <v>2288.1</v>
      </c>
      <c r="AK562" s="2">
        <f t="shared" si="209"/>
        <v>2937.22</v>
      </c>
      <c r="AL562" s="2">
        <f t="shared" si="210"/>
        <v>94.03</v>
      </c>
      <c r="AM562" s="2">
        <f t="shared" si="211"/>
        <v>5874.44</v>
      </c>
      <c r="AN562" s="2">
        <f t="shared" si="212"/>
        <v>2937.2000000000003</v>
      </c>
      <c r="AO562" s="2">
        <f t="shared" si="213"/>
        <v>0</v>
      </c>
      <c r="AP562" s="2">
        <f t="shared" si="214"/>
        <v>0</v>
      </c>
      <c r="AQ562" s="2">
        <f t="shared" si="215"/>
        <v>0</v>
      </c>
      <c r="AR562" s="2">
        <f t="shared" si="216"/>
        <v>0</v>
      </c>
      <c r="AS562" s="2">
        <f t="shared" si="217"/>
        <v>0</v>
      </c>
      <c r="AT562" s="2">
        <f t="shared" si="218"/>
        <v>2937.22</v>
      </c>
      <c r="AU562" s="2">
        <f t="shared" si="219"/>
        <v>0</v>
      </c>
      <c r="AV562" s="2">
        <f t="shared" si="220"/>
        <v>11748.86</v>
      </c>
      <c r="AW562" s="2">
        <f t="shared" si="221"/>
        <v>14686.08</v>
      </c>
      <c r="AX562" s="2">
        <f>'ZBud Extract Monthly'!V561</f>
        <v>2937.21</v>
      </c>
      <c r="AY562" s="53">
        <f t="shared" si="222"/>
        <v>-11748.869999999999</v>
      </c>
    </row>
    <row r="563" spans="1:51" x14ac:dyDescent="0.3">
      <c r="A563" s="129">
        <v>49765</v>
      </c>
      <c r="B563" s="130">
        <v>542.97</v>
      </c>
      <c r="C563" s="130">
        <v>608.94000000000005</v>
      </c>
      <c r="D563" s="130">
        <v>512.41999999999996</v>
      </c>
      <c r="E563" s="130">
        <v>329.71</v>
      </c>
      <c r="F563" s="130">
        <v>0</v>
      </c>
      <c r="G563" s="130">
        <v>57.62</v>
      </c>
      <c r="H563" s="2">
        <f t="shared" si="200"/>
        <v>1994.04</v>
      </c>
      <c r="I563" s="2">
        <f t="shared" si="201"/>
        <v>0</v>
      </c>
      <c r="J563" s="2">
        <f t="shared" si="202"/>
        <v>57.62</v>
      </c>
      <c r="K563" s="2">
        <f t="shared" si="203"/>
        <v>1994.04</v>
      </c>
      <c r="L563" s="2">
        <f t="shared" si="204"/>
        <v>57.62</v>
      </c>
      <c r="M563" s="2">
        <f t="shared" si="205"/>
        <v>2051.66</v>
      </c>
      <c r="N563" s="2">
        <f>'ZBud Extract Monthly'!V562</f>
        <v>2051.67</v>
      </c>
      <c r="O563" s="53">
        <f t="shared" si="206"/>
        <v>1.0000000000218279E-2</v>
      </c>
      <c r="AI563" s="58">
        <f t="shared" si="207"/>
        <v>542.97</v>
      </c>
      <c r="AJ563" s="2">
        <f t="shared" si="208"/>
        <v>1451.0700000000002</v>
      </c>
      <c r="AK563" s="2">
        <f t="shared" si="209"/>
        <v>2051.66</v>
      </c>
      <c r="AL563" s="2">
        <f t="shared" si="210"/>
        <v>57.62</v>
      </c>
      <c r="AM563" s="2">
        <f t="shared" si="211"/>
        <v>4103.32</v>
      </c>
      <c r="AN563" s="2">
        <f t="shared" si="212"/>
        <v>2051.6800000000003</v>
      </c>
      <c r="AO563" s="2">
        <f t="shared" si="213"/>
        <v>0</v>
      </c>
      <c r="AP563" s="2">
        <f t="shared" si="214"/>
        <v>0</v>
      </c>
      <c r="AQ563" s="2">
        <f t="shared" si="215"/>
        <v>0</v>
      </c>
      <c r="AR563" s="2">
        <f t="shared" si="216"/>
        <v>0</v>
      </c>
      <c r="AS563" s="2">
        <f t="shared" si="217"/>
        <v>0</v>
      </c>
      <c r="AT563" s="2">
        <f t="shared" si="218"/>
        <v>2051.66</v>
      </c>
      <c r="AU563" s="2">
        <f t="shared" si="219"/>
        <v>0</v>
      </c>
      <c r="AV563" s="2">
        <f t="shared" si="220"/>
        <v>8206.66</v>
      </c>
      <c r="AW563" s="2">
        <f t="shared" si="221"/>
        <v>10258.32</v>
      </c>
      <c r="AX563" s="2">
        <f>'ZBud Extract Monthly'!V562</f>
        <v>2051.67</v>
      </c>
      <c r="AY563" s="53">
        <f t="shared" si="222"/>
        <v>-8206.65</v>
      </c>
    </row>
    <row r="564" spans="1:51" x14ac:dyDescent="0.3">
      <c r="A564" s="129">
        <v>49795</v>
      </c>
      <c r="B564" s="130">
        <v>541.13</v>
      </c>
      <c r="C564" s="130">
        <v>604.4</v>
      </c>
      <c r="D564" s="130">
        <v>708.13</v>
      </c>
      <c r="E564" s="130">
        <v>413.97</v>
      </c>
      <c r="F564" s="130">
        <v>0</v>
      </c>
      <c r="G564" s="130">
        <v>54.45</v>
      </c>
      <c r="H564" s="2">
        <f t="shared" si="200"/>
        <v>2267.63</v>
      </c>
      <c r="I564" s="2">
        <f t="shared" si="201"/>
        <v>0</v>
      </c>
      <c r="J564" s="2">
        <f t="shared" si="202"/>
        <v>54.45</v>
      </c>
      <c r="K564" s="2">
        <f t="shared" si="203"/>
        <v>2267.63</v>
      </c>
      <c r="L564" s="2">
        <f t="shared" si="204"/>
        <v>54.45</v>
      </c>
      <c r="M564" s="2">
        <f t="shared" si="205"/>
        <v>2322.08</v>
      </c>
      <c r="N564" s="2">
        <f>'ZBud Extract Monthly'!V563</f>
        <v>2322.08</v>
      </c>
      <c r="O564" s="53">
        <f t="shared" si="206"/>
        <v>0</v>
      </c>
      <c r="AI564" s="58">
        <f t="shared" si="207"/>
        <v>541.13</v>
      </c>
      <c r="AJ564" s="2">
        <f t="shared" si="208"/>
        <v>1726.5</v>
      </c>
      <c r="AK564" s="2">
        <f t="shared" si="209"/>
        <v>2322.08</v>
      </c>
      <c r="AL564" s="2">
        <f t="shared" si="210"/>
        <v>54.45</v>
      </c>
      <c r="AM564" s="2">
        <f t="shared" si="211"/>
        <v>4644.16</v>
      </c>
      <c r="AN564" s="2">
        <f t="shared" si="212"/>
        <v>2322.08</v>
      </c>
      <c r="AO564" s="2">
        <f t="shared" si="213"/>
        <v>0</v>
      </c>
      <c r="AP564" s="2">
        <f t="shared" si="214"/>
        <v>0</v>
      </c>
      <c r="AQ564" s="2">
        <f t="shared" si="215"/>
        <v>0</v>
      </c>
      <c r="AR564" s="2">
        <f t="shared" si="216"/>
        <v>0</v>
      </c>
      <c r="AS564" s="2">
        <f t="shared" si="217"/>
        <v>0</v>
      </c>
      <c r="AT564" s="2">
        <f t="shared" si="218"/>
        <v>2322.08</v>
      </c>
      <c r="AU564" s="2">
        <f t="shared" si="219"/>
        <v>0</v>
      </c>
      <c r="AV564" s="2">
        <f t="shared" si="220"/>
        <v>9288.32</v>
      </c>
      <c r="AW564" s="2">
        <f t="shared" si="221"/>
        <v>11610.4</v>
      </c>
      <c r="AX564" s="2">
        <f>'ZBud Extract Monthly'!V563</f>
        <v>2322.08</v>
      </c>
      <c r="AY564" s="53">
        <f t="shared" si="222"/>
        <v>-9288.32</v>
      </c>
    </row>
    <row r="565" spans="1:51" x14ac:dyDescent="0.3">
      <c r="A565" s="129">
        <v>49826</v>
      </c>
      <c r="B565" s="130">
        <v>533.08000000000004</v>
      </c>
      <c r="C565" s="130">
        <v>590.44000000000005</v>
      </c>
      <c r="D565" s="130">
        <v>582.65</v>
      </c>
      <c r="E565" s="130">
        <v>428.39</v>
      </c>
      <c r="F565" s="130">
        <v>0</v>
      </c>
      <c r="G565" s="130">
        <v>48.55</v>
      </c>
      <c r="H565" s="2">
        <f t="shared" si="200"/>
        <v>2134.56</v>
      </c>
      <c r="I565" s="2">
        <f t="shared" si="201"/>
        <v>0</v>
      </c>
      <c r="J565" s="2">
        <f t="shared" si="202"/>
        <v>48.55</v>
      </c>
      <c r="K565" s="2">
        <f t="shared" si="203"/>
        <v>2134.56</v>
      </c>
      <c r="L565" s="2">
        <f t="shared" si="204"/>
        <v>48.55</v>
      </c>
      <c r="M565" s="2">
        <f t="shared" si="205"/>
        <v>2183.11</v>
      </c>
      <c r="N565" s="2">
        <f>'ZBud Extract Monthly'!V564</f>
        <v>2183.1</v>
      </c>
      <c r="O565" s="53">
        <f t="shared" si="206"/>
        <v>-1.0000000000218279E-2</v>
      </c>
      <c r="AI565" s="58">
        <f t="shared" si="207"/>
        <v>533.08000000000004</v>
      </c>
      <c r="AJ565" s="2">
        <f t="shared" si="208"/>
        <v>1601.48</v>
      </c>
      <c r="AK565" s="2">
        <f t="shared" si="209"/>
        <v>2183.11</v>
      </c>
      <c r="AL565" s="2">
        <f t="shared" si="210"/>
        <v>48.55</v>
      </c>
      <c r="AM565" s="2">
        <f t="shared" si="211"/>
        <v>4366.22</v>
      </c>
      <c r="AN565" s="2">
        <f t="shared" si="212"/>
        <v>2183.0899999999997</v>
      </c>
      <c r="AO565" s="2">
        <f t="shared" si="213"/>
        <v>0</v>
      </c>
      <c r="AP565" s="2">
        <f t="shared" si="214"/>
        <v>0</v>
      </c>
      <c r="AQ565" s="2">
        <f t="shared" si="215"/>
        <v>0</v>
      </c>
      <c r="AR565" s="2">
        <f t="shared" si="216"/>
        <v>0</v>
      </c>
      <c r="AS565" s="2">
        <f t="shared" si="217"/>
        <v>0</v>
      </c>
      <c r="AT565" s="2">
        <f t="shared" si="218"/>
        <v>2183.11</v>
      </c>
      <c r="AU565" s="2">
        <f t="shared" si="219"/>
        <v>0</v>
      </c>
      <c r="AV565" s="2">
        <f t="shared" si="220"/>
        <v>8732.42</v>
      </c>
      <c r="AW565" s="2">
        <f t="shared" si="221"/>
        <v>10915.53</v>
      </c>
      <c r="AX565" s="2">
        <f>'ZBud Extract Monthly'!V564</f>
        <v>2183.1</v>
      </c>
      <c r="AY565" s="53">
        <f t="shared" si="222"/>
        <v>-8732.43</v>
      </c>
    </row>
    <row r="566" spans="1:51" x14ac:dyDescent="0.3">
      <c r="A566" s="129">
        <v>49856</v>
      </c>
      <c r="B566" s="130">
        <v>483.16</v>
      </c>
      <c r="C566" s="130">
        <v>498.85</v>
      </c>
      <c r="D566" s="130">
        <v>204.07</v>
      </c>
      <c r="E566" s="130">
        <v>145.13999999999999</v>
      </c>
      <c r="F566" s="130">
        <v>0</v>
      </c>
      <c r="G566" s="130">
        <v>10.91</v>
      </c>
      <c r="H566" s="2">
        <f t="shared" si="200"/>
        <v>1331.2199999999998</v>
      </c>
      <c r="I566" s="2">
        <f t="shared" si="201"/>
        <v>0</v>
      </c>
      <c r="J566" s="2">
        <f t="shared" si="202"/>
        <v>10.91</v>
      </c>
      <c r="K566" s="2">
        <f t="shared" si="203"/>
        <v>1331.2199999999998</v>
      </c>
      <c r="L566" s="2">
        <f t="shared" si="204"/>
        <v>10.91</v>
      </c>
      <c r="M566" s="2">
        <f t="shared" si="205"/>
        <v>1342.1299999999999</v>
      </c>
      <c r="N566" s="2">
        <f>'ZBud Extract Monthly'!V565</f>
        <v>1342.14</v>
      </c>
      <c r="O566" s="53">
        <f t="shared" si="206"/>
        <v>1.0000000000218279E-2</v>
      </c>
      <c r="AI566" s="58">
        <f t="shared" si="207"/>
        <v>483.16</v>
      </c>
      <c r="AJ566" s="2">
        <f t="shared" si="208"/>
        <v>848.06000000000006</v>
      </c>
      <c r="AK566" s="2">
        <f t="shared" si="209"/>
        <v>1342.1299999999999</v>
      </c>
      <c r="AL566" s="2">
        <f t="shared" si="210"/>
        <v>10.91</v>
      </c>
      <c r="AM566" s="2">
        <f t="shared" si="211"/>
        <v>2684.2599999999998</v>
      </c>
      <c r="AN566" s="2">
        <f t="shared" si="212"/>
        <v>1342.1500000000003</v>
      </c>
      <c r="AO566" s="2">
        <f t="shared" si="213"/>
        <v>0</v>
      </c>
      <c r="AP566" s="2">
        <f t="shared" si="214"/>
        <v>0</v>
      </c>
      <c r="AQ566" s="2">
        <f t="shared" si="215"/>
        <v>0</v>
      </c>
      <c r="AR566" s="2">
        <f t="shared" si="216"/>
        <v>0</v>
      </c>
      <c r="AS566" s="2">
        <f t="shared" si="217"/>
        <v>0</v>
      </c>
      <c r="AT566" s="2">
        <f t="shared" si="218"/>
        <v>1342.1299999999999</v>
      </c>
      <c r="AU566" s="2">
        <f t="shared" si="219"/>
        <v>0</v>
      </c>
      <c r="AV566" s="2">
        <f t="shared" si="220"/>
        <v>5368.54</v>
      </c>
      <c r="AW566" s="2">
        <f t="shared" si="221"/>
        <v>6710.67</v>
      </c>
      <c r="AX566" s="2">
        <f>'ZBud Extract Monthly'!V565</f>
        <v>1342.14</v>
      </c>
      <c r="AY566" s="53">
        <f t="shared" si="222"/>
        <v>-5368.53</v>
      </c>
    </row>
    <row r="567" spans="1:51" x14ac:dyDescent="0.3">
      <c r="A567" s="129">
        <v>49887</v>
      </c>
      <c r="B567" s="130">
        <v>478.14</v>
      </c>
      <c r="C567" s="130">
        <v>480.3</v>
      </c>
      <c r="D567" s="130">
        <v>82.07</v>
      </c>
      <c r="E567" s="130">
        <v>20.63</v>
      </c>
      <c r="F567" s="130">
        <v>0</v>
      </c>
      <c r="G567" s="130">
        <v>0</v>
      </c>
      <c r="H567" s="2">
        <f t="shared" si="200"/>
        <v>1061.1400000000001</v>
      </c>
      <c r="I567" s="2">
        <f t="shared" si="201"/>
        <v>0</v>
      </c>
      <c r="J567" s="2">
        <f t="shared" si="202"/>
        <v>0</v>
      </c>
      <c r="K567" s="2">
        <f t="shared" si="203"/>
        <v>1061.1400000000001</v>
      </c>
      <c r="L567" s="2">
        <f t="shared" si="204"/>
        <v>0</v>
      </c>
      <c r="M567" s="2">
        <f t="shared" si="205"/>
        <v>1061.1400000000001</v>
      </c>
      <c r="N567" s="2">
        <f>'ZBud Extract Monthly'!V566</f>
        <v>1061.1300000000001</v>
      </c>
      <c r="O567" s="53">
        <f t="shared" si="206"/>
        <v>-9.9999999999909051E-3</v>
      </c>
      <c r="AI567" s="58">
        <f t="shared" si="207"/>
        <v>478.14</v>
      </c>
      <c r="AJ567" s="2">
        <f t="shared" si="208"/>
        <v>583</v>
      </c>
      <c r="AK567" s="2">
        <f t="shared" si="209"/>
        <v>1061.1400000000001</v>
      </c>
      <c r="AL567" s="2">
        <f t="shared" si="210"/>
        <v>0</v>
      </c>
      <c r="AM567" s="2">
        <f t="shared" si="211"/>
        <v>2122.2800000000002</v>
      </c>
      <c r="AN567" s="2">
        <f t="shared" si="212"/>
        <v>1061.1200000000001</v>
      </c>
      <c r="AO567" s="2">
        <f t="shared" si="213"/>
        <v>0</v>
      </c>
      <c r="AP567" s="2">
        <f t="shared" si="214"/>
        <v>0</v>
      </c>
      <c r="AQ567" s="2">
        <f t="shared" si="215"/>
        <v>0</v>
      </c>
      <c r="AR567" s="2">
        <f t="shared" si="216"/>
        <v>0</v>
      </c>
      <c r="AS567" s="2">
        <f t="shared" si="217"/>
        <v>0</v>
      </c>
      <c r="AT567" s="2">
        <f t="shared" si="218"/>
        <v>1061.1400000000001</v>
      </c>
      <c r="AU567" s="2">
        <f t="shared" si="219"/>
        <v>0</v>
      </c>
      <c r="AV567" s="2">
        <f t="shared" si="220"/>
        <v>4244.54</v>
      </c>
      <c r="AW567" s="2">
        <f t="shared" si="221"/>
        <v>5305.6799999999994</v>
      </c>
      <c r="AX567" s="2">
        <f>'ZBud Extract Monthly'!V566</f>
        <v>1061.1300000000001</v>
      </c>
      <c r="AY567" s="53">
        <f t="shared" si="222"/>
        <v>-4244.5499999999993</v>
      </c>
    </row>
    <row r="568" spans="1:51" x14ac:dyDescent="0.3">
      <c r="A568" s="129">
        <v>49918</v>
      </c>
      <c r="B568" s="130">
        <v>462.81</v>
      </c>
      <c r="C568" s="130">
        <v>453.78</v>
      </c>
      <c r="D568" s="130">
        <v>146.83000000000001</v>
      </c>
      <c r="E568" s="130">
        <v>88.18</v>
      </c>
      <c r="F568" s="130">
        <v>0</v>
      </c>
      <c r="G568" s="130">
        <v>1.46</v>
      </c>
      <c r="H568" s="2">
        <f t="shared" si="200"/>
        <v>1151.5999999999999</v>
      </c>
      <c r="I568" s="2">
        <f t="shared" si="201"/>
        <v>0</v>
      </c>
      <c r="J568" s="2">
        <f t="shared" si="202"/>
        <v>1.46</v>
      </c>
      <c r="K568" s="2">
        <f t="shared" si="203"/>
        <v>1151.5999999999999</v>
      </c>
      <c r="L568" s="2">
        <f t="shared" si="204"/>
        <v>1.46</v>
      </c>
      <c r="M568" s="2">
        <f t="shared" si="205"/>
        <v>1153.06</v>
      </c>
      <c r="N568" s="2">
        <f>'ZBud Extract Monthly'!V567</f>
        <v>1153.07</v>
      </c>
      <c r="O568" s="53">
        <f t="shared" si="206"/>
        <v>9.9999999999909051E-3</v>
      </c>
      <c r="AI568" s="58">
        <f t="shared" si="207"/>
        <v>462.81</v>
      </c>
      <c r="AJ568" s="2">
        <f t="shared" si="208"/>
        <v>688.79</v>
      </c>
      <c r="AK568" s="2">
        <f t="shared" si="209"/>
        <v>1153.06</v>
      </c>
      <c r="AL568" s="2">
        <f t="shared" si="210"/>
        <v>1.46</v>
      </c>
      <c r="AM568" s="2">
        <f t="shared" si="211"/>
        <v>2306.12</v>
      </c>
      <c r="AN568" s="2">
        <f t="shared" si="212"/>
        <v>1153.08</v>
      </c>
      <c r="AO568" s="2">
        <f t="shared" si="213"/>
        <v>0</v>
      </c>
      <c r="AP568" s="2">
        <f t="shared" si="214"/>
        <v>0</v>
      </c>
      <c r="AQ568" s="2">
        <f t="shared" si="215"/>
        <v>0</v>
      </c>
      <c r="AR568" s="2">
        <f t="shared" si="216"/>
        <v>0</v>
      </c>
      <c r="AS568" s="2">
        <f t="shared" si="217"/>
        <v>0</v>
      </c>
      <c r="AT568" s="2">
        <f t="shared" si="218"/>
        <v>1153.06</v>
      </c>
      <c r="AU568" s="2">
        <f t="shared" si="219"/>
        <v>0</v>
      </c>
      <c r="AV568" s="2">
        <f t="shared" si="220"/>
        <v>4612.26</v>
      </c>
      <c r="AW568" s="2">
        <f t="shared" si="221"/>
        <v>5765.32</v>
      </c>
      <c r="AX568" s="2">
        <f>'ZBud Extract Monthly'!V567</f>
        <v>1153.07</v>
      </c>
      <c r="AY568" s="53">
        <f t="shared" si="222"/>
        <v>-4612.25</v>
      </c>
    </row>
    <row r="569" spans="1:51" x14ac:dyDescent="0.3">
      <c r="A569" s="129">
        <v>49948</v>
      </c>
      <c r="B569" s="130">
        <v>430.41</v>
      </c>
      <c r="C569" s="130">
        <v>408.05</v>
      </c>
      <c r="D569" s="130">
        <v>101.73</v>
      </c>
      <c r="E569" s="130">
        <v>51.16</v>
      </c>
      <c r="F569" s="130">
        <v>0</v>
      </c>
      <c r="G569" s="130">
        <v>0.03</v>
      </c>
      <c r="H569" s="2">
        <f t="shared" si="200"/>
        <v>991.35</v>
      </c>
      <c r="I569" s="2">
        <f t="shared" si="201"/>
        <v>0</v>
      </c>
      <c r="J569" s="2">
        <f t="shared" si="202"/>
        <v>0.03</v>
      </c>
      <c r="K569" s="2">
        <f t="shared" si="203"/>
        <v>991.35</v>
      </c>
      <c r="L569" s="2">
        <f t="shared" si="204"/>
        <v>0.03</v>
      </c>
      <c r="M569" s="2">
        <f t="shared" si="205"/>
        <v>991.38</v>
      </c>
      <c r="N569" s="2">
        <f>'ZBud Extract Monthly'!V568</f>
        <v>991.38</v>
      </c>
      <c r="O569" s="53">
        <f t="shared" si="206"/>
        <v>0</v>
      </c>
      <c r="AI569" s="58">
        <f t="shared" si="207"/>
        <v>430.41</v>
      </c>
      <c r="AJ569" s="2">
        <f t="shared" si="208"/>
        <v>560.94000000000005</v>
      </c>
      <c r="AK569" s="2">
        <f t="shared" si="209"/>
        <v>991.38</v>
      </c>
      <c r="AL569" s="2">
        <f t="shared" si="210"/>
        <v>0.03</v>
      </c>
      <c r="AM569" s="2">
        <f t="shared" si="211"/>
        <v>1982.76</v>
      </c>
      <c r="AN569" s="2">
        <f t="shared" si="212"/>
        <v>991.38</v>
      </c>
      <c r="AO569" s="2">
        <f t="shared" si="213"/>
        <v>0</v>
      </c>
      <c r="AP569" s="2">
        <f t="shared" si="214"/>
        <v>0</v>
      </c>
      <c r="AQ569" s="2">
        <f t="shared" si="215"/>
        <v>0</v>
      </c>
      <c r="AR569" s="2">
        <f t="shared" si="216"/>
        <v>0</v>
      </c>
      <c r="AS569" s="2">
        <f t="shared" si="217"/>
        <v>0</v>
      </c>
      <c r="AT569" s="2">
        <f t="shared" si="218"/>
        <v>991.38</v>
      </c>
      <c r="AU569" s="2">
        <f t="shared" si="219"/>
        <v>0</v>
      </c>
      <c r="AV569" s="2">
        <f t="shared" si="220"/>
        <v>3965.5200000000004</v>
      </c>
      <c r="AW569" s="2">
        <f t="shared" si="221"/>
        <v>4956.8999999999996</v>
      </c>
      <c r="AX569" s="2">
        <f>'ZBud Extract Monthly'!V568</f>
        <v>991.38</v>
      </c>
      <c r="AY569" s="53">
        <f t="shared" si="222"/>
        <v>-3965.5199999999995</v>
      </c>
    </row>
    <row r="570" spans="1:51" x14ac:dyDescent="0.3">
      <c r="A570" s="129">
        <v>49979</v>
      </c>
      <c r="B570" s="130">
        <v>434.91</v>
      </c>
      <c r="C570" s="130">
        <v>405.02</v>
      </c>
      <c r="D570" s="130">
        <v>189.86</v>
      </c>
      <c r="E570" s="130">
        <v>142.97999999999999</v>
      </c>
      <c r="F570" s="130">
        <v>0</v>
      </c>
      <c r="G570" s="130">
        <v>7.73</v>
      </c>
      <c r="H570" s="2">
        <f t="shared" si="200"/>
        <v>1172.77</v>
      </c>
      <c r="I570" s="2">
        <f t="shared" si="201"/>
        <v>0</v>
      </c>
      <c r="J570" s="2">
        <f t="shared" si="202"/>
        <v>7.73</v>
      </c>
      <c r="K570" s="2">
        <f t="shared" si="203"/>
        <v>1172.77</v>
      </c>
      <c r="L570" s="2">
        <f t="shared" si="204"/>
        <v>7.73</v>
      </c>
      <c r="M570" s="2">
        <f t="shared" si="205"/>
        <v>1180.5</v>
      </c>
      <c r="N570" s="2">
        <f>'ZBud Extract Monthly'!V569</f>
        <v>1180.51</v>
      </c>
      <c r="O570" s="53">
        <f t="shared" si="206"/>
        <v>9.9999999999909051E-3</v>
      </c>
      <c r="AI570" s="58">
        <f t="shared" si="207"/>
        <v>434.91</v>
      </c>
      <c r="AJ570" s="2">
        <f t="shared" si="208"/>
        <v>737.86</v>
      </c>
      <c r="AK570" s="2">
        <f t="shared" si="209"/>
        <v>1180.5</v>
      </c>
      <c r="AL570" s="2">
        <f t="shared" si="210"/>
        <v>7.73</v>
      </c>
      <c r="AM570" s="2">
        <f t="shared" si="211"/>
        <v>2361</v>
      </c>
      <c r="AN570" s="2">
        <f t="shared" si="212"/>
        <v>1180.52</v>
      </c>
      <c r="AO570" s="2">
        <f t="shared" si="213"/>
        <v>0</v>
      </c>
      <c r="AP570" s="2">
        <f t="shared" si="214"/>
        <v>0</v>
      </c>
      <c r="AQ570" s="2">
        <f t="shared" si="215"/>
        <v>0</v>
      </c>
      <c r="AR570" s="2">
        <f t="shared" si="216"/>
        <v>0</v>
      </c>
      <c r="AS570" s="2">
        <f t="shared" si="217"/>
        <v>0</v>
      </c>
      <c r="AT570" s="2">
        <f t="shared" si="218"/>
        <v>1180.5</v>
      </c>
      <c r="AU570" s="2">
        <f t="shared" si="219"/>
        <v>0</v>
      </c>
      <c r="AV570" s="2">
        <f t="shared" si="220"/>
        <v>4722.0200000000004</v>
      </c>
      <c r="AW570" s="2">
        <f t="shared" si="221"/>
        <v>5902.52</v>
      </c>
      <c r="AX570" s="2">
        <f>'ZBud Extract Monthly'!V569</f>
        <v>1180.51</v>
      </c>
      <c r="AY570" s="53">
        <f t="shared" si="222"/>
        <v>-4722.01</v>
      </c>
    </row>
    <row r="571" spans="1:51" x14ac:dyDescent="0.3">
      <c r="A571" s="129">
        <v>50009</v>
      </c>
      <c r="B571" s="130">
        <v>603.38</v>
      </c>
      <c r="C571" s="130">
        <v>600.16999999999996</v>
      </c>
      <c r="D571" s="130">
        <v>455.31</v>
      </c>
      <c r="E571" s="130">
        <v>300.8</v>
      </c>
      <c r="F571" s="130">
        <v>0</v>
      </c>
      <c r="G571" s="130">
        <v>20.149999999999999</v>
      </c>
      <c r="H571" s="2">
        <f t="shared" si="200"/>
        <v>1959.6599999999999</v>
      </c>
      <c r="I571" s="2">
        <f t="shared" si="201"/>
        <v>0</v>
      </c>
      <c r="J571" s="2">
        <f t="shared" si="202"/>
        <v>20.149999999999999</v>
      </c>
      <c r="K571" s="2">
        <f t="shared" si="203"/>
        <v>1959.6599999999999</v>
      </c>
      <c r="L571" s="2">
        <f t="shared" si="204"/>
        <v>20.149999999999999</v>
      </c>
      <c r="M571" s="2">
        <f t="shared" si="205"/>
        <v>1979.81</v>
      </c>
      <c r="N571" s="2">
        <f>'ZBud Extract Monthly'!V570</f>
        <v>1979.82</v>
      </c>
      <c r="O571" s="53">
        <f t="shared" si="206"/>
        <v>9.9999999999909051E-3</v>
      </c>
      <c r="AI571" s="58">
        <f t="shared" si="207"/>
        <v>603.38</v>
      </c>
      <c r="AJ571" s="2">
        <f t="shared" si="208"/>
        <v>1356.28</v>
      </c>
      <c r="AK571" s="2">
        <f t="shared" si="209"/>
        <v>1979.81</v>
      </c>
      <c r="AL571" s="2">
        <f t="shared" si="210"/>
        <v>20.149999999999999</v>
      </c>
      <c r="AM571" s="2">
        <f t="shared" si="211"/>
        <v>3959.62</v>
      </c>
      <c r="AN571" s="2">
        <f t="shared" si="212"/>
        <v>1979.83</v>
      </c>
      <c r="AO571" s="2">
        <f t="shared" si="213"/>
        <v>0</v>
      </c>
      <c r="AP571" s="2">
        <f t="shared" si="214"/>
        <v>0</v>
      </c>
      <c r="AQ571" s="2">
        <f t="shared" si="215"/>
        <v>0</v>
      </c>
      <c r="AR571" s="2">
        <f t="shared" si="216"/>
        <v>0</v>
      </c>
      <c r="AS571" s="2">
        <f t="shared" si="217"/>
        <v>0</v>
      </c>
      <c r="AT571" s="2">
        <f t="shared" si="218"/>
        <v>1979.81</v>
      </c>
      <c r="AU571" s="2">
        <f t="shared" si="219"/>
        <v>0</v>
      </c>
      <c r="AV571" s="2">
        <f t="shared" si="220"/>
        <v>7919.26</v>
      </c>
      <c r="AW571" s="2">
        <f t="shared" si="221"/>
        <v>9899.07</v>
      </c>
      <c r="AX571" s="2">
        <f>'ZBud Extract Monthly'!V570</f>
        <v>1979.82</v>
      </c>
      <c r="AY571" s="53">
        <f t="shared" si="222"/>
        <v>-7919.25</v>
      </c>
    </row>
    <row r="572" spans="1:51" x14ac:dyDescent="0.3">
      <c r="A572" s="129">
        <v>50040</v>
      </c>
      <c r="B572" s="130">
        <v>630.94000000000005</v>
      </c>
      <c r="C572" s="130">
        <v>682.62</v>
      </c>
      <c r="D572" s="130">
        <v>724.44</v>
      </c>
      <c r="E572" s="130">
        <v>508.08</v>
      </c>
      <c r="F572" s="130">
        <v>0</v>
      </c>
      <c r="G572" s="130">
        <v>47.07</v>
      </c>
      <c r="H572" s="2">
        <f t="shared" si="200"/>
        <v>2546.08</v>
      </c>
      <c r="I572" s="2">
        <f t="shared" si="201"/>
        <v>0</v>
      </c>
      <c r="J572" s="2">
        <f t="shared" si="202"/>
        <v>47.07</v>
      </c>
      <c r="K572" s="2">
        <f t="shared" si="203"/>
        <v>2546.08</v>
      </c>
      <c r="L572" s="2">
        <f t="shared" si="204"/>
        <v>47.07</v>
      </c>
      <c r="M572" s="2">
        <f t="shared" si="205"/>
        <v>2593.15</v>
      </c>
      <c r="N572" s="2">
        <f>'ZBud Extract Monthly'!V571</f>
        <v>2593.17</v>
      </c>
      <c r="O572" s="53">
        <f t="shared" si="206"/>
        <v>1.999999999998181E-2</v>
      </c>
      <c r="AI572" s="58">
        <f t="shared" si="207"/>
        <v>630.94000000000005</v>
      </c>
      <c r="AJ572" s="2">
        <f t="shared" si="208"/>
        <v>1915.1399999999999</v>
      </c>
      <c r="AK572" s="2">
        <f t="shared" si="209"/>
        <v>2593.15</v>
      </c>
      <c r="AL572" s="2">
        <f t="shared" si="210"/>
        <v>47.07</v>
      </c>
      <c r="AM572" s="2">
        <f t="shared" si="211"/>
        <v>5186.3</v>
      </c>
      <c r="AN572" s="2">
        <f t="shared" si="212"/>
        <v>2593.19</v>
      </c>
      <c r="AO572" s="2">
        <f t="shared" si="213"/>
        <v>0</v>
      </c>
      <c r="AP572" s="2">
        <f t="shared" si="214"/>
        <v>0</v>
      </c>
      <c r="AQ572" s="2">
        <f t="shared" si="215"/>
        <v>0</v>
      </c>
      <c r="AR572" s="2">
        <f t="shared" si="216"/>
        <v>0</v>
      </c>
      <c r="AS572" s="2">
        <f t="shared" si="217"/>
        <v>0</v>
      </c>
      <c r="AT572" s="2">
        <f t="shared" si="218"/>
        <v>2593.15</v>
      </c>
      <c r="AU572" s="2">
        <f t="shared" si="219"/>
        <v>0</v>
      </c>
      <c r="AV572" s="2">
        <f t="shared" si="220"/>
        <v>10372.640000000001</v>
      </c>
      <c r="AW572" s="2">
        <f t="shared" si="221"/>
        <v>12965.789999999999</v>
      </c>
      <c r="AX572" s="2">
        <f>'ZBud Extract Monthly'!V571</f>
        <v>2593.17</v>
      </c>
      <c r="AY572" s="53">
        <f t="shared" si="222"/>
        <v>-10372.619999999999</v>
      </c>
    </row>
    <row r="573" spans="1:51" x14ac:dyDescent="0.3">
      <c r="A573" s="129">
        <v>50071</v>
      </c>
      <c r="B573" s="130">
        <v>686.48</v>
      </c>
      <c r="C573" s="130">
        <v>758.23</v>
      </c>
      <c r="D573" s="130">
        <v>934.23</v>
      </c>
      <c r="E573" s="130">
        <v>651.26</v>
      </c>
      <c r="F573" s="130">
        <v>0</v>
      </c>
      <c r="G573" s="130">
        <v>74.040000000000006</v>
      </c>
      <c r="H573" s="2">
        <f t="shared" si="200"/>
        <v>3030.2</v>
      </c>
      <c r="I573" s="2">
        <f t="shared" si="201"/>
        <v>0</v>
      </c>
      <c r="J573" s="2">
        <f t="shared" si="202"/>
        <v>74.040000000000006</v>
      </c>
      <c r="K573" s="2">
        <f t="shared" si="203"/>
        <v>3030.2</v>
      </c>
      <c r="L573" s="2">
        <f t="shared" si="204"/>
        <v>74.040000000000006</v>
      </c>
      <c r="M573" s="2">
        <f t="shared" si="205"/>
        <v>3104.24</v>
      </c>
      <c r="N573" s="2">
        <f>'ZBud Extract Monthly'!V572</f>
        <v>3104.23</v>
      </c>
      <c r="O573" s="53">
        <f t="shared" si="206"/>
        <v>-9.9999999997635314E-3</v>
      </c>
      <c r="AI573" s="58">
        <f t="shared" si="207"/>
        <v>686.48</v>
      </c>
      <c r="AJ573" s="2">
        <f t="shared" si="208"/>
        <v>2343.7200000000003</v>
      </c>
      <c r="AK573" s="2">
        <f t="shared" si="209"/>
        <v>3104.24</v>
      </c>
      <c r="AL573" s="2">
        <f t="shared" si="210"/>
        <v>74.040000000000006</v>
      </c>
      <c r="AM573" s="2">
        <f t="shared" si="211"/>
        <v>6208.48</v>
      </c>
      <c r="AN573" s="2">
        <f t="shared" si="212"/>
        <v>3104.2200000000003</v>
      </c>
      <c r="AO573" s="2">
        <f t="shared" si="213"/>
        <v>0</v>
      </c>
      <c r="AP573" s="2">
        <f t="shared" si="214"/>
        <v>0</v>
      </c>
      <c r="AQ573" s="2">
        <f t="shared" si="215"/>
        <v>0</v>
      </c>
      <c r="AR573" s="2">
        <f t="shared" si="216"/>
        <v>0</v>
      </c>
      <c r="AS573" s="2">
        <f t="shared" si="217"/>
        <v>0</v>
      </c>
      <c r="AT573" s="2">
        <f t="shared" si="218"/>
        <v>3104.24</v>
      </c>
      <c r="AU573" s="2">
        <f t="shared" si="219"/>
        <v>0</v>
      </c>
      <c r="AV573" s="2">
        <f t="shared" si="220"/>
        <v>12416.939999999999</v>
      </c>
      <c r="AW573" s="2">
        <f t="shared" si="221"/>
        <v>15521.18</v>
      </c>
      <c r="AX573" s="2">
        <f>'ZBud Extract Monthly'!V572</f>
        <v>3104.23</v>
      </c>
      <c r="AY573" s="53">
        <f t="shared" si="222"/>
        <v>-12416.95</v>
      </c>
    </row>
    <row r="574" spans="1:51" x14ac:dyDescent="0.3">
      <c r="A574" s="129">
        <v>50099</v>
      </c>
      <c r="B574" s="130">
        <v>442.93</v>
      </c>
      <c r="C574" s="130">
        <v>476.89</v>
      </c>
      <c r="D574" s="130">
        <v>523.76</v>
      </c>
      <c r="E574" s="130">
        <v>366.9</v>
      </c>
      <c r="F574" s="130">
        <v>0</v>
      </c>
      <c r="G574" s="130">
        <v>52.2</v>
      </c>
      <c r="H574" s="2">
        <f t="shared" si="200"/>
        <v>1810.48</v>
      </c>
      <c r="I574" s="2">
        <f t="shared" si="201"/>
        <v>0</v>
      </c>
      <c r="J574" s="2">
        <f t="shared" si="202"/>
        <v>52.2</v>
      </c>
      <c r="K574" s="2">
        <f t="shared" si="203"/>
        <v>1810.48</v>
      </c>
      <c r="L574" s="2">
        <f t="shared" si="204"/>
        <v>52.2</v>
      </c>
      <c r="M574" s="2">
        <f t="shared" si="205"/>
        <v>1862.68</v>
      </c>
      <c r="N574" s="2">
        <f>'ZBud Extract Monthly'!V573</f>
        <v>1862.68</v>
      </c>
      <c r="O574" s="53">
        <f t="shared" si="206"/>
        <v>0</v>
      </c>
      <c r="AI574" s="58">
        <f t="shared" si="207"/>
        <v>442.93</v>
      </c>
      <c r="AJ574" s="2">
        <f t="shared" si="208"/>
        <v>1367.55</v>
      </c>
      <c r="AK574" s="2">
        <f t="shared" si="209"/>
        <v>1862.68</v>
      </c>
      <c r="AL574" s="2">
        <f t="shared" si="210"/>
        <v>52.2</v>
      </c>
      <c r="AM574" s="2">
        <f t="shared" si="211"/>
        <v>3725.36</v>
      </c>
      <c r="AN574" s="2">
        <f t="shared" si="212"/>
        <v>1862.68</v>
      </c>
      <c r="AO574" s="2">
        <f t="shared" si="213"/>
        <v>0</v>
      </c>
      <c r="AP574" s="2">
        <f t="shared" si="214"/>
        <v>0</v>
      </c>
      <c r="AQ574" s="2">
        <f t="shared" si="215"/>
        <v>0</v>
      </c>
      <c r="AR574" s="2">
        <f t="shared" si="216"/>
        <v>0</v>
      </c>
      <c r="AS574" s="2">
        <f t="shared" si="217"/>
        <v>0</v>
      </c>
      <c r="AT574" s="2">
        <f t="shared" si="218"/>
        <v>1862.68</v>
      </c>
      <c r="AU574" s="2">
        <f t="shared" si="219"/>
        <v>0</v>
      </c>
      <c r="AV574" s="2">
        <f t="shared" si="220"/>
        <v>7450.72</v>
      </c>
      <c r="AW574" s="2">
        <f t="shared" si="221"/>
        <v>9313.4</v>
      </c>
      <c r="AX574" s="2">
        <f>'ZBud Extract Monthly'!V573</f>
        <v>1862.68</v>
      </c>
      <c r="AY574" s="53">
        <f t="shared" si="222"/>
        <v>-7450.7199999999993</v>
      </c>
    </row>
    <row r="575" spans="1:51" x14ac:dyDescent="0.3">
      <c r="A575" s="129">
        <v>50130</v>
      </c>
      <c r="B575" s="130">
        <v>1003.37</v>
      </c>
      <c r="C575" s="130">
        <v>1119.53</v>
      </c>
      <c r="D575" s="130">
        <v>1265.57</v>
      </c>
      <c r="E575" s="130">
        <v>803.59</v>
      </c>
      <c r="F575" s="130">
        <v>0</v>
      </c>
      <c r="G575" s="130">
        <v>98.74</v>
      </c>
      <c r="H575" s="2">
        <f t="shared" si="200"/>
        <v>4192.0600000000004</v>
      </c>
      <c r="I575" s="2">
        <f t="shared" si="201"/>
        <v>0</v>
      </c>
      <c r="J575" s="2">
        <f t="shared" si="202"/>
        <v>98.74</v>
      </c>
      <c r="K575" s="2">
        <f t="shared" si="203"/>
        <v>4192.0600000000004</v>
      </c>
      <c r="L575" s="2">
        <f t="shared" si="204"/>
        <v>98.74</v>
      </c>
      <c r="M575" s="2">
        <f t="shared" si="205"/>
        <v>4290.8</v>
      </c>
      <c r="N575" s="2">
        <f>'ZBud Extract Monthly'!V574</f>
        <v>4290.8</v>
      </c>
      <c r="O575" s="53">
        <f t="shared" si="206"/>
        <v>0</v>
      </c>
      <c r="AI575" s="58">
        <f t="shared" si="207"/>
        <v>1003.37</v>
      </c>
      <c r="AJ575" s="2">
        <f t="shared" si="208"/>
        <v>3188.69</v>
      </c>
      <c r="AK575" s="2">
        <f t="shared" si="209"/>
        <v>4290.8</v>
      </c>
      <c r="AL575" s="2">
        <f t="shared" si="210"/>
        <v>98.74</v>
      </c>
      <c r="AM575" s="2">
        <f t="shared" si="211"/>
        <v>8581.6</v>
      </c>
      <c r="AN575" s="2">
        <f t="shared" si="212"/>
        <v>4290.8</v>
      </c>
      <c r="AO575" s="2">
        <f t="shared" si="213"/>
        <v>0</v>
      </c>
      <c r="AP575" s="2">
        <f t="shared" si="214"/>
        <v>0</v>
      </c>
      <c r="AQ575" s="2">
        <f t="shared" si="215"/>
        <v>0</v>
      </c>
      <c r="AR575" s="2">
        <f t="shared" si="216"/>
        <v>0</v>
      </c>
      <c r="AS575" s="2">
        <f t="shared" si="217"/>
        <v>0</v>
      </c>
      <c r="AT575" s="2">
        <f t="shared" si="218"/>
        <v>4290.8</v>
      </c>
      <c r="AU575" s="2">
        <f t="shared" si="219"/>
        <v>0</v>
      </c>
      <c r="AV575" s="2">
        <f t="shared" si="220"/>
        <v>17163.2</v>
      </c>
      <c r="AW575" s="2">
        <f t="shared" si="221"/>
        <v>21454</v>
      </c>
      <c r="AX575" s="2">
        <f>'ZBud Extract Monthly'!V574</f>
        <v>4290.8</v>
      </c>
      <c r="AY575" s="53">
        <f t="shared" si="222"/>
        <v>-17163.2</v>
      </c>
    </row>
    <row r="576" spans="1:51" x14ac:dyDescent="0.3">
      <c r="A576" s="129">
        <v>50160</v>
      </c>
      <c r="B576" s="130">
        <v>577.63</v>
      </c>
      <c r="C576" s="130">
        <v>699.58</v>
      </c>
      <c r="D576" s="130">
        <v>1208.21</v>
      </c>
      <c r="E576" s="130">
        <v>872.69</v>
      </c>
      <c r="F576" s="130">
        <v>0</v>
      </c>
      <c r="G576" s="130">
        <v>129.06</v>
      </c>
      <c r="H576" s="2">
        <f t="shared" si="200"/>
        <v>3358.11</v>
      </c>
      <c r="I576" s="2">
        <f t="shared" si="201"/>
        <v>0</v>
      </c>
      <c r="J576" s="2">
        <f t="shared" si="202"/>
        <v>129.06</v>
      </c>
      <c r="K576" s="2">
        <f t="shared" si="203"/>
        <v>3358.11</v>
      </c>
      <c r="L576" s="2">
        <f t="shared" si="204"/>
        <v>129.06</v>
      </c>
      <c r="M576" s="2">
        <f t="shared" si="205"/>
        <v>3487.17</v>
      </c>
      <c r="N576" s="2">
        <f>'ZBud Extract Monthly'!V575</f>
        <v>3487.17</v>
      </c>
      <c r="O576" s="53">
        <f t="shared" si="206"/>
        <v>0</v>
      </c>
      <c r="AI576" s="58">
        <f t="shared" si="207"/>
        <v>577.63</v>
      </c>
      <c r="AJ576" s="2">
        <f t="shared" si="208"/>
        <v>2780.48</v>
      </c>
      <c r="AK576" s="2">
        <f t="shared" si="209"/>
        <v>3487.17</v>
      </c>
      <c r="AL576" s="2">
        <f t="shared" si="210"/>
        <v>129.06</v>
      </c>
      <c r="AM576" s="2">
        <f t="shared" si="211"/>
        <v>6974.34</v>
      </c>
      <c r="AN576" s="2">
        <f t="shared" si="212"/>
        <v>3487.17</v>
      </c>
      <c r="AO576" s="2">
        <f t="shared" si="213"/>
        <v>0</v>
      </c>
      <c r="AP576" s="2">
        <f t="shared" si="214"/>
        <v>0</v>
      </c>
      <c r="AQ576" s="2">
        <f t="shared" si="215"/>
        <v>0</v>
      </c>
      <c r="AR576" s="2">
        <f t="shared" si="216"/>
        <v>0</v>
      </c>
      <c r="AS576" s="2">
        <f t="shared" si="217"/>
        <v>0</v>
      </c>
      <c r="AT576" s="2">
        <f t="shared" si="218"/>
        <v>3487.17</v>
      </c>
      <c r="AU576" s="2">
        <f t="shared" si="219"/>
        <v>0</v>
      </c>
      <c r="AV576" s="2">
        <f t="shared" si="220"/>
        <v>13948.68</v>
      </c>
      <c r="AW576" s="2">
        <f t="shared" si="221"/>
        <v>17435.849999999999</v>
      </c>
      <c r="AX576" s="2">
        <f>'ZBud Extract Monthly'!V575</f>
        <v>3487.17</v>
      </c>
      <c r="AY576" s="53">
        <f t="shared" si="222"/>
        <v>-13948.679999999998</v>
      </c>
    </row>
    <row r="577" spans="1:51" x14ac:dyDescent="0.3">
      <c r="A577" s="129">
        <v>50191</v>
      </c>
      <c r="B577" s="130">
        <v>512.67999999999995</v>
      </c>
      <c r="C577" s="130">
        <v>573.91999999999996</v>
      </c>
      <c r="D577" s="130">
        <v>474.34</v>
      </c>
      <c r="E577" s="130">
        <v>354.02</v>
      </c>
      <c r="F577" s="130">
        <v>0</v>
      </c>
      <c r="G577" s="130">
        <v>46.39</v>
      </c>
      <c r="H577" s="2">
        <f t="shared" si="200"/>
        <v>1914.9599999999998</v>
      </c>
      <c r="I577" s="2">
        <f t="shared" si="201"/>
        <v>0</v>
      </c>
      <c r="J577" s="2">
        <f t="shared" si="202"/>
        <v>46.39</v>
      </c>
      <c r="K577" s="2">
        <f t="shared" si="203"/>
        <v>1914.9599999999998</v>
      </c>
      <c r="L577" s="2">
        <f t="shared" si="204"/>
        <v>46.39</v>
      </c>
      <c r="M577" s="2">
        <f t="shared" si="205"/>
        <v>1961.35</v>
      </c>
      <c r="N577" s="2">
        <f>'ZBud Extract Monthly'!V576</f>
        <v>1961.35</v>
      </c>
      <c r="O577" s="53">
        <f t="shared" si="206"/>
        <v>0</v>
      </c>
      <c r="AI577" s="58">
        <f t="shared" si="207"/>
        <v>512.67999999999995</v>
      </c>
      <c r="AJ577" s="2">
        <f t="shared" si="208"/>
        <v>1402.28</v>
      </c>
      <c r="AK577" s="2">
        <f t="shared" si="209"/>
        <v>1961.35</v>
      </c>
      <c r="AL577" s="2">
        <f t="shared" si="210"/>
        <v>46.39</v>
      </c>
      <c r="AM577" s="2">
        <f t="shared" si="211"/>
        <v>3922.7</v>
      </c>
      <c r="AN577" s="2">
        <f t="shared" si="212"/>
        <v>1961.35</v>
      </c>
      <c r="AO577" s="2">
        <f t="shared" si="213"/>
        <v>0</v>
      </c>
      <c r="AP577" s="2">
        <f t="shared" si="214"/>
        <v>0</v>
      </c>
      <c r="AQ577" s="2">
        <f t="shared" si="215"/>
        <v>0</v>
      </c>
      <c r="AR577" s="2">
        <f t="shared" si="216"/>
        <v>0</v>
      </c>
      <c r="AS577" s="2">
        <f t="shared" si="217"/>
        <v>0</v>
      </c>
      <c r="AT577" s="2">
        <f t="shared" si="218"/>
        <v>1961.35</v>
      </c>
      <c r="AU577" s="2">
        <f t="shared" si="219"/>
        <v>0</v>
      </c>
      <c r="AV577" s="2">
        <f t="shared" si="220"/>
        <v>7845.4</v>
      </c>
      <c r="AW577" s="2">
        <f t="shared" si="221"/>
        <v>9806.75</v>
      </c>
      <c r="AX577" s="2">
        <f>'ZBud Extract Monthly'!V576</f>
        <v>1961.35</v>
      </c>
      <c r="AY577" s="53">
        <f t="shared" si="222"/>
        <v>-7845.4</v>
      </c>
    </row>
    <row r="578" spans="1:51" x14ac:dyDescent="0.3">
      <c r="A578" s="129">
        <v>50221</v>
      </c>
      <c r="B578" s="130">
        <v>468.87</v>
      </c>
      <c r="C578" s="130">
        <v>478.08</v>
      </c>
      <c r="D578" s="130">
        <v>262.52999999999997</v>
      </c>
      <c r="E578" s="130">
        <v>186.18</v>
      </c>
      <c r="F578" s="130">
        <v>0</v>
      </c>
      <c r="G578" s="130">
        <v>8.69</v>
      </c>
      <c r="H578" s="2">
        <f t="shared" si="200"/>
        <v>1395.66</v>
      </c>
      <c r="I578" s="2">
        <f t="shared" si="201"/>
        <v>0</v>
      </c>
      <c r="J578" s="2">
        <f t="shared" si="202"/>
        <v>8.69</v>
      </c>
      <c r="K578" s="2">
        <f t="shared" si="203"/>
        <v>1395.66</v>
      </c>
      <c r="L578" s="2">
        <f t="shared" si="204"/>
        <v>8.69</v>
      </c>
      <c r="M578" s="2">
        <f t="shared" si="205"/>
        <v>1404.3500000000001</v>
      </c>
      <c r="N578" s="2">
        <f>'ZBud Extract Monthly'!V577</f>
        <v>1404.35</v>
      </c>
      <c r="O578" s="53">
        <f t="shared" si="206"/>
        <v>0</v>
      </c>
      <c r="AI578" s="58">
        <f t="shared" si="207"/>
        <v>468.87</v>
      </c>
      <c r="AJ578" s="2">
        <f t="shared" si="208"/>
        <v>926.79</v>
      </c>
      <c r="AK578" s="2">
        <f t="shared" si="209"/>
        <v>1404.3500000000001</v>
      </c>
      <c r="AL578" s="2">
        <f t="shared" si="210"/>
        <v>8.69</v>
      </c>
      <c r="AM578" s="2">
        <f t="shared" si="211"/>
        <v>2808.7000000000003</v>
      </c>
      <c r="AN578" s="2">
        <f t="shared" si="212"/>
        <v>1404.35</v>
      </c>
      <c r="AO578" s="2">
        <f t="shared" si="213"/>
        <v>0</v>
      </c>
      <c r="AP578" s="2">
        <f t="shared" si="214"/>
        <v>0</v>
      </c>
      <c r="AQ578" s="2">
        <f t="shared" si="215"/>
        <v>0</v>
      </c>
      <c r="AR578" s="2">
        <f t="shared" si="216"/>
        <v>0</v>
      </c>
      <c r="AS578" s="2">
        <f t="shared" si="217"/>
        <v>0</v>
      </c>
      <c r="AT578" s="2">
        <f t="shared" si="218"/>
        <v>1404.3500000000001</v>
      </c>
      <c r="AU578" s="2">
        <f t="shared" si="219"/>
        <v>0</v>
      </c>
      <c r="AV578" s="2">
        <f t="shared" si="220"/>
        <v>5617.4</v>
      </c>
      <c r="AW578" s="2">
        <f t="shared" si="221"/>
        <v>7021.75</v>
      </c>
      <c r="AX578" s="2">
        <f>'ZBud Extract Monthly'!V577</f>
        <v>1404.35</v>
      </c>
      <c r="AY578" s="53">
        <f t="shared" si="222"/>
        <v>-5617.4</v>
      </c>
    </row>
    <row r="579" spans="1:51" x14ac:dyDescent="0.3">
      <c r="A579" s="129">
        <v>50252</v>
      </c>
      <c r="B579" s="130">
        <v>502.08</v>
      </c>
      <c r="C579" s="130">
        <v>505.92</v>
      </c>
      <c r="D579" s="130">
        <v>20.95</v>
      </c>
      <c r="E579" s="130">
        <v>0.27</v>
      </c>
      <c r="F579" s="130">
        <v>0</v>
      </c>
      <c r="G579" s="130">
        <v>0</v>
      </c>
      <c r="H579" s="2">
        <f t="shared" si="200"/>
        <v>1029.22</v>
      </c>
      <c r="I579" s="2">
        <f t="shared" si="201"/>
        <v>0</v>
      </c>
      <c r="J579" s="2">
        <f t="shared" si="202"/>
        <v>0</v>
      </c>
      <c r="K579" s="2">
        <f t="shared" si="203"/>
        <v>1029.22</v>
      </c>
      <c r="L579" s="2">
        <f t="shared" si="204"/>
        <v>0</v>
      </c>
      <c r="M579" s="2">
        <f t="shared" si="205"/>
        <v>1029.22</v>
      </c>
      <c r="N579" s="2">
        <f>'ZBud Extract Monthly'!V578</f>
        <v>1029.22</v>
      </c>
      <c r="O579" s="53">
        <f t="shared" si="206"/>
        <v>0</v>
      </c>
      <c r="AI579" s="58">
        <f t="shared" si="207"/>
        <v>502.08</v>
      </c>
      <c r="AJ579" s="2">
        <f t="shared" si="208"/>
        <v>527.14</v>
      </c>
      <c r="AK579" s="2">
        <f t="shared" si="209"/>
        <v>1029.22</v>
      </c>
      <c r="AL579" s="2">
        <f t="shared" si="210"/>
        <v>0</v>
      </c>
      <c r="AM579" s="2">
        <f t="shared" si="211"/>
        <v>2058.44</v>
      </c>
      <c r="AN579" s="2">
        <f t="shared" si="212"/>
        <v>1029.22</v>
      </c>
      <c r="AO579" s="2">
        <f t="shared" si="213"/>
        <v>0</v>
      </c>
      <c r="AP579" s="2">
        <f t="shared" si="214"/>
        <v>0</v>
      </c>
      <c r="AQ579" s="2">
        <f t="shared" si="215"/>
        <v>0</v>
      </c>
      <c r="AR579" s="2">
        <f t="shared" si="216"/>
        <v>0</v>
      </c>
      <c r="AS579" s="2">
        <f t="shared" si="217"/>
        <v>0</v>
      </c>
      <c r="AT579" s="2">
        <f t="shared" si="218"/>
        <v>1029.22</v>
      </c>
      <c r="AU579" s="2">
        <f t="shared" si="219"/>
        <v>0</v>
      </c>
      <c r="AV579" s="2">
        <f t="shared" si="220"/>
        <v>4116.88</v>
      </c>
      <c r="AW579" s="2">
        <f t="shared" si="221"/>
        <v>5146.1000000000004</v>
      </c>
      <c r="AX579" s="2">
        <f>'ZBud Extract Monthly'!V578</f>
        <v>1029.22</v>
      </c>
      <c r="AY579" s="53">
        <f t="shared" si="222"/>
        <v>-4116.88</v>
      </c>
    </row>
    <row r="580" spans="1:51" x14ac:dyDescent="0.3">
      <c r="A580" s="129">
        <v>50283</v>
      </c>
      <c r="B580" s="130">
        <v>452.39</v>
      </c>
      <c r="C580" s="130">
        <v>462.38</v>
      </c>
      <c r="D580" s="130">
        <v>233.99</v>
      </c>
      <c r="E580" s="130">
        <v>162.63999999999999</v>
      </c>
      <c r="F580" s="130">
        <v>0</v>
      </c>
      <c r="G580" s="130">
        <v>6.92</v>
      </c>
      <c r="H580" s="2">
        <f t="shared" si="200"/>
        <v>1311.4</v>
      </c>
      <c r="I580" s="2">
        <f t="shared" si="201"/>
        <v>0</v>
      </c>
      <c r="J580" s="2">
        <f t="shared" si="202"/>
        <v>6.92</v>
      </c>
      <c r="K580" s="2">
        <f t="shared" si="203"/>
        <v>1311.4</v>
      </c>
      <c r="L580" s="2">
        <f t="shared" si="204"/>
        <v>6.92</v>
      </c>
      <c r="M580" s="2">
        <f t="shared" si="205"/>
        <v>1318.3200000000002</v>
      </c>
      <c r="N580" s="2">
        <f>'ZBud Extract Monthly'!V579</f>
        <v>1318.31</v>
      </c>
      <c r="O580" s="53">
        <f t="shared" si="206"/>
        <v>-1.0000000000218279E-2</v>
      </c>
      <c r="AI580" s="58">
        <f t="shared" si="207"/>
        <v>452.39</v>
      </c>
      <c r="AJ580" s="2">
        <f t="shared" si="208"/>
        <v>859.01</v>
      </c>
      <c r="AK580" s="2">
        <f t="shared" si="209"/>
        <v>1318.3200000000002</v>
      </c>
      <c r="AL580" s="2">
        <f t="shared" si="210"/>
        <v>6.92</v>
      </c>
      <c r="AM580" s="2">
        <f t="shared" si="211"/>
        <v>2636.6400000000003</v>
      </c>
      <c r="AN580" s="2">
        <f t="shared" si="212"/>
        <v>1318.2999999999997</v>
      </c>
      <c r="AO580" s="2">
        <f t="shared" si="213"/>
        <v>0</v>
      </c>
      <c r="AP580" s="2">
        <f t="shared" si="214"/>
        <v>0</v>
      </c>
      <c r="AQ580" s="2">
        <f t="shared" si="215"/>
        <v>0</v>
      </c>
      <c r="AR580" s="2">
        <f t="shared" si="216"/>
        <v>0</v>
      </c>
      <c r="AS580" s="2">
        <f t="shared" si="217"/>
        <v>0</v>
      </c>
      <c r="AT580" s="2">
        <f t="shared" si="218"/>
        <v>1318.3200000000002</v>
      </c>
      <c r="AU580" s="2">
        <f t="shared" si="219"/>
        <v>0</v>
      </c>
      <c r="AV580" s="2">
        <f t="shared" si="220"/>
        <v>5273.26</v>
      </c>
      <c r="AW580" s="2">
        <f t="shared" si="221"/>
        <v>6591.58</v>
      </c>
      <c r="AX580" s="2">
        <f>'ZBud Extract Monthly'!V579</f>
        <v>1318.31</v>
      </c>
      <c r="AY580" s="53">
        <f t="shared" si="222"/>
        <v>-5273.27</v>
      </c>
    </row>
    <row r="581" spans="1:51" x14ac:dyDescent="0.3">
      <c r="A581" s="129">
        <v>50313</v>
      </c>
      <c r="B581" s="130">
        <v>459.53</v>
      </c>
      <c r="C581" s="130">
        <v>457.13</v>
      </c>
      <c r="D581" s="130">
        <v>259.73</v>
      </c>
      <c r="E581" s="130">
        <v>187.74</v>
      </c>
      <c r="F581" s="130">
        <v>0</v>
      </c>
      <c r="G581" s="130">
        <v>8.9</v>
      </c>
      <c r="H581" s="2">
        <f t="shared" si="200"/>
        <v>1364.1299999999999</v>
      </c>
      <c r="I581" s="2">
        <f t="shared" si="201"/>
        <v>0</v>
      </c>
      <c r="J581" s="2">
        <f t="shared" si="202"/>
        <v>8.9</v>
      </c>
      <c r="K581" s="2">
        <f t="shared" si="203"/>
        <v>1364.1299999999999</v>
      </c>
      <c r="L581" s="2">
        <f t="shared" si="204"/>
        <v>8.9</v>
      </c>
      <c r="M581" s="2">
        <f t="shared" si="205"/>
        <v>1373.03</v>
      </c>
      <c r="N581" s="2">
        <f>'ZBud Extract Monthly'!V580</f>
        <v>1373.05</v>
      </c>
      <c r="O581" s="53">
        <f t="shared" si="206"/>
        <v>1.999999999998181E-2</v>
      </c>
      <c r="AI581" s="58">
        <f t="shared" si="207"/>
        <v>459.53</v>
      </c>
      <c r="AJ581" s="2">
        <f t="shared" si="208"/>
        <v>904.6</v>
      </c>
      <c r="AK581" s="2">
        <f t="shared" si="209"/>
        <v>1373.03</v>
      </c>
      <c r="AL581" s="2">
        <f t="shared" si="210"/>
        <v>8.9</v>
      </c>
      <c r="AM581" s="2">
        <f t="shared" si="211"/>
        <v>2746.06</v>
      </c>
      <c r="AN581" s="2">
        <f t="shared" si="212"/>
        <v>1373.07</v>
      </c>
      <c r="AO581" s="2">
        <f t="shared" si="213"/>
        <v>0</v>
      </c>
      <c r="AP581" s="2">
        <f t="shared" si="214"/>
        <v>0</v>
      </c>
      <c r="AQ581" s="2">
        <f t="shared" si="215"/>
        <v>0</v>
      </c>
      <c r="AR581" s="2">
        <f t="shared" si="216"/>
        <v>0</v>
      </c>
      <c r="AS581" s="2">
        <f t="shared" si="217"/>
        <v>0</v>
      </c>
      <c r="AT581" s="2">
        <f t="shared" si="218"/>
        <v>1373.03</v>
      </c>
      <c r="AU581" s="2">
        <f t="shared" si="219"/>
        <v>0</v>
      </c>
      <c r="AV581" s="2">
        <f t="shared" si="220"/>
        <v>5492.16</v>
      </c>
      <c r="AW581" s="2">
        <f t="shared" si="221"/>
        <v>6865.19</v>
      </c>
      <c r="AX581" s="2">
        <f>'ZBud Extract Monthly'!V580</f>
        <v>1373.05</v>
      </c>
      <c r="AY581" s="53">
        <f t="shared" si="222"/>
        <v>-5492.1399999999994</v>
      </c>
    </row>
    <row r="582" spans="1:51" x14ac:dyDescent="0.3">
      <c r="A582" s="129">
        <v>50344</v>
      </c>
      <c r="B582" s="130">
        <v>539.38</v>
      </c>
      <c r="C582" s="130">
        <v>542.16</v>
      </c>
      <c r="D582" s="130">
        <v>396.3</v>
      </c>
      <c r="E582" s="130">
        <v>278.77</v>
      </c>
      <c r="F582" s="130">
        <v>0</v>
      </c>
      <c r="G582" s="130">
        <v>17.170000000000002</v>
      </c>
      <c r="H582" s="2">
        <f t="shared" si="200"/>
        <v>1756.61</v>
      </c>
      <c r="I582" s="2">
        <f t="shared" si="201"/>
        <v>0</v>
      </c>
      <c r="J582" s="2">
        <f t="shared" si="202"/>
        <v>17.170000000000002</v>
      </c>
      <c r="K582" s="2">
        <f t="shared" si="203"/>
        <v>1756.61</v>
      </c>
      <c r="L582" s="2">
        <f t="shared" si="204"/>
        <v>17.170000000000002</v>
      </c>
      <c r="M582" s="2">
        <f t="shared" si="205"/>
        <v>1773.78</v>
      </c>
      <c r="N582" s="2">
        <f>'ZBud Extract Monthly'!V581</f>
        <v>1773.78</v>
      </c>
      <c r="O582" s="53">
        <f t="shared" si="206"/>
        <v>0</v>
      </c>
      <c r="AI582" s="58">
        <f t="shared" si="207"/>
        <v>539.38</v>
      </c>
      <c r="AJ582" s="2">
        <f t="shared" si="208"/>
        <v>1217.23</v>
      </c>
      <c r="AK582" s="2">
        <f t="shared" si="209"/>
        <v>1773.78</v>
      </c>
      <c r="AL582" s="2">
        <f t="shared" si="210"/>
        <v>17.170000000000002</v>
      </c>
      <c r="AM582" s="2">
        <f t="shared" si="211"/>
        <v>3547.56</v>
      </c>
      <c r="AN582" s="2">
        <f t="shared" si="212"/>
        <v>1773.78</v>
      </c>
      <c r="AO582" s="2">
        <f t="shared" si="213"/>
        <v>0</v>
      </c>
      <c r="AP582" s="2">
        <f t="shared" si="214"/>
        <v>0</v>
      </c>
      <c r="AQ582" s="2">
        <f t="shared" si="215"/>
        <v>0</v>
      </c>
      <c r="AR582" s="2">
        <f t="shared" si="216"/>
        <v>0</v>
      </c>
      <c r="AS582" s="2">
        <f t="shared" si="217"/>
        <v>0</v>
      </c>
      <c r="AT582" s="2">
        <f t="shared" si="218"/>
        <v>1773.78</v>
      </c>
      <c r="AU582" s="2">
        <f t="shared" si="219"/>
        <v>0</v>
      </c>
      <c r="AV582" s="2">
        <f t="shared" si="220"/>
        <v>7095.12</v>
      </c>
      <c r="AW582" s="2">
        <f t="shared" si="221"/>
        <v>8868.9000000000015</v>
      </c>
      <c r="AX582" s="2">
        <f>'ZBud Extract Monthly'!V581</f>
        <v>1773.78</v>
      </c>
      <c r="AY582" s="53">
        <f t="shared" si="222"/>
        <v>-7095.1200000000017</v>
      </c>
    </row>
    <row r="583" spans="1:51" x14ac:dyDescent="0.3">
      <c r="A583" s="129">
        <v>50374</v>
      </c>
      <c r="B583" s="130">
        <v>483.78</v>
      </c>
      <c r="C583" s="130">
        <v>500.25</v>
      </c>
      <c r="D583" s="130">
        <v>413.85</v>
      </c>
      <c r="E583" s="130">
        <v>288.62</v>
      </c>
      <c r="F583" s="130">
        <v>0</v>
      </c>
      <c r="G583" s="130">
        <v>25.42</v>
      </c>
      <c r="H583" s="2">
        <f t="shared" ref="H583:H646" si="223">SUM(B583:E583)</f>
        <v>1686.5</v>
      </c>
      <c r="I583" s="2">
        <f t="shared" ref="I583:I646" si="224">F583</f>
        <v>0</v>
      </c>
      <c r="J583" s="2">
        <f t="shared" ref="J583:J646" si="225">G583</f>
        <v>25.42</v>
      </c>
      <c r="K583" s="2">
        <f t="shared" ref="K583:K646" si="226">H583</f>
        <v>1686.5</v>
      </c>
      <c r="L583" s="2">
        <f t="shared" ref="L583:L646" si="227">SUM(I583:J583)</f>
        <v>25.42</v>
      </c>
      <c r="M583" s="2">
        <f t="shared" ref="M583:M646" si="228">SUM(H583:J583)</f>
        <v>1711.92</v>
      </c>
      <c r="N583" s="2">
        <f>'ZBud Extract Monthly'!V582</f>
        <v>1711.91</v>
      </c>
      <c r="O583" s="53">
        <f t="shared" ref="O583:O646" si="229">N583-M583</f>
        <v>-9.9999999999909051E-3</v>
      </c>
      <c r="AI583" s="58">
        <f t="shared" si="207"/>
        <v>483.78</v>
      </c>
      <c r="AJ583" s="2">
        <f t="shared" si="208"/>
        <v>1202.72</v>
      </c>
      <c r="AK583" s="2">
        <f t="shared" si="209"/>
        <v>1711.92</v>
      </c>
      <c r="AL583" s="2">
        <f t="shared" si="210"/>
        <v>25.42</v>
      </c>
      <c r="AM583" s="2">
        <f t="shared" si="211"/>
        <v>3423.84</v>
      </c>
      <c r="AN583" s="2">
        <f t="shared" si="212"/>
        <v>1711.9</v>
      </c>
      <c r="AO583" s="2">
        <f t="shared" si="213"/>
        <v>0</v>
      </c>
      <c r="AP583" s="2">
        <f t="shared" si="214"/>
        <v>0</v>
      </c>
      <c r="AQ583" s="2">
        <f t="shared" si="215"/>
        <v>0</v>
      </c>
      <c r="AR583" s="2">
        <f t="shared" si="216"/>
        <v>0</v>
      </c>
      <c r="AS583" s="2">
        <f t="shared" si="217"/>
        <v>0</v>
      </c>
      <c r="AT583" s="2">
        <f t="shared" si="218"/>
        <v>1711.92</v>
      </c>
      <c r="AU583" s="2">
        <f t="shared" si="219"/>
        <v>0</v>
      </c>
      <c r="AV583" s="2">
        <f t="shared" si="220"/>
        <v>6847.66</v>
      </c>
      <c r="AW583" s="2">
        <f t="shared" si="221"/>
        <v>8559.58</v>
      </c>
      <c r="AX583" s="2">
        <f>'ZBud Extract Monthly'!V582</f>
        <v>1711.91</v>
      </c>
      <c r="AY583" s="53">
        <f t="shared" si="222"/>
        <v>-6847.67</v>
      </c>
    </row>
    <row r="584" spans="1:51" x14ac:dyDescent="0.3">
      <c r="A584" s="129">
        <v>50405</v>
      </c>
      <c r="B584" s="130">
        <v>451.09</v>
      </c>
      <c r="C584" s="130">
        <v>447.36</v>
      </c>
      <c r="D584" s="130">
        <v>111.48</v>
      </c>
      <c r="E584" s="130">
        <v>73.900000000000006</v>
      </c>
      <c r="F584" s="130">
        <v>0</v>
      </c>
      <c r="G584" s="130">
        <v>17.989999999999998</v>
      </c>
      <c r="H584" s="2">
        <f t="shared" si="223"/>
        <v>1083.8300000000002</v>
      </c>
      <c r="I584" s="2">
        <f t="shared" si="224"/>
        <v>0</v>
      </c>
      <c r="J584" s="2">
        <f t="shared" si="225"/>
        <v>17.989999999999998</v>
      </c>
      <c r="K584" s="2">
        <f t="shared" si="226"/>
        <v>1083.8300000000002</v>
      </c>
      <c r="L584" s="2">
        <f t="shared" si="227"/>
        <v>17.989999999999998</v>
      </c>
      <c r="M584" s="2">
        <f t="shared" si="228"/>
        <v>1101.8200000000002</v>
      </c>
      <c r="N584" s="2">
        <f>'ZBud Extract Monthly'!V583</f>
        <v>1101.82</v>
      </c>
      <c r="O584" s="53">
        <f t="shared" si="229"/>
        <v>0</v>
      </c>
      <c r="AI584" s="58">
        <f t="shared" si="207"/>
        <v>451.09</v>
      </c>
      <c r="AJ584" s="2">
        <f t="shared" si="208"/>
        <v>632.74</v>
      </c>
      <c r="AK584" s="2">
        <f t="shared" si="209"/>
        <v>1101.8200000000002</v>
      </c>
      <c r="AL584" s="2">
        <f t="shared" si="210"/>
        <v>17.989999999999998</v>
      </c>
      <c r="AM584" s="2">
        <f t="shared" si="211"/>
        <v>2203.6400000000003</v>
      </c>
      <c r="AN584" s="2">
        <f t="shared" si="212"/>
        <v>1101.82</v>
      </c>
      <c r="AO584" s="2">
        <f t="shared" si="213"/>
        <v>0</v>
      </c>
      <c r="AP584" s="2">
        <f t="shared" si="214"/>
        <v>0</v>
      </c>
      <c r="AQ584" s="2">
        <f t="shared" si="215"/>
        <v>0</v>
      </c>
      <c r="AR584" s="2">
        <f t="shared" si="216"/>
        <v>0</v>
      </c>
      <c r="AS584" s="2">
        <f t="shared" si="217"/>
        <v>0</v>
      </c>
      <c r="AT584" s="2">
        <f t="shared" si="218"/>
        <v>1101.8200000000002</v>
      </c>
      <c r="AU584" s="2">
        <f t="shared" si="219"/>
        <v>0</v>
      </c>
      <c r="AV584" s="2">
        <f t="shared" si="220"/>
        <v>4407.28</v>
      </c>
      <c r="AW584" s="2">
        <f t="shared" si="221"/>
        <v>5509.1</v>
      </c>
      <c r="AX584" s="2">
        <f>'ZBud Extract Monthly'!V583</f>
        <v>1101.82</v>
      </c>
      <c r="AY584" s="53">
        <f t="shared" si="222"/>
        <v>-4407.2800000000007</v>
      </c>
    </row>
    <row r="585" spans="1:51" x14ac:dyDescent="0.3">
      <c r="A585" s="129">
        <v>50436</v>
      </c>
      <c r="B585" s="130">
        <v>716.34</v>
      </c>
      <c r="C585" s="130">
        <v>803.21</v>
      </c>
      <c r="D585" s="130">
        <v>1120.08</v>
      </c>
      <c r="E585" s="130">
        <v>749.92</v>
      </c>
      <c r="F585" s="130">
        <v>0</v>
      </c>
      <c r="G585" s="130">
        <v>77.39</v>
      </c>
      <c r="H585" s="2">
        <f t="shared" si="223"/>
        <v>3389.55</v>
      </c>
      <c r="I585" s="2">
        <f t="shared" si="224"/>
        <v>0</v>
      </c>
      <c r="J585" s="2">
        <f t="shared" si="225"/>
        <v>77.39</v>
      </c>
      <c r="K585" s="2">
        <f t="shared" si="226"/>
        <v>3389.55</v>
      </c>
      <c r="L585" s="2">
        <f t="shared" si="227"/>
        <v>77.39</v>
      </c>
      <c r="M585" s="2">
        <f t="shared" si="228"/>
        <v>3466.94</v>
      </c>
      <c r="N585" s="2">
        <f>'ZBud Extract Monthly'!V584</f>
        <v>3466.94</v>
      </c>
      <c r="O585" s="53">
        <f t="shared" si="229"/>
        <v>0</v>
      </c>
      <c r="AI585" s="58">
        <f t="shared" si="207"/>
        <v>716.34</v>
      </c>
      <c r="AJ585" s="2">
        <f t="shared" si="208"/>
        <v>2673.21</v>
      </c>
      <c r="AK585" s="2">
        <f t="shared" si="209"/>
        <v>3466.94</v>
      </c>
      <c r="AL585" s="2">
        <f t="shared" si="210"/>
        <v>77.39</v>
      </c>
      <c r="AM585" s="2">
        <f t="shared" si="211"/>
        <v>6933.88</v>
      </c>
      <c r="AN585" s="2">
        <f t="shared" si="212"/>
        <v>3466.94</v>
      </c>
      <c r="AO585" s="2">
        <f t="shared" si="213"/>
        <v>0</v>
      </c>
      <c r="AP585" s="2">
        <f t="shared" si="214"/>
        <v>0</v>
      </c>
      <c r="AQ585" s="2">
        <f t="shared" si="215"/>
        <v>0</v>
      </c>
      <c r="AR585" s="2">
        <f t="shared" si="216"/>
        <v>0</v>
      </c>
      <c r="AS585" s="2">
        <f t="shared" si="217"/>
        <v>0</v>
      </c>
      <c r="AT585" s="2">
        <f t="shared" si="218"/>
        <v>3466.94</v>
      </c>
      <c r="AU585" s="2">
        <f t="shared" si="219"/>
        <v>0</v>
      </c>
      <c r="AV585" s="2">
        <f t="shared" si="220"/>
        <v>13867.76</v>
      </c>
      <c r="AW585" s="2">
        <f t="shared" si="221"/>
        <v>17334.7</v>
      </c>
      <c r="AX585" s="2">
        <f>'ZBud Extract Monthly'!V584</f>
        <v>3466.94</v>
      </c>
      <c r="AY585" s="53">
        <f t="shared" si="222"/>
        <v>-13867.76</v>
      </c>
    </row>
    <row r="586" spans="1:51" x14ac:dyDescent="0.3">
      <c r="A586" s="129">
        <v>50464</v>
      </c>
      <c r="B586" s="130">
        <v>546</v>
      </c>
      <c r="C586" s="130">
        <v>616.35</v>
      </c>
      <c r="D586" s="130">
        <v>834.3</v>
      </c>
      <c r="E586" s="130">
        <v>600.79999999999995</v>
      </c>
      <c r="F586" s="130">
        <v>0</v>
      </c>
      <c r="G586" s="130">
        <v>77.209999999999994</v>
      </c>
      <c r="H586" s="2">
        <f t="shared" si="223"/>
        <v>2597.4499999999998</v>
      </c>
      <c r="I586" s="2">
        <f t="shared" si="224"/>
        <v>0</v>
      </c>
      <c r="J586" s="2">
        <f t="shared" si="225"/>
        <v>77.209999999999994</v>
      </c>
      <c r="K586" s="2">
        <f t="shared" si="226"/>
        <v>2597.4499999999998</v>
      </c>
      <c r="L586" s="2">
        <f t="shared" si="227"/>
        <v>77.209999999999994</v>
      </c>
      <c r="M586" s="2">
        <f t="shared" si="228"/>
        <v>2674.66</v>
      </c>
      <c r="N586" s="2">
        <f>'ZBud Extract Monthly'!V585</f>
        <v>2674.65</v>
      </c>
      <c r="O586" s="53">
        <f t="shared" si="229"/>
        <v>-9.9999999997635314E-3</v>
      </c>
      <c r="AI586" s="58">
        <f t="shared" si="207"/>
        <v>546</v>
      </c>
      <c r="AJ586" s="2">
        <f t="shared" si="208"/>
        <v>2051.4499999999998</v>
      </c>
      <c r="AK586" s="2">
        <f t="shared" si="209"/>
        <v>2674.66</v>
      </c>
      <c r="AL586" s="2">
        <f t="shared" si="210"/>
        <v>77.209999999999994</v>
      </c>
      <c r="AM586" s="2">
        <f t="shared" si="211"/>
        <v>5349.32</v>
      </c>
      <c r="AN586" s="2">
        <f t="shared" si="212"/>
        <v>2674.6400000000003</v>
      </c>
      <c r="AO586" s="2">
        <f t="shared" si="213"/>
        <v>0</v>
      </c>
      <c r="AP586" s="2">
        <f t="shared" si="214"/>
        <v>0</v>
      </c>
      <c r="AQ586" s="2">
        <f t="shared" si="215"/>
        <v>0</v>
      </c>
      <c r="AR586" s="2">
        <f t="shared" si="216"/>
        <v>0</v>
      </c>
      <c r="AS586" s="2">
        <f t="shared" si="217"/>
        <v>0</v>
      </c>
      <c r="AT586" s="2">
        <f t="shared" si="218"/>
        <v>2674.66</v>
      </c>
      <c r="AU586" s="2">
        <f t="shared" si="219"/>
        <v>0</v>
      </c>
      <c r="AV586" s="2">
        <f t="shared" si="220"/>
        <v>10698.619999999999</v>
      </c>
      <c r="AW586" s="2">
        <f t="shared" si="221"/>
        <v>13373.279999999999</v>
      </c>
      <c r="AX586" s="2">
        <f>'ZBud Extract Monthly'!V585</f>
        <v>2674.65</v>
      </c>
      <c r="AY586" s="53">
        <f t="shared" si="222"/>
        <v>-10698.63</v>
      </c>
    </row>
    <row r="587" spans="1:51" x14ac:dyDescent="0.3">
      <c r="A587" s="129">
        <v>50495</v>
      </c>
      <c r="B587" s="130">
        <v>535.34</v>
      </c>
      <c r="C587" s="130">
        <v>584.55999999999995</v>
      </c>
      <c r="D587" s="130">
        <v>642.98</v>
      </c>
      <c r="E587" s="130">
        <v>466.16</v>
      </c>
      <c r="F587" s="130">
        <v>0</v>
      </c>
      <c r="G587" s="130">
        <v>74.78</v>
      </c>
      <c r="H587" s="2">
        <f t="shared" si="223"/>
        <v>2229.04</v>
      </c>
      <c r="I587" s="2">
        <f t="shared" si="224"/>
        <v>0</v>
      </c>
      <c r="J587" s="2">
        <f t="shared" si="225"/>
        <v>74.78</v>
      </c>
      <c r="K587" s="2">
        <f t="shared" si="226"/>
        <v>2229.04</v>
      </c>
      <c r="L587" s="2">
        <f t="shared" si="227"/>
        <v>74.78</v>
      </c>
      <c r="M587" s="2">
        <f t="shared" si="228"/>
        <v>2303.8200000000002</v>
      </c>
      <c r="N587" s="2">
        <f>'ZBud Extract Monthly'!V586</f>
        <v>2303.8200000000002</v>
      </c>
      <c r="O587" s="53">
        <f t="shared" si="229"/>
        <v>0</v>
      </c>
      <c r="AI587" s="58">
        <f t="shared" si="207"/>
        <v>535.34</v>
      </c>
      <c r="AJ587" s="2">
        <f t="shared" si="208"/>
        <v>1693.7</v>
      </c>
      <c r="AK587" s="2">
        <f t="shared" si="209"/>
        <v>2303.8200000000002</v>
      </c>
      <c r="AL587" s="2">
        <f t="shared" si="210"/>
        <v>74.78</v>
      </c>
      <c r="AM587" s="2">
        <f t="shared" si="211"/>
        <v>4607.6400000000003</v>
      </c>
      <c r="AN587" s="2">
        <f t="shared" si="212"/>
        <v>2303.8200000000002</v>
      </c>
      <c r="AO587" s="2">
        <f t="shared" si="213"/>
        <v>0</v>
      </c>
      <c r="AP587" s="2">
        <f t="shared" si="214"/>
        <v>0</v>
      </c>
      <c r="AQ587" s="2">
        <f t="shared" si="215"/>
        <v>0</v>
      </c>
      <c r="AR587" s="2">
        <f t="shared" si="216"/>
        <v>0</v>
      </c>
      <c r="AS587" s="2">
        <f t="shared" si="217"/>
        <v>0</v>
      </c>
      <c r="AT587" s="2">
        <f t="shared" si="218"/>
        <v>2303.8200000000002</v>
      </c>
      <c r="AU587" s="2">
        <f t="shared" si="219"/>
        <v>0</v>
      </c>
      <c r="AV587" s="2">
        <f t="shared" si="220"/>
        <v>9215.2800000000007</v>
      </c>
      <c r="AW587" s="2">
        <f t="shared" si="221"/>
        <v>11519.1</v>
      </c>
      <c r="AX587" s="2">
        <f>'ZBud Extract Monthly'!V586</f>
        <v>2303.8200000000002</v>
      </c>
      <c r="AY587" s="53">
        <f t="shared" si="222"/>
        <v>-9215.2800000000007</v>
      </c>
    </row>
    <row r="588" spans="1:51" x14ac:dyDescent="0.3">
      <c r="A588" s="129">
        <v>50525</v>
      </c>
      <c r="B588" s="130">
        <v>432.99</v>
      </c>
      <c r="C588" s="130">
        <v>472.73</v>
      </c>
      <c r="D588" s="130">
        <v>350.61</v>
      </c>
      <c r="E588" s="130">
        <v>201.99</v>
      </c>
      <c r="F588" s="130">
        <v>0</v>
      </c>
      <c r="G588" s="130">
        <v>42.02</v>
      </c>
      <c r="H588" s="2">
        <f t="shared" si="223"/>
        <v>1458.32</v>
      </c>
      <c r="I588" s="2">
        <f t="shared" si="224"/>
        <v>0</v>
      </c>
      <c r="J588" s="2">
        <f t="shared" si="225"/>
        <v>42.02</v>
      </c>
      <c r="K588" s="2">
        <f t="shared" si="226"/>
        <v>1458.32</v>
      </c>
      <c r="L588" s="2">
        <f t="shared" si="227"/>
        <v>42.02</v>
      </c>
      <c r="M588" s="2">
        <f t="shared" si="228"/>
        <v>1500.34</v>
      </c>
      <c r="N588" s="2">
        <f>'ZBud Extract Monthly'!V587</f>
        <v>1500.34</v>
      </c>
      <c r="O588" s="53">
        <f t="shared" si="229"/>
        <v>0</v>
      </c>
      <c r="AI588" s="58">
        <f t="shared" si="207"/>
        <v>432.99</v>
      </c>
      <c r="AJ588" s="2">
        <f t="shared" si="208"/>
        <v>1025.33</v>
      </c>
      <c r="AK588" s="2">
        <f t="shared" si="209"/>
        <v>1500.34</v>
      </c>
      <c r="AL588" s="2">
        <f t="shared" si="210"/>
        <v>42.02</v>
      </c>
      <c r="AM588" s="2">
        <f t="shared" si="211"/>
        <v>3000.68</v>
      </c>
      <c r="AN588" s="2">
        <f t="shared" si="212"/>
        <v>1500.34</v>
      </c>
      <c r="AO588" s="2">
        <f t="shared" si="213"/>
        <v>0</v>
      </c>
      <c r="AP588" s="2">
        <f t="shared" si="214"/>
        <v>0</v>
      </c>
      <c r="AQ588" s="2">
        <f t="shared" si="215"/>
        <v>0</v>
      </c>
      <c r="AR588" s="2">
        <f t="shared" si="216"/>
        <v>0</v>
      </c>
      <c r="AS588" s="2">
        <f t="shared" si="217"/>
        <v>0</v>
      </c>
      <c r="AT588" s="2">
        <f t="shared" si="218"/>
        <v>1500.34</v>
      </c>
      <c r="AU588" s="2">
        <f t="shared" si="219"/>
        <v>0</v>
      </c>
      <c r="AV588" s="2">
        <f t="shared" si="220"/>
        <v>6001.36</v>
      </c>
      <c r="AW588" s="2">
        <f t="shared" si="221"/>
        <v>7501.7</v>
      </c>
      <c r="AX588" s="2">
        <f>'ZBud Extract Monthly'!V587</f>
        <v>1500.34</v>
      </c>
      <c r="AY588" s="53">
        <f t="shared" si="222"/>
        <v>-6001.36</v>
      </c>
    </row>
    <row r="589" spans="1:51" x14ac:dyDescent="0.3">
      <c r="A589" s="129">
        <v>50556</v>
      </c>
      <c r="B589" s="130">
        <v>466.22</v>
      </c>
      <c r="C589" s="130">
        <v>480.21</v>
      </c>
      <c r="D589" s="130">
        <v>568.16</v>
      </c>
      <c r="E589" s="130">
        <v>403.63</v>
      </c>
      <c r="F589" s="130">
        <v>0</v>
      </c>
      <c r="G589" s="130">
        <v>34.880000000000003</v>
      </c>
      <c r="H589" s="2">
        <f t="shared" si="223"/>
        <v>1918.2200000000003</v>
      </c>
      <c r="I589" s="2">
        <f t="shared" si="224"/>
        <v>0</v>
      </c>
      <c r="J589" s="2">
        <f t="shared" si="225"/>
        <v>34.880000000000003</v>
      </c>
      <c r="K589" s="2">
        <f t="shared" si="226"/>
        <v>1918.2200000000003</v>
      </c>
      <c r="L589" s="2">
        <f t="shared" si="227"/>
        <v>34.880000000000003</v>
      </c>
      <c r="M589" s="2">
        <f t="shared" si="228"/>
        <v>1953.1000000000004</v>
      </c>
      <c r="N589" s="2">
        <f>'ZBud Extract Monthly'!V588</f>
        <v>1953.09</v>
      </c>
      <c r="O589" s="53">
        <f t="shared" si="229"/>
        <v>-1.0000000000445652E-2</v>
      </c>
      <c r="AI589" s="58">
        <f t="shared" si="207"/>
        <v>466.22</v>
      </c>
      <c r="AJ589" s="2">
        <f t="shared" si="208"/>
        <v>1452</v>
      </c>
      <c r="AK589" s="2">
        <f t="shared" si="209"/>
        <v>1953.1000000000004</v>
      </c>
      <c r="AL589" s="2">
        <f t="shared" si="210"/>
        <v>34.880000000000003</v>
      </c>
      <c r="AM589" s="2">
        <f t="shared" si="211"/>
        <v>3906.2000000000007</v>
      </c>
      <c r="AN589" s="2">
        <f t="shared" si="212"/>
        <v>1953.0799999999995</v>
      </c>
      <c r="AO589" s="2">
        <f t="shared" si="213"/>
        <v>0</v>
      </c>
      <c r="AP589" s="2">
        <f t="shared" si="214"/>
        <v>0</v>
      </c>
      <c r="AQ589" s="2">
        <f t="shared" si="215"/>
        <v>0</v>
      </c>
      <c r="AR589" s="2">
        <f t="shared" si="216"/>
        <v>0</v>
      </c>
      <c r="AS589" s="2">
        <f t="shared" si="217"/>
        <v>0</v>
      </c>
      <c r="AT589" s="2">
        <f t="shared" si="218"/>
        <v>1953.1000000000004</v>
      </c>
      <c r="AU589" s="2">
        <f t="shared" si="219"/>
        <v>0</v>
      </c>
      <c r="AV589" s="2">
        <f t="shared" si="220"/>
        <v>7812.380000000001</v>
      </c>
      <c r="AW589" s="2">
        <f t="shared" si="221"/>
        <v>9765.4800000000014</v>
      </c>
      <c r="AX589" s="2">
        <f>'ZBud Extract Monthly'!V588</f>
        <v>1953.09</v>
      </c>
      <c r="AY589" s="53">
        <f t="shared" si="222"/>
        <v>-7812.3900000000012</v>
      </c>
    </row>
    <row r="590" spans="1:51" x14ac:dyDescent="0.3">
      <c r="A590" s="129">
        <v>50586</v>
      </c>
      <c r="B590" s="130">
        <v>493.67</v>
      </c>
      <c r="C590" s="130">
        <v>499.38</v>
      </c>
      <c r="D590" s="130">
        <v>355.94</v>
      </c>
      <c r="E590" s="130">
        <v>298.02</v>
      </c>
      <c r="F590" s="130">
        <v>0</v>
      </c>
      <c r="G590" s="130">
        <v>24.35</v>
      </c>
      <c r="H590" s="2">
        <f t="shared" si="223"/>
        <v>1647.01</v>
      </c>
      <c r="I590" s="2">
        <f t="shared" si="224"/>
        <v>0</v>
      </c>
      <c r="J590" s="2">
        <f t="shared" si="225"/>
        <v>24.35</v>
      </c>
      <c r="K590" s="2">
        <f t="shared" si="226"/>
        <v>1647.01</v>
      </c>
      <c r="L590" s="2">
        <f t="shared" si="227"/>
        <v>24.35</v>
      </c>
      <c r="M590" s="2">
        <f t="shared" si="228"/>
        <v>1671.36</v>
      </c>
      <c r="N590" s="2">
        <f>'ZBud Extract Monthly'!V589</f>
        <v>1671.35</v>
      </c>
      <c r="O590" s="53">
        <f t="shared" si="229"/>
        <v>-9.9999999999909051E-3</v>
      </c>
      <c r="AI590" s="58">
        <f t="shared" si="207"/>
        <v>493.67</v>
      </c>
      <c r="AJ590" s="2">
        <f t="shared" si="208"/>
        <v>1153.3399999999999</v>
      </c>
      <c r="AK590" s="2">
        <f t="shared" si="209"/>
        <v>1671.36</v>
      </c>
      <c r="AL590" s="2">
        <f t="shared" si="210"/>
        <v>24.35</v>
      </c>
      <c r="AM590" s="2">
        <f t="shared" si="211"/>
        <v>3342.72</v>
      </c>
      <c r="AN590" s="2">
        <f t="shared" si="212"/>
        <v>1671.34</v>
      </c>
      <c r="AO590" s="2">
        <f t="shared" si="213"/>
        <v>0</v>
      </c>
      <c r="AP590" s="2">
        <f t="shared" si="214"/>
        <v>0</v>
      </c>
      <c r="AQ590" s="2">
        <f t="shared" si="215"/>
        <v>0</v>
      </c>
      <c r="AR590" s="2">
        <f t="shared" si="216"/>
        <v>0</v>
      </c>
      <c r="AS590" s="2">
        <f t="shared" si="217"/>
        <v>0</v>
      </c>
      <c r="AT590" s="2">
        <f t="shared" si="218"/>
        <v>1671.36</v>
      </c>
      <c r="AU590" s="2">
        <f t="shared" si="219"/>
        <v>0</v>
      </c>
      <c r="AV590" s="2">
        <f t="shared" si="220"/>
        <v>6685.42</v>
      </c>
      <c r="AW590" s="2">
        <f t="shared" si="221"/>
        <v>8356.7799999999988</v>
      </c>
      <c r="AX590" s="2">
        <f>'ZBud Extract Monthly'!V589</f>
        <v>1671.35</v>
      </c>
      <c r="AY590" s="53">
        <f t="shared" si="222"/>
        <v>-6685.4299999999985</v>
      </c>
    </row>
    <row r="591" spans="1:51" x14ac:dyDescent="0.3">
      <c r="A591" s="129">
        <v>50617</v>
      </c>
      <c r="B591" s="130">
        <v>418.41</v>
      </c>
      <c r="C591" s="130">
        <v>397.63</v>
      </c>
      <c r="D591" s="130">
        <v>79.09</v>
      </c>
      <c r="E591" s="130">
        <v>42.75</v>
      </c>
      <c r="F591" s="130">
        <v>0</v>
      </c>
      <c r="G591" s="130">
        <v>0.38</v>
      </c>
      <c r="H591" s="2">
        <f t="shared" si="223"/>
        <v>937.88</v>
      </c>
      <c r="I591" s="2">
        <f t="shared" si="224"/>
        <v>0</v>
      </c>
      <c r="J591" s="2">
        <f t="shared" si="225"/>
        <v>0.38</v>
      </c>
      <c r="K591" s="2">
        <f t="shared" si="226"/>
        <v>937.88</v>
      </c>
      <c r="L591" s="2">
        <f t="shared" si="227"/>
        <v>0.38</v>
      </c>
      <c r="M591" s="2">
        <f t="shared" si="228"/>
        <v>938.26</v>
      </c>
      <c r="N591" s="2">
        <f>'ZBud Extract Monthly'!V590</f>
        <v>938.27</v>
      </c>
      <c r="O591" s="53">
        <f t="shared" si="229"/>
        <v>9.9999999999909051E-3</v>
      </c>
      <c r="AI591" s="58">
        <f t="shared" si="207"/>
        <v>418.41</v>
      </c>
      <c r="AJ591" s="2">
        <f t="shared" si="208"/>
        <v>519.47</v>
      </c>
      <c r="AK591" s="2">
        <f t="shared" si="209"/>
        <v>938.26</v>
      </c>
      <c r="AL591" s="2">
        <f t="shared" si="210"/>
        <v>0.38</v>
      </c>
      <c r="AM591" s="2">
        <f t="shared" si="211"/>
        <v>1876.52</v>
      </c>
      <c r="AN591" s="2">
        <f t="shared" si="212"/>
        <v>938.28</v>
      </c>
      <c r="AO591" s="2">
        <f t="shared" si="213"/>
        <v>0</v>
      </c>
      <c r="AP591" s="2">
        <f t="shared" si="214"/>
        <v>0</v>
      </c>
      <c r="AQ591" s="2">
        <f t="shared" si="215"/>
        <v>0</v>
      </c>
      <c r="AR591" s="2">
        <f t="shared" si="216"/>
        <v>0</v>
      </c>
      <c r="AS591" s="2">
        <f t="shared" si="217"/>
        <v>0</v>
      </c>
      <c r="AT591" s="2">
        <f t="shared" si="218"/>
        <v>938.26</v>
      </c>
      <c r="AU591" s="2">
        <f t="shared" si="219"/>
        <v>0</v>
      </c>
      <c r="AV591" s="2">
        <f t="shared" si="220"/>
        <v>3753.0600000000004</v>
      </c>
      <c r="AW591" s="2">
        <f t="shared" si="221"/>
        <v>4691.32</v>
      </c>
      <c r="AX591" s="2">
        <f>'ZBud Extract Monthly'!V590</f>
        <v>938.27</v>
      </c>
      <c r="AY591" s="53">
        <f t="shared" si="222"/>
        <v>-3753.0499999999997</v>
      </c>
    </row>
    <row r="592" spans="1:51" x14ac:dyDescent="0.3">
      <c r="A592" s="129">
        <v>50648</v>
      </c>
      <c r="B592" s="130">
        <v>403.63</v>
      </c>
      <c r="C592" s="130">
        <v>376.75</v>
      </c>
      <c r="D592" s="130">
        <v>198.57</v>
      </c>
      <c r="E592" s="130">
        <v>137.47</v>
      </c>
      <c r="F592" s="130">
        <v>0</v>
      </c>
      <c r="G592" s="130">
        <v>8.2799999999999994</v>
      </c>
      <c r="H592" s="2">
        <f t="shared" si="223"/>
        <v>1116.42</v>
      </c>
      <c r="I592" s="2">
        <f t="shared" si="224"/>
        <v>0</v>
      </c>
      <c r="J592" s="2">
        <f t="shared" si="225"/>
        <v>8.2799999999999994</v>
      </c>
      <c r="K592" s="2">
        <f t="shared" si="226"/>
        <v>1116.42</v>
      </c>
      <c r="L592" s="2">
        <f t="shared" si="227"/>
        <v>8.2799999999999994</v>
      </c>
      <c r="M592" s="2">
        <f t="shared" si="228"/>
        <v>1124.7</v>
      </c>
      <c r="N592" s="2">
        <f>'ZBud Extract Monthly'!V591</f>
        <v>1124.7</v>
      </c>
      <c r="O592" s="53">
        <f t="shared" si="229"/>
        <v>0</v>
      </c>
      <c r="AI592" s="58">
        <f t="shared" si="207"/>
        <v>403.63</v>
      </c>
      <c r="AJ592" s="2">
        <f t="shared" si="208"/>
        <v>712.79</v>
      </c>
      <c r="AK592" s="2">
        <f t="shared" si="209"/>
        <v>1124.7</v>
      </c>
      <c r="AL592" s="2">
        <f t="shared" si="210"/>
        <v>8.2799999999999994</v>
      </c>
      <c r="AM592" s="2">
        <f t="shared" si="211"/>
        <v>2249.4</v>
      </c>
      <c r="AN592" s="2">
        <f t="shared" si="212"/>
        <v>1124.7</v>
      </c>
      <c r="AO592" s="2">
        <f t="shared" si="213"/>
        <v>0</v>
      </c>
      <c r="AP592" s="2">
        <f t="shared" si="214"/>
        <v>0</v>
      </c>
      <c r="AQ592" s="2">
        <f t="shared" si="215"/>
        <v>0</v>
      </c>
      <c r="AR592" s="2">
        <f t="shared" si="216"/>
        <v>0</v>
      </c>
      <c r="AS592" s="2">
        <f t="shared" si="217"/>
        <v>0</v>
      </c>
      <c r="AT592" s="2">
        <f t="shared" si="218"/>
        <v>1124.7</v>
      </c>
      <c r="AU592" s="2">
        <f t="shared" si="219"/>
        <v>0</v>
      </c>
      <c r="AV592" s="2">
        <f t="shared" si="220"/>
        <v>4498.8</v>
      </c>
      <c r="AW592" s="2">
        <f t="shared" si="221"/>
        <v>5623.5</v>
      </c>
      <c r="AX592" s="2">
        <f>'ZBud Extract Monthly'!V591</f>
        <v>1124.7</v>
      </c>
      <c r="AY592" s="53">
        <f t="shared" si="222"/>
        <v>-4498.8</v>
      </c>
    </row>
    <row r="593" spans="1:51" x14ac:dyDescent="0.3">
      <c r="A593" s="129">
        <v>50678</v>
      </c>
      <c r="B593" s="130">
        <v>377.8</v>
      </c>
      <c r="C593" s="130">
        <v>340.08</v>
      </c>
      <c r="D593" s="130">
        <v>131.26</v>
      </c>
      <c r="E593" s="130">
        <v>76.489999999999995</v>
      </c>
      <c r="F593" s="130">
        <v>0</v>
      </c>
      <c r="G593" s="130">
        <v>0.55000000000000004</v>
      </c>
      <c r="H593" s="2">
        <f t="shared" si="223"/>
        <v>925.63</v>
      </c>
      <c r="I593" s="2">
        <f t="shared" si="224"/>
        <v>0</v>
      </c>
      <c r="J593" s="2">
        <f t="shared" si="225"/>
        <v>0.55000000000000004</v>
      </c>
      <c r="K593" s="2">
        <f t="shared" si="226"/>
        <v>925.63</v>
      </c>
      <c r="L593" s="2">
        <f t="shared" si="227"/>
        <v>0.55000000000000004</v>
      </c>
      <c r="M593" s="2">
        <f t="shared" si="228"/>
        <v>926.18</v>
      </c>
      <c r="N593" s="2">
        <f>'ZBud Extract Monthly'!V592</f>
        <v>926.17</v>
      </c>
      <c r="O593" s="53">
        <f t="shared" si="229"/>
        <v>-9.9999999999909051E-3</v>
      </c>
      <c r="AI593" s="58">
        <f t="shared" si="207"/>
        <v>377.8</v>
      </c>
      <c r="AJ593" s="2">
        <f t="shared" si="208"/>
        <v>547.82999999999993</v>
      </c>
      <c r="AK593" s="2">
        <f t="shared" si="209"/>
        <v>926.18</v>
      </c>
      <c r="AL593" s="2">
        <f t="shared" si="210"/>
        <v>0.55000000000000004</v>
      </c>
      <c r="AM593" s="2">
        <f t="shared" si="211"/>
        <v>1852.36</v>
      </c>
      <c r="AN593" s="2">
        <f t="shared" si="212"/>
        <v>926.16</v>
      </c>
      <c r="AO593" s="2">
        <f t="shared" si="213"/>
        <v>0</v>
      </c>
      <c r="AP593" s="2">
        <f t="shared" si="214"/>
        <v>0</v>
      </c>
      <c r="AQ593" s="2">
        <f t="shared" si="215"/>
        <v>0</v>
      </c>
      <c r="AR593" s="2">
        <f t="shared" si="216"/>
        <v>0</v>
      </c>
      <c r="AS593" s="2">
        <f t="shared" si="217"/>
        <v>0</v>
      </c>
      <c r="AT593" s="2">
        <f t="shared" si="218"/>
        <v>926.18</v>
      </c>
      <c r="AU593" s="2">
        <f t="shared" si="219"/>
        <v>0</v>
      </c>
      <c r="AV593" s="2">
        <f t="shared" si="220"/>
        <v>3704.7</v>
      </c>
      <c r="AW593" s="2">
        <f t="shared" si="221"/>
        <v>4630.88</v>
      </c>
      <c r="AX593" s="2">
        <f>'ZBud Extract Monthly'!V592</f>
        <v>926.17</v>
      </c>
      <c r="AY593" s="53">
        <f t="shared" si="222"/>
        <v>-3704.71</v>
      </c>
    </row>
    <row r="594" spans="1:51" x14ac:dyDescent="0.3">
      <c r="A594" s="129">
        <v>50709</v>
      </c>
      <c r="B594" s="130">
        <v>380.25</v>
      </c>
      <c r="C594" s="130">
        <v>332.41</v>
      </c>
      <c r="D594" s="130">
        <v>153.13</v>
      </c>
      <c r="E594" s="130">
        <v>57.01</v>
      </c>
      <c r="F594" s="130">
        <v>0</v>
      </c>
      <c r="G594" s="130">
        <v>0.41</v>
      </c>
      <c r="H594" s="2">
        <f t="shared" si="223"/>
        <v>922.80000000000007</v>
      </c>
      <c r="I594" s="2">
        <f t="shared" si="224"/>
        <v>0</v>
      </c>
      <c r="J594" s="2">
        <f t="shared" si="225"/>
        <v>0.41</v>
      </c>
      <c r="K594" s="2">
        <f t="shared" si="226"/>
        <v>922.80000000000007</v>
      </c>
      <c r="L594" s="2">
        <f t="shared" si="227"/>
        <v>0.41</v>
      </c>
      <c r="M594" s="2">
        <f t="shared" si="228"/>
        <v>923.21</v>
      </c>
      <c r="N594" s="2">
        <f>'ZBud Extract Monthly'!V593</f>
        <v>923.2</v>
      </c>
      <c r="O594" s="53">
        <f t="shared" si="229"/>
        <v>-9.9999999999909051E-3</v>
      </c>
      <c r="AI594" s="58">
        <f t="shared" si="207"/>
        <v>380.25</v>
      </c>
      <c r="AJ594" s="2">
        <f t="shared" si="208"/>
        <v>542.55000000000007</v>
      </c>
      <c r="AK594" s="2">
        <f t="shared" si="209"/>
        <v>923.21</v>
      </c>
      <c r="AL594" s="2">
        <f t="shared" si="210"/>
        <v>0.41</v>
      </c>
      <c r="AM594" s="2">
        <f t="shared" si="211"/>
        <v>1846.42</v>
      </c>
      <c r="AN594" s="2">
        <f t="shared" si="212"/>
        <v>923.19</v>
      </c>
      <c r="AO594" s="2">
        <f t="shared" si="213"/>
        <v>0</v>
      </c>
      <c r="AP594" s="2">
        <f t="shared" si="214"/>
        <v>0</v>
      </c>
      <c r="AQ594" s="2">
        <f t="shared" si="215"/>
        <v>0</v>
      </c>
      <c r="AR594" s="2">
        <f t="shared" si="216"/>
        <v>0</v>
      </c>
      <c r="AS594" s="2">
        <f t="shared" si="217"/>
        <v>0</v>
      </c>
      <c r="AT594" s="2">
        <f t="shared" si="218"/>
        <v>923.21</v>
      </c>
      <c r="AU594" s="2">
        <f t="shared" si="219"/>
        <v>0</v>
      </c>
      <c r="AV594" s="2">
        <f t="shared" si="220"/>
        <v>3692.82</v>
      </c>
      <c r="AW594" s="2">
        <f t="shared" si="221"/>
        <v>4616.0300000000007</v>
      </c>
      <c r="AX594" s="2">
        <f>'ZBud Extract Monthly'!V593</f>
        <v>923.2</v>
      </c>
      <c r="AY594" s="53">
        <f t="shared" si="222"/>
        <v>-3692.8300000000008</v>
      </c>
    </row>
    <row r="595" spans="1:51" x14ac:dyDescent="0.3">
      <c r="A595" s="129">
        <v>50739</v>
      </c>
      <c r="B595" s="130">
        <v>369.25</v>
      </c>
      <c r="C595" s="130">
        <v>318.37</v>
      </c>
      <c r="D595" s="130">
        <v>172.22</v>
      </c>
      <c r="E595" s="130">
        <v>85.54</v>
      </c>
      <c r="F595" s="130">
        <v>0</v>
      </c>
      <c r="G595" s="130">
        <v>2.7</v>
      </c>
      <c r="H595" s="2">
        <f t="shared" si="223"/>
        <v>945.38</v>
      </c>
      <c r="I595" s="2">
        <f t="shared" si="224"/>
        <v>0</v>
      </c>
      <c r="J595" s="2">
        <f t="shared" si="225"/>
        <v>2.7</v>
      </c>
      <c r="K595" s="2">
        <f t="shared" si="226"/>
        <v>945.38</v>
      </c>
      <c r="L595" s="2">
        <f t="shared" si="227"/>
        <v>2.7</v>
      </c>
      <c r="M595" s="2">
        <f t="shared" si="228"/>
        <v>948.08</v>
      </c>
      <c r="N595" s="2">
        <f>'ZBud Extract Monthly'!V594</f>
        <v>948.08</v>
      </c>
      <c r="O595" s="53">
        <f t="shared" si="229"/>
        <v>0</v>
      </c>
      <c r="AI595" s="58">
        <f t="shared" si="207"/>
        <v>369.25</v>
      </c>
      <c r="AJ595" s="2">
        <f t="shared" si="208"/>
        <v>576.13</v>
      </c>
      <c r="AK595" s="2">
        <f t="shared" si="209"/>
        <v>948.08</v>
      </c>
      <c r="AL595" s="2">
        <f t="shared" si="210"/>
        <v>2.7</v>
      </c>
      <c r="AM595" s="2">
        <f t="shared" si="211"/>
        <v>1896.16</v>
      </c>
      <c r="AN595" s="2">
        <f t="shared" si="212"/>
        <v>948.08</v>
      </c>
      <c r="AO595" s="2">
        <f t="shared" si="213"/>
        <v>0</v>
      </c>
      <c r="AP595" s="2">
        <f t="shared" si="214"/>
        <v>0</v>
      </c>
      <c r="AQ595" s="2">
        <f t="shared" si="215"/>
        <v>0</v>
      </c>
      <c r="AR595" s="2">
        <f t="shared" si="216"/>
        <v>0</v>
      </c>
      <c r="AS595" s="2">
        <f t="shared" si="217"/>
        <v>0</v>
      </c>
      <c r="AT595" s="2">
        <f t="shared" si="218"/>
        <v>948.08</v>
      </c>
      <c r="AU595" s="2">
        <f t="shared" si="219"/>
        <v>0</v>
      </c>
      <c r="AV595" s="2">
        <f t="shared" si="220"/>
        <v>3792.32</v>
      </c>
      <c r="AW595" s="2">
        <f t="shared" si="221"/>
        <v>4740.4000000000005</v>
      </c>
      <c r="AX595" s="2">
        <f>'ZBud Extract Monthly'!V594</f>
        <v>948.08</v>
      </c>
      <c r="AY595" s="53">
        <f t="shared" si="222"/>
        <v>-3792.3200000000006</v>
      </c>
    </row>
    <row r="596" spans="1:51" x14ac:dyDescent="0.3">
      <c r="A596" s="129">
        <v>50770</v>
      </c>
      <c r="B596" s="130">
        <v>413.38</v>
      </c>
      <c r="C596" s="130">
        <v>364.7</v>
      </c>
      <c r="D596" s="130">
        <v>216.3</v>
      </c>
      <c r="E596" s="130">
        <v>133.94</v>
      </c>
      <c r="F596" s="130">
        <v>0</v>
      </c>
      <c r="G596" s="130">
        <v>9</v>
      </c>
      <c r="H596" s="2">
        <f t="shared" si="223"/>
        <v>1128.32</v>
      </c>
      <c r="I596" s="2">
        <f t="shared" si="224"/>
        <v>0</v>
      </c>
      <c r="J596" s="2">
        <f t="shared" si="225"/>
        <v>9</v>
      </c>
      <c r="K596" s="2">
        <f t="shared" si="226"/>
        <v>1128.32</v>
      </c>
      <c r="L596" s="2">
        <f t="shared" si="227"/>
        <v>9</v>
      </c>
      <c r="M596" s="2">
        <f t="shared" si="228"/>
        <v>1137.32</v>
      </c>
      <c r="N596" s="2">
        <f>'ZBud Extract Monthly'!V595</f>
        <v>1137.31</v>
      </c>
      <c r="O596" s="53">
        <f t="shared" si="229"/>
        <v>-9.9999999999909051E-3</v>
      </c>
      <c r="AI596" s="58">
        <f t="shared" si="207"/>
        <v>413.38</v>
      </c>
      <c r="AJ596" s="2">
        <f t="shared" si="208"/>
        <v>714.94</v>
      </c>
      <c r="AK596" s="2">
        <f t="shared" si="209"/>
        <v>1137.32</v>
      </c>
      <c r="AL596" s="2">
        <f t="shared" si="210"/>
        <v>9</v>
      </c>
      <c r="AM596" s="2">
        <f t="shared" si="211"/>
        <v>2274.64</v>
      </c>
      <c r="AN596" s="2">
        <f t="shared" si="212"/>
        <v>1137.3</v>
      </c>
      <c r="AO596" s="2">
        <f t="shared" si="213"/>
        <v>0</v>
      </c>
      <c r="AP596" s="2">
        <f t="shared" si="214"/>
        <v>0</v>
      </c>
      <c r="AQ596" s="2">
        <f t="shared" si="215"/>
        <v>0</v>
      </c>
      <c r="AR596" s="2">
        <f t="shared" si="216"/>
        <v>0</v>
      </c>
      <c r="AS596" s="2">
        <f t="shared" si="217"/>
        <v>0</v>
      </c>
      <c r="AT596" s="2">
        <f t="shared" si="218"/>
        <v>1137.32</v>
      </c>
      <c r="AU596" s="2">
        <f t="shared" si="219"/>
        <v>0</v>
      </c>
      <c r="AV596" s="2">
        <f t="shared" si="220"/>
        <v>4549.26</v>
      </c>
      <c r="AW596" s="2">
        <f t="shared" si="221"/>
        <v>5686.5800000000008</v>
      </c>
      <c r="AX596" s="2">
        <f>'ZBud Extract Monthly'!V595</f>
        <v>1137.31</v>
      </c>
      <c r="AY596" s="53">
        <f t="shared" si="222"/>
        <v>-4549.2700000000004</v>
      </c>
    </row>
    <row r="597" spans="1:51" x14ac:dyDescent="0.3">
      <c r="A597" s="129">
        <v>50801</v>
      </c>
      <c r="B597" s="130">
        <v>393.31</v>
      </c>
      <c r="C597" s="130">
        <v>355.98</v>
      </c>
      <c r="D597" s="130">
        <v>455.16</v>
      </c>
      <c r="E597" s="130">
        <v>311.86</v>
      </c>
      <c r="F597" s="130">
        <v>0</v>
      </c>
      <c r="G597" s="130">
        <v>23.91</v>
      </c>
      <c r="H597" s="2">
        <f t="shared" si="223"/>
        <v>1516.31</v>
      </c>
      <c r="I597" s="2">
        <f t="shared" si="224"/>
        <v>0</v>
      </c>
      <c r="J597" s="2">
        <f t="shared" si="225"/>
        <v>23.91</v>
      </c>
      <c r="K597" s="2">
        <f t="shared" si="226"/>
        <v>1516.31</v>
      </c>
      <c r="L597" s="2">
        <f t="shared" si="227"/>
        <v>23.91</v>
      </c>
      <c r="M597" s="2">
        <f t="shared" si="228"/>
        <v>1540.22</v>
      </c>
      <c r="N597" s="2">
        <f>'ZBud Extract Monthly'!V596</f>
        <v>1540.22</v>
      </c>
      <c r="O597" s="53">
        <f t="shared" si="229"/>
        <v>0</v>
      </c>
      <c r="AI597" s="58">
        <f t="shared" si="207"/>
        <v>393.31</v>
      </c>
      <c r="AJ597" s="2">
        <f t="shared" si="208"/>
        <v>1123</v>
      </c>
      <c r="AK597" s="2">
        <f t="shared" si="209"/>
        <v>1540.22</v>
      </c>
      <c r="AL597" s="2">
        <f t="shared" si="210"/>
        <v>23.91</v>
      </c>
      <c r="AM597" s="2">
        <f t="shared" si="211"/>
        <v>3080.44</v>
      </c>
      <c r="AN597" s="2">
        <f t="shared" si="212"/>
        <v>1540.22</v>
      </c>
      <c r="AO597" s="2">
        <f t="shared" si="213"/>
        <v>0</v>
      </c>
      <c r="AP597" s="2">
        <f t="shared" si="214"/>
        <v>0</v>
      </c>
      <c r="AQ597" s="2">
        <f t="shared" si="215"/>
        <v>0</v>
      </c>
      <c r="AR597" s="2">
        <f t="shared" si="216"/>
        <v>0</v>
      </c>
      <c r="AS597" s="2">
        <f t="shared" si="217"/>
        <v>0</v>
      </c>
      <c r="AT597" s="2">
        <f t="shared" si="218"/>
        <v>1540.22</v>
      </c>
      <c r="AU597" s="2">
        <f t="shared" si="219"/>
        <v>0</v>
      </c>
      <c r="AV597" s="2">
        <f t="shared" si="220"/>
        <v>6160.88</v>
      </c>
      <c r="AW597" s="2">
        <f t="shared" si="221"/>
        <v>7701.0999999999995</v>
      </c>
      <c r="AX597" s="2">
        <f>'ZBud Extract Monthly'!V596</f>
        <v>1540.22</v>
      </c>
      <c r="AY597" s="53">
        <f t="shared" si="222"/>
        <v>-6160.8799999999992</v>
      </c>
    </row>
    <row r="598" spans="1:51" x14ac:dyDescent="0.3">
      <c r="A598" s="129">
        <v>50829</v>
      </c>
      <c r="B598" s="130">
        <v>406.11</v>
      </c>
      <c r="C598" s="130">
        <v>382.9</v>
      </c>
      <c r="D598" s="130">
        <v>399.58</v>
      </c>
      <c r="E598" s="130">
        <v>273.27999999999997</v>
      </c>
      <c r="F598" s="130">
        <v>0</v>
      </c>
      <c r="G598" s="130">
        <v>25.15</v>
      </c>
      <c r="H598" s="2">
        <f t="shared" si="223"/>
        <v>1461.87</v>
      </c>
      <c r="I598" s="2">
        <f t="shared" si="224"/>
        <v>0</v>
      </c>
      <c r="J598" s="2">
        <f t="shared" si="225"/>
        <v>25.15</v>
      </c>
      <c r="K598" s="2">
        <f t="shared" si="226"/>
        <v>1461.87</v>
      </c>
      <c r="L598" s="2">
        <f t="shared" si="227"/>
        <v>25.15</v>
      </c>
      <c r="M598" s="2">
        <f t="shared" si="228"/>
        <v>1487.02</v>
      </c>
      <c r="N598" s="2">
        <f>'ZBud Extract Monthly'!V597</f>
        <v>1487.03</v>
      </c>
      <c r="O598" s="53">
        <f t="shared" si="229"/>
        <v>9.9999999999909051E-3</v>
      </c>
      <c r="AI598" s="58">
        <f t="shared" si="207"/>
        <v>406.11</v>
      </c>
      <c r="AJ598" s="2">
        <f t="shared" si="208"/>
        <v>1055.76</v>
      </c>
      <c r="AK598" s="2">
        <f t="shared" si="209"/>
        <v>1487.02</v>
      </c>
      <c r="AL598" s="2">
        <f t="shared" si="210"/>
        <v>25.15</v>
      </c>
      <c r="AM598" s="2">
        <f t="shared" si="211"/>
        <v>2974.04</v>
      </c>
      <c r="AN598" s="2">
        <f t="shared" si="212"/>
        <v>1487.04</v>
      </c>
      <c r="AO598" s="2">
        <f t="shared" si="213"/>
        <v>0</v>
      </c>
      <c r="AP598" s="2">
        <f t="shared" si="214"/>
        <v>0</v>
      </c>
      <c r="AQ598" s="2">
        <f t="shared" si="215"/>
        <v>0</v>
      </c>
      <c r="AR598" s="2">
        <f t="shared" si="216"/>
        <v>0</v>
      </c>
      <c r="AS598" s="2">
        <f t="shared" si="217"/>
        <v>0</v>
      </c>
      <c r="AT598" s="2">
        <f t="shared" si="218"/>
        <v>1487.02</v>
      </c>
      <c r="AU598" s="2">
        <f t="shared" si="219"/>
        <v>0</v>
      </c>
      <c r="AV598" s="2">
        <f t="shared" si="220"/>
        <v>5948.0999999999995</v>
      </c>
      <c r="AW598" s="2">
        <f t="shared" si="221"/>
        <v>7435.12</v>
      </c>
      <c r="AX598" s="2">
        <f>'ZBud Extract Monthly'!V597</f>
        <v>1487.03</v>
      </c>
      <c r="AY598" s="53">
        <f t="shared" si="222"/>
        <v>-5948.09</v>
      </c>
    </row>
    <row r="599" spans="1:51" x14ac:dyDescent="0.3">
      <c r="A599" s="129">
        <v>50860</v>
      </c>
      <c r="B599" s="130">
        <v>1121.29</v>
      </c>
      <c r="C599" s="130">
        <v>1218.6199999999999</v>
      </c>
      <c r="D599" s="130">
        <v>1314.86</v>
      </c>
      <c r="E599" s="130">
        <v>881.32</v>
      </c>
      <c r="F599" s="130">
        <v>0</v>
      </c>
      <c r="G599" s="130">
        <v>89.55</v>
      </c>
      <c r="H599" s="2">
        <f t="shared" si="223"/>
        <v>4536.0899999999992</v>
      </c>
      <c r="I599" s="2">
        <f t="shared" si="224"/>
        <v>0</v>
      </c>
      <c r="J599" s="2">
        <f t="shared" si="225"/>
        <v>89.55</v>
      </c>
      <c r="K599" s="2">
        <f t="shared" si="226"/>
        <v>4536.0899999999992</v>
      </c>
      <c r="L599" s="2">
        <f t="shared" si="227"/>
        <v>89.55</v>
      </c>
      <c r="M599" s="2">
        <f t="shared" si="228"/>
        <v>4625.6399999999994</v>
      </c>
      <c r="N599" s="2">
        <f>'ZBud Extract Monthly'!V598</f>
        <v>4625.63</v>
      </c>
      <c r="O599" s="53">
        <f t="shared" si="229"/>
        <v>-9.999999999308784E-3</v>
      </c>
      <c r="AI599" s="58">
        <f t="shared" si="207"/>
        <v>1121.29</v>
      </c>
      <c r="AJ599" s="2">
        <f t="shared" si="208"/>
        <v>3414.7999999999997</v>
      </c>
      <c r="AK599" s="2">
        <f t="shared" si="209"/>
        <v>4625.6399999999994</v>
      </c>
      <c r="AL599" s="2">
        <f t="shared" si="210"/>
        <v>89.55</v>
      </c>
      <c r="AM599" s="2">
        <f t="shared" si="211"/>
        <v>9251.2799999999988</v>
      </c>
      <c r="AN599" s="2">
        <f t="shared" si="212"/>
        <v>4625.6200000000008</v>
      </c>
      <c r="AO599" s="2">
        <f t="shared" si="213"/>
        <v>0</v>
      </c>
      <c r="AP599" s="2">
        <f t="shared" si="214"/>
        <v>0</v>
      </c>
      <c r="AQ599" s="2">
        <f t="shared" si="215"/>
        <v>0</v>
      </c>
      <c r="AR599" s="2">
        <f t="shared" si="216"/>
        <v>0</v>
      </c>
      <c r="AS599" s="2">
        <f t="shared" si="217"/>
        <v>0</v>
      </c>
      <c r="AT599" s="2">
        <f t="shared" si="218"/>
        <v>4625.6399999999994</v>
      </c>
      <c r="AU599" s="2">
        <f t="shared" si="219"/>
        <v>0</v>
      </c>
      <c r="AV599" s="2">
        <f t="shared" si="220"/>
        <v>18502.54</v>
      </c>
      <c r="AW599" s="2">
        <f t="shared" si="221"/>
        <v>23128.18</v>
      </c>
      <c r="AX599" s="2">
        <f>'ZBud Extract Monthly'!V598</f>
        <v>4625.63</v>
      </c>
      <c r="AY599" s="53">
        <f t="shared" si="222"/>
        <v>-18502.55</v>
      </c>
    </row>
    <row r="600" spans="1:51" x14ac:dyDescent="0.3">
      <c r="A600" s="129">
        <v>50890</v>
      </c>
      <c r="B600" s="130">
        <v>577.04</v>
      </c>
      <c r="C600" s="130">
        <v>711.77</v>
      </c>
      <c r="D600" s="130">
        <v>1137.47</v>
      </c>
      <c r="E600" s="130">
        <v>888.13</v>
      </c>
      <c r="F600" s="130">
        <v>0</v>
      </c>
      <c r="G600" s="130">
        <v>120.27</v>
      </c>
      <c r="H600" s="2">
        <f t="shared" si="223"/>
        <v>3314.41</v>
      </c>
      <c r="I600" s="2">
        <f t="shared" si="224"/>
        <v>0</v>
      </c>
      <c r="J600" s="2">
        <f t="shared" si="225"/>
        <v>120.27</v>
      </c>
      <c r="K600" s="2">
        <f t="shared" si="226"/>
        <v>3314.41</v>
      </c>
      <c r="L600" s="2">
        <f t="shared" si="227"/>
        <v>120.27</v>
      </c>
      <c r="M600" s="2">
        <f t="shared" si="228"/>
        <v>3434.68</v>
      </c>
      <c r="N600" s="2">
        <f>'ZBud Extract Monthly'!V599</f>
        <v>3434.68</v>
      </c>
      <c r="O600" s="53">
        <f t="shared" si="229"/>
        <v>0</v>
      </c>
      <c r="AI600" s="58">
        <f t="shared" si="207"/>
        <v>577.04</v>
      </c>
      <c r="AJ600" s="2">
        <f t="shared" si="208"/>
        <v>2737.37</v>
      </c>
      <c r="AK600" s="2">
        <f t="shared" si="209"/>
        <v>3434.68</v>
      </c>
      <c r="AL600" s="2">
        <f t="shared" si="210"/>
        <v>120.27</v>
      </c>
      <c r="AM600" s="2">
        <f t="shared" si="211"/>
        <v>6869.36</v>
      </c>
      <c r="AN600" s="2">
        <f t="shared" si="212"/>
        <v>3434.68</v>
      </c>
      <c r="AO600" s="2">
        <f t="shared" si="213"/>
        <v>0</v>
      </c>
      <c r="AP600" s="2">
        <f t="shared" si="214"/>
        <v>0</v>
      </c>
      <c r="AQ600" s="2">
        <f t="shared" si="215"/>
        <v>0</v>
      </c>
      <c r="AR600" s="2">
        <f t="shared" si="216"/>
        <v>0</v>
      </c>
      <c r="AS600" s="2">
        <f t="shared" si="217"/>
        <v>0</v>
      </c>
      <c r="AT600" s="2">
        <f t="shared" si="218"/>
        <v>3434.68</v>
      </c>
      <c r="AU600" s="2">
        <f t="shared" si="219"/>
        <v>0</v>
      </c>
      <c r="AV600" s="2">
        <f t="shared" si="220"/>
        <v>13738.72</v>
      </c>
      <c r="AW600" s="2">
        <f t="shared" si="221"/>
        <v>17173.400000000001</v>
      </c>
      <c r="AX600" s="2">
        <f>'ZBud Extract Monthly'!V599</f>
        <v>3434.68</v>
      </c>
      <c r="AY600" s="53">
        <f t="shared" si="222"/>
        <v>-13738.720000000001</v>
      </c>
    </row>
    <row r="601" spans="1:51" x14ac:dyDescent="0.3">
      <c r="A601" s="129">
        <v>50921</v>
      </c>
      <c r="B601" s="130">
        <v>456.18</v>
      </c>
      <c r="C601" s="130">
        <v>509.05</v>
      </c>
      <c r="D601" s="130">
        <v>497.71</v>
      </c>
      <c r="E601" s="130">
        <v>413.81</v>
      </c>
      <c r="F601" s="130">
        <v>0</v>
      </c>
      <c r="G601" s="130">
        <v>47.98</v>
      </c>
      <c r="H601" s="2">
        <f t="shared" si="223"/>
        <v>1876.75</v>
      </c>
      <c r="I601" s="2">
        <f t="shared" si="224"/>
        <v>0</v>
      </c>
      <c r="J601" s="2">
        <f t="shared" si="225"/>
        <v>47.98</v>
      </c>
      <c r="K601" s="2">
        <f t="shared" si="226"/>
        <v>1876.75</v>
      </c>
      <c r="L601" s="2">
        <f t="shared" si="227"/>
        <v>47.98</v>
      </c>
      <c r="M601" s="2">
        <f t="shared" si="228"/>
        <v>1924.73</v>
      </c>
      <c r="N601" s="2">
        <f>'ZBud Extract Monthly'!V600</f>
        <v>1924.72</v>
      </c>
      <c r="O601" s="53">
        <f t="shared" si="229"/>
        <v>-9.9999999999909051E-3</v>
      </c>
      <c r="AI601" s="58">
        <f t="shared" si="207"/>
        <v>456.18</v>
      </c>
      <c r="AJ601" s="2">
        <f t="shared" si="208"/>
        <v>1420.57</v>
      </c>
      <c r="AK601" s="2">
        <f t="shared" si="209"/>
        <v>1924.73</v>
      </c>
      <c r="AL601" s="2">
        <f t="shared" si="210"/>
        <v>47.98</v>
      </c>
      <c r="AM601" s="2">
        <f t="shared" si="211"/>
        <v>3849.46</v>
      </c>
      <c r="AN601" s="2">
        <f t="shared" si="212"/>
        <v>1924.71</v>
      </c>
      <c r="AO601" s="2">
        <f t="shared" si="213"/>
        <v>0</v>
      </c>
      <c r="AP601" s="2">
        <f t="shared" si="214"/>
        <v>0</v>
      </c>
      <c r="AQ601" s="2">
        <f t="shared" si="215"/>
        <v>0</v>
      </c>
      <c r="AR601" s="2">
        <f t="shared" si="216"/>
        <v>0</v>
      </c>
      <c r="AS601" s="2">
        <f t="shared" si="217"/>
        <v>0</v>
      </c>
      <c r="AT601" s="2">
        <f t="shared" si="218"/>
        <v>1924.73</v>
      </c>
      <c r="AU601" s="2">
        <f t="shared" si="219"/>
        <v>0</v>
      </c>
      <c r="AV601" s="2">
        <f t="shared" si="220"/>
        <v>7698.9000000000005</v>
      </c>
      <c r="AW601" s="2">
        <f t="shared" si="221"/>
        <v>9623.630000000001</v>
      </c>
      <c r="AX601" s="2">
        <f>'ZBud Extract Monthly'!V600</f>
        <v>1924.72</v>
      </c>
      <c r="AY601" s="53">
        <f t="shared" si="222"/>
        <v>-7698.9100000000008</v>
      </c>
    </row>
    <row r="602" spans="1:51" x14ac:dyDescent="0.3">
      <c r="A602" s="129">
        <v>50951</v>
      </c>
      <c r="B602" s="130">
        <v>416.14</v>
      </c>
      <c r="C602" s="130">
        <v>441.15</v>
      </c>
      <c r="D602" s="130">
        <v>163.04</v>
      </c>
      <c r="E602" s="130">
        <v>109.41</v>
      </c>
      <c r="F602" s="130">
        <v>0</v>
      </c>
      <c r="G602" s="130">
        <v>3.21</v>
      </c>
      <c r="H602" s="2">
        <f t="shared" si="223"/>
        <v>1129.74</v>
      </c>
      <c r="I602" s="2">
        <f t="shared" si="224"/>
        <v>0</v>
      </c>
      <c r="J602" s="2">
        <f t="shared" si="225"/>
        <v>3.21</v>
      </c>
      <c r="K602" s="2">
        <f t="shared" si="226"/>
        <v>1129.74</v>
      </c>
      <c r="L602" s="2">
        <f t="shared" si="227"/>
        <v>3.21</v>
      </c>
      <c r="M602" s="2">
        <f t="shared" si="228"/>
        <v>1132.95</v>
      </c>
      <c r="N602" s="2">
        <f>'ZBud Extract Monthly'!V601</f>
        <v>1132.96</v>
      </c>
      <c r="O602" s="53">
        <f t="shared" si="229"/>
        <v>9.9999999999909051E-3</v>
      </c>
      <c r="AI602" s="58">
        <f t="shared" si="207"/>
        <v>416.14</v>
      </c>
      <c r="AJ602" s="2">
        <f t="shared" si="208"/>
        <v>713.59999999999991</v>
      </c>
      <c r="AK602" s="2">
        <f t="shared" si="209"/>
        <v>1132.95</v>
      </c>
      <c r="AL602" s="2">
        <f t="shared" si="210"/>
        <v>3.21</v>
      </c>
      <c r="AM602" s="2">
        <f t="shared" si="211"/>
        <v>2265.9</v>
      </c>
      <c r="AN602" s="2">
        <f t="shared" si="212"/>
        <v>1132.97</v>
      </c>
      <c r="AO602" s="2">
        <f t="shared" si="213"/>
        <v>0</v>
      </c>
      <c r="AP602" s="2">
        <f t="shared" si="214"/>
        <v>0</v>
      </c>
      <c r="AQ602" s="2">
        <f t="shared" si="215"/>
        <v>0</v>
      </c>
      <c r="AR602" s="2">
        <f t="shared" si="216"/>
        <v>0</v>
      </c>
      <c r="AS602" s="2">
        <f t="shared" si="217"/>
        <v>0</v>
      </c>
      <c r="AT602" s="2">
        <f t="shared" si="218"/>
        <v>1132.95</v>
      </c>
      <c r="AU602" s="2">
        <f t="shared" si="219"/>
        <v>0</v>
      </c>
      <c r="AV602" s="2">
        <f t="shared" si="220"/>
        <v>4531.82</v>
      </c>
      <c r="AW602" s="2">
        <f t="shared" si="221"/>
        <v>5664.7699999999995</v>
      </c>
      <c r="AX602" s="2">
        <f>'ZBud Extract Monthly'!V601</f>
        <v>1132.96</v>
      </c>
      <c r="AY602" s="53">
        <f t="shared" si="222"/>
        <v>-4531.8099999999995</v>
      </c>
    </row>
    <row r="603" spans="1:51" x14ac:dyDescent="0.3">
      <c r="A603" s="129">
        <v>50982</v>
      </c>
      <c r="B603" s="130">
        <v>411.18</v>
      </c>
      <c r="C603" s="130">
        <v>418.11</v>
      </c>
      <c r="D603" s="130">
        <v>172.89</v>
      </c>
      <c r="E603" s="130">
        <v>144.6</v>
      </c>
      <c r="F603" s="130">
        <v>0</v>
      </c>
      <c r="G603" s="130">
        <v>4.57</v>
      </c>
      <c r="H603" s="2">
        <f t="shared" si="223"/>
        <v>1146.78</v>
      </c>
      <c r="I603" s="2">
        <f t="shared" si="224"/>
        <v>0</v>
      </c>
      <c r="J603" s="2">
        <f t="shared" si="225"/>
        <v>4.57</v>
      </c>
      <c r="K603" s="2">
        <f t="shared" si="226"/>
        <v>1146.78</v>
      </c>
      <c r="L603" s="2">
        <f t="shared" si="227"/>
        <v>4.57</v>
      </c>
      <c r="M603" s="2">
        <f t="shared" si="228"/>
        <v>1151.3499999999999</v>
      </c>
      <c r="N603" s="2">
        <f>'ZBud Extract Monthly'!V602</f>
        <v>1151.3599999999999</v>
      </c>
      <c r="O603" s="53">
        <f t="shared" si="229"/>
        <v>9.9999999999909051E-3</v>
      </c>
      <c r="AI603" s="58">
        <f t="shared" si="207"/>
        <v>411.18</v>
      </c>
      <c r="AJ603" s="2">
        <f t="shared" si="208"/>
        <v>735.6</v>
      </c>
      <c r="AK603" s="2">
        <f t="shared" si="209"/>
        <v>1151.3499999999999</v>
      </c>
      <c r="AL603" s="2">
        <f t="shared" si="210"/>
        <v>4.57</v>
      </c>
      <c r="AM603" s="2">
        <f t="shared" si="211"/>
        <v>2302.6999999999998</v>
      </c>
      <c r="AN603" s="2">
        <f t="shared" si="212"/>
        <v>1151.3699999999999</v>
      </c>
      <c r="AO603" s="2">
        <f t="shared" si="213"/>
        <v>0</v>
      </c>
      <c r="AP603" s="2">
        <f t="shared" si="214"/>
        <v>0</v>
      </c>
      <c r="AQ603" s="2">
        <f t="shared" si="215"/>
        <v>0</v>
      </c>
      <c r="AR603" s="2">
        <f t="shared" si="216"/>
        <v>0</v>
      </c>
      <c r="AS603" s="2">
        <f t="shared" si="217"/>
        <v>0</v>
      </c>
      <c r="AT603" s="2">
        <f t="shared" si="218"/>
        <v>1151.3499999999999</v>
      </c>
      <c r="AU603" s="2">
        <f t="shared" si="219"/>
        <v>0</v>
      </c>
      <c r="AV603" s="2">
        <f t="shared" si="220"/>
        <v>4605.42</v>
      </c>
      <c r="AW603" s="2">
        <f t="shared" si="221"/>
        <v>5756.7699999999995</v>
      </c>
      <c r="AX603" s="2">
        <f>'ZBud Extract Monthly'!V602</f>
        <v>1151.3599999999999</v>
      </c>
      <c r="AY603" s="53">
        <f t="shared" si="222"/>
        <v>-4605.41</v>
      </c>
    </row>
    <row r="604" spans="1:51" x14ac:dyDescent="0.3">
      <c r="A604" s="129">
        <v>51013</v>
      </c>
      <c r="B604" s="130">
        <v>392.96</v>
      </c>
      <c r="C604" s="130">
        <v>378.34</v>
      </c>
      <c r="D604" s="130">
        <v>103.68</v>
      </c>
      <c r="E604" s="130">
        <v>63.38</v>
      </c>
      <c r="F604" s="130">
        <v>0</v>
      </c>
      <c r="G604" s="130">
        <v>0.02</v>
      </c>
      <c r="H604" s="2">
        <f t="shared" si="223"/>
        <v>938.36</v>
      </c>
      <c r="I604" s="2">
        <f t="shared" si="224"/>
        <v>0</v>
      </c>
      <c r="J604" s="2">
        <f t="shared" si="225"/>
        <v>0.02</v>
      </c>
      <c r="K604" s="2">
        <f t="shared" si="226"/>
        <v>938.36</v>
      </c>
      <c r="L604" s="2">
        <f t="shared" si="227"/>
        <v>0.02</v>
      </c>
      <c r="M604" s="2">
        <f t="shared" si="228"/>
        <v>938.38</v>
      </c>
      <c r="N604" s="2">
        <f>'ZBud Extract Monthly'!V603</f>
        <v>938.39</v>
      </c>
      <c r="O604" s="53">
        <f t="shared" si="229"/>
        <v>9.9999999999909051E-3</v>
      </c>
      <c r="AI604" s="58">
        <f t="shared" si="207"/>
        <v>392.96</v>
      </c>
      <c r="AJ604" s="2">
        <f t="shared" si="208"/>
        <v>545.4</v>
      </c>
      <c r="AK604" s="2">
        <f t="shared" si="209"/>
        <v>938.38</v>
      </c>
      <c r="AL604" s="2">
        <f t="shared" si="210"/>
        <v>0.02</v>
      </c>
      <c r="AM604" s="2">
        <f t="shared" si="211"/>
        <v>1876.76</v>
      </c>
      <c r="AN604" s="2">
        <f t="shared" si="212"/>
        <v>938.4</v>
      </c>
      <c r="AO604" s="2">
        <f t="shared" si="213"/>
        <v>0</v>
      </c>
      <c r="AP604" s="2">
        <f t="shared" si="214"/>
        <v>0</v>
      </c>
      <c r="AQ604" s="2">
        <f t="shared" si="215"/>
        <v>0</v>
      </c>
      <c r="AR604" s="2">
        <f t="shared" si="216"/>
        <v>0</v>
      </c>
      <c r="AS604" s="2">
        <f t="shared" si="217"/>
        <v>0</v>
      </c>
      <c r="AT604" s="2">
        <f t="shared" si="218"/>
        <v>938.38</v>
      </c>
      <c r="AU604" s="2">
        <f t="shared" si="219"/>
        <v>0</v>
      </c>
      <c r="AV604" s="2">
        <f t="shared" si="220"/>
        <v>3753.54</v>
      </c>
      <c r="AW604" s="2">
        <f t="shared" si="221"/>
        <v>4691.9199999999992</v>
      </c>
      <c r="AX604" s="2">
        <f>'ZBud Extract Monthly'!V603</f>
        <v>938.39</v>
      </c>
      <c r="AY604" s="53">
        <f t="shared" si="222"/>
        <v>-3753.5299999999993</v>
      </c>
    </row>
    <row r="605" spans="1:51" x14ac:dyDescent="0.3">
      <c r="A605" s="129">
        <v>51043</v>
      </c>
      <c r="B605" s="130">
        <v>364.94</v>
      </c>
      <c r="C605" s="130">
        <v>334.03</v>
      </c>
      <c r="D605" s="130">
        <v>67.239999999999995</v>
      </c>
      <c r="E605" s="130">
        <v>18.43</v>
      </c>
      <c r="F605" s="130">
        <v>0</v>
      </c>
      <c r="G605" s="130">
        <v>0</v>
      </c>
      <c r="H605" s="2">
        <f t="shared" si="223"/>
        <v>784.64</v>
      </c>
      <c r="I605" s="2">
        <f t="shared" si="224"/>
        <v>0</v>
      </c>
      <c r="J605" s="2">
        <f t="shared" si="225"/>
        <v>0</v>
      </c>
      <c r="K605" s="2">
        <f t="shared" si="226"/>
        <v>784.64</v>
      </c>
      <c r="L605" s="2">
        <f t="shared" si="227"/>
        <v>0</v>
      </c>
      <c r="M605" s="2">
        <f t="shared" si="228"/>
        <v>784.64</v>
      </c>
      <c r="N605" s="2">
        <f>'ZBud Extract Monthly'!V604</f>
        <v>784.64</v>
      </c>
      <c r="O605" s="53">
        <f t="shared" si="229"/>
        <v>0</v>
      </c>
      <c r="AI605" s="58">
        <f t="shared" si="207"/>
        <v>364.94</v>
      </c>
      <c r="AJ605" s="2">
        <f t="shared" si="208"/>
        <v>419.7</v>
      </c>
      <c r="AK605" s="2">
        <f t="shared" si="209"/>
        <v>784.64</v>
      </c>
      <c r="AL605" s="2">
        <f t="shared" si="210"/>
        <v>0</v>
      </c>
      <c r="AM605" s="2">
        <f t="shared" si="211"/>
        <v>1569.28</v>
      </c>
      <c r="AN605" s="2">
        <f t="shared" si="212"/>
        <v>784.64</v>
      </c>
      <c r="AO605" s="2">
        <f t="shared" si="213"/>
        <v>0</v>
      </c>
      <c r="AP605" s="2">
        <f t="shared" si="214"/>
        <v>0</v>
      </c>
      <c r="AQ605" s="2">
        <f t="shared" si="215"/>
        <v>0</v>
      </c>
      <c r="AR605" s="2">
        <f t="shared" si="216"/>
        <v>0</v>
      </c>
      <c r="AS605" s="2">
        <f t="shared" si="217"/>
        <v>0</v>
      </c>
      <c r="AT605" s="2">
        <f t="shared" si="218"/>
        <v>784.64</v>
      </c>
      <c r="AU605" s="2">
        <f t="shared" si="219"/>
        <v>0</v>
      </c>
      <c r="AV605" s="2">
        <f t="shared" si="220"/>
        <v>3138.56</v>
      </c>
      <c r="AW605" s="2">
        <f t="shared" si="221"/>
        <v>3923.2</v>
      </c>
      <c r="AX605" s="2">
        <f>'ZBud Extract Monthly'!V604</f>
        <v>784.64</v>
      </c>
      <c r="AY605" s="53">
        <f t="shared" si="222"/>
        <v>-3138.56</v>
      </c>
    </row>
    <row r="606" spans="1:51" x14ac:dyDescent="0.3">
      <c r="A606" s="129">
        <v>51074</v>
      </c>
      <c r="B606" s="130">
        <v>372.24</v>
      </c>
      <c r="C606" s="130">
        <v>332.16</v>
      </c>
      <c r="D606" s="130">
        <v>122</v>
      </c>
      <c r="E606" s="130">
        <v>49.28</v>
      </c>
      <c r="F606" s="130">
        <v>0</v>
      </c>
      <c r="G606" s="130">
        <v>1.96</v>
      </c>
      <c r="H606" s="2">
        <f t="shared" si="223"/>
        <v>875.68000000000006</v>
      </c>
      <c r="I606" s="2">
        <f t="shared" si="224"/>
        <v>0</v>
      </c>
      <c r="J606" s="2">
        <f t="shared" si="225"/>
        <v>1.96</v>
      </c>
      <c r="K606" s="2">
        <f t="shared" si="226"/>
        <v>875.68000000000006</v>
      </c>
      <c r="L606" s="2">
        <f t="shared" si="227"/>
        <v>1.96</v>
      </c>
      <c r="M606" s="2">
        <f t="shared" si="228"/>
        <v>877.6400000000001</v>
      </c>
      <c r="N606" s="2">
        <f>'ZBud Extract Monthly'!V605</f>
        <v>877.64</v>
      </c>
      <c r="O606" s="53">
        <f t="shared" si="229"/>
        <v>0</v>
      </c>
      <c r="AI606" s="58">
        <f t="shared" si="207"/>
        <v>372.24</v>
      </c>
      <c r="AJ606" s="2">
        <f t="shared" si="208"/>
        <v>503.44000000000005</v>
      </c>
      <c r="AK606" s="2">
        <f t="shared" si="209"/>
        <v>877.6400000000001</v>
      </c>
      <c r="AL606" s="2">
        <f t="shared" si="210"/>
        <v>1.96</v>
      </c>
      <c r="AM606" s="2">
        <f t="shared" si="211"/>
        <v>1755.2800000000002</v>
      </c>
      <c r="AN606" s="2">
        <f t="shared" si="212"/>
        <v>877.64</v>
      </c>
      <c r="AO606" s="2">
        <f t="shared" si="213"/>
        <v>0</v>
      </c>
      <c r="AP606" s="2">
        <f t="shared" si="214"/>
        <v>0</v>
      </c>
      <c r="AQ606" s="2">
        <f t="shared" si="215"/>
        <v>0</v>
      </c>
      <c r="AR606" s="2">
        <f t="shared" si="216"/>
        <v>0</v>
      </c>
      <c r="AS606" s="2">
        <f t="shared" si="217"/>
        <v>0</v>
      </c>
      <c r="AT606" s="2">
        <f t="shared" si="218"/>
        <v>877.6400000000001</v>
      </c>
      <c r="AU606" s="2">
        <f t="shared" si="219"/>
        <v>0</v>
      </c>
      <c r="AV606" s="2">
        <f t="shared" si="220"/>
        <v>3510.56</v>
      </c>
      <c r="AW606" s="2">
        <f t="shared" si="221"/>
        <v>4388.2000000000007</v>
      </c>
      <c r="AX606" s="2">
        <f>'ZBud Extract Monthly'!V605</f>
        <v>877.64</v>
      </c>
      <c r="AY606" s="53">
        <f t="shared" si="222"/>
        <v>-3510.5600000000009</v>
      </c>
    </row>
    <row r="607" spans="1:51" x14ac:dyDescent="0.3">
      <c r="A607" s="129">
        <v>51104</v>
      </c>
      <c r="B607" s="130">
        <v>362.46</v>
      </c>
      <c r="C607" s="130">
        <v>315.70999999999998</v>
      </c>
      <c r="D607" s="130">
        <v>151.18</v>
      </c>
      <c r="E607" s="130">
        <v>76.53</v>
      </c>
      <c r="F607" s="130">
        <v>0</v>
      </c>
      <c r="G607" s="130">
        <v>2.27</v>
      </c>
      <c r="H607" s="2">
        <f t="shared" si="223"/>
        <v>905.87999999999988</v>
      </c>
      <c r="I607" s="2">
        <f t="shared" si="224"/>
        <v>0</v>
      </c>
      <c r="J607" s="2">
        <f t="shared" si="225"/>
        <v>2.27</v>
      </c>
      <c r="K607" s="2">
        <f t="shared" si="226"/>
        <v>905.87999999999988</v>
      </c>
      <c r="L607" s="2">
        <f t="shared" si="227"/>
        <v>2.27</v>
      </c>
      <c r="M607" s="2">
        <f t="shared" si="228"/>
        <v>908.14999999999986</v>
      </c>
      <c r="N607" s="2">
        <f>'ZBud Extract Monthly'!V606</f>
        <v>908.15</v>
      </c>
      <c r="O607" s="53">
        <f t="shared" si="229"/>
        <v>0</v>
      </c>
      <c r="AI607" s="58">
        <f t="shared" si="207"/>
        <v>362.46</v>
      </c>
      <c r="AJ607" s="2">
        <f t="shared" si="208"/>
        <v>543.41999999999996</v>
      </c>
      <c r="AK607" s="2">
        <f t="shared" si="209"/>
        <v>908.14999999999986</v>
      </c>
      <c r="AL607" s="2">
        <f t="shared" si="210"/>
        <v>2.27</v>
      </c>
      <c r="AM607" s="2">
        <f t="shared" si="211"/>
        <v>1816.2999999999997</v>
      </c>
      <c r="AN607" s="2">
        <f t="shared" si="212"/>
        <v>908.15</v>
      </c>
      <c r="AO607" s="2">
        <f t="shared" si="213"/>
        <v>0</v>
      </c>
      <c r="AP607" s="2">
        <f t="shared" si="214"/>
        <v>0</v>
      </c>
      <c r="AQ607" s="2">
        <f t="shared" si="215"/>
        <v>0</v>
      </c>
      <c r="AR607" s="2">
        <f t="shared" si="216"/>
        <v>0</v>
      </c>
      <c r="AS607" s="2">
        <f t="shared" si="217"/>
        <v>0</v>
      </c>
      <c r="AT607" s="2">
        <f t="shared" si="218"/>
        <v>908.14999999999986</v>
      </c>
      <c r="AU607" s="2">
        <f t="shared" si="219"/>
        <v>0</v>
      </c>
      <c r="AV607" s="2">
        <f t="shared" si="220"/>
        <v>3632.6</v>
      </c>
      <c r="AW607" s="2">
        <f t="shared" si="221"/>
        <v>4540.7499999999991</v>
      </c>
      <c r="AX607" s="2">
        <f>'ZBud Extract Monthly'!V606</f>
        <v>908.15</v>
      </c>
      <c r="AY607" s="53">
        <f t="shared" si="222"/>
        <v>-3632.599999999999</v>
      </c>
    </row>
    <row r="608" spans="1:51" x14ac:dyDescent="0.3">
      <c r="A608" s="129">
        <v>51135</v>
      </c>
      <c r="B608" s="130">
        <v>400.02</v>
      </c>
      <c r="C608" s="130">
        <v>353.38</v>
      </c>
      <c r="D608" s="130">
        <v>175.43</v>
      </c>
      <c r="E608" s="130">
        <v>81.569999999999993</v>
      </c>
      <c r="F608" s="130">
        <v>0</v>
      </c>
      <c r="G608" s="130">
        <v>4.66</v>
      </c>
      <c r="H608" s="2">
        <f t="shared" si="223"/>
        <v>1010.3999999999999</v>
      </c>
      <c r="I608" s="2">
        <f t="shared" si="224"/>
        <v>0</v>
      </c>
      <c r="J608" s="2">
        <f t="shared" si="225"/>
        <v>4.66</v>
      </c>
      <c r="K608" s="2">
        <f t="shared" si="226"/>
        <v>1010.3999999999999</v>
      </c>
      <c r="L608" s="2">
        <f t="shared" si="227"/>
        <v>4.66</v>
      </c>
      <c r="M608" s="2">
        <f t="shared" si="228"/>
        <v>1015.0599999999998</v>
      </c>
      <c r="N608" s="2">
        <f>'ZBud Extract Monthly'!V607</f>
        <v>1015.06</v>
      </c>
      <c r="O608" s="53">
        <f t="shared" si="229"/>
        <v>0</v>
      </c>
      <c r="AI608" s="58">
        <f t="shared" si="207"/>
        <v>400.02</v>
      </c>
      <c r="AJ608" s="2">
        <f t="shared" si="208"/>
        <v>610.37999999999988</v>
      </c>
      <c r="AK608" s="2">
        <f t="shared" si="209"/>
        <v>1015.0599999999998</v>
      </c>
      <c r="AL608" s="2">
        <f t="shared" si="210"/>
        <v>4.66</v>
      </c>
      <c r="AM608" s="2">
        <f t="shared" si="211"/>
        <v>2030.1199999999997</v>
      </c>
      <c r="AN608" s="2">
        <f t="shared" si="212"/>
        <v>1015.06</v>
      </c>
      <c r="AO608" s="2">
        <f t="shared" si="213"/>
        <v>0</v>
      </c>
      <c r="AP608" s="2">
        <f t="shared" si="214"/>
        <v>0</v>
      </c>
      <c r="AQ608" s="2">
        <f t="shared" si="215"/>
        <v>0</v>
      </c>
      <c r="AR608" s="2">
        <f t="shared" si="216"/>
        <v>0</v>
      </c>
      <c r="AS608" s="2">
        <f t="shared" si="217"/>
        <v>0</v>
      </c>
      <c r="AT608" s="2">
        <f t="shared" si="218"/>
        <v>1015.0599999999998</v>
      </c>
      <c r="AU608" s="2">
        <f t="shared" si="219"/>
        <v>0</v>
      </c>
      <c r="AV608" s="2">
        <f t="shared" si="220"/>
        <v>4060.2399999999993</v>
      </c>
      <c r="AW608" s="2">
        <f t="shared" si="221"/>
        <v>5075.2999999999993</v>
      </c>
      <c r="AX608" s="2">
        <f>'ZBud Extract Monthly'!V607</f>
        <v>1015.06</v>
      </c>
      <c r="AY608" s="53">
        <f t="shared" si="222"/>
        <v>-4060.2399999999993</v>
      </c>
    </row>
    <row r="609" spans="1:51" x14ac:dyDescent="0.3">
      <c r="A609" s="129">
        <v>51166</v>
      </c>
      <c r="B609" s="130">
        <v>600.88</v>
      </c>
      <c r="C609" s="130">
        <v>599.04</v>
      </c>
      <c r="D609" s="130">
        <v>613.91</v>
      </c>
      <c r="E609" s="130">
        <v>397.41</v>
      </c>
      <c r="F609" s="130">
        <v>0</v>
      </c>
      <c r="G609" s="130">
        <v>30.23</v>
      </c>
      <c r="H609" s="2">
        <f t="shared" si="223"/>
        <v>2211.2399999999998</v>
      </c>
      <c r="I609" s="2">
        <f t="shared" si="224"/>
        <v>0</v>
      </c>
      <c r="J609" s="2">
        <f t="shared" si="225"/>
        <v>30.23</v>
      </c>
      <c r="K609" s="2">
        <f t="shared" si="226"/>
        <v>2211.2399999999998</v>
      </c>
      <c r="L609" s="2">
        <f t="shared" si="227"/>
        <v>30.23</v>
      </c>
      <c r="M609" s="2">
        <f t="shared" si="228"/>
        <v>2241.4699999999998</v>
      </c>
      <c r="N609" s="2">
        <f>'ZBud Extract Monthly'!V608</f>
        <v>2241.46</v>
      </c>
      <c r="O609" s="53">
        <f t="shared" si="229"/>
        <v>-9.9999999997635314E-3</v>
      </c>
      <c r="AI609" s="58">
        <f t="shared" si="207"/>
        <v>600.88</v>
      </c>
      <c r="AJ609" s="2">
        <f t="shared" si="208"/>
        <v>1610.36</v>
      </c>
      <c r="AK609" s="2">
        <f t="shared" si="209"/>
        <v>2241.4699999999998</v>
      </c>
      <c r="AL609" s="2">
        <f t="shared" si="210"/>
        <v>30.23</v>
      </c>
      <c r="AM609" s="2">
        <f t="shared" si="211"/>
        <v>4482.9399999999996</v>
      </c>
      <c r="AN609" s="2">
        <f t="shared" si="212"/>
        <v>2241.4500000000003</v>
      </c>
      <c r="AO609" s="2">
        <f t="shared" si="213"/>
        <v>0</v>
      </c>
      <c r="AP609" s="2">
        <f t="shared" si="214"/>
        <v>0</v>
      </c>
      <c r="AQ609" s="2">
        <f t="shared" si="215"/>
        <v>0</v>
      </c>
      <c r="AR609" s="2">
        <f t="shared" si="216"/>
        <v>0</v>
      </c>
      <c r="AS609" s="2">
        <f t="shared" si="217"/>
        <v>0</v>
      </c>
      <c r="AT609" s="2">
        <f t="shared" si="218"/>
        <v>2241.4699999999998</v>
      </c>
      <c r="AU609" s="2">
        <f t="shared" si="219"/>
        <v>0</v>
      </c>
      <c r="AV609" s="2">
        <f t="shared" si="220"/>
        <v>8965.86</v>
      </c>
      <c r="AW609" s="2">
        <f t="shared" si="221"/>
        <v>11207.329999999998</v>
      </c>
      <c r="AX609" s="2">
        <f>'ZBud Extract Monthly'!V608</f>
        <v>2241.46</v>
      </c>
      <c r="AY609" s="53">
        <f t="shared" si="222"/>
        <v>-8965.869999999999</v>
      </c>
    </row>
    <row r="610" spans="1:51" x14ac:dyDescent="0.3">
      <c r="A610" s="129">
        <v>51195</v>
      </c>
      <c r="B610" s="130">
        <v>888.66</v>
      </c>
      <c r="C610" s="130">
        <v>938.24</v>
      </c>
      <c r="D610" s="130">
        <v>991.85</v>
      </c>
      <c r="E610" s="130">
        <v>637.08000000000004</v>
      </c>
      <c r="F610" s="130">
        <v>0</v>
      </c>
      <c r="G610" s="130">
        <v>65.95</v>
      </c>
      <c r="H610" s="2">
        <f t="shared" si="223"/>
        <v>3455.83</v>
      </c>
      <c r="I610" s="2">
        <f t="shared" si="224"/>
        <v>0</v>
      </c>
      <c r="J610" s="2">
        <f t="shared" si="225"/>
        <v>65.95</v>
      </c>
      <c r="K610" s="2">
        <f t="shared" si="226"/>
        <v>3455.83</v>
      </c>
      <c r="L610" s="2">
        <f t="shared" si="227"/>
        <v>65.95</v>
      </c>
      <c r="M610" s="2">
        <f t="shared" si="228"/>
        <v>3521.7799999999997</v>
      </c>
      <c r="N610" s="2">
        <f>'ZBud Extract Monthly'!V609</f>
        <v>3521.78</v>
      </c>
      <c r="O610" s="53">
        <f t="shared" si="229"/>
        <v>0</v>
      </c>
      <c r="AI610" s="58">
        <f t="shared" ref="AI610:AI673" si="230">B610</f>
        <v>888.66</v>
      </c>
      <c r="AJ610" s="2">
        <f t="shared" ref="AJ610:AJ673" si="231">SUM(C610:E610)</f>
        <v>2567.17</v>
      </c>
      <c r="AK610" s="2">
        <f t="shared" ref="AK610:AK673" si="232">SUM(F610:H610)</f>
        <v>3521.7799999999997</v>
      </c>
      <c r="AL610" s="2">
        <f t="shared" ref="AL610:AL673" si="233">SUM(I610:J610)</f>
        <v>65.95</v>
      </c>
      <c r="AM610" s="2">
        <f t="shared" ref="AM610:AM673" si="234">SUM(K610:M610)</f>
        <v>7043.5599999999995</v>
      </c>
      <c r="AN610" s="2">
        <f t="shared" ref="AN610:AN673" si="235">SUM(N610:P610)</f>
        <v>3521.78</v>
      </c>
      <c r="AO610" s="2">
        <f t="shared" ref="AO610:AO673" si="236">SUM(Q610:U610)</f>
        <v>0</v>
      </c>
      <c r="AP610" s="2">
        <f t="shared" ref="AP610:AP673" si="237">SUM(V610:Y610)</f>
        <v>0</v>
      </c>
      <c r="AQ610" s="2">
        <f t="shared" ref="AQ610:AQ673" si="238">SUM(Z610:AB610)</f>
        <v>0</v>
      </c>
      <c r="AR610" s="2">
        <f t="shared" ref="AR610:AR673" si="239">SUM(AC610:AG610)</f>
        <v>0</v>
      </c>
      <c r="AS610" s="2">
        <f t="shared" ref="AS610:AS673" si="240">AH610</f>
        <v>0</v>
      </c>
      <c r="AT610" s="2">
        <f t="shared" ref="AT610:AT673" si="241">AK610</f>
        <v>3521.7799999999997</v>
      </c>
      <c r="AU610" s="2">
        <f t="shared" ref="AU610:AU673" si="242">AR610</f>
        <v>0</v>
      </c>
      <c r="AV610" s="2">
        <f t="shared" ref="AV610:AV673" si="243">SUM(AI610:AJ610,AL610:AQ610,AS610)</f>
        <v>14087.12</v>
      </c>
      <c r="AW610" s="2">
        <f t="shared" ref="AW610:AW673" si="244">SUM(AI610:AS610)</f>
        <v>17608.899999999998</v>
      </c>
      <c r="AX610" s="2">
        <f>'ZBud Extract Monthly'!V609</f>
        <v>3521.78</v>
      </c>
      <c r="AY610" s="53">
        <f t="shared" ref="AY610:AY673" si="245">AX610-AW610</f>
        <v>-14087.119999999997</v>
      </c>
    </row>
    <row r="611" spans="1:51" x14ac:dyDescent="0.3">
      <c r="A611" s="129">
        <v>51226</v>
      </c>
      <c r="B611" s="130">
        <v>748.31</v>
      </c>
      <c r="C611" s="130">
        <v>820.81</v>
      </c>
      <c r="D611" s="130">
        <v>1184.8699999999999</v>
      </c>
      <c r="E611" s="130">
        <v>878.41</v>
      </c>
      <c r="F611" s="130">
        <v>0</v>
      </c>
      <c r="G611" s="130">
        <v>108.78</v>
      </c>
      <c r="H611" s="2">
        <f t="shared" si="223"/>
        <v>3632.3999999999996</v>
      </c>
      <c r="I611" s="2">
        <f t="shared" si="224"/>
        <v>0</v>
      </c>
      <c r="J611" s="2">
        <f t="shared" si="225"/>
        <v>108.78</v>
      </c>
      <c r="K611" s="2">
        <f t="shared" si="226"/>
        <v>3632.3999999999996</v>
      </c>
      <c r="L611" s="2">
        <f t="shared" si="227"/>
        <v>108.78</v>
      </c>
      <c r="M611" s="2">
        <f t="shared" si="228"/>
        <v>3741.18</v>
      </c>
      <c r="N611" s="2">
        <f>'ZBud Extract Monthly'!V610</f>
        <v>3741.18</v>
      </c>
      <c r="O611" s="53">
        <f t="shared" si="229"/>
        <v>0</v>
      </c>
      <c r="AI611" s="58">
        <f t="shared" si="230"/>
        <v>748.31</v>
      </c>
      <c r="AJ611" s="2">
        <f t="shared" si="231"/>
        <v>2884.0899999999997</v>
      </c>
      <c r="AK611" s="2">
        <f t="shared" si="232"/>
        <v>3741.18</v>
      </c>
      <c r="AL611" s="2">
        <f t="shared" si="233"/>
        <v>108.78</v>
      </c>
      <c r="AM611" s="2">
        <f t="shared" si="234"/>
        <v>7482.36</v>
      </c>
      <c r="AN611" s="2">
        <f t="shared" si="235"/>
        <v>3741.18</v>
      </c>
      <c r="AO611" s="2">
        <f t="shared" si="236"/>
        <v>0</v>
      </c>
      <c r="AP611" s="2">
        <f t="shared" si="237"/>
        <v>0</v>
      </c>
      <c r="AQ611" s="2">
        <f t="shared" si="238"/>
        <v>0</v>
      </c>
      <c r="AR611" s="2">
        <f t="shared" si="239"/>
        <v>0</v>
      </c>
      <c r="AS611" s="2">
        <f t="shared" si="240"/>
        <v>0</v>
      </c>
      <c r="AT611" s="2">
        <f t="shared" si="241"/>
        <v>3741.18</v>
      </c>
      <c r="AU611" s="2">
        <f t="shared" si="242"/>
        <v>0</v>
      </c>
      <c r="AV611" s="2">
        <f t="shared" si="243"/>
        <v>14964.72</v>
      </c>
      <c r="AW611" s="2">
        <f t="shared" si="244"/>
        <v>18705.899999999998</v>
      </c>
      <c r="AX611" s="2">
        <f>'ZBud Extract Monthly'!V610</f>
        <v>3741.18</v>
      </c>
      <c r="AY611" s="53">
        <f t="shared" si="245"/>
        <v>-14964.719999999998</v>
      </c>
    </row>
    <row r="612" spans="1:51" x14ac:dyDescent="0.3">
      <c r="A612" s="129">
        <v>51256</v>
      </c>
      <c r="B612" s="130">
        <v>504.42</v>
      </c>
      <c r="C612" s="130">
        <v>562.21</v>
      </c>
      <c r="D612" s="130">
        <v>856.64</v>
      </c>
      <c r="E612" s="130">
        <v>675.35</v>
      </c>
      <c r="F612" s="130">
        <v>0</v>
      </c>
      <c r="G612" s="130">
        <v>85.31</v>
      </c>
      <c r="H612" s="2">
        <f t="shared" si="223"/>
        <v>2598.62</v>
      </c>
      <c r="I612" s="2">
        <f t="shared" si="224"/>
        <v>0</v>
      </c>
      <c r="J612" s="2">
        <f t="shared" si="225"/>
        <v>85.31</v>
      </c>
      <c r="K612" s="2">
        <f t="shared" si="226"/>
        <v>2598.62</v>
      </c>
      <c r="L612" s="2">
        <f t="shared" si="227"/>
        <v>85.31</v>
      </c>
      <c r="M612" s="2">
        <f t="shared" si="228"/>
        <v>2683.93</v>
      </c>
      <c r="N612" s="2">
        <f>'ZBud Extract Monthly'!V611</f>
        <v>2683.93</v>
      </c>
      <c r="O612" s="53">
        <f t="shared" si="229"/>
        <v>0</v>
      </c>
      <c r="AI612" s="58">
        <f t="shared" si="230"/>
        <v>504.42</v>
      </c>
      <c r="AJ612" s="2">
        <f t="shared" si="231"/>
        <v>2094.1999999999998</v>
      </c>
      <c r="AK612" s="2">
        <f t="shared" si="232"/>
        <v>2683.93</v>
      </c>
      <c r="AL612" s="2">
        <f t="shared" si="233"/>
        <v>85.31</v>
      </c>
      <c r="AM612" s="2">
        <f t="shared" si="234"/>
        <v>5367.86</v>
      </c>
      <c r="AN612" s="2">
        <f t="shared" si="235"/>
        <v>2683.93</v>
      </c>
      <c r="AO612" s="2">
        <f t="shared" si="236"/>
        <v>0</v>
      </c>
      <c r="AP612" s="2">
        <f t="shared" si="237"/>
        <v>0</v>
      </c>
      <c r="AQ612" s="2">
        <f t="shared" si="238"/>
        <v>0</v>
      </c>
      <c r="AR612" s="2">
        <f t="shared" si="239"/>
        <v>0</v>
      </c>
      <c r="AS612" s="2">
        <f t="shared" si="240"/>
        <v>0</v>
      </c>
      <c r="AT612" s="2">
        <f t="shared" si="241"/>
        <v>2683.93</v>
      </c>
      <c r="AU612" s="2">
        <f t="shared" si="242"/>
        <v>0</v>
      </c>
      <c r="AV612" s="2">
        <f t="shared" si="243"/>
        <v>10735.72</v>
      </c>
      <c r="AW612" s="2">
        <f t="shared" si="244"/>
        <v>13419.65</v>
      </c>
      <c r="AX612" s="2">
        <f>'ZBud Extract Monthly'!V611</f>
        <v>2683.93</v>
      </c>
      <c r="AY612" s="53">
        <f t="shared" si="245"/>
        <v>-10735.72</v>
      </c>
    </row>
    <row r="613" spans="1:51" x14ac:dyDescent="0.3">
      <c r="A613" s="129">
        <v>51287</v>
      </c>
      <c r="B613" s="130">
        <v>447.61</v>
      </c>
      <c r="C613" s="130">
        <v>479.2</v>
      </c>
      <c r="D613" s="130">
        <v>193.16</v>
      </c>
      <c r="E613" s="130">
        <v>149.61000000000001</v>
      </c>
      <c r="F613" s="130">
        <v>0</v>
      </c>
      <c r="G613" s="130">
        <v>11.68</v>
      </c>
      <c r="H613" s="2">
        <f t="shared" si="223"/>
        <v>1269.58</v>
      </c>
      <c r="I613" s="2">
        <f t="shared" si="224"/>
        <v>0</v>
      </c>
      <c r="J613" s="2">
        <f t="shared" si="225"/>
        <v>11.68</v>
      </c>
      <c r="K613" s="2">
        <f t="shared" si="226"/>
        <v>1269.58</v>
      </c>
      <c r="L613" s="2">
        <f t="shared" si="227"/>
        <v>11.68</v>
      </c>
      <c r="M613" s="2">
        <f t="shared" si="228"/>
        <v>1281.26</v>
      </c>
      <c r="N613" s="2">
        <f>'ZBud Extract Monthly'!V612</f>
        <v>1281.26</v>
      </c>
      <c r="O613" s="53">
        <f t="shared" si="229"/>
        <v>0</v>
      </c>
      <c r="AI613" s="58">
        <f t="shared" si="230"/>
        <v>447.61</v>
      </c>
      <c r="AJ613" s="2">
        <f t="shared" si="231"/>
        <v>821.97</v>
      </c>
      <c r="AK613" s="2">
        <f t="shared" si="232"/>
        <v>1281.26</v>
      </c>
      <c r="AL613" s="2">
        <f t="shared" si="233"/>
        <v>11.68</v>
      </c>
      <c r="AM613" s="2">
        <f t="shared" si="234"/>
        <v>2562.52</v>
      </c>
      <c r="AN613" s="2">
        <f t="shared" si="235"/>
        <v>1281.26</v>
      </c>
      <c r="AO613" s="2">
        <f t="shared" si="236"/>
        <v>0</v>
      </c>
      <c r="AP613" s="2">
        <f t="shared" si="237"/>
        <v>0</v>
      </c>
      <c r="AQ613" s="2">
        <f t="shared" si="238"/>
        <v>0</v>
      </c>
      <c r="AR613" s="2">
        <f t="shared" si="239"/>
        <v>0</v>
      </c>
      <c r="AS613" s="2">
        <f t="shared" si="240"/>
        <v>0</v>
      </c>
      <c r="AT613" s="2">
        <f t="shared" si="241"/>
        <v>1281.26</v>
      </c>
      <c r="AU613" s="2">
        <f t="shared" si="242"/>
        <v>0</v>
      </c>
      <c r="AV613" s="2">
        <f t="shared" si="243"/>
        <v>5125.04</v>
      </c>
      <c r="AW613" s="2">
        <f t="shared" si="244"/>
        <v>6406.3</v>
      </c>
      <c r="AX613" s="2">
        <f>'ZBud Extract Monthly'!V612</f>
        <v>1281.26</v>
      </c>
      <c r="AY613" s="53">
        <f t="shared" si="245"/>
        <v>-5125.04</v>
      </c>
    </row>
    <row r="614" spans="1:51" x14ac:dyDescent="0.3">
      <c r="A614" s="129">
        <v>51317</v>
      </c>
      <c r="B614" s="130">
        <v>408.23</v>
      </c>
      <c r="C614" s="130">
        <v>421.18</v>
      </c>
      <c r="D614" s="130">
        <v>191.02</v>
      </c>
      <c r="E614" s="130">
        <v>128.68</v>
      </c>
      <c r="F614" s="130">
        <v>0</v>
      </c>
      <c r="G614" s="130">
        <v>3.16</v>
      </c>
      <c r="H614" s="2">
        <f t="shared" si="223"/>
        <v>1149.1100000000001</v>
      </c>
      <c r="I614" s="2">
        <f t="shared" si="224"/>
        <v>0</v>
      </c>
      <c r="J614" s="2">
        <f t="shared" si="225"/>
        <v>3.16</v>
      </c>
      <c r="K614" s="2">
        <f t="shared" si="226"/>
        <v>1149.1100000000001</v>
      </c>
      <c r="L614" s="2">
        <f t="shared" si="227"/>
        <v>3.16</v>
      </c>
      <c r="M614" s="2">
        <f t="shared" si="228"/>
        <v>1152.2700000000002</v>
      </c>
      <c r="N614" s="2">
        <f>'ZBud Extract Monthly'!V613</f>
        <v>1152.27</v>
      </c>
      <c r="O614" s="53">
        <f t="shared" si="229"/>
        <v>0</v>
      </c>
      <c r="AI614" s="58">
        <f t="shared" si="230"/>
        <v>408.23</v>
      </c>
      <c r="AJ614" s="2">
        <f t="shared" si="231"/>
        <v>740.88000000000011</v>
      </c>
      <c r="AK614" s="2">
        <f t="shared" si="232"/>
        <v>1152.2700000000002</v>
      </c>
      <c r="AL614" s="2">
        <f t="shared" si="233"/>
        <v>3.16</v>
      </c>
      <c r="AM614" s="2">
        <f t="shared" si="234"/>
        <v>2304.5400000000004</v>
      </c>
      <c r="AN614" s="2">
        <f t="shared" si="235"/>
        <v>1152.27</v>
      </c>
      <c r="AO614" s="2">
        <f t="shared" si="236"/>
        <v>0</v>
      </c>
      <c r="AP614" s="2">
        <f t="shared" si="237"/>
        <v>0</v>
      </c>
      <c r="AQ614" s="2">
        <f t="shared" si="238"/>
        <v>0</v>
      </c>
      <c r="AR614" s="2">
        <f t="shared" si="239"/>
        <v>0</v>
      </c>
      <c r="AS614" s="2">
        <f t="shared" si="240"/>
        <v>0</v>
      </c>
      <c r="AT614" s="2">
        <f t="shared" si="241"/>
        <v>1152.2700000000002</v>
      </c>
      <c r="AU614" s="2">
        <f t="shared" si="242"/>
        <v>0</v>
      </c>
      <c r="AV614" s="2">
        <f t="shared" si="243"/>
        <v>4609.08</v>
      </c>
      <c r="AW614" s="2">
        <f t="shared" si="244"/>
        <v>5761.35</v>
      </c>
      <c r="AX614" s="2">
        <f>'ZBud Extract Monthly'!V613</f>
        <v>1152.27</v>
      </c>
      <c r="AY614" s="53">
        <f t="shared" si="245"/>
        <v>-4609.08</v>
      </c>
    </row>
    <row r="615" spans="1:51" x14ac:dyDescent="0.3">
      <c r="A615" s="129">
        <v>51348</v>
      </c>
      <c r="B615" s="130">
        <v>407.15</v>
      </c>
      <c r="C615" s="130">
        <v>390.51</v>
      </c>
      <c r="D615" s="130">
        <v>86.8</v>
      </c>
      <c r="E615" s="130">
        <v>59.76</v>
      </c>
      <c r="F615" s="130">
        <v>0</v>
      </c>
      <c r="G615" s="130">
        <v>2.87</v>
      </c>
      <c r="H615" s="2">
        <f t="shared" si="223"/>
        <v>944.21999999999991</v>
      </c>
      <c r="I615" s="2">
        <f t="shared" si="224"/>
        <v>0</v>
      </c>
      <c r="J615" s="2">
        <f t="shared" si="225"/>
        <v>2.87</v>
      </c>
      <c r="K615" s="2">
        <f t="shared" si="226"/>
        <v>944.21999999999991</v>
      </c>
      <c r="L615" s="2">
        <f t="shared" si="227"/>
        <v>2.87</v>
      </c>
      <c r="M615" s="2">
        <f t="shared" si="228"/>
        <v>947.08999999999992</v>
      </c>
      <c r="N615" s="2">
        <f>'ZBud Extract Monthly'!V614</f>
        <v>947.09</v>
      </c>
      <c r="O615" s="53">
        <f t="shared" si="229"/>
        <v>0</v>
      </c>
      <c r="AI615" s="58">
        <f t="shared" si="230"/>
        <v>407.15</v>
      </c>
      <c r="AJ615" s="2">
        <f t="shared" si="231"/>
        <v>537.07000000000005</v>
      </c>
      <c r="AK615" s="2">
        <f t="shared" si="232"/>
        <v>947.08999999999992</v>
      </c>
      <c r="AL615" s="2">
        <f t="shared" si="233"/>
        <v>2.87</v>
      </c>
      <c r="AM615" s="2">
        <f t="shared" si="234"/>
        <v>1894.1799999999998</v>
      </c>
      <c r="AN615" s="2">
        <f t="shared" si="235"/>
        <v>947.09</v>
      </c>
      <c r="AO615" s="2">
        <f t="shared" si="236"/>
        <v>0</v>
      </c>
      <c r="AP615" s="2">
        <f t="shared" si="237"/>
        <v>0</v>
      </c>
      <c r="AQ615" s="2">
        <f t="shared" si="238"/>
        <v>0</v>
      </c>
      <c r="AR615" s="2">
        <f t="shared" si="239"/>
        <v>0</v>
      </c>
      <c r="AS615" s="2">
        <f t="shared" si="240"/>
        <v>0</v>
      </c>
      <c r="AT615" s="2">
        <f t="shared" si="241"/>
        <v>947.08999999999992</v>
      </c>
      <c r="AU615" s="2">
        <f t="shared" si="242"/>
        <v>0</v>
      </c>
      <c r="AV615" s="2">
        <f t="shared" si="243"/>
        <v>3788.36</v>
      </c>
      <c r="AW615" s="2">
        <f t="shared" si="244"/>
        <v>4735.45</v>
      </c>
      <c r="AX615" s="2">
        <f>'ZBud Extract Monthly'!V614</f>
        <v>947.09</v>
      </c>
      <c r="AY615" s="53">
        <f t="shared" si="245"/>
        <v>-3788.3599999999997</v>
      </c>
    </row>
    <row r="616" spans="1:51" x14ac:dyDescent="0.3">
      <c r="A616" s="129">
        <v>51379</v>
      </c>
      <c r="B616" s="130">
        <v>388.74</v>
      </c>
      <c r="C616" s="130">
        <v>365.87</v>
      </c>
      <c r="D616" s="130">
        <v>47.27</v>
      </c>
      <c r="E616" s="130">
        <v>12.5</v>
      </c>
      <c r="F616" s="130">
        <v>0</v>
      </c>
      <c r="G616" s="130">
        <v>0</v>
      </c>
      <c r="H616" s="2">
        <f t="shared" si="223"/>
        <v>814.38</v>
      </c>
      <c r="I616" s="2">
        <f t="shared" si="224"/>
        <v>0</v>
      </c>
      <c r="J616" s="2">
        <f t="shared" si="225"/>
        <v>0</v>
      </c>
      <c r="K616" s="2">
        <f t="shared" si="226"/>
        <v>814.38</v>
      </c>
      <c r="L616" s="2">
        <f t="shared" si="227"/>
        <v>0</v>
      </c>
      <c r="M616" s="2">
        <f t="shared" si="228"/>
        <v>814.38</v>
      </c>
      <c r="N616" s="2">
        <f>'ZBud Extract Monthly'!V615</f>
        <v>814.38</v>
      </c>
      <c r="O616" s="53">
        <f t="shared" si="229"/>
        <v>0</v>
      </c>
      <c r="AI616" s="58">
        <f t="shared" si="230"/>
        <v>388.74</v>
      </c>
      <c r="AJ616" s="2">
        <f t="shared" si="231"/>
        <v>425.64</v>
      </c>
      <c r="AK616" s="2">
        <f t="shared" si="232"/>
        <v>814.38</v>
      </c>
      <c r="AL616" s="2">
        <f t="shared" si="233"/>
        <v>0</v>
      </c>
      <c r="AM616" s="2">
        <f t="shared" si="234"/>
        <v>1628.76</v>
      </c>
      <c r="AN616" s="2">
        <f t="shared" si="235"/>
        <v>814.38</v>
      </c>
      <c r="AO616" s="2">
        <f t="shared" si="236"/>
        <v>0</v>
      </c>
      <c r="AP616" s="2">
        <f t="shared" si="237"/>
        <v>0</v>
      </c>
      <c r="AQ616" s="2">
        <f t="shared" si="238"/>
        <v>0</v>
      </c>
      <c r="AR616" s="2">
        <f t="shared" si="239"/>
        <v>0</v>
      </c>
      <c r="AS616" s="2">
        <f t="shared" si="240"/>
        <v>0</v>
      </c>
      <c r="AT616" s="2">
        <f t="shared" si="241"/>
        <v>814.38</v>
      </c>
      <c r="AU616" s="2">
        <f t="shared" si="242"/>
        <v>0</v>
      </c>
      <c r="AV616" s="2">
        <f t="shared" si="243"/>
        <v>3257.52</v>
      </c>
      <c r="AW616" s="2">
        <f t="shared" si="244"/>
        <v>4071.9</v>
      </c>
      <c r="AX616" s="2">
        <f>'ZBud Extract Monthly'!V615</f>
        <v>814.38</v>
      </c>
      <c r="AY616" s="53">
        <f t="shared" si="245"/>
        <v>-3257.52</v>
      </c>
    </row>
    <row r="617" spans="1:51" x14ac:dyDescent="0.3">
      <c r="A617" s="129">
        <v>51409</v>
      </c>
      <c r="B617" s="130">
        <v>360.76</v>
      </c>
      <c r="C617" s="130">
        <v>323.63</v>
      </c>
      <c r="D617" s="130">
        <v>40.79</v>
      </c>
      <c r="E617" s="130">
        <v>17.25</v>
      </c>
      <c r="F617" s="130">
        <v>0</v>
      </c>
      <c r="G617" s="130">
        <v>0</v>
      </c>
      <c r="H617" s="2">
        <f t="shared" si="223"/>
        <v>742.43</v>
      </c>
      <c r="I617" s="2">
        <f t="shared" si="224"/>
        <v>0</v>
      </c>
      <c r="J617" s="2">
        <f t="shared" si="225"/>
        <v>0</v>
      </c>
      <c r="K617" s="2">
        <f t="shared" si="226"/>
        <v>742.43</v>
      </c>
      <c r="L617" s="2">
        <f t="shared" si="227"/>
        <v>0</v>
      </c>
      <c r="M617" s="2">
        <f t="shared" si="228"/>
        <v>742.43</v>
      </c>
      <c r="N617" s="2">
        <f>'ZBud Extract Monthly'!V616</f>
        <v>742.43</v>
      </c>
      <c r="O617" s="53">
        <f t="shared" si="229"/>
        <v>0</v>
      </c>
      <c r="AI617" s="58">
        <f t="shared" si="230"/>
        <v>360.76</v>
      </c>
      <c r="AJ617" s="2">
        <f t="shared" si="231"/>
        <v>381.67</v>
      </c>
      <c r="AK617" s="2">
        <f t="shared" si="232"/>
        <v>742.43</v>
      </c>
      <c r="AL617" s="2">
        <f t="shared" si="233"/>
        <v>0</v>
      </c>
      <c r="AM617" s="2">
        <f t="shared" si="234"/>
        <v>1484.86</v>
      </c>
      <c r="AN617" s="2">
        <f t="shared" si="235"/>
        <v>742.43</v>
      </c>
      <c r="AO617" s="2">
        <f t="shared" si="236"/>
        <v>0</v>
      </c>
      <c r="AP617" s="2">
        <f t="shared" si="237"/>
        <v>0</v>
      </c>
      <c r="AQ617" s="2">
        <f t="shared" si="238"/>
        <v>0</v>
      </c>
      <c r="AR617" s="2">
        <f t="shared" si="239"/>
        <v>0</v>
      </c>
      <c r="AS617" s="2">
        <f t="shared" si="240"/>
        <v>0</v>
      </c>
      <c r="AT617" s="2">
        <f t="shared" si="241"/>
        <v>742.43</v>
      </c>
      <c r="AU617" s="2">
        <f t="shared" si="242"/>
        <v>0</v>
      </c>
      <c r="AV617" s="2">
        <f t="shared" si="243"/>
        <v>2969.72</v>
      </c>
      <c r="AW617" s="2">
        <f t="shared" si="244"/>
        <v>3712.15</v>
      </c>
      <c r="AX617" s="2">
        <f>'ZBud Extract Monthly'!V616</f>
        <v>742.43</v>
      </c>
      <c r="AY617" s="53">
        <f t="shared" si="245"/>
        <v>-2969.7200000000003</v>
      </c>
    </row>
    <row r="618" spans="1:51" x14ac:dyDescent="0.3">
      <c r="A618" s="129">
        <v>51440</v>
      </c>
      <c r="B618" s="130">
        <v>371.75</v>
      </c>
      <c r="C618" s="130">
        <v>323.57</v>
      </c>
      <c r="D618" s="130">
        <v>114.37</v>
      </c>
      <c r="E618" s="130">
        <v>33.01</v>
      </c>
      <c r="F618" s="130">
        <v>0</v>
      </c>
      <c r="G618" s="130">
        <v>0.74</v>
      </c>
      <c r="H618" s="2">
        <f t="shared" si="223"/>
        <v>842.69999999999993</v>
      </c>
      <c r="I618" s="2">
        <f t="shared" si="224"/>
        <v>0</v>
      </c>
      <c r="J618" s="2">
        <f t="shared" si="225"/>
        <v>0.74</v>
      </c>
      <c r="K618" s="2">
        <f t="shared" si="226"/>
        <v>842.69999999999993</v>
      </c>
      <c r="L618" s="2">
        <f t="shared" si="227"/>
        <v>0.74</v>
      </c>
      <c r="M618" s="2">
        <f t="shared" si="228"/>
        <v>843.43999999999994</v>
      </c>
      <c r="N618" s="2">
        <f>'ZBud Extract Monthly'!V617</f>
        <v>843.45</v>
      </c>
      <c r="O618" s="53">
        <f t="shared" si="229"/>
        <v>1.0000000000104592E-2</v>
      </c>
      <c r="AI618" s="58">
        <f t="shared" si="230"/>
        <v>371.75</v>
      </c>
      <c r="AJ618" s="2">
        <f t="shared" si="231"/>
        <v>470.95</v>
      </c>
      <c r="AK618" s="2">
        <f t="shared" si="232"/>
        <v>843.43999999999994</v>
      </c>
      <c r="AL618" s="2">
        <f t="shared" si="233"/>
        <v>0.74</v>
      </c>
      <c r="AM618" s="2">
        <f t="shared" si="234"/>
        <v>1686.8799999999999</v>
      </c>
      <c r="AN618" s="2">
        <f t="shared" si="235"/>
        <v>843.46000000000015</v>
      </c>
      <c r="AO618" s="2">
        <f t="shared" si="236"/>
        <v>0</v>
      </c>
      <c r="AP618" s="2">
        <f t="shared" si="237"/>
        <v>0</v>
      </c>
      <c r="AQ618" s="2">
        <f t="shared" si="238"/>
        <v>0</v>
      </c>
      <c r="AR618" s="2">
        <f t="shared" si="239"/>
        <v>0</v>
      </c>
      <c r="AS618" s="2">
        <f t="shared" si="240"/>
        <v>0</v>
      </c>
      <c r="AT618" s="2">
        <f t="shared" si="241"/>
        <v>843.43999999999994</v>
      </c>
      <c r="AU618" s="2">
        <f t="shared" si="242"/>
        <v>0</v>
      </c>
      <c r="AV618" s="2">
        <f t="shared" si="243"/>
        <v>3373.7799999999997</v>
      </c>
      <c r="AW618" s="2">
        <f t="shared" si="244"/>
        <v>4217.22</v>
      </c>
      <c r="AX618" s="2">
        <f>'ZBud Extract Monthly'!V617</f>
        <v>843.45</v>
      </c>
      <c r="AY618" s="53">
        <f t="shared" si="245"/>
        <v>-3373.7700000000004</v>
      </c>
    </row>
    <row r="619" spans="1:51" x14ac:dyDescent="0.3">
      <c r="A619" s="129">
        <v>51470</v>
      </c>
      <c r="B619" s="130">
        <v>388.56</v>
      </c>
      <c r="C619" s="130">
        <v>335.21</v>
      </c>
      <c r="D619" s="130">
        <v>168.48</v>
      </c>
      <c r="E619" s="130">
        <v>88.01</v>
      </c>
      <c r="F619" s="130">
        <v>0</v>
      </c>
      <c r="G619" s="130">
        <v>1.67</v>
      </c>
      <c r="H619" s="2">
        <f t="shared" si="223"/>
        <v>980.26</v>
      </c>
      <c r="I619" s="2">
        <f t="shared" si="224"/>
        <v>0</v>
      </c>
      <c r="J619" s="2">
        <f t="shared" si="225"/>
        <v>1.67</v>
      </c>
      <c r="K619" s="2">
        <f t="shared" si="226"/>
        <v>980.26</v>
      </c>
      <c r="L619" s="2">
        <f t="shared" si="227"/>
        <v>1.67</v>
      </c>
      <c r="M619" s="2">
        <f t="shared" si="228"/>
        <v>981.93</v>
      </c>
      <c r="N619" s="2">
        <f>'ZBud Extract Monthly'!V618</f>
        <v>981.92</v>
      </c>
      <c r="O619" s="53">
        <f t="shared" si="229"/>
        <v>-9.9999999999909051E-3</v>
      </c>
      <c r="AI619" s="58">
        <f t="shared" si="230"/>
        <v>388.56</v>
      </c>
      <c r="AJ619" s="2">
        <f t="shared" si="231"/>
        <v>591.69999999999993</v>
      </c>
      <c r="AK619" s="2">
        <f t="shared" si="232"/>
        <v>981.93</v>
      </c>
      <c r="AL619" s="2">
        <f t="shared" si="233"/>
        <v>1.67</v>
      </c>
      <c r="AM619" s="2">
        <f t="shared" si="234"/>
        <v>1963.86</v>
      </c>
      <c r="AN619" s="2">
        <f t="shared" si="235"/>
        <v>981.91</v>
      </c>
      <c r="AO619" s="2">
        <f t="shared" si="236"/>
        <v>0</v>
      </c>
      <c r="AP619" s="2">
        <f t="shared" si="237"/>
        <v>0</v>
      </c>
      <c r="AQ619" s="2">
        <f t="shared" si="238"/>
        <v>0</v>
      </c>
      <c r="AR619" s="2">
        <f t="shared" si="239"/>
        <v>0</v>
      </c>
      <c r="AS619" s="2">
        <f t="shared" si="240"/>
        <v>0</v>
      </c>
      <c r="AT619" s="2">
        <f t="shared" si="241"/>
        <v>981.93</v>
      </c>
      <c r="AU619" s="2">
        <f t="shared" si="242"/>
        <v>0</v>
      </c>
      <c r="AV619" s="2">
        <f t="shared" si="243"/>
        <v>3927.7</v>
      </c>
      <c r="AW619" s="2">
        <f t="shared" si="244"/>
        <v>4909.63</v>
      </c>
      <c r="AX619" s="2">
        <f>'ZBud Extract Monthly'!V618</f>
        <v>981.92</v>
      </c>
      <c r="AY619" s="53">
        <f t="shared" si="245"/>
        <v>-3927.71</v>
      </c>
    </row>
    <row r="620" spans="1:51" x14ac:dyDescent="0.3">
      <c r="A620" s="129">
        <v>51501</v>
      </c>
      <c r="B620" s="130">
        <v>592.34</v>
      </c>
      <c r="C620" s="130">
        <v>609.39</v>
      </c>
      <c r="D620" s="130">
        <v>522.47</v>
      </c>
      <c r="E620" s="130">
        <v>294.27</v>
      </c>
      <c r="F620" s="130">
        <v>0</v>
      </c>
      <c r="G620" s="130">
        <v>21.68</v>
      </c>
      <c r="H620" s="2">
        <f t="shared" si="223"/>
        <v>2018.47</v>
      </c>
      <c r="I620" s="2">
        <f t="shared" si="224"/>
        <v>0</v>
      </c>
      <c r="J620" s="2">
        <f t="shared" si="225"/>
        <v>21.68</v>
      </c>
      <c r="K620" s="2">
        <f t="shared" si="226"/>
        <v>2018.47</v>
      </c>
      <c r="L620" s="2">
        <f t="shared" si="227"/>
        <v>21.68</v>
      </c>
      <c r="M620" s="2">
        <f t="shared" si="228"/>
        <v>2040.15</v>
      </c>
      <c r="N620" s="2">
        <f>'ZBud Extract Monthly'!V619</f>
        <v>2040.15</v>
      </c>
      <c r="O620" s="53">
        <f t="shared" si="229"/>
        <v>0</v>
      </c>
      <c r="AI620" s="58">
        <f t="shared" si="230"/>
        <v>592.34</v>
      </c>
      <c r="AJ620" s="2">
        <f t="shared" si="231"/>
        <v>1426.13</v>
      </c>
      <c r="AK620" s="2">
        <f t="shared" si="232"/>
        <v>2040.15</v>
      </c>
      <c r="AL620" s="2">
        <f t="shared" si="233"/>
        <v>21.68</v>
      </c>
      <c r="AM620" s="2">
        <f t="shared" si="234"/>
        <v>4080.3</v>
      </c>
      <c r="AN620" s="2">
        <f t="shared" si="235"/>
        <v>2040.15</v>
      </c>
      <c r="AO620" s="2">
        <f t="shared" si="236"/>
        <v>0</v>
      </c>
      <c r="AP620" s="2">
        <f t="shared" si="237"/>
        <v>0</v>
      </c>
      <c r="AQ620" s="2">
        <f t="shared" si="238"/>
        <v>0</v>
      </c>
      <c r="AR620" s="2">
        <f t="shared" si="239"/>
        <v>0</v>
      </c>
      <c r="AS620" s="2">
        <f t="shared" si="240"/>
        <v>0</v>
      </c>
      <c r="AT620" s="2">
        <f t="shared" si="241"/>
        <v>2040.15</v>
      </c>
      <c r="AU620" s="2">
        <f t="shared" si="242"/>
        <v>0</v>
      </c>
      <c r="AV620" s="2">
        <f t="shared" si="243"/>
        <v>8160.6</v>
      </c>
      <c r="AW620" s="2">
        <f t="shared" si="244"/>
        <v>10200.75</v>
      </c>
      <c r="AX620" s="2">
        <f>'ZBud Extract Monthly'!V619</f>
        <v>2040.15</v>
      </c>
      <c r="AY620" s="53">
        <f t="shared" si="245"/>
        <v>-8160.6</v>
      </c>
    </row>
    <row r="621" spans="1:51" x14ac:dyDescent="0.3">
      <c r="A621" s="129">
        <v>51532</v>
      </c>
      <c r="B621" s="130">
        <v>1459.2</v>
      </c>
      <c r="C621" s="130">
        <v>1591.9</v>
      </c>
      <c r="D621" s="130">
        <v>1719.14</v>
      </c>
      <c r="E621" s="130">
        <v>1043.3800000000001</v>
      </c>
      <c r="F621" s="130">
        <v>0</v>
      </c>
      <c r="G621" s="130">
        <v>110.67</v>
      </c>
      <c r="H621" s="2">
        <f t="shared" si="223"/>
        <v>5813.6200000000008</v>
      </c>
      <c r="I621" s="2">
        <f t="shared" si="224"/>
        <v>0</v>
      </c>
      <c r="J621" s="2">
        <f t="shared" si="225"/>
        <v>110.67</v>
      </c>
      <c r="K621" s="2">
        <f t="shared" si="226"/>
        <v>5813.6200000000008</v>
      </c>
      <c r="L621" s="2">
        <f t="shared" si="227"/>
        <v>110.67</v>
      </c>
      <c r="M621" s="2">
        <f t="shared" si="228"/>
        <v>5924.2900000000009</v>
      </c>
      <c r="N621" s="2">
        <f>'ZBud Extract Monthly'!V620</f>
        <v>5924.29</v>
      </c>
      <c r="O621" s="53">
        <f t="shared" si="229"/>
        <v>0</v>
      </c>
      <c r="AI621" s="58">
        <f t="shared" si="230"/>
        <v>1459.2</v>
      </c>
      <c r="AJ621" s="2">
        <f t="shared" si="231"/>
        <v>4354.42</v>
      </c>
      <c r="AK621" s="2">
        <f t="shared" si="232"/>
        <v>5924.2900000000009</v>
      </c>
      <c r="AL621" s="2">
        <f t="shared" si="233"/>
        <v>110.67</v>
      </c>
      <c r="AM621" s="2">
        <f t="shared" si="234"/>
        <v>11848.580000000002</v>
      </c>
      <c r="AN621" s="2">
        <f t="shared" si="235"/>
        <v>5924.29</v>
      </c>
      <c r="AO621" s="2">
        <f t="shared" si="236"/>
        <v>0</v>
      </c>
      <c r="AP621" s="2">
        <f t="shared" si="237"/>
        <v>0</v>
      </c>
      <c r="AQ621" s="2">
        <f t="shared" si="238"/>
        <v>0</v>
      </c>
      <c r="AR621" s="2">
        <f t="shared" si="239"/>
        <v>0</v>
      </c>
      <c r="AS621" s="2">
        <f t="shared" si="240"/>
        <v>0</v>
      </c>
      <c r="AT621" s="2">
        <f t="shared" si="241"/>
        <v>5924.2900000000009</v>
      </c>
      <c r="AU621" s="2">
        <f t="shared" si="242"/>
        <v>0</v>
      </c>
      <c r="AV621" s="2">
        <f t="shared" si="243"/>
        <v>23697.160000000003</v>
      </c>
      <c r="AW621" s="2">
        <f t="shared" si="244"/>
        <v>29621.450000000004</v>
      </c>
      <c r="AX621" s="2">
        <f>'ZBud Extract Monthly'!V620</f>
        <v>5924.29</v>
      </c>
      <c r="AY621" s="53">
        <f t="shared" si="245"/>
        <v>-23697.160000000003</v>
      </c>
    </row>
    <row r="622" spans="1:51" x14ac:dyDescent="0.3">
      <c r="A622" s="129">
        <v>51560</v>
      </c>
      <c r="B622" s="130">
        <v>1061.46</v>
      </c>
      <c r="C622" s="130">
        <v>1230.79</v>
      </c>
      <c r="D622" s="130">
        <v>1589.12</v>
      </c>
      <c r="E622" s="130">
        <v>1009.5</v>
      </c>
      <c r="F622" s="130">
        <v>0</v>
      </c>
      <c r="G622" s="130">
        <v>122.19</v>
      </c>
      <c r="H622" s="2">
        <f t="shared" si="223"/>
        <v>4890.87</v>
      </c>
      <c r="I622" s="2">
        <f t="shared" si="224"/>
        <v>0</v>
      </c>
      <c r="J622" s="2">
        <f t="shared" si="225"/>
        <v>122.19</v>
      </c>
      <c r="K622" s="2">
        <f t="shared" si="226"/>
        <v>4890.87</v>
      </c>
      <c r="L622" s="2">
        <f t="shared" si="227"/>
        <v>122.19</v>
      </c>
      <c r="M622" s="2">
        <f t="shared" si="228"/>
        <v>5013.0599999999995</v>
      </c>
      <c r="N622" s="2">
        <f>'ZBud Extract Monthly'!V621</f>
        <v>5013.0600000000004</v>
      </c>
      <c r="O622" s="53">
        <f t="shared" si="229"/>
        <v>0</v>
      </c>
      <c r="AI622" s="58">
        <f t="shared" si="230"/>
        <v>1061.46</v>
      </c>
      <c r="AJ622" s="2">
        <f t="shared" si="231"/>
        <v>3829.41</v>
      </c>
      <c r="AK622" s="2">
        <f t="shared" si="232"/>
        <v>5013.0599999999995</v>
      </c>
      <c r="AL622" s="2">
        <f t="shared" si="233"/>
        <v>122.19</v>
      </c>
      <c r="AM622" s="2">
        <f t="shared" si="234"/>
        <v>10026.119999999999</v>
      </c>
      <c r="AN622" s="2">
        <f t="shared" si="235"/>
        <v>5013.0600000000004</v>
      </c>
      <c r="AO622" s="2">
        <f t="shared" si="236"/>
        <v>0</v>
      </c>
      <c r="AP622" s="2">
        <f t="shared" si="237"/>
        <v>0</v>
      </c>
      <c r="AQ622" s="2">
        <f t="shared" si="238"/>
        <v>0</v>
      </c>
      <c r="AR622" s="2">
        <f t="shared" si="239"/>
        <v>0</v>
      </c>
      <c r="AS622" s="2">
        <f t="shared" si="240"/>
        <v>0</v>
      </c>
      <c r="AT622" s="2">
        <f t="shared" si="241"/>
        <v>5013.0599999999995</v>
      </c>
      <c r="AU622" s="2">
        <f t="shared" si="242"/>
        <v>0</v>
      </c>
      <c r="AV622" s="2">
        <f t="shared" si="243"/>
        <v>20052.239999999998</v>
      </c>
      <c r="AW622" s="2">
        <f t="shared" si="244"/>
        <v>25065.3</v>
      </c>
      <c r="AX622" s="2">
        <f>'ZBud Extract Monthly'!V621</f>
        <v>5013.0600000000004</v>
      </c>
      <c r="AY622" s="53">
        <f t="shared" si="245"/>
        <v>-20052.239999999998</v>
      </c>
    </row>
    <row r="623" spans="1:51" x14ac:dyDescent="0.3">
      <c r="A623" s="129">
        <v>51591</v>
      </c>
      <c r="B623" s="130">
        <v>1014.58</v>
      </c>
      <c r="C623" s="130">
        <v>1089.69</v>
      </c>
      <c r="D623" s="130">
        <v>880.39</v>
      </c>
      <c r="E623" s="130">
        <v>590.72</v>
      </c>
      <c r="F623" s="130">
        <v>0</v>
      </c>
      <c r="G623" s="130">
        <v>115.8</v>
      </c>
      <c r="H623" s="2">
        <f t="shared" si="223"/>
        <v>3575.38</v>
      </c>
      <c r="I623" s="2">
        <f t="shared" si="224"/>
        <v>0</v>
      </c>
      <c r="J623" s="2">
        <f t="shared" si="225"/>
        <v>115.8</v>
      </c>
      <c r="K623" s="2">
        <f t="shared" si="226"/>
        <v>3575.38</v>
      </c>
      <c r="L623" s="2">
        <f t="shared" si="227"/>
        <v>115.8</v>
      </c>
      <c r="M623" s="2">
        <f t="shared" si="228"/>
        <v>3691.1800000000003</v>
      </c>
      <c r="N623" s="2">
        <f>'ZBud Extract Monthly'!V622</f>
        <v>3691.18</v>
      </c>
      <c r="O623" s="53">
        <f t="shared" si="229"/>
        <v>0</v>
      </c>
      <c r="AI623" s="58">
        <f t="shared" si="230"/>
        <v>1014.58</v>
      </c>
      <c r="AJ623" s="2">
        <f t="shared" si="231"/>
        <v>2560.8000000000002</v>
      </c>
      <c r="AK623" s="2">
        <f t="shared" si="232"/>
        <v>3691.1800000000003</v>
      </c>
      <c r="AL623" s="2">
        <f t="shared" si="233"/>
        <v>115.8</v>
      </c>
      <c r="AM623" s="2">
        <f t="shared" si="234"/>
        <v>7382.3600000000006</v>
      </c>
      <c r="AN623" s="2">
        <f t="shared" si="235"/>
        <v>3691.18</v>
      </c>
      <c r="AO623" s="2">
        <f t="shared" si="236"/>
        <v>0</v>
      </c>
      <c r="AP623" s="2">
        <f t="shared" si="237"/>
        <v>0</v>
      </c>
      <c r="AQ623" s="2">
        <f t="shared" si="238"/>
        <v>0</v>
      </c>
      <c r="AR623" s="2">
        <f t="shared" si="239"/>
        <v>0</v>
      </c>
      <c r="AS623" s="2">
        <f t="shared" si="240"/>
        <v>0</v>
      </c>
      <c r="AT623" s="2">
        <f t="shared" si="241"/>
        <v>3691.1800000000003</v>
      </c>
      <c r="AU623" s="2">
        <f t="shared" si="242"/>
        <v>0</v>
      </c>
      <c r="AV623" s="2">
        <f t="shared" si="243"/>
        <v>14764.720000000001</v>
      </c>
      <c r="AW623" s="2">
        <f t="shared" si="244"/>
        <v>18455.900000000001</v>
      </c>
      <c r="AX623" s="2">
        <f>'ZBud Extract Monthly'!V622</f>
        <v>3691.18</v>
      </c>
      <c r="AY623" s="53">
        <f t="shared" si="245"/>
        <v>-14764.720000000001</v>
      </c>
    </row>
    <row r="624" spans="1:51" x14ac:dyDescent="0.3">
      <c r="A624" s="129">
        <v>51621</v>
      </c>
      <c r="B624" s="130">
        <v>1189.24</v>
      </c>
      <c r="C624" s="130">
        <v>1205.72</v>
      </c>
      <c r="D624" s="130">
        <v>1408.42</v>
      </c>
      <c r="E624" s="130">
        <v>932.26</v>
      </c>
      <c r="F624" s="130">
        <v>0</v>
      </c>
      <c r="G624" s="130">
        <v>136.53</v>
      </c>
      <c r="H624" s="2">
        <f t="shared" si="223"/>
        <v>4735.6400000000003</v>
      </c>
      <c r="I624" s="2">
        <f t="shared" si="224"/>
        <v>0</v>
      </c>
      <c r="J624" s="2">
        <f t="shared" si="225"/>
        <v>136.53</v>
      </c>
      <c r="K624" s="2">
        <f t="shared" si="226"/>
        <v>4735.6400000000003</v>
      </c>
      <c r="L624" s="2">
        <f t="shared" si="227"/>
        <v>136.53</v>
      </c>
      <c r="M624" s="2">
        <f t="shared" si="228"/>
        <v>4872.17</v>
      </c>
      <c r="N624" s="2">
        <f>'ZBud Extract Monthly'!V623</f>
        <v>4872.16</v>
      </c>
      <c r="O624" s="53">
        <f t="shared" si="229"/>
        <v>-1.0000000000218279E-2</v>
      </c>
      <c r="AI624" s="58">
        <f t="shared" si="230"/>
        <v>1189.24</v>
      </c>
      <c r="AJ624" s="2">
        <f t="shared" si="231"/>
        <v>3546.4000000000005</v>
      </c>
      <c r="AK624" s="2">
        <f t="shared" si="232"/>
        <v>4872.17</v>
      </c>
      <c r="AL624" s="2">
        <f t="shared" si="233"/>
        <v>136.53</v>
      </c>
      <c r="AM624" s="2">
        <f t="shared" si="234"/>
        <v>9744.34</v>
      </c>
      <c r="AN624" s="2">
        <f t="shared" si="235"/>
        <v>4872.1499999999996</v>
      </c>
      <c r="AO624" s="2">
        <f t="shared" si="236"/>
        <v>0</v>
      </c>
      <c r="AP624" s="2">
        <f t="shared" si="237"/>
        <v>0</v>
      </c>
      <c r="AQ624" s="2">
        <f t="shared" si="238"/>
        <v>0</v>
      </c>
      <c r="AR624" s="2">
        <f t="shared" si="239"/>
        <v>0</v>
      </c>
      <c r="AS624" s="2">
        <f t="shared" si="240"/>
        <v>0</v>
      </c>
      <c r="AT624" s="2">
        <f t="shared" si="241"/>
        <v>4872.17</v>
      </c>
      <c r="AU624" s="2">
        <f t="shared" si="242"/>
        <v>0</v>
      </c>
      <c r="AV624" s="2">
        <f t="shared" si="243"/>
        <v>19488.66</v>
      </c>
      <c r="AW624" s="2">
        <f t="shared" si="244"/>
        <v>24360.83</v>
      </c>
      <c r="AX624" s="2">
        <f>'ZBud Extract Monthly'!V623</f>
        <v>4872.16</v>
      </c>
      <c r="AY624" s="53">
        <f t="shared" si="245"/>
        <v>-19488.670000000002</v>
      </c>
    </row>
    <row r="625" spans="1:51" x14ac:dyDescent="0.3">
      <c r="A625" s="129">
        <v>51652</v>
      </c>
      <c r="B625" s="130">
        <v>577.88</v>
      </c>
      <c r="C625" s="130">
        <v>704.21</v>
      </c>
      <c r="D625" s="130">
        <v>553.54</v>
      </c>
      <c r="E625" s="130">
        <v>412.48</v>
      </c>
      <c r="F625" s="130">
        <v>0</v>
      </c>
      <c r="G625" s="130">
        <v>63.18</v>
      </c>
      <c r="H625" s="2">
        <f t="shared" si="223"/>
        <v>2248.11</v>
      </c>
      <c r="I625" s="2">
        <f t="shared" si="224"/>
        <v>0</v>
      </c>
      <c r="J625" s="2">
        <f t="shared" si="225"/>
        <v>63.18</v>
      </c>
      <c r="K625" s="2">
        <f t="shared" si="226"/>
        <v>2248.11</v>
      </c>
      <c r="L625" s="2">
        <f t="shared" si="227"/>
        <v>63.18</v>
      </c>
      <c r="M625" s="2">
        <f t="shared" si="228"/>
        <v>2311.29</v>
      </c>
      <c r="N625" s="2">
        <f>'ZBud Extract Monthly'!V624</f>
        <v>2311.3000000000002</v>
      </c>
      <c r="O625" s="53">
        <f t="shared" si="229"/>
        <v>1.0000000000218279E-2</v>
      </c>
      <c r="AI625" s="58">
        <f t="shared" si="230"/>
        <v>577.88</v>
      </c>
      <c r="AJ625" s="2">
        <f t="shared" si="231"/>
        <v>1670.23</v>
      </c>
      <c r="AK625" s="2">
        <f t="shared" si="232"/>
        <v>2311.29</v>
      </c>
      <c r="AL625" s="2">
        <f t="shared" si="233"/>
        <v>63.18</v>
      </c>
      <c r="AM625" s="2">
        <f t="shared" si="234"/>
        <v>4622.58</v>
      </c>
      <c r="AN625" s="2">
        <f t="shared" si="235"/>
        <v>2311.3100000000004</v>
      </c>
      <c r="AO625" s="2">
        <f t="shared" si="236"/>
        <v>0</v>
      </c>
      <c r="AP625" s="2">
        <f t="shared" si="237"/>
        <v>0</v>
      </c>
      <c r="AQ625" s="2">
        <f t="shared" si="238"/>
        <v>0</v>
      </c>
      <c r="AR625" s="2">
        <f t="shared" si="239"/>
        <v>0</v>
      </c>
      <c r="AS625" s="2">
        <f t="shared" si="240"/>
        <v>0</v>
      </c>
      <c r="AT625" s="2">
        <f t="shared" si="241"/>
        <v>2311.29</v>
      </c>
      <c r="AU625" s="2">
        <f t="shared" si="242"/>
        <v>0</v>
      </c>
      <c r="AV625" s="2">
        <f t="shared" si="243"/>
        <v>9245.18</v>
      </c>
      <c r="AW625" s="2">
        <f t="shared" si="244"/>
        <v>11556.470000000001</v>
      </c>
      <c r="AX625" s="2">
        <f>'ZBud Extract Monthly'!V624</f>
        <v>2311.3000000000002</v>
      </c>
      <c r="AY625" s="53">
        <f t="shared" si="245"/>
        <v>-9245.1700000000019</v>
      </c>
    </row>
    <row r="626" spans="1:51" x14ac:dyDescent="0.3">
      <c r="A626" s="129">
        <v>51682</v>
      </c>
      <c r="B626" s="130">
        <v>563.66</v>
      </c>
      <c r="C626" s="130">
        <v>693.74</v>
      </c>
      <c r="D626" s="130">
        <v>604.44000000000005</v>
      </c>
      <c r="E626" s="130">
        <v>451.28</v>
      </c>
      <c r="F626" s="130">
        <v>0</v>
      </c>
      <c r="G626" s="130">
        <v>52.35</v>
      </c>
      <c r="H626" s="2">
        <f t="shared" si="223"/>
        <v>2313.12</v>
      </c>
      <c r="I626" s="2">
        <f t="shared" si="224"/>
        <v>0</v>
      </c>
      <c r="J626" s="2">
        <f t="shared" si="225"/>
        <v>52.35</v>
      </c>
      <c r="K626" s="2">
        <f t="shared" si="226"/>
        <v>2313.12</v>
      </c>
      <c r="L626" s="2">
        <f t="shared" si="227"/>
        <v>52.35</v>
      </c>
      <c r="M626" s="2">
        <f t="shared" si="228"/>
        <v>2365.4699999999998</v>
      </c>
      <c r="N626" s="2">
        <f>'ZBud Extract Monthly'!V625</f>
        <v>2365.48</v>
      </c>
      <c r="O626" s="53">
        <f t="shared" si="229"/>
        <v>1.0000000000218279E-2</v>
      </c>
      <c r="AI626" s="58">
        <f t="shared" si="230"/>
        <v>563.66</v>
      </c>
      <c r="AJ626" s="2">
        <f t="shared" si="231"/>
        <v>1749.46</v>
      </c>
      <c r="AK626" s="2">
        <f t="shared" si="232"/>
        <v>2365.4699999999998</v>
      </c>
      <c r="AL626" s="2">
        <f t="shared" si="233"/>
        <v>52.35</v>
      </c>
      <c r="AM626" s="2">
        <f t="shared" si="234"/>
        <v>4730.9399999999996</v>
      </c>
      <c r="AN626" s="2">
        <f t="shared" si="235"/>
        <v>2365.4900000000002</v>
      </c>
      <c r="AO626" s="2">
        <f t="shared" si="236"/>
        <v>0</v>
      </c>
      <c r="AP626" s="2">
        <f t="shared" si="237"/>
        <v>0</v>
      </c>
      <c r="AQ626" s="2">
        <f t="shared" si="238"/>
        <v>0</v>
      </c>
      <c r="AR626" s="2">
        <f t="shared" si="239"/>
        <v>0</v>
      </c>
      <c r="AS626" s="2">
        <f t="shared" si="240"/>
        <v>0</v>
      </c>
      <c r="AT626" s="2">
        <f t="shared" si="241"/>
        <v>2365.4699999999998</v>
      </c>
      <c r="AU626" s="2">
        <f t="shared" si="242"/>
        <v>0</v>
      </c>
      <c r="AV626" s="2">
        <f t="shared" si="243"/>
        <v>9461.9</v>
      </c>
      <c r="AW626" s="2">
        <f t="shared" si="244"/>
        <v>11827.37</v>
      </c>
      <c r="AX626" s="2">
        <f>'ZBud Extract Monthly'!V625</f>
        <v>2365.48</v>
      </c>
      <c r="AY626" s="53">
        <f t="shared" si="245"/>
        <v>-9461.8900000000012</v>
      </c>
    </row>
    <row r="627" spans="1:51" x14ac:dyDescent="0.3">
      <c r="A627" s="129">
        <v>51713</v>
      </c>
      <c r="B627" s="130">
        <v>508.54</v>
      </c>
      <c r="C627" s="130">
        <v>572.77</v>
      </c>
      <c r="D627" s="130">
        <v>54.14</v>
      </c>
      <c r="E627" s="130">
        <v>39.32</v>
      </c>
      <c r="F627" s="130">
        <v>0</v>
      </c>
      <c r="G627" s="130">
        <v>4.82</v>
      </c>
      <c r="H627" s="2">
        <f t="shared" si="223"/>
        <v>1174.77</v>
      </c>
      <c r="I627" s="2">
        <f t="shared" si="224"/>
        <v>0</v>
      </c>
      <c r="J627" s="2">
        <f t="shared" si="225"/>
        <v>4.82</v>
      </c>
      <c r="K627" s="2">
        <f t="shared" si="226"/>
        <v>1174.77</v>
      </c>
      <c r="L627" s="2">
        <f t="shared" si="227"/>
        <v>4.82</v>
      </c>
      <c r="M627" s="2">
        <f t="shared" si="228"/>
        <v>1179.5899999999999</v>
      </c>
      <c r="N627" s="2">
        <f>'ZBud Extract Monthly'!V626</f>
        <v>1179.5899999999999</v>
      </c>
      <c r="O627" s="53">
        <f t="shared" si="229"/>
        <v>0</v>
      </c>
      <c r="AI627" s="58">
        <f t="shared" si="230"/>
        <v>508.54</v>
      </c>
      <c r="AJ627" s="2">
        <f t="shared" si="231"/>
        <v>666.23</v>
      </c>
      <c r="AK627" s="2">
        <f t="shared" si="232"/>
        <v>1179.5899999999999</v>
      </c>
      <c r="AL627" s="2">
        <f t="shared" si="233"/>
        <v>4.82</v>
      </c>
      <c r="AM627" s="2">
        <f t="shared" si="234"/>
        <v>2359.1799999999998</v>
      </c>
      <c r="AN627" s="2">
        <f t="shared" si="235"/>
        <v>1179.5899999999999</v>
      </c>
      <c r="AO627" s="2">
        <f t="shared" si="236"/>
        <v>0</v>
      </c>
      <c r="AP627" s="2">
        <f t="shared" si="237"/>
        <v>0</v>
      </c>
      <c r="AQ627" s="2">
        <f t="shared" si="238"/>
        <v>0</v>
      </c>
      <c r="AR627" s="2">
        <f t="shared" si="239"/>
        <v>0</v>
      </c>
      <c r="AS627" s="2">
        <f t="shared" si="240"/>
        <v>0</v>
      </c>
      <c r="AT627" s="2">
        <f t="shared" si="241"/>
        <v>1179.5899999999999</v>
      </c>
      <c r="AU627" s="2">
        <f t="shared" si="242"/>
        <v>0</v>
      </c>
      <c r="AV627" s="2">
        <f t="shared" si="243"/>
        <v>4718.3599999999997</v>
      </c>
      <c r="AW627" s="2">
        <f t="shared" si="244"/>
        <v>5897.95</v>
      </c>
      <c r="AX627" s="2">
        <f>'ZBud Extract Monthly'!V626</f>
        <v>1179.5899999999999</v>
      </c>
      <c r="AY627" s="53">
        <f t="shared" si="245"/>
        <v>-4718.3599999999997</v>
      </c>
    </row>
    <row r="628" spans="1:51" x14ac:dyDescent="0.3">
      <c r="A628" s="129">
        <v>51744</v>
      </c>
      <c r="B628" s="130">
        <v>492.17</v>
      </c>
      <c r="C628" s="130">
        <v>544.67999999999995</v>
      </c>
      <c r="D628" s="130">
        <v>185.83</v>
      </c>
      <c r="E628" s="130">
        <v>127.48</v>
      </c>
      <c r="F628" s="130">
        <v>0</v>
      </c>
      <c r="G628" s="130">
        <v>3.34</v>
      </c>
      <c r="H628" s="2">
        <f t="shared" si="223"/>
        <v>1350.1599999999999</v>
      </c>
      <c r="I628" s="2">
        <f t="shared" si="224"/>
        <v>0</v>
      </c>
      <c r="J628" s="2">
        <f t="shared" si="225"/>
        <v>3.34</v>
      </c>
      <c r="K628" s="2">
        <f t="shared" si="226"/>
        <v>1350.1599999999999</v>
      </c>
      <c r="L628" s="2">
        <f t="shared" si="227"/>
        <v>3.34</v>
      </c>
      <c r="M628" s="2">
        <f t="shared" si="228"/>
        <v>1353.4999999999998</v>
      </c>
      <c r="N628" s="2">
        <f>'ZBud Extract Monthly'!V627</f>
        <v>1353.5</v>
      </c>
      <c r="O628" s="53">
        <f t="shared" si="229"/>
        <v>0</v>
      </c>
      <c r="AI628" s="58">
        <f t="shared" si="230"/>
        <v>492.17</v>
      </c>
      <c r="AJ628" s="2">
        <f t="shared" si="231"/>
        <v>857.99</v>
      </c>
      <c r="AK628" s="2">
        <f t="shared" si="232"/>
        <v>1353.4999999999998</v>
      </c>
      <c r="AL628" s="2">
        <f t="shared" si="233"/>
        <v>3.34</v>
      </c>
      <c r="AM628" s="2">
        <f t="shared" si="234"/>
        <v>2706.9999999999995</v>
      </c>
      <c r="AN628" s="2">
        <f t="shared" si="235"/>
        <v>1353.5</v>
      </c>
      <c r="AO628" s="2">
        <f t="shared" si="236"/>
        <v>0</v>
      </c>
      <c r="AP628" s="2">
        <f t="shared" si="237"/>
        <v>0</v>
      </c>
      <c r="AQ628" s="2">
        <f t="shared" si="238"/>
        <v>0</v>
      </c>
      <c r="AR628" s="2">
        <f t="shared" si="239"/>
        <v>0</v>
      </c>
      <c r="AS628" s="2">
        <f t="shared" si="240"/>
        <v>0</v>
      </c>
      <c r="AT628" s="2">
        <f t="shared" si="241"/>
        <v>1353.4999999999998</v>
      </c>
      <c r="AU628" s="2">
        <f t="shared" si="242"/>
        <v>0</v>
      </c>
      <c r="AV628" s="2">
        <f t="shared" si="243"/>
        <v>5414</v>
      </c>
      <c r="AW628" s="2">
        <f t="shared" si="244"/>
        <v>6767.5</v>
      </c>
      <c r="AX628" s="2">
        <f>'ZBud Extract Monthly'!V627</f>
        <v>1353.5</v>
      </c>
      <c r="AY628" s="53">
        <f t="shared" si="245"/>
        <v>-5414</v>
      </c>
    </row>
    <row r="629" spans="1:51" x14ac:dyDescent="0.3">
      <c r="A629" s="129">
        <v>51774</v>
      </c>
      <c r="B629" s="130">
        <v>449.74</v>
      </c>
      <c r="C629" s="130">
        <v>491.95</v>
      </c>
      <c r="D629" s="130">
        <v>522.72</v>
      </c>
      <c r="E629" s="130">
        <v>412.33</v>
      </c>
      <c r="F629" s="130">
        <v>0</v>
      </c>
      <c r="G629" s="130">
        <v>19.420000000000002</v>
      </c>
      <c r="H629" s="2">
        <f t="shared" si="223"/>
        <v>1876.74</v>
      </c>
      <c r="I629" s="2">
        <f t="shared" si="224"/>
        <v>0</v>
      </c>
      <c r="J629" s="2">
        <f t="shared" si="225"/>
        <v>19.420000000000002</v>
      </c>
      <c r="K629" s="2">
        <f t="shared" si="226"/>
        <v>1876.74</v>
      </c>
      <c r="L629" s="2">
        <f t="shared" si="227"/>
        <v>19.420000000000002</v>
      </c>
      <c r="M629" s="2">
        <f t="shared" si="228"/>
        <v>1896.16</v>
      </c>
      <c r="N629" s="2">
        <f>'ZBud Extract Monthly'!V628</f>
        <v>1896.15</v>
      </c>
      <c r="O629" s="53">
        <f t="shared" si="229"/>
        <v>-9.9999999999909051E-3</v>
      </c>
      <c r="AI629" s="58">
        <f t="shared" si="230"/>
        <v>449.74</v>
      </c>
      <c r="AJ629" s="2">
        <f t="shared" si="231"/>
        <v>1427</v>
      </c>
      <c r="AK629" s="2">
        <f t="shared" si="232"/>
        <v>1896.16</v>
      </c>
      <c r="AL629" s="2">
        <f t="shared" si="233"/>
        <v>19.420000000000002</v>
      </c>
      <c r="AM629" s="2">
        <f t="shared" si="234"/>
        <v>3792.32</v>
      </c>
      <c r="AN629" s="2">
        <f t="shared" si="235"/>
        <v>1896.14</v>
      </c>
      <c r="AO629" s="2">
        <f t="shared" si="236"/>
        <v>0</v>
      </c>
      <c r="AP629" s="2">
        <f t="shared" si="237"/>
        <v>0</v>
      </c>
      <c r="AQ629" s="2">
        <f t="shared" si="238"/>
        <v>0</v>
      </c>
      <c r="AR629" s="2">
        <f t="shared" si="239"/>
        <v>0</v>
      </c>
      <c r="AS629" s="2">
        <f t="shared" si="240"/>
        <v>0</v>
      </c>
      <c r="AT629" s="2">
        <f t="shared" si="241"/>
        <v>1896.16</v>
      </c>
      <c r="AU629" s="2">
        <f t="shared" si="242"/>
        <v>0</v>
      </c>
      <c r="AV629" s="2">
        <f t="shared" si="243"/>
        <v>7584.6200000000008</v>
      </c>
      <c r="AW629" s="2">
        <f t="shared" si="244"/>
        <v>9480.7800000000007</v>
      </c>
      <c r="AX629" s="2">
        <f>'ZBud Extract Monthly'!V628</f>
        <v>1896.15</v>
      </c>
      <c r="AY629" s="53">
        <f t="shared" si="245"/>
        <v>-7584.630000000001</v>
      </c>
    </row>
    <row r="630" spans="1:51" x14ac:dyDescent="0.3">
      <c r="A630" s="129">
        <v>51805</v>
      </c>
      <c r="B630" s="130">
        <v>452.7</v>
      </c>
      <c r="C630" s="130">
        <v>471.43</v>
      </c>
      <c r="D630" s="130">
        <v>334.28</v>
      </c>
      <c r="E630" s="130">
        <v>308.58999999999997</v>
      </c>
      <c r="F630" s="130">
        <v>0</v>
      </c>
      <c r="G630" s="130">
        <v>15.47</v>
      </c>
      <c r="H630" s="2">
        <f t="shared" si="223"/>
        <v>1566.9999999999998</v>
      </c>
      <c r="I630" s="2">
        <f t="shared" si="224"/>
        <v>0</v>
      </c>
      <c r="J630" s="2">
        <f t="shared" si="225"/>
        <v>15.47</v>
      </c>
      <c r="K630" s="2">
        <f t="shared" si="226"/>
        <v>1566.9999999999998</v>
      </c>
      <c r="L630" s="2">
        <f t="shared" si="227"/>
        <v>15.47</v>
      </c>
      <c r="M630" s="2">
        <f t="shared" si="228"/>
        <v>1582.4699999999998</v>
      </c>
      <c r="N630" s="2">
        <f>'ZBud Extract Monthly'!V629</f>
        <v>1582.47</v>
      </c>
      <c r="O630" s="53">
        <f t="shared" si="229"/>
        <v>0</v>
      </c>
      <c r="AI630" s="58">
        <f t="shared" si="230"/>
        <v>452.7</v>
      </c>
      <c r="AJ630" s="2">
        <f t="shared" si="231"/>
        <v>1114.3</v>
      </c>
      <c r="AK630" s="2">
        <f t="shared" si="232"/>
        <v>1582.4699999999998</v>
      </c>
      <c r="AL630" s="2">
        <f t="shared" si="233"/>
        <v>15.47</v>
      </c>
      <c r="AM630" s="2">
        <f t="shared" si="234"/>
        <v>3164.9399999999996</v>
      </c>
      <c r="AN630" s="2">
        <f t="shared" si="235"/>
        <v>1582.47</v>
      </c>
      <c r="AO630" s="2">
        <f t="shared" si="236"/>
        <v>0</v>
      </c>
      <c r="AP630" s="2">
        <f t="shared" si="237"/>
        <v>0</v>
      </c>
      <c r="AQ630" s="2">
        <f t="shared" si="238"/>
        <v>0</v>
      </c>
      <c r="AR630" s="2">
        <f t="shared" si="239"/>
        <v>0</v>
      </c>
      <c r="AS630" s="2">
        <f t="shared" si="240"/>
        <v>0</v>
      </c>
      <c r="AT630" s="2">
        <f t="shared" si="241"/>
        <v>1582.4699999999998</v>
      </c>
      <c r="AU630" s="2">
        <f t="shared" si="242"/>
        <v>0</v>
      </c>
      <c r="AV630" s="2">
        <f t="shared" si="243"/>
        <v>6329.88</v>
      </c>
      <c r="AW630" s="2">
        <f t="shared" si="244"/>
        <v>7912.3499999999995</v>
      </c>
      <c r="AX630" s="2">
        <f>'ZBud Extract Monthly'!V629</f>
        <v>1582.47</v>
      </c>
      <c r="AY630" s="53">
        <f t="shared" si="245"/>
        <v>-6329.8799999999992</v>
      </c>
    </row>
    <row r="631" spans="1:51" x14ac:dyDescent="0.3">
      <c r="A631" s="129">
        <v>51835</v>
      </c>
      <c r="B631" s="130">
        <v>416.39</v>
      </c>
      <c r="C631" s="130">
        <v>424.11</v>
      </c>
      <c r="D631" s="130">
        <v>260.88</v>
      </c>
      <c r="E631" s="130">
        <v>201.87</v>
      </c>
      <c r="F631" s="130">
        <v>0</v>
      </c>
      <c r="G631" s="130">
        <v>9.4700000000000006</v>
      </c>
      <c r="H631" s="2">
        <f t="shared" si="223"/>
        <v>1303.25</v>
      </c>
      <c r="I631" s="2">
        <f t="shared" si="224"/>
        <v>0</v>
      </c>
      <c r="J631" s="2">
        <f t="shared" si="225"/>
        <v>9.4700000000000006</v>
      </c>
      <c r="K631" s="2">
        <f t="shared" si="226"/>
        <v>1303.25</v>
      </c>
      <c r="L631" s="2">
        <f t="shared" si="227"/>
        <v>9.4700000000000006</v>
      </c>
      <c r="M631" s="2">
        <f t="shared" si="228"/>
        <v>1312.72</v>
      </c>
      <c r="N631" s="2">
        <f>'ZBud Extract Monthly'!V630</f>
        <v>1312.72</v>
      </c>
      <c r="O631" s="53">
        <f t="shared" si="229"/>
        <v>0</v>
      </c>
      <c r="AI631" s="58">
        <f t="shared" si="230"/>
        <v>416.39</v>
      </c>
      <c r="AJ631" s="2">
        <f t="shared" si="231"/>
        <v>886.86</v>
      </c>
      <c r="AK631" s="2">
        <f t="shared" si="232"/>
        <v>1312.72</v>
      </c>
      <c r="AL631" s="2">
        <f t="shared" si="233"/>
        <v>9.4700000000000006</v>
      </c>
      <c r="AM631" s="2">
        <f t="shared" si="234"/>
        <v>2625.44</v>
      </c>
      <c r="AN631" s="2">
        <f t="shared" si="235"/>
        <v>1312.72</v>
      </c>
      <c r="AO631" s="2">
        <f t="shared" si="236"/>
        <v>0</v>
      </c>
      <c r="AP631" s="2">
        <f t="shared" si="237"/>
        <v>0</v>
      </c>
      <c r="AQ631" s="2">
        <f t="shared" si="238"/>
        <v>0</v>
      </c>
      <c r="AR631" s="2">
        <f t="shared" si="239"/>
        <v>0</v>
      </c>
      <c r="AS631" s="2">
        <f t="shared" si="240"/>
        <v>0</v>
      </c>
      <c r="AT631" s="2">
        <f t="shared" si="241"/>
        <v>1312.72</v>
      </c>
      <c r="AU631" s="2">
        <f t="shared" si="242"/>
        <v>0</v>
      </c>
      <c r="AV631" s="2">
        <f t="shared" si="243"/>
        <v>5250.88</v>
      </c>
      <c r="AW631" s="2">
        <f t="shared" si="244"/>
        <v>6563.6</v>
      </c>
      <c r="AX631" s="2">
        <f>'ZBud Extract Monthly'!V630</f>
        <v>1312.72</v>
      </c>
      <c r="AY631" s="53">
        <f t="shared" si="245"/>
        <v>-5250.88</v>
      </c>
    </row>
    <row r="632" spans="1:51" x14ac:dyDescent="0.3">
      <c r="A632" s="129">
        <v>51866</v>
      </c>
      <c r="B632" s="130">
        <v>680.66</v>
      </c>
      <c r="C632" s="130">
        <v>743.8</v>
      </c>
      <c r="D632" s="130">
        <v>506.26</v>
      </c>
      <c r="E632" s="130">
        <v>330.77</v>
      </c>
      <c r="F632" s="130">
        <v>0</v>
      </c>
      <c r="G632" s="130">
        <v>38.01</v>
      </c>
      <c r="H632" s="2">
        <f t="shared" si="223"/>
        <v>2261.4899999999998</v>
      </c>
      <c r="I632" s="2">
        <f t="shared" si="224"/>
        <v>0</v>
      </c>
      <c r="J632" s="2">
        <f t="shared" si="225"/>
        <v>38.01</v>
      </c>
      <c r="K632" s="2">
        <f t="shared" si="226"/>
        <v>2261.4899999999998</v>
      </c>
      <c r="L632" s="2">
        <f t="shared" si="227"/>
        <v>38.01</v>
      </c>
      <c r="M632" s="2">
        <f t="shared" si="228"/>
        <v>2299.5</v>
      </c>
      <c r="N632" s="2">
        <f>'ZBud Extract Monthly'!V631</f>
        <v>2299.4899999999998</v>
      </c>
      <c r="O632" s="53">
        <f t="shared" si="229"/>
        <v>-1.0000000000218279E-2</v>
      </c>
      <c r="AI632" s="58">
        <f t="shared" si="230"/>
        <v>680.66</v>
      </c>
      <c r="AJ632" s="2">
        <f t="shared" si="231"/>
        <v>1580.83</v>
      </c>
      <c r="AK632" s="2">
        <f t="shared" si="232"/>
        <v>2299.5</v>
      </c>
      <c r="AL632" s="2">
        <f t="shared" si="233"/>
        <v>38.01</v>
      </c>
      <c r="AM632" s="2">
        <f t="shared" si="234"/>
        <v>4599</v>
      </c>
      <c r="AN632" s="2">
        <f t="shared" si="235"/>
        <v>2299.4799999999996</v>
      </c>
      <c r="AO632" s="2">
        <f t="shared" si="236"/>
        <v>0</v>
      </c>
      <c r="AP632" s="2">
        <f t="shared" si="237"/>
        <v>0</v>
      </c>
      <c r="AQ632" s="2">
        <f t="shared" si="238"/>
        <v>0</v>
      </c>
      <c r="AR632" s="2">
        <f t="shared" si="239"/>
        <v>0</v>
      </c>
      <c r="AS632" s="2">
        <f t="shared" si="240"/>
        <v>0</v>
      </c>
      <c r="AT632" s="2">
        <f t="shared" si="241"/>
        <v>2299.5</v>
      </c>
      <c r="AU632" s="2">
        <f t="shared" si="242"/>
        <v>0</v>
      </c>
      <c r="AV632" s="2">
        <f t="shared" si="243"/>
        <v>9197.98</v>
      </c>
      <c r="AW632" s="2">
        <f t="shared" si="244"/>
        <v>11497.48</v>
      </c>
      <c r="AX632" s="2">
        <f>'ZBud Extract Monthly'!V631</f>
        <v>2299.4899999999998</v>
      </c>
      <c r="AY632" s="53">
        <f t="shared" si="245"/>
        <v>-9197.99</v>
      </c>
    </row>
    <row r="633" spans="1:51" x14ac:dyDescent="0.3">
      <c r="A633" s="129">
        <v>51897</v>
      </c>
      <c r="B633" s="130">
        <v>517.28</v>
      </c>
      <c r="C633" s="130">
        <v>599.66</v>
      </c>
      <c r="D633" s="130">
        <v>1053.45</v>
      </c>
      <c r="E633" s="130">
        <v>776.96</v>
      </c>
      <c r="F633" s="130">
        <v>0</v>
      </c>
      <c r="G633" s="130">
        <v>81.37</v>
      </c>
      <c r="H633" s="2">
        <f t="shared" si="223"/>
        <v>2947.3500000000004</v>
      </c>
      <c r="I633" s="2">
        <f t="shared" si="224"/>
        <v>0</v>
      </c>
      <c r="J633" s="2">
        <f t="shared" si="225"/>
        <v>81.37</v>
      </c>
      <c r="K633" s="2">
        <f t="shared" si="226"/>
        <v>2947.3500000000004</v>
      </c>
      <c r="L633" s="2">
        <f t="shared" si="227"/>
        <v>81.37</v>
      </c>
      <c r="M633" s="2">
        <f t="shared" si="228"/>
        <v>3028.7200000000003</v>
      </c>
      <c r="N633" s="2">
        <f>'ZBud Extract Monthly'!V632</f>
        <v>3028.73</v>
      </c>
      <c r="O633" s="53">
        <f t="shared" si="229"/>
        <v>9.9999999997635314E-3</v>
      </c>
      <c r="AI633" s="58">
        <f t="shared" si="230"/>
        <v>517.28</v>
      </c>
      <c r="AJ633" s="2">
        <f t="shared" si="231"/>
        <v>2430.0700000000002</v>
      </c>
      <c r="AK633" s="2">
        <f t="shared" si="232"/>
        <v>3028.7200000000003</v>
      </c>
      <c r="AL633" s="2">
        <f t="shared" si="233"/>
        <v>81.37</v>
      </c>
      <c r="AM633" s="2">
        <f t="shared" si="234"/>
        <v>6057.4400000000005</v>
      </c>
      <c r="AN633" s="2">
        <f t="shared" si="235"/>
        <v>3028.74</v>
      </c>
      <c r="AO633" s="2">
        <f t="shared" si="236"/>
        <v>0</v>
      </c>
      <c r="AP633" s="2">
        <f t="shared" si="237"/>
        <v>0</v>
      </c>
      <c r="AQ633" s="2">
        <f t="shared" si="238"/>
        <v>0</v>
      </c>
      <c r="AR633" s="2">
        <f t="shared" si="239"/>
        <v>0</v>
      </c>
      <c r="AS633" s="2">
        <f t="shared" si="240"/>
        <v>0</v>
      </c>
      <c r="AT633" s="2">
        <f t="shared" si="241"/>
        <v>3028.7200000000003</v>
      </c>
      <c r="AU633" s="2">
        <f t="shared" si="242"/>
        <v>0</v>
      </c>
      <c r="AV633" s="2">
        <f t="shared" si="243"/>
        <v>12114.9</v>
      </c>
      <c r="AW633" s="2">
        <f t="shared" si="244"/>
        <v>15143.62</v>
      </c>
      <c r="AX633" s="2">
        <f>'ZBud Extract Monthly'!V632</f>
        <v>3028.73</v>
      </c>
      <c r="AY633" s="53">
        <f t="shared" si="245"/>
        <v>-12114.890000000001</v>
      </c>
    </row>
    <row r="634" spans="1:51" x14ac:dyDescent="0.3">
      <c r="A634" s="129">
        <v>51925</v>
      </c>
      <c r="B634" s="130">
        <v>699.26</v>
      </c>
      <c r="C634" s="130">
        <v>834.89</v>
      </c>
      <c r="D634" s="130">
        <v>1042.17</v>
      </c>
      <c r="E634" s="130">
        <v>715.65</v>
      </c>
      <c r="F634" s="130">
        <v>0</v>
      </c>
      <c r="G634" s="130">
        <v>84.43</v>
      </c>
      <c r="H634" s="2">
        <f t="shared" si="223"/>
        <v>3291.9700000000003</v>
      </c>
      <c r="I634" s="2">
        <f t="shared" si="224"/>
        <v>0</v>
      </c>
      <c r="J634" s="2">
        <f t="shared" si="225"/>
        <v>84.43</v>
      </c>
      <c r="K634" s="2">
        <f t="shared" si="226"/>
        <v>3291.9700000000003</v>
      </c>
      <c r="L634" s="2">
        <f t="shared" si="227"/>
        <v>84.43</v>
      </c>
      <c r="M634" s="2">
        <f t="shared" si="228"/>
        <v>3376.4</v>
      </c>
      <c r="N634" s="2">
        <f>'ZBud Extract Monthly'!V633</f>
        <v>3376.39</v>
      </c>
      <c r="O634" s="53">
        <f t="shared" si="229"/>
        <v>-1.0000000000218279E-2</v>
      </c>
      <c r="AI634" s="58">
        <f t="shared" si="230"/>
        <v>699.26</v>
      </c>
      <c r="AJ634" s="2">
        <f t="shared" si="231"/>
        <v>2592.71</v>
      </c>
      <c r="AK634" s="2">
        <f t="shared" si="232"/>
        <v>3376.4</v>
      </c>
      <c r="AL634" s="2">
        <f t="shared" si="233"/>
        <v>84.43</v>
      </c>
      <c r="AM634" s="2">
        <f t="shared" si="234"/>
        <v>6752.8</v>
      </c>
      <c r="AN634" s="2">
        <f t="shared" si="235"/>
        <v>3376.3799999999997</v>
      </c>
      <c r="AO634" s="2">
        <f t="shared" si="236"/>
        <v>0</v>
      </c>
      <c r="AP634" s="2">
        <f t="shared" si="237"/>
        <v>0</v>
      </c>
      <c r="AQ634" s="2">
        <f t="shared" si="238"/>
        <v>0</v>
      </c>
      <c r="AR634" s="2">
        <f t="shared" si="239"/>
        <v>0</v>
      </c>
      <c r="AS634" s="2">
        <f t="shared" si="240"/>
        <v>0</v>
      </c>
      <c r="AT634" s="2">
        <f t="shared" si="241"/>
        <v>3376.4</v>
      </c>
      <c r="AU634" s="2">
        <f t="shared" si="242"/>
        <v>0</v>
      </c>
      <c r="AV634" s="2">
        <f t="shared" si="243"/>
        <v>13505.58</v>
      </c>
      <c r="AW634" s="2">
        <f t="shared" si="244"/>
        <v>16881.980000000003</v>
      </c>
      <c r="AX634" s="2">
        <f>'ZBud Extract Monthly'!V633</f>
        <v>3376.39</v>
      </c>
      <c r="AY634" s="53">
        <f t="shared" si="245"/>
        <v>-13505.590000000004</v>
      </c>
    </row>
    <row r="635" spans="1:51" x14ac:dyDescent="0.3">
      <c r="A635" s="129">
        <v>51956</v>
      </c>
      <c r="B635" s="130">
        <v>542.91999999999996</v>
      </c>
      <c r="C635" s="130">
        <v>650.99</v>
      </c>
      <c r="D635" s="130">
        <v>979.92</v>
      </c>
      <c r="E635" s="130">
        <v>697.05</v>
      </c>
      <c r="F635" s="130">
        <v>0</v>
      </c>
      <c r="G635" s="130">
        <v>97.31</v>
      </c>
      <c r="H635" s="2">
        <f t="shared" si="223"/>
        <v>2870.88</v>
      </c>
      <c r="I635" s="2">
        <f t="shared" si="224"/>
        <v>0</v>
      </c>
      <c r="J635" s="2">
        <f t="shared" si="225"/>
        <v>97.31</v>
      </c>
      <c r="K635" s="2">
        <f t="shared" si="226"/>
        <v>2870.88</v>
      </c>
      <c r="L635" s="2">
        <f t="shared" si="227"/>
        <v>97.31</v>
      </c>
      <c r="M635" s="2">
        <f t="shared" si="228"/>
        <v>2968.19</v>
      </c>
      <c r="N635" s="2">
        <f>'ZBud Extract Monthly'!V634</f>
        <v>2968.19</v>
      </c>
      <c r="O635" s="53">
        <f t="shared" si="229"/>
        <v>0</v>
      </c>
      <c r="AI635" s="58">
        <f t="shared" si="230"/>
        <v>542.91999999999996</v>
      </c>
      <c r="AJ635" s="2">
        <f t="shared" si="231"/>
        <v>2327.96</v>
      </c>
      <c r="AK635" s="2">
        <f t="shared" si="232"/>
        <v>2968.19</v>
      </c>
      <c r="AL635" s="2">
        <f t="shared" si="233"/>
        <v>97.31</v>
      </c>
      <c r="AM635" s="2">
        <f t="shared" si="234"/>
        <v>5936.38</v>
      </c>
      <c r="AN635" s="2">
        <f t="shared" si="235"/>
        <v>2968.19</v>
      </c>
      <c r="AO635" s="2">
        <f t="shared" si="236"/>
        <v>0</v>
      </c>
      <c r="AP635" s="2">
        <f t="shared" si="237"/>
        <v>0</v>
      </c>
      <c r="AQ635" s="2">
        <f t="shared" si="238"/>
        <v>0</v>
      </c>
      <c r="AR635" s="2">
        <f t="shared" si="239"/>
        <v>0</v>
      </c>
      <c r="AS635" s="2">
        <f t="shared" si="240"/>
        <v>0</v>
      </c>
      <c r="AT635" s="2">
        <f t="shared" si="241"/>
        <v>2968.19</v>
      </c>
      <c r="AU635" s="2">
        <f t="shared" si="242"/>
        <v>0</v>
      </c>
      <c r="AV635" s="2">
        <f t="shared" si="243"/>
        <v>11872.76</v>
      </c>
      <c r="AW635" s="2">
        <f t="shared" si="244"/>
        <v>14840.95</v>
      </c>
      <c r="AX635" s="2">
        <f>'ZBud Extract Monthly'!V634</f>
        <v>2968.19</v>
      </c>
      <c r="AY635" s="53">
        <f t="shared" si="245"/>
        <v>-11872.76</v>
      </c>
    </row>
    <row r="636" spans="1:51" x14ac:dyDescent="0.3">
      <c r="A636" s="129">
        <v>51986</v>
      </c>
      <c r="B636" s="130">
        <v>438.52</v>
      </c>
      <c r="C636" s="130">
        <v>499.92</v>
      </c>
      <c r="D636" s="130">
        <v>516.49</v>
      </c>
      <c r="E636" s="130">
        <v>356.62</v>
      </c>
      <c r="F636" s="130">
        <v>0</v>
      </c>
      <c r="G636" s="130">
        <v>49.57</v>
      </c>
      <c r="H636" s="2">
        <f t="shared" si="223"/>
        <v>1811.5500000000002</v>
      </c>
      <c r="I636" s="2">
        <f t="shared" si="224"/>
        <v>0</v>
      </c>
      <c r="J636" s="2">
        <f t="shared" si="225"/>
        <v>49.57</v>
      </c>
      <c r="K636" s="2">
        <f t="shared" si="226"/>
        <v>1811.5500000000002</v>
      </c>
      <c r="L636" s="2">
        <f t="shared" si="227"/>
        <v>49.57</v>
      </c>
      <c r="M636" s="2">
        <f t="shared" si="228"/>
        <v>1861.1200000000001</v>
      </c>
      <c r="N636" s="2">
        <f>'ZBud Extract Monthly'!V635</f>
        <v>1861.12</v>
      </c>
      <c r="O636" s="53">
        <f t="shared" si="229"/>
        <v>0</v>
      </c>
      <c r="AI636" s="58">
        <f t="shared" si="230"/>
        <v>438.52</v>
      </c>
      <c r="AJ636" s="2">
        <f t="shared" si="231"/>
        <v>1373.0300000000002</v>
      </c>
      <c r="AK636" s="2">
        <f t="shared" si="232"/>
        <v>1861.1200000000001</v>
      </c>
      <c r="AL636" s="2">
        <f t="shared" si="233"/>
        <v>49.57</v>
      </c>
      <c r="AM636" s="2">
        <f t="shared" si="234"/>
        <v>3722.2400000000002</v>
      </c>
      <c r="AN636" s="2">
        <f t="shared" si="235"/>
        <v>1861.12</v>
      </c>
      <c r="AO636" s="2">
        <f t="shared" si="236"/>
        <v>0</v>
      </c>
      <c r="AP636" s="2">
        <f t="shared" si="237"/>
        <v>0</v>
      </c>
      <c r="AQ636" s="2">
        <f t="shared" si="238"/>
        <v>0</v>
      </c>
      <c r="AR636" s="2">
        <f t="shared" si="239"/>
        <v>0</v>
      </c>
      <c r="AS636" s="2">
        <f t="shared" si="240"/>
        <v>0</v>
      </c>
      <c r="AT636" s="2">
        <f t="shared" si="241"/>
        <v>1861.1200000000001</v>
      </c>
      <c r="AU636" s="2">
        <f t="shared" si="242"/>
        <v>0</v>
      </c>
      <c r="AV636" s="2">
        <f t="shared" si="243"/>
        <v>7444.4800000000005</v>
      </c>
      <c r="AW636" s="2">
        <f t="shared" si="244"/>
        <v>9305.6</v>
      </c>
      <c r="AX636" s="2">
        <f>'ZBud Extract Monthly'!V635</f>
        <v>1861.12</v>
      </c>
      <c r="AY636" s="53">
        <f t="shared" si="245"/>
        <v>-7444.4800000000005</v>
      </c>
    </row>
    <row r="637" spans="1:51" x14ac:dyDescent="0.3">
      <c r="A637" s="129">
        <v>52017</v>
      </c>
      <c r="B637" s="130">
        <v>450.93</v>
      </c>
      <c r="C637" s="130">
        <v>500.33</v>
      </c>
      <c r="D637" s="130">
        <v>560.26</v>
      </c>
      <c r="E637" s="130">
        <v>456.72</v>
      </c>
      <c r="F637" s="130">
        <v>0</v>
      </c>
      <c r="G637" s="130">
        <v>45.38</v>
      </c>
      <c r="H637" s="2">
        <f t="shared" si="223"/>
        <v>1968.24</v>
      </c>
      <c r="I637" s="2">
        <f t="shared" si="224"/>
        <v>0</v>
      </c>
      <c r="J637" s="2">
        <f t="shared" si="225"/>
        <v>45.38</v>
      </c>
      <c r="K637" s="2">
        <f t="shared" si="226"/>
        <v>1968.24</v>
      </c>
      <c r="L637" s="2">
        <f t="shared" si="227"/>
        <v>45.38</v>
      </c>
      <c r="M637" s="2">
        <f t="shared" si="228"/>
        <v>2013.6200000000001</v>
      </c>
      <c r="N637" s="2">
        <f>'ZBud Extract Monthly'!V636</f>
        <v>2013.61</v>
      </c>
      <c r="O637" s="53">
        <f t="shared" si="229"/>
        <v>-1.0000000000218279E-2</v>
      </c>
      <c r="AI637" s="58">
        <f t="shared" si="230"/>
        <v>450.93</v>
      </c>
      <c r="AJ637" s="2">
        <f t="shared" si="231"/>
        <v>1517.31</v>
      </c>
      <c r="AK637" s="2">
        <f t="shared" si="232"/>
        <v>2013.6200000000001</v>
      </c>
      <c r="AL637" s="2">
        <f t="shared" si="233"/>
        <v>45.38</v>
      </c>
      <c r="AM637" s="2">
        <f t="shared" si="234"/>
        <v>4027.2400000000002</v>
      </c>
      <c r="AN637" s="2">
        <f t="shared" si="235"/>
        <v>2013.5999999999997</v>
      </c>
      <c r="AO637" s="2">
        <f t="shared" si="236"/>
        <v>0</v>
      </c>
      <c r="AP637" s="2">
        <f t="shared" si="237"/>
        <v>0</v>
      </c>
      <c r="AQ637" s="2">
        <f t="shared" si="238"/>
        <v>0</v>
      </c>
      <c r="AR637" s="2">
        <f t="shared" si="239"/>
        <v>0</v>
      </c>
      <c r="AS637" s="2">
        <f t="shared" si="240"/>
        <v>0</v>
      </c>
      <c r="AT637" s="2">
        <f t="shared" si="241"/>
        <v>2013.6200000000001</v>
      </c>
      <c r="AU637" s="2">
        <f t="shared" si="242"/>
        <v>0</v>
      </c>
      <c r="AV637" s="2">
        <f t="shared" si="243"/>
        <v>8054.46</v>
      </c>
      <c r="AW637" s="2">
        <f t="shared" si="244"/>
        <v>10068.08</v>
      </c>
      <c r="AX637" s="2">
        <f>'ZBud Extract Monthly'!V636</f>
        <v>2013.61</v>
      </c>
      <c r="AY637" s="53">
        <f t="shared" si="245"/>
        <v>-8054.47</v>
      </c>
    </row>
    <row r="638" spans="1:51" x14ac:dyDescent="0.3">
      <c r="A638" s="129">
        <v>52047</v>
      </c>
      <c r="B638" s="130">
        <v>407.46</v>
      </c>
      <c r="C638" s="130">
        <v>422.34</v>
      </c>
      <c r="D638" s="130">
        <v>145.63</v>
      </c>
      <c r="E638" s="130">
        <v>108.71</v>
      </c>
      <c r="F638" s="130">
        <v>0</v>
      </c>
      <c r="G638" s="130">
        <v>3.96</v>
      </c>
      <c r="H638" s="2">
        <f t="shared" si="223"/>
        <v>1084.1399999999999</v>
      </c>
      <c r="I638" s="2">
        <f t="shared" si="224"/>
        <v>0</v>
      </c>
      <c r="J638" s="2">
        <f t="shared" si="225"/>
        <v>3.96</v>
      </c>
      <c r="K638" s="2">
        <f t="shared" si="226"/>
        <v>1084.1399999999999</v>
      </c>
      <c r="L638" s="2">
        <f t="shared" si="227"/>
        <v>3.96</v>
      </c>
      <c r="M638" s="2">
        <f t="shared" si="228"/>
        <v>1088.0999999999999</v>
      </c>
      <c r="N638" s="2">
        <f>'ZBud Extract Monthly'!V637</f>
        <v>1088.0999999999999</v>
      </c>
      <c r="O638" s="53">
        <f t="shared" si="229"/>
        <v>0</v>
      </c>
      <c r="AI638" s="58">
        <f t="shared" si="230"/>
        <v>407.46</v>
      </c>
      <c r="AJ638" s="2">
        <f t="shared" si="231"/>
        <v>676.68000000000006</v>
      </c>
      <c r="AK638" s="2">
        <f t="shared" si="232"/>
        <v>1088.0999999999999</v>
      </c>
      <c r="AL638" s="2">
        <f t="shared" si="233"/>
        <v>3.96</v>
      </c>
      <c r="AM638" s="2">
        <f t="shared" si="234"/>
        <v>2176.1999999999998</v>
      </c>
      <c r="AN638" s="2">
        <f t="shared" si="235"/>
        <v>1088.0999999999999</v>
      </c>
      <c r="AO638" s="2">
        <f t="shared" si="236"/>
        <v>0</v>
      </c>
      <c r="AP638" s="2">
        <f t="shared" si="237"/>
        <v>0</v>
      </c>
      <c r="AQ638" s="2">
        <f t="shared" si="238"/>
        <v>0</v>
      </c>
      <c r="AR638" s="2">
        <f t="shared" si="239"/>
        <v>0</v>
      </c>
      <c r="AS638" s="2">
        <f t="shared" si="240"/>
        <v>0</v>
      </c>
      <c r="AT638" s="2">
        <f t="shared" si="241"/>
        <v>1088.0999999999999</v>
      </c>
      <c r="AU638" s="2">
        <f t="shared" si="242"/>
        <v>0</v>
      </c>
      <c r="AV638" s="2">
        <f t="shared" si="243"/>
        <v>4352.3999999999996</v>
      </c>
      <c r="AW638" s="2">
        <f t="shared" si="244"/>
        <v>5440.5</v>
      </c>
      <c r="AX638" s="2">
        <f>'ZBud Extract Monthly'!V637</f>
        <v>1088.0999999999999</v>
      </c>
      <c r="AY638" s="53">
        <f t="shared" si="245"/>
        <v>-4352.3999999999996</v>
      </c>
    </row>
    <row r="639" spans="1:51" x14ac:dyDescent="0.3">
      <c r="A639" s="129">
        <v>52078</v>
      </c>
      <c r="B639" s="130">
        <v>402.53</v>
      </c>
      <c r="C639" s="130">
        <v>403.4</v>
      </c>
      <c r="D639" s="130">
        <v>186.2</v>
      </c>
      <c r="E639" s="130">
        <v>146.54</v>
      </c>
      <c r="F639" s="130">
        <v>0</v>
      </c>
      <c r="G639" s="130">
        <v>5.27</v>
      </c>
      <c r="H639" s="2">
        <f t="shared" si="223"/>
        <v>1138.6699999999998</v>
      </c>
      <c r="I639" s="2">
        <f t="shared" si="224"/>
        <v>0</v>
      </c>
      <c r="J639" s="2">
        <f t="shared" si="225"/>
        <v>5.27</v>
      </c>
      <c r="K639" s="2">
        <f t="shared" si="226"/>
        <v>1138.6699999999998</v>
      </c>
      <c r="L639" s="2">
        <f t="shared" si="227"/>
        <v>5.27</v>
      </c>
      <c r="M639" s="2">
        <f t="shared" si="228"/>
        <v>1143.9399999999998</v>
      </c>
      <c r="N639" s="2">
        <f>'ZBud Extract Monthly'!V638</f>
        <v>1143.95</v>
      </c>
      <c r="O639" s="53">
        <f t="shared" si="229"/>
        <v>1.0000000000218279E-2</v>
      </c>
      <c r="AI639" s="58">
        <f t="shared" si="230"/>
        <v>402.53</v>
      </c>
      <c r="AJ639" s="2">
        <f t="shared" si="231"/>
        <v>736.13999999999987</v>
      </c>
      <c r="AK639" s="2">
        <f t="shared" si="232"/>
        <v>1143.9399999999998</v>
      </c>
      <c r="AL639" s="2">
        <f t="shared" si="233"/>
        <v>5.27</v>
      </c>
      <c r="AM639" s="2">
        <f t="shared" si="234"/>
        <v>2287.8799999999997</v>
      </c>
      <c r="AN639" s="2">
        <f t="shared" si="235"/>
        <v>1143.9600000000003</v>
      </c>
      <c r="AO639" s="2">
        <f t="shared" si="236"/>
        <v>0</v>
      </c>
      <c r="AP639" s="2">
        <f t="shared" si="237"/>
        <v>0</v>
      </c>
      <c r="AQ639" s="2">
        <f t="shared" si="238"/>
        <v>0</v>
      </c>
      <c r="AR639" s="2">
        <f t="shared" si="239"/>
        <v>0</v>
      </c>
      <c r="AS639" s="2">
        <f t="shared" si="240"/>
        <v>0</v>
      </c>
      <c r="AT639" s="2">
        <f t="shared" si="241"/>
        <v>1143.9399999999998</v>
      </c>
      <c r="AU639" s="2">
        <f t="shared" si="242"/>
        <v>0</v>
      </c>
      <c r="AV639" s="2">
        <f t="shared" si="243"/>
        <v>4575.78</v>
      </c>
      <c r="AW639" s="2">
        <f t="shared" si="244"/>
        <v>5719.7199999999993</v>
      </c>
      <c r="AX639" s="2">
        <f>'ZBud Extract Monthly'!V638</f>
        <v>1143.95</v>
      </c>
      <c r="AY639" s="53">
        <f t="shared" si="245"/>
        <v>-4575.7699999999995</v>
      </c>
    </row>
    <row r="640" spans="1:51" x14ac:dyDescent="0.3">
      <c r="A640" s="129">
        <v>52109</v>
      </c>
      <c r="B640" s="130">
        <v>388.11</v>
      </c>
      <c r="C640" s="130">
        <v>370.15</v>
      </c>
      <c r="D640" s="130">
        <v>80.2</v>
      </c>
      <c r="E640" s="130">
        <v>41.65</v>
      </c>
      <c r="F640" s="130">
        <v>0</v>
      </c>
      <c r="G640" s="130">
        <v>0</v>
      </c>
      <c r="H640" s="2">
        <f t="shared" si="223"/>
        <v>880.11</v>
      </c>
      <c r="I640" s="2">
        <f t="shared" si="224"/>
        <v>0</v>
      </c>
      <c r="J640" s="2">
        <f t="shared" si="225"/>
        <v>0</v>
      </c>
      <c r="K640" s="2">
        <f t="shared" si="226"/>
        <v>880.11</v>
      </c>
      <c r="L640" s="2">
        <f t="shared" si="227"/>
        <v>0</v>
      </c>
      <c r="M640" s="2">
        <f t="shared" si="228"/>
        <v>880.11</v>
      </c>
      <c r="N640" s="2">
        <f>'ZBud Extract Monthly'!V639</f>
        <v>880.1</v>
      </c>
      <c r="O640" s="53">
        <f t="shared" si="229"/>
        <v>-9.9999999999909051E-3</v>
      </c>
      <c r="AI640" s="58">
        <f t="shared" si="230"/>
        <v>388.11</v>
      </c>
      <c r="AJ640" s="2">
        <f t="shared" si="231"/>
        <v>491.99999999999994</v>
      </c>
      <c r="AK640" s="2">
        <f t="shared" si="232"/>
        <v>880.11</v>
      </c>
      <c r="AL640" s="2">
        <f t="shared" si="233"/>
        <v>0</v>
      </c>
      <c r="AM640" s="2">
        <f t="shared" si="234"/>
        <v>1760.22</v>
      </c>
      <c r="AN640" s="2">
        <f t="shared" si="235"/>
        <v>880.09</v>
      </c>
      <c r="AO640" s="2">
        <f t="shared" si="236"/>
        <v>0</v>
      </c>
      <c r="AP640" s="2">
        <f t="shared" si="237"/>
        <v>0</v>
      </c>
      <c r="AQ640" s="2">
        <f t="shared" si="238"/>
        <v>0</v>
      </c>
      <c r="AR640" s="2">
        <f t="shared" si="239"/>
        <v>0</v>
      </c>
      <c r="AS640" s="2">
        <f t="shared" si="240"/>
        <v>0</v>
      </c>
      <c r="AT640" s="2">
        <f t="shared" si="241"/>
        <v>880.11</v>
      </c>
      <c r="AU640" s="2">
        <f t="shared" si="242"/>
        <v>0</v>
      </c>
      <c r="AV640" s="2">
        <f t="shared" si="243"/>
        <v>3520.42</v>
      </c>
      <c r="AW640" s="2">
        <f t="shared" si="244"/>
        <v>4400.53</v>
      </c>
      <c r="AX640" s="2">
        <f>'ZBud Extract Monthly'!V639</f>
        <v>880.1</v>
      </c>
      <c r="AY640" s="53">
        <f t="shared" si="245"/>
        <v>-3520.43</v>
      </c>
    </row>
    <row r="641" spans="1:51" x14ac:dyDescent="0.3">
      <c r="A641" s="129">
        <v>52139</v>
      </c>
      <c r="B641" s="130">
        <v>362.66</v>
      </c>
      <c r="C641" s="130">
        <v>338.64</v>
      </c>
      <c r="D641" s="130">
        <v>84.18</v>
      </c>
      <c r="E641" s="130">
        <v>81.77</v>
      </c>
      <c r="F641" s="130">
        <v>0</v>
      </c>
      <c r="G641" s="130">
        <v>0</v>
      </c>
      <c r="H641" s="2">
        <f t="shared" si="223"/>
        <v>867.25</v>
      </c>
      <c r="I641" s="2">
        <f t="shared" si="224"/>
        <v>0</v>
      </c>
      <c r="J641" s="2">
        <f t="shared" si="225"/>
        <v>0</v>
      </c>
      <c r="K641" s="2">
        <f t="shared" si="226"/>
        <v>867.25</v>
      </c>
      <c r="L641" s="2">
        <f t="shared" si="227"/>
        <v>0</v>
      </c>
      <c r="M641" s="2">
        <f t="shared" si="228"/>
        <v>867.25</v>
      </c>
      <c r="N641" s="2">
        <f>'ZBud Extract Monthly'!V640</f>
        <v>867.25</v>
      </c>
      <c r="O641" s="53">
        <f t="shared" si="229"/>
        <v>0</v>
      </c>
      <c r="AI641" s="58">
        <f t="shared" si="230"/>
        <v>362.66</v>
      </c>
      <c r="AJ641" s="2">
        <f t="shared" si="231"/>
        <v>504.59</v>
      </c>
      <c r="AK641" s="2">
        <f t="shared" si="232"/>
        <v>867.25</v>
      </c>
      <c r="AL641" s="2">
        <f t="shared" si="233"/>
        <v>0</v>
      </c>
      <c r="AM641" s="2">
        <f t="shared" si="234"/>
        <v>1734.5</v>
      </c>
      <c r="AN641" s="2">
        <f t="shared" si="235"/>
        <v>867.25</v>
      </c>
      <c r="AO641" s="2">
        <f t="shared" si="236"/>
        <v>0</v>
      </c>
      <c r="AP641" s="2">
        <f t="shared" si="237"/>
        <v>0</v>
      </c>
      <c r="AQ641" s="2">
        <f t="shared" si="238"/>
        <v>0</v>
      </c>
      <c r="AR641" s="2">
        <f t="shared" si="239"/>
        <v>0</v>
      </c>
      <c r="AS641" s="2">
        <f t="shared" si="240"/>
        <v>0</v>
      </c>
      <c r="AT641" s="2">
        <f t="shared" si="241"/>
        <v>867.25</v>
      </c>
      <c r="AU641" s="2">
        <f t="shared" si="242"/>
        <v>0</v>
      </c>
      <c r="AV641" s="2">
        <f t="shared" si="243"/>
        <v>3469</v>
      </c>
      <c r="AW641" s="2">
        <f t="shared" si="244"/>
        <v>4336.25</v>
      </c>
      <c r="AX641" s="2">
        <f>'ZBud Extract Monthly'!V640</f>
        <v>867.25</v>
      </c>
      <c r="AY641" s="53">
        <f t="shared" si="245"/>
        <v>-3469</v>
      </c>
    </row>
    <row r="642" spans="1:51" x14ac:dyDescent="0.3">
      <c r="A642" s="129">
        <v>52170</v>
      </c>
      <c r="B642" s="130">
        <v>372.31</v>
      </c>
      <c r="C642" s="130">
        <v>343.18</v>
      </c>
      <c r="D642" s="130">
        <v>161.94999999999999</v>
      </c>
      <c r="E642" s="130">
        <v>134.99</v>
      </c>
      <c r="F642" s="130">
        <v>0</v>
      </c>
      <c r="G642" s="130">
        <v>4.4000000000000004</v>
      </c>
      <c r="H642" s="2">
        <f t="shared" si="223"/>
        <v>1012.4300000000001</v>
      </c>
      <c r="I642" s="2">
        <f t="shared" si="224"/>
        <v>0</v>
      </c>
      <c r="J642" s="2">
        <f t="shared" si="225"/>
        <v>4.4000000000000004</v>
      </c>
      <c r="K642" s="2">
        <f t="shared" si="226"/>
        <v>1012.4300000000001</v>
      </c>
      <c r="L642" s="2">
        <f t="shared" si="227"/>
        <v>4.4000000000000004</v>
      </c>
      <c r="M642" s="2">
        <f t="shared" si="228"/>
        <v>1016.83</v>
      </c>
      <c r="N642" s="2">
        <f>'ZBud Extract Monthly'!V641</f>
        <v>1016.82</v>
      </c>
      <c r="O642" s="53">
        <f t="shared" si="229"/>
        <v>-9.9999999999909051E-3</v>
      </c>
      <c r="AI642" s="58">
        <f t="shared" si="230"/>
        <v>372.31</v>
      </c>
      <c r="AJ642" s="2">
        <f t="shared" si="231"/>
        <v>640.12</v>
      </c>
      <c r="AK642" s="2">
        <f t="shared" si="232"/>
        <v>1016.83</v>
      </c>
      <c r="AL642" s="2">
        <f t="shared" si="233"/>
        <v>4.4000000000000004</v>
      </c>
      <c r="AM642" s="2">
        <f t="shared" si="234"/>
        <v>2033.66</v>
      </c>
      <c r="AN642" s="2">
        <f t="shared" si="235"/>
        <v>1016.8100000000001</v>
      </c>
      <c r="AO642" s="2">
        <f t="shared" si="236"/>
        <v>0</v>
      </c>
      <c r="AP642" s="2">
        <f t="shared" si="237"/>
        <v>0</v>
      </c>
      <c r="AQ642" s="2">
        <f t="shared" si="238"/>
        <v>0</v>
      </c>
      <c r="AR642" s="2">
        <f t="shared" si="239"/>
        <v>0</v>
      </c>
      <c r="AS642" s="2">
        <f t="shared" si="240"/>
        <v>0</v>
      </c>
      <c r="AT642" s="2">
        <f t="shared" si="241"/>
        <v>1016.83</v>
      </c>
      <c r="AU642" s="2">
        <f t="shared" si="242"/>
        <v>0</v>
      </c>
      <c r="AV642" s="2">
        <f t="shared" si="243"/>
        <v>4067.3</v>
      </c>
      <c r="AW642" s="2">
        <f t="shared" si="244"/>
        <v>5084.130000000001</v>
      </c>
      <c r="AX642" s="2">
        <f>'ZBud Extract Monthly'!V641</f>
        <v>1016.82</v>
      </c>
      <c r="AY642" s="53">
        <f t="shared" si="245"/>
        <v>-4067.3100000000009</v>
      </c>
    </row>
    <row r="643" spans="1:51" x14ac:dyDescent="0.3">
      <c r="A643" s="129">
        <v>52200</v>
      </c>
      <c r="B643" s="130">
        <v>531.44000000000005</v>
      </c>
      <c r="C643" s="130">
        <v>530.92999999999995</v>
      </c>
      <c r="D643" s="130">
        <v>507.11</v>
      </c>
      <c r="E643" s="130">
        <v>373.68</v>
      </c>
      <c r="F643" s="130">
        <v>0</v>
      </c>
      <c r="G643" s="130">
        <v>25.25</v>
      </c>
      <c r="H643" s="2">
        <f t="shared" si="223"/>
        <v>1943.16</v>
      </c>
      <c r="I643" s="2">
        <f t="shared" si="224"/>
        <v>0</v>
      </c>
      <c r="J643" s="2">
        <f t="shared" si="225"/>
        <v>25.25</v>
      </c>
      <c r="K643" s="2">
        <f t="shared" si="226"/>
        <v>1943.16</v>
      </c>
      <c r="L643" s="2">
        <f t="shared" si="227"/>
        <v>25.25</v>
      </c>
      <c r="M643" s="2">
        <f t="shared" si="228"/>
        <v>1968.41</v>
      </c>
      <c r="N643" s="2">
        <f>'ZBud Extract Monthly'!V642</f>
        <v>1968.41</v>
      </c>
      <c r="O643" s="53">
        <f t="shared" si="229"/>
        <v>0</v>
      </c>
      <c r="AI643" s="58">
        <f t="shared" si="230"/>
        <v>531.44000000000005</v>
      </c>
      <c r="AJ643" s="2">
        <f t="shared" si="231"/>
        <v>1411.72</v>
      </c>
      <c r="AK643" s="2">
        <f t="shared" si="232"/>
        <v>1968.41</v>
      </c>
      <c r="AL643" s="2">
        <f t="shared" si="233"/>
        <v>25.25</v>
      </c>
      <c r="AM643" s="2">
        <f t="shared" si="234"/>
        <v>3936.82</v>
      </c>
      <c r="AN643" s="2">
        <f t="shared" si="235"/>
        <v>1968.41</v>
      </c>
      <c r="AO643" s="2">
        <f t="shared" si="236"/>
        <v>0</v>
      </c>
      <c r="AP643" s="2">
        <f t="shared" si="237"/>
        <v>0</v>
      </c>
      <c r="AQ643" s="2">
        <f t="shared" si="238"/>
        <v>0</v>
      </c>
      <c r="AR643" s="2">
        <f t="shared" si="239"/>
        <v>0</v>
      </c>
      <c r="AS643" s="2">
        <f t="shared" si="240"/>
        <v>0</v>
      </c>
      <c r="AT643" s="2">
        <f t="shared" si="241"/>
        <v>1968.41</v>
      </c>
      <c r="AU643" s="2">
        <f t="shared" si="242"/>
        <v>0</v>
      </c>
      <c r="AV643" s="2">
        <f t="shared" si="243"/>
        <v>7873.64</v>
      </c>
      <c r="AW643" s="2">
        <f t="shared" si="244"/>
        <v>9842.0500000000011</v>
      </c>
      <c r="AX643" s="2">
        <f>'ZBud Extract Monthly'!V642</f>
        <v>1968.41</v>
      </c>
      <c r="AY643" s="53">
        <f t="shared" si="245"/>
        <v>-7873.6400000000012</v>
      </c>
    </row>
    <row r="644" spans="1:51" x14ac:dyDescent="0.3">
      <c r="A644" s="129">
        <v>52231</v>
      </c>
      <c r="B644" s="130">
        <v>808.95</v>
      </c>
      <c r="C644" s="130">
        <v>930.35</v>
      </c>
      <c r="D644" s="130">
        <v>1119.5999999999999</v>
      </c>
      <c r="E644" s="130">
        <v>822.8</v>
      </c>
      <c r="F644" s="130">
        <v>0</v>
      </c>
      <c r="G644" s="130">
        <v>83.41</v>
      </c>
      <c r="H644" s="2">
        <f t="shared" si="223"/>
        <v>3681.7</v>
      </c>
      <c r="I644" s="2">
        <f t="shared" si="224"/>
        <v>0</v>
      </c>
      <c r="J644" s="2">
        <f t="shared" si="225"/>
        <v>83.41</v>
      </c>
      <c r="K644" s="2">
        <f t="shared" si="226"/>
        <v>3681.7</v>
      </c>
      <c r="L644" s="2">
        <f t="shared" si="227"/>
        <v>83.41</v>
      </c>
      <c r="M644" s="2">
        <f t="shared" si="228"/>
        <v>3765.1099999999997</v>
      </c>
      <c r="N644" s="2">
        <f>'ZBud Extract Monthly'!V643</f>
        <v>3765.1</v>
      </c>
      <c r="O644" s="53">
        <f t="shared" si="229"/>
        <v>-9.9999999997635314E-3</v>
      </c>
      <c r="AI644" s="58">
        <f t="shared" si="230"/>
        <v>808.95</v>
      </c>
      <c r="AJ644" s="2">
        <f t="shared" si="231"/>
        <v>2872.75</v>
      </c>
      <c r="AK644" s="2">
        <f t="shared" si="232"/>
        <v>3765.1099999999997</v>
      </c>
      <c r="AL644" s="2">
        <f t="shared" si="233"/>
        <v>83.41</v>
      </c>
      <c r="AM644" s="2">
        <f t="shared" si="234"/>
        <v>7530.2199999999993</v>
      </c>
      <c r="AN644" s="2">
        <f t="shared" si="235"/>
        <v>3765.09</v>
      </c>
      <c r="AO644" s="2">
        <f t="shared" si="236"/>
        <v>0</v>
      </c>
      <c r="AP644" s="2">
        <f t="shared" si="237"/>
        <v>0</v>
      </c>
      <c r="AQ644" s="2">
        <f t="shared" si="238"/>
        <v>0</v>
      </c>
      <c r="AR644" s="2">
        <f t="shared" si="239"/>
        <v>0</v>
      </c>
      <c r="AS644" s="2">
        <f t="shared" si="240"/>
        <v>0</v>
      </c>
      <c r="AT644" s="2">
        <f t="shared" si="241"/>
        <v>3765.1099999999997</v>
      </c>
      <c r="AU644" s="2">
        <f t="shared" si="242"/>
        <v>0</v>
      </c>
      <c r="AV644" s="2">
        <f t="shared" si="243"/>
        <v>15060.419999999998</v>
      </c>
      <c r="AW644" s="2">
        <f t="shared" si="244"/>
        <v>18825.53</v>
      </c>
      <c r="AX644" s="2">
        <f>'ZBud Extract Monthly'!V643</f>
        <v>3765.1</v>
      </c>
      <c r="AY644" s="53">
        <f t="shared" si="245"/>
        <v>-15060.429999999998</v>
      </c>
    </row>
    <row r="645" spans="1:51" x14ac:dyDescent="0.3">
      <c r="A645" s="129">
        <v>52262</v>
      </c>
      <c r="B645" s="130">
        <v>1539.2</v>
      </c>
      <c r="C645" s="130">
        <v>1960.31</v>
      </c>
      <c r="D645" s="130">
        <v>1590.44</v>
      </c>
      <c r="E645" s="130">
        <v>980.64</v>
      </c>
      <c r="F645" s="130">
        <v>0</v>
      </c>
      <c r="G645" s="130">
        <v>129.36000000000001</v>
      </c>
      <c r="H645" s="2">
        <f t="shared" si="223"/>
        <v>6070.5900000000011</v>
      </c>
      <c r="I645" s="2">
        <f t="shared" si="224"/>
        <v>0</v>
      </c>
      <c r="J645" s="2">
        <f t="shared" si="225"/>
        <v>129.36000000000001</v>
      </c>
      <c r="K645" s="2">
        <f t="shared" si="226"/>
        <v>6070.5900000000011</v>
      </c>
      <c r="L645" s="2">
        <f t="shared" si="227"/>
        <v>129.36000000000001</v>
      </c>
      <c r="M645" s="2">
        <f t="shared" si="228"/>
        <v>6199.9500000000007</v>
      </c>
      <c r="N645" s="2">
        <f>'ZBud Extract Monthly'!V644</f>
        <v>6199.95</v>
      </c>
      <c r="O645" s="53">
        <f t="shared" si="229"/>
        <v>0</v>
      </c>
      <c r="AI645" s="58">
        <f t="shared" si="230"/>
        <v>1539.2</v>
      </c>
      <c r="AJ645" s="2">
        <f t="shared" si="231"/>
        <v>4531.3900000000003</v>
      </c>
      <c r="AK645" s="2">
        <f t="shared" si="232"/>
        <v>6199.9500000000007</v>
      </c>
      <c r="AL645" s="2">
        <f t="shared" si="233"/>
        <v>129.36000000000001</v>
      </c>
      <c r="AM645" s="2">
        <f t="shared" si="234"/>
        <v>12399.900000000001</v>
      </c>
      <c r="AN645" s="2">
        <f t="shared" si="235"/>
        <v>6199.95</v>
      </c>
      <c r="AO645" s="2">
        <f t="shared" si="236"/>
        <v>0</v>
      </c>
      <c r="AP645" s="2">
        <f t="shared" si="237"/>
        <v>0</v>
      </c>
      <c r="AQ645" s="2">
        <f t="shared" si="238"/>
        <v>0</v>
      </c>
      <c r="AR645" s="2">
        <f t="shared" si="239"/>
        <v>0</v>
      </c>
      <c r="AS645" s="2">
        <f t="shared" si="240"/>
        <v>0</v>
      </c>
      <c r="AT645" s="2">
        <f t="shared" si="241"/>
        <v>6199.9500000000007</v>
      </c>
      <c r="AU645" s="2">
        <f t="shared" si="242"/>
        <v>0</v>
      </c>
      <c r="AV645" s="2">
        <f t="shared" si="243"/>
        <v>24799.800000000003</v>
      </c>
      <c r="AW645" s="2">
        <f t="shared" si="244"/>
        <v>30999.750000000004</v>
      </c>
      <c r="AX645" s="2">
        <f>'ZBud Extract Monthly'!V644</f>
        <v>6199.95</v>
      </c>
      <c r="AY645" s="53">
        <f t="shared" si="245"/>
        <v>-24799.800000000003</v>
      </c>
    </row>
    <row r="646" spans="1:51" x14ac:dyDescent="0.3">
      <c r="A646" s="129">
        <v>52290</v>
      </c>
      <c r="B646" s="130">
        <v>826.8</v>
      </c>
      <c r="C646" s="130">
        <v>1166.44</v>
      </c>
      <c r="D646" s="130">
        <v>1461.47</v>
      </c>
      <c r="E646" s="130">
        <v>992.19</v>
      </c>
      <c r="F646" s="130">
        <v>0</v>
      </c>
      <c r="G646" s="130">
        <v>212.49</v>
      </c>
      <c r="H646" s="2">
        <f t="shared" si="223"/>
        <v>4446.8999999999996</v>
      </c>
      <c r="I646" s="2">
        <f t="shared" si="224"/>
        <v>0</v>
      </c>
      <c r="J646" s="2">
        <f t="shared" si="225"/>
        <v>212.49</v>
      </c>
      <c r="K646" s="2">
        <f t="shared" si="226"/>
        <v>4446.8999999999996</v>
      </c>
      <c r="L646" s="2">
        <f t="shared" si="227"/>
        <v>212.49</v>
      </c>
      <c r="M646" s="2">
        <f t="shared" si="228"/>
        <v>4659.3899999999994</v>
      </c>
      <c r="N646" s="2">
        <f>'ZBud Extract Monthly'!V645</f>
        <v>4659.38</v>
      </c>
      <c r="O646" s="53">
        <f t="shared" si="229"/>
        <v>-9.999999999308784E-3</v>
      </c>
      <c r="AI646" s="58">
        <f t="shared" si="230"/>
        <v>826.8</v>
      </c>
      <c r="AJ646" s="2">
        <f t="shared" si="231"/>
        <v>3620.1</v>
      </c>
      <c r="AK646" s="2">
        <f t="shared" si="232"/>
        <v>4659.3899999999994</v>
      </c>
      <c r="AL646" s="2">
        <f t="shared" si="233"/>
        <v>212.49</v>
      </c>
      <c r="AM646" s="2">
        <f t="shared" si="234"/>
        <v>9318.7799999999988</v>
      </c>
      <c r="AN646" s="2">
        <f t="shared" si="235"/>
        <v>4659.3700000000008</v>
      </c>
      <c r="AO646" s="2">
        <f t="shared" si="236"/>
        <v>0</v>
      </c>
      <c r="AP646" s="2">
        <f t="shared" si="237"/>
        <v>0</v>
      </c>
      <c r="AQ646" s="2">
        <f t="shared" si="238"/>
        <v>0</v>
      </c>
      <c r="AR646" s="2">
        <f t="shared" si="239"/>
        <v>0</v>
      </c>
      <c r="AS646" s="2">
        <f t="shared" si="240"/>
        <v>0</v>
      </c>
      <c r="AT646" s="2">
        <f t="shared" si="241"/>
        <v>4659.3899999999994</v>
      </c>
      <c r="AU646" s="2">
        <f t="shared" si="242"/>
        <v>0</v>
      </c>
      <c r="AV646" s="2">
        <f t="shared" si="243"/>
        <v>18637.54</v>
      </c>
      <c r="AW646" s="2">
        <f t="shared" si="244"/>
        <v>23296.93</v>
      </c>
      <c r="AX646" s="2">
        <f>'ZBud Extract Monthly'!V645</f>
        <v>4659.38</v>
      </c>
      <c r="AY646" s="53">
        <f t="shared" si="245"/>
        <v>-18637.55</v>
      </c>
    </row>
    <row r="647" spans="1:51" x14ac:dyDescent="0.3">
      <c r="A647" s="129">
        <v>52321</v>
      </c>
      <c r="B647" s="130">
        <v>2408.08</v>
      </c>
      <c r="C647" s="130">
        <v>2360.04</v>
      </c>
      <c r="D647" s="130">
        <v>1714.93</v>
      </c>
      <c r="E647" s="130">
        <v>1085.93</v>
      </c>
      <c r="F647" s="130">
        <v>4.3600000000000003</v>
      </c>
      <c r="G647" s="130">
        <v>229.58</v>
      </c>
      <c r="H647" s="2">
        <f t="shared" ref="H647:H710" si="246">SUM(B647:E647)</f>
        <v>7568.9800000000005</v>
      </c>
      <c r="I647" s="2">
        <f t="shared" ref="I647:I710" si="247">F647</f>
        <v>4.3600000000000003</v>
      </c>
      <c r="J647" s="2">
        <f t="shared" ref="J647:J710" si="248">G647</f>
        <v>229.58</v>
      </c>
      <c r="K647" s="2">
        <f t="shared" ref="K647:K710" si="249">H647</f>
        <v>7568.9800000000005</v>
      </c>
      <c r="L647" s="2">
        <f t="shared" ref="L647:L710" si="250">SUM(I647:J647)</f>
        <v>233.94000000000003</v>
      </c>
      <c r="M647" s="2">
        <f t="shared" ref="M647:M710" si="251">SUM(H647:J647)</f>
        <v>7802.92</v>
      </c>
      <c r="N647" s="2">
        <f>'ZBud Extract Monthly'!V646</f>
        <v>7802.93</v>
      </c>
      <c r="O647" s="53">
        <f t="shared" ref="O647:O710" si="252">N647-M647</f>
        <v>1.0000000000218279E-2</v>
      </c>
      <c r="AI647" s="58">
        <f t="shared" si="230"/>
        <v>2408.08</v>
      </c>
      <c r="AJ647" s="2">
        <f t="shared" si="231"/>
        <v>5160.9000000000005</v>
      </c>
      <c r="AK647" s="2">
        <f t="shared" si="232"/>
        <v>7802.92</v>
      </c>
      <c r="AL647" s="2">
        <f t="shared" si="233"/>
        <v>233.94000000000003</v>
      </c>
      <c r="AM647" s="2">
        <f t="shared" si="234"/>
        <v>15605.84</v>
      </c>
      <c r="AN647" s="2">
        <f t="shared" si="235"/>
        <v>7802.9400000000005</v>
      </c>
      <c r="AO647" s="2">
        <f t="shared" si="236"/>
        <v>0</v>
      </c>
      <c r="AP647" s="2">
        <f t="shared" si="237"/>
        <v>0</v>
      </c>
      <c r="AQ647" s="2">
        <f t="shared" si="238"/>
        <v>0</v>
      </c>
      <c r="AR647" s="2">
        <f t="shared" si="239"/>
        <v>0</v>
      </c>
      <c r="AS647" s="2">
        <f t="shared" si="240"/>
        <v>0</v>
      </c>
      <c r="AT647" s="2">
        <f t="shared" si="241"/>
        <v>7802.92</v>
      </c>
      <c r="AU647" s="2">
        <f t="shared" si="242"/>
        <v>0</v>
      </c>
      <c r="AV647" s="2">
        <f t="shared" si="243"/>
        <v>31211.700000000004</v>
      </c>
      <c r="AW647" s="2">
        <f t="shared" si="244"/>
        <v>39014.620000000003</v>
      </c>
      <c r="AX647" s="2">
        <f>'ZBud Extract Monthly'!V646</f>
        <v>7802.93</v>
      </c>
      <c r="AY647" s="53">
        <f t="shared" si="245"/>
        <v>-31211.690000000002</v>
      </c>
    </row>
    <row r="648" spans="1:51" x14ac:dyDescent="0.3">
      <c r="A648" s="129">
        <v>52351</v>
      </c>
      <c r="B648" s="130">
        <v>1282.6400000000001</v>
      </c>
      <c r="C648" s="130">
        <v>1485.39</v>
      </c>
      <c r="D648" s="130">
        <v>1699.31</v>
      </c>
      <c r="E648" s="130">
        <v>1188.8900000000001</v>
      </c>
      <c r="F648" s="130">
        <v>10.86</v>
      </c>
      <c r="G648" s="130">
        <v>318.18</v>
      </c>
      <c r="H648" s="2">
        <f t="shared" si="246"/>
        <v>5656.2300000000005</v>
      </c>
      <c r="I648" s="2">
        <f t="shared" si="247"/>
        <v>10.86</v>
      </c>
      <c r="J648" s="2">
        <f t="shared" si="248"/>
        <v>318.18</v>
      </c>
      <c r="K648" s="2">
        <f t="shared" si="249"/>
        <v>5656.2300000000005</v>
      </c>
      <c r="L648" s="2">
        <f t="shared" si="250"/>
        <v>329.04</v>
      </c>
      <c r="M648" s="2">
        <f t="shared" si="251"/>
        <v>5985.27</v>
      </c>
      <c r="N648" s="2">
        <f>'ZBud Extract Monthly'!V647</f>
        <v>5985.28</v>
      </c>
      <c r="O648" s="53">
        <f t="shared" si="252"/>
        <v>9.999999999308784E-3</v>
      </c>
      <c r="AI648" s="58">
        <f t="shared" si="230"/>
        <v>1282.6400000000001</v>
      </c>
      <c r="AJ648" s="2">
        <f t="shared" si="231"/>
        <v>4373.59</v>
      </c>
      <c r="AK648" s="2">
        <f t="shared" si="232"/>
        <v>5985.27</v>
      </c>
      <c r="AL648" s="2">
        <f t="shared" si="233"/>
        <v>329.04</v>
      </c>
      <c r="AM648" s="2">
        <f t="shared" si="234"/>
        <v>11970.54</v>
      </c>
      <c r="AN648" s="2">
        <f t="shared" si="235"/>
        <v>5985.2899999999991</v>
      </c>
      <c r="AO648" s="2">
        <f t="shared" si="236"/>
        <v>0</v>
      </c>
      <c r="AP648" s="2">
        <f t="shared" si="237"/>
        <v>0</v>
      </c>
      <c r="AQ648" s="2">
        <f t="shared" si="238"/>
        <v>0</v>
      </c>
      <c r="AR648" s="2">
        <f t="shared" si="239"/>
        <v>0</v>
      </c>
      <c r="AS648" s="2">
        <f t="shared" si="240"/>
        <v>0</v>
      </c>
      <c r="AT648" s="2">
        <f t="shared" si="241"/>
        <v>5985.27</v>
      </c>
      <c r="AU648" s="2">
        <f t="shared" si="242"/>
        <v>0</v>
      </c>
      <c r="AV648" s="2">
        <f t="shared" si="243"/>
        <v>23941.1</v>
      </c>
      <c r="AW648" s="2">
        <f t="shared" si="244"/>
        <v>29926.370000000003</v>
      </c>
      <c r="AX648" s="2">
        <f>'ZBud Extract Monthly'!V647</f>
        <v>5985.28</v>
      </c>
      <c r="AY648" s="53">
        <f t="shared" si="245"/>
        <v>-23941.090000000004</v>
      </c>
    </row>
    <row r="649" spans="1:51" x14ac:dyDescent="0.3">
      <c r="A649" s="129">
        <v>52382</v>
      </c>
      <c r="B649" s="130">
        <v>1795.87</v>
      </c>
      <c r="C649" s="130">
        <v>1845.99</v>
      </c>
      <c r="D649" s="130">
        <v>1262.76</v>
      </c>
      <c r="E649" s="130">
        <v>916.67</v>
      </c>
      <c r="F649" s="130">
        <v>8.4499999999999993</v>
      </c>
      <c r="G649" s="130">
        <v>252.82</v>
      </c>
      <c r="H649" s="2">
        <f t="shared" si="246"/>
        <v>5821.29</v>
      </c>
      <c r="I649" s="2">
        <f t="shared" si="247"/>
        <v>8.4499999999999993</v>
      </c>
      <c r="J649" s="2">
        <f t="shared" si="248"/>
        <v>252.82</v>
      </c>
      <c r="K649" s="2">
        <f t="shared" si="249"/>
        <v>5821.29</v>
      </c>
      <c r="L649" s="2">
        <f t="shared" si="250"/>
        <v>261.27</v>
      </c>
      <c r="M649" s="2">
        <f t="shared" si="251"/>
        <v>6082.5599999999995</v>
      </c>
      <c r="N649" s="2">
        <f>'ZBud Extract Monthly'!V648</f>
        <v>6082.57</v>
      </c>
      <c r="O649" s="53">
        <f t="shared" si="252"/>
        <v>1.0000000000218279E-2</v>
      </c>
      <c r="AI649" s="58">
        <f t="shared" si="230"/>
        <v>1795.87</v>
      </c>
      <c r="AJ649" s="2">
        <f t="shared" si="231"/>
        <v>4025.42</v>
      </c>
      <c r="AK649" s="2">
        <f t="shared" si="232"/>
        <v>6082.5599999999995</v>
      </c>
      <c r="AL649" s="2">
        <f t="shared" si="233"/>
        <v>261.27</v>
      </c>
      <c r="AM649" s="2">
        <f t="shared" si="234"/>
        <v>12165.119999999999</v>
      </c>
      <c r="AN649" s="2">
        <f t="shared" si="235"/>
        <v>6082.58</v>
      </c>
      <c r="AO649" s="2">
        <f t="shared" si="236"/>
        <v>0</v>
      </c>
      <c r="AP649" s="2">
        <f t="shared" si="237"/>
        <v>0</v>
      </c>
      <c r="AQ649" s="2">
        <f t="shared" si="238"/>
        <v>0</v>
      </c>
      <c r="AR649" s="2">
        <f t="shared" si="239"/>
        <v>0</v>
      </c>
      <c r="AS649" s="2">
        <f t="shared" si="240"/>
        <v>0</v>
      </c>
      <c r="AT649" s="2">
        <f t="shared" si="241"/>
        <v>6082.5599999999995</v>
      </c>
      <c r="AU649" s="2">
        <f t="shared" si="242"/>
        <v>0</v>
      </c>
      <c r="AV649" s="2">
        <f t="shared" si="243"/>
        <v>24330.260000000002</v>
      </c>
      <c r="AW649" s="2">
        <f t="shared" si="244"/>
        <v>30412.82</v>
      </c>
      <c r="AX649" s="2">
        <f>'ZBud Extract Monthly'!V648</f>
        <v>6082.57</v>
      </c>
      <c r="AY649" s="53">
        <f t="shared" si="245"/>
        <v>-24330.25</v>
      </c>
    </row>
    <row r="650" spans="1:51" x14ac:dyDescent="0.3">
      <c r="A650" s="129">
        <v>52412</v>
      </c>
      <c r="B650" s="130">
        <v>644.57000000000005</v>
      </c>
      <c r="C650" s="130">
        <v>930.79</v>
      </c>
      <c r="D650" s="130">
        <v>908.71</v>
      </c>
      <c r="E650" s="130">
        <v>716.49</v>
      </c>
      <c r="F650" s="130">
        <v>1.51</v>
      </c>
      <c r="G650" s="130">
        <v>139.80000000000001</v>
      </c>
      <c r="H650" s="2">
        <f t="shared" si="246"/>
        <v>3200.5600000000004</v>
      </c>
      <c r="I650" s="2">
        <f t="shared" si="247"/>
        <v>1.51</v>
      </c>
      <c r="J650" s="2">
        <f t="shared" si="248"/>
        <v>139.80000000000001</v>
      </c>
      <c r="K650" s="2">
        <f t="shared" si="249"/>
        <v>3200.5600000000004</v>
      </c>
      <c r="L650" s="2">
        <f t="shared" si="250"/>
        <v>141.31</v>
      </c>
      <c r="M650" s="2">
        <f t="shared" si="251"/>
        <v>3341.8700000000008</v>
      </c>
      <c r="N650" s="2">
        <f>'ZBud Extract Monthly'!V649</f>
        <v>3341.87</v>
      </c>
      <c r="O650" s="53">
        <f t="shared" si="252"/>
        <v>0</v>
      </c>
      <c r="AI650" s="58">
        <f t="shared" si="230"/>
        <v>644.57000000000005</v>
      </c>
      <c r="AJ650" s="2">
        <f t="shared" si="231"/>
        <v>2555.9899999999998</v>
      </c>
      <c r="AK650" s="2">
        <f t="shared" si="232"/>
        <v>3341.8700000000003</v>
      </c>
      <c r="AL650" s="2">
        <f t="shared" si="233"/>
        <v>141.31</v>
      </c>
      <c r="AM650" s="2">
        <f t="shared" si="234"/>
        <v>6683.7400000000016</v>
      </c>
      <c r="AN650" s="2">
        <f t="shared" si="235"/>
        <v>3341.87</v>
      </c>
      <c r="AO650" s="2">
        <f t="shared" si="236"/>
        <v>0</v>
      </c>
      <c r="AP650" s="2">
        <f t="shared" si="237"/>
        <v>0</v>
      </c>
      <c r="AQ650" s="2">
        <f t="shared" si="238"/>
        <v>0</v>
      </c>
      <c r="AR650" s="2">
        <f t="shared" si="239"/>
        <v>0</v>
      </c>
      <c r="AS650" s="2">
        <f t="shared" si="240"/>
        <v>0</v>
      </c>
      <c r="AT650" s="2">
        <f t="shared" si="241"/>
        <v>3341.8700000000003</v>
      </c>
      <c r="AU650" s="2">
        <f t="shared" si="242"/>
        <v>0</v>
      </c>
      <c r="AV650" s="2">
        <f t="shared" si="243"/>
        <v>13367.48</v>
      </c>
      <c r="AW650" s="2">
        <f t="shared" si="244"/>
        <v>16709.350000000002</v>
      </c>
      <c r="AX650" s="2">
        <f>'ZBud Extract Monthly'!V649</f>
        <v>3341.87</v>
      </c>
      <c r="AY650" s="53">
        <f t="shared" si="245"/>
        <v>-13367.480000000003</v>
      </c>
    </row>
    <row r="651" spans="1:51" x14ac:dyDescent="0.3">
      <c r="A651" s="129">
        <v>52443</v>
      </c>
      <c r="B651" s="130">
        <v>602.11</v>
      </c>
      <c r="C651" s="130">
        <v>838.5</v>
      </c>
      <c r="D651" s="130">
        <v>1139.6099999999999</v>
      </c>
      <c r="E651" s="130">
        <v>896.45</v>
      </c>
      <c r="F651" s="130">
        <v>0</v>
      </c>
      <c r="G651" s="130">
        <v>100.3</v>
      </c>
      <c r="H651" s="2">
        <f t="shared" si="246"/>
        <v>3476.67</v>
      </c>
      <c r="I651" s="2">
        <f t="shared" si="247"/>
        <v>0</v>
      </c>
      <c r="J651" s="2">
        <f t="shared" si="248"/>
        <v>100.3</v>
      </c>
      <c r="K651" s="2">
        <f t="shared" si="249"/>
        <v>3476.67</v>
      </c>
      <c r="L651" s="2">
        <f t="shared" si="250"/>
        <v>100.3</v>
      </c>
      <c r="M651" s="2">
        <f t="shared" si="251"/>
        <v>3576.9700000000003</v>
      </c>
      <c r="N651" s="2">
        <f>'ZBud Extract Monthly'!V650</f>
        <v>3576.98</v>
      </c>
      <c r="O651" s="53">
        <f t="shared" si="252"/>
        <v>9.9999999997635314E-3</v>
      </c>
      <c r="AI651" s="58">
        <f t="shared" si="230"/>
        <v>602.11</v>
      </c>
      <c r="AJ651" s="2">
        <f t="shared" si="231"/>
        <v>2874.56</v>
      </c>
      <c r="AK651" s="2">
        <f t="shared" si="232"/>
        <v>3576.9700000000003</v>
      </c>
      <c r="AL651" s="2">
        <f t="shared" si="233"/>
        <v>100.3</v>
      </c>
      <c r="AM651" s="2">
        <f t="shared" si="234"/>
        <v>7153.9400000000005</v>
      </c>
      <c r="AN651" s="2">
        <f t="shared" si="235"/>
        <v>3576.99</v>
      </c>
      <c r="AO651" s="2">
        <f t="shared" si="236"/>
        <v>0</v>
      </c>
      <c r="AP651" s="2">
        <f t="shared" si="237"/>
        <v>0</v>
      </c>
      <c r="AQ651" s="2">
        <f t="shared" si="238"/>
        <v>0</v>
      </c>
      <c r="AR651" s="2">
        <f t="shared" si="239"/>
        <v>0</v>
      </c>
      <c r="AS651" s="2">
        <f t="shared" si="240"/>
        <v>0</v>
      </c>
      <c r="AT651" s="2">
        <f t="shared" si="241"/>
        <v>3576.9700000000003</v>
      </c>
      <c r="AU651" s="2">
        <f t="shared" si="242"/>
        <v>0</v>
      </c>
      <c r="AV651" s="2">
        <f t="shared" si="243"/>
        <v>14307.9</v>
      </c>
      <c r="AW651" s="2">
        <f t="shared" si="244"/>
        <v>17884.870000000003</v>
      </c>
      <c r="AX651" s="2">
        <f>'ZBud Extract Monthly'!V650</f>
        <v>3576.98</v>
      </c>
      <c r="AY651" s="53">
        <f t="shared" si="245"/>
        <v>-14307.890000000003</v>
      </c>
    </row>
    <row r="652" spans="1:51" x14ac:dyDescent="0.3">
      <c r="A652" s="129">
        <v>52474</v>
      </c>
      <c r="B652" s="130">
        <v>565.28</v>
      </c>
      <c r="C652" s="130">
        <v>730.74</v>
      </c>
      <c r="D652" s="130">
        <v>326.02999999999997</v>
      </c>
      <c r="E652" s="130">
        <v>278.08999999999997</v>
      </c>
      <c r="F652" s="130">
        <v>0</v>
      </c>
      <c r="G652" s="130">
        <v>30.4</v>
      </c>
      <c r="H652" s="2">
        <f t="shared" si="246"/>
        <v>1900.1399999999999</v>
      </c>
      <c r="I652" s="2">
        <f t="shared" si="247"/>
        <v>0</v>
      </c>
      <c r="J652" s="2">
        <f t="shared" si="248"/>
        <v>30.4</v>
      </c>
      <c r="K652" s="2">
        <f t="shared" si="249"/>
        <v>1900.1399999999999</v>
      </c>
      <c r="L652" s="2">
        <f t="shared" si="250"/>
        <v>30.4</v>
      </c>
      <c r="M652" s="2">
        <f t="shared" si="251"/>
        <v>1930.54</v>
      </c>
      <c r="N652" s="2">
        <f>'ZBud Extract Monthly'!V651</f>
        <v>1930.53</v>
      </c>
      <c r="O652" s="53">
        <f t="shared" si="252"/>
        <v>-9.9999999999909051E-3</v>
      </c>
      <c r="AI652" s="58">
        <f t="shared" si="230"/>
        <v>565.28</v>
      </c>
      <c r="AJ652" s="2">
        <f t="shared" si="231"/>
        <v>1334.86</v>
      </c>
      <c r="AK652" s="2">
        <f t="shared" si="232"/>
        <v>1930.54</v>
      </c>
      <c r="AL652" s="2">
        <f t="shared" si="233"/>
        <v>30.4</v>
      </c>
      <c r="AM652" s="2">
        <f t="shared" si="234"/>
        <v>3861.08</v>
      </c>
      <c r="AN652" s="2">
        <f t="shared" si="235"/>
        <v>1930.52</v>
      </c>
      <c r="AO652" s="2">
        <f t="shared" si="236"/>
        <v>0</v>
      </c>
      <c r="AP652" s="2">
        <f t="shared" si="237"/>
        <v>0</v>
      </c>
      <c r="AQ652" s="2">
        <f t="shared" si="238"/>
        <v>0</v>
      </c>
      <c r="AR652" s="2">
        <f t="shared" si="239"/>
        <v>0</v>
      </c>
      <c r="AS652" s="2">
        <f t="shared" si="240"/>
        <v>0</v>
      </c>
      <c r="AT652" s="2">
        <f t="shared" si="241"/>
        <v>1930.54</v>
      </c>
      <c r="AU652" s="2">
        <f t="shared" si="242"/>
        <v>0</v>
      </c>
      <c r="AV652" s="2">
        <f t="shared" si="243"/>
        <v>7722.1399999999994</v>
      </c>
      <c r="AW652" s="2">
        <f t="shared" si="244"/>
        <v>9652.68</v>
      </c>
      <c r="AX652" s="2">
        <f>'ZBud Extract Monthly'!V651</f>
        <v>1930.53</v>
      </c>
      <c r="AY652" s="53">
        <f t="shared" si="245"/>
        <v>-7722.1500000000005</v>
      </c>
    </row>
    <row r="653" spans="1:51" x14ac:dyDescent="0.3">
      <c r="A653" s="129">
        <v>52504</v>
      </c>
      <c r="B653" s="130">
        <v>518.98</v>
      </c>
      <c r="C653" s="130">
        <v>652.72</v>
      </c>
      <c r="D653" s="130">
        <v>277.94</v>
      </c>
      <c r="E653" s="130">
        <v>213.79</v>
      </c>
      <c r="F653" s="130">
        <v>0</v>
      </c>
      <c r="G653" s="130">
        <v>28.97</v>
      </c>
      <c r="H653" s="2">
        <f t="shared" si="246"/>
        <v>1663.43</v>
      </c>
      <c r="I653" s="2">
        <f t="shared" si="247"/>
        <v>0</v>
      </c>
      <c r="J653" s="2">
        <f t="shared" si="248"/>
        <v>28.97</v>
      </c>
      <c r="K653" s="2">
        <f t="shared" si="249"/>
        <v>1663.43</v>
      </c>
      <c r="L653" s="2">
        <f t="shared" si="250"/>
        <v>28.97</v>
      </c>
      <c r="M653" s="2">
        <f t="shared" si="251"/>
        <v>1692.4</v>
      </c>
      <c r="N653" s="2">
        <f>'ZBud Extract Monthly'!V652</f>
        <v>1692.4</v>
      </c>
      <c r="O653" s="53">
        <f t="shared" si="252"/>
        <v>0</v>
      </c>
      <c r="AI653" s="58">
        <f t="shared" si="230"/>
        <v>518.98</v>
      </c>
      <c r="AJ653" s="2">
        <f t="shared" si="231"/>
        <v>1144.45</v>
      </c>
      <c r="AK653" s="2">
        <f t="shared" si="232"/>
        <v>1692.4</v>
      </c>
      <c r="AL653" s="2">
        <f t="shared" si="233"/>
        <v>28.97</v>
      </c>
      <c r="AM653" s="2">
        <f t="shared" si="234"/>
        <v>3384.8</v>
      </c>
      <c r="AN653" s="2">
        <f t="shared" si="235"/>
        <v>1692.4</v>
      </c>
      <c r="AO653" s="2">
        <f t="shared" si="236"/>
        <v>0</v>
      </c>
      <c r="AP653" s="2">
        <f t="shared" si="237"/>
        <v>0</v>
      </c>
      <c r="AQ653" s="2">
        <f t="shared" si="238"/>
        <v>0</v>
      </c>
      <c r="AR653" s="2">
        <f t="shared" si="239"/>
        <v>0</v>
      </c>
      <c r="AS653" s="2">
        <f t="shared" si="240"/>
        <v>0</v>
      </c>
      <c r="AT653" s="2">
        <f t="shared" si="241"/>
        <v>1692.4</v>
      </c>
      <c r="AU653" s="2">
        <f t="shared" si="242"/>
        <v>0</v>
      </c>
      <c r="AV653" s="2">
        <f t="shared" si="243"/>
        <v>6769.6</v>
      </c>
      <c r="AW653" s="2">
        <f t="shared" si="244"/>
        <v>8462</v>
      </c>
      <c r="AX653" s="2">
        <f>'ZBud Extract Monthly'!V652</f>
        <v>1692.4</v>
      </c>
      <c r="AY653" s="53">
        <f t="shared" si="245"/>
        <v>-6769.6</v>
      </c>
    </row>
    <row r="654" spans="1:51" x14ac:dyDescent="0.3">
      <c r="A654" s="129">
        <v>52535</v>
      </c>
      <c r="B654" s="130">
        <v>433.94</v>
      </c>
      <c r="C654" s="130">
        <v>544.76</v>
      </c>
      <c r="D654" s="130">
        <v>990.94</v>
      </c>
      <c r="E654" s="130">
        <v>746.97</v>
      </c>
      <c r="F654" s="130">
        <v>0</v>
      </c>
      <c r="G654" s="130">
        <v>65.02</v>
      </c>
      <c r="H654" s="2">
        <f t="shared" si="246"/>
        <v>2716.61</v>
      </c>
      <c r="I654" s="2">
        <f t="shared" si="247"/>
        <v>0</v>
      </c>
      <c r="J654" s="2">
        <f t="shared" si="248"/>
        <v>65.02</v>
      </c>
      <c r="K654" s="2">
        <f t="shared" si="249"/>
        <v>2716.61</v>
      </c>
      <c r="L654" s="2">
        <f t="shared" si="250"/>
        <v>65.02</v>
      </c>
      <c r="M654" s="2">
        <f t="shared" si="251"/>
        <v>2781.63</v>
      </c>
      <c r="N654" s="2">
        <f>'ZBud Extract Monthly'!V653</f>
        <v>2781.63</v>
      </c>
      <c r="O654" s="53">
        <f t="shared" si="252"/>
        <v>0</v>
      </c>
      <c r="AI654" s="58">
        <f t="shared" si="230"/>
        <v>433.94</v>
      </c>
      <c r="AJ654" s="2">
        <f t="shared" si="231"/>
        <v>2282.67</v>
      </c>
      <c r="AK654" s="2">
        <f t="shared" si="232"/>
        <v>2781.63</v>
      </c>
      <c r="AL654" s="2">
        <f t="shared" si="233"/>
        <v>65.02</v>
      </c>
      <c r="AM654" s="2">
        <f t="shared" si="234"/>
        <v>5563.26</v>
      </c>
      <c r="AN654" s="2">
        <f t="shared" si="235"/>
        <v>2781.63</v>
      </c>
      <c r="AO654" s="2">
        <f t="shared" si="236"/>
        <v>0</v>
      </c>
      <c r="AP654" s="2">
        <f t="shared" si="237"/>
        <v>0</v>
      </c>
      <c r="AQ654" s="2">
        <f t="shared" si="238"/>
        <v>0</v>
      </c>
      <c r="AR654" s="2">
        <f t="shared" si="239"/>
        <v>0</v>
      </c>
      <c r="AS654" s="2">
        <f t="shared" si="240"/>
        <v>0</v>
      </c>
      <c r="AT654" s="2">
        <f t="shared" si="241"/>
        <v>2781.63</v>
      </c>
      <c r="AU654" s="2">
        <f t="shared" si="242"/>
        <v>0</v>
      </c>
      <c r="AV654" s="2">
        <f t="shared" si="243"/>
        <v>11126.52</v>
      </c>
      <c r="AW654" s="2">
        <f t="shared" si="244"/>
        <v>13908.150000000001</v>
      </c>
      <c r="AX654" s="2">
        <f>'ZBud Extract Monthly'!V653</f>
        <v>2781.63</v>
      </c>
      <c r="AY654" s="53">
        <f t="shared" si="245"/>
        <v>-11126.52</v>
      </c>
    </row>
    <row r="655" spans="1:51" x14ac:dyDescent="0.3">
      <c r="A655" s="129">
        <v>52565</v>
      </c>
      <c r="B655" s="130">
        <v>469.24</v>
      </c>
      <c r="C655" s="130">
        <v>543.29999999999995</v>
      </c>
      <c r="D655" s="130">
        <v>632.17999999999995</v>
      </c>
      <c r="E655" s="130">
        <v>486.85</v>
      </c>
      <c r="F655" s="130">
        <v>0</v>
      </c>
      <c r="G655" s="130">
        <v>44.81</v>
      </c>
      <c r="H655" s="2">
        <f t="shared" si="246"/>
        <v>2131.5699999999997</v>
      </c>
      <c r="I655" s="2">
        <f t="shared" si="247"/>
        <v>0</v>
      </c>
      <c r="J655" s="2">
        <f t="shared" si="248"/>
        <v>44.81</v>
      </c>
      <c r="K655" s="2">
        <f t="shared" si="249"/>
        <v>2131.5699999999997</v>
      </c>
      <c r="L655" s="2">
        <f t="shared" si="250"/>
        <v>44.81</v>
      </c>
      <c r="M655" s="2">
        <f t="shared" si="251"/>
        <v>2176.3799999999997</v>
      </c>
      <c r="N655" s="2">
        <f>'ZBud Extract Monthly'!V654</f>
        <v>2176.38</v>
      </c>
      <c r="O655" s="53">
        <f t="shared" si="252"/>
        <v>0</v>
      </c>
      <c r="AI655" s="58">
        <f t="shared" si="230"/>
        <v>469.24</v>
      </c>
      <c r="AJ655" s="2">
        <f t="shared" si="231"/>
        <v>1662.33</v>
      </c>
      <c r="AK655" s="2">
        <f t="shared" si="232"/>
        <v>2176.3799999999997</v>
      </c>
      <c r="AL655" s="2">
        <f t="shared" si="233"/>
        <v>44.81</v>
      </c>
      <c r="AM655" s="2">
        <f t="shared" si="234"/>
        <v>4352.7599999999993</v>
      </c>
      <c r="AN655" s="2">
        <f t="shared" si="235"/>
        <v>2176.38</v>
      </c>
      <c r="AO655" s="2">
        <f t="shared" si="236"/>
        <v>0</v>
      </c>
      <c r="AP655" s="2">
        <f t="shared" si="237"/>
        <v>0</v>
      </c>
      <c r="AQ655" s="2">
        <f t="shared" si="238"/>
        <v>0</v>
      </c>
      <c r="AR655" s="2">
        <f t="shared" si="239"/>
        <v>0</v>
      </c>
      <c r="AS655" s="2">
        <f t="shared" si="240"/>
        <v>0</v>
      </c>
      <c r="AT655" s="2">
        <f t="shared" si="241"/>
        <v>2176.3799999999997</v>
      </c>
      <c r="AU655" s="2">
        <f t="shared" si="242"/>
        <v>0</v>
      </c>
      <c r="AV655" s="2">
        <f t="shared" si="243"/>
        <v>8705.52</v>
      </c>
      <c r="AW655" s="2">
        <f t="shared" si="244"/>
        <v>10881.899999999998</v>
      </c>
      <c r="AX655" s="2">
        <f>'ZBud Extract Monthly'!V654</f>
        <v>2176.38</v>
      </c>
      <c r="AY655" s="53">
        <f t="shared" si="245"/>
        <v>-8705.5199999999968</v>
      </c>
    </row>
    <row r="656" spans="1:51" x14ac:dyDescent="0.3">
      <c r="A656" s="129">
        <v>52596</v>
      </c>
      <c r="B656" s="130">
        <v>673.73</v>
      </c>
      <c r="C656" s="130">
        <v>831.49</v>
      </c>
      <c r="D656" s="130">
        <v>895.1</v>
      </c>
      <c r="E656" s="130">
        <v>621.75</v>
      </c>
      <c r="F656" s="130">
        <v>0</v>
      </c>
      <c r="G656" s="130">
        <v>70.540000000000006</v>
      </c>
      <c r="H656" s="2">
        <f t="shared" si="246"/>
        <v>3022.07</v>
      </c>
      <c r="I656" s="2">
        <f t="shared" si="247"/>
        <v>0</v>
      </c>
      <c r="J656" s="2">
        <f t="shared" si="248"/>
        <v>70.540000000000006</v>
      </c>
      <c r="K656" s="2">
        <f t="shared" si="249"/>
        <v>3022.07</v>
      </c>
      <c r="L656" s="2">
        <f t="shared" si="250"/>
        <v>70.540000000000006</v>
      </c>
      <c r="M656" s="2">
        <f t="shared" si="251"/>
        <v>3092.61</v>
      </c>
      <c r="N656" s="2">
        <f>'ZBud Extract Monthly'!V655</f>
        <v>3092.62</v>
      </c>
      <c r="O656" s="53">
        <f t="shared" si="252"/>
        <v>9.9999999997635314E-3</v>
      </c>
      <c r="AI656" s="58">
        <f t="shared" si="230"/>
        <v>673.73</v>
      </c>
      <c r="AJ656" s="2">
        <f t="shared" si="231"/>
        <v>2348.34</v>
      </c>
      <c r="AK656" s="2">
        <f t="shared" si="232"/>
        <v>3092.61</v>
      </c>
      <c r="AL656" s="2">
        <f t="shared" si="233"/>
        <v>70.540000000000006</v>
      </c>
      <c r="AM656" s="2">
        <f t="shared" si="234"/>
        <v>6185.22</v>
      </c>
      <c r="AN656" s="2">
        <f t="shared" si="235"/>
        <v>3092.6299999999997</v>
      </c>
      <c r="AO656" s="2">
        <f t="shared" si="236"/>
        <v>0</v>
      </c>
      <c r="AP656" s="2">
        <f t="shared" si="237"/>
        <v>0</v>
      </c>
      <c r="AQ656" s="2">
        <f t="shared" si="238"/>
        <v>0</v>
      </c>
      <c r="AR656" s="2">
        <f t="shared" si="239"/>
        <v>0</v>
      </c>
      <c r="AS656" s="2">
        <f t="shared" si="240"/>
        <v>0</v>
      </c>
      <c r="AT656" s="2">
        <f t="shared" si="241"/>
        <v>3092.61</v>
      </c>
      <c r="AU656" s="2">
        <f t="shared" si="242"/>
        <v>0</v>
      </c>
      <c r="AV656" s="2">
        <f t="shared" si="243"/>
        <v>12370.46</v>
      </c>
      <c r="AW656" s="2">
        <f t="shared" si="244"/>
        <v>15463.07</v>
      </c>
      <c r="AX656" s="2">
        <f>'ZBud Extract Monthly'!V655</f>
        <v>3092.62</v>
      </c>
      <c r="AY656" s="53">
        <f t="shared" si="245"/>
        <v>-12370.45</v>
      </c>
    </row>
    <row r="657" spans="1:51" x14ac:dyDescent="0.3">
      <c r="A657" s="129">
        <v>52627</v>
      </c>
      <c r="B657" s="130">
        <v>1000.08</v>
      </c>
      <c r="C657" s="130">
        <v>1189.32</v>
      </c>
      <c r="D657" s="130">
        <v>905.36</v>
      </c>
      <c r="E657" s="130">
        <v>606.89</v>
      </c>
      <c r="F657" s="130">
        <v>0</v>
      </c>
      <c r="G657" s="130">
        <v>87.54</v>
      </c>
      <c r="H657" s="2">
        <f t="shared" si="246"/>
        <v>3701.65</v>
      </c>
      <c r="I657" s="2">
        <f t="shared" si="247"/>
        <v>0</v>
      </c>
      <c r="J657" s="2">
        <f t="shared" si="248"/>
        <v>87.54</v>
      </c>
      <c r="K657" s="2">
        <f t="shared" si="249"/>
        <v>3701.65</v>
      </c>
      <c r="L657" s="2">
        <f t="shared" si="250"/>
        <v>87.54</v>
      </c>
      <c r="M657" s="2">
        <f t="shared" si="251"/>
        <v>3789.19</v>
      </c>
      <c r="N657" s="2">
        <f>'ZBud Extract Monthly'!V656</f>
        <v>3789.2</v>
      </c>
      <c r="O657" s="53">
        <f t="shared" si="252"/>
        <v>9.9999999997635314E-3</v>
      </c>
      <c r="AI657" s="58">
        <f t="shared" si="230"/>
        <v>1000.08</v>
      </c>
      <c r="AJ657" s="2">
        <f t="shared" si="231"/>
        <v>2701.5699999999997</v>
      </c>
      <c r="AK657" s="2">
        <f t="shared" si="232"/>
        <v>3789.19</v>
      </c>
      <c r="AL657" s="2">
        <f t="shared" si="233"/>
        <v>87.54</v>
      </c>
      <c r="AM657" s="2">
        <f t="shared" si="234"/>
        <v>7578.38</v>
      </c>
      <c r="AN657" s="2">
        <f t="shared" si="235"/>
        <v>3789.2099999999996</v>
      </c>
      <c r="AO657" s="2">
        <f t="shared" si="236"/>
        <v>0</v>
      </c>
      <c r="AP657" s="2">
        <f t="shared" si="237"/>
        <v>0</v>
      </c>
      <c r="AQ657" s="2">
        <f t="shared" si="238"/>
        <v>0</v>
      </c>
      <c r="AR657" s="2">
        <f t="shared" si="239"/>
        <v>0</v>
      </c>
      <c r="AS657" s="2">
        <f t="shared" si="240"/>
        <v>0</v>
      </c>
      <c r="AT657" s="2">
        <f t="shared" si="241"/>
        <v>3789.19</v>
      </c>
      <c r="AU657" s="2">
        <f t="shared" si="242"/>
        <v>0</v>
      </c>
      <c r="AV657" s="2">
        <f t="shared" si="243"/>
        <v>15156.779999999999</v>
      </c>
      <c r="AW657" s="2">
        <f t="shared" si="244"/>
        <v>18945.97</v>
      </c>
      <c r="AX657" s="2">
        <f>'ZBud Extract Monthly'!V656</f>
        <v>3789.2</v>
      </c>
      <c r="AY657" s="53">
        <f t="shared" si="245"/>
        <v>-15156.77</v>
      </c>
    </row>
    <row r="658" spans="1:51" x14ac:dyDescent="0.3">
      <c r="A658" s="129">
        <v>52656</v>
      </c>
      <c r="B658" s="130">
        <v>1298.8800000000001</v>
      </c>
      <c r="C658" s="130">
        <v>1386.39</v>
      </c>
      <c r="D658" s="130">
        <v>1196.78</v>
      </c>
      <c r="E658" s="130">
        <v>742.42</v>
      </c>
      <c r="F658" s="130">
        <v>2.64</v>
      </c>
      <c r="G658" s="130">
        <v>183.71</v>
      </c>
      <c r="H658" s="2">
        <f t="shared" si="246"/>
        <v>4624.47</v>
      </c>
      <c r="I658" s="2">
        <f t="shared" si="247"/>
        <v>2.64</v>
      </c>
      <c r="J658" s="2">
        <f t="shared" si="248"/>
        <v>183.71</v>
      </c>
      <c r="K658" s="2">
        <f t="shared" si="249"/>
        <v>4624.47</v>
      </c>
      <c r="L658" s="2">
        <f t="shared" si="250"/>
        <v>186.35</v>
      </c>
      <c r="M658" s="2">
        <f t="shared" si="251"/>
        <v>4810.8200000000006</v>
      </c>
      <c r="N658" s="2">
        <f>'ZBud Extract Monthly'!V657</f>
        <v>4810.8100000000004</v>
      </c>
      <c r="O658" s="53">
        <f t="shared" si="252"/>
        <v>-1.0000000000218279E-2</v>
      </c>
      <c r="AI658" s="58">
        <f t="shared" si="230"/>
        <v>1298.8800000000001</v>
      </c>
      <c r="AJ658" s="2">
        <f t="shared" si="231"/>
        <v>3325.59</v>
      </c>
      <c r="AK658" s="2">
        <f t="shared" si="232"/>
        <v>4810.8200000000006</v>
      </c>
      <c r="AL658" s="2">
        <f t="shared" si="233"/>
        <v>186.35</v>
      </c>
      <c r="AM658" s="2">
        <f t="shared" si="234"/>
        <v>9621.6400000000012</v>
      </c>
      <c r="AN658" s="2">
        <f t="shared" si="235"/>
        <v>4810.8</v>
      </c>
      <c r="AO658" s="2">
        <f t="shared" si="236"/>
        <v>0</v>
      </c>
      <c r="AP658" s="2">
        <f t="shared" si="237"/>
        <v>0</v>
      </c>
      <c r="AQ658" s="2">
        <f t="shared" si="238"/>
        <v>0</v>
      </c>
      <c r="AR658" s="2">
        <f t="shared" si="239"/>
        <v>0</v>
      </c>
      <c r="AS658" s="2">
        <f t="shared" si="240"/>
        <v>0</v>
      </c>
      <c r="AT658" s="2">
        <f t="shared" si="241"/>
        <v>4810.8200000000006</v>
      </c>
      <c r="AU658" s="2">
        <f t="shared" si="242"/>
        <v>0</v>
      </c>
      <c r="AV658" s="2">
        <f t="shared" si="243"/>
        <v>19243.260000000002</v>
      </c>
      <c r="AW658" s="2">
        <f t="shared" si="244"/>
        <v>24054.080000000002</v>
      </c>
      <c r="AX658" s="2">
        <f>'ZBud Extract Monthly'!V657</f>
        <v>4810.8100000000004</v>
      </c>
      <c r="AY658" s="53">
        <f t="shared" si="245"/>
        <v>-19243.27</v>
      </c>
    </row>
    <row r="659" spans="1:51" x14ac:dyDescent="0.3">
      <c r="A659" s="129">
        <v>52687</v>
      </c>
      <c r="B659" s="130">
        <v>1245.3399999999999</v>
      </c>
      <c r="C659" s="130">
        <v>1488.84</v>
      </c>
      <c r="D659" s="130">
        <v>1837.79</v>
      </c>
      <c r="E659" s="130">
        <v>1287.1600000000001</v>
      </c>
      <c r="F659" s="130">
        <v>20.88</v>
      </c>
      <c r="G659" s="130">
        <v>301.43</v>
      </c>
      <c r="H659" s="2">
        <f t="shared" si="246"/>
        <v>5859.1299999999992</v>
      </c>
      <c r="I659" s="2">
        <f t="shared" si="247"/>
        <v>20.88</v>
      </c>
      <c r="J659" s="2">
        <f t="shared" si="248"/>
        <v>301.43</v>
      </c>
      <c r="K659" s="2">
        <f t="shared" si="249"/>
        <v>5859.1299999999992</v>
      </c>
      <c r="L659" s="2">
        <f t="shared" si="250"/>
        <v>322.31</v>
      </c>
      <c r="M659" s="2">
        <f t="shared" si="251"/>
        <v>6181.44</v>
      </c>
      <c r="N659" s="2">
        <f>'ZBud Extract Monthly'!V658</f>
        <v>6181.45</v>
      </c>
      <c r="O659" s="53">
        <f t="shared" si="252"/>
        <v>1.0000000000218279E-2</v>
      </c>
      <c r="AI659" s="58">
        <f t="shared" si="230"/>
        <v>1245.3399999999999</v>
      </c>
      <c r="AJ659" s="2">
        <f t="shared" si="231"/>
        <v>4613.79</v>
      </c>
      <c r="AK659" s="2">
        <f t="shared" si="232"/>
        <v>6181.44</v>
      </c>
      <c r="AL659" s="2">
        <f t="shared" si="233"/>
        <v>322.31</v>
      </c>
      <c r="AM659" s="2">
        <f t="shared" si="234"/>
        <v>12362.88</v>
      </c>
      <c r="AN659" s="2">
        <f t="shared" si="235"/>
        <v>6181.46</v>
      </c>
      <c r="AO659" s="2">
        <f t="shared" si="236"/>
        <v>0</v>
      </c>
      <c r="AP659" s="2">
        <f t="shared" si="237"/>
        <v>0</v>
      </c>
      <c r="AQ659" s="2">
        <f t="shared" si="238"/>
        <v>0</v>
      </c>
      <c r="AR659" s="2">
        <f t="shared" si="239"/>
        <v>0</v>
      </c>
      <c r="AS659" s="2">
        <f t="shared" si="240"/>
        <v>0</v>
      </c>
      <c r="AT659" s="2">
        <f t="shared" si="241"/>
        <v>6181.44</v>
      </c>
      <c r="AU659" s="2">
        <f t="shared" si="242"/>
        <v>0</v>
      </c>
      <c r="AV659" s="2">
        <f t="shared" si="243"/>
        <v>24725.78</v>
      </c>
      <c r="AW659" s="2">
        <f t="shared" si="244"/>
        <v>30907.219999999998</v>
      </c>
      <c r="AX659" s="2">
        <f>'ZBud Extract Monthly'!V658</f>
        <v>6181.45</v>
      </c>
      <c r="AY659" s="53">
        <f t="shared" si="245"/>
        <v>-24725.769999999997</v>
      </c>
    </row>
    <row r="660" spans="1:51" x14ac:dyDescent="0.3">
      <c r="A660" s="129">
        <v>52717</v>
      </c>
      <c r="B660" s="130">
        <v>650.57000000000005</v>
      </c>
      <c r="C660" s="130">
        <v>926.18</v>
      </c>
      <c r="D660" s="130">
        <v>1211.23</v>
      </c>
      <c r="E660" s="130">
        <v>881.89</v>
      </c>
      <c r="F660" s="130">
        <v>26.97</v>
      </c>
      <c r="G660" s="130">
        <v>248.85</v>
      </c>
      <c r="H660" s="2">
        <f t="shared" si="246"/>
        <v>3669.87</v>
      </c>
      <c r="I660" s="2">
        <f t="shared" si="247"/>
        <v>26.97</v>
      </c>
      <c r="J660" s="2">
        <f t="shared" si="248"/>
        <v>248.85</v>
      </c>
      <c r="K660" s="2">
        <f t="shared" si="249"/>
        <v>3669.87</v>
      </c>
      <c r="L660" s="2">
        <f t="shared" si="250"/>
        <v>275.82</v>
      </c>
      <c r="M660" s="2">
        <f t="shared" si="251"/>
        <v>3945.6899999999996</v>
      </c>
      <c r="N660" s="2">
        <f>'ZBud Extract Monthly'!V659</f>
        <v>3945.69</v>
      </c>
      <c r="O660" s="53">
        <f t="shared" si="252"/>
        <v>0</v>
      </c>
      <c r="AI660" s="58">
        <f t="shared" si="230"/>
        <v>650.57000000000005</v>
      </c>
      <c r="AJ660" s="2">
        <f t="shared" si="231"/>
        <v>3019.2999999999997</v>
      </c>
      <c r="AK660" s="2">
        <f t="shared" si="232"/>
        <v>3945.69</v>
      </c>
      <c r="AL660" s="2">
        <f t="shared" si="233"/>
        <v>275.82</v>
      </c>
      <c r="AM660" s="2">
        <f t="shared" si="234"/>
        <v>7891.3799999999992</v>
      </c>
      <c r="AN660" s="2">
        <f t="shared" si="235"/>
        <v>3945.69</v>
      </c>
      <c r="AO660" s="2">
        <f t="shared" si="236"/>
        <v>0</v>
      </c>
      <c r="AP660" s="2">
        <f t="shared" si="237"/>
        <v>0</v>
      </c>
      <c r="AQ660" s="2">
        <f t="shared" si="238"/>
        <v>0</v>
      </c>
      <c r="AR660" s="2">
        <f t="shared" si="239"/>
        <v>0</v>
      </c>
      <c r="AS660" s="2">
        <f t="shared" si="240"/>
        <v>0</v>
      </c>
      <c r="AT660" s="2">
        <f t="shared" si="241"/>
        <v>3945.69</v>
      </c>
      <c r="AU660" s="2">
        <f t="shared" si="242"/>
        <v>0</v>
      </c>
      <c r="AV660" s="2">
        <f t="shared" si="243"/>
        <v>15782.76</v>
      </c>
      <c r="AW660" s="2">
        <f t="shared" si="244"/>
        <v>19728.449999999997</v>
      </c>
      <c r="AX660" s="2">
        <f>'ZBud Extract Monthly'!V659</f>
        <v>3945.69</v>
      </c>
      <c r="AY660" s="53">
        <f t="shared" si="245"/>
        <v>-15782.759999999997</v>
      </c>
    </row>
    <row r="661" spans="1:51" x14ac:dyDescent="0.3">
      <c r="A661" s="129">
        <v>52748</v>
      </c>
      <c r="B661" s="130">
        <v>869.09</v>
      </c>
      <c r="C661" s="130">
        <v>1015.45</v>
      </c>
      <c r="D661" s="130">
        <v>1176.1099999999999</v>
      </c>
      <c r="E661" s="130">
        <v>880.41</v>
      </c>
      <c r="F661" s="130">
        <v>11.53</v>
      </c>
      <c r="G661" s="130">
        <v>195.98</v>
      </c>
      <c r="H661" s="2">
        <f t="shared" si="246"/>
        <v>3941.0599999999995</v>
      </c>
      <c r="I661" s="2">
        <f t="shared" si="247"/>
        <v>11.53</v>
      </c>
      <c r="J661" s="2">
        <f t="shared" si="248"/>
        <v>195.98</v>
      </c>
      <c r="K661" s="2">
        <f t="shared" si="249"/>
        <v>3941.0599999999995</v>
      </c>
      <c r="L661" s="2">
        <f t="shared" si="250"/>
        <v>207.51</v>
      </c>
      <c r="M661" s="2">
        <f t="shared" si="251"/>
        <v>4148.57</v>
      </c>
      <c r="N661" s="2">
        <f>'ZBud Extract Monthly'!V660</f>
        <v>4148.5600000000004</v>
      </c>
      <c r="O661" s="53">
        <f t="shared" si="252"/>
        <v>-9.999999999308784E-3</v>
      </c>
      <c r="AI661" s="58">
        <f t="shared" si="230"/>
        <v>869.09</v>
      </c>
      <c r="AJ661" s="2">
        <f t="shared" si="231"/>
        <v>3071.97</v>
      </c>
      <c r="AK661" s="2">
        <f t="shared" si="232"/>
        <v>4148.57</v>
      </c>
      <c r="AL661" s="2">
        <f t="shared" si="233"/>
        <v>207.51</v>
      </c>
      <c r="AM661" s="2">
        <f t="shared" si="234"/>
        <v>8297.14</v>
      </c>
      <c r="AN661" s="2">
        <f t="shared" si="235"/>
        <v>4148.5500000000011</v>
      </c>
      <c r="AO661" s="2">
        <f t="shared" si="236"/>
        <v>0</v>
      </c>
      <c r="AP661" s="2">
        <f t="shared" si="237"/>
        <v>0</v>
      </c>
      <c r="AQ661" s="2">
        <f t="shared" si="238"/>
        <v>0</v>
      </c>
      <c r="AR661" s="2">
        <f t="shared" si="239"/>
        <v>0</v>
      </c>
      <c r="AS661" s="2">
        <f t="shared" si="240"/>
        <v>0</v>
      </c>
      <c r="AT661" s="2">
        <f t="shared" si="241"/>
        <v>4148.57</v>
      </c>
      <c r="AU661" s="2">
        <f t="shared" si="242"/>
        <v>0</v>
      </c>
      <c r="AV661" s="2">
        <f t="shared" si="243"/>
        <v>16594.260000000002</v>
      </c>
      <c r="AW661" s="2">
        <f t="shared" si="244"/>
        <v>20742.830000000002</v>
      </c>
      <c r="AX661" s="2">
        <f>'ZBud Extract Monthly'!V660</f>
        <v>4148.5600000000004</v>
      </c>
      <c r="AY661" s="53">
        <f t="shared" si="245"/>
        <v>-16594.27</v>
      </c>
    </row>
    <row r="662" spans="1:51" x14ac:dyDescent="0.3">
      <c r="A662" s="129">
        <v>52778</v>
      </c>
      <c r="B662" s="130">
        <v>653.5</v>
      </c>
      <c r="C662" s="130">
        <v>856.65</v>
      </c>
      <c r="D662" s="130">
        <v>1131.3</v>
      </c>
      <c r="E662" s="130">
        <v>845.07</v>
      </c>
      <c r="F662" s="130">
        <v>4.9400000000000004</v>
      </c>
      <c r="G662" s="130">
        <v>132.72999999999999</v>
      </c>
      <c r="H662" s="2">
        <f t="shared" si="246"/>
        <v>3486.52</v>
      </c>
      <c r="I662" s="2">
        <f t="shared" si="247"/>
        <v>4.9400000000000004</v>
      </c>
      <c r="J662" s="2">
        <f t="shared" si="248"/>
        <v>132.72999999999999</v>
      </c>
      <c r="K662" s="2">
        <f t="shared" si="249"/>
        <v>3486.52</v>
      </c>
      <c r="L662" s="2">
        <f t="shared" si="250"/>
        <v>137.66999999999999</v>
      </c>
      <c r="M662" s="2">
        <f t="shared" si="251"/>
        <v>3624.19</v>
      </c>
      <c r="N662" s="2">
        <f>'ZBud Extract Monthly'!V661</f>
        <v>3624.19</v>
      </c>
      <c r="O662" s="53">
        <f t="shared" si="252"/>
        <v>0</v>
      </c>
      <c r="AI662" s="58">
        <f t="shared" si="230"/>
        <v>653.5</v>
      </c>
      <c r="AJ662" s="2">
        <f t="shared" si="231"/>
        <v>2833.02</v>
      </c>
      <c r="AK662" s="2">
        <f t="shared" si="232"/>
        <v>3624.19</v>
      </c>
      <c r="AL662" s="2">
        <f t="shared" si="233"/>
        <v>137.66999999999999</v>
      </c>
      <c r="AM662" s="2">
        <f t="shared" si="234"/>
        <v>7248.38</v>
      </c>
      <c r="AN662" s="2">
        <f t="shared" si="235"/>
        <v>3624.19</v>
      </c>
      <c r="AO662" s="2">
        <f t="shared" si="236"/>
        <v>0</v>
      </c>
      <c r="AP662" s="2">
        <f t="shared" si="237"/>
        <v>0</v>
      </c>
      <c r="AQ662" s="2">
        <f t="shared" si="238"/>
        <v>0</v>
      </c>
      <c r="AR662" s="2">
        <f t="shared" si="239"/>
        <v>0</v>
      </c>
      <c r="AS662" s="2">
        <f t="shared" si="240"/>
        <v>0</v>
      </c>
      <c r="AT662" s="2">
        <f t="shared" si="241"/>
        <v>3624.19</v>
      </c>
      <c r="AU662" s="2">
        <f t="shared" si="242"/>
        <v>0</v>
      </c>
      <c r="AV662" s="2">
        <f t="shared" si="243"/>
        <v>14496.76</v>
      </c>
      <c r="AW662" s="2">
        <f t="shared" si="244"/>
        <v>18120.95</v>
      </c>
      <c r="AX662" s="2">
        <f>'ZBud Extract Monthly'!V661</f>
        <v>3624.19</v>
      </c>
      <c r="AY662" s="53">
        <f t="shared" si="245"/>
        <v>-14496.76</v>
      </c>
    </row>
    <row r="663" spans="1:51" x14ac:dyDescent="0.3">
      <c r="A663" s="129">
        <v>52809</v>
      </c>
      <c r="B663" s="130">
        <v>551.13</v>
      </c>
      <c r="C663" s="130">
        <v>705.72</v>
      </c>
      <c r="D663" s="130">
        <v>331.61</v>
      </c>
      <c r="E663" s="130">
        <v>250.75</v>
      </c>
      <c r="F663" s="130">
        <v>0</v>
      </c>
      <c r="G663" s="130">
        <v>39.58</v>
      </c>
      <c r="H663" s="2">
        <f t="shared" si="246"/>
        <v>1839.21</v>
      </c>
      <c r="I663" s="2">
        <f t="shared" si="247"/>
        <v>0</v>
      </c>
      <c r="J663" s="2">
        <f t="shared" si="248"/>
        <v>39.58</v>
      </c>
      <c r="K663" s="2">
        <f t="shared" si="249"/>
        <v>1839.21</v>
      </c>
      <c r="L663" s="2">
        <f t="shared" si="250"/>
        <v>39.58</v>
      </c>
      <c r="M663" s="2">
        <f t="shared" si="251"/>
        <v>1878.79</v>
      </c>
      <c r="N663" s="2">
        <f>'ZBud Extract Monthly'!V662</f>
        <v>1878.78</v>
      </c>
      <c r="O663" s="53">
        <f t="shared" si="252"/>
        <v>-9.9999999999909051E-3</v>
      </c>
      <c r="AI663" s="58">
        <f t="shared" si="230"/>
        <v>551.13</v>
      </c>
      <c r="AJ663" s="2">
        <f t="shared" si="231"/>
        <v>1288.08</v>
      </c>
      <c r="AK663" s="2">
        <f t="shared" si="232"/>
        <v>1878.79</v>
      </c>
      <c r="AL663" s="2">
        <f t="shared" si="233"/>
        <v>39.58</v>
      </c>
      <c r="AM663" s="2">
        <f t="shared" si="234"/>
        <v>3757.58</v>
      </c>
      <c r="AN663" s="2">
        <f t="shared" si="235"/>
        <v>1878.77</v>
      </c>
      <c r="AO663" s="2">
        <f t="shared" si="236"/>
        <v>0</v>
      </c>
      <c r="AP663" s="2">
        <f t="shared" si="237"/>
        <v>0</v>
      </c>
      <c r="AQ663" s="2">
        <f t="shared" si="238"/>
        <v>0</v>
      </c>
      <c r="AR663" s="2">
        <f t="shared" si="239"/>
        <v>0</v>
      </c>
      <c r="AS663" s="2">
        <f t="shared" si="240"/>
        <v>0</v>
      </c>
      <c r="AT663" s="2">
        <f t="shared" si="241"/>
        <v>1878.79</v>
      </c>
      <c r="AU663" s="2">
        <f t="shared" si="242"/>
        <v>0</v>
      </c>
      <c r="AV663" s="2">
        <f t="shared" si="243"/>
        <v>7515.1399999999994</v>
      </c>
      <c r="AW663" s="2">
        <f t="shared" si="244"/>
        <v>9393.93</v>
      </c>
      <c r="AX663" s="2">
        <f>'ZBud Extract Monthly'!V662</f>
        <v>1878.78</v>
      </c>
      <c r="AY663" s="53">
        <f t="shared" si="245"/>
        <v>-7515.1500000000005</v>
      </c>
    </row>
    <row r="664" spans="1:51" x14ac:dyDescent="0.3">
      <c r="A664" s="129">
        <v>52840</v>
      </c>
      <c r="B664" s="130">
        <v>529.58000000000004</v>
      </c>
      <c r="C664" s="130">
        <v>660.78</v>
      </c>
      <c r="D664" s="130">
        <v>443.89</v>
      </c>
      <c r="E664" s="130">
        <v>357.01</v>
      </c>
      <c r="F664" s="130">
        <v>0</v>
      </c>
      <c r="G664" s="130">
        <v>31.69</v>
      </c>
      <c r="H664" s="2">
        <f t="shared" si="246"/>
        <v>1991.26</v>
      </c>
      <c r="I664" s="2">
        <f t="shared" si="247"/>
        <v>0</v>
      </c>
      <c r="J664" s="2">
        <f t="shared" si="248"/>
        <v>31.69</v>
      </c>
      <c r="K664" s="2">
        <f t="shared" si="249"/>
        <v>1991.26</v>
      </c>
      <c r="L664" s="2">
        <f t="shared" si="250"/>
        <v>31.69</v>
      </c>
      <c r="M664" s="2">
        <f t="shared" si="251"/>
        <v>2022.95</v>
      </c>
      <c r="N664" s="2">
        <f>'ZBud Extract Monthly'!V663</f>
        <v>2022.95</v>
      </c>
      <c r="O664" s="53">
        <f t="shared" si="252"/>
        <v>0</v>
      </c>
      <c r="AI664" s="58">
        <f t="shared" si="230"/>
        <v>529.58000000000004</v>
      </c>
      <c r="AJ664" s="2">
        <f t="shared" si="231"/>
        <v>1461.68</v>
      </c>
      <c r="AK664" s="2">
        <f t="shared" si="232"/>
        <v>2022.95</v>
      </c>
      <c r="AL664" s="2">
        <f t="shared" si="233"/>
        <v>31.69</v>
      </c>
      <c r="AM664" s="2">
        <f t="shared" si="234"/>
        <v>4045.9</v>
      </c>
      <c r="AN664" s="2">
        <f t="shared" si="235"/>
        <v>2022.95</v>
      </c>
      <c r="AO664" s="2">
        <f t="shared" si="236"/>
        <v>0</v>
      </c>
      <c r="AP664" s="2">
        <f t="shared" si="237"/>
        <v>0</v>
      </c>
      <c r="AQ664" s="2">
        <f t="shared" si="238"/>
        <v>0</v>
      </c>
      <c r="AR664" s="2">
        <f t="shared" si="239"/>
        <v>0</v>
      </c>
      <c r="AS664" s="2">
        <f t="shared" si="240"/>
        <v>0</v>
      </c>
      <c r="AT664" s="2">
        <f t="shared" si="241"/>
        <v>2022.95</v>
      </c>
      <c r="AU664" s="2">
        <f t="shared" si="242"/>
        <v>0</v>
      </c>
      <c r="AV664" s="2">
        <f t="shared" si="243"/>
        <v>8091.8</v>
      </c>
      <c r="AW664" s="2">
        <f t="shared" si="244"/>
        <v>10114.75</v>
      </c>
      <c r="AX664" s="2">
        <f>'ZBud Extract Monthly'!V663</f>
        <v>2022.95</v>
      </c>
      <c r="AY664" s="53">
        <f t="shared" si="245"/>
        <v>-8091.8</v>
      </c>
    </row>
    <row r="665" spans="1:51" x14ac:dyDescent="0.3">
      <c r="A665" s="129">
        <v>52870</v>
      </c>
      <c r="B665" s="130">
        <v>495.42</v>
      </c>
      <c r="C665" s="130">
        <v>601.39</v>
      </c>
      <c r="D665" s="130">
        <v>662.48</v>
      </c>
      <c r="E665" s="130">
        <v>580.41</v>
      </c>
      <c r="F665" s="130">
        <v>0</v>
      </c>
      <c r="G665" s="130">
        <v>55.73</v>
      </c>
      <c r="H665" s="2">
        <f t="shared" si="246"/>
        <v>2339.6999999999998</v>
      </c>
      <c r="I665" s="2">
        <f t="shared" si="247"/>
        <v>0</v>
      </c>
      <c r="J665" s="2">
        <f t="shared" si="248"/>
        <v>55.73</v>
      </c>
      <c r="K665" s="2">
        <f t="shared" si="249"/>
        <v>2339.6999999999998</v>
      </c>
      <c r="L665" s="2">
        <f t="shared" si="250"/>
        <v>55.73</v>
      </c>
      <c r="M665" s="2">
        <f t="shared" si="251"/>
        <v>2395.4299999999998</v>
      </c>
      <c r="N665" s="2">
        <f>'ZBud Extract Monthly'!V664</f>
        <v>2395.4299999999998</v>
      </c>
      <c r="O665" s="53">
        <f t="shared" si="252"/>
        <v>0</v>
      </c>
      <c r="AI665" s="58">
        <f t="shared" si="230"/>
        <v>495.42</v>
      </c>
      <c r="AJ665" s="2">
        <f t="shared" si="231"/>
        <v>1844.2799999999997</v>
      </c>
      <c r="AK665" s="2">
        <f t="shared" si="232"/>
        <v>2395.4299999999998</v>
      </c>
      <c r="AL665" s="2">
        <f t="shared" si="233"/>
        <v>55.73</v>
      </c>
      <c r="AM665" s="2">
        <f t="shared" si="234"/>
        <v>4790.8599999999997</v>
      </c>
      <c r="AN665" s="2">
        <f t="shared" si="235"/>
        <v>2395.4299999999998</v>
      </c>
      <c r="AO665" s="2">
        <f t="shared" si="236"/>
        <v>0</v>
      </c>
      <c r="AP665" s="2">
        <f t="shared" si="237"/>
        <v>0</v>
      </c>
      <c r="AQ665" s="2">
        <f t="shared" si="238"/>
        <v>0</v>
      </c>
      <c r="AR665" s="2">
        <f t="shared" si="239"/>
        <v>0</v>
      </c>
      <c r="AS665" s="2">
        <f t="shared" si="240"/>
        <v>0</v>
      </c>
      <c r="AT665" s="2">
        <f t="shared" si="241"/>
        <v>2395.4299999999998</v>
      </c>
      <c r="AU665" s="2">
        <f t="shared" si="242"/>
        <v>0</v>
      </c>
      <c r="AV665" s="2">
        <f t="shared" si="243"/>
        <v>9581.7199999999993</v>
      </c>
      <c r="AW665" s="2">
        <f t="shared" si="244"/>
        <v>11977.149999999998</v>
      </c>
      <c r="AX665" s="2">
        <f>'ZBud Extract Monthly'!V664</f>
        <v>2395.4299999999998</v>
      </c>
      <c r="AY665" s="53">
        <f t="shared" si="245"/>
        <v>-9581.7199999999975</v>
      </c>
    </row>
    <row r="666" spans="1:51" x14ac:dyDescent="0.3">
      <c r="A666" s="129">
        <v>52901</v>
      </c>
      <c r="B666" s="130">
        <v>410.94</v>
      </c>
      <c r="C666" s="130">
        <v>489</v>
      </c>
      <c r="D666" s="130">
        <v>674.79</v>
      </c>
      <c r="E666" s="130">
        <v>559.85</v>
      </c>
      <c r="F666" s="130">
        <v>0</v>
      </c>
      <c r="G666" s="130">
        <v>58.85</v>
      </c>
      <c r="H666" s="2">
        <f t="shared" si="246"/>
        <v>2134.58</v>
      </c>
      <c r="I666" s="2">
        <f t="shared" si="247"/>
        <v>0</v>
      </c>
      <c r="J666" s="2">
        <f t="shared" si="248"/>
        <v>58.85</v>
      </c>
      <c r="K666" s="2">
        <f t="shared" si="249"/>
        <v>2134.58</v>
      </c>
      <c r="L666" s="2">
        <f t="shared" si="250"/>
        <v>58.85</v>
      </c>
      <c r="M666" s="2">
        <f t="shared" si="251"/>
        <v>2193.4299999999998</v>
      </c>
      <c r="N666" s="2">
        <f>'ZBud Extract Monthly'!V665</f>
        <v>2193.4299999999998</v>
      </c>
      <c r="O666" s="53">
        <f t="shared" si="252"/>
        <v>0</v>
      </c>
      <c r="AI666" s="58">
        <f t="shared" si="230"/>
        <v>410.94</v>
      </c>
      <c r="AJ666" s="2">
        <f t="shared" si="231"/>
        <v>1723.6399999999999</v>
      </c>
      <c r="AK666" s="2">
        <f t="shared" si="232"/>
        <v>2193.4299999999998</v>
      </c>
      <c r="AL666" s="2">
        <f t="shared" si="233"/>
        <v>58.85</v>
      </c>
      <c r="AM666" s="2">
        <f t="shared" si="234"/>
        <v>4386.8599999999997</v>
      </c>
      <c r="AN666" s="2">
        <f t="shared" si="235"/>
        <v>2193.4299999999998</v>
      </c>
      <c r="AO666" s="2">
        <f t="shared" si="236"/>
        <v>0</v>
      </c>
      <c r="AP666" s="2">
        <f t="shared" si="237"/>
        <v>0</v>
      </c>
      <c r="AQ666" s="2">
        <f t="shared" si="238"/>
        <v>0</v>
      </c>
      <c r="AR666" s="2">
        <f t="shared" si="239"/>
        <v>0</v>
      </c>
      <c r="AS666" s="2">
        <f t="shared" si="240"/>
        <v>0</v>
      </c>
      <c r="AT666" s="2">
        <f t="shared" si="241"/>
        <v>2193.4299999999998</v>
      </c>
      <c r="AU666" s="2">
        <f t="shared" si="242"/>
        <v>0</v>
      </c>
      <c r="AV666" s="2">
        <f t="shared" si="243"/>
        <v>8773.7199999999993</v>
      </c>
      <c r="AW666" s="2">
        <f t="shared" si="244"/>
        <v>10967.150000000001</v>
      </c>
      <c r="AX666" s="2">
        <f>'ZBud Extract Monthly'!V665</f>
        <v>2193.4299999999998</v>
      </c>
      <c r="AY666" s="53">
        <f t="shared" si="245"/>
        <v>-8773.7200000000012</v>
      </c>
    </row>
    <row r="667" spans="1:51" x14ac:dyDescent="0.3">
      <c r="A667" s="129">
        <v>52931</v>
      </c>
      <c r="B667" s="130">
        <v>611.79</v>
      </c>
      <c r="C667" s="130">
        <v>691.27</v>
      </c>
      <c r="D667" s="130">
        <v>859.57</v>
      </c>
      <c r="E667" s="130">
        <v>660.38</v>
      </c>
      <c r="F667" s="130">
        <v>0</v>
      </c>
      <c r="G667" s="130">
        <v>72.34</v>
      </c>
      <c r="H667" s="2">
        <f t="shared" si="246"/>
        <v>2823.01</v>
      </c>
      <c r="I667" s="2">
        <f t="shared" si="247"/>
        <v>0</v>
      </c>
      <c r="J667" s="2">
        <f t="shared" si="248"/>
        <v>72.34</v>
      </c>
      <c r="K667" s="2">
        <f t="shared" si="249"/>
        <v>2823.01</v>
      </c>
      <c r="L667" s="2">
        <f t="shared" si="250"/>
        <v>72.34</v>
      </c>
      <c r="M667" s="2">
        <f t="shared" si="251"/>
        <v>2895.3500000000004</v>
      </c>
      <c r="N667" s="2">
        <f>'ZBud Extract Monthly'!V666</f>
        <v>2895.34</v>
      </c>
      <c r="O667" s="53">
        <f t="shared" si="252"/>
        <v>-1.0000000000218279E-2</v>
      </c>
      <c r="AI667" s="58">
        <f t="shared" si="230"/>
        <v>611.79</v>
      </c>
      <c r="AJ667" s="2">
        <f t="shared" si="231"/>
        <v>2211.2200000000003</v>
      </c>
      <c r="AK667" s="2">
        <f t="shared" si="232"/>
        <v>2895.3500000000004</v>
      </c>
      <c r="AL667" s="2">
        <f t="shared" si="233"/>
        <v>72.34</v>
      </c>
      <c r="AM667" s="2">
        <f t="shared" si="234"/>
        <v>5790.7000000000007</v>
      </c>
      <c r="AN667" s="2">
        <f t="shared" si="235"/>
        <v>2895.33</v>
      </c>
      <c r="AO667" s="2">
        <f t="shared" si="236"/>
        <v>0</v>
      </c>
      <c r="AP667" s="2">
        <f t="shared" si="237"/>
        <v>0</v>
      </c>
      <c r="AQ667" s="2">
        <f t="shared" si="238"/>
        <v>0</v>
      </c>
      <c r="AR667" s="2">
        <f t="shared" si="239"/>
        <v>0</v>
      </c>
      <c r="AS667" s="2">
        <f t="shared" si="240"/>
        <v>0</v>
      </c>
      <c r="AT667" s="2">
        <f t="shared" si="241"/>
        <v>2895.3500000000004</v>
      </c>
      <c r="AU667" s="2">
        <f t="shared" si="242"/>
        <v>0</v>
      </c>
      <c r="AV667" s="2">
        <f t="shared" si="243"/>
        <v>11581.380000000001</v>
      </c>
      <c r="AW667" s="2">
        <f t="shared" si="244"/>
        <v>14476.730000000001</v>
      </c>
      <c r="AX667" s="2">
        <f>'ZBud Extract Monthly'!V666</f>
        <v>2895.34</v>
      </c>
      <c r="AY667" s="53">
        <f t="shared" si="245"/>
        <v>-11581.390000000001</v>
      </c>
    </row>
    <row r="668" spans="1:51" x14ac:dyDescent="0.3">
      <c r="A668" s="129">
        <v>52962</v>
      </c>
      <c r="B668" s="130">
        <v>833.77</v>
      </c>
      <c r="C668" s="130">
        <v>874.8</v>
      </c>
      <c r="D668" s="130">
        <v>594.96</v>
      </c>
      <c r="E668" s="130">
        <v>395.85</v>
      </c>
      <c r="F668" s="130">
        <v>0</v>
      </c>
      <c r="G668" s="130">
        <v>70.33</v>
      </c>
      <c r="H668" s="2">
        <f t="shared" si="246"/>
        <v>2699.3799999999997</v>
      </c>
      <c r="I668" s="2">
        <f t="shared" si="247"/>
        <v>0</v>
      </c>
      <c r="J668" s="2">
        <f t="shared" si="248"/>
        <v>70.33</v>
      </c>
      <c r="K668" s="2">
        <f t="shared" si="249"/>
        <v>2699.3799999999997</v>
      </c>
      <c r="L668" s="2">
        <f t="shared" si="250"/>
        <v>70.33</v>
      </c>
      <c r="M668" s="2">
        <f t="shared" si="251"/>
        <v>2769.7099999999996</v>
      </c>
      <c r="N668" s="2">
        <f>'ZBud Extract Monthly'!V667</f>
        <v>2769.7</v>
      </c>
      <c r="O668" s="53">
        <f t="shared" si="252"/>
        <v>-9.9999999997635314E-3</v>
      </c>
      <c r="AI668" s="58">
        <f t="shared" si="230"/>
        <v>833.77</v>
      </c>
      <c r="AJ668" s="2">
        <f t="shared" si="231"/>
        <v>1865.6100000000001</v>
      </c>
      <c r="AK668" s="2">
        <f t="shared" si="232"/>
        <v>2769.7099999999996</v>
      </c>
      <c r="AL668" s="2">
        <f t="shared" si="233"/>
        <v>70.33</v>
      </c>
      <c r="AM668" s="2">
        <f t="shared" si="234"/>
        <v>5539.4199999999992</v>
      </c>
      <c r="AN668" s="2">
        <f t="shared" si="235"/>
        <v>2769.69</v>
      </c>
      <c r="AO668" s="2">
        <f t="shared" si="236"/>
        <v>0</v>
      </c>
      <c r="AP668" s="2">
        <f t="shared" si="237"/>
        <v>0</v>
      </c>
      <c r="AQ668" s="2">
        <f t="shared" si="238"/>
        <v>0</v>
      </c>
      <c r="AR668" s="2">
        <f t="shared" si="239"/>
        <v>0</v>
      </c>
      <c r="AS668" s="2">
        <f t="shared" si="240"/>
        <v>0</v>
      </c>
      <c r="AT668" s="2">
        <f t="shared" si="241"/>
        <v>2769.7099999999996</v>
      </c>
      <c r="AU668" s="2">
        <f t="shared" si="242"/>
        <v>0</v>
      </c>
      <c r="AV668" s="2">
        <f t="shared" si="243"/>
        <v>11078.82</v>
      </c>
      <c r="AW668" s="2">
        <f t="shared" si="244"/>
        <v>13848.53</v>
      </c>
      <c r="AX668" s="2">
        <f>'ZBud Extract Monthly'!V667</f>
        <v>2769.7</v>
      </c>
      <c r="AY668" s="53">
        <f t="shared" si="245"/>
        <v>-11078.830000000002</v>
      </c>
    </row>
    <row r="669" spans="1:51" x14ac:dyDescent="0.3">
      <c r="A669" s="129">
        <v>52993</v>
      </c>
      <c r="B669" s="130">
        <v>3203.54</v>
      </c>
      <c r="C669" s="130">
        <v>2988.34</v>
      </c>
      <c r="D669" s="130">
        <v>1885.5</v>
      </c>
      <c r="E669" s="130">
        <v>1173.8599999999999</v>
      </c>
      <c r="F669" s="130">
        <v>57.72</v>
      </c>
      <c r="G669" s="130">
        <v>284.83</v>
      </c>
      <c r="H669" s="2">
        <f t="shared" si="246"/>
        <v>9251.24</v>
      </c>
      <c r="I669" s="2">
        <f t="shared" si="247"/>
        <v>57.72</v>
      </c>
      <c r="J669" s="2">
        <f t="shared" si="248"/>
        <v>284.83</v>
      </c>
      <c r="K669" s="2">
        <f t="shared" si="249"/>
        <v>9251.24</v>
      </c>
      <c r="L669" s="2">
        <f t="shared" si="250"/>
        <v>342.54999999999995</v>
      </c>
      <c r="M669" s="2">
        <f t="shared" si="251"/>
        <v>9593.7899999999991</v>
      </c>
      <c r="N669" s="2">
        <f>'ZBud Extract Monthly'!V668</f>
        <v>9593.7900000000009</v>
      </c>
      <c r="O669" s="53">
        <f t="shared" si="252"/>
        <v>0</v>
      </c>
      <c r="AI669" s="58">
        <f t="shared" si="230"/>
        <v>3203.54</v>
      </c>
      <c r="AJ669" s="2">
        <f t="shared" si="231"/>
        <v>6047.7</v>
      </c>
      <c r="AK669" s="2">
        <f t="shared" si="232"/>
        <v>9593.7899999999991</v>
      </c>
      <c r="AL669" s="2">
        <f t="shared" si="233"/>
        <v>342.54999999999995</v>
      </c>
      <c r="AM669" s="2">
        <f t="shared" si="234"/>
        <v>19187.579999999998</v>
      </c>
      <c r="AN669" s="2">
        <f t="shared" si="235"/>
        <v>9593.7900000000009</v>
      </c>
      <c r="AO669" s="2">
        <f t="shared" si="236"/>
        <v>0</v>
      </c>
      <c r="AP669" s="2">
        <f t="shared" si="237"/>
        <v>0</v>
      </c>
      <c r="AQ669" s="2">
        <f t="shared" si="238"/>
        <v>0</v>
      </c>
      <c r="AR669" s="2">
        <f t="shared" si="239"/>
        <v>0</v>
      </c>
      <c r="AS669" s="2">
        <f t="shared" si="240"/>
        <v>0</v>
      </c>
      <c r="AT669" s="2">
        <f t="shared" si="241"/>
        <v>9593.7899999999991</v>
      </c>
      <c r="AU669" s="2">
        <f t="shared" si="242"/>
        <v>0</v>
      </c>
      <c r="AV669" s="2">
        <f t="shared" si="243"/>
        <v>38375.159999999996</v>
      </c>
      <c r="AW669" s="2">
        <f t="shared" si="244"/>
        <v>47968.95</v>
      </c>
      <c r="AX669" s="2">
        <f>'ZBud Extract Monthly'!V668</f>
        <v>9593.7900000000009</v>
      </c>
      <c r="AY669" s="53">
        <f t="shared" si="245"/>
        <v>-38375.159999999996</v>
      </c>
    </row>
    <row r="670" spans="1:51" x14ac:dyDescent="0.3">
      <c r="A670" s="129">
        <v>53021</v>
      </c>
      <c r="B670" s="130">
        <v>1476.89</v>
      </c>
      <c r="C670" s="130">
        <v>1686.48</v>
      </c>
      <c r="D670" s="130">
        <v>1805.83</v>
      </c>
      <c r="E670" s="130">
        <v>1252.77</v>
      </c>
      <c r="F670" s="130">
        <v>135.63999999999999</v>
      </c>
      <c r="G670" s="130">
        <v>357.36</v>
      </c>
      <c r="H670" s="2">
        <f t="shared" si="246"/>
        <v>6221.9699999999993</v>
      </c>
      <c r="I670" s="2">
        <f t="shared" si="247"/>
        <v>135.63999999999999</v>
      </c>
      <c r="J670" s="2">
        <f t="shared" si="248"/>
        <v>357.36</v>
      </c>
      <c r="K670" s="2">
        <f t="shared" si="249"/>
        <v>6221.9699999999993</v>
      </c>
      <c r="L670" s="2">
        <f t="shared" si="250"/>
        <v>493</v>
      </c>
      <c r="M670" s="2">
        <f t="shared" si="251"/>
        <v>6714.9699999999993</v>
      </c>
      <c r="N670" s="2">
        <f>'ZBud Extract Monthly'!V669</f>
        <v>6714.98</v>
      </c>
      <c r="O670" s="53">
        <f t="shared" si="252"/>
        <v>1.0000000000218279E-2</v>
      </c>
      <c r="AI670" s="58">
        <f t="shared" si="230"/>
        <v>1476.89</v>
      </c>
      <c r="AJ670" s="2">
        <f t="shared" si="231"/>
        <v>4745.08</v>
      </c>
      <c r="AK670" s="2">
        <f t="shared" si="232"/>
        <v>6714.9699999999993</v>
      </c>
      <c r="AL670" s="2">
        <f t="shared" si="233"/>
        <v>493</v>
      </c>
      <c r="AM670" s="2">
        <f t="shared" si="234"/>
        <v>13429.939999999999</v>
      </c>
      <c r="AN670" s="2">
        <f t="shared" si="235"/>
        <v>6714.99</v>
      </c>
      <c r="AO670" s="2">
        <f t="shared" si="236"/>
        <v>0</v>
      </c>
      <c r="AP670" s="2">
        <f t="shared" si="237"/>
        <v>0</v>
      </c>
      <c r="AQ670" s="2">
        <f t="shared" si="238"/>
        <v>0</v>
      </c>
      <c r="AR670" s="2">
        <f t="shared" si="239"/>
        <v>0</v>
      </c>
      <c r="AS670" s="2">
        <f t="shared" si="240"/>
        <v>0</v>
      </c>
      <c r="AT670" s="2">
        <f t="shared" si="241"/>
        <v>6714.9699999999993</v>
      </c>
      <c r="AU670" s="2">
        <f t="shared" si="242"/>
        <v>0</v>
      </c>
      <c r="AV670" s="2">
        <f t="shared" si="243"/>
        <v>26859.9</v>
      </c>
      <c r="AW670" s="2">
        <f t="shared" si="244"/>
        <v>33574.869999999995</v>
      </c>
      <c r="AX670" s="2">
        <f>'ZBud Extract Monthly'!V669</f>
        <v>6714.98</v>
      </c>
      <c r="AY670" s="53">
        <f t="shared" si="245"/>
        <v>-26859.889999999996</v>
      </c>
    </row>
    <row r="671" spans="1:51" x14ac:dyDescent="0.3">
      <c r="A671" s="129">
        <v>53052</v>
      </c>
      <c r="B671" s="130">
        <v>711.57</v>
      </c>
      <c r="C671" s="130">
        <v>1038.8</v>
      </c>
      <c r="D671" s="130">
        <v>2062.36</v>
      </c>
      <c r="E671" s="130">
        <v>1435.96</v>
      </c>
      <c r="F671" s="130">
        <v>73.87</v>
      </c>
      <c r="G671" s="130">
        <v>311.42</v>
      </c>
      <c r="H671" s="2">
        <f t="shared" si="246"/>
        <v>5248.6900000000005</v>
      </c>
      <c r="I671" s="2">
        <f t="shared" si="247"/>
        <v>73.87</v>
      </c>
      <c r="J671" s="2">
        <f t="shared" si="248"/>
        <v>311.42</v>
      </c>
      <c r="K671" s="2">
        <f t="shared" si="249"/>
        <v>5248.6900000000005</v>
      </c>
      <c r="L671" s="2">
        <f t="shared" si="250"/>
        <v>385.29</v>
      </c>
      <c r="M671" s="2">
        <f t="shared" si="251"/>
        <v>5633.9800000000005</v>
      </c>
      <c r="N671" s="2">
        <f>'ZBud Extract Monthly'!V670</f>
        <v>5633.99</v>
      </c>
      <c r="O671" s="53">
        <f t="shared" si="252"/>
        <v>9.999999999308784E-3</v>
      </c>
      <c r="AI671" s="58">
        <f t="shared" si="230"/>
        <v>711.57</v>
      </c>
      <c r="AJ671" s="2">
        <f t="shared" si="231"/>
        <v>4537.12</v>
      </c>
      <c r="AK671" s="2">
        <f t="shared" si="232"/>
        <v>5633.9800000000005</v>
      </c>
      <c r="AL671" s="2">
        <f t="shared" si="233"/>
        <v>385.29</v>
      </c>
      <c r="AM671" s="2">
        <f t="shared" si="234"/>
        <v>11267.960000000001</v>
      </c>
      <c r="AN671" s="2">
        <f t="shared" si="235"/>
        <v>5633.9999999999991</v>
      </c>
      <c r="AO671" s="2">
        <f t="shared" si="236"/>
        <v>0</v>
      </c>
      <c r="AP671" s="2">
        <f t="shared" si="237"/>
        <v>0</v>
      </c>
      <c r="AQ671" s="2">
        <f t="shared" si="238"/>
        <v>0</v>
      </c>
      <c r="AR671" s="2">
        <f t="shared" si="239"/>
        <v>0</v>
      </c>
      <c r="AS671" s="2">
        <f t="shared" si="240"/>
        <v>0</v>
      </c>
      <c r="AT671" s="2">
        <f t="shared" si="241"/>
        <v>5633.9800000000005</v>
      </c>
      <c r="AU671" s="2">
        <f t="shared" si="242"/>
        <v>0</v>
      </c>
      <c r="AV671" s="2">
        <f t="shared" si="243"/>
        <v>22535.940000000002</v>
      </c>
      <c r="AW671" s="2">
        <f t="shared" si="244"/>
        <v>28169.920000000002</v>
      </c>
      <c r="AX671" s="2">
        <f>'ZBud Extract Monthly'!V670</f>
        <v>5633.99</v>
      </c>
      <c r="AY671" s="53">
        <f t="shared" si="245"/>
        <v>-22535.93</v>
      </c>
    </row>
    <row r="672" spans="1:51" x14ac:dyDescent="0.3">
      <c r="A672" s="129">
        <v>53082</v>
      </c>
      <c r="B672" s="130">
        <v>620.58000000000004</v>
      </c>
      <c r="C672" s="130">
        <v>852.69</v>
      </c>
      <c r="D672" s="130">
        <v>1366.3</v>
      </c>
      <c r="E672" s="130">
        <v>917.56</v>
      </c>
      <c r="F672" s="130">
        <v>31.46</v>
      </c>
      <c r="G672" s="130">
        <v>192.92</v>
      </c>
      <c r="H672" s="2">
        <f t="shared" si="246"/>
        <v>3757.1299999999997</v>
      </c>
      <c r="I672" s="2">
        <f t="shared" si="247"/>
        <v>31.46</v>
      </c>
      <c r="J672" s="2">
        <f t="shared" si="248"/>
        <v>192.92</v>
      </c>
      <c r="K672" s="2">
        <f t="shared" si="249"/>
        <v>3757.1299999999997</v>
      </c>
      <c r="L672" s="2">
        <f t="shared" si="250"/>
        <v>224.38</v>
      </c>
      <c r="M672" s="2">
        <f t="shared" si="251"/>
        <v>3981.5099999999998</v>
      </c>
      <c r="N672" s="2">
        <f>'ZBud Extract Monthly'!V671</f>
        <v>3981.51</v>
      </c>
      <c r="O672" s="53">
        <f t="shared" si="252"/>
        <v>0</v>
      </c>
      <c r="AI672" s="58">
        <f t="shared" si="230"/>
        <v>620.58000000000004</v>
      </c>
      <c r="AJ672" s="2">
        <f t="shared" si="231"/>
        <v>3136.5499999999997</v>
      </c>
      <c r="AK672" s="2">
        <f t="shared" si="232"/>
        <v>3981.5099999999998</v>
      </c>
      <c r="AL672" s="2">
        <f t="shared" si="233"/>
        <v>224.38</v>
      </c>
      <c r="AM672" s="2">
        <f t="shared" si="234"/>
        <v>7963.0199999999995</v>
      </c>
      <c r="AN672" s="2">
        <f t="shared" si="235"/>
        <v>3981.51</v>
      </c>
      <c r="AO672" s="2">
        <f t="shared" si="236"/>
        <v>0</v>
      </c>
      <c r="AP672" s="2">
        <f t="shared" si="237"/>
        <v>0</v>
      </c>
      <c r="AQ672" s="2">
        <f t="shared" si="238"/>
        <v>0</v>
      </c>
      <c r="AR672" s="2">
        <f t="shared" si="239"/>
        <v>0</v>
      </c>
      <c r="AS672" s="2">
        <f t="shared" si="240"/>
        <v>0</v>
      </c>
      <c r="AT672" s="2">
        <f t="shared" si="241"/>
        <v>3981.5099999999998</v>
      </c>
      <c r="AU672" s="2">
        <f t="shared" si="242"/>
        <v>0</v>
      </c>
      <c r="AV672" s="2">
        <f t="shared" si="243"/>
        <v>15926.039999999999</v>
      </c>
      <c r="AW672" s="2">
        <f t="shared" si="244"/>
        <v>19907.55</v>
      </c>
      <c r="AX672" s="2">
        <f>'ZBud Extract Monthly'!V671</f>
        <v>3981.51</v>
      </c>
      <c r="AY672" s="53">
        <f t="shared" si="245"/>
        <v>-15926.039999999999</v>
      </c>
    </row>
    <row r="673" spans="1:51" x14ac:dyDescent="0.3">
      <c r="A673" s="129">
        <v>53113</v>
      </c>
      <c r="B673" s="130">
        <v>603.25</v>
      </c>
      <c r="C673" s="130">
        <v>778.56</v>
      </c>
      <c r="D673" s="130">
        <v>740.85</v>
      </c>
      <c r="E673" s="130">
        <v>499.31</v>
      </c>
      <c r="F673" s="130">
        <v>2.25</v>
      </c>
      <c r="G673" s="130">
        <v>81.260000000000005</v>
      </c>
      <c r="H673" s="2">
        <f t="shared" si="246"/>
        <v>2621.97</v>
      </c>
      <c r="I673" s="2">
        <f t="shared" si="247"/>
        <v>2.25</v>
      </c>
      <c r="J673" s="2">
        <f t="shared" si="248"/>
        <v>81.260000000000005</v>
      </c>
      <c r="K673" s="2">
        <f t="shared" si="249"/>
        <v>2621.97</v>
      </c>
      <c r="L673" s="2">
        <f t="shared" si="250"/>
        <v>83.51</v>
      </c>
      <c r="M673" s="2">
        <f t="shared" si="251"/>
        <v>2705.48</v>
      </c>
      <c r="N673" s="2">
        <f>'ZBud Extract Monthly'!V672</f>
        <v>2705.48</v>
      </c>
      <c r="O673" s="53">
        <f t="shared" si="252"/>
        <v>0</v>
      </c>
      <c r="AI673" s="58">
        <f t="shared" si="230"/>
        <v>603.25</v>
      </c>
      <c r="AJ673" s="2">
        <f t="shared" si="231"/>
        <v>2018.7199999999998</v>
      </c>
      <c r="AK673" s="2">
        <f t="shared" si="232"/>
        <v>2705.48</v>
      </c>
      <c r="AL673" s="2">
        <f t="shared" si="233"/>
        <v>83.51</v>
      </c>
      <c r="AM673" s="2">
        <f t="shared" si="234"/>
        <v>5410.96</v>
      </c>
      <c r="AN673" s="2">
        <f t="shared" si="235"/>
        <v>2705.48</v>
      </c>
      <c r="AO673" s="2">
        <f t="shared" si="236"/>
        <v>0</v>
      </c>
      <c r="AP673" s="2">
        <f t="shared" si="237"/>
        <v>0</v>
      </c>
      <c r="AQ673" s="2">
        <f t="shared" si="238"/>
        <v>0</v>
      </c>
      <c r="AR673" s="2">
        <f t="shared" si="239"/>
        <v>0</v>
      </c>
      <c r="AS673" s="2">
        <f t="shared" si="240"/>
        <v>0</v>
      </c>
      <c r="AT673" s="2">
        <f t="shared" si="241"/>
        <v>2705.48</v>
      </c>
      <c r="AU673" s="2">
        <f t="shared" si="242"/>
        <v>0</v>
      </c>
      <c r="AV673" s="2">
        <f t="shared" si="243"/>
        <v>10821.92</v>
      </c>
      <c r="AW673" s="2">
        <f t="shared" si="244"/>
        <v>13527.4</v>
      </c>
      <c r="AX673" s="2">
        <f>'ZBud Extract Monthly'!V672</f>
        <v>2705.48</v>
      </c>
      <c r="AY673" s="53">
        <f t="shared" si="245"/>
        <v>-10821.92</v>
      </c>
    </row>
    <row r="674" spans="1:51" x14ac:dyDescent="0.3">
      <c r="A674" s="129">
        <v>53143</v>
      </c>
      <c r="B674" s="130">
        <v>561.89</v>
      </c>
      <c r="C674" s="130">
        <v>687.39</v>
      </c>
      <c r="D674" s="130">
        <v>335.19</v>
      </c>
      <c r="E674" s="130">
        <v>226.04</v>
      </c>
      <c r="F674" s="130">
        <v>0</v>
      </c>
      <c r="G674" s="130">
        <v>28.37</v>
      </c>
      <c r="H674" s="2">
        <f t="shared" si="246"/>
        <v>1810.51</v>
      </c>
      <c r="I674" s="2">
        <f t="shared" si="247"/>
        <v>0</v>
      </c>
      <c r="J674" s="2">
        <f t="shared" si="248"/>
        <v>28.37</v>
      </c>
      <c r="K674" s="2">
        <f t="shared" si="249"/>
        <v>1810.51</v>
      </c>
      <c r="L674" s="2">
        <f t="shared" si="250"/>
        <v>28.37</v>
      </c>
      <c r="M674" s="2">
        <f t="shared" si="251"/>
        <v>1838.8799999999999</v>
      </c>
      <c r="N674" s="2">
        <f>'ZBud Extract Monthly'!V673</f>
        <v>1838.87</v>
      </c>
      <c r="O674" s="53">
        <f t="shared" si="252"/>
        <v>-9.9999999999909051E-3</v>
      </c>
      <c r="AI674" s="58">
        <f t="shared" ref="AI674:AI737" si="253">B674</f>
        <v>561.89</v>
      </c>
      <c r="AJ674" s="2">
        <f t="shared" ref="AJ674:AJ737" si="254">SUM(C674:E674)</f>
        <v>1248.6199999999999</v>
      </c>
      <c r="AK674" s="2">
        <f t="shared" ref="AK674:AK737" si="255">SUM(F674:H674)</f>
        <v>1838.8799999999999</v>
      </c>
      <c r="AL674" s="2">
        <f t="shared" ref="AL674:AL737" si="256">SUM(I674:J674)</f>
        <v>28.37</v>
      </c>
      <c r="AM674" s="2">
        <f t="shared" ref="AM674:AM737" si="257">SUM(K674:M674)</f>
        <v>3677.7599999999998</v>
      </c>
      <c r="AN674" s="2">
        <f t="shared" ref="AN674:AN737" si="258">SUM(N674:P674)</f>
        <v>1838.86</v>
      </c>
      <c r="AO674" s="2">
        <f t="shared" ref="AO674:AO737" si="259">SUM(Q674:U674)</f>
        <v>0</v>
      </c>
      <c r="AP674" s="2">
        <f t="shared" ref="AP674:AP737" si="260">SUM(V674:Y674)</f>
        <v>0</v>
      </c>
      <c r="AQ674" s="2">
        <f t="shared" ref="AQ674:AQ737" si="261">SUM(Z674:AB674)</f>
        <v>0</v>
      </c>
      <c r="AR674" s="2">
        <f t="shared" ref="AR674:AR737" si="262">SUM(AC674:AG674)</f>
        <v>0</v>
      </c>
      <c r="AS674" s="2">
        <f t="shared" ref="AS674:AS737" si="263">AH674</f>
        <v>0</v>
      </c>
      <c r="AT674" s="2">
        <f t="shared" ref="AT674:AT737" si="264">AK674</f>
        <v>1838.8799999999999</v>
      </c>
      <c r="AU674" s="2">
        <f t="shared" ref="AU674:AU737" si="265">AR674</f>
        <v>0</v>
      </c>
      <c r="AV674" s="2">
        <f t="shared" ref="AV674:AV737" si="266">SUM(AI674:AJ674,AL674:AQ674,AS674)</f>
        <v>7355.4999999999991</v>
      </c>
      <c r="AW674" s="2">
        <f t="shared" ref="AW674:AW737" si="267">SUM(AI674:AS674)</f>
        <v>9194.3799999999992</v>
      </c>
      <c r="AX674" s="2">
        <f>'ZBud Extract Monthly'!V673</f>
        <v>1838.87</v>
      </c>
      <c r="AY674" s="53">
        <f t="shared" ref="AY674:AY737" si="268">AX674-AW674</f>
        <v>-7355.5099999999993</v>
      </c>
    </row>
    <row r="675" spans="1:51" x14ac:dyDescent="0.3">
      <c r="A675" s="129">
        <v>53174</v>
      </c>
      <c r="B675" s="130">
        <v>552.01</v>
      </c>
      <c r="C675" s="130">
        <v>657.79</v>
      </c>
      <c r="D675" s="130">
        <v>107.3</v>
      </c>
      <c r="E675" s="130">
        <v>44.36</v>
      </c>
      <c r="F675" s="130">
        <v>0</v>
      </c>
      <c r="G675" s="130">
        <v>6.61</v>
      </c>
      <c r="H675" s="2">
        <f t="shared" si="246"/>
        <v>1361.4599999999998</v>
      </c>
      <c r="I675" s="2">
        <f t="shared" si="247"/>
        <v>0</v>
      </c>
      <c r="J675" s="2">
        <f t="shared" si="248"/>
        <v>6.61</v>
      </c>
      <c r="K675" s="2">
        <f t="shared" si="249"/>
        <v>1361.4599999999998</v>
      </c>
      <c r="L675" s="2">
        <f t="shared" si="250"/>
        <v>6.61</v>
      </c>
      <c r="M675" s="2">
        <f t="shared" si="251"/>
        <v>1368.0699999999997</v>
      </c>
      <c r="N675" s="2">
        <f>'ZBud Extract Monthly'!V674</f>
        <v>1368.06</v>
      </c>
      <c r="O675" s="53">
        <f t="shared" si="252"/>
        <v>-9.9999999997635314E-3</v>
      </c>
      <c r="AI675" s="58">
        <f t="shared" si="253"/>
        <v>552.01</v>
      </c>
      <c r="AJ675" s="2">
        <f t="shared" si="254"/>
        <v>809.44999999999993</v>
      </c>
      <c r="AK675" s="2">
        <f t="shared" si="255"/>
        <v>1368.0699999999997</v>
      </c>
      <c r="AL675" s="2">
        <f t="shared" si="256"/>
        <v>6.61</v>
      </c>
      <c r="AM675" s="2">
        <f t="shared" si="257"/>
        <v>2736.1399999999994</v>
      </c>
      <c r="AN675" s="2">
        <f t="shared" si="258"/>
        <v>1368.0500000000002</v>
      </c>
      <c r="AO675" s="2">
        <f t="shared" si="259"/>
        <v>0</v>
      </c>
      <c r="AP675" s="2">
        <f t="shared" si="260"/>
        <v>0</v>
      </c>
      <c r="AQ675" s="2">
        <f t="shared" si="261"/>
        <v>0</v>
      </c>
      <c r="AR675" s="2">
        <f t="shared" si="262"/>
        <v>0</v>
      </c>
      <c r="AS675" s="2">
        <f t="shared" si="263"/>
        <v>0</v>
      </c>
      <c r="AT675" s="2">
        <f t="shared" si="264"/>
        <v>1368.0699999999997</v>
      </c>
      <c r="AU675" s="2">
        <f t="shared" si="265"/>
        <v>0</v>
      </c>
      <c r="AV675" s="2">
        <f t="shared" si="266"/>
        <v>5472.2599999999993</v>
      </c>
      <c r="AW675" s="2">
        <f t="shared" si="267"/>
        <v>6840.329999999999</v>
      </c>
      <c r="AX675" s="2">
        <f>'ZBud Extract Monthly'!V674</f>
        <v>1368.06</v>
      </c>
      <c r="AY675" s="53">
        <f t="shared" si="268"/>
        <v>-5472.2699999999986</v>
      </c>
    </row>
    <row r="676" spans="1:51" x14ac:dyDescent="0.3">
      <c r="A676" s="129">
        <v>53205</v>
      </c>
      <c r="B676" s="130">
        <v>534.66</v>
      </c>
      <c r="C676" s="130">
        <v>628.85</v>
      </c>
      <c r="D676" s="130">
        <v>457.77</v>
      </c>
      <c r="E676" s="130">
        <v>347.34</v>
      </c>
      <c r="F676" s="130">
        <v>0</v>
      </c>
      <c r="G676" s="130">
        <v>19.09</v>
      </c>
      <c r="H676" s="2">
        <f t="shared" si="246"/>
        <v>1968.62</v>
      </c>
      <c r="I676" s="2">
        <f t="shared" si="247"/>
        <v>0</v>
      </c>
      <c r="J676" s="2">
        <f t="shared" si="248"/>
        <v>19.09</v>
      </c>
      <c r="K676" s="2">
        <f t="shared" si="249"/>
        <v>1968.62</v>
      </c>
      <c r="L676" s="2">
        <f t="shared" si="250"/>
        <v>19.09</v>
      </c>
      <c r="M676" s="2">
        <f t="shared" si="251"/>
        <v>1987.7099999999998</v>
      </c>
      <c r="N676" s="2">
        <f>'ZBud Extract Monthly'!V675</f>
        <v>1987.71</v>
      </c>
      <c r="O676" s="53">
        <f t="shared" si="252"/>
        <v>0</v>
      </c>
      <c r="AI676" s="58">
        <f t="shared" si="253"/>
        <v>534.66</v>
      </c>
      <c r="AJ676" s="2">
        <f t="shared" si="254"/>
        <v>1433.9599999999998</v>
      </c>
      <c r="AK676" s="2">
        <f t="shared" si="255"/>
        <v>1987.7099999999998</v>
      </c>
      <c r="AL676" s="2">
        <f t="shared" si="256"/>
        <v>19.09</v>
      </c>
      <c r="AM676" s="2">
        <f t="shared" si="257"/>
        <v>3975.4199999999996</v>
      </c>
      <c r="AN676" s="2">
        <f t="shared" si="258"/>
        <v>1987.71</v>
      </c>
      <c r="AO676" s="2">
        <f t="shared" si="259"/>
        <v>0</v>
      </c>
      <c r="AP676" s="2">
        <f t="shared" si="260"/>
        <v>0</v>
      </c>
      <c r="AQ676" s="2">
        <f t="shared" si="261"/>
        <v>0</v>
      </c>
      <c r="AR676" s="2">
        <f t="shared" si="262"/>
        <v>0</v>
      </c>
      <c r="AS676" s="2">
        <f t="shared" si="263"/>
        <v>0</v>
      </c>
      <c r="AT676" s="2">
        <f t="shared" si="264"/>
        <v>1987.7099999999998</v>
      </c>
      <c r="AU676" s="2">
        <f t="shared" si="265"/>
        <v>0</v>
      </c>
      <c r="AV676" s="2">
        <f t="shared" si="266"/>
        <v>7950.8399999999992</v>
      </c>
      <c r="AW676" s="2">
        <f t="shared" si="267"/>
        <v>9938.5499999999993</v>
      </c>
      <c r="AX676" s="2">
        <f>'ZBud Extract Monthly'!V675</f>
        <v>1987.71</v>
      </c>
      <c r="AY676" s="53">
        <f t="shared" si="268"/>
        <v>-7950.8399999999992</v>
      </c>
    </row>
    <row r="677" spans="1:51" x14ac:dyDescent="0.3">
      <c r="A677" s="129">
        <v>53235</v>
      </c>
      <c r="B677" s="130">
        <v>502.09</v>
      </c>
      <c r="C677" s="130">
        <v>568.24</v>
      </c>
      <c r="D677" s="130">
        <v>440.76</v>
      </c>
      <c r="E677" s="130">
        <v>376.39</v>
      </c>
      <c r="F677" s="130">
        <v>0</v>
      </c>
      <c r="G677" s="130">
        <v>22.91</v>
      </c>
      <c r="H677" s="2">
        <f t="shared" si="246"/>
        <v>1887.48</v>
      </c>
      <c r="I677" s="2">
        <f t="shared" si="247"/>
        <v>0</v>
      </c>
      <c r="J677" s="2">
        <f t="shared" si="248"/>
        <v>22.91</v>
      </c>
      <c r="K677" s="2">
        <f t="shared" si="249"/>
        <v>1887.48</v>
      </c>
      <c r="L677" s="2">
        <f t="shared" si="250"/>
        <v>22.91</v>
      </c>
      <c r="M677" s="2">
        <f t="shared" si="251"/>
        <v>1910.39</v>
      </c>
      <c r="N677" s="2">
        <f>'ZBud Extract Monthly'!V676</f>
        <v>1910.39</v>
      </c>
      <c r="O677" s="53">
        <f t="shared" si="252"/>
        <v>0</v>
      </c>
      <c r="AI677" s="58">
        <f t="shared" si="253"/>
        <v>502.09</v>
      </c>
      <c r="AJ677" s="2">
        <f t="shared" si="254"/>
        <v>1385.3899999999999</v>
      </c>
      <c r="AK677" s="2">
        <f t="shared" si="255"/>
        <v>1910.39</v>
      </c>
      <c r="AL677" s="2">
        <f t="shared" si="256"/>
        <v>22.91</v>
      </c>
      <c r="AM677" s="2">
        <f t="shared" si="257"/>
        <v>3820.78</v>
      </c>
      <c r="AN677" s="2">
        <f t="shared" si="258"/>
        <v>1910.39</v>
      </c>
      <c r="AO677" s="2">
        <f t="shared" si="259"/>
        <v>0</v>
      </c>
      <c r="AP677" s="2">
        <f t="shared" si="260"/>
        <v>0</v>
      </c>
      <c r="AQ677" s="2">
        <f t="shared" si="261"/>
        <v>0</v>
      </c>
      <c r="AR677" s="2">
        <f t="shared" si="262"/>
        <v>0</v>
      </c>
      <c r="AS677" s="2">
        <f t="shared" si="263"/>
        <v>0</v>
      </c>
      <c r="AT677" s="2">
        <f t="shared" si="264"/>
        <v>1910.39</v>
      </c>
      <c r="AU677" s="2">
        <f t="shared" si="265"/>
        <v>0</v>
      </c>
      <c r="AV677" s="2">
        <f t="shared" si="266"/>
        <v>7641.56</v>
      </c>
      <c r="AW677" s="2">
        <f t="shared" si="267"/>
        <v>9551.9499999999989</v>
      </c>
      <c r="AX677" s="2">
        <f>'ZBud Extract Monthly'!V676</f>
        <v>1910.39</v>
      </c>
      <c r="AY677" s="53">
        <f t="shared" si="268"/>
        <v>-7641.5599999999986</v>
      </c>
    </row>
    <row r="678" spans="1:51" x14ac:dyDescent="0.3">
      <c r="A678" s="129">
        <v>53266</v>
      </c>
      <c r="B678" s="130">
        <v>551.14</v>
      </c>
      <c r="C678" s="130">
        <v>601.52</v>
      </c>
      <c r="D678" s="130">
        <v>596.49</v>
      </c>
      <c r="E678" s="130">
        <v>454.93</v>
      </c>
      <c r="F678" s="130">
        <v>0</v>
      </c>
      <c r="G678" s="130">
        <v>40.97</v>
      </c>
      <c r="H678" s="2">
        <f t="shared" si="246"/>
        <v>2204.08</v>
      </c>
      <c r="I678" s="2">
        <f t="shared" si="247"/>
        <v>0</v>
      </c>
      <c r="J678" s="2">
        <f t="shared" si="248"/>
        <v>40.97</v>
      </c>
      <c r="K678" s="2">
        <f t="shared" si="249"/>
        <v>2204.08</v>
      </c>
      <c r="L678" s="2">
        <f t="shared" si="250"/>
        <v>40.97</v>
      </c>
      <c r="M678" s="2">
        <f t="shared" si="251"/>
        <v>2245.0499999999997</v>
      </c>
      <c r="N678" s="2">
        <f>'ZBud Extract Monthly'!V677</f>
        <v>2245.0500000000002</v>
      </c>
      <c r="O678" s="53">
        <f t="shared" si="252"/>
        <v>0</v>
      </c>
      <c r="AI678" s="58">
        <f t="shared" si="253"/>
        <v>551.14</v>
      </c>
      <c r="AJ678" s="2">
        <f t="shared" si="254"/>
        <v>1652.94</v>
      </c>
      <c r="AK678" s="2">
        <f t="shared" si="255"/>
        <v>2245.0499999999997</v>
      </c>
      <c r="AL678" s="2">
        <f t="shared" si="256"/>
        <v>40.97</v>
      </c>
      <c r="AM678" s="2">
        <f t="shared" si="257"/>
        <v>4490.0999999999995</v>
      </c>
      <c r="AN678" s="2">
        <f t="shared" si="258"/>
        <v>2245.0500000000002</v>
      </c>
      <c r="AO678" s="2">
        <f t="shared" si="259"/>
        <v>0</v>
      </c>
      <c r="AP678" s="2">
        <f t="shared" si="260"/>
        <v>0</v>
      </c>
      <c r="AQ678" s="2">
        <f t="shared" si="261"/>
        <v>0</v>
      </c>
      <c r="AR678" s="2">
        <f t="shared" si="262"/>
        <v>0</v>
      </c>
      <c r="AS678" s="2">
        <f t="shared" si="263"/>
        <v>0</v>
      </c>
      <c r="AT678" s="2">
        <f t="shared" si="264"/>
        <v>2245.0499999999997</v>
      </c>
      <c r="AU678" s="2">
        <f t="shared" si="265"/>
        <v>0</v>
      </c>
      <c r="AV678" s="2">
        <f t="shared" si="266"/>
        <v>8980.2000000000007</v>
      </c>
      <c r="AW678" s="2">
        <f t="shared" si="267"/>
        <v>11225.25</v>
      </c>
      <c r="AX678" s="2">
        <f>'ZBud Extract Monthly'!V677</f>
        <v>2245.0500000000002</v>
      </c>
      <c r="AY678" s="53">
        <f t="shared" si="268"/>
        <v>-8980.2000000000007</v>
      </c>
    </row>
    <row r="679" spans="1:51" x14ac:dyDescent="0.3">
      <c r="A679" s="129">
        <v>53296</v>
      </c>
      <c r="B679" s="130">
        <v>673.16</v>
      </c>
      <c r="C679" s="130">
        <v>720.71</v>
      </c>
      <c r="D679" s="130">
        <v>761.99</v>
      </c>
      <c r="E679" s="130">
        <v>491.28</v>
      </c>
      <c r="F679" s="130">
        <v>0</v>
      </c>
      <c r="G679" s="130">
        <v>46.38</v>
      </c>
      <c r="H679" s="2">
        <f t="shared" si="246"/>
        <v>2647.1399999999994</v>
      </c>
      <c r="I679" s="2">
        <f t="shared" si="247"/>
        <v>0</v>
      </c>
      <c r="J679" s="2">
        <f t="shared" si="248"/>
        <v>46.38</v>
      </c>
      <c r="K679" s="2">
        <f t="shared" si="249"/>
        <v>2647.1399999999994</v>
      </c>
      <c r="L679" s="2">
        <f t="shared" si="250"/>
        <v>46.38</v>
      </c>
      <c r="M679" s="2">
        <f t="shared" si="251"/>
        <v>2693.5199999999995</v>
      </c>
      <c r="N679" s="2">
        <f>'ZBud Extract Monthly'!V678</f>
        <v>2693.51</v>
      </c>
      <c r="O679" s="53">
        <f t="shared" si="252"/>
        <v>-9.999999999308784E-3</v>
      </c>
      <c r="AI679" s="58">
        <f t="shared" si="253"/>
        <v>673.16</v>
      </c>
      <c r="AJ679" s="2">
        <f t="shared" si="254"/>
        <v>1973.98</v>
      </c>
      <c r="AK679" s="2">
        <f t="shared" si="255"/>
        <v>2693.5199999999995</v>
      </c>
      <c r="AL679" s="2">
        <f t="shared" si="256"/>
        <v>46.38</v>
      </c>
      <c r="AM679" s="2">
        <f t="shared" si="257"/>
        <v>5387.0399999999991</v>
      </c>
      <c r="AN679" s="2">
        <f t="shared" si="258"/>
        <v>2693.5000000000009</v>
      </c>
      <c r="AO679" s="2">
        <f t="shared" si="259"/>
        <v>0</v>
      </c>
      <c r="AP679" s="2">
        <f t="shared" si="260"/>
        <v>0</v>
      </c>
      <c r="AQ679" s="2">
        <f t="shared" si="261"/>
        <v>0</v>
      </c>
      <c r="AR679" s="2">
        <f t="shared" si="262"/>
        <v>0</v>
      </c>
      <c r="AS679" s="2">
        <f t="shared" si="263"/>
        <v>0</v>
      </c>
      <c r="AT679" s="2">
        <f t="shared" si="264"/>
        <v>2693.5199999999995</v>
      </c>
      <c r="AU679" s="2">
        <f t="shared" si="265"/>
        <v>0</v>
      </c>
      <c r="AV679" s="2">
        <f t="shared" si="266"/>
        <v>10774.060000000001</v>
      </c>
      <c r="AW679" s="2">
        <f t="shared" si="267"/>
        <v>13467.579999999998</v>
      </c>
      <c r="AX679" s="2">
        <f>'ZBud Extract Monthly'!V678</f>
        <v>2693.51</v>
      </c>
      <c r="AY679" s="53">
        <f t="shared" si="268"/>
        <v>-10774.069999999998</v>
      </c>
    </row>
    <row r="680" spans="1:51" x14ac:dyDescent="0.3">
      <c r="A680" s="129">
        <v>53327</v>
      </c>
      <c r="B680" s="130">
        <v>879.31</v>
      </c>
      <c r="C680" s="130">
        <v>1062.82</v>
      </c>
      <c r="D680" s="130">
        <v>1390.46</v>
      </c>
      <c r="E680" s="130">
        <v>960.18</v>
      </c>
      <c r="F680" s="130">
        <v>0</v>
      </c>
      <c r="G680" s="130">
        <v>114.06</v>
      </c>
      <c r="H680" s="2">
        <f t="shared" si="246"/>
        <v>4292.7700000000004</v>
      </c>
      <c r="I680" s="2">
        <f t="shared" si="247"/>
        <v>0</v>
      </c>
      <c r="J680" s="2">
        <f t="shared" si="248"/>
        <v>114.06</v>
      </c>
      <c r="K680" s="2">
        <f t="shared" si="249"/>
        <v>4292.7700000000004</v>
      </c>
      <c r="L680" s="2">
        <f t="shared" si="250"/>
        <v>114.06</v>
      </c>
      <c r="M680" s="2">
        <f t="shared" si="251"/>
        <v>4406.8300000000008</v>
      </c>
      <c r="N680" s="2">
        <f>'ZBud Extract Monthly'!V679</f>
        <v>4406.84</v>
      </c>
      <c r="O680" s="53">
        <f t="shared" si="252"/>
        <v>9.999999999308784E-3</v>
      </c>
      <c r="AI680" s="58">
        <f t="shared" si="253"/>
        <v>879.31</v>
      </c>
      <c r="AJ680" s="2">
        <f t="shared" si="254"/>
        <v>3413.4599999999996</v>
      </c>
      <c r="AK680" s="2">
        <f t="shared" si="255"/>
        <v>4406.8300000000008</v>
      </c>
      <c r="AL680" s="2">
        <f t="shared" si="256"/>
        <v>114.06</v>
      </c>
      <c r="AM680" s="2">
        <f t="shared" si="257"/>
        <v>8813.6600000000017</v>
      </c>
      <c r="AN680" s="2">
        <f t="shared" si="258"/>
        <v>4406.8499999999995</v>
      </c>
      <c r="AO680" s="2">
        <f t="shared" si="259"/>
        <v>0</v>
      </c>
      <c r="AP680" s="2">
        <f t="shared" si="260"/>
        <v>0</v>
      </c>
      <c r="AQ680" s="2">
        <f t="shared" si="261"/>
        <v>0</v>
      </c>
      <c r="AR680" s="2">
        <f t="shared" si="262"/>
        <v>0</v>
      </c>
      <c r="AS680" s="2">
        <f t="shared" si="263"/>
        <v>0</v>
      </c>
      <c r="AT680" s="2">
        <f t="shared" si="264"/>
        <v>4406.8300000000008</v>
      </c>
      <c r="AU680" s="2">
        <f t="shared" si="265"/>
        <v>0</v>
      </c>
      <c r="AV680" s="2">
        <f t="shared" si="266"/>
        <v>17627.34</v>
      </c>
      <c r="AW680" s="2">
        <f t="shared" si="267"/>
        <v>22034.17</v>
      </c>
      <c r="AX680" s="2">
        <f>'ZBud Extract Monthly'!V679</f>
        <v>4406.84</v>
      </c>
      <c r="AY680" s="53">
        <f t="shared" si="268"/>
        <v>-17627.329999999998</v>
      </c>
    </row>
    <row r="681" spans="1:51" x14ac:dyDescent="0.3">
      <c r="A681" s="129">
        <v>53358</v>
      </c>
      <c r="B681" s="130">
        <v>1263.95</v>
      </c>
      <c r="C681" s="130">
        <v>1527.15</v>
      </c>
      <c r="D681" s="130">
        <v>1222.43</v>
      </c>
      <c r="E681" s="130">
        <v>753.7</v>
      </c>
      <c r="F681" s="130">
        <v>12.42</v>
      </c>
      <c r="G681" s="130">
        <v>130.49</v>
      </c>
      <c r="H681" s="2">
        <f t="shared" si="246"/>
        <v>4767.2300000000005</v>
      </c>
      <c r="I681" s="2">
        <f t="shared" si="247"/>
        <v>12.42</v>
      </c>
      <c r="J681" s="2">
        <f t="shared" si="248"/>
        <v>130.49</v>
      </c>
      <c r="K681" s="2">
        <f t="shared" si="249"/>
        <v>4767.2300000000005</v>
      </c>
      <c r="L681" s="2">
        <f t="shared" si="250"/>
        <v>142.91</v>
      </c>
      <c r="M681" s="2">
        <f t="shared" si="251"/>
        <v>4910.1400000000003</v>
      </c>
      <c r="N681" s="2">
        <f>'ZBud Extract Monthly'!V680</f>
        <v>4910.1499999999996</v>
      </c>
      <c r="O681" s="53">
        <f t="shared" si="252"/>
        <v>9.999999999308784E-3</v>
      </c>
      <c r="AI681" s="58">
        <f t="shared" si="253"/>
        <v>1263.95</v>
      </c>
      <c r="AJ681" s="2">
        <f t="shared" si="254"/>
        <v>3503.2799999999997</v>
      </c>
      <c r="AK681" s="2">
        <f t="shared" si="255"/>
        <v>4910.1400000000003</v>
      </c>
      <c r="AL681" s="2">
        <f t="shared" si="256"/>
        <v>142.91</v>
      </c>
      <c r="AM681" s="2">
        <f t="shared" si="257"/>
        <v>9820.2800000000007</v>
      </c>
      <c r="AN681" s="2">
        <f t="shared" si="258"/>
        <v>4910.1599999999989</v>
      </c>
      <c r="AO681" s="2">
        <f t="shared" si="259"/>
        <v>0</v>
      </c>
      <c r="AP681" s="2">
        <f t="shared" si="260"/>
        <v>0</v>
      </c>
      <c r="AQ681" s="2">
        <f t="shared" si="261"/>
        <v>0</v>
      </c>
      <c r="AR681" s="2">
        <f t="shared" si="262"/>
        <v>0</v>
      </c>
      <c r="AS681" s="2">
        <f t="shared" si="263"/>
        <v>0</v>
      </c>
      <c r="AT681" s="2">
        <f t="shared" si="264"/>
        <v>4910.1400000000003</v>
      </c>
      <c r="AU681" s="2">
        <f t="shared" si="265"/>
        <v>0</v>
      </c>
      <c r="AV681" s="2">
        <f t="shared" si="266"/>
        <v>19640.579999999998</v>
      </c>
      <c r="AW681" s="2">
        <f t="shared" si="267"/>
        <v>24550.719999999998</v>
      </c>
      <c r="AX681" s="2">
        <f>'ZBud Extract Monthly'!V680</f>
        <v>4910.1499999999996</v>
      </c>
      <c r="AY681" s="53">
        <f t="shared" si="268"/>
        <v>-19640.57</v>
      </c>
    </row>
    <row r="682" spans="1:51" x14ac:dyDescent="0.3">
      <c r="A682" s="129">
        <v>53386</v>
      </c>
      <c r="B682" s="130">
        <v>1763.31</v>
      </c>
      <c r="C682" s="130">
        <v>2195.98</v>
      </c>
      <c r="D682" s="130">
        <v>2026.1</v>
      </c>
      <c r="E682" s="130">
        <v>1220.5899999999999</v>
      </c>
      <c r="F682" s="130">
        <v>164.59</v>
      </c>
      <c r="G682" s="130">
        <v>308.12</v>
      </c>
      <c r="H682" s="2">
        <f t="shared" si="246"/>
        <v>7205.98</v>
      </c>
      <c r="I682" s="2">
        <f t="shared" si="247"/>
        <v>164.59</v>
      </c>
      <c r="J682" s="2">
        <f t="shared" si="248"/>
        <v>308.12</v>
      </c>
      <c r="K682" s="2">
        <f t="shared" si="249"/>
        <v>7205.98</v>
      </c>
      <c r="L682" s="2">
        <f t="shared" si="250"/>
        <v>472.71000000000004</v>
      </c>
      <c r="M682" s="2">
        <f t="shared" si="251"/>
        <v>7678.69</v>
      </c>
      <c r="N682" s="2">
        <f>'ZBud Extract Monthly'!V681</f>
        <v>7678.69</v>
      </c>
      <c r="O682" s="53">
        <f t="shared" si="252"/>
        <v>0</v>
      </c>
      <c r="AI682" s="58">
        <f t="shared" si="253"/>
        <v>1763.31</v>
      </c>
      <c r="AJ682" s="2">
        <f t="shared" si="254"/>
        <v>5442.67</v>
      </c>
      <c r="AK682" s="2">
        <f t="shared" si="255"/>
        <v>7678.69</v>
      </c>
      <c r="AL682" s="2">
        <f t="shared" si="256"/>
        <v>472.71000000000004</v>
      </c>
      <c r="AM682" s="2">
        <f t="shared" si="257"/>
        <v>15357.38</v>
      </c>
      <c r="AN682" s="2">
        <f t="shared" si="258"/>
        <v>7678.69</v>
      </c>
      <c r="AO682" s="2">
        <f t="shared" si="259"/>
        <v>0</v>
      </c>
      <c r="AP682" s="2">
        <f t="shared" si="260"/>
        <v>0</v>
      </c>
      <c r="AQ682" s="2">
        <f t="shared" si="261"/>
        <v>0</v>
      </c>
      <c r="AR682" s="2">
        <f t="shared" si="262"/>
        <v>0</v>
      </c>
      <c r="AS682" s="2">
        <f t="shared" si="263"/>
        <v>0</v>
      </c>
      <c r="AT682" s="2">
        <f t="shared" si="264"/>
        <v>7678.69</v>
      </c>
      <c r="AU682" s="2">
        <f t="shared" si="265"/>
        <v>0</v>
      </c>
      <c r="AV682" s="2">
        <f t="shared" si="266"/>
        <v>30714.76</v>
      </c>
      <c r="AW682" s="2">
        <f t="shared" si="267"/>
        <v>38393.449999999997</v>
      </c>
      <c r="AX682" s="2">
        <f>'ZBud Extract Monthly'!V681</f>
        <v>7678.69</v>
      </c>
      <c r="AY682" s="53">
        <f t="shared" si="268"/>
        <v>-30714.76</v>
      </c>
    </row>
    <row r="683" spans="1:51" x14ac:dyDescent="0.3">
      <c r="A683" s="129">
        <v>53417</v>
      </c>
      <c r="B683" s="130">
        <v>926.63</v>
      </c>
      <c r="C683" s="130">
        <v>1309.5899999999999</v>
      </c>
      <c r="D683" s="130">
        <v>1984.13</v>
      </c>
      <c r="E683" s="130">
        <v>1354.82</v>
      </c>
      <c r="F683" s="130">
        <v>288.13</v>
      </c>
      <c r="G683" s="130">
        <v>450.56</v>
      </c>
      <c r="H683" s="2">
        <f t="shared" si="246"/>
        <v>5575.17</v>
      </c>
      <c r="I683" s="2">
        <f t="shared" si="247"/>
        <v>288.13</v>
      </c>
      <c r="J683" s="2">
        <f t="shared" si="248"/>
        <v>450.56</v>
      </c>
      <c r="K683" s="2">
        <f t="shared" si="249"/>
        <v>5575.17</v>
      </c>
      <c r="L683" s="2">
        <f t="shared" si="250"/>
        <v>738.69</v>
      </c>
      <c r="M683" s="2">
        <f t="shared" si="251"/>
        <v>6313.8600000000006</v>
      </c>
      <c r="N683" s="2">
        <f>'ZBud Extract Monthly'!V682</f>
        <v>6313.86</v>
      </c>
      <c r="O683" s="53">
        <f t="shared" si="252"/>
        <v>0</v>
      </c>
      <c r="AI683" s="58">
        <f t="shared" si="253"/>
        <v>926.63</v>
      </c>
      <c r="AJ683" s="2">
        <f t="shared" si="254"/>
        <v>4648.54</v>
      </c>
      <c r="AK683" s="2">
        <f t="shared" si="255"/>
        <v>6313.8600000000006</v>
      </c>
      <c r="AL683" s="2">
        <f t="shared" si="256"/>
        <v>738.69</v>
      </c>
      <c r="AM683" s="2">
        <f t="shared" si="257"/>
        <v>12627.720000000001</v>
      </c>
      <c r="AN683" s="2">
        <f t="shared" si="258"/>
        <v>6313.86</v>
      </c>
      <c r="AO683" s="2">
        <f t="shared" si="259"/>
        <v>0</v>
      </c>
      <c r="AP683" s="2">
        <f t="shared" si="260"/>
        <v>0</v>
      </c>
      <c r="AQ683" s="2">
        <f t="shared" si="261"/>
        <v>0</v>
      </c>
      <c r="AR683" s="2">
        <f t="shared" si="262"/>
        <v>0</v>
      </c>
      <c r="AS683" s="2">
        <f t="shared" si="263"/>
        <v>0</v>
      </c>
      <c r="AT683" s="2">
        <f t="shared" si="264"/>
        <v>6313.8600000000006</v>
      </c>
      <c r="AU683" s="2">
        <f t="shared" si="265"/>
        <v>0</v>
      </c>
      <c r="AV683" s="2">
        <f t="shared" si="266"/>
        <v>25255.440000000002</v>
      </c>
      <c r="AW683" s="2">
        <f t="shared" si="267"/>
        <v>31569.300000000003</v>
      </c>
      <c r="AX683" s="2">
        <f>'ZBud Extract Monthly'!V682</f>
        <v>6313.86</v>
      </c>
      <c r="AY683" s="53">
        <f t="shared" si="268"/>
        <v>-25255.440000000002</v>
      </c>
    </row>
    <row r="684" spans="1:51" x14ac:dyDescent="0.3">
      <c r="A684" s="129">
        <v>53447</v>
      </c>
      <c r="B684" s="130">
        <v>1481.97</v>
      </c>
      <c r="C684" s="130">
        <v>1785.66</v>
      </c>
      <c r="D684" s="130">
        <v>2271.54</v>
      </c>
      <c r="E684" s="130">
        <v>1541.64</v>
      </c>
      <c r="F684" s="130">
        <v>246.54</v>
      </c>
      <c r="G684" s="130">
        <v>426.34</v>
      </c>
      <c r="H684" s="2">
        <f t="shared" si="246"/>
        <v>7080.81</v>
      </c>
      <c r="I684" s="2">
        <f t="shared" si="247"/>
        <v>246.54</v>
      </c>
      <c r="J684" s="2">
        <f t="shared" si="248"/>
        <v>426.34</v>
      </c>
      <c r="K684" s="2">
        <f t="shared" si="249"/>
        <v>7080.81</v>
      </c>
      <c r="L684" s="2">
        <f t="shared" si="250"/>
        <v>672.88</v>
      </c>
      <c r="M684" s="2">
        <f t="shared" si="251"/>
        <v>7753.6900000000005</v>
      </c>
      <c r="N684" s="2">
        <f>'ZBud Extract Monthly'!V683</f>
        <v>7753.69</v>
      </c>
      <c r="O684" s="53">
        <f t="shared" si="252"/>
        <v>0</v>
      </c>
      <c r="AI684" s="58">
        <f t="shared" si="253"/>
        <v>1481.97</v>
      </c>
      <c r="AJ684" s="2">
        <f t="shared" si="254"/>
        <v>5598.84</v>
      </c>
      <c r="AK684" s="2">
        <f t="shared" si="255"/>
        <v>7753.6900000000005</v>
      </c>
      <c r="AL684" s="2">
        <f t="shared" si="256"/>
        <v>672.88</v>
      </c>
      <c r="AM684" s="2">
        <f t="shared" si="257"/>
        <v>15507.380000000001</v>
      </c>
      <c r="AN684" s="2">
        <f t="shared" si="258"/>
        <v>7753.69</v>
      </c>
      <c r="AO684" s="2">
        <f t="shared" si="259"/>
        <v>0</v>
      </c>
      <c r="AP684" s="2">
        <f t="shared" si="260"/>
        <v>0</v>
      </c>
      <c r="AQ684" s="2">
        <f t="shared" si="261"/>
        <v>0</v>
      </c>
      <c r="AR684" s="2">
        <f t="shared" si="262"/>
        <v>0</v>
      </c>
      <c r="AS684" s="2">
        <f t="shared" si="263"/>
        <v>0</v>
      </c>
      <c r="AT684" s="2">
        <f t="shared" si="264"/>
        <v>7753.6900000000005</v>
      </c>
      <c r="AU684" s="2">
        <f t="shared" si="265"/>
        <v>0</v>
      </c>
      <c r="AV684" s="2">
        <f t="shared" si="266"/>
        <v>31014.76</v>
      </c>
      <c r="AW684" s="2">
        <f t="shared" si="267"/>
        <v>38768.450000000004</v>
      </c>
      <c r="AX684" s="2">
        <f>'ZBud Extract Monthly'!V683</f>
        <v>7753.69</v>
      </c>
      <c r="AY684" s="53">
        <f t="shared" si="268"/>
        <v>-31014.760000000006</v>
      </c>
    </row>
    <row r="685" spans="1:51" x14ac:dyDescent="0.3">
      <c r="A685" s="129">
        <v>53478</v>
      </c>
      <c r="B685" s="130">
        <v>843.89</v>
      </c>
      <c r="C685" s="130">
        <v>1195.6500000000001</v>
      </c>
      <c r="D685" s="130">
        <v>1433.47</v>
      </c>
      <c r="E685" s="130">
        <v>1046.19</v>
      </c>
      <c r="F685" s="130">
        <v>158.97999999999999</v>
      </c>
      <c r="G685" s="130">
        <v>326.93</v>
      </c>
      <c r="H685" s="2">
        <f t="shared" si="246"/>
        <v>4519.2000000000007</v>
      </c>
      <c r="I685" s="2">
        <f t="shared" si="247"/>
        <v>158.97999999999999</v>
      </c>
      <c r="J685" s="2">
        <f t="shared" si="248"/>
        <v>326.93</v>
      </c>
      <c r="K685" s="2">
        <f t="shared" si="249"/>
        <v>4519.2000000000007</v>
      </c>
      <c r="L685" s="2">
        <f t="shared" si="250"/>
        <v>485.90999999999997</v>
      </c>
      <c r="M685" s="2">
        <f t="shared" si="251"/>
        <v>5005.1100000000006</v>
      </c>
      <c r="N685" s="2">
        <f>'ZBud Extract Monthly'!V684</f>
        <v>5005.12</v>
      </c>
      <c r="O685" s="53">
        <f t="shared" si="252"/>
        <v>9.999999999308784E-3</v>
      </c>
      <c r="AI685" s="58">
        <f t="shared" si="253"/>
        <v>843.89</v>
      </c>
      <c r="AJ685" s="2">
        <f t="shared" si="254"/>
        <v>3675.31</v>
      </c>
      <c r="AK685" s="2">
        <f t="shared" si="255"/>
        <v>5005.1100000000006</v>
      </c>
      <c r="AL685" s="2">
        <f t="shared" si="256"/>
        <v>485.90999999999997</v>
      </c>
      <c r="AM685" s="2">
        <f t="shared" si="257"/>
        <v>10010.220000000001</v>
      </c>
      <c r="AN685" s="2">
        <f t="shared" si="258"/>
        <v>5005.1299999999992</v>
      </c>
      <c r="AO685" s="2">
        <f t="shared" si="259"/>
        <v>0</v>
      </c>
      <c r="AP685" s="2">
        <f t="shared" si="260"/>
        <v>0</v>
      </c>
      <c r="AQ685" s="2">
        <f t="shared" si="261"/>
        <v>0</v>
      </c>
      <c r="AR685" s="2">
        <f t="shared" si="262"/>
        <v>0</v>
      </c>
      <c r="AS685" s="2">
        <f t="shared" si="263"/>
        <v>0</v>
      </c>
      <c r="AT685" s="2">
        <f t="shared" si="264"/>
        <v>5005.1100000000006</v>
      </c>
      <c r="AU685" s="2">
        <f t="shared" si="265"/>
        <v>0</v>
      </c>
      <c r="AV685" s="2">
        <f t="shared" si="266"/>
        <v>20020.46</v>
      </c>
      <c r="AW685" s="2">
        <f t="shared" si="267"/>
        <v>25025.57</v>
      </c>
      <c r="AX685" s="2">
        <f>'ZBud Extract Monthly'!V684</f>
        <v>5005.12</v>
      </c>
      <c r="AY685" s="53">
        <f t="shared" si="268"/>
        <v>-20020.45</v>
      </c>
    </row>
    <row r="686" spans="1:51" x14ac:dyDescent="0.3">
      <c r="A686" s="129">
        <v>53508</v>
      </c>
      <c r="B686" s="130">
        <v>826.54</v>
      </c>
      <c r="C686" s="130">
        <v>1156.08</v>
      </c>
      <c r="D686" s="130">
        <v>1313.79</v>
      </c>
      <c r="E686" s="130">
        <v>956</v>
      </c>
      <c r="F686" s="130">
        <v>140.36000000000001</v>
      </c>
      <c r="G686" s="130">
        <v>278.08999999999997</v>
      </c>
      <c r="H686" s="2">
        <f t="shared" si="246"/>
        <v>4252.41</v>
      </c>
      <c r="I686" s="2">
        <f t="shared" si="247"/>
        <v>140.36000000000001</v>
      </c>
      <c r="J686" s="2">
        <f t="shared" si="248"/>
        <v>278.08999999999997</v>
      </c>
      <c r="K686" s="2">
        <f t="shared" si="249"/>
        <v>4252.41</v>
      </c>
      <c r="L686" s="2">
        <f t="shared" si="250"/>
        <v>418.45</v>
      </c>
      <c r="M686" s="2">
        <f t="shared" si="251"/>
        <v>4670.8599999999997</v>
      </c>
      <c r="N686" s="2">
        <f>'ZBud Extract Monthly'!V685</f>
        <v>4670.8500000000004</v>
      </c>
      <c r="O686" s="53">
        <f t="shared" si="252"/>
        <v>-9.999999999308784E-3</v>
      </c>
      <c r="AI686" s="58">
        <f t="shared" si="253"/>
        <v>826.54</v>
      </c>
      <c r="AJ686" s="2">
        <f t="shared" si="254"/>
        <v>3425.87</v>
      </c>
      <c r="AK686" s="2">
        <f t="shared" si="255"/>
        <v>4670.8599999999997</v>
      </c>
      <c r="AL686" s="2">
        <f t="shared" si="256"/>
        <v>418.45</v>
      </c>
      <c r="AM686" s="2">
        <f t="shared" si="257"/>
        <v>9341.7199999999993</v>
      </c>
      <c r="AN686" s="2">
        <f t="shared" si="258"/>
        <v>4670.8400000000011</v>
      </c>
      <c r="AO686" s="2">
        <f t="shared" si="259"/>
        <v>0</v>
      </c>
      <c r="AP686" s="2">
        <f t="shared" si="260"/>
        <v>0</v>
      </c>
      <c r="AQ686" s="2">
        <f t="shared" si="261"/>
        <v>0</v>
      </c>
      <c r="AR686" s="2">
        <f t="shared" si="262"/>
        <v>0</v>
      </c>
      <c r="AS686" s="2">
        <f t="shared" si="263"/>
        <v>0</v>
      </c>
      <c r="AT686" s="2">
        <f t="shared" si="264"/>
        <v>4670.8599999999997</v>
      </c>
      <c r="AU686" s="2">
        <f t="shared" si="265"/>
        <v>0</v>
      </c>
      <c r="AV686" s="2">
        <f t="shared" si="266"/>
        <v>18683.419999999998</v>
      </c>
      <c r="AW686" s="2">
        <f t="shared" si="267"/>
        <v>23354.280000000002</v>
      </c>
      <c r="AX686" s="2">
        <f>'ZBud Extract Monthly'!V685</f>
        <v>4670.8500000000004</v>
      </c>
      <c r="AY686" s="53">
        <f t="shared" si="268"/>
        <v>-18683.43</v>
      </c>
    </row>
    <row r="687" spans="1:51" x14ac:dyDescent="0.3">
      <c r="A687" s="129">
        <v>53539</v>
      </c>
      <c r="B687" s="130">
        <v>723.19</v>
      </c>
      <c r="C687" s="130">
        <v>990.17</v>
      </c>
      <c r="D687" s="130">
        <v>1130.19</v>
      </c>
      <c r="E687" s="130">
        <v>865.83</v>
      </c>
      <c r="F687" s="130">
        <v>49.35</v>
      </c>
      <c r="G687" s="130">
        <v>163.52000000000001</v>
      </c>
      <c r="H687" s="2">
        <f t="shared" si="246"/>
        <v>3709.38</v>
      </c>
      <c r="I687" s="2">
        <f t="shared" si="247"/>
        <v>49.35</v>
      </c>
      <c r="J687" s="2">
        <f t="shared" si="248"/>
        <v>163.52000000000001</v>
      </c>
      <c r="K687" s="2">
        <f t="shared" si="249"/>
        <v>3709.38</v>
      </c>
      <c r="L687" s="2">
        <f t="shared" si="250"/>
        <v>212.87</v>
      </c>
      <c r="M687" s="2">
        <f t="shared" si="251"/>
        <v>3922.25</v>
      </c>
      <c r="N687" s="2">
        <f>'ZBud Extract Monthly'!V686</f>
        <v>3922.24</v>
      </c>
      <c r="O687" s="53">
        <f t="shared" si="252"/>
        <v>-1.0000000000218279E-2</v>
      </c>
      <c r="AI687" s="58">
        <f t="shared" si="253"/>
        <v>723.19</v>
      </c>
      <c r="AJ687" s="2">
        <f t="shared" si="254"/>
        <v>2986.19</v>
      </c>
      <c r="AK687" s="2">
        <f t="shared" si="255"/>
        <v>3922.25</v>
      </c>
      <c r="AL687" s="2">
        <f t="shared" si="256"/>
        <v>212.87</v>
      </c>
      <c r="AM687" s="2">
        <f t="shared" si="257"/>
        <v>7844.5</v>
      </c>
      <c r="AN687" s="2">
        <f t="shared" si="258"/>
        <v>3922.2299999999996</v>
      </c>
      <c r="AO687" s="2">
        <f t="shared" si="259"/>
        <v>0</v>
      </c>
      <c r="AP687" s="2">
        <f t="shared" si="260"/>
        <v>0</v>
      </c>
      <c r="AQ687" s="2">
        <f t="shared" si="261"/>
        <v>0</v>
      </c>
      <c r="AR687" s="2">
        <f t="shared" si="262"/>
        <v>0</v>
      </c>
      <c r="AS687" s="2">
        <f t="shared" si="263"/>
        <v>0</v>
      </c>
      <c r="AT687" s="2">
        <f t="shared" si="264"/>
        <v>3922.25</v>
      </c>
      <c r="AU687" s="2">
        <f t="shared" si="265"/>
        <v>0</v>
      </c>
      <c r="AV687" s="2">
        <f t="shared" si="266"/>
        <v>15688.98</v>
      </c>
      <c r="AW687" s="2">
        <f t="shared" si="267"/>
        <v>19611.23</v>
      </c>
      <c r="AX687" s="2">
        <f>'ZBud Extract Monthly'!V686</f>
        <v>3922.24</v>
      </c>
      <c r="AY687" s="53">
        <f t="shared" si="268"/>
        <v>-15688.99</v>
      </c>
    </row>
    <row r="688" spans="1:51" x14ac:dyDescent="0.3">
      <c r="A688" s="129">
        <v>53570</v>
      </c>
      <c r="B688" s="130">
        <v>683.33</v>
      </c>
      <c r="C688" s="130">
        <v>894.71</v>
      </c>
      <c r="D688" s="130">
        <v>691.91</v>
      </c>
      <c r="E688" s="130">
        <v>517.20000000000005</v>
      </c>
      <c r="F688" s="130">
        <v>10.32</v>
      </c>
      <c r="G688" s="130">
        <v>76.05</v>
      </c>
      <c r="H688" s="2">
        <f t="shared" si="246"/>
        <v>2787.1499999999996</v>
      </c>
      <c r="I688" s="2">
        <f t="shared" si="247"/>
        <v>10.32</v>
      </c>
      <c r="J688" s="2">
        <f t="shared" si="248"/>
        <v>76.05</v>
      </c>
      <c r="K688" s="2">
        <f t="shared" si="249"/>
        <v>2787.1499999999996</v>
      </c>
      <c r="L688" s="2">
        <f t="shared" si="250"/>
        <v>86.37</v>
      </c>
      <c r="M688" s="2">
        <f t="shared" si="251"/>
        <v>2873.52</v>
      </c>
      <c r="N688" s="2">
        <f>'ZBud Extract Monthly'!V687</f>
        <v>2873.52</v>
      </c>
      <c r="O688" s="53">
        <f t="shared" si="252"/>
        <v>0</v>
      </c>
      <c r="AI688" s="58">
        <f t="shared" si="253"/>
        <v>683.33</v>
      </c>
      <c r="AJ688" s="2">
        <f t="shared" si="254"/>
        <v>2103.8199999999997</v>
      </c>
      <c r="AK688" s="2">
        <f t="shared" si="255"/>
        <v>2873.5199999999995</v>
      </c>
      <c r="AL688" s="2">
        <f t="shared" si="256"/>
        <v>86.37</v>
      </c>
      <c r="AM688" s="2">
        <f t="shared" si="257"/>
        <v>5747.0399999999991</v>
      </c>
      <c r="AN688" s="2">
        <f t="shared" si="258"/>
        <v>2873.52</v>
      </c>
      <c r="AO688" s="2">
        <f t="shared" si="259"/>
        <v>0</v>
      </c>
      <c r="AP688" s="2">
        <f t="shared" si="260"/>
        <v>0</v>
      </c>
      <c r="AQ688" s="2">
        <f t="shared" si="261"/>
        <v>0</v>
      </c>
      <c r="AR688" s="2">
        <f t="shared" si="262"/>
        <v>0</v>
      </c>
      <c r="AS688" s="2">
        <f t="shared" si="263"/>
        <v>0</v>
      </c>
      <c r="AT688" s="2">
        <f t="shared" si="264"/>
        <v>2873.5199999999995</v>
      </c>
      <c r="AU688" s="2">
        <f t="shared" si="265"/>
        <v>0</v>
      </c>
      <c r="AV688" s="2">
        <f t="shared" si="266"/>
        <v>11494.079999999998</v>
      </c>
      <c r="AW688" s="2">
        <f t="shared" si="267"/>
        <v>14367.599999999999</v>
      </c>
      <c r="AX688" s="2">
        <f>'ZBud Extract Monthly'!V687</f>
        <v>2873.52</v>
      </c>
      <c r="AY688" s="53">
        <f t="shared" si="268"/>
        <v>-11494.079999999998</v>
      </c>
    </row>
    <row r="689" spans="1:51" x14ac:dyDescent="0.3">
      <c r="A689" s="129">
        <v>53600</v>
      </c>
      <c r="B689" s="130">
        <v>628.97</v>
      </c>
      <c r="C689" s="130">
        <v>803.77</v>
      </c>
      <c r="D689" s="130">
        <v>645.04</v>
      </c>
      <c r="E689" s="130">
        <v>561.66999999999996</v>
      </c>
      <c r="F689" s="130">
        <v>6.57</v>
      </c>
      <c r="G689" s="130">
        <v>79.290000000000006</v>
      </c>
      <c r="H689" s="2">
        <f t="shared" si="246"/>
        <v>2639.45</v>
      </c>
      <c r="I689" s="2">
        <f t="shared" si="247"/>
        <v>6.57</v>
      </c>
      <c r="J689" s="2">
        <f t="shared" si="248"/>
        <v>79.290000000000006</v>
      </c>
      <c r="K689" s="2">
        <f t="shared" si="249"/>
        <v>2639.45</v>
      </c>
      <c r="L689" s="2">
        <f t="shared" si="250"/>
        <v>85.860000000000014</v>
      </c>
      <c r="M689" s="2">
        <f t="shared" si="251"/>
        <v>2725.31</v>
      </c>
      <c r="N689" s="2">
        <f>'ZBud Extract Monthly'!V688</f>
        <v>2725.31</v>
      </c>
      <c r="O689" s="53">
        <f t="shared" si="252"/>
        <v>0</v>
      </c>
      <c r="AI689" s="58">
        <f t="shared" si="253"/>
        <v>628.97</v>
      </c>
      <c r="AJ689" s="2">
        <f t="shared" si="254"/>
        <v>2010.48</v>
      </c>
      <c r="AK689" s="2">
        <f t="shared" si="255"/>
        <v>2725.31</v>
      </c>
      <c r="AL689" s="2">
        <f t="shared" si="256"/>
        <v>85.860000000000014</v>
      </c>
      <c r="AM689" s="2">
        <f t="shared" si="257"/>
        <v>5450.62</v>
      </c>
      <c r="AN689" s="2">
        <f t="shared" si="258"/>
        <v>2725.31</v>
      </c>
      <c r="AO689" s="2">
        <f t="shared" si="259"/>
        <v>0</v>
      </c>
      <c r="AP689" s="2">
        <f t="shared" si="260"/>
        <v>0</v>
      </c>
      <c r="AQ689" s="2">
        <f t="shared" si="261"/>
        <v>0</v>
      </c>
      <c r="AR689" s="2">
        <f t="shared" si="262"/>
        <v>0</v>
      </c>
      <c r="AS689" s="2">
        <f t="shared" si="263"/>
        <v>0</v>
      </c>
      <c r="AT689" s="2">
        <f t="shared" si="264"/>
        <v>2725.31</v>
      </c>
      <c r="AU689" s="2">
        <f t="shared" si="265"/>
        <v>0</v>
      </c>
      <c r="AV689" s="2">
        <f t="shared" si="266"/>
        <v>10901.24</v>
      </c>
      <c r="AW689" s="2">
        <f t="shared" si="267"/>
        <v>13626.55</v>
      </c>
      <c r="AX689" s="2">
        <f>'ZBud Extract Monthly'!V688</f>
        <v>2725.31</v>
      </c>
      <c r="AY689" s="53">
        <f t="shared" si="268"/>
        <v>-10901.24</v>
      </c>
    </row>
    <row r="690" spans="1:51" x14ac:dyDescent="0.3">
      <c r="A690" s="129">
        <v>53631</v>
      </c>
      <c r="B690" s="130">
        <v>644.77</v>
      </c>
      <c r="C690" s="130">
        <v>803.97</v>
      </c>
      <c r="D690" s="130">
        <v>1144.04</v>
      </c>
      <c r="E690" s="130">
        <v>920.22</v>
      </c>
      <c r="F690" s="130">
        <v>0.03</v>
      </c>
      <c r="G690" s="130">
        <v>107.81</v>
      </c>
      <c r="H690" s="2">
        <f t="shared" si="246"/>
        <v>3513</v>
      </c>
      <c r="I690" s="2">
        <f t="shared" si="247"/>
        <v>0.03</v>
      </c>
      <c r="J690" s="2">
        <f t="shared" si="248"/>
        <v>107.81</v>
      </c>
      <c r="K690" s="2">
        <f t="shared" si="249"/>
        <v>3513</v>
      </c>
      <c r="L690" s="2">
        <f t="shared" si="250"/>
        <v>107.84</v>
      </c>
      <c r="M690" s="2">
        <f t="shared" si="251"/>
        <v>3620.84</v>
      </c>
      <c r="N690" s="2">
        <f>'ZBud Extract Monthly'!V689</f>
        <v>3620.84</v>
      </c>
      <c r="O690" s="53">
        <f t="shared" si="252"/>
        <v>0</v>
      </c>
      <c r="AI690" s="58">
        <f t="shared" si="253"/>
        <v>644.77</v>
      </c>
      <c r="AJ690" s="2">
        <f t="shared" si="254"/>
        <v>2868.23</v>
      </c>
      <c r="AK690" s="2">
        <f t="shared" si="255"/>
        <v>3620.84</v>
      </c>
      <c r="AL690" s="2">
        <f t="shared" si="256"/>
        <v>107.84</v>
      </c>
      <c r="AM690" s="2">
        <f t="shared" si="257"/>
        <v>7241.68</v>
      </c>
      <c r="AN690" s="2">
        <f t="shared" si="258"/>
        <v>3620.84</v>
      </c>
      <c r="AO690" s="2">
        <f t="shared" si="259"/>
        <v>0</v>
      </c>
      <c r="AP690" s="2">
        <f t="shared" si="260"/>
        <v>0</v>
      </c>
      <c r="AQ690" s="2">
        <f t="shared" si="261"/>
        <v>0</v>
      </c>
      <c r="AR690" s="2">
        <f t="shared" si="262"/>
        <v>0</v>
      </c>
      <c r="AS690" s="2">
        <f t="shared" si="263"/>
        <v>0</v>
      </c>
      <c r="AT690" s="2">
        <f t="shared" si="264"/>
        <v>3620.84</v>
      </c>
      <c r="AU690" s="2">
        <f t="shared" si="265"/>
        <v>0</v>
      </c>
      <c r="AV690" s="2">
        <f t="shared" si="266"/>
        <v>14483.36</v>
      </c>
      <c r="AW690" s="2">
        <f t="shared" si="267"/>
        <v>18104.2</v>
      </c>
      <c r="AX690" s="2">
        <f>'ZBud Extract Monthly'!V689</f>
        <v>3620.84</v>
      </c>
      <c r="AY690" s="53">
        <f t="shared" si="268"/>
        <v>-14483.36</v>
      </c>
    </row>
    <row r="691" spans="1:51" x14ac:dyDescent="0.3">
      <c r="A691" s="129">
        <v>53661</v>
      </c>
      <c r="B691" s="130">
        <v>785.5</v>
      </c>
      <c r="C691" s="130">
        <v>922.33</v>
      </c>
      <c r="D691" s="130">
        <v>1190.01</v>
      </c>
      <c r="E691" s="130">
        <v>879.42</v>
      </c>
      <c r="F691" s="130">
        <v>0.24</v>
      </c>
      <c r="G691" s="130">
        <v>107.01</v>
      </c>
      <c r="H691" s="2">
        <f t="shared" si="246"/>
        <v>3777.26</v>
      </c>
      <c r="I691" s="2">
        <f t="shared" si="247"/>
        <v>0.24</v>
      </c>
      <c r="J691" s="2">
        <f t="shared" si="248"/>
        <v>107.01</v>
      </c>
      <c r="K691" s="2">
        <f t="shared" si="249"/>
        <v>3777.26</v>
      </c>
      <c r="L691" s="2">
        <f t="shared" si="250"/>
        <v>107.25</v>
      </c>
      <c r="M691" s="2">
        <f t="shared" si="251"/>
        <v>3884.51</v>
      </c>
      <c r="N691" s="2">
        <f>'ZBud Extract Monthly'!V690</f>
        <v>3884.51</v>
      </c>
      <c r="O691" s="53">
        <f t="shared" si="252"/>
        <v>0</v>
      </c>
      <c r="AI691" s="58">
        <f t="shared" si="253"/>
        <v>785.5</v>
      </c>
      <c r="AJ691" s="2">
        <f t="shared" si="254"/>
        <v>2991.76</v>
      </c>
      <c r="AK691" s="2">
        <f t="shared" si="255"/>
        <v>3884.51</v>
      </c>
      <c r="AL691" s="2">
        <f t="shared" si="256"/>
        <v>107.25</v>
      </c>
      <c r="AM691" s="2">
        <f t="shared" si="257"/>
        <v>7769.02</v>
      </c>
      <c r="AN691" s="2">
        <f t="shared" si="258"/>
        <v>3884.51</v>
      </c>
      <c r="AO691" s="2">
        <f t="shared" si="259"/>
        <v>0</v>
      </c>
      <c r="AP691" s="2">
        <f t="shared" si="260"/>
        <v>0</v>
      </c>
      <c r="AQ691" s="2">
        <f t="shared" si="261"/>
        <v>0</v>
      </c>
      <c r="AR691" s="2">
        <f t="shared" si="262"/>
        <v>0</v>
      </c>
      <c r="AS691" s="2">
        <f t="shared" si="263"/>
        <v>0</v>
      </c>
      <c r="AT691" s="2">
        <f t="shared" si="264"/>
        <v>3884.51</v>
      </c>
      <c r="AU691" s="2">
        <f t="shared" si="265"/>
        <v>0</v>
      </c>
      <c r="AV691" s="2">
        <f t="shared" si="266"/>
        <v>15538.04</v>
      </c>
      <c r="AW691" s="2">
        <f t="shared" si="267"/>
        <v>19422.550000000003</v>
      </c>
      <c r="AX691" s="2">
        <f>'ZBud Extract Monthly'!V690</f>
        <v>3884.51</v>
      </c>
      <c r="AY691" s="53">
        <f t="shared" si="268"/>
        <v>-15538.040000000003</v>
      </c>
    </row>
    <row r="692" spans="1:51" x14ac:dyDescent="0.3">
      <c r="A692" s="129">
        <v>53692</v>
      </c>
      <c r="B692" s="130">
        <v>1030.32</v>
      </c>
      <c r="C692" s="130">
        <v>1295.81</v>
      </c>
      <c r="D692" s="130">
        <v>1289.06</v>
      </c>
      <c r="E692" s="130">
        <v>883.08</v>
      </c>
      <c r="F692" s="130">
        <v>31.16</v>
      </c>
      <c r="G692" s="130">
        <v>193.91</v>
      </c>
      <c r="H692" s="2">
        <f t="shared" si="246"/>
        <v>4498.2700000000004</v>
      </c>
      <c r="I692" s="2">
        <f t="shared" si="247"/>
        <v>31.16</v>
      </c>
      <c r="J692" s="2">
        <f t="shared" si="248"/>
        <v>193.91</v>
      </c>
      <c r="K692" s="2">
        <f t="shared" si="249"/>
        <v>4498.2700000000004</v>
      </c>
      <c r="L692" s="2">
        <f t="shared" si="250"/>
        <v>225.07</v>
      </c>
      <c r="M692" s="2">
        <f t="shared" si="251"/>
        <v>4723.34</v>
      </c>
      <c r="N692" s="2">
        <f>'ZBud Extract Monthly'!V691</f>
        <v>4723.3500000000004</v>
      </c>
      <c r="O692" s="53">
        <f t="shared" si="252"/>
        <v>1.0000000000218279E-2</v>
      </c>
      <c r="AI692" s="58">
        <f t="shared" si="253"/>
        <v>1030.32</v>
      </c>
      <c r="AJ692" s="2">
        <f t="shared" si="254"/>
        <v>3467.95</v>
      </c>
      <c r="AK692" s="2">
        <f t="shared" si="255"/>
        <v>4723.34</v>
      </c>
      <c r="AL692" s="2">
        <f t="shared" si="256"/>
        <v>225.07</v>
      </c>
      <c r="AM692" s="2">
        <f t="shared" si="257"/>
        <v>9446.68</v>
      </c>
      <c r="AN692" s="2">
        <f t="shared" si="258"/>
        <v>4723.3600000000006</v>
      </c>
      <c r="AO692" s="2">
        <f t="shared" si="259"/>
        <v>0</v>
      </c>
      <c r="AP692" s="2">
        <f t="shared" si="260"/>
        <v>0</v>
      </c>
      <c r="AQ692" s="2">
        <f t="shared" si="261"/>
        <v>0</v>
      </c>
      <c r="AR692" s="2">
        <f t="shared" si="262"/>
        <v>0</v>
      </c>
      <c r="AS692" s="2">
        <f t="shared" si="263"/>
        <v>0</v>
      </c>
      <c r="AT692" s="2">
        <f t="shared" si="264"/>
        <v>4723.34</v>
      </c>
      <c r="AU692" s="2">
        <f t="shared" si="265"/>
        <v>0</v>
      </c>
      <c r="AV692" s="2">
        <f t="shared" si="266"/>
        <v>18893.38</v>
      </c>
      <c r="AW692" s="2">
        <f t="shared" si="267"/>
        <v>23616.720000000001</v>
      </c>
      <c r="AX692" s="2">
        <f>'ZBud Extract Monthly'!V691</f>
        <v>4723.3500000000004</v>
      </c>
      <c r="AY692" s="53">
        <f t="shared" si="268"/>
        <v>-18893.370000000003</v>
      </c>
    </row>
    <row r="693" spans="1:51" x14ac:dyDescent="0.3">
      <c r="A693" s="129">
        <v>53723</v>
      </c>
      <c r="B693" s="130">
        <v>808.32</v>
      </c>
      <c r="C693" s="130">
        <v>992.21</v>
      </c>
      <c r="D693" s="130">
        <v>1008.18</v>
      </c>
      <c r="E693" s="130">
        <v>725.51</v>
      </c>
      <c r="F693" s="130">
        <v>36.619999999999997</v>
      </c>
      <c r="G693" s="130">
        <v>177.52</v>
      </c>
      <c r="H693" s="2">
        <f t="shared" si="246"/>
        <v>3534.2200000000003</v>
      </c>
      <c r="I693" s="2">
        <f t="shared" si="247"/>
        <v>36.619999999999997</v>
      </c>
      <c r="J693" s="2">
        <f t="shared" si="248"/>
        <v>177.52</v>
      </c>
      <c r="K693" s="2">
        <f t="shared" si="249"/>
        <v>3534.2200000000003</v>
      </c>
      <c r="L693" s="2">
        <f t="shared" si="250"/>
        <v>214.14000000000001</v>
      </c>
      <c r="M693" s="2">
        <f t="shared" si="251"/>
        <v>3748.36</v>
      </c>
      <c r="N693" s="2">
        <f>'ZBud Extract Monthly'!V692</f>
        <v>3748.36</v>
      </c>
      <c r="O693" s="53">
        <f t="shared" si="252"/>
        <v>0</v>
      </c>
      <c r="AI693" s="58">
        <f t="shared" si="253"/>
        <v>808.32</v>
      </c>
      <c r="AJ693" s="2">
        <f t="shared" si="254"/>
        <v>2725.8999999999996</v>
      </c>
      <c r="AK693" s="2">
        <f t="shared" si="255"/>
        <v>3748.36</v>
      </c>
      <c r="AL693" s="2">
        <f t="shared" si="256"/>
        <v>214.14000000000001</v>
      </c>
      <c r="AM693" s="2">
        <f t="shared" si="257"/>
        <v>7496.72</v>
      </c>
      <c r="AN693" s="2">
        <f t="shared" si="258"/>
        <v>3748.36</v>
      </c>
      <c r="AO693" s="2">
        <f t="shared" si="259"/>
        <v>0</v>
      </c>
      <c r="AP693" s="2">
        <f t="shared" si="260"/>
        <v>0</v>
      </c>
      <c r="AQ693" s="2">
        <f t="shared" si="261"/>
        <v>0</v>
      </c>
      <c r="AR693" s="2">
        <f t="shared" si="262"/>
        <v>0</v>
      </c>
      <c r="AS693" s="2">
        <f t="shared" si="263"/>
        <v>0</v>
      </c>
      <c r="AT693" s="2">
        <f t="shared" si="264"/>
        <v>3748.36</v>
      </c>
      <c r="AU693" s="2">
        <f t="shared" si="265"/>
        <v>0</v>
      </c>
      <c r="AV693" s="2">
        <f t="shared" si="266"/>
        <v>14993.44</v>
      </c>
      <c r="AW693" s="2">
        <f t="shared" si="267"/>
        <v>18741.8</v>
      </c>
      <c r="AX693" s="2">
        <f>'ZBud Extract Monthly'!V692</f>
        <v>3748.36</v>
      </c>
      <c r="AY693" s="53">
        <f t="shared" si="268"/>
        <v>-14993.439999999999</v>
      </c>
    </row>
    <row r="694" spans="1:51" x14ac:dyDescent="0.3">
      <c r="A694" s="129">
        <v>53751</v>
      </c>
      <c r="B694" s="130">
        <v>1092.1400000000001</v>
      </c>
      <c r="C694" s="130">
        <v>1267.92</v>
      </c>
      <c r="D694" s="130">
        <v>997.48</v>
      </c>
      <c r="E694" s="130">
        <v>624.32000000000005</v>
      </c>
      <c r="F694" s="130">
        <v>115.93</v>
      </c>
      <c r="G694" s="130">
        <v>205.61</v>
      </c>
      <c r="H694" s="2">
        <f t="shared" si="246"/>
        <v>3981.8600000000006</v>
      </c>
      <c r="I694" s="2">
        <f t="shared" si="247"/>
        <v>115.93</v>
      </c>
      <c r="J694" s="2">
        <f t="shared" si="248"/>
        <v>205.61</v>
      </c>
      <c r="K694" s="2">
        <f t="shared" si="249"/>
        <v>3981.8600000000006</v>
      </c>
      <c r="L694" s="2">
        <f t="shared" si="250"/>
        <v>321.54000000000002</v>
      </c>
      <c r="M694" s="2">
        <f t="shared" si="251"/>
        <v>4303.4000000000005</v>
      </c>
      <c r="N694" s="2">
        <f>'ZBud Extract Monthly'!V693</f>
        <v>4303.3999999999996</v>
      </c>
      <c r="O694" s="53">
        <f t="shared" si="252"/>
        <v>0</v>
      </c>
      <c r="AI694" s="58">
        <f t="shared" si="253"/>
        <v>1092.1400000000001</v>
      </c>
      <c r="AJ694" s="2">
        <f t="shared" si="254"/>
        <v>2889.7200000000003</v>
      </c>
      <c r="AK694" s="2">
        <f t="shared" si="255"/>
        <v>4303.4000000000005</v>
      </c>
      <c r="AL694" s="2">
        <f t="shared" si="256"/>
        <v>321.54000000000002</v>
      </c>
      <c r="AM694" s="2">
        <f t="shared" si="257"/>
        <v>8606.8000000000011</v>
      </c>
      <c r="AN694" s="2">
        <f t="shared" si="258"/>
        <v>4303.3999999999996</v>
      </c>
      <c r="AO694" s="2">
        <f t="shared" si="259"/>
        <v>0</v>
      </c>
      <c r="AP694" s="2">
        <f t="shared" si="260"/>
        <v>0</v>
      </c>
      <c r="AQ694" s="2">
        <f t="shared" si="261"/>
        <v>0</v>
      </c>
      <c r="AR694" s="2">
        <f t="shared" si="262"/>
        <v>0</v>
      </c>
      <c r="AS694" s="2">
        <f t="shared" si="263"/>
        <v>0</v>
      </c>
      <c r="AT694" s="2">
        <f t="shared" si="264"/>
        <v>4303.4000000000005</v>
      </c>
      <c r="AU694" s="2">
        <f t="shared" si="265"/>
        <v>0</v>
      </c>
      <c r="AV694" s="2">
        <f t="shared" si="266"/>
        <v>17213.599999999999</v>
      </c>
      <c r="AW694" s="2">
        <f t="shared" si="267"/>
        <v>21517.000000000007</v>
      </c>
      <c r="AX694" s="2">
        <f>'ZBud Extract Monthly'!V693</f>
        <v>4303.3999999999996</v>
      </c>
      <c r="AY694" s="53">
        <f t="shared" si="268"/>
        <v>-17213.600000000006</v>
      </c>
    </row>
    <row r="695" spans="1:51" x14ac:dyDescent="0.3">
      <c r="A695" s="129">
        <v>53782</v>
      </c>
      <c r="B695" s="130">
        <v>984.54</v>
      </c>
      <c r="C695" s="130">
        <v>1252.76</v>
      </c>
      <c r="D695" s="130">
        <v>2084.29</v>
      </c>
      <c r="E695" s="130">
        <v>1467.51</v>
      </c>
      <c r="F695" s="130">
        <v>227.47</v>
      </c>
      <c r="G695" s="130">
        <v>379.83</v>
      </c>
      <c r="H695" s="2">
        <f t="shared" si="246"/>
        <v>5789.1</v>
      </c>
      <c r="I695" s="2">
        <f t="shared" si="247"/>
        <v>227.47</v>
      </c>
      <c r="J695" s="2">
        <f t="shared" si="248"/>
        <v>379.83</v>
      </c>
      <c r="K695" s="2">
        <f t="shared" si="249"/>
        <v>5789.1</v>
      </c>
      <c r="L695" s="2">
        <f t="shared" si="250"/>
        <v>607.29999999999995</v>
      </c>
      <c r="M695" s="2">
        <f t="shared" si="251"/>
        <v>6396.4000000000005</v>
      </c>
      <c r="N695" s="2">
        <f>'ZBud Extract Monthly'!V694</f>
        <v>6396.4</v>
      </c>
      <c r="O695" s="53">
        <f t="shared" si="252"/>
        <v>0</v>
      </c>
      <c r="AI695" s="58">
        <f t="shared" si="253"/>
        <v>984.54</v>
      </c>
      <c r="AJ695" s="2">
        <f t="shared" si="254"/>
        <v>4804.5600000000004</v>
      </c>
      <c r="AK695" s="2">
        <f t="shared" si="255"/>
        <v>6396.4000000000005</v>
      </c>
      <c r="AL695" s="2">
        <f t="shared" si="256"/>
        <v>607.29999999999995</v>
      </c>
      <c r="AM695" s="2">
        <f t="shared" si="257"/>
        <v>12792.800000000001</v>
      </c>
      <c r="AN695" s="2">
        <f t="shared" si="258"/>
        <v>6396.4</v>
      </c>
      <c r="AO695" s="2">
        <f t="shared" si="259"/>
        <v>0</v>
      </c>
      <c r="AP695" s="2">
        <f t="shared" si="260"/>
        <v>0</v>
      </c>
      <c r="AQ695" s="2">
        <f t="shared" si="261"/>
        <v>0</v>
      </c>
      <c r="AR695" s="2">
        <f t="shared" si="262"/>
        <v>0</v>
      </c>
      <c r="AS695" s="2">
        <f t="shared" si="263"/>
        <v>0</v>
      </c>
      <c r="AT695" s="2">
        <f t="shared" si="264"/>
        <v>6396.4000000000005</v>
      </c>
      <c r="AU695" s="2">
        <f t="shared" si="265"/>
        <v>0</v>
      </c>
      <c r="AV695" s="2">
        <f t="shared" si="266"/>
        <v>25585.599999999999</v>
      </c>
      <c r="AW695" s="2">
        <f t="shared" si="267"/>
        <v>31982</v>
      </c>
      <c r="AX695" s="2">
        <f>'ZBud Extract Monthly'!V694</f>
        <v>6396.4</v>
      </c>
      <c r="AY695" s="53">
        <f t="shared" si="268"/>
        <v>-25585.599999999999</v>
      </c>
    </row>
    <row r="696" spans="1:51" x14ac:dyDescent="0.3">
      <c r="A696" s="129">
        <v>53812</v>
      </c>
      <c r="B696" s="130">
        <v>721.96</v>
      </c>
      <c r="C696" s="130">
        <v>943.69</v>
      </c>
      <c r="D696" s="130">
        <v>1363.39</v>
      </c>
      <c r="E696" s="130">
        <v>985.51</v>
      </c>
      <c r="F696" s="130">
        <v>154.46</v>
      </c>
      <c r="G696" s="130">
        <v>293.07</v>
      </c>
      <c r="H696" s="2">
        <f t="shared" si="246"/>
        <v>4014.55</v>
      </c>
      <c r="I696" s="2">
        <f t="shared" si="247"/>
        <v>154.46</v>
      </c>
      <c r="J696" s="2">
        <f t="shared" si="248"/>
        <v>293.07</v>
      </c>
      <c r="K696" s="2">
        <f t="shared" si="249"/>
        <v>4014.55</v>
      </c>
      <c r="L696" s="2">
        <f t="shared" si="250"/>
        <v>447.53</v>
      </c>
      <c r="M696" s="2">
        <f t="shared" si="251"/>
        <v>4462.08</v>
      </c>
      <c r="N696" s="2">
        <f>'ZBud Extract Monthly'!V695</f>
        <v>4462.09</v>
      </c>
      <c r="O696" s="53">
        <f t="shared" si="252"/>
        <v>1.0000000000218279E-2</v>
      </c>
      <c r="AI696" s="58">
        <f t="shared" si="253"/>
        <v>721.96</v>
      </c>
      <c r="AJ696" s="2">
        <f t="shared" si="254"/>
        <v>3292.59</v>
      </c>
      <c r="AK696" s="2">
        <f t="shared" si="255"/>
        <v>4462.08</v>
      </c>
      <c r="AL696" s="2">
        <f t="shared" si="256"/>
        <v>447.53</v>
      </c>
      <c r="AM696" s="2">
        <f t="shared" si="257"/>
        <v>8924.16</v>
      </c>
      <c r="AN696" s="2">
        <f t="shared" si="258"/>
        <v>4462.1000000000004</v>
      </c>
      <c r="AO696" s="2">
        <f t="shared" si="259"/>
        <v>0</v>
      </c>
      <c r="AP696" s="2">
        <f t="shared" si="260"/>
        <v>0</v>
      </c>
      <c r="AQ696" s="2">
        <f t="shared" si="261"/>
        <v>0</v>
      </c>
      <c r="AR696" s="2">
        <f t="shared" si="262"/>
        <v>0</v>
      </c>
      <c r="AS696" s="2">
        <f t="shared" si="263"/>
        <v>0</v>
      </c>
      <c r="AT696" s="2">
        <f t="shared" si="264"/>
        <v>4462.08</v>
      </c>
      <c r="AU696" s="2">
        <f t="shared" si="265"/>
        <v>0</v>
      </c>
      <c r="AV696" s="2">
        <f t="shared" si="266"/>
        <v>17848.34</v>
      </c>
      <c r="AW696" s="2">
        <f t="shared" si="267"/>
        <v>22310.42</v>
      </c>
      <c r="AX696" s="2">
        <f>'ZBud Extract Monthly'!V695</f>
        <v>4462.09</v>
      </c>
      <c r="AY696" s="53">
        <f t="shared" si="268"/>
        <v>-17848.329999999998</v>
      </c>
    </row>
    <row r="697" spans="1:51" x14ac:dyDescent="0.3">
      <c r="A697" s="129">
        <v>53843</v>
      </c>
      <c r="B697" s="130">
        <v>677.88</v>
      </c>
      <c r="C697" s="130">
        <v>866.7</v>
      </c>
      <c r="D697" s="130">
        <v>1213.75</v>
      </c>
      <c r="E697" s="130">
        <v>885.7</v>
      </c>
      <c r="F697" s="130">
        <v>51.98</v>
      </c>
      <c r="G697" s="130">
        <v>182.73</v>
      </c>
      <c r="H697" s="2">
        <f t="shared" si="246"/>
        <v>3644.0299999999997</v>
      </c>
      <c r="I697" s="2">
        <f t="shared" si="247"/>
        <v>51.98</v>
      </c>
      <c r="J697" s="2">
        <f t="shared" si="248"/>
        <v>182.73</v>
      </c>
      <c r="K697" s="2">
        <f t="shared" si="249"/>
        <v>3644.0299999999997</v>
      </c>
      <c r="L697" s="2">
        <f t="shared" si="250"/>
        <v>234.70999999999998</v>
      </c>
      <c r="M697" s="2">
        <f t="shared" si="251"/>
        <v>3878.74</v>
      </c>
      <c r="N697" s="2">
        <f>'ZBud Extract Monthly'!V696</f>
        <v>3878.75</v>
      </c>
      <c r="O697" s="53">
        <f t="shared" si="252"/>
        <v>1.0000000000218279E-2</v>
      </c>
      <c r="AI697" s="58">
        <f t="shared" si="253"/>
        <v>677.88</v>
      </c>
      <c r="AJ697" s="2">
        <f t="shared" si="254"/>
        <v>2966.1499999999996</v>
      </c>
      <c r="AK697" s="2">
        <f t="shared" si="255"/>
        <v>3878.74</v>
      </c>
      <c r="AL697" s="2">
        <f t="shared" si="256"/>
        <v>234.70999999999998</v>
      </c>
      <c r="AM697" s="2">
        <f t="shared" si="257"/>
        <v>7757.48</v>
      </c>
      <c r="AN697" s="2">
        <f t="shared" si="258"/>
        <v>3878.76</v>
      </c>
      <c r="AO697" s="2">
        <f t="shared" si="259"/>
        <v>0</v>
      </c>
      <c r="AP697" s="2">
        <f t="shared" si="260"/>
        <v>0</v>
      </c>
      <c r="AQ697" s="2">
        <f t="shared" si="261"/>
        <v>0</v>
      </c>
      <c r="AR697" s="2">
        <f t="shared" si="262"/>
        <v>0</v>
      </c>
      <c r="AS697" s="2">
        <f t="shared" si="263"/>
        <v>0</v>
      </c>
      <c r="AT697" s="2">
        <f t="shared" si="264"/>
        <v>3878.74</v>
      </c>
      <c r="AU697" s="2">
        <f t="shared" si="265"/>
        <v>0</v>
      </c>
      <c r="AV697" s="2">
        <f t="shared" si="266"/>
        <v>15514.98</v>
      </c>
      <c r="AW697" s="2">
        <f t="shared" si="267"/>
        <v>19393.72</v>
      </c>
      <c r="AX697" s="2">
        <f>'ZBud Extract Monthly'!V696</f>
        <v>3878.75</v>
      </c>
      <c r="AY697" s="53">
        <f t="shared" si="268"/>
        <v>-15514.970000000001</v>
      </c>
    </row>
    <row r="698" spans="1:51" x14ac:dyDescent="0.3">
      <c r="A698" s="129">
        <v>53873</v>
      </c>
      <c r="B698" s="130">
        <v>629.47</v>
      </c>
      <c r="C698" s="130">
        <v>761.4</v>
      </c>
      <c r="D698" s="130">
        <v>662.11</v>
      </c>
      <c r="E698" s="130">
        <v>502.05</v>
      </c>
      <c r="F698" s="130">
        <v>14.97</v>
      </c>
      <c r="G698" s="130">
        <v>71.95</v>
      </c>
      <c r="H698" s="2">
        <f t="shared" si="246"/>
        <v>2555.0300000000002</v>
      </c>
      <c r="I698" s="2">
        <f t="shared" si="247"/>
        <v>14.97</v>
      </c>
      <c r="J698" s="2">
        <f t="shared" si="248"/>
        <v>71.95</v>
      </c>
      <c r="K698" s="2">
        <f t="shared" si="249"/>
        <v>2555.0300000000002</v>
      </c>
      <c r="L698" s="2">
        <f t="shared" si="250"/>
        <v>86.92</v>
      </c>
      <c r="M698" s="2">
        <f t="shared" si="251"/>
        <v>2641.95</v>
      </c>
      <c r="N698" s="2">
        <f>'ZBud Extract Monthly'!V697</f>
        <v>2641.94</v>
      </c>
      <c r="O698" s="53">
        <f t="shared" si="252"/>
        <v>-9.9999999997635314E-3</v>
      </c>
      <c r="AI698" s="58">
        <f t="shared" si="253"/>
        <v>629.47</v>
      </c>
      <c r="AJ698" s="2">
        <f t="shared" si="254"/>
        <v>1925.56</v>
      </c>
      <c r="AK698" s="2">
        <f t="shared" si="255"/>
        <v>2641.9500000000003</v>
      </c>
      <c r="AL698" s="2">
        <f t="shared" si="256"/>
        <v>86.92</v>
      </c>
      <c r="AM698" s="2">
        <f t="shared" si="257"/>
        <v>5283.9</v>
      </c>
      <c r="AN698" s="2">
        <f t="shared" si="258"/>
        <v>2641.9300000000003</v>
      </c>
      <c r="AO698" s="2">
        <f t="shared" si="259"/>
        <v>0</v>
      </c>
      <c r="AP698" s="2">
        <f t="shared" si="260"/>
        <v>0</v>
      </c>
      <c r="AQ698" s="2">
        <f t="shared" si="261"/>
        <v>0</v>
      </c>
      <c r="AR698" s="2">
        <f t="shared" si="262"/>
        <v>0</v>
      </c>
      <c r="AS698" s="2">
        <f t="shared" si="263"/>
        <v>0</v>
      </c>
      <c r="AT698" s="2">
        <f t="shared" si="264"/>
        <v>2641.9500000000003</v>
      </c>
      <c r="AU698" s="2">
        <f t="shared" si="265"/>
        <v>0</v>
      </c>
      <c r="AV698" s="2">
        <f t="shared" si="266"/>
        <v>10567.779999999999</v>
      </c>
      <c r="AW698" s="2">
        <f t="shared" si="267"/>
        <v>13209.73</v>
      </c>
      <c r="AX698" s="2">
        <f>'ZBud Extract Monthly'!V697</f>
        <v>2641.94</v>
      </c>
      <c r="AY698" s="53">
        <f t="shared" si="268"/>
        <v>-10567.789999999999</v>
      </c>
    </row>
    <row r="699" spans="1:51" x14ac:dyDescent="0.3">
      <c r="A699" s="129">
        <v>53904</v>
      </c>
      <c r="B699" s="130">
        <v>625.44000000000005</v>
      </c>
      <c r="C699" s="130">
        <v>731.44</v>
      </c>
      <c r="D699" s="130">
        <v>125.85</v>
      </c>
      <c r="E699" s="130">
        <v>66.209999999999994</v>
      </c>
      <c r="F699" s="130">
        <v>0</v>
      </c>
      <c r="G699" s="130">
        <v>22.91</v>
      </c>
      <c r="H699" s="2">
        <f t="shared" si="246"/>
        <v>1548.94</v>
      </c>
      <c r="I699" s="2">
        <f t="shared" si="247"/>
        <v>0</v>
      </c>
      <c r="J699" s="2">
        <f t="shared" si="248"/>
        <v>22.91</v>
      </c>
      <c r="K699" s="2">
        <f t="shared" si="249"/>
        <v>1548.94</v>
      </c>
      <c r="L699" s="2">
        <f t="shared" si="250"/>
        <v>22.91</v>
      </c>
      <c r="M699" s="2">
        <f t="shared" si="251"/>
        <v>1571.8500000000001</v>
      </c>
      <c r="N699" s="2">
        <f>'ZBud Extract Monthly'!V698</f>
        <v>1571.86</v>
      </c>
      <c r="O699" s="53">
        <f t="shared" si="252"/>
        <v>9.9999999997635314E-3</v>
      </c>
      <c r="AI699" s="58">
        <f t="shared" si="253"/>
        <v>625.44000000000005</v>
      </c>
      <c r="AJ699" s="2">
        <f t="shared" si="254"/>
        <v>923.50000000000011</v>
      </c>
      <c r="AK699" s="2">
        <f t="shared" si="255"/>
        <v>1571.8500000000001</v>
      </c>
      <c r="AL699" s="2">
        <f t="shared" si="256"/>
        <v>22.91</v>
      </c>
      <c r="AM699" s="2">
        <f t="shared" si="257"/>
        <v>3143.7000000000003</v>
      </c>
      <c r="AN699" s="2">
        <f t="shared" si="258"/>
        <v>1571.8699999999997</v>
      </c>
      <c r="AO699" s="2">
        <f t="shared" si="259"/>
        <v>0</v>
      </c>
      <c r="AP699" s="2">
        <f t="shared" si="260"/>
        <v>0</v>
      </c>
      <c r="AQ699" s="2">
        <f t="shared" si="261"/>
        <v>0</v>
      </c>
      <c r="AR699" s="2">
        <f t="shared" si="262"/>
        <v>0</v>
      </c>
      <c r="AS699" s="2">
        <f t="shared" si="263"/>
        <v>0</v>
      </c>
      <c r="AT699" s="2">
        <f t="shared" si="264"/>
        <v>1571.8500000000001</v>
      </c>
      <c r="AU699" s="2">
        <f t="shared" si="265"/>
        <v>0</v>
      </c>
      <c r="AV699" s="2">
        <f t="shared" si="266"/>
        <v>6287.42</v>
      </c>
      <c r="AW699" s="2">
        <f t="shared" si="267"/>
        <v>7859.2699999999995</v>
      </c>
      <c r="AX699" s="2">
        <f>'ZBud Extract Monthly'!V698</f>
        <v>1571.86</v>
      </c>
      <c r="AY699" s="53">
        <f t="shared" si="268"/>
        <v>-6287.41</v>
      </c>
    </row>
    <row r="700" spans="1:51" x14ac:dyDescent="0.3">
      <c r="A700" s="129">
        <v>53935</v>
      </c>
      <c r="B700" s="130">
        <v>601.72</v>
      </c>
      <c r="C700" s="130">
        <v>704.35</v>
      </c>
      <c r="D700" s="130">
        <v>566.64</v>
      </c>
      <c r="E700" s="130">
        <v>437.37</v>
      </c>
      <c r="F700" s="130">
        <v>0</v>
      </c>
      <c r="G700" s="130">
        <v>40.15</v>
      </c>
      <c r="H700" s="2">
        <f t="shared" si="246"/>
        <v>2310.08</v>
      </c>
      <c r="I700" s="2">
        <f t="shared" si="247"/>
        <v>0</v>
      </c>
      <c r="J700" s="2">
        <f t="shared" si="248"/>
        <v>40.15</v>
      </c>
      <c r="K700" s="2">
        <f t="shared" si="249"/>
        <v>2310.08</v>
      </c>
      <c r="L700" s="2">
        <f t="shared" si="250"/>
        <v>40.15</v>
      </c>
      <c r="M700" s="2">
        <f t="shared" si="251"/>
        <v>2350.23</v>
      </c>
      <c r="N700" s="2">
        <f>'ZBud Extract Monthly'!V699</f>
        <v>2350.2399999999998</v>
      </c>
      <c r="O700" s="53">
        <f t="shared" si="252"/>
        <v>9.9999999997635314E-3</v>
      </c>
      <c r="AI700" s="58">
        <f t="shared" si="253"/>
        <v>601.72</v>
      </c>
      <c r="AJ700" s="2">
        <f t="shared" si="254"/>
        <v>1708.3600000000001</v>
      </c>
      <c r="AK700" s="2">
        <f t="shared" si="255"/>
        <v>2350.23</v>
      </c>
      <c r="AL700" s="2">
        <f t="shared" si="256"/>
        <v>40.15</v>
      </c>
      <c r="AM700" s="2">
        <f t="shared" si="257"/>
        <v>4700.46</v>
      </c>
      <c r="AN700" s="2">
        <f t="shared" si="258"/>
        <v>2350.2499999999995</v>
      </c>
      <c r="AO700" s="2">
        <f t="shared" si="259"/>
        <v>0</v>
      </c>
      <c r="AP700" s="2">
        <f t="shared" si="260"/>
        <v>0</v>
      </c>
      <c r="AQ700" s="2">
        <f t="shared" si="261"/>
        <v>0</v>
      </c>
      <c r="AR700" s="2">
        <f t="shared" si="262"/>
        <v>0</v>
      </c>
      <c r="AS700" s="2">
        <f t="shared" si="263"/>
        <v>0</v>
      </c>
      <c r="AT700" s="2">
        <f t="shared" si="264"/>
        <v>2350.23</v>
      </c>
      <c r="AU700" s="2">
        <f t="shared" si="265"/>
        <v>0</v>
      </c>
      <c r="AV700" s="2">
        <f t="shared" si="266"/>
        <v>9400.94</v>
      </c>
      <c r="AW700" s="2">
        <f t="shared" si="267"/>
        <v>11751.169999999998</v>
      </c>
      <c r="AX700" s="2">
        <f>'ZBud Extract Monthly'!V699</f>
        <v>2350.2399999999998</v>
      </c>
      <c r="AY700" s="53">
        <f t="shared" si="268"/>
        <v>-9400.9299999999985</v>
      </c>
    </row>
    <row r="701" spans="1:51" x14ac:dyDescent="0.3">
      <c r="A701" s="129">
        <v>53965</v>
      </c>
      <c r="B701" s="130">
        <v>563.82000000000005</v>
      </c>
      <c r="C701" s="130">
        <v>646.03</v>
      </c>
      <c r="D701" s="130">
        <v>547.67999999999995</v>
      </c>
      <c r="E701" s="130">
        <v>498.31</v>
      </c>
      <c r="F701" s="130">
        <v>0</v>
      </c>
      <c r="G701" s="130">
        <v>46.32</v>
      </c>
      <c r="H701" s="2">
        <f t="shared" si="246"/>
        <v>2255.8399999999997</v>
      </c>
      <c r="I701" s="2">
        <f t="shared" si="247"/>
        <v>0</v>
      </c>
      <c r="J701" s="2">
        <f t="shared" si="248"/>
        <v>46.32</v>
      </c>
      <c r="K701" s="2">
        <f t="shared" si="249"/>
        <v>2255.8399999999997</v>
      </c>
      <c r="L701" s="2">
        <f t="shared" si="250"/>
        <v>46.32</v>
      </c>
      <c r="M701" s="2">
        <f t="shared" si="251"/>
        <v>2302.16</v>
      </c>
      <c r="N701" s="2">
        <f>'ZBud Extract Monthly'!V700</f>
        <v>2302.17</v>
      </c>
      <c r="O701" s="53">
        <f t="shared" si="252"/>
        <v>1.0000000000218279E-2</v>
      </c>
      <c r="AI701" s="58">
        <f t="shared" si="253"/>
        <v>563.82000000000005</v>
      </c>
      <c r="AJ701" s="2">
        <f t="shared" si="254"/>
        <v>1692.02</v>
      </c>
      <c r="AK701" s="2">
        <f t="shared" si="255"/>
        <v>2302.16</v>
      </c>
      <c r="AL701" s="2">
        <f t="shared" si="256"/>
        <v>46.32</v>
      </c>
      <c r="AM701" s="2">
        <f t="shared" si="257"/>
        <v>4604.32</v>
      </c>
      <c r="AN701" s="2">
        <f t="shared" si="258"/>
        <v>2302.1800000000003</v>
      </c>
      <c r="AO701" s="2">
        <f t="shared" si="259"/>
        <v>0</v>
      </c>
      <c r="AP701" s="2">
        <f t="shared" si="260"/>
        <v>0</v>
      </c>
      <c r="AQ701" s="2">
        <f t="shared" si="261"/>
        <v>0</v>
      </c>
      <c r="AR701" s="2">
        <f t="shared" si="262"/>
        <v>0</v>
      </c>
      <c r="AS701" s="2">
        <f t="shared" si="263"/>
        <v>0</v>
      </c>
      <c r="AT701" s="2">
        <f t="shared" si="264"/>
        <v>2302.16</v>
      </c>
      <c r="AU701" s="2">
        <f t="shared" si="265"/>
        <v>0</v>
      </c>
      <c r="AV701" s="2">
        <f t="shared" si="266"/>
        <v>9208.66</v>
      </c>
      <c r="AW701" s="2">
        <f t="shared" si="267"/>
        <v>11510.82</v>
      </c>
      <c r="AX701" s="2">
        <f>'ZBud Extract Monthly'!V700</f>
        <v>2302.17</v>
      </c>
      <c r="AY701" s="53">
        <f t="shared" si="268"/>
        <v>-9208.65</v>
      </c>
    </row>
    <row r="702" spans="1:51" x14ac:dyDescent="0.3">
      <c r="A702" s="129">
        <v>53996</v>
      </c>
      <c r="B702" s="130">
        <v>566.28</v>
      </c>
      <c r="C702" s="130">
        <v>634.41</v>
      </c>
      <c r="D702" s="130">
        <v>552.29</v>
      </c>
      <c r="E702" s="130">
        <v>403.71</v>
      </c>
      <c r="F702" s="130">
        <v>0</v>
      </c>
      <c r="G702" s="130">
        <v>41.1</v>
      </c>
      <c r="H702" s="2">
        <f t="shared" si="246"/>
        <v>2156.69</v>
      </c>
      <c r="I702" s="2">
        <f t="shared" si="247"/>
        <v>0</v>
      </c>
      <c r="J702" s="2">
        <f t="shared" si="248"/>
        <v>41.1</v>
      </c>
      <c r="K702" s="2">
        <f t="shared" si="249"/>
        <v>2156.69</v>
      </c>
      <c r="L702" s="2">
        <f t="shared" si="250"/>
        <v>41.1</v>
      </c>
      <c r="M702" s="2">
        <f t="shared" si="251"/>
        <v>2197.79</v>
      </c>
      <c r="N702" s="2">
        <f>'ZBud Extract Monthly'!V701</f>
        <v>2197.8000000000002</v>
      </c>
      <c r="O702" s="53">
        <f t="shared" si="252"/>
        <v>1.0000000000218279E-2</v>
      </c>
      <c r="AI702" s="58">
        <f t="shared" si="253"/>
        <v>566.28</v>
      </c>
      <c r="AJ702" s="2">
        <f t="shared" si="254"/>
        <v>1590.4099999999999</v>
      </c>
      <c r="AK702" s="2">
        <f t="shared" si="255"/>
        <v>2197.79</v>
      </c>
      <c r="AL702" s="2">
        <f t="shared" si="256"/>
        <v>41.1</v>
      </c>
      <c r="AM702" s="2">
        <f t="shared" si="257"/>
        <v>4395.58</v>
      </c>
      <c r="AN702" s="2">
        <f t="shared" si="258"/>
        <v>2197.8100000000004</v>
      </c>
      <c r="AO702" s="2">
        <f t="shared" si="259"/>
        <v>0</v>
      </c>
      <c r="AP702" s="2">
        <f t="shared" si="260"/>
        <v>0</v>
      </c>
      <c r="AQ702" s="2">
        <f t="shared" si="261"/>
        <v>0</v>
      </c>
      <c r="AR702" s="2">
        <f t="shared" si="262"/>
        <v>0</v>
      </c>
      <c r="AS702" s="2">
        <f t="shared" si="263"/>
        <v>0</v>
      </c>
      <c r="AT702" s="2">
        <f t="shared" si="264"/>
        <v>2197.79</v>
      </c>
      <c r="AU702" s="2">
        <f t="shared" si="265"/>
        <v>0</v>
      </c>
      <c r="AV702" s="2">
        <f t="shared" si="266"/>
        <v>8791.18</v>
      </c>
      <c r="AW702" s="2">
        <f t="shared" si="267"/>
        <v>10988.970000000001</v>
      </c>
      <c r="AX702" s="2">
        <f>'ZBud Extract Monthly'!V701</f>
        <v>2197.8000000000002</v>
      </c>
      <c r="AY702" s="53">
        <f t="shared" si="268"/>
        <v>-8791.1700000000019</v>
      </c>
    </row>
    <row r="703" spans="1:51" x14ac:dyDescent="0.3">
      <c r="A703" s="129">
        <v>54026</v>
      </c>
      <c r="B703" s="130">
        <v>556.20000000000005</v>
      </c>
      <c r="C703" s="130">
        <v>618.85</v>
      </c>
      <c r="D703" s="130">
        <v>685.72</v>
      </c>
      <c r="E703" s="130">
        <v>518.6</v>
      </c>
      <c r="F703" s="130">
        <v>0</v>
      </c>
      <c r="G703" s="130">
        <v>59.82</v>
      </c>
      <c r="H703" s="2">
        <f t="shared" si="246"/>
        <v>2379.3700000000003</v>
      </c>
      <c r="I703" s="2">
        <f t="shared" si="247"/>
        <v>0</v>
      </c>
      <c r="J703" s="2">
        <f t="shared" si="248"/>
        <v>59.82</v>
      </c>
      <c r="K703" s="2">
        <f t="shared" si="249"/>
        <v>2379.3700000000003</v>
      </c>
      <c r="L703" s="2">
        <f t="shared" si="250"/>
        <v>59.82</v>
      </c>
      <c r="M703" s="2">
        <f t="shared" si="251"/>
        <v>2439.1900000000005</v>
      </c>
      <c r="N703" s="2">
        <f>'ZBud Extract Monthly'!V702</f>
        <v>2439.1999999999998</v>
      </c>
      <c r="O703" s="53">
        <f t="shared" si="252"/>
        <v>9.999999999308784E-3</v>
      </c>
      <c r="AI703" s="58">
        <f t="shared" si="253"/>
        <v>556.20000000000005</v>
      </c>
      <c r="AJ703" s="2">
        <f t="shared" si="254"/>
        <v>1823.17</v>
      </c>
      <c r="AK703" s="2">
        <f t="shared" si="255"/>
        <v>2439.1900000000005</v>
      </c>
      <c r="AL703" s="2">
        <f t="shared" si="256"/>
        <v>59.82</v>
      </c>
      <c r="AM703" s="2">
        <f t="shared" si="257"/>
        <v>4878.380000000001</v>
      </c>
      <c r="AN703" s="2">
        <f t="shared" si="258"/>
        <v>2439.2099999999991</v>
      </c>
      <c r="AO703" s="2">
        <f t="shared" si="259"/>
        <v>0</v>
      </c>
      <c r="AP703" s="2">
        <f t="shared" si="260"/>
        <v>0</v>
      </c>
      <c r="AQ703" s="2">
        <f t="shared" si="261"/>
        <v>0</v>
      </c>
      <c r="AR703" s="2">
        <f t="shared" si="262"/>
        <v>0</v>
      </c>
      <c r="AS703" s="2">
        <f t="shared" si="263"/>
        <v>0</v>
      </c>
      <c r="AT703" s="2">
        <f t="shared" si="264"/>
        <v>2439.1900000000005</v>
      </c>
      <c r="AU703" s="2">
        <f t="shared" si="265"/>
        <v>0</v>
      </c>
      <c r="AV703" s="2">
        <f t="shared" si="266"/>
        <v>9756.7800000000007</v>
      </c>
      <c r="AW703" s="2">
        <f t="shared" si="267"/>
        <v>12195.970000000001</v>
      </c>
      <c r="AX703" s="2">
        <f>'ZBud Extract Monthly'!V702</f>
        <v>2439.1999999999998</v>
      </c>
      <c r="AY703" s="53">
        <f t="shared" si="268"/>
        <v>-9756.77</v>
      </c>
    </row>
    <row r="704" spans="1:51" x14ac:dyDescent="0.3">
      <c r="A704" s="129">
        <v>54057</v>
      </c>
      <c r="B704" s="130">
        <v>575.41999999999996</v>
      </c>
      <c r="C704" s="130">
        <v>641.13</v>
      </c>
      <c r="D704" s="130">
        <v>638.59</v>
      </c>
      <c r="E704" s="130">
        <v>496.5</v>
      </c>
      <c r="F704" s="130">
        <v>0</v>
      </c>
      <c r="G704" s="130">
        <v>73.7</v>
      </c>
      <c r="H704" s="2">
        <f t="shared" si="246"/>
        <v>2351.64</v>
      </c>
      <c r="I704" s="2">
        <f t="shared" si="247"/>
        <v>0</v>
      </c>
      <c r="J704" s="2">
        <f t="shared" si="248"/>
        <v>73.7</v>
      </c>
      <c r="K704" s="2">
        <f t="shared" si="249"/>
        <v>2351.64</v>
      </c>
      <c r="L704" s="2">
        <f t="shared" si="250"/>
        <v>73.7</v>
      </c>
      <c r="M704" s="2">
        <f t="shared" si="251"/>
        <v>2425.3399999999997</v>
      </c>
      <c r="N704" s="2">
        <f>'ZBud Extract Monthly'!V703</f>
        <v>2425.34</v>
      </c>
      <c r="O704" s="53">
        <f t="shared" si="252"/>
        <v>0</v>
      </c>
      <c r="AI704" s="58">
        <f t="shared" si="253"/>
        <v>575.41999999999996</v>
      </c>
      <c r="AJ704" s="2">
        <f t="shared" si="254"/>
        <v>1776.22</v>
      </c>
      <c r="AK704" s="2">
        <f t="shared" si="255"/>
        <v>2425.3399999999997</v>
      </c>
      <c r="AL704" s="2">
        <f t="shared" si="256"/>
        <v>73.7</v>
      </c>
      <c r="AM704" s="2">
        <f t="shared" si="257"/>
        <v>4850.6799999999994</v>
      </c>
      <c r="AN704" s="2">
        <f t="shared" si="258"/>
        <v>2425.34</v>
      </c>
      <c r="AO704" s="2">
        <f t="shared" si="259"/>
        <v>0</v>
      </c>
      <c r="AP704" s="2">
        <f t="shared" si="260"/>
        <v>0</v>
      </c>
      <c r="AQ704" s="2">
        <f t="shared" si="261"/>
        <v>0</v>
      </c>
      <c r="AR704" s="2">
        <f t="shared" si="262"/>
        <v>0</v>
      </c>
      <c r="AS704" s="2">
        <f t="shared" si="263"/>
        <v>0</v>
      </c>
      <c r="AT704" s="2">
        <f t="shared" si="264"/>
        <v>2425.3399999999997</v>
      </c>
      <c r="AU704" s="2">
        <f t="shared" si="265"/>
        <v>0</v>
      </c>
      <c r="AV704" s="2">
        <f t="shared" si="266"/>
        <v>9701.3599999999988</v>
      </c>
      <c r="AW704" s="2">
        <f t="shared" si="267"/>
        <v>12126.699999999999</v>
      </c>
      <c r="AX704" s="2">
        <f>'ZBud Extract Monthly'!V703</f>
        <v>2425.34</v>
      </c>
      <c r="AY704" s="53">
        <f t="shared" si="268"/>
        <v>-9701.3599999999988</v>
      </c>
    </row>
    <row r="705" spans="1:51" x14ac:dyDescent="0.3">
      <c r="A705" s="129">
        <v>54088</v>
      </c>
      <c r="B705" s="130">
        <v>777.93</v>
      </c>
      <c r="C705" s="130">
        <v>834.1</v>
      </c>
      <c r="D705" s="130">
        <v>952.61</v>
      </c>
      <c r="E705" s="130">
        <v>646.66999999999996</v>
      </c>
      <c r="F705" s="130">
        <v>0</v>
      </c>
      <c r="G705" s="130">
        <v>78.75</v>
      </c>
      <c r="H705" s="2">
        <f t="shared" si="246"/>
        <v>3211.31</v>
      </c>
      <c r="I705" s="2">
        <f t="shared" si="247"/>
        <v>0</v>
      </c>
      <c r="J705" s="2">
        <f t="shared" si="248"/>
        <v>78.75</v>
      </c>
      <c r="K705" s="2">
        <f t="shared" si="249"/>
        <v>3211.31</v>
      </c>
      <c r="L705" s="2">
        <f t="shared" si="250"/>
        <v>78.75</v>
      </c>
      <c r="M705" s="2">
        <f t="shared" si="251"/>
        <v>3290.06</v>
      </c>
      <c r="N705" s="2">
        <f>'ZBud Extract Monthly'!V704</f>
        <v>3290.06</v>
      </c>
      <c r="O705" s="53">
        <f t="shared" si="252"/>
        <v>0</v>
      </c>
      <c r="AI705" s="58">
        <f t="shared" si="253"/>
        <v>777.93</v>
      </c>
      <c r="AJ705" s="2">
        <f t="shared" si="254"/>
        <v>2433.38</v>
      </c>
      <c r="AK705" s="2">
        <f t="shared" si="255"/>
        <v>3290.06</v>
      </c>
      <c r="AL705" s="2">
        <f t="shared" si="256"/>
        <v>78.75</v>
      </c>
      <c r="AM705" s="2">
        <f t="shared" si="257"/>
        <v>6580.12</v>
      </c>
      <c r="AN705" s="2">
        <f t="shared" si="258"/>
        <v>3290.06</v>
      </c>
      <c r="AO705" s="2">
        <f t="shared" si="259"/>
        <v>0</v>
      </c>
      <c r="AP705" s="2">
        <f t="shared" si="260"/>
        <v>0</v>
      </c>
      <c r="AQ705" s="2">
        <f t="shared" si="261"/>
        <v>0</v>
      </c>
      <c r="AR705" s="2">
        <f t="shared" si="262"/>
        <v>0</v>
      </c>
      <c r="AS705" s="2">
        <f t="shared" si="263"/>
        <v>0</v>
      </c>
      <c r="AT705" s="2">
        <f t="shared" si="264"/>
        <v>3290.06</v>
      </c>
      <c r="AU705" s="2">
        <f t="shared" si="265"/>
        <v>0</v>
      </c>
      <c r="AV705" s="2">
        <f t="shared" si="266"/>
        <v>13160.24</v>
      </c>
      <c r="AW705" s="2">
        <f t="shared" si="267"/>
        <v>16450.3</v>
      </c>
      <c r="AX705" s="2">
        <f>'ZBud Extract Monthly'!V704</f>
        <v>3290.06</v>
      </c>
      <c r="AY705" s="53">
        <f t="shared" si="268"/>
        <v>-13160.24</v>
      </c>
    </row>
    <row r="706" spans="1:51" x14ac:dyDescent="0.3">
      <c r="A706" s="129">
        <v>54117</v>
      </c>
      <c r="B706" s="130">
        <v>1284.01</v>
      </c>
      <c r="C706" s="130">
        <v>1484.79</v>
      </c>
      <c r="D706" s="130">
        <v>937.19</v>
      </c>
      <c r="E706" s="130">
        <v>586.85</v>
      </c>
      <c r="F706" s="130">
        <v>22.92</v>
      </c>
      <c r="G706" s="130">
        <v>139.43</v>
      </c>
      <c r="H706" s="2">
        <f t="shared" si="246"/>
        <v>4292.84</v>
      </c>
      <c r="I706" s="2">
        <f t="shared" si="247"/>
        <v>22.92</v>
      </c>
      <c r="J706" s="2">
        <f t="shared" si="248"/>
        <v>139.43</v>
      </c>
      <c r="K706" s="2">
        <f t="shared" si="249"/>
        <v>4292.84</v>
      </c>
      <c r="L706" s="2">
        <f t="shared" si="250"/>
        <v>162.35000000000002</v>
      </c>
      <c r="M706" s="2">
        <f t="shared" si="251"/>
        <v>4455.1900000000005</v>
      </c>
      <c r="N706" s="2">
        <f>'ZBud Extract Monthly'!V705</f>
        <v>4455.1899999999996</v>
      </c>
      <c r="O706" s="53">
        <f t="shared" si="252"/>
        <v>0</v>
      </c>
      <c r="AI706" s="58">
        <f t="shared" si="253"/>
        <v>1284.01</v>
      </c>
      <c r="AJ706" s="2">
        <f t="shared" si="254"/>
        <v>3008.83</v>
      </c>
      <c r="AK706" s="2">
        <f t="shared" si="255"/>
        <v>4455.1900000000005</v>
      </c>
      <c r="AL706" s="2">
        <f t="shared" si="256"/>
        <v>162.35000000000002</v>
      </c>
      <c r="AM706" s="2">
        <f t="shared" si="257"/>
        <v>8910.380000000001</v>
      </c>
      <c r="AN706" s="2">
        <f t="shared" si="258"/>
        <v>4455.1899999999996</v>
      </c>
      <c r="AO706" s="2">
        <f t="shared" si="259"/>
        <v>0</v>
      </c>
      <c r="AP706" s="2">
        <f t="shared" si="260"/>
        <v>0</v>
      </c>
      <c r="AQ706" s="2">
        <f t="shared" si="261"/>
        <v>0</v>
      </c>
      <c r="AR706" s="2">
        <f t="shared" si="262"/>
        <v>0</v>
      </c>
      <c r="AS706" s="2">
        <f t="shared" si="263"/>
        <v>0</v>
      </c>
      <c r="AT706" s="2">
        <f t="shared" si="264"/>
        <v>4455.1900000000005</v>
      </c>
      <c r="AU706" s="2">
        <f t="shared" si="265"/>
        <v>0</v>
      </c>
      <c r="AV706" s="2">
        <f t="shared" si="266"/>
        <v>17820.760000000002</v>
      </c>
      <c r="AW706" s="2">
        <f t="shared" si="267"/>
        <v>22275.95</v>
      </c>
      <c r="AX706" s="2">
        <f>'ZBud Extract Monthly'!V705</f>
        <v>4455.1899999999996</v>
      </c>
      <c r="AY706" s="53">
        <f t="shared" si="268"/>
        <v>-17820.760000000002</v>
      </c>
    </row>
    <row r="707" spans="1:51" x14ac:dyDescent="0.3">
      <c r="A707" s="129">
        <v>54148</v>
      </c>
      <c r="B707" s="130">
        <v>1190.23</v>
      </c>
      <c r="C707" s="130">
        <v>1502.56</v>
      </c>
      <c r="D707" s="130">
        <v>2202.36</v>
      </c>
      <c r="E707" s="130">
        <v>1501.99</v>
      </c>
      <c r="F707" s="130">
        <v>218.94</v>
      </c>
      <c r="G707" s="130">
        <v>389.27</v>
      </c>
      <c r="H707" s="2">
        <f t="shared" si="246"/>
        <v>6397.1399999999994</v>
      </c>
      <c r="I707" s="2">
        <f t="shared" si="247"/>
        <v>218.94</v>
      </c>
      <c r="J707" s="2">
        <f t="shared" si="248"/>
        <v>389.27</v>
      </c>
      <c r="K707" s="2">
        <f t="shared" si="249"/>
        <v>6397.1399999999994</v>
      </c>
      <c r="L707" s="2">
        <f t="shared" si="250"/>
        <v>608.21</v>
      </c>
      <c r="M707" s="2">
        <f t="shared" si="251"/>
        <v>7005.3499999999985</v>
      </c>
      <c r="N707" s="2">
        <f>'ZBud Extract Monthly'!V706</f>
        <v>7005.36</v>
      </c>
      <c r="O707" s="53">
        <f t="shared" si="252"/>
        <v>1.0000000001127773E-2</v>
      </c>
      <c r="AI707" s="58">
        <f t="shared" si="253"/>
        <v>1190.23</v>
      </c>
      <c r="AJ707" s="2">
        <f t="shared" si="254"/>
        <v>5206.91</v>
      </c>
      <c r="AK707" s="2">
        <f t="shared" si="255"/>
        <v>7005.3499999999995</v>
      </c>
      <c r="AL707" s="2">
        <f t="shared" si="256"/>
        <v>608.21</v>
      </c>
      <c r="AM707" s="2">
        <f t="shared" si="257"/>
        <v>14010.699999999997</v>
      </c>
      <c r="AN707" s="2">
        <f t="shared" si="258"/>
        <v>7005.3700000000008</v>
      </c>
      <c r="AO707" s="2">
        <f t="shared" si="259"/>
        <v>0</v>
      </c>
      <c r="AP707" s="2">
        <f t="shared" si="260"/>
        <v>0</v>
      </c>
      <c r="AQ707" s="2">
        <f t="shared" si="261"/>
        <v>0</v>
      </c>
      <c r="AR707" s="2">
        <f t="shared" si="262"/>
        <v>0</v>
      </c>
      <c r="AS707" s="2">
        <f t="shared" si="263"/>
        <v>0</v>
      </c>
      <c r="AT707" s="2">
        <f t="shared" si="264"/>
        <v>7005.3499999999995</v>
      </c>
      <c r="AU707" s="2">
        <f t="shared" si="265"/>
        <v>0</v>
      </c>
      <c r="AV707" s="2">
        <f t="shared" si="266"/>
        <v>28021.42</v>
      </c>
      <c r="AW707" s="2">
        <f t="shared" si="267"/>
        <v>35026.769999999997</v>
      </c>
      <c r="AX707" s="2">
        <f>'ZBud Extract Monthly'!V706</f>
        <v>7005.36</v>
      </c>
      <c r="AY707" s="53">
        <f t="shared" si="268"/>
        <v>-28021.409999999996</v>
      </c>
    </row>
    <row r="708" spans="1:51" x14ac:dyDescent="0.3">
      <c r="A708" s="129">
        <v>54178</v>
      </c>
      <c r="B708" s="130">
        <v>712.92</v>
      </c>
      <c r="C708" s="130">
        <v>922.23</v>
      </c>
      <c r="D708" s="130">
        <v>1187.6500000000001</v>
      </c>
      <c r="E708" s="130">
        <v>842.78</v>
      </c>
      <c r="F708" s="130">
        <v>130.16999999999999</v>
      </c>
      <c r="G708" s="130">
        <v>268.47000000000003</v>
      </c>
      <c r="H708" s="2">
        <f t="shared" si="246"/>
        <v>3665.58</v>
      </c>
      <c r="I708" s="2">
        <f t="shared" si="247"/>
        <v>130.16999999999999</v>
      </c>
      <c r="J708" s="2">
        <f t="shared" si="248"/>
        <v>268.47000000000003</v>
      </c>
      <c r="K708" s="2">
        <f t="shared" si="249"/>
        <v>3665.58</v>
      </c>
      <c r="L708" s="2">
        <f t="shared" si="250"/>
        <v>398.64</v>
      </c>
      <c r="M708" s="2">
        <f t="shared" si="251"/>
        <v>4064.2200000000003</v>
      </c>
      <c r="N708" s="2">
        <f>'ZBud Extract Monthly'!V707</f>
        <v>4064.22</v>
      </c>
      <c r="O708" s="53">
        <f t="shared" si="252"/>
        <v>0</v>
      </c>
      <c r="AI708" s="58">
        <f t="shared" si="253"/>
        <v>712.92</v>
      </c>
      <c r="AJ708" s="2">
        <f t="shared" si="254"/>
        <v>2952.66</v>
      </c>
      <c r="AK708" s="2">
        <f t="shared" si="255"/>
        <v>4064.22</v>
      </c>
      <c r="AL708" s="2">
        <f t="shared" si="256"/>
        <v>398.64</v>
      </c>
      <c r="AM708" s="2">
        <f t="shared" si="257"/>
        <v>8128.4400000000005</v>
      </c>
      <c r="AN708" s="2">
        <f t="shared" si="258"/>
        <v>4064.22</v>
      </c>
      <c r="AO708" s="2">
        <f t="shared" si="259"/>
        <v>0</v>
      </c>
      <c r="AP708" s="2">
        <f t="shared" si="260"/>
        <v>0</v>
      </c>
      <c r="AQ708" s="2">
        <f t="shared" si="261"/>
        <v>0</v>
      </c>
      <c r="AR708" s="2">
        <f t="shared" si="262"/>
        <v>0</v>
      </c>
      <c r="AS708" s="2">
        <f t="shared" si="263"/>
        <v>0</v>
      </c>
      <c r="AT708" s="2">
        <f t="shared" si="264"/>
        <v>4064.22</v>
      </c>
      <c r="AU708" s="2">
        <f t="shared" si="265"/>
        <v>0</v>
      </c>
      <c r="AV708" s="2">
        <f t="shared" si="266"/>
        <v>16256.88</v>
      </c>
      <c r="AW708" s="2">
        <f t="shared" si="267"/>
        <v>20321.100000000002</v>
      </c>
      <c r="AX708" s="2">
        <f>'ZBud Extract Monthly'!V707</f>
        <v>4064.22</v>
      </c>
      <c r="AY708" s="53">
        <f t="shared" si="268"/>
        <v>-16256.880000000003</v>
      </c>
    </row>
    <row r="709" spans="1:51" x14ac:dyDescent="0.3">
      <c r="A709" s="129">
        <v>54209</v>
      </c>
      <c r="B709" s="130">
        <v>686.61</v>
      </c>
      <c r="C709" s="130">
        <v>872.12</v>
      </c>
      <c r="D709" s="130">
        <v>1368.76</v>
      </c>
      <c r="E709" s="130">
        <v>1029.43</v>
      </c>
      <c r="F709" s="130">
        <v>45.89</v>
      </c>
      <c r="G709" s="130">
        <v>220.29</v>
      </c>
      <c r="H709" s="2">
        <f t="shared" si="246"/>
        <v>3956.92</v>
      </c>
      <c r="I709" s="2">
        <f t="shared" si="247"/>
        <v>45.89</v>
      </c>
      <c r="J709" s="2">
        <f t="shared" si="248"/>
        <v>220.29</v>
      </c>
      <c r="K709" s="2">
        <f t="shared" si="249"/>
        <v>3956.92</v>
      </c>
      <c r="L709" s="2">
        <f t="shared" si="250"/>
        <v>266.18</v>
      </c>
      <c r="M709" s="2">
        <f t="shared" si="251"/>
        <v>4223.1000000000004</v>
      </c>
      <c r="N709" s="2">
        <f>'ZBud Extract Monthly'!V708</f>
        <v>4223.1099999999997</v>
      </c>
      <c r="O709" s="53">
        <f t="shared" si="252"/>
        <v>9.999999999308784E-3</v>
      </c>
      <c r="AI709" s="58">
        <f t="shared" si="253"/>
        <v>686.61</v>
      </c>
      <c r="AJ709" s="2">
        <f t="shared" si="254"/>
        <v>3270.3100000000004</v>
      </c>
      <c r="AK709" s="2">
        <f t="shared" si="255"/>
        <v>4223.1000000000004</v>
      </c>
      <c r="AL709" s="2">
        <f t="shared" si="256"/>
        <v>266.18</v>
      </c>
      <c r="AM709" s="2">
        <f t="shared" si="257"/>
        <v>8446.2000000000007</v>
      </c>
      <c r="AN709" s="2">
        <f t="shared" si="258"/>
        <v>4223.119999999999</v>
      </c>
      <c r="AO709" s="2">
        <f t="shared" si="259"/>
        <v>0</v>
      </c>
      <c r="AP709" s="2">
        <f t="shared" si="260"/>
        <v>0</v>
      </c>
      <c r="AQ709" s="2">
        <f t="shared" si="261"/>
        <v>0</v>
      </c>
      <c r="AR709" s="2">
        <f t="shared" si="262"/>
        <v>0</v>
      </c>
      <c r="AS709" s="2">
        <f t="shared" si="263"/>
        <v>0</v>
      </c>
      <c r="AT709" s="2">
        <f t="shared" si="264"/>
        <v>4223.1000000000004</v>
      </c>
      <c r="AU709" s="2">
        <f t="shared" si="265"/>
        <v>0</v>
      </c>
      <c r="AV709" s="2">
        <f t="shared" si="266"/>
        <v>16892.419999999998</v>
      </c>
      <c r="AW709" s="2">
        <f t="shared" si="267"/>
        <v>21115.52</v>
      </c>
      <c r="AX709" s="2">
        <f>'ZBud Extract Monthly'!V708</f>
        <v>4223.1099999999997</v>
      </c>
      <c r="AY709" s="53">
        <f t="shared" si="268"/>
        <v>-16892.41</v>
      </c>
    </row>
    <row r="710" spans="1:51" x14ac:dyDescent="0.3">
      <c r="A710" s="129">
        <v>54239</v>
      </c>
      <c r="B710" s="130">
        <v>631.69000000000005</v>
      </c>
      <c r="C710" s="130">
        <v>744.42</v>
      </c>
      <c r="D710" s="130">
        <v>286.89</v>
      </c>
      <c r="E710" s="130">
        <v>210.56</v>
      </c>
      <c r="F710" s="130">
        <v>7.94</v>
      </c>
      <c r="G710" s="130">
        <v>56.96</v>
      </c>
      <c r="H710" s="2">
        <f t="shared" si="246"/>
        <v>1873.56</v>
      </c>
      <c r="I710" s="2">
        <f t="shared" si="247"/>
        <v>7.94</v>
      </c>
      <c r="J710" s="2">
        <f t="shared" si="248"/>
        <v>56.96</v>
      </c>
      <c r="K710" s="2">
        <f t="shared" si="249"/>
        <v>1873.56</v>
      </c>
      <c r="L710" s="2">
        <f t="shared" si="250"/>
        <v>64.900000000000006</v>
      </c>
      <c r="M710" s="2">
        <f t="shared" si="251"/>
        <v>1938.46</v>
      </c>
      <c r="N710" s="2">
        <f>'ZBud Extract Monthly'!V709</f>
        <v>1938.46</v>
      </c>
      <c r="O710" s="53">
        <f t="shared" si="252"/>
        <v>0</v>
      </c>
      <c r="AI710" s="58">
        <f t="shared" si="253"/>
        <v>631.69000000000005</v>
      </c>
      <c r="AJ710" s="2">
        <f t="shared" si="254"/>
        <v>1241.8699999999999</v>
      </c>
      <c r="AK710" s="2">
        <f t="shared" si="255"/>
        <v>1938.46</v>
      </c>
      <c r="AL710" s="2">
        <f t="shared" si="256"/>
        <v>64.900000000000006</v>
      </c>
      <c r="AM710" s="2">
        <f t="shared" si="257"/>
        <v>3876.92</v>
      </c>
      <c r="AN710" s="2">
        <f t="shared" si="258"/>
        <v>1938.46</v>
      </c>
      <c r="AO710" s="2">
        <f t="shared" si="259"/>
        <v>0</v>
      </c>
      <c r="AP710" s="2">
        <f t="shared" si="260"/>
        <v>0</v>
      </c>
      <c r="AQ710" s="2">
        <f t="shared" si="261"/>
        <v>0</v>
      </c>
      <c r="AR710" s="2">
        <f t="shared" si="262"/>
        <v>0</v>
      </c>
      <c r="AS710" s="2">
        <f t="shared" si="263"/>
        <v>0</v>
      </c>
      <c r="AT710" s="2">
        <f t="shared" si="264"/>
        <v>1938.46</v>
      </c>
      <c r="AU710" s="2">
        <f t="shared" si="265"/>
        <v>0</v>
      </c>
      <c r="AV710" s="2">
        <f t="shared" si="266"/>
        <v>7753.84</v>
      </c>
      <c r="AW710" s="2">
        <f t="shared" si="267"/>
        <v>9692.2999999999993</v>
      </c>
      <c r="AX710" s="2">
        <f>'ZBud Extract Monthly'!V709</f>
        <v>1938.46</v>
      </c>
      <c r="AY710" s="53">
        <f t="shared" si="268"/>
        <v>-7753.8399999999992</v>
      </c>
    </row>
    <row r="711" spans="1:51" x14ac:dyDescent="0.3">
      <c r="A711" s="129">
        <v>54270</v>
      </c>
      <c r="B711" s="130">
        <v>619.80999999999995</v>
      </c>
      <c r="C711" s="130">
        <v>717.03</v>
      </c>
      <c r="D711" s="130">
        <v>189.48</v>
      </c>
      <c r="E711" s="130">
        <v>136.94</v>
      </c>
      <c r="F711" s="130">
        <v>0</v>
      </c>
      <c r="G711" s="130">
        <v>24.86</v>
      </c>
      <c r="H711" s="2">
        <f t="shared" ref="H711:H774" si="269">SUM(B711:E711)</f>
        <v>1663.26</v>
      </c>
      <c r="I711" s="2">
        <f t="shared" ref="I711:I774" si="270">F711</f>
        <v>0</v>
      </c>
      <c r="J711" s="2">
        <f t="shared" ref="J711:J774" si="271">G711</f>
        <v>24.86</v>
      </c>
      <c r="K711" s="2">
        <f t="shared" ref="K711:K774" si="272">H711</f>
        <v>1663.26</v>
      </c>
      <c r="L711" s="2">
        <f t="shared" ref="L711:L774" si="273">SUM(I711:J711)</f>
        <v>24.86</v>
      </c>
      <c r="M711" s="2">
        <f t="shared" ref="M711:M774" si="274">SUM(H711:J711)</f>
        <v>1688.12</v>
      </c>
      <c r="N711" s="2">
        <f>'ZBud Extract Monthly'!V710</f>
        <v>1688.11</v>
      </c>
      <c r="O711" s="53">
        <f t="shared" ref="O711:O774" si="275">N711-M711</f>
        <v>-9.9999999999909051E-3</v>
      </c>
      <c r="AI711" s="58">
        <f t="shared" si="253"/>
        <v>619.80999999999995</v>
      </c>
      <c r="AJ711" s="2">
        <f t="shared" si="254"/>
        <v>1043.45</v>
      </c>
      <c r="AK711" s="2">
        <f t="shared" si="255"/>
        <v>1688.12</v>
      </c>
      <c r="AL711" s="2">
        <f t="shared" si="256"/>
        <v>24.86</v>
      </c>
      <c r="AM711" s="2">
        <f t="shared" si="257"/>
        <v>3376.24</v>
      </c>
      <c r="AN711" s="2">
        <f t="shared" si="258"/>
        <v>1688.1</v>
      </c>
      <c r="AO711" s="2">
        <f t="shared" si="259"/>
        <v>0</v>
      </c>
      <c r="AP711" s="2">
        <f t="shared" si="260"/>
        <v>0</v>
      </c>
      <c r="AQ711" s="2">
        <f t="shared" si="261"/>
        <v>0</v>
      </c>
      <c r="AR711" s="2">
        <f t="shared" si="262"/>
        <v>0</v>
      </c>
      <c r="AS711" s="2">
        <f t="shared" si="263"/>
        <v>0</v>
      </c>
      <c r="AT711" s="2">
        <f t="shared" si="264"/>
        <v>1688.12</v>
      </c>
      <c r="AU711" s="2">
        <f t="shared" si="265"/>
        <v>0</v>
      </c>
      <c r="AV711" s="2">
        <f t="shared" si="266"/>
        <v>6752.4599999999991</v>
      </c>
      <c r="AW711" s="2">
        <f t="shared" si="267"/>
        <v>8440.58</v>
      </c>
      <c r="AX711" s="2">
        <f>'ZBud Extract Monthly'!V710</f>
        <v>1688.11</v>
      </c>
      <c r="AY711" s="53">
        <f t="shared" si="268"/>
        <v>-6752.47</v>
      </c>
    </row>
    <row r="712" spans="1:51" x14ac:dyDescent="0.3">
      <c r="A712" s="129">
        <v>54301</v>
      </c>
      <c r="B712" s="130">
        <v>595.30999999999995</v>
      </c>
      <c r="C712" s="130">
        <v>676.79</v>
      </c>
      <c r="D712" s="130">
        <v>302.16000000000003</v>
      </c>
      <c r="E712" s="130">
        <v>222.44</v>
      </c>
      <c r="F712" s="130">
        <v>0</v>
      </c>
      <c r="G712" s="130">
        <v>20.91</v>
      </c>
      <c r="H712" s="2">
        <f t="shared" si="269"/>
        <v>1796.7</v>
      </c>
      <c r="I712" s="2">
        <f t="shared" si="270"/>
        <v>0</v>
      </c>
      <c r="J712" s="2">
        <f t="shared" si="271"/>
        <v>20.91</v>
      </c>
      <c r="K712" s="2">
        <f t="shared" si="272"/>
        <v>1796.7</v>
      </c>
      <c r="L712" s="2">
        <f t="shared" si="273"/>
        <v>20.91</v>
      </c>
      <c r="M712" s="2">
        <f t="shared" si="274"/>
        <v>1817.6100000000001</v>
      </c>
      <c r="N712" s="2">
        <f>'ZBud Extract Monthly'!V711</f>
        <v>1817.61</v>
      </c>
      <c r="O712" s="53">
        <f t="shared" si="275"/>
        <v>0</v>
      </c>
      <c r="AI712" s="58">
        <f t="shared" si="253"/>
        <v>595.30999999999995</v>
      </c>
      <c r="AJ712" s="2">
        <f t="shared" si="254"/>
        <v>1201.3900000000001</v>
      </c>
      <c r="AK712" s="2">
        <f t="shared" si="255"/>
        <v>1817.6100000000001</v>
      </c>
      <c r="AL712" s="2">
        <f t="shared" si="256"/>
        <v>20.91</v>
      </c>
      <c r="AM712" s="2">
        <f t="shared" si="257"/>
        <v>3635.2200000000003</v>
      </c>
      <c r="AN712" s="2">
        <f t="shared" si="258"/>
        <v>1817.61</v>
      </c>
      <c r="AO712" s="2">
        <f t="shared" si="259"/>
        <v>0</v>
      </c>
      <c r="AP712" s="2">
        <f t="shared" si="260"/>
        <v>0</v>
      </c>
      <c r="AQ712" s="2">
        <f t="shared" si="261"/>
        <v>0</v>
      </c>
      <c r="AR712" s="2">
        <f t="shared" si="262"/>
        <v>0</v>
      </c>
      <c r="AS712" s="2">
        <f t="shared" si="263"/>
        <v>0</v>
      </c>
      <c r="AT712" s="2">
        <f t="shared" si="264"/>
        <v>1817.6100000000001</v>
      </c>
      <c r="AU712" s="2">
        <f t="shared" si="265"/>
        <v>0</v>
      </c>
      <c r="AV712" s="2">
        <f t="shared" si="266"/>
        <v>7270.44</v>
      </c>
      <c r="AW712" s="2">
        <f t="shared" si="267"/>
        <v>9088.0500000000011</v>
      </c>
      <c r="AX712" s="2">
        <f>'ZBud Extract Monthly'!V711</f>
        <v>1817.61</v>
      </c>
      <c r="AY712" s="53">
        <f t="shared" si="268"/>
        <v>-7270.4400000000014</v>
      </c>
    </row>
    <row r="713" spans="1:51" x14ac:dyDescent="0.3">
      <c r="A713" s="129">
        <v>54331</v>
      </c>
      <c r="B713" s="130">
        <v>556.21</v>
      </c>
      <c r="C713" s="130">
        <v>625.55999999999995</v>
      </c>
      <c r="D713" s="130">
        <v>527.17999999999995</v>
      </c>
      <c r="E713" s="130">
        <v>479.98</v>
      </c>
      <c r="F713" s="130">
        <v>0</v>
      </c>
      <c r="G713" s="130">
        <v>39.56</v>
      </c>
      <c r="H713" s="2">
        <f t="shared" si="269"/>
        <v>2188.9299999999998</v>
      </c>
      <c r="I713" s="2">
        <f t="shared" si="270"/>
        <v>0</v>
      </c>
      <c r="J713" s="2">
        <f t="shared" si="271"/>
        <v>39.56</v>
      </c>
      <c r="K713" s="2">
        <f t="shared" si="272"/>
        <v>2188.9299999999998</v>
      </c>
      <c r="L713" s="2">
        <f t="shared" si="273"/>
        <v>39.56</v>
      </c>
      <c r="M713" s="2">
        <f t="shared" si="274"/>
        <v>2228.4899999999998</v>
      </c>
      <c r="N713" s="2">
        <f>'ZBud Extract Monthly'!V712</f>
        <v>2228.48</v>
      </c>
      <c r="O713" s="53">
        <f t="shared" si="275"/>
        <v>-9.9999999997635314E-3</v>
      </c>
      <c r="AI713" s="58">
        <f t="shared" si="253"/>
        <v>556.21</v>
      </c>
      <c r="AJ713" s="2">
        <f t="shared" si="254"/>
        <v>1632.7199999999998</v>
      </c>
      <c r="AK713" s="2">
        <f t="shared" si="255"/>
        <v>2228.4899999999998</v>
      </c>
      <c r="AL713" s="2">
        <f t="shared" si="256"/>
        <v>39.56</v>
      </c>
      <c r="AM713" s="2">
        <f t="shared" si="257"/>
        <v>4456.9799999999996</v>
      </c>
      <c r="AN713" s="2">
        <f t="shared" si="258"/>
        <v>2228.4700000000003</v>
      </c>
      <c r="AO713" s="2">
        <f t="shared" si="259"/>
        <v>0</v>
      </c>
      <c r="AP713" s="2">
        <f t="shared" si="260"/>
        <v>0</v>
      </c>
      <c r="AQ713" s="2">
        <f t="shared" si="261"/>
        <v>0</v>
      </c>
      <c r="AR713" s="2">
        <f t="shared" si="262"/>
        <v>0</v>
      </c>
      <c r="AS713" s="2">
        <f t="shared" si="263"/>
        <v>0</v>
      </c>
      <c r="AT713" s="2">
        <f t="shared" si="264"/>
        <v>2228.4899999999998</v>
      </c>
      <c r="AU713" s="2">
        <f t="shared" si="265"/>
        <v>0</v>
      </c>
      <c r="AV713" s="2">
        <f t="shared" si="266"/>
        <v>8913.9399999999987</v>
      </c>
      <c r="AW713" s="2">
        <f t="shared" si="267"/>
        <v>11142.43</v>
      </c>
      <c r="AX713" s="2">
        <f>'ZBud Extract Monthly'!V712</f>
        <v>2228.48</v>
      </c>
      <c r="AY713" s="53">
        <f t="shared" si="268"/>
        <v>-8913.9500000000007</v>
      </c>
    </row>
    <row r="714" spans="1:51" x14ac:dyDescent="0.3">
      <c r="A714" s="129">
        <v>54362</v>
      </c>
      <c r="B714" s="130">
        <v>584.29999999999995</v>
      </c>
      <c r="C714" s="130">
        <v>631.47</v>
      </c>
      <c r="D714" s="130">
        <v>642.52</v>
      </c>
      <c r="E714" s="130">
        <v>527.99</v>
      </c>
      <c r="F714" s="130">
        <v>0</v>
      </c>
      <c r="G714" s="130">
        <v>49.9</v>
      </c>
      <c r="H714" s="2">
        <f t="shared" si="269"/>
        <v>2386.2799999999997</v>
      </c>
      <c r="I714" s="2">
        <f t="shared" si="270"/>
        <v>0</v>
      </c>
      <c r="J714" s="2">
        <f t="shared" si="271"/>
        <v>49.9</v>
      </c>
      <c r="K714" s="2">
        <f t="shared" si="272"/>
        <v>2386.2799999999997</v>
      </c>
      <c r="L714" s="2">
        <f t="shared" si="273"/>
        <v>49.9</v>
      </c>
      <c r="M714" s="2">
        <f t="shared" si="274"/>
        <v>2436.1799999999998</v>
      </c>
      <c r="N714" s="2">
        <f>'ZBud Extract Monthly'!V713</f>
        <v>2436.17</v>
      </c>
      <c r="O714" s="53">
        <f t="shared" si="275"/>
        <v>-9.9999999997635314E-3</v>
      </c>
      <c r="AI714" s="58">
        <f t="shared" si="253"/>
        <v>584.29999999999995</v>
      </c>
      <c r="AJ714" s="2">
        <f t="shared" si="254"/>
        <v>1801.98</v>
      </c>
      <c r="AK714" s="2">
        <f t="shared" si="255"/>
        <v>2436.1799999999998</v>
      </c>
      <c r="AL714" s="2">
        <f t="shared" si="256"/>
        <v>49.9</v>
      </c>
      <c r="AM714" s="2">
        <f t="shared" si="257"/>
        <v>4872.3599999999997</v>
      </c>
      <c r="AN714" s="2">
        <f t="shared" si="258"/>
        <v>2436.1600000000003</v>
      </c>
      <c r="AO714" s="2">
        <f t="shared" si="259"/>
        <v>0</v>
      </c>
      <c r="AP714" s="2">
        <f t="shared" si="260"/>
        <v>0</v>
      </c>
      <c r="AQ714" s="2">
        <f t="shared" si="261"/>
        <v>0</v>
      </c>
      <c r="AR714" s="2">
        <f t="shared" si="262"/>
        <v>0</v>
      </c>
      <c r="AS714" s="2">
        <f t="shared" si="263"/>
        <v>0</v>
      </c>
      <c r="AT714" s="2">
        <f t="shared" si="264"/>
        <v>2436.1799999999998</v>
      </c>
      <c r="AU714" s="2">
        <f t="shared" si="265"/>
        <v>0</v>
      </c>
      <c r="AV714" s="2">
        <f t="shared" si="266"/>
        <v>9744.6999999999989</v>
      </c>
      <c r="AW714" s="2">
        <f t="shared" si="267"/>
        <v>12180.879999999997</v>
      </c>
      <c r="AX714" s="2">
        <f>'ZBud Extract Monthly'!V713</f>
        <v>2436.17</v>
      </c>
      <c r="AY714" s="53">
        <f t="shared" si="268"/>
        <v>-9744.7099999999973</v>
      </c>
    </row>
    <row r="715" spans="1:51" x14ac:dyDescent="0.3">
      <c r="A715" s="129">
        <v>54392</v>
      </c>
      <c r="B715" s="130">
        <v>613.66</v>
      </c>
      <c r="C715" s="130">
        <v>664.56</v>
      </c>
      <c r="D715" s="130">
        <v>754.8</v>
      </c>
      <c r="E715" s="130">
        <v>598.89</v>
      </c>
      <c r="F715" s="130">
        <v>0</v>
      </c>
      <c r="G715" s="130">
        <v>75.03</v>
      </c>
      <c r="H715" s="2">
        <f t="shared" si="269"/>
        <v>2631.91</v>
      </c>
      <c r="I715" s="2">
        <f t="shared" si="270"/>
        <v>0</v>
      </c>
      <c r="J715" s="2">
        <f t="shared" si="271"/>
        <v>75.03</v>
      </c>
      <c r="K715" s="2">
        <f t="shared" si="272"/>
        <v>2631.91</v>
      </c>
      <c r="L715" s="2">
        <f t="shared" si="273"/>
        <v>75.03</v>
      </c>
      <c r="M715" s="2">
        <f t="shared" si="274"/>
        <v>2706.94</v>
      </c>
      <c r="N715" s="2">
        <f>'ZBud Extract Monthly'!V714</f>
        <v>2706.93</v>
      </c>
      <c r="O715" s="53">
        <f t="shared" si="275"/>
        <v>-1.0000000000218279E-2</v>
      </c>
      <c r="AI715" s="58">
        <f t="shared" si="253"/>
        <v>613.66</v>
      </c>
      <c r="AJ715" s="2">
        <f t="shared" si="254"/>
        <v>2018.25</v>
      </c>
      <c r="AK715" s="2">
        <f t="shared" si="255"/>
        <v>2706.94</v>
      </c>
      <c r="AL715" s="2">
        <f t="shared" si="256"/>
        <v>75.03</v>
      </c>
      <c r="AM715" s="2">
        <f t="shared" si="257"/>
        <v>5413.88</v>
      </c>
      <c r="AN715" s="2">
        <f t="shared" si="258"/>
        <v>2706.9199999999996</v>
      </c>
      <c r="AO715" s="2">
        <f t="shared" si="259"/>
        <v>0</v>
      </c>
      <c r="AP715" s="2">
        <f t="shared" si="260"/>
        <v>0</v>
      </c>
      <c r="AQ715" s="2">
        <f t="shared" si="261"/>
        <v>0</v>
      </c>
      <c r="AR715" s="2">
        <f t="shared" si="262"/>
        <v>0</v>
      </c>
      <c r="AS715" s="2">
        <f t="shared" si="263"/>
        <v>0</v>
      </c>
      <c r="AT715" s="2">
        <f t="shared" si="264"/>
        <v>2706.94</v>
      </c>
      <c r="AU715" s="2">
        <f t="shared" si="265"/>
        <v>0</v>
      </c>
      <c r="AV715" s="2">
        <f t="shared" si="266"/>
        <v>10827.74</v>
      </c>
      <c r="AW715" s="2">
        <f t="shared" si="267"/>
        <v>13534.68</v>
      </c>
      <c r="AX715" s="2">
        <f>'ZBud Extract Monthly'!V714</f>
        <v>2706.93</v>
      </c>
      <c r="AY715" s="53">
        <f t="shared" si="268"/>
        <v>-10827.75</v>
      </c>
    </row>
    <row r="716" spans="1:51" x14ac:dyDescent="0.3">
      <c r="A716" s="129">
        <v>54423</v>
      </c>
      <c r="B716" s="130">
        <v>569.74</v>
      </c>
      <c r="C716" s="130">
        <v>618.6</v>
      </c>
      <c r="D716" s="130">
        <v>782.66</v>
      </c>
      <c r="E716" s="130">
        <v>624.83000000000004</v>
      </c>
      <c r="F716" s="130">
        <v>0</v>
      </c>
      <c r="G716" s="130">
        <v>84.17</v>
      </c>
      <c r="H716" s="2">
        <f t="shared" si="269"/>
        <v>2595.83</v>
      </c>
      <c r="I716" s="2">
        <f t="shared" si="270"/>
        <v>0</v>
      </c>
      <c r="J716" s="2">
        <f t="shared" si="271"/>
        <v>84.17</v>
      </c>
      <c r="K716" s="2">
        <f t="shared" si="272"/>
        <v>2595.83</v>
      </c>
      <c r="L716" s="2">
        <f t="shared" si="273"/>
        <v>84.17</v>
      </c>
      <c r="M716" s="2">
        <f t="shared" si="274"/>
        <v>2680</v>
      </c>
      <c r="N716" s="2">
        <f>'ZBud Extract Monthly'!V715</f>
        <v>2680</v>
      </c>
      <c r="O716" s="53">
        <f t="shared" si="275"/>
        <v>0</v>
      </c>
      <c r="AI716" s="58">
        <f t="shared" si="253"/>
        <v>569.74</v>
      </c>
      <c r="AJ716" s="2">
        <f t="shared" si="254"/>
        <v>2026.0900000000001</v>
      </c>
      <c r="AK716" s="2">
        <f t="shared" si="255"/>
        <v>2680</v>
      </c>
      <c r="AL716" s="2">
        <f t="shared" si="256"/>
        <v>84.17</v>
      </c>
      <c r="AM716" s="2">
        <f t="shared" si="257"/>
        <v>5360</v>
      </c>
      <c r="AN716" s="2">
        <f t="shared" si="258"/>
        <v>2680</v>
      </c>
      <c r="AO716" s="2">
        <f t="shared" si="259"/>
        <v>0</v>
      </c>
      <c r="AP716" s="2">
        <f t="shared" si="260"/>
        <v>0</v>
      </c>
      <c r="AQ716" s="2">
        <f t="shared" si="261"/>
        <v>0</v>
      </c>
      <c r="AR716" s="2">
        <f t="shared" si="262"/>
        <v>0</v>
      </c>
      <c r="AS716" s="2">
        <f t="shared" si="263"/>
        <v>0</v>
      </c>
      <c r="AT716" s="2">
        <f t="shared" si="264"/>
        <v>2680</v>
      </c>
      <c r="AU716" s="2">
        <f t="shared" si="265"/>
        <v>0</v>
      </c>
      <c r="AV716" s="2">
        <f t="shared" si="266"/>
        <v>10720</v>
      </c>
      <c r="AW716" s="2">
        <f t="shared" si="267"/>
        <v>13400</v>
      </c>
      <c r="AX716" s="2">
        <f>'ZBud Extract Monthly'!V715</f>
        <v>2680</v>
      </c>
      <c r="AY716" s="53">
        <f t="shared" si="268"/>
        <v>-10720</v>
      </c>
    </row>
    <row r="717" spans="1:51" x14ac:dyDescent="0.3">
      <c r="A717" s="129">
        <v>54454</v>
      </c>
      <c r="B717" s="130">
        <v>733.15</v>
      </c>
      <c r="C717" s="130">
        <v>804.45</v>
      </c>
      <c r="D717" s="130">
        <v>1032.17</v>
      </c>
      <c r="E717" s="130">
        <v>749.8</v>
      </c>
      <c r="F717" s="130">
        <v>0</v>
      </c>
      <c r="G717" s="130">
        <v>94.93</v>
      </c>
      <c r="H717" s="2">
        <f t="shared" si="269"/>
        <v>3319.5699999999997</v>
      </c>
      <c r="I717" s="2">
        <f t="shared" si="270"/>
        <v>0</v>
      </c>
      <c r="J717" s="2">
        <f t="shared" si="271"/>
        <v>94.93</v>
      </c>
      <c r="K717" s="2">
        <f t="shared" si="272"/>
        <v>3319.5699999999997</v>
      </c>
      <c r="L717" s="2">
        <f t="shared" si="273"/>
        <v>94.93</v>
      </c>
      <c r="M717" s="2">
        <f t="shared" si="274"/>
        <v>3414.4999999999995</v>
      </c>
      <c r="N717" s="2">
        <f>'ZBud Extract Monthly'!V716</f>
        <v>3414.5</v>
      </c>
      <c r="O717" s="53">
        <f t="shared" si="275"/>
        <v>0</v>
      </c>
      <c r="AI717" s="58">
        <f t="shared" si="253"/>
        <v>733.15</v>
      </c>
      <c r="AJ717" s="2">
        <f t="shared" si="254"/>
        <v>2586.42</v>
      </c>
      <c r="AK717" s="2">
        <f t="shared" si="255"/>
        <v>3414.4999999999995</v>
      </c>
      <c r="AL717" s="2">
        <f t="shared" si="256"/>
        <v>94.93</v>
      </c>
      <c r="AM717" s="2">
        <f t="shared" si="257"/>
        <v>6828.9999999999991</v>
      </c>
      <c r="AN717" s="2">
        <f t="shared" si="258"/>
        <v>3414.5</v>
      </c>
      <c r="AO717" s="2">
        <f t="shared" si="259"/>
        <v>0</v>
      </c>
      <c r="AP717" s="2">
        <f t="shared" si="260"/>
        <v>0</v>
      </c>
      <c r="AQ717" s="2">
        <f t="shared" si="261"/>
        <v>0</v>
      </c>
      <c r="AR717" s="2">
        <f t="shared" si="262"/>
        <v>0</v>
      </c>
      <c r="AS717" s="2">
        <f t="shared" si="263"/>
        <v>0</v>
      </c>
      <c r="AT717" s="2">
        <f t="shared" si="264"/>
        <v>3414.4999999999995</v>
      </c>
      <c r="AU717" s="2">
        <f t="shared" si="265"/>
        <v>0</v>
      </c>
      <c r="AV717" s="2">
        <f t="shared" si="266"/>
        <v>13658</v>
      </c>
      <c r="AW717" s="2">
        <f t="shared" si="267"/>
        <v>17072.5</v>
      </c>
      <c r="AX717" s="2">
        <f>'ZBud Extract Monthly'!V716</f>
        <v>3414.5</v>
      </c>
      <c r="AY717" s="53">
        <f t="shared" si="268"/>
        <v>-13658</v>
      </c>
    </row>
    <row r="718" spans="1:51" x14ac:dyDescent="0.3">
      <c r="A718" s="129">
        <v>54482</v>
      </c>
      <c r="B718" s="130">
        <v>860.97</v>
      </c>
      <c r="C718" s="130">
        <v>987.62</v>
      </c>
      <c r="D718" s="130">
        <v>1183.9000000000001</v>
      </c>
      <c r="E718" s="130">
        <v>796.09</v>
      </c>
      <c r="F718" s="130">
        <v>0.92</v>
      </c>
      <c r="G718" s="130">
        <v>116.26</v>
      </c>
      <c r="H718" s="2">
        <f t="shared" si="269"/>
        <v>3828.5800000000004</v>
      </c>
      <c r="I718" s="2">
        <f t="shared" si="270"/>
        <v>0.92</v>
      </c>
      <c r="J718" s="2">
        <f t="shared" si="271"/>
        <v>116.26</v>
      </c>
      <c r="K718" s="2">
        <f t="shared" si="272"/>
        <v>3828.5800000000004</v>
      </c>
      <c r="L718" s="2">
        <f t="shared" si="273"/>
        <v>117.18</v>
      </c>
      <c r="M718" s="2">
        <f t="shared" si="274"/>
        <v>3945.7600000000007</v>
      </c>
      <c r="N718" s="2">
        <f>'ZBud Extract Monthly'!V717</f>
        <v>3945.77</v>
      </c>
      <c r="O718" s="53">
        <f t="shared" si="275"/>
        <v>9.999999999308784E-3</v>
      </c>
      <c r="AI718" s="58">
        <f t="shared" si="253"/>
        <v>860.97</v>
      </c>
      <c r="AJ718" s="2">
        <f t="shared" si="254"/>
        <v>2967.61</v>
      </c>
      <c r="AK718" s="2">
        <f t="shared" si="255"/>
        <v>3945.76</v>
      </c>
      <c r="AL718" s="2">
        <f t="shared" si="256"/>
        <v>117.18</v>
      </c>
      <c r="AM718" s="2">
        <f t="shared" si="257"/>
        <v>7891.52</v>
      </c>
      <c r="AN718" s="2">
        <f t="shared" si="258"/>
        <v>3945.7799999999993</v>
      </c>
      <c r="AO718" s="2">
        <f t="shared" si="259"/>
        <v>0</v>
      </c>
      <c r="AP718" s="2">
        <f t="shared" si="260"/>
        <v>0</v>
      </c>
      <c r="AQ718" s="2">
        <f t="shared" si="261"/>
        <v>0</v>
      </c>
      <c r="AR718" s="2">
        <f t="shared" si="262"/>
        <v>0</v>
      </c>
      <c r="AS718" s="2">
        <f t="shared" si="263"/>
        <v>0</v>
      </c>
      <c r="AT718" s="2">
        <f t="shared" si="264"/>
        <v>3945.76</v>
      </c>
      <c r="AU718" s="2">
        <f t="shared" si="265"/>
        <v>0</v>
      </c>
      <c r="AV718" s="2">
        <f t="shared" si="266"/>
        <v>15783.06</v>
      </c>
      <c r="AW718" s="2">
        <f t="shared" si="267"/>
        <v>19728.82</v>
      </c>
      <c r="AX718" s="2">
        <f>'ZBud Extract Monthly'!V717</f>
        <v>3945.77</v>
      </c>
      <c r="AY718" s="53">
        <f t="shared" si="268"/>
        <v>-15783.05</v>
      </c>
    </row>
    <row r="719" spans="1:51" x14ac:dyDescent="0.3">
      <c r="A719" s="129">
        <v>54513</v>
      </c>
      <c r="B719" s="130">
        <v>878.89</v>
      </c>
      <c r="C719" s="130">
        <v>1045.96</v>
      </c>
      <c r="D719" s="130">
        <v>1515.93</v>
      </c>
      <c r="E719" s="130">
        <v>1078.67</v>
      </c>
      <c r="F719" s="130">
        <v>21.04</v>
      </c>
      <c r="G719" s="130">
        <v>233.32</v>
      </c>
      <c r="H719" s="2">
        <f t="shared" si="269"/>
        <v>4519.45</v>
      </c>
      <c r="I719" s="2">
        <f t="shared" si="270"/>
        <v>21.04</v>
      </c>
      <c r="J719" s="2">
        <f t="shared" si="271"/>
        <v>233.32</v>
      </c>
      <c r="K719" s="2">
        <f t="shared" si="272"/>
        <v>4519.45</v>
      </c>
      <c r="L719" s="2">
        <f t="shared" si="273"/>
        <v>254.35999999999999</v>
      </c>
      <c r="M719" s="2">
        <f t="shared" si="274"/>
        <v>4773.8099999999995</v>
      </c>
      <c r="N719" s="2">
        <f>'ZBud Extract Monthly'!V718</f>
        <v>4773.8100000000004</v>
      </c>
      <c r="O719" s="53">
        <f t="shared" si="275"/>
        <v>0</v>
      </c>
      <c r="AI719" s="58">
        <f t="shared" si="253"/>
        <v>878.89</v>
      </c>
      <c r="AJ719" s="2">
        <f t="shared" si="254"/>
        <v>3640.5600000000004</v>
      </c>
      <c r="AK719" s="2">
        <f t="shared" si="255"/>
        <v>4773.8099999999995</v>
      </c>
      <c r="AL719" s="2">
        <f t="shared" si="256"/>
        <v>254.35999999999999</v>
      </c>
      <c r="AM719" s="2">
        <f t="shared" si="257"/>
        <v>9547.619999999999</v>
      </c>
      <c r="AN719" s="2">
        <f t="shared" si="258"/>
        <v>4773.8100000000004</v>
      </c>
      <c r="AO719" s="2">
        <f t="shared" si="259"/>
        <v>0</v>
      </c>
      <c r="AP719" s="2">
        <f t="shared" si="260"/>
        <v>0</v>
      </c>
      <c r="AQ719" s="2">
        <f t="shared" si="261"/>
        <v>0</v>
      </c>
      <c r="AR719" s="2">
        <f t="shared" si="262"/>
        <v>0</v>
      </c>
      <c r="AS719" s="2">
        <f t="shared" si="263"/>
        <v>0</v>
      </c>
      <c r="AT719" s="2">
        <f t="shared" si="264"/>
        <v>4773.8099999999995</v>
      </c>
      <c r="AU719" s="2">
        <f t="shared" si="265"/>
        <v>0</v>
      </c>
      <c r="AV719" s="2">
        <f t="shared" si="266"/>
        <v>19095.240000000002</v>
      </c>
      <c r="AW719" s="2">
        <f t="shared" si="267"/>
        <v>23869.05</v>
      </c>
      <c r="AX719" s="2">
        <f>'ZBud Extract Monthly'!V718</f>
        <v>4773.8100000000004</v>
      </c>
      <c r="AY719" s="53">
        <f t="shared" si="268"/>
        <v>-19095.239999999998</v>
      </c>
    </row>
    <row r="720" spans="1:51" x14ac:dyDescent="0.3">
      <c r="A720" s="129">
        <v>54543</v>
      </c>
      <c r="B720" s="130">
        <v>606.73</v>
      </c>
      <c r="C720" s="130">
        <v>721.01</v>
      </c>
      <c r="D720" s="130">
        <v>1191.3800000000001</v>
      </c>
      <c r="E720" s="130">
        <v>871.46</v>
      </c>
      <c r="F720" s="130">
        <v>21.38</v>
      </c>
      <c r="G720" s="130">
        <v>187.97</v>
      </c>
      <c r="H720" s="2">
        <f t="shared" si="269"/>
        <v>3390.58</v>
      </c>
      <c r="I720" s="2">
        <f t="shared" si="270"/>
        <v>21.38</v>
      </c>
      <c r="J720" s="2">
        <f t="shared" si="271"/>
        <v>187.97</v>
      </c>
      <c r="K720" s="2">
        <f t="shared" si="272"/>
        <v>3390.58</v>
      </c>
      <c r="L720" s="2">
        <f t="shared" si="273"/>
        <v>209.35</v>
      </c>
      <c r="M720" s="2">
        <f t="shared" si="274"/>
        <v>3599.93</v>
      </c>
      <c r="N720" s="2">
        <f>'ZBud Extract Monthly'!V719</f>
        <v>3599.92</v>
      </c>
      <c r="O720" s="53">
        <f t="shared" si="275"/>
        <v>-9.9999999997635314E-3</v>
      </c>
      <c r="AI720" s="58">
        <f t="shared" si="253"/>
        <v>606.73</v>
      </c>
      <c r="AJ720" s="2">
        <f t="shared" si="254"/>
        <v>2783.8500000000004</v>
      </c>
      <c r="AK720" s="2">
        <f t="shared" si="255"/>
        <v>3599.93</v>
      </c>
      <c r="AL720" s="2">
        <f t="shared" si="256"/>
        <v>209.35</v>
      </c>
      <c r="AM720" s="2">
        <f t="shared" si="257"/>
        <v>7199.86</v>
      </c>
      <c r="AN720" s="2">
        <f t="shared" si="258"/>
        <v>3599.9100000000003</v>
      </c>
      <c r="AO720" s="2">
        <f t="shared" si="259"/>
        <v>0</v>
      </c>
      <c r="AP720" s="2">
        <f t="shared" si="260"/>
        <v>0</v>
      </c>
      <c r="AQ720" s="2">
        <f t="shared" si="261"/>
        <v>0</v>
      </c>
      <c r="AR720" s="2">
        <f t="shared" si="262"/>
        <v>0</v>
      </c>
      <c r="AS720" s="2">
        <f t="shared" si="263"/>
        <v>0</v>
      </c>
      <c r="AT720" s="2">
        <f t="shared" si="264"/>
        <v>3599.93</v>
      </c>
      <c r="AU720" s="2">
        <f t="shared" si="265"/>
        <v>0</v>
      </c>
      <c r="AV720" s="2">
        <f t="shared" si="266"/>
        <v>14399.7</v>
      </c>
      <c r="AW720" s="2">
        <f t="shared" si="267"/>
        <v>17999.63</v>
      </c>
      <c r="AX720" s="2">
        <f>'ZBud Extract Monthly'!V719</f>
        <v>3599.92</v>
      </c>
      <c r="AY720" s="53">
        <f t="shared" si="268"/>
        <v>-14399.710000000001</v>
      </c>
    </row>
    <row r="721" spans="1:51" x14ac:dyDescent="0.3">
      <c r="A721" s="129">
        <v>54574</v>
      </c>
      <c r="B721" s="130">
        <v>591.76</v>
      </c>
      <c r="C721" s="130">
        <v>671.11</v>
      </c>
      <c r="D721" s="130">
        <v>501.02</v>
      </c>
      <c r="E721" s="130">
        <v>380.03</v>
      </c>
      <c r="F721" s="130">
        <v>2.31</v>
      </c>
      <c r="G721" s="130">
        <v>70.19</v>
      </c>
      <c r="H721" s="2">
        <f t="shared" si="269"/>
        <v>2143.92</v>
      </c>
      <c r="I721" s="2">
        <f t="shared" si="270"/>
        <v>2.31</v>
      </c>
      <c r="J721" s="2">
        <f t="shared" si="271"/>
        <v>70.19</v>
      </c>
      <c r="K721" s="2">
        <f t="shared" si="272"/>
        <v>2143.92</v>
      </c>
      <c r="L721" s="2">
        <f t="shared" si="273"/>
        <v>72.5</v>
      </c>
      <c r="M721" s="2">
        <f t="shared" si="274"/>
        <v>2216.42</v>
      </c>
      <c r="N721" s="2">
        <f>'ZBud Extract Monthly'!V720</f>
        <v>2216.42</v>
      </c>
      <c r="O721" s="53">
        <f t="shared" si="275"/>
        <v>0</v>
      </c>
      <c r="AI721" s="58">
        <f t="shared" si="253"/>
        <v>591.76</v>
      </c>
      <c r="AJ721" s="2">
        <f t="shared" si="254"/>
        <v>1552.16</v>
      </c>
      <c r="AK721" s="2">
        <f t="shared" si="255"/>
        <v>2216.42</v>
      </c>
      <c r="AL721" s="2">
        <f t="shared" si="256"/>
        <v>72.5</v>
      </c>
      <c r="AM721" s="2">
        <f t="shared" si="257"/>
        <v>4432.84</v>
      </c>
      <c r="AN721" s="2">
        <f t="shared" si="258"/>
        <v>2216.42</v>
      </c>
      <c r="AO721" s="2">
        <f t="shared" si="259"/>
        <v>0</v>
      </c>
      <c r="AP721" s="2">
        <f t="shared" si="260"/>
        <v>0</v>
      </c>
      <c r="AQ721" s="2">
        <f t="shared" si="261"/>
        <v>0</v>
      </c>
      <c r="AR721" s="2">
        <f t="shared" si="262"/>
        <v>0</v>
      </c>
      <c r="AS721" s="2">
        <f t="shared" si="263"/>
        <v>0</v>
      </c>
      <c r="AT721" s="2">
        <f t="shared" si="264"/>
        <v>2216.42</v>
      </c>
      <c r="AU721" s="2">
        <f t="shared" si="265"/>
        <v>0</v>
      </c>
      <c r="AV721" s="2">
        <f t="shared" si="266"/>
        <v>8865.68</v>
      </c>
      <c r="AW721" s="2">
        <f t="shared" si="267"/>
        <v>11082.1</v>
      </c>
      <c r="AX721" s="2">
        <f>'ZBud Extract Monthly'!V720</f>
        <v>2216.42</v>
      </c>
      <c r="AY721" s="53">
        <f t="shared" si="268"/>
        <v>-8865.68</v>
      </c>
    </row>
    <row r="722" spans="1:51" x14ac:dyDescent="0.3">
      <c r="A722" s="129">
        <v>54604</v>
      </c>
      <c r="B722" s="130">
        <v>545.15</v>
      </c>
      <c r="C722" s="130">
        <v>595.72</v>
      </c>
      <c r="D722" s="130">
        <v>303.62</v>
      </c>
      <c r="E722" s="130">
        <v>188.94</v>
      </c>
      <c r="F722" s="130">
        <v>0</v>
      </c>
      <c r="G722" s="130">
        <v>14.54</v>
      </c>
      <c r="H722" s="2">
        <f t="shared" si="269"/>
        <v>1633.4299999999998</v>
      </c>
      <c r="I722" s="2">
        <f t="shared" si="270"/>
        <v>0</v>
      </c>
      <c r="J722" s="2">
        <f t="shared" si="271"/>
        <v>14.54</v>
      </c>
      <c r="K722" s="2">
        <f t="shared" si="272"/>
        <v>1633.4299999999998</v>
      </c>
      <c r="L722" s="2">
        <f t="shared" si="273"/>
        <v>14.54</v>
      </c>
      <c r="M722" s="2">
        <f t="shared" si="274"/>
        <v>1647.9699999999998</v>
      </c>
      <c r="N722" s="2">
        <f>'ZBud Extract Monthly'!V721</f>
        <v>1647.97</v>
      </c>
      <c r="O722" s="53">
        <f t="shared" si="275"/>
        <v>0</v>
      </c>
      <c r="AI722" s="58">
        <f t="shared" si="253"/>
        <v>545.15</v>
      </c>
      <c r="AJ722" s="2">
        <f t="shared" si="254"/>
        <v>1088.28</v>
      </c>
      <c r="AK722" s="2">
        <f t="shared" si="255"/>
        <v>1647.9699999999998</v>
      </c>
      <c r="AL722" s="2">
        <f t="shared" si="256"/>
        <v>14.54</v>
      </c>
      <c r="AM722" s="2">
        <f t="shared" si="257"/>
        <v>3295.9399999999996</v>
      </c>
      <c r="AN722" s="2">
        <f t="shared" si="258"/>
        <v>1647.97</v>
      </c>
      <c r="AO722" s="2">
        <f t="shared" si="259"/>
        <v>0</v>
      </c>
      <c r="AP722" s="2">
        <f t="shared" si="260"/>
        <v>0</v>
      </c>
      <c r="AQ722" s="2">
        <f t="shared" si="261"/>
        <v>0</v>
      </c>
      <c r="AR722" s="2">
        <f t="shared" si="262"/>
        <v>0</v>
      </c>
      <c r="AS722" s="2">
        <f t="shared" si="263"/>
        <v>0</v>
      </c>
      <c r="AT722" s="2">
        <f t="shared" si="264"/>
        <v>1647.9699999999998</v>
      </c>
      <c r="AU722" s="2">
        <f t="shared" si="265"/>
        <v>0</v>
      </c>
      <c r="AV722" s="2">
        <f t="shared" si="266"/>
        <v>6591.88</v>
      </c>
      <c r="AW722" s="2">
        <f t="shared" si="267"/>
        <v>8239.8499999999985</v>
      </c>
      <c r="AX722" s="2">
        <f>'ZBud Extract Monthly'!V721</f>
        <v>1647.97</v>
      </c>
      <c r="AY722" s="53">
        <f t="shared" si="268"/>
        <v>-6591.8799999999983</v>
      </c>
    </row>
    <row r="723" spans="1:51" x14ac:dyDescent="0.3">
      <c r="A723" s="129">
        <v>54635</v>
      </c>
      <c r="B723" s="130">
        <v>536.64</v>
      </c>
      <c r="C723" s="130">
        <v>564.05999999999995</v>
      </c>
      <c r="D723" s="130">
        <v>203.5</v>
      </c>
      <c r="E723" s="130">
        <v>111.91</v>
      </c>
      <c r="F723" s="130">
        <v>0</v>
      </c>
      <c r="G723" s="130">
        <v>3.57</v>
      </c>
      <c r="H723" s="2">
        <f t="shared" si="269"/>
        <v>1416.11</v>
      </c>
      <c r="I723" s="2">
        <f t="shared" si="270"/>
        <v>0</v>
      </c>
      <c r="J723" s="2">
        <f t="shared" si="271"/>
        <v>3.57</v>
      </c>
      <c r="K723" s="2">
        <f t="shared" si="272"/>
        <v>1416.11</v>
      </c>
      <c r="L723" s="2">
        <f t="shared" si="273"/>
        <v>3.57</v>
      </c>
      <c r="M723" s="2">
        <f t="shared" si="274"/>
        <v>1419.6799999999998</v>
      </c>
      <c r="N723" s="2">
        <f>'ZBud Extract Monthly'!V722</f>
        <v>1419.68</v>
      </c>
      <c r="O723" s="53">
        <f t="shared" si="275"/>
        <v>0</v>
      </c>
      <c r="AI723" s="58">
        <f t="shared" si="253"/>
        <v>536.64</v>
      </c>
      <c r="AJ723" s="2">
        <f t="shared" si="254"/>
        <v>879.46999999999991</v>
      </c>
      <c r="AK723" s="2">
        <f t="shared" si="255"/>
        <v>1419.6799999999998</v>
      </c>
      <c r="AL723" s="2">
        <f t="shared" si="256"/>
        <v>3.57</v>
      </c>
      <c r="AM723" s="2">
        <f t="shared" si="257"/>
        <v>2839.3599999999997</v>
      </c>
      <c r="AN723" s="2">
        <f t="shared" si="258"/>
        <v>1419.68</v>
      </c>
      <c r="AO723" s="2">
        <f t="shared" si="259"/>
        <v>0</v>
      </c>
      <c r="AP723" s="2">
        <f t="shared" si="260"/>
        <v>0</v>
      </c>
      <c r="AQ723" s="2">
        <f t="shared" si="261"/>
        <v>0</v>
      </c>
      <c r="AR723" s="2">
        <f t="shared" si="262"/>
        <v>0</v>
      </c>
      <c r="AS723" s="2">
        <f t="shared" si="263"/>
        <v>0</v>
      </c>
      <c r="AT723" s="2">
        <f t="shared" si="264"/>
        <v>1419.6799999999998</v>
      </c>
      <c r="AU723" s="2">
        <f t="shared" si="265"/>
        <v>0</v>
      </c>
      <c r="AV723" s="2">
        <f t="shared" si="266"/>
        <v>5678.7199999999993</v>
      </c>
      <c r="AW723" s="2">
        <f t="shared" si="267"/>
        <v>7098.4</v>
      </c>
      <c r="AX723" s="2">
        <f>'ZBud Extract Monthly'!V722</f>
        <v>1419.68</v>
      </c>
      <c r="AY723" s="53">
        <f t="shared" si="268"/>
        <v>-5678.7199999999993</v>
      </c>
    </row>
    <row r="724" spans="1:51" x14ac:dyDescent="0.3">
      <c r="A724" s="129">
        <v>54666</v>
      </c>
      <c r="B724" s="130">
        <v>530.47</v>
      </c>
      <c r="C724" s="130">
        <v>542.16</v>
      </c>
      <c r="D724" s="130">
        <v>185.71</v>
      </c>
      <c r="E724" s="130">
        <v>105.86</v>
      </c>
      <c r="F724" s="130">
        <v>0</v>
      </c>
      <c r="G724" s="130">
        <v>2.35</v>
      </c>
      <c r="H724" s="2">
        <f t="shared" si="269"/>
        <v>1364.2</v>
      </c>
      <c r="I724" s="2">
        <f t="shared" si="270"/>
        <v>0</v>
      </c>
      <c r="J724" s="2">
        <f t="shared" si="271"/>
        <v>2.35</v>
      </c>
      <c r="K724" s="2">
        <f t="shared" si="272"/>
        <v>1364.2</v>
      </c>
      <c r="L724" s="2">
        <f t="shared" si="273"/>
        <v>2.35</v>
      </c>
      <c r="M724" s="2">
        <f t="shared" si="274"/>
        <v>1366.55</v>
      </c>
      <c r="N724" s="2">
        <f>'ZBud Extract Monthly'!V723</f>
        <v>1366.56</v>
      </c>
      <c r="O724" s="53">
        <f t="shared" si="275"/>
        <v>9.9999999999909051E-3</v>
      </c>
      <c r="AI724" s="58">
        <f t="shared" si="253"/>
        <v>530.47</v>
      </c>
      <c r="AJ724" s="2">
        <f t="shared" si="254"/>
        <v>833.73</v>
      </c>
      <c r="AK724" s="2">
        <f t="shared" si="255"/>
        <v>1366.55</v>
      </c>
      <c r="AL724" s="2">
        <f t="shared" si="256"/>
        <v>2.35</v>
      </c>
      <c r="AM724" s="2">
        <f t="shared" si="257"/>
        <v>2733.1</v>
      </c>
      <c r="AN724" s="2">
        <f t="shared" si="258"/>
        <v>1366.57</v>
      </c>
      <c r="AO724" s="2">
        <f t="shared" si="259"/>
        <v>0</v>
      </c>
      <c r="AP724" s="2">
        <f t="shared" si="260"/>
        <v>0</v>
      </c>
      <c r="AQ724" s="2">
        <f t="shared" si="261"/>
        <v>0</v>
      </c>
      <c r="AR724" s="2">
        <f t="shared" si="262"/>
        <v>0</v>
      </c>
      <c r="AS724" s="2">
        <f t="shared" si="263"/>
        <v>0</v>
      </c>
      <c r="AT724" s="2">
        <f t="shared" si="264"/>
        <v>1366.55</v>
      </c>
      <c r="AU724" s="2">
        <f t="shared" si="265"/>
        <v>0</v>
      </c>
      <c r="AV724" s="2">
        <f t="shared" si="266"/>
        <v>5466.2199999999993</v>
      </c>
      <c r="AW724" s="2">
        <f t="shared" si="267"/>
        <v>6832.7699999999995</v>
      </c>
      <c r="AX724" s="2">
        <f>'ZBud Extract Monthly'!V723</f>
        <v>1366.56</v>
      </c>
      <c r="AY724" s="53">
        <f t="shared" si="268"/>
        <v>-5466.2099999999991</v>
      </c>
    </row>
    <row r="725" spans="1:51" x14ac:dyDescent="0.3">
      <c r="A725" s="129">
        <v>54696</v>
      </c>
      <c r="B725" s="130">
        <v>494.9</v>
      </c>
      <c r="C725" s="130">
        <v>496.86</v>
      </c>
      <c r="D725" s="130">
        <v>269.26</v>
      </c>
      <c r="E725" s="130">
        <v>178.81</v>
      </c>
      <c r="F725" s="130">
        <v>0</v>
      </c>
      <c r="G725" s="130">
        <v>6.84</v>
      </c>
      <c r="H725" s="2">
        <f t="shared" si="269"/>
        <v>1439.83</v>
      </c>
      <c r="I725" s="2">
        <f t="shared" si="270"/>
        <v>0</v>
      </c>
      <c r="J725" s="2">
        <f t="shared" si="271"/>
        <v>6.84</v>
      </c>
      <c r="K725" s="2">
        <f t="shared" si="272"/>
        <v>1439.83</v>
      </c>
      <c r="L725" s="2">
        <f t="shared" si="273"/>
        <v>6.84</v>
      </c>
      <c r="M725" s="2">
        <f t="shared" si="274"/>
        <v>1446.6699999999998</v>
      </c>
      <c r="N725" s="2">
        <f>'ZBud Extract Monthly'!V724</f>
        <v>1446.66</v>
      </c>
      <c r="O725" s="53">
        <f t="shared" si="275"/>
        <v>-9.9999999997635314E-3</v>
      </c>
      <c r="AI725" s="58">
        <f t="shared" si="253"/>
        <v>494.9</v>
      </c>
      <c r="AJ725" s="2">
        <f t="shared" si="254"/>
        <v>944.93000000000006</v>
      </c>
      <c r="AK725" s="2">
        <f t="shared" si="255"/>
        <v>1446.6699999999998</v>
      </c>
      <c r="AL725" s="2">
        <f t="shared" si="256"/>
        <v>6.84</v>
      </c>
      <c r="AM725" s="2">
        <f t="shared" si="257"/>
        <v>2893.3399999999997</v>
      </c>
      <c r="AN725" s="2">
        <f t="shared" si="258"/>
        <v>1446.6500000000003</v>
      </c>
      <c r="AO725" s="2">
        <f t="shared" si="259"/>
        <v>0</v>
      </c>
      <c r="AP725" s="2">
        <f t="shared" si="260"/>
        <v>0</v>
      </c>
      <c r="AQ725" s="2">
        <f t="shared" si="261"/>
        <v>0</v>
      </c>
      <c r="AR725" s="2">
        <f t="shared" si="262"/>
        <v>0</v>
      </c>
      <c r="AS725" s="2">
        <f t="shared" si="263"/>
        <v>0</v>
      </c>
      <c r="AT725" s="2">
        <f t="shared" si="264"/>
        <v>1446.6699999999998</v>
      </c>
      <c r="AU725" s="2">
        <f t="shared" si="265"/>
        <v>0</v>
      </c>
      <c r="AV725" s="2">
        <f t="shared" si="266"/>
        <v>5786.66</v>
      </c>
      <c r="AW725" s="2">
        <f t="shared" si="267"/>
        <v>7233.3300000000008</v>
      </c>
      <c r="AX725" s="2">
        <f>'ZBud Extract Monthly'!V724</f>
        <v>1446.66</v>
      </c>
      <c r="AY725" s="53">
        <f t="shared" si="268"/>
        <v>-5786.670000000001</v>
      </c>
    </row>
    <row r="726" spans="1:51" x14ac:dyDescent="0.3">
      <c r="A726" s="129">
        <v>54727</v>
      </c>
      <c r="B726" s="130">
        <v>495.57</v>
      </c>
      <c r="C726" s="130">
        <v>486.21</v>
      </c>
      <c r="D726" s="130">
        <v>236.85</v>
      </c>
      <c r="E726" s="130">
        <v>210.69</v>
      </c>
      <c r="F726" s="130">
        <v>0</v>
      </c>
      <c r="G726" s="130">
        <v>4.2</v>
      </c>
      <c r="H726" s="2">
        <f t="shared" si="269"/>
        <v>1429.32</v>
      </c>
      <c r="I726" s="2">
        <f t="shared" si="270"/>
        <v>0</v>
      </c>
      <c r="J726" s="2">
        <f t="shared" si="271"/>
        <v>4.2</v>
      </c>
      <c r="K726" s="2">
        <f t="shared" si="272"/>
        <v>1429.32</v>
      </c>
      <c r="L726" s="2">
        <f t="shared" si="273"/>
        <v>4.2</v>
      </c>
      <c r="M726" s="2">
        <f t="shared" si="274"/>
        <v>1433.52</v>
      </c>
      <c r="N726" s="2">
        <f>'ZBud Extract Monthly'!V725</f>
        <v>1433.52</v>
      </c>
      <c r="O726" s="53">
        <f t="shared" si="275"/>
        <v>0</v>
      </c>
      <c r="AI726" s="58">
        <f t="shared" si="253"/>
        <v>495.57</v>
      </c>
      <c r="AJ726" s="2">
        <f t="shared" si="254"/>
        <v>933.75</v>
      </c>
      <c r="AK726" s="2">
        <f t="shared" si="255"/>
        <v>1433.52</v>
      </c>
      <c r="AL726" s="2">
        <f t="shared" si="256"/>
        <v>4.2</v>
      </c>
      <c r="AM726" s="2">
        <f t="shared" si="257"/>
        <v>2867.04</v>
      </c>
      <c r="AN726" s="2">
        <f t="shared" si="258"/>
        <v>1433.52</v>
      </c>
      <c r="AO726" s="2">
        <f t="shared" si="259"/>
        <v>0</v>
      </c>
      <c r="AP726" s="2">
        <f t="shared" si="260"/>
        <v>0</v>
      </c>
      <c r="AQ726" s="2">
        <f t="shared" si="261"/>
        <v>0</v>
      </c>
      <c r="AR726" s="2">
        <f t="shared" si="262"/>
        <v>0</v>
      </c>
      <c r="AS726" s="2">
        <f t="shared" si="263"/>
        <v>0</v>
      </c>
      <c r="AT726" s="2">
        <f t="shared" si="264"/>
        <v>1433.52</v>
      </c>
      <c r="AU726" s="2">
        <f t="shared" si="265"/>
        <v>0</v>
      </c>
      <c r="AV726" s="2">
        <f t="shared" si="266"/>
        <v>5734.08</v>
      </c>
      <c r="AW726" s="2">
        <f t="shared" si="267"/>
        <v>7167.6</v>
      </c>
      <c r="AX726" s="2">
        <f>'ZBud Extract Monthly'!V725</f>
        <v>1433.52</v>
      </c>
      <c r="AY726" s="53">
        <f t="shared" si="268"/>
        <v>-5734.08</v>
      </c>
    </row>
    <row r="727" spans="1:51" x14ac:dyDescent="0.3">
      <c r="A727" s="129">
        <v>54757</v>
      </c>
      <c r="B727" s="130">
        <v>613.1</v>
      </c>
      <c r="C727" s="130">
        <v>663.27</v>
      </c>
      <c r="D727" s="130">
        <v>603.51</v>
      </c>
      <c r="E727" s="130">
        <v>460.7</v>
      </c>
      <c r="F727" s="130">
        <v>0</v>
      </c>
      <c r="G727" s="130">
        <v>36.47</v>
      </c>
      <c r="H727" s="2">
        <f t="shared" si="269"/>
        <v>2340.58</v>
      </c>
      <c r="I727" s="2">
        <f t="shared" si="270"/>
        <v>0</v>
      </c>
      <c r="J727" s="2">
        <f t="shared" si="271"/>
        <v>36.47</v>
      </c>
      <c r="K727" s="2">
        <f t="shared" si="272"/>
        <v>2340.58</v>
      </c>
      <c r="L727" s="2">
        <f t="shared" si="273"/>
        <v>36.47</v>
      </c>
      <c r="M727" s="2">
        <f t="shared" si="274"/>
        <v>2377.0499999999997</v>
      </c>
      <c r="N727" s="2">
        <f>'ZBud Extract Monthly'!V726</f>
        <v>2377.04</v>
      </c>
      <c r="O727" s="53">
        <f t="shared" si="275"/>
        <v>-9.9999999997635314E-3</v>
      </c>
      <c r="AI727" s="58">
        <f t="shared" si="253"/>
        <v>613.1</v>
      </c>
      <c r="AJ727" s="2">
        <f t="shared" si="254"/>
        <v>1727.48</v>
      </c>
      <c r="AK727" s="2">
        <f t="shared" si="255"/>
        <v>2377.0499999999997</v>
      </c>
      <c r="AL727" s="2">
        <f t="shared" si="256"/>
        <v>36.47</v>
      </c>
      <c r="AM727" s="2">
        <f t="shared" si="257"/>
        <v>4754.0999999999995</v>
      </c>
      <c r="AN727" s="2">
        <f t="shared" si="258"/>
        <v>2377.0300000000002</v>
      </c>
      <c r="AO727" s="2">
        <f t="shared" si="259"/>
        <v>0</v>
      </c>
      <c r="AP727" s="2">
        <f t="shared" si="260"/>
        <v>0</v>
      </c>
      <c r="AQ727" s="2">
        <f t="shared" si="261"/>
        <v>0</v>
      </c>
      <c r="AR727" s="2">
        <f t="shared" si="262"/>
        <v>0</v>
      </c>
      <c r="AS727" s="2">
        <f t="shared" si="263"/>
        <v>0</v>
      </c>
      <c r="AT727" s="2">
        <f t="shared" si="264"/>
        <v>2377.0499999999997</v>
      </c>
      <c r="AU727" s="2">
        <f t="shared" si="265"/>
        <v>0</v>
      </c>
      <c r="AV727" s="2">
        <f t="shared" si="266"/>
        <v>9508.18</v>
      </c>
      <c r="AW727" s="2">
        <f t="shared" si="267"/>
        <v>11885.23</v>
      </c>
      <c r="AX727" s="2">
        <f>'ZBud Extract Monthly'!V726</f>
        <v>2377.04</v>
      </c>
      <c r="AY727" s="53">
        <f t="shared" si="268"/>
        <v>-9508.1899999999987</v>
      </c>
    </row>
    <row r="728" spans="1:51" x14ac:dyDescent="0.3">
      <c r="A728" s="129">
        <v>54788</v>
      </c>
      <c r="B728" s="130">
        <v>1095.3699999999999</v>
      </c>
      <c r="C728" s="130">
        <v>1265.8900000000001</v>
      </c>
      <c r="D728" s="130">
        <v>1403.84</v>
      </c>
      <c r="E728" s="130">
        <v>938.19</v>
      </c>
      <c r="F728" s="130">
        <v>0</v>
      </c>
      <c r="G728" s="130">
        <v>100.65</v>
      </c>
      <c r="H728" s="2">
        <f t="shared" si="269"/>
        <v>4703.2900000000009</v>
      </c>
      <c r="I728" s="2">
        <f t="shared" si="270"/>
        <v>0</v>
      </c>
      <c r="J728" s="2">
        <f t="shared" si="271"/>
        <v>100.65</v>
      </c>
      <c r="K728" s="2">
        <f t="shared" si="272"/>
        <v>4703.2900000000009</v>
      </c>
      <c r="L728" s="2">
        <f t="shared" si="273"/>
        <v>100.65</v>
      </c>
      <c r="M728" s="2">
        <f t="shared" si="274"/>
        <v>4803.9400000000005</v>
      </c>
      <c r="N728" s="2">
        <f>'ZBud Extract Monthly'!V727</f>
        <v>4803.9399999999996</v>
      </c>
      <c r="O728" s="53">
        <f t="shared" si="275"/>
        <v>0</v>
      </c>
      <c r="AI728" s="58">
        <f t="shared" si="253"/>
        <v>1095.3699999999999</v>
      </c>
      <c r="AJ728" s="2">
        <f t="shared" si="254"/>
        <v>3607.92</v>
      </c>
      <c r="AK728" s="2">
        <f t="shared" si="255"/>
        <v>4803.9400000000005</v>
      </c>
      <c r="AL728" s="2">
        <f t="shared" si="256"/>
        <v>100.65</v>
      </c>
      <c r="AM728" s="2">
        <f t="shared" si="257"/>
        <v>9607.880000000001</v>
      </c>
      <c r="AN728" s="2">
        <f t="shared" si="258"/>
        <v>4803.9399999999996</v>
      </c>
      <c r="AO728" s="2">
        <f t="shared" si="259"/>
        <v>0</v>
      </c>
      <c r="AP728" s="2">
        <f t="shared" si="260"/>
        <v>0</v>
      </c>
      <c r="AQ728" s="2">
        <f t="shared" si="261"/>
        <v>0</v>
      </c>
      <c r="AR728" s="2">
        <f t="shared" si="262"/>
        <v>0</v>
      </c>
      <c r="AS728" s="2">
        <f t="shared" si="263"/>
        <v>0</v>
      </c>
      <c r="AT728" s="2">
        <f t="shared" si="264"/>
        <v>4803.9400000000005</v>
      </c>
      <c r="AU728" s="2">
        <f t="shared" si="265"/>
        <v>0</v>
      </c>
      <c r="AV728" s="2">
        <f t="shared" si="266"/>
        <v>19215.759999999998</v>
      </c>
      <c r="AW728" s="2">
        <f t="shared" si="267"/>
        <v>24019.7</v>
      </c>
      <c r="AX728" s="2">
        <f>'ZBud Extract Monthly'!V727</f>
        <v>4803.9399999999996</v>
      </c>
      <c r="AY728" s="53">
        <f t="shared" si="268"/>
        <v>-19215.760000000002</v>
      </c>
    </row>
    <row r="729" spans="1:51" x14ac:dyDescent="0.3">
      <c r="A729" s="129">
        <v>54819</v>
      </c>
      <c r="B729" s="130">
        <v>1067.79</v>
      </c>
      <c r="C729" s="130">
        <v>1341.11</v>
      </c>
      <c r="D729" s="130">
        <v>1810.07</v>
      </c>
      <c r="E729" s="130">
        <v>1273.1600000000001</v>
      </c>
      <c r="F729" s="130">
        <v>0.01</v>
      </c>
      <c r="G729" s="130">
        <v>202.42</v>
      </c>
      <c r="H729" s="2">
        <f t="shared" si="269"/>
        <v>5492.1299999999992</v>
      </c>
      <c r="I729" s="2">
        <f t="shared" si="270"/>
        <v>0.01</v>
      </c>
      <c r="J729" s="2">
        <f t="shared" si="271"/>
        <v>202.42</v>
      </c>
      <c r="K729" s="2">
        <f t="shared" si="272"/>
        <v>5492.1299999999992</v>
      </c>
      <c r="L729" s="2">
        <f t="shared" si="273"/>
        <v>202.42999999999998</v>
      </c>
      <c r="M729" s="2">
        <f t="shared" si="274"/>
        <v>5694.5599999999995</v>
      </c>
      <c r="N729" s="2">
        <f>'ZBud Extract Monthly'!V728</f>
        <v>5694.56</v>
      </c>
      <c r="O729" s="53">
        <f t="shared" si="275"/>
        <v>0</v>
      </c>
      <c r="AI729" s="58">
        <f t="shared" si="253"/>
        <v>1067.79</v>
      </c>
      <c r="AJ729" s="2">
        <f t="shared" si="254"/>
        <v>4424.34</v>
      </c>
      <c r="AK729" s="2">
        <f t="shared" si="255"/>
        <v>5694.5599999999995</v>
      </c>
      <c r="AL729" s="2">
        <f t="shared" si="256"/>
        <v>202.42999999999998</v>
      </c>
      <c r="AM729" s="2">
        <f t="shared" si="257"/>
        <v>11389.119999999999</v>
      </c>
      <c r="AN729" s="2">
        <f t="shared" si="258"/>
        <v>5694.56</v>
      </c>
      <c r="AO729" s="2">
        <f t="shared" si="259"/>
        <v>0</v>
      </c>
      <c r="AP729" s="2">
        <f t="shared" si="260"/>
        <v>0</v>
      </c>
      <c r="AQ729" s="2">
        <f t="shared" si="261"/>
        <v>0</v>
      </c>
      <c r="AR729" s="2">
        <f t="shared" si="262"/>
        <v>0</v>
      </c>
      <c r="AS729" s="2">
        <f t="shared" si="263"/>
        <v>0</v>
      </c>
      <c r="AT729" s="2">
        <f t="shared" si="264"/>
        <v>5694.5599999999995</v>
      </c>
      <c r="AU729" s="2">
        <f t="shared" si="265"/>
        <v>0</v>
      </c>
      <c r="AV729" s="2">
        <f t="shared" si="266"/>
        <v>22778.240000000002</v>
      </c>
      <c r="AW729" s="2">
        <f t="shared" si="267"/>
        <v>28472.799999999999</v>
      </c>
      <c r="AX729" s="2">
        <f>'ZBud Extract Monthly'!V728</f>
        <v>5694.56</v>
      </c>
      <c r="AY729" s="53">
        <f t="shared" si="268"/>
        <v>-22778.239999999998</v>
      </c>
    </row>
    <row r="730" spans="1:51" x14ac:dyDescent="0.3">
      <c r="A730" s="129">
        <v>54847</v>
      </c>
      <c r="B730" s="130">
        <v>594.36</v>
      </c>
      <c r="C730" s="130">
        <v>757.14</v>
      </c>
      <c r="D730" s="130">
        <v>1195.5899999999999</v>
      </c>
      <c r="E730" s="130">
        <v>871.01</v>
      </c>
      <c r="F730" s="130">
        <v>0.24</v>
      </c>
      <c r="G730" s="130">
        <v>157.76</v>
      </c>
      <c r="H730" s="2">
        <f t="shared" si="269"/>
        <v>3418.1000000000004</v>
      </c>
      <c r="I730" s="2">
        <f t="shared" si="270"/>
        <v>0.24</v>
      </c>
      <c r="J730" s="2">
        <f t="shared" si="271"/>
        <v>157.76</v>
      </c>
      <c r="K730" s="2">
        <f t="shared" si="272"/>
        <v>3418.1000000000004</v>
      </c>
      <c r="L730" s="2">
        <f t="shared" si="273"/>
        <v>158</v>
      </c>
      <c r="M730" s="2">
        <f t="shared" si="274"/>
        <v>3576.1000000000004</v>
      </c>
      <c r="N730" s="2">
        <f>'ZBud Extract Monthly'!V729</f>
        <v>3576.09</v>
      </c>
      <c r="O730" s="53">
        <f t="shared" si="275"/>
        <v>-1.0000000000218279E-2</v>
      </c>
      <c r="AI730" s="58">
        <f t="shared" si="253"/>
        <v>594.36</v>
      </c>
      <c r="AJ730" s="2">
        <f t="shared" si="254"/>
        <v>2823.74</v>
      </c>
      <c r="AK730" s="2">
        <f t="shared" si="255"/>
        <v>3576.1000000000004</v>
      </c>
      <c r="AL730" s="2">
        <f t="shared" si="256"/>
        <v>158</v>
      </c>
      <c r="AM730" s="2">
        <f t="shared" si="257"/>
        <v>7152.2000000000007</v>
      </c>
      <c r="AN730" s="2">
        <f t="shared" si="258"/>
        <v>3576.08</v>
      </c>
      <c r="AO730" s="2">
        <f t="shared" si="259"/>
        <v>0</v>
      </c>
      <c r="AP730" s="2">
        <f t="shared" si="260"/>
        <v>0</v>
      </c>
      <c r="AQ730" s="2">
        <f t="shared" si="261"/>
        <v>0</v>
      </c>
      <c r="AR730" s="2">
        <f t="shared" si="262"/>
        <v>0</v>
      </c>
      <c r="AS730" s="2">
        <f t="shared" si="263"/>
        <v>0</v>
      </c>
      <c r="AT730" s="2">
        <f t="shared" si="264"/>
        <v>3576.1000000000004</v>
      </c>
      <c r="AU730" s="2">
        <f t="shared" si="265"/>
        <v>0</v>
      </c>
      <c r="AV730" s="2">
        <f t="shared" si="266"/>
        <v>14304.380000000001</v>
      </c>
      <c r="AW730" s="2">
        <f t="shared" si="267"/>
        <v>17880.480000000003</v>
      </c>
      <c r="AX730" s="2">
        <f>'ZBud Extract Monthly'!V729</f>
        <v>3576.09</v>
      </c>
      <c r="AY730" s="53">
        <f t="shared" si="268"/>
        <v>-14304.390000000003</v>
      </c>
    </row>
    <row r="731" spans="1:51" x14ac:dyDescent="0.3">
      <c r="A731" s="129">
        <v>54878</v>
      </c>
      <c r="B731" s="130">
        <v>657.57</v>
      </c>
      <c r="C731" s="130">
        <v>792.11</v>
      </c>
      <c r="D731" s="130">
        <v>1233.24</v>
      </c>
      <c r="E731" s="130">
        <v>888.97</v>
      </c>
      <c r="F731" s="130">
        <v>3.73</v>
      </c>
      <c r="G731" s="130">
        <v>167.17</v>
      </c>
      <c r="H731" s="2">
        <f t="shared" si="269"/>
        <v>3571.8900000000003</v>
      </c>
      <c r="I731" s="2">
        <f t="shared" si="270"/>
        <v>3.73</v>
      </c>
      <c r="J731" s="2">
        <f t="shared" si="271"/>
        <v>167.17</v>
      </c>
      <c r="K731" s="2">
        <f t="shared" si="272"/>
        <v>3571.8900000000003</v>
      </c>
      <c r="L731" s="2">
        <f t="shared" si="273"/>
        <v>170.89999999999998</v>
      </c>
      <c r="M731" s="2">
        <f t="shared" si="274"/>
        <v>3742.7900000000004</v>
      </c>
      <c r="N731" s="2">
        <f>'ZBud Extract Monthly'!V730</f>
        <v>3742.79</v>
      </c>
      <c r="O731" s="53">
        <f t="shared" si="275"/>
        <v>0</v>
      </c>
      <c r="AI731" s="58">
        <f t="shared" si="253"/>
        <v>657.57</v>
      </c>
      <c r="AJ731" s="2">
        <f t="shared" si="254"/>
        <v>2914.3199999999997</v>
      </c>
      <c r="AK731" s="2">
        <f t="shared" si="255"/>
        <v>3742.7900000000004</v>
      </c>
      <c r="AL731" s="2">
        <f t="shared" si="256"/>
        <v>170.89999999999998</v>
      </c>
      <c r="AM731" s="2">
        <f t="shared" si="257"/>
        <v>7485.5800000000008</v>
      </c>
      <c r="AN731" s="2">
        <f t="shared" si="258"/>
        <v>3742.79</v>
      </c>
      <c r="AO731" s="2">
        <f t="shared" si="259"/>
        <v>0</v>
      </c>
      <c r="AP731" s="2">
        <f t="shared" si="260"/>
        <v>0</v>
      </c>
      <c r="AQ731" s="2">
        <f t="shared" si="261"/>
        <v>0</v>
      </c>
      <c r="AR731" s="2">
        <f t="shared" si="262"/>
        <v>0</v>
      </c>
      <c r="AS731" s="2">
        <f t="shared" si="263"/>
        <v>0</v>
      </c>
      <c r="AT731" s="2">
        <f t="shared" si="264"/>
        <v>3742.7900000000004</v>
      </c>
      <c r="AU731" s="2">
        <f t="shared" si="265"/>
        <v>0</v>
      </c>
      <c r="AV731" s="2">
        <f t="shared" si="266"/>
        <v>14971.16</v>
      </c>
      <c r="AW731" s="2">
        <f t="shared" si="267"/>
        <v>18713.95</v>
      </c>
      <c r="AX731" s="2">
        <f>'ZBud Extract Monthly'!V730</f>
        <v>3742.79</v>
      </c>
      <c r="AY731" s="53">
        <f t="shared" si="268"/>
        <v>-14971.16</v>
      </c>
    </row>
    <row r="732" spans="1:51" x14ac:dyDescent="0.3">
      <c r="A732" s="129">
        <v>54908</v>
      </c>
      <c r="B732" s="130">
        <v>570.91</v>
      </c>
      <c r="C732" s="130">
        <v>678.12</v>
      </c>
      <c r="D732" s="130">
        <v>950.25</v>
      </c>
      <c r="E732" s="130">
        <v>697.18</v>
      </c>
      <c r="F732" s="130">
        <v>3.91</v>
      </c>
      <c r="G732" s="130">
        <v>140.6</v>
      </c>
      <c r="H732" s="2">
        <f t="shared" si="269"/>
        <v>2896.4599999999996</v>
      </c>
      <c r="I732" s="2">
        <f t="shared" si="270"/>
        <v>3.91</v>
      </c>
      <c r="J732" s="2">
        <f t="shared" si="271"/>
        <v>140.6</v>
      </c>
      <c r="K732" s="2">
        <f t="shared" si="272"/>
        <v>2896.4599999999996</v>
      </c>
      <c r="L732" s="2">
        <f t="shared" si="273"/>
        <v>144.51</v>
      </c>
      <c r="M732" s="2">
        <f t="shared" si="274"/>
        <v>3040.9699999999993</v>
      </c>
      <c r="N732" s="2">
        <f>'ZBud Extract Monthly'!V731</f>
        <v>3040.97</v>
      </c>
      <c r="O732" s="53">
        <f t="shared" si="275"/>
        <v>0</v>
      </c>
      <c r="AI732" s="58">
        <f t="shared" si="253"/>
        <v>570.91</v>
      </c>
      <c r="AJ732" s="2">
        <f t="shared" si="254"/>
        <v>2325.5499999999997</v>
      </c>
      <c r="AK732" s="2">
        <f t="shared" si="255"/>
        <v>3040.9699999999993</v>
      </c>
      <c r="AL732" s="2">
        <f t="shared" si="256"/>
        <v>144.51</v>
      </c>
      <c r="AM732" s="2">
        <f t="shared" si="257"/>
        <v>6081.9399999999987</v>
      </c>
      <c r="AN732" s="2">
        <f t="shared" si="258"/>
        <v>3040.97</v>
      </c>
      <c r="AO732" s="2">
        <f t="shared" si="259"/>
        <v>0</v>
      </c>
      <c r="AP732" s="2">
        <f t="shared" si="260"/>
        <v>0</v>
      </c>
      <c r="AQ732" s="2">
        <f t="shared" si="261"/>
        <v>0</v>
      </c>
      <c r="AR732" s="2">
        <f t="shared" si="262"/>
        <v>0</v>
      </c>
      <c r="AS732" s="2">
        <f t="shared" si="263"/>
        <v>0</v>
      </c>
      <c r="AT732" s="2">
        <f t="shared" si="264"/>
        <v>3040.9699999999993</v>
      </c>
      <c r="AU732" s="2">
        <f t="shared" si="265"/>
        <v>0</v>
      </c>
      <c r="AV732" s="2">
        <f t="shared" si="266"/>
        <v>12163.879999999997</v>
      </c>
      <c r="AW732" s="2">
        <f t="shared" si="267"/>
        <v>15204.849999999997</v>
      </c>
      <c r="AX732" s="2">
        <f>'ZBud Extract Monthly'!V731</f>
        <v>3040.97</v>
      </c>
      <c r="AY732" s="53">
        <f t="shared" si="268"/>
        <v>-12163.879999999997</v>
      </c>
    </row>
    <row r="733" spans="1:51" x14ac:dyDescent="0.3">
      <c r="A733" s="129">
        <v>54939</v>
      </c>
      <c r="B733" s="130">
        <v>566.54999999999995</v>
      </c>
      <c r="C733" s="130">
        <v>645.83000000000004</v>
      </c>
      <c r="D733" s="130">
        <v>590.29</v>
      </c>
      <c r="E733" s="130">
        <v>478.63</v>
      </c>
      <c r="F733" s="130">
        <v>0.03</v>
      </c>
      <c r="G733" s="130">
        <v>60.92</v>
      </c>
      <c r="H733" s="2">
        <f t="shared" si="269"/>
        <v>2281.3000000000002</v>
      </c>
      <c r="I733" s="2">
        <f t="shared" si="270"/>
        <v>0.03</v>
      </c>
      <c r="J733" s="2">
        <f t="shared" si="271"/>
        <v>60.92</v>
      </c>
      <c r="K733" s="2">
        <f t="shared" si="272"/>
        <v>2281.3000000000002</v>
      </c>
      <c r="L733" s="2">
        <f t="shared" si="273"/>
        <v>60.95</v>
      </c>
      <c r="M733" s="2">
        <f t="shared" si="274"/>
        <v>2342.2500000000005</v>
      </c>
      <c r="N733" s="2">
        <f>'ZBud Extract Monthly'!V732</f>
        <v>2342.2600000000002</v>
      </c>
      <c r="O733" s="53">
        <f t="shared" si="275"/>
        <v>9.9999999997635314E-3</v>
      </c>
      <c r="AI733" s="58">
        <f t="shared" si="253"/>
        <v>566.54999999999995</v>
      </c>
      <c r="AJ733" s="2">
        <f t="shared" si="254"/>
        <v>1714.75</v>
      </c>
      <c r="AK733" s="2">
        <f t="shared" si="255"/>
        <v>2342.25</v>
      </c>
      <c r="AL733" s="2">
        <f t="shared" si="256"/>
        <v>60.95</v>
      </c>
      <c r="AM733" s="2">
        <f t="shared" si="257"/>
        <v>4684.5</v>
      </c>
      <c r="AN733" s="2">
        <f t="shared" si="258"/>
        <v>2342.27</v>
      </c>
      <c r="AO733" s="2">
        <f t="shared" si="259"/>
        <v>0</v>
      </c>
      <c r="AP733" s="2">
        <f t="shared" si="260"/>
        <v>0</v>
      </c>
      <c r="AQ733" s="2">
        <f t="shared" si="261"/>
        <v>0</v>
      </c>
      <c r="AR733" s="2">
        <f t="shared" si="262"/>
        <v>0</v>
      </c>
      <c r="AS733" s="2">
        <f t="shared" si="263"/>
        <v>0</v>
      </c>
      <c r="AT733" s="2">
        <f t="shared" si="264"/>
        <v>2342.25</v>
      </c>
      <c r="AU733" s="2">
        <f t="shared" si="265"/>
        <v>0</v>
      </c>
      <c r="AV733" s="2">
        <f t="shared" si="266"/>
        <v>9369.02</v>
      </c>
      <c r="AW733" s="2">
        <f t="shared" si="267"/>
        <v>11711.27</v>
      </c>
      <c r="AX733" s="2">
        <f>'ZBud Extract Monthly'!V732</f>
        <v>2342.2600000000002</v>
      </c>
      <c r="AY733" s="53">
        <f t="shared" si="268"/>
        <v>-9369.01</v>
      </c>
    </row>
    <row r="734" spans="1:51" x14ac:dyDescent="0.3">
      <c r="A734" s="129">
        <v>54969</v>
      </c>
      <c r="B734" s="130">
        <v>523.67999999999995</v>
      </c>
      <c r="C734" s="130">
        <v>569.70000000000005</v>
      </c>
      <c r="D734" s="130">
        <v>101.25</v>
      </c>
      <c r="E734" s="130">
        <v>55.99</v>
      </c>
      <c r="F734" s="130">
        <v>0</v>
      </c>
      <c r="G734" s="130">
        <v>9.86</v>
      </c>
      <c r="H734" s="2">
        <f t="shared" si="269"/>
        <v>1250.6200000000001</v>
      </c>
      <c r="I734" s="2">
        <f t="shared" si="270"/>
        <v>0</v>
      </c>
      <c r="J734" s="2">
        <f t="shared" si="271"/>
        <v>9.86</v>
      </c>
      <c r="K734" s="2">
        <f t="shared" si="272"/>
        <v>1250.6200000000001</v>
      </c>
      <c r="L734" s="2">
        <f t="shared" si="273"/>
        <v>9.86</v>
      </c>
      <c r="M734" s="2">
        <f t="shared" si="274"/>
        <v>1260.48</v>
      </c>
      <c r="N734" s="2">
        <f>'ZBud Extract Monthly'!V733</f>
        <v>1260.48</v>
      </c>
      <c r="O734" s="53">
        <f t="shared" si="275"/>
        <v>0</v>
      </c>
      <c r="AI734" s="58">
        <f t="shared" si="253"/>
        <v>523.67999999999995</v>
      </c>
      <c r="AJ734" s="2">
        <f t="shared" si="254"/>
        <v>726.94</v>
      </c>
      <c r="AK734" s="2">
        <f t="shared" si="255"/>
        <v>1260.48</v>
      </c>
      <c r="AL734" s="2">
        <f t="shared" si="256"/>
        <v>9.86</v>
      </c>
      <c r="AM734" s="2">
        <f t="shared" si="257"/>
        <v>2520.96</v>
      </c>
      <c r="AN734" s="2">
        <f t="shared" si="258"/>
        <v>1260.48</v>
      </c>
      <c r="AO734" s="2">
        <f t="shared" si="259"/>
        <v>0</v>
      </c>
      <c r="AP734" s="2">
        <f t="shared" si="260"/>
        <v>0</v>
      </c>
      <c r="AQ734" s="2">
        <f t="shared" si="261"/>
        <v>0</v>
      </c>
      <c r="AR734" s="2">
        <f t="shared" si="262"/>
        <v>0</v>
      </c>
      <c r="AS734" s="2">
        <f t="shared" si="263"/>
        <v>0</v>
      </c>
      <c r="AT734" s="2">
        <f t="shared" si="264"/>
        <v>1260.48</v>
      </c>
      <c r="AU734" s="2">
        <f t="shared" si="265"/>
        <v>0</v>
      </c>
      <c r="AV734" s="2">
        <f t="shared" si="266"/>
        <v>5041.92</v>
      </c>
      <c r="AW734" s="2">
        <f t="shared" si="267"/>
        <v>6302.4</v>
      </c>
      <c r="AX734" s="2">
        <f>'ZBud Extract Monthly'!V733</f>
        <v>1260.48</v>
      </c>
      <c r="AY734" s="53">
        <f t="shared" si="268"/>
        <v>-5041.92</v>
      </c>
    </row>
    <row r="735" spans="1:51" x14ac:dyDescent="0.3">
      <c r="A735" s="129">
        <v>55000</v>
      </c>
      <c r="B735" s="130">
        <v>513.07000000000005</v>
      </c>
      <c r="C735" s="130">
        <v>546.78</v>
      </c>
      <c r="D735" s="130">
        <v>68.23</v>
      </c>
      <c r="E735" s="130">
        <v>19.18</v>
      </c>
      <c r="F735" s="130">
        <v>0</v>
      </c>
      <c r="G735" s="130">
        <v>0.45</v>
      </c>
      <c r="H735" s="2">
        <f t="shared" si="269"/>
        <v>1147.26</v>
      </c>
      <c r="I735" s="2">
        <f t="shared" si="270"/>
        <v>0</v>
      </c>
      <c r="J735" s="2">
        <f t="shared" si="271"/>
        <v>0.45</v>
      </c>
      <c r="K735" s="2">
        <f t="shared" si="272"/>
        <v>1147.26</v>
      </c>
      <c r="L735" s="2">
        <f t="shared" si="273"/>
        <v>0.45</v>
      </c>
      <c r="M735" s="2">
        <f t="shared" si="274"/>
        <v>1147.71</v>
      </c>
      <c r="N735" s="2">
        <f>'ZBud Extract Monthly'!V734</f>
        <v>1147.72</v>
      </c>
      <c r="O735" s="53">
        <f t="shared" si="275"/>
        <v>9.9999999999909051E-3</v>
      </c>
      <c r="AI735" s="58">
        <f t="shared" si="253"/>
        <v>513.07000000000005</v>
      </c>
      <c r="AJ735" s="2">
        <f t="shared" si="254"/>
        <v>634.18999999999994</v>
      </c>
      <c r="AK735" s="2">
        <f t="shared" si="255"/>
        <v>1147.71</v>
      </c>
      <c r="AL735" s="2">
        <f t="shared" si="256"/>
        <v>0.45</v>
      </c>
      <c r="AM735" s="2">
        <f t="shared" si="257"/>
        <v>2295.42</v>
      </c>
      <c r="AN735" s="2">
        <f t="shared" si="258"/>
        <v>1147.73</v>
      </c>
      <c r="AO735" s="2">
        <f t="shared" si="259"/>
        <v>0</v>
      </c>
      <c r="AP735" s="2">
        <f t="shared" si="260"/>
        <v>0</v>
      </c>
      <c r="AQ735" s="2">
        <f t="shared" si="261"/>
        <v>0</v>
      </c>
      <c r="AR735" s="2">
        <f t="shared" si="262"/>
        <v>0</v>
      </c>
      <c r="AS735" s="2">
        <f t="shared" si="263"/>
        <v>0</v>
      </c>
      <c r="AT735" s="2">
        <f t="shared" si="264"/>
        <v>1147.71</v>
      </c>
      <c r="AU735" s="2">
        <f t="shared" si="265"/>
        <v>0</v>
      </c>
      <c r="AV735" s="2">
        <f t="shared" si="266"/>
        <v>4590.8600000000006</v>
      </c>
      <c r="AW735" s="2">
        <f t="shared" si="267"/>
        <v>5738.57</v>
      </c>
      <c r="AX735" s="2">
        <f>'ZBud Extract Monthly'!V734</f>
        <v>1147.72</v>
      </c>
      <c r="AY735" s="53">
        <f t="shared" si="268"/>
        <v>-4590.8499999999995</v>
      </c>
    </row>
    <row r="736" spans="1:51" x14ac:dyDescent="0.3">
      <c r="A736" s="129">
        <v>55031</v>
      </c>
      <c r="B736" s="130">
        <v>490.69</v>
      </c>
      <c r="C736" s="130">
        <v>512.53</v>
      </c>
      <c r="D736" s="130">
        <v>113.36</v>
      </c>
      <c r="E736" s="130">
        <v>58.96</v>
      </c>
      <c r="F736" s="130">
        <v>0</v>
      </c>
      <c r="G736" s="130">
        <v>1.25</v>
      </c>
      <c r="H736" s="2">
        <f t="shared" si="269"/>
        <v>1175.54</v>
      </c>
      <c r="I736" s="2">
        <f t="shared" si="270"/>
        <v>0</v>
      </c>
      <c r="J736" s="2">
        <f t="shared" si="271"/>
        <v>1.25</v>
      </c>
      <c r="K736" s="2">
        <f t="shared" si="272"/>
        <v>1175.54</v>
      </c>
      <c r="L736" s="2">
        <f t="shared" si="273"/>
        <v>1.25</v>
      </c>
      <c r="M736" s="2">
        <f t="shared" si="274"/>
        <v>1176.79</v>
      </c>
      <c r="N736" s="2">
        <f>'ZBud Extract Monthly'!V735</f>
        <v>1176.79</v>
      </c>
      <c r="O736" s="53">
        <f t="shared" si="275"/>
        <v>0</v>
      </c>
      <c r="AI736" s="58">
        <f t="shared" si="253"/>
        <v>490.69</v>
      </c>
      <c r="AJ736" s="2">
        <f t="shared" si="254"/>
        <v>684.85</v>
      </c>
      <c r="AK736" s="2">
        <f t="shared" si="255"/>
        <v>1176.79</v>
      </c>
      <c r="AL736" s="2">
        <f t="shared" si="256"/>
        <v>1.25</v>
      </c>
      <c r="AM736" s="2">
        <f t="shared" si="257"/>
        <v>2353.58</v>
      </c>
      <c r="AN736" s="2">
        <f t="shared" si="258"/>
        <v>1176.79</v>
      </c>
      <c r="AO736" s="2">
        <f t="shared" si="259"/>
        <v>0</v>
      </c>
      <c r="AP736" s="2">
        <f t="shared" si="260"/>
        <v>0</v>
      </c>
      <c r="AQ736" s="2">
        <f t="shared" si="261"/>
        <v>0</v>
      </c>
      <c r="AR736" s="2">
        <f t="shared" si="262"/>
        <v>0</v>
      </c>
      <c r="AS736" s="2">
        <f t="shared" si="263"/>
        <v>0</v>
      </c>
      <c r="AT736" s="2">
        <f t="shared" si="264"/>
        <v>1176.79</v>
      </c>
      <c r="AU736" s="2">
        <f t="shared" si="265"/>
        <v>0</v>
      </c>
      <c r="AV736" s="2">
        <f t="shared" si="266"/>
        <v>4707.16</v>
      </c>
      <c r="AW736" s="2">
        <f t="shared" si="267"/>
        <v>5883.95</v>
      </c>
      <c r="AX736" s="2">
        <f>'ZBud Extract Monthly'!V735</f>
        <v>1176.79</v>
      </c>
      <c r="AY736" s="53">
        <f t="shared" si="268"/>
        <v>-4707.16</v>
      </c>
    </row>
    <row r="737" spans="1:51" x14ac:dyDescent="0.3">
      <c r="A737" s="129">
        <v>55061</v>
      </c>
      <c r="B737" s="130">
        <v>491.01</v>
      </c>
      <c r="C737" s="130">
        <v>504.43</v>
      </c>
      <c r="D737" s="130">
        <v>168.62</v>
      </c>
      <c r="E737" s="130">
        <v>88.81</v>
      </c>
      <c r="F737" s="130">
        <v>0</v>
      </c>
      <c r="G737" s="130">
        <v>0.79</v>
      </c>
      <c r="H737" s="2">
        <f t="shared" si="269"/>
        <v>1252.8699999999999</v>
      </c>
      <c r="I737" s="2">
        <f t="shared" si="270"/>
        <v>0</v>
      </c>
      <c r="J737" s="2">
        <f t="shared" si="271"/>
        <v>0.79</v>
      </c>
      <c r="K737" s="2">
        <f t="shared" si="272"/>
        <v>1252.8699999999999</v>
      </c>
      <c r="L737" s="2">
        <f t="shared" si="273"/>
        <v>0.79</v>
      </c>
      <c r="M737" s="2">
        <f t="shared" si="274"/>
        <v>1253.6599999999999</v>
      </c>
      <c r="N737" s="2">
        <f>'ZBud Extract Monthly'!V736</f>
        <v>1253.67</v>
      </c>
      <c r="O737" s="53">
        <f t="shared" si="275"/>
        <v>1.0000000000218279E-2</v>
      </c>
      <c r="AI737" s="58">
        <f t="shared" si="253"/>
        <v>491.01</v>
      </c>
      <c r="AJ737" s="2">
        <f t="shared" si="254"/>
        <v>761.8599999999999</v>
      </c>
      <c r="AK737" s="2">
        <f t="shared" si="255"/>
        <v>1253.6599999999999</v>
      </c>
      <c r="AL737" s="2">
        <f t="shared" si="256"/>
        <v>0.79</v>
      </c>
      <c r="AM737" s="2">
        <f t="shared" si="257"/>
        <v>2507.3199999999997</v>
      </c>
      <c r="AN737" s="2">
        <f t="shared" si="258"/>
        <v>1253.6800000000003</v>
      </c>
      <c r="AO737" s="2">
        <f t="shared" si="259"/>
        <v>0</v>
      </c>
      <c r="AP737" s="2">
        <f t="shared" si="260"/>
        <v>0</v>
      </c>
      <c r="AQ737" s="2">
        <f t="shared" si="261"/>
        <v>0</v>
      </c>
      <c r="AR737" s="2">
        <f t="shared" si="262"/>
        <v>0</v>
      </c>
      <c r="AS737" s="2">
        <f t="shared" si="263"/>
        <v>0</v>
      </c>
      <c r="AT737" s="2">
        <f t="shared" si="264"/>
        <v>1253.6599999999999</v>
      </c>
      <c r="AU737" s="2">
        <f t="shared" si="265"/>
        <v>0</v>
      </c>
      <c r="AV737" s="2">
        <f t="shared" si="266"/>
        <v>5014.66</v>
      </c>
      <c r="AW737" s="2">
        <f t="shared" si="267"/>
        <v>6268.32</v>
      </c>
      <c r="AX737" s="2">
        <f>'ZBud Extract Monthly'!V736</f>
        <v>1253.67</v>
      </c>
      <c r="AY737" s="53">
        <f t="shared" si="268"/>
        <v>-5014.6499999999996</v>
      </c>
    </row>
    <row r="738" spans="1:51" x14ac:dyDescent="0.3">
      <c r="A738" s="129">
        <v>55092</v>
      </c>
      <c r="B738" s="130">
        <v>472.84</v>
      </c>
      <c r="C738" s="130">
        <v>477.73</v>
      </c>
      <c r="D738" s="130">
        <v>270.52</v>
      </c>
      <c r="E738" s="130">
        <v>165.24</v>
      </c>
      <c r="F738" s="130">
        <v>0</v>
      </c>
      <c r="G738" s="130">
        <v>6.1</v>
      </c>
      <c r="H738" s="2">
        <f t="shared" si="269"/>
        <v>1386.33</v>
      </c>
      <c r="I738" s="2">
        <f t="shared" si="270"/>
        <v>0</v>
      </c>
      <c r="J738" s="2">
        <f t="shared" si="271"/>
        <v>6.1</v>
      </c>
      <c r="K738" s="2">
        <f t="shared" si="272"/>
        <v>1386.33</v>
      </c>
      <c r="L738" s="2">
        <f t="shared" si="273"/>
        <v>6.1</v>
      </c>
      <c r="M738" s="2">
        <f t="shared" si="274"/>
        <v>1392.4299999999998</v>
      </c>
      <c r="N738" s="2">
        <f>'ZBud Extract Monthly'!V737</f>
        <v>1392.44</v>
      </c>
      <c r="O738" s="53">
        <f t="shared" si="275"/>
        <v>1.0000000000218279E-2</v>
      </c>
      <c r="AI738" s="58">
        <f t="shared" ref="AI738:AI801" si="276">B738</f>
        <v>472.84</v>
      </c>
      <c r="AJ738" s="2">
        <f t="shared" ref="AJ738:AJ801" si="277">SUM(C738:E738)</f>
        <v>913.49</v>
      </c>
      <c r="AK738" s="2">
        <f t="shared" ref="AK738:AK801" si="278">SUM(F738:H738)</f>
        <v>1392.4299999999998</v>
      </c>
      <c r="AL738" s="2">
        <f t="shared" ref="AL738:AL801" si="279">SUM(I738:J738)</f>
        <v>6.1</v>
      </c>
      <c r="AM738" s="2">
        <f t="shared" ref="AM738:AM801" si="280">SUM(K738:M738)</f>
        <v>2784.8599999999997</v>
      </c>
      <c r="AN738" s="2">
        <f t="shared" ref="AN738:AN801" si="281">SUM(N738:P738)</f>
        <v>1392.4500000000003</v>
      </c>
      <c r="AO738" s="2">
        <f t="shared" ref="AO738:AO801" si="282">SUM(Q738:U738)</f>
        <v>0</v>
      </c>
      <c r="AP738" s="2">
        <f t="shared" ref="AP738:AP801" si="283">SUM(V738:Y738)</f>
        <v>0</v>
      </c>
      <c r="AQ738" s="2">
        <f t="shared" ref="AQ738:AQ801" si="284">SUM(Z738:AB738)</f>
        <v>0</v>
      </c>
      <c r="AR738" s="2">
        <f t="shared" ref="AR738:AR801" si="285">SUM(AC738:AG738)</f>
        <v>0</v>
      </c>
      <c r="AS738" s="2">
        <f t="shared" ref="AS738:AS801" si="286">AH738</f>
        <v>0</v>
      </c>
      <c r="AT738" s="2">
        <f t="shared" ref="AT738:AT801" si="287">AK738</f>
        <v>1392.4299999999998</v>
      </c>
      <c r="AU738" s="2">
        <f t="shared" ref="AU738:AU801" si="288">AR738</f>
        <v>0</v>
      </c>
      <c r="AV738" s="2">
        <f t="shared" ref="AV738:AV801" si="289">SUM(AI738:AJ738,AL738:AQ738,AS738)</f>
        <v>5569.74</v>
      </c>
      <c r="AW738" s="2">
        <f t="shared" ref="AW738:AW801" si="290">SUM(AI738:AS738)</f>
        <v>6962.17</v>
      </c>
      <c r="AX738" s="2">
        <f>'ZBud Extract Monthly'!V737</f>
        <v>1392.44</v>
      </c>
      <c r="AY738" s="53">
        <f t="shared" ref="AY738:AY801" si="291">AX738-AW738</f>
        <v>-5569.73</v>
      </c>
    </row>
    <row r="739" spans="1:51" x14ac:dyDescent="0.3">
      <c r="A739" s="129">
        <v>55122</v>
      </c>
      <c r="B739" s="130">
        <v>551.72</v>
      </c>
      <c r="C739" s="130">
        <v>570.04999999999995</v>
      </c>
      <c r="D739" s="130">
        <v>439.5</v>
      </c>
      <c r="E739" s="130">
        <v>304.14</v>
      </c>
      <c r="F739" s="130">
        <v>0</v>
      </c>
      <c r="G739" s="130">
        <v>26.58</v>
      </c>
      <c r="H739" s="2">
        <f t="shared" si="269"/>
        <v>1865.4099999999999</v>
      </c>
      <c r="I739" s="2">
        <f t="shared" si="270"/>
        <v>0</v>
      </c>
      <c r="J739" s="2">
        <f t="shared" si="271"/>
        <v>26.58</v>
      </c>
      <c r="K739" s="2">
        <f t="shared" si="272"/>
        <v>1865.4099999999999</v>
      </c>
      <c r="L739" s="2">
        <f t="shared" si="273"/>
        <v>26.58</v>
      </c>
      <c r="M739" s="2">
        <f t="shared" si="274"/>
        <v>1891.9899999999998</v>
      </c>
      <c r="N739" s="2">
        <f>'ZBud Extract Monthly'!V738</f>
        <v>1891.99</v>
      </c>
      <c r="O739" s="53">
        <f t="shared" si="275"/>
        <v>0</v>
      </c>
      <c r="AI739" s="58">
        <f t="shared" si="276"/>
        <v>551.72</v>
      </c>
      <c r="AJ739" s="2">
        <f t="shared" si="277"/>
        <v>1313.69</v>
      </c>
      <c r="AK739" s="2">
        <f t="shared" si="278"/>
        <v>1891.9899999999998</v>
      </c>
      <c r="AL739" s="2">
        <f t="shared" si="279"/>
        <v>26.58</v>
      </c>
      <c r="AM739" s="2">
        <f t="shared" si="280"/>
        <v>3783.9799999999996</v>
      </c>
      <c r="AN739" s="2">
        <f t="shared" si="281"/>
        <v>1891.99</v>
      </c>
      <c r="AO739" s="2">
        <f t="shared" si="282"/>
        <v>0</v>
      </c>
      <c r="AP739" s="2">
        <f t="shared" si="283"/>
        <v>0</v>
      </c>
      <c r="AQ739" s="2">
        <f t="shared" si="284"/>
        <v>0</v>
      </c>
      <c r="AR739" s="2">
        <f t="shared" si="285"/>
        <v>0</v>
      </c>
      <c r="AS739" s="2">
        <f t="shared" si="286"/>
        <v>0</v>
      </c>
      <c r="AT739" s="2">
        <f t="shared" si="287"/>
        <v>1891.9899999999998</v>
      </c>
      <c r="AU739" s="2">
        <f t="shared" si="288"/>
        <v>0</v>
      </c>
      <c r="AV739" s="2">
        <f t="shared" si="289"/>
        <v>7567.9599999999991</v>
      </c>
      <c r="AW739" s="2">
        <f t="shared" si="290"/>
        <v>9459.9499999999989</v>
      </c>
      <c r="AX739" s="2">
        <f>'ZBud Extract Monthly'!V738</f>
        <v>1891.99</v>
      </c>
      <c r="AY739" s="53">
        <f t="shared" si="291"/>
        <v>-7567.9599999999991</v>
      </c>
    </row>
    <row r="740" spans="1:51" x14ac:dyDescent="0.3">
      <c r="A740" s="129">
        <v>55153</v>
      </c>
      <c r="B740" s="130">
        <v>1007.95</v>
      </c>
      <c r="C740" s="130">
        <v>1147.83</v>
      </c>
      <c r="D740" s="130">
        <v>1078.57</v>
      </c>
      <c r="E740" s="130">
        <v>655.41</v>
      </c>
      <c r="F740" s="130">
        <v>0</v>
      </c>
      <c r="G740" s="130">
        <v>64.2</v>
      </c>
      <c r="H740" s="2">
        <f t="shared" si="269"/>
        <v>3889.7599999999993</v>
      </c>
      <c r="I740" s="2">
        <f t="shared" si="270"/>
        <v>0</v>
      </c>
      <c r="J740" s="2">
        <f t="shared" si="271"/>
        <v>64.2</v>
      </c>
      <c r="K740" s="2">
        <f t="shared" si="272"/>
        <v>3889.7599999999993</v>
      </c>
      <c r="L740" s="2">
        <f t="shared" si="273"/>
        <v>64.2</v>
      </c>
      <c r="M740" s="2">
        <f t="shared" si="274"/>
        <v>3953.9599999999991</v>
      </c>
      <c r="N740" s="2">
        <f>'ZBud Extract Monthly'!V739</f>
        <v>3953.96</v>
      </c>
      <c r="O740" s="53">
        <f t="shared" si="275"/>
        <v>0</v>
      </c>
      <c r="AI740" s="58">
        <f t="shared" si="276"/>
        <v>1007.95</v>
      </c>
      <c r="AJ740" s="2">
        <f t="shared" si="277"/>
        <v>2881.8099999999995</v>
      </c>
      <c r="AK740" s="2">
        <f t="shared" si="278"/>
        <v>3953.9599999999991</v>
      </c>
      <c r="AL740" s="2">
        <f t="shared" si="279"/>
        <v>64.2</v>
      </c>
      <c r="AM740" s="2">
        <f t="shared" si="280"/>
        <v>7907.9199999999983</v>
      </c>
      <c r="AN740" s="2">
        <f t="shared" si="281"/>
        <v>3953.96</v>
      </c>
      <c r="AO740" s="2">
        <f t="shared" si="282"/>
        <v>0</v>
      </c>
      <c r="AP740" s="2">
        <f t="shared" si="283"/>
        <v>0</v>
      </c>
      <c r="AQ740" s="2">
        <f t="shared" si="284"/>
        <v>0</v>
      </c>
      <c r="AR740" s="2">
        <f t="shared" si="285"/>
        <v>0</v>
      </c>
      <c r="AS740" s="2">
        <f t="shared" si="286"/>
        <v>0</v>
      </c>
      <c r="AT740" s="2">
        <f t="shared" si="287"/>
        <v>3953.9599999999991</v>
      </c>
      <c r="AU740" s="2">
        <f t="shared" si="288"/>
        <v>0</v>
      </c>
      <c r="AV740" s="2">
        <f t="shared" si="289"/>
        <v>15815.839999999997</v>
      </c>
      <c r="AW740" s="2">
        <f t="shared" si="290"/>
        <v>19769.799999999996</v>
      </c>
      <c r="AX740" s="2">
        <f>'ZBud Extract Monthly'!V739</f>
        <v>3953.96</v>
      </c>
      <c r="AY740" s="53">
        <f t="shared" si="291"/>
        <v>-15815.839999999997</v>
      </c>
    </row>
    <row r="741" spans="1:51" x14ac:dyDescent="0.3">
      <c r="A741" s="129">
        <v>55184</v>
      </c>
      <c r="B741" s="130">
        <v>1125.6400000000001</v>
      </c>
      <c r="C741" s="130">
        <v>1360.17</v>
      </c>
      <c r="D741" s="130">
        <v>1676.41</v>
      </c>
      <c r="E741" s="130">
        <v>1067.3900000000001</v>
      </c>
      <c r="F741" s="130">
        <v>0</v>
      </c>
      <c r="G741" s="130">
        <v>142.27000000000001</v>
      </c>
      <c r="H741" s="2">
        <f t="shared" si="269"/>
        <v>5229.6100000000006</v>
      </c>
      <c r="I741" s="2">
        <f t="shared" si="270"/>
        <v>0</v>
      </c>
      <c r="J741" s="2">
        <f t="shared" si="271"/>
        <v>142.27000000000001</v>
      </c>
      <c r="K741" s="2">
        <f t="shared" si="272"/>
        <v>5229.6100000000006</v>
      </c>
      <c r="L741" s="2">
        <f t="shared" si="273"/>
        <v>142.27000000000001</v>
      </c>
      <c r="M741" s="2">
        <f t="shared" si="274"/>
        <v>5371.880000000001</v>
      </c>
      <c r="N741" s="2">
        <f>'ZBud Extract Monthly'!V740</f>
        <v>5371.89</v>
      </c>
      <c r="O741" s="53">
        <f t="shared" si="275"/>
        <v>9.999999999308784E-3</v>
      </c>
      <c r="AI741" s="58">
        <f t="shared" si="276"/>
        <v>1125.6400000000001</v>
      </c>
      <c r="AJ741" s="2">
        <f t="shared" si="277"/>
        <v>4103.97</v>
      </c>
      <c r="AK741" s="2">
        <f t="shared" si="278"/>
        <v>5371.880000000001</v>
      </c>
      <c r="AL741" s="2">
        <f t="shared" si="279"/>
        <v>142.27000000000001</v>
      </c>
      <c r="AM741" s="2">
        <f t="shared" si="280"/>
        <v>10743.760000000002</v>
      </c>
      <c r="AN741" s="2">
        <f t="shared" si="281"/>
        <v>5371.9</v>
      </c>
      <c r="AO741" s="2">
        <f t="shared" si="282"/>
        <v>0</v>
      </c>
      <c r="AP741" s="2">
        <f t="shared" si="283"/>
        <v>0</v>
      </c>
      <c r="AQ741" s="2">
        <f t="shared" si="284"/>
        <v>0</v>
      </c>
      <c r="AR741" s="2">
        <f t="shared" si="285"/>
        <v>0</v>
      </c>
      <c r="AS741" s="2">
        <f t="shared" si="286"/>
        <v>0</v>
      </c>
      <c r="AT741" s="2">
        <f t="shared" si="287"/>
        <v>5371.880000000001</v>
      </c>
      <c r="AU741" s="2">
        <f t="shared" si="288"/>
        <v>0</v>
      </c>
      <c r="AV741" s="2">
        <f t="shared" si="289"/>
        <v>21487.54</v>
      </c>
      <c r="AW741" s="2">
        <f t="shared" si="290"/>
        <v>26859.420000000006</v>
      </c>
      <c r="AX741" s="2">
        <f>'ZBud Extract Monthly'!V740</f>
        <v>5371.89</v>
      </c>
      <c r="AY741" s="53">
        <f t="shared" si="291"/>
        <v>-21487.530000000006</v>
      </c>
    </row>
    <row r="742" spans="1:51" x14ac:dyDescent="0.3">
      <c r="A742" s="129">
        <v>55212</v>
      </c>
      <c r="B742" s="130">
        <v>679.63</v>
      </c>
      <c r="C742" s="130">
        <v>853.07</v>
      </c>
      <c r="D742" s="130">
        <v>803.1</v>
      </c>
      <c r="E742" s="130">
        <v>515.80999999999995</v>
      </c>
      <c r="F742" s="130">
        <v>0</v>
      </c>
      <c r="G742" s="130">
        <v>104.89</v>
      </c>
      <c r="H742" s="2">
        <f t="shared" si="269"/>
        <v>2851.61</v>
      </c>
      <c r="I742" s="2">
        <f t="shared" si="270"/>
        <v>0</v>
      </c>
      <c r="J742" s="2">
        <f t="shared" si="271"/>
        <v>104.89</v>
      </c>
      <c r="K742" s="2">
        <f t="shared" si="272"/>
        <v>2851.61</v>
      </c>
      <c r="L742" s="2">
        <f t="shared" si="273"/>
        <v>104.89</v>
      </c>
      <c r="M742" s="2">
        <f t="shared" si="274"/>
        <v>2956.5</v>
      </c>
      <c r="N742" s="2">
        <f>'ZBud Extract Monthly'!V741</f>
        <v>2956.5</v>
      </c>
      <c r="O742" s="53">
        <f t="shared" si="275"/>
        <v>0</v>
      </c>
      <c r="AI742" s="58">
        <f t="shared" si="276"/>
        <v>679.63</v>
      </c>
      <c r="AJ742" s="2">
        <f t="shared" si="277"/>
        <v>2171.98</v>
      </c>
      <c r="AK742" s="2">
        <f t="shared" si="278"/>
        <v>2956.5</v>
      </c>
      <c r="AL742" s="2">
        <f t="shared" si="279"/>
        <v>104.89</v>
      </c>
      <c r="AM742" s="2">
        <f t="shared" si="280"/>
        <v>5913</v>
      </c>
      <c r="AN742" s="2">
        <f t="shared" si="281"/>
        <v>2956.5</v>
      </c>
      <c r="AO742" s="2">
        <f t="shared" si="282"/>
        <v>0</v>
      </c>
      <c r="AP742" s="2">
        <f t="shared" si="283"/>
        <v>0</v>
      </c>
      <c r="AQ742" s="2">
        <f t="shared" si="284"/>
        <v>0</v>
      </c>
      <c r="AR742" s="2">
        <f t="shared" si="285"/>
        <v>0</v>
      </c>
      <c r="AS742" s="2">
        <f t="shared" si="286"/>
        <v>0</v>
      </c>
      <c r="AT742" s="2">
        <f t="shared" si="287"/>
        <v>2956.5</v>
      </c>
      <c r="AU742" s="2">
        <f t="shared" si="288"/>
        <v>0</v>
      </c>
      <c r="AV742" s="2">
        <f t="shared" si="289"/>
        <v>11826</v>
      </c>
      <c r="AW742" s="2">
        <f t="shared" si="290"/>
        <v>14782.5</v>
      </c>
      <c r="AX742" s="2">
        <f>'ZBud Extract Monthly'!V741</f>
        <v>2956.5</v>
      </c>
      <c r="AY742" s="53">
        <f t="shared" si="291"/>
        <v>-11826</v>
      </c>
    </row>
    <row r="743" spans="1:51" x14ac:dyDescent="0.3">
      <c r="A743" s="129">
        <v>55243</v>
      </c>
      <c r="B743" s="130">
        <v>645.53</v>
      </c>
      <c r="C743" s="130">
        <v>819.86</v>
      </c>
      <c r="D743" s="130">
        <v>1531.94</v>
      </c>
      <c r="E743" s="130">
        <v>1040.1600000000001</v>
      </c>
      <c r="F743" s="130">
        <v>0</v>
      </c>
      <c r="G743" s="130">
        <v>157.47</v>
      </c>
      <c r="H743" s="2">
        <f t="shared" si="269"/>
        <v>4037.49</v>
      </c>
      <c r="I743" s="2">
        <f t="shared" si="270"/>
        <v>0</v>
      </c>
      <c r="J743" s="2">
        <f t="shared" si="271"/>
        <v>157.47</v>
      </c>
      <c r="K743" s="2">
        <f t="shared" si="272"/>
        <v>4037.49</v>
      </c>
      <c r="L743" s="2">
        <f t="shared" si="273"/>
        <v>157.47</v>
      </c>
      <c r="M743" s="2">
        <f t="shared" si="274"/>
        <v>4194.96</v>
      </c>
      <c r="N743" s="2">
        <f>'ZBud Extract Monthly'!V742</f>
        <v>4194.95</v>
      </c>
      <c r="O743" s="53">
        <f t="shared" si="275"/>
        <v>-1.0000000000218279E-2</v>
      </c>
      <c r="AI743" s="58">
        <f t="shared" si="276"/>
        <v>645.53</v>
      </c>
      <c r="AJ743" s="2">
        <f t="shared" si="277"/>
        <v>3391.96</v>
      </c>
      <c r="AK743" s="2">
        <f t="shared" si="278"/>
        <v>4194.96</v>
      </c>
      <c r="AL743" s="2">
        <f t="shared" si="279"/>
        <v>157.47</v>
      </c>
      <c r="AM743" s="2">
        <f t="shared" si="280"/>
        <v>8389.92</v>
      </c>
      <c r="AN743" s="2">
        <f t="shared" si="281"/>
        <v>4194.9399999999996</v>
      </c>
      <c r="AO743" s="2">
        <f t="shared" si="282"/>
        <v>0</v>
      </c>
      <c r="AP743" s="2">
        <f t="shared" si="283"/>
        <v>0</v>
      </c>
      <c r="AQ743" s="2">
        <f t="shared" si="284"/>
        <v>0</v>
      </c>
      <c r="AR743" s="2">
        <f t="shared" si="285"/>
        <v>0</v>
      </c>
      <c r="AS743" s="2">
        <f t="shared" si="286"/>
        <v>0</v>
      </c>
      <c r="AT743" s="2">
        <f t="shared" si="287"/>
        <v>4194.96</v>
      </c>
      <c r="AU743" s="2">
        <f t="shared" si="288"/>
        <v>0</v>
      </c>
      <c r="AV743" s="2">
        <f t="shared" si="289"/>
        <v>16779.82</v>
      </c>
      <c r="AW743" s="2">
        <f t="shared" si="290"/>
        <v>20974.78</v>
      </c>
      <c r="AX743" s="2">
        <f>'ZBud Extract Monthly'!V742</f>
        <v>4194.95</v>
      </c>
      <c r="AY743" s="53">
        <f t="shared" si="291"/>
        <v>-16779.829999999998</v>
      </c>
    </row>
    <row r="744" spans="1:51" x14ac:dyDescent="0.3">
      <c r="A744" s="129">
        <v>55273</v>
      </c>
      <c r="B744" s="130">
        <v>687.09</v>
      </c>
      <c r="C744" s="130">
        <v>794.04</v>
      </c>
      <c r="D744" s="130">
        <v>1129.32</v>
      </c>
      <c r="E744" s="130">
        <v>781.21</v>
      </c>
      <c r="F744" s="130">
        <v>0.13</v>
      </c>
      <c r="G744" s="130">
        <v>123.94</v>
      </c>
      <c r="H744" s="2">
        <f t="shared" si="269"/>
        <v>3391.66</v>
      </c>
      <c r="I744" s="2">
        <f t="shared" si="270"/>
        <v>0.13</v>
      </c>
      <c r="J744" s="2">
        <f t="shared" si="271"/>
        <v>123.94</v>
      </c>
      <c r="K744" s="2">
        <f t="shared" si="272"/>
        <v>3391.66</v>
      </c>
      <c r="L744" s="2">
        <f t="shared" si="273"/>
        <v>124.07</v>
      </c>
      <c r="M744" s="2">
        <f t="shared" si="274"/>
        <v>3515.73</v>
      </c>
      <c r="N744" s="2">
        <f>'ZBud Extract Monthly'!V743</f>
        <v>3515.73</v>
      </c>
      <c r="O744" s="53">
        <f t="shared" si="275"/>
        <v>0</v>
      </c>
      <c r="AI744" s="58">
        <f t="shared" si="276"/>
        <v>687.09</v>
      </c>
      <c r="AJ744" s="2">
        <f t="shared" si="277"/>
        <v>2704.5699999999997</v>
      </c>
      <c r="AK744" s="2">
        <f t="shared" si="278"/>
        <v>3515.73</v>
      </c>
      <c r="AL744" s="2">
        <f t="shared" si="279"/>
        <v>124.07</v>
      </c>
      <c r="AM744" s="2">
        <f t="shared" si="280"/>
        <v>7031.46</v>
      </c>
      <c r="AN744" s="2">
        <f t="shared" si="281"/>
        <v>3515.73</v>
      </c>
      <c r="AO744" s="2">
        <f t="shared" si="282"/>
        <v>0</v>
      </c>
      <c r="AP744" s="2">
        <f t="shared" si="283"/>
        <v>0</v>
      </c>
      <c r="AQ744" s="2">
        <f t="shared" si="284"/>
        <v>0</v>
      </c>
      <c r="AR744" s="2">
        <f t="shared" si="285"/>
        <v>0</v>
      </c>
      <c r="AS744" s="2">
        <f t="shared" si="286"/>
        <v>0</v>
      </c>
      <c r="AT744" s="2">
        <f t="shared" si="287"/>
        <v>3515.73</v>
      </c>
      <c r="AU744" s="2">
        <f t="shared" si="288"/>
        <v>0</v>
      </c>
      <c r="AV744" s="2">
        <f t="shared" si="289"/>
        <v>14062.92</v>
      </c>
      <c r="AW744" s="2">
        <f t="shared" si="290"/>
        <v>17578.649999999998</v>
      </c>
      <c r="AX744" s="2">
        <f>'ZBud Extract Monthly'!V743</f>
        <v>3515.73</v>
      </c>
      <c r="AY744" s="53">
        <f t="shared" si="291"/>
        <v>-14062.919999999998</v>
      </c>
    </row>
    <row r="745" spans="1:51" x14ac:dyDescent="0.3">
      <c r="A745" s="129">
        <v>55304</v>
      </c>
      <c r="B745" s="130">
        <v>799.92</v>
      </c>
      <c r="C745" s="130">
        <v>936.25</v>
      </c>
      <c r="D745" s="130">
        <v>833.42</v>
      </c>
      <c r="E745" s="130">
        <v>591.85</v>
      </c>
      <c r="F745" s="130">
        <v>2.35</v>
      </c>
      <c r="G745" s="130">
        <v>124.38</v>
      </c>
      <c r="H745" s="2">
        <f t="shared" si="269"/>
        <v>3161.44</v>
      </c>
      <c r="I745" s="2">
        <f t="shared" si="270"/>
        <v>2.35</v>
      </c>
      <c r="J745" s="2">
        <f t="shared" si="271"/>
        <v>124.38</v>
      </c>
      <c r="K745" s="2">
        <f t="shared" si="272"/>
        <v>3161.44</v>
      </c>
      <c r="L745" s="2">
        <f t="shared" si="273"/>
        <v>126.72999999999999</v>
      </c>
      <c r="M745" s="2">
        <f t="shared" si="274"/>
        <v>3288.17</v>
      </c>
      <c r="N745" s="2">
        <f>'ZBud Extract Monthly'!V744</f>
        <v>3288.17</v>
      </c>
      <c r="O745" s="53">
        <f t="shared" si="275"/>
        <v>0</v>
      </c>
      <c r="AI745" s="58">
        <f t="shared" si="276"/>
        <v>799.92</v>
      </c>
      <c r="AJ745" s="2">
        <f t="shared" si="277"/>
        <v>2361.52</v>
      </c>
      <c r="AK745" s="2">
        <f t="shared" si="278"/>
        <v>3288.17</v>
      </c>
      <c r="AL745" s="2">
        <f t="shared" si="279"/>
        <v>126.72999999999999</v>
      </c>
      <c r="AM745" s="2">
        <f t="shared" si="280"/>
        <v>6576.34</v>
      </c>
      <c r="AN745" s="2">
        <f t="shared" si="281"/>
        <v>3288.17</v>
      </c>
      <c r="AO745" s="2">
        <f t="shared" si="282"/>
        <v>0</v>
      </c>
      <c r="AP745" s="2">
        <f t="shared" si="283"/>
        <v>0</v>
      </c>
      <c r="AQ745" s="2">
        <f t="shared" si="284"/>
        <v>0</v>
      </c>
      <c r="AR745" s="2">
        <f t="shared" si="285"/>
        <v>0</v>
      </c>
      <c r="AS745" s="2">
        <f t="shared" si="286"/>
        <v>0</v>
      </c>
      <c r="AT745" s="2">
        <f t="shared" si="287"/>
        <v>3288.17</v>
      </c>
      <c r="AU745" s="2">
        <f t="shared" si="288"/>
        <v>0</v>
      </c>
      <c r="AV745" s="2">
        <f t="shared" si="289"/>
        <v>13152.68</v>
      </c>
      <c r="AW745" s="2">
        <f t="shared" si="290"/>
        <v>16440.849999999999</v>
      </c>
      <c r="AX745" s="2">
        <f>'ZBud Extract Monthly'!V744</f>
        <v>3288.17</v>
      </c>
      <c r="AY745" s="53">
        <f t="shared" si="291"/>
        <v>-13152.679999999998</v>
      </c>
    </row>
    <row r="746" spans="1:51" x14ac:dyDescent="0.3">
      <c r="A746" s="129">
        <v>55334</v>
      </c>
      <c r="B746" s="130">
        <v>563.34</v>
      </c>
      <c r="C746" s="130">
        <v>656.38</v>
      </c>
      <c r="D746" s="130">
        <v>431.36</v>
      </c>
      <c r="E746" s="130">
        <v>322.66000000000003</v>
      </c>
      <c r="F746" s="130">
        <v>0</v>
      </c>
      <c r="G746" s="130">
        <v>39.36</v>
      </c>
      <c r="H746" s="2">
        <f t="shared" si="269"/>
        <v>1973.74</v>
      </c>
      <c r="I746" s="2">
        <f t="shared" si="270"/>
        <v>0</v>
      </c>
      <c r="J746" s="2">
        <f t="shared" si="271"/>
        <v>39.36</v>
      </c>
      <c r="K746" s="2">
        <f t="shared" si="272"/>
        <v>1973.74</v>
      </c>
      <c r="L746" s="2">
        <f t="shared" si="273"/>
        <v>39.36</v>
      </c>
      <c r="M746" s="2">
        <f t="shared" si="274"/>
        <v>2013.1</v>
      </c>
      <c r="N746" s="2">
        <f>'ZBud Extract Monthly'!V745</f>
        <v>2013.08</v>
      </c>
      <c r="O746" s="53">
        <f t="shared" si="275"/>
        <v>-1.999999999998181E-2</v>
      </c>
      <c r="AI746" s="58">
        <f t="shared" si="276"/>
        <v>563.34</v>
      </c>
      <c r="AJ746" s="2">
        <f t="shared" si="277"/>
        <v>1410.4</v>
      </c>
      <c r="AK746" s="2">
        <f t="shared" si="278"/>
        <v>2013.1</v>
      </c>
      <c r="AL746" s="2">
        <f t="shared" si="279"/>
        <v>39.36</v>
      </c>
      <c r="AM746" s="2">
        <f t="shared" si="280"/>
        <v>4026.2</v>
      </c>
      <c r="AN746" s="2">
        <f t="shared" si="281"/>
        <v>2013.06</v>
      </c>
      <c r="AO746" s="2">
        <f t="shared" si="282"/>
        <v>0</v>
      </c>
      <c r="AP746" s="2">
        <f t="shared" si="283"/>
        <v>0</v>
      </c>
      <c r="AQ746" s="2">
        <f t="shared" si="284"/>
        <v>0</v>
      </c>
      <c r="AR746" s="2">
        <f t="shared" si="285"/>
        <v>0</v>
      </c>
      <c r="AS746" s="2">
        <f t="shared" si="286"/>
        <v>0</v>
      </c>
      <c r="AT746" s="2">
        <f t="shared" si="287"/>
        <v>2013.1</v>
      </c>
      <c r="AU746" s="2">
        <f t="shared" si="288"/>
        <v>0</v>
      </c>
      <c r="AV746" s="2">
        <f t="shared" si="289"/>
        <v>8052.3600000000006</v>
      </c>
      <c r="AW746" s="2">
        <f t="shared" si="290"/>
        <v>10065.459999999999</v>
      </c>
      <c r="AX746" s="2">
        <f>'ZBud Extract Monthly'!V745</f>
        <v>2013.08</v>
      </c>
      <c r="AY746" s="53">
        <f t="shared" si="291"/>
        <v>-8052.3799999999992</v>
      </c>
    </row>
    <row r="747" spans="1:51" x14ac:dyDescent="0.3">
      <c r="A747" s="129">
        <v>55365</v>
      </c>
      <c r="B747" s="130">
        <v>546.29</v>
      </c>
      <c r="C747" s="130">
        <v>611.35</v>
      </c>
      <c r="D747" s="130">
        <v>45.4</v>
      </c>
      <c r="E747" s="130">
        <v>19.170000000000002</v>
      </c>
      <c r="F747" s="130">
        <v>0</v>
      </c>
      <c r="G747" s="130">
        <v>5.31</v>
      </c>
      <c r="H747" s="2">
        <f t="shared" si="269"/>
        <v>1222.21</v>
      </c>
      <c r="I747" s="2">
        <f t="shared" si="270"/>
        <v>0</v>
      </c>
      <c r="J747" s="2">
        <f t="shared" si="271"/>
        <v>5.31</v>
      </c>
      <c r="K747" s="2">
        <f t="shared" si="272"/>
        <v>1222.21</v>
      </c>
      <c r="L747" s="2">
        <f t="shared" si="273"/>
        <v>5.31</v>
      </c>
      <c r="M747" s="2">
        <f t="shared" si="274"/>
        <v>1227.52</v>
      </c>
      <c r="N747" s="2">
        <f>'ZBud Extract Monthly'!V746</f>
        <v>1227.51</v>
      </c>
      <c r="O747" s="53">
        <f t="shared" si="275"/>
        <v>-9.9999999999909051E-3</v>
      </c>
      <c r="AI747" s="58">
        <f t="shared" si="276"/>
        <v>546.29</v>
      </c>
      <c r="AJ747" s="2">
        <f t="shared" si="277"/>
        <v>675.92</v>
      </c>
      <c r="AK747" s="2">
        <f t="shared" si="278"/>
        <v>1227.52</v>
      </c>
      <c r="AL747" s="2">
        <f t="shared" si="279"/>
        <v>5.31</v>
      </c>
      <c r="AM747" s="2">
        <f t="shared" si="280"/>
        <v>2455.04</v>
      </c>
      <c r="AN747" s="2">
        <f t="shared" si="281"/>
        <v>1227.5</v>
      </c>
      <c r="AO747" s="2">
        <f t="shared" si="282"/>
        <v>0</v>
      </c>
      <c r="AP747" s="2">
        <f t="shared" si="283"/>
        <v>0</v>
      </c>
      <c r="AQ747" s="2">
        <f t="shared" si="284"/>
        <v>0</v>
      </c>
      <c r="AR747" s="2">
        <f t="shared" si="285"/>
        <v>0</v>
      </c>
      <c r="AS747" s="2">
        <f t="shared" si="286"/>
        <v>0</v>
      </c>
      <c r="AT747" s="2">
        <f t="shared" si="287"/>
        <v>1227.52</v>
      </c>
      <c r="AU747" s="2">
        <f t="shared" si="288"/>
        <v>0</v>
      </c>
      <c r="AV747" s="2">
        <f t="shared" si="289"/>
        <v>4910.0599999999995</v>
      </c>
      <c r="AW747" s="2">
        <f t="shared" si="290"/>
        <v>6137.58</v>
      </c>
      <c r="AX747" s="2">
        <f>'ZBud Extract Monthly'!V746</f>
        <v>1227.51</v>
      </c>
      <c r="AY747" s="53">
        <f t="shared" si="291"/>
        <v>-4910.07</v>
      </c>
    </row>
    <row r="748" spans="1:51" x14ac:dyDescent="0.3">
      <c r="A748" s="129">
        <v>55396</v>
      </c>
      <c r="B748" s="130">
        <v>543.86</v>
      </c>
      <c r="C748" s="130">
        <v>601.45000000000005</v>
      </c>
      <c r="D748" s="130">
        <v>231.34</v>
      </c>
      <c r="E748" s="130">
        <v>172.75</v>
      </c>
      <c r="F748" s="130">
        <v>0</v>
      </c>
      <c r="G748" s="130">
        <v>8.16</v>
      </c>
      <c r="H748" s="2">
        <f t="shared" si="269"/>
        <v>1549.3999999999999</v>
      </c>
      <c r="I748" s="2">
        <f t="shared" si="270"/>
        <v>0</v>
      </c>
      <c r="J748" s="2">
        <f t="shared" si="271"/>
        <v>8.16</v>
      </c>
      <c r="K748" s="2">
        <f t="shared" si="272"/>
        <v>1549.3999999999999</v>
      </c>
      <c r="L748" s="2">
        <f t="shared" si="273"/>
        <v>8.16</v>
      </c>
      <c r="M748" s="2">
        <f t="shared" si="274"/>
        <v>1557.56</v>
      </c>
      <c r="N748" s="2">
        <f>'ZBud Extract Monthly'!V747</f>
        <v>1557.56</v>
      </c>
      <c r="O748" s="53">
        <f t="shared" si="275"/>
        <v>0</v>
      </c>
      <c r="AI748" s="58">
        <f t="shared" si="276"/>
        <v>543.86</v>
      </c>
      <c r="AJ748" s="2">
        <f t="shared" si="277"/>
        <v>1005.5400000000001</v>
      </c>
      <c r="AK748" s="2">
        <f t="shared" si="278"/>
        <v>1557.56</v>
      </c>
      <c r="AL748" s="2">
        <f t="shared" si="279"/>
        <v>8.16</v>
      </c>
      <c r="AM748" s="2">
        <f t="shared" si="280"/>
        <v>3115.12</v>
      </c>
      <c r="AN748" s="2">
        <f t="shared" si="281"/>
        <v>1557.56</v>
      </c>
      <c r="AO748" s="2">
        <f t="shared" si="282"/>
        <v>0</v>
      </c>
      <c r="AP748" s="2">
        <f t="shared" si="283"/>
        <v>0</v>
      </c>
      <c r="AQ748" s="2">
        <f t="shared" si="284"/>
        <v>0</v>
      </c>
      <c r="AR748" s="2">
        <f t="shared" si="285"/>
        <v>0</v>
      </c>
      <c r="AS748" s="2">
        <f t="shared" si="286"/>
        <v>0</v>
      </c>
      <c r="AT748" s="2">
        <f t="shared" si="287"/>
        <v>1557.56</v>
      </c>
      <c r="AU748" s="2">
        <f t="shared" si="288"/>
        <v>0</v>
      </c>
      <c r="AV748" s="2">
        <f t="shared" si="289"/>
        <v>6230.24</v>
      </c>
      <c r="AW748" s="2">
        <f t="shared" si="290"/>
        <v>7787.7999999999993</v>
      </c>
      <c r="AX748" s="2">
        <f>'ZBud Extract Monthly'!V747</f>
        <v>1557.56</v>
      </c>
      <c r="AY748" s="53">
        <f t="shared" si="291"/>
        <v>-6230.24</v>
      </c>
    </row>
    <row r="749" spans="1:51" x14ac:dyDescent="0.3">
      <c r="A749" s="129">
        <v>55426</v>
      </c>
      <c r="B749" s="130">
        <v>501.6</v>
      </c>
      <c r="C749" s="130">
        <v>549.62</v>
      </c>
      <c r="D749" s="130">
        <v>372.82</v>
      </c>
      <c r="E749" s="130">
        <v>347.42</v>
      </c>
      <c r="F749" s="130">
        <v>0</v>
      </c>
      <c r="G749" s="130">
        <v>17.88</v>
      </c>
      <c r="H749" s="2">
        <f t="shared" si="269"/>
        <v>1771.46</v>
      </c>
      <c r="I749" s="2">
        <f t="shared" si="270"/>
        <v>0</v>
      </c>
      <c r="J749" s="2">
        <f t="shared" si="271"/>
        <v>17.88</v>
      </c>
      <c r="K749" s="2">
        <f t="shared" si="272"/>
        <v>1771.46</v>
      </c>
      <c r="L749" s="2">
        <f t="shared" si="273"/>
        <v>17.88</v>
      </c>
      <c r="M749" s="2">
        <f t="shared" si="274"/>
        <v>1789.3400000000001</v>
      </c>
      <c r="N749" s="2">
        <f>'ZBud Extract Monthly'!V748</f>
        <v>1789.34</v>
      </c>
      <c r="O749" s="53">
        <f t="shared" si="275"/>
        <v>0</v>
      </c>
      <c r="AI749" s="58">
        <f t="shared" si="276"/>
        <v>501.6</v>
      </c>
      <c r="AJ749" s="2">
        <f t="shared" si="277"/>
        <v>1269.8600000000001</v>
      </c>
      <c r="AK749" s="2">
        <f t="shared" si="278"/>
        <v>1789.3400000000001</v>
      </c>
      <c r="AL749" s="2">
        <f t="shared" si="279"/>
        <v>17.88</v>
      </c>
      <c r="AM749" s="2">
        <f t="shared" si="280"/>
        <v>3578.6800000000003</v>
      </c>
      <c r="AN749" s="2">
        <f t="shared" si="281"/>
        <v>1789.34</v>
      </c>
      <c r="AO749" s="2">
        <f t="shared" si="282"/>
        <v>0</v>
      </c>
      <c r="AP749" s="2">
        <f t="shared" si="283"/>
        <v>0</v>
      </c>
      <c r="AQ749" s="2">
        <f t="shared" si="284"/>
        <v>0</v>
      </c>
      <c r="AR749" s="2">
        <f t="shared" si="285"/>
        <v>0</v>
      </c>
      <c r="AS749" s="2">
        <f t="shared" si="286"/>
        <v>0</v>
      </c>
      <c r="AT749" s="2">
        <f t="shared" si="287"/>
        <v>1789.3400000000001</v>
      </c>
      <c r="AU749" s="2">
        <f t="shared" si="288"/>
        <v>0</v>
      </c>
      <c r="AV749" s="2">
        <f t="shared" si="289"/>
        <v>7157.3600000000006</v>
      </c>
      <c r="AW749" s="2">
        <f t="shared" si="290"/>
        <v>8946.7000000000007</v>
      </c>
      <c r="AX749" s="2">
        <f>'ZBud Extract Monthly'!V748</f>
        <v>1789.34</v>
      </c>
      <c r="AY749" s="53">
        <f t="shared" si="291"/>
        <v>-7157.3600000000006</v>
      </c>
    </row>
    <row r="750" spans="1:51" x14ac:dyDescent="0.3">
      <c r="A750" s="129">
        <v>55457</v>
      </c>
      <c r="B750" s="130">
        <v>498.18</v>
      </c>
      <c r="C750" s="130">
        <v>527.53</v>
      </c>
      <c r="D750" s="130">
        <v>332.88</v>
      </c>
      <c r="E750" s="130">
        <v>280.27999999999997</v>
      </c>
      <c r="F750" s="130">
        <v>0</v>
      </c>
      <c r="G750" s="130">
        <v>16.96</v>
      </c>
      <c r="H750" s="2">
        <f t="shared" si="269"/>
        <v>1638.8700000000001</v>
      </c>
      <c r="I750" s="2">
        <f t="shared" si="270"/>
        <v>0</v>
      </c>
      <c r="J750" s="2">
        <f t="shared" si="271"/>
        <v>16.96</v>
      </c>
      <c r="K750" s="2">
        <f t="shared" si="272"/>
        <v>1638.8700000000001</v>
      </c>
      <c r="L750" s="2">
        <f t="shared" si="273"/>
        <v>16.96</v>
      </c>
      <c r="M750" s="2">
        <f t="shared" si="274"/>
        <v>1655.8300000000002</v>
      </c>
      <c r="N750" s="2">
        <f>'ZBud Extract Monthly'!V749</f>
        <v>1655.83</v>
      </c>
      <c r="O750" s="53">
        <f t="shared" si="275"/>
        <v>0</v>
      </c>
      <c r="AI750" s="58">
        <f t="shared" si="276"/>
        <v>498.18</v>
      </c>
      <c r="AJ750" s="2">
        <f t="shared" si="277"/>
        <v>1140.69</v>
      </c>
      <c r="AK750" s="2">
        <f t="shared" si="278"/>
        <v>1655.8300000000002</v>
      </c>
      <c r="AL750" s="2">
        <f t="shared" si="279"/>
        <v>16.96</v>
      </c>
      <c r="AM750" s="2">
        <f t="shared" si="280"/>
        <v>3311.6600000000003</v>
      </c>
      <c r="AN750" s="2">
        <f t="shared" si="281"/>
        <v>1655.83</v>
      </c>
      <c r="AO750" s="2">
        <f t="shared" si="282"/>
        <v>0</v>
      </c>
      <c r="AP750" s="2">
        <f t="shared" si="283"/>
        <v>0</v>
      </c>
      <c r="AQ750" s="2">
        <f t="shared" si="284"/>
        <v>0</v>
      </c>
      <c r="AR750" s="2">
        <f t="shared" si="285"/>
        <v>0</v>
      </c>
      <c r="AS750" s="2">
        <f t="shared" si="286"/>
        <v>0</v>
      </c>
      <c r="AT750" s="2">
        <f t="shared" si="287"/>
        <v>1655.8300000000002</v>
      </c>
      <c r="AU750" s="2">
        <f t="shared" si="288"/>
        <v>0</v>
      </c>
      <c r="AV750" s="2">
        <f t="shared" si="289"/>
        <v>6623.3200000000006</v>
      </c>
      <c r="AW750" s="2">
        <f t="shared" si="290"/>
        <v>8279.1500000000015</v>
      </c>
      <c r="AX750" s="2">
        <f>'ZBud Extract Monthly'!V749</f>
        <v>1655.83</v>
      </c>
      <c r="AY750" s="53">
        <f t="shared" si="291"/>
        <v>-6623.3200000000015</v>
      </c>
    </row>
    <row r="751" spans="1:51" x14ac:dyDescent="0.3">
      <c r="A751" s="129">
        <v>55487</v>
      </c>
      <c r="B751" s="130">
        <v>576.61</v>
      </c>
      <c r="C751" s="130">
        <v>603.75</v>
      </c>
      <c r="D751" s="130">
        <v>487.89</v>
      </c>
      <c r="E751" s="130">
        <v>370.78</v>
      </c>
      <c r="F751" s="130">
        <v>0</v>
      </c>
      <c r="G751" s="130">
        <v>35.81</v>
      </c>
      <c r="H751" s="2">
        <f t="shared" si="269"/>
        <v>2039.03</v>
      </c>
      <c r="I751" s="2">
        <f t="shared" si="270"/>
        <v>0</v>
      </c>
      <c r="J751" s="2">
        <f t="shared" si="271"/>
        <v>35.81</v>
      </c>
      <c r="K751" s="2">
        <f t="shared" si="272"/>
        <v>2039.03</v>
      </c>
      <c r="L751" s="2">
        <f t="shared" si="273"/>
        <v>35.81</v>
      </c>
      <c r="M751" s="2">
        <f t="shared" si="274"/>
        <v>2074.84</v>
      </c>
      <c r="N751" s="2">
        <f>'ZBud Extract Monthly'!V750</f>
        <v>2074.84</v>
      </c>
      <c r="O751" s="53">
        <f t="shared" si="275"/>
        <v>0</v>
      </c>
      <c r="AI751" s="58">
        <f t="shared" si="276"/>
        <v>576.61</v>
      </c>
      <c r="AJ751" s="2">
        <f t="shared" si="277"/>
        <v>1462.4199999999998</v>
      </c>
      <c r="AK751" s="2">
        <f t="shared" si="278"/>
        <v>2074.84</v>
      </c>
      <c r="AL751" s="2">
        <f t="shared" si="279"/>
        <v>35.81</v>
      </c>
      <c r="AM751" s="2">
        <f t="shared" si="280"/>
        <v>4149.68</v>
      </c>
      <c r="AN751" s="2">
        <f t="shared" si="281"/>
        <v>2074.84</v>
      </c>
      <c r="AO751" s="2">
        <f t="shared" si="282"/>
        <v>0</v>
      </c>
      <c r="AP751" s="2">
        <f t="shared" si="283"/>
        <v>0</v>
      </c>
      <c r="AQ751" s="2">
        <f t="shared" si="284"/>
        <v>0</v>
      </c>
      <c r="AR751" s="2">
        <f t="shared" si="285"/>
        <v>0</v>
      </c>
      <c r="AS751" s="2">
        <f t="shared" si="286"/>
        <v>0</v>
      </c>
      <c r="AT751" s="2">
        <f t="shared" si="287"/>
        <v>2074.84</v>
      </c>
      <c r="AU751" s="2">
        <f t="shared" si="288"/>
        <v>0</v>
      </c>
      <c r="AV751" s="2">
        <f t="shared" si="289"/>
        <v>8299.36</v>
      </c>
      <c r="AW751" s="2">
        <f t="shared" si="290"/>
        <v>10374.200000000001</v>
      </c>
      <c r="AX751" s="2">
        <f>'ZBud Extract Monthly'!V750</f>
        <v>2074.84</v>
      </c>
      <c r="AY751" s="53">
        <f t="shared" si="291"/>
        <v>-8299.36</v>
      </c>
    </row>
    <row r="752" spans="1:51" x14ac:dyDescent="0.3">
      <c r="A752" s="129">
        <v>55518</v>
      </c>
      <c r="B752" s="130">
        <v>982.15</v>
      </c>
      <c r="C752" s="130">
        <v>1083.8499999999999</v>
      </c>
      <c r="D752" s="130">
        <v>1040.94</v>
      </c>
      <c r="E752" s="130">
        <v>679.33</v>
      </c>
      <c r="F752" s="130">
        <v>0</v>
      </c>
      <c r="G752" s="130">
        <v>71.7</v>
      </c>
      <c r="H752" s="2">
        <f t="shared" si="269"/>
        <v>3786.27</v>
      </c>
      <c r="I752" s="2">
        <f t="shared" si="270"/>
        <v>0</v>
      </c>
      <c r="J752" s="2">
        <f t="shared" si="271"/>
        <v>71.7</v>
      </c>
      <c r="K752" s="2">
        <f t="shared" si="272"/>
        <v>3786.27</v>
      </c>
      <c r="L752" s="2">
        <f t="shared" si="273"/>
        <v>71.7</v>
      </c>
      <c r="M752" s="2">
        <f t="shared" si="274"/>
        <v>3857.97</v>
      </c>
      <c r="N752" s="2">
        <f>'ZBud Extract Monthly'!V751</f>
        <v>3857.97</v>
      </c>
      <c r="O752" s="53">
        <f t="shared" si="275"/>
        <v>0</v>
      </c>
      <c r="AI752" s="58">
        <f t="shared" si="276"/>
        <v>982.15</v>
      </c>
      <c r="AJ752" s="2">
        <f t="shared" si="277"/>
        <v>2804.12</v>
      </c>
      <c r="AK752" s="2">
        <f t="shared" si="278"/>
        <v>3857.97</v>
      </c>
      <c r="AL752" s="2">
        <f t="shared" si="279"/>
        <v>71.7</v>
      </c>
      <c r="AM752" s="2">
        <f t="shared" si="280"/>
        <v>7715.94</v>
      </c>
      <c r="AN752" s="2">
        <f t="shared" si="281"/>
        <v>3857.97</v>
      </c>
      <c r="AO752" s="2">
        <f t="shared" si="282"/>
        <v>0</v>
      </c>
      <c r="AP752" s="2">
        <f t="shared" si="283"/>
        <v>0</v>
      </c>
      <c r="AQ752" s="2">
        <f t="shared" si="284"/>
        <v>0</v>
      </c>
      <c r="AR752" s="2">
        <f t="shared" si="285"/>
        <v>0</v>
      </c>
      <c r="AS752" s="2">
        <f t="shared" si="286"/>
        <v>0</v>
      </c>
      <c r="AT752" s="2">
        <f t="shared" si="287"/>
        <v>3857.97</v>
      </c>
      <c r="AU752" s="2">
        <f t="shared" si="288"/>
        <v>0</v>
      </c>
      <c r="AV752" s="2">
        <f t="shared" si="289"/>
        <v>15431.88</v>
      </c>
      <c r="AW752" s="2">
        <f t="shared" si="290"/>
        <v>19289.849999999999</v>
      </c>
      <c r="AX752" s="2">
        <f>'ZBud Extract Monthly'!V751</f>
        <v>3857.97</v>
      </c>
      <c r="AY752" s="53">
        <f t="shared" si="291"/>
        <v>-15431.88</v>
      </c>
    </row>
    <row r="753" spans="1:51" x14ac:dyDescent="0.3">
      <c r="A753" s="129">
        <v>55549</v>
      </c>
      <c r="B753" s="130">
        <v>1005.96</v>
      </c>
      <c r="C753" s="130">
        <v>1242.1099999999999</v>
      </c>
      <c r="D753" s="130">
        <v>1607.26</v>
      </c>
      <c r="E753" s="130">
        <v>1072.74</v>
      </c>
      <c r="F753" s="130">
        <v>0</v>
      </c>
      <c r="G753" s="130">
        <v>154.34</v>
      </c>
      <c r="H753" s="2">
        <f t="shared" si="269"/>
        <v>4928.07</v>
      </c>
      <c r="I753" s="2">
        <f t="shared" si="270"/>
        <v>0</v>
      </c>
      <c r="J753" s="2">
        <f t="shared" si="271"/>
        <v>154.34</v>
      </c>
      <c r="K753" s="2">
        <f t="shared" si="272"/>
        <v>4928.07</v>
      </c>
      <c r="L753" s="2">
        <f t="shared" si="273"/>
        <v>154.34</v>
      </c>
      <c r="M753" s="2">
        <f t="shared" si="274"/>
        <v>5082.41</v>
      </c>
      <c r="N753" s="2">
        <f>'ZBud Extract Monthly'!V752</f>
        <v>5082.3999999999996</v>
      </c>
      <c r="O753" s="53">
        <f t="shared" si="275"/>
        <v>-1.0000000000218279E-2</v>
      </c>
      <c r="AI753" s="58">
        <f t="shared" si="276"/>
        <v>1005.96</v>
      </c>
      <c r="AJ753" s="2">
        <f t="shared" si="277"/>
        <v>3922.1099999999997</v>
      </c>
      <c r="AK753" s="2">
        <f t="shared" si="278"/>
        <v>5082.41</v>
      </c>
      <c r="AL753" s="2">
        <f t="shared" si="279"/>
        <v>154.34</v>
      </c>
      <c r="AM753" s="2">
        <f t="shared" si="280"/>
        <v>10164.82</v>
      </c>
      <c r="AN753" s="2">
        <f t="shared" si="281"/>
        <v>5082.3899999999994</v>
      </c>
      <c r="AO753" s="2">
        <f t="shared" si="282"/>
        <v>0</v>
      </c>
      <c r="AP753" s="2">
        <f t="shared" si="283"/>
        <v>0</v>
      </c>
      <c r="AQ753" s="2">
        <f t="shared" si="284"/>
        <v>0</v>
      </c>
      <c r="AR753" s="2">
        <f t="shared" si="285"/>
        <v>0</v>
      </c>
      <c r="AS753" s="2">
        <f t="shared" si="286"/>
        <v>0</v>
      </c>
      <c r="AT753" s="2">
        <f t="shared" si="287"/>
        <v>5082.41</v>
      </c>
      <c r="AU753" s="2">
        <f t="shared" si="288"/>
        <v>0</v>
      </c>
      <c r="AV753" s="2">
        <f t="shared" si="289"/>
        <v>20329.62</v>
      </c>
      <c r="AW753" s="2">
        <f t="shared" si="290"/>
        <v>25412.03</v>
      </c>
      <c r="AX753" s="2">
        <f>'ZBud Extract Monthly'!V752</f>
        <v>5082.3999999999996</v>
      </c>
      <c r="AY753" s="53">
        <f t="shared" si="291"/>
        <v>-20329.629999999997</v>
      </c>
    </row>
    <row r="754" spans="1:51" x14ac:dyDescent="0.3">
      <c r="A754" s="129">
        <v>55578</v>
      </c>
      <c r="B754" s="130">
        <v>886.39</v>
      </c>
      <c r="C754" s="130">
        <v>1131.2</v>
      </c>
      <c r="D754" s="130">
        <v>885.22</v>
      </c>
      <c r="E754" s="130">
        <v>586.75</v>
      </c>
      <c r="F754" s="130">
        <v>1.87</v>
      </c>
      <c r="G754" s="130">
        <v>128.94</v>
      </c>
      <c r="H754" s="2">
        <f t="shared" si="269"/>
        <v>3489.5600000000004</v>
      </c>
      <c r="I754" s="2">
        <f t="shared" si="270"/>
        <v>1.87</v>
      </c>
      <c r="J754" s="2">
        <f t="shared" si="271"/>
        <v>128.94</v>
      </c>
      <c r="K754" s="2">
        <f t="shared" si="272"/>
        <v>3489.5600000000004</v>
      </c>
      <c r="L754" s="2">
        <f t="shared" si="273"/>
        <v>130.81</v>
      </c>
      <c r="M754" s="2">
        <f t="shared" si="274"/>
        <v>3620.3700000000003</v>
      </c>
      <c r="N754" s="2">
        <f>'ZBud Extract Monthly'!V753</f>
        <v>3620.37</v>
      </c>
      <c r="O754" s="53">
        <f t="shared" si="275"/>
        <v>0</v>
      </c>
      <c r="AI754" s="58">
        <f t="shared" si="276"/>
        <v>886.39</v>
      </c>
      <c r="AJ754" s="2">
        <f t="shared" si="277"/>
        <v>2603.17</v>
      </c>
      <c r="AK754" s="2">
        <f t="shared" si="278"/>
        <v>3620.3700000000003</v>
      </c>
      <c r="AL754" s="2">
        <f t="shared" si="279"/>
        <v>130.81</v>
      </c>
      <c r="AM754" s="2">
        <f t="shared" si="280"/>
        <v>7240.7400000000007</v>
      </c>
      <c r="AN754" s="2">
        <f t="shared" si="281"/>
        <v>3620.37</v>
      </c>
      <c r="AO754" s="2">
        <f t="shared" si="282"/>
        <v>0</v>
      </c>
      <c r="AP754" s="2">
        <f t="shared" si="283"/>
        <v>0</v>
      </c>
      <c r="AQ754" s="2">
        <f t="shared" si="284"/>
        <v>0</v>
      </c>
      <c r="AR754" s="2">
        <f t="shared" si="285"/>
        <v>0</v>
      </c>
      <c r="AS754" s="2">
        <f t="shared" si="286"/>
        <v>0</v>
      </c>
      <c r="AT754" s="2">
        <f t="shared" si="287"/>
        <v>3620.3700000000003</v>
      </c>
      <c r="AU754" s="2">
        <f t="shared" si="288"/>
        <v>0</v>
      </c>
      <c r="AV754" s="2">
        <f t="shared" si="289"/>
        <v>14481.48</v>
      </c>
      <c r="AW754" s="2">
        <f t="shared" si="290"/>
        <v>18101.850000000002</v>
      </c>
      <c r="AX754" s="2">
        <f>'ZBud Extract Monthly'!V753</f>
        <v>3620.37</v>
      </c>
      <c r="AY754" s="53">
        <f t="shared" si="291"/>
        <v>-14481.480000000003</v>
      </c>
    </row>
    <row r="755" spans="1:51" x14ac:dyDescent="0.3">
      <c r="A755" s="129">
        <v>55609</v>
      </c>
      <c r="B755" s="130">
        <v>934.67</v>
      </c>
      <c r="C755" s="130">
        <v>1198.51</v>
      </c>
      <c r="D755" s="130">
        <v>1703.26</v>
      </c>
      <c r="E755" s="130">
        <v>1148.4100000000001</v>
      </c>
      <c r="F755" s="130">
        <v>27.98</v>
      </c>
      <c r="G755" s="130">
        <v>262.8</v>
      </c>
      <c r="H755" s="2">
        <f t="shared" si="269"/>
        <v>4984.8499999999995</v>
      </c>
      <c r="I755" s="2">
        <f t="shared" si="270"/>
        <v>27.98</v>
      </c>
      <c r="J755" s="2">
        <f t="shared" si="271"/>
        <v>262.8</v>
      </c>
      <c r="K755" s="2">
        <f t="shared" si="272"/>
        <v>4984.8499999999995</v>
      </c>
      <c r="L755" s="2">
        <f t="shared" si="273"/>
        <v>290.78000000000003</v>
      </c>
      <c r="M755" s="2">
        <f t="shared" si="274"/>
        <v>5275.6299999999992</v>
      </c>
      <c r="N755" s="2">
        <f>'ZBud Extract Monthly'!V754</f>
        <v>5275.62</v>
      </c>
      <c r="O755" s="53">
        <f t="shared" si="275"/>
        <v>-9.999999999308784E-3</v>
      </c>
      <c r="AI755" s="58">
        <f t="shared" si="276"/>
        <v>934.67</v>
      </c>
      <c r="AJ755" s="2">
        <f t="shared" si="277"/>
        <v>4050.1800000000003</v>
      </c>
      <c r="AK755" s="2">
        <f t="shared" si="278"/>
        <v>5275.6299999999992</v>
      </c>
      <c r="AL755" s="2">
        <f t="shared" si="279"/>
        <v>290.78000000000003</v>
      </c>
      <c r="AM755" s="2">
        <f t="shared" si="280"/>
        <v>10551.259999999998</v>
      </c>
      <c r="AN755" s="2">
        <f t="shared" si="281"/>
        <v>5275.6100000000006</v>
      </c>
      <c r="AO755" s="2">
        <f t="shared" si="282"/>
        <v>0</v>
      </c>
      <c r="AP755" s="2">
        <f t="shared" si="283"/>
        <v>0</v>
      </c>
      <c r="AQ755" s="2">
        <f t="shared" si="284"/>
        <v>0</v>
      </c>
      <c r="AR755" s="2">
        <f t="shared" si="285"/>
        <v>0</v>
      </c>
      <c r="AS755" s="2">
        <f t="shared" si="286"/>
        <v>0</v>
      </c>
      <c r="AT755" s="2">
        <f t="shared" si="287"/>
        <v>5275.6299999999992</v>
      </c>
      <c r="AU755" s="2">
        <f t="shared" si="288"/>
        <v>0</v>
      </c>
      <c r="AV755" s="2">
        <f t="shared" si="289"/>
        <v>21102.5</v>
      </c>
      <c r="AW755" s="2">
        <f t="shared" si="290"/>
        <v>26378.129999999997</v>
      </c>
      <c r="AX755" s="2">
        <f>'ZBud Extract Monthly'!V754</f>
        <v>5275.62</v>
      </c>
      <c r="AY755" s="53">
        <f t="shared" si="291"/>
        <v>-21102.51</v>
      </c>
    </row>
    <row r="756" spans="1:51" x14ac:dyDescent="0.3">
      <c r="A756" s="129">
        <v>55639</v>
      </c>
      <c r="B756" s="130">
        <v>609.78</v>
      </c>
      <c r="C756" s="130">
        <v>800.18</v>
      </c>
      <c r="D756" s="130">
        <v>1132.02</v>
      </c>
      <c r="E756" s="130">
        <v>751.22</v>
      </c>
      <c r="F756" s="130">
        <v>6.34</v>
      </c>
      <c r="G756" s="130">
        <v>168.36</v>
      </c>
      <c r="H756" s="2">
        <f t="shared" si="269"/>
        <v>3293.2</v>
      </c>
      <c r="I756" s="2">
        <f t="shared" si="270"/>
        <v>6.34</v>
      </c>
      <c r="J756" s="2">
        <f t="shared" si="271"/>
        <v>168.36</v>
      </c>
      <c r="K756" s="2">
        <f t="shared" si="272"/>
        <v>3293.2</v>
      </c>
      <c r="L756" s="2">
        <f t="shared" si="273"/>
        <v>174.70000000000002</v>
      </c>
      <c r="M756" s="2">
        <f t="shared" si="274"/>
        <v>3467.9</v>
      </c>
      <c r="N756" s="2">
        <f>'ZBud Extract Monthly'!V755</f>
        <v>3467.9</v>
      </c>
      <c r="O756" s="53">
        <f t="shared" si="275"/>
        <v>0</v>
      </c>
      <c r="AI756" s="58">
        <f t="shared" si="276"/>
        <v>609.78</v>
      </c>
      <c r="AJ756" s="2">
        <f t="shared" si="277"/>
        <v>2683.42</v>
      </c>
      <c r="AK756" s="2">
        <f t="shared" si="278"/>
        <v>3467.8999999999996</v>
      </c>
      <c r="AL756" s="2">
        <f t="shared" si="279"/>
        <v>174.70000000000002</v>
      </c>
      <c r="AM756" s="2">
        <f t="shared" si="280"/>
        <v>6935.7999999999993</v>
      </c>
      <c r="AN756" s="2">
        <f t="shared" si="281"/>
        <v>3467.9</v>
      </c>
      <c r="AO756" s="2">
        <f t="shared" si="282"/>
        <v>0</v>
      </c>
      <c r="AP756" s="2">
        <f t="shared" si="283"/>
        <v>0</v>
      </c>
      <c r="AQ756" s="2">
        <f t="shared" si="284"/>
        <v>0</v>
      </c>
      <c r="AR756" s="2">
        <f t="shared" si="285"/>
        <v>0</v>
      </c>
      <c r="AS756" s="2">
        <f t="shared" si="286"/>
        <v>0</v>
      </c>
      <c r="AT756" s="2">
        <f t="shared" si="287"/>
        <v>3467.8999999999996</v>
      </c>
      <c r="AU756" s="2">
        <f t="shared" si="288"/>
        <v>0</v>
      </c>
      <c r="AV756" s="2">
        <f t="shared" si="289"/>
        <v>13871.599999999999</v>
      </c>
      <c r="AW756" s="2">
        <f t="shared" si="290"/>
        <v>17339.5</v>
      </c>
      <c r="AX756" s="2">
        <f>'ZBud Extract Monthly'!V755</f>
        <v>3467.9</v>
      </c>
      <c r="AY756" s="53">
        <f t="shared" si="291"/>
        <v>-13871.6</v>
      </c>
    </row>
    <row r="757" spans="1:51" x14ac:dyDescent="0.3">
      <c r="A757" s="129">
        <v>55670</v>
      </c>
      <c r="B757" s="130">
        <v>596.53</v>
      </c>
      <c r="C757" s="130">
        <v>736.44</v>
      </c>
      <c r="D757" s="130">
        <v>666.13</v>
      </c>
      <c r="E757" s="130">
        <v>485.12</v>
      </c>
      <c r="F757" s="130">
        <v>7.0000000000000007E-2</v>
      </c>
      <c r="G757" s="130">
        <v>64.12</v>
      </c>
      <c r="H757" s="2">
        <f t="shared" si="269"/>
        <v>2484.2199999999998</v>
      </c>
      <c r="I757" s="2">
        <f t="shared" si="270"/>
        <v>7.0000000000000007E-2</v>
      </c>
      <c r="J757" s="2">
        <f t="shared" si="271"/>
        <v>64.12</v>
      </c>
      <c r="K757" s="2">
        <f t="shared" si="272"/>
        <v>2484.2199999999998</v>
      </c>
      <c r="L757" s="2">
        <f t="shared" si="273"/>
        <v>64.19</v>
      </c>
      <c r="M757" s="2">
        <f t="shared" si="274"/>
        <v>2548.41</v>
      </c>
      <c r="N757" s="2">
        <f>'ZBud Extract Monthly'!V756</f>
        <v>2548.42</v>
      </c>
      <c r="O757" s="53">
        <f t="shared" si="275"/>
        <v>1.0000000000218279E-2</v>
      </c>
      <c r="AI757" s="58">
        <f t="shared" si="276"/>
        <v>596.53</v>
      </c>
      <c r="AJ757" s="2">
        <f t="shared" si="277"/>
        <v>1887.69</v>
      </c>
      <c r="AK757" s="2">
        <f t="shared" si="278"/>
        <v>2548.41</v>
      </c>
      <c r="AL757" s="2">
        <f t="shared" si="279"/>
        <v>64.19</v>
      </c>
      <c r="AM757" s="2">
        <f t="shared" si="280"/>
        <v>5096.82</v>
      </c>
      <c r="AN757" s="2">
        <f t="shared" si="281"/>
        <v>2548.4300000000003</v>
      </c>
      <c r="AO757" s="2">
        <f t="shared" si="282"/>
        <v>0</v>
      </c>
      <c r="AP757" s="2">
        <f t="shared" si="283"/>
        <v>0</v>
      </c>
      <c r="AQ757" s="2">
        <f t="shared" si="284"/>
        <v>0</v>
      </c>
      <c r="AR757" s="2">
        <f t="shared" si="285"/>
        <v>0</v>
      </c>
      <c r="AS757" s="2">
        <f t="shared" si="286"/>
        <v>0</v>
      </c>
      <c r="AT757" s="2">
        <f t="shared" si="287"/>
        <v>2548.41</v>
      </c>
      <c r="AU757" s="2">
        <f t="shared" si="288"/>
        <v>0</v>
      </c>
      <c r="AV757" s="2">
        <f t="shared" si="289"/>
        <v>10193.66</v>
      </c>
      <c r="AW757" s="2">
        <f t="shared" si="290"/>
        <v>12742.07</v>
      </c>
      <c r="AX757" s="2">
        <f>'ZBud Extract Monthly'!V756</f>
        <v>2548.42</v>
      </c>
      <c r="AY757" s="53">
        <f t="shared" si="291"/>
        <v>-10193.65</v>
      </c>
    </row>
    <row r="758" spans="1:51" x14ac:dyDescent="0.3">
      <c r="A758" s="129">
        <v>55700</v>
      </c>
      <c r="B758" s="130">
        <v>548</v>
      </c>
      <c r="C758" s="130">
        <v>639.63</v>
      </c>
      <c r="D758" s="130">
        <v>170.99</v>
      </c>
      <c r="E758" s="130">
        <v>92.7</v>
      </c>
      <c r="F758" s="130">
        <v>0</v>
      </c>
      <c r="G758" s="130">
        <v>11.81</v>
      </c>
      <c r="H758" s="2">
        <f t="shared" si="269"/>
        <v>1451.3200000000002</v>
      </c>
      <c r="I758" s="2">
        <f t="shared" si="270"/>
        <v>0</v>
      </c>
      <c r="J758" s="2">
        <f t="shared" si="271"/>
        <v>11.81</v>
      </c>
      <c r="K758" s="2">
        <f t="shared" si="272"/>
        <v>1451.3200000000002</v>
      </c>
      <c r="L758" s="2">
        <f t="shared" si="273"/>
        <v>11.81</v>
      </c>
      <c r="M758" s="2">
        <f t="shared" si="274"/>
        <v>1463.13</v>
      </c>
      <c r="N758" s="2">
        <f>'ZBud Extract Monthly'!V757</f>
        <v>1463.12</v>
      </c>
      <c r="O758" s="53">
        <f t="shared" si="275"/>
        <v>-1.0000000000218279E-2</v>
      </c>
      <c r="AI758" s="58">
        <f t="shared" si="276"/>
        <v>548</v>
      </c>
      <c r="AJ758" s="2">
        <f t="shared" si="277"/>
        <v>903.32</v>
      </c>
      <c r="AK758" s="2">
        <f t="shared" si="278"/>
        <v>1463.13</v>
      </c>
      <c r="AL758" s="2">
        <f t="shared" si="279"/>
        <v>11.81</v>
      </c>
      <c r="AM758" s="2">
        <f t="shared" si="280"/>
        <v>2926.26</v>
      </c>
      <c r="AN758" s="2">
        <f t="shared" si="281"/>
        <v>1463.1099999999997</v>
      </c>
      <c r="AO758" s="2">
        <f t="shared" si="282"/>
        <v>0</v>
      </c>
      <c r="AP758" s="2">
        <f t="shared" si="283"/>
        <v>0</v>
      </c>
      <c r="AQ758" s="2">
        <f t="shared" si="284"/>
        <v>0</v>
      </c>
      <c r="AR758" s="2">
        <f t="shared" si="285"/>
        <v>0</v>
      </c>
      <c r="AS758" s="2">
        <f t="shared" si="286"/>
        <v>0</v>
      </c>
      <c r="AT758" s="2">
        <f t="shared" si="287"/>
        <v>1463.13</v>
      </c>
      <c r="AU758" s="2">
        <f t="shared" si="288"/>
        <v>0</v>
      </c>
      <c r="AV758" s="2">
        <f t="shared" si="289"/>
        <v>5852.5</v>
      </c>
      <c r="AW758" s="2">
        <f t="shared" si="290"/>
        <v>7315.63</v>
      </c>
      <c r="AX758" s="2">
        <f>'ZBud Extract Monthly'!V757</f>
        <v>1463.12</v>
      </c>
      <c r="AY758" s="53">
        <f t="shared" si="291"/>
        <v>-5852.51</v>
      </c>
    </row>
    <row r="759" spans="1:51" x14ac:dyDescent="0.3">
      <c r="A759" s="129">
        <v>55731</v>
      </c>
      <c r="B759" s="130">
        <v>547.98</v>
      </c>
      <c r="C759" s="130">
        <v>622.13</v>
      </c>
      <c r="D759" s="130">
        <v>67.95</v>
      </c>
      <c r="E759" s="130">
        <v>18.96</v>
      </c>
      <c r="F759" s="130">
        <v>0</v>
      </c>
      <c r="G759" s="130">
        <v>1.49</v>
      </c>
      <c r="H759" s="2">
        <f t="shared" si="269"/>
        <v>1257.0200000000002</v>
      </c>
      <c r="I759" s="2">
        <f t="shared" si="270"/>
        <v>0</v>
      </c>
      <c r="J759" s="2">
        <f t="shared" si="271"/>
        <v>1.49</v>
      </c>
      <c r="K759" s="2">
        <f t="shared" si="272"/>
        <v>1257.0200000000002</v>
      </c>
      <c r="L759" s="2">
        <f t="shared" si="273"/>
        <v>1.49</v>
      </c>
      <c r="M759" s="2">
        <f t="shared" si="274"/>
        <v>1258.5100000000002</v>
      </c>
      <c r="N759" s="2">
        <f>'ZBud Extract Monthly'!V758</f>
        <v>1258.51</v>
      </c>
      <c r="O759" s="53">
        <f t="shared" si="275"/>
        <v>0</v>
      </c>
      <c r="AI759" s="58">
        <f t="shared" si="276"/>
        <v>547.98</v>
      </c>
      <c r="AJ759" s="2">
        <f t="shared" si="277"/>
        <v>709.04000000000008</v>
      </c>
      <c r="AK759" s="2">
        <f t="shared" si="278"/>
        <v>1258.5100000000002</v>
      </c>
      <c r="AL759" s="2">
        <f t="shared" si="279"/>
        <v>1.49</v>
      </c>
      <c r="AM759" s="2">
        <f t="shared" si="280"/>
        <v>2517.0200000000004</v>
      </c>
      <c r="AN759" s="2">
        <f t="shared" si="281"/>
        <v>1258.51</v>
      </c>
      <c r="AO759" s="2">
        <f t="shared" si="282"/>
        <v>0</v>
      </c>
      <c r="AP759" s="2">
        <f t="shared" si="283"/>
        <v>0</v>
      </c>
      <c r="AQ759" s="2">
        <f t="shared" si="284"/>
        <v>0</v>
      </c>
      <c r="AR759" s="2">
        <f t="shared" si="285"/>
        <v>0</v>
      </c>
      <c r="AS759" s="2">
        <f t="shared" si="286"/>
        <v>0</v>
      </c>
      <c r="AT759" s="2">
        <f t="shared" si="287"/>
        <v>1258.5100000000002</v>
      </c>
      <c r="AU759" s="2">
        <f t="shared" si="288"/>
        <v>0</v>
      </c>
      <c r="AV759" s="2">
        <f t="shared" si="289"/>
        <v>5034.0400000000009</v>
      </c>
      <c r="AW759" s="2">
        <f t="shared" si="290"/>
        <v>6292.5500000000011</v>
      </c>
      <c r="AX759" s="2">
        <f>'ZBud Extract Monthly'!V758</f>
        <v>1258.51</v>
      </c>
      <c r="AY759" s="53">
        <f t="shared" si="291"/>
        <v>-5034.0400000000009</v>
      </c>
    </row>
    <row r="760" spans="1:51" x14ac:dyDescent="0.3">
      <c r="A760" s="129">
        <v>55762</v>
      </c>
      <c r="B760" s="130">
        <v>529.73</v>
      </c>
      <c r="C760" s="130">
        <v>593.83000000000004</v>
      </c>
      <c r="D760" s="130">
        <v>164.09</v>
      </c>
      <c r="E760" s="130">
        <v>86.26</v>
      </c>
      <c r="F760" s="130">
        <v>0</v>
      </c>
      <c r="G760" s="130">
        <v>2.93</v>
      </c>
      <c r="H760" s="2">
        <f t="shared" si="269"/>
        <v>1373.9099999999999</v>
      </c>
      <c r="I760" s="2">
        <f t="shared" si="270"/>
        <v>0</v>
      </c>
      <c r="J760" s="2">
        <f t="shared" si="271"/>
        <v>2.93</v>
      </c>
      <c r="K760" s="2">
        <f t="shared" si="272"/>
        <v>1373.9099999999999</v>
      </c>
      <c r="L760" s="2">
        <f t="shared" si="273"/>
        <v>2.93</v>
      </c>
      <c r="M760" s="2">
        <f t="shared" si="274"/>
        <v>1376.84</v>
      </c>
      <c r="N760" s="2">
        <f>'ZBud Extract Monthly'!V759</f>
        <v>1376.84</v>
      </c>
      <c r="O760" s="53">
        <f t="shared" si="275"/>
        <v>0</v>
      </c>
      <c r="AI760" s="58">
        <f t="shared" si="276"/>
        <v>529.73</v>
      </c>
      <c r="AJ760" s="2">
        <f t="shared" si="277"/>
        <v>844.18000000000006</v>
      </c>
      <c r="AK760" s="2">
        <f t="shared" si="278"/>
        <v>1376.84</v>
      </c>
      <c r="AL760" s="2">
        <f t="shared" si="279"/>
        <v>2.93</v>
      </c>
      <c r="AM760" s="2">
        <f t="shared" si="280"/>
        <v>2753.68</v>
      </c>
      <c r="AN760" s="2">
        <f t="shared" si="281"/>
        <v>1376.84</v>
      </c>
      <c r="AO760" s="2">
        <f t="shared" si="282"/>
        <v>0</v>
      </c>
      <c r="AP760" s="2">
        <f t="shared" si="283"/>
        <v>0</v>
      </c>
      <c r="AQ760" s="2">
        <f t="shared" si="284"/>
        <v>0</v>
      </c>
      <c r="AR760" s="2">
        <f t="shared" si="285"/>
        <v>0</v>
      </c>
      <c r="AS760" s="2">
        <f t="shared" si="286"/>
        <v>0</v>
      </c>
      <c r="AT760" s="2">
        <f t="shared" si="287"/>
        <v>1376.84</v>
      </c>
      <c r="AU760" s="2">
        <f t="shared" si="288"/>
        <v>0</v>
      </c>
      <c r="AV760" s="2">
        <f t="shared" si="289"/>
        <v>5507.3600000000006</v>
      </c>
      <c r="AW760" s="2">
        <f t="shared" si="290"/>
        <v>6884.2</v>
      </c>
      <c r="AX760" s="2">
        <f>'ZBud Extract Monthly'!V759</f>
        <v>1376.84</v>
      </c>
      <c r="AY760" s="53">
        <f t="shared" si="291"/>
        <v>-5507.36</v>
      </c>
    </row>
    <row r="761" spans="1:51" x14ac:dyDescent="0.3">
      <c r="A761" s="129">
        <v>55792</v>
      </c>
      <c r="B761" s="130">
        <v>495.87</v>
      </c>
      <c r="C761" s="130">
        <v>545.99</v>
      </c>
      <c r="D761" s="130">
        <v>327.47000000000003</v>
      </c>
      <c r="E761" s="130">
        <v>223.21</v>
      </c>
      <c r="F761" s="130">
        <v>0</v>
      </c>
      <c r="G761" s="130">
        <v>8.6300000000000008</v>
      </c>
      <c r="H761" s="2">
        <f t="shared" si="269"/>
        <v>1592.5400000000002</v>
      </c>
      <c r="I761" s="2">
        <f t="shared" si="270"/>
        <v>0</v>
      </c>
      <c r="J761" s="2">
        <f t="shared" si="271"/>
        <v>8.6300000000000008</v>
      </c>
      <c r="K761" s="2">
        <f t="shared" si="272"/>
        <v>1592.5400000000002</v>
      </c>
      <c r="L761" s="2">
        <f t="shared" si="273"/>
        <v>8.6300000000000008</v>
      </c>
      <c r="M761" s="2">
        <f t="shared" si="274"/>
        <v>1601.1700000000003</v>
      </c>
      <c r="N761" s="2">
        <f>'ZBud Extract Monthly'!V760</f>
        <v>1601.17</v>
      </c>
      <c r="O761" s="53">
        <f t="shared" si="275"/>
        <v>0</v>
      </c>
      <c r="AI761" s="58">
        <f t="shared" si="276"/>
        <v>495.87</v>
      </c>
      <c r="AJ761" s="2">
        <f t="shared" si="277"/>
        <v>1096.67</v>
      </c>
      <c r="AK761" s="2">
        <f t="shared" si="278"/>
        <v>1601.1700000000003</v>
      </c>
      <c r="AL761" s="2">
        <f t="shared" si="279"/>
        <v>8.6300000000000008</v>
      </c>
      <c r="AM761" s="2">
        <f t="shared" si="280"/>
        <v>3202.3400000000006</v>
      </c>
      <c r="AN761" s="2">
        <f t="shared" si="281"/>
        <v>1601.17</v>
      </c>
      <c r="AO761" s="2">
        <f t="shared" si="282"/>
        <v>0</v>
      </c>
      <c r="AP761" s="2">
        <f t="shared" si="283"/>
        <v>0</v>
      </c>
      <c r="AQ761" s="2">
        <f t="shared" si="284"/>
        <v>0</v>
      </c>
      <c r="AR761" s="2">
        <f t="shared" si="285"/>
        <v>0</v>
      </c>
      <c r="AS761" s="2">
        <f t="shared" si="286"/>
        <v>0</v>
      </c>
      <c r="AT761" s="2">
        <f t="shared" si="287"/>
        <v>1601.1700000000003</v>
      </c>
      <c r="AU761" s="2">
        <f t="shared" si="288"/>
        <v>0</v>
      </c>
      <c r="AV761" s="2">
        <f t="shared" si="289"/>
        <v>6404.68</v>
      </c>
      <c r="AW761" s="2">
        <f t="shared" si="290"/>
        <v>8005.85</v>
      </c>
      <c r="AX761" s="2">
        <f>'ZBud Extract Monthly'!V760</f>
        <v>1601.17</v>
      </c>
      <c r="AY761" s="53">
        <f t="shared" si="291"/>
        <v>-6404.68</v>
      </c>
    </row>
    <row r="762" spans="1:51" x14ac:dyDescent="0.3">
      <c r="A762" s="129">
        <v>55823</v>
      </c>
      <c r="B762" s="130">
        <v>608.30999999999995</v>
      </c>
      <c r="C762" s="130">
        <v>653.02</v>
      </c>
      <c r="D762" s="130">
        <v>444.84</v>
      </c>
      <c r="E762" s="130">
        <v>288.67</v>
      </c>
      <c r="F762" s="130">
        <v>0</v>
      </c>
      <c r="G762" s="130">
        <v>19.100000000000001</v>
      </c>
      <c r="H762" s="2">
        <f t="shared" si="269"/>
        <v>1994.84</v>
      </c>
      <c r="I762" s="2">
        <f t="shared" si="270"/>
        <v>0</v>
      </c>
      <c r="J762" s="2">
        <f t="shared" si="271"/>
        <v>19.100000000000001</v>
      </c>
      <c r="K762" s="2">
        <f t="shared" si="272"/>
        <v>1994.84</v>
      </c>
      <c r="L762" s="2">
        <f t="shared" si="273"/>
        <v>19.100000000000001</v>
      </c>
      <c r="M762" s="2">
        <f t="shared" si="274"/>
        <v>2013.9399999999998</v>
      </c>
      <c r="N762" s="2">
        <f>'ZBud Extract Monthly'!V761</f>
        <v>2013.94</v>
      </c>
      <c r="O762" s="53">
        <f t="shared" si="275"/>
        <v>0</v>
      </c>
      <c r="AI762" s="58">
        <f t="shared" si="276"/>
        <v>608.30999999999995</v>
      </c>
      <c r="AJ762" s="2">
        <f t="shared" si="277"/>
        <v>1386.53</v>
      </c>
      <c r="AK762" s="2">
        <f t="shared" si="278"/>
        <v>2013.9399999999998</v>
      </c>
      <c r="AL762" s="2">
        <f t="shared" si="279"/>
        <v>19.100000000000001</v>
      </c>
      <c r="AM762" s="2">
        <f t="shared" si="280"/>
        <v>4027.8799999999997</v>
      </c>
      <c r="AN762" s="2">
        <f t="shared" si="281"/>
        <v>2013.94</v>
      </c>
      <c r="AO762" s="2">
        <f t="shared" si="282"/>
        <v>0</v>
      </c>
      <c r="AP762" s="2">
        <f t="shared" si="283"/>
        <v>0</v>
      </c>
      <c r="AQ762" s="2">
        <f t="shared" si="284"/>
        <v>0</v>
      </c>
      <c r="AR762" s="2">
        <f t="shared" si="285"/>
        <v>0</v>
      </c>
      <c r="AS762" s="2">
        <f t="shared" si="286"/>
        <v>0</v>
      </c>
      <c r="AT762" s="2">
        <f t="shared" si="287"/>
        <v>2013.9399999999998</v>
      </c>
      <c r="AU762" s="2">
        <f t="shared" si="288"/>
        <v>0</v>
      </c>
      <c r="AV762" s="2">
        <f t="shared" si="289"/>
        <v>8055.76</v>
      </c>
      <c r="AW762" s="2">
        <f t="shared" si="290"/>
        <v>10069.699999999999</v>
      </c>
      <c r="AX762" s="2">
        <f>'ZBud Extract Monthly'!V761</f>
        <v>2013.94</v>
      </c>
      <c r="AY762" s="53">
        <f t="shared" si="291"/>
        <v>-8055.7599999999984</v>
      </c>
    </row>
    <row r="763" spans="1:51" x14ac:dyDescent="0.3">
      <c r="A763" s="129">
        <v>55853</v>
      </c>
      <c r="B763" s="130">
        <v>656.1</v>
      </c>
      <c r="C763" s="130">
        <v>739.51</v>
      </c>
      <c r="D763" s="130">
        <v>746.34</v>
      </c>
      <c r="E763" s="130">
        <v>530.27</v>
      </c>
      <c r="F763" s="130">
        <v>0</v>
      </c>
      <c r="G763" s="130">
        <v>58.52</v>
      </c>
      <c r="H763" s="2">
        <f t="shared" si="269"/>
        <v>2672.2200000000003</v>
      </c>
      <c r="I763" s="2">
        <f t="shared" si="270"/>
        <v>0</v>
      </c>
      <c r="J763" s="2">
        <f t="shared" si="271"/>
        <v>58.52</v>
      </c>
      <c r="K763" s="2">
        <f t="shared" si="272"/>
        <v>2672.2200000000003</v>
      </c>
      <c r="L763" s="2">
        <f t="shared" si="273"/>
        <v>58.52</v>
      </c>
      <c r="M763" s="2">
        <f t="shared" si="274"/>
        <v>2730.7400000000002</v>
      </c>
      <c r="N763" s="2">
        <f>'ZBud Extract Monthly'!V762</f>
        <v>2730.74</v>
      </c>
      <c r="O763" s="53">
        <f t="shared" si="275"/>
        <v>0</v>
      </c>
      <c r="AI763" s="58">
        <f t="shared" si="276"/>
        <v>656.1</v>
      </c>
      <c r="AJ763" s="2">
        <f t="shared" si="277"/>
        <v>2016.12</v>
      </c>
      <c r="AK763" s="2">
        <f t="shared" si="278"/>
        <v>2730.7400000000002</v>
      </c>
      <c r="AL763" s="2">
        <f t="shared" si="279"/>
        <v>58.52</v>
      </c>
      <c r="AM763" s="2">
        <f t="shared" si="280"/>
        <v>5461.4800000000005</v>
      </c>
      <c r="AN763" s="2">
        <f t="shared" si="281"/>
        <v>2730.74</v>
      </c>
      <c r="AO763" s="2">
        <f t="shared" si="282"/>
        <v>0</v>
      </c>
      <c r="AP763" s="2">
        <f t="shared" si="283"/>
        <v>0</v>
      </c>
      <c r="AQ763" s="2">
        <f t="shared" si="284"/>
        <v>0</v>
      </c>
      <c r="AR763" s="2">
        <f t="shared" si="285"/>
        <v>0</v>
      </c>
      <c r="AS763" s="2">
        <f t="shared" si="286"/>
        <v>0</v>
      </c>
      <c r="AT763" s="2">
        <f t="shared" si="287"/>
        <v>2730.7400000000002</v>
      </c>
      <c r="AU763" s="2">
        <f t="shared" si="288"/>
        <v>0</v>
      </c>
      <c r="AV763" s="2">
        <f t="shared" si="289"/>
        <v>10922.960000000001</v>
      </c>
      <c r="AW763" s="2">
        <f t="shared" si="290"/>
        <v>13653.7</v>
      </c>
      <c r="AX763" s="2">
        <f>'ZBud Extract Monthly'!V762</f>
        <v>2730.74</v>
      </c>
      <c r="AY763" s="53">
        <f t="shared" si="291"/>
        <v>-10922.960000000001</v>
      </c>
    </row>
    <row r="764" spans="1:51" x14ac:dyDescent="0.3">
      <c r="A764" s="129">
        <v>55884</v>
      </c>
      <c r="B764" s="130">
        <v>758.57</v>
      </c>
      <c r="C764" s="130">
        <v>874.26</v>
      </c>
      <c r="D764" s="130">
        <v>1016.84</v>
      </c>
      <c r="E764" s="130">
        <v>687.37</v>
      </c>
      <c r="F764" s="130">
        <v>0</v>
      </c>
      <c r="G764" s="130">
        <v>80.69</v>
      </c>
      <c r="H764" s="2">
        <f t="shared" si="269"/>
        <v>3337.04</v>
      </c>
      <c r="I764" s="2">
        <f t="shared" si="270"/>
        <v>0</v>
      </c>
      <c r="J764" s="2">
        <f t="shared" si="271"/>
        <v>80.69</v>
      </c>
      <c r="K764" s="2">
        <f t="shared" si="272"/>
        <v>3337.04</v>
      </c>
      <c r="L764" s="2">
        <f t="shared" si="273"/>
        <v>80.69</v>
      </c>
      <c r="M764" s="2">
        <f t="shared" si="274"/>
        <v>3417.73</v>
      </c>
      <c r="N764" s="2">
        <f>'ZBud Extract Monthly'!V763</f>
        <v>3417.73</v>
      </c>
      <c r="O764" s="53">
        <f t="shared" si="275"/>
        <v>0</v>
      </c>
      <c r="AI764" s="58">
        <f t="shared" si="276"/>
        <v>758.57</v>
      </c>
      <c r="AJ764" s="2">
        <f t="shared" si="277"/>
        <v>2578.4699999999998</v>
      </c>
      <c r="AK764" s="2">
        <f t="shared" si="278"/>
        <v>3417.73</v>
      </c>
      <c r="AL764" s="2">
        <f t="shared" si="279"/>
        <v>80.69</v>
      </c>
      <c r="AM764" s="2">
        <f t="shared" si="280"/>
        <v>6835.46</v>
      </c>
      <c r="AN764" s="2">
        <f t="shared" si="281"/>
        <v>3417.73</v>
      </c>
      <c r="AO764" s="2">
        <f t="shared" si="282"/>
        <v>0</v>
      </c>
      <c r="AP764" s="2">
        <f t="shared" si="283"/>
        <v>0</v>
      </c>
      <c r="AQ764" s="2">
        <f t="shared" si="284"/>
        <v>0</v>
      </c>
      <c r="AR764" s="2">
        <f t="shared" si="285"/>
        <v>0</v>
      </c>
      <c r="AS764" s="2">
        <f t="shared" si="286"/>
        <v>0</v>
      </c>
      <c r="AT764" s="2">
        <f t="shared" si="287"/>
        <v>3417.73</v>
      </c>
      <c r="AU764" s="2">
        <f t="shared" si="288"/>
        <v>0</v>
      </c>
      <c r="AV764" s="2">
        <f t="shared" si="289"/>
        <v>13670.92</v>
      </c>
      <c r="AW764" s="2">
        <f t="shared" si="290"/>
        <v>17088.650000000001</v>
      </c>
      <c r="AX764" s="2">
        <f>'ZBud Extract Monthly'!V763</f>
        <v>3417.73</v>
      </c>
      <c r="AY764" s="53">
        <f t="shared" si="291"/>
        <v>-13670.920000000002</v>
      </c>
    </row>
    <row r="765" spans="1:51" x14ac:dyDescent="0.3">
      <c r="A765" s="129">
        <v>55915</v>
      </c>
      <c r="B765" s="130">
        <v>1124.4100000000001</v>
      </c>
      <c r="C765" s="130">
        <v>1378.06</v>
      </c>
      <c r="D765" s="130">
        <v>1693.77</v>
      </c>
      <c r="E765" s="130">
        <v>1117.18</v>
      </c>
      <c r="F765" s="130">
        <v>0</v>
      </c>
      <c r="G765" s="130">
        <v>164.39</v>
      </c>
      <c r="H765" s="2">
        <f t="shared" si="269"/>
        <v>5313.42</v>
      </c>
      <c r="I765" s="2">
        <f t="shared" si="270"/>
        <v>0</v>
      </c>
      <c r="J765" s="2">
        <f t="shared" si="271"/>
        <v>164.39</v>
      </c>
      <c r="K765" s="2">
        <f t="shared" si="272"/>
        <v>5313.42</v>
      </c>
      <c r="L765" s="2">
        <f t="shared" si="273"/>
        <v>164.39</v>
      </c>
      <c r="M765" s="2">
        <f t="shared" si="274"/>
        <v>5477.81</v>
      </c>
      <c r="N765" s="2">
        <f>'ZBud Extract Monthly'!V764</f>
        <v>5477.82</v>
      </c>
      <c r="O765" s="53">
        <f t="shared" si="275"/>
        <v>9.999999999308784E-3</v>
      </c>
      <c r="AI765" s="58">
        <f t="shared" si="276"/>
        <v>1124.4100000000001</v>
      </c>
      <c r="AJ765" s="2">
        <f t="shared" si="277"/>
        <v>4189.01</v>
      </c>
      <c r="AK765" s="2">
        <f t="shared" si="278"/>
        <v>5477.81</v>
      </c>
      <c r="AL765" s="2">
        <f t="shared" si="279"/>
        <v>164.39</v>
      </c>
      <c r="AM765" s="2">
        <f t="shared" si="280"/>
        <v>10955.62</v>
      </c>
      <c r="AN765" s="2">
        <f t="shared" si="281"/>
        <v>5477.829999999999</v>
      </c>
      <c r="AO765" s="2">
        <f t="shared" si="282"/>
        <v>0</v>
      </c>
      <c r="AP765" s="2">
        <f t="shared" si="283"/>
        <v>0</v>
      </c>
      <c r="AQ765" s="2">
        <f t="shared" si="284"/>
        <v>0</v>
      </c>
      <c r="AR765" s="2">
        <f t="shared" si="285"/>
        <v>0</v>
      </c>
      <c r="AS765" s="2">
        <f t="shared" si="286"/>
        <v>0</v>
      </c>
      <c r="AT765" s="2">
        <f t="shared" si="287"/>
        <v>5477.81</v>
      </c>
      <c r="AU765" s="2">
        <f t="shared" si="288"/>
        <v>0</v>
      </c>
      <c r="AV765" s="2">
        <f t="shared" si="289"/>
        <v>21911.26</v>
      </c>
      <c r="AW765" s="2">
        <f t="shared" si="290"/>
        <v>27389.069999999996</v>
      </c>
      <c r="AX765" s="2">
        <f>'ZBud Extract Monthly'!V764</f>
        <v>5477.82</v>
      </c>
      <c r="AY765" s="53">
        <f t="shared" si="291"/>
        <v>-21911.249999999996</v>
      </c>
    </row>
    <row r="766" spans="1:51" x14ac:dyDescent="0.3">
      <c r="A766" s="129">
        <v>55943</v>
      </c>
      <c r="B766" s="130">
        <v>612.30999999999995</v>
      </c>
      <c r="C766" s="130">
        <v>792.9</v>
      </c>
      <c r="D766" s="130">
        <v>1188.67</v>
      </c>
      <c r="E766" s="130">
        <v>838.23</v>
      </c>
      <c r="F766" s="130">
        <v>0.14000000000000001</v>
      </c>
      <c r="G766" s="130">
        <v>152.61000000000001</v>
      </c>
      <c r="H766" s="2">
        <f t="shared" si="269"/>
        <v>3432.11</v>
      </c>
      <c r="I766" s="2">
        <f t="shared" si="270"/>
        <v>0.14000000000000001</v>
      </c>
      <c r="J766" s="2">
        <f t="shared" si="271"/>
        <v>152.61000000000001</v>
      </c>
      <c r="K766" s="2">
        <f t="shared" si="272"/>
        <v>3432.11</v>
      </c>
      <c r="L766" s="2">
        <f t="shared" si="273"/>
        <v>152.75</v>
      </c>
      <c r="M766" s="2">
        <f t="shared" si="274"/>
        <v>3584.86</v>
      </c>
      <c r="N766" s="2">
        <f>'ZBud Extract Monthly'!V765</f>
        <v>3584.85</v>
      </c>
      <c r="O766" s="53">
        <f t="shared" si="275"/>
        <v>-1.0000000000218279E-2</v>
      </c>
      <c r="AI766" s="58">
        <f t="shared" si="276"/>
        <v>612.30999999999995</v>
      </c>
      <c r="AJ766" s="2">
        <f t="shared" si="277"/>
        <v>2819.8</v>
      </c>
      <c r="AK766" s="2">
        <f t="shared" si="278"/>
        <v>3584.86</v>
      </c>
      <c r="AL766" s="2">
        <f t="shared" si="279"/>
        <v>152.75</v>
      </c>
      <c r="AM766" s="2">
        <f t="shared" si="280"/>
        <v>7169.72</v>
      </c>
      <c r="AN766" s="2">
        <f t="shared" si="281"/>
        <v>3584.8399999999997</v>
      </c>
      <c r="AO766" s="2">
        <f t="shared" si="282"/>
        <v>0</v>
      </c>
      <c r="AP766" s="2">
        <f t="shared" si="283"/>
        <v>0</v>
      </c>
      <c r="AQ766" s="2">
        <f t="shared" si="284"/>
        <v>0</v>
      </c>
      <c r="AR766" s="2">
        <f t="shared" si="285"/>
        <v>0</v>
      </c>
      <c r="AS766" s="2">
        <f t="shared" si="286"/>
        <v>0</v>
      </c>
      <c r="AT766" s="2">
        <f t="shared" si="287"/>
        <v>3584.86</v>
      </c>
      <c r="AU766" s="2">
        <f t="shared" si="288"/>
        <v>0</v>
      </c>
      <c r="AV766" s="2">
        <f t="shared" si="289"/>
        <v>14339.42</v>
      </c>
      <c r="AW766" s="2">
        <f t="shared" si="290"/>
        <v>17924.28</v>
      </c>
      <c r="AX766" s="2">
        <f>'ZBud Extract Monthly'!V765</f>
        <v>3584.85</v>
      </c>
      <c r="AY766" s="53">
        <f t="shared" si="291"/>
        <v>-14339.429999999998</v>
      </c>
    </row>
    <row r="767" spans="1:51" x14ac:dyDescent="0.3">
      <c r="A767" s="129">
        <v>55974</v>
      </c>
      <c r="B767" s="130">
        <v>743.26</v>
      </c>
      <c r="C767" s="130">
        <v>928.61</v>
      </c>
      <c r="D767" s="130">
        <v>1366.25</v>
      </c>
      <c r="E767" s="130">
        <v>948.58</v>
      </c>
      <c r="F767" s="130">
        <v>4.91</v>
      </c>
      <c r="G767" s="130">
        <v>182</v>
      </c>
      <c r="H767" s="2">
        <f t="shared" si="269"/>
        <v>3986.7</v>
      </c>
      <c r="I767" s="2">
        <f t="shared" si="270"/>
        <v>4.91</v>
      </c>
      <c r="J767" s="2">
        <f t="shared" si="271"/>
        <v>182</v>
      </c>
      <c r="K767" s="2">
        <f t="shared" si="272"/>
        <v>3986.7</v>
      </c>
      <c r="L767" s="2">
        <f t="shared" si="273"/>
        <v>186.91</v>
      </c>
      <c r="M767" s="2">
        <f t="shared" si="274"/>
        <v>4173.6099999999997</v>
      </c>
      <c r="N767" s="2">
        <f>'ZBud Extract Monthly'!V766</f>
        <v>4173.6000000000004</v>
      </c>
      <c r="O767" s="53">
        <f t="shared" si="275"/>
        <v>-9.999999999308784E-3</v>
      </c>
      <c r="AI767" s="58">
        <f t="shared" si="276"/>
        <v>743.26</v>
      </c>
      <c r="AJ767" s="2">
        <f t="shared" si="277"/>
        <v>3243.44</v>
      </c>
      <c r="AK767" s="2">
        <f t="shared" si="278"/>
        <v>4173.6099999999997</v>
      </c>
      <c r="AL767" s="2">
        <f t="shared" si="279"/>
        <v>186.91</v>
      </c>
      <c r="AM767" s="2">
        <f t="shared" si="280"/>
        <v>8347.2199999999993</v>
      </c>
      <c r="AN767" s="2">
        <f t="shared" si="281"/>
        <v>4173.5900000000011</v>
      </c>
      <c r="AO767" s="2">
        <f t="shared" si="282"/>
        <v>0</v>
      </c>
      <c r="AP767" s="2">
        <f t="shared" si="283"/>
        <v>0</v>
      </c>
      <c r="AQ767" s="2">
        <f t="shared" si="284"/>
        <v>0</v>
      </c>
      <c r="AR767" s="2">
        <f t="shared" si="285"/>
        <v>0</v>
      </c>
      <c r="AS767" s="2">
        <f t="shared" si="286"/>
        <v>0</v>
      </c>
      <c r="AT767" s="2">
        <f t="shared" si="287"/>
        <v>4173.6099999999997</v>
      </c>
      <c r="AU767" s="2">
        <f t="shared" si="288"/>
        <v>0</v>
      </c>
      <c r="AV767" s="2">
        <f t="shared" si="289"/>
        <v>16694.419999999998</v>
      </c>
      <c r="AW767" s="2">
        <f t="shared" si="290"/>
        <v>20868.03</v>
      </c>
      <c r="AX767" s="2">
        <f>'ZBud Extract Monthly'!V766</f>
        <v>4173.6000000000004</v>
      </c>
      <c r="AY767" s="53">
        <f t="shared" si="291"/>
        <v>-16694.43</v>
      </c>
    </row>
    <row r="768" spans="1:51" x14ac:dyDescent="0.3">
      <c r="A768" s="129">
        <v>56004</v>
      </c>
      <c r="B768" s="130">
        <v>650.34</v>
      </c>
      <c r="C768" s="130">
        <v>817.96</v>
      </c>
      <c r="D768" s="130">
        <v>1382.95</v>
      </c>
      <c r="E768" s="130">
        <v>1002.78</v>
      </c>
      <c r="F768" s="130">
        <v>14.92</v>
      </c>
      <c r="G768" s="130">
        <v>215.48</v>
      </c>
      <c r="H768" s="2">
        <f t="shared" si="269"/>
        <v>3854.0299999999997</v>
      </c>
      <c r="I768" s="2">
        <f t="shared" si="270"/>
        <v>14.92</v>
      </c>
      <c r="J768" s="2">
        <f t="shared" si="271"/>
        <v>215.48</v>
      </c>
      <c r="K768" s="2">
        <f t="shared" si="272"/>
        <v>3854.0299999999997</v>
      </c>
      <c r="L768" s="2">
        <f t="shared" si="273"/>
        <v>230.39999999999998</v>
      </c>
      <c r="M768" s="2">
        <f t="shared" si="274"/>
        <v>4084.43</v>
      </c>
      <c r="N768" s="2">
        <f>'ZBud Extract Monthly'!V767</f>
        <v>4084.42</v>
      </c>
      <c r="O768" s="53">
        <f t="shared" si="275"/>
        <v>-9.9999999997635314E-3</v>
      </c>
      <c r="AI768" s="58">
        <f t="shared" si="276"/>
        <v>650.34</v>
      </c>
      <c r="AJ768" s="2">
        <f t="shared" si="277"/>
        <v>3203.6899999999996</v>
      </c>
      <c r="AK768" s="2">
        <f t="shared" si="278"/>
        <v>4084.43</v>
      </c>
      <c r="AL768" s="2">
        <f t="shared" si="279"/>
        <v>230.39999999999998</v>
      </c>
      <c r="AM768" s="2">
        <f t="shared" si="280"/>
        <v>8168.86</v>
      </c>
      <c r="AN768" s="2">
        <f t="shared" si="281"/>
        <v>4084.4100000000003</v>
      </c>
      <c r="AO768" s="2">
        <f t="shared" si="282"/>
        <v>0</v>
      </c>
      <c r="AP768" s="2">
        <f t="shared" si="283"/>
        <v>0</v>
      </c>
      <c r="AQ768" s="2">
        <f t="shared" si="284"/>
        <v>0</v>
      </c>
      <c r="AR768" s="2">
        <f t="shared" si="285"/>
        <v>0</v>
      </c>
      <c r="AS768" s="2">
        <f t="shared" si="286"/>
        <v>0</v>
      </c>
      <c r="AT768" s="2">
        <f t="shared" si="287"/>
        <v>4084.43</v>
      </c>
      <c r="AU768" s="2">
        <f t="shared" si="288"/>
        <v>0</v>
      </c>
      <c r="AV768" s="2">
        <f t="shared" si="289"/>
        <v>16337.699999999999</v>
      </c>
      <c r="AW768" s="2">
        <f t="shared" si="290"/>
        <v>20422.129999999997</v>
      </c>
      <c r="AX768" s="2">
        <f>'ZBud Extract Monthly'!V767</f>
        <v>4084.42</v>
      </c>
      <c r="AY768" s="53">
        <f t="shared" si="291"/>
        <v>-16337.709999999997</v>
      </c>
    </row>
    <row r="769" spans="1:51" x14ac:dyDescent="0.3">
      <c r="A769" s="129">
        <v>56035</v>
      </c>
      <c r="B769" s="130">
        <v>644.09</v>
      </c>
      <c r="C769" s="130">
        <v>802.61</v>
      </c>
      <c r="D769" s="130">
        <v>935.35</v>
      </c>
      <c r="E769" s="130">
        <v>706.08</v>
      </c>
      <c r="F769" s="130">
        <v>6.64</v>
      </c>
      <c r="G769" s="130">
        <v>146.38</v>
      </c>
      <c r="H769" s="2">
        <f t="shared" si="269"/>
        <v>3088.13</v>
      </c>
      <c r="I769" s="2">
        <f t="shared" si="270"/>
        <v>6.64</v>
      </c>
      <c r="J769" s="2">
        <f t="shared" si="271"/>
        <v>146.38</v>
      </c>
      <c r="K769" s="2">
        <f t="shared" si="272"/>
        <v>3088.13</v>
      </c>
      <c r="L769" s="2">
        <f t="shared" si="273"/>
        <v>153.01999999999998</v>
      </c>
      <c r="M769" s="2">
        <f t="shared" si="274"/>
        <v>3241.15</v>
      </c>
      <c r="N769" s="2">
        <f>'ZBud Extract Monthly'!V768</f>
        <v>3241.16</v>
      </c>
      <c r="O769" s="53">
        <f t="shared" si="275"/>
        <v>9.9999999997635314E-3</v>
      </c>
      <c r="AI769" s="58">
        <f t="shared" si="276"/>
        <v>644.09</v>
      </c>
      <c r="AJ769" s="2">
        <f t="shared" si="277"/>
        <v>2444.04</v>
      </c>
      <c r="AK769" s="2">
        <f t="shared" si="278"/>
        <v>3241.15</v>
      </c>
      <c r="AL769" s="2">
        <f t="shared" si="279"/>
        <v>153.01999999999998</v>
      </c>
      <c r="AM769" s="2">
        <f t="shared" si="280"/>
        <v>6482.3</v>
      </c>
      <c r="AN769" s="2">
        <f t="shared" si="281"/>
        <v>3241.1699999999996</v>
      </c>
      <c r="AO769" s="2">
        <f t="shared" si="282"/>
        <v>0</v>
      </c>
      <c r="AP769" s="2">
        <f t="shared" si="283"/>
        <v>0</v>
      </c>
      <c r="AQ769" s="2">
        <f t="shared" si="284"/>
        <v>0</v>
      </c>
      <c r="AR769" s="2">
        <f t="shared" si="285"/>
        <v>0</v>
      </c>
      <c r="AS769" s="2">
        <f t="shared" si="286"/>
        <v>0</v>
      </c>
      <c r="AT769" s="2">
        <f t="shared" si="287"/>
        <v>3241.15</v>
      </c>
      <c r="AU769" s="2">
        <f t="shared" si="288"/>
        <v>0</v>
      </c>
      <c r="AV769" s="2">
        <f t="shared" si="289"/>
        <v>12964.62</v>
      </c>
      <c r="AW769" s="2">
        <f t="shared" si="290"/>
        <v>16205.770000000002</v>
      </c>
      <c r="AX769" s="2">
        <f>'ZBud Extract Monthly'!V768</f>
        <v>3241.16</v>
      </c>
      <c r="AY769" s="53">
        <f t="shared" si="291"/>
        <v>-12964.610000000002</v>
      </c>
    </row>
    <row r="770" spans="1:51" x14ac:dyDescent="0.3">
      <c r="A770" s="129">
        <v>56065</v>
      </c>
      <c r="B770" s="130">
        <v>563.61</v>
      </c>
      <c r="C770" s="130">
        <v>693.19</v>
      </c>
      <c r="D770" s="130">
        <v>617.02</v>
      </c>
      <c r="E770" s="130">
        <v>480.51</v>
      </c>
      <c r="F770" s="130">
        <v>1.02</v>
      </c>
      <c r="G770" s="130">
        <v>68.319999999999993</v>
      </c>
      <c r="H770" s="2">
        <f t="shared" si="269"/>
        <v>2354.33</v>
      </c>
      <c r="I770" s="2">
        <f t="shared" si="270"/>
        <v>1.02</v>
      </c>
      <c r="J770" s="2">
        <f t="shared" si="271"/>
        <v>68.319999999999993</v>
      </c>
      <c r="K770" s="2">
        <f t="shared" si="272"/>
        <v>2354.33</v>
      </c>
      <c r="L770" s="2">
        <f t="shared" si="273"/>
        <v>69.339999999999989</v>
      </c>
      <c r="M770" s="2">
        <f t="shared" si="274"/>
        <v>2423.67</v>
      </c>
      <c r="N770" s="2">
        <f>'ZBud Extract Monthly'!V769</f>
        <v>2423.6799999999998</v>
      </c>
      <c r="O770" s="53">
        <f t="shared" si="275"/>
        <v>9.9999999997635314E-3</v>
      </c>
      <c r="AI770" s="58">
        <f t="shared" si="276"/>
        <v>563.61</v>
      </c>
      <c r="AJ770" s="2">
        <f t="shared" si="277"/>
        <v>1790.72</v>
      </c>
      <c r="AK770" s="2">
        <f t="shared" si="278"/>
        <v>2423.67</v>
      </c>
      <c r="AL770" s="2">
        <f t="shared" si="279"/>
        <v>69.339999999999989</v>
      </c>
      <c r="AM770" s="2">
        <f t="shared" si="280"/>
        <v>4847.34</v>
      </c>
      <c r="AN770" s="2">
        <f t="shared" si="281"/>
        <v>2423.6899999999996</v>
      </c>
      <c r="AO770" s="2">
        <f t="shared" si="282"/>
        <v>0</v>
      </c>
      <c r="AP770" s="2">
        <f t="shared" si="283"/>
        <v>0</v>
      </c>
      <c r="AQ770" s="2">
        <f t="shared" si="284"/>
        <v>0</v>
      </c>
      <c r="AR770" s="2">
        <f t="shared" si="285"/>
        <v>0</v>
      </c>
      <c r="AS770" s="2">
        <f t="shared" si="286"/>
        <v>0</v>
      </c>
      <c r="AT770" s="2">
        <f t="shared" si="287"/>
        <v>2423.67</v>
      </c>
      <c r="AU770" s="2">
        <f t="shared" si="288"/>
        <v>0</v>
      </c>
      <c r="AV770" s="2">
        <f t="shared" si="289"/>
        <v>9694.7000000000007</v>
      </c>
      <c r="AW770" s="2">
        <f t="shared" si="290"/>
        <v>12118.369999999999</v>
      </c>
      <c r="AX770" s="2">
        <f>'ZBud Extract Monthly'!V769</f>
        <v>2423.6799999999998</v>
      </c>
      <c r="AY770" s="53">
        <f t="shared" si="291"/>
        <v>-9694.6899999999987</v>
      </c>
    </row>
    <row r="771" spans="1:51" x14ac:dyDescent="0.3">
      <c r="A771" s="129">
        <v>56096</v>
      </c>
      <c r="B771" s="130">
        <v>540.16</v>
      </c>
      <c r="C771" s="130">
        <v>630.42999999999995</v>
      </c>
      <c r="D771" s="130">
        <v>307.51</v>
      </c>
      <c r="E771" s="130">
        <v>241.58</v>
      </c>
      <c r="F771" s="130">
        <v>0</v>
      </c>
      <c r="G771" s="130">
        <v>28.85</v>
      </c>
      <c r="H771" s="2">
        <f t="shared" si="269"/>
        <v>1719.6799999999998</v>
      </c>
      <c r="I771" s="2">
        <f t="shared" si="270"/>
        <v>0</v>
      </c>
      <c r="J771" s="2">
        <f t="shared" si="271"/>
        <v>28.85</v>
      </c>
      <c r="K771" s="2">
        <f t="shared" si="272"/>
        <v>1719.6799999999998</v>
      </c>
      <c r="L771" s="2">
        <f t="shared" si="273"/>
        <v>28.85</v>
      </c>
      <c r="M771" s="2">
        <f t="shared" si="274"/>
        <v>1748.5299999999997</v>
      </c>
      <c r="N771" s="2">
        <f>'ZBud Extract Monthly'!V770</f>
        <v>1748.53</v>
      </c>
      <c r="O771" s="53">
        <f t="shared" si="275"/>
        <v>0</v>
      </c>
      <c r="AI771" s="58">
        <f t="shared" si="276"/>
        <v>540.16</v>
      </c>
      <c r="AJ771" s="2">
        <f t="shared" si="277"/>
        <v>1179.52</v>
      </c>
      <c r="AK771" s="2">
        <f t="shared" si="278"/>
        <v>1748.5299999999997</v>
      </c>
      <c r="AL771" s="2">
        <f t="shared" si="279"/>
        <v>28.85</v>
      </c>
      <c r="AM771" s="2">
        <f t="shared" si="280"/>
        <v>3497.0599999999995</v>
      </c>
      <c r="AN771" s="2">
        <f t="shared" si="281"/>
        <v>1748.53</v>
      </c>
      <c r="AO771" s="2">
        <f t="shared" si="282"/>
        <v>0</v>
      </c>
      <c r="AP771" s="2">
        <f t="shared" si="283"/>
        <v>0</v>
      </c>
      <c r="AQ771" s="2">
        <f t="shared" si="284"/>
        <v>0</v>
      </c>
      <c r="AR771" s="2">
        <f t="shared" si="285"/>
        <v>0</v>
      </c>
      <c r="AS771" s="2">
        <f t="shared" si="286"/>
        <v>0</v>
      </c>
      <c r="AT771" s="2">
        <f t="shared" si="287"/>
        <v>1748.5299999999997</v>
      </c>
      <c r="AU771" s="2">
        <f t="shared" si="288"/>
        <v>0</v>
      </c>
      <c r="AV771" s="2">
        <f t="shared" si="289"/>
        <v>6994.119999999999</v>
      </c>
      <c r="AW771" s="2">
        <f t="shared" si="290"/>
        <v>8742.65</v>
      </c>
      <c r="AX771" s="2">
        <f>'ZBud Extract Monthly'!V770</f>
        <v>1748.53</v>
      </c>
      <c r="AY771" s="53">
        <f t="shared" si="291"/>
        <v>-6994.12</v>
      </c>
    </row>
    <row r="772" spans="1:51" x14ac:dyDescent="0.3">
      <c r="A772" s="129">
        <v>56127</v>
      </c>
      <c r="B772" s="130">
        <v>530.47</v>
      </c>
      <c r="C772" s="130">
        <v>600.01</v>
      </c>
      <c r="D772" s="130">
        <v>213.26</v>
      </c>
      <c r="E772" s="130">
        <v>130.4</v>
      </c>
      <c r="F772" s="130">
        <v>0</v>
      </c>
      <c r="G772" s="130">
        <v>7.71</v>
      </c>
      <c r="H772" s="2">
        <f t="shared" si="269"/>
        <v>1474.14</v>
      </c>
      <c r="I772" s="2">
        <f t="shared" si="270"/>
        <v>0</v>
      </c>
      <c r="J772" s="2">
        <f t="shared" si="271"/>
        <v>7.71</v>
      </c>
      <c r="K772" s="2">
        <f t="shared" si="272"/>
        <v>1474.14</v>
      </c>
      <c r="L772" s="2">
        <f t="shared" si="273"/>
        <v>7.71</v>
      </c>
      <c r="M772" s="2">
        <f t="shared" si="274"/>
        <v>1481.8500000000001</v>
      </c>
      <c r="N772" s="2">
        <f>'ZBud Extract Monthly'!V771</f>
        <v>1481.85</v>
      </c>
      <c r="O772" s="53">
        <f t="shared" si="275"/>
        <v>0</v>
      </c>
      <c r="AI772" s="58">
        <f t="shared" si="276"/>
        <v>530.47</v>
      </c>
      <c r="AJ772" s="2">
        <f t="shared" si="277"/>
        <v>943.67</v>
      </c>
      <c r="AK772" s="2">
        <f t="shared" si="278"/>
        <v>1481.8500000000001</v>
      </c>
      <c r="AL772" s="2">
        <f t="shared" si="279"/>
        <v>7.71</v>
      </c>
      <c r="AM772" s="2">
        <f t="shared" si="280"/>
        <v>2963.7000000000003</v>
      </c>
      <c r="AN772" s="2">
        <f t="shared" si="281"/>
        <v>1481.85</v>
      </c>
      <c r="AO772" s="2">
        <f t="shared" si="282"/>
        <v>0</v>
      </c>
      <c r="AP772" s="2">
        <f t="shared" si="283"/>
        <v>0</v>
      </c>
      <c r="AQ772" s="2">
        <f t="shared" si="284"/>
        <v>0</v>
      </c>
      <c r="AR772" s="2">
        <f t="shared" si="285"/>
        <v>0</v>
      </c>
      <c r="AS772" s="2">
        <f t="shared" si="286"/>
        <v>0</v>
      </c>
      <c r="AT772" s="2">
        <f t="shared" si="287"/>
        <v>1481.8500000000001</v>
      </c>
      <c r="AU772" s="2">
        <f t="shared" si="288"/>
        <v>0</v>
      </c>
      <c r="AV772" s="2">
        <f t="shared" si="289"/>
        <v>5927.4</v>
      </c>
      <c r="AW772" s="2">
        <f t="shared" si="290"/>
        <v>7409.25</v>
      </c>
      <c r="AX772" s="2">
        <f>'ZBud Extract Monthly'!V771</f>
        <v>1481.85</v>
      </c>
      <c r="AY772" s="53">
        <f t="shared" si="291"/>
        <v>-5927.4</v>
      </c>
    </row>
    <row r="773" spans="1:51" x14ac:dyDescent="0.3">
      <c r="A773" s="129">
        <v>56157</v>
      </c>
      <c r="B773" s="130">
        <v>488.11</v>
      </c>
      <c r="C773" s="130">
        <v>543.84</v>
      </c>
      <c r="D773" s="130">
        <v>193.41</v>
      </c>
      <c r="E773" s="130">
        <v>142.46</v>
      </c>
      <c r="F773" s="130">
        <v>0</v>
      </c>
      <c r="G773" s="130">
        <v>11.57</v>
      </c>
      <c r="H773" s="2">
        <f t="shared" si="269"/>
        <v>1367.8200000000002</v>
      </c>
      <c r="I773" s="2">
        <f t="shared" si="270"/>
        <v>0</v>
      </c>
      <c r="J773" s="2">
        <f t="shared" si="271"/>
        <v>11.57</v>
      </c>
      <c r="K773" s="2">
        <f t="shared" si="272"/>
        <v>1367.8200000000002</v>
      </c>
      <c r="L773" s="2">
        <f t="shared" si="273"/>
        <v>11.57</v>
      </c>
      <c r="M773" s="2">
        <f t="shared" si="274"/>
        <v>1379.39</v>
      </c>
      <c r="N773" s="2">
        <f>'ZBud Extract Monthly'!V772</f>
        <v>1379.38</v>
      </c>
      <c r="O773" s="53">
        <f t="shared" si="275"/>
        <v>-9.9999999999909051E-3</v>
      </c>
      <c r="AI773" s="58">
        <f t="shared" si="276"/>
        <v>488.11</v>
      </c>
      <c r="AJ773" s="2">
        <f t="shared" si="277"/>
        <v>879.71</v>
      </c>
      <c r="AK773" s="2">
        <f t="shared" si="278"/>
        <v>1379.39</v>
      </c>
      <c r="AL773" s="2">
        <f t="shared" si="279"/>
        <v>11.57</v>
      </c>
      <c r="AM773" s="2">
        <f t="shared" si="280"/>
        <v>2758.78</v>
      </c>
      <c r="AN773" s="2">
        <f t="shared" si="281"/>
        <v>1379.3700000000001</v>
      </c>
      <c r="AO773" s="2">
        <f t="shared" si="282"/>
        <v>0</v>
      </c>
      <c r="AP773" s="2">
        <f t="shared" si="283"/>
        <v>0</v>
      </c>
      <c r="AQ773" s="2">
        <f t="shared" si="284"/>
        <v>0</v>
      </c>
      <c r="AR773" s="2">
        <f t="shared" si="285"/>
        <v>0</v>
      </c>
      <c r="AS773" s="2">
        <f t="shared" si="286"/>
        <v>0</v>
      </c>
      <c r="AT773" s="2">
        <f t="shared" si="287"/>
        <v>1379.39</v>
      </c>
      <c r="AU773" s="2">
        <f t="shared" si="288"/>
        <v>0</v>
      </c>
      <c r="AV773" s="2">
        <f t="shared" si="289"/>
        <v>5517.54</v>
      </c>
      <c r="AW773" s="2">
        <f t="shared" si="290"/>
        <v>6896.93</v>
      </c>
      <c r="AX773" s="2">
        <f>'ZBud Extract Monthly'!V772</f>
        <v>1379.38</v>
      </c>
      <c r="AY773" s="53">
        <f t="shared" si="291"/>
        <v>-5517.55</v>
      </c>
    </row>
    <row r="774" spans="1:51" x14ac:dyDescent="0.3">
      <c r="A774" s="129">
        <v>56188</v>
      </c>
      <c r="B774" s="130">
        <v>491.89</v>
      </c>
      <c r="C774" s="130">
        <v>541.53</v>
      </c>
      <c r="D774" s="130">
        <v>459.67</v>
      </c>
      <c r="E774" s="130">
        <v>366.77</v>
      </c>
      <c r="F774" s="130">
        <v>0</v>
      </c>
      <c r="G774" s="130">
        <v>31.82</v>
      </c>
      <c r="H774" s="2">
        <f t="shared" si="269"/>
        <v>1859.8600000000001</v>
      </c>
      <c r="I774" s="2">
        <f t="shared" si="270"/>
        <v>0</v>
      </c>
      <c r="J774" s="2">
        <f t="shared" si="271"/>
        <v>31.82</v>
      </c>
      <c r="K774" s="2">
        <f t="shared" si="272"/>
        <v>1859.8600000000001</v>
      </c>
      <c r="L774" s="2">
        <f t="shared" si="273"/>
        <v>31.82</v>
      </c>
      <c r="M774" s="2">
        <f t="shared" si="274"/>
        <v>1891.68</v>
      </c>
      <c r="N774" s="2">
        <f>'ZBud Extract Monthly'!V773</f>
        <v>1891.68</v>
      </c>
      <c r="O774" s="53">
        <f t="shared" si="275"/>
        <v>0</v>
      </c>
      <c r="AI774" s="58">
        <f t="shared" si="276"/>
        <v>491.89</v>
      </c>
      <c r="AJ774" s="2">
        <f t="shared" si="277"/>
        <v>1367.97</v>
      </c>
      <c r="AK774" s="2">
        <f t="shared" si="278"/>
        <v>1891.68</v>
      </c>
      <c r="AL774" s="2">
        <f t="shared" si="279"/>
        <v>31.82</v>
      </c>
      <c r="AM774" s="2">
        <f t="shared" si="280"/>
        <v>3783.36</v>
      </c>
      <c r="AN774" s="2">
        <f t="shared" si="281"/>
        <v>1891.68</v>
      </c>
      <c r="AO774" s="2">
        <f t="shared" si="282"/>
        <v>0</v>
      </c>
      <c r="AP774" s="2">
        <f t="shared" si="283"/>
        <v>0</v>
      </c>
      <c r="AQ774" s="2">
        <f t="shared" si="284"/>
        <v>0</v>
      </c>
      <c r="AR774" s="2">
        <f t="shared" si="285"/>
        <v>0</v>
      </c>
      <c r="AS774" s="2">
        <f t="shared" si="286"/>
        <v>0</v>
      </c>
      <c r="AT774" s="2">
        <f t="shared" si="287"/>
        <v>1891.68</v>
      </c>
      <c r="AU774" s="2">
        <f t="shared" si="288"/>
        <v>0</v>
      </c>
      <c r="AV774" s="2">
        <f t="shared" si="289"/>
        <v>7566.72</v>
      </c>
      <c r="AW774" s="2">
        <f t="shared" si="290"/>
        <v>9458.4</v>
      </c>
      <c r="AX774" s="2">
        <f>'ZBud Extract Monthly'!V773</f>
        <v>1891.68</v>
      </c>
      <c r="AY774" s="53">
        <f t="shared" si="291"/>
        <v>-7566.7199999999993</v>
      </c>
    </row>
    <row r="775" spans="1:51" x14ac:dyDescent="0.3">
      <c r="A775" s="129">
        <v>56218</v>
      </c>
      <c r="B775" s="130">
        <v>543.25</v>
      </c>
      <c r="C775" s="130">
        <v>601.77</v>
      </c>
      <c r="D775" s="130">
        <v>575.58000000000004</v>
      </c>
      <c r="E775" s="130">
        <v>437.52</v>
      </c>
      <c r="F775" s="130">
        <v>0</v>
      </c>
      <c r="G775" s="130">
        <v>47.15</v>
      </c>
      <c r="H775" s="2">
        <f t="shared" ref="H775:H838" si="292">SUM(B775:E775)</f>
        <v>2158.12</v>
      </c>
      <c r="I775" s="2">
        <f t="shared" ref="I775:I838" si="293">F775</f>
        <v>0</v>
      </c>
      <c r="J775" s="2">
        <f t="shared" ref="J775:J838" si="294">G775</f>
        <v>47.15</v>
      </c>
      <c r="K775" s="2">
        <f t="shared" ref="K775:K838" si="295">H775</f>
        <v>2158.12</v>
      </c>
      <c r="L775" s="2">
        <f t="shared" ref="L775:L838" si="296">SUM(I775:J775)</f>
        <v>47.15</v>
      </c>
      <c r="M775" s="2">
        <f t="shared" ref="M775:M838" si="297">SUM(H775:J775)</f>
        <v>2205.27</v>
      </c>
      <c r="N775" s="2">
        <f>'ZBud Extract Monthly'!V774</f>
        <v>2205.2600000000002</v>
      </c>
      <c r="O775" s="53">
        <f t="shared" ref="O775:O838" si="298">N775-M775</f>
        <v>-9.9999999997635314E-3</v>
      </c>
      <c r="AI775" s="58">
        <f t="shared" si="276"/>
        <v>543.25</v>
      </c>
      <c r="AJ775" s="2">
        <f t="shared" si="277"/>
        <v>1614.87</v>
      </c>
      <c r="AK775" s="2">
        <f t="shared" si="278"/>
        <v>2205.27</v>
      </c>
      <c r="AL775" s="2">
        <f t="shared" si="279"/>
        <v>47.15</v>
      </c>
      <c r="AM775" s="2">
        <f t="shared" si="280"/>
        <v>4410.54</v>
      </c>
      <c r="AN775" s="2">
        <f t="shared" si="281"/>
        <v>2205.2500000000005</v>
      </c>
      <c r="AO775" s="2">
        <f t="shared" si="282"/>
        <v>0</v>
      </c>
      <c r="AP775" s="2">
        <f t="shared" si="283"/>
        <v>0</v>
      </c>
      <c r="AQ775" s="2">
        <f t="shared" si="284"/>
        <v>0</v>
      </c>
      <c r="AR775" s="2">
        <f t="shared" si="285"/>
        <v>0</v>
      </c>
      <c r="AS775" s="2">
        <f t="shared" si="286"/>
        <v>0</v>
      </c>
      <c r="AT775" s="2">
        <f t="shared" si="287"/>
        <v>2205.27</v>
      </c>
      <c r="AU775" s="2">
        <f t="shared" si="288"/>
        <v>0</v>
      </c>
      <c r="AV775" s="2">
        <f t="shared" si="289"/>
        <v>8821.06</v>
      </c>
      <c r="AW775" s="2">
        <f t="shared" si="290"/>
        <v>11026.329999999998</v>
      </c>
      <c r="AX775" s="2">
        <f>'ZBud Extract Monthly'!V774</f>
        <v>2205.2600000000002</v>
      </c>
      <c r="AY775" s="53">
        <f t="shared" si="291"/>
        <v>-8821.0699999999979</v>
      </c>
    </row>
    <row r="776" spans="1:51" x14ac:dyDescent="0.3">
      <c r="A776" s="129">
        <v>56249</v>
      </c>
      <c r="B776" s="130">
        <v>521.72</v>
      </c>
      <c r="C776" s="130">
        <v>606.95000000000005</v>
      </c>
      <c r="D776" s="130">
        <v>597.94000000000005</v>
      </c>
      <c r="E776" s="130">
        <v>402.47</v>
      </c>
      <c r="F776" s="130">
        <v>0</v>
      </c>
      <c r="G776" s="130">
        <v>54.3</v>
      </c>
      <c r="H776" s="2">
        <f t="shared" si="292"/>
        <v>2129.08</v>
      </c>
      <c r="I776" s="2">
        <f t="shared" si="293"/>
        <v>0</v>
      </c>
      <c r="J776" s="2">
        <f t="shared" si="294"/>
        <v>54.3</v>
      </c>
      <c r="K776" s="2">
        <f t="shared" si="295"/>
        <v>2129.08</v>
      </c>
      <c r="L776" s="2">
        <f t="shared" si="296"/>
        <v>54.3</v>
      </c>
      <c r="M776" s="2">
        <f t="shared" si="297"/>
        <v>2183.38</v>
      </c>
      <c r="N776" s="2">
        <f>'ZBud Extract Monthly'!V775</f>
        <v>2183.37</v>
      </c>
      <c r="O776" s="53">
        <f t="shared" si="298"/>
        <v>-1.0000000000218279E-2</v>
      </c>
      <c r="AI776" s="58">
        <f t="shared" si="276"/>
        <v>521.72</v>
      </c>
      <c r="AJ776" s="2">
        <f t="shared" si="277"/>
        <v>1607.3600000000001</v>
      </c>
      <c r="AK776" s="2">
        <f t="shared" si="278"/>
        <v>2183.38</v>
      </c>
      <c r="AL776" s="2">
        <f t="shared" si="279"/>
        <v>54.3</v>
      </c>
      <c r="AM776" s="2">
        <f t="shared" si="280"/>
        <v>4366.76</v>
      </c>
      <c r="AN776" s="2">
        <f t="shared" si="281"/>
        <v>2183.3599999999997</v>
      </c>
      <c r="AO776" s="2">
        <f t="shared" si="282"/>
        <v>0</v>
      </c>
      <c r="AP776" s="2">
        <f t="shared" si="283"/>
        <v>0</v>
      </c>
      <c r="AQ776" s="2">
        <f t="shared" si="284"/>
        <v>0</v>
      </c>
      <c r="AR776" s="2">
        <f t="shared" si="285"/>
        <v>0</v>
      </c>
      <c r="AS776" s="2">
        <f t="shared" si="286"/>
        <v>0</v>
      </c>
      <c r="AT776" s="2">
        <f t="shared" si="287"/>
        <v>2183.38</v>
      </c>
      <c r="AU776" s="2">
        <f t="shared" si="288"/>
        <v>0</v>
      </c>
      <c r="AV776" s="2">
        <f t="shared" si="289"/>
        <v>8733.5</v>
      </c>
      <c r="AW776" s="2">
        <f t="shared" si="290"/>
        <v>10916.880000000001</v>
      </c>
      <c r="AX776" s="2">
        <f>'ZBud Extract Monthly'!V775</f>
        <v>2183.37</v>
      </c>
      <c r="AY776" s="53">
        <f t="shared" si="291"/>
        <v>-8733.510000000002</v>
      </c>
    </row>
    <row r="777" spans="1:51" x14ac:dyDescent="0.3">
      <c r="A777" s="129">
        <v>56280</v>
      </c>
      <c r="B777" s="130">
        <v>2665.78</v>
      </c>
      <c r="C777" s="130">
        <v>2810.5</v>
      </c>
      <c r="D777" s="130">
        <v>2833.9</v>
      </c>
      <c r="E777" s="130">
        <v>1891.71</v>
      </c>
      <c r="F777" s="130">
        <v>33.35</v>
      </c>
      <c r="G777" s="130">
        <v>352.42</v>
      </c>
      <c r="H777" s="2">
        <f t="shared" si="292"/>
        <v>10201.89</v>
      </c>
      <c r="I777" s="2">
        <f t="shared" si="293"/>
        <v>33.35</v>
      </c>
      <c r="J777" s="2">
        <f t="shared" si="294"/>
        <v>352.42</v>
      </c>
      <c r="K777" s="2">
        <f t="shared" si="295"/>
        <v>10201.89</v>
      </c>
      <c r="L777" s="2">
        <f t="shared" si="296"/>
        <v>385.77000000000004</v>
      </c>
      <c r="M777" s="2">
        <f t="shared" si="297"/>
        <v>10587.66</v>
      </c>
      <c r="N777" s="2">
        <f>'ZBud Extract Monthly'!V776</f>
        <v>10587.66</v>
      </c>
      <c r="O777" s="53">
        <f t="shared" si="298"/>
        <v>0</v>
      </c>
      <c r="AI777" s="58">
        <f t="shared" si="276"/>
        <v>2665.78</v>
      </c>
      <c r="AJ777" s="2">
        <f t="shared" si="277"/>
        <v>7536.11</v>
      </c>
      <c r="AK777" s="2">
        <f t="shared" si="278"/>
        <v>10587.66</v>
      </c>
      <c r="AL777" s="2">
        <f t="shared" si="279"/>
        <v>385.77000000000004</v>
      </c>
      <c r="AM777" s="2">
        <f t="shared" si="280"/>
        <v>21175.32</v>
      </c>
      <c r="AN777" s="2">
        <f t="shared" si="281"/>
        <v>10587.66</v>
      </c>
      <c r="AO777" s="2">
        <f t="shared" si="282"/>
        <v>0</v>
      </c>
      <c r="AP777" s="2">
        <f t="shared" si="283"/>
        <v>0</v>
      </c>
      <c r="AQ777" s="2">
        <f t="shared" si="284"/>
        <v>0</v>
      </c>
      <c r="AR777" s="2">
        <f t="shared" si="285"/>
        <v>0</v>
      </c>
      <c r="AS777" s="2">
        <f t="shared" si="286"/>
        <v>0</v>
      </c>
      <c r="AT777" s="2">
        <f t="shared" si="287"/>
        <v>10587.66</v>
      </c>
      <c r="AU777" s="2">
        <f t="shared" si="288"/>
        <v>0</v>
      </c>
      <c r="AV777" s="2">
        <f t="shared" si="289"/>
        <v>42350.64</v>
      </c>
      <c r="AW777" s="2">
        <f t="shared" si="290"/>
        <v>52938.3</v>
      </c>
      <c r="AX777" s="2">
        <f>'ZBud Extract Monthly'!V776</f>
        <v>10587.66</v>
      </c>
      <c r="AY777" s="53">
        <f t="shared" si="291"/>
        <v>-42350.64</v>
      </c>
    </row>
    <row r="778" spans="1:51" x14ac:dyDescent="0.3">
      <c r="A778" s="129">
        <v>56308</v>
      </c>
      <c r="B778" s="130">
        <v>651.47</v>
      </c>
      <c r="C778" s="130">
        <v>958.41</v>
      </c>
      <c r="D778" s="130">
        <v>1522.81</v>
      </c>
      <c r="E778" s="130">
        <v>1072.0999999999999</v>
      </c>
      <c r="F778" s="130">
        <v>36.61</v>
      </c>
      <c r="G778" s="130">
        <v>267.26</v>
      </c>
      <c r="H778" s="2">
        <f t="shared" si="292"/>
        <v>4204.79</v>
      </c>
      <c r="I778" s="2">
        <f t="shared" si="293"/>
        <v>36.61</v>
      </c>
      <c r="J778" s="2">
        <f t="shared" si="294"/>
        <v>267.26</v>
      </c>
      <c r="K778" s="2">
        <f t="shared" si="295"/>
        <v>4204.79</v>
      </c>
      <c r="L778" s="2">
        <f t="shared" si="296"/>
        <v>303.87</v>
      </c>
      <c r="M778" s="2">
        <f t="shared" si="297"/>
        <v>4508.66</v>
      </c>
      <c r="N778" s="2">
        <f>'ZBud Extract Monthly'!V777</f>
        <v>4508.6499999999996</v>
      </c>
      <c r="O778" s="53">
        <f t="shared" si="298"/>
        <v>-1.0000000000218279E-2</v>
      </c>
      <c r="AI778" s="58">
        <f t="shared" si="276"/>
        <v>651.47</v>
      </c>
      <c r="AJ778" s="2">
        <f t="shared" si="277"/>
        <v>3553.3199999999997</v>
      </c>
      <c r="AK778" s="2">
        <f t="shared" si="278"/>
        <v>4508.66</v>
      </c>
      <c r="AL778" s="2">
        <f t="shared" si="279"/>
        <v>303.87</v>
      </c>
      <c r="AM778" s="2">
        <f t="shared" si="280"/>
        <v>9017.32</v>
      </c>
      <c r="AN778" s="2">
        <f t="shared" si="281"/>
        <v>4508.6399999999994</v>
      </c>
      <c r="AO778" s="2">
        <f t="shared" si="282"/>
        <v>0</v>
      </c>
      <c r="AP778" s="2">
        <f t="shared" si="283"/>
        <v>0</v>
      </c>
      <c r="AQ778" s="2">
        <f t="shared" si="284"/>
        <v>0</v>
      </c>
      <c r="AR778" s="2">
        <f t="shared" si="285"/>
        <v>0</v>
      </c>
      <c r="AS778" s="2">
        <f t="shared" si="286"/>
        <v>0</v>
      </c>
      <c r="AT778" s="2">
        <f t="shared" si="287"/>
        <v>4508.66</v>
      </c>
      <c r="AU778" s="2">
        <f t="shared" si="288"/>
        <v>0</v>
      </c>
      <c r="AV778" s="2">
        <f t="shared" si="289"/>
        <v>18034.62</v>
      </c>
      <c r="AW778" s="2">
        <f t="shared" si="290"/>
        <v>22543.279999999999</v>
      </c>
      <c r="AX778" s="2">
        <f>'ZBud Extract Monthly'!V777</f>
        <v>4508.6499999999996</v>
      </c>
      <c r="AY778" s="53">
        <f t="shared" si="291"/>
        <v>-18034.629999999997</v>
      </c>
    </row>
    <row r="779" spans="1:51" x14ac:dyDescent="0.3">
      <c r="A779" s="129">
        <v>56339</v>
      </c>
      <c r="B779" s="130">
        <v>1707.1</v>
      </c>
      <c r="C779" s="130">
        <v>1947.51</v>
      </c>
      <c r="D779" s="130">
        <v>1747.21</v>
      </c>
      <c r="E779" s="130">
        <v>1123.01</v>
      </c>
      <c r="F779" s="130">
        <v>107.37</v>
      </c>
      <c r="G779" s="130">
        <v>320.56</v>
      </c>
      <c r="H779" s="2">
        <f t="shared" si="292"/>
        <v>6524.83</v>
      </c>
      <c r="I779" s="2">
        <f t="shared" si="293"/>
        <v>107.37</v>
      </c>
      <c r="J779" s="2">
        <f t="shared" si="294"/>
        <v>320.56</v>
      </c>
      <c r="K779" s="2">
        <f t="shared" si="295"/>
        <v>6524.83</v>
      </c>
      <c r="L779" s="2">
        <f t="shared" si="296"/>
        <v>427.93</v>
      </c>
      <c r="M779" s="2">
        <f t="shared" si="297"/>
        <v>6952.76</v>
      </c>
      <c r="N779" s="2">
        <f>'ZBud Extract Monthly'!V778</f>
        <v>6952.76</v>
      </c>
      <c r="O779" s="53">
        <f t="shared" si="298"/>
        <v>0</v>
      </c>
      <c r="AI779" s="58">
        <f t="shared" si="276"/>
        <v>1707.1</v>
      </c>
      <c r="AJ779" s="2">
        <f t="shared" si="277"/>
        <v>4817.7300000000005</v>
      </c>
      <c r="AK779" s="2">
        <f t="shared" si="278"/>
        <v>6952.76</v>
      </c>
      <c r="AL779" s="2">
        <f t="shared" si="279"/>
        <v>427.93</v>
      </c>
      <c r="AM779" s="2">
        <f t="shared" si="280"/>
        <v>13905.52</v>
      </c>
      <c r="AN779" s="2">
        <f t="shared" si="281"/>
        <v>6952.76</v>
      </c>
      <c r="AO779" s="2">
        <f t="shared" si="282"/>
        <v>0</v>
      </c>
      <c r="AP779" s="2">
        <f t="shared" si="283"/>
        <v>0</v>
      </c>
      <c r="AQ779" s="2">
        <f t="shared" si="284"/>
        <v>0</v>
      </c>
      <c r="AR779" s="2">
        <f t="shared" si="285"/>
        <v>0</v>
      </c>
      <c r="AS779" s="2">
        <f t="shared" si="286"/>
        <v>0</v>
      </c>
      <c r="AT779" s="2">
        <f t="shared" si="287"/>
        <v>6952.76</v>
      </c>
      <c r="AU779" s="2">
        <f t="shared" si="288"/>
        <v>0</v>
      </c>
      <c r="AV779" s="2">
        <f t="shared" si="289"/>
        <v>27811.040000000001</v>
      </c>
      <c r="AW779" s="2">
        <f t="shared" si="290"/>
        <v>34763.800000000003</v>
      </c>
      <c r="AX779" s="2">
        <f>'ZBud Extract Monthly'!V778</f>
        <v>6952.76</v>
      </c>
      <c r="AY779" s="53">
        <f t="shared" si="291"/>
        <v>-27811.040000000001</v>
      </c>
    </row>
    <row r="780" spans="1:51" x14ac:dyDescent="0.3">
      <c r="A780" s="129">
        <v>56369</v>
      </c>
      <c r="B780" s="130">
        <v>1353.19</v>
      </c>
      <c r="C780" s="130">
        <v>1674.03</v>
      </c>
      <c r="D780" s="130">
        <v>1885.42</v>
      </c>
      <c r="E780" s="130">
        <v>1244.44</v>
      </c>
      <c r="F780" s="130">
        <v>290.17</v>
      </c>
      <c r="G780" s="130">
        <v>443.25</v>
      </c>
      <c r="H780" s="2">
        <f t="shared" si="292"/>
        <v>6157.08</v>
      </c>
      <c r="I780" s="2">
        <f t="shared" si="293"/>
        <v>290.17</v>
      </c>
      <c r="J780" s="2">
        <f t="shared" si="294"/>
        <v>443.25</v>
      </c>
      <c r="K780" s="2">
        <f t="shared" si="295"/>
        <v>6157.08</v>
      </c>
      <c r="L780" s="2">
        <f t="shared" si="296"/>
        <v>733.42000000000007</v>
      </c>
      <c r="M780" s="2">
        <f t="shared" si="297"/>
        <v>6890.5</v>
      </c>
      <c r="N780" s="2">
        <f>'ZBud Extract Monthly'!V779</f>
        <v>6890.5</v>
      </c>
      <c r="O780" s="53">
        <f t="shared" si="298"/>
        <v>0</v>
      </c>
      <c r="AI780" s="58">
        <f t="shared" si="276"/>
        <v>1353.19</v>
      </c>
      <c r="AJ780" s="2">
        <f t="shared" si="277"/>
        <v>4803.8899999999994</v>
      </c>
      <c r="AK780" s="2">
        <f t="shared" si="278"/>
        <v>6890.5</v>
      </c>
      <c r="AL780" s="2">
        <f t="shared" si="279"/>
        <v>733.42000000000007</v>
      </c>
      <c r="AM780" s="2">
        <f t="shared" si="280"/>
        <v>13781</v>
      </c>
      <c r="AN780" s="2">
        <f t="shared" si="281"/>
        <v>6890.5</v>
      </c>
      <c r="AO780" s="2">
        <f t="shared" si="282"/>
        <v>0</v>
      </c>
      <c r="AP780" s="2">
        <f t="shared" si="283"/>
        <v>0</v>
      </c>
      <c r="AQ780" s="2">
        <f t="shared" si="284"/>
        <v>0</v>
      </c>
      <c r="AR780" s="2">
        <f t="shared" si="285"/>
        <v>0</v>
      </c>
      <c r="AS780" s="2">
        <f t="shared" si="286"/>
        <v>0</v>
      </c>
      <c r="AT780" s="2">
        <f t="shared" si="287"/>
        <v>6890.5</v>
      </c>
      <c r="AU780" s="2">
        <f t="shared" si="288"/>
        <v>0</v>
      </c>
      <c r="AV780" s="2">
        <f t="shared" si="289"/>
        <v>27562</v>
      </c>
      <c r="AW780" s="2">
        <f t="shared" si="290"/>
        <v>34452.5</v>
      </c>
      <c r="AX780" s="2">
        <f>'ZBud Extract Monthly'!V779</f>
        <v>6890.5</v>
      </c>
      <c r="AY780" s="53">
        <f t="shared" si="291"/>
        <v>-27562</v>
      </c>
    </row>
    <row r="781" spans="1:51" x14ac:dyDescent="0.3">
      <c r="A781" s="129">
        <v>56400</v>
      </c>
      <c r="B781" s="130">
        <v>961.8</v>
      </c>
      <c r="C781" s="130">
        <v>1363.73</v>
      </c>
      <c r="D781" s="130">
        <v>2126.3200000000002</v>
      </c>
      <c r="E781" s="130">
        <v>1558.42</v>
      </c>
      <c r="F781" s="130">
        <v>220.85</v>
      </c>
      <c r="G781" s="130">
        <v>440.96</v>
      </c>
      <c r="H781" s="2">
        <f t="shared" si="292"/>
        <v>6010.27</v>
      </c>
      <c r="I781" s="2">
        <f t="shared" si="293"/>
        <v>220.85</v>
      </c>
      <c r="J781" s="2">
        <f t="shared" si="294"/>
        <v>440.96</v>
      </c>
      <c r="K781" s="2">
        <f t="shared" si="295"/>
        <v>6010.27</v>
      </c>
      <c r="L781" s="2">
        <f t="shared" si="296"/>
        <v>661.81</v>
      </c>
      <c r="M781" s="2">
        <f t="shared" si="297"/>
        <v>6672.0800000000008</v>
      </c>
      <c r="N781" s="2">
        <f>'ZBud Extract Monthly'!V780</f>
        <v>6672.09</v>
      </c>
      <c r="O781" s="53">
        <f t="shared" si="298"/>
        <v>9.999999999308784E-3</v>
      </c>
      <c r="AI781" s="58">
        <f t="shared" si="276"/>
        <v>961.8</v>
      </c>
      <c r="AJ781" s="2">
        <f t="shared" si="277"/>
        <v>5048.47</v>
      </c>
      <c r="AK781" s="2">
        <f t="shared" si="278"/>
        <v>6672.08</v>
      </c>
      <c r="AL781" s="2">
        <f t="shared" si="279"/>
        <v>661.81</v>
      </c>
      <c r="AM781" s="2">
        <f t="shared" si="280"/>
        <v>13344.16</v>
      </c>
      <c r="AN781" s="2">
        <f t="shared" si="281"/>
        <v>6672.0999999999995</v>
      </c>
      <c r="AO781" s="2">
        <f t="shared" si="282"/>
        <v>0</v>
      </c>
      <c r="AP781" s="2">
        <f t="shared" si="283"/>
        <v>0</v>
      </c>
      <c r="AQ781" s="2">
        <f t="shared" si="284"/>
        <v>0</v>
      </c>
      <c r="AR781" s="2">
        <f t="shared" si="285"/>
        <v>0</v>
      </c>
      <c r="AS781" s="2">
        <f t="shared" si="286"/>
        <v>0</v>
      </c>
      <c r="AT781" s="2">
        <f t="shared" si="287"/>
        <v>6672.08</v>
      </c>
      <c r="AU781" s="2">
        <f t="shared" si="288"/>
        <v>0</v>
      </c>
      <c r="AV781" s="2">
        <f t="shared" si="289"/>
        <v>26688.339999999997</v>
      </c>
      <c r="AW781" s="2">
        <f t="shared" si="290"/>
        <v>33360.42</v>
      </c>
      <c r="AX781" s="2">
        <f>'ZBud Extract Monthly'!V780</f>
        <v>6672.09</v>
      </c>
      <c r="AY781" s="53">
        <f t="shared" si="291"/>
        <v>-26688.329999999998</v>
      </c>
    </row>
    <row r="782" spans="1:51" x14ac:dyDescent="0.3">
      <c r="A782" s="129">
        <v>56430</v>
      </c>
      <c r="B782" s="130">
        <v>689.23</v>
      </c>
      <c r="C782" s="130">
        <v>994.83</v>
      </c>
      <c r="D782" s="130">
        <v>1281.82</v>
      </c>
      <c r="E782" s="130">
        <v>1008</v>
      </c>
      <c r="F782" s="130">
        <v>88.23</v>
      </c>
      <c r="G782" s="130">
        <v>241.98</v>
      </c>
      <c r="H782" s="2">
        <f t="shared" si="292"/>
        <v>3973.88</v>
      </c>
      <c r="I782" s="2">
        <f t="shared" si="293"/>
        <v>88.23</v>
      </c>
      <c r="J782" s="2">
        <f t="shared" si="294"/>
        <v>241.98</v>
      </c>
      <c r="K782" s="2">
        <f t="shared" si="295"/>
        <v>3973.88</v>
      </c>
      <c r="L782" s="2">
        <f t="shared" si="296"/>
        <v>330.21</v>
      </c>
      <c r="M782" s="2">
        <f t="shared" si="297"/>
        <v>4304.09</v>
      </c>
      <c r="N782" s="2">
        <f>'ZBud Extract Monthly'!V781</f>
        <v>4304.08</v>
      </c>
      <c r="O782" s="53">
        <f t="shared" si="298"/>
        <v>-1.0000000000218279E-2</v>
      </c>
      <c r="AI782" s="58">
        <f t="shared" si="276"/>
        <v>689.23</v>
      </c>
      <c r="AJ782" s="2">
        <f t="shared" si="277"/>
        <v>3284.65</v>
      </c>
      <c r="AK782" s="2">
        <f t="shared" si="278"/>
        <v>4304.09</v>
      </c>
      <c r="AL782" s="2">
        <f t="shared" si="279"/>
        <v>330.21</v>
      </c>
      <c r="AM782" s="2">
        <f t="shared" si="280"/>
        <v>8608.18</v>
      </c>
      <c r="AN782" s="2">
        <f t="shared" si="281"/>
        <v>4304.07</v>
      </c>
      <c r="AO782" s="2">
        <f t="shared" si="282"/>
        <v>0</v>
      </c>
      <c r="AP782" s="2">
        <f t="shared" si="283"/>
        <v>0</v>
      </c>
      <c r="AQ782" s="2">
        <f t="shared" si="284"/>
        <v>0</v>
      </c>
      <c r="AR782" s="2">
        <f t="shared" si="285"/>
        <v>0</v>
      </c>
      <c r="AS782" s="2">
        <f t="shared" si="286"/>
        <v>0</v>
      </c>
      <c r="AT782" s="2">
        <f t="shared" si="287"/>
        <v>4304.09</v>
      </c>
      <c r="AU782" s="2">
        <f t="shared" si="288"/>
        <v>0</v>
      </c>
      <c r="AV782" s="2">
        <f t="shared" si="289"/>
        <v>17216.34</v>
      </c>
      <c r="AW782" s="2">
        <f t="shared" si="290"/>
        <v>21520.43</v>
      </c>
      <c r="AX782" s="2">
        <f>'ZBud Extract Monthly'!V781</f>
        <v>4304.08</v>
      </c>
      <c r="AY782" s="53">
        <f t="shared" si="291"/>
        <v>-17216.349999999999</v>
      </c>
    </row>
    <row r="783" spans="1:51" x14ac:dyDescent="0.3">
      <c r="A783" s="129">
        <v>56461</v>
      </c>
      <c r="B783" s="130">
        <v>676</v>
      </c>
      <c r="C783" s="130">
        <v>918.63</v>
      </c>
      <c r="D783" s="130">
        <v>815.86</v>
      </c>
      <c r="E783" s="130">
        <v>634.58000000000004</v>
      </c>
      <c r="F783" s="130">
        <v>15.23</v>
      </c>
      <c r="G783" s="130">
        <v>105.13</v>
      </c>
      <c r="H783" s="2">
        <f t="shared" si="292"/>
        <v>3045.07</v>
      </c>
      <c r="I783" s="2">
        <f t="shared" si="293"/>
        <v>15.23</v>
      </c>
      <c r="J783" s="2">
        <f t="shared" si="294"/>
        <v>105.13</v>
      </c>
      <c r="K783" s="2">
        <f t="shared" si="295"/>
        <v>3045.07</v>
      </c>
      <c r="L783" s="2">
        <f t="shared" si="296"/>
        <v>120.36</v>
      </c>
      <c r="M783" s="2">
        <f t="shared" si="297"/>
        <v>3165.4300000000003</v>
      </c>
      <c r="N783" s="2">
        <f>'ZBud Extract Monthly'!V782</f>
        <v>3165.43</v>
      </c>
      <c r="O783" s="53">
        <f t="shared" si="298"/>
        <v>0</v>
      </c>
      <c r="AI783" s="58">
        <f t="shared" si="276"/>
        <v>676</v>
      </c>
      <c r="AJ783" s="2">
        <f t="shared" si="277"/>
        <v>2369.0700000000002</v>
      </c>
      <c r="AK783" s="2">
        <f t="shared" si="278"/>
        <v>3165.4300000000003</v>
      </c>
      <c r="AL783" s="2">
        <f t="shared" si="279"/>
        <v>120.36</v>
      </c>
      <c r="AM783" s="2">
        <f t="shared" si="280"/>
        <v>6330.8600000000006</v>
      </c>
      <c r="AN783" s="2">
        <f t="shared" si="281"/>
        <v>3165.43</v>
      </c>
      <c r="AO783" s="2">
        <f t="shared" si="282"/>
        <v>0</v>
      </c>
      <c r="AP783" s="2">
        <f t="shared" si="283"/>
        <v>0</v>
      </c>
      <c r="AQ783" s="2">
        <f t="shared" si="284"/>
        <v>0</v>
      </c>
      <c r="AR783" s="2">
        <f t="shared" si="285"/>
        <v>0</v>
      </c>
      <c r="AS783" s="2">
        <f t="shared" si="286"/>
        <v>0</v>
      </c>
      <c r="AT783" s="2">
        <f t="shared" si="287"/>
        <v>3165.4300000000003</v>
      </c>
      <c r="AU783" s="2">
        <f t="shared" si="288"/>
        <v>0</v>
      </c>
      <c r="AV783" s="2">
        <f t="shared" si="289"/>
        <v>12661.720000000001</v>
      </c>
      <c r="AW783" s="2">
        <f t="shared" si="290"/>
        <v>15827.150000000001</v>
      </c>
      <c r="AX783" s="2">
        <f>'ZBud Extract Monthly'!V782</f>
        <v>3165.43</v>
      </c>
      <c r="AY783" s="53">
        <f t="shared" si="291"/>
        <v>-12661.720000000001</v>
      </c>
    </row>
    <row r="784" spans="1:51" x14ac:dyDescent="0.3">
      <c r="A784" s="129">
        <v>56492</v>
      </c>
      <c r="B784" s="130">
        <v>633.5</v>
      </c>
      <c r="C784" s="130">
        <v>830</v>
      </c>
      <c r="D784" s="130">
        <v>616.80999999999995</v>
      </c>
      <c r="E784" s="130">
        <v>456.03</v>
      </c>
      <c r="F784" s="130">
        <v>4.53</v>
      </c>
      <c r="G784" s="130">
        <v>55.88</v>
      </c>
      <c r="H784" s="2">
        <f t="shared" si="292"/>
        <v>2536.34</v>
      </c>
      <c r="I784" s="2">
        <f t="shared" si="293"/>
        <v>4.53</v>
      </c>
      <c r="J784" s="2">
        <f t="shared" si="294"/>
        <v>55.88</v>
      </c>
      <c r="K784" s="2">
        <f t="shared" si="295"/>
        <v>2536.34</v>
      </c>
      <c r="L784" s="2">
        <f t="shared" si="296"/>
        <v>60.410000000000004</v>
      </c>
      <c r="M784" s="2">
        <f t="shared" si="297"/>
        <v>2596.7500000000005</v>
      </c>
      <c r="N784" s="2">
        <f>'ZBud Extract Monthly'!V783</f>
        <v>2596.7600000000002</v>
      </c>
      <c r="O784" s="53">
        <f t="shared" si="298"/>
        <v>9.9999999997635314E-3</v>
      </c>
      <c r="AI784" s="58">
        <f t="shared" si="276"/>
        <v>633.5</v>
      </c>
      <c r="AJ784" s="2">
        <f t="shared" si="277"/>
        <v>1902.84</v>
      </c>
      <c r="AK784" s="2">
        <f t="shared" si="278"/>
        <v>2596.75</v>
      </c>
      <c r="AL784" s="2">
        <f t="shared" si="279"/>
        <v>60.410000000000004</v>
      </c>
      <c r="AM784" s="2">
        <f t="shared" si="280"/>
        <v>5193.5</v>
      </c>
      <c r="AN784" s="2">
        <f t="shared" si="281"/>
        <v>2596.77</v>
      </c>
      <c r="AO784" s="2">
        <f t="shared" si="282"/>
        <v>0</v>
      </c>
      <c r="AP784" s="2">
        <f t="shared" si="283"/>
        <v>0</v>
      </c>
      <c r="AQ784" s="2">
        <f t="shared" si="284"/>
        <v>0</v>
      </c>
      <c r="AR784" s="2">
        <f t="shared" si="285"/>
        <v>0</v>
      </c>
      <c r="AS784" s="2">
        <f t="shared" si="286"/>
        <v>0</v>
      </c>
      <c r="AT784" s="2">
        <f t="shared" si="287"/>
        <v>2596.75</v>
      </c>
      <c r="AU784" s="2">
        <f t="shared" si="288"/>
        <v>0</v>
      </c>
      <c r="AV784" s="2">
        <f t="shared" si="289"/>
        <v>10387.02</v>
      </c>
      <c r="AW784" s="2">
        <f t="shared" si="290"/>
        <v>12983.77</v>
      </c>
      <c r="AX784" s="2">
        <f>'ZBud Extract Monthly'!V783</f>
        <v>2596.7600000000002</v>
      </c>
      <c r="AY784" s="53">
        <f t="shared" si="291"/>
        <v>-10387.01</v>
      </c>
    </row>
    <row r="785" spans="1:51" x14ac:dyDescent="0.3">
      <c r="A785" s="129">
        <v>56522</v>
      </c>
      <c r="B785" s="130">
        <v>593.21</v>
      </c>
      <c r="C785" s="130">
        <v>752.45</v>
      </c>
      <c r="D785" s="130">
        <v>596.29</v>
      </c>
      <c r="E785" s="130">
        <v>443.42</v>
      </c>
      <c r="F785" s="130">
        <v>4.03</v>
      </c>
      <c r="G785" s="130">
        <v>56.38</v>
      </c>
      <c r="H785" s="2">
        <f t="shared" si="292"/>
        <v>2385.37</v>
      </c>
      <c r="I785" s="2">
        <f t="shared" si="293"/>
        <v>4.03</v>
      </c>
      <c r="J785" s="2">
        <f t="shared" si="294"/>
        <v>56.38</v>
      </c>
      <c r="K785" s="2">
        <f t="shared" si="295"/>
        <v>2385.37</v>
      </c>
      <c r="L785" s="2">
        <f t="shared" si="296"/>
        <v>60.410000000000004</v>
      </c>
      <c r="M785" s="2">
        <f t="shared" si="297"/>
        <v>2445.7800000000002</v>
      </c>
      <c r="N785" s="2">
        <f>'ZBud Extract Monthly'!V784</f>
        <v>2445.7800000000002</v>
      </c>
      <c r="O785" s="53">
        <f t="shared" si="298"/>
        <v>0</v>
      </c>
      <c r="AI785" s="58">
        <f t="shared" si="276"/>
        <v>593.21</v>
      </c>
      <c r="AJ785" s="2">
        <f t="shared" si="277"/>
        <v>1792.16</v>
      </c>
      <c r="AK785" s="2">
        <f t="shared" si="278"/>
        <v>2445.7799999999997</v>
      </c>
      <c r="AL785" s="2">
        <f t="shared" si="279"/>
        <v>60.410000000000004</v>
      </c>
      <c r="AM785" s="2">
        <f t="shared" si="280"/>
        <v>4891.5599999999995</v>
      </c>
      <c r="AN785" s="2">
        <f t="shared" si="281"/>
        <v>2445.7800000000002</v>
      </c>
      <c r="AO785" s="2">
        <f t="shared" si="282"/>
        <v>0</v>
      </c>
      <c r="AP785" s="2">
        <f t="shared" si="283"/>
        <v>0</v>
      </c>
      <c r="AQ785" s="2">
        <f t="shared" si="284"/>
        <v>0</v>
      </c>
      <c r="AR785" s="2">
        <f t="shared" si="285"/>
        <v>0</v>
      </c>
      <c r="AS785" s="2">
        <f t="shared" si="286"/>
        <v>0</v>
      </c>
      <c r="AT785" s="2">
        <f t="shared" si="287"/>
        <v>2445.7799999999997</v>
      </c>
      <c r="AU785" s="2">
        <f t="shared" si="288"/>
        <v>0</v>
      </c>
      <c r="AV785" s="2">
        <f t="shared" si="289"/>
        <v>9783.119999999999</v>
      </c>
      <c r="AW785" s="2">
        <f t="shared" si="290"/>
        <v>12228.9</v>
      </c>
      <c r="AX785" s="2">
        <f>'ZBud Extract Monthly'!V784</f>
        <v>2445.7800000000002</v>
      </c>
      <c r="AY785" s="53">
        <f t="shared" si="291"/>
        <v>-9783.119999999999</v>
      </c>
    </row>
    <row r="786" spans="1:51" x14ac:dyDescent="0.3">
      <c r="A786" s="129">
        <v>56553</v>
      </c>
      <c r="B786" s="130">
        <v>585.46</v>
      </c>
      <c r="C786" s="130">
        <v>724.96</v>
      </c>
      <c r="D786" s="130">
        <v>736</v>
      </c>
      <c r="E786" s="130">
        <v>531.1</v>
      </c>
      <c r="F786" s="130">
        <v>0</v>
      </c>
      <c r="G786" s="130">
        <v>65.53</v>
      </c>
      <c r="H786" s="2">
        <f t="shared" si="292"/>
        <v>2577.52</v>
      </c>
      <c r="I786" s="2">
        <f t="shared" si="293"/>
        <v>0</v>
      </c>
      <c r="J786" s="2">
        <f t="shared" si="294"/>
        <v>65.53</v>
      </c>
      <c r="K786" s="2">
        <f t="shared" si="295"/>
        <v>2577.52</v>
      </c>
      <c r="L786" s="2">
        <f t="shared" si="296"/>
        <v>65.53</v>
      </c>
      <c r="M786" s="2">
        <f t="shared" si="297"/>
        <v>2643.05</v>
      </c>
      <c r="N786" s="2">
        <f>'ZBud Extract Monthly'!V785</f>
        <v>2643.05</v>
      </c>
      <c r="O786" s="53">
        <f t="shared" si="298"/>
        <v>0</v>
      </c>
      <c r="AI786" s="58">
        <f t="shared" si="276"/>
        <v>585.46</v>
      </c>
      <c r="AJ786" s="2">
        <f t="shared" si="277"/>
        <v>1992.06</v>
      </c>
      <c r="AK786" s="2">
        <f t="shared" si="278"/>
        <v>2643.05</v>
      </c>
      <c r="AL786" s="2">
        <f t="shared" si="279"/>
        <v>65.53</v>
      </c>
      <c r="AM786" s="2">
        <f t="shared" si="280"/>
        <v>5286.1</v>
      </c>
      <c r="AN786" s="2">
        <f t="shared" si="281"/>
        <v>2643.05</v>
      </c>
      <c r="AO786" s="2">
        <f t="shared" si="282"/>
        <v>0</v>
      </c>
      <c r="AP786" s="2">
        <f t="shared" si="283"/>
        <v>0</v>
      </c>
      <c r="AQ786" s="2">
        <f t="shared" si="284"/>
        <v>0</v>
      </c>
      <c r="AR786" s="2">
        <f t="shared" si="285"/>
        <v>0</v>
      </c>
      <c r="AS786" s="2">
        <f t="shared" si="286"/>
        <v>0</v>
      </c>
      <c r="AT786" s="2">
        <f t="shared" si="287"/>
        <v>2643.05</v>
      </c>
      <c r="AU786" s="2">
        <f t="shared" si="288"/>
        <v>0</v>
      </c>
      <c r="AV786" s="2">
        <f t="shared" si="289"/>
        <v>10572.2</v>
      </c>
      <c r="AW786" s="2">
        <f t="shared" si="290"/>
        <v>13215.25</v>
      </c>
      <c r="AX786" s="2">
        <f>'ZBud Extract Monthly'!V785</f>
        <v>2643.05</v>
      </c>
      <c r="AY786" s="53">
        <f t="shared" si="291"/>
        <v>-10572.2</v>
      </c>
    </row>
    <row r="787" spans="1:51" x14ac:dyDescent="0.3">
      <c r="A787" s="129">
        <v>56583</v>
      </c>
      <c r="B787" s="130">
        <v>628.79999999999995</v>
      </c>
      <c r="C787" s="130">
        <v>732.99</v>
      </c>
      <c r="D787" s="130">
        <v>819.65</v>
      </c>
      <c r="E787" s="130">
        <v>608.17999999999995</v>
      </c>
      <c r="F787" s="130">
        <v>0</v>
      </c>
      <c r="G787" s="130">
        <v>77.22</v>
      </c>
      <c r="H787" s="2">
        <f t="shared" si="292"/>
        <v>2789.62</v>
      </c>
      <c r="I787" s="2">
        <f t="shared" si="293"/>
        <v>0</v>
      </c>
      <c r="J787" s="2">
        <f t="shared" si="294"/>
        <v>77.22</v>
      </c>
      <c r="K787" s="2">
        <f t="shared" si="295"/>
        <v>2789.62</v>
      </c>
      <c r="L787" s="2">
        <f t="shared" si="296"/>
        <v>77.22</v>
      </c>
      <c r="M787" s="2">
        <f t="shared" si="297"/>
        <v>2866.8399999999997</v>
      </c>
      <c r="N787" s="2">
        <f>'ZBud Extract Monthly'!V786</f>
        <v>2866.85</v>
      </c>
      <c r="O787" s="53">
        <f t="shared" si="298"/>
        <v>1.0000000000218279E-2</v>
      </c>
      <c r="AI787" s="58">
        <f t="shared" si="276"/>
        <v>628.79999999999995</v>
      </c>
      <c r="AJ787" s="2">
        <f t="shared" si="277"/>
        <v>2160.8199999999997</v>
      </c>
      <c r="AK787" s="2">
        <f t="shared" si="278"/>
        <v>2866.8399999999997</v>
      </c>
      <c r="AL787" s="2">
        <f t="shared" si="279"/>
        <v>77.22</v>
      </c>
      <c r="AM787" s="2">
        <f t="shared" si="280"/>
        <v>5733.6799999999994</v>
      </c>
      <c r="AN787" s="2">
        <f t="shared" si="281"/>
        <v>2866.86</v>
      </c>
      <c r="AO787" s="2">
        <f t="shared" si="282"/>
        <v>0</v>
      </c>
      <c r="AP787" s="2">
        <f t="shared" si="283"/>
        <v>0</v>
      </c>
      <c r="AQ787" s="2">
        <f t="shared" si="284"/>
        <v>0</v>
      </c>
      <c r="AR787" s="2">
        <f t="shared" si="285"/>
        <v>0</v>
      </c>
      <c r="AS787" s="2">
        <f t="shared" si="286"/>
        <v>0</v>
      </c>
      <c r="AT787" s="2">
        <f t="shared" si="287"/>
        <v>2866.8399999999997</v>
      </c>
      <c r="AU787" s="2">
        <f t="shared" si="288"/>
        <v>0</v>
      </c>
      <c r="AV787" s="2">
        <f t="shared" si="289"/>
        <v>11467.38</v>
      </c>
      <c r="AW787" s="2">
        <f t="shared" si="290"/>
        <v>14334.22</v>
      </c>
      <c r="AX787" s="2">
        <f>'ZBud Extract Monthly'!V786</f>
        <v>2866.85</v>
      </c>
      <c r="AY787" s="53">
        <f t="shared" si="291"/>
        <v>-11467.369999999999</v>
      </c>
    </row>
    <row r="788" spans="1:51" x14ac:dyDescent="0.3">
      <c r="A788" s="129">
        <v>56614</v>
      </c>
      <c r="B788" s="130">
        <v>799.67</v>
      </c>
      <c r="C788" s="130">
        <v>944</v>
      </c>
      <c r="D788" s="130">
        <v>1157.96</v>
      </c>
      <c r="E788" s="130">
        <v>801.54</v>
      </c>
      <c r="F788" s="130">
        <v>0.88</v>
      </c>
      <c r="G788" s="130">
        <v>112.64</v>
      </c>
      <c r="H788" s="2">
        <f t="shared" si="292"/>
        <v>3703.17</v>
      </c>
      <c r="I788" s="2">
        <f t="shared" si="293"/>
        <v>0.88</v>
      </c>
      <c r="J788" s="2">
        <f t="shared" si="294"/>
        <v>112.64</v>
      </c>
      <c r="K788" s="2">
        <f t="shared" si="295"/>
        <v>3703.17</v>
      </c>
      <c r="L788" s="2">
        <f t="shared" si="296"/>
        <v>113.52</v>
      </c>
      <c r="M788" s="2">
        <f t="shared" si="297"/>
        <v>3816.69</v>
      </c>
      <c r="N788" s="2">
        <f>'ZBud Extract Monthly'!V787</f>
        <v>3816.7</v>
      </c>
      <c r="O788" s="53">
        <f t="shared" si="298"/>
        <v>9.9999999997635314E-3</v>
      </c>
      <c r="AI788" s="58">
        <f t="shared" si="276"/>
        <v>799.67</v>
      </c>
      <c r="AJ788" s="2">
        <f t="shared" si="277"/>
        <v>2903.5</v>
      </c>
      <c r="AK788" s="2">
        <f t="shared" si="278"/>
        <v>3816.69</v>
      </c>
      <c r="AL788" s="2">
        <f t="shared" si="279"/>
        <v>113.52</v>
      </c>
      <c r="AM788" s="2">
        <f t="shared" si="280"/>
        <v>7633.38</v>
      </c>
      <c r="AN788" s="2">
        <f t="shared" si="281"/>
        <v>3816.7099999999996</v>
      </c>
      <c r="AO788" s="2">
        <f t="shared" si="282"/>
        <v>0</v>
      </c>
      <c r="AP788" s="2">
        <f t="shared" si="283"/>
        <v>0</v>
      </c>
      <c r="AQ788" s="2">
        <f t="shared" si="284"/>
        <v>0</v>
      </c>
      <c r="AR788" s="2">
        <f t="shared" si="285"/>
        <v>0</v>
      </c>
      <c r="AS788" s="2">
        <f t="shared" si="286"/>
        <v>0</v>
      </c>
      <c r="AT788" s="2">
        <f t="shared" si="287"/>
        <v>3816.69</v>
      </c>
      <c r="AU788" s="2">
        <f t="shared" si="288"/>
        <v>0</v>
      </c>
      <c r="AV788" s="2">
        <f t="shared" si="289"/>
        <v>15266.779999999999</v>
      </c>
      <c r="AW788" s="2">
        <f t="shared" si="290"/>
        <v>19083.47</v>
      </c>
      <c r="AX788" s="2">
        <f>'ZBud Extract Monthly'!V787</f>
        <v>3816.7</v>
      </c>
      <c r="AY788" s="53">
        <f t="shared" si="291"/>
        <v>-15266.77</v>
      </c>
    </row>
    <row r="789" spans="1:51" x14ac:dyDescent="0.3">
      <c r="A789" s="129">
        <v>56645</v>
      </c>
      <c r="B789" s="130">
        <v>631.36</v>
      </c>
      <c r="C789" s="130">
        <v>788.15</v>
      </c>
      <c r="D789" s="130">
        <v>1071.0999999999999</v>
      </c>
      <c r="E789" s="130">
        <v>730.21</v>
      </c>
      <c r="F789" s="130">
        <v>1.55</v>
      </c>
      <c r="G789" s="130">
        <v>132.77000000000001</v>
      </c>
      <c r="H789" s="2">
        <f t="shared" si="292"/>
        <v>3220.8199999999997</v>
      </c>
      <c r="I789" s="2">
        <f t="shared" si="293"/>
        <v>1.55</v>
      </c>
      <c r="J789" s="2">
        <f t="shared" si="294"/>
        <v>132.77000000000001</v>
      </c>
      <c r="K789" s="2">
        <f t="shared" si="295"/>
        <v>3220.8199999999997</v>
      </c>
      <c r="L789" s="2">
        <f t="shared" si="296"/>
        <v>134.32000000000002</v>
      </c>
      <c r="M789" s="2">
        <f t="shared" si="297"/>
        <v>3355.14</v>
      </c>
      <c r="N789" s="2">
        <f>'ZBud Extract Monthly'!V788</f>
        <v>3355.15</v>
      </c>
      <c r="O789" s="53">
        <f t="shared" si="298"/>
        <v>1.0000000000218279E-2</v>
      </c>
      <c r="AI789" s="58">
        <f t="shared" si="276"/>
        <v>631.36</v>
      </c>
      <c r="AJ789" s="2">
        <f t="shared" si="277"/>
        <v>2589.46</v>
      </c>
      <c r="AK789" s="2">
        <f t="shared" si="278"/>
        <v>3355.14</v>
      </c>
      <c r="AL789" s="2">
        <f t="shared" si="279"/>
        <v>134.32000000000002</v>
      </c>
      <c r="AM789" s="2">
        <f t="shared" si="280"/>
        <v>6710.28</v>
      </c>
      <c r="AN789" s="2">
        <f t="shared" si="281"/>
        <v>3355.1600000000003</v>
      </c>
      <c r="AO789" s="2">
        <f t="shared" si="282"/>
        <v>0</v>
      </c>
      <c r="AP789" s="2">
        <f t="shared" si="283"/>
        <v>0</v>
      </c>
      <c r="AQ789" s="2">
        <f t="shared" si="284"/>
        <v>0</v>
      </c>
      <c r="AR789" s="2">
        <f t="shared" si="285"/>
        <v>0</v>
      </c>
      <c r="AS789" s="2">
        <f t="shared" si="286"/>
        <v>0</v>
      </c>
      <c r="AT789" s="2">
        <f t="shared" si="287"/>
        <v>3355.14</v>
      </c>
      <c r="AU789" s="2">
        <f t="shared" si="288"/>
        <v>0</v>
      </c>
      <c r="AV789" s="2">
        <f t="shared" si="289"/>
        <v>13420.58</v>
      </c>
      <c r="AW789" s="2">
        <f t="shared" si="290"/>
        <v>16775.72</v>
      </c>
      <c r="AX789" s="2">
        <f>'ZBud Extract Monthly'!V788</f>
        <v>3355.15</v>
      </c>
      <c r="AY789" s="53">
        <f t="shared" si="291"/>
        <v>-13420.570000000002</v>
      </c>
    </row>
    <row r="790" spans="1:51" x14ac:dyDescent="0.3">
      <c r="A790" s="129">
        <v>56673</v>
      </c>
      <c r="B790" s="130">
        <v>644.46</v>
      </c>
      <c r="C790" s="130">
        <v>817.09</v>
      </c>
      <c r="D790" s="130">
        <v>720.16</v>
      </c>
      <c r="E790" s="130">
        <v>457.08</v>
      </c>
      <c r="F790" s="130">
        <v>2.17</v>
      </c>
      <c r="G790" s="130">
        <v>78.59</v>
      </c>
      <c r="H790" s="2">
        <f t="shared" si="292"/>
        <v>2638.79</v>
      </c>
      <c r="I790" s="2">
        <f t="shared" si="293"/>
        <v>2.17</v>
      </c>
      <c r="J790" s="2">
        <f t="shared" si="294"/>
        <v>78.59</v>
      </c>
      <c r="K790" s="2">
        <f t="shared" si="295"/>
        <v>2638.79</v>
      </c>
      <c r="L790" s="2">
        <f t="shared" si="296"/>
        <v>80.760000000000005</v>
      </c>
      <c r="M790" s="2">
        <f t="shared" si="297"/>
        <v>2719.55</v>
      </c>
      <c r="N790" s="2">
        <f>'ZBud Extract Monthly'!V789</f>
        <v>2719.55</v>
      </c>
      <c r="O790" s="53">
        <f t="shared" si="298"/>
        <v>0</v>
      </c>
      <c r="AI790" s="58">
        <f t="shared" si="276"/>
        <v>644.46</v>
      </c>
      <c r="AJ790" s="2">
        <f t="shared" si="277"/>
        <v>1994.33</v>
      </c>
      <c r="AK790" s="2">
        <f t="shared" si="278"/>
        <v>2719.55</v>
      </c>
      <c r="AL790" s="2">
        <f t="shared" si="279"/>
        <v>80.760000000000005</v>
      </c>
      <c r="AM790" s="2">
        <f t="shared" si="280"/>
        <v>5439.1</v>
      </c>
      <c r="AN790" s="2">
        <f t="shared" si="281"/>
        <v>2719.55</v>
      </c>
      <c r="AO790" s="2">
        <f t="shared" si="282"/>
        <v>0</v>
      </c>
      <c r="AP790" s="2">
        <f t="shared" si="283"/>
        <v>0</v>
      </c>
      <c r="AQ790" s="2">
        <f t="shared" si="284"/>
        <v>0</v>
      </c>
      <c r="AR790" s="2">
        <f t="shared" si="285"/>
        <v>0</v>
      </c>
      <c r="AS790" s="2">
        <f t="shared" si="286"/>
        <v>0</v>
      </c>
      <c r="AT790" s="2">
        <f t="shared" si="287"/>
        <v>2719.55</v>
      </c>
      <c r="AU790" s="2">
        <f t="shared" si="288"/>
        <v>0</v>
      </c>
      <c r="AV790" s="2">
        <f t="shared" si="289"/>
        <v>10878.2</v>
      </c>
      <c r="AW790" s="2">
        <f t="shared" si="290"/>
        <v>13597.75</v>
      </c>
      <c r="AX790" s="2">
        <f>'ZBud Extract Monthly'!V789</f>
        <v>2719.55</v>
      </c>
      <c r="AY790" s="53">
        <f t="shared" si="291"/>
        <v>-10878.2</v>
      </c>
    </row>
    <row r="791" spans="1:51" x14ac:dyDescent="0.3">
      <c r="A791" s="129">
        <v>56704</v>
      </c>
      <c r="B791" s="130">
        <v>729.38</v>
      </c>
      <c r="C791" s="130">
        <v>921.38</v>
      </c>
      <c r="D791" s="130">
        <v>1319.06</v>
      </c>
      <c r="E791" s="130">
        <v>852.88</v>
      </c>
      <c r="F791" s="130">
        <v>18.75</v>
      </c>
      <c r="G791" s="130">
        <v>177.22</v>
      </c>
      <c r="H791" s="2">
        <f t="shared" si="292"/>
        <v>3822.7</v>
      </c>
      <c r="I791" s="2">
        <f t="shared" si="293"/>
        <v>18.75</v>
      </c>
      <c r="J791" s="2">
        <f t="shared" si="294"/>
        <v>177.22</v>
      </c>
      <c r="K791" s="2">
        <f t="shared" si="295"/>
        <v>3822.7</v>
      </c>
      <c r="L791" s="2">
        <f t="shared" si="296"/>
        <v>195.97</v>
      </c>
      <c r="M791" s="2">
        <f t="shared" si="297"/>
        <v>4018.6699999999996</v>
      </c>
      <c r="N791" s="2">
        <f>'ZBud Extract Monthly'!V790</f>
        <v>4018.67</v>
      </c>
      <c r="O791" s="53">
        <f t="shared" si="298"/>
        <v>0</v>
      </c>
      <c r="AI791" s="58">
        <f t="shared" si="276"/>
        <v>729.38</v>
      </c>
      <c r="AJ791" s="2">
        <f t="shared" si="277"/>
        <v>3093.32</v>
      </c>
      <c r="AK791" s="2">
        <f t="shared" si="278"/>
        <v>4018.6699999999996</v>
      </c>
      <c r="AL791" s="2">
        <f t="shared" si="279"/>
        <v>195.97</v>
      </c>
      <c r="AM791" s="2">
        <f t="shared" si="280"/>
        <v>8037.3399999999992</v>
      </c>
      <c r="AN791" s="2">
        <f t="shared" si="281"/>
        <v>4018.67</v>
      </c>
      <c r="AO791" s="2">
        <f t="shared" si="282"/>
        <v>0</v>
      </c>
      <c r="AP791" s="2">
        <f t="shared" si="283"/>
        <v>0</v>
      </c>
      <c r="AQ791" s="2">
        <f t="shared" si="284"/>
        <v>0</v>
      </c>
      <c r="AR791" s="2">
        <f t="shared" si="285"/>
        <v>0</v>
      </c>
      <c r="AS791" s="2">
        <f t="shared" si="286"/>
        <v>0</v>
      </c>
      <c r="AT791" s="2">
        <f t="shared" si="287"/>
        <v>4018.6699999999996</v>
      </c>
      <c r="AU791" s="2">
        <f t="shared" si="288"/>
        <v>0</v>
      </c>
      <c r="AV791" s="2">
        <f t="shared" si="289"/>
        <v>16074.679999999998</v>
      </c>
      <c r="AW791" s="2">
        <f t="shared" si="290"/>
        <v>20093.349999999999</v>
      </c>
      <c r="AX791" s="2">
        <f>'ZBud Extract Monthly'!V790</f>
        <v>4018.67</v>
      </c>
      <c r="AY791" s="53">
        <f t="shared" si="291"/>
        <v>-16074.679999999998</v>
      </c>
    </row>
    <row r="792" spans="1:51" x14ac:dyDescent="0.3">
      <c r="A792" s="129">
        <v>56734</v>
      </c>
      <c r="B792" s="130">
        <v>562.41</v>
      </c>
      <c r="C792" s="130">
        <v>690.78</v>
      </c>
      <c r="D792" s="130">
        <v>768.29</v>
      </c>
      <c r="E792" s="130">
        <v>479.14</v>
      </c>
      <c r="F792" s="130">
        <v>9.7799999999999994</v>
      </c>
      <c r="G792" s="130">
        <v>104.42</v>
      </c>
      <c r="H792" s="2">
        <f t="shared" si="292"/>
        <v>2500.62</v>
      </c>
      <c r="I792" s="2">
        <f t="shared" si="293"/>
        <v>9.7799999999999994</v>
      </c>
      <c r="J792" s="2">
        <f t="shared" si="294"/>
        <v>104.42</v>
      </c>
      <c r="K792" s="2">
        <f t="shared" si="295"/>
        <v>2500.62</v>
      </c>
      <c r="L792" s="2">
        <f t="shared" si="296"/>
        <v>114.2</v>
      </c>
      <c r="M792" s="2">
        <f t="shared" si="297"/>
        <v>2614.8200000000002</v>
      </c>
      <c r="N792" s="2">
        <f>'ZBud Extract Monthly'!V791</f>
        <v>2614.81</v>
      </c>
      <c r="O792" s="53">
        <f t="shared" si="298"/>
        <v>-1.0000000000218279E-2</v>
      </c>
      <c r="AI792" s="58">
        <f t="shared" si="276"/>
        <v>562.41</v>
      </c>
      <c r="AJ792" s="2">
        <f t="shared" si="277"/>
        <v>1938.21</v>
      </c>
      <c r="AK792" s="2">
        <f t="shared" si="278"/>
        <v>2614.8199999999997</v>
      </c>
      <c r="AL792" s="2">
        <f t="shared" si="279"/>
        <v>114.2</v>
      </c>
      <c r="AM792" s="2">
        <f t="shared" si="280"/>
        <v>5229.6399999999994</v>
      </c>
      <c r="AN792" s="2">
        <f t="shared" si="281"/>
        <v>2614.7999999999997</v>
      </c>
      <c r="AO792" s="2">
        <f t="shared" si="282"/>
        <v>0</v>
      </c>
      <c r="AP792" s="2">
        <f t="shared" si="283"/>
        <v>0</v>
      </c>
      <c r="AQ792" s="2">
        <f t="shared" si="284"/>
        <v>0</v>
      </c>
      <c r="AR792" s="2">
        <f t="shared" si="285"/>
        <v>0</v>
      </c>
      <c r="AS792" s="2">
        <f t="shared" si="286"/>
        <v>0</v>
      </c>
      <c r="AT792" s="2">
        <f t="shared" si="287"/>
        <v>2614.8199999999997</v>
      </c>
      <c r="AU792" s="2">
        <f t="shared" si="288"/>
        <v>0</v>
      </c>
      <c r="AV792" s="2">
        <f t="shared" si="289"/>
        <v>10459.259999999998</v>
      </c>
      <c r="AW792" s="2">
        <f t="shared" si="290"/>
        <v>13074.079999999998</v>
      </c>
      <c r="AX792" s="2">
        <f>'ZBud Extract Monthly'!V791</f>
        <v>2614.81</v>
      </c>
      <c r="AY792" s="53">
        <f t="shared" si="291"/>
        <v>-10459.269999999999</v>
      </c>
    </row>
    <row r="793" spans="1:51" x14ac:dyDescent="0.3">
      <c r="A793" s="129">
        <v>56765</v>
      </c>
      <c r="B793" s="130">
        <v>561.27</v>
      </c>
      <c r="C793" s="130">
        <v>664.25</v>
      </c>
      <c r="D793" s="130">
        <v>631.67999999999995</v>
      </c>
      <c r="E793" s="130">
        <v>428.64</v>
      </c>
      <c r="F793" s="130">
        <v>0.4</v>
      </c>
      <c r="G793" s="130">
        <v>63.12</v>
      </c>
      <c r="H793" s="2">
        <f t="shared" si="292"/>
        <v>2285.8399999999997</v>
      </c>
      <c r="I793" s="2">
        <f t="shared" si="293"/>
        <v>0.4</v>
      </c>
      <c r="J793" s="2">
        <f t="shared" si="294"/>
        <v>63.12</v>
      </c>
      <c r="K793" s="2">
        <f t="shared" si="295"/>
        <v>2285.8399999999997</v>
      </c>
      <c r="L793" s="2">
        <f t="shared" si="296"/>
        <v>63.519999999999996</v>
      </c>
      <c r="M793" s="2">
        <f t="shared" si="297"/>
        <v>2349.3599999999997</v>
      </c>
      <c r="N793" s="2">
        <f>'ZBud Extract Monthly'!V792</f>
        <v>2349.36</v>
      </c>
      <c r="O793" s="53">
        <f t="shared" si="298"/>
        <v>0</v>
      </c>
      <c r="AI793" s="58">
        <f t="shared" si="276"/>
        <v>561.27</v>
      </c>
      <c r="AJ793" s="2">
        <f t="shared" si="277"/>
        <v>1724.5699999999997</v>
      </c>
      <c r="AK793" s="2">
        <f t="shared" si="278"/>
        <v>2349.3599999999997</v>
      </c>
      <c r="AL793" s="2">
        <f t="shared" si="279"/>
        <v>63.519999999999996</v>
      </c>
      <c r="AM793" s="2">
        <f t="shared" si="280"/>
        <v>4698.7199999999993</v>
      </c>
      <c r="AN793" s="2">
        <f t="shared" si="281"/>
        <v>2349.36</v>
      </c>
      <c r="AO793" s="2">
        <f t="shared" si="282"/>
        <v>0</v>
      </c>
      <c r="AP793" s="2">
        <f t="shared" si="283"/>
        <v>0</v>
      </c>
      <c r="AQ793" s="2">
        <f t="shared" si="284"/>
        <v>0</v>
      </c>
      <c r="AR793" s="2">
        <f t="shared" si="285"/>
        <v>0</v>
      </c>
      <c r="AS793" s="2">
        <f t="shared" si="286"/>
        <v>0</v>
      </c>
      <c r="AT793" s="2">
        <f t="shared" si="287"/>
        <v>2349.3599999999997</v>
      </c>
      <c r="AU793" s="2">
        <f t="shared" si="288"/>
        <v>0</v>
      </c>
      <c r="AV793" s="2">
        <f t="shared" si="289"/>
        <v>9397.4399999999987</v>
      </c>
      <c r="AW793" s="2">
        <f t="shared" si="290"/>
        <v>11746.8</v>
      </c>
      <c r="AX793" s="2">
        <f>'ZBud Extract Monthly'!V792</f>
        <v>2349.36</v>
      </c>
      <c r="AY793" s="53">
        <f t="shared" si="291"/>
        <v>-9397.4399999999987</v>
      </c>
    </row>
    <row r="794" spans="1:51" x14ac:dyDescent="0.3">
      <c r="A794" s="129">
        <v>56795</v>
      </c>
      <c r="B794" s="130">
        <v>519.96</v>
      </c>
      <c r="C794" s="130">
        <v>578</v>
      </c>
      <c r="D794" s="130">
        <v>169.45</v>
      </c>
      <c r="E794" s="130">
        <v>108.09</v>
      </c>
      <c r="F794" s="130">
        <v>0</v>
      </c>
      <c r="G794" s="130">
        <v>8.69</v>
      </c>
      <c r="H794" s="2">
        <f t="shared" si="292"/>
        <v>1375.5</v>
      </c>
      <c r="I794" s="2">
        <f t="shared" si="293"/>
        <v>0</v>
      </c>
      <c r="J794" s="2">
        <f t="shared" si="294"/>
        <v>8.69</v>
      </c>
      <c r="K794" s="2">
        <f t="shared" si="295"/>
        <v>1375.5</v>
      </c>
      <c r="L794" s="2">
        <f t="shared" si="296"/>
        <v>8.69</v>
      </c>
      <c r="M794" s="2">
        <f t="shared" si="297"/>
        <v>1384.19</v>
      </c>
      <c r="N794" s="2">
        <f>'ZBud Extract Monthly'!V793</f>
        <v>1384.18</v>
      </c>
      <c r="O794" s="53">
        <f t="shared" si="298"/>
        <v>-9.9999999999909051E-3</v>
      </c>
      <c r="AI794" s="58">
        <f t="shared" si="276"/>
        <v>519.96</v>
      </c>
      <c r="AJ794" s="2">
        <f t="shared" si="277"/>
        <v>855.54000000000008</v>
      </c>
      <c r="AK794" s="2">
        <f t="shared" si="278"/>
        <v>1384.19</v>
      </c>
      <c r="AL794" s="2">
        <f t="shared" si="279"/>
        <v>8.69</v>
      </c>
      <c r="AM794" s="2">
        <f t="shared" si="280"/>
        <v>2768.38</v>
      </c>
      <c r="AN794" s="2">
        <f t="shared" si="281"/>
        <v>1384.17</v>
      </c>
      <c r="AO794" s="2">
        <f t="shared" si="282"/>
        <v>0</v>
      </c>
      <c r="AP794" s="2">
        <f t="shared" si="283"/>
        <v>0</v>
      </c>
      <c r="AQ794" s="2">
        <f t="shared" si="284"/>
        <v>0</v>
      </c>
      <c r="AR794" s="2">
        <f t="shared" si="285"/>
        <v>0</v>
      </c>
      <c r="AS794" s="2">
        <f t="shared" si="286"/>
        <v>0</v>
      </c>
      <c r="AT794" s="2">
        <f t="shared" si="287"/>
        <v>1384.19</v>
      </c>
      <c r="AU794" s="2">
        <f t="shared" si="288"/>
        <v>0</v>
      </c>
      <c r="AV794" s="2">
        <f t="shared" si="289"/>
        <v>5536.74</v>
      </c>
      <c r="AW794" s="2">
        <f t="shared" si="290"/>
        <v>6920.93</v>
      </c>
      <c r="AX794" s="2">
        <f>'ZBud Extract Monthly'!V793</f>
        <v>1384.18</v>
      </c>
      <c r="AY794" s="53">
        <f t="shared" si="291"/>
        <v>-5536.75</v>
      </c>
    </row>
    <row r="795" spans="1:51" x14ac:dyDescent="0.3">
      <c r="A795" s="129">
        <v>56826</v>
      </c>
      <c r="B795" s="130">
        <v>518.79</v>
      </c>
      <c r="C795" s="130">
        <v>567.82000000000005</v>
      </c>
      <c r="D795" s="130">
        <v>96.17</v>
      </c>
      <c r="E795" s="130">
        <v>44.62</v>
      </c>
      <c r="F795" s="130">
        <v>0</v>
      </c>
      <c r="G795" s="130">
        <v>0.55000000000000004</v>
      </c>
      <c r="H795" s="2">
        <f t="shared" si="292"/>
        <v>1227.4000000000001</v>
      </c>
      <c r="I795" s="2">
        <f t="shared" si="293"/>
        <v>0</v>
      </c>
      <c r="J795" s="2">
        <f t="shared" si="294"/>
        <v>0.55000000000000004</v>
      </c>
      <c r="K795" s="2">
        <f t="shared" si="295"/>
        <v>1227.4000000000001</v>
      </c>
      <c r="L795" s="2">
        <f t="shared" si="296"/>
        <v>0.55000000000000004</v>
      </c>
      <c r="M795" s="2">
        <f t="shared" si="297"/>
        <v>1227.95</v>
      </c>
      <c r="N795" s="2">
        <f>'ZBud Extract Monthly'!V794</f>
        <v>1227.94</v>
      </c>
      <c r="O795" s="53">
        <f t="shared" si="298"/>
        <v>-9.9999999999909051E-3</v>
      </c>
      <c r="AI795" s="58">
        <f t="shared" si="276"/>
        <v>518.79</v>
      </c>
      <c r="AJ795" s="2">
        <f t="shared" si="277"/>
        <v>708.61</v>
      </c>
      <c r="AK795" s="2">
        <f t="shared" si="278"/>
        <v>1227.95</v>
      </c>
      <c r="AL795" s="2">
        <f t="shared" si="279"/>
        <v>0.55000000000000004</v>
      </c>
      <c r="AM795" s="2">
        <f t="shared" si="280"/>
        <v>2455.9</v>
      </c>
      <c r="AN795" s="2">
        <f t="shared" si="281"/>
        <v>1227.93</v>
      </c>
      <c r="AO795" s="2">
        <f t="shared" si="282"/>
        <v>0</v>
      </c>
      <c r="AP795" s="2">
        <f t="shared" si="283"/>
        <v>0</v>
      </c>
      <c r="AQ795" s="2">
        <f t="shared" si="284"/>
        <v>0</v>
      </c>
      <c r="AR795" s="2">
        <f t="shared" si="285"/>
        <v>0</v>
      </c>
      <c r="AS795" s="2">
        <f t="shared" si="286"/>
        <v>0</v>
      </c>
      <c r="AT795" s="2">
        <f t="shared" si="287"/>
        <v>1227.95</v>
      </c>
      <c r="AU795" s="2">
        <f t="shared" si="288"/>
        <v>0</v>
      </c>
      <c r="AV795" s="2">
        <f t="shared" si="289"/>
        <v>4911.7800000000007</v>
      </c>
      <c r="AW795" s="2">
        <f t="shared" si="290"/>
        <v>6139.7300000000014</v>
      </c>
      <c r="AX795" s="2">
        <f>'ZBud Extract Monthly'!V794</f>
        <v>1227.94</v>
      </c>
      <c r="AY795" s="53">
        <f t="shared" si="291"/>
        <v>-4911.7900000000009</v>
      </c>
    </row>
    <row r="796" spans="1:51" x14ac:dyDescent="0.3">
      <c r="A796" s="129">
        <v>56857</v>
      </c>
      <c r="B796" s="130">
        <v>504.78</v>
      </c>
      <c r="C796" s="130">
        <v>540.64</v>
      </c>
      <c r="D796" s="130">
        <v>78.16</v>
      </c>
      <c r="E796" s="130">
        <v>32.96</v>
      </c>
      <c r="F796" s="130">
        <v>0</v>
      </c>
      <c r="G796" s="130">
        <v>0.46</v>
      </c>
      <c r="H796" s="2">
        <f t="shared" si="292"/>
        <v>1156.5400000000002</v>
      </c>
      <c r="I796" s="2">
        <f t="shared" si="293"/>
        <v>0</v>
      </c>
      <c r="J796" s="2">
        <f t="shared" si="294"/>
        <v>0.46</v>
      </c>
      <c r="K796" s="2">
        <f t="shared" si="295"/>
        <v>1156.5400000000002</v>
      </c>
      <c r="L796" s="2">
        <f t="shared" si="296"/>
        <v>0.46</v>
      </c>
      <c r="M796" s="2">
        <f t="shared" si="297"/>
        <v>1157.0000000000002</v>
      </c>
      <c r="N796" s="2">
        <f>'ZBud Extract Monthly'!V795</f>
        <v>1156.99</v>
      </c>
      <c r="O796" s="53">
        <f t="shared" si="298"/>
        <v>-1.0000000000218279E-2</v>
      </c>
      <c r="AI796" s="58">
        <f t="shared" si="276"/>
        <v>504.78</v>
      </c>
      <c r="AJ796" s="2">
        <f t="shared" si="277"/>
        <v>651.76</v>
      </c>
      <c r="AK796" s="2">
        <f t="shared" si="278"/>
        <v>1157.0000000000002</v>
      </c>
      <c r="AL796" s="2">
        <f t="shared" si="279"/>
        <v>0.46</v>
      </c>
      <c r="AM796" s="2">
        <f t="shared" si="280"/>
        <v>2314.0000000000005</v>
      </c>
      <c r="AN796" s="2">
        <f t="shared" si="281"/>
        <v>1156.9799999999998</v>
      </c>
      <c r="AO796" s="2">
        <f t="shared" si="282"/>
        <v>0</v>
      </c>
      <c r="AP796" s="2">
        <f t="shared" si="283"/>
        <v>0</v>
      </c>
      <c r="AQ796" s="2">
        <f t="shared" si="284"/>
        <v>0</v>
      </c>
      <c r="AR796" s="2">
        <f t="shared" si="285"/>
        <v>0</v>
      </c>
      <c r="AS796" s="2">
        <f t="shared" si="286"/>
        <v>0</v>
      </c>
      <c r="AT796" s="2">
        <f t="shared" si="287"/>
        <v>1157.0000000000002</v>
      </c>
      <c r="AU796" s="2">
        <f t="shared" si="288"/>
        <v>0</v>
      </c>
      <c r="AV796" s="2">
        <f t="shared" si="289"/>
        <v>4627.9800000000005</v>
      </c>
      <c r="AW796" s="2">
        <f t="shared" si="290"/>
        <v>5784.98</v>
      </c>
      <c r="AX796" s="2">
        <f>'ZBud Extract Monthly'!V795</f>
        <v>1156.99</v>
      </c>
      <c r="AY796" s="53">
        <f t="shared" si="291"/>
        <v>-4627.99</v>
      </c>
    </row>
    <row r="797" spans="1:51" x14ac:dyDescent="0.3">
      <c r="A797" s="129">
        <v>56887</v>
      </c>
      <c r="B797" s="130">
        <v>475.63</v>
      </c>
      <c r="C797" s="130">
        <v>506.03</v>
      </c>
      <c r="D797" s="130">
        <v>238.2</v>
      </c>
      <c r="E797" s="130">
        <v>188.46</v>
      </c>
      <c r="F797" s="130">
        <v>0</v>
      </c>
      <c r="G797" s="130">
        <v>8.3000000000000007</v>
      </c>
      <c r="H797" s="2">
        <f t="shared" si="292"/>
        <v>1408.32</v>
      </c>
      <c r="I797" s="2">
        <f t="shared" si="293"/>
        <v>0</v>
      </c>
      <c r="J797" s="2">
        <f t="shared" si="294"/>
        <v>8.3000000000000007</v>
      </c>
      <c r="K797" s="2">
        <f t="shared" si="295"/>
        <v>1408.32</v>
      </c>
      <c r="L797" s="2">
        <f t="shared" si="296"/>
        <v>8.3000000000000007</v>
      </c>
      <c r="M797" s="2">
        <f t="shared" si="297"/>
        <v>1416.62</v>
      </c>
      <c r="N797" s="2">
        <f>'ZBud Extract Monthly'!V796</f>
        <v>1416.62</v>
      </c>
      <c r="O797" s="53">
        <f t="shared" si="298"/>
        <v>0</v>
      </c>
      <c r="AI797" s="58">
        <f t="shared" si="276"/>
        <v>475.63</v>
      </c>
      <c r="AJ797" s="2">
        <f t="shared" si="277"/>
        <v>932.69</v>
      </c>
      <c r="AK797" s="2">
        <f t="shared" si="278"/>
        <v>1416.62</v>
      </c>
      <c r="AL797" s="2">
        <f t="shared" si="279"/>
        <v>8.3000000000000007</v>
      </c>
      <c r="AM797" s="2">
        <f t="shared" si="280"/>
        <v>2833.24</v>
      </c>
      <c r="AN797" s="2">
        <f t="shared" si="281"/>
        <v>1416.62</v>
      </c>
      <c r="AO797" s="2">
        <f t="shared" si="282"/>
        <v>0</v>
      </c>
      <c r="AP797" s="2">
        <f t="shared" si="283"/>
        <v>0</v>
      </c>
      <c r="AQ797" s="2">
        <f t="shared" si="284"/>
        <v>0</v>
      </c>
      <c r="AR797" s="2">
        <f t="shared" si="285"/>
        <v>0</v>
      </c>
      <c r="AS797" s="2">
        <f t="shared" si="286"/>
        <v>0</v>
      </c>
      <c r="AT797" s="2">
        <f t="shared" si="287"/>
        <v>1416.62</v>
      </c>
      <c r="AU797" s="2">
        <f t="shared" si="288"/>
        <v>0</v>
      </c>
      <c r="AV797" s="2">
        <f t="shared" si="289"/>
        <v>5666.48</v>
      </c>
      <c r="AW797" s="2">
        <f t="shared" si="290"/>
        <v>7083.0999999999995</v>
      </c>
      <c r="AX797" s="2">
        <f>'ZBud Extract Monthly'!V796</f>
        <v>1416.62</v>
      </c>
      <c r="AY797" s="53">
        <f t="shared" si="291"/>
        <v>-5666.48</v>
      </c>
    </row>
    <row r="798" spans="1:51" x14ac:dyDescent="0.3">
      <c r="A798" s="129">
        <v>56918</v>
      </c>
      <c r="B798" s="130">
        <v>513.34</v>
      </c>
      <c r="C798" s="130">
        <v>534.96</v>
      </c>
      <c r="D798" s="130">
        <v>432.49</v>
      </c>
      <c r="E798" s="130">
        <v>368.95</v>
      </c>
      <c r="F798" s="130">
        <v>0</v>
      </c>
      <c r="G798" s="130">
        <v>30.82</v>
      </c>
      <c r="H798" s="2">
        <f t="shared" si="292"/>
        <v>1849.7400000000002</v>
      </c>
      <c r="I798" s="2">
        <f t="shared" si="293"/>
        <v>0</v>
      </c>
      <c r="J798" s="2">
        <f t="shared" si="294"/>
        <v>30.82</v>
      </c>
      <c r="K798" s="2">
        <f t="shared" si="295"/>
        <v>1849.7400000000002</v>
      </c>
      <c r="L798" s="2">
        <f t="shared" si="296"/>
        <v>30.82</v>
      </c>
      <c r="M798" s="2">
        <f t="shared" si="297"/>
        <v>1880.5600000000002</v>
      </c>
      <c r="N798" s="2">
        <f>'ZBud Extract Monthly'!V797</f>
        <v>1880.56</v>
      </c>
      <c r="O798" s="53">
        <f t="shared" si="298"/>
        <v>0</v>
      </c>
      <c r="AI798" s="58">
        <f t="shared" si="276"/>
        <v>513.34</v>
      </c>
      <c r="AJ798" s="2">
        <f t="shared" si="277"/>
        <v>1336.4</v>
      </c>
      <c r="AK798" s="2">
        <f t="shared" si="278"/>
        <v>1880.5600000000002</v>
      </c>
      <c r="AL798" s="2">
        <f t="shared" si="279"/>
        <v>30.82</v>
      </c>
      <c r="AM798" s="2">
        <f t="shared" si="280"/>
        <v>3761.1200000000003</v>
      </c>
      <c r="AN798" s="2">
        <f t="shared" si="281"/>
        <v>1880.56</v>
      </c>
      <c r="AO798" s="2">
        <f t="shared" si="282"/>
        <v>0</v>
      </c>
      <c r="AP798" s="2">
        <f t="shared" si="283"/>
        <v>0</v>
      </c>
      <c r="AQ798" s="2">
        <f t="shared" si="284"/>
        <v>0</v>
      </c>
      <c r="AR798" s="2">
        <f t="shared" si="285"/>
        <v>0</v>
      </c>
      <c r="AS798" s="2">
        <f t="shared" si="286"/>
        <v>0</v>
      </c>
      <c r="AT798" s="2">
        <f t="shared" si="287"/>
        <v>1880.5600000000002</v>
      </c>
      <c r="AU798" s="2">
        <f t="shared" si="288"/>
        <v>0</v>
      </c>
      <c r="AV798" s="2">
        <f t="shared" si="289"/>
        <v>7522.24</v>
      </c>
      <c r="AW798" s="2">
        <f t="shared" si="290"/>
        <v>9402.8000000000011</v>
      </c>
      <c r="AX798" s="2">
        <f>'ZBud Extract Monthly'!V797</f>
        <v>1880.56</v>
      </c>
      <c r="AY798" s="53">
        <f t="shared" si="291"/>
        <v>-7522.2400000000016</v>
      </c>
    </row>
    <row r="799" spans="1:51" x14ac:dyDescent="0.3">
      <c r="A799" s="129">
        <v>56948</v>
      </c>
      <c r="B799" s="130">
        <v>477.09</v>
      </c>
      <c r="C799" s="130">
        <v>497.97</v>
      </c>
      <c r="D799" s="130">
        <v>471.34</v>
      </c>
      <c r="E799" s="130">
        <v>364.46</v>
      </c>
      <c r="F799" s="130">
        <v>0</v>
      </c>
      <c r="G799" s="130">
        <v>40.880000000000003</v>
      </c>
      <c r="H799" s="2">
        <f t="shared" si="292"/>
        <v>1810.86</v>
      </c>
      <c r="I799" s="2">
        <f t="shared" si="293"/>
        <v>0</v>
      </c>
      <c r="J799" s="2">
        <f t="shared" si="294"/>
        <v>40.880000000000003</v>
      </c>
      <c r="K799" s="2">
        <f t="shared" si="295"/>
        <v>1810.86</v>
      </c>
      <c r="L799" s="2">
        <f t="shared" si="296"/>
        <v>40.880000000000003</v>
      </c>
      <c r="M799" s="2">
        <f t="shared" si="297"/>
        <v>1851.74</v>
      </c>
      <c r="N799" s="2">
        <f>'ZBud Extract Monthly'!V798</f>
        <v>1851.74</v>
      </c>
      <c r="O799" s="53">
        <f t="shared" si="298"/>
        <v>0</v>
      </c>
      <c r="AI799" s="58">
        <f t="shared" si="276"/>
        <v>477.09</v>
      </c>
      <c r="AJ799" s="2">
        <f t="shared" si="277"/>
        <v>1333.77</v>
      </c>
      <c r="AK799" s="2">
        <f t="shared" si="278"/>
        <v>1851.74</v>
      </c>
      <c r="AL799" s="2">
        <f t="shared" si="279"/>
        <v>40.880000000000003</v>
      </c>
      <c r="AM799" s="2">
        <f t="shared" si="280"/>
        <v>3703.48</v>
      </c>
      <c r="AN799" s="2">
        <f t="shared" si="281"/>
        <v>1851.74</v>
      </c>
      <c r="AO799" s="2">
        <f t="shared" si="282"/>
        <v>0</v>
      </c>
      <c r="AP799" s="2">
        <f t="shared" si="283"/>
        <v>0</v>
      </c>
      <c r="AQ799" s="2">
        <f t="shared" si="284"/>
        <v>0</v>
      </c>
      <c r="AR799" s="2">
        <f t="shared" si="285"/>
        <v>0</v>
      </c>
      <c r="AS799" s="2">
        <f t="shared" si="286"/>
        <v>0</v>
      </c>
      <c r="AT799" s="2">
        <f t="shared" si="287"/>
        <v>1851.74</v>
      </c>
      <c r="AU799" s="2">
        <f t="shared" si="288"/>
        <v>0</v>
      </c>
      <c r="AV799" s="2">
        <f t="shared" si="289"/>
        <v>7406.96</v>
      </c>
      <c r="AW799" s="2">
        <f t="shared" si="290"/>
        <v>9258.7000000000007</v>
      </c>
      <c r="AX799" s="2">
        <f>'ZBud Extract Monthly'!V798</f>
        <v>1851.74</v>
      </c>
      <c r="AY799" s="53">
        <f t="shared" si="291"/>
        <v>-7406.9600000000009</v>
      </c>
    </row>
    <row r="800" spans="1:51" x14ac:dyDescent="0.3">
      <c r="A800" s="129">
        <v>56979</v>
      </c>
      <c r="B800" s="130">
        <v>609.12</v>
      </c>
      <c r="C800" s="130">
        <v>633.02</v>
      </c>
      <c r="D800" s="130">
        <v>673.14</v>
      </c>
      <c r="E800" s="130">
        <v>490.44</v>
      </c>
      <c r="F800" s="130">
        <v>0</v>
      </c>
      <c r="G800" s="130">
        <v>51.02</v>
      </c>
      <c r="H800" s="2">
        <f t="shared" si="292"/>
        <v>2405.7199999999998</v>
      </c>
      <c r="I800" s="2">
        <f t="shared" si="293"/>
        <v>0</v>
      </c>
      <c r="J800" s="2">
        <f t="shared" si="294"/>
        <v>51.02</v>
      </c>
      <c r="K800" s="2">
        <f t="shared" si="295"/>
        <v>2405.7199999999998</v>
      </c>
      <c r="L800" s="2">
        <f t="shared" si="296"/>
        <v>51.02</v>
      </c>
      <c r="M800" s="2">
        <f t="shared" si="297"/>
        <v>2456.7399999999998</v>
      </c>
      <c r="N800" s="2">
        <f>'ZBud Extract Monthly'!V799</f>
        <v>2456.7399999999998</v>
      </c>
      <c r="O800" s="53">
        <f t="shared" si="298"/>
        <v>0</v>
      </c>
      <c r="AI800" s="58">
        <f t="shared" si="276"/>
        <v>609.12</v>
      </c>
      <c r="AJ800" s="2">
        <f t="shared" si="277"/>
        <v>1796.6</v>
      </c>
      <c r="AK800" s="2">
        <f t="shared" si="278"/>
        <v>2456.7399999999998</v>
      </c>
      <c r="AL800" s="2">
        <f t="shared" si="279"/>
        <v>51.02</v>
      </c>
      <c r="AM800" s="2">
        <f t="shared" si="280"/>
        <v>4913.4799999999996</v>
      </c>
      <c r="AN800" s="2">
        <f t="shared" si="281"/>
        <v>2456.7399999999998</v>
      </c>
      <c r="AO800" s="2">
        <f t="shared" si="282"/>
        <v>0</v>
      </c>
      <c r="AP800" s="2">
        <f t="shared" si="283"/>
        <v>0</v>
      </c>
      <c r="AQ800" s="2">
        <f t="shared" si="284"/>
        <v>0</v>
      </c>
      <c r="AR800" s="2">
        <f t="shared" si="285"/>
        <v>0</v>
      </c>
      <c r="AS800" s="2">
        <f t="shared" si="286"/>
        <v>0</v>
      </c>
      <c r="AT800" s="2">
        <f t="shared" si="287"/>
        <v>2456.7399999999998</v>
      </c>
      <c r="AU800" s="2">
        <f t="shared" si="288"/>
        <v>0</v>
      </c>
      <c r="AV800" s="2">
        <f t="shared" si="289"/>
        <v>9826.9599999999991</v>
      </c>
      <c r="AW800" s="2">
        <f t="shared" si="290"/>
        <v>12283.699999999999</v>
      </c>
      <c r="AX800" s="2">
        <f>'ZBud Extract Monthly'!V799</f>
        <v>2456.7399999999998</v>
      </c>
      <c r="AY800" s="53">
        <f t="shared" si="291"/>
        <v>-9826.9599999999991</v>
      </c>
    </row>
    <row r="801" spans="1:51" x14ac:dyDescent="0.3">
      <c r="A801" s="129">
        <v>57010</v>
      </c>
      <c r="B801" s="130">
        <v>930.54</v>
      </c>
      <c r="C801" s="130">
        <v>1120.0999999999999</v>
      </c>
      <c r="D801" s="130">
        <v>1394.7</v>
      </c>
      <c r="E801" s="130">
        <v>934.47</v>
      </c>
      <c r="F801" s="130">
        <v>0</v>
      </c>
      <c r="G801" s="130">
        <v>112.42</v>
      </c>
      <c r="H801" s="2">
        <f t="shared" si="292"/>
        <v>4379.8100000000004</v>
      </c>
      <c r="I801" s="2">
        <f t="shared" si="293"/>
        <v>0</v>
      </c>
      <c r="J801" s="2">
        <f t="shared" si="294"/>
        <v>112.42</v>
      </c>
      <c r="K801" s="2">
        <f t="shared" si="295"/>
        <v>4379.8100000000004</v>
      </c>
      <c r="L801" s="2">
        <f t="shared" si="296"/>
        <v>112.42</v>
      </c>
      <c r="M801" s="2">
        <f t="shared" si="297"/>
        <v>4492.2300000000005</v>
      </c>
      <c r="N801" s="2">
        <f>'ZBud Extract Monthly'!V800</f>
        <v>4492.2299999999996</v>
      </c>
      <c r="O801" s="53">
        <f t="shared" si="298"/>
        <v>0</v>
      </c>
      <c r="AI801" s="58">
        <f t="shared" si="276"/>
        <v>930.54</v>
      </c>
      <c r="AJ801" s="2">
        <f t="shared" si="277"/>
        <v>3449.2700000000004</v>
      </c>
      <c r="AK801" s="2">
        <f t="shared" si="278"/>
        <v>4492.2300000000005</v>
      </c>
      <c r="AL801" s="2">
        <f t="shared" si="279"/>
        <v>112.42</v>
      </c>
      <c r="AM801" s="2">
        <f t="shared" si="280"/>
        <v>8984.4600000000009</v>
      </c>
      <c r="AN801" s="2">
        <f t="shared" si="281"/>
        <v>4492.2299999999996</v>
      </c>
      <c r="AO801" s="2">
        <f t="shared" si="282"/>
        <v>0</v>
      </c>
      <c r="AP801" s="2">
        <f t="shared" si="283"/>
        <v>0</v>
      </c>
      <c r="AQ801" s="2">
        <f t="shared" si="284"/>
        <v>0</v>
      </c>
      <c r="AR801" s="2">
        <f t="shared" si="285"/>
        <v>0</v>
      </c>
      <c r="AS801" s="2">
        <f t="shared" si="286"/>
        <v>0</v>
      </c>
      <c r="AT801" s="2">
        <f t="shared" si="287"/>
        <v>4492.2300000000005</v>
      </c>
      <c r="AU801" s="2">
        <f t="shared" si="288"/>
        <v>0</v>
      </c>
      <c r="AV801" s="2">
        <f t="shared" si="289"/>
        <v>17968.920000000002</v>
      </c>
      <c r="AW801" s="2">
        <f t="shared" si="290"/>
        <v>22461.15</v>
      </c>
      <c r="AX801" s="2">
        <f>'ZBud Extract Monthly'!V800</f>
        <v>4492.2299999999996</v>
      </c>
      <c r="AY801" s="53">
        <f t="shared" si="291"/>
        <v>-17968.920000000002</v>
      </c>
    </row>
    <row r="802" spans="1:51" x14ac:dyDescent="0.3">
      <c r="A802" s="129">
        <v>57039</v>
      </c>
      <c r="B802" s="130">
        <v>783.13</v>
      </c>
      <c r="C802" s="130">
        <v>998.63</v>
      </c>
      <c r="D802" s="130">
        <v>1489.56</v>
      </c>
      <c r="E802" s="130">
        <v>1049.6500000000001</v>
      </c>
      <c r="F802" s="130">
        <v>0.24</v>
      </c>
      <c r="G802" s="130">
        <v>174.95</v>
      </c>
      <c r="H802" s="2">
        <f t="shared" si="292"/>
        <v>4320.9699999999993</v>
      </c>
      <c r="I802" s="2">
        <f t="shared" si="293"/>
        <v>0.24</v>
      </c>
      <c r="J802" s="2">
        <f t="shared" si="294"/>
        <v>174.95</v>
      </c>
      <c r="K802" s="2">
        <f t="shared" si="295"/>
        <v>4320.9699999999993</v>
      </c>
      <c r="L802" s="2">
        <f t="shared" si="296"/>
        <v>175.19</v>
      </c>
      <c r="M802" s="2">
        <f t="shared" si="297"/>
        <v>4496.1599999999989</v>
      </c>
      <c r="N802" s="2">
        <f>'ZBud Extract Monthly'!V801</f>
        <v>4496.16</v>
      </c>
      <c r="O802" s="53">
        <f t="shared" si="298"/>
        <v>0</v>
      </c>
      <c r="AI802" s="58">
        <f t="shared" ref="AI802:AI865" si="299">B802</f>
        <v>783.13</v>
      </c>
      <c r="AJ802" s="2">
        <f t="shared" ref="AJ802:AJ865" si="300">SUM(C802:E802)</f>
        <v>3537.84</v>
      </c>
      <c r="AK802" s="2">
        <f t="shared" ref="AK802:AK865" si="301">SUM(F802:H802)</f>
        <v>4496.1599999999989</v>
      </c>
      <c r="AL802" s="2">
        <f t="shared" ref="AL802:AL865" si="302">SUM(I802:J802)</f>
        <v>175.19</v>
      </c>
      <c r="AM802" s="2">
        <f t="shared" ref="AM802:AM865" si="303">SUM(K802:M802)</f>
        <v>8992.3199999999979</v>
      </c>
      <c r="AN802" s="2">
        <f t="shared" ref="AN802:AN865" si="304">SUM(N802:P802)</f>
        <v>4496.16</v>
      </c>
      <c r="AO802" s="2">
        <f t="shared" ref="AO802:AO865" si="305">SUM(Q802:U802)</f>
        <v>0</v>
      </c>
      <c r="AP802" s="2">
        <f t="shared" ref="AP802:AP865" si="306">SUM(V802:Y802)</f>
        <v>0</v>
      </c>
      <c r="AQ802" s="2">
        <f t="shared" ref="AQ802:AQ865" si="307">SUM(Z802:AB802)</f>
        <v>0</v>
      </c>
      <c r="AR802" s="2">
        <f t="shared" ref="AR802:AR865" si="308">SUM(AC802:AG802)</f>
        <v>0</v>
      </c>
      <c r="AS802" s="2">
        <f t="shared" ref="AS802:AS865" si="309">AH802</f>
        <v>0</v>
      </c>
      <c r="AT802" s="2">
        <f t="shared" ref="AT802:AT865" si="310">AK802</f>
        <v>4496.1599999999989</v>
      </c>
      <c r="AU802" s="2">
        <f t="shared" ref="AU802:AU865" si="311">AR802</f>
        <v>0</v>
      </c>
      <c r="AV802" s="2">
        <f t="shared" ref="AV802:AV865" si="312">SUM(AI802:AJ802,AL802:AQ802,AS802)</f>
        <v>17984.64</v>
      </c>
      <c r="AW802" s="2">
        <f t="shared" ref="AW802:AW865" si="313">SUM(AI802:AS802)</f>
        <v>22480.799999999999</v>
      </c>
      <c r="AX802" s="2">
        <f>'ZBud Extract Monthly'!V801</f>
        <v>4496.16</v>
      </c>
      <c r="AY802" s="53">
        <f t="shared" ref="AY802:AY865" si="314">AX802-AW802</f>
        <v>-17984.64</v>
      </c>
    </row>
    <row r="803" spans="1:51" x14ac:dyDescent="0.3">
      <c r="A803" s="129">
        <v>57070</v>
      </c>
      <c r="B803" s="130">
        <v>599.59</v>
      </c>
      <c r="C803" s="130">
        <v>746.31</v>
      </c>
      <c r="D803" s="130">
        <v>1182.8800000000001</v>
      </c>
      <c r="E803" s="130">
        <v>829.52</v>
      </c>
      <c r="F803" s="130">
        <v>1.89</v>
      </c>
      <c r="G803" s="130">
        <v>171.21</v>
      </c>
      <c r="H803" s="2">
        <f t="shared" si="292"/>
        <v>3358.3</v>
      </c>
      <c r="I803" s="2">
        <f t="shared" si="293"/>
        <v>1.89</v>
      </c>
      <c r="J803" s="2">
        <f t="shared" si="294"/>
        <v>171.21</v>
      </c>
      <c r="K803" s="2">
        <f t="shared" si="295"/>
        <v>3358.3</v>
      </c>
      <c r="L803" s="2">
        <f t="shared" si="296"/>
        <v>173.1</v>
      </c>
      <c r="M803" s="2">
        <f t="shared" si="297"/>
        <v>3531.4</v>
      </c>
      <c r="N803" s="2">
        <f>'ZBud Extract Monthly'!V802</f>
        <v>3531.41</v>
      </c>
      <c r="O803" s="53">
        <f t="shared" si="298"/>
        <v>9.9999999997635314E-3</v>
      </c>
      <c r="AI803" s="58">
        <f t="shared" si="299"/>
        <v>599.59</v>
      </c>
      <c r="AJ803" s="2">
        <f t="shared" si="300"/>
        <v>2758.71</v>
      </c>
      <c r="AK803" s="2">
        <f t="shared" si="301"/>
        <v>3531.4</v>
      </c>
      <c r="AL803" s="2">
        <f t="shared" si="302"/>
        <v>173.1</v>
      </c>
      <c r="AM803" s="2">
        <f t="shared" si="303"/>
        <v>7062.8</v>
      </c>
      <c r="AN803" s="2">
        <f t="shared" si="304"/>
        <v>3531.4199999999996</v>
      </c>
      <c r="AO803" s="2">
        <f t="shared" si="305"/>
        <v>0</v>
      </c>
      <c r="AP803" s="2">
        <f t="shared" si="306"/>
        <v>0</v>
      </c>
      <c r="AQ803" s="2">
        <f t="shared" si="307"/>
        <v>0</v>
      </c>
      <c r="AR803" s="2">
        <f t="shared" si="308"/>
        <v>0</v>
      </c>
      <c r="AS803" s="2">
        <f t="shared" si="309"/>
        <v>0</v>
      </c>
      <c r="AT803" s="2">
        <f t="shared" si="310"/>
        <v>3531.4</v>
      </c>
      <c r="AU803" s="2">
        <f t="shared" si="311"/>
        <v>0</v>
      </c>
      <c r="AV803" s="2">
        <f t="shared" si="312"/>
        <v>14125.62</v>
      </c>
      <c r="AW803" s="2">
        <f t="shared" si="313"/>
        <v>17657.02</v>
      </c>
      <c r="AX803" s="2">
        <f>'ZBud Extract Monthly'!V802</f>
        <v>3531.41</v>
      </c>
      <c r="AY803" s="53">
        <f t="shared" si="314"/>
        <v>-14125.61</v>
      </c>
    </row>
    <row r="804" spans="1:51" x14ac:dyDescent="0.3">
      <c r="A804" s="129">
        <v>57100</v>
      </c>
      <c r="B804" s="130">
        <v>513.77</v>
      </c>
      <c r="C804" s="130">
        <v>606.25</v>
      </c>
      <c r="D804" s="130">
        <v>569.48</v>
      </c>
      <c r="E804" s="130">
        <v>357.62</v>
      </c>
      <c r="F804" s="130">
        <v>0</v>
      </c>
      <c r="G804" s="130">
        <v>75.819999999999993</v>
      </c>
      <c r="H804" s="2">
        <f t="shared" si="292"/>
        <v>2047.12</v>
      </c>
      <c r="I804" s="2">
        <f t="shared" si="293"/>
        <v>0</v>
      </c>
      <c r="J804" s="2">
        <f t="shared" si="294"/>
        <v>75.819999999999993</v>
      </c>
      <c r="K804" s="2">
        <f t="shared" si="295"/>
        <v>2047.12</v>
      </c>
      <c r="L804" s="2">
        <f t="shared" si="296"/>
        <v>75.819999999999993</v>
      </c>
      <c r="M804" s="2">
        <f t="shared" si="297"/>
        <v>2122.94</v>
      </c>
      <c r="N804" s="2">
        <f>'ZBud Extract Monthly'!V803</f>
        <v>2122.94</v>
      </c>
      <c r="O804" s="53">
        <f t="shared" si="298"/>
        <v>0</v>
      </c>
      <c r="AI804" s="58">
        <f t="shared" si="299"/>
        <v>513.77</v>
      </c>
      <c r="AJ804" s="2">
        <f t="shared" si="300"/>
        <v>1533.35</v>
      </c>
      <c r="AK804" s="2">
        <f t="shared" si="301"/>
        <v>2122.94</v>
      </c>
      <c r="AL804" s="2">
        <f t="shared" si="302"/>
        <v>75.819999999999993</v>
      </c>
      <c r="AM804" s="2">
        <f t="shared" si="303"/>
        <v>4245.88</v>
      </c>
      <c r="AN804" s="2">
        <f t="shared" si="304"/>
        <v>2122.94</v>
      </c>
      <c r="AO804" s="2">
        <f t="shared" si="305"/>
        <v>0</v>
      </c>
      <c r="AP804" s="2">
        <f t="shared" si="306"/>
        <v>0</v>
      </c>
      <c r="AQ804" s="2">
        <f t="shared" si="307"/>
        <v>0</v>
      </c>
      <c r="AR804" s="2">
        <f t="shared" si="308"/>
        <v>0</v>
      </c>
      <c r="AS804" s="2">
        <f t="shared" si="309"/>
        <v>0</v>
      </c>
      <c r="AT804" s="2">
        <f t="shared" si="310"/>
        <v>2122.94</v>
      </c>
      <c r="AU804" s="2">
        <f t="shared" si="311"/>
        <v>0</v>
      </c>
      <c r="AV804" s="2">
        <f t="shared" si="312"/>
        <v>8491.76</v>
      </c>
      <c r="AW804" s="2">
        <f t="shared" si="313"/>
        <v>10614.699999999999</v>
      </c>
      <c r="AX804" s="2">
        <f>'ZBud Extract Monthly'!V803</f>
        <v>2122.94</v>
      </c>
      <c r="AY804" s="53">
        <f t="shared" si="314"/>
        <v>-8491.7599999999984</v>
      </c>
    </row>
    <row r="805" spans="1:51" x14ac:dyDescent="0.3">
      <c r="A805" s="129">
        <v>57131</v>
      </c>
      <c r="B805" s="130">
        <v>512.03</v>
      </c>
      <c r="C805" s="130">
        <v>577.70000000000005</v>
      </c>
      <c r="D805" s="130">
        <v>420.04</v>
      </c>
      <c r="E805" s="130">
        <v>258.68</v>
      </c>
      <c r="F805" s="130">
        <v>0</v>
      </c>
      <c r="G805" s="130">
        <v>32.01</v>
      </c>
      <c r="H805" s="2">
        <f t="shared" si="292"/>
        <v>1768.45</v>
      </c>
      <c r="I805" s="2">
        <f t="shared" si="293"/>
        <v>0</v>
      </c>
      <c r="J805" s="2">
        <f t="shared" si="294"/>
        <v>32.01</v>
      </c>
      <c r="K805" s="2">
        <f t="shared" si="295"/>
        <v>1768.45</v>
      </c>
      <c r="L805" s="2">
        <f t="shared" si="296"/>
        <v>32.01</v>
      </c>
      <c r="M805" s="2">
        <f t="shared" si="297"/>
        <v>1800.46</v>
      </c>
      <c r="N805" s="2">
        <f>'ZBud Extract Monthly'!V804</f>
        <v>1800.46</v>
      </c>
      <c r="O805" s="53">
        <f t="shared" si="298"/>
        <v>0</v>
      </c>
      <c r="AI805" s="58">
        <f t="shared" si="299"/>
        <v>512.03</v>
      </c>
      <c r="AJ805" s="2">
        <f t="shared" si="300"/>
        <v>1256.42</v>
      </c>
      <c r="AK805" s="2">
        <f t="shared" si="301"/>
        <v>1800.46</v>
      </c>
      <c r="AL805" s="2">
        <f t="shared" si="302"/>
        <v>32.01</v>
      </c>
      <c r="AM805" s="2">
        <f t="shared" si="303"/>
        <v>3600.92</v>
      </c>
      <c r="AN805" s="2">
        <f t="shared" si="304"/>
        <v>1800.46</v>
      </c>
      <c r="AO805" s="2">
        <f t="shared" si="305"/>
        <v>0</v>
      </c>
      <c r="AP805" s="2">
        <f t="shared" si="306"/>
        <v>0</v>
      </c>
      <c r="AQ805" s="2">
        <f t="shared" si="307"/>
        <v>0</v>
      </c>
      <c r="AR805" s="2">
        <f t="shared" si="308"/>
        <v>0</v>
      </c>
      <c r="AS805" s="2">
        <f t="shared" si="309"/>
        <v>0</v>
      </c>
      <c r="AT805" s="2">
        <f t="shared" si="310"/>
        <v>1800.46</v>
      </c>
      <c r="AU805" s="2">
        <f t="shared" si="311"/>
        <v>0</v>
      </c>
      <c r="AV805" s="2">
        <f t="shared" si="312"/>
        <v>7201.84</v>
      </c>
      <c r="AW805" s="2">
        <f t="shared" si="313"/>
        <v>9002.2999999999993</v>
      </c>
      <c r="AX805" s="2">
        <f>'ZBud Extract Monthly'!V804</f>
        <v>1800.46</v>
      </c>
      <c r="AY805" s="53">
        <f t="shared" si="314"/>
        <v>-7201.8399999999992</v>
      </c>
    </row>
    <row r="806" spans="1:51" x14ac:dyDescent="0.3">
      <c r="A806" s="129">
        <v>57161</v>
      </c>
      <c r="B806" s="130">
        <v>466.05</v>
      </c>
      <c r="C806" s="130">
        <v>500.4</v>
      </c>
      <c r="D806" s="130">
        <v>156.6</v>
      </c>
      <c r="E806" s="130">
        <v>71.459999999999994</v>
      </c>
      <c r="F806" s="130">
        <v>0</v>
      </c>
      <c r="G806" s="130">
        <v>3.07</v>
      </c>
      <c r="H806" s="2">
        <f t="shared" si="292"/>
        <v>1194.51</v>
      </c>
      <c r="I806" s="2">
        <f t="shared" si="293"/>
        <v>0</v>
      </c>
      <c r="J806" s="2">
        <f t="shared" si="294"/>
        <v>3.07</v>
      </c>
      <c r="K806" s="2">
        <f t="shared" si="295"/>
        <v>1194.51</v>
      </c>
      <c r="L806" s="2">
        <f t="shared" si="296"/>
        <v>3.07</v>
      </c>
      <c r="M806" s="2">
        <f t="shared" si="297"/>
        <v>1197.58</v>
      </c>
      <c r="N806" s="2">
        <f>'ZBud Extract Monthly'!V805</f>
        <v>1197.58</v>
      </c>
      <c r="O806" s="53">
        <f t="shared" si="298"/>
        <v>0</v>
      </c>
      <c r="AI806" s="58">
        <f t="shared" si="299"/>
        <v>466.05</v>
      </c>
      <c r="AJ806" s="2">
        <f t="shared" si="300"/>
        <v>728.46</v>
      </c>
      <c r="AK806" s="2">
        <f t="shared" si="301"/>
        <v>1197.58</v>
      </c>
      <c r="AL806" s="2">
        <f t="shared" si="302"/>
        <v>3.07</v>
      </c>
      <c r="AM806" s="2">
        <f t="shared" si="303"/>
        <v>2395.16</v>
      </c>
      <c r="AN806" s="2">
        <f t="shared" si="304"/>
        <v>1197.58</v>
      </c>
      <c r="AO806" s="2">
        <f t="shared" si="305"/>
        <v>0</v>
      </c>
      <c r="AP806" s="2">
        <f t="shared" si="306"/>
        <v>0</v>
      </c>
      <c r="AQ806" s="2">
        <f t="shared" si="307"/>
        <v>0</v>
      </c>
      <c r="AR806" s="2">
        <f t="shared" si="308"/>
        <v>0</v>
      </c>
      <c r="AS806" s="2">
        <f t="shared" si="309"/>
        <v>0</v>
      </c>
      <c r="AT806" s="2">
        <f t="shared" si="310"/>
        <v>1197.58</v>
      </c>
      <c r="AU806" s="2">
        <f t="shared" si="311"/>
        <v>0</v>
      </c>
      <c r="AV806" s="2">
        <f t="shared" si="312"/>
        <v>4790.32</v>
      </c>
      <c r="AW806" s="2">
        <f t="shared" si="313"/>
        <v>5987.9</v>
      </c>
      <c r="AX806" s="2">
        <f>'ZBud Extract Monthly'!V805</f>
        <v>1197.58</v>
      </c>
      <c r="AY806" s="53">
        <f t="shared" si="314"/>
        <v>-4790.32</v>
      </c>
    </row>
    <row r="807" spans="1:51" x14ac:dyDescent="0.3">
      <c r="A807" s="129">
        <v>57192</v>
      </c>
      <c r="B807" s="130">
        <v>483.56</v>
      </c>
      <c r="C807" s="130">
        <v>501.18</v>
      </c>
      <c r="D807" s="130">
        <v>132.65</v>
      </c>
      <c r="E807" s="130">
        <v>62.84</v>
      </c>
      <c r="F807" s="130">
        <v>0</v>
      </c>
      <c r="G807" s="130">
        <v>1.21</v>
      </c>
      <c r="H807" s="2">
        <f t="shared" si="292"/>
        <v>1180.23</v>
      </c>
      <c r="I807" s="2">
        <f t="shared" si="293"/>
        <v>0</v>
      </c>
      <c r="J807" s="2">
        <f t="shared" si="294"/>
        <v>1.21</v>
      </c>
      <c r="K807" s="2">
        <f t="shared" si="295"/>
        <v>1180.23</v>
      </c>
      <c r="L807" s="2">
        <f t="shared" si="296"/>
        <v>1.21</v>
      </c>
      <c r="M807" s="2">
        <f t="shared" si="297"/>
        <v>1181.44</v>
      </c>
      <c r="N807" s="2">
        <f>'ZBud Extract Monthly'!V806</f>
        <v>1181.44</v>
      </c>
      <c r="O807" s="53">
        <f t="shared" si="298"/>
        <v>0</v>
      </c>
      <c r="AI807" s="58">
        <f t="shared" si="299"/>
        <v>483.56</v>
      </c>
      <c r="AJ807" s="2">
        <f t="shared" si="300"/>
        <v>696.67000000000007</v>
      </c>
      <c r="AK807" s="2">
        <f t="shared" si="301"/>
        <v>1181.44</v>
      </c>
      <c r="AL807" s="2">
        <f t="shared" si="302"/>
        <v>1.21</v>
      </c>
      <c r="AM807" s="2">
        <f t="shared" si="303"/>
        <v>2362.88</v>
      </c>
      <c r="AN807" s="2">
        <f t="shared" si="304"/>
        <v>1181.44</v>
      </c>
      <c r="AO807" s="2">
        <f t="shared" si="305"/>
        <v>0</v>
      </c>
      <c r="AP807" s="2">
        <f t="shared" si="306"/>
        <v>0</v>
      </c>
      <c r="AQ807" s="2">
        <f t="shared" si="307"/>
        <v>0</v>
      </c>
      <c r="AR807" s="2">
        <f t="shared" si="308"/>
        <v>0</v>
      </c>
      <c r="AS807" s="2">
        <f t="shared" si="309"/>
        <v>0</v>
      </c>
      <c r="AT807" s="2">
        <f t="shared" si="310"/>
        <v>1181.44</v>
      </c>
      <c r="AU807" s="2">
        <f t="shared" si="311"/>
        <v>0</v>
      </c>
      <c r="AV807" s="2">
        <f t="shared" si="312"/>
        <v>4725.76</v>
      </c>
      <c r="AW807" s="2">
        <f t="shared" si="313"/>
        <v>5907.2000000000007</v>
      </c>
      <c r="AX807" s="2">
        <f>'ZBud Extract Monthly'!V806</f>
        <v>1181.44</v>
      </c>
      <c r="AY807" s="53">
        <f t="shared" si="314"/>
        <v>-4725.76</v>
      </c>
    </row>
    <row r="808" spans="1:51" x14ac:dyDescent="0.3">
      <c r="A808" s="129">
        <v>57223</v>
      </c>
      <c r="B808" s="130">
        <v>441.63</v>
      </c>
      <c r="C808" s="130">
        <v>440.75</v>
      </c>
      <c r="D808" s="130">
        <v>101.83</v>
      </c>
      <c r="E808" s="130">
        <v>37.17</v>
      </c>
      <c r="F808" s="130">
        <v>0</v>
      </c>
      <c r="G808" s="130">
        <v>0</v>
      </c>
      <c r="H808" s="2">
        <f t="shared" si="292"/>
        <v>1021.38</v>
      </c>
      <c r="I808" s="2">
        <f t="shared" si="293"/>
        <v>0</v>
      </c>
      <c r="J808" s="2">
        <f t="shared" si="294"/>
        <v>0</v>
      </c>
      <c r="K808" s="2">
        <f t="shared" si="295"/>
        <v>1021.38</v>
      </c>
      <c r="L808" s="2">
        <f t="shared" si="296"/>
        <v>0</v>
      </c>
      <c r="M808" s="2">
        <f t="shared" si="297"/>
        <v>1021.38</v>
      </c>
      <c r="N808" s="2">
        <f>'ZBud Extract Monthly'!V807</f>
        <v>1021.38</v>
      </c>
      <c r="O808" s="53">
        <f t="shared" si="298"/>
        <v>0</v>
      </c>
      <c r="AI808" s="58">
        <f t="shared" si="299"/>
        <v>441.63</v>
      </c>
      <c r="AJ808" s="2">
        <f t="shared" si="300"/>
        <v>579.75</v>
      </c>
      <c r="AK808" s="2">
        <f t="shared" si="301"/>
        <v>1021.38</v>
      </c>
      <c r="AL808" s="2">
        <f t="shared" si="302"/>
        <v>0</v>
      </c>
      <c r="AM808" s="2">
        <f t="shared" si="303"/>
        <v>2042.76</v>
      </c>
      <c r="AN808" s="2">
        <f t="shared" si="304"/>
        <v>1021.38</v>
      </c>
      <c r="AO808" s="2">
        <f t="shared" si="305"/>
        <v>0</v>
      </c>
      <c r="AP808" s="2">
        <f t="shared" si="306"/>
        <v>0</v>
      </c>
      <c r="AQ808" s="2">
        <f t="shared" si="307"/>
        <v>0</v>
      </c>
      <c r="AR808" s="2">
        <f t="shared" si="308"/>
        <v>0</v>
      </c>
      <c r="AS808" s="2">
        <f t="shared" si="309"/>
        <v>0</v>
      </c>
      <c r="AT808" s="2">
        <f t="shared" si="310"/>
        <v>1021.38</v>
      </c>
      <c r="AU808" s="2">
        <f t="shared" si="311"/>
        <v>0</v>
      </c>
      <c r="AV808" s="2">
        <f t="shared" si="312"/>
        <v>4085.52</v>
      </c>
      <c r="AW808" s="2">
        <f t="shared" si="313"/>
        <v>5106.8999999999996</v>
      </c>
      <c r="AX808" s="2">
        <f>'ZBud Extract Monthly'!V807</f>
        <v>1021.38</v>
      </c>
      <c r="AY808" s="53">
        <f t="shared" si="314"/>
        <v>-4085.5199999999995</v>
      </c>
    </row>
    <row r="809" spans="1:51" x14ac:dyDescent="0.3">
      <c r="A809" s="129">
        <v>57253</v>
      </c>
      <c r="B809" s="130">
        <v>431.85</v>
      </c>
      <c r="C809" s="130">
        <v>421.39</v>
      </c>
      <c r="D809" s="130">
        <v>111.74</v>
      </c>
      <c r="E809" s="130">
        <v>68.81</v>
      </c>
      <c r="F809" s="130">
        <v>0</v>
      </c>
      <c r="G809" s="130">
        <v>0.62</v>
      </c>
      <c r="H809" s="2">
        <f t="shared" si="292"/>
        <v>1033.79</v>
      </c>
      <c r="I809" s="2">
        <f t="shared" si="293"/>
        <v>0</v>
      </c>
      <c r="J809" s="2">
        <f t="shared" si="294"/>
        <v>0.62</v>
      </c>
      <c r="K809" s="2">
        <f t="shared" si="295"/>
        <v>1033.79</v>
      </c>
      <c r="L809" s="2">
        <f t="shared" si="296"/>
        <v>0.62</v>
      </c>
      <c r="M809" s="2">
        <f t="shared" si="297"/>
        <v>1034.4099999999999</v>
      </c>
      <c r="N809" s="2">
        <f>'ZBud Extract Monthly'!V808</f>
        <v>1034.4000000000001</v>
      </c>
      <c r="O809" s="53">
        <f t="shared" si="298"/>
        <v>-9.9999999997635314E-3</v>
      </c>
      <c r="AI809" s="58">
        <f t="shared" si="299"/>
        <v>431.85</v>
      </c>
      <c r="AJ809" s="2">
        <f t="shared" si="300"/>
        <v>601.94000000000005</v>
      </c>
      <c r="AK809" s="2">
        <f t="shared" si="301"/>
        <v>1034.4099999999999</v>
      </c>
      <c r="AL809" s="2">
        <f t="shared" si="302"/>
        <v>0.62</v>
      </c>
      <c r="AM809" s="2">
        <f t="shared" si="303"/>
        <v>2068.8199999999997</v>
      </c>
      <c r="AN809" s="2">
        <f t="shared" si="304"/>
        <v>1034.3900000000003</v>
      </c>
      <c r="AO809" s="2">
        <f t="shared" si="305"/>
        <v>0</v>
      </c>
      <c r="AP809" s="2">
        <f t="shared" si="306"/>
        <v>0</v>
      </c>
      <c r="AQ809" s="2">
        <f t="shared" si="307"/>
        <v>0</v>
      </c>
      <c r="AR809" s="2">
        <f t="shared" si="308"/>
        <v>0</v>
      </c>
      <c r="AS809" s="2">
        <f t="shared" si="309"/>
        <v>0</v>
      </c>
      <c r="AT809" s="2">
        <f t="shared" si="310"/>
        <v>1034.4099999999999</v>
      </c>
      <c r="AU809" s="2">
        <f t="shared" si="311"/>
        <v>0</v>
      </c>
      <c r="AV809" s="2">
        <f t="shared" si="312"/>
        <v>4137.62</v>
      </c>
      <c r="AW809" s="2">
        <f t="shared" si="313"/>
        <v>5172.03</v>
      </c>
      <c r="AX809" s="2">
        <f>'ZBud Extract Monthly'!V808</f>
        <v>1034.4000000000001</v>
      </c>
      <c r="AY809" s="53">
        <f t="shared" si="314"/>
        <v>-4137.6299999999992</v>
      </c>
    </row>
    <row r="810" spans="1:51" x14ac:dyDescent="0.3">
      <c r="A810" s="129">
        <v>57284</v>
      </c>
      <c r="B810" s="130">
        <v>480.51</v>
      </c>
      <c r="C810" s="130">
        <v>461.61</v>
      </c>
      <c r="D810" s="130">
        <v>217.73</v>
      </c>
      <c r="E810" s="130">
        <v>133.16999999999999</v>
      </c>
      <c r="F810" s="130">
        <v>0</v>
      </c>
      <c r="G810" s="130">
        <v>4.9400000000000004</v>
      </c>
      <c r="H810" s="2">
        <f t="shared" si="292"/>
        <v>1293.02</v>
      </c>
      <c r="I810" s="2">
        <f t="shared" si="293"/>
        <v>0</v>
      </c>
      <c r="J810" s="2">
        <f t="shared" si="294"/>
        <v>4.9400000000000004</v>
      </c>
      <c r="K810" s="2">
        <f t="shared" si="295"/>
        <v>1293.02</v>
      </c>
      <c r="L810" s="2">
        <f t="shared" si="296"/>
        <v>4.9400000000000004</v>
      </c>
      <c r="M810" s="2">
        <f t="shared" si="297"/>
        <v>1297.96</v>
      </c>
      <c r="N810" s="2">
        <f>'ZBud Extract Monthly'!V809</f>
        <v>1297.96</v>
      </c>
      <c r="O810" s="53">
        <f t="shared" si="298"/>
        <v>0</v>
      </c>
      <c r="AI810" s="58">
        <f t="shared" si="299"/>
        <v>480.51</v>
      </c>
      <c r="AJ810" s="2">
        <f t="shared" si="300"/>
        <v>812.51</v>
      </c>
      <c r="AK810" s="2">
        <f t="shared" si="301"/>
        <v>1297.96</v>
      </c>
      <c r="AL810" s="2">
        <f t="shared" si="302"/>
        <v>4.9400000000000004</v>
      </c>
      <c r="AM810" s="2">
        <f t="shared" si="303"/>
        <v>2595.92</v>
      </c>
      <c r="AN810" s="2">
        <f t="shared" si="304"/>
        <v>1297.96</v>
      </c>
      <c r="AO810" s="2">
        <f t="shared" si="305"/>
        <v>0</v>
      </c>
      <c r="AP810" s="2">
        <f t="shared" si="306"/>
        <v>0</v>
      </c>
      <c r="AQ810" s="2">
        <f t="shared" si="307"/>
        <v>0</v>
      </c>
      <c r="AR810" s="2">
        <f t="shared" si="308"/>
        <v>0</v>
      </c>
      <c r="AS810" s="2">
        <f t="shared" si="309"/>
        <v>0</v>
      </c>
      <c r="AT810" s="2">
        <f t="shared" si="310"/>
        <v>1297.96</v>
      </c>
      <c r="AU810" s="2">
        <f t="shared" si="311"/>
        <v>0</v>
      </c>
      <c r="AV810" s="2">
        <f t="shared" si="312"/>
        <v>5191.84</v>
      </c>
      <c r="AW810" s="2">
        <f t="shared" si="313"/>
        <v>6489.8</v>
      </c>
      <c r="AX810" s="2">
        <f>'ZBud Extract Monthly'!V809</f>
        <v>1297.96</v>
      </c>
      <c r="AY810" s="53">
        <f t="shared" si="314"/>
        <v>-5191.84</v>
      </c>
    </row>
    <row r="811" spans="1:51" x14ac:dyDescent="0.3">
      <c r="A811" s="129">
        <v>57314</v>
      </c>
      <c r="B811" s="130">
        <v>517.36</v>
      </c>
      <c r="C811" s="130">
        <v>519.1</v>
      </c>
      <c r="D811" s="130">
        <v>459.8</v>
      </c>
      <c r="E811" s="130">
        <v>338.62</v>
      </c>
      <c r="F811" s="130">
        <v>0</v>
      </c>
      <c r="G811" s="130">
        <v>24.8</v>
      </c>
      <c r="H811" s="2">
        <f t="shared" si="292"/>
        <v>1834.88</v>
      </c>
      <c r="I811" s="2">
        <f t="shared" si="293"/>
        <v>0</v>
      </c>
      <c r="J811" s="2">
        <f t="shared" si="294"/>
        <v>24.8</v>
      </c>
      <c r="K811" s="2">
        <f t="shared" si="295"/>
        <v>1834.88</v>
      </c>
      <c r="L811" s="2">
        <f t="shared" si="296"/>
        <v>24.8</v>
      </c>
      <c r="M811" s="2">
        <f t="shared" si="297"/>
        <v>1859.68</v>
      </c>
      <c r="N811" s="2">
        <f>'ZBud Extract Monthly'!V810</f>
        <v>1859.69</v>
      </c>
      <c r="O811" s="53">
        <f t="shared" si="298"/>
        <v>9.9999999999909051E-3</v>
      </c>
      <c r="AI811" s="58">
        <f t="shared" si="299"/>
        <v>517.36</v>
      </c>
      <c r="AJ811" s="2">
        <f t="shared" si="300"/>
        <v>1317.52</v>
      </c>
      <c r="AK811" s="2">
        <f t="shared" si="301"/>
        <v>1859.68</v>
      </c>
      <c r="AL811" s="2">
        <f t="shared" si="302"/>
        <v>24.8</v>
      </c>
      <c r="AM811" s="2">
        <f t="shared" si="303"/>
        <v>3719.36</v>
      </c>
      <c r="AN811" s="2">
        <f t="shared" si="304"/>
        <v>1859.7</v>
      </c>
      <c r="AO811" s="2">
        <f t="shared" si="305"/>
        <v>0</v>
      </c>
      <c r="AP811" s="2">
        <f t="shared" si="306"/>
        <v>0</v>
      </c>
      <c r="AQ811" s="2">
        <f t="shared" si="307"/>
        <v>0</v>
      </c>
      <c r="AR811" s="2">
        <f t="shared" si="308"/>
        <v>0</v>
      </c>
      <c r="AS811" s="2">
        <f t="shared" si="309"/>
        <v>0</v>
      </c>
      <c r="AT811" s="2">
        <f t="shared" si="310"/>
        <v>1859.68</v>
      </c>
      <c r="AU811" s="2">
        <f t="shared" si="311"/>
        <v>0</v>
      </c>
      <c r="AV811" s="2">
        <f t="shared" si="312"/>
        <v>7438.74</v>
      </c>
      <c r="AW811" s="2">
        <f t="shared" si="313"/>
        <v>9298.4200000000019</v>
      </c>
      <c r="AX811" s="2">
        <f>'ZBud Extract Monthly'!V810</f>
        <v>1859.69</v>
      </c>
      <c r="AY811" s="53">
        <f t="shared" si="314"/>
        <v>-7438.7300000000014</v>
      </c>
    </row>
    <row r="812" spans="1:51" x14ac:dyDescent="0.3">
      <c r="A812" s="129">
        <v>57345</v>
      </c>
      <c r="B812" s="130">
        <v>510.17</v>
      </c>
      <c r="C812" s="130">
        <v>498.24</v>
      </c>
      <c r="D812" s="130">
        <v>489.59</v>
      </c>
      <c r="E812" s="130">
        <v>370.31</v>
      </c>
      <c r="F812" s="130">
        <v>0</v>
      </c>
      <c r="G812" s="130">
        <v>34.090000000000003</v>
      </c>
      <c r="H812" s="2">
        <f t="shared" si="292"/>
        <v>1868.31</v>
      </c>
      <c r="I812" s="2">
        <f t="shared" si="293"/>
        <v>0</v>
      </c>
      <c r="J812" s="2">
        <f t="shared" si="294"/>
        <v>34.090000000000003</v>
      </c>
      <c r="K812" s="2">
        <f t="shared" si="295"/>
        <v>1868.31</v>
      </c>
      <c r="L812" s="2">
        <f t="shared" si="296"/>
        <v>34.090000000000003</v>
      </c>
      <c r="M812" s="2">
        <f t="shared" si="297"/>
        <v>1902.3999999999999</v>
      </c>
      <c r="N812" s="2">
        <f>'ZBud Extract Monthly'!V811</f>
        <v>1902.41</v>
      </c>
      <c r="O812" s="53">
        <f t="shared" si="298"/>
        <v>1.0000000000218279E-2</v>
      </c>
      <c r="AI812" s="58">
        <f t="shared" si="299"/>
        <v>510.17</v>
      </c>
      <c r="AJ812" s="2">
        <f t="shared" si="300"/>
        <v>1358.1399999999999</v>
      </c>
      <c r="AK812" s="2">
        <f t="shared" si="301"/>
        <v>1902.3999999999999</v>
      </c>
      <c r="AL812" s="2">
        <f t="shared" si="302"/>
        <v>34.090000000000003</v>
      </c>
      <c r="AM812" s="2">
        <f t="shared" si="303"/>
        <v>3804.7999999999997</v>
      </c>
      <c r="AN812" s="2">
        <f t="shared" si="304"/>
        <v>1902.4200000000003</v>
      </c>
      <c r="AO812" s="2">
        <f t="shared" si="305"/>
        <v>0</v>
      </c>
      <c r="AP812" s="2">
        <f t="shared" si="306"/>
        <v>0</v>
      </c>
      <c r="AQ812" s="2">
        <f t="shared" si="307"/>
        <v>0</v>
      </c>
      <c r="AR812" s="2">
        <f t="shared" si="308"/>
        <v>0</v>
      </c>
      <c r="AS812" s="2">
        <f t="shared" si="309"/>
        <v>0</v>
      </c>
      <c r="AT812" s="2">
        <f t="shared" si="310"/>
        <v>1902.3999999999999</v>
      </c>
      <c r="AU812" s="2">
        <f t="shared" si="311"/>
        <v>0</v>
      </c>
      <c r="AV812" s="2">
        <f t="shared" si="312"/>
        <v>7609.62</v>
      </c>
      <c r="AW812" s="2">
        <f t="shared" si="313"/>
        <v>9512.02</v>
      </c>
      <c r="AX812" s="2">
        <f>'ZBud Extract Monthly'!V811</f>
        <v>1902.41</v>
      </c>
      <c r="AY812" s="53">
        <f t="shared" si="314"/>
        <v>-7609.6100000000006</v>
      </c>
    </row>
    <row r="813" spans="1:51" x14ac:dyDescent="0.3">
      <c r="A813" s="129">
        <v>57376</v>
      </c>
      <c r="B813" s="130">
        <v>541.98</v>
      </c>
      <c r="C813" s="130">
        <v>545.29</v>
      </c>
      <c r="D813" s="130">
        <v>574.67999999999995</v>
      </c>
      <c r="E813" s="130">
        <v>408.96</v>
      </c>
      <c r="F813" s="130">
        <v>0</v>
      </c>
      <c r="G813" s="130">
        <v>44.93</v>
      </c>
      <c r="H813" s="2">
        <f t="shared" si="292"/>
        <v>2070.91</v>
      </c>
      <c r="I813" s="2">
        <f t="shared" si="293"/>
        <v>0</v>
      </c>
      <c r="J813" s="2">
        <f t="shared" si="294"/>
        <v>44.93</v>
      </c>
      <c r="K813" s="2">
        <f t="shared" si="295"/>
        <v>2070.91</v>
      </c>
      <c r="L813" s="2">
        <f t="shared" si="296"/>
        <v>44.93</v>
      </c>
      <c r="M813" s="2">
        <f t="shared" si="297"/>
        <v>2115.8399999999997</v>
      </c>
      <c r="N813" s="2">
        <f>'ZBud Extract Monthly'!V812</f>
        <v>2115.84</v>
      </c>
      <c r="O813" s="53">
        <f t="shared" si="298"/>
        <v>0</v>
      </c>
      <c r="AI813" s="58">
        <f t="shared" si="299"/>
        <v>541.98</v>
      </c>
      <c r="AJ813" s="2">
        <f t="shared" si="300"/>
        <v>1528.9299999999998</v>
      </c>
      <c r="AK813" s="2">
        <f t="shared" si="301"/>
        <v>2115.8399999999997</v>
      </c>
      <c r="AL813" s="2">
        <f t="shared" si="302"/>
        <v>44.93</v>
      </c>
      <c r="AM813" s="2">
        <f t="shared" si="303"/>
        <v>4231.6799999999994</v>
      </c>
      <c r="AN813" s="2">
        <f t="shared" si="304"/>
        <v>2115.84</v>
      </c>
      <c r="AO813" s="2">
        <f t="shared" si="305"/>
        <v>0</v>
      </c>
      <c r="AP813" s="2">
        <f t="shared" si="306"/>
        <v>0</v>
      </c>
      <c r="AQ813" s="2">
        <f t="shared" si="307"/>
        <v>0</v>
      </c>
      <c r="AR813" s="2">
        <f t="shared" si="308"/>
        <v>0</v>
      </c>
      <c r="AS813" s="2">
        <f t="shared" si="309"/>
        <v>0</v>
      </c>
      <c r="AT813" s="2">
        <f t="shared" si="310"/>
        <v>2115.8399999999997</v>
      </c>
      <c r="AU813" s="2">
        <f t="shared" si="311"/>
        <v>0</v>
      </c>
      <c r="AV813" s="2">
        <f t="shared" si="312"/>
        <v>8463.3599999999988</v>
      </c>
      <c r="AW813" s="2">
        <f t="shared" si="313"/>
        <v>10579.2</v>
      </c>
      <c r="AX813" s="2">
        <f>'ZBud Extract Monthly'!V812</f>
        <v>2115.84</v>
      </c>
      <c r="AY813" s="53">
        <f t="shared" si="314"/>
        <v>-8463.36</v>
      </c>
    </row>
    <row r="814" spans="1:51" x14ac:dyDescent="0.3">
      <c r="A814" s="129">
        <v>57404</v>
      </c>
      <c r="B814" s="130">
        <v>758.92</v>
      </c>
      <c r="C814" s="130">
        <v>802.75</v>
      </c>
      <c r="D814" s="130">
        <v>730.73</v>
      </c>
      <c r="E814" s="130">
        <v>426.53</v>
      </c>
      <c r="F814" s="130">
        <v>0</v>
      </c>
      <c r="G814" s="130">
        <v>46.66</v>
      </c>
      <c r="H814" s="2">
        <f t="shared" si="292"/>
        <v>2718.9300000000003</v>
      </c>
      <c r="I814" s="2">
        <f t="shared" si="293"/>
        <v>0</v>
      </c>
      <c r="J814" s="2">
        <f t="shared" si="294"/>
        <v>46.66</v>
      </c>
      <c r="K814" s="2">
        <f t="shared" si="295"/>
        <v>2718.9300000000003</v>
      </c>
      <c r="L814" s="2">
        <f t="shared" si="296"/>
        <v>46.66</v>
      </c>
      <c r="M814" s="2">
        <f t="shared" si="297"/>
        <v>2765.59</v>
      </c>
      <c r="N814" s="2">
        <f>'ZBud Extract Monthly'!V813</f>
        <v>2765.61</v>
      </c>
      <c r="O814" s="53">
        <f t="shared" si="298"/>
        <v>1.999999999998181E-2</v>
      </c>
      <c r="AI814" s="58">
        <f t="shared" si="299"/>
        <v>758.92</v>
      </c>
      <c r="AJ814" s="2">
        <f t="shared" si="300"/>
        <v>1960.01</v>
      </c>
      <c r="AK814" s="2">
        <f t="shared" si="301"/>
        <v>2765.59</v>
      </c>
      <c r="AL814" s="2">
        <f t="shared" si="302"/>
        <v>46.66</v>
      </c>
      <c r="AM814" s="2">
        <f t="shared" si="303"/>
        <v>5531.18</v>
      </c>
      <c r="AN814" s="2">
        <f t="shared" si="304"/>
        <v>2765.63</v>
      </c>
      <c r="AO814" s="2">
        <f t="shared" si="305"/>
        <v>0</v>
      </c>
      <c r="AP814" s="2">
        <f t="shared" si="306"/>
        <v>0</v>
      </c>
      <c r="AQ814" s="2">
        <f t="shared" si="307"/>
        <v>0</v>
      </c>
      <c r="AR814" s="2">
        <f t="shared" si="308"/>
        <v>0</v>
      </c>
      <c r="AS814" s="2">
        <f t="shared" si="309"/>
        <v>0</v>
      </c>
      <c r="AT814" s="2">
        <f t="shared" si="310"/>
        <v>2765.59</v>
      </c>
      <c r="AU814" s="2">
        <f t="shared" si="311"/>
        <v>0</v>
      </c>
      <c r="AV814" s="2">
        <f t="shared" si="312"/>
        <v>11062.400000000001</v>
      </c>
      <c r="AW814" s="2">
        <f t="shared" si="313"/>
        <v>13827.990000000002</v>
      </c>
      <c r="AX814" s="2">
        <f>'ZBud Extract Monthly'!V813</f>
        <v>2765.61</v>
      </c>
      <c r="AY814" s="53">
        <f t="shared" si="314"/>
        <v>-11062.380000000001</v>
      </c>
    </row>
    <row r="815" spans="1:51" x14ac:dyDescent="0.3">
      <c r="A815" s="129">
        <v>57435</v>
      </c>
      <c r="B815" s="130">
        <v>806.21</v>
      </c>
      <c r="C815" s="130">
        <v>959.88</v>
      </c>
      <c r="D815" s="130">
        <v>1195.49</v>
      </c>
      <c r="E815" s="130">
        <v>753.88</v>
      </c>
      <c r="F815" s="130">
        <v>0</v>
      </c>
      <c r="G815" s="130">
        <v>101.46</v>
      </c>
      <c r="H815" s="2">
        <f t="shared" si="292"/>
        <v>3715.46</v>
      </c>
      <c r="I815" s="2">
        <f t="shared" si="293"/>
        <v>0</v>
      </c>
      <c r="J815" s="2">
        <f t="shared" si="294"/>
        <v>101.46</v>
      </c>
      <c r="K815" s="2">
        <f t="shared" si="295"/>
        <v>3715.46</v>
      </c>
      <c r="L815" s="2">
        <f t="shared" si="296"/>
        <v>101.46</v>
      </c>
      <c r="M815" s="2">
        <f t="shared" si="297"/>
        <v>3816.92</v>
      </c>
      <c r="N815" s="2">
        <f>'ZBud Extract Monthly'!V814</f>
        <v>3816.92</v>
      </c>
      <c r="O815" s="53">
        <f t="shared" si="298"/>
        <v>0</v>
      </c>
      <c r="AI815" s="58">
        <f t="shared" si="299"/>
        <v>806.21</v>
      </c>
      <c r="AJ815" s="2">
        <f t="shared" si="300"/>
        <v>2909.25</v>
      </c>
      <c r="AK815" s="2">
        <f t="shared" si="301"/>
        <v>3816.92</v>
      </c>
      <c r="AL815" s="2">
        <f t="shared" si="302"/>
        <v>101.46</v>
      </c>
      <c r="AM815" s="2">
        <f t="shared" si="303"/>
        <v>7633.84</v>
      </c>
      <c r="AN815" s="2">
        <f t="shared" si="304"/>
        <v>3816.92</v>
      </c>
      <c r="AO815" s="2">
        <f t="shared" si="305"/>
        <v>0</v>
      </c>
      <c r="AP815" s="2">
        <f t="shared" si="306"/>
        <v>0</v>
      </c>
      <c r="AQ815" s="2">
        <f t="shared" si="307"/>
        <v>0</v>
      </c>
      <c r="AR815" s="2">
        <f t="shared" si="308"/>
        <v>0</v>
      </c>
      <c r="AS815" s="2">
        <f t="shared" si="309"/>
        <v>0</v>
      </c>
      <c r="AT815" s="2">
        <f t="shared" si="310"/>
        <v>3816.92</v>
      </c>
      <c r="AU815" s="2">
        <f t="shared" si="311"/>
        <v>0</v>
      </c>
      <c r="AV815" s="2">
        <f t="shared" si="312"/>
        <v>15267.68</v>
      </c>
      <c r="AW815" s="2">
        <f t="shared" si="313"/>
        <v>19084.599999999999</v>
      </c>
      <c r="AX815" s="2">
        <f>'ZBud Extract Monthly'!V814</f>
        <v>3816.92</v>
      </c>
      <c r="AY815" s="53">
        <f t="shared" si="314"/>
        <v>-15267.679999999998</v>
      </c>
    </row>
    <row r="816" spans="1:51" x14ac:dyDescent="0.3">
      <c r="A816" s="129">
        <v>57465</v>
      </c>
      <c r="B816" s="130">
        <v>487.38</v>
      </c>
      <c r="C816" s="130">
        <v>544.89</v>
      </c>
      <c r="D816" s="130">
        <v>285.68</v>
      </c>
      <c r="E816" s="130">
        <v>141.5</v>
      </c>
      <c r="F816" s="130">
        <v>0</v>
      </c>
      <c r="G816" s="130">
        <v>38.909999999999997</v>
      </c>
      <c r="H816" s="2">
        <f t="shared" si="292"/>
        <v>1459.45</v>
      </c>
      <c r="I816" s="2">
        <f t="shared" si="293"/>
        <v>0</v>
      </c>
      <c r="J816" s="2">
        <f t="shared" si="294"/>
        <v>38.909999999999997</v>
      </c>
      <c r="K816" s="2">
        <f t="shared" si="295"/>
        <v>1459.45</v>
      </c>
      <c r="L816" s="2">
        <f t="shared" si="296"/>
        <v>38.909999999999997</v>
      </c>
      <c r="M816" s="2">
        <f t="shared" si="297"/>
        <v>1498.3600000000001</v>
      </c>
      <c r="N816" s="2">
        <f>'ZBud Extract Monthly'!V815</f>
        <v>1498.36</v>
      </c>
      <c r="O816" s="53">
        <f t="shared" si="298"/>
        <v>0</v>
      </c>
      <c r="AI816" s="58">
        <f t="shared" si="299"/>
        <v>487.38</v>
      </c>
      <c r="AJ816" s="2">
        <f t="shared" si="300"/>
        <v>972.06999999999994</v>
      </c>
      <c r="AK816" s="2">
        <f t="shared" si="301"/>
        <v>1498.3600000000001</v>
      </c>
      <c r="AL816" s="2">
        <f t="shared" si="302"/>
        <v>38.909999999999997</v>
      </c>
      <c r="AM816" s="2">
        <f t="shared" si="303"/>
        <v>2996.7200000000003</v>
      </c>
      <c r="AN816" s="2">
        <f t="shared" si="304"/>
        <v>1498.36</v>
      </c>
      <c r="AO816" s="2">
        <f t="shared" si="305"/>
        <v>0</v>
      </c>
      <c r="AP816" s="2">
        <f t="shared" si="306"/>
        <v>0</v>
      </c>
      <c r="AQ816" s="2">
        <f t="shared" si="307"/>
        <v>0</v>
      </c>
      <c r="AR816" s="2">
        <f t="shared" si="308"/>
        <v>0</v>
      </c>
      <c r="AS816" s="2">
        <f t="shared" si="309"/>
        <v>0</v>
      </c>
      <c r="AT816" s="2">
        <f t="shared" si="310"/>
        <v>1498.3600000000001</v>
      </c>
      <c r="AU816" s="2">
        <f t="shared" si="311"/>
        <v>0</v>
      </c>
      <c r="AV816" s="2">
        <f t="shared" si="312"/>
        <v>5993.44</v>
      </c>
      <c r="AW816" s="2">
        <f t="shared" si="313"/>
        <v>7491.8</v>
      </c>
      <c r="AX816" s="2">
        <f>'ZBud Extract Monthly'!V815</f>
        <v>1498.36</v>
      </c>
      <c r="AY816" s="53">
        <f t="shared" si="314"/>
        <v>-5993.4400000000005</v>
      </c>
    </row>
    <row r="817" spans="1:51" x14ac:dyDescent="0.3">
      <c r="A817" s="129">
        <v>57496</v>
      </c>
      <c r="B817" s="130">
        <v>538.62</v>
      </c>
      <c r="C817" s="130">
        <v>579.34</v>
      </c>
      <c r="D817" s="130">
        <v>558.59</v>
      </c>
      <c r="E817" s="130">
        <v>364.71</v>
      </c>
      <c r="F817" s="130">
        <v>0</v>
      </c>
      <c r="G817" s="130">
        <v>39.6</v>
      </c>
      <c r="H817" s="2">
        <f t="shared" si="292"/>
        <v>2041.2600000000002</v>
      </c>
      <c r="I817" s="2">
        <f t="shared" si="293"/>
        <v>0</v>
      </c>
      <c r="J817" s="2">
        <f t="shared" si="294"/>
        <v>39.6</v>
      </c>
      <c r="K817" s="2">
        <f t="shared" si="295"/>
        <v>2041.2600000000002</v>
      </c>
      <c r="L817" s="2">
        <f t="shared" si="296"/>
        <v>39.6</v>
      </c>
      <c r="M817" s="2">
        <f t="shared" si="297"/>
        <v>2080.86</v>
      </c>
      <c r="N817" s="2">
        <f>'ZBud Extract Monthly'!V816</f>
        <v>2080.85</v>
      </c>
      <c r="O817" s="53">
        <f t="shared" si="298"/>
        <v>-1.0000000000218279E-2</v>
      </c>
      <c r="AI817" s="58">
        <f t="shared" si="299"/>
        <v>538.62</v>
      </c>
      <c r="AJ817" s="2">
        <f t="shared" si="300"/>
        <v>1502.64</v>
      </c>
      <c r="AK817" s="2">
        <f t="shared" si="301"/>
        <v>2080.86</v>
      </c>
      <c r="AL817" s="2">
        <f t="shared" si="302"/>
        <v>39.6</v>
      </c>
      <c r="AM817" s="2">
        <f t="shared" si="303"/>
        <v>4161.72</v>
      </c>
      <c r="AN817" s="2">
        <f t="shared" si="304"/>
        <v>2080.8399999999997</v>
      </c>
      <c r="AO817" s="2">
        <f t="shared" si="305"/>
        <v>0</v>
      </c>
      <c r="AP817" s="2">
        <f t="shared" si="306"/>
        <v>0</v>
      </c>
      <c r="AQ817" s="2">
        <f t="shared" si="307"/>
        <v>0</v>
      </c>
      <c r="AR817" s="2">
        <f t="shared" si="308"/>
        <v>0</v>
      </c>
      <c r="AS817" s="2">
        <f t="shared" si="309"/>
        <v>0</v>
      </c>
      <c r="AT817" s="2">
        <f t="shared" si="310"/>
        <v>2080.86</v>
      </c>
      <c r="AU817" s="2">
        <f t="shared" si="311"/>
        <v>0</v>
      </c>
      <c r="AV817" s="2">
        <f t="shared" si="312"/>
        <v>8323.42</v>
      </c>
      <c r="AW817" s="2">
        <f t="shared" si="313"/>
        <v>10404.280000000002</v>
      </c>
      <c r="AX817" s="2">
        <f>'ZBud Extract Monthly'!V816</f>
        <v>2080.85</v>
      </c>
      <c r="AY817" s="53">
        <f t="shared" si="314"/>
        <v>-8323.4300000000021</v>
      </c>
    </row>
    <row r="818" spans="1:51" x14ac:dyDescent="0.3">
      <c r="A818" s="129">
        <v>57526</v>
      </c>
      <c r="B818" s="130">
        <v>444.45</v>
      </c>
      <c r="C818" s="130">
        <v>455.14</v>
      </c>
      <c r="D818" s="130">
        <v>175.28</v>
      </c>
      <c r="E818" s="130">
        <v>132.43</v>
      </c>
      <c r="F818" s="130">
        <v>0</v>
      </c>
      <c r="G818" s="130">
        <v>8.5500000000000007</v>
      </c>
      <c r="H818" s="2">
        <f t="shared" si="292"/>
        <v>1207.3</v>
      </c>
      <c r="I818" s="2">
        <f t="shared" si="293"/>
        <v>0</v>
      </c>
      <c r="J818" s="2">
        <f t="shared" si="294"/>
        <v>8.5500000000000007</v>
      </c>
      <c r="K818" s="2">
        <f t="shared" si="295"/>
        <v>1207.3</v>
      </c>
      <c r="L818" s="2">
        <f t="shared" si="296"/>
        <v>8.5500000000000007</v>
      </c>
      <c r="M818" s="2">
        <f t="shared" si="297"/>
        <v>1215.8499999999999</v>
      </c>
      <c r="N818" s="2">
        <f>'ZBud Extract Monthly'!V817</f>
        <v>1215.8499999999999</v>
      </c>
      <c r="O818" s="53">
        <f t="shared" si="298"/>
        <v>0</v>
      </c>
      <c r="AI818" s="58">
        <f t="shared" si="299"/>
        <v>444.45</v>
      </c>
      <c r="AJ818" s="2">
        <f t="shared" si="300"/>
        <v>762.84999999999991</v>
      </c>
      <c r="AK818" s="2">
        <f t="shared" si="301"/>
        <v>1215.8499999999999</v>
      </c>
      <c r="AL818" s="2">
        <f t="shared" si="302"/>
        <v>8.5500000000000007</v>
      </c>
      <c r="AM818" s="2">
        <f t="shared" si="303"/>
        <v>2431.6999999999998</v>
      </c>
      <c r="AN818" s="2">
        <f t="shared" si="304"/>
        <v>1215.8499999999999</v>
      </c>
      <c r="AO818" s="2">
        <f t="shared" si="305"/>
        <v>0</v>
      </c>
      <c r="AP818" s="2">
        <f t="shared" si="306"/>
        <v>0</v>
      </c>
      <c r="AQ818" s="2">
        <f t="shared" si="307"/>
        <v>0</v>
      </c>
      <c r="AR818" s="2">
        <f t="shared" si="308"/>
        <v>0</v>
      </c>
      <c r="AS818" s="2">
        <f t="shared" si="309"/>
        <v>0</v>
      </c>
      <c r="AT818" s="2">
        <f t="shared" si="310"/>
        <v>1215.8499999999999</v>
      </c>
      <c r="AU818" s="2">
        <f t="shared" si="311"/>
        <v>0</v>
      </c>
      <c r="AV818" s="2">
        <f t="shared" si="312"/>
        <v>4863.3999999999996</v>
      </c>
      <c r="AW818" s="2">
        <f t="shared" si="313"/>
        <v>6079.25</v>
      </c>
      <c r="AX818" s="2">
        <f>'ZBud Extract Monthly'!V817</f>
        <v>1215.8499999999999</v>
      </c>
      <c r="AY818" s="53">
        <f t="shared" si="314"/>
        <v>-4863.3999999999996</v>
      </c>
    </row>
    <row r="819" spans="1:51" x14ac:dyDescent="0.3">
      <c r="A819" s="129">
        <v>57557</v>
      </c>
      <c r="B819" s="130">
        <v>455.7</v>
      </c>
      <c r="C819" s="130">
        <v>450.79</v>
      </c>
      <c r="D819" s="130">
        <v>59.75</v>
      </c>
      <c r="E819" s="130">
        <v>31.8</v>
      </c>
      <c r="F819" s="130">
        <v>0</v>
      </c>
      <c r="G819" s="130">
        <v>2.04</v>
      </c>
      <c r="H819" s="2">
        <f t="shared" si="292"/>
        <v>998.04</v>
      </c>
      <c r="I819" s="2">
        <f t="shared" si="293"/>
        <v>0</v>
      </c>
      <c r="J819" s="2">
        <f t="shared" si="294"/>
        <v>2.04</v>
      </c>
      <c r="K819" s="2">
        <f t="shared" si="295"/>
        <v>998.04</v>
      </c>
      <c r="L819" s="2">
        <f t="shared" si="296"/>
        <v>2.04</v>
      </c>
      <c r="M819" s="2">
        <f t="shared" si="297"/>
        <v>1000.0799999999999</v>
      </c>
      <c r="N819" s="2">
        <f>'ZBud Extract Monthly'!V818</f>
        <v>1000.08</v>
      </c>
      <c r="O819" s="53">
        <f t="shared" si="298"/>
        <v>0</v>
      </c>
      <c r="AI819" s="58">
        <f t="shared" si="299"/>
        <v>455.7</v>
      </c>
      <c r="AJ819" s="2">
        <f t="shared" si="300"/>
        <v>542.34</v>
      </c>
      <c r="AK819" s="2">
        <f t="shared" si="301"/>
        <v>1000.0799999999999</v>
      </c>
      <c r="AL819" s="2">
        <f t="shared" si="302"/>
        <v>2.04</v>
      </c>
      <c r="AM819" s="2">
        <f t="shared" si="303"/>
        <v>2000.1599999999999</v>
      </c>
      <c r="AN819" s="2">
        <f t="shared" si="304"/>
        <v>1000.08</v>
      </c>
      <c r="AO819" s="2">
        <f t="shared" si="305"/>
        <v>0</v>
      </c>
      <c r="AP819" s="2">
        <f t="shared" si="306"/>
        <v>0</v>
      </c>
      <c r="AQ819" s="2">
        <f t="shared" si="307"/>
        <v>0</v>
      </c>
      <c r="AR819" s="2">
        <f t="shared" si="308"/>
        <v>0</v>
      </c>
      <c r="AS819" s="2">
        <f t="shared" si="309"/>
        <v>0</v>
      </c>
      <c r="AT819" s="2">
        <f t="shared" si="310"/>
        <v>1000.0799999999999</v>
      </c>
      <c r="AU819" s="2">
        <f t="shared" si="311"/>
        <v>0</v>
      </c>
      <c r="AV819" s="2">
        <f t="shared" si="312"/>
        <v>4000.3199999999997</v>
      </c>
      <c r="AW819" s="2">
        <f t="shared" si="313"/>
        <v>5000.3999999999996</v>
      </c>
      <c r="AX819" s="2">
        <f>'ZBud Extract Monthly'!V818</f>
        <v>1000.08</v>
      </c>
      <c r="AY819" s="53">
        <f t="shared" si="314"/>
        <v>-4000.3199999999997</v>
      </c>
    </row>
    <row r="820" spans="1:51" x14ac:dyDescent="0.3">
      <c r="A820" s="129">
        <v>57588</v>
      </c>
      <c r="B820" s="130">
        <v>445.3</v>
      </c>
      <c r="C820" s="130">
        <v>437.94</v>
      </c>
      <c r="D820" s="130">
        <v>236.79</v>
      </c>
      <c r="E820" s="130">
        <v>160.72999999999999</v>
      </c>
      <c r="F820" s="130">
        <v>0</v>
      </c>
      <c r="G820" s="130">
        <v>4.75</v>
      </c>
      <c r="H820" s="2">
        <f t="shared" si="292"/>
        <v>1280.76</v>
      </c>
      <c r="I820" s="2">
        <f t="shared" si="293"/>
        <v>0</v>
      </c>
      <c r="J820" s="2">
        <f t="shared" si="294"/>
        <v>4.75</v>
      </c>
      <c r="K820" s="2">
        <f t="shared" si="295"/>
        <v>1280.76</v>
      </c>
      <c r="L820" s="2">
        <f t="shared" si="296"/>
        <v>4.75</v>
      </c>
      <c r="M820" s="2">
        <f t="shared" si="297"/>
        <v>1285.51</v>
      </c>
      <c r="N820" s="2">
        <f>'ZBud Extract Monthly'!V819</f>
        <v>1285.52</v>
      </c>
      <c r="O820" s="53">
        <f t="shared" si="298"/>
        <v>9.9999999999909051E-3</v>
      </c>
      <c r="AI820" s="58">
        <f t="shared" si="299"/>
        <v>445.3</v>
      </c>
      <c r="AJ820" s="2">
        <f t="shared" si="300"/>
        <v>835.46</v>
      </c>
      <c r="AK820" s="2">
        <f t="shared" si="301"/>
        <v>1285.51</v>
      </c>
      <c r="AL820" s="2">
        <f t="shared" si="302"/>
        <v>4.75</v>
      </c>
      <c r="AM820" s="2">
        <f t="shared" si="303"/>
        <v>2571.02</v>
      </c>
      <c r="AN820" s="2">
        <f t="shared" si="304"/>
        <v>1285.53</v>
      </c>
      <c r="AO820" s="2">
        <f t="shared" si="305"/>
        <v>0</v>
      </c>
      <c r="AP820" s="2">
        <f t="shared" si="306"/>
        <v>0</v>
      </c>
      <c r="AQ820" s="2">
        <f t="shared" si="307"/>
        <v>0</v>
      </c>
      <c r="AR820" s="2">
        <f t="shared" si="308"/>
        <v>0</v>
      </c>
      <c r="AS820" s="2">
        <f t="shared" si="309"/>
        <v>0</v>
      </c>
      <c r="AT820" s="2">
        <f t="shared" si="310"/>
        <v>1285.51</v>
      </c>
      <c r="AU820" s="2">
        <f t="shared" si="311"/>
        <v>0</v>
      </c>
      <c r="AV820" s="2">
        <f t="shared" si="312"/>
        <v>5142.0599999999995</v>
      </c>
      <c r="AW820" s="2">
        <f t="shared" si="313"/>
        <v>6427.57</v>
      </c>
      <c r="AX820" s="2">
        <f>'ZBud Extract Monthly'!V819</f>
        <v>1285.52</v>
      </c>
      <c r="AY820" s="53">
        <f t="shared" si="314"/>
        <v>-5142.0499999999993</v>
      </c>
    </row>
    <row r="821" spans="1:51" x14ac:dyDescent="0.3">
      <c r="A821" s="129">
        <v>57618</v>
      </c>
      <c r="B821" s="130">
        <v>413.77</v>
      </c>
      <c r="C821" s="130">
        <v>388.19</v>
      </c>
      <c r="D821" s="130">
        <v>152.09</v>
      </c>
      <c r="E821" s="130">
        <v>95.14</v>
      </c>
      <c r="F821" s="130">
        <v>0</v>
      </c>
      <c r="G821" s="130">
        <v>2.69</v>
      </c>
      <c r="H821" s="2">
        <f t="shared" si="292"/>
        <v>1049.19</v>
      </c>
      <c r="I821" s="2">
        <f t="shared" si="293"/>
        <v>0</v>
      </c>
      <c r="J821" s="2">
        <f t="shared" si="294"/>
        <v>2.69</v>
      </c>
      <c r="K821" s="2">
        <f t="shared" si="295"/>
        <v>1049.19</v>
      </c>
      <c r="L821" s="2">
        <f t="shared" si="296"/>
        <v>2.69</v>
      </c>
      <c r="M821" s="2">
        <f t="shared" si="297"/>
        <v>1051.8800000000001</v>
      </c>
      <c r="N821" s="2">
        <f>'ZBud Extract Monthly'!V820</f>
        <v>1051.8800000000001</v>
      </c>
      <c r="O821" s="53">
        <f t="shared" si="298"/>
        <v>0</v>
      </c>
      <c r="AI821" s="58">
        <f t="shared" si="299"/>
        <v>413.77</v>
      </c>
      <c r="AJ821" s="2">
        <f t="shared" si="300"/>
        <v>635.41999999999996</v>
      </c>
      <c r="AK821" s="2">
        <f t="shared" si="301"/>
        <v>1051.8800000000001</v>
      </c>
      <c r="AL821" s="2">
        <f t="shared" si="302"/>
        <v>2.69</v>
      </c>
      <c r="AM821" s="2">
        <f t="shared" si="303"/>
        <v>2103.7600000000002</v>
      </c>
      <c r="AN821" s="2">
        <f t="shared" si="304"/>
        <v>1051.8800000000001</v>
      </c>
      <c r="AO821" s="2">
        <f t="shared" si="305"/>
        <v>0</v>
      </c>
      <c r="AP821" s="2">
        <f t="shared" si="306"/>
        <v>0</v>
      </c>
      <c r="AQ821" s="2">
        <f t="shared" si="307"/>
        <v>0</v>
      </c>
      <c r="AR821" s="2">
        <f t="shared" si="308"/>
        <v>0</v>
      </c>
      <c r="AS821" s="2">
        <f t="shared" si="309"/>
        <v>0</v>
      </c>
      <c r="AT821" s="2">
        <f t="shared" si="310"/>
        <v>1051.8800000000001</v>
      </c>
      <c r="AU821" s="2">
        <f t="shared" si="311"/>
        <v>0</v>
      </c>
      <c r="AV821" s="2">
        <f t="shared" si="312"/>
        <v>4207.5200000000004</v>
      </c>
      <c r="AW821" s="2">
        <f t="shared" si="313"/>
        <v>5259.4000000000005</v>
      </c>
      <c r="AX821" s="2">
        <f>'ZBud Extract Monthly'!V820</f>
        <v>1051.8800000000001</v>
      </c>
      <c r="AY821" s="53">
        <f t="shared" si="314"/>
        <v>-4207.5200000000004</v>
      </c>
    </row>
    <row r="822" spans="1:51" x14ac:dyDescent="0.3">
      <c r="A822" s="129">
        <v>57649</v>
      </c>
      <c r="B822" s="130">
        <v>468.92</v>
      </c>
      <c r="C822" s="130">
        <v>435.96</v>
      </c>
      <c r="D822" s="130">
        <v>186.05</v>
      </c>
      <c r="E822" s="130">
        <v>127.12</v>
      </c>
      <c r="F822" s="130">
        <v>0</v>
      </c>
      <c r="G822" s="130">
        <v>5.25</v>
      </c>
      <c r="H822" s="2">
        <f t="shared" si="292"/>
        <v>1218.0500000000002</v>
      </c>
      <c r="I822" s="2">
        <f t="shared" si="293"/>
        <v>0</v>
      </c>
      <c r="J822" s="2">
        <f t="shared" si="294"/>
        <v>5.25</v>
      </c>
      <c r="K822" s="2">
        <f t="shared" si="295"/>
        <v>1218.0500000000002</v>
      </c>
      <c r="L822" s="2">
        <f t="shared" si="296"/>
        <v>5.25</v>
      </c>
      <c r="M822" s="2">
        <f t="shared" si="297"/>
        <v>1223.3000000000002</v>
      </c>
      <c r="N822" s="2">
        <f>'ZBud Extract Monthly'!V821</f>
        <v>1223.32</v>
      </c>
      <c r="O822" s="53">
        <f t="shared" si="298"/>
        <v>1.9999999999754436E-2</v>
      </c>
      <c r="AI822" s="58">
        <f t="shared" si="299"/>
        <v>468.92</v>
      </c>
      <c r="AJ822" s="2">
        <f t="shared" si="300"/>
        <v>749.13</v>
      </c>
      <c r="AK822" s="2">
        <f t="shared" si="301"/>
        <v>1223.3000000000002</v>
      </c>
      <c r="AL822" s="2">
        <f t="shared" si="302"/>
        <v>5.25</v>
      </c>
      <c r="AM822" s="2">
        <f t="shared" si="303"/>
        <v>2446.6000000000004</v>
      </c>
      <c r="AN822" s="2">
        <f t="shared" si="304"/>
        <v>1223.3399999999997</v>
      </c>
      <c r="AO822" s="2">
        <f t="shared" si="305"/>
        <v>0</v>
      </c>
      <c r="AP822" s="2">
        <f t="shared" si="306"/>
        <v>0</v>
      </c>
      <c r="AQ822" s="2">
        <f t="shared" si="307"/>
        <v>0</v>
      </c>
      <c r="AR822" s="2">
        <f t="shared" si="308"/>
        <v>0</v>
      </c>
      <c r="AS822" s="2">
        <f t="shared" si="309"/>
        <v>0</v>
      </c>
      <c r="AT822" s="2">
        <f t="shared" si="310"/>
        <v>1223.3000000000002</v>
      </c>
      <c r="AU822" s="2">
        <f t="shared" si="311"/>
        <v>0</v>
      </c>
      <c r="AV822" s="2">
        <f t="shared" si="312"/>
        <v>4893.24</v>
      </c>
      <c r="AW822" s="2">
        <f t="shared" si="313"/>
        <v>6116.5400000000009</v>
      </c>
      <c r="AX822" s="2">
        <f>'ZBud Extract Monthly'!V821</f>
        <v>1223.32</v>
      </c>
      <c r="AY822" s="53">
        <f t="shared" si="314"/>
        <v>-4893.2200000000012</v>
      </c>
    </row>
    <row r="823" spans="1:51" x14ac:dyDescent="0.3">
      <c r="A823" s="129">
        <v>57679</v>
      </c>
      <c r="B823" s="130">
        <v>431.05</v>
      </c>
      <c r="C823" s="130">
        <v>392.7</v>
      </c>
      <c r="D823" s="130">
        <v>250.54</v>
      </c>
      <c r="E823" s="130">
        <v>174.75</v>
      </c>
      <c r="F823" s="130">
        <v>0</v>
      </c>
      <c r="G823" s="130">
        <v>8.4600000000000009</v>
      </c>
      <c r="H823" s="2">
        <f t="shared" si="292"/>
        <v>1249.04</v>
      </c>
      <c r="I823" s="2">
        <f t="shared" si="293"/>
        <v>0</v>
      </c>
      <c r="J823" s="2">
        <f t="shared" si="294"/>
        <v>8.4600000000000009</v>
      </c>
      <c r="K823" s="2">
        <f t="shared" si="295"/>
        <v>1249.04</v>
      </c>
      <c r="L823" s="2">
        <f t="shared" si="296"/>
        <v>8.4600000000000009</v>
      </c>
      <c r="M823" s="2">
        <f t="shared" si="297"/>
        <v>1257.5</v>
      </c>
      <c r="N823" s="2">
        <f>'ZBud Extract Monthly'!V822</f>
        <v>1257.49</v>
      </c>
      <c r="O823" s="53">
        <f t="shared" si="298"/>
        <v>-9.9999999999909051E-3</v>
      </c>
      <c r="AI823" s="58">
        <f t="shared" si="299"/>
        <v>431.05</v>
      </c>
      <c r="AJ823" s="2">
        <f t="shared" si="300"/>
        <v>817.99</v>
      </c>
      <c r="AK823" s="2">
        <f t="shared" si="301"/>
        <v>1257.5</v>
      </c>
      <c r="AL823" s="2">
        <f t="shared" si="302"/>
        <v>8.4600000000000009</v>
      </c>
      <c r="AM823" s="2">
        <f t="shared" si="303"/>
        <v>2515</v>
      </c>
      <c r="AN823" s="2">
        <f t="shared" si="304"/>
        <v>1257.48</v>
      </c>
      <c r="AO823" s="2">
        <f t="shared" si="305"/>
        <v>0</v>
      </c>
      <c r="AP823" s="2">
        <f t="shared" si="306"/>
        <v>0</v>
      </c>
      <c r="AQ823" s="2">
        <f t="shared" si="307"/>
        <v>0</v>
      </c>
      <c r="AR823" s="2">
        <f t="shared" si="308"/>
        <v>0</v>
      </c>
      <c r="AS823" s="2">
        <f t="shared" si="309"/>
        <v>0</v>
      </c>
      <c r="AT823" s="2">
        <f t="shared" si="310"/>
        <v>1257.5</v>
      </c>
      <c r="AU823" s="2">
        <f t="shared" si="311"/>
        <v>0</v>
      </c>
      <c r="AV823" s="2">
        <f t="shared" si="312"/>
        <v>5029.9799999999996</v>
      </c>
      <c r="AW823" s="2">
        <f t="shared" si="313"/>
        <v>6287.48</v>
      </c>
      <c r="AX823" s="2">
        <f>'ZBud Extract Monthly'!V822</f>
        <v>1257.49</v>
      </c>
      <c r="AY823" s="53">
        <f t="shared" si="314"/>
        <v>-5029.99</v>
      </c>
    </row>
    <row r="824" spans="1:51" x14ac:dyDescent="0.3">
      <c r="A824" s="129">
        <v>57710</v>
      </c>
      <c r="B824" s="130">
        <v>573.66</v>
      </c>
      <c r="C824" s="130">
        <v>575.98</v>
      </c>
      <c r="D824" s="130">
        <v>509.99</v>
      </c>
      <c r="E824" s="130">
        <v>358.43</v>
      </c>
      <c r="F824" s="130">
        <v>0</v>
      </c>
      <c r="G824" s="130">
        <v>29.8</v>
      </c>
      <c r="H824" s="2">
        <f t="shared" si="292"/>
        <v>2018.06</v>
      </c>
      <c r="I824" s="2">
        <f t="shared" si="293"/>
        <v>0</v>
      </c>
      <c r="J824" s="2">
        <f t="shared" si="294"/>
        <v>29.8</v>
      </c>
      <c r="K824" s="2">
        <f t="shared" si="295"/>
        <v>2018.06</v>
      </c>
      <c r="L824" s="2">
        <f t="shared" si="296"/>
        <v>29.8</v>
      </c>
      <c r="M824" s="2">
        <f t="shared" si="297"/>
        <v>2047.86</v>
      </c>
      <c r="N824" s="2">
        <f>'ZBud Extract Monthly'!V823</f>
        <v>2047.86</v>
      </c>
      <c r="O824" s="53">
        <f t="shared" si="298"/>
        <v>0</v>
      </c>
      <c r="AI824" s="58">
        <f t="shared" si="299"/>
        <v>573.66</v>
      </c>
      <c r="AJ824" s="2">
        <f t="shared" si="300"/>
        <v>1444.4</v>
      </c>
      <c r="AK824" s="2">
        <f t="shared" si="301"/>
        <v>2047.86</v>
      </c>
      <c r="AL824" s="2">
        <f t="shared" si="302"/>
        <v>29.8</v>
      </c>
      <c r="AM824" s="2">
        <f t="shared" si="303"/>
        <v>4095.72</v>
      </c>
      <c r="AN824" s="2">
        <f t="shared" si="304"/>
        <v>2047.86</v>
      </c>
      <c r="AO824" s="2">
        <f t="shared" si="305"/>
        <v>0</v>
      </c>
      <c r="AP824" s="2">
        <f t="shared" si="306"/>
        <v>0</v>
      </c>
      <c r="AQ824" s="2">
        <f t="shared" si="307"/>
        <v>0</v>
      </c>
      <c r="AR824" s="2">
        <f t="shared" si="308"/>
        <v>0</v>
      </c>
      <c r="AS824" s="2">
        <f t="shared" si="309"/>
        <v>0</v>
      </c>
      <c r="AT824" s="2">
        <f t="shared" si="310"/>
        <v>2047.86</v>
      </c>
      <c r="AU824" s="2">
        <f t="shared" si="311"/>
        <v>0</v>
      </c>
      <c r="AV824" s="2">
        <f t="shared" si="312"/>
        <v>8191.44</v>
      </c>
      <c r="AW824" s="2">
        <f t="shared" si="313"/>
        <v>10239.300000000001</v>
      </c>
      <c r="AX824" s="2">
        <f>'ZBud Extract Monthly'!V823</f>
        <v>2047.86</v>
      </c>
      <c r="AY824" s="53">
        <f t="shared" si="314"/>
        <v>-8191.4400000000014</v>
      </c>
    </row>
    <row r="825" spans="1:51" x14ac:dyDescent="0.3">
      <c r="A825" s="129">
        <v>57741</v>
      </c>
      <c r="B825" s="130">
        <v>942.12</v>
      </c>
      <c r="C825" s="130">
        <v>1140.3599999999999</v>
      </c>
      <c r="D825" s="130">
        <v>1141.56</v>
      </c>
      <c r="E825" s="130">
        <v>688.52</v>
      </c>
      <c r="F825" s="130">
        <v>0</v>
      </c>
      <c r="G825" s="130">
        <v>72.650000000000006</v>
      </c>
      <c r="H825" s="2">
        <f t="shared" si="292"/>
        <v>3912.56</v>
      </c>
      <c r="I825" s="2">
        <f t="shared" si="293"/>
        <v>0</v>
      </c>
      <c r="J825" s="2">
        <f t="shared" si="294"/>
        <v>72.650000000000006</v>
      </c>
      <c r="K825" s="2">
        <f t="shared" si="295"/>
        <v>3912.56</v>
      </c>
      <c r="L825" s="2">
        <f t="shared" si="296"/>
        <v>72.650000000000006</v>
      </c>
      <c r="M825" s="2">
        <f t="shared" si="297"/>
        <v>3985.21</v>
      </c>
      <c r="N825" s="2">
        <f>'ZBud Extract Monthly'!V824</f>
        <v>3985.21</v>
      </c>
      <c r="O825" s="53">
        <f t="shared" si="298"/>
        <v>0</v>
      </c>
      <c r="AI825" s="58">
        <f t="shared" si="299"/>
        <v>942.12</v>
      </c>
      <c r="AJ825" s="2">
        <f t="shared" si="300"/>
        <v>2970.44</v>
      </c>
      <c r="AK825" s="2">
        <f t="shared" si="301"/>
        <v>3985.21</v>
      </c>
      <c r="AL825" s="2">
        <f t="shared" si="302"/>
        <v>72.650000000000006</v>
      </c>
      <c r="AM825" s="2">
        <f t="shared" si="303"/>
        <v>7970.42</v>
      </c>
      <c r="AN825" s="2">
        <f t="shared" si="304"/>
        <v>3985.21</v>
      </c>
      <c r="AO825" s="2">
        <f t="shared" si="305"/>
        <v>0</v>
      </c>
      <c r="AP825" s="2">
        <f t="shared" si="306"/>
        <v>0</v>
      </c>
      <c r="AQ825" s="2">
        <f t="shared" si="307"/>
        <v>0</v>
      </c>
      <c r="AR825" s="2">
        <f t="shared" si="308"/>
        <v>0</v>
      </c>
      <c r="AS825" s="2">
        <f t="shared" si="309"/>
        <v>0</v>
      </c>
      <c r="AT825" s="2">
        <f t="shared" si="310"/>
        <v>3985.21</v>
      </c>
      <c r="AU825" s="2">
        <f t="shared" si="311"/>
        <v>0</v>
      </c>
      <c r="AV825" s="2">
        <f t="shared" si="312"/>
        <v>15940.84</v>
      </c>
      <c r="AW825" s="2">
        <f t="shared" si="313"/>
        <v>19926.05</v>
      </c>
      <c r="AX825" s="2">
        <f>'ZBud Extract Monthly'!V824</f>
        <v>3985.21</v>
      </c>
      <c r="AY825" s="53">
        <f t="shared" si="314"/>
        <v>-15940.84</v>
      </c>
    </row>
    <row r="826" spans="1:51" x14ac:dyDescent="0.3">
      <c r="A826" s="129">
        <v>57769</v>
      </c>
      <c r="B826" s="130">
        <v>711</v>
      </c>
      <c r="C826" s="130">
        <v>907.94</v>
      </c>
      <c r="D826" s="130">
        <v>1236.98</v>
      </c>
      <c r="E826" s="130">
        <v>824.3</v>
      </c>
      <c r="F826" s="130">
        <v>0</v>
      </c>
      <c r="G826" s="130">
        <v>111.93</v>
      </c>
      <c r="H826" s="2">
        <f t="shared" si="292"/>
        <v>3680.2200000000003</v>
      </c>
      <c r="I826" s="2">
        <f t="shared" si="293"/>
        <v>0</v>
      </c>
      <c r="J826" s="2">
        <f t="shared" si="294"/>
        <v>111.93</v>
      </c>
      <c r="K826" s="2">
        <f t="shared" si="295"/>
        <v>3680.2200000000003</v>
      </c>
      <c r="L826" s="2">
        <f t="shared" si="296"/>
        <v>111.93</v>
      </c>
      <c r="M826" s="2">
        <f t="shared" si="297"/>
        <v>3792.15</v>
      </c>
      <c r="N826" s="2">
        <f>'ZBud Extract Monthly'!V825</f>
        <v>3792.16</v>
      </c>
      <c r="O826" s="53">
        <f t="shared" si="298"/>
        <v>9.9999999997635314E-3</v>
      </c>
      <c r="AI826" s="58">
        <f t="shared" si="299"/>
        <v>711</v>
      </c>
      <c r="AJ826" s="2">
        <f t="shared" si="300"/>
        <v>2969.2200000000003</v>
      </c>
      <c r="AK826" s="2">
        <f t="shared" si="301"/>
        <v>3792.15</v>
      </c>
      <c r="AL826" s="2">
        <f t="shared" si="302"/>
        <v>111.93</v>
      </c>
      <c r="AM826" s="2">
        <f t="shared" si="303"/>
        <v>7584.3</v>
      </c>
      <c r="AN826" s="2">
        <f t="shared" si="304"/>
        <v>3792.1699999999996</v>
      </c>
      <c r="AO826" s="2">
        <f t="shared" si="305"/>
        <v>0</v>
      </c>
      <c r="AP826" s="2">
        <f t="shared" si="306"/>
        <v>0</v>
      </c>
      <c r="AQ826" s="2">
        <f t="shared" si="307"/>
        <v>0</v>
      </c>
      <c r="AR826" s="2">
        <f t="shared" si="308"/>
        <v>0</v>
      </c>
      <c r="AS826" s="2">
        <f t="shared" si="309"/>
        <v>0</v>
      </c>
      <c r="AT826" s="2">
        <f t="shared" si="310"/>
        <v>3792.15</v>
      </c>
      <c r="AU826" s="2">
        <f t="shared" si="311"/>
        <v>0</v>
      </c>
      <c r="AV826" s="2">
        <f t="shared" si="312"/>
        <v>15168.62</v>
      </c>
      <c r="AW826" s="2">
        <f t="shared" si="313"/>
        <v>18960.77</v>
      </c>
      <c r="AX826" s="2">
        <f>'ZBud Extract Monthly'!V825</f>
        <v>3792.16</v>
      </c>
      <c r="AY826" s="53">
        <f t="shared" si="314"/>
        <v>-15168.61</v>
      </c>
    </row>
    <row r="827" spans="1:51" x14ac:dyDescent="0.3">
      <c r="A827" s="129">
        <v>57800</v>
      </c>
      <c r="B827" s="130">
        <v>667.98</v>
      </c>
      <c r="C827" s="130">
        <v>835.04</v>
      </c>
      <c r="D827" s="130">
        <v>1253.92</v>
      </c>
      <c r="E827" s="130">
        <v>858.38</v>
      </c>
      <c r="F827" s="130">
        <v>0</v>
      </c>
      <c r="G827" s="130">
        <v>134.59</v>
      </c>
      <c r="H827" s="2">
        <f t="shared" si="292"/>
        <v>3615.32</v>
      </c>
      <c r="I827" s="2">
        <f t="shared" si="293"/>
        <v>0</v>
      </c>
      <c r="J827" s="2">
        <f t="shared" si="294"/>
        <v>134.59</v>
      </c>
      <c r="K827" s="2">
        <f t="shared" si="295"/>
        <v>3615.32</v>
      </c>
      <c r="L827" s="2">
        <f t="shared" si="296"/>
        <v>134.59</v>
      </c>
      <c r="M827" s="2">
        <f t="shared" si="297"/>
        <v>3749.9100000000003</v>
      </c>
      <c r="N827" s="2">
        <f>'ZBud Extract Monthly'!V826</f>
        <v>3749.9</v>
      </c>
      <c r="O827" s="53">
        <f t="shared" si="298"/>
        <v>-1.0000000000218279E-2</v>
      </c>
      <c r="AI827" s="58">
        <f t="shared" si="299"/>
        <v>667.98</v>
      </c>
      <c r="AJ827" s="2">
        <f t="shared" si="300"/>
        <v>2947.34</v>
      </c>
      <c r="AK827" s="2">
        <f t="shared" si="301"/>
        <v>3749.9100000000003</v>
      </c>
      <c r="AL827" s="2">
        <f t="shared" si="302"/>
        <v>134.59</v>
      </c>
      <c r="AM827" s="2">
        <f t="shared" si="303"/>
        <v>7499.8200000000006</v>
      </c>
      <c r="AN827" s="2">
        <f t="shared" si="304"/>
        <v>3749.89</v>
      </c>
      <c r="AO827" s="2">
        <f t="shared" si="305"/>
        <v>0</v>
      </c>
      <c r="AP827" s="2">
        <f t="shared" si="306"/>
        <v>0</v>
      </c>
      <c r="AQ827" s="2">
        <f t="shared" si="307"/>
        <v>0</v>
      </c>
      <c r="AR827" s="2">
        <f t="shared" si="308"/>
        <v>0</v>
      </c>
      <c r="AS827" s="2">
        <f t="shared" si="309"/>
        <v>0</v>
      </c>
      <c r="AT827" s="2">
        <f t="shared" si="310"/>
        <v>3749.9100000000003</v>
      </c>
      <c r="AU827" s="2">
        <f t="shared" si="311"/>
        <v>0</v>
      </c>
      <c r="AV827" s="2">
        <f t="shared" si="312"/>
        <v>14999.62</v>
      </c>
      <c r="AW827" s="2">
        <f t="shared" si="313"/>
        <v>18749.530000000002</v>
      </c>
      <c r="AX827" s="2">
        <f>'ZBud Extract Monthly'!V826</f>
        <v>3749.9</v>
      </c>
      <c r="AY827" s="53">
        <f t="shared" si="314"/>
        <v>-14999.630000000003</v>
      </c>
    </row>
    <row r="828" spans="1:51" x14ac:dyDescent="0.3">
      <c r="A828" s="129">
        <v>57830</v>
      </c>
      <c r="B828" s="130">
        <v>606.71</v>
      </c>
      <c r="C828" s="130">
        <v>735.91</v>
      </c>
      <c r="D828" s="130">
        <v>1193.82</v>
      </c>
      <c r="E828" s="130">
        <v>829.45</v>
      </c>
      <c r="F828" s="130">
        <v>0</v>
      </c>
      <c r="G828" s="130">
        <v>123.6</v>
      </c>
      <c r="H828" s="2">
        <f t="shared" si="292"/>
        <v>3365.8899999999994</v>
      </c>
      <c r="I828" s="2">
        <f t="shared" si="293"/>
        <v>0</v>
      </c>
      <c r="J828" s="2">
        <f t="shared" si="294"/>
        <v>123.6</v>
      </c>
      <c r="K828" s="2">
        <f t="shared" si="295"/>
        <v>3365.8899999999994</v>
      </c>
      <c r="L828" s="2">
        <f t="shared" si="296"/>
        <v>123.6</v>
      </c>
      <c r="M828" s="2">
        <f t="shared" si="297"/>
        <v>3489.4899999999993</v>
      </c>
      <c r="N828" s="2">
        <f>'ZBud Extract Monthly'!V827</f>
        <v>3489.5</v>
      </c>
      <c r="O828" s="53">
        <f t="shared" si="298"/>
        <v>1.0000000000673026E-2</v>
      </c>
      <c r="AI828" s="58">
        <f t="shared" si="299"/>
        <v>606.71</v>
      </c>
      <c r="AJ828" s="2">
        <f t="shared" si="300"/>
        <v>2759.1800000000003</v>
      </c>
      <c r="AK828" s="2">
        <f t="shared" si="301"/>
        <v>3489.4899999999993</v>
      </c>
      <c r="AL828" s="2">
        <f t="shared" si="302"/>
        <v>123.6</v>
      </c>
      <c r="AM828" s="2">
        <f t="shared" si="303"/>
        <v>6978.9799999999987</v>
      </c>
      <c r="AN828" s="2">
        <f t="shared" si="304"/>
        <v>3489.5100000000007</v>
      </c>
      <c r="AO828" s="2">
        <f t="shared" si="305"/>
        <v>0</v>
      </c>
      <c r="AP828" s="2">
        <f t="shared" si="306"/>
        <v>0</v>
      </c>
      <c r="AQ828" s="2">
        <f t="shared" si="307"/>
        <v>0</v>
      </c>
      <c r="AR828" s="2">
        <f t="shared" si="308"/>
        <v>0</v>
      </c>
      <c r="AS828" s="2">
        <f t="shared" si="309"/>
        <v>0</v>
      </c>
      <c r="AT828" s="2">
        <f t="shared" si="310"/>
        <v>3489.4899999999993</v>
      </c>
      <c r="AU828" s="2">
        <f t="shared" si="311"/>
        <v>0</v>
      </c>
      <c r="AV828" s="2">
        <f t="shared" si="312"/>
        <v>13957.98</v>
      </c>
      <c r="AW828" s="2">
        <f t="shared" si="313"/>
        <v>17447.47</v>
      </c>
      <c r="AX828" s="2">
        <f>'ZBud Extract Monthly'!V827</f>
        <v>3489.5</v>
      </c>
      <c r="AY828" s="53">
        <f t="shared" si="314"/>
        <v>-13957.970000000001</v>
      </c>
    </row>
    <row r="829" spans="1:51" x14ac:dyDescent="0.3">
      <c r="A829" s="129">
        <v>57861</v>
      </c>
      <c r="B829" s="130">
        <v>573.54999999999995</v>
      </c>
      <c r="C829" s="130">
        <v>705.02</v>
      </c>
      <c r="D829" s="130">
        <v>911.39</v>
      </c>
      <c r="E829" s="130">
        <v>694.46</v>
      </c>
      <c r="F829" s="130">
        <v>0</v>
      </c>
      <c r="G829" s="130">
        <v>106.28</v>
      </c>
      <c r="H829" s="2">
        <f t="shared" si="292"/>
        <v>2884.42</v>
      </c>
      <c r="I829" s="2">
        <f t="shared" si="293"/>
        <v>0</v>
      </c>
      <c r="J829" s="2">
        <f t="shared" si="294"/>
        <v>106.28</v>
      </c>
      <c r="K829" s="2">
        <f t="shared" si="295"/>
        <v>2884.42</v>
      </c>
      <c r="L829" s="2">
        <f t="shared" si="296"/>
        <v>106.28</v>
      </c>
      <c r="M829" s="2">
        <f t="shared" si="297"/>
        <v>2990.7000000000003</v>
      </c>
      <c r="N829" s="2">
        <f>'ZBud Extract Monthly'!V828</f>
        <v>2990.7</v>
      </c>
      <c r="O829" s="53">
        <f t="shared" si="298"/>
        <v>0</v>
      </c>
      <c r="AI829" s="58">
        <f t="shared" si="299"/>
        <v>573.54999999999995</v>
      </c>
      <c r="AJ829" s="2">
        <f t="shared" si="300"/>
        <v>2310.87</v>
      </c>
      <c r="AK829" s="2">
        <f t="shared" si="301"/>
        <v>2990.7000000000003</v>
      </c>
      <c r="AL829" s="2">
        <f t="shared" si="302"/>
        <v>106.28</v>
      </c>
      <c r="AM829" s="2">
        <f t="shared" si="303"/>
        <v>5981.4000000000005</v>
      </c>
      <c r="AN829" s="2">
        <f t="shared" si="304"/>
        <v>2990.7</v>
      </c>
      <c r="AO829" s="2">
        <f t="shared" si="305"/>
        <v>0</v>
      </c>
      <c r="AP829" s="2">
        <f t="shared" si="306"/>
        <v>0</v>
      </c>
      <c r="AQ829" s="2">
        <f t="shared" si="307"/>
        <v>0</v>
      </c>
      <c r="AR829" s="2">
        <f t="shared" si="308"/>
        <v>0</v>
      </c>
      <c r="AS829" s="2">
        <f t="shared" si="309"/>
        <v>0</v>
      </c>
      <c r="AT829" s="2">
        <f t="shared" si="310"/>
        <v>2990.7000000000003</v>
      </c>
      <c r="AU829" s="2">
        <f t="shared" si="311"/>
        <v>0</v>
      </c>
      <c r="AV829" s="2">
        <f t="shared" si="312"/>
        <v>11962.8</v>
      </c>
      <c r="AW829" s="2">
        <f t="shared" si="313"/>
        <v>14953.5</v>
      </c>
      <c r="AX829" s="2">
        <f>'ZBud Extract Monthly'!V828</f>
        <v>2990.7</v>
      </c>
      <c r="AY829" s="53">
        <f t="shared" si="314"/>
        <v>-11962.8</v>
      </c>
    </row>
    <row r="830" spans="1:51" x14ac:dyDescent="0.3">
      <c r="A830" s="129">
        <v>57891</v>
      </c>
      <c r="B830" s="130">
        <v>476.26</v>
      </c>
      <c r="C830" s="130">
        <v>558.84</v>
      </c>
      <c r="D830" s="130">
        <v>437.4</v>
      </c>
      <c r="E830" s="130">
        <v>355.97</v>
      </c>
      <c r="F830" s="130">
        <v>0</v>
      </c>
      <c r="G830" s="130">
        <v>38.03</v>
      </c>
      <c r="H830" s="2">
        <f t="shared" si="292"/>
        <v>1828.47</v>
      </c>
      <c r="I830" s="2">
        <f t="shared" si="293"/>
        <v>0</v>
      </c>
      <c r="J830" s="2">
        <f t="shared" si="294"/>
        <v>38.03</v>
      </c>
      <c r="K830" s="2">
        <f t="shared" si="295"/>
        <v>1828.47</v>
      </c>
      <c r="L830" s="2">
        <f t="shared" si="296"/>
        <v>38.03</v>
      </c>
      <c r="M830" s="2">
        <f t="shared" si="297"/>
        <v>1866.5</v>
      </c>
      <c r="N830" s="2">
        <f>'ZBud Extract Monthly'!V829</f>
        <v>1866.49</v>
      </c>
      <c r="O830" s="53">
        <f t="shared" si="298"/>
        <v>-9.9999999999909051E-3</v>
      </c>
      <c r="AI830" s="58">
        <f t="shared" si="299"/>
        <v>476.26</v>
      </c>
      <c r="AJ830" s="2">
        <f t="shared" si="300"/>
        <v>1352.21</v>
      </c>
      <c r="AK830" s="2">
        <f t="shared" si="301"/>
        <v>1866.5</v>
      </c>
      <c r="AL830" s="2">
        <f t="shared" si="302"/>
        <v>38.03</v>
      </c>
      <c r="AM830" s="2">
        <f t="shared" si="303"/>
        <v>3733</v>
      </c>
      <c r="AN830" s="2">
        <f t="shared" si="304"/>
        <v>1866.48</v>
      </c>
      <c r="AO830" s="2">
        <f t="shared" si="305"/>
        <v>0</v>
      </c>
      <c r="AP830" s="2">
        <f t="shared" si="306"/>
        <v>0</v>
      </c>
      <c r="AQ830" s="2">
        <f t="shared" si="307"/>
        <v>0</v>
      </c>
      <c r="AR830" s="2">
        <f t="shared" si="308"/>
        <v>0</v>
      </c>
      <c r="AS830" s="2">
        <f t="shared" si="309"/>
        <v>0</v>
      </c>
      <c r="AT830" s="2">
        <f t="shared" si="310"/>
        <v>1866.5</v>
      </c>
      <c r="AU830" s="2">
        <f t="shared" si="311"/>
        <v>0</v>
      </c>
      <c r="AV830" s="2">
        <f t="shared" si="312"/>
        <v>7465.98</v>
      </c>
      <c r="AW830" s="2">
        <f t="shared" si="313"/>
        <v>9332.48</v>
      </c>
      <c r="AX830" s="2">
        <f>'ZBud Extract Monthly'!V829</f>
        <v>1866.49</v>
      </c>
      <c r="AY830" s="53">
        <f t="shared" si="314"/>
        <v>-7465.99</v>
      </c>
    </row>
    <row r="831" spans="1:51" x14ac:dyDescent="0.3">
      <c r="A831" s="129">
        <v>57922</v>
      </c>
      <c r="B831" s="130">
        <v>473.01</v>
      </c>
      <c r="C831" s="130">
        <v>521.05999999999995</v>
      </c>
      <c r="D831" s="130">
        <v>47.49</v>
      </c>
      <c r="E831" s="130">
        <v>15.28</v>
      </c>
      <c r="F831" s="130">
        <v>0</v>
      </c>
      <c r="G831" s="130">
        <v>1.4</v>
      </c>
      <c r="H831" s="2">
        <f t="shared" si="292"/>
        <v>1056.8399999999999</v>
      </c>
      <c r="I831" s="2">
        <f t="shared" si="293"/>
        <v>0</v>
      </c>
      <c r="J831" s="2">
        <f t="shared" si="294"/>
        <v>1.4</v>
      </c>
      <c r="K831" s="2">
        <f t="shared" si="295"/>
        <v>1056.8399999999999</v>
      </c>
      <c r="L831" s="2">
        <f t="shared" si="296"/>
        <v>1.4</v>
      </c>
      <c r="M831" s="2">
        <f t="shared" si="297"/>
        <v>1058.24</v>
      </c>
      <c r="N831" s="2">
        <f>'ZBud Extract Monthly'!V830</f>
        <v>1058.25</v>
      </c>
      <c r="O831" s="53">
        <f t="shared" si="298"/>
        <v>9.9999999999909051E-3</v>
      </c>
      <c r="AI831" s="58">
        <f t="shared" si="299"/>
        <v>473.01</v>
      </c>
      <c r="AJ831" s="2">
        <f t="shared" si="300"/>
        <v>583.82999999999993</v>
      </c>
      <c r="AK831" s="2">
        <f t="shared" si="301"/>
        <v>1058.24</v>
      </c>
      <c r="AL831" s="2">
        <f t="shared" si="302"/>
        <v>1.4</v>
      </c>
      <c r="AM831" s="2">
        <f t="shared" si="303"/>
        <v>2116.48</v>
      </c>
      <c r="AN831" s="2">
        <f t="shared" si="304"/>
        <v>1058.26</v>
      </c>
      <c r="AO831" s="2">
        <f t="shared" si="305"/>
        <v>0</v>
      </c>
      <c r="AP831" s="2">
        <f t="shared" si="306"/>
        <v>0</v>
      </c>
      <c r="AQ831" s="2">
        <f t="shared" si="307"/>
        <v>0</v>
      </c>
      <c r="AR831" s="2">
        <f t="shared" si="308"/>
        <v>0</v>
      </c>
      <c r="AS831" s="2">
        <f t="shared" si="309"/>
        <v>0</v>
      </c>
      <c r="AT831" s="2">
        <f t="shared" si="310"/>
        <v>1058.24</v>
      </c>
      <c r="AU831" s="2">
        <f t="shared" si="311"/>
        <v>0</v>
      </c>
      <c r="AV831" s="2">
        <f t="shared" si="312"/>
        <v>4232.9800000000005</v>
      </c>
      <c r="AW831" s="2">
        <f t="shared" si="313"/>
        <v>5291.22</v>
      </c>
      <c r="AX831" s="2">
        <f>'ZBud Extract Monthly'!V830</f>
        <v>1058.25</v>
      </c>
      <c r="AY831" s="53">
        <f t="shared" si="314"/>
        <v>-4232.97</v>
      </c>
    </row>
    <row r="832" spans="1:51" x14ac:dyDescent="0.3">
      <c r="A832" s="129">
        <v>57953</v>
      </c>
      <c r="B832" s="130">
        <v>449.84</v>
      </c>
      <c r="C832" s="130">
        <v>489.52</v>
      </c>
      <c r="D832" s="130">
        <v>60.14</v>
      </c>
      <c r="E832" s="130">
        <v>22.84</v>
      </c>
      <c r="F832" s="130">
        <v>0</v>
      </c>
      <c r="G832" s="130">
        <v>0.65</v>
      </c>
      <c r="H832" s="2">
        <f t="shared" si="292"/>
        <v>1022.3399999999999</v>
      </c>
      <c r="I832" s="2">
        <f t="shared" si="293"/>
        <v>0</v>
      </c>
      <c r="J832" s="2">
        <f t="shared" si="294"/>
        <v>0.65</v>
      </c>
      <c r="K832" s="2">
        <f t="shared" si="295"/>
        <v>1022.3399999999999</v>
      </c>
      <c r="L832" s="2">
        <f t="shared" si="296"/>
        <v>0.65</v>
      </c>
      <c r="M832" s="2">
        <f t="shared" si="297"/>
        <v>1022.9899999999999</v>
      </c>
      <c r="N832" s="2">
        <f>'ZBud Extract Monthly'!V831</f>
        <v>1022.99</v>
      </c>
      <c r="O832" s="53">
        <f t="shared" si="298"/>
        <v>0</v>
      </c>
      <c r="AI832" s="58">
        <f t="shared" si="299"/>
        <v>449.84</v>
      </c>
      <c r="AJ832" s="2">
        <f t="shared" si="300"/>
        <v>572.5</v>
      </c>
      <c r="AK832" s="2">
        <f t="shared" si="301"/>
        <v>1022.9899999999999</v>
      </c>
      <c r="AL832" s="2">
        <f t="shared" si="302"/>
        <v>0.65</v>
      </c>
      <c r="AM832" s="2">
        <f t="shared" si="303"/>
        <v>2045.9799999999998</v>
      </c>
      <c r="AN832" s="2">
        <f t="shared" si="304"/>
        <v>1022.99</v>
      </c>
      <c r="AO832" s="2">
        <f t="shared" si="305"/>
        <v>0</v>
      </c>
      <c r="AP832" s="2">
        <f t="shared" si="306"/>
        <v>0</v>
      </c>
      <c r="AQ832" s="2">
        <f t="shared" si="307"/>
        <v>0</v>
      </c>
      <c r="AR832" s="2">
        <f t="shared" si="308"/>
        <v>0</v>
      </c>
      <c r="AS832" s="2">
        <f t="shared" si="309"/>
        <v>0</v>
      </c>
      <c r="AT832" s="2">
        <f t="shared" si="310"/>
        <v>1022.9899999999999</v>
      </c>
      <c r="AU832" s="2">
        <f t="shared" si="311"/>
        <v>0</v>
      </c>
      <c r="AV832" s="2">
        <f t="shared" si="312"/>
        <v>4091.96</v>
      </c>
      <c r="AW832" s="2">
        <f t="shared" si="313"/>
        <v>5114.95</v>
      </c>
      <c r="AX832" s="2">
        <f>'ZBud Extract Monthly'!V831</f>
        <v>1022.99</v>
      </c>
      <c r="AY832" s="53">
        <f t="shared" si="314"/>
        <v>-4091.96</v>
      </c>
    </row>
    <row r="833" spans="1:51" x14ac:dyDescent="0.3">
      <c r="A833" s="129">
        <v>57983</v>
      </c>
      <c r="B833" s="130">
        <v>417.72</v>
      </c>
      <c r="C833" s="130">
        <v>451.96</v>
      </c>
      <c r="D833" s="130">
        <v>127.29</v>
      </c>
      <c r="E833" s="130">
        <v>94.15</v>
      </c>
      <c r="F833" s="130">
        <v>0</v>
      </c>
      <c r="G833" s="130">
        <v>4.3899999999999997</v>
      </c>
      <c r="H833" s="2">
        <f t="shared" si="292"/>
        <v>1091.1200000000001</v>
      </c>
      <c r="I833" s="2">
        <f t="shared" si="293"/>
        <v>0</v>
      </c>
      <c r="J833" s="2">
        <f t="shared" si="294"/>
        <v>4.3899999999999997</v>
      </c>
      <c r="K833" s="2">
        <f t="shared" si="295"/>
        <v>1091.1200000000001</v>
      </c>
      <c r="L833" s="2">
        <f t="shared" si="296"/>
        <v>4.3899999999999997</v>
      </c>
      <c r="M833" s="2">
        <f t="shared" si="297"/>
        <v>1095.5100000000002</v>
      </c>
      <c r="N833" s="2">
        <f>'ZBud Extract Monthly'!V832</f>
        <v>1095.5</v>
      </c>
      <c r="O833" s="53">
        <f t="shared" si="298"/>
        <v>-1.0000000000218279E-2</v>
      </c>
      <c r="AI833" s="58">
        <f t="shared" si="299"/>
        <v>417.72</v>
      </c>
      <c r="AJ833" s="2">
        <f t="shared" si="300"/>
        <v>673.4</v>
      </c>
      <c r="AK833" s="2">
        <f t="shared" si="301"/>
        <v>1095.5100000000002</v>
      </c>
      <c r="AL833" s="2">
        <f t="shared" si="302"/>
        <v>4.3899999999999997</v>
      </c>
      <c r="AM833" s="2">
        <f t="shared" si="303"/>
        <v>2191.0200000000004</v>
      </c>
      <c r="AN833" s="2">
        <f t="shared" si="304"/>
        <v>1095.4899999999998</v>
      </c>
      <c r="AO833" s="2">
        <f t="shared" si="305"/>
        <v>0</v>
      </c>
      <c r="AP833" s="2">
        <f t="shared" si="306"/>
        <v>0</v>
      </c>
      <c r="AQ833" s="2">
        <f t="shared" si="307"/>
        <v>0</v>
      </c>
      <c r="AR833" s="2">
        <f t="shared" si="308"/>
        <v>0</v>
      </c>
      <c r="AS833" s="2">
        <f t="shared" si="309"/>
        <v>0</v>
      </c>
      <c r="AT833" s="2">
        <f t="shared" si="310"/>
        <v>1095.5100000000002</v>
      </c>
      <c r="AU833" s="2">
        <f t="shared" si="311"/>
        <v>0</v>
      </c>
      <c r="AV833" s="2">
        <f t="shared" si="312"/>
        <v>4382.0200000000004</v>
      </c>
      <c r="AW833" s="2">
        <f t="shared" si="313"/>
        <v>5477.5300000000007</v>
      </c>
      <c r="AX833" s="2">
        <f>'ZBud Extract Monthly'!V832</f>
        <v>1095.5</v>
      </c>
      <c r="AY833" s="53">
        <f t="shared" si="314"/>
        <v>-4382.0300000000007</v>
      </c>
    </row>
    <row r="834" spans="1:51" x14ac:dyDescent="0.3">
      <c r="A834" s="129">
        <v>58014</v>
      </c>
      <c r="B834" s="130">
        <v>512.16999999999996</v>
      </c>
      <c r="C834" s="130">
        <v>556.13</v>
      </c>
      <c r="D834" s="130">
        <v>464.84</v>
      </c>
      <c r="E834" s="130">
        <v>400.24</v>
      </c>
      <c r="F834" s="130">
        <v>0</v>
      </c>
      <c r="G834" s="130">
        <v>27.61</v>
      </c>
      <c r="H834" s="2">
        <f t="shared" si="292"/>
        <v>1933.3799999999999</v>
      </c>
      <c r="I834" s="2">
        <f t="shared" si="293"/>
        <v>0</v>
      </c>
      <c r="J834" s="2">
        <f t="shared" si="294"/>
        <v>27.61</v>
      </c>
      <c r="K834" s="2">
        <f t="shared" si="295"/>
        <v>1933.3799999999999</v>
      </c>
      <c r="L834" s="2">
        <f t="shared" si="296"/>
        <v>27.61</v>
      </c>
      <c r="M834" s="2">
        <f t="shared" si="297"/>
        <v>1960.9899999999998</v>
      </c>
      <c r="N834" s="2">
        <f>'ZBud Extract Monthly'!V833</f>
        <v>1960.99</v>
      </c>
      <c r="O834" s="53">
        <f t="shared" si="298"/>
        <v>0</v>
      </c>
      <c r="AI834" s="58">
        <f t="shared" si="299"/>
        <v>512.16999999999996</v>
      </c>
      <c r="AJ834" s="2">
        <f t="shared" si="300"/>
        <v>1421.21</v>
      </c>
      <c r="AK834" s="2">
        <f t="shared" si="301"/>
        <v>1960.9899999999998</v>
      </c>
      <c r="AL834" s="2">
        <f t="shared" si="302"/>
        <v>27.61</v>
      </c>
      <c r="AM834" s="2">
        <f t="shared" si="303"/>
        <v>3921.9799999999996</v>
      </c>
      <c r="AN834" s="2">
        <f t="shared" si="304"/>
        <v>1960.99</v>
      </c>
      <c r="AO834" s="2">
        <f t="shared" si="305"/>
        <v>0</v>
      </c>
      <c r="AP834" s="2">
        <f t="shared" si="306"/>
        <v>0</v>
      </c>
      <c r="AQ834" s="2">
        <f t="shared" si="307"/>
        <v>0</v>
      </c>
      <c r="AR834" s="2">
        <f t="shared" si="308"/>
        <v>0</v>
      </c>
      <c r="AS834" s="2">
        <f t="shared" si="309"/>
        <v>0</v>
      </c>
      <c r="AT834" s="2">
        <f t="shared" si="310"/>
        <v>1960.9899999999998</v>
      </c>
      <c r="AU834" s="2">
        <f t="shared" si="311"/>
        <v>0</v>
      </c>
      <c r="AV834" s="2">
        <f t="shared" si="312"/>
        <v>7843.9599999999991</v>
      </c>
      <c r="AW834" s="2">
        <f t="shared" si="313"/>
        <v>9804.9499999999989</v>
      </c>
      <c r="AX834" s="2">
        <f>'ZBud Extract Monthly'!V833</f>
        <v>1960.99</v>
      </c>
      <c r="AY834" s="53">
        <f t="shared" si="314"/>
        <v>-7843.9599999999991</v>
      </c>
    </row>
    <row r="835" spans="1:51" x14ac:dyDescent="0.3">
      <c r="A835" s="129">
        <v>58044</v>
      </c>
      <c r="B835" s="130">
        <v>625.09</v>
      </c>
      <c r="C835" s="130">
        <v>737.23</v>
      </c>
      <c r="D835" s="130">
        <v>796.81</v>
      </c>
      <c r="E835" s="130">
        <v>588.37</v>
      </c>
      <c r="F835" s="130">
        <v>0</v>
      </c>
      <c r="G835" s="130">
        <v>62.41</v>
      </c>
      <c r="H835" s="2">
        <f t="shared" si="292"/>
        <v>2747.5</v>
      </c>
      <c r="I835" s="2">
        <f t="shared" si="293"/>
        <v>0</v>
      </c>
      <c r="J835" s="2">
        <f t="shared" si="294"/>
        <v>62.41</v>
      </c>
      <c r="K835" s="2">
        <f t="shared" si="295"/>
        <v>2747.5</v>
      </c>
      <c r="L835" s="2">
        <f t="shared" si="296"/>
        <v>62.41</v>
      </c>
      <c r="M835" s="2">
        <f t="shared" si="297"/>
        <v>2809.91</v>
      </c>
      <c r="N835" s="2">
        <f>'ZBud Extract Monthly'!V834</f>
        <v>2809.9</v>
      </c>
      <c r="O835" s="53">
        <f t="shared" si="298"/>
        <v>-9.9999999997635314E-3</v>
      </c>
      <c r="AI835" s="58">
        <f t="shared" si="299"/>
        <v>625.09</v>
      </c>
      <c r="AJ835" s="2">
        <f t="shared" si="300"/>
        <v>2122.41</v>
      </c>
      <c r="AK835" s="2">
        <f t="shared" si="301"/>
        <v>2809.91</v>
      </c>
      <c r="AL835" s="2">
        <f t="shared" si="302"/>
        <v>62.41</v>
      </c>
      <c r="AM835" s="2">
        <f t="shared" si="303"/>
        <v>5619.82</v>
      </c>
      <c r="AN835" s="2">
        <f t="shared" si="304"/>
        <v>2809.8900000000003</v>
      </c>
      <c r="AO835" s="2">
        <f t="shared" si="305"/>
        <v>0</v>
      </c>
      <c r="AP835" s="2">
        <f t="shared" si="306"/>
        <v>0</v>
      </c>
      <c r="AQ835" s="2">
        <f t="shared" si="307"/>
        <v>0</v>
      </c>
      <c r="AR835" s="2">
        <f t="shared" si="308"/>
        <v>0</v>
      </c>
      <c r="AS835" s="2">
        <f t="shared" si="309"/>
        <v>0</v>
      </c>
      <c r="AT835" s="2">
        <f t="shared" si="310"/>
        <v>2809.91</v>
      </c>
      <c r="AU835" s="2">
        <f t="shared" si="311"/>
        <v>0</v>
      </c>
      <c r="AV835" s="2">
        <f t="shared" si="312"/>
        <v>11239.619999999999</v>
      </c>
      <c r="AW835" s="2">
        <f t="shared" si="313"/>
        <v>14049.529999999999</v>
      </c>
      <c r="AX835" s="2">
        <f>'ZBud Extract Monthly'!V834</f>
        <v>2809.9</v>
      </c>
      <c r="AY835" s="53">
        <f t="shared" si="314"/>
        <v>-11239.63</v>
      </c>
    </row>
    <row r="836" spans="1:51" x14ac:dyDescent="0.3">
      <c r="A836" s="129">
        <v>58075</v>
      </c>
      <c r="B836" s="130">
        <v>949.95</v>
      </c>
      <c r="C836" s="130">
        <v>1196.7</v>
      </c>
      <c r="D836" s="130">
        <v>1471.28</v>
      </c>
      <c r="E836" s="130">
        <v>995.43</v>
      </c>
      <c r="F836" s="130">
        <v>0</v>
      </c>
      <c r="G836" s="130">
        <v>116.2</v>
      </c>
      <c r="H836" s="2">
        <f t="shared" si="292"/>
        <v>4613.3600000000006</v>
      </c>
      <c r="I836" s="2">
        <f t="shared" si="293"/>
        <v>0</v>
      </c>
      <c r="J836" s="2">
        <f t="shared" si="294"/>
        <v>116.2</v>
      </c>
      <c r="K836" s="2">
        <f t="shared" si="295"/>
        <v>4613.3600000000006</v>
      </c>
      <c r="L836" s="2">
        <f t="shared" si="296"/>
        <v>116.2</v>
      </c>
      <c r="M836" s="2">
        <f t="shared" si="297"/>
        <v>4729.5600000000004</v>
      </c>
      <c r="N836" s="2">
        <f>'ZBud Extract Monthly'!V835</f>
        <v>4729.57</v>
      </c>
      <c r="O836" s="53">
        <f t="shared" si="298"/>
        <v>9.999999999308784E-3</v>
      </c>
      <c r="AI836" s="58">
        <f t="shared" si="299"/>
        <v>949.95</v>
      </c>
      <c r="AJ836" s="2">
        <f t="shared" si="300"/>
        <v>3663.41</v>
      </c>
      <c r="AK836" s="2">
        <f t="shared" si="301"/>
        <v>4729.5600000000004</v>
      </c>
      <c r="AL836" s="2">
        <f t="shared" si="302"/>
        <v>116.2</v>
      </c>
      <c r="AM836" s="2">
        <f t="shared" si="303"/>
        <v>9459.1200000000008</v>
      </c>
      <c r="AN836" s="2">
        <f t="shared" si="304"/>
        <v>4729.579999999999</v>
      </c>
      <c r="AO836" s="2">
        <f t="shared" si="305"/>
        <v>0</v>
      </c>
      <c r="AP836" s="2">
        <f t="shared" si="306"/>
        <v>0</v>
      </c>
      <c r="AQ836" s="2">
        <f t="shared" si="307"/>
        <v>0</v>
      </c>
      <c r="AR836" s="2">
        <f t="shared" si="308"/>
        <v>0</v>
      </c>
      <c r="AS836" s="2">
        <f t="shared" si="309"/>
        <v>0</v>
      </c>
      <c r="AT836" s="2">
        <f t="shared" si="310"/>
        <v>4729.5600000000004</v>
      </c>
      <c r="AU836" s="2">
        <f t="shared" si="311"/>
        <v>0</v>
      </c>
      <c r="AV836" s="2">
        <f t="shared" si="312"/>
        <v>18918.259999999998</v>
      </c>
      <c r="AW836" s="2">
        <f t="shared" si="313"/>
        <v>23647.82</v>
      </c>
      <c r="AX836" s="2">
        <f>'ZBud Extract Monthly'!V835</f>
        <v>4729.57</v>
      </c>
      <c r="AY836" s="53">
        <f t="shared" si="314"/>
        <v>-18918.25</v>
      </c>
    </row>
    <row r="837" spans="1:51" x14ac:dyDescent="0.3">
      <c r="A837" s="129">
        <v>58106</v>
      </c>
      <c r="B837" s="130">
        <v>792.56</v>
      </c>
      <c r="C837" s="130">
        <v>1077.8399999999999</v>
      </c>
      <c r="D837" s="130">
        <v>1629.71</v>
      </c>
      <c r="E837" s="130">
        <v>1174.9000000000001</v>
      </c>
      <c r="F837" s="130">
        <v>0</v>
      </c>
      <c r="G837" s="130">
        <v>210.79</v>
      </c>
      <c r="H837" s="2">
        <f t="shared" si="292"/>
        <v>4675.01</v>
      </c>
      <c r="I837" s="2">
        <f t="shared" si="293"/>
        <v>0</v>
      </c>
      <c r="J837" s="2">
        <f t="shared" si="294"/>
        <v>210.79</v>
      </c>
      <c r="K837" s="2">
        <f t="shared" si="295"/>
        <v>4675.01</v>
      </c>
      <c r="L837" s="2">
        <f t="shared" si="296"/>
        <v>210.79</v>
      </c>
      <c r="M837" s="2">
        <f t="shared" si="297"/>
        <v>4885.8</v>
      </c>
      <c r="N837" s="2">
        <f>'ZBud Extract Monthly'!V836</f>
        <v>4885.8</v>
      </c>
      <c r="O837" s="53">
        <f t="shared" si="298"/>
        <v>0</v>
      </c>
      <c r="AI837" s="58">
        <f t="shared" si="299"/>
        <v>792.56</v>
      </c>
      <c r="AJ837" s="2">
        <f t="shared" si="300"/>
        <v>3882.4500000000003</v>
      </c>
      <c r="AK837" s="2">
        <f t="shared" si="301"/>
        <v>4885.8</v>
      </c>
      <c r="AL837" s="2">
        <f t="shared" si="302"/>
        <v>210.79</v>
      </c>
      <c r="AM837" s="2">
        <f t="shared" si="303"/>
        <v>9771.6</v>
      </c>
      <c r="AN837" s="2">
        <f t="shared" si="304"/>
        <v>4885.8</v>
      </c>
      <c r="AO837" s="2">
        <f t="shared" si="305"/>
        <v>0</v>
      </c>
      <c r="AP837" s="2">
        <f t="shared" si="306"/>
        <v>0</v>
      </c>
      <c r="AQ837" s="2">
        <f t="shared" si="307"/>
        <v>0</v>
      </c>
      <c r="AR837" s="2">
        <f t="shared" si="308"/>
        <v>0</v>
      </c>
      <c r="AS837" s="2">
        <f t="shared" si="309"/>
        <v>0</v>
      </c>
      <c r="AT837" s="2">
        <f t="shared" si="310"/>
        <v>4885.8</v>
      </c>
      <c r="AU837" s="2">
        <f t="shared" si="311"/>
        <v>0</v>
      </c>
      <c r="AV837" s="2">
        <f t="shared" si="312"/>
        <v>19543.2</v>
      </c>
      <c r="AW837" s="2">
        <f t="shared" si="313"/>
        <v>24429.000000000004</v>
      </c>
      <c r="AX837" s="2">
        <f>'ZBud Extract Monthly'!V836</f>
        <v>4885.8</v>
      </c>
      <c r="AY837" s="53">
        <f t="shared" si="314"/>
        <v>-19543.200000000004</v>
      </c>
    </row>
    <row r="838" spans="1:51" x14ac:dyDescent="0.3">
      <c r="A838" s="129">
        <v>58134</v>
      </c>
      <c r="B838" s="130">
        <v>604.87</v>
      </c>
      <c r="C838" s="130">
        <v>836.6</v>
      </c>
      <c r="D838" s="130">
        <v>1290.02</v>
      </c>
      <c r="E838" s="130">
        <v>893.78</v>
      </c>
      <c r="F838" s="130">
        <v>1.68</v>
      </c>
      <c r="G838" s="130">
        <v>156.86000000000001</v>
      </c>
      <c r="H838" s="2">
        <f t="shared" si="292"/>
        <v>3625.2699999999995</v>
      </c>
      <c r="I838" s="2">
        <f t="shared" si="293"/>
        <v>1.68</v>
      </c>
      <c r="J838" s="2">
        <f t="shared" si="294"/>
        <v>156.86000000000001</v>
      </c>
      <c r="K838" s="2">
        <f t="shared" si="295"/>
        <v>3625.2699999999995</v>
      </c>
      <c r="L838" s="2">
        <f t="shared" si="296"/>
        <v>158.54000000000002</v>
      </c>
      <c r="M838" s="2">
        <f t="shared" si="297"/>
        <v>3783.8099999999995</v>
      </c>
      <c r="N838" s="2">
        <f>'ZBud Extract Monthly'!V837</f>
        <v>3783.8</v>
      </c>
      <c r="O838" s="53">
        <f t="shared" si="298"/>
        <v>-9.999999999308784E-3</v>
      </c>
      <c r="AI838" s="58">
        <f t="shared" si="299"/>
        <v>604.87</v>
      </c>
      <c r="AJ838" s="2">
        <f t="shared" si="300"/>
        <v>3020.3999999999996</v>
      </c>
      <c r="AK838" s="2">
        <f t="shared" si="301"/>
        <v>3783.8099999999995</v>
      </c>
      <c r="AL838" s="2">
        <f t="shared" si="302"/>
        <v>158.54000000000002</v>
      </c>
      <c r="AM838" s="2">
        <f t="shared" si="303"/>
        <v>7567.619999999999</v>
      </c>
      <c r="AN838" s="2">
        <f t="shared" si="304"/>
        <v>3783.7900000000009</v>
      </c>
      <c r="AO838" s="2">
        <f t="shared" si="305"/>
        <v>0</v>
      </c>
      <c r="AP838" s="2">
        <f t="shared" si="306"/>
        <v>0</v>
      </c>
      <c r="AQ838" s="2">
        <f t="shared" si="307"/>
        <v>0</v>
      </c>
      <c r="AR838" s="2">
        <f t="shared" si="308"/>
        <v>0</v>
      </c>
      <c r="AS838" s="2">
        <f t="shared" si="309"/>
        <v>0</v>
      </c>
      <c r="AT838" s="2">
        <f t="shared" si="310"/>
        <v>3783.8099999999995</v>
      </c>
      <c r="AU838" s="2">
        <f t="shared" si="311"/>
        <v>0</v>
      </c>
      <c r="AV838" s="2">
        <f t="shared" si="312"/>
        <v>15135.22</v>
      </c>
      <c r="AW838" s="2">
        <f t="shared" si="313"/>
        <v>18919.03</v>
      </c>
      <c r="AX838" s="2">
        <f>'ZBud Extract Monthly'!V837</f>
        <v>3783.8</v>
      </c>
      <c r="AY838" s="53">
        <f t="shared" si="314"/>
        <v>-15135.23</v>
      </c>
    </row>
    <row r="839" spans="1:51" x14ac:dyDescent="0.3">
      <c r="A839" s="129">
        <v>58165</v>
      </c>
      <c r="B839" s="130">
        <v>988.85</v>
      </c>
      <c r="C839" s="130">
        <v>1199.93</v>
      </c>
      <c r="D839" s="130">
        <v>1557.46</v>
      </c>
      <c r="E839" s="130">
        <v>1062.8800000000001</v>
      </c>
      <c r="F839" s="130">
        <v>25.56</v>
      </c>
      <c r="G839" s="130">
        <v>259.11</v>
      </c>
      <c r="H839" s="2">
        <f t="shared" ref="H839:H902" si="315">SUM(B839:E839)</f>
        <v>4809.1200000000008</v>
      </c>
      <c r="I839" s="2">
        <f t="shared" ref="I839:I902" si="316">F839</f>
        <v>25.56</v>
      </c>
      <c r="J839" s="2">
        <f t="shared" ref="J839:J902" si="317">G839</f>
        <v>259.11</v>
      </c>
      <c r="K839" s="2">
        <f t="shared" ref="K839:K902" si="318">H839</f>
        <v>4809.1200000000008</v>
      </c>
      <c r="L839" s="2">
        <f t="shared" ref="L839:L902" si="319">SUM(I839:J839)</f>
        <v>284.67</v>
      </c>
      <c r="M839" s="2">
        <f t="shared" ref="M839:M902" si="320">SUM(H839:J839)</f>
        <v>5093.7900000000009</v>
      </c>
      <c r="N839" s="2">
        <f>'ZBud Extract Monthly'!V838</f>
        <v>5093.78</v>
      </c>
      <c r="O839" s="53">
        <f t="shared" ref="O839:O902" si="321">N839-M839</f>
        <v>-1.0000000001127773E-2</v>
      </c>
      <c r="AI839" s="58">
        <f t="shared" si="299"/>
        <v>988.85</v>
      </c>
      <c r="AJ839" s="2">
        <f t="shared" si="300"/>
        <v>3820.2700000000004</v>
      </c>
      <c r="AK839" s="2">
        <f t="shared" si="301"/>
        <v>5093.7900000000009</v>
      </c>
      <c r="AL839" s="2">
        <f t="shared" si="302"/>
        <v>284.67</v>
      </c>
      <c r="AM839" s="2">
        <f t="shared" si="303"/>
        <v>10187.580000000002</v>
      </c>
      <c r="AN839" s="2">
        <f t="shared" si="304"/>
        <v>5093.7699999999986</v>
      </c>
      <c r="AO839" s="2">
        <f t="shared" si="305"/>
        <v>0</v>
      </c>
      <c r="AP839" s="2">
        <f t="shared" si="306"/>
        <v>0</v>
      </c>
      <c r="AQ839" s="2">
        <f t="shared" si="307"/>
        <v>0</v>
      </c>
      <c r="AR839" s="2">
        <f t="shared" si="308"/>
        <v>0</v>
      </c>
      <c r="AS839" s="2">
        <f t="shared" si="309"/>
        <v>0</v>
      </c>
      <c r="AT839" s="2">
        <f t="shared" si="310"/>
        <v>5093.7900000000009</v>
      </c>
      <c r="AU839" s="2">
        <f t="shared" si="311"/>
        <v>0</v>
      </c>
      <c r="AV839" s="2">
        <f t="shared" si="312"/>
        <v>20375.14</v>
      </c>
      <c r="AW839" s="2">
        <f t="shared" si="313"/>
        <v>25468.93</v>
      </c>
      <c r="AX839" s="2">
        <f>'ZBud Extract Monthly'!V838</f>
        <v>5093.78</v>
      </c>
      <c r="AY839" s="53">
        <f t="shared" si="314"/>
        <v>-20375.150000000001</v>
      </c>
    </row>
    <row r="840" spans="1:51" x14ac:dyDescent="0.3">
      <c r="A840" s="129">
        <v>58195</v>
      </c>
      <c r="B840" s="130">
        <v>1270.78</v>
      </c>
      <c r="C840" s="130">
        <v>1507.77</v>
      </c>
      <c r="D840" s="130">
        <v>1822.85</v>
      </c>
      <c r="E840" s="130">
        <v>1348.55</v>
      </c>
      <c r="F840" s="130">
        <v>82.51</v>
      </c>
      <c r="G840" s="130">
        <v>406.69</v>
      </c>
      <c r="H840" s="2">
        <f t="shared" si="315"/>
        <v>5949.95</v>
      </c>
      <c r="I840" s="2">
        <f t="shared" si="316"/>
        <v>82.51</v>
      </c>
      <c r="J840" s="2">
        <f t="shared" si="317"/>
        <v>406.69</v>
      </c>
      <c r="K840" s="2">
        <f t="shared" si="318"/>
        <v>5949.95</v>
      </c>
      <c r="L840" s="2">
        <f t="shared" si="319"/>
        <v>489.2</v>
      </c>
      <c r="M840" s="2">
        <f t="shared" si="320"/>
        <v>6439.15</v>
      </c>
      <c r="N840" s="2">
        <f>'ZBud Extract Monthly'!V839</f>
        <v>6439.15</v>
      </c>
      <c r="O840" s="53">
        <f t="shared" si="321"/>
        <v>0</v>
      </c>
      <c r="AI840" s="58">
        <f t="shared" si="299"/>
        <v>1270.78</v>
      </c>
      <c r="AJ840" s="2">
        <f t="shared" si="300"/>
        <v>4679.17</v>
      </c>
      <c r="AK840" s="2">
        <f t="shared" si="301"/>
        <v>6439.15</v>
      </c>
      <c r="AL840" s="2">
        <f t="shared" si="302"/>
        <v>489.2</v>
      </c>
      <c r="AM840" s="2">
        <f t="shared" si="303"/>
        <v>12878.3</v>
      </c>
      <c r="AN840" s="2">
        <f t="shared" si="304"/>
        <v>6439.15</v>
      </c>
      <c r="AO840" s="2">
        <f t="shared" si="305"/>
        <v>0</v>
      </c>
      <c r="AP840" s="2">
        <f t="shared" si="306"/>
        <v>0</v>
      </c>
      <c r="AQ840" s="2">
        <f t="shared" si="307"/>
        <v>0</v>
      </c>
      <c r="AR840" s="2">
        <f t="shared" si="308"/>
        <v>0</v>
      </c>
      <c r="AS840" s="2">
        <f t="shared" si="309"/>
        <v>0</v>
      </c>
      <c r="AT840" s="2">
        <f t="shared" si="310"/>
        <v>6439.15</v>
      </c>
      <c r="AU840" s="2">
        <f t="shared" si="311"/>
        <v>0</v>
      </c>
      <c r="AV840" s="2">
        <f t="shared" si="312"/>
        <v>25756.6</v>
      </c>
      <c r="AW840" s="2">
        <f t="shared" si="313"/>
        <v>32195.75</v>
      </c>
      <c r="AX840" s="2">
        <f>'ZBud Extract Monthly'!V839</f>
        <v>6439.15</v>
      </c>
      <c r="AY840" s="53">
        <f t="shared" si="314"/>
        <v>-25756.6</v>
      </c>
    </row>
    <row r="841" spans="1:51" x14ac:dyDescent="0.3">
      <c r="A841" s="129">
        <v>58226</v>
      </c>
      <c r="B841" s="130">
        <v>626.09</v>
      </c>
      <c r="C841" s="130">
        <v>907.24</v>
      </c>
      <c r="D841" s="130">
        <v>1130.4000000000001</v>
      </c>
      <c r="E841" s="130">
        <v>903.18</v>
      </c>
      <c r="F841" s="130">
        <v>31.14</v>
      </c>
      <c r="G841" s="130">
        <v>265.14</v>
      </c>
      <c r="H841" s="2">
        <f t="shared" si="315"/>
        <v>3566.91</v>
      </c>
      <c r="I841" s="2">
        <f t="shared" si="316"/>
        <v>31.14</v>
      </c>
      <c r="J841" s="2">
        <f t="shared" si="317"/>
        <v>265.14</v>
      </c>
      <c r="K841" s="2">
        <f t="shared" si="318"/>
        <v>3566.91</v>
      </c>
      <c r="L841" s="2">
        <f t="shared" si="319"/>
        <v>296.27999999999997</v>
      </c>
      <c r="M841" s="2">
        <f t="shared" si="320"/>
        <v>3863.1899999999996</v>
      </c>
      <c r="N841" s="2">
        <f>'ZBud Extract Monthly'!V840</f>
        <v>3863.19</v>
      </c>
      <c r="O841" s="53">
        <f t="shared" si="321"/>
        <v>0</v>
      </c>
      <c r="AI841" s="58">
        <f t="shared" si="299"/>
        <v>626.09</v>
      </c>
      <c r="AJ841" s="2">
        <f t="shared" si="300"/>
        <v>2940.82</v>
      </c>
      <c r="AK841" s="2">
        <f t="shared" si="301"/>
        <v>3863.1899999999996</v>
      </c>
      <c r="AL841" s="2">
        <f t="shared" si="302"/>
        <v>296.27999999999997</v>
      </c>
      <c r="AM841" s="2">
        <f t="shared" si="303"/>
        <v>7726.3799999999992</v>
      </c>
      <c r="AN841" s="2">
        <f t="shared" si="304"/>
        <v>3863.19</v>
      </c>
      <c r="AO841" s="2">
        <f t="shared" si="305"/>
        <v>0</v>
      </c>
      <c r="AP841" s="2">
        <f t="shared" si="306"/>
        <v>0</v>
      </c>
      <c r="AQ841" s="2">
        <f t="shared" si="307"/>
        <v>0</v>
      </c>
      <c r="AR841" s="2">
        <f t="shared" si="308"/>
        <v>0</v>
      </c>
      <c r="AS841" s="2">
        <f t="shared" si="309"/>
        <v>0</v>
      </c>
      <c r="AT841" s="2">
        <f t="shared" si="310"/>
        <v>3863.1899999999996</v>
      </c>
      <c r="AU841" s="2">
        <f t="shared" si="311"/>
        <v>0</v>
      </c>
      <c r="AV841" s="2">
        <f t="shared" si="312"/>
        <v>15452.76</v>
      </c>
      <c r="AW841" s="2">
        <f t="shared" si="313"/>
        <v>19315.949999999997</v>
      </c>
      <c r="AX841" s="2">
        <f>'ZBud Extract Monthly'!V840</f>
        <v>3863.19</v>
      </c>
      <c r="AY841" s="53">
        <f t="shared" si="314"/>
        <v>-15452.759999999997</v>
      </c>
    </row>
    <row r="842" spans="1:51" x14ac:dyDescent="0.3">
      <c r="A842" s="129">
        <v>58256</v>
      </c>
      <c r="B842" s="130">
        <v>618.63</v>
      </c>
      <c r="C842" s="130">
        <v>823.19</v>
      </c>
      <c r="D842" s="130">
        <v>786.52</v>
      </c>
      <c r="E842" s="130">
        <v>676.99</v>
      </c>
      <c r="F842" s="130">
        <v>18.8</v>
      </c>
      <c r="G842" s="130">
        <v>179.41</v>
      </c>
      <c r="H842" s="2">
        <f t="shared" si="315"/>
        <v>2905.33</v>
      </c>
      <c r="I842" s="2">
        <f t="shared" si="316"/>
        <v>18.8</v>
      </c>
      <c r="J842" s="2">
        <f t="shared" si="317"/>
        <v>179.41</v>
      </c>
      <c r="K842" s="2">
        <f t="shared" si="318"/>
        <v>2905.33</v>
      </c>
      <c r="L842" s="2">
        <f t="shared" si="319"/>
        <v>198.21</v>
      </c>
      <c r="M842" s="2">
        <f t="shared" si="320"/>
        <v>3103.54</v>
      </c>
      <c r="N842" s="2">
        <f>'ZBud Extract Monthly'!V841</f>
        <v>3103.54</v>
      </c>
      <c r="O842" s="53">
        <f t="shared" si="321"/>
        <v>0</v>
      </c>
      <c r="AI842" s="58">
        <f t="shared" si="299"/>
        <v>618.63</v>
      </c>
      <c r="AJ842" s="2">
        <f t="shared" si="300"/>
        <v>2286.6999999999998</v>
      </c>
      <c r="AK842" s="2">
        <f t="shared" si="301"/>
        <v>3103.54</v>
      </c>
      <c r="AL842" s="2">
        <f t="shared" si="302"/>
        <v>198.21</v>
      </c>
      <c r="AM842" s="2">
        <f t="shared" si="303"/>
        <v>6207.08</v>
      </c>
      <c r="AN842" s="2">
        <f t="shared" si="304"/>
        <v>3103.54</v>
      </c>
      <c r="AO842" s="2">
        <f t="shared" si="305"/>
        <v>0</v>
      </c>
      <c r="AP842" s="2">
        <f t="shared" si="306"/>
        <v>0</v>
      </c>
      <c r="AQ842" s="2">
        <f t="shared" si="307"/>
        <v>0</v>
      </c>
      <c r="AR842" s="2">
        <f t="shared" si="308"/>
        <v>0</v>
      </c>
      <c r="AS842" s="2">
        <f t="shared" si="309"/>
        <v>0</v>
      </c>
      <c r="AT842" s="2">
        <f t="shared" si="310"/>
        <v>3103.54</v>
      </c>
      <c r="AU842" s="2">
        <f t="shared" si="311"/>
        <v>0</v>
      </c>
      <c r="AV842" s="2">
        <f t="shared" si="312"/>
        <v>12414.16</v>
      </c>
      <c r="AW842" s="2">
        <f t="shared" si="313"/>
        <v>15517.7</v>
      </c>
      <c r="AX842" s="2">
        <f>'ZBud Extract Monthly'!V841</f>
        <v>3103.54</v>
      </c>
      <c r="AY842" s="53">
        <f t="shared" si="314"/>
        <v>-12414.16</v>
      </c>
    </row>
    <row r="843" spans="1:51" x14ac:dyDescent="0.3">
      <c r="A843" s="129">
        <v>58287</v>
      </c>
      <c r="B843" s="130">
        <v>603.35</v>
      </c>
      <c r="C843" s="130">
        <v>805.54</v>
      </c>
      <c r="D843" s="130">
        <v>1258.54</v>
      </c>
      <c r="E843" s="130">
        <v>1069.96</v>
      </c>
      <c r="F843" s="130">
        <v>2.5299999999999998</v>
      </c>
      <c r="G843" s="130">
        <v>134.13</v>
      </c>
      <c r="H843" s="2">
        <f t="shared" si="315"/>
        <v>3737.39</v>
      </c>
      <c r="I843" s="2">
        <f t="shared" si="316"/>
        <v>2.5299999999999998</v>
      </c>
      <c r="J843" s="2">
        <f t="shared" si="317"/>
        <v>134.13</v>
      </c>
      <c r="K843" s="2">
        <f t="shared" si="318"/>
        <v>3737.39</v>
      </c>
      <c r="L843" s="2">
        <f t="shared" si="319"/>
        <v>136.66</v>
      </c>
      <c r="M843" s="2">
        <f t="shared" si="320"/>
        <v>3874.05</v>
      </c>
      <c r="N843" s="2">
        <f>'ZBud Extract Monthly'!V842</f>
        <v>3874.04</v>
      </c>
      <c r="O843" s="53">
        <f t="shared" si="321"/>
        <v>-1.0000000000218279E-2</v>
      </c>
      <c r="AI843" s="58">
        <f t="shared" si="299"/>
        <v>603.35</v>
      </c>
      <c r="AJ843" s="2">
        <f t="shared" si="300"/>
        <v>3134.04</v>
      </c>
      <c r="AK843" s="2">
        <f t="shared" si="301"/>
        <v>3874.0499999999997</v>
      </c>
      <c r="AL843" s="2">
        <f t="shared" si="302"/>
        <v>136.66</v>
      </c>
      <c r="AM843" s="2">
        <f t="shared" si="303"/>
        <v>7748.1</v>
      </c>
      <c r="AN843" s="2">
        <f t="shared" si="304"/>
        <v>3874.0299999999997</v>
      </c>
      <c r="AO843" s="2">
        <f t="shared" si="305"/>
        <v>0</v>
      </c>
      <c r="AP843" s="2">
        <f t="shared" si="306"/>
        <v>0</v>
      </c>
      <c r="AQ843" s="2">
        <f t="shared" si="307"/>
        <v>0</v>
      </c>
      <c r="AR843" s="2">
        <f t="shared" si="308"/>
        <v>0</v>
      </c>
      <c r="AS843" s="2">
        <f t="shared" si="309"/>
        <v>0</v>
      </c>
      <c r="AT843" s="2">
        <f t="shared" si="310"/>
        <v>3874.0499999999997</v>
      </c>
      <c r="AU843" s="2">
        <f t="shared" si="311"/>
        <v>0</v>
      </c>
      <c r="AV843" s="2">
        <f t="shared" si="312"/>
        <v>15496.18</v>
      </c>
      <c r="AW843" s="2">
        <f t="shared" si="313"/>
        <v>19370.23</v>
      </c>
      <c r="AX843" s="2">
        <f>'ZBud Extract Monthly'!V842</f>
        <v>3874.04</v>
      </c>
      <c r="AY843" s="53">
        <f t="shared" si="314"/>
        <v>-15496.189999999999</v>
      </c>
    </row>
    <row r="844" spans="1:51" x14ac:dyDescent="0.3">
      <c r="A844" s="129">
        <v>58318</v>
      </c>
      <c r="B844" s="130">
        <v>531.26</v>
      </c>
      <c r="C844" s="130">
        <v>677.98</v>
      </c>
      <c r="D844" s="130">
        <v>452.72</v>
      </c>
      <c r="E844" s="130">
        <v>415.78</v>
      </c>
      <c r="F844" s="130">
        <v>0</v>
      </c>
      <c r="G844" s="130">
        <v>47.73</v>
      </c>
      <c r="H844" s="2">
        <f t="shared" si="315"/>
        <v>2077.7399999999998</v>
      </c>
      <c r="I844" s="2">
        <f t="shared" si="316"/>
        <v>0</v>
      </c>
      <c r="J844" s="2">
        <f t="shared" si="317"/>
        <v>47.73</v>
      </c>
      <c r="K844" s="2">
        <f t="shared" si="318"/>
        <v>2077.7399999999998</v>
      </c>
      <c r="L844" s="2">
        <f t="shared" si="319"/>
        <v>47.73</v>
      </c>
      <c r="M844" s="2">
        <f t="shared" si="320"/>
        <v>2125.4699999999998</v>
      </c>
      <c r="N844" s="2">
        <f>'ZBud Extract Monthly'!V843</f>
        <v>2125.4699999999998</v>
      </c>
      <c r="O844" s="53">
        <f t="shared" si="321"/>
        <v>0</v>
      </c>
      <c r="AI844" s="58">
        <f t="shared" si="299"/>
        <v>531.26</v>
      </c>
      <c r="AJ844" s="2">
        <f t="shared" si="300"/>
        <v>1546.48</v>
      </c>
      <c r="AK844" s="2">
        <f t="shared" si="301"/>
        <v>2125.4699999999998</v>
      </c>
      <c r="AL844" s="2">
        <f t="shared" si="302"/>
        <v>47.73</v>
      </c>
      <c r="AM844" s="2">
        <f t="shared" si="303"/>
        <v>4250.9399999999996</v>
      </c>
      <c r="AN844" s="2">
        <f t="shared" si="304"/>
        <v>2125.4699999999998</v>
      </c>
      <c r="AO844" s="2">
        <f t="shared" si="305"/>
        <v>0</v>
      </c>
      <c r="AP844" s="2">
        <f t="shared" si="306"/>
        <v>0</v>
      </c>
      <c r="AQ844" s="2">
        <f t="shared" si="307"/>
        <v>0</v>
      </c>
      <c r="AR844" s="2">
        <f t="shared" si="308"/>
        <v>0</v>
      </c>
      <c r="AS844" s="2">
        <f t="shared" si="309"/>
        <v>0</v>
      </c>
      <c r="AT844" s="2">
        <f t="shared" si="310"/>
        <v>2125.4699999999998</v>
      </c>
      <c r="AU844" s="2">
        <f t="shared" si="311"/>
        <v>0</v>
      </c>
      <c r="AV844" s="2">
        <f t="shared" si="312"/>
        <v>8501.8799999999992</v>
      </c>
      <c r="AW844" s="2">
        <f t="shared" si="313"/>
        <v>10627.349999999997</v>
      </c>
      <c r="AX844" s="2">
        <f>'ZBud Extract Monthly'!V843</f>
        <v>2125.4699999999998</v>
      </c>
      <c r="AY844" s="53">
        <f t="shared" si="314"/>
        <v>-8501.8799999999974</v>
      </c>
    </row>
    <row r="845" spans="1:51" x14ac:dyDescent="0.3">
      <c r="A845" s="129">
        <v>58348</v>
      </c>
      <c r="B845" s="130">
        <v>491.47</v>
      </c>
      <c r="C845" s="130">
        <v>612.35</v>
      </c>
      <c r="D845" s="130">
        <v>257.01</v>
      </c>
      <c r="E845" s="130">
        <v>248.44</v>
      </c>
      <c r="F845" s="130">
        <v>0</v>
      </c>
      <c r="G845" s="130">
        <v>36.93</v>
      </c>
      <c r="H845" s="2">
        <f t="shared" si="315"/>
        <v>1609.2700000000002</v>
      </c>
      <c r="I845" s="2">
        <f t="shared" si="316"/>
        <v>0</v>
      </c>
      <c r="J845" s="2">
        <f t="shared" si="317"/>
        <v>36.93</v>
      </c>
      <c r="K845" s="2">
        <f t="shared" si="318"/>
        <v>1609.2700000000002</v>
      </c>
      <c r="L845" s="2">
        <f t="shared" si="319"/>
        <v>36.93</v>
      </c>
      <c r="M845" s="2">
        <f t="shared" si="320"/>
        <v>1646.2000000000003</v>
      </c>
      <c r="N845" s="2">
        <f>'ZBud Extract Monthly'!V844</f>
        <v>1646.2</v>
      </c>
      <c r="O845" s="53">
        <f t="shared" si="321"/>
        <v>0</v>
      </c>
      <c r="AI845" s="58">
        <f t="shared" si="299"/>
        <v>491.47</v>
      </c>
      <c r="AJ845" s="2">
        <f t="shared" si="300"/>
        <v>1117.8</v>
      </c>
      <c r="AK845" s="2">
        <f t="shared" si="301"/>
        <v>1646.2000000000003</v>
      </c>
      <c r="AL845" s="2">
        <f t="shared" si="302"/>
        <v>36.93</v>
      </c>
      <c r="AM845" s="2">
        <f t="shared" si="303"/>
        <v>3292.4000000000005</v>
      </c>
      <c r="AN845" s="2">
        <f t="shared" si="304"/>
        <v>1646.2</v>
      </c>
      <c r="AO845" s="2">
        <f t="shared" si="305"/>
        <v>0</v>
      </c>
      <c r="AP845" s="2">
        <f t="shared" si="306"/>
        <v>0</v>
      </c>
      <c r="AQ845" s="2">
        <f t="shared" si="307"/>
        <v>0</v>
      </c>
      <c r="AR845" s="2">
        <f t="shared" si="308"/>
        <v>0</v>
      </c>
      <c r="AS845" s="2">
        <f t="shared" si="309"/>
        <v>0</v>
      </c>
      <c r="AT845" s="2">
        <f t="shared" si="310"/>
        <v>1646.2000000000003</v>
      </c>
      <c r="AU845" s="2">
        <f t="shared" si="311"/>
        <v>0</v>
      </c>
      <c r="AV845" s="2">
        <f t="shared" si="312"/>
        <v>6584.8</v>
      </c>
      <c r="AW845" s="2">
        <f t="shared" si="313"/>
        <v>8231.0000000000018</v>
      </c>
      <c r="AX845" s="2">
        <f>'ZBud Extract Monthly'!V844</f>
        <v>1646.2</v>
      </c>
      <c r="AY845" s="53">
        <f t="shared" si="314"/>
        <v>-6584.800000000002</v>
      </c>
    </row>
    <row r="846" spans="1:51" x14ac:dyDescent="0.3">
      <c r="A846" s="129">
        <v>58379</v>
      </c>
      <c r="B846" s="130">
        <v>572.64</v>
      </c>
      <c r="C846" s="130">
        <v>702.77</v>
      </c>
      <c r="D846" s="130">
        <v>1060.4000000000001</v>
      </c>
      <c r="E846" s="130">
        <v>855.72</v>
      </c>
      <c r="F846" s="130">
        <v>0</v>
      </c>
      <c r="G846" s="130">
        <v>98.83</v>
      </c>
      <c r="H846" s="2">
        <f t="shared" si="315"/>
        <v>3191.5299999999997</v>
      </c>
      <c r="I846" s="2">
        <f t="shared" si="316"/>
        <v>0</v>
      </c>
      <c r="J846" s="2">
        <f t="shared" si="317"/>
        <v>98.83</v>
      </c>
      <c r="K846" s="2">
        <f t="shared" si="318"/>
        <v>3191.5299999999997</v>
      </c>
      <c r="L846" s="2">
        <f t="shared" si="319"/>
        <v>98.83</v>
      </c>
      <c r="M846" s="2">
        <f t="shared" si="320"/>
        <v>3290.3599999999997</v>
      </c>
      <c r="N846" s="2">
        <f>'ZBud Extract Monthly'!V845</f>
        <v>3290.36</v>
      </c>
      <c r="O846" s="53">
        <f t="shared" si="321"/>
        <v>0</v>
      </c>
      <c r="AI846" s="58">
        <f t="shared" si="299"/>
        <v>572.64</v>
      </c>
      <c r="AJ846" s="2">
        <f t="shared" si="300"/>
        <v>2618.8900000000003</v>
      </c>
      <c r="AK846" s="2">
        <f t="shared" si="301"/>
        <v>3290.3599999999997</v>
      </c>
      <c r="AL846" s="2">
        <f t="shared" si="302"/>
        <v>98.83</v>
      </c>
      <c r="AM846" s="2">
        <f t="shared" si="303"/>
        <v>6580.7199999999993</v>
      </c>
      <c r="AN846" s="2">
        <f t="shared" si="304"/>
        <v>3290.36</v>
      </c>
      <c r="AO846" s="2">
        <f t="shared" si="305"/>
        <v>0</v>
      </c>
      <c r="AP846" s="2">
        <f t="shared" si="306"/>
        <v>0</v>
      </c>
      <c r="AQ846" s="2">
        <f t="shared" si="307"/>
        <v>0</v>
      </c>
      <c r="AR846" s="2">
        <f t="shared" si="308"/>
        <v>0</v>
      </c>
      <c r="AS846" s="2">
        <f t="shared" si="309"/>
        <v>0</v>
      </c>
      <c r="AT846" s="2">
        <f t="shared" si="310"/>
        <v>3290.3599999999997</v>
      </c>
      <c r="AU846" s="2">
        <f t="shared" si="311"/>
        <v>0</v>
      </c>
      <c r="AV846" s="2">
        <f t="shared" si="312"/>
        <v>13161.44</v>
      </c>
      <c r="AW846" s="2">
        <f t="shared" si="313"/>
        <v>16451.8</v>
      </c>
      <c r="AX846" s="2">
        <f>'ZBud Extract Monthly'!V845</f>
        <v>3290.36</v>
      </c>
      <c r="AY846" s="53">
        <f t="shared" si="314"/>
        <v>-13161.439999999999</v>
      </c>
    </row>
    <row r="847" spans="1:51" x14ac:dyDescent="0.3">
      <c r="A847" s="129">
        <v>58409</v>
      </c>
      <c r="B847" s="130">
        <v>498</v>
      </c>
      <c r="C847" s="130">
        <v>607.97</v>
      </c>
      <c r="D847" s="130">
        <v>851.68</v>
      </c>
      <c r="E847" s="130">
        <v>720.08</v>
      </c>
      <c r="F847" s="130">
        <v>0</v>
      </c>
      <c r="G847" s="130">
        <v>95.3</v>
      </c>
      <c r="H847" s="2">
        <f t="shared" si="315"/>
        <v>2677.73</v>
      </c>
      <c r="I847" s="2">
        <f t="shared" si="316"/>
        <v>0</v>
      </c>
      <c r="J847" s="2">
        <f t="shared" si="317"/>
        <v>95.3</v>
      </c>
      <c r="K847" s="2">
        <f t="shared" si="318"/>
        <v>2677.73</v>
      </c>
      <c r="L847" s="2">
        <f t="shared" si="319"/>
        <v>95.3</v>
      </c>
      <c r="M847" s="2">
        <f t="shared" si="320"/>
        <v>2773.03</v>
      </c>
      <c r="N847" s="2">
        <f>'ZBud Extract Monthly'!V846</f>
        <v>2773.03</v>
      </c>
      <c r="O847" s="53">
        <f t="shared" si="321"/>
        <v>0</v>
      </c>
      <c r="AI847" s="58">
        <f t="shared" si="299"/>
        <v>498</v>
      </c>
      <c r="AJ847" s="2">
        <f t="shared" si="300"/>
        <v>2179.73</v>
      </c>
      <c r="AK847" s="2">
        <f t="shared" si="301"/>
        <v>2773.03</v>
      </c>
      <c r="AL847" s="2">
        <f t="shared" si="302"/>
        <v>95.3</v>
      </c>
      <c r="AM847" s="2">
        <f t="shared" si="303"/>
        <v>5546.06</v>
      </c>
      <c r="AN847" s="2">
        <f t="shared" si="304"/>
        <v>2773.03</v>
      </c>
      <c r="AO847" s="2">
        <f t="shared" si="305"/>
        <v>0</v>
      </c>
      <c r="AP847" s="2">
        <f t="shared" si="306"/>
        <v>0</v>
      </c>
      <c r="AQ847" s="2">
        <f t="shared" si="307"/>
        <v>0</v>
      </c>
      <c r="AR847" s="2">
        <f t="shared" si="308"/>
        <v>0</v>
      </c>
      <c r="AS847" s="2">
        <f t="shared" si="309"/>
        <v>0</v>
      </c>
      <c r="AT847" s="2">
        <f t="shared" si="310"/>
        <v>2773.03</v>
      </c>
      <c r="AU847" s="2">
        <f t="shared" si="311"/>
        <v>0</v>
      </c>
      <c r="AV847" s="2">
        <f t="shared" si="312"/>
        <v>11092.12</v>
      </c>
      <c r="AW847" s="2">
        <f t="shared" si="313"/>
        <v>13865.150000000001</v>
      </c>
      <c r="AX847" s="2">
        <f>'ZBud Extract Monthly'!V846</f>
        <v>2773.03</v>
      </c>
      <c r="AY847" s="53">
        <f t="shared" si="314"/>
        <v>-11092.12</v>
      </c>
    </row>
    <row r="848" spans="1:51" x14ac:dyDescent="0.3">
      <c r="A848" s="129">
        <v>58440</v>
      </c>
      <c r="B848" s="130">
        <v>481.39</v>
      </c>
      <c r="C848" s="130">
        <v>578.37</v>
      </c>
      <c r="D848" s="130">
        <v>649.80999999999995</v>
      </c>
      <c r="E848" s="130">
        <v>499.63</v>
      </c>
      <c r="F848" s="130">
        <v>0</v>
      </c>
      <c r="G848" s="130">
        <v>76.59</v>
      </c>
      <c r="H848" s="2">
        <f t="shared" si="315"/>
        <v>2209.1999999999998</v>
      </c>
      <c r="I848" s="2">
        <f t="shared" si="316"/>
        <v>0</v>
      </c>
      <c r="J848" s="2">
        <f t="shared" si="317"/>
        <v>76.59</v>
      </c>
      <c r="K848" s="2">
        <f t="shared" si="318"/>
        <v>2209.1999999999998</v>
      </c>
      <c r="L848" s="2">
        <f t="shared" si="319"/>
        <v>76.59</v>
      </c>
      <c r="M848" s="2">
        <f t="shared" si="320"/>
        <v>2285.79</v>
      </c>
      <c r="N848" s="2">
        <f>'ZBud Extract Monthly'!V847</f>
        <v>2285.79</v>
      </c>
      <c r="O848" s="53">
        <f t="shared" si="321"/>
        <v>0</v>
      </c>
      <c r="AI848" s="58">
        <f t="shared" si="299"/>
        <v>481.39</v>
      </c>
      <c r="AJ848" s="2">
        <f t="shared" si="300"/>
        <v>1727.81</v>
      </c>
      <c r="AK848" s="2">
        <f t="shared" si="301"/>
        <v>2285.79</v>
      </c>
      <c r="AL848" s="2">
        <f t="shared" si="302"/>
        <v>76.59</v>
      </c>
      <c r="AM848" s="2">
        <f t="shared" si="303"/>
        <v>4571.58</v>
      </c>
      <c r="AN848" s="2">
        <f t="shared" si="304"/>
        <v>2285.79</v>
      </c>
      <c r="AO848" s="2">
        <f t="shared" si="305"/>
        <v>0</v>
      </c>
      <c r="AP848" s="2">
        <f t="shared" si="306"/>
        <v>0</v>
      </c>
      <c r="AQ848" s="2">
        <f t="shared" si="307"/>
        <v>0</v>
      </c>
      <c r="AR848" s="2">
        <f t="shared" si="308"/>
        <v>0</v>
      </c>
      <c r="AS848" s="2">
        <f t="shared" si="309"/>
        <v>0</v>
      </c>
      <c r="AT848" s="2">
        <f t="shared" si="310"/>
        <v>2285.79</v>
      </c>
      <c r="AU848" s="2">
        <f t="shared" si="311"/>
        <v>0</v>
      </c>
      <c r="AV848" s="2">
        <f t="shared" si="312"/>
        <v>9143.16</v>
      </c>
      <c r="AW848" s="2">
        <f t="shared" si="313"/>
        <v>11428.95</v>
      </c>
      <c r="AX848" s="2">
        <f>'ZBud Extract Monthly'!V847</f>
        <v>2285.79</v>
      </c>
      <c r="AY848" s="53">
        <f t="shared" si="314"/>
        <v>-9143.16</v>
      </c>
    </row>
    <row r="849" spans="1:51" x14ac:dyDescent="0.3">
      <c r="A849" s="129">
        <v>58471</v>
      </c>
      <c r="B849" s="130">
        <v>615.45000000000005</v>
      </c>
      <c r="C849" s="130">
        <v>754.28</v>
      </c>
      <c r="D849" s="130">
        <v>900.93</v>
      </c>
      <c r="E849" s="130">
        <v>640.08000000000004</v>
      </c>
      <c r="F849" s="130">
        <v>0</v>
      </c>
      <c r="G849" s="130">
        <v>84</v>
      </c>
      <c r="H849" s="2">
        <f t="shared" si="315"/>
        <v>2910.74</v>
      </c>
      <c r="I849" s="2">
        <f t="shared" si="316"/>
        <v>0</v>
      </c>
      <c r="J849" s="2">
        <f t="shared" si="317"/>
        <v>84</v>
      </c>
      <c r="K849" s="2">
        <f t="shared" si="318"/>
        <v>2910.74</v>
      </c>
      <c r="L849" s="2">
        <f t="shared" si="319"/>
        <v>84</v>
      </c>
      <c r="M849" s="2">
        <f t="shared" si="320"/>
        <v>2994.74</v>
      </c>
      <c r="N849" s="2">
        <f>'ZBud Extract Monthly'!V848</f>
        <v>2994.74</v>
      </c>
      <c r="O849" s="53">
        <f t="shared" si="321"/>
        <v>0</v>
      </c>
      <c r="AI849" s="58">
        <f t="shared" si="299"/>
        <v>615.45000000000005</v>
      </c>
      <c r="AJ849" s="2">
        <f t="shared" si="300"/>
        <v>2295.29</v>
      </c>
      <c r="AK849" s="2">
        <f t="shared" si="301"/>
        <v>2994.74</v>
      </c>
      <c r="AL849" s="2">
        <f t="shared" si="302"/>
        <v>84</v>
      </c>
      <c r="AM849" s="2">
        <f t="shared" si="303"/>
        <v>5989.48</v>
      </c>
      <c r="AN849" s="2">
        <f t="shared" si="304"/>
        <v>2994.74</v>
      </c>
      <c r="AO849" s="2">
        <f t="shared" si="305"/>
        <v>0</v>
      </c>
      <c r="AP849" s="2">
        <f t="shared" si="306"/>
        <v>0</v>
      </c>
      <c r="AQ849" s="2">
        <f t="shared" si="307"/>
        <v>0</v>
      </c>
      <c r="AR849" s="2">
        <f t="shared" si="308"/>
        <v>0</v>
      </c>
      <c r="AS849" s="2">
        <f t="shared" si="309"/>
        <v>0</v>
      </c>
      <c r="AT849" s="2">
        <f t="shared" si="310"/>
        <v>2994.74</v>
      </c>
      <c r="AU849" s="2">
        <f t="shared" si="311"/>
        <v>0</v>
      </c>
      <c r="AV849" s="2">
        <f t="shared" si="312"/>
        <v>11978.96</v>
      </c>
      <c r="AW849" s="2">
        <f t="shared" si="313"/>
        <v>14973.699999999999</v>
      </c>
      <c r="AX849" s="2">
        <f>'ZBud Extract Monthly'!V848</f>
        <v>2994.74</v>
      </c>
      <c r="AY849" s="53">
        <f t="shared" si="314"/>
        <v>-11978.96</v>
      </c>
    </row>
    <row r="850" spans="1:51" x14ac:dyDescent="0.3">
      <c r="A850" s="129">
        <v>58500</v>
      </c>
      <c r="B850" s="130">
        <v>528.72</v>
      </c>
      <c r="C850" s="130">
        <v>661.48</v>
      </c>
      <c r="D850" s="130">
        <v>825.29</v>
      </c>
      <c r="E850" s="130">
        <v>597.01</v>
      </c>
      <c r="F850" s="130">
        <v>0</v>
      </c>
      <c r="G850" s="130">
        <v>98.33</v>
      </c>
      <c r="H850" s="2">
        <f t="shared" si="315"/>
        <v>2612.5</v>
      </c>
      <c r="I850" s="2">
        <f t="shared" si="316"/>
        <v>0</v>
      </c>
      <c r="J850" s="2">
        <f t="shared" si="317"/>
        <v>98.33</v>
      </c>
      <c r="K850" s="2">
        <f t="shared" si="318"/>
        <v>2612.5</v>
      </c>
      <c r="L850" s="2">
        <f t="shared" si="319"/>
        <v>98.33</v>
      </c>
      <c r="M850" s="2">
        <f t="shared" si="320"/>
        <v>2710.83</v>
      </c>
      <c r="N850" s="2">
        <f>'ZBud Extract Monthly'!V849</f>
        <v>2710.83</v>
      </c>
      <c r="O850" s="53">
        <f t="shared" si="321"/>
        <v>0</v>
      </c>
      <c r="AI850" s="58">
        <f t="shared" si="299"/>
        <v>528.72</v>
      </c>
      <c r="AJ850" s="2">
        <f t="shared" si="300"/>
        <v>2083.7799999999997</v>
      </c>
      <c r="AK850" s="2">
        <f t="shared" si="301"/>
        <v>2710.83</v>
      </c>
      <c r="AL850" s="2">
        <f t="shared" si="302"/>
        <v>98.33</v>
      </c>
      <c r="AM850" s="2">
        <f t="shared" si="303"/>
        <v>5421.66</v>
      </c>
      <c r="AN850" s="2">
        <f t="shared" si="304"/>
        <v>2710.83</v>
      </c>
      <c r="AO850" s="2">
        <f t="shared" si="305"/>
        <v>0</v>
      </c>
      <c r="AP850" s="2">
        <f t="shared" si="306"/>
        <v>0</v>
      </c>
      <c r="AQ850" s="2">
        <f t="shared" si="307"/>
        <v>0</v>
      </c>
      <c r="AR850" s="2">
        <f t="shared" si="308"/>
        <v>0</v>
      </c>
      <c r="AS850" s="2">
        <f t="shared" si="309"/>
        <v>0</v>
      </c>
      <c r="AT850" s="2">
        <f t="shared" si="310"/>
        <v>2710.83</v>
      </c>
      <c r="AU850" s="2">
        <f t="shared" si="311"/>
        <v>0</v>
      </c>
      <c r="AV850" s="2">
        <f t="shared" si="312"/>
        <v>10843.32</v>
      </c>
      <c r="AW850" s="2">
        <f t="shared" si="313"/>
        <v>13554.15</v>
      </c>
      <c r="AX850" s="2">
        <f>'ZBud Extract Monthly'!V849</f>
        <v>2710.83</v>
      </c>
      <c r="AY850" s="53">
        <f t="shared" si="314"/>
        <v>-10843.32</v>
      </c>
    </row>
    <row r="851" spans="1:51" x14ac:dyDescent="0.3">
      <c r="A851" s="129">
        <v>58531</v>
      </c>
      <c r="B851" s="130">
        <v>781.93</v>
      </c>
      <c r="C851" s="130">
        <v>967.84</v>
      </c>
      <c r="D851" s="130">
        <v>1207.3800000000001</v>
      </c>
      <c r="E851" s="130">
        <v>790.98</v>
      </c>
      <c r="F851" s="130">
        <v>3.4</v>
      </c>
      <c r="G851" s="130">
        <v>128.49</v>
      </c>
      <c r="H851" s="2">
        <f t="shared" si="315"/>
        <v>3748.13</v>
      </c>
      <c r="I851" s="2">
        <f t="shared" si="316"/>
        <v>3.4</v>
      </c>
      <c r="J851" s="2">
        <f t="shared" si="317"/>
        <v>128.49</v>
      </c>
      <c r="K851" s="2">
        <f t="shared" si="318"/>
        <v>3748.13</v>
      </c>
      <c r="L851" s="2">
        <f t="shared" si="319"/>
        <v>131.89000000000001</v>
      </c>
      <c r="M851" s="2">
        <f t="shared" si="320"/>
        <v>3880.0200000000004</v>
      </c>
      <c r="N851" s="2">
        <f>'ZBud Extract Monthly'!V850</f>
        <v>3880.01</v>
      </c>
      <c r="O851" s="53">
        <f t="shared" si="321"/>
        <v>-1.0000000000218279E-2</v>
      </c>
      <c r="AI851" s="58">
        <f t="shared" si="299"/>
        <v>781.93</v>
      </c>
      <c r="AJ851" s="2">
        <f t="shared" si="300"/>
        <v>2966.2000000000003</v>
      </c>
      <c r="AK851" s="2">
        <f t="shared" si="301"/>
        <v>3880.02</v>
      </c>
      <c r="AL851" s="2">
        <f t="shared" si="302"/>
        <v>131.89000000000001</v>
      </c>
      <c r="AM851" s="2">
        <f t="shared" si="303"/>
        <v>7760.0400000000009</v>
      </c>
      <c r="AN851" s="2">
        <f t="shared" si="304"/>
        <v>3880</v>
      </c>
      <c r="AO851" s="2">
        <f t="shared" si="305"/>
        <v>0</v>
      </c>
      <c r="AP851" s="2">
        <f t="shared" si="306"/>
        <v>0</v>
      </c>
      <c r="AQ851" s="2">
        <f t="shared" si="307"/>
        <v>0</v>
      </c>
      <c r="AR851" s="2">
        <f t="shared" si="308"/>
        <v>0</v>
      </c>
      <c r="AS851" s="2">
        <f t="shared" si="309"/>
        <v>0</v>
      </c>
      <c r="AT851" s="2">
        <f t="shared" si="310"/>
        <v>3880.02</v>
      </c>
      <c r="AU851" s="2">
        <f t="shared" si="311"/>
        <v>0</v>
      </c>
      <c r="AV851" s="2">
        <f t="shared" si="312"/>
        <v>15520.060000000001</v>
      </c>
      <c r="AW851" s="2">
        <f t="shared" si="313"/>
        <v>19400.080000000002</v>
      </c>
      <c r="AX851" s="2">
        <f>'ZBud Extract Monthly'!V850</f>
        <v>3880.01</v>
      </c>
      <c r="AY851" s="53">
        <f t="shared" si="314"/>
        <v>-15520.070000000002</v>
      </c>
    </row>
    <row r="852" spans="1:51" x14ac:dyDescent="0.3">
      <c r="A852" s="129">
        <v>58561</v>
      </c>
      <c r="B852" s="130">
        <v>772.19</v>
      </c>
      <c r="C852" s="130">
        <v>963.58</v>
      </c>
      <c r="D852" s="130">
        <v>1376.3</v>
      </c>
      <c r="E852" s="130">
        <v>950.02</v>
      </c>
      <c r="F852" s="130">
        <v>20.43</v>
      </c>
      <c r="G852" s="130">
        <v>194.54</v>
      </c>
      <c r="H852" s="2">
        <f t="shared" si="315"/>
        <v>4062.0899999999997</v>
      </c>
      <c r="I852" s="2">
        <f t="shared" si="316"/>
        <v>20.43</v>
      </c>
      <c r="J852" s="2">
        <f t="shared" si="317"/>
        <v>194.54</v>
      </c>
      <c r="K852" s="2">
        <f t="shared" si="318"/>
        <v>4062.0899999999997</v>
      </c>
      <c r="L852" s="2">
        <f t="shared" si="319"/>
        <v>214.97</v>
      </c>
      <c r="M852" s="2">
        <f t="shared" si="320"/>
        <v>4277.0599999999995</v>
      </c>
      <c r="N852" s="2">
        <f>'ZBud Extract Monthly'!V851</f>
        <v>4277.07</v>
      </c>
      <c r="O852" s="53">
        <f t="shared" si="321"/>
        <v>1.0000000000218279E-2</v>
      </c>
      <c r="AI852" s="58">
        <f t="shared" si="299"/>
        <v>772.19</v>
      </c>
      <c r="AJ852" s="2">
        <f t="shared" si="300"/>
        <v>3289.9</v>
      </c>
      <c r="AK852" s="2">
        <f t="shared" si="301"/>
        <v>4277.0599999999995</v>
      </c>
      <c r="AL852" s="2">
        <f t="shared" si="302"/>
        <v>214.97</v>
      </c>
      <c r="AM852" s="2">
        <f t="shared" si="303"/>
        <v>8554.119999999999</v>
      </c>
      <c r="AN852" s="2">
        <f t="shared" si="304"/>
        <v>4277.08</v>
      </c>
      <c r="AO852" s="2">
        <f t="shared" si="305"/>
        <v>0</v>
      </c>
      <c r="AP852" s="2">
        <f t="shared" si="306"/>
        <v>0</v>
      </c>
      <c r="AQ852" s="2">
        <f t="shared" si="307"/>
        <v>0</v>
      </c>
      <c r="AR852" s="2">
        <f t="shared" si="308"/>
        <v>0</v>
      </c>
      <c r="AS852" s="2">
        <f t="shared" si="309"/>
        <v>0</v>
      </c>
      <c r="AT852" s="2">
        <f t="shared" si="310"/>
        <v>4277.0599999999995</v>
      </c>
      <c r="AU852" s="2">
        <f t="shared" si="311"/>
        <v>0</v>
      </c>
      <c r="AV852" s="2">
        <f t="shared" si="312"/>
        <v>17108.260000000002</v>
      </c>
      <c r="AW852" s="2">
        <f t="shared" si="313"/>
        <v>21385.32</v>
      </c>
      <c r="AX852" s="2">
        <f>'ZBud Extract Monthly'!V851</f>
        <v>4277.07</v>
      </c>
      <c r="AY852" s="53">
        <f t="shared" si="314"/>
        <v>-17108.25</v>
      </c>
    </row>
    <row r="853" spans="1:51" x14ac:dyDescent="0.3">
      <c r="A853" s="129">
        <v>58592</v>
      </c>
      <c r="B853" s="130">
        <v>538.19000000000005</v>
      </c>
      <c r="C853" s="130">
        <v>691.24</v>
      </c>
      <c r="D853" s="130">
        <v>767.79</v>
      </c>
      <c r="E853" s="130">
        <v>608.53</v>
      </c>
      <c r="F853" s="130">
        <v>8.0500000000000007</v>
      </c>
      <c r="G853" s="130">
        <v>127.05</v>
      </c>
      <c r="H853" s="2">
        <f t="shared" si="315"/>
        <v>2605.75</v>
      </c>
      <c r="I853" s="2">
        <f t="shared" si="316"/>
        <v>8.0500000000000007</v>
      </c>
      <c r="J853" s="2">
        <f t="shared" si="317"/>
        <v>127.05</v>
      </c>
      <c r="K853" s="2">
        <f t="shared" si="318"/>
        <v>2605.75</v>
      </c>
      <c r="L853" s="2">
        <f t="shared" si="319"/>
        <v>135.1</v>
      </c>
      <c r="M853" s="2">
        <f t="shared" si="320"/>
        <v>2740.8500000000004</v>
      </c>
      <c r="N853" s="2">
        <f>'ZBud Extract Monthly'!V852</f>
        <v>2740.85</v>
      </c>
      <c r="O853" s="53">
        <f t="shared" si="321"/>
        <v>0</v>
      </c>
      <c r="AI853" s="58">
        <f t="shared" si="299"/>
        <v>538.19000000000005</v>
      </c>
      <c r="AJ853" s="2">
        <f t="shared" si="300"/>
        <v>2067.56</v>
      </c>
      <c r="AK853" s="2">
        <f t="shared" si="301"/>
        <v>2740.85</v>
      </c>
      <c r="AL853" s="2">
        <f t="shared" si="302"/>
        <v>135.1</v>
      </c>
      <c r="AM853" s="2">
        <f t="shared" si="303"/>
        <v>5481.7000000000007</v>
      </c>
      <c r="AN853" s="2">
        <f t="shared" si="304"/>
        <v>2740.85</v>
      </c>
      <c r="AO853" s="2">
        <f t="shared" si="305"/>
        <v>0</v>
      </c>
      <c r="AP853" s="2">
        <f t="shared" si="306"/>
        <v>0</v>
      </c>
      <c r="AQ853" s="2">
        <f t="shared" si="307"/>
        <v>0</v>
      </c>
      <c r="AR853" s="2">
        <f t="shared" si="308"/>
        <v>0</v>
      </c>
      <c r="AS853" s="2">
        <f t="shared" si="309"/>
        <v>0</v>
      </c>
      <c r="AT853" s="2">
        <f t="shared" si="310"/>
        <v>2740.85</v>
      </c>
      <c r="AU853" s="2">
        <f t="shared" si="311"/>
        <v>0</v>
      </c>
      <c r="AV853" s="2">
        <f t="shared" si="312"/>
        <v>10963.400000000001</v>
      </c>
      <c r="AW853" s="2">
        <f t="shared" si="313"/>
        <v>13704.250000000002</v>
      </c>
      <c r="AX853" s="2">
        <f>'ZBud Extract Monthly'!V852</f>
        <v>2740.85</v>
      </c>
      <c r="AY853" s="53">
        <f t="shared" si="314"/>
        <v>-10963.400000000001</v>
      </c>
    </row>
    <row r="854" spans="1:51" x14ac:dyDescent="0.3">
      <c r="A854" s="129">
        <v>58622</v>
      </c>
      <c r="B854" s="130">
        <v>518.11</v>
      </c>
      <c r="C854" s="130">
        <v>545.61</v>
      </c>
      <c r="D854" s="130">
        <v>165.38</v>
      </c>
      <c r="E854" s="130">
        <v>128.5</v>
      </c>
      <c r="F854" s="130">
        <v>0.12</v>
      </c>
      <c r="G854" s="130">
        <v>22.71</v>
      </c>
      <c r="H854" s="2">
        <f t="shared" si="315"/>
        <v>1357.6</v>
      </c>
      <c r="I854" s="2">
        <f t="shared" si="316"/>
        <v>0.12</v>
      </c>
      <c r="J854" s="2">
        <f t="shared" si="317"/>
        <v>22.71</v>
      </c>
      <c r="K854" s="2">
        <f t="shared" si="318"/>
        <v>1357.6</v>
      </c>
      <c r="L854" s="2">
        <f t="shared" si="319"/>
        <v>22.830000000000002</v>
      </c>
      <c r="M854" s="2">
        <f t="shared" si="320"/>
        <v>1380.4299999999998</v>
      </c>
      <c r="N854" s="2">
        <f>'ZBud Extract Monthly'!V853</f>
        <v>1380.42</v>
      </c>
      <c r="O854" s="53">
        <f t="shared" si="321"/>
        <v>-9.9999999997635314E-3</v>
      </c>
      <c r="AI854" s="58">
        <f t="shared" si="299"/>
        <v>518.11</v>
      </c>
      <c r="AJ854" s="2">
        <f t="shared" si="300"/>
        <v>839.49</v>
      </c>
      <c r="AK854" s="2">
        <f t="shared" si="301"/>
        <v>1380.4299999999998</v>
      </c>
      <c r="AL854" s="2">
        <f t="shared" si="302"/>
        <v>22.830000000000002</v>
      </c>
      <c r="AM854" s="2">
        <f t="shared" si="303"/>
        <v>2760.8599999999997</v>
      </c>
      <c r="AN854" s="2">
        <f t="shared" si="304"/>
        <v>1380.4100000000003</v>
      </c>
      <c r="AO854" s="2">
        <f t="shared" si="305"/>
        <v>0</v>
      </c>
      <c r="AP854" s="2">
        <f t="shared" si="306"/>
        <v>0</v>
      </c>
      <c r="AQ854" s="2">
        <f t="shared" si="307"/>
        <v>0</v>
      </c>
      <c r="AR854" s="2">
        <f t="shared" si="308"/>
        <v>0</v>
      </c>
      <c r="AS854" s="2">
        <f t="shared" si="309"/>
        <v>0</v>
      </c>
      <c r="AT854" s="2">
        <f t="shared" si="310"/>
        <v>1380.4299999999998</v>
      </c>
      <c r="AU854" s="2">
        <f t="shared" si="311"/>
        <v>0</v>
      </c>
      <c r="AV854" s="2">
        <f t="shared" si="312"/>
        <v>5521.6999999999989</v>
      </c>
      <c r="AW854" s="2">
        <f t="shared" si="313"/>
        <v>6902.1299999999992</v>
      </c>
      <c r="AX854" s="2">
        <f>'ZBud Extract Monthly'!V853</f>
        <v>1380.42</v>
      </c>
      <c r="AY854" s="53">
        <f t="shared" si="314"/>
        <v>-5521.7099999999991</v>
      </c>
    </row>
    <row r="855" spans="1:51" x14ac:dyDescent="0.3">
      <c r="A855" s="129">
        <v>58653</v>
      </c>
      <c r="B855" s="130">
        <v>548.16</v>
      </c>
      <c r="C855" s="130">
        <v>602.29</v>
      </c>
      <c r="D855" s="130">
        <v>59.27</v>
      </c>
      <c r="E855" s="130">
        <v>29.4</v>
      </c>
      <c r="F855" s="130">
        <v>0</v>
      </c>
      <c r="G855" s="130">
        <v>7.17</v>
      </c>
      <c r="H855" s="2">
        <f t="shared" si="315"/>
        <v>1239.1199999999999</v>
      </c>
      <c r="I855" s="2">
        <f t="shared" si="316"/>
        <v>0</v>
      </c>
      <c r="J855" s="2">
        <f t="shared" si="317"/>
        <v>7.17</v>
      </c>
      <c r="K855" s="2">
        <f t="shared" si="318"/>
        <v>1239.1199999999999</v>
      </c>
      <c r="L855" s="2">
        <f t="shared" si="319"/>
        <v>7.17</v>
      </c>
      <c r="M855" s="2">
        <f t="shared" si="320"/>
        <v>1246.29</v>
      </c>
      <c r="N855" s="2">
        <f>'ZBud Extract Monthly'!V854</f>
        <v>1246.3</v>
      </c>
      <c r="O855" s="53">
        <f t="shared" si="321"/>
        <v>9.9999999999909051E-3</v>
      </c>
      <c r="AI855" s="58">
        <f t="shared" si="299"/>
        <v>548.16</v>
      </c>
      <c r="AJ855" s="2">
        <f t="shared" si="300"/>
        <v>690.95999999999992</v>
      </c>
      <c r="AK855" s="2">
        <f t="shared" si="301"/>
        <v>1246.29</v>
      </c>
      <c r="AL855" s="2">
        <f t="shared" si="302"/>
        <v>7.17</v>
      </c>
      <c r="AM855" s="2">
        <f t="shared" si="303"/>
        <v>2492.58</v>
      </c>
      <c r="AN855" s="2">
        <f t="shared" si="304"/>
        <v>1246.31</v>
      </c>
      <c r="AO855" s="2">
        <f t="shared" si="305"/>
        <v>0</v>
      </c>
      <c r="AP855" s="2">
        <f t="shared" si="306"/>
        <v>0</v>
      </c>
      <c r="AQ855" s="2">
        <f t="shared" si="307"/>
        <v>0</v>
      </c>
      <c r="AR855" s="2">
        <f t="shared" si="308"/>
        <v>0</v>
      </c>
      <c r="AS855" s="2">
        <f t="shared" si="309"/>
        <v>0</v>
      </c>
      <c r="AT855" s="2">
        <f t="shared" si="310"/>
        <v>1246.29</v>
      </c>
      <c r="AU855" s="2">
        <f t="shared" si="311"/>
        <v>0</v>
      </c>
      <c r="AV855" s="2">
        <f t="shared" si="312"/>
        <v>4985.18</v>
      </c>
      <c r="AW855" s="2">
        <f t="shared" si="313"/>
        <v>6231.4699999999993</v>
      </c>
      <c r="AX855" s="2">
        <f>'ZBud Extract Monthly'!V854</f>
        <v>1246.3</v>
      </c>
      <c r="AY855" s="53">
        <f t="shared" si="314"/>
        <v>-4985.1699999999992</v>
      </c>
    </row>
    <row r="856" spans="1:51" x14ac:dyDescent="0.3">
      <c r="A856" s="129">
        <v>58684</v>
      </c>
      <c r="B856" s="130">
        <v>494.49</v>
      </c>
      <c r="C856" s="130">
        <v>554.77</v>
      </c>
      <c r="D856" s="130">
        <v>235.63</v>
      </c>
      <c r="E856" s="130">
        <v>187.94</v>
      </c>
      <c r="F856" s="130">
        <v>0</v>
      </c>
      <c r="G856" s="130">
        <v>7.6</v>
      </c>
      <c r="H856" s="2">
        <f t="shared" si="315"/>
        <v>1472.83</v>
      </c>
      <c r="I856" s="2">
        <f t="shared" si="316"/>
        <v>0</v>
      </c>
      <c r="J856" s="2">
        <f t="shared" si="317"/>
        <v>7.6</v>
      </c>
      <c r="K856" s="2">
        <f t="shared" si="318"/>
        <v>1472.83</v>
      </c>
      <c r="L856" s="2">
        <f t="shared" si="319"/>
        <v>7.6</v>
      </c>
      <c r="M856" s="2">
        <f t="shared" si="320"/>
        <v>1480.4299999999998</v>
      </c>
      <c r="N856" s="2">
        <f>'ZBud Extract Monthly'!V855</f>
        <v>1480.43</v>
      </c>
      <c r="O856" s="53">
        <f t="shared" si="321"/>
        <v>0</v>
      </c>
      <c r="AI856" s="58">
        <f t="shared" si="299"/>
        <v>494.49</v>
      </c>
      <c r="AJ856" s="2">
        <f t="shared" si="300"/>
        <v>978.33999999999992</v>
      </c>
      <c r="AK856" s="2">
        <f t="shared" si="301"/>
        <v>1480.4299999999998</v>
      </c>
      <c r="AL856" s="2">
        <f t="shared" si="302"/>
        <v>7.6</v>
      </c>
      <c r="AM856" s="2">
        <f t="shared" si="303"/>
        <v>2960.8599999999997</v>
      </c>
      <c r="AN856" s="2">
        <f t="shared" si="304"/>
        <v>1480.43</v>
      </c>
      <c r="AO856" s="2">
        <f t="shared" si="305"/>
        <v>0</v>
      </c>
      <c r="AP856" s="2">
        <f t="shared" si="306"/>
        <v>0</v>
      </c>
      <c r="AQ856" s="2">
        <f t="shared" si="307"/>
        <v>0</v>
      </c>
      <c r="AR856" s="2">
        <f t="shared" si="308"/>
        <v>0</v>
      </c>
      <c r="AS856" s="2">
        <f t="shared" si="309"/>
        <v>0</v>
      </c>
      <c r="AT856" s="2">
        <f t="shared" si="310"/>
        <v>1480.4299999999998</v>
      </c>
      <c r="AU856" s="2">
        <f t="shared" si="311"/>
        <v>0</v>
      </c>
      <c r="AV856" s="2">
        <f t="shared" si="312"/>
        <v>5921.7199999999993</v>
      </c>
      <c r="AW856" s="2">
        <f t="shared" si="313"/>
        <v>7402.15</v>
      </c>
      <c r="AX856" s="2">
        <f>'ZBud Extract Monthly'!V855</f>
        <v>1480.43</v>
      </c>
      <c r="AY856" s="53">
        <f t="shared" si="314"/>
        <v>-5921.7199999999993</v>
      </c>
    </row>
    <row r="857" spans="1:51" x14ac:dyDescent="0.3">
      <c r="A857" s="129">
        <v>58714</v>
      </c>
      <c r="B857" s="130">
        <v>440.3</v>
      </c>
      <c r="C857" s="130">
        <v>496.68</v>
      </c>
      <c r="D857" s="130">
        <v>220.36</v>
      </c>
      <c r="E857" s="130">
        <v>208.16</v>
      </c>
      <c r="F857" s="130">
        <v>0</v>
      </c>
      <c r="G857" s="130">
        <v>13.76</v>
      </c>
      <c r="H857" s="2">
        <f t="shared" si="315"/>
        <v>1365.5000000000002</v>
      </c>
      <c r="I857" s="2">
        <f t="shared" si="316"/>
        <v>0</v>
      </c>
      <c r="J857" s="2">
        <f t="shared" si="317"/>
        <v>13.76</v>
      </c>
      <c r="K857" s="2">
        <f t="shared" si="318"/>
        <v>1365.5000000000002</v>
      </c>
      <c r="L857" s="2">
        <f t="shared" si="319"/>
        <v>13.76</v>
      </c>
      <c r="M857" s="2">
        <f t="shared" si="320"/>
        <v>1379.2600000000002</v>
      </c>
      <c r="N857" s="2">
        <f>'ZBud Extract Monthly'!V856</f>
        <v>1379.24</v>
      </c>
      <c r="O857" s="53">
        <f t="shared" si="321"/>
        <v>-2.0000000000209184E-2</v>
      </c>
      <c r="AI857" s="58">
        <f t="shared" si="299"/>
        <v>440.3</v>
      </c>
      <c r="AJ857" s="2">
        <f t="shared" si="300"/>
        <v>925.19999999999993</v>
      </c>
      <c r="AK857" s="2">
        <f t="shared" si="301"/>
        <v>1379.2600000000002</v>
      </c>
      <c r="AL857" s="2">
        <f t="shared" si="302"/>
        <v>13.76</v>
      </c>
      <c r="AM857" s="2">
        <f t="shared" si="303"/>
        <v>2758.5200000000004</v>
      </c>
      <c r="AN857" s="2">
        <f t="shared" si="304"/>
        <v>1379.2199999999998</v>
      </c>
      <c r="AO857" s="2">
        <f t="shared" si="305"/>
        <v>0</v>
      </c>
      <c r="AP857" s="2">
        <f t="shared" si="306"/>
        <v>0</v>
      </c>
      <c r="AQ857" s="2">
        <f t="shared" si="307"/>
        <v>0</v>
      </c>
      <c r="AR857" s="2">
        <f t="shared" si="308"/>
        <v>0</v>
      </c>
      <c r="AS857" s="2">
        <f t="shared" si="309"/>
        <v>0</v>
      </c>
      <c r="AT857" s="2">
        <f t="shared" si="310"/>
        <v>1379.2600000000002</v>
      </c>
      <c r="AU857" s="2">
        <f t="shared" si="311"/>
        <v>0</v>
      </c>
      <c r="AV857" s="2">
        <f t="shared" si="312"/>
        <v>5517</v>
      </c>
      <c r="AW857" s="2">
        <f t="shared" si="313"/>
        <v>6896.26</v>
      </c>
      <c r="AX857" s="2">
        <f>'ZBud Extract Monthly'!V856</f>
        <v>1379.24</v>
      </c>
      <c r="AY857" s="53">
        <f t="shared" si="314"/>
        <v>-5517.02</v>
      </c>
    </row>
    <row r="858" spans="1:51" x14ac:dyDescent="0.3">
      <c r="A858" s="129">
        <v>58745</v>
      </c>
      <c r="B858" s="130">
        <v>447.12</v>
      </c>
      <c r="C858" s="130">
        <v>495.02</v>
      </c>
      <c r="D858" s="130">
        <v>477.45</v>
      </c>
      <c r="E858" s="130">
        <v>384.44</v>
      </c>
      <c r="F858" s="130">
        <v>0</v>
      </c>
      <c r="G858" s="130">
        <v>36.450000000000003</v>
      </c>
      <c r="H858" s="2">
        <f t="shared" si="315"/>
        <v>1804.03</v>
      </c>
      <c r="I858" s="2">
        <f t="shared" si="316"/>
        <v>0</v>
      </c>
      <c r="J858" s="2">
        <f t="shared" si="317"/>
        <v>36.450000000000003</v>
      </c>
      <c r="K858" s="2">
        <f t="shared" si="318"/>
        <v>1804.03</v>
      </c>
      <c r="L858" s="2">
        <f t="shared" si="319"/>
        <v>36.450000000000003</v>
      </c>
      <c r="M858" s="2">
        <f t="shared" si="320"/>
        <v>1840.48</v>
      </c>
      <c r="N858" s="2">
        <f>'ZBud Extract Monthly'!V857</f>
        <v>1840.48</v>
      </c>
      <c r="O858" s="53">
        <f t="shared" si="321"/>
        <v>0</v>
      </c>
      <c r="AI858" s="58">
        <f t="shared" si="299"/>
        <v>447.12</v>
      </c>
      <c r="AJ858" s="2">
        <f t="shared" si="300"/>
        <v>1356.91</v>
      </c>
      <c r="AK858" s="2">
        <f t="shared" si="301"/>
        <v>1840.48</v>
      </c>
      <c r="AL858" s="2">
        <f t="shared" si="302"/>
        <v>36.450000000000003</v>
      </c>
      <c r="AM858" s="2">
        <f t="shared" si="303"/>
        <v>3680.96</v>
      </c>
      <c r="AN858" s="2">
        <f t="shared" si="304"/>
        <v>1840.48</v>
      </c>
      <c r="AO858" s="2">
        <f t="shared" si="305"/>
        <v>0</v>
      </c>
      <c r="AP858" s="2">
        <f t="shared" si="306"/>
        <v>0</v>
      </c>
      <c r="AQ858" s="2">
        <f t="shared" si="307"/>
        <v>0</v>
      </c>
      <c r="AR858" s="2">
        <f t="shared" si="308"/>
        <v>0</v>
      </c>
      <c r="AS858" s="2">
        <f t="shared" si="309"/>
        <v>0</v>
      </c>
      <c r="AT858" s="2">
        <f t="shared" si="310"/>
        <v>1840.48</v>
      </c>
      <c r="AU858" s="2">
        <f t="shared" si="311"/>
        <v>0</v>
      </c>
      <c r="AV858" s="2">
        <f t="shared" si="312"/>
        <v>7361.92</v>
      </c>
      <c r="AW858" s="2">
        <f t="shared" si="313"/>
        <v>9202.4</v>
      </c>
      <c r="AX858" s="2">
        <f>'ZBud Extract Monthly'!V857</f>
        <v>1840.48</v>
      </c>
      <c r="AY858" s="53">
        <f t="shared" si="314"/>
        <v>-7361.92</v>
      </c>
    </row>
    <row r="859" spans="1:51" x14ac:dyDescent="0.3">
      <c r="A859" s="129">
        <v>58775</v>
      </c>
      <c r="B859" s="130">
        <v>411.16</v>
      </c>
      <c r="C859" s="130">
        <v>456.25</v>
      </c>
      <c r="D859" s="130">
        <v>562.79</v>
      </c>
      <c r="E859" s="130">
        <v>445.47</v>
      </c>
      <c r="F859" s="130">
        <v>0</v>
      </c>
      <c r="G859" s="130">
        <v>48.6</v>
      </c>
      <c r="H859" s="2">
        <f t="shared" si="315"/>
        <v>1875.67</v>
      </c>
      <c r="I859" s="2">
        <f t="shared" si="316"/>
        <v>0</v>
      </c>
      <c r="J859" s="2">
        <f t="shared" si="317"/>
        <v>48.6</v>
      </c>
      <c r="K859" s="2">
        <f t="shared" si="318"/>
        <v>1875.67</v>
      </c>
      <c r="L859" s="2">
        <f t="shared" si="319"/>
        <v>48.6</v>
      </c>
      <c r="M859" s="2">
        <f t="shared" si="320"/>
        <v>1924.27</v>
      </c>
      <c r="N859" s="2">
        <f>'ZBud Extract Monthly'!V858</f>
        <v>1924.28</v>
      </c>
      <c r="O859" s="53">
        <f t="shared" si="321"/>
        <v>9.9999999999909051E-3</v>
      </c>
      <c r="AI859" s="58">
        <f t="shared" si="299"/>
        <v>411.16</v>
      </c>
      <c r="AJ859" s="2">
        <f t="shared" si="300"/>
        <v>1464.51</v>
      </c>
      <c r="AK859" s="2">
        <f t="shared" si="301"/>
        <v>1924.27</v>
      </c>
      <c r="AL859" s="2">
        <f t="shared" si="302"/>
        <v>48.6</v>
      </c>
      <c r="AM859" s="2">
        <f t="shared" si="303"/>
        <v>3848.54</v>
      </c>
      <c r="AN859" s="2">
        <f t="shared" si="304"/>
        <v>1924.29</v>
      </c>
      <c r="AO859" s="2">
        <f t="shared" si="305"/>
        <v>0</v>
      </c>
      <c r="AP859" s="2">
        <f t="shared" si="306"/>
        <v>0</v>
      </c>
      <c r="AQ859" s="2">
        <f t="shared" si="307"/>
        <v>0</v>
      </c>
      <c r="AR859" s="2">
        <f t="shared" si="308"/>
        <v>0</v>
      </c>
      <c r="AS859" s="2">
        <f t="shared" si="309"/>
        <v>0</v>
      </c>
      <c r="AT859" s="2">
        <f t="shared" si="310"/>
        <v>1924.27</v>
      </c>
      <c r="AU859" s="2">
        <f t="shared" si="311"/>
        <v>0</v>
      </c>
      <c r="AV859" s="2">
        <f t="shared" si="312"/>
        <v>7697.0999999999995</v>
      </c>
      <c r="AW859" s="2">
        <f t="shared" si="313"/>
        <v>9621.369999999999</v>
      </c>
      <c r="AX859" s="2">
        <f>'ZBud Extract Monthly'!V858</f>
        <v>1924.28</v>
      </c>
      <c r="AY859" s="53">
        <f t="shared" si="314"/>
        <v>-7697.0899999999992</v>
      </c>
    </row>
    <row r="860" spans="1:51" x14ac:dyDescent="0.3">
      <c r="A860" s="129">
        <v>58806</v>
      </c>
      <c r="B860" s="130">
        <v>1193.25</v>
      </c>
      <c r="C860" s="130">
        <v>1432.72</v>
      </c>
      <c r="D860" s="130">
        <v>1685.98</v>
      </c>
      <c r="E860" s="130">
        <v>1125.42</v>
      </c>
      <c r="F860" s="130">
        <v>0.15</v>
      </c>
      <c r="G860" s="130">
        <v>144.63999999999999</v>
      </c>
      <c r="H860" s="2">
        <f t="shared" si="315"/>
        <v>5437.3700000000008</v>
      </c>
      <c r="I860" s="2">
        <f t="shared" si="316"/>
        <v>0.15</v>
      </c>
      <c r="J860" s="2">
        <f t="shared" si="317"/>
        <v>144.63999999999999</v>
      </c>
      <c r="K860" s="2">
        <f t="shared" si="318"/>
        <v>5437.3700000000008</v>
      </c>
      <c r="L860" s="2">
        <f t="shared" si="319"/>
        <v>144.79</v>
      </c>
      <c r="M860" s="2">
        <f t="shared" si="320"/>
        <v>5582.1600000000008</v>
      </c>
      <c r="N860" s="2">
        <f>'ZBud Extract Monthly'!V859</f>
        <v>5582.15</v>
      </c>
      <c r="O860" s="53">
        <f t="shared" si="321"/>
        <v>-1.0000000001127773E-2</v>
      </c>
      <c r="AI860" s="58">
        <f t="shared" si="299"/>
        <v>1193.25</v>
      </c>
      <c r="AJ860" s="2">
        <f t="shared" si="300"/>
        <v>4244.12</v>
      </c>
      <c r="AK860" s="2">
        <f t="shared" si="301"/>
        <v>5582.1600000000008</v>
      </c>
      <c r="AL860" s="2">
        <f t="shared" si="302"/>
        <v>144.79</v>
      </c>
      <c r="AM860" s="2">
        <f t="shared" si="303"/>
        <v>11164.320000000002</v>
      </c>
      <c r="AN860" s="2">
        <f t="shared" si="304"/>
        <v>5582.1399999999985</v>
      </c>
      <c r="AO860" s="2">
        <f t="shared" si="305"/>
        <v>0</v>
      </c>
      <c r="AP860" s="2">
        <f t="shared" si="306"/>
        <v>0</v>
      </c>
      <c r="AQ860" s="2">
        <f t="shared" si="307"/>
        <v>0</v>
      </c>
      <c r="AR860" s="2">
        <f t="shared" si="308"/>
        <v>0</v>
      </c>
      <c r="AS860" s="2">
        <f t="shared" si="309"/>
        <v>0</v>
      </c>
      <c r="AT860" s="2">
        <f t="shared" si="310"/>
        <v>5582.1600000000008</v>
      </c>
      <c r="AU860" s="2">
        <f t="shared" si="311"/>
        <v>0</v>
      </c>
      <c r="AV860" s="2">
        <f t="shared" si="312"/>
        <v>22328.620000000003</v>
      </c>
      <c r="AW860" s="2">
        <f t="shared" si="313"/>
        <v>27910.780000000002</v>
      </c>
      <c r="AX860" s="2">
        <f>'ZBud Extract Monthly'!V859</f>
        <v>5582.15</v>
      </c>
      <c r="AY860" s="53">
        <f t="shared" si="314"/>
        <v>-22328.630000000005</v>
      </c>
    </row>
    <row r="861" spans="1:51" x14ac:dyDescent="0.3">
      <c r="A861" s="129">
        <v>58837</v>
      </c>
      <c r="B861" s="130">
        <v>649.11</v>
      </c>
      <c r="C861" s="130">
        <v>854.28</v>
      </c>
      <c r="D861" s="130">
        <v>1367.18</v>
      </c>
      <c r="E861" s="130">
        <v>1017.49</v>
      </c>
      <c r="F861" s="130">
        <v>1.0900000000000001</v>
      </c>
      <c r="G861" s="130">
        <v>201.53</v>
      </c>
      <c r="H861" s="2">
        <f t="shared" si="315"/>
        <v>3888.0599999999995</v>
      </c>
      <c r="I861" s="2">
        <f t="shared" si="316"/>
        <v>1.0900000000000001</v>
      </c>
      <c r="J861" s="2">
        <f t="shared" si="317"/>
        <v>201.53</v>
      </c>
      <c r="K861" s="2">
        <f t="shared" si="318"/>
        <v>3888.0599999999995</v>
      </c>
      <c r="L861" s="2">
        <f t="shared" si="319"/>
        <v>202.62</v>
      </c>
      <c r="M861" s="2">
        <f t="shared" si="320"/>
        <v>4090.68</v>
      </c>
      <c r="N861" s="2">
        <f>'ZBud Extract Monthly'!V860</f>
        <v>4090.67</v>
      </c>
      <c r="O861" s="53">
        <f t="shared" si="321"/>
        <v>-9.9999999997635314E-3</v>
      </c>
      <c r="AI861" s="58">
        <f t="shared" si="299"/>
        <v>649.11</v>
      </c>
      <c r="AJ861" s="2">
        <f t="shared" si="300"/>
        <v>3238.95</v>
      </c>
      <c r="AK861" s="2">
        <f t="shared" si="301"/>
        <v>4090.6799999999994</v>
      </c>
      <c r="AL861" s="2">
        <f t="shared" si="302"/>
        <v>202.62</v>
      </c>
      <c r="AM861" s="2">
        <f t="shared" si="303"/>
        <v>8181.3599999999988</v>
      </c>
      <c r="AN861" s="2">
        <f t="shared" si="304"/>
        <v>4090.6600000000003</v>
      </c>
      <c r="AO861" s="2">
        <f t="shared" si="305"/>
        <v>0</v>
      </c>
      <c r="AP861" s="2">
        <f t="shared" si="306"/>
        <v>0</v>
      </c>
      <c r="AQ861" s="2">
        <f t="shared" si="307"/>
        <v>0</v>
      </c>
      <c r="AR861" s="2">
        <f t="shared" si="308"/>
        <v>0</v>
      </c>
      <c r="AS861" s="2">
        <f t="shared" si="309"/>
        <v>0</v>
      </c>
      <c r="AT861" s="2">
        <f t="shared" si="310"/>
        <v>4090.6799999999994</v>
      </c>
      <c r="AU861" s="2">
        <f t="shared" si="311"/>
        <v>0</v>
      </c>
      <c r="AV861" s="2">
        <f t="shared" si="312"/>
        <v>16362.699999999999</v>
      </c>
      <c r="AW861" s="2">
        <f t="shared" si="313"/>
        <v>20453.379999999997</v>
      </c>
      <c r="AX861" s="2">
        <f>'ZBud Extract Monthly'!V860</f>
        <v>4090.67</v>
      </c>
      <c r="AY861" s="53">
        <f t="shared" si="314"/>
        <v>-16362.709999999997</v>
      </c>
    </row>
    <row r="862" spans="1:51" x14ac:dyDescent="0.3">
      <c r="A862" s="129">
        <v>58865</v>
      </c>
      <c r="B862" s="130">
        <v>491.56</v>
      </c>
      <c r="C862" s="130">
        <v>613.79</v>
      </c>
      <c r="D862" s="130">
        <v>898.45</v>
      </c>
      <c r="E862" s="130">
        <v>651.52</v>
      </c>
      <c r="F862" s="130">
        <v>1.63</v>
      </c>
      <c r="G862" s="130">
        <v>132.07</v>
      </c>
      <c r="H862" s="2">
        <f t="shared" si="315"/>
        <v>2655.3199999999997</v>
      </c>
      <c r="I862" s="2">
        <f t="shared" si="316"/>
        <v>1.63</v>
      </c>
      <c r="J862" s="2">
        <f t="shared" si="317"/>
        <v>132.07</v>
      </c>
      <c r="K862" s="2">
        <f t="shared" si="318"/>
        <v>2655.3199999999997</v>
      </c>
      <c r="L862" s="2">
        <f t="shared" si="319"/>
        <v>133.69999999999999</v>
      </c>
      <c r="M862" s="2">
        <f t="shared" si="320"/>
        <v>2789.02</v>
      </c>
      <c r="N862" s="2">
        <f>'ZBud Extract Monthly'!V861</f>
        <v>2789.02</v>
      </c>
      <c r="O862" s="53">
        <f t="shared" si="321"/>
        <v>0</v>
      </c>
      <c r="AI862" s="58">
        <f t="shared" si="299"/>
        <v>491.56</v>
      </c>
      <c r="AJ862" s="2">
        <f t="shared" si="300"/>
        <v>2163.7600000000002</v>
      </c>
      <c r="AK862" s="2">
        <f t="shared" si="301"/>
        <v>2789.0199999999995</v>
      </c>
      <c r="AL862" s="2">
        <f t="shared" si="302"/>
        <v>133.69999999999999</v>
      </c>
      <c r="AM862" s="2">
        <f t="shared" si="303"/>
        <v>5578.0399999999991</v>
      </c>
      <c r="AN862" s="2">
        <f t="shared" si="304"/>
        <v>2789.02</v>
      </c>
      <c r="AO862" s="2">
        <f t="shared" si="305"/>
        <v>0</v>
      </c>
      <c r="AP862" s="2">
        <f t="shared" si="306"/>
        <v>0</v>
      </c>
      <c r="AQ862" s="2">
        <f t="shared" si="307"/>
        <v>0</v>
      </c>
      <c r="AR862" s="2">
        <f t="shared" si="308"/>
        <v>0</v>
      </c>
      <c r="AS862" s="2">
        <f t="shared" si="309"/>
        <v>0</v>
      </c>
      <c r="AT862" s="2">
        <f t="shared" si="310"/>
        <v>2789.0199999999995</v>
      </c>
      <c r="AU862" s="2">
        <f t="shared" si="311"/>
        <v>0</v>
      </c>
      <c r="AV862" s="2">
        <f t="shared" si="312"/>
        <v>11156.08</v>
      </c>
      <c r="AW862" s="2">
        <f t="shared" si="313"/>
        <v>13945.099999999999</v>
      </c>
      <c r="AX862" s="2">
        <f>'ZBud Extract Monthly'!V861</f>
        <v>2789.02</v>
      </c>
      <c r="AY862" s="53">
        <f t="shared" si="314"/>
        <v>-11156.079999999998</v>
      </c>
    </row>
    <row r="863" spans="1:51" x14ac:dyDescent="0.3">
      <c r="A863" s="129">
        <v>58896</v>
      </c>
      <c r="B863" s="130">
        <v>478.3</v>
      </c>
      <c r="C863" s="130">
        <v>576.02</v>
      </c>
      <c r="D863" s="130">
        <v>731.85</v>
      </c>
      <c r="E863" s="130">
        <v>482.6</v>
      </c>
      <c r="F863" s="130">
        <v>1.25</v>
      </c>
      <c r="G863" s="130">
        <v>94.35</v>
      </c>
      <c r="H863" s="2">
        <f t="shared" si="315"/>
        <v>2268.77</v>
      </c>
      <c r="I863" s="2">
        <f t="shared" si="316"/>
        <v>1.25</v>
      </c>
      <c r="J863" s="2">
        <f t="shared" si="317"/>
        <v>94.35</v>
      </c>
      <c r="K863" s="2">
        <f t="shared" si="318"/>
        <v>2268.77</v>
      </c>
      <c r="L863" s="2">
        <f t="shared" si="319"/>
        <v>95.6</v>
      </c>
      <c r="M863" s="2">
        <f t="shared" si="320"/>
        <v>2364.37</v>
      </c>
      <c r="N863" s="2">
        <f>'ZBud Extract Monthly'!V862</f>
        <v>2364.37</v>
      </c>
      <c r="O863" s="53">
        <f t="shared" si="321"/>
        <v>0</v>
      </c>
      <c r="AI863" s="58">
        <f t="shared" si="299"/>
        <v>478.3</v>
      </c>
      <c r="AJ863" s="2">
        <f t="shared" si="300"/>
        <v>1790.4699999999998</v>
      </c>
      <c r="AK863" s="2">
        <f t="shared" si="301"/>
        <v>2364.37</v>
      </c>
      <c r="AL863" s="2">
        <f t="shared" si="302"/>
        <v>95.6</v>
      </c>
      <c r="AM863" s="2">
        <f t="shared" si="303"/>
        <v>4728.74</v>
      </c>
      <c r="AN863" s="2">
        <f t="shared" si="304"/>
        <v>2364.37</v>
      </c>
      <c r="AO863" s="2">
        <f t="shared" si="305"/>
        <v>0</v>
      </c>
      <c r="AP863" s="2">
        <f t="shared" si="306"/>
        <v>0</v>
      </c>
      <c r="AQ863" s="2">
        <f t="shared" si="307"/>
        <v>0</v>
      </c>
      <c r="AR863" s="2">
        <f t="shared" si="308"/>
        <v>0</v>
      </c>
      <c r="AS863" s="2">
        <f t="shared" si="309"/>
        <v>0</v>
      </c>
      <c r="AT863" s="2">
        <f t="shared" si="310"/>
        <v>2364.37</v>
      </c>
      <c r="AU863" s="2">
        <f t="shared" si="311"/>
        <v>0</v>
      </c>
      <c r="AV863" s="2">
        <f t="shared" si="312"/>
        <v>9457.48</v>
      </c>
      <c r="AW863" s="2">
        <f t="shared" si="313"/>
        <v>11821.849999999999</v>
      </c>
      <c r="AX863" s="2">
        <f>'ZBud Extract Monthly'!V862</f>
        <v>2364.37</v>
      </c>
      <c r="AY863" s="53">
        <f t="shared" si="314"/>
        <v>-9457.48</v>
      </c>
    </row>
    <row r="864" spans="1:51" x14ac:dyDescent="0.3">
      <c r="A864" s="129">
        <v>58926</v>
      </c>
      <c r="B864" s="130">
        <v>512.46</v>
      </c>
      <c r="C864" s="130">
        <v>592.05999999999995</v>
      </c>
      <c r="D864" s="130">
        <v>600.04999999999995</v>
      </c>
      <c r="E864" s="130">
        <v>443.18</v>
      </c>
      <c r="F864" s="130">
        <v>0.33</v>
      </c>
      <c r="G864" s="130">
        <v>80.930000000000007</v>
      </c>
      <c r="H864" s="2">
        <f t="shared" si="315"/>
        <v>2147.75</v>
      </c>
      <c r="I864" s="2">
        <f t="shared" si="316"/>
        <v>0.33</v>
      </c>
      <c r="J864" s="2">
        <f t="shared" si="317"/>
        <v>80.930000000000007</v>
      </c>
      <c r="K864" s="2">
        <f t="shared" si="318"/>
        <v>2147.75</v>
      </c>
      <c r="L864" s="2">
        <f t="shared" si="319"/>
        <v>81.260000000000005</v>
      </c>
      <c r="M864" s="2">
        <f t="shared" si="320"/>
        <v>2229.0099999999998</v>
      </c>
      <c r="N864" s="2">
        <f>'ZBud Extract Monthly'!V863</f>
        <v>2229.0100000000002</v>
      </c>
      <c r="O864" s="53">
        <f t="shared" si="321"/>
        <v>0</v>
      </c>
      <c r="AI864" s="58">
        <f t="shared" si="299"/>
        <v>512.46</v>
      </c>
      <c r="AJ864" s="2">
        <f t="shared" si="300"/>
        <v>1635.29</v>
      </c>
      <c r="AK864" s="2">
        <f t="shared" si="301"/>
        <v>2229.0100000000002</v>
      </c>
      <c r="AL864" s="2">
        <f t="shared" si="302"/>
        <v>81.260000000000005</v>
      </c>
      <c r="AM864" s="2">
        <f t="shared" si="303"/>
        <v>4458.0200000000004</v>
      </c>
      <c r="AN864" s="2">
        <f t="shared" si="304"/>
        <v>2229.0100000000002</v>
      </c>
      <c r="AO864" s="2">
        <f t="shared" si="305"/>
        <v>0</v>
      </c>
      <c r="AP864" s="2">
        <f t="shared" si="306"/>
        <v>0</v>
      </c>
      <c r="AQ864" s="2">
        <f t="shared" si="307"/>
        <v>0</v>
      </c>
      <c r="AR864" s="2">
        <f t="shared" si="308"/>
        <v>0</v>
      </c>
      <c r="AS864" s="2">
        <f t="shared" si="309"/>
        <v>0</v>
      </c>
      <c r="AT864" s="2">
        <f t="shared" si="310"/>
        <v>2229.0100000000002</v>
      </c>
      <c r="AU864" s="2">
        <f t="shared" si="311"/>
        <v>0</v>
      </c>
      <c r="AV864" s="2">
        <f t="shared" si="312"/>
        <v>8916.0400000000009</v>
      </c>
      <c r="AW864" s="2">
        <f t="shared" si="313"/>
        <v>11145.050000000001</v>
      </c>
      <c r="AX864" s="2">
        <f>'ZBud Extract Monthly'!V863</f>
        <v>2229.0100000000002</v>
      </c>
      <c r="AY864" s="53">
        <f t="shared" si="314"/>
        <v>-8916.0400000000009</v>
      </c>
    </row>
    <row r="865" spans="1:51" x14ac:dyDescent="0.3">
      <c r="A865" s="129">
        <v>58957</v>
      </c>
      <c r="B865" s="130">
        <v>490.42</v>
      </c>
      <c r="C865" s="130">
        <v>560.07000000000005</v>
      </c>
      <c r="D865" s="130">
        <v>343.8</v>
      </c>
      <c r="E865" s="130">
        <v>275.69</v>
      </c>
      <c r="F865" s="130">
        <v>0</v>
      </c>
      <c r="G865" s="130">
        <v>41.41</v>
      </c>
      <c r="H865" s="2">
        <f t="shared" si="315"/>
        <v>1669.98</v>
      </c>
      <c r="I865" s="2">
        <f t="shared" si="316"/>
        <v>0</v>
      </c>
      <c r="J865" s="2">
        <f t="shared" si="317"/>
        <v>41.41</v>
      </c>
      <c r="K865" s="2">
        <f t="shared" si="318"/>
        <v>1669.98</v>
      </c>
      <c r="L865" s="2">
        <f t="shared" si="319"/>
        <v>41.41</v>
      </c>
      <c r="M865" s="2">
        <f t="shared" si="320"/>
        <v>1711.39</v>
      </c>
      <c r="N865" s="2">
        <f>'ZBud Extract Monthly'!V864</f>
        <v>1711.39</v>
      </c>
      <c r="O865" s="53">
        <f t="shared" si="321"/>
        <v>0</v>
      </c>
      <c r="AI865" s="58">
        <f t="shared" si="299"/>
        <v>490.42</v>
      </c>
      <c r="AJ865" s="2">
        <f t="shared" si="300"/>
        <v>1179.5600000000002</v>
      </c>
      <c r="AK865" s="2">
        <f t="shared" si="301"/>
        <v>1711.39</v>
      </c>
      <c r="AL865" s="2">
        <f t="shared" si="302"/>
        <v>41.41</v>
      </c>
      <c r="AM865" s="2">
        <f t="shared" si="303"/>
        <v>3422.78</v>
      </c>
      <c r="AN865" s="2">
        <f t="shared" si="304"/>
        <v>1711.39</v>
      </c>
      <c r="AO865" s="2">
        <f t="shared" si="305"/>
        <v>0</v>
      </c>
      <c r="AP865" s="2">
        <f t="shared" si="306"/>
        <v>0</v>
      </c>
      <c r="AQ865" s="2">
        <f t="shared" si="307"/>
        <v>0</v>
      </c>
      <c r="AR865" s="2">
        <f t="shared" si="308"/>
        <v>0</v>
      </c>
      <c r="AS865" s="2">
        <f t="shared" si="309"/>
        <v>0</v>
      </c>
      <c r="AT865" s="2">
        <f t="shared" si="310"/>
        <v>1711.39</v>
      </c>
      <c r="AU865" s="2">
        <f t="shared" si="311"/>
        <v>0</v>
      </c>
      <c r="AV865" s="2">
        <f t="shared" si="312"/>
        <v>6845.56</v>
      </c>
      <c r="AW865" s="2">
        <f t="shared" si="313"/>
        <v>8556.9500000000007</v>
      </c>
      <c r="AX865" s="2">
        <f>'ZBud Extract Monthly'!V864</f>
        <v>1711.39</v>
      </c>
      <c r="AY865" s="53">
        <f t="shared" si="314"/>
        <v>-6845.56</v>
      </c>
    </row>
    <row r="866" spans="1:51" x14ac:dyDescent="0.3">
      <c r="A866" s="129">
        <v>58987</v>
      </c>
      <c r="B866" s="130">
        <v>390.92</v>
      </c>
      <c r="C866" s="130">
        <v>424.22</v>
      </c>
      <c r="D866" s="130">
        <v>116.22</v>
      </c>
      <c r="E866" s="130">
        <v>69.599999999999994</v>
      </c>
      <c r="F866" s="130">
        <v>0</v>
      </c>
      <c r="G866" s="130">
        <v>5.53</v>
      </c>
      <c r="H866" s="2">
        <f t="shared" si="315"/>
        <v>1000.9600000000002</v>
      </c>
      <c r="I866" s="2">
        <f t="shared" si="316"/>
        <v>0</v>
      </c>
      <c r="J866" s="2">
        <f t="shared" si="317"/>
        <v>5.53</v>
      </c>
      <c r="K866" s="2">
        <f t="shared" si="318"/>
        <v>1000.9600000000002</v>
      </c>
      <c r="L866" s="2">
        <f t="shared" si="319"/>
        <v>5.53</v>
      </c>
      <c r="M866" s="2">
        <f t="shared" si="320"/>
        <v>1006.4900000000001</v>
      </c>
      <c r="N866" s="2">
        <f>'ZBud Extract Monthly'!V865</f>
        <v>1006.49</v>
      </c>
      <c r="O866" s="53">
        <f t="shared" si="321"/>
        <v>0</v>
      </c>
      <c r="AI866" s="58">
        <f t="shared" ref="AI866:AI929" si="322">B866</f>
        <v>390.92</v>
      </c>
      <c r="AJ866" s="2">
        <f t="shared" ref="AJ866:AJ929" si="323">SUM(C866:E866)</f>
        <v>610.04000000000008</v>
      </c>
      <c r="AK866" s="2">
        <f t="shared" ref="AK866:AK929" si="324">SUM(F866:H866)</f>
        <v>1006.4900000000001</v>
      </c>
      <c r="AL866" s="2">
        <f t="shared" ref="AL866:AL929" si="325">SUM(I866:J866)</f>
        <v>5.53</v>
      </c>
      <c r="AM866" s="2">
        <f t="shared" ref="AM866:AM929" si="326">SUM(K866:M866)</f>
        <v>2012.9800000000002</v>
      </c>
      <c r="AN866" s="2">
        <f t="shared" ref="AN866:AN929" si="327">SUM(N866:P866)</f>
        <v>1006.49</v>
      </c>
      <c r="AO866" s="2">
        <f t="shared" ref="AO866:AO929" si="328">SUM(Q866:U866)</f>
        <v>0</v>
      </c>
      <c r="AP866" s="2">
        <f t="shared" ref="AP866:AP929" si="329">SUM(V866:Y866)</f>
        <v>0</v>
      </c>
      <c r="AQ866" s="2">
        <f t="shared" ref="AQ866:AQ929" si="330">SUM(Z866:AB866)</f>
        <v>0</v>
      </c>
      <c r="AR866" s="2">
        <f t="shared" ref="AR866:AR929" si="331">SUM(AC866:AG866)</f>
        <v>0</v>
      </c>
      <c r="AS866" s="2">
        <f t="shared" ref="AS866:AS929" si="332">AH866</f>
        <v>0</v>
      </c>
      <c r="AT866" s="2">
        <f t="shared" ref="AT866:AT929" si="333">AK866</f>
        <v>1006.4900000000001</v>
      </c>
      <c r="AU866" s="2">
        <f t="shared" ref="AU866:AU929" si="334">AR866</f>
        <v>0</v>
      </c>
      <c r="AV866" s="2">
        <f t="shared" ref="AV866:AV929" si="335">SUM(AI866:AJ866,AL866:AQ866,AS866)</f>
        <v>4025.96</v>
      </c>
      <c r="AW866" s="2">
        <f t="shared" ref="AW866:AW929" si="336">SUM(AI866:AS866)</f>
        <v>5032.4500000000007</v>
      </c>
      <c r="AX866" s="2">
        <f>'ZBud Extract Monthly'!V865</f>
        <v>1006.49</v>
      </c>
      <c r="AY866" s="53">
        <f t="shared" ref="AY866:AY929" si="337">AX866-AW866</f>
        <v>-4025.9600000000009</v>
      </c>
    </row>
    <row r="867" spans="1:51" x14ac:dyDescent="0.3">
      <c r="A867" s="129">
        <v>59018</v>
      </c>
      <c r="B867" s="130">
        <v>330.21</v>
      </c>
      <c r="C867" s="130">
        <v>328.88</v>
      </c>
      <c r="D867" s="130">
        <v>44.05</v>
      </c>
      <c r="E867" s="130">
        <v>7.83</v>
      </c>
      <c r="F867" s="130">
        <v>0</v>
      </c>
      <c r="G867" s="130">
        <v>0.27</v>
      </c>
      <c r="H867" s="2">
        <f t="shared" si="315"/>
        <v>710.96999999999991</v>
      </c>
      <c r="I867" s="2">
        <f t="shared" si="316"/>
        <v>0</v>
      </c>
      <c r="J867" s="2">
        <f t="shared" si="317"/>
        <v>0.27</v>
      </c>
      <c r="K867" s="2">
        <f t="shared" si="318"/>
        <v>710.96999999999991</v>
      </c>
      <c r="L867" s="2">
        <f t="shared" si="319"/>
        <v>0.27</v>
      </c>
      <c r="M867" s="2">
        <f t="shared" si="320"/>
        <v>711.2399999999999</v>
      </c>
      <c r="N867" s="2">
        <f>'ZBud Extract Monthly'!V866</f>
        <v>711.25</v>
      </c>
      <c r="O867" s="53">
        <f t="shared" si="321"/>
        <v>1.0000000000104592E-2</v>
      </c>
      <c r="AI867" s="58">
        <f t="shared" si="322"/>
        <v>330.21</v>
      </c>
      <c r="AJ867" s="2">
        <f t="shared" si="323"/>
        <v>380.76</v>
      </c>
      <c r="AK867" s="2">
        <f t="shared" si="324"/>
        <v>711.2399999999999</v>
      </c>
      <c r="AL867" s="2">
        <f t="shared" si="325"/>
        <v>0.27</v>
      </c>
      <c r="AM867" s="2">
        <f t="shared" si="326"/>
        <v>1422.4799999999998</v>
      </c>
      <c r="AN867" s="2">
        <f t="shared" si="327"/>
        <v>711.2600000000001</v>
      </c>
      <c r="AO867" s="2">
        <f t="shared" si="328"/>
        <v>0</v>
      </c>
      <c r="AP867" s="2">
        <f t="shared" si="329"/>
        <v>0</v>
      </c>
      <c r="AQ867" s="2">
        <f t="shared" si="330"/>
        <v>0</v>
      </c>
      <c r="AR867" s="2">
        <f t="shared" si="331"/>
        <v>0</v>
      </c>
      <c r="AS867" s="2">
        <f t="shared" si="332"/>
        <v>0</v>
      </c>
      <c r="AT867" s="2">
        <f t="shared" si="333"/>
        <v>711.2399999999999</v>
      </c>
      <c r="AU867" s="2">
        <f t="shared" si="334"/>
        <v>0</v>
      </c>
      <c r="AV867" s="2">
        <f t="shared" si="335"/>
        <v>2844.98</v>
      </c>
      <c r="AW867" s="2">
        <f t="shared" si="336"/>
        <v>3556.2200000000003</v>
      </c>
      <c r="AX867" s="2">
        <f>'ZBud Extract Monthly'!V866</f>
        <v>711.25</v>
      </c>
      <c r="AY867" s="53">
        <f t="shared" si="337"/>
        <v>-2844.9700000000003</v>
      </c>
    </row>
    <row r="868" spans="1:51" x14ac:dyDescent="0.3">
      <c r="A868" s="129">
        <v>59049</v>
      </c>
      <c r="B868" s="130">
        <v>523.77</v>
      </c>
      <c r="C868" s="130">
        <v>497.87</v>
      </c>
      <c r="D868" s="130">
        <v>50.59</v>
      </c>
      <c r="E868" s="130">
        <v>13.34</v>
      </c>
      <c r="F868" s="130">
        <v>0</v>
      </c>
      <c r="G868" s="130">
        <v>0.26</v>
      </c>
      <c r="H868" s="2">
        <f t="shared" si="315"/>
        <v>1085.57</v>
      </c>
      <c r="I868" s="2">
        <f t="shared" si="316"/>
        <v>0</v>
      </c>
      <c r="J868" s="2">
        <f t="shared" si="317"/>
        <v>0.26</v>
      </c>
      <c r="K868" s="2">
        <f t="shared" si="318"/>
        <v>1085.57</v>
      </c>
      <c r="L868" s="2">
        <f t="shared" si="319"/>
        <v>0.26</v>
      </c>
      <c r="M868" s="2">
        <f t="shared" si="320"/>
        <v>1085.83</v>
      </c>
      <c r="N868" s="2">
        <f>'ZBud Extract Monthly'!V867</f>
        <v>1085.8399999999999</v>
      </c>
      <c r="O868" s="53">
        <f t="shared" si="321"/>
        <v>9.9999999999909051E-3</v>
      </c>
      <c r="AI868" s="58">
        <f t="shared" si="322"/>
        <v>523.77</v>
      </c>
      <c r="AJ868" s="2">
        <f t="shared" si="323"/>
        <v>561.80000000000007</v>
      </c>
      <c r="AK868" s="2">
        <f t="shared" si="324"/>
        <v>1085.83</v>
      </c>
      <c r="AL868" s="2">
        <f t="shared" si="325"/>
        <v>0.26</v>
      </c>
      <c r="AM868" s="2">
        <f t="shared" si="326"/>
        <v>2171.66</v>
      </c>
      <c r="AN868" s="2">
        <f t="shared" si="327"/>
        <v>1085.8499999999999</v>
      </c>
      <c r="AO868" s="2">
        <f t="shared" si="328"/>
        <v>0</v>
      </c>
      <c r="AP868" s="2">
        <f t="shared" si="329"/>
        <v>0</v>
      </c>
      <c r="AQ868" s="2">
        <f t="shared" si="330"/>
        <v>0</v>
      </c>
      <c r="AR868" s="2">
        <f t="shared" si="331"/>
        <v>0</v>
      </c>
      <c r="AS868" s="2">
        <f t="shared" si="332"/>
        <v>0</v>
      </c>
      <c r="AT868" s="2">
        <f t="shared" si="333"/>
        <v>1085.83</v>
      </c>
      <c r="AU868" s="2">
        <f t="shared" si="334"/>
        <v>0</v>
      </c>
      <c r="AV868" s="2">
        <f t="shared" si="335"/>
        <v>4343.34</v>
      </c>
      <c r="AW868" s="2">
        <f t="shared" si="336"/>
        <v>5429.17</v>
      </c>
      <c r="AX868" s="2">
        <f>'ZBud Extract Monthly'!V867</f>
        <v>1085.8399999999999</v>
      </c>
      <c r="AY868" s="53">
        <f t="shared" si="337"/>
        <v>-4343.33</v>
      </c>
    </row>
    <row r="869" spans="1:51" x14ac:dyDescent="0.3">
      <c r="A869" s="129">
        <v>59079</v>
      </c>
      <c r="B869" s="130">
        <v>428.34</v>
      </c>
      <c r="C869" s="130">
        <v>442.82</v>
      </c>
      <c r="D869" s="130">
        <v>333.71</v>
      </c>
      <c r="E869" s="130">
        <v>276.39</v>
      </c>
      <c r="F869" s="130">
        <v>0</v>
      </c>
      <c r="G869" s="130">
        <v>14.65</v>
      </c>
      <c r="H869" s="2">
        <f t="shared" si="315"/>
        <v>1481.2599999999998</v>
      </c>
      <c r="I869" s="2">
        <f t="shared" si="316"/>
        <v>0</v>
      </c>
      <c r="J869" s="2">
        <f t="shared" si="317"/>
        <v>14.65</v>
      </c>
      <c r="K869" s="2">
        <f t="shared" si="318"/>
        <v>1481.2599999999998</v>
      </c>
      <c r="L869" s="2">
        <f t="shared" si="319"/>
        <v>14.65</v>
      </c>
      <c r="M869" s="2">
        <f t="shared" si="320"/>
        <v>1495.9099999999999</v>
      </c>
      <c r="N869" s="2">
        <f>'ZBud Extract Monthly'!V868</f>
        <v>1495.91</v>
      </c>
      <c r="O869" s="53">
        <f t="shared" si="321"/>
        <v>0</v>
      </c>
      <c r="AI869" s="58">
        <f t="shared" si="322"/>
        <v>428.34</v>
      </c>
      <c r="AJ869" s="2">
        <f t="shared" si="323"/>
        <v>1052.92</v>
      </c>
      <c r="AK869" s="2">
        <f t="shared" si="324"/>
        <v>1495.9099999999999</v>
      </c>
      <c r="AL869" s="2">
        <f t="shared" si="325"/>
        <v>14.65</v>
      </c>
      <c r="AM869" s="2">
        <f t="shared" si="326"/>
        <v>2991.8199999999997</v>
      </c>
      <c r="AN869" s="2">
        <f t="shared" si="327"/>
        <v>1495.91</v>
      </c>
      <c r="AO869" s="2">
        <f t="shared" si="328"/>
        <v>0</v>
      </c>
      <c r="AP869" s="2">
        <f t="shared" si="329"/>
        <v>0</v>
      </c>
      <c r="AQ869" s="2">
        <f t="shared" si="330"/>
        <v>0</v>
      </c>
      <c r="AR869" s="2">
        <f t="shared" si="331"/>
        <v>0</v>
      </c>
      <c r="AS869" s="2">
        <f t="shared" si="332"/>
        <v>0</v>
      </c>
      <c r="AT869" s="2">
        <f t="shared" si="333"/>
        <v>1495.9099999999999</v>
      </c>
      <c r="AU869" s="2">
        <f t="shared" si="334"/>
        <v>0</v>
      </c>
      <c r="AV869" s="2">
        <f t="shared" si="335"/>
        <v>5983.6399999999994</v>
      </c>
      <c r="AW869" s="2">
        <f t="shared" si="336"/>
        <v>7479.5499999999993</v>
      </c>
      <c r="AX869" s="2">
        <f>'ZBud Extract Monthly'!V868</f>
        <v>1495.91</v>
      </c>
      <c r="AY869" s="53">
        <f t="shared" si="337"/>
        <v>-5983.6399999999994</v>
      </c>
    </row>
    <row r="870" spans="1:51" x14ac:dyDescent="0.3">
      <c r="A870" s="129">
        <v>59110</v>
      </c>
      <c r="B870" s="130">
        <v>402.24</v>
      </c>
      <c r="C870" s="130">
        <v>398.24</v>
      </c>
      <c r="D870" s="130">
        <v>244.76</v>
      </c>
      <c r="E870" s="130">
        <v>404.94</v>
      </c>
      <c r="F870" s="130">
        <v>0</v>
      </c>
      <c r="G870" s="130">
        <v>22.95</v>
      </c>
      <c r="H870" s="2">
        <f t="shared" si="315"/>
        <v>1450.18</v>
      </c>
      <c r="I870" s="2">
        <f t="shared" si="316"/>
        <v>0</v>
      </c>
      <c r="J870" s="2">
        <f t="shared" si="317"/>
        <v>22.95</v>
      </c>
      <c r="K870" s="2">
        <f t="shared" si="318"/>
        <v>1450.18</v>
      </c>
      <c r="L870" s="2">
        <f t="shared" si="319"/>
        <v>22.95</v>
      </c>
      <c r="M870" s="2">
        <f t="shared" si="320"/>
        <v>1473.13</v>
      </c>
      <c r="N870" s="2">
        <f>'ZBud Extract Monthly'!V869</f>
        <v>1473.13</v>
      </c>
      <c r="O870" s="53">
        <f t="shared" si="321"/>
        <v>0</v>
      </c>
      <c r="AI870" s="58">
        <f t="shared" si="322"/>
        <v>402.24</v>
      </c>
      <c r="AJ870" s="2">
        <f t="shared" si="323"/>
        <v>1047.94</v>
      </c>
      <c r="AK870" s="2">
        <f t="shared" si="324"/>
        <v>1473.13</v>
      </c>
      <c r="AL870" s="2">
        <f t="shared" si="325"/>
        <v>22.95</v>
      </c>
      <c r="AM870" s="2">
        <f t="shared" si="326"/>
        <v>2946.26</v>
      </c>
      <c r="AN870" s="2">
        <f t="shared" si="327"/>
        <v>1473.13</v>
      </c>
      <c r="AO870" s="2">
        <f t="shared" si="328"/>
        <v>0</v>
      </c>
      <c r="AP870" s="2">
        <f t="shared" si="329"/>
        <v>0</v>
      </c>
      <c r="AQ870" s="2">
        <f t="shared" si="330"/>
        <v>0</v>
      </c>
      <c r="AR870" s="2">
        <f t="shared" si="331"/>
        <v>0</v>
      </c>
      <c r="AS870" s="2">
        <f t="shared" si="332"/>
        <v>0</v>
      </c>
      <c r="AT870" s="2">
        <f t="shared" si="333"/>
        <v>1473.13</v>
      </c>
      <c r="AU870" s="2">
        <f t="shared" si="334"/>
        <v>0</v>
      </c>
      <c r="AV870" s="2">
        <f t="shared" si="335"/>
        <v>5892.52</v>
      </c>
      <c r="AW870" s="2">
        <f t="shared" si="336"/>
        <v>7365.6500000000005</v>
      </c>
      <c r="AX870" s="2">
        <f>'ZBud Extract Monthly'!V869</f>
        <v>1473.13</v>
      </c>
      <c r="AY870" s="53">
        <f t="shared" si="337"/>
        <v>-5892.52</v>
      </c>
    </row>
    <row r="871" spans="1:51" x14ac:dyDescent="0.3">
      <c r="A871" s="129">
        <v>59140</v>
      </c>
      <c r="B871" s="130">
        <v>411.85</v>
      </c>
      <c r="C871" s="130">
        <v>384.15</v>
      </c>
      <c r="D871" s="130">
        <v>269.63</v>
      </c>
      <c r="E871" s="130">
        <v>261.88</v>
      </c>
      <c r="F871" s="130">
        <v>0</v>
      </c>
      <c r="G871" s="130">
        <v>16.440000000000001</v>
      </c>
      <c r="H871" s="2">
        <f t="shared" si="315"/>
        <v>1327.5100000000002</v>
      </c>
      <c r="I871" s="2">
        <f t="shared" si="316"/>
        <v>0</v>
      </c>
      <c r="J871" s="2">
        <f t="shared" si="317"/>
        <v>16.440000000000001</v>
      </c>
      <c r="K871" s="2">
        <f t="shared" si="318"/>
        <v>1327.5100000000002</v>
      </c>
      <c r="L871" s="2">
        <f t="shared" si="319"/>
        <v>16.440000000000001</v>
      </c>
      <c r="M871" s="2">
        <f t="shared" si="320"/>
        <v>1343.9500000000003</v>
      </c>
      <c r="N871" s="2">
        <f>'ZBud Extract Monthly'!V870</f>
        <v>1343.95</v>
      </c>
      <c r="O871" s="53">
        <f t="shared" si="321"/>
        <v>0</v>
      </c>
      <c r="AI871" s="58">
        <f t="shared" si="322"/>
        <v>411.85</v>
      </c>
      <c r="AJ871" s="2">
        <f t="shared" si="323"/>
        <v>915.66</v>
      </c>
      <c r="AK871" s="2">
        <f t="shared" si="324"/>
        <v>1343.9500000000003</v>
      </c>
      <c r="AL871" s="2">
        <f t="shared" si="325"/>
        <v>16.440000000000001</v>
      </c>
      <c r="AM871" s="2">
        <f t="shared" si="326"/>
        <v>2687.9000000000005</v>
      </c>
      <c r="AN871" s="2">
        <f t="shared" si="327"/>
        <v>1343.95</v>
      </c>
      <c r="AO871" s="2">
        <f t="shared" si="328"/>
        <v>0</v>
      </c>
      <c r="AP871" s="2">
        <f t="shared" si="329"/>
        <v>0</v>
      </c>
      <c r="AQ871" s="2">
        <f t="shared" si="330"/>
        <v>0</v>
      </c>
      <c r="AR871" s="2">
        <f t="shared" si="331"/>
        <v>0</v>
      </c>
      <c r="AS871" s="2">
        <f t="shared" si="332"/>
        <v>0</v>
      </c>
      <c r="AT871" s="2">
        <f t="shared" si="333"/>
        <v>1343.9500000000003</v>
      </c>
      <c r="AU871" s="2">
        <f t="shared" si="334"/>
        <v>0</v>
      </c>
      <c r="AV871" s="2">
        <f t="shared" si="335"/>
        <v>5375.8</v>
      </c>
      <c r="AW871" s="2">
        <f t="shared" si="336"/>
        <v>6719.7500000000009</v>
      </c>
      <c r="AX871" s="2">
        <f>'ZBud Extract Monthly'!V870</f>
        <v>1343.95</v>
      </c>
      <c r="AY871" s="53">
        <f t="shared" si="337"/>
        <v>-5375.8000000000011</v>
      </c>
    </row>
    <row r="872" spans="1:51" x14ac:dyDescent="0.3">
      <c r="A872" s="129">
        <v>59171</v>
      </c>
      <c r="B872" s="130">
        <v>404.22</v>
      </c>
      <c r="C872" s="130">
        <v>381.2</v>
      </c>
      <c r="D872" s="130">
        <v>330.89</v>
      </c>
      <c r="E872" s="130">
        <v>279.45</v>
      </c>
      <c r="F872" s="130">
        <v>0</v>
      </c>
      <c r="G872" s="130">
        <v>22.98</v>
      </c>
      <c r="H872" s="2">
        <f t="shared" si="315"/>
        <v>1395.76</v>
      </c>
      <c r="I872" s="2">
        <f t="shared" si="316"/>
        <v>0</v>
      </c>
      <c r="J872" s="2">
        <f t="shared" si="317"/>
        <v>22.98</v>
      </c>
      <c r="K872" s="2">
        <f t="shared" si="318"/>
        <v>1395.76</v>
      </c>
      <c r="L872" s="2">
        <f t="shared" si="319"/>
        <v>22.98</v>
      </c>
      <c r="M872" s="2">
        <f t="shared" si="320"/>
        <v>1418.74</v>
      </c>
      <c r="N872" s="2">
        <f>'ZBud Extract Monthly'!V871</f>
        <v>1418.73</v>
      </c>
      <c r="O872" s="53">
        <f t="shared" si="321"/>
        <v>-9.9999999999909051E-3</v>
      </c>
      <c r="AI872" s="58">
        <f t="shared" si="322"/>
        <v>404.22</v>
      </c>
      <c r="AJ872" s="2">
        <f t="shared" si="323"/>
        <v>991.54</v>
      </c>
      <c r="AK872" s="2">
        <f t="shared" si="324"/>
        <v>1418.74</v>
      </c>
      <c r="AL872" s="2">
        <f t="shared" si="325"/>
        <v>22.98</v>
      </c>
      <c r="AM872" s="2">
        <f t="shared" si="326"/>
        <v>2837.48</v>
      </c>
      <c r="AN872" s="2">
        <f t="shared" si="327"/>
        <v>1418.72</v>
      </c>
      <c r="AO872" s="2">
        <f t="shared" si="328"/>
        <v>0</v>
      </c>
      <c r="AP872" s="2">
        <f t="shared" si="329"/>
        <v>0</v>
      </c>
      <c r="AQ872" s="2">
        <f t="shared" si="330"/>
        <v>0</v>
      </c>
      <c r="AR872" s="2">
        <f t="shared" si="331"/>
        <v>0</v>
      </c>
      <c r="AS872" s="2">
        <f t="shared" si="332"/>
        <v>0</v>
      </c>
      <c r="AT872" s="2">
        <f t="shared" si="333"/>
        <v>1418.74</v>
      </c>
      <c r="AU872" s="2">
        <f t="shared" si="334"/>
        <v>0</v>
      </c>
      <c r="AV872" s="2">
        <f t="shared" si="335"/>
        <v>5674.9400000000005</v>
      </c>
      <c r="AW872" s="2">
        <f t="shared" si="336"/>
        <v>7093.68</v>
      </c>
      <c r="AX872" s="2">
        <f>'ZBud Extract Monthly'!V871</f>
        <v>1418.73</v>
      </c>
      <c r="AY872" s="53">
        <f t="shared" si="337"/>
        <v>-5674.9500000000007</v>
      </c>
    </row>
    <row r="873" spans="1:51" x14ac:dyDescent="0.3">
      <c r="A873" s="129">
        <v>59202</v>
      </c>
      <c r="B873" s="130">
        <v>376.71</v>
      </c>
      <c r="C873" s="130">
        <v>349.42</v>
      </c>
      <c r="D873" s="130">
        <v>251.59</v>
      </c>
      <c r="E873" s="130">
        <v>143.65</v>
      </c>
      <c r="F873" s="130">
        <v>0</v>
      </c>
      <c r="G873" s="130">
        <v>9.7100000000000009</v>
      </c>
      <c r="H873" s="2">
        <f t="shared" si="315"/>
        <v>1121.3700000000001</v>
      </c>
      <c r="I873" s="2">
        <f t="shared" si="316"/>
        <v>0</v>
      </c>
      <c r="J873" s="2">
        <f t="shared" si="317"/>
        <v>9.7100000000000009</v>
      </c>
      <c r="K873" s="2">
        <f t="shared" si="318"/>
        <v>1121.3700000000001</v>
      </c>
      <c r="L873" s="2">
        <f t="shared" si="319"/>
        <v>9.7100000000000009</v>
      </c>
      <c r="M873" s="2">
        <f t="shared" si="320"/>
        <v>1131.0800000000002</v>
      </c>
      <c r="N873" s="2">
        <f>'ZBud Extract Monthly'!V872</f>
        <v>1131.08</v>
      </c>
      <c r="O873" s="53">
        <f t="shared" si="321"/>
        <v>0</v>
      </c>
      <c r="AI873" s="58">
        <f t="shared" si="322"/>
        <v>376.71</v>
      </c>
      <c r="AJ873" s="2">
        <f t="shared" si="323"/>
        <v>744.66</v>
      </c>
      <c r="AK873" s="2">
        <f t="shared" si="324"/>
        <v>1131.0800000000002</v>
      </c>
      <c r="AL873" s="2">
        <f t="shared" si="325"/>
        <v>9.7100000000000009</v>
      </c>
      <c r="AM873" s="2">
        <f t="shared" si="326"/>
        <v>2262.1600000000003</v>
      </c>
      <c r="AN873" s="2">
        <f t="shared" si="327"/>
        <v>1131.08</v>
      </c>
      <c r="AO873" s="2">
        <f t="shared" si="328"/>
        <v>0</v>
      </c>
      <c r="AP873" s="2">
        <f t="shared" si="329"/>
        <v>0</v>
      </c>
      <c r="AQ873" s="2">
        <f t="shared" si="330"/>
        <v>0</v>
      </c>
      <c r="AR873" s="2">
        <f t="shared" si="331"/>
        <v>0</v>
      </c>
      <c r="AS873" s="2">
        <f t="shared" si="332"/>
        <v>0</v>
      </c>
      <c r="AT873" s="2">
        <f t="shared" si="333"/>
        <v>1131.0800000000002</v>
      </c>
      <c r="AU873" s="2">
        <f t="shared" si="334"/>
        <v>0</v>
      </c>
      <c r="AV873" s="2">
        <f t="shared" si="335"/>
        <v>4524.32</v>
      </c>
      <c r="AW873" s="2">
        <f t="shared" si="336"/>
        <v>5655.4</v>
      </c>
      <c r="AX873" s="2">
        <f>'ZBud Extract Monthly'!V872</f>
        <v>1131.08</v>
      </c>
      <c r="AY873" s="53">
        <f t="shared" si="337"/>
        <v>-4524.32</v>
      </c>
    </row>
    <row r="874" spans="1:51" x14ac:dyDescent="0.3">
      <c r="A874" s="129">
        <v>59230</v>
      </c>
      <c r="B874" s="130">
        <v>589.77</v>
      </c>
      <c r="C874" s="130">
        <v>600.38</v>
      </c>
      <c r="D874" s="130">
        <v>452.24</v>
      </c>
      <c r="E874" s="130">
        <v>273.02</v>
      </c>
      <c r="F874" s="130">
        <v>0</v>
      </c>
      <c r="G874" s="130">
        <v>30.25</v>
      </c>
      <c r="H874" s="2">
        <f t="shared" si="315"/>
        <v>1915.41</v>
      </c>
      <c r="I874" s="2">
        <f t="shared" si="316"/>
        <v>0</v>
      </c>
      <c r="J874" s="2">
        <f t="shared" si="317"/>
        <v>30.25</v>
      </c>
      <c r="K874" s="2">
        <f t="shared" si="318"/>
        <v>1915.41</v>
      </c>
      <c r="L874" s="2">
        <f t="shared" si="319"/>
        <v>30.25</v>
      </c>
      <c r="M874" s="2">
        <f t="shared" si="320"/>
        <v>1945.66</v>
      </c>
      <c r="N874" s="2">
        <f>'ZBud Extract Monthly'!V873</f>
        <v>1945.65</v>
      </c>
      <c r="O874" s="53">
        <f t="shared" si="321"/>
        <v>-9.9999999999909051E-3</v>
      </c>
      <c r="AI874" s="58">
        <f t="shared" si="322"/>
        <v>589.77</v>
      </c>
      <c r="AJ874" s="2">
        <f t="shared" si="323"/>
        <v>1325.6399999999999</v>
      </c>
      <c r="AK874" s="2">
        <f t="shared" si="324"/>
        <v>1945.66</v>
      </c>
      <c r="AL874" s="2">
        <f t="shared" si="325"/>
        <v>30.25</v>
      </c>
      <c r="AM874" s="2">
        <f t="shared" si="326"/>
        <v>3891.32</v>
      </c>
      <c r="AN874" s="2">
        <f t="shared" si="327"/>
        <v>1945.64</v>
      </c>
      <c r="AO874" s="2">
        <f t="shared" si="328"/>
        <v>0</v>
      </c>
      <c r="AP874" s="2">
        <f t="shared" si="329"/>
        <v>0</v>
      </c>
      <c r="AQ874" s="2">
        <f t="shared" si="330"/>
        <v>0</v>
      </c>
      <c r="AR874" s="2">
        <f t="shared" si="331"/>
        <v>0</v>
      </c>
      <c r="AS874" s="2">
        <f t="shared" si="332"/>
        <v>0</v>
      </c>
      <c r="AT874" s="2">
        <f t="shared" si="333"/>
        <v>1945.66</v>
      </c>
      <c r="AU874" s="2">
        <f t="shared" si="334"/>
        <v>0</v>
      </c>
      <c r="AV874" s="2">
        <f t="shared" si="335"/>
        <v>7782.62</v>
      </c>
      <c r="AW874" s="2">
        <f t="shared" si="336"/>
        <v>9728.2799999999988</v>
      </c>
      <c r="AX874" s="2">
        <f>'ZBud Extract Monthly'!V873</f>
        <v>1945.65</v>
      </c>
      <c r="AY874" s="53">
        <f t="shared" si="337"/>
        <v>-7782.6299999999992</v>
      </c>
    </row>
    <row r="875" spans="1:51" x14ac:dyDescent="0.3">
      <c r="A875" s="129">
        <v>59261</v>
      </c>
      <c r="B875" s="130">
        <v>715.89</v>
      </c>
      <c r="C875" s="130">
        <v>745.19</v>
      </c>
      <c r="D875" s="130">
        <v>823.39</v>
      </c>
      <c r="E875" s="130">
        <v>570.71</v>
      </c>
      <c r="F875" s="130">
        <v>0</v>
      </c>
      <c r="G875" s="130">
        <v>72.489999999999995</v>
      </c>
      <c r="H875" s="2">
        <f t="shared" si="315"/>
        <v>2855.18</v>
      </c>
      <c r="I875" s="2">
        <f t="shared" si="316"/>
        <v>0</v>
      </c>
      <c r="J875" s="2">
        <f t="shared" si="317"/>
        <v>72.489999999999995</v>
      </c>
      <c r="K875" s="2">
        <f t="shared" si="318"/>
        <v>2855.18</v>
      </c>
      <c r="L875" s="2">
        <f t="shared" si="319"/>
        <v>72.489999999999995</v>
      </c>
      <c r="M875" s="2">
        <f t="shared" si="320"/>
        <v>2927.6699999999996</v>
      </c>
      <c r="N875" s="2">
        <f>'ZBud Extract Monthly'!V874</f>
        <v>2927.66</v>
      </c>
      <c r="O875" s="53">
        <f t="shared" si="321"/>
        <v>-9.9999999997635314E-3</v>
      </c>
      <c r="AI875" s="58">
        <f t="shared" si="322"/>
        <v>715.89</v>
      </c>
      <c r="AJ875" s="2">
        <f t="shared" si="323"/>
        <v>2139.29</v>
      </c>
      <c r="AK875" s="2">
        <f t="shared" si="324"/>
        <v>2927.6699999999996</v>
      </c>
      <c r="AL875" s="2">
        <f t="shared" si="325"/>
        <v>72.489999999999995</v>
      </c>
      <c r="AM875" s="2">
        <f t="shared" si="326"/>
        <v>5855.3399999999992</v>
      </c>
      <c r="AN875" s="2">
        <f t="shared" si="327"/>
        <v>2927.65</v>
      </c>
      <c r="AO875" s="2">
        <f t="shared" si="328"/>
        <v>0</v>
      </c>
      <c r="AP875" s="2">
        <f t="shared" si="329"/>
        <v>0</v>
      </c>
      <c r="AQ875" s="2">
        <f t="shared" si="330"/>
        <v>0</v>
      </c>
      <c r="AR875" s="2">
        <f t="shared" si="331"/>
        <v>0</v>
      </c>
      <c r="AS875" s="2">
        <f t="shared" si="332"/>
        <v>0</v>
      </c>
      <c r="AT875" s="2">
        <f t="shared" si="333"/>
        <v>2927.6699999999996</v>
      </c>
      <c r="AU875" s="2">
        <f t="shared" si="334"/>
        <v>0</v>
      </c>
      <c r="AV875" s="2">
        <f t="shared" si="335"/>
        <v>11710.659999999998</v>
      </c>
      <c r="AW875" s="2">
        <f t="shared" si="336"/>
        <v>14638.329999999998</v>
      </c>
      <c r="AX875" s="2">
        <f>'ZBud Extract Monthly'!V874</f>
        <v>2927.66</v>
      </c>
      <c r="AY875" s="53">
        <f t="shared" si="337"/>
        <v>-11710.669999999998</v>
      </c>
    </row>
    <row r="876" spans="1:51" x14ac:dyDescent="0.3">
      <c r="A876" s="129">
        <v>59291</v>
      </c>
      <c r="B876" s="130">
        <v>516.83000000000004</v>
      </c>
      <c r="C876" s="130">
        <v>511.96</v>
      </c>
      <c r="D876" s="130">
        <v>611.01</v>
      </c>
      <c r="E876" s="130">
        <v>434.64</v>
      </c>
      <c r="F876" s="130">
        <v>0</v>
      </c>
      <c r="G876" s="130">
        <v>63.34</v>
      </c>
      <c r="H876" s="2">
        <f t="shared" si="315"/>
        <v>2074.44</v>
      </c>
      <c r="I876" s="2">
        <f t="shared" si="316"/>
        <v>0</v>
      </c>
      <c r="J876" s="2">
        <f t="shared" si="317"/>
        <v>63.34</v>
      </c>
      <c r="K876" s="2">
        <f t="shared" si="318"/>
        <v>2074.44</v>
      </c>
      <c r="L876" s="2">
        <f t="shared" si="319"/>
        <v>63.34</v>
      </c>
      <c r="M876" s="2">
        <f t="shared" si="320"/>
        <v>2137.7800000000002</v>
      </c>
      <c r="N876" s="2">
        <f>'ZBud Extract Monthly'!V875</f>
        <v>2137.79</v>
      </c>
      <c r="O876" s="53">
        <f t="shared" si="321"/>
        <v>9.9999999997635314E-3</v>
      </c>
      <c r="AI876" s="58">
        <f t="shared" si="322"/>
        <v>516.83000000000004</v>
      </c>
      <c r="AJ876" s="2">
        <f t="shared" si="323"/>
        <v>1557.6100000000001</v>
      </c>
      <c r="AK876" s="2">
        <f t="shared" si="324"/>
        <v>2137.7800000000002</v>
      </c>
      <c r="AL876" s="2">
        <f t="shared" si="325"/>
        <v>63.34</v>
      </c>
      <c r="AM876" s="2">
        <f t="shared" si="326"/>
        <v>4275.5600000000004</v>
      </c>
      <c r="AN876" s="2">
        <f t="shared" si="327"/>
        <v>2137.7999999999997</v>
      </c>
      <c r="AO876" s="2">
        <f t="shared" si="328"/>
        <v>0</v>
      </c>
      <c r="AP876" s="2">
        <f t="shared" si="329"/>
        <v>0</v>
      </c>
      <c r="AQ876" s="2">
        <f t="shared" si="330"/>
        <v>0</v>
      </c>
      <c r="AR876" s="2">
        <f t="shared" si="331"/>
        <v>0</v>
      </c>
      <c r="AS876" s="2">
        <f t="shared" si="332"/>
        <v>0</v>
      </c>
      <c r="AT876" s="2">
        <f t="shared" si="333"/>
        <v>2137.7800000000002</v>
      </c>
      <c r="AU876" s="2">
        <f t="shared" si="334"/>
        <v>0</v>
      </c>
      <c r="AV876" s="2">
        <f t="shared" si="335"/>
        <v>8551.14</v>
      </c>
      <c r="AW876" s="2">
        <f t="shared" si="336"/>
        <v>10688.92</v>
      </c>
      <c r="AX876" s="2">
        <f>'ZBud Extract Monthly'!V875</f>
        <v>2137.79</v>
      </c>
      <c r="AY876" s="53">
        <f t="shared" si="337"/>
        <v>-8551.130000000001</v>
      </c>
    </row>
    <row r="877" spans="1:51" x14ac:dyDescent="0.3">
      <c r="A877" s="129">
        <v>59322</v>
      </c>
      <c r="B877" s="130">
        <v>410.16</v>
      </c>
      <c r="C877" s="130">
        <v>397.78</v>
      </c>
      <c r="D877" s="130">
        <v>168.6</v>
      </c>
      <c r="E877" s="130">
        <v>118.72</v>
      </c>
      <c r="F877" s="130">
        <v>0</v>
      </c>
      <c r="G877" s="130">
        <v>12.74</v>
      </c>
      <c r="H877" s="2">
        <f t="shared" si="315"/>
        <v>1095.26</v>
      </c>
      <c r="I877" s="2">
        <f t="shared" si="316"/>
        <v>0</v>
      </c>
      <c r="J877" s="2">
        <f t="shared" si="317"/>
        <v>12.74</v>
      </c>
      <c r="K877" s="2">
        <f t="shared" si="318"/>
        <v>1095.26</v>
      </c>
      <c r="L877" s="2">
        <f t="shared" si="319"/>
        <v>12.74</v>
      </c>
      <c r="M877" s="2">
        <f t="shared" si="320"/>
        <v>1108</v>
      </c>
      <c r="N877" s="2">
        <f>'ZBud Extract Monthly'!V876</f>
        <v>1108</v>
      </c>
      <c r="O877" s="53">
        <f t="shared" si="321"/>
        <v>0</v>
      </c>
      <c r="AI877" s="58">
        <f t="shared" si="322"/>
        <v>410.16</v>
      </c>
      <c r="AJ877" s="2">
        <f t="shared" si="323"/>
        <v>685.1</v>
      </c>
      <c r="AK877" s="2">
        <f t="shared" si="324"/>
        <v>1108</v>
      </c>
      <c r="AL877" s="2">
        <f t="shared" si="325"/>
        <v>12.74</v>
      </c>
      <c r="AM877" s="2">
        <f t="shared" si="326"/>
        <v>2216</v>
      </c>
      <c r="AN877" s="2">
        <f t="shared" si="327"/>
        <v>1108</v>
      </c>
      <c r="AO877" s="2">
        <f t="shared" si="328"/>
        <v>0</v>
      </c>
      <c r="AP877" s="2">
        <f t="shared" si="329"/>
        <v>0</v>
      </c>
      <c r="AQ877" s="2">
        <f t="shared" si="330"/>
        <v>0</v>
      </c>
      <c r="AR877" s="2">
        <f t="shared" si="331"/>
        <v>0</v>
      </c>
      <c r="AS877" s="2">
        <f t="shared" si="332"/>
        <v>0</v>
      </c>
      <c r="AT877" s="2">
        <f t="shared" si="333"/>
        <v>1108</v>
      </c>
      <c r="AU877" s="2">
        <f t="shared" si="334"/>
        <v>0</v>
      </c>
      <c r="AV877" s="2">
        <f t="shared" si="335"/>
        <v>4432</v>
      </c>
      <c r="AW877" s="2">
        <f t="shared" si="336"/>
        <v>5540</v>
      </c>
      <c r="AX877" s="2">
        <f>'ZBud Extract Monthly'!V876</f>
        <v>1108</v>
      </c>
      <c r="AY877" s="53">
        <f t="shared" si="337"/>
        <v>-4432</v>
      </c>
    </row>
    <row r="878" spans="1:51" x14ac:dyDescent="0.3">
      <c r="A878" s="129">
        <v>59352</v>
      </c>
      <c r="B878" s="130">
        <v>360.05</v>
      </c>
      <c r="C878" s="130">
        <v>323.07</v>
      </c>
      <c r="D878" s="130">
        <v>34.51</v>
      </c>
      <c r="E878" s="130">
        <v>8.59</v>
      </c>
      <c r="F878" s="130">
        <v>0</v>
      </c>
      <c r="G878" s="130">
        <v>0.1</v>
      </c>
      <c r="H878" s="2">
        <f t="shared" si="315"/>
        <v>726.22</v>
      </c>
      <c r="I878" s="2">
        <f t="shared" si="316"/>
        <v>0</v>
      </c>
      <c r="J878" s="2">
        <f t="shared" si="317"/>
        <v>0.1</v>
      </c>
      <c r="K878" s="2">
        <f t="shared" si="318"/>
        <v>726.22</v>
      </c>
      <c r="L878" s="2">
        <f t="shared" si="319"/>
        <v>0.1</v>
      </c>
      <c r="M878" s="2">
        <f t="shared" si="320"/>
        <v>726.32</v>
      </c>
      <c r="N878" s="2">
        <f>'ZBud Extract Monthly'!V877</f>
        <v>726.31</v>
      </c>
      <c r="O878" s="53">
        <f t="shared" si="321"/>
        <v>-1.0000000000104592E-2</v>
      </c>
      <c r="AI878" s="58">
        <f t="shared" si="322"/>
        <v>360.05</v>
      </c>
      <c r="AJ878" s="2">
        <f t="shared" si="323"/>
        <v>366.16999999999996</v>
      </c>
      <c r="AK878" s="2">
        <f t="shared" si="324"/>
        <v>726.32</v>
      </c>
      <c r="AL878" s="2">
        <f t="shared" si="325"/>
        <v>0.1</v>
      </c>
      <c r="AM878" s="2">
        <f t="shared" si="326"/>
        <v>1452.64</v>
      </c>
      <c r="AN878" s="2">
        <f t="shared" si="327"/>
        <v>726.29999999999984</v>
      </c>
      <c r="AO878" s="2">
        <f t="shared" si="328"/>
        <v>0</v>
      </c>
      <c r="AP878" s="2">
        <f t="shared" si="329"/>
        <v>0</v>
      </c>
      <c r="AQ878" s="2">
        <f t="shared" si="330"/>
        <v>0</v>
      </c>
      <c r="AR878" s="2">
        <f t="shared" si="331"/>
        <v>0</v>
      </c>
      <c r="AS878" s="2">
        <f t="shared" si="332"/>
        <v>0</v>
      </c>
      <c r="AT878" s="2">
        <f t="shared" si="333"/>
        <v>726.32</v>
      </c>
      <c r="AU878" s="2">
        <f t="shared" si="334"/>
        <v>0</v>
      </c>
      <c r="AV878" s="2">
        <f t="shared" si="335"/>
        <v>2905.2599999999998</v>
      </c>
      <c r="AW878" s="2">
        <f t="shared" si="336"/>
        <v>3631.5799999999995</v>
      </c>
      <c r="AX878" s="2">
        <f>'ZBud Extract Monthly'!V877</f>
        <v>726.31</v>
      </c>
      <c r="AY878" s="53">
        <f t="shared" si="337"/>
        <v>-2905.2699999999995</v>
      </c>
    </row>
    <row r="879" spans="1:51" x14ac:dyDescent="0.3">
      <c r="A879" s="129">
        <v>59383</v>
      </c>
      <c r="B879" s="130">
        <v>351.24</v>
      </c>
      <c r="C879" s="130">
        <v>296.22000000000003</v>
      </c>
      <c r="D879" s="130">
        <v>42.92</v>
      </c>
      <c r="E879" s="130">
        <v>7.07</v>
      </c>
      <c r="F879" s="130">
        <v>0</v>
      </c>
      <c r="G879" s="130">
        <v>0</v>
      </c>
      <c r="H879" s="2">
        <f t="shared" si="315"/>
        <v>697.45</v>
      </c>
      <c r="I879" s="2">
        <f t="shared" si="316"/>
        <v>0</v>
      </c>
      <c r="J879" s="2">
        <f t="shared" si="317"/>
        <v>0</v>
      </c>
      <c r="K879" s="2">
        <f t="shared" si="318"/>
        <v>697.45</v>
      </c>
      <c r="L879" s="2">
        <f t="shared" si="319"/>
        <v>0</v>
      </c>
      <c r="M879" s="2">
        <f t="shared" si="320"/>
        <v>697.45</v>
      </c>
      <c r="N879" s="2">
        <f>'ZBud Extract Monthly'!V878</f>
        <v>697.45</v>
      </c>
      <c r="O879" s="53">
        <f t="shared" si="321"/>
        <v>0</v>
      </c>
      <c r="AI879" s="58">
        <f t="shared" si="322"/>
        <v>351.24</v>
      </c>
      <c r="AJ879" s="2">
        <f t="shared" si="323"/>
        <v>346.21000000000004</v>
      </c>
      <c r="AK879" s="2">
        <f t="shared" si="324"/>
        <v>697.45</v>
      </c>
      <c r="AL879" s="2">
        <f t="shared" si="325"/>
        <v>0</v>
      </c>
      <c r="AM879" s="2">
        <f t="shared" si="326"/>
        <v>1394.9</v>
      </c>
      <c r="AN879" s="2">
        <f t="shared" si="327"/>
        <v>697.45</v>
      </c>
      <c r="AO879" s="2">
        <f t="shared" si="328"/>
        <v>0</v>
      </c>
      <c r="AP879" s="2">
        <f t="shared" si="329"/>
        <v>0</v>
      </c>
      <c r="AQ879" s="2">
        <f t="shared" si="330"/>
        <v>0</v>
      </c>
      <c r="AR879" s="2">
        <f t="shared" si="331"/>
        <v>0</v>
      </c>
      <c r="AS879" s="2">
        <f t="shared" si="332"/>
        <v>0</v>
      </c>
      <c r="AT879" s="2">
        <f t="shared" si="333"/>
        <v>697.45</v>
      </c>
      <c r="AU879" s="2">
        <f t="shared" si="334"/>
        <v>0</v>
      </c>
      <c r="AV879" s="2">
        <f t="shared" si="335"/>
        <v>2789.8</v>
      </c>
      <c r="AW879" s="2">
        <f t="shared" si="336"/>
        <v>3487.25</v>
      </c>
      <c r="AX879" s="2">
        <f>'ZBud Extract Monthly'!V878</f>
        <v>697.45</v>
      </c>
      <c r="AY879" s="53">
        <f t="shared" si="337"/>
        <v>-2789.8</v>
      </c>
    </row>
    <row r="880" spans="1:51" x14ac:dyDescent="0.3">
      <c r="A880" s="129">
        <v>59414</v>
      </c>
      <c r="B880" s="130">
        <v>417.05</v>
      </c>
      <c r="C880" s="130">
        <v>352.48</v>
      </c>
      <c r="D880" s="130">
        <v>62.29</v>
      </c>
      <c r="E880" s="130">
        <v>27.2</v>
      </c>
      <c r="F880" s="130">
        <v>0</v>
      </c>
      <c r="G880" s="130">
        <v>0</v>
      </c>
      <c r="H880" s="2">
        <f t="shared" si="315"/>
        <v>859.02</v>
      </c>
      <c r="I880" s="2">
        <f t="shared" si="316"/>
        <v>0</v>
      </c>
      <c r="J880" s="2">
        <f t="shared" si="317"/>
        <v>0</v>
      </c>
      <c r="K880" s="2">
        <f t="shared" si="318"/>
        <v>859.02</v>
      </c>
      <c r="L880" s="2">
        <f t="shared" si="319"/>
        <v>0</v>
      </c>
      <c r="M880" s="2">
        <f t="shared" si="320"/>
        <v>859.02</v>
      </c>
      <c r="N880" s="2">
        <f>'ZBud Extract Monthly'!V879</f>
        <v>859.02</v>
      </c>
      <c r="O880" s="53">
        <f t="shared" si="321"/>
        <v>0</v>
      </c>
      <c r="AI880" s="58">
        <f t="shared" si="322"/>
        <v>417.05</v>
      </c>
      <c r="AJ880" s="2">
        <f t="shared" si="323"/>
        <v>441.97</v>
      </c>
      <c r="AK880" s="2">
        <f t="shared" si="324"/>
        <v>859.02</v>
      </c>
      <c r="AL880" s="2">
        <f t="shared" si="325"/>
        <v>0</v>
      </c>
      <c r="AM880" s="2">
        <f t="shared" si="326"/>
        <v>1718.04</v>
      </c>
      <c r="AN880" s="2">
        <f t="shared" si="327"/>
        <v>859.02</v>
      </c>
      <c r="AO880" s="2">
        <f t="shared" si="328"/>
        <v>0</v>
      </c>
      <c r="AP880" s="2">
        <f t="shared" si="329"/>
        <v>0</v>
      </c>
      <c r="AQ880" s="2">
        <f t="shared" si="330"/>
        <v>0</v>
      </c>
      <c r="AR880" s="2">
        <f t="shared" si="331"/>
        <v>0</v>
      </c>
      <c r="AS880" s="2">
        <f t="shared" si="332"/>
        <v>0</v>
      </c>
      <c r="AT880" s="2">
        <f t="shared" si="333"/>
        <v>859.02</v>
      </c>
      <c r="AU880" s="2">
        <f t="shared" si="334"/>
        <v>0</v>
      </c>
      <c r="AV880" s="2">
        <f t="shared" si="335"/>
        <v>3436.08</v>
      </c>
      <c r="AW880" s="2">
        <f t="shared" si="336"/>
        <v>4295.1000000000004</v>
      </c>
      <c r="AX880" s="2">
        <f>'ZBud Extract Monthly'!V879</f>
        <v>859.02</v>
      </c>
      <c r="AY880" s="53">
        <f t="shared" si="337"/>
        <v>-3436.0800000000004</v>
      </c>
    </row>
    <row r="881" spans="1:51" x14ac:dyDescent="0.3">
      <c r="A881" s="129">
        <v>59444</v>
      </c>
      <c r="B881" s="130">
        <v>364.8</v>
      </c>
      <c r="C881" s="130">
        <v>305.36</v>
      </c>
      <c r="D881" s="130">
        <v>99.35</v>
      </c>
      <c r="E881" s="130">
        <v>115.65</v>
      </c>
      <c r="F881" s="130">
        <v>0</v>
      </c>
      <c r="G881" s="130">
        <v>0</v>
      </c>
      <c r="H881" s="2">
        <f t="shared" si="315"/>
        <v>885.16000000000008</v>
      </c>
      <c r="I881" s="2">
        <f t="shared" si="316"/>
        <v>0</v>
      </c>
      <c r="J881" s="2">
        <f t="shared" si="317"/>
        <v>0</v>
      </c>
      <c r="K881" s="2">
        <f t="shared" si="318"/>
        <v>885.16000000000008</v>
      </c>
      <c r="L881" s="2">
        <f t="shared" si="319"/>
        <v>0</v>
      </c>
      <c r="M881" s="2">
        <f t="shared" si="320"/>
        <v>885.16000000000008</v>
      </c>
      <c r="N881" s="2">
        <f>'ZBud Extract Monthly'!V880</f>
        <v>885.16</v>
      </c>
      <c r="O881" s="53">
        <f t="shared" si="321"/>
        <v>0</v>
      </c>
      <c r="AI881" s="58">
        <f t="shared" si="322"/>
        <v>364.8</v>
      </c>
      <c r="AJ881" s="2">
        <f t="shared" si="323"/>
        <v>520.36</v>
      </c>
      <c r="AK881" s="2">
        <f t="shared" si="324"/>
        <v>885.16000000000008</v>
      </c>
      <c r="AL881" s="2">
        <f t="shared" si="325"/>
        <v>0</v>
      </c>
      <c r="AM881" s="2">
        <f t="shared" si="326"/>
        <v>1770.3200000000002</v>
      </c>
      <c r="AN881" s="2">
        <f t="shared" si="327"/>
        <v>885.16</v>
      </c>
      <c r="AO881" s="2">
        <f t="shared" si="328"/>
        <v>0</v>
      </c>
      <c r="AP881" s="2">
        <f t="shared" si="329"/>
        <v>0</v>
      </c>
      <c r="AQ881" s="2">
        <f t="shared" si="330"/>
        <v>0</v>
      </c>
      <c r="AR881" s="2">
        <f t="shared" si="331"/>
        <v>0</v>
      </c>
      <c r="AS881" s="2">
        <f t="shared" si="332"/>
        <v>0</v>
      </c>
      <c r="AT881" s="2">
        <f t="shared" si="333"/>
        <v>885.16000000000008</v>
      </c>
      <c r="AU881" s="2">
        <f t="shared" si="334"/>
        <v>0</v>
      </c>
      <c r="AV881" s="2">
        <f t="shared" si="335"/>
        <v>3540.6400000000003</v>
      </c>
      <c r="AW881" s="2">
        <f t="shared" si="336"/>
        <v>4425.8</v>
      </c>
      <c r="AX881" s="2">
        <f>'ZBud Extract Monthly'!V880</f>
        <v>885.16</v>
      </c>
      <c r="AY881" s="53">
        <f t="shared" si="337"/>
        <v>-3540.6400000000003</v>
      </c>
    </row>
    <row r="882" spans="1:51" x14ac:dyDescent="0.3">
      <c r="A882" s="129">
        <v>59475</v>
      </c>
      <c r="B882" s="130">
        <v>353.8</v>
      </c>
      <c r="C882" s="130">
        <v>282.81</v>
      </c>
      <c r="D882" s="130">
        <v>91.59</v>
      </c>
      <c r="E882" s="130">
        <v>32.32</v>
      </c>
      <c r="F882" s="130">
        <v>0</v>
      </c>
      <c r="G882" s="130">
        <v>0</v>
      </c>
      <c r="H882" s="2">
        <f t="shared" si="315"/>
        <v>760.5200000000001</v>
      </c>
      <c r="I882" s="2">
        <f t="shared" si="316"/>
        <v>0</v>
      </c>
      <c r="J882" s="2">
        <f t="shared" si="317"/>
        <v>0</v>
      </c>
      <c r="K882" s="2">
        <f t="shared" si="318"/>
        <v>760.5200000000001</v>
      </c>
      <c r="L882" s="2">
        <f t="shared" si="319"/>
        <v>0</v>
      </c>
      <c r="M882" s="2">
        <f t="shared" si="320"/>
        <v>760.5200000000001</v>
      </c>
      <c r="N882" s="2">
        <f>'ZBud Extract Monthly'!V881</f>
        <v>760.53</v>
      </c>
      <c r="O882" s="53">
        <f t="shared" si="321"/>
        <v>9.9999999998772182E-3</v>
      </c>
      <c r="AI882" s="58">
        <f t="shared" si="322"/>
        <v>353.8</v>
      </c>
      <c r="AJ882" s="2">
        <f t="shared" si="323"/>
        <v>406.71999999999997</v>
      </c>
      <c r="AK882" s="2">
        <f t="shared" si="324"/>
        <v>760.5200000000001</v>
      </c>
      <c r="AL882" s="2">
        <f t="shared" si="325"/>
        <v>0</v>
      </c>
      <c r="AM882" s="2">
        <f t="shared" si="326"/>
        <v>1521.0400000000002</v>
      </c>
      <c r="AN882" s="2">
        <f t="shared" si="327"/>
        <v>760.53999999999985</v>
      </c>
      <c r="AO882" s="2">
        <f t="shared" si="328"/>
        <v>0</v>
      </c>
      <c r="AP882" s="2">
        <f t="shared" si="329"/>
        <v>0</v>
      </c>
      <c r="AQ882" s="2">
        <f t="shared" si="330"/>
        <v>0</v>
      </c>
      <c r="AR882" s="2">
        <f t="shared" si="331"/>
        <v>0</v>
      </c>
      <c r="AS882" s="2">
        <f t="shared" si="332"/>
        <v>0</v>
      </c>
      <c r="AT882" s="2">
        <f t="shared" si="333"/>
        <v>760.5200000000001</v>
      </c>
      <c r="AU882" s="2">
        <f t="shared" si="334"/>
        <v>0</v>
      </c>
      <c r="AV882" s="2">
        <f t="shared" si="335"/>
        <v>3042.1000000000004</v>
      </c>
      <c r="AW882" s="2">
        <f t="shared" si="336"/>
        <v>3802.62</v>
      </c>
      <c r="AX882" s="2">
        <f>'ZBud Extract Monthly'!V881</f>
        <v>760.53</v>
      </c>
      <c r="AY882" s="53">
        <f t="shared" si="337"/>
        <v>-3042.09</v>
      </c>
    </row>
    <row r="883" spans="1:51" x14ac:dyDescent="0.3">
      <c r="A883" s="129">
        <v>59505</v>
      </c>
      <c r="B883" s="130">
        <v>410.55</v>
      </c>
      <c r="C883" s="130">
        <v>321.58999999999997</v>
      </c>
      <c r="D883" s="130">
        <v>209.11</v>
      </c>
      <c r="E883" s="130">
        <v>166.73</v>
      </c>
      <c r="F883" s="130">
        <v>0</v>
      </c>
      <c r="G883" s="130">
        <v>8.24</v>
      </c>
      <c r="H883" s="2">
        <f t="shared" si="315"/>
        <v>1107.98</v>
      </c>
      <c r="I883" s="2">
        <f t="shared" si="316"/>
        <v>0</v>
      </c>
      <c r="J883" s="2">
        <f t="shared" si="317"/>
        <v>8.24</v>
      </c>
      <c r="K883" s="2">
        <f t="shared" si="318"/>
        <v>1107.98</v>
      </c>
      <c r="L883" s="2">
        <f t="shared" si="319"/>
        <v>8.24</v>
      </c>
      <c r="M883" s="2">
        <f t="shared" si="320"/>
        <v>1116.22</v>
      </c>
      <c r="N883" s="2">
        <f>'ZBud Extract Monthly'!V882</f>
        <v>1116.22</v>
      </c>
      <c r="O883" s="53">
        <f t="shared" si="321"/>
        <v>0</v>
      </c>
      <c r="AI883" s="58">
        <f t="shared" si="322"/>
        <v>410.55</v>
      </c>
      <c r="AJ883" s="2">
        <f t="shared" si="323"/>
        <v>697.43000000000006</v>
      </c>
      <c r="AK883" s="2">
        <f t="shared" si="324"/>
        <v>1116.22</v>
      </c>
      <c r="AL883" s="2">
        <f t="shared" si="325"/>
        <v>8.24</v>
      </c>
      <c r="AM883" s="2">
        <f t="shared" si="326"/>
        <v>2232.44</v>
      </c>
      <c r="AN883" s="2">
        <f t="shared" si="327"/>
        <v>1116.22</v>
      </c>
      <c r="AO883" s="2">
        <f t="shared" si="328"/>
        <v>0</v>
      </c>
      <c r="AP883" s="2">
        <f t="shared" si="329"/>
        <v>0</v>
      </c>
      <c r="AQ883" s="2">
        <f t="shared" si="330"/>
        <v>0</v>
      </c>
      <c r="AR883" s="2">
        <f t="shared" si="331"/>
        <v>0</v>
      </c>
      <c r="AS883" s="2">
        <f t="shared" si="332"/>
        <v>0</v>
      </c>
      <c r="AT883" s="2">
        <f t="shared" si="333"/>
        <v>1116.22</v>
      </c>
      <c r="AU883" s="2">
        <f t="shared" si="334"/>
        <v>0</v>
      </c>
      <c r="AV883" s="2">
        <f t="shared" si="335"/>
        <v>4464.88</v>
      </c>
      <c r="AW883" s="2">
        <f t="shared" si="336"/>
        <v>5581.0999999999995</v>
      </c>
      <c r="AX883" s="2">
        <f>'ZBud Extract Monthly'!V882</f>
        <v>1116.22</v>
      </c>
      <c r="AY883" s="53">
        <f t="shared" si="337"/>
        <v>-4464.8799999999992</v>
      </c>
    </row>
    <row r="884" spans="1:51" x14ac:dyDescent="0.3">
      <c r="A884" s="129">
        <v>59536</v>
      </c>
      <c r="B884" s="130">
        <v>1213.48</v>
      </c>
      <c r="C884" s="130">
        <v>1248.74</v>
      </c>
      <c r="D884" s="130">
        <v>1059.71</v>
      </c>
      <c r="E884" s="130">
        <v>744.88</v>
      </c>
      <c r="F884" s="130">
        <v>0</v>
      </c>
      <c r="G884" s="130">
        <v>78.349999999999994</v>
      </c>
      <c r="H884" s="2">
        <f t="shared" si="315"/>
        <v>4266.8100000000004</v>
      </c>
      <c r="I884" s="2">
        <f t="shared" si="316"/>
        <v>0</v>
      </c>
      <c r="J884" s="2">
        <f t="shared" si="317"/>
        <v>78.349999999999994</v>
      </c>
      <c r="K884" s="2">
        <f t="shared" si="318"/>
        <v>4266.8100000000004</v>
      </c>
      <c r="L884" s="2">
        <f t="shared" si="319"/>
        <v>78.349999999999994</v>
      </c>
      <c r="M884" s="2">
        <f t="shared" si="320"/>
        <v>4345.1600000000008</v>
      </c>
      <c r="N884" s="2">
        <f>'ZBud Extract Monthly'!V883</f>
        <v>4345.1499999999996</v>
      </c>
      <c r="O884" s="53">
        <f t="shared" si="321"/>
        <v>-1.0000000001127773E-2</v>
      </c>
      <c r="AI884" s="58">
        <f t="shared" si="322"/>
        <v>1213.48</v>
      </c>
      <c r="AJ884" s="2">
        <f t="shared" si="323"/>
        <v>3053.33</v>
      </c>
      <c r="AK884" s="2">
        <f t="shared" si="324"/>
        <v>4345.1600000000008</v>
      </c>
      <c r="AL884" s="2">
        <f t="shared" si="325"/>
        <v>78.349999999999994</v>
      </c>
      <c r="AM884" s="2">
        <f t="shared" si="326"/>
        <v>8690.3200000000015</v>
      </c>
      <c r="AN884" s="2">
        <f t="shared" si="327"/>
        <v>4345.1399999999985</v>
      </c>
      <c r="AO884" s="2">
        <f t="shared" si="328"/>
        <v>0</v>
      </c>
      <c r="AP884" s="2">
        <f t="shared" si="329"/>
        <v>0</v>
      </c>
      <c r="AQ884" s="2">
        <f t="shared" si="330"/>
        <v>0</v>
      </c>
      <c r="AR884" s="2">
        <f t="shared" si="331"/>
        <v>0</v>
      </c>
      <c r="AS884" s="2">
        <f t="shared" si="332"/>
        <v>0</v>
      </c>
      <c r="AT884" s="2">
        <f t="shared" si="333"/>
        <v>4345.1600000000008</v>
      </c>
      <c r="AU884" s="2">
        <f t="shared" si="334"/>
        <v>0</v>
      </c>
      <c r="AV884" s="2">
        <f t="shared" si="335"/>
        <v>17380.62</v>
      </c>
      <c r="AW884" s="2">
        <f t="shared" si="336"/>
        <v>21725.780000000002</v>
      </c>
      <c r="AX884" s="2">
        <f>'ZBud Extract Monthly'!V883</f>
        <v>4345.1499999999996</v>
      </c>
      <c r="AY884" s="53">
        <f t="shared" si="337"/>
        <v>-17380.630000000005</v>
      </c>
    </row>
    <row r="885" spans="1:51" x14ac:dyDescent="0.3">
      <c r="A885" s="129">
        <v>59567</v>
      </c>
      <c r="B885" s="130">
        <v>509.63</v>
      </c>
      <c r="C885" s="130">
        <v>575.57000000000005</v>
      </c>
      <c r="D885" s="130">
        <v>800.27</v>
      </c>
      <c r="E885" s="130">
        <v>632.89</v>
      </c>
      <c r="F885" s="130">
        <v>0</v>
      </c>
      <c r="G885" s="130">
        <v>84.17</v>
      </c>
      <c r="H885" s="2">
        <f t="shared" si="315"/>
        <v>2518.36</v>
      </c>
      <c r="I885" s="2">
        <f t="shared" si="316"/>
        <v>0</v>
      </c>
      <c r="J885" s="2">
        <f t="shared" si="317"/>
        <v>84.17</v>
      </c>
      <c r="K885" s="2">
        <f t="shared" si="318"/>
        <v>2518.36</v>
      </c>
      <c r="L885" s="2">
        <f t="shared" si="319"/>
        <v>84.17</v>
      </c>
      <c r="M885" s="2">
        <f t="shared" si="320"/>
        <v>2602.5300000000002</v>
      </c>
      <c r="N885" s="2">
        <f>'ZBud Extract Monthly'!V884</f>
        <v>2602.54</v>
      </c>
      <c r="O885" s="53">
        <f t="shared" si="321"/>
        <v>9.9999999997635314E-3</v>
      </c>
      <c r="AI885" s="58">
        <f t="shared" si="322"/>
        <v>509.63</v>
      </c>
      <c r="AJ885" s="2">
        <f t="shared" si="323"/>
        <v>2008.73</v>
      </c>
      <c r="AK885" s="2">
        <f t="shared" si="324"/>
        <v>2602.5300000000002</v>
      </c>
      <c r="AL885" s="2">
        <f t="shared" si="325"/>
        <v>84.17</v>
      </c>
      <c r="AM885" s="2">
        <f t="shared" si="326"/>
        <v>5205.0600000000004</v>
      </c>
      <c r="AN885" s="2">
        <f t="shared" si="327"/>
        <v>2602.5499999999997</v>
      </c>
      <c r="AO885" s="2">
        <f t="shared" si="328"/>
        <v>0</v>
      </c>
      <c r="AP885" s="2">
        <f t="shared" si="329"/>
        <v>0</v>
      </c>
      <c r="AQ885" s="2">
        <f t="shared" si="330"/>
        <v>0</v>
      </c>
      <c r="AR885" s="2">
        <f t="shared" si="331"/>
        <v>0</v>
      </c>
      <c r="AS885" s="2">
        <f t="shared" si="332"/>
        <v>0</v>
      </c>
      <c r="AT885" s="2">
        <f t="shared" si="333"/>
        <v>2602.5300000000002</v>
      </c>
      <c r="AU885" s="2">
        <f t="shared" si="334"/>
        <v>0</v>
      </c>
      <c r="AV885" s="2">
        <f t="shared" si="335"/>
        <v>10410.14</v>
      </c>
      <c r="AW885" s="2">
        <f t="shared" si="336"/>
        <v>13012.67</v>
      </c>
      <c r="AX885" s="2">
        <f>'ZBud Extract Monthly'!V884</f>
        <v>2602.54</v>
      </c>
      <c r="AY885" s="53">
        <f t="shared" si="337"/>
        <v>-10410.130000000001</v>
      </c>
    </row>
    <row r="886" spans="1:51" x14ac:dyDescent="0.3">
      <c r="A886" s="129">
        <v>59595</v>
      </c>
      <c r="B886" s="130">
        <v>498.14</v>
      </c>
      <c r="C886" s="130">
        <v>526.07000000000005</v>
      </c>
      <c r="D886" s="130">
        <v>622.19000000000005</v>
      </c>
      <c r="E886" s="130">
        <v>479.62</v>
      </c>
      <c r="F886" s="130">
        <v>0</v>
      </c>
      <c r="G886" s="130">
        <v>64.3</v>
      </c>
      <c r="H886" s="2">
        <f t="shared" si="315"/>
        <v>2126.02</v>
      </c>
      <c r="I886" s="2">
        <f t="shared" si="316"/>
        <v>0</v>
      </c>
      <c r="J886" s="2">
        <f t="shared" si="317"/>
        <v>64.3</v>
      </c>
      <c r="K886" s="2">
        <f t="shared" si="318"/>
        <v>2126.02</v>
      </c>
      <c r="L886" s="2">
        <f t="shared" si="319"/>
        <v>64.3</v>
      </c>
      <c r="M886" s="2">
        <f t="shared" si="320"/>
        <v>2190.3200000000002</v>
      </c>
      <c r="N886" s="2">
        <f>'ZBud Extract Monthly'!V885</f>
        <v>2190.31</v>
      </c>
      <c r="O886" s="53">
        <f t="shared" si="321"/>
        <v>-1.0000000000218279E-2</v>
      </c>
      <c r="AI886" s="58">
        <f t="shared" si="322"/>
        <v>498.14</v>
      </c>
      <c r="AJ886" s="2">
        <f t="shared" si="323"/>
        <v>1627.88</v>
      </c>
      <c r="AK886" s="2">
        <f t="shared" si="324"/>
        <v>2190.3200000000002</v>
      </c>
      <c r="AL886" s="2">
        <f t="shared" si="325"/>
        <v>64.3</v>
      </c>
      <c r="AM886" s="2">
        <f t="shared" si="326"/>
        <v>4380.6400000000003</v>
      </c>
      <c r="AN886" s="2">
        <f t="shared" si="327"/>
        <v>2190.2999999999997</v>
      </c>
      <c r="AO886" s="2">
        <f t="shared" si="328"/>
        <v>0</v>
      </c>
      <c r="AP886" s="2">
        <f t="shared" si="329"/>
        <v>0</v>
      </c>
      <c r="AQ886" s="2">
        <f t="shared" si="330"/>
        <v>0</v>
      </c>
      <c r="AR886" s="2">
        <f t="shared" si="331"/>
        <v>0</v>
      </c>
      <c r="AS886" s="2">
        <f t="shared" si="332"/>
        <v>0</v>
      </c>
      <c r="AT886" s="2">
        <f t="shared" si="333"/>
        <v>2190.3200000000002</v>
      </c>
      <c r="AU886" s="2">
        <f t="shared" si="334"/>
        <v>0</v>
      </c>
      <c r="AV886" s="2">
        <f t="shared" si="335"/>
        <v>8761.26</v>
      </c>
      <c r="AW886" s="2">
        <f t="shared" si="336"/>
        <v>10951.58</v>
      </c>
      <c r="AX886" s="2">
        <f>'ZBud Extract Monthly'!V885</f>
        <v>2190.31</v>
      </c>
      <c r="AY886" s="53">
        <f t="shared" si="337"/>
        <v>-8761.27</v>
      </c>
    </row>
    <row r="887" spans="1:51" x14ac:dyDescent="0.3">
      <c r="A887" s="129">
        <v>59626</v>
      </c>
      <c r="B887" s="130">
        <v>454.02</v>
      </c>
      <c r="C887" s="130">
        <v>471.28</v>
      </c>
      <c r="D887" s="130">
        <v>482.57</v>
      </c>
      <c r="E887" s="130">
        <v>416.91</v>
      </c>
      <c r="F887" s="130">
        <v>0</v>
      </c>
      <c r="G887" s="130">
        <v>51.1</v>
      </c>
      <c r="H887" s="2">
        <f t="shared" si="315"/>
        <v>1824.78</v>
      </c>
      <c r="I887" s="2">
        <f t="shared" si="316"/>
        <v>0</v>
      </c>
      <c r="J887" s="2">
        <f t="shared" si="317"/>
        <v>51.1</v>
      </c>
      <c r="K887" s="2">
        <f t="shared" si="318"/>
        <v>1824.78</v>
      </c>
      <c r="L887" s="2">
        <f t="shared" si="319"/>
        <v>51.1</v>
      </c>
      <c r="M887" s="2">
        <f t="shared" si="320"/>
        <v>1875.8799999999999</v>
      </c>
      <c r="N887" s="2">
        <f>'ZBud Extract Monthly'!V886</f>
        <v>1875.88</v>
      </c>
      <c r="O887" s="53">
        <f t="shared" si="321"/>
        <v>0</v>
      </c>
      <c r="AI887" s="58">
        <f t="shared" si="322"/>
        <v>454.02</v>
      </c>
      <c r="AJ887" s="2">
        <f t="shared" si="323"/>
        <v>1370.76</v>
      </c>
      <c r="AK887" s="2">
        <f t="shared" si="324"/>
        <v>1875.8799999999999</v>
      </c>
      <c r="AL887" s="2">
        <f t="shared" si="325"/>
        <v>51.1</v>
      </c>
      <c r="AM887" s="2">
        <f t="shared" si="326"/>
        <v>3751.7599999999998</v>
      </c>
      <c r="AN887" s="2">
        <f t="shared" si="327"/>
        <v>1875.88</v>
      </c>
      <c r="AO887" s="2">
        <f t="shared" si="328"/>
        <v>0</v>
      </c>
      <c r="AP887" s="2">
        <f t="shared" si="329"/>
        <v>0</v>
      </c>
      <c r="AQ887" s="2">
        <f t="shared" si="330"/>
        <v>0</v>
      </c>
      <c r="AR887" s="2">
        <f t="shared" si="331"/>
        <v>0</v>
      </c>
      <c r="AS887" s="2">
        <f t="shared" si="332"/>
        <v>0</v>
      </c>
      <c r="AT887" s="2">
        <f t="shared" si="333"/>
        <v>1875.8799999999999</v>
      </c>
      <c r="AU887" s="2">
        <f t="shared" si="334"/>
        <v>0</v>
      </c>
      <c r="AV887" s="2">
        <f t="shared" si="335"/>
        <v>7503.5199999999995</v>
      </c>
      <c r="AW887" s="2">
        <f t="shared" si="336"/>
        <v>9379.4</v>
      </c>
      <c r="AX887" s="2">
        <f>'ZBud Extract Monthly'!V886</f>
        <v>1875.88</v>
      </c>
      <c r="AY887" s="53">
        <f t="shared" si="337"/>
        <v>-7503.5199999999995</v>
      </c>
    </row>
    <row r="888" spans="1:51" x14ac:dyDescent="0.3">
      <c r="A888" s="129">
        <v>59656</v>
      </c>
      <c r="B888" s="130">
        <v>378</v>
      </c>
      <c r="C888" s="130">
        <v>371.85</v>
      </c>
      <c r="D888" s="130">
        <v>274.63</v>
      </c>
      <c r="E888" s="130">
        <v>203.74</v>
      </c>
      <c r="F888" s="130">
        <v>0</v>
      </c>
      <c r="G888" s="130">
        <v>23.51</v>
      </c>
      <c r="H888" s="2">
        <f t="shared" si="315"/>
        <v>1228.22</v>
      </c>
      <c r="I888" s="2">
        <f t="shared" si="316"/>
        <v>0</v>
      </c>
      <c r="J888" s="2">
        <f t="shared" si="317"/>
        <v>23.51</v>
      </c>
      <c r="K888" s="2">
        <f t="shared" si="318"/>
        <v>1228.22</v>
      </c>
      <c r="L888" s="2">
        <f t="shared" si="319"/>
        <v>23.51</v>
      </c>
      <c r="M888" s="2">
        <f t="shared" si="320"/>
        <v>1251.73</v>
      </c>
      <c r="N888" s="2">
        <f>'ZBud Extract Monthly'!V887</f>
        <v>1251.73</v>
      </c>
      <c r="O888" s="53">
        <f t="shared" si="321"/>
        <v>0</v>
      </c>
      <c r="AI888" s="58">
        <f t="shared" si="322"/>
        <v>378</v>
      </c>
      <c r="AJ888" s="2">
        <f t="shared" si="323"/>
        <v>850.22</v>
      </c>
      <c r="AK888" s="2">
        <f t="shared" si="324"/>
        <v>1251.73</v>
      </c>
      <c r="AL888" s="2">
        <f t="shared" si="325"/>
        <v>23.51</v>
      </c>
      <c r="AM888" s="2">
        <f t="shared" si="326"/>
        <v>2503.46</v>
      </c>
      <c r="AN888" s="2">
        <f t="shared" si="327"/>
        <v>1251.73</v>
      </c>
      <c r="AO888" s="2">
        <f t="shared" si="328"/>
        <v>0</v>
      </c>
      <c r="AP888" s="2">
        <f t="shared" si="329"/>
        <v>0</v>
      </c>
      <c r="AQ888" s="2">
        <f t="shared" si="330"/>
        <v>0</v>
      </c>
      <c r="AR888" s="2">
        <f t="shared" si="331"/>
        <v>0</v>
      </c>
      <c r="AS888" s="2">
        <f t="shared" si="332"/>
        <v>0</v>
      </c>
      <c r="AT888" s="2">
        <f t="shared" si="333"/>
        <v>1251.73</v>
      </c>
      <c r="AU888" s="2">
        <f t="shared" si="334"/>
        <v>0</v>
      </c>
      <c r="AV888" s="2">
        <f t="shared" si="335"/>
        <v>5006.92</v>
      </c>
      <c r="AW888" s="2">
        <f t="shared" si="336"/>
        <v>6258.65</v>
      </c>
      <c r="AX888" s="2">
        <f>'ZBud Extract Monthly'!V887</f>
        <v>1251.73</v>
      </c>
      <c r="AY888" s="53">
        <f t="shared" si="337"/>
        <v>-5006.92</v>
      </c>
    </row>
    <row r="889" spans="1:51" x14ac:dyDescent="0.3">
      <c r="A889" s="129">
        <v>59687</v>
      </c>
      <c r="B889" s="130">
        <v>378.84</v>
      </c>
      <c r="C889" s="130">
        <v>345.92</v>
      </c>
      <c r="D889" s="130">
        <v>118.12</v>
      </c>
      <c r="E889" s="130">
        <v>94</v>
      </c>
      <c r="F889" s="130">
        <v>0</v>
      </c>
      <c r="G889" s="130">
        <v>4.8</v>
      </c>
      <c r="H889" s="2">
        <f t="shared" si="315"/>
        <v>936.88</v>
      </c>
      <c r="I889" s="2">
        <f t="shared" si="316"/>
        <v>0</v>
      </c>
      <c r="J889" s="2">
        <f t="shared" si="317"/>
        <v>4.8</v>
      </c>
      <c r="K889" s="2">
        <f t="shared" si="318"/>
        <v>936.88</v>
      </c>
      <c r="L889" s="2">
        <f t="shared" si="319"/>
        <v>4.8</v>
      </c>
      <c r="M889" s="2">
        <f t="shared" si="320"/>
        <v>941.68</v>
      </c>
      <c r="N889" s="2">
        <f>'ZBud Extract Monthly'!V888</f>
        <v>941.68</v>
      </c>
      <c r="O889" s="53">
        <f t="shared" si="321"/>
        <v>0</v>
      </c>
      <c r="AI889" s="58">
        <f t="shared" si="322"/>
        <v>378.84</v>
      </c>
      <c r="AJ889" s="2">
        <f t="shared" si="323"/>
        <v>558.04</v>
      </c>
      <c r="AK889" s="2">
        <f t="shared" si="324"/>
        <v>941.68</v>
      </c>
      <c r="AL889" s="2">
        <f t="shared" si="325"/>
        <v>4.8</v>
      </c>
      <c r="AM889" s="2">
        <f t="shared" si="326"/>
        <v>1883.36</v>
      </c>
      <c r="AN889" s="2">
        <f t="shared" si="327"/>
        <v>941.68</v>
      </c>
      <c r="AO889" s="2">
        <f t="shared" si="328"/>
        <v>0</v>
      </c>
      <c r="AP889" s="2">
        <f t="shared" si="329"/>
        <v>0</v>
      </c>
      <c r="AQ889" s="2">
        <f t="shared" si="330"/>
        <v>0</v>
      </c>
      <c r="AR889" s="2">
        <f t="shared" si="331"/>
        <v>0</v>
      </c>
      <c r="AS889" s="2">
        <f t="shared" si="332"/>
        <v>0</v>
      </c>
      <c r="AT889" s="2">
        <f t="shared" si="333"/>
        <v>941.68</v>
      </c>
      <c r="AU889" s="2">
        <f t="shared" si="334"/>
        <v>0</v>
      </c>
      <c r="AV889" s="2">
        <f t="shared" si="335"/>
        <v>3766.72</v>
      </c>
      <c r="AW889" s="2">
        <f t="shared" si="336"/>
        <v>4708.3999999999996</v>
      </c>
      <c r="AX889" s="2">
        <f>'ZBud Extract Monthly'!V888</f>
        <v>941.68</v>
      </c>
      <c r="AY889" s="53">
        <f t="shared" si="337"/>
        <v>-3766.72</v>
      </c>
    </row>
    <row r="890" spans="1:51" x14ac:dyDescent="0.3">
      <c r="A890" s="129">
        <v>59717</v>
      </c>
      <c r="B890" s="130">
        <v>326.12</v>
      </c>
      <c r="C890" s="130">
        <v>277.73</v>
      </c>
      <c r="D890" s="130">
        <v>36.590000000000003</v>
      </c>
      <c r="E890" s="130">
        <v>6.98</v>
      </c>
      <c r="F890" s="130">
        <v>0</v>
      </c>
      <c r="G890" s="130">
        <v>0</v>
      </c>
      <c r="H890" s="2">
        <f t="shared" si="315"/>
        <v>647.42000000000007</v>
      </c>
      <c r="I890" s="2">
        <f t="shared" si="316"/>
        <v>0</v>
      </c>
      <c r="J890" s="2">
        <f t="shared" si="317"/>
        <v>0</v>
      </c>
      <c r="K890" s="2">
        <f t="shared" si="318"/>
        <v>647.42000000000007</v>
      </c>
      <c r="L890" s="2">
        <f t="shared" si="319"/>
        <v>0</v>
      </c>
      <c r="M890" s="2">
        <f t="shared" si="320"/>
        <v>647.42000000000007</v>
      </c>
      <c r="N890" s="2">
        <f>'ZBud Extract Monthly'!V889</f>
        <v>647.41999999999996</v>
      </c>
      <c r="O890" s="53">
        <f t="shared" si="321"/>
        <v>0</v>
      </c>
      <c r="AI890" s="58">
        <f t="shared" si="322"/>
        <v>326.12</v>
      </c>
      <c r="AJ890" s="2">
        <f t="shared" si="323"/>
        <v>321.30000000000007</v>
      </c>
      <c r="AK890" s="2">
        <f t="shared" si="324"/>
        <v>647.42000000000007</v>
      </c>
      <c r="AL890" s="2">
        <f t="shared" si="325"/>
        <v>0</v>
      </c>
      <c r="AM890" s="2">
        <f t="shared" si="326"/>
        <v>1294.8400000000001</v>
      </c>
      <c r="AN890" s="2">
        <f t="shared" si="327"/>
        <v>647.41999999999996</v>
      </c>
      <c r="AO890" s="2">
        <f t="shared" si="328"/>
        <v>0</v>
      </c>
      <c r="AP890" s="2">
        <f t="shared" si="329"/>
        <v>0</v>
      </c>
      <c r="AQ890" s="2">
        <f t="shared" si="330"/>
        <v>0</v>
      </c>
      <c r="AR890" s="2">
        <f t="shared" si="331"/>
        <v>0</v>
      </c>
      <c r="AS890" s="2">
        <f t="shared" si="332"/>
        <v>0</v>
      </c>
      <c r="AT890" s="2">
        <f t="shared" si="333"/>
        <v>647.42000000000007</v>
      </c>
      <c r="AU890" s="2">
        <f t="shared" si="334"/>
        <v>0</v>
      </c>
      <c r="AV890" s="2">
        <f t="shared" si="335"/>
        <v>2589.6800000000003</v>
      </c>
      <c r="AW890" s="2">
        <f t="shared" si="336"/>
        <v>3237.1000000000004</v>
      </c>
      <c r="AX890" s="2">
        <f>'ZBud Extract Monthly'!V889</f>
        <v>647.41999999999996</v>
      </c>
      <c r="AY890" s="53">
        <f t="shared" si="337"/>
        <v>-2589.6800000000003</v>
      </c>
    </row>
    <row r="891" spans="1:51" x14ac:dyDescent="0.3">
      <c r="A891" s="129">
        <v>59748</v>
      </c>
      <c r="B891" s="130">
        <v>338.01</v>
      </c>
      <c r="C891" s="130">
        <v>265.88</v>
      </c>
      <c r="D891" s="130">
        <v>19.75</v>
      </c>
      <c r="E891" s="130">
        <v>1.41</v>
      </c>
      <c r="F891" s="130">
        <v>0</v>
      </c>
      <c r="G891" s="130">
        <v>0</v>
      </c>
      <c r="H891" s="2">
        <f t="shared" si="315"/>
        <v>625.04999999999995</v>
      </c>
      <c r="I891" s="2">
        <f t="shared" si="316"/>
        <v>0</v>
      </c>
      <c r="J891" s="2">
        <f t="shared" si="317"/>
        <v>0</v>
      </c>
      <c r="K891" s="2">
        <f t="shared" si="318"/>
        <v>625.04999999999995</v>
      </c>
      <c r="L891" s="2">
        <f t="shared" si="319"/>
        <v>0</v>
      </c>
      <c r="M891" s="2">
        <f t="shared" si="320"/>
        <v>625.04999999999995</v>
      </c>
      <c r="N891" s="2">
        <f>'ZBud Extract Monthly'!V890</f>
        <v>625.04999999999995</v>
      </c>
      <c r="O891" s="53">
        <f t="shared" si="321"/>
        <v>0</v>
      </c>
      <c r="AI891" s="58">
        <f t="shared" si="322"/>
        <v>338.01</v>
      </c>
      <c r="AJ891" s="2">
        <f t="shared" si="323"/>
        <v>287.04000000000002</v>
      </c>
      <c r="AK891" s="2">
        <f t="shared" si="324"/>
        <v>625.04999999999995</v>
      </c>
      <c r="AL891" s="2">
        <f t="shared" si="325"/>
        <v>0</v>
      </c>
      <c r="AM891" s="2">
        <f t="shared" si="326"/>
        <v>1250.0999999999999</v>
      </c>
      <c r="AN891" s="2">
        <f t="shared" si="327"/>
        <v>625.04999999999995</v>
      </c>
      <c r="AO891" s="2">
        <f t="shared" si="328"/>
        <v>0</v>
      </c>
      <c r="AP891" s="2">
        <f t="shared" si="329"/>
        <v>0</v>
      </c>
      <c r="AQ891" s="2">
        <f t="shared" si="330"/>
        <v>0</v>
      </c>
      <c r="AR891" s="2">
        <f t="shared" si="331"/>
        <v>0</v>
      </c>
      <c r="AS891" s="2">
        <f t="shared" si="332"/>
        <v>0</v>
      </c>
      <c r="AT891" s="2">
        <f t="shared" si="333"/>
        <v>625.04999999999995</v>
      </c>
      <c r="AU891" s="2">
        <f t="shared" si="334"/>
        <v>0</v>
      </c>
      <c r="AV891" s="2">
        <f t="shared" si="335"/>
        <v>2500.1999999999998</v>
      </c>
      <c r="AW891" s="2">
        <f t="shared" si="336"/>
        <v>3125.25</v>
      </c>
      <c r="AX891" s="2">
        <f>'ZBud Extract Monthly'!V890</f>
        <v>625.04999999999995</v>
      </c>
      <c r="AY891" s="53">
        <f t="shared" si="337"/>
        <v>-2500.1999999999998</v>
      </c>
    </row>
    <row r="892" spans="1:51" x14ac:dyDescent="0.3">
      <c r="A892" s="129">
        <v>59779</v>
      </c>
      <c r="B892" s="130">
        <v>447.38</v>
      </c>
      <c r="C892" s="130">
        <v>377.11</v>
      </c>
      <c r="D892" s="130">
        <v>63.5</v>
      </c>
      <c r="E892" s="130">
        <v>41.74</v>
      </c>
      <c r="F892" s="130">
        <v>0</v>
      </c>
      <c r="G892" s="130">
        <v>0</v>
      </c>
      <c r="H892" s="2">
        <f t="shared" si="315"/>
        <v>929.73</v>
      </c>
      <c r="I892" s="2">
        <f t="shared" si="316"/>
        <v>0</v>
      </c>
      <c r="J892" s="2">
        <f t="shared" si="317"/>
        <v>0</v>
      </c>
      <c r="K892" s="2">
        <f t="shared" si="318"/>
        <v>929.73</v>
      </c>
      <c r="L892" s="2">
        <f t="shared" si="319"/>
        <v>0</v>
      </c>
      <c r="M892" s="2">
        <f t="shared" si="320"/>
        <v>929.73</v>
      </c>
      <c r="N892" s="2">
        <f>'ZBud Extract Monthly'!V891</f>
        <v>929.72</v>
      </c>
      <c r="O892" s="53">
        <f t="shared" si="321"/>
        <v>-9.9999999999909051E-3</v>
      </c>
      <c r="AI892" s="58">
        <f t="shared" si="322"/>
        <v>447.38</v>
      </c>
      <c r="AJ892" s="2">
        <f t="shared" si="323"/>
        <v>482.35</v>
      </c>
      <c r="AK892" s="2">
        <f t="shared" si="324"/>
        <v>929.73</v>
      </c>
      <c r="AL892" s="2">
        <f t="shared" si="325"/>
        <v>0</v>
      </c>
      <c r="AM892" s="2">
        <f t="shared" si="326"/>
        <v>1859.46</v>
      </c>
      <c r="AN892" s="2">
        <f t="shared" si="327"/>
        <v>929.71</v>
      </c>
      <c r="AO892" s="2">
        <f t="shared" si="328"/>
        <v>0</v>
      </c>
      <c r="AP892" s="2">
        <f t="shared" si="329"/>
        <v>0</v>
      </c>
      <c r="AQ892" s="2">
        <f t="shared" si="330"/>
        <v>0</v>
      </c>
      <c r="AR892" s="2">
        <f t="shared" si="331"/>
        <v>0</v>
      </c>
      <c r="AS892" s="2">
        <f t="shared" si="332"/>
        <v>0</v>
      </c>
      <c r="AT892" s="2">
        <f t="shared" si="333"/>
        <v>929.73</v>
      </c>
      <c r="AU892" s="2">
        <f t="shared" si="334"/>
        <v>0</v>
      </c>
      <c r="AV892" s="2">
        <f t="shared" si="335"/>
        <v>3718.9</v>
      </c>
      <c r="AW892" s="2">
        <f t="shared" si="336"/>
        <v>4648.63</v>
      </c>
      <c r="AX892" s="2">
        <f>'ZBud Extract Monthly'!V891</f>
        <v>929.72</v>
      </c>
      <c r="AY892" s="53">
        <f t="shared" si="337"/>
        <v>-3718.91</v>
      </c>
    </row>
    <row r="893" spans="1:51" x14ac:dyDescent="0.3">
      <c r="A893" s="129">
        <v>59809</v>
      </c>
      <c r="B893" s="130">
        <v>352.52</v>
      </c>
      <c r="C893" s="130">
        <v>289.2</v>
      </c>
      <c r="D893" s="130">
        <v>49.26</v>
      </c>
      <c r="E893" s="130">
        <v>14.56</v>
      </c>
      <c r="F893" s="130">
        <v>0</v>
      </c>
      <c r="G893" s="130">
        <v>0</v>
      </c>
      <c r="H893" s="2">
        <f t="shared" si="315"/>
        <v>705.54</v>
      </c>
      <c r="I893" s="2">
        <f t="shared" si="316"/>
        <v>0</v>
      </c>
      <c r="J893" s="2">
        <f t="shared" si="317"/>
        <v>0</v>
      </c>
      <c r="K893" s="2">
        <f t="shared" si="318"/>
        <v>705.54</v>
      </c>
      <c r="L893" s="2">
        <f t="shared" si="319"/>
        <v>0</v>
      </c>
      <c r="M893" s="2">
        <f t="shared" si="320"/>
        <v>705.54</v>
      </c>
      <c r="N893" s="2">
        <f>'ZBud Extract Monthly'!V892</f>
        <v>705.54</v>
      </c>
      <c r="O893" s="53">
        <f t="shared" si="321"/>
        <v>0</v>
      </c>
      <c r="AI893" s="58">
        <f t="shared" si="322"/>
        <v>352.52</v>
      </c>
      <c r="AJ893" s="2">
        <f t="shared" si="323"/>
        <v>353.02</v>
      </c>
      <c r="AK893" s="2">
        <f t="shared" si="324"/>
        <v>705.54</v>
      </c>
      <c r="AL893" s="2">
        <f t="shared" si="325"/>
        <v>0</v>
      </c>
      <c r="AM893" s="2">
        <f t="shared" si="326"/>
        <v>1411.08</v>
      </c>
      <c r="AN893" s="2">
        <f t="shared" si="327"/>
        <v>705.54</v>
      </c>
      <c r="AO893" s="2">
        <f t="shared" si="328"/>
        <v>0</v>
      </c>
      <c r="AP893" s="2">
        <f t="shared" si="329"/>
        <v>0</v>
      </c>
      <c r="AQ893" s="2">
        <f t="shared" si="330"/>
        <v>0</v>
      </c>
      <c r="AR893" s="2">
        <f t="shared" si="331"/>
        <v>0</v>
      </c>
      <c r="AS893" s="2">
        <f t="shared" si="332"/>
        <v>0</v>
      </c>
      <c r="AT893" s="2">
        <f t="shared" si="333"/>
        <v>705.54</v>
      </c>
      <c r="AU893" s="2">
        <f t="shared" si="334"/>
        <v>0</v>
      </c>
      <c r="AV893" s="2">
        <f t="shared" si="335"/>
        <v>2822.16</v>
      </c>
      <c r="AW893" s="2">
        <f t="shared" si="336"/>
        <v>3527.7</v>
      </c>
      <c r="AX893" s="2">
        <f>'ZBud Extract Monthly'!V892</f>
        <v>705.54</v>
      </c>
      <c r="AY893" s="53">
        <f t="shared" si="337"/>
        <v>-2822.16</v>
      </c>
    </row>
    <row r="894" spans="1:51" x14ac:dyDescent="0.3">
      <c r="A894" s="129">
        <v>59840</v>
      </c>
      <c r="B894" s="130">
        <v>348.14</v>
      </c>
      <c r="C894" s="130">
        <v>270.73</v>
      </c>
      <c r="D894" s="130">
        <v>85.1</v>
      </c>
      <c r="E894" s="130">
        <v>19.04</v>
      </c>
      <c r="F894" s="130">
        <v>0</v>
      </c>
      <c r="G894" s="130">
        <v>0</v>
      </c>
      <c r="H894" s="2">
        <f t="shared" si="315"/>
        <v>723.01</v>
      </c>
      <c r="I894" s="2">
        <f t="shared" si="316"/>
        <v>0</v>
      </c>
      <c r="J894" s="2">
        <f t="shared" si="317"/>
        <v>0</v>
      </c>
      <c r="K894" s="2">
        <f t="shared" si="318"/>
        <v>723.01</v>
      </c>
      <c r="L894" s="2">
        <f t="shared" si="319"/>
        <v>0</v>
      </c>
      <c r="M894" s="2">
        <f t="shared" si="320"/>
        <v>723.01</v>
      </c>
      <c r="N894" s="2">
        <f>'ZBud Extract Monthly'!V893</f>
        <v>723.01</v>
      </c>
      <c r="O894" s="53">
        <f t="shared" si="321"/>
        <v>0</v>
      </c>
      <c r="AI894" s="58">
        <f t="shared" si="322"/>
        <v>348.14</v>
      </c>
      <c r="AJ894" s="2">
        <f t="shared" si="323"/>
        <v>374.87000000000006</v>
      </c>
      <c r="AK894" s="2">
        <f t="shared" si="324"/>
        <v>723.01</v>
      </c>
      <c r="AL894" s="2">
        <f t="shared" si="325"/>
        <v>0</v>
      </c>
      <c r="AM894" s="2">
        <f t="shared" si="326"/>
        <v>1446.02</v>
      </c>
      <c r="AN894" s="2">
        <f t="shared" si="327"/>
        <v>723.01</v>
      </c>
      <c r="AO894" s="2">
        <f t="shared" si="328"/>
        <v>0</v>
      </c>
      <c r="AP894" s="2">
        <f t="shared" si="329"/>
        <v>0</v>
      </c>
      <c r="AQ894" s="2">
        <f t="shared" si="330"/>
        <v>0</v>
      </c>
      <c r="AR894" s="2">
        <f t="shared" si="331"/>
        <v>0</v>
      </c>
      <c r="AS894" s="2">
        <f t="shared" si="332"/>
        <v>0</v>
      </c>
      <c r="AT894" s="2">
        <f t="shared" si="333"/>
        <v>723.01</v>
      </c>
      <c r="AU894" s="2">
        <f t="shared" si="334"/>
        <v>0</v>
      </c>
      <c r="AV894" s="2">
        <f t="shared" si="335"/>
        <v>2892.04</v>
      </c>
      <c r="AW894" s="2">
        <f t="shared" si="336"/>
        <v>3615.05</v>
      </c>
      <c r="AX894" s="2">
        <f>'ZBud Extract Monthly'!V893</f>
        <v>723.01</v>
      </c>
      <c r="AY894" s="53">
        <f t="shared" si="337"/>
        <v>-2892.04</v>
      </c>
    </row>
    <row r="895" spans="1:51" x14ac:dyDescent="0.3">
      <c r="A895" s="129">
        <v>59870</v>
      </c>
      <c r="B895" s="130">
        <v>386.35</v>
      </c>
      <c r="C895" s="130">
        <v>307.35000000000002</v>
      </c>
      <c r="D895" s="130">
        <v>139.91</v>
      </c>
      <c r="E895" s="130">
        <v>103.18</v>
      </c>
      <c r="F895" s="130">
        <v>0</v>
      </c>
      <c r="G895" s="130">
        <v>4.91</v>
      </c>
      <c r="H895" s="2">
        <f t="shared" si="315"/>
        <v>936.79</v>
      </c>
      <c r="I895" s="2">
        <f t="shared" si="316"/>
        <v>0</v>
      </c>
      <c r="J895" s="2">
        <f t="shared" si="317"/>
        <v>4.91</v>
      </c>
      <c r="K895" s="2">
        <f t="shared" si="318"/>
        <v>936.79</v>
      </c>
      <c r="L895" s="2">
        <f t="shared" si="319"/>
        <v>4.91</v>
      </c>
      <c r="M895" s="2">
        <f t="shared" si="320"/>
        <v>941.69999999999993</v>
      </c>
      <c r="N895" s="2">
        <f>'ZBud Extract Monthly'!V894</f>
        <v>941.69</v>
      </c>
      <c r="O895" s="53">
        <f t="shared" si="321"/>
        <v>-9.9999999998772182E-3</v>
      </c>
      <c r="AI895" s="58">
        <f t="shared" si="322"/>
        <v>386.35</v>
      </c>
      <c r="AJ895" s="2">
        <f t="shared" si="323"/>
        <v>550.44000000000005</v>
      </c>
      <c r="AK895" s="2">
        <f t="shared" si="324"/>
        <v>941.69999999999993</v>
      </c>
      <c r="AL895" s="2">
        <f t="shared" si="325"/>
        <v>4.91</v>
      </c>
      <c r="AM895" s="2">
        <f t="shared" si="326"/>
        <v>1883.3999999999999</v>
      </c>
      <c r="AN895" s="2">
        <f t="shared" si="327"/>
        <v>941.68000000000018</v>
      </c>
      <c r="AO895" s="2">
        <f t="shared" si="328"/>
        <v>0</v>
      </c>
      <c r="AP895" s="2">
        <f t="shared" si="329"/>
        <v>0</v>
      </c>
      <c r="AQ895" s="2">
        <f t="shared" si="330"/>
        <v>0</v>
      </c>
      <c r="AR895" s="2">
        <f t="shared" si="331"/>
        <v>0</v>
      </c>
      <c r="AS895" s="2">
        <f t="shared" si="332"/>
        <v>0</v>
      </c>
      <c r="AT895" s="2">
        <f t="shared" si="333"/>
        <v>941.69999999999993</v>
      </c>
      <c r="AU895" s="2">
        <f t="shared" si="334"/>
        <v>0</v>
      </c>
      <c r="AV895" s="2">
        <f t="shared" si="335"/>
        <v>3766.78</v>
      </c>
      <c r="AW895" s="2">
        <f t="shared" si="336"/>
        <v>4708.4800000000005</v>
      </c>
      <c r="AX895" s="2">
        <f>'ZBud Extract Monthly'!V894</f>
        <v>941.69</v>
      </c>
      <c r="AY895" s="53">
        <f t="shared" si="337"/>
        <v>-3766.7900000000004</v>
      </c>
    </row>
    <row r="896" spans="1:51" x14ac:dyDescent="0.3">
      <c r="A896" s="129">
        <v>59901</v>
      </c>
      <c r="B896" s="130">
        <v>513.14</v>
      </c>
      <c r="C896" s="130">
        <v>420.03</v>
      </c>
      <c r="D896" s="130">
        <v>263.66000000000003</v>
      </c>
      <c r="E896" s="130">
        <v>184.7</v>
      </c>
      <c r="F896" s="130">
        <v>0</v>
      </c>
      <c r="G896" s="130">
        <v>12.85</v>
      </c>
      <c r="H896" s="2">
        <f t="shared" si="315"/>
        <v>1381.53</v>
      </c>
      <c r="I896" s="2">
        <f t="shared" si="316"/>
        <v>0</v>
      </c>
      <c r="J896" s="2">
        <f t="shared" si="317"/>
        <v>12.85</v>
      </c>
      <c r="K896" s="2">
        <f t="shared" si="318"/>
        <v>1381.53</v>
      </c>
      <c r="L896" s="2">
        <f t="shared" si="319"/>
        <v>12.85</v>
      </c>
      <c r="M896" s="2">
        <f t="shared" si="320"/>
        <v>1394.3799999999999</v>
      </c>
      <c r="N896" s="2">
        <f>'ZBud Extract Monthly'!V895</f>
        <v>1394.39</v>
      </c>
      <c r="O896" s="53">
        <f t="shared" si="321"/>
        <v>1.0000000000218279E-2</v>
      </c>
      <c r="AI896" s="58">
        <f t="shared" si="322"/>
        <v>513.14</v>
      </c>
      <c r="AJ896" s="2">
        <f t="shared" si="323"/>
        <v>868.3900000000001</v>
      </c>
      <c r="AK896" s="2">
        <f t="shared" si="324"/>
        <v>1394.3799999999999</v>
      </c>
      <c r="AL896" s="2">
        <f t="shared" si="325"/>
        <v>12.85</v>
      </c>
      <c r="AM896" s="2">
        <f t="shared" si="326"/>
        <v>2788.7599999999998</v>
      </c>
      <c r="AN896" s="2">
        <f t="shared" si="327"/>
        <v>1394.4000000000003</v>
      </c>
      <c r="AO896" s="2">
        <f t="shared" si="328"/>
        <v>0</v>
      </c>
      <c r="AP896" s="2">
        <f t="shared" si="329"/>
        <v>0</v>
      </c>
      <c r="AQ896" s="2">
        <f t="shared" si="330"/>
        <v>0</v>
      </c>
      <c r="AR896" s="2">
        <f t="shared" si="331"/>
        <v>0</v>
      </c>
      <c r="AS896" s="2">
        <f t="shared" si="332"/>
        <v>0</v>
      </c>
      <c r="AT896" s="2">
        <f t="shared" si="333"/>
        <v>1394.3799999999999</v>
      </c>
      <c r="AU896" s="2">
        <f t="shared" si="334"/>
        <v>0</v>
      </c>
      <c r="AV896" s="2">
        <f t="shared" si="335"/>
        <v>5577.54</v>
      </c>
      <c r="AW896" s="2">
        <f t="shared" si="336"/>
        <v>6971.92</v>
      </c>
      <c r="AX896" s="2">
        <f>'ZBud Extract Monthly'!V895</f>
        <v>1394.39</v>
      </c>
      <c r="AY896" s="53">
        <f t="shared" si="337"/>
        <v>-5577.53</v>
      </c>
    </row>
    <row r="897" spans="1:51" x14ac:dyDescent="0.3">
      <c r="A897" s="129">
        <v>59932</v>
      </c>
      <c r="B897" s="130">
        <v>1061.06</v>
      </c>
      <c r="C897" s="130">
        <v>949.87</v>
      </c>
      <c r="D897" s="130">
        <v>719.55</v>
      </c>
      <c r="E897" s="130">
        <v>464.6</v>
      </c>
      <c r="F897" s="130">
        <v>0</v>
      </c>
      <c r="G897" s="130">
        <v>43.9</v>
      </c>
      <c r="H897" s="2">
        <f t="shared" si="315"/>
        <v>3195.0799999999995</v>
      </c>
      <c r="I897" s="2">
        <f t="shared" si="316"/>
        <v>0</v>
      </c>
      <c r="J897" s="2">
        <f t="shared" si="317"/>
        <v>43.9</v>
      </c>
      <c r="K897" s="2">
        <f t="shared" si="318"/>
        <v>3195.0799999999995</v>
      </c>
      <c r="L897" s="2">
        <f t="shared" si="319"/>
        <v>43.9</v>
      </c>
      <c r="M897" s="2">
        <f t="shared" si="320"/>
        <v>3238.9799999999996</v>
      </c>
      <c r="N897" s="2">
        <f>'ZBud Extract Monthly'!V896</f>
        <v>3238.99</v>
      </c>
      <c r="O897" s="53">
        <f t="shared" si="321"/>
        <v>1.0000000000218279E-2</v>
      </c>
      <c r="AI897" s="58">
        <f t="shared" si="322"/>
        <v>1061.06</v>
      </c>
      <c r="AJ897" s="2">
        <f t="shared" si="323"/>
        <v>2134.02</v>
      </c>
      <c r="AK897" s="2">
        <f t="shared" si="324"/>
        <v>3238.9799999999996</v>
      </c>
      <c r="AL897" s="2">
        <f t="shared" si="325"/>
        <v>43.9</v>
      </c>
      <c r="AM897" s="2">
        <f t="shared" si="326"/>
        <v>6477.9599999999991</v>
      </c>
      <c r="AN897" s="2">
        <f t="shared" si="327"/>
        <v>3239</v>
      </c>
      <c r="AO897" s="2">
        <f t="shared" si="328"/>
        <v>0</v>
      </c>
      <c r="AP897" s="2">
        <f t="shared" si="329"/>
        <v>0</v>
      </c>
      <c r="AQ897" s="2">
        <f t="shared" si="330"/>
        <v>0</v>
      </c>
      <c r="AR897" s="2">
        <f t="shared" si="331"/>
        <v>0</v>
      </c>
      <c r="AS897" s="2">
        <f t="shared" si="332"/>
        <v>0</v>
      </c>
      <c r="AT897" s="2">
        <f t="shared" si="333"/>
        <v>3238.9799999999996</v>
      </c>
      <c r="AU897" s="2">
        <f t="shared" si="334"/>
        <v>0</v>
      </c>
      <c r="AV897" s="2">
        <f t="shared" si="335"/>
        <v>12955.939999999999</v>
      </c>
      <c r="AW897" s="2">
        <f t="shared" si="336"/>
        <v>16194.919999999998</v>
      </c>
      <c r="AX897" s="2">
        <f>'ZBud Extract Monthly'!V896</f>
        <v>3238.99</v>
      </c>
      <c r="AY897" s="53">
        <f t="shared" si="337"/>
        <v>-12955.929999999998</v>
      </c>
    </row>
    <row r="898" spans="1:51" x14ac:dyDescent="0.3">
      <c r="A898" s="129">
        <v>59961</v>
      </c>
      <c r="B898" s="130">
        <v>588.61</v>
      </c>
      <c r="C898" s="130">
        <v>597.70000000000005</v>
      </c>
      <c r="D898" s="130">
        <v>661.67</v>
      </c>
      <c r="E898" s="130">
        <v>501.98</v>
      </c>
      <c r="F898" s="130">
        <v>0</v>
      </c>
      <c r="G898" s="130">
        <v>66.25</v>
      </c>
      <c r="H898" s="2">
        <f t="shared" si="315"/>
        <v>2349.96</v>
      </c>
      <c r="I898" s="2">
        <f t="shared" si="316"/>
        <v>0</v>
      </c>
      <c r="J898" s="2">
        <f t="shared" si="317"/>
        <v>66.25</v>
      </c>
      <c r="K898" s="2">
        <f t="shared" si="318"/>
        <v>2349.96</v>
      </c>
      <c r="L898" s="2">
        <f t="shared" si="319"/>
        <v>66.25</v>
      </c>
      <c r="M898" s="2">
        <f t="shared" si="320"/>
        <v>2416.21</v>
      </c>
      <c r="N898" s="2">
        <f>'ZBud Extract Monthly'!V897</f>
        <v>2416.21</v>
      </c>
      <c r="O898" s="53">
        <f t="shared" si="321"/>
        <v>0</v>
      </c>
      <c r="AI898" s="58">
        <f t="shared" si="322"/>
        <v>588.61</v>
      </c>
      <c r="AJ898" s="2">
        <f t="shared" si="323"/>
        <v>1761.35</v>
      </c>
      <c r="AK898" s="2">
        <f t="shared" si="324"/>
        <v>2416.21</v>
      </c>
      <c r="AL898" s="2">
        <f t="shared" si="325"/>
        <v>66.25</v>
      </c>
      <c r="AM898" s="2">
        <f t="shared" si="326"/>
        <v>4832.42</v>
      </c>
      <c r="AN898" s="2">
        <f t="shared" si="327"/>
        <v>2416.21</v>
      </c>
      <c r="AO898" s="2">
        <f t="shared" si="328"/>
        <v>0</v>
      </c>
      <c r="AP898" s="2">
        <f t="shared" si="329"/>
        <v>0</v>
      </c>
      <c r="AQ898" s="2">
        <f t="shared" si="330"/>
        <v>0</v>
      </c>
      <c r="AR898" s="2">
        <f t="shared" si="331"/>
        <v>0</v>
      </c>
      <c r="AS898" s="2">
        <f t="shared" si="332"/>
        <v>0</v>
      </c>
      <c r="AT898" s="2">
        <f t="shared" si="333"/>
        <v>2416.21</v>
      </c>
      <c r="AU898" s="2">
        <f t="shared" si="334"/>
        <v>0</v>
      </c>
      <c r="AV898" s="2">
        <f t="shared" si="335"/>
        <v>9664.84</v>
      </c>
      <c r="AW898" s="2">
        <f t="shared" si="336"/>
        <v>12081.05</v>
      </c>
      <c r="AX898" s="2">
        <f>'ZBud Extract Monthly'!V897</f>
        <v>2416.21</v>
      </c>
      <c r="AY898" s="53">
        <f t="shared" si="337"/>
        <v>-9664.84</v>
      </c>
    </row>
    <row r="899" spans="1:51" x14ac:dyDescent="0.3">
      <c r="A899" s="129">
        <v>59992</v>
      </c>
      <c r="B899" s="130">
        <v>988.03</v>
      </c>
      <c r="C899" s="130">
        <v>948.25</v>
      </c>
      <c r="D899" s="130">
        <v>865.84</v>
      </c>
      <c r="E899" s="130">
        <v>600.34</v>
      </c>
      <c r="F899" s="130">
        <v>0</v>
      </c>
      <c r="G899" s="130">
        <v>81.17</v>
      </c>
      <c r="H899" s="2">
        <f t="shared" si="315"/>
        <v>3402.46</v>
      </c>
      <c r="I899" s="2">
        <f t="shared" si="316"/>
        <v>0</v>
      </c>
      <c r="J899" s="2">
        <f t="shared" si="317"/>
        <v>81.17</v>
      </c>
      <c r="K899" s="2">
        <f t="shared" si="318"/>
        <v>3402.46</v>
      </c>
      <c r="L899" s="2">
        <f t="shared" si="319"/>
        <v>81.17</v>
      </c>
      <c r="M899" s="2">
        <f t="shared" si="320"/>
        <v>3483.63</v>
      </c>
      <c r="N899" s="2">
        <f>'ZBud Extract Monthly'!V898</f>
        <v>3483.63</v>
      </c>
      <c r="O899" s="53">
        <f t="shared" si="321"/>
        <v>0</v>
      </c>
      <c r="AI899" s="58">
        <f t="shared" si="322"/>
        <v>988.03</v>
      </c>
      <c r="AJ899" s="2">
        <f t="shared" si="323"/>
        <v>2414.4300000000003</v>
      </c>
      <c r="AK899" s="2">
        <f t="shared" si="324"/>
        <v>3483.63</v>
      </c>
      <c r="AL899" s="2">
        <f t="shared" si="325"/>
        <v>81.17</v>
      </c>
      <c r="AM899" s="2">
        <f t="shared" si="326"/>
        <v>6967.26</v>
      </c>
      <c r="AN899" s="2">
        <f t="shared" si="327"/>
        <v>3483.63</v>
      </c>
      <c r="AO899" s="2">
        <f t="shared" si="328"/>
        <v>0</v>
      </c>
      <c r="AP899" s="2">
        <f t="shared" si="329"/>
        <v>0</v>
      </c>
      <c r="AQ899" s="2">
        <f t="shared" si="330"/>
        <v>0</v>
      </c>
      <c r="AR899" s="2">
        <f t="shared" si="331"/>
        <v>0</v>
      </c>
      <c r="AS899" s="2">
        <f t="shared" si="332"/>
        <v>0</v>
      </c>
      <c r="AT899" s="2">
        <f t="shared" si="333"/>
        <v>3483.63</v>
      </c>
      <c r="AU899" s="2">
        <f t="shared" si="334"/>
        <v>0</v>
      </c>
      <c r="AV899" s="2">
        <f t="shared" si="335"/>
        <v>13934.52</v>
      </c>
      <c r="AW899" s="2">
        <f t="shared" si="336"/>
        <v>17418.150000000001</v>
      </c>
      <c r="AX899" s="2">
        <f>'ZBud Extract Monthly'!V898</f>
        <v>3483.63</v>
      </c>
      <c r="AY899" s="53">
        <f t="shared" si="337"/>
        <v>-13934.52</v>
      </c>
    </row>
    <row r="900" spans="1:51" x14ac:dyDescent="0.3">
      <c r="A900" s="129">
        <v>60022</v>
      </c>
      <c r="B900" s="130">
        <v>609.11</v>
      </c>
      <c r="C900" s="130">
        <v>593.92999999999995</v>
      </c>
      <c r="D900" s="130">
        <v>772.72</v>
      </c>
      <c r="E900" s="130">
        <v>570.99</v>
      </c>
      <c r="F900" s="130">
        <v>0</v>
      </c>
      <c r="G900" s="130">
        <v>79.36</v>
      </c>
      <c r="H900" s="2">
        <f t="shared" si="315"/>
        <v>2546.75</v>
      </c>
      <c r="I900" s="2">
        <f t="shared" si="316"/>
        <v>0</v>
      </c>
      <c r="J900" s="2">
        <f t="shared" si="317"/>
        <v>79.36</v>
      </c>
      <c r="K900" s="2">
        <f t="shared" si="318"/>
        <v>2546.75</v>
      </c>
      <c r="L900" s="2">
        <f t="shared" si="319"/>
        <v>79.36</v>
      </c>
      <c r="M900" s="2">
        <f t="shared" si="320"/>
        <v>2626.11</v>
      </c>
      <c r="N900" s="2">
        <f>'ZBud Extract Monthly'!V899</f>
        <v>2626.1</v>
      </c>
      <c r="O900" s="53">
        <f t="shared" si="321"/>
        <v>-1.0000000000218279E-2</v>
      </c>
      <c r="AI900" s="58">
        <f t="shared" si="322"/>
        <v>609.11</v>
      </c>
      <c r="AJ900" s="2">
        <f t="shared" si="323"/>
        <v>1937.64</v>
      </c>
      <c r="AK900" s="2">
        <f t="shared" si="324"/>
        <v>2626.11</v>
      </c>
      <c r="AL900" s="2">
        <f t="shared" si="325"/>
        <v>79.36</v>
      </c>
      <c r="AM900" s="2">
        <f t="shared" si="326"/>
        <v>5252.22</v>
      </c>
      <c r="AN900" s="2">
        <f t="shared" si="327"/>
        <v>2626.0899999999997</v>
      </c>
      <c r="AO900" s="2">
        <f t="shared" si="328"/>
        <v>0</v>
      </c>
      <c r="AP900" s="2">
        <f t="shared" si="329"/>
        <v>0</v>
      </c>
      <c r="AQ900" s="2">
        <f t="shared" si="330"/>
        <v>0</v>
      </c>
      <c r="AR900" s="2">
        <f t="shared" si="331"/>
        <v>0</v>
      </c>
      <c r="AS900" s="2">
        <f t="shared" si="332"/>
        <v>0</v>
      </c>
      <c r="AT900" s="2">
        <f t="shared" si="333"/>
        <v>2626.11</v>
      </c>
      <c r="AU900" s="2">
        <f t="shared" si="334"/>
        <v>0</v>
      </c>
      <c r="AV900" s="2">
        <f t="shared" si="335"/>
        <v>10504.42</v>
      </c>
      <c r="AW900" s="2">
        <f t="shared" si="336"/>
        <v>13130.53</v>
      </c>
      <c r="AX900" s="2">
        <f>'ZBud Extract Monthly'!V899</f>
        <v>2626.1</v>
      </c>
      <c r="AY900" s="53">
        <f t="shared" si="337"/>
        <v>-10504.43</v>
      </c>
    </row>
    <row r="901" spans="1:51" x14ac:dyDescent="0.3">
      <c r="A901" s="129">
        <v>60053</v>
      </c>
      <c r="B901" s="130">
        <v>404.74</v>
      </c>
      <c r="C901" s="130">
        <v>388.02</v>
      </c>
      <c r="D901" s="130">
        <v>170.49</v>
      </c>
      <c r="E901" s="130">
        <v>165.22</v>
      </c>
      <c r="F901" s="130">
        <v>0</v>
      </c>
      <c r="G901" s="130">
        <v>24.09</v>
      </c>
      <c r="H901" s="2">
        <f t="shared" si="315"/>
        <v>1128.47</v>
      </c>
      <c r="I901" s="2">
        <f t="shared" si="316"/>
        <v>0</v>
      </c>
      <c r="J901" s="2">
        <f t="shared" si="317"/>
        <v>24.09</v>
      </c>
      <c r="K901" s="2">
        <f t="shared" si="318"/>
        <v>1128.47</v>
      </c>
      <c r="L901" s="2">
        <f t="shared" si="319"/>
        <v>24.09</v>
      </c>
      <c r="M901" s="2">
        <f t="shared" si="320"/>
        <v>1152.56</v>
      </c>
      <c r="N901" s="2">
        <f>'ZBud Extract Monthly'!V900</f>
        <v>1152.56</v>
      </c>
      <c r="O901" s="53">
        <f t="shared" si="321"/>
        <v>0</v>
      </c>
      <c r="AI901" s="58">
        <f t="shared" si="322"/>
        <v>404.74</v>
      </c>
      <c r="AJ901" s="2">
        <f t="shared" si="323"/>
        <v>723.73</v>
      </c>
      <c r="AK901" s="2">
        <f t="shared" si="324"/>
        <v>1152.56</v>
      </c>
      <c r="AL901" s="2">
        <f t="shared" si="325"/>
        <v>24.09</v>
      </c>
      <c r="AM901" s="2">
        <f t="shared" si="326"/>
        <v>2305.12</v>
      </c>
      <c r="AN901" s="2">
        <f t="shared" si="327"/>
        <v>1152.56</v>
      </c>
      <c r="AO901" s="2">
        <f t="shared" si="328"/>
        <v>0</v>
      </c>
      <c r="AP901" s="2">
        <f t="shared" si="329"/>
        <v>0</v>
      </c>
      <c r="AQ901" s="2">
        <f t="shared" si="330"/>
        <v>0</v>
      </c>
      <c r="AR901" s="2">
        <f t="shared" si="331"/>
        <v>0</v>
      </c>
      <c r="AS901" s="2">
        <f t="shared" si="332"/>
        <v>0</v>
      </c>
      <c r="AT901" s="2">
        <f t="shared" si="333"/>
        <v>1152.56</v>
      </c>
      <c r="AU901" s="2">
        <f t="shared" si="334"/>
        <v>0</v>
      </c>
      <c r="AV901" s="2">
        <f t="shared" si="335"/>
        <v>4610.24</v>
      </c>
      <c r="AW901" s="2">
        <f t="shared" si="336"/>
        <v>5762.7999999999993</v>
      </c>
      <c r="AX901" s="2">
        <f>'ZBud Extract Monthly'!V900</f>
        <v>1152.56</v>
      </c>
      <c r="AY901" s="53">
        <f t="shared" si="337"/>
        <v>-4610.24</v>
      </c>
    </row>
    <row r="902" spans="1:51" x14ac:dyDescent="0.3">
      <c r="A902" s="129">
        <v>60083</v>
      </c>
      <c r="B902" s="130">
        <v>288.76</v>
      </c>
      <c r="C902" s="130">
        <v>240.25</v>
      </c>
      <c r="D902" s="130">
        <v>25.56</v>
      </c>
      <c r="E902" s="130">
        <v>15.75</v>
      </c>
      <c r="F902" s="130">
        <v>0</v>
      </c>
      <c r="G902" s="130">
        <v>0.55000000000000004</v>
      </c>
      <c r="H902" s="2">
        <f t="shared" si="315"/>
        <v>570.31999999999994</v>
      </c>
      <c r="I902" s="2">
        <f t="shared" si="316"/>
        <v>0</v>
      </c>
      <c r="J902" s="2">
        <f t="shared" si="317"/>
        <v>0.55000000000000004</v>
      </c>
      <c r="K902" s="2">
        <f t="shared" si="318"/>
        <v>570.31999999999994</v>
      </c>
      <c r="L902" s="2">
        <f t="shared" si="319"/>
        <v>0.55000000000000004</v>
      </c>
      <c r="M902" s="2">
        <f t="shared" si="320"/>
        <v>570.86999999999989</v>
      </c>
      <c r="N902" s="2">
        <f>'ZBud Extract Monthly'!V901</f>
        <v>570.88</v>
      </c>
      <c r="O902" s="53">
        <f t="shared" si="321"/>
        <v>1.0000000000104592E-2</v>
      </c>
      <c r="AI902" s="58">
        <f t="shared" si="322"/>
        <v>288.76</v>
      </c>
      <c r="AJ902" s="2">
        <f t="shared" si="323"/>
        <v>281.56</v>
      </c>
      <c r="AK902" s="2">
        <f t="shared" si="324"/>
        <v>570.86999999999989</v>
      </c>
      <c r="AL902" s="2">
        <f t="shared" si="325"/>
        <v>0.55000000000000004</v>
      </c>
      <c r="AM902" s="2">
        <f t="shared" si="326"/>
        <v>1141.7399999999998</v>
      </c>
      <c r="AN902" s="2">
        <f t="shared" si="327"/>
        <v>570.8900000000001</v>
      </c>
      <c r="AO902" s="2">
        <f t="shared" si="328"/>
        <v>0</v>
      </c>
      <c r="AP902" s="2">
        <f t="shared" si="329"/>
        <v>0</v>
      </c>
      <c r="AQ902" s="2">
        <f t="shared" si="330"/>
        <v>0</v>
      </c>
      <c r="AR902" s="2">
        <f t="shared" si="331"/>
        <v>0</v>
      </c>
      <c r="AS902" s="2">
        <f t="shared" si="332"/>
        <v>0</v>
      </c>
      <c r="AT902" s="2">
        <f t="shared" si="333"/>
        <v>570.86999999999989</v>
      </c>
      <c r="AU902" s="2">
        <f t="shared" si="334"/>
        <v>0</v>
      </c>
      <c r="AV902" s="2">
        <f t="shared" si="335"/>
        <v>2283.5</v>
      </c>
      <c r="AW902" s="2">
        <f t="shared" si="336"/>
        <v>2854.37</v>
      </c>
      <c r="AX902" s="2">
        <f>'ZBud Extract Monthly'!V901</f>
        <v>570.88</v>
      </c>
      <c r="AY902" s="53">
        <f t="shared" si="337"/>
        <v>-2283.4899999999998</v>
      </c>
    </row>
    <row r="903" spans="1:51" x14ac:dyDescent="0.3">
      <c r="A903" s="129">
        <v>60114</v>
      </c>
      <c r="B903" s="130">
        <v>360.27</v>
      </c>
      <c r="C903" s="130">
        <v>267.33</v>
      </c>
      <c r="D903" s="130">
        <v>4.1399999999999997</v>
      </c>
      <c r="E903" s="130">
        <v>2.91</v>
      </c>
      <c r="F903" s="130">
        <v>0</v>
      </c>
      <c r="G903" s="130">
        <v>0.01</v>
      </c>
      <c r="H903" s="2">
        <f t="shared" ref="H903:H953" si="338">SUM(B903:E903)</f>
        <v>634.64999999999986</v>
      </c>
      <c r="I903" s="2">
        <f t="shared" ref="I903:I953" si="339">F903</f>
        <v>0</v>
      </c>
      <c r="J903" s="2">
        <f t="shared" ref="J903:J953" si="340">G903</f>
        <v>0.01</v>
      </c>
      <c r="K903" s="2">
        <f t="shared" ref="K903:K953" si="341">H903</f>
        <v>634.64999999999986</v>
      </c>
      <c r="L903" s="2">
        <f t="shared" ref="L903:L953" si="342">SUM(I903:J903)</f>
        <v>0.01</v>
      </c>
      <c r="M903" s="2">
        <f t="shared" ref="M903:M953" si="343">SUM(H903:J903)</f>
        <v>634.65999999999985</v>
      </c>
      <c r="N903" s="2">
        <f>'ZBud Extract Monthly'!V902</f>
        <v>634.66999999999996</v>
      </c>
      <c r="O903" s="53">
        <f t="shared" ref="O903:O953" si="344">N903-M903</f>
        <v>1.0000000000104592E-2</v>
      </c>
      <c r="AI903" s="58">
        <f t="shared" si="322"/>
        <v>360.27</v>
      </c>
      <c r="AJ903" s="2">
        <f t="shared" si="323"/>
        <v>274.38</v>
      </c>
      <c r="AK903" s="2">
        <f t="shared" si="324"/>
        <v>634.65999999999985</v>
      </c>
      <c r="AL903" s="2">
        <f t="shared" si="325"/>
        <v>0.01</v>
      </c>
      <c r="AM903" s="2">
        <f t="shared" si="326"/>
        <v>1269.3199999999997</v>
      </c>
      <c r="AN903" s="2">
        <f t="shared" si="327"/>
        <v>634.68000000000006</v>
      </c>
      <c r="AO903" s="2">
        <f t="shared" si="328"/>
        <v>0</v>
      </c>
      <c r="AP903" s="2">
        <f t="shared" si="329"/>
        <v>0</v>
      </c>
      <c r="AQ903" s="2">
        <f t="shared" si="330"/>
        <v>0</v>
      </c>
      <c r="AR903" s="2">
        <f t="shared" si="331"/>
        <v>0</v>
      </c>
      <c r="AS903" s="2">
        <f t="shared" si="332"/>
        <v>0</v>
      </c>
      <c r="AT903" s="2">
        <f t="shared" si="333"/>
        <v>634.65999999999985</v>
      </c>
      <c r="AU903" s="2">
        <f t="shared" si="334"/>
        <v>0</v>
      </c>
      <c r="AV903" s="2">
        <f t="shared" si="335"/>
        <v>2538.66</v>
      </c>
      <c r="AW903" s="2">
        <f t="shared" si="336"/>
        <v>3173.3199999999997</v>
      </c>
      <c r="AX903" s="2">
        <f>'ZBud Extract Monthly'!V902</f>
        <v>634.66999999999996</v>
      </c>
      <c r="AY903" s="53">
        <f t="shared" si="337"/>
        <v>-2538.6499999999996</v>
      </c>
    </row>
    <row r="904" spans="1:51" x14ac:dyDescent="0.3">
      <c r="A904" s="129">
        <v>60145</v>
      </c>
      <c r="B904" s="130">
        <v>620.22</v>
      </c>
      <c r="C904" s="130">
        <v>521.19000000000005</v>
      </c>
      <c r="D904" s="130">
        <v>21.6</v>
      </c>
      <c r="E904" s="130">
        <v>6.26</v>
      </c>
      <c r="F904" s="130">
        <v>0</v>
      </c>
      <c r="G904" s="130">
        <v>0</v>
      </c>
      <c r="H904" s="2">
        <f t="shared" si="338"/>
        <v>1169.27</v>
      </c>
      <c r="I904" s="2">
        <f t="shared" si="339"/>
        <v>0</v>
      </c>
      <c r="J904" s="2">
        <f t="shared" si="340"/>
        <v>0</v>
      </c>
      <c r="K904" s="2">
        <f t="shared" si="341"/>
        <v>1169.27</v>
      </c>
      <c r="L904" s="2">
        <f t="shared" si="342"/>
        <v>0</v>
      </c>
      <c r="M904" s="2">
        <f t="shared" si="343"/>
        <v>1169.27</v>
      </c>
      <c r="N904" s="2">
        <f>'ZBud Extract Monthly'!V903</f>
        <v>1169.27</v>
      </c>
      <c r="O904" s="53">
        <f t="shared" si="344"/>
        <v>0</v>
      </c>
      <c r="AI904" s="58">
        <f t="shared" si="322"/>
        <v>620.22</v>
      </c>
      <c r="AJ904" s="2">
        <f t="shared" si="323"/>
        <v>549.05000000000007</v>
      </c>
      <c r="AK904" s="2">
        <f t="shared" si="324"/>
        <v>1169.27</v>
      </c>
      <c r="AL904" s="2">
        <f t="shared" si="325"/>
        <v>0</v>
      </c>
      <c r="AM904" s="2">
        <f t="shared" si="326"/>
        <v>2338.54</v>
      </c>
      <c r="AN904" s="2">
        <f t="shared" si="327"/>
        <v>1169.27</v>
      </c>
      <c r="AO904" s="2">
        <f t="shared" si="328"/>
        <v>0</v>
      </c>
      <c r="AP904" s="2">
        <f t="shared" si="329"/>
        <v>0</v>
      </c>
      <c r="AQ904" s="2">
        <f t="shared" si="330"/>
        <v>0</v>
      </c>
      <c r="AR904" s="2">
        <f t="shared" si="331"/>
        <v>0</v>
      </c>
      <c r="AS904" s="2">
        <f t="shared" si="332"/>
        <v>0</v>
      </c>
      <c r="AT904" s="2">
        <f t="shared" si="333"/>
        <v>1169.27</v>
      </c>
      <c r="AU904" s="2">
        <f t="shared" si="334"/>
        <v>0</v>
      </c>
      <c r="AV904" s="2">
        <f t="shared" si="335"/>
        <v>4677.08</v>
      </c>
      <c r="AW904" s="2">
        <f t="shared" si="336"/>
        <v>5846.35</v>
      </c>
      <c r="AX904" s="2">
        <f>'ZBud Extract Monthly'!V903</f>
        <v>1169.27</v>
      </c>
      <c r="AY904" s="53">
        <f t="shared" si="337"/>
        <v>-4677.08</v>
      </c>
    </row>
    <row r="905" spans="1:51" x14ac:dyDescent="0.3">
      <c r="A905" s="129">
        <v>60175</v>
      </c>
      <c r="B905" s="130">
        <v>447.66</v>
      </c>
      <c r="C905" s="130">
        <v>410.62</v>
      </c>
      <c r="D905" s="130">
        <v>75.78</v>
      </c>
      <c r="E905" s="130">
        <v>64.569999999999993</v>
      </c>
      <c r="F905" s="130">
        <v>0</v>
      </c>
      <c r="G905" s="130">
        <v>0.13</v>
      </c>
      <c r="H905" s="2">
        <f t="shared" si="338"/>
        <v>998.62999999999988</v>
      </c>
      <c r="I905" s="2">
        <f t="shared" si="339"/>
        <v>0</v>
      </c>
      <c r="J905" s="2">
        <f t="shared" si="340"/>
        <v>0.13</v>
      </c>
      <c r="K905" s="2">
        <f t="shared" si="341"/>
        <v>998.62999999999988</v>
      </c>
      <c r="L905" s="2">
        <f t="shared" si="342"/>
        <v>0.13</v>
      </c>
      <c r="M905" s="2">
        <f t="shared" si="343"/>
        <v>998.75999999999988</v>
      </c>
      <c r="N905" s="2">
        <f>'ZBud Extract Monthly'!V904</f>
        <v>998.76</v>
      </c>
      <c r="O905" s="53">
        <f t="shared" si="344"/>
        <v>0</v>
      </c>
      <c r="AI905" s="58">
        <f t="shared" si="322"/>
        <v>447.66</v>
      </c>
      <c r="AJ905" s="2">
        <f t="shared" si="323"/>
        <v>550.97</v>
      </c>
      <c r="AK905" s="2">
        <f t="shared" si="324"/>
        <v>998.75999999999988</v>
      </c>
      <c r="AL905" s="2">
        <f t="shared" si="325"/>
        <v>0.13</v>
      </c>
      <c r="AM905" s="2">
        <f t="shared" si="326"/>
        <v>1997.5199999999998</v>
      </c>
      <c r="AN905" s="2">
        <f t="shared" si="327"/>
        <v>998.76</v>
      </c>
      <c r="AO905" s="2">
        <f t="shared" si="328"/>
        <v>0</v>
      </c>
      <c r="AP905" s="2">
        <f t="shared" si="329"/>
        <v>0</v>
      </c>
      <c r="AQ905" s="2">
        <f t="shared" si="330"/>
        <v>0</v>
      </c>
      <c r="AR905" s="2">
        <f t="shared" si="331"/>
        <v>0</v>
      </c>
      <c r="AS905" s="2">
        <f t="shared" si="332"/>
        <v>0</v>
      </c>
      <c r="AT905" s="2">
        <f t="shared" si="333"/>
        <v>998.75999999999988</v>
      </c>
      <c r="AU905" s="2">
        <f t="shared" si="334"/>
        <v>0</v>
      </c>
      <c r="AV905" s="2">
        <f t="shared" si="335"/>
        <v>3995.04</v>
      </c>
      <c r="AW905" s="2">
        <f t="shared" si="336"/>
        <v>4993.8</v>
      </c>
      <c r="AX905" s="2">
        <f>'ZBud Extract Monthly'!V904</f>
        <v>998.76</v>
      </c>
      <c r="AY905" s="53">
        <f t="shared" si="337"/>
        <v>-3995.04</v>
      </c>
    </row>
    <row r="906" spans="1:51" x14ac:dyDescent="0.3">
      <c r="A906" s="129">
        <v>60206</v>
      </c>
      <c r="B906" s="130">
        <v>518.35</v>
      </c>
      <c r="C906" s="130">
        <v>415.64</v>
      </c>
      <c r="D906" s="130">
        <v>231.48</v>
      </c>
      <c r="E906" s="130">
        <v>229.08</v>
      </c>
      <c r="F906" s="130">
        <v>0</v>
      </c>
      <c r="G906" s="130">
        <v>10.78</v>
      </c>
      <c r="H906" s="2">
        <f t="shared" si="338"/>
        <v>1394.55</v>
      </c>
      <c r="I906" s="2">
        <f t="shared" si="339"/>
        <v>0</v>
      </c>
      <c r="J906" s="2">
        <f t="shared" si="340"/>
        <v>10.78</v>
      </c>
      <c r="K906" s="2">
        <f t="shared" si="341"/>
        <v>1394.55</v>
      </c>
      <c r="L906" s="2">
        <f t="shared" si="342"/>
        <v>10.78</v>
      </c>
      <c r="M906" s="2">
        <f t="shared" si="343"/>
        <v>1405.33</v>
      </c>
      <c r="N906" s="2">
        <f>'ZBud Extract Monthly'!V905</f>
        <v>1405.33</v>
      </c>
      <c r="O906" s="53">
        <f t="shared" si="344"/>
        <v>0</v>
      </c>
      <c r="AI906" s="58">
        <f t="shared" si="322"/>
        <v>518.35</v>
      </c>
      <c r="AJ906" s="2">
        <f t="shared" si="323"/>
        <v>876.2</v>
      </c>
      <c r="AK906" s="2">
        <f t="shared" si="324"/>
        <v>1405.33</v>
      </c>
      <c r="AL906" s="2">
        <f t="shared" si="325"/>
        <v>10.78</v>
      </c>
      <c r="AM906" s="2">
        <f t="shared" si="326"/>
        <v>2810.66</v>
      </c>
      <c r="AN906" s="2">
        <f t="shared" si="327"/>
        <v>1405.33</v>
      </c>
      <c r="AO906" s="2">
        <f t="shared" si="328"/>
        <v>0</v>
      </c>
      <c r="AP906" s="2">
        <f t="shared" si="329"/>
        <v>0</v>
      </c>
      <c r="AQ906" s="2">
        <f t="shared" si="330"/>
        <v>0</v>
      </c>
      <c r="AR906" s="2">
        <f t="shared" si="331"/>
        <v>0</v>
      </c>
      <c r="AS906" s="2">
        <f t="shared" si="332"/>
        <v>0</v>
      </c>
      <c r="AT906" s="2">
        <f t="shared" si="333"/>
        <v>1405.33</v>
      </c>
      <c r="AU906" s="2">
        <f t="shared" si="334"/>
        <v>0</v>
      </c>
      <c r="AV906" s="2">
        <f t="shared" si="335"/>
        <v>5621.32</v>
      </c>
      <c r="AW906" s="2">
        <f t="shared" si="336"/>
        <v>7026.65</v>
      </c>
      <c r="AX906" s="2">
        <f>'ZBud Extract Monthly'!V905</f>
        <v>1405.33</v>
      </c>
      <c r="AY906" s="53">
        <f t="shared" si="337"/>
        <v>-5621.32</v>
      </c>
    </row>
    <row r="907" spans="1:51" x14ac:dyDescent="0.3">
      <c r="A907" s="129">
        <v>60236</v>
      </c>
      <c r="B907" s="130">
        <v>619.53</v>
      </c>
      <c r="C907" s="130">
        <v>578.47</v>
      </c>
      <c r="D907" s="130">
        <v>389.29</v>
      </c>
      <c r="E907" s="130">
        <v>345.68</v>
      </c>
      <c r="F907" s="130">
        <v>0</v>
      </c>
      <c r="G907" s="130">
        <v>28.6</v>
      </c>
      <c r="H907" s="2">
        <f t="shared" si="338"/>
        <v>1932.97</v>
      </c>
      <c r="I907" s="2">
        <f t="shared" si="339"/>
        <v>0</v>
      </c>
      <c r="J907" s="2">
        <f t="shared" si="340"/>
        <v>28.6</v>
      </c>
      <c r="K907" s="2">
        <f t="shared" si="341"/>
        <v>1932.97</v>
      </c>
      <c r="L907" s="2">
        <f t="shared" si="342"/>
        <v>28.6</v>
      </c>
      <c r="M907" s="2">
        <f t="shared" si="343"/>
        <v>1961.57</v>
      </c>
      <c r="N907" s="2">
        <f>'ZBud Extract Monthly'!V906</f>
        <v>1961.58</v>
      </c>
      <c r="O907" s="53">
        <f t="shared" si="344"/>
        <v>9.9999999999909051E-3</v>
      </c>
      <c r="AI907" s="58">
        <f t="shared" si="322"/>
        <v>619.53</v>
      </c>
      <c r="AJ907" s="2">
        <f t="shared" si="323"/>
        <v>1313.44</v>
      </c>
      <c r="AK907" s="2">
        <f t="shared" si="324"/>
        <v>1961.57</v>
      </c>
      <c r="AL907" s="2">
        <f t="shared" si="325"/>
        <v>28.6</v>
      </c>
      <c r="AM907" s="2">
        <f t="shared" si="326"/>
        <v>3923.14</v>
      </c>
      <c r="AN907" s="2">
        <f t="shared" si="327"/>
        <v>1961.59</v>
      </c>
      <c r="AO907" s="2">
        <f t="shared" si="328"/>
        <v>0</v>
      </c>
      <c r="AP907" s="2">
        <f t="shared" si="329"/>
        <v>0</v>
      </c>
      <c r="AQ907" s="2">
        <f t="shared" si="330"/>
        <v>0</v>
      </c>
      <c r="AR907" s="2">
        <f t="shared" si="331"/>
        <v>0</v>
      </c>
      <c r="AS907" s="2">
        <f t="shared" si="332"/>
        <v>0</v>
      </c>
      <c r="AT907" s="2">
        <f t="shared" si="333"/>
        <v>1961.57</v>
      </c>
      <c r="AU907" s="2">
        <f t="shared" si="334"/>
        <v>0</v>
      </c>
      <c r="AV907" s="2">
        <f t="shared" si="335"/>
        <v>7846.3</v>
      </c>
      <c r="AW907" s="2">
        <f t="shared" si="336"/>
        <v>9807.869999999999</v>
      </c>
      <c r="AX907" s="2">
        <f>'ZBud Extract Monthly'!V906</f>
        <v>1961.58</v>
      </c>
      <c r="AY907" s="53">
        <f t="shared" si="337"/>
        <v>-7846.2899999999991</v>
      </c>
    </row>
    <row r="908" spans="1:51" x14ac:dyDescent="0.3">
      <c r="A908" s="129">
        <v>60267</v>
      </c>
      <c r="B908" s="130">
        <v>900.71</v>
      </c>
      <c r="C908" s="130">
        <v>925.75</v>
      </c>
      <c r="D908" s="130">
        <v>863.27</v>
      </c>
      <c r="E908" s="130">
        <v>646.66</v>
      </c>
      <c r="F908" s="130">
        <v>0</v>
      </c>
      <c r="G908" s="130">
        <v>69.7</v>
      </c>
      <c r="H908" s="2">
        <f t="shared" si="338"/>
        <v>3336.39</v>
      </c>
      <c r="I908" s="2">
        <f t="shared" si="339"/>
        <v>0</v>
      </c>
      <c r="J908" s="2">
        <f t="shared" si="340"/>
        <v>69.7</v>
      </c>
      <c r="K908" s="2">
        <f t="shared" si="341"/>
        <v>3336.39</v>
      </c>
      <c r="L908" s="2">
        <f t="shared" si="342"/>
        <v>69.7</v>
      </c>
      <c r="M908" s="2">
        <f t="shared" si="343"/>
        <v>3406.0899999999997</v>
      </c>
      <c r="N908" s="2">
        <f>'ZBud Extract Monthly'!V907</f>
        <v>3406.08</v>
      </c>
      <c r="O908" s="53">
        <f t="shared" si="344"/>
        <v>-9.9999999997635314E-3</v>
      </c>
      <c r="AI908" s="58">
        <f t="shared" si="322"/>
        <v>900.71</v>
      </c>
      <c r="AJ908" s="2">
        <f t="shared" si="323"/>
        <v>2435.6799999999998</v>
      </c>
      <c r="AK908" s="2">
        <f t="shared" si="324"/>
        <v>3406.0899999999997</v>
      </c>
      <c r="AL908" s="2">
        <f t="shared" si="325"/>
        <v>69.7</v>
      </c>
      <c r="AM908" s="2">
        <f t="shared" si="326"/>
        <v>6812.1799999999994</v>
      </c>
      <c r="AN908" s="2">
        <f t="shared" si="327"/>
        <v>3406.07</v>
      </c>
      <c r="AO908" s="2">
        <f t="shared" si="328"/>
        <v>0</v>
      </c>
      <c r="AP908" s="2">
        <f t="shared" si="329"/>
        <v>0</v>
      </c>
      <c r="AQ908" s="2">
        <f t="shared" si="330"/>
        <v>0</v>
      </c>
      <c r="AR908" s="2">
        <f t="shared" si="331"/>
        <v>0</v>
      </c>
      <c r="AS908" s="2">
        <f t="shared" si="332"/>
        <v>0</v>
      </c>
      <c r="AT908" s="2">
        <f t="shared" si="333"/>
        <v>3406.0899999999997</v>
      </c>
      <c r="AU908" s="2">
        <f t="shared" si="334"/>
        <v>0</v>
      </c>
      <c r="AV908" s="2">
        <f t="shared" si="335"/>
        <v>13624.339999999998</v>
      </c>
      <c r="AW908" s="2">
        <f t="shared" si="336"/>
        <v>17030.43</v>
      </c>
      <c r="AX908" s="2">
        <f>'ZBud Extract Monthly'!V907</f>
        <v>3406.08</v>
      </c>
      <c r="AY908" s="53">
        <f t="shared" si="337"/>
        <v>-13624.35</v>
      </c>
    </row>
    <row r="909" spans="1:51" x14ac:dyDescent="0.3">
      <c r="A909" s="129">
        <v>60298</v>
      </c>
      <c r="B909" s="130">
        <v>1062.97</v>
      </c>
      <c r="C909" s="130">
        <v>1157.25</v>
      </c>
      <c r="D909" s="130">
        <v>794.7</v>
      </c>
      <c r="E909" s="130">
        <v>569.79999999999995</v>
      </c>
      <c r="F909" s="130">
        <v>0</v>
      </c>
      <c r="G909" s="130">
        <v>100.31</v>
      </c>
      <c r="H909" s="2">
        <f t="shared" si="338"/>
        <v>3584.7200000000003</v>
      </c>
      <c r="I909" s="2">
        <f t="shared" si="339"/>
        <v>0</v>
      </c>
      <c r="J909" s="2">
        <f t="shared" si="340"/>
        <v>100.31</v>
      </c>
      <c r="K909" s="2">
        <f t="shared" si="341"/>
        <v>3584.7200000000003</v>
      </c>
      <c r="L909" s="2">
        <f t="shared" si="342"/>
        <v>100.31</v>
      </c>
      <c r="M909" s="2">
        <f t="shared" si="343"/>
        <v>3685.03</v>
      </c>
      <c r="N909" s="2">
        <f>'ZBud Extract Monthly'!V908</f>
        <v>3685.03</v>
      </c>
      <c r="O909" s="53">
        <f t="shared" si="344"/>
        <v>0</v>
      </c>
      <c r="AI909" s="58">
        <f t="shared" si="322"/>
        <v>1062.97</v>
      </c>
      <c r="AJ909" s="2">
        <f t="shared" si="323"/>
        <v>2521.75</v>
      </c>
      <c r="AK909" s="2">
        <f t="shared" si="324"/>
        <v>3685.03</v>
      </c>
      <c r="AL909" s="2">
        <f t="shared" si="325"/>
        <v>100.31</v>
      </c>
      <c r="AM909" s="2">
        <f t="shared" si="326"/>
        <v>7370.06</v>
      </c>
      <c r="AN909" s="2">
        <f t="shared" si="327"/>
        <v>3685.03</v>
      </c>
      <c r="AO909" s="2">
        <f t="shared" si="328"/>
        <v>0</v>
      </c>
      <c r="AP909" s="2">
        <f t="shared" si="329"/>
        <v>0</v>
      </c>
      <c r="AQ909" s="2">
        <f t="shared" si="330"/>
        <v>0</v>
      </c>
      <c r="AR909" s="2">
        <f t="shared" si="331"/>
        <v>0</v>
      </c>
      <c r="AS909" s="2">
        <f t="shared" si="332"/>
        <v>0</v>
      </c>
      <c r="AT909" s="2">
        <f t="shared" si="333"/>
        <v>3685.03</v>
      </c>
      <c r="AU909" s="2">
        <f t="shared" si="334"/>
        <v>0</v>
      </c>
      <c r="AV909" s="2">
        <f t="shared" si="335"/>
        <v>14740.12</v>
      </c>
      <c r="AW909" s="2">
        <f t="shared" si="336"/>
        <v>18425.150000000001</v>
      </c>
      <c r="AX909" s="2">
        <f>'ZBud Extract Monthly'!V908</f>
        <v>3685.03</v>
      </c>
      <c r="AY909" s="53">
        <f t="shared" si="337"/>
        <v>-14740.12</v>
      </c>
    </row>
    <row r="910" spans="1:51" x14ac:dyDescent="0.3">
      <c r="A910" s="129">
        <v>60326</v>
      </c>
      <c r="B910" s="130">
        <v>1709.13</v>
      </c>
      <c r="C910" s="130">
        <v>1510.74</v>
      </c>
      <c r="D910" s="130">
        <v>1397.25</v>
      </c>
      <c r="E910" s="130">
        <v>951.07</v>
      </c>
      <c r="F910" s="130">
        <v>1.67</v>
      </c>
      <c r="G910" s="130">
        <v>199.95</v>
      </c>
      <c r="H910" s="2">
        <f t="shared" si="338"/>
        <v>5568.19</v>
      </c>
      <c r="I910" s="2">
        <f t="shared" si="339"/>
        <v>1.67</v>
      </c>
      <c r="J910" s="2">
        <f t="shared" si="340"/>
        <v>199.95</v>
      </c>
      <c r="K910" s="2">
        <f t="shared" si="341"/>
        <v>5568.19</v>
      </c>
      <c r="L910" s="2">
        <f t="shared" si="342"/>
        <v>201.61999999999998</v>
      </c>
      <c r="M910" s="2">
        <f t="shared" si="343"/>
        <v>5769.8099999999995</v>
      </c>
      <c r="N910" s="2">
        <f>'ZBud Extract Monthly'!V909</f>
        <v>5769.81</v>
      </c>
      <c r="O910" s="53">
        <f t="shared" si="344"/>
        <v>0</v>
      </c>
      <c r="AI910" s="58">
        <f t="shared" si="322"/>
        <v>1709.13</v>
      </c>
      <c r="AJ910" s="2">
        <f t="shared" si="323"/>
        <v>3859.06</v>
      </c>
      <c r="AK910" s="2">
        <f t="shared" si="324"/>
        <v>5769.8099999999995</v>
      </c>
      <c r="AL910" s="2">
        <f t="shared" si="325"/>
        <v>201.61999999999998</v>
      </c>
      <c r="AM910" s="2">
        <f t="shared" si="326"/>
        <v>11539.619999999999</v>
      </c>
      <c r="AN910" s="2">
        <f t="shared" si="327"/>
        <v>5769.81</v>
      </c>
      <c r="AO910" s="2">
        <f t="shared" si="328"/>
        <v>0</v>
      </c>
      <c r="AP910" s="2">
        <f t="shared" si="329"/>
        <v>0</v>
      </c>
      <c r="AQ910" s="2">
        <f t="shared" si="330"/>
        <v>0</v>
      </c>
      <c r="AR910" s="2">
        <f t="shared" si="331"/>
        <v>0</v>
      </c>
      <c r="AS910" s="2">
        <f t="shared" si="332"/>
        <v>0</v>
      </c>
      <c r="AT910" s="2">
        <f t="shared" si="333"/>
        <v>5769.8099999999995</v>
      </c>
      <c r="AU910" s="2">
        <f t="shared" si="334"/>
        <v>0</v>
      </c>
      <c r="AV910" s="2">
        <f t="shared" si="335"/>
        <v>23079.24</v>
      </c>
      <c r="AW910" s="2">
        <f t="shared" si="336"/>
        <v>28849.05</v>
      </c>
      <c r="AX910" s="2">
        <f>'ZBud Extract Monthly'!V909</f>
        <v>5769.81</v>
      </c>
      <c r="AY910" s="53">
        <f t="shared" si="337"/>
        <v>-23079.239999999998</v>
      </c>
    </row>
    <row r="911" spans="1:51" x14ac:dyDescent="0.3">
      <c r="A911" s="129">
        <v>60357</v>
      </c>
      <c r="B911" s="130">
        <v>2461.2199999999998</v>
      </c>
      <c r="C911" s="130">
        <v>2285.15</v>
      </c>
      <c r="D911" s="130">
        <v>2315.34</v>
      </c>
      <c r="E911" s="130">
        <v>1697.76</v>
      </c>
      <c r="F911" s="130">
        <v>6.11</v>
      </c>
      <c r="G911" s="130">
        <v>355.68</v>
      </c>
      <c r="H911" s="2">
        <f t="shared" si="338"/>
        <v>8759.4699999999993</v>
      </c>
      <c r="I911" s="2">
        <f t="shared" si="339"/>
        <v>6.11</v>
      </c>
      <c r="J911" s="2">
        <f t="shared" si="340"/>
        <v>355.68</v>
      </c>
      <c r="K911" s="2">
        <f t="shared" si="341"/>
        <v>8759.4699999999993</v>
      </c>
      <c r="L911" s="2">
        <f t="shared" si="342"/>
        <v>361.79</v>
      </c>
      <c r="M911" s="2">
        <f t="shared" si="343"/>
        <v>9121.26</v>
      </c>
      <c r="N911" s="2">
        <f>'ZBud Extract Monthly'!V910</f>
        <v>9121.25</v>
      </c>
      <c r="O911" s="53">
        <f t="shared" si="344"/>
        <v>-1.0000000000218279E-2</v>
      </c>
      <c r="AI911" s="58">
        <f t="shared" si="322"/>
        <v>2461.2199999999998</v>
      </c>
      <c r="AJ911" s="2">
        <f t="shared" si="323"/>
        <v>6298.25</v>
      </c>
      <c r="AK911" s="2">
        <f t="shared" si="324"/>
        <v>9121.26</v>
      </c>
      <c r="AL911" s="2">
        <f t="shared" si="325"/>
        <v>361.79</v>
      </c>
      <c r="AM911" s="2">
        <f t="shared" si="326"/>
        <v>18242.52</v>
      </c>
      <c r="AN911" s="2">
        <f t="shared" si="327"/>
        <v>9121.24</v>
      </c>
      <c r="AO911" s="2">
        <f t="shared" si="328"/>
        <v>0</v>
      </c>
      <c r="AP911" s="2">
        <f t="shared" si="329"/>
        <v>0</v>
      </c>
      <c r="AQ911" s="2">
        <f t="shared" si="330"/>
        <v>0</v>
      </c>
      <c r="AR911" s="2">
        <f t="shared" si="331"/>
        <v>0</v>
      </c>
      <c r="AS911" s="2">
        <f t="shared" si="332"/>
        <v>0</v>
      </c>
      <c r="AT911" s="2">
        <f t="shared" si="333"/>
        <v>9121.26</v>
      </c>
      <c r="AU911" s="2">
        <f t="shared" si="334"/>
        <v>0</v>
      </c>
      <c r="AV911" s="2">
        <f t="shared" si="335"/>
        <v>36485.019999999997</v>
      </c>
      <c r="AW911" s="2">
        <f t="shared" si="336"/>
        <v>45606.28</v>
      </c>
      <c r="AX911" s="2">
        <f>'ZBud Extract Monthly'!V910</f>
        <v>9121.25</v>
      </c>
      <c r="AY911" s="53">
        <f t="shared" si="337"/>
        <v>-36485.03</v>
      </c>
    </row>
    <row r="912" spans="1:51" x14ac:dyDescent="0.3">
      <c r="A912" s="129">
        <v>60387</v>
      </c>
      <c r="B912" s="130">
        <v>873.07</v>
      </c>
      <c r="C912" s="130">
        <v>840.58</v>
      </c>
      <c r="D912" s="130">
        <v>860.81</v>
      </c>
      <c r="E912" s="130">
        <v>690.67</v>
      </c>
      <c r="F912" s="130">
        <v>10.7</v>
      </c>
      <c r="G912" s="130">
        <v>266.39</v>
      </c>
      <c r="H912" s="2">
        <f t="shared" si="338"/>
        <v>3265.13</v>
      </c>
      <c r="I912" s="2">
        <f t="shared" si="339"/>
        <v>10.7</v>
      </c>
      <c r="J912" s="2">
        <f t="shared" si="340"/>
        <v>266.39</v>
      </c>
      <c r="K912" s="2">
        <f t="shared" si="341"/>
        <v>3265.13</v>
      </c>
      <c r="L912" s="2">
        <f t="shared" si="342"/>
        <v>277.08999999999997</v>
      </c>
      <c r="M912" s="2">
        <f t="shared" si="343"/>
        <v>3542.22</v>
      </c>
      <c r="N912" s="2">
        <f>'ZBud Extract Monthly'!V911</f>
        <v>3542.22</v>
      </c>
      <c r="O912" s="53">
        <f t="shared" si="344"/>
        <v>0</v>
      </c>
      <c r="AI912" s="58">
        <f t="shared" si="322"/>
        <v>873.07</v>
      </c>
      <c r="AJ912" s="2">
        <f t="shared" si="323"/>
        <v>2392.06</v>
      </c>
      <c r="AK912" s="2">
        <f t="shared" si="324"/>
        <v>3542.2200000000003</v>
      </c>
      <c r="AL912" s="2">
        <f t="shared" si="325"/>
        <v>277.08999999999997</v>
      </c>
      <c r="AM912" s="2">
        <f t="shared" si="326"/>
        <v>7084.4400000000005</v>
      </c>
      <c r="AN912" s="2">
        <f t="shared" si="327"/>
        <v>3542.22</v>
      </c>
      <c r="AO912" s="2">
        <f t="shared" si="328"/>
        <v>0</v>
      </c>
      <c r="AP912" s="2">
        <f t="shared" si="329"/>
        <v>0</v>
      </c>
      <c r="AQ912" s="2">
        <f t="shared" si="330"/>
        <v>0</v>
      </c>
      <c r="AR912" s="2">
        <f t="shared" si="331"/>
        <v>0</v>
      </c>
      <c r="AS912" s="2">
        <f t="shared" si="332"/>
        <v>0</v>
      </c>
      <c r="AT912" s="2">
        <f t="shared" si="333"/>
        <v>3542.2200000000003</v>
      </c>
      <c r="AU912" s="2">
        <f t="shared" si="334"/>
        <v>0</v>
      </c>
      <c r="AV912" s="2">
        <f t="shared" si="335"/>
        <v>14168.88</v>
      </c>
      <c r="AW912" s="2">
        <f t="shared" si="336"/>
        <v>17711.100000000002</v>
      </c>
      <c r="AX912" s="2">
        <f>'ZBud Extract Monthly'!V911</f>
        <v>3542.22</v>
      </c>
      <c r="AY912" s="53">
        <f t="shared" si="337"/>
        <v>-14168.880000000003</v>
      </c>
    </row>
    <row r="913" spans="1:51" x14ac:dyDescent="0.3">
      <c r="A913" s="129">
        <v>60418</v>
      </c>
      <c r="B913" s="130">
        <v>1857.71</v>
      </c>
      <c r="C913" s="130">
        <v>1725.33</v>
      </c>
      <c r="D913" s="130">
        <v>1622.15</v>
      </c>
      <c r="E913" s="130">
        <v>1239.5999999999999</v>
      </c>
      <c r="F913" s="130">
        <v>7.4</v>
      </c>
      <c r="G913" s="130">
        <v>259.06</v>
      </c>
      <c r="H913" s="2">
        <f t="shared" si="338"/>
        <v>6444.7900000000009</v>
      </c>
      <c r="I913" s="2">
        <f t="shared" si="339"/>
        <v>7.4</v>
      </c>
      <c r="J913" s="2">
        <f t="shared" si="340"/>
        <v>259.06</v>
      </c>
      <c r="K913" s="2">
        <f t="shared" si="341"/>
        <v>6444.7900000000009</v>
      </c>
      <c r="L913" s="2">
        <f t="shared" si="342"/>
        <v>266.45999999999998</v>
      </c>
      <c r="M913" s="2">
        <f t="shared" si="343"/>
        <v>6711.2500000000009</v>
      </c>
      <c r="N913" s="2">
        <f>'ZBud Extract Monthly'!V912</f>
        <v>6711.24</v>
      </c>
      <c r="O913" s="53">
        <f t="shared" si="344"/>
        <v>-1.0000000001127773E-2</v>
      </c>
      <c r="AI913" s="58">
        <f t="shared" si="322"/>
        <v>1857.71</v>
      </c>
      <c r="AJ913" s="2">
        <f t="shared" si="323"/>
        <v>4587.08</v>
      </c>
      <c r="AK913" s="2">
        <f t="shared" si="324"/>
        <v>6711.2500000000009</v>
      </c>
      <c r="AL913" s="2">
        <f t="shared" si="325"/>
        <v>266.45999999999998</v>
      </c>
      <c r="AM913" s="2">
        <f t="shared" si="326"/>
        <v>13422.500000000002</v>
      </c>
      <c r="AN913" s="2">
        <f t="shared" si="327"/>
        <v>6711.2299999999987</v>
      </c>
      <c r="AO913" s="2">
        <f t="shared" si="328"/>
        <v>0</v>
      </c>
      <c r="AP913" s="2">
        <f t="shared" si="329"/>
        <v>0</v>
      </c>
      <c r="AQ913" s="2">
        <f t="shared" si="330"/>
        <v>0</v>
      </c>
      <c r="AR913" s="2">
        <f t="shared" si="331"/>
        <v>0</v>
      </c>
      <c r="AS913" s="2">
        <f t="shared" si="332"/>
        <v>0</v>
      </c>
      <c r="AT913" s="2">
        <f t="shared" si="333"/>
        <v>6711.2500000000009</v>
      </c>
      <c r="AU913" s="2">
        <f t="shared" si="334"/>
        <v>0</v>
      </c>
      <c r="AV913" s="2">
        <f t="shared" si="335"/>
        <v>26844.98</v>
      </c>
      <c r="AW913" s="2">
        <f t="shared" si="336"/>
        <v>33556.229999999996</v>
      </c>
      <c r="AX913" s="2">
        <f>'ZBud Extract Monthly'!V912</f>
        <v>6711.24</v>
      </c>
      <c r="AY913" s="53">
        <f t="shared" si="337"/>
        <v>-26844.989999999998</v>
      </c>
    </row>
    <row r="914" spans="1:51" x14ac:dyDescent="0.3">
      <c r="A914" s="129">
        <v>60448</v>
      </c>
      <c r="B914" s="130">
        <v>1016.1</v>
      </c>
      <c r="C914" s="130">
        <v>1084.0999999999999</v>
      </c>
      <c r="D914" s="130">
        <v>1160.5899999999999</v>
      </c>
      <c r="E914" s="130">
        <v>928.53</v>
      </c>
      <c r="F914" s="130">
        <v>0.5</v>
      </c>
      <c r="G914" s="130">
        <v>125.41</v>
      </c>
      <c r="H914" s="2">
        <f t="shared" si="338"/>
        <v>4189.32</v>
      </c>
      <c r="I914" s="2">
        <f t="shared" si="339"/>
        <v>0.5</v>
      </c>
      <c r="J914" s="2">
        <f t="shared" si="340"/>
        <v>125.41</v>
      </c>
      <c r="K914" s="2">
        <f t="shared" si="341"/>
        <v>4189.32</v>
      </c>
      <c r="L914" s="2">
        <f t="shared" si="342"/>
        <v>125.91</v>
      </c>
      <c r="M914" s="2">
        <f t="shared" si="343"/>
        <v>4315.2299999999996</v>
      </c>
      <c r="N914" s="2">
        <f>'ZBud Extract Monthly'!V913</f>
        <v>4315.22</v>
      </c>
      <c r="O914" s="53">
        <f t="shared" si="344"/>
        <v>-9.999999999308784E-3</v>
      </c>
      <c r="AI914" s="58">
        <f t="shared" si="322"/>
        <v>1016.1</v>
      </c>
      <c r="AJ914" s="2">
        <f t="shared" si="323"/>
        <v>3173.2199999999993</v>
      </c>
      <c r="AK914" s="2">
        <f t="shared" si="324"/>
        <v>4315.2299999999996</v>
      </c>
      <c r="AL914" s="2">
        <f t="shared" si="325"/>
        <v>125.91</v>
      </c>
      <c r="AM914" s="2">
        <f t="shared" si="326"/>
        <v>8630.4599999999991</v>
      </c>
      <c r="AN914" s="2">
        <f t="shared" si="327"/>
        <v>4315.2100000000009</v>
      </c>
      <c r="AO914" s="2">
        <f t="shared" si="328"/>
        <v>0</v>
      </c>
      <c r="AP914" s="2">
        <f t="shared" si="329"/>
        <v>0</v>
      </c>
      <c r="AQ914" s="2">
        <f t="shared" si="330"/>
        <v>0</v>
      </c>
      <c r="AR914" s="2">
        <f t="shared" si="331"/>
        <v>0</v>
      </c>
      <c r="AS914" s="2">
        <f t="shared" si="332"/>
        <v>0</v>
      </c>
      <c r="AT914" s="2">
        <f t="shared" si="333"/>
        <v>4315.2299999999996</v>
      </c>
      <c r="AU914" s="2">
        <f t="shared" si="334"/>
        <v>0</v>
      </c>
      <c r="AV914" s="2">
        <f t="shared" si="335"/>
        <v>17260.900000000001</v>
      </c>
      <c r="AW914" s="2">
        <f t="shared" si="336"/>
        <v>21576.129999999997</v>
      </c>
      <c r="AX914" s="2">
        <f>'ZBud Extract Monthly'!V913</f>
        <v>4315.22</v>
      </c>
      <c r="AY914" s="53">
        <f t="shared" si="337"/>
        <v>-17260.909999999996</v>
      </c>
    </row>
    <row r="915" spans="1:51" x14ac:dyDescent="0.3">
      <c r="A915" s="129">
        <v>60479</v>
      </c>
      <c r="B915" s="130">
        <v>654.13</v>
      </c>
      <c r="C915" s="130">
        <v>758.14</v>
      </c>
      <c r="D915" s="130">
        <v>330.47</v>
      </c>
      <c r="E915" s="130">
        <v>270.58</v>
      </c>
      <c r="F915" s="130">
        <v>0</v>
      </c>
      <c r="G915" s="130">
        <v>36.65</v>
      </c>
      <c r="H915" s="2">
        <f t="shared" si="338"/>
        <v>2013.32</v>
      </c>
      <c r="I915" s="2">
        <f t="shared" si="339"/>
        <v>0</v>
      </c>
      <c r="J915" s="2">
        <f t="shared" si="340"/>
        <v>36.65</v>
      </c>
      <c r="K915" s="2">
        <f t="shared" si="341"/>
        <v>2013.32</v>
      </c>
      <c r="L915" s="2">
        <f t="shared" si="342"/>
        <v>36.65</v>
      </c>
      <c r="M915" s="2">
        <f t="shared" si="343"/>
        <v>2049.9699999999998</v>
      </c>
      <c r="N915" s="2">
        <f>'ZBud Extract Monthly'!V914</f>
        <v>2049.98</v>
      </c>
      <c r="O915" s="53">
        <f t="shared" si="344"/>
        <v>1.0000000000218279E-2</v>
      </c>
      <c r="AI915" s="58">
        <f t="shared" si="322"/>
        <v>654.13</v>
      </c>
      <c r="AJ915" s="2">
        <f t="shared" si="323"/>
        <v>1359.19</v>
      </c>
      <c r="AK915" s="2">
        <f t="shared" si="324"/>
        <v>2049.9699999999998</v>
      </c>
      <c r="AL915" s="2">
        <f t="shared" si="325"/>
        <v>36.65</v>
      </c>
      <c r="AM915" s="2">
        <f t="shared" si="326"/>
        <v>4099.9399999999996</v>
      </c>
      <c r="AN915" s="2">
        <f t="shared" si="327"/>
        <v>2049.9900000000002</v>
      </c>
      <c r="AO915" s="2">
        <f t="shared" si="328"/>
        <v>0</v>
      </c>
      <c r="AP915" s="2">
        <f t="shared" si="329"/>
        <v>0</v>
      </c>
      <c r="AQ915" s="2">
        <f t="shared" si="330"/>
        <v>0</v>
      </c>
      <c r="AR915" s="2">
        <f t="shared" si="331"/>
        <v>0</v>
      </c>
      <c r="AS915" s="2">
        <f t="shared" si="332"/>
        <v>0</v>
      </c>
      <c r="AT915" s="2">
        <f t="shared" si="333"/>
        <v>2049.9699999999998</v>
      </c>
      <c r="AU915" s="2">
        <f t="shared" si="334"/>
        <v>0</v>
      </c>
      <c r="AV915" s="2">
        <f t="shared" si="335"/>
        <v>8199.9</v>
      </c>
      <c r="AW915" s="2">
        <f t="shared" si="336"/>
        <v>10249.869999999999</v>
      </c>
      <c r="AX915" s="2">
        <f>'ZBud Extract Monthly'!V914</f>
        <v>2049.98</v>
      </c>
      <c r="AY915" s="53">
        <f t="shared" si="337"/>
        <v>-8199.89</v>
      </c>
    </row>
    <row r="916" spans="1:51" x14ac:dyDescent="0.3">
      <c r="A916" s="129">
        <v>60510</v>
      </c>
      <c r="B916" s="130">
        <v>628.24</v>
      </c>
      <c r="C916" s="130">
        <v>703.39</v>
      </c>
      <c r="D916" s="130">
        <v>128.66</v>
      </c>
      <c r="E916" s="130">
        <v>71.33</v>
      </c>
      <c r="F916" s="130">
        <v>0</v>
      </c>
      <c r="G916" s="130">
        <v>12.64</v>
      </c>
      <c r="H916" s="2">
        <f t="shared" si="338"/>
        <v>1531.6200000000001</v>
      </c>
      <c r="I916" s="2">
        <f t="shared" si="339"/>
        <v>0</v>
      </c>
      <c r="J916" s="2">
        <f t="shared" si="340"/>
        <v>12.64</v>
      </c>
      <c r="K916" s="2">
        <f t="shared" si="341"/>
        <v>1531.6200000000001</v>
      </c>
      <c r="L916" s="2">
        <f t="shared" si="342"/>
        <v>12.64</v>
      </c>
      <c r="M916" s="2">
        <f t="shared" si="343"/>
        <v>1544.2600000000002</v>
      </c>
      <c r="N916" s="2">
        <f>'ZBud Extract Monthly'!V915</f>
        <v>1544.26</v>
      </c>
      <c r="O916" s="53">
        <f t="shared" si="344"/>
        <v>0</v>
      </c>
      <c r="AI916" s="58">
        <f t="shared" si="322"/>
        <v>628.24</v>
      </c>
      <c r="AJ916" s="2">
        <f t="shared" si="323"/>
        <v>903.38</v>
      </c>
      <c r="AK916" s="2">
        <f t="shared" si="324"/>
        <v>1544.2600000000002</v>
      </c>
      <c r="AL916" s="2">
        <f t="shared" si="325"/>
        <v>12.64</v>
      </c>
      <c r="AM916" s="2">
        <f t="shared" si="326"/>
        <v>3088.5200000000004</v>
      </c>
      <c r="AN916" s="2">
        <f t="shared" si="327"/>
        <v>1544.26</v>
      </c>
      <c r="AO916" s="2">
        <f t="shared" si="328"/>
        <v>0</v>
      </c>
      <c r="AP916" s="2">
        <f t="shared" si="329"/>
        <v>0</v>
      </c>
      <c r="AQ916" s="2">
        <f t="shared" si="330"/>
        <v>0</v>
      </c>
      <c r="AR916" s="2">
        <f t="shared" si="331"/>
        <v>0</v>
      </c>
      <c r="AS916" s="2">
        <f t="shared" si="332"/>
        <v>0</v>
      </c>
      <c r="AT916" s="2">
        <f t="shared" si="333"/>
        <v>1544.2600000000002</v>
      </c>
      <c r="AU916" s="2">
        <f t="shared" si="334"/>
        <v>0</v>
      </c>
      <c r="AV916" s="2">
        <f t="shared" si="335"/>
        <v>6177.0400000000009</v>
      </c>
      <c r="AW916" s="2">
        <f t="shared" si="336"/>
        <v>7721.3000000000011</v>
      </c>
      <c r="AX916" s="2">
        <f>'ZBud Extract Monthly'!V915</f>
        <v>1544.26</v>
      </c>
      <c r="AY916" s="53">
        <f t="shared" si="337"/>
        <v>-6177.0400000000009</v>
      </c>
    </row>
    <row r="917" spans="1:51" x14ac:dyDescent="0.3">
      <c r="A917" s="129">
        <v>60540</v>
      </c>
      <c r="B917" s="130">
        <v>540.29</v>
      </c>
      <c r="C917" s="130">
        <v>609.62</v>
      </c>
      <c r="D917" s="130">
        <v>152.27000000000001</v>
      </c>
      <c r="E917" s="130">
        <v>98.47</v>
      </c>
      <c r="F917" s="130">
        <v>0</v>
      </c>
      <c r="G917" s="130">
        <v>16.239999999999998</v>
      </c>
      <c r="H917" s="2">
        <f t="shared" si="338"/>
        <v>1400.6499999999999</v>
      </c>
      <c r="I917" s="2">
        <f t="shared" si="339"/>
        <v>0</v>
      </c>
      <c r="J917" s="2">
        <f t="shared" si="340"/>
        <v>16.239999999999998</v>
      </c>
      <c r="K917" s="2">
        <f t="shared" si="341"/>
        <v>1400.6499999999999</v>
      </c>
      <c r="L917" s="2">
        <f t="shared" si="342"/>
        <v>16.239999999999998</v>
      </c>
      <c r="M917" s="2">
        <f t="shared" si="343"/>
        <v>1416.8899999999999</v>
      </c>
      <c r="N917" s="2">
        <f>'ZBud Extract Monthly'!V916</f>
        <v>1416.88</v>
      </c>
      <c r="O917" s="53">
        <f t="shared" si="344"/>
        <v>-9.9999999997635314E-3</v>
      </c>
      <c r="AI917" s="58">
        <f t="shared" si="322"/>
        <v>540.29</v>
      </c>
      <c r="AJ917" s="2">
        <f t="shared" si="323"/>
        <v>860.36</v>
      </c>
      <c r="AK917" s="2">
        <f t="shared" si="324"/>
        <v>1416.8899999999999</v>
      </c>
      <c r="AL917" s="2">
        <f t="shared" si="325"/>
        <v>16.239999999999998</v>
      </c>
      <c r="AM917" s="2">
        <f t="shared" si="326"/>
        <v>2833.7799999999997</v>
      </c>
      <c r="AN917" s="2">
        <f t="shared" si="327"/>
        <v>1416.8700000000003</v>
      </c>
      <c r="AO917" s="2">
        <f t="shared" si="328"/>
        <v>0</v>
      </c>
      <c r="AP917" s="2">
        <f t="shared" si="329"/>
        <v>0</v>
      </c>
      <c r="AQ917" s="2">
        <f t="shared" si="330"/>
        <v>0</v>
      </c>
      <c r="AR917" s="2">
        <f t="shared" si="331"/>
        <v>0</v>
      </c>
      <c r="AS917" s="2">
        <f t="shared" si="332"/>
        <v>0</v>
      </c>
      <c r="AT917" s="2">
        <f t="shared" si="333"/>
        <v>1416.8899999999999</v>
      </c>
      <c r="AU917" s="2">
        <f t="shared" si="334"/>
        <v>0</v>
      </c>
      <c r="AV917" s="2">
        <f t="shared" si="335"/>
        <v>5667.5400000000009</v>
      </c>
      <c r="AW917" s="2">
        <f t="shared" si="336"/>
        <v>7084.43</v>
      </c>
      <c r="AX917" s="2">
        <f>'ZBud Extract Monthly'!V916</f>
        <v>1416.88</v>
      </c>
      <c r="AY917" s="53">
        <f t="shared" si="337"/>
        <v>-5667.55</v>
      </c>
    </row>
    <row r="918" spans="1:51" x14ac:dyDescent="0.3">
      <c r="A918" s="129">
        <v>60571</v>
      </c>
      <c r="B918" s="130">
        <v>541</v>
      </c>
      <c r="C918" s="130">
        <v>607.59</v>
      </c>
      <c r="D918" s="130">
        <v>784.77</v>
      </c>
      <c r="E918" s="130">
        <v>609.17999999999995</v>
      </c>
      <c r="F918" s="130">
        <v>0</v>
      </c>
      <c r="G918" s="130">
        <v>58.72</v>
      </c>
      <c r="H918" s="2">
        <f t="shared" si="338"/>
        <v>2542.54</v>
      </c>
      <c r="I918" s="2">
        <f t="shared" si="339"/>
        <v>0</v>
      </c>
      <c r="J918" s="2">
        <f t="shared" si="340"/>
        <v>58.72</v>
      </c>
      <c r="K918" s="2">
        <f t="shared" si="341"/>
        <v>2542.54</v>
      </c>
      <c r="L918" s="2">
        <f t="shared" si="342"/>
        <v>58.72</v>
      </c>
      <c r="M918" s="2">
        <f t="shared" si="343"/>
        <v>2601.2599999999998</v>
      </c>
      <c r="N918" s="2">
        <f>'ZBud Extract Monthly'!V917</f>
        <v>2601.2600000000002</v>
      </c>
      <c r="O918" s="53">
        <f t="shared" si="344"/>
        <v>0</v>
      </c>
      <c r="AI918" s="58">
        <f t="shared" si="322"/>
        <v>541</v>
      </c>
      <c r="AJ918" s="2">
        <f t="shared" si="323"/>
        <v>2001.54</v>
      </c>
      <c r="AK918" s="2">
        <f t="shared" si="324"/>
        <v>2601.2599999999998</v>
      </c>
      <c r="AL918" s="2">
        <f t="shared" si="325"/>
        <v>58.72</v>
      </c>
      <c r="AM918" s="2">
        <f t="shared" si="326"/>
        <v>5202.5199999999995</v>
      </c>
      <c r="AN918" s="2">
        <f t="shared" si="327"/>
        <v>2601.2600000000002</v>
      </c>
      <c r="AO918" s="2">
        <f t="shared" si="328"/>
        <v>0</v>
      </c>
      <c r="AP918" s="2">
        <f t="shared" si="329"/>
        <v>0</v>
      </c>
      <c r="AQ918" s="2">
        <f t="shared" si="330"/>
        <v>0</v>
      </c>
      <c r="AR918" s="2">
        <f t="shared" si="331"/>
        <v>0</v>
      </c>
      <c r="AS918" s="2">
        <f t="shared" si="332"/>
        <v>0</v>
      </c>
      <c r="AT918" s="2">
        <f t="shared" si="333"/>
        <v>2601.2599999999998</v>
      </c>
      <c r="AU918" s="2">
        <f t="shared" si="334"/>
        <v>0</v>
      </c>
      <c r="AV918" s="2">
        <f t="shared" si="335"/>
        <v>10405.039999999999</v>
      </c>
      <c r="AW918" s="2">
        <f t="shared" si="336"/>
        <v>13006.3</v>
      </c>
      <c r="AX918" s="2">
        <f>'ZBud Extract Monthly'!V917</f>
        <v>2601.2600000000002</v>
      </c>
      <c r="AY918" s="53">
        <f t="shared" si="337"/>
        <v>-10405.039999999999</v>
      </c>
    </row>
    <row r="919" spans="1:51" x14ac:dyDescent="0.3">
      <c r="A919" s="129">
        <v>60601</v>
      </c>
      <c r="B919" s="130">
        <v>722.2</v>
      </c>
      <c r="C919" s="130">
        <v>689.91</v>
      </c>
      <c r="D919" s="130">
        <v>669.87</v>
      </c>
      <c r="E919" s="130">
        <v>537.01</v>
      </c>
      <c r="F919" s="130">
        <v>0</v>
      </c>
      <c r="G919" s="130">
        <v>60.6</v>
      </c>
      <c r="H919" s="2">
        <f t="shared" si="338"/>
        <v>2618.9899999999998</v>
      </c>
      <c r="I919" s="2">
        <f t="shared" si="339"/>
        <v>0</v>
      </c>
      <c r="J919" s="2">
        <f t="shared" si="340"/>
        <v>60.6</v>
      </c>
      <c r="K919" s="2">
        <f t="shared" si="341"/>
        <v>2618.9899999999998</v>
      </c>
      <c r="L919" s="2">
        <f t="shared" si="342"/>
        <v>60.6</v>
      </c>
      <c r="M919" s="2">
        <f t="shared" si="343"/>
        <v>2679.5899999999997</v>
      </c>
      <c r="N919" s="2">
        <f>'ZBud Extract Monthly'!V918</f>
        <v>2679.58</v>
      </c>
      <c r="O919" s="53">
        <f t="shared" si="344"/>
        <v>-9.9999999997635314E-3</v>
      </c>
      <c r="AI919" s="58">
        <f t="shared" si="322"/>
        <v>722.2</v>
      </c>
      <c r="AJ919" s="2">
        <f t="shared" si="323"/>
        <v>1896.79</v>
      </c>
      <c r="AK919" s="2">
        <f t="shared" si="324"/>
        <v>2679.5899999999997</v>
      </c>
      <c r="AL919" s="2">
        <f t="shared" si="325"/>
        <v>60.6</v>
      </c>
      <c r="AM919" s="2">
        <f t="shared" si="326"/>
        <v>5359.1799999999994</v>
      </c>
      <c r="AN919" s="2">
        <f t="shared" si="327"/>
        <v>2679.57</v>
      </c>
      <c r="AO919" s="2">
        <f t="shared" si="328"/>
        <v>0</v>
      </c>
      <c r="AP919" s="2">
        <f t="shared" si="329"/>
        <v>0</v>
      </c>
      <c r="AQ919" s="2">
        <f t="shared" si="330"/>
        <v>0</v>
      </c>
      <c r="AR919" s="2">
        <f t="shared" si="331"/>
        <v>0</v>
      </c>
      <c r="AS919" s="2">
        <f t="shared" si="332"/>
        <v>0</v>
      </c>
      <c r="AT919" s="2">
        <f t="shared" si="333"/>
        <v>2679.5899999999997</v>
      </c>
      <c r="AU919" s="2">
        <f t="shared" si="334"/>
        <v>0</v>
      </c>
      <c r="AV919" s="2">
        <f t="shared" si="335"/>
        <v>10718.339999999998</v>
      </c>
      <c r="AW919" s="2">
        <f t="shared" si="336"/>
        <v>13397.93</v>
      </c>
      <c r="AX919" s="2">
        <f>'ZBud Extract Monthly'!V918</f>
        <v>2679.58</v>
      </c>
      <c r="AY919" s="53">
        <f t="shared" si="337"/>
        <v>-10718.35</v>
      </c>
    </row>
    <row r="920" spans="1:51" x14ac:dyDescent="0.3">
      <c r="A920" s="129">
        <v>60632</v>
      </c>
      <c r="B920" s="130">
        <v>611.15</v>
      </c>
      <c r="C920" s="130">
        <v>651.80999999999995</v>
      </c>
      <c r="D920" s="130">
        <v>758.88</v>
      </c>
      <c r="E920" s="130">
        <v>613.87</v>
      </c>
      <c r="F920" s="130">
        <v>0</v>
      </c>
      <c r="G920" s="130">
        <v>82.44</v>
      </c>
      <c r="H920" s="2">
        <f t="shared" si="338"/>
        <v>2635.71</v>
      </c>
      <c r="I920" s="2">
        <f t="shared" si="339"/>
        <v>0</v>
      </c>
      <c r="J920" s="2">
        <f t="shared" si="340"/>
        <v>82.44</v>
      </c>
      <c r="K920" s="2">
        <f t="shared" si="341"/>
        <v>2635.71</v>
      </c>
      <c r="L920" s="2">
        <f t="shared" si="342"/>
        <v>82.44</v>
      </c>
      <c r="M920" s="2">
        <f t="shared" si="343"/>
        <v>2718.15</v>
      </c>
      <c r="N920" s="2">
        <f>'ZBud Extract Monthly'!V919</f>
        <v>2718.17</v>
      </c>
      <c r="O920" s="53">
        <f t="shared" si="344"/>
        <v>1.999999999998181E-2</v>
      </c>
      <c r="AI920" s="58">
        <f t="shared" si="322"/>
        <v>611.15</v>
      </c>
      <c r="AJ920" s="2">
        <f t="shared" si="323"/>
        <v>2024.56</v>
      </c>
      <c r="AK920" s="2">
        <f t="shared" si="324"/>
        <v>2718.15</v>
      </c>
      <c r="AL920" s="2">
        <f t="shared" si="325"/>
        <v>82.44</v>
      </c>
      <c r="AM920" s="2">
        <f t="shared" si="326"/>
        <v>5436.3</v>
      </c>
      <c r="AN920" s="2">
        <f t="shared" si="327"/>
        <v>2718.19</v>
      </c>
      <c r="AO920" s="2">
        <f t="shared" si="328"/>
        <v>0</v>
      </c>
      <c r="AP920" s="2">
        <f t="shared" si="329"/>
        <v>0</v>
      </c>
      <c r="AQ920" s="2">
        <f t="shared" si="330"/>
        <v>0</v>
      </c>
      <c r="AR920" s="2">
        <f t="shared" si="331"/>
        <v>0</v>
      </c>
      <c r="AS920" s="2">
        <f t="shared" si="332"/>
        <v>0</v>
      </c>
      <c r="AT920" s="2">
        <f t="shared" si="333"/>
        <v>2718.15</v>
      </c>
      <c r="AU920" s="2">
        <f t="shared" si="334"/>
        <v>0</v>
      </c>
      <c r="AV920" s="2">
        <f t="shared" si="335"/>
        <v>10872.640000000001</v>
      </c>
      <c r="AW920" s="2">
        <f t="shared" si="336"/>
        <v>13590.79</v>
      </c>
      <c r="AX920" s="2">
        <f>'ZBud Extract Monthly'!V919</f>
        <v>2718.17</v>
      </c>
      <c r="AY920" s="53">
        <f t="shared" si="337"/>
        <v>-10872.62</v>
      </c>
    </row>
    <row r="921" spans="1:51" x14ac:dyDescent="0.3">
      <c r="A921" s="129">
        <v>60663</v>
      </c>
      <c r="B921" s="130">
        <v>764.93</v>
      </c>
      <c r="C921" s="130">
        <v>815.97</v>
      </c>
      <c r="D921" s="130">
        <v>885.83</v>
      </c>
      <c r="E921" s="130">
        <v>666.64</v>
      </c>
      <c r="F921" s="130">
        <v>0</v>
      </c>
      <c r="G921" s="130">
        <v>81.489999999999995</v>
      </c>
      <c r="H921" s="2">
        <f t="shared" si="338"/>
        <v>3133.37</v>
      </c>
      <c r="I921" s="2">
        <f t="shared" si="339"/>
        <v>0</v>
      </c>
      <c r="J921" s="2">
        <f t="shared" si="340"/>
        <v>81.489999999999995</v>
      </c>
      <c r="K921" s="2">
        <f t="shared" si="341"/>
        <v>3133.37</v>
      </c>
      <c r="L921" s="2">
        <f t="shared" si="342"/>
        <v>81.489999999999995</v>
      </c>
      <c r="M921" s="2">
        <f t="shared" si="343"/>
        <v>3214.8599999999997</v>
      </c>
      <c r="N921" s="2">
        <f>'ZBud Extract Monthly'!V920</f>
        <v>3214.87</v>
      </c>
      <c r="O921" s="53">
        <f t="shared" si="344"/>
        <v>1.0000000000218279E-2</v>
      </c>
      <c r="AI921" s="58">
        <f t="shared" si="322"/>
        <v>764.93</v>
      </c>
      <c r="AJ921" s="2">
        <f t="shared" si="323"/>
        <v>2368.44</v>
      </c>
      <c r="AK921" s="2">
        <f t="shared" si="324"/>
        <v>3214.8599999999997</v>
      </c>
      <c r="AL921" s="2">
        <f t="shared" si="325"/>
        <v>81.489999999999995</v>
      </c>
      <c r="AM921" s="2">
        <f t="shared" si="326"/>
        <v>6429.7199999999993</v>
      </c>
      <c r="AN921" s="2">
        <f t="shared" si="327"/>
        <v>3214.88</v>
      </c>
      <c r="AO921" s="2">
        <f t="shared" si="328"/>
        <v>0</v>
      </c>
      <c r="AP921" s="2">
        <f t="shared" si="329"/>
        <v>0</v>
      </c>
      <c r="AQ921" s="2">
        <f t="shared" si="330"/>
        <v>0</v>
      </c>
      <c r="AR921" s="2">
        <f t="shared" si="331"/>
        <v>0</v>
      </c>
      <c r="AS921" s="2">
        <f t="shared" si="332"/>
        <v>0</v>
      </c>
      <c r="AT921" s="2">
        <f t="shared" si="333"/>
        <v>3214.8599999999997</v>
      </c>
      <c r="AU921" s="2">
        <f t="shared" si="334"/>
        <v>0</v>
      </c>
      <c r="AV921" s="2">
        <f t="shared" si="335"/>
        <v>12859.46</v>
      </c>
      <c r="AW921" s="2">
        <f t="shared" si="336"/>
        <v>16074.32</v>
      </c>
      <c r="AX921" s="2">
        <f>'ZBud Extract Monthly'!V920</f>
        <v>3214.87</v>
      </c>
      <c r="AY921" s="53">
        <f t="shared" si="337"/>
        <v>-12859.45</v>
      </c>
    </row>
    <row r="922" spans="1:51" x14ac:dyDescent="0.3">
      <c r="A922" s="129">
        <v>60691</v>
      </c>
      <c r="B922" s="130">
        <v>528.38</v>
      </c>
      <c r="C922" s="130">
        <v>573.92999999999995</v>
      </c>
      <c r="D922" s="130">
        <v>614.62</v>
      </c>
      <c r="E922" s="130">
        <v>462.9</v>
      </c>
      <c r="F922" s="130">
        <v>0</v>
      </c>
      <c r="G922" s="130">
        <v>72.599999999999994</v>
      </c>
      <c r="H922" s="2">
        <f t="shared" si="338"/>
        <v>2179.83</v>
      </c>
      <c r="I922" s="2">
        <f t="shared" si="339"/>
        <v>0</v>
      </c>
      <c r="J922" s="2">
        <f t="shared" si="340"/>
        <v>72.599999999999994</v>
      </c>
      <c r="K922" s="2">
        <f t="shared" si="341"/>
        <v>2179.83</v>
      </c>
      <c r="L922" s="2">
        <f t="shared" si="342"/>
        <v>72.599999999999994</v>
      </c>
      <c r="M922" s="2">
        <f t="shared" si="343"/>
        <v>2252.4299999999998</v>
      </c>
      <c r="N922" s="2">
        <f>'ZBud Extract Monthly'!V921</f>
        <v>2252.4299999999998</v>
      </c>
      <c r="O922" s="53">
        <f t="shared" si="344"/>
        <v>0</v>
      </c>
      <c r="AI922" s="58">
        <f t="shared" si="322"/>
        <v>528.38</v>
      </c>
      <c r="AJ922" s="2">
        <f t="shared" si="323"/>
        <v>1651.4499999999998</v>
      </c>
      <c r="AK922" s="2">
        <f t="shared" si="324"/>
        <v>2252.4299999999998</v>
      </c>
      <c r="AL922" s="2">
        <f t="shared" si="325"/>
        <v>72.599999999999994</v>
      </c>
      <c r="AM922" s="2">
        <f t="shared" si="326"/>
        <v>4504.8599999999997</v>
      </c>
      <c r="AN922" s="2">
        <f t="shared" si="327"/>
        <v>2252.4299999999998</v>
      </c>
      <c r="AO922" s="2">
        <f t="shared" si="328"/>
        <v>0</v>
      </c>
      <c r="AP922" s="2">
        <f t="shared" si="329"/>
        <v>0</v>
      </c>
      <c r="AQ922" s="2">
        <f t="shared" si="330"/>
        <v>0</v>
      </c>
      <c r="AR922" s="2">
        <f t="shared" si="331"/>
        <v>0</v>
      </c>
      <c r="AS922" s="2">
        <f t="shared" si="332"/>
        <v>0</v>
      </c>
      <c r="AT922" s="2">
        <f t="shared" si="333"/>
        <v>2252.4299999999998</v>
      </c>
      <c r="AU922" s="2">
        <f t="shared" si="334"/>
        <v>0</v>
      </c>
      <c r="AV922" s="2">
        <f t="shared" si="335"/>
        <v>9009.7199999999993</v>
      </c>
      <c r="AW922" s="2">
        <f t="shared" si="336"/>
        <v>11262.150000000001</v>
      </c>
      <c r="AX922" s="2">
        <f>'ZBud Extract Monthly'!V921</f>
        <v>2252.4299999999998</v>
      </c>
      <c r="AY922" s="53">
        <f t="shared" si="337"/>
        <v>-9009.7200000000012</v>
      </c>
    </row>
    <row r="923" spans="1:51" x14ac:dyDescent="0.3">
      <c r="A923" s="129">
        <v>60722</v>
      </c>
      <c r="B923" s="130">
        <v>841.44</v>
      </c>
      <c r="C923" s="130">
        <v>872.67</v>
      </c>
      <c r="D923" s="130">
        <v>891.18</v>
      </c>
      <c r="E923" s="130">
        <v>648.80999999999995</v>
      </c>
      <c r="F923" s="130">
        <v>0</v>
      </c>
      <c r="G923" s="130">
        <v>96.55</v>
      </c>
      <c r="H923" s="2">
        <f t="shared" si="338"/>
        <v>3254.1</v>
      </c>
      <c r="I923" s="2">
        <f t="shared" si="339"/>
        <v>0</v>
      </c>
      <c r="J923" s="2">
        <f t="shared" si="340"/>
        <v>96.55</v>
      </c>
      <c r="K923" s="2">
        <f t="shared" si="341"/>
        <v>3254.1</v>
      </c>
      <c r="L923" s="2">
        <f t="shared" si="342"/>
        <v>96.55</v>
      </c>
      <c r="M923" s="2">
        <f t="shared" si="343"/>
        <v>3350.65</v>
      </c>
      <c r="N923" s="2">
        <f>'ZBud Extract Monthly'!V922</f>
        <v>3350.65</v>
      </c>
      <c r="O923" s="53">
        <f t="shared" si="344"/>
        <v>0</v>
      </c>
      <c r="AI923" s="58">
        <f t="shared" si="322"/>
        <v>841.44</v>
      </c>
      <c r="AJ923" s="2">
        <f t="shared" si="323"/>
        <v>2412.66</v>
      </c>
      <c r="AK923" s="2">
        <f t="shared" si="324"/>
        <v>3350.65</v>
      </c>
      <c r="AL923" s="2">
        <f t="shared" si="325"/>
        <v>96.55</v>
      </c>
      <c r="AM923" s="2">
        <f t="shared" si="326"/>
        <v>6701.3</v>
      </c>
      <c r="AN923" s="2">
        <f t="shared" si="327"/>
        <v>3350.65</v>
      </c>
      <c r="AO923" s="2">
        <f t="shared" si="328"/>
        <v>0</v>
      </c>
      <c r="AP923" s="2">
        <f t="shared" si="329"/>
        <v>0</v>
      </c>
      <c r="AQ923" s="2">
        <f t="shared" si="330"/>
        <v>0</v>
      </c>
      <c r="AR923" s="2">
        <f t="shared" si="331"/>
        <v>0</v>
      </c>
      <c r="AS923" s="2">
        <f t="shared" si="332"/>
        <v>0</v>
      </c>
      <c r="AT923" s="2">
        <f t="shared" si="333"/>
        <v>3350.65</v>
      </c>
      <c r="AU923" s="2">
        <f t="shared" si="334"/>
        <v>0</v>
      </c>
      <c r="AV923" s="2">
        <f t="shared" si="335"/>
        <v>13402.6</v>
      </c>
      <c r="AW923" s="2">
        <f t="shared" si="336"/>
        <v>16753.25</v>
      </c>
      <c r="AX923" s="2">
        <f>'ZBud Extract Monthly'!V922</f>
        <v>3350.65</v>
      </c>
      <c r="AY923" s="53">
        <f t="shared" si="337"/>
        <v>-13402.6</v>
      </c>
    </row>
    <row r="924" spans="1:51" x14ac:dyDescent="0.3">
      <c r="A924" s="129">
        <v>60752</v>
      </c>
      <c r="B924" s="130">
        <v>845.77</v>
      </c>
      <c r="C924" s="130">
        <v>877.42</v>
      </c>
      <c r="D924" s="130">
        <v>1163.5999999999999</v>
      </c>
      <c r="E924" s="130">
        <v>866.86</v>
      </c>
      <c r="F924" s="130">
        <v>2.19</v>
      </c>
      <c r="G924" s="130">
        <v>161.97999999999999</v>
      </c>
      <c r="H924" s="2">
        <f t="shared" si="338"/>
        <v>3753.65</v>
      </c>
      <c r="I924" s="2">
        <f t="shared" si="339"/>
        <v>2.19</v>
      </c>
      <c r="J924" s="2">
        <f t="shared" si="340"/>
        <v>161.97999999999999</v>
      </c>
      <c r="K924" s="2">
        <f t="shared" si="341"/>
        <v>3753.65</v>
      </c>
      <c r="L924" s="2">
        <f t="shared" si="342"/>
        <v>164.17</v>
      </c>
      <c r="M924" s="2">
        <f t="shared" si="343"/>
        <v>3917.82</v>
      </c>
      <c r="N924" s="2">
        <f>'ZBud Extract Monthly'!V923</f>
        <v>3917.82</v>
      </c>
      <c r="O924" s="53">
        <f t="shared" si="344"/>
        <v>0</v>
      </c>
      <c r="AI924" s="58">
        <f t="shared" si="322"/>
        <v>845.77</v>
      </c>
      <c r="AJ924" s="2">
        <f t="shared" si="323"/>
        <v>2907.88</v>
      </c>
      <c r="AK924" s="2">
        <f t="shared" si="324"/>
        <v>3917.82</v>
      </c>
      <c r="AL924" s="2">
        <f t="shared" si="325"/>
        <v>164.17</v>
      </c>
      <c r="AM924" s="2">
        <f t="shared" si="326"/>
        <v>7835.64</v>
      </c>
      <c r="AN924" s="2">
        <f t="shared" si="327"/>
        <v>3917.82</v>
      </c>
      <c r="AO924" s="2">
        <f t="shared" si="328"/>
        <v>0</v>
      </c>
      <c r="AP924" s="2">
        <f t="shared" si="329"/>
        <v>0</v>
      </c>
      <c r="AQ924" s="2">
        <f t="shared" si="330"/>
        <v>0</v>
      </c>
      <c r="AR924" s="2">
        <f t="shared" si="331"/>
        <v>0</v>
      </c>
      <c r="AS924" s="2">
        <f t="shared" si="332"/>
        <v>0</v>
      </c>
      <c r="AT924" s="2">
        <f t="shared" si="333"/>
        <v>3917.82</v>
      </c>
      <c r="AU924" s="2">
        <f t="shared" si="334"/>
        <v>0</v>
      </c>
      <c r="AV924" s="2">
        <f t="shared" si="335"/>
        <v>15671.28</v>
      </c>
      <c r="AW924" s="2">
        <f t="shared" si="336"/>
        <v>19589.100000000002</v>
      </c>
      <c r="AX924" s="2">
        <f>'ZBud Extract Monthly'!V923</f>
        <v>3917.82</v>
      </c>
      <c r="AY924" s="53">
        <f t="shared" si="337"/>
        <v>-15671.280000000002</v>
      </c>
    </row>
    <row r="925" spans="1:51" x14ac:dyDescent="0.3">
      <c r="A925" s="129">
        <v>60783</v>
      </c>
      <c r="B925" s="130">
        <v>568.64</v>
      </c>
      <c r="C925" s="130">
        <v>617.74</v>
      </c>
      <c r="D925" s="130">
        <v>575.96</v>
      </c>
      <c r="E925" s="130">
        <v>477.96</v>
      </c>
      <c r="F925" s="130">
        <v>0.06</v>
      </c>
      <c r="G925" s="130">
        <v>73.23</v>
      </c>
      <c r="H925" s="2">
        <f t="shared" si="338"/>
        <v>2240.3000000000002</v>
      </c>
      <c r="I925" s="2">
        <f t="shared" si="339"/>
        <v>0.06</v>
      </c>
      <c r="J925" s="2">
        <f t="shared" si="340"/>
        <v>73.23</v>
      </c>
      <c r="K925" s="2">
        <f t="shared" si="341"/>
        <v>2240.3000000000002</v>
      </c>
      <c r="L925" s="2">
        <f t="shared" si="342"/>
        <v>73.290000000000006</v>
      </c>
      <c r="M925" s="2">
        <f t="shared" si="343"/>
        <v>2313.59</v>
      </c>
      <c r="N925" s="2">
        <f>'ZBud Extract Monthly'!V924</f>
        <v>2313.59</v>
      </c>
      <c r="O925" s="53">
        <f t="shared" si="344"/>
        <v>0</v>
      </c>
      <c r="AI925" s="58">
        <f t="shared" si="322"/>
        <v>568.64</v>
      </c>
      <c r="AJ925" s="2">
        <f t="shared" si="323"/>
        <v>1671.66</v>
      </c>
      <c r="AK925" s="2">
        <f t="shared" si="324"/>
        <v>2313.59</v>
      </c>
      <c r="AL925" s="2">
        <f t="shared" si="325"/>
        <v>73.290000000000006</v>
      </c>
      <c r="AM925" s="2">
        <f t="shared" si="326"/>
        <v>4627.18</v>
      </c>
      <c r="AN925" s="2">
        <f t="shared" si="327"/>
        <v>2313.59</v>
      </c>
      <c r="AO925" s="2">
        <f t="shared" si="328"/>
        <v>0</v>
      </c>
      <c r="AP925" s="2">
        <f t="shared" si="329"/>
        <v>0</v>
      </c>
      <c r="AQ925" s="2">
        <f t="shared" si="330"/>
        <v>0</v>
      </c>
      <c r="AR925" s="2">
        <f t="shared" si="331"/>
        <v>0</v>
      </c>
      <c r="AS925" s="2">
        <f t="shared" si="332"/>
        <v>0</v>
      </c>
      <c r="AT925" s="2">
        <f t="shared" si="333"/>
        <v>2313.59</v>
      </c>
      <c r="AU925" s="2">
        <f t="shared" si="334"/>
        <v>0</v>
      </c>
      <c r="AV925" s="2">
        <f t="shared" si="335"/>
        <v>9254.36</v>
      </c>
      <c r="AW925" s="2">
        <f t="shared" si="336"/>
        <v>11567.95</v>
      </c>
      <c r="AX925" s="2">
        <f>'ZBud Extract Monthly'!V924</f>
        <v>2313.59</v>
      </c>
      <c r="AY925" s="53">
        <f t="shared" si="337"/>
        <v>-9254.36</v>
      </c>
    </row>
    <row r="926" spans="1:51" x14ac:dyDescent="0.3">
      <c r="A926" s="129">
        <v>60813</v>
      </c>
      <c r="B926" s="130">
        <v>463.6</v>
      </c>
      <c r="C926" s="130">
        <v>469.74</v>
      </c>
      <c r="D926" s="130">
        <v>244.48</v>
      </c>
      <c r="E926" s="130">
        <v>201.42</v>
      </c>
      <c r="F926" s="130">
        <v>0</v>
      </c>
      <c r="G926" s="130">
        <v>16.77</v>
      </c>
      <c r="H926" s="2">
        <f t="shared" si="338"/>
        <v>1379.24</v>
      </c>
      <c r="I926" s="2">
        <f t="shared" si="339"/>
        <v>0</v>
      </c>
      <c r="J926" s="2">
        <f t="shared" si="340"/>
        <v>16.77</v>
      </c>
      <c r="K926" s="2">
        <f t="shared" si="341"/>
        <v>1379.24</v>
      </c>
      <c r="L926" s="2">
        <f t="shared" si="342"/>
        <v>16.77</v>
      </c>
      <c r="M926" s="2">
        <f t="shared" si="343"/>
        <v>1396.01</v>
      </c>
      <c r="N926" s="2">
        <f>'ZBud Extract Monthly'!V925</f>
        <v>1396.02</v>
      </c>
      <c r="O926" s="53">
        <f t="shared" si="344"/>
        <v>9.9999999999909051E-3</v>
      </c>
      <c r="AI926" s="58">
        <f t="shared" si="322"/>
        <v>463.6</v>
      </c>
      <c r="AJ926" s="2">
        <f t="shared" si="323"/>
        <v>915.64</v>
      </c>
      <c r="AK926" s="2">
        <f t="shared" si="324"/>
        <v>1396.01</v>
      </c>
      <c r="AL926" s="2">
        <f t="shared" si="325"/>
        <v>16.77</v>
      </c>
      <c r="AM926" s="2">
        <f t="shared" si="326"/>
        <v>2792.02</v>
      </c>
      <c r="AN926" s="2">
        <f t="shared" si="327"/>
        <v>1396.03</v>
      </c>
      <c r="AO926" s="2">
        <f t="shared" si="328"/>
        <v>0</v>
      </c>
      <c r="AP926" s="2">
        <f t="shared" si="329"/>
        <v>0</v>
      </c>
      <c r="AQ926" s="2">
        <f t="shared" si="330"/>
        <v>0</v>
      </c>
      <c r="AR926" s="2">
        <f t="shared" si="331"/>
        <v>0</v>
      </c>
      <c r="AS926" s="2">
        <f t="shared" si="332"/>
        <v>0</v>
      </c>
      <c r="AT926" s="2">
        <f t="shared" si="333"/>
        <v>1396.01</v>
      </c>
      <c r="AU926" s="2">
        <f t="shared" si="334"/>
        <v>0</v>
      </c>
      <c r="AV926" s="2">
        <f t="shared" si="335"/>
        <v>5584.0599999999995</v>
      </c>
      <c r="AW926" s="2">
        <f t="shared" si="336"/>
        <v>6980.07</v>
      </c>
      <c r="AX926" s="2">
        <f>'ZBud Extract Monthly'!V925</f>
        <v>1396.02</v>
      </c>
      <c r="AY926" s="53">
        <f t="shared" si="337"/>
        <v>-5584.0499999999993</v>
      </c>
    </row>
    <row r="927" spans="1:51" x14ac:dyDescent="0.3">
      <c r="A927" s="129">
        <v>60844</v>
      </c>
      <c r="B927" s="130">
        <v>497.16</v>
      </c>
      <c r="C927" s="130">
        <v>474.96</v>
      </c>
      <c r="D927" s="130">
        <v>62.06</v>
      </c>
      <c r="E927" s="130">
        <v>30.84</v>
      </c>
      <c r="F927" s="130">
        <v>0</v>
      </c>
      <c r="G927" s="130">
        <v>1.81</v>
      </c>
      <c r="H927" s="2">
        <f t="shared" si="338"/>
        <v>1065.02</v>
      </c>
      <c r="I927" s="2">
        <f t="shared" si="339"/>
        <v>0</v>
      </c>
      <c r="J927" s="2">
        <f t="shared" si="340"/>
        <v>1.81</v>
      </c>
      <c r="K927" s="2">
        <f t="shared" si="341"/>
        <v>1065.02</v>
      </c>
      <c r="L927" s="2">
        <f t="shared" si="342"/>
        <v>1.81</v>
      </c>
      <c r="M927" s="2">
        <f t="shared" si="343"/>
        <v>1066.83</v>
      </c>
      <c r="N927" s="2">
        <f>'ZBud Extract Monthly'!V926</f>
        <v>1066.8399999999999</v>
      </c>
      <c r="O927" s="53">
        <f t="shared" si="344"/>
        <v>9.9999999999909051E-3</v>
      </c>
      <c r="AI927" s="58">
        <f t="shared" si="322"/>
        <v>497.16</v>
      </c>
      <c r="AJ927" s="2">
        <f t="shared" si="323"/>
        <v>567.86</v>
      </c>
      <c r="AK927" s="2">
        <f t="shared" si="324"/>
        <v>1066.83</v>
      </c>
      <c r="AL927" s="2">
        <f t="shared" si="325"/>
        <v>1.81</v>
      </c>
      <c r="AM927" s="2">
        <f t="shared" si="326"/>
        <v>2133.66</v>
      </c>
      <c r="AN927" s="2">
        <f t="shared" si="327"/>
        <v>1066.8499999999999</v>
      </c>
      <c r="AO927" s="2">
        <f t="shared" si="328"/>
        <v>0</v>
      </c>
      <c r="AP927" s="2">
        <f t="shared" si="329"/>
        <v>0</v>
      </c>
      <c r="AQ927" s="2">
        <f t="shared" si="330"/>
        <v>0</v>
      </c>
      <c r="AR927" s="2">
        <f t="shared" si="331"/>
        <v>0</v>
      </c>
      <c r="AS927" s="2">
        <f t="shared" si="332"/>
        <v>0</v>
      </c>
      <c r="AT927" s="2">
        <f t="shared" si="333"/>
        <v>1066.83</v>
      </c>
      <c r="AU927" s="2">
        <f t="shared" si="334"/>
        <v>0</v>
      </c>
      <c r="AV927" s="2">
        <f t="shared" si="335"/>
        <v>4267.34</v>
      </c>
      <c r="AW927" s="2">
        <f t="shared" si="336"/>
        <v>5334.17</v>
      </c>
      <c r="AX927" s="2">
        <f>'ZBud Extract Monthly'!V926</f>
        <v>1066.8399999999999</v>
      </c>
      <c r="AY927" s="53">
        <f t="shared" si="337"/>
        <v>-4267.33</v>
      </c>
    </row>
    <row r="928" spans="1:51" x14ac:dyDescent="0.3">
      <c r="A928" s="129">
        <v>60875</v>
      </c>
      <c r="B928" s="130">
        <v>515.52</v>
      </c>
      <c r="C928" s="130">
        <v>486.39</v>
      </c>
      <c r="D928" s="130">
        <v>29.6</v>
      </c>
      <c r="E928" s="130">
        <v>5.74</v>
      </c>
      <c r="F928" s="130">
        <v>0</v>
      </c>
      <c r="G928" s="130">
        <v>0.09</v>
      </c>
      <c r="H928" s="2">
        <f t="shared" si="338"/>
        <v>1037.25</v>
      </c>
      <c r="I928" s="2">
        <f t="shared" si="339"/>
        <v>0</v>
      </c>
      <c r="J928" s="2">
        <f t="shared" si="340"/>
        <v>0.09</v>
      </c>
      <c r="K928" s="2">
        <f t="shared" si="341"/>
        <v>1037.25</v>
      </c>
      <c r="L928" s="2">
        <f t="shared" si="342"/>
        <v>0.09</v>
      </c>
      <c r="M928" s="2">
        <f t="shared" si="343"/>
        <v>1037.3399999999999</v>
      </c>
      <c r="N928" s="2">
        <f>'ZBud Extract Monthly'!V927</f>
        <v>1037.3499999999999</v>
      </c>
      <c r="O928" s="53">
        <f t="shared" si="344"/>
        <v>9.9999999999909051E-3</v>
      </c>
      <c r="AI928" s="58">
        <f t="shared" si="322"/>
        <v>515.52</v>
      </c>
      <c r="AJ928" s="2">
        <f t="shared" si="323"/>
        <v>521.73</v>
      </c>
      <c r="AK928" s="2">
        <f t="shared" si="324"/>
        <v>1037.3399999999999</v>
      </c>
      <c r="AL928" s="2">
        <f t="shared" si="325"/>
        <v>0.09</v>
      </c>
      <c r="AM928" s="2">
        <f t="shared" si="326"/>
        <v>2074.6799999999998</v>
      </c>
      <c r="AN928" s="2">
        <f t="shared" si="327"/>
        <v>1037.3599999999999</v>
      </c>
      <c r="AO928" s="2">
        <f t="shared" si="328"/>
        <v>0</v>
      </c>
      <c r="AP928" s="2">
        <f t="shared" si="329"/>
        <v>0</v>
      </c>
      <c r="AQ928" s="2">
        <f t="shared" si="330"/>
        <v>0</v>
      </c>
      <c r="AR928" s="2">
        <f t="shared" si="331"/>
        <v>0</v>
      </c>
      <c r="AS928" s="2">
        <f t="shared" si="332"/>
        <v>0</v>
      </c>
      <c r="AT928" s="2">
        <f t="shared" si="333"/>
        <v>1037.3399999999999</v>
      </c>
      <c r="AU928" s="2">
        <f t="shared" si="334"/>
        <v>0</v>
      </c>
      <c r="AV928" s="2">
        <f t="shared" si="335"/>
        <v>4149.3799999999992</v>
      </c>
      <c r="AW928" s="2">
        <f t="shared" si="336"/>
        <v>5186.72</v>
      </c>
      <c r="AX928" s="2">
        <f>'ZBud Extract Monthly'!V927</f>
        <v>1037.3499999999999</v>
      </c>
      <c r="AY928" s="53">
        <f t="shared" si="337"/>
        <v>-4149.3700000000008</v>
      </c>
    </row>
    <row r="929" spans="1:51" x14ac:dyDescent="0.3">
      <c r="A929" s="129">
        <v>60905</v>
      </c>
      <c r="B929" s="130">
        <v>468.64</v>
      </c>
      <c r="C929" s="130">
        <v>450.09</v>
      </c>
      <c r="D929" s="130">
        <v>55.56</v>
      </c>
      <c r="E929" s="130">
        <v>25.5</v>
      </c>
      <c r="F929" s="130">
        <v>0</v>
      </c>
      <c r="G929" s="130">
        <v>0.75</v>
      </c>
      <c r="H929" s="2">
        <f t="shared" si="338"/>
        <v>999.79</v>
      </c>
      <c r="I929" s="2">
        <f t="shared" si="339"/>
        <v>0</v>
      </c>
      <c r="J929" s="2">
        <f t="shared" si="340"/>
        <v>0.75</v>
      </c>
      <c r="K929" s="2">
        <f t="shared" si="341"/>
        <v>999.79</v>
      </c>
      <c r="L929" s="2">
        <f t="shared" si="342"/>
        <v>0.75</v>
      </c>
      <c r="M929" s="2">
        <f t="shared" si="343"/>
        <v>1000.54</v>
      </c>
      <c r="N929" s="2">
        <f>'ZBud Extract Monthly'!V928</f>
        <v>1000.54</v>
      </c>
      <c r="O929" s="53">
        <f t="shared" si="344"/>
        <v>0</v>
      </c>
      <c r="AI929" s="58">
        <f t="shared" si="322"/>
        <v>468.64</v>
      </c>
      <c r="AJ929" s="2">
        <f t="shared" si="323"/>
        <v>531.15</v>
      </c>
      <c r="AK929" s="2">
        <f t="shared" si="324"/>
        <v>1000.54</v>
      </c>
      <c r="AL929" s="2">
        <f t="shared" si="325"/>
        <v>0.75</v>
      </c>
      <c r="AM929" s="2">
        <f t="shared" si="326"/>
        <v>2001.08</v>
      </c>
      <c r="AN929" s="2">
        <f t="shared" si="327"/>
        <v>1000.54</v>
      </c>
      <c r="AO929" s="2">
        <f t="shared" si="328"/>
        <v>0</v>
      </c>
      <c r="AP929" s="2">
        <f t="shared" si="329"/>
        <v>0</v>
      </c>
      <c r="AQ929" s="2">
        <f t="shared" si="330"/>
        <v>0</v>
      </c>
      <c r="AR929" s="2">
        <f t="shared" si="331"/>
        <v>0</v>
      </c>
      <c r="AS929" s="2">
        <f t="shared" si="332"/>
        <v>0</v>
      </c>
      <c r="AT929" s="2">
        <f t="shared" si="333"/>
        <v>1000.54</v>
      </c>
      <c r="AU929" s="2">
        <f t="shared" si="334"/>
        <v>0</v>
      </c>
      <c r="AV929" s="2">
        <f t="shared" si="335"/>
        <v>4002.16</v>
      </c>
      <c r="AW929" s="2">
        <f t="shared" si="336"/>
        <v>5002.7</v>
      </c>
      <c r="AX929" s="2">
        <f>'ZBud Extract Monthly'!V928</f>
        <v>1000.54</v>
      </c>
      <c r="AY929" s="53">
        <f t="shared" si="337"/>
        <v>-4002.16</v>
      </c>
    </row>
    <row r="930" spans="1:51" x14ac:dyDescent="0.3">
      <c r="A930" s="129">
        <v>60936</v>
      </c>
      <c r="B930" s="130">
        <v>472.17</v>
      </c>
      <c r="C930" s="130">
        <v>452.62</v>
      </c>
      <c r="D930" s="130">
        <v>368.42</v>
      </c>
      <c r="E930" s="130">
        <v>279.31</v>
      </c>
      <c r="F930" s="130">
        <v>0</v>
      </c>
      <c r="G930" s="130">
        <v>17.63</v>
      </c>
      <c r="H930" s="2">
        <f t="shared" si="338"/>
        <v>1572.52</v>
      </c>
      <c r="I930" s="2">
        <f t="shared" si="339"/>
        <v>0</v>
      </c>
      <c r="J930" s="2">
        <f t="shared" si="340"/>
        <v>17.63</v>
      </c>
      <c r="K930" s="2">
        <f t="shared" si="341"/>
        <v>1572.52</v>
      </c>
      <c r="L930" s="2">
        <f t="shared" si="342"/>
        <v>17.63</v>
      </c>
      <c r="M930" s="2">
        <f t="shared" si="343"/>
        <v>1590.15</v>
      </c>
      <c r="N930" s="2">
        <f>'ZBud Extract Monthly'!V929</f>
        <v>1590.14</v>
      </c>
      <c r="O930" s="53">
        <f t="shared" si="344"/>
        <v>-9.9999999999909051E-3</v>
      </c>
      <c r="AI930" s="58">
        <f t="shared" ref="AI930:AI953" si="345">B930</f>
        <v>472.17</v>
      </c>
      <c r="AJ930" s="2">
        <f t="shared" ref="AJ930:AJ953" si="346">SUM(C930:E930)</f>
        <v>1100.3499999999999</v>
      </c>
      <c r="AK930" s="2">
        <f t="shared" ref="AK930:AK953" si="347">SUM(F930:H930)</f>
        <v>1590.15</v>
      </c>
      <c r="AL930" s="2">
        <f t="shared" ref="AL930:AL953" si="348">SUM(I930:J930)</f>
        <v>17.63</v>
      </c>
      <c r="AM930" s="2">
        <f t="shared" ref="AM930:AM953" si="349">SUM(K930:M930)</f>
        <v>3180.3</v>
      </c>
      <c r="AN930" s="2">
        <f t="shared" ref="AN930:AN953" si="350">SUM(N930:P930)</f>
        <v>1590.13</v>
      </c>
      <c r="AO930" s="2">
        <f t="shared" ref="AO930:AO953" si="351">SUM(Q930:U930)</f>
        <v>0</v>
      </c>
      <c r="AP930" s="2">
        <f t="shared" ref="AP930:AP953" si="352">SUM(V930:Y930)</f>
        <v>0</v>
      </c>
      <c r="AQ930" s="2">
        <f t="shared" ref="AQ930:AQ953" si="353">SUM(Z930:AB930)</f>
        <v>0</v>
      </c>
      <c r="AR930" s="2">
        <f t="shared" ref="AR930:AR953" si="354">SUM(AC930:AG930)</f>
        <v>0</v>
      </c>
      <c r="AS930" s="2">
        <f t="shared" ref="AS930:AS953" si="355">AH930</f>
        <v>0</v>
      </c>
      <c r="AT930" s="2">
        <f t="shared" ref="AT930:AT953" si="356">AK930</f>
        <v>1590.15</v>
      </c>
      <c r="AU930" s="2">
        <f t="shared" ref="AU930:AU953" si="357">AR930</f>
        <v>0</v>
      </c>
      <c r="AV930" s="2">
        <f t="shared" ref="AV930:AV953" si="358">SUM(AI930:AJ930,AL930:AQ930,AS930)</f>
        <v>6360.5800000000008</v>
      </c>
      <c r="AW930" s="2">
        <f t="shared" ref="AW930:AW953" si="359">SUM(AI930:AS930)</f>
        <v>7950.7300000000005</v>
      </c>
      <c r="AX930" s="2">
        <f>'ZBud Extract Monthly'!V929</f>
        <v>1590.14</v>
      </c>
      <c r="AY930" s="53">
        <f t="shared" ref="AY930:AY953" si="360">AX930-AW930</f>
        <v>-6360.59</v>
      </c>
    </row>
    <row r="931" spans="1:51" x14ac:dyDescent="0.3">
      <c r="A931" s="129">
        <v>60966</v>
      </c>
      <c r="B931" s="130">
        <v>538.9</v>
      </c>
      <c r="C931" s="130">
        <v>512.98</v>
      </c>
      <c r="D931" s="130">
        <v>334.22</v>
      </c>
      <c r="E931" s="130">
        <v>268.57</v>
      </c>
      <c r="F931" s="130">
        <v>0</v>
      </c>
      <c r="G931" s="130">
        <v>23.72</v>
      </c>
      <c r="H931" s="2">
        <f t="shared" si="338"/>
        <v>1654.67</v>
      </c>
      <c r="I931" s="2">
        <f t="shared" si="339"/>
        <v>0</v>
      </c>
      <c r="J931" s="2">
        <f t="shared" si="340"/>
        <v>23.72</v>
      </c>
      <c r="K931" s="2">
        <f t="shared" si="341"/>
        <v>1654.67</v>
      </c>
      <c r="L931" s="2">
        <f t="shared" si="342"/>
        <v>23.72</v>
      </c>
      <c r="M931" s="2">
        <f t="shared" si="343"/>
        <v>1678.39</v>
      </c>
      <c r="N931" s="2">
        <f>'ZBud Extract Monthly'!V930</f>
        <v>1678.39</v>
      </c>
      <c r="O931" s="53">
        <f t="shared" si="344"/>
        <v>0</v>
      </c>
      <c r="AI931" s="58">
        <f t="shared" si="345"/>
        <v>538.9</v>
      </c>
      <c r="AJ931" s="2">
        <f t="shared" si="346"/>
        <v>1115.77</v>
      </c>
      <c r="AK931" s="2">
        <f t="shared" si="347"/>
        <v>1678.39</v>
      </c>
      <c r="AL931" s="2">
        <f t="shared" si="348"/>
        <v>23.72</v>
      </c>
      <c r="AM931" s="2">
        <f t="shared" si="349"/>
        <v>3356.78</v>
      </c>
      <c r="AN931" s="2">
        <f t="shared" si="350"/>
        <v>1678.39</v>
      </c>
      <c r="AO931" s="2">
        <f t="shared" si="351"/>
        <v>0</v>
      </c>
      <c r="AP931" s="2">
        <f t="shared" si="352"/>
        <v>0</v>
      </c>
      <c r="AQ931" s="2">
        <f t="shared" si="353"/>
        <v>0</v>
      </c>
      <c r="AR931" s="2">
        <f t="shared" si="354"/>
        <v>0</v>
      </c>
      <c r="AS931" s="2">
        <f t="shared" si="355"/>
        <v>0</v>
      </c>
      <c r="AT931" s="2">
        <f t="shared" si="356"/>
        <v>1678.39</v>
      </c>
      <c r="AU931" s="2">
        <f t="shared" si="357"/>
        <v>0</v>
      </c>
      <c r="AV931" s="2">
        <f t="shared" si="358"/>
        <v>6713.56</v>
      </c>
      <c r="AW931" s="2">
        <f t="shared" si="359"/>
        <v>8391.9500000000007</v>
      </c>
      <c r="AX931" s="2">
        <f>'ZBud Extract Monthly'!V930</f>
        <v>1678.39</v>
      </c>
      <c r="AY931" s="53">
        <f t="shared" si="360"/>
        <v>-6713.56</v>
      </c>
    </row>
    <row r="932" spans="1:51" x14ac:dyDescent="0.3">
      <c r="A932" s="129">
        <v>60997</v>
      </c>
      <c r="B932" s="130">
        <v>944.47</v>
      </c>
      <c r="C932" s="130">
        <v>995.21</v>
      </c>
      <c r="D932" s="130">
        <v>878.65</v>
      </c>
      <c r="E932" s="130">
        <v>580.6</v>
      </c>
      <c r="F932" s="130">
        <v>0</v>
      </c>
      <c r="G932" s="130">
        <v>61.71</v>
      </c>
      <c r="H932" s="2">
        <f t="shared" si="338"/>
        <v>3398.93</v>
      </c>
      <c r="I932" s="2">
        <f t="shared" si="339"/>
        <v>0</v>
      </c>
      <c r="J932" s="2">
        <f t="shared" si="340"/>
        <v>61.71</v>
      </c>
      <c r="K932" s="2">
        <f t="shared" si="341"/>
        <v>3398.93</v>
      </c>
      <c r="L932" s="2">
        <f t="shared" si="342"/>
        <v>61.71</v>
      </c>
      <c r="M932" s="2">
        <f t="shared" si="343"/>
        <v>3460.64</v>
      </c>
      <c r="N932" s="2">
        <f>'ZBud Extract Monthly'!V931</f>
        <v>3460.63</v>
      </c>
      <c r="O932" s="53">
        <f t="shared" si="344"/>
        <v>-9.9999999997635314E-3</v>
      </c>
      <c r="AI932" s="58">
        <f t="shared" si="345"/>
        <v>944.47</v>
      </c>
      <c r="AJ932" s="2">
        <f t="shared" si="346"/>
        <v>2454.46</v>
      </c>
      <c r="AK932" s="2">
        <f t="shared" si="347"/>
        <v>3460.64</v>
      </c>
      <c r="AL932" s="2">
        <f t="shared" si="348"/>
        <v>61.71</v>
      </c>
      <c r="AM932" s="2">
        <f t="shared" si="349"/>
        <v>6921.28</v>
      </c>
      <c r="AN932" s="2">
        <f t="shared" si="350"/>
        <v>3460.6200000000003</v>
      </c>
      <c r="AO932" s="2">
        <f t="shared" si="351"/>
        <v>0</v>
      </c>
      <c r="AP932" s="2">
        <f t="shared" si="352"/>
        <v>0</v>
      </c>
      <c r="AQ932" s="2">
        <f t="shared" si="353"/>
        <v>0</v>
      </c>
      <c r="AR932" s="2">
        <f t="shared" si="354"/>
        <v>0</v>
      </c>
      <c r="AS932" s="2">
        <f t="shared" si="355"/>
        <v>0</v>
      </c>
      <c r="AT932" s="2">
        <f t="shared" si="356"/>
        <v>3460.64</v>
      </c>
      <c r="AU932" s="2">
        <f t="shared" si="357"/>
        <v>0</v>
      </c>
      <c r="AV932" s="2">
        <f t="shared" si="358"/>
        <v>13842.54</v>
      </c>
      <c r="AW932" s="2">
        <f t="shared" si="359"/>
        <v>17303.18</v>
      </c>
      <c r="AX932" s="2">
        <f>'ZBud Extract Monthly'!V931</f>
        <v>3460.63</v>
      </c>
      <c r="AY932" s="53">
        <f t="shared" si="360"/>
        <v>-13842.55</v>
      </c>
    </row>
    <row r="933" spans="1:51" x14ac:dyDescent="0.3">
      <c r="A933" s="129">
        <v>61028</v>
      </c>
      <c r="B933" s="130">
        <v>967.48</v>
      </c>
      <c r="C933" s="130">
        <v>1153.0899999999999</v>
      </c>
      <c r="D933" s="130">
        <v>1447.17</v>
      </c>
      <c r="E933" s="130">
        <v>973.02</v>
      </c>
      <c r="F933" s="130">
        <v>0</v>
      </c>
      <c r="G933" s="130">
        <v>133.15</v>
      </c>
      <c r="H933" s="2">
        <f t="shared" si="338"/>
        <v>4540.76</v>
      </c>
      <c r="I933" s="2">
        <f t="shared" si="339"/>
        <v>0</v>
      </c>
      <c r="J933" s="2">
        <f t="shared" si="340"/>
        <v>133.15</v>
      </c>
      <c r="K933" s="2">
        <f t="shared" si="341"/>
        <v>4540.76</v>
      </c>
      <c r="L933" s="2">
        <f t="shared" si="342"/>
        <v>133.15</v>
      </c>
      <c r="M933" s="2">
        <f t="shared" si="343"/>
        <v>4673.91</v>
      </c>
      <c r="N933" s="2">
        <f>'ZBud Extract Monthly'!V932</f>
        <v>4673.91</v>
      </c>
      <c r="O933" s="53">
        <f t="shared" si="344"/>
        <v>0</v>
      </c>
      <c r="AI933" s="58">
        <f t="shared" si="345"/>
        <v>967.48</v>
      </c>
      <c r="AJ933" s="2">
        <f t="shared" si="346"/>
        <v>3573.28</v>
      </c>
      <c r="AK933" s="2">
        <f t="shared" si="347"/>
        <v>4673.91</v>
      </c>
      <c r="AL933" s="2">
        <f t="shared" si="348"/>
        <v>133.15</v>
      </c>
      <c r="AM933" s="2">
        <f t="shared" si="349"/>
        <v>9347.82</v>
      </c>
      <c r="AN933" s="2">
        <f t="shared" si="350"/>
        <v>4673.91</v>
      </c>
      <c r="AO933" s="2">
        <f t="shared" si="351"/>
        <v>0</v>
      </c>
      <c r="AP933" s="2">
        <f t="shared" si="352"/>
        <v>0</v>
      </c>
      <c r="AQ933" s="2">
        <f t="shared" si="353"/>
        <v>0</v>
      </c>
      <c r="AR933" s="2">
        <f t="shared" si="354"/>
        <v>0</v>
      </c>
      <c r="AS933" s="2">
        <f t="shared" si="355"/>
        <v>0</v>
      </c>
      <c r="AT933" s="2">
        <f t="shared" si="356"/>
        <v>4673.91</v>
      </c>
      <c r="AU933" s="2">
        <f t="shared" si="357"/>
        <v>0</v>
      </c>
      <c r="AV933" s="2">
        <f t="shared" si="358"/>
        <v>18695.64</v>
      </c>
      <c r="AW933" s="2">
        <f t="shared" si="359"/>
        <v>23369.55</v>
      </c>
      <c r="AX933" s="2">
        <f>'ZBud Extract Monthly'!V932</f>
        <v>4673.91</v>
      </c>
      <c r="AY933" s="53">
        <f t="shared" si="360"/>
        <v>-18695.64</v>
      </c>
    </row>
    <row r="934" spans="1:51" x14ac:dyDescent="0.3">
      <c r="A934" s="129">
        <v>61056</v>
      </c>
      <c r="B934" s="130">
        <v>824.39</v>
      </c>
      <c r="C934" s="130">
        <v>1009.32</v>
      </c>
      <c r="D934" s="130">
        <v>752.29</v>
      </c>
      <c r="E934" s="130">
        <v>512.13</v>
      </c>
      <c r="F934" s="130">
        <v>0.12</v>
      </c>
      <c r="G934" s="130">
        <v>101.19</v>
      </c>
      <c r="H934" s="2">
        <f t="shared" si="338"/>
        <v>3098.13</v>
      </c>
      <c r="I934" s="2">
        <f t="shared" si="339"/>
        <v>0.12</v>
      </c>
      <c r="J934" s="2">
        <f t="shared" si="340"/>
        <v>101.19</v>
      </c>
      <c r="K934" s="2">
        <f t="shared" si="341"/>
        <v>3098.13</v>
      </c>
      <c r="L934" s="2">
        <f t="shared" si="342"/>
        <v>101.31</v>
      </c>
      <c r="M934" s="2">
        <f t="shared" si="343"/>
        <v>3199.44</v>
      </c>
      <c r="N934" s="2">
        <f>'ZBud Extract Monthly'!V933</f>
        <v>3199.45</v>
      </c>
      <c r="O934" s="53">
        <f t="shared" si="344"/>
        <v>9.9999999997635314E-3</v>
      </c>
      <c r="AI934" s="58">
        <f t="shared" si="345"/>
        <v>824.39</v>
      </c>
      <c r="AJ934" s="2">
        <f t="shared" si="346"/>
        <v>2273.7400000000002</v>
      </c>
      <c r="AK934" s="2">
        <f t="shared" si="347"/>
        <v>3199.44</v>
      </c>
      <c r="AL934" s="2">
        <f t="shared" si="348"/>
        <v>101.31</v>
      </c>
      <c r="AM934" s="2">
        <f t="shared" si="349"/>
        <v>6398.88</v>
      </c>
      <c r="AN934" s="2">
        <f t="shared" si="350"/>
        <v>3199.4599999999996</v>
      </c>
      <c r="AO934" s="2">
        <f t="shared" si="351"/>
        <v>0</v>
      </c>
      <c r="AP934" s="2">
        <f t="shared" si="352"/>
        <v>0</v>
      </c>
      <c r="AQ934" s="2">
        <f t="shared" si="353"/>
        <v>0</v>
      </c>
      <c r="AR934" s="2">
        <f t="shared" si="354"/>
        <v>0</v>
      </c>
      <c r="AS934" s="2">
        <f t="shared" si="355"/>
        <v>0</v>
      </c>
      <c r="AT934" s="2">
        <f t="shared" si="356"/>
        <v>3199.44</v>
      </c>
      <c r="AU934" s="2">
        <f t="shared" si="357"/>
        <v>0</v>
      </c>
      <c r="AV934" s="2">
        <f t="shared" si="358"/>
        <v>12797.779999999999</v>
      </c>
      <c r="AW934" s="2">
        <f t="shared" si="359"/>
        <v>15997.22</v>
      </c>
      <c r="AX934" s="2">
        <f>'ZBud Extract Monthly'!V933</f>
        <v>3199.45</v>
      </c>
      <c r="AY934" s="53">
        <f t="shared" si="360"/>
        <v>-12797.77</v>
      </c>
    </row>
    <row r="935" spans="1:51" x14ac:dyDescent="0.3">
      <c r="A935" s="129">
        <v>61087</v>
      </c>
      <c r="B935" s="130">
        <v>900.04</v>
      </c>
      <c r="C935" s="130">
        <v>1122.42</v>
      </c>
      <c r="D935" s="130">
        <v>1522.95</v>
      </c>
      <c r="E935" s="130">
        <v>1035.43</v>
      </c>
      <c r="F935" s="130">
        <v>6.59</v>
      </c>
      <c r="G935" s="130">
        <v>230.15</v>
      </c>
      <c r="H935" s="2">
        <f t="shared" si="338"/>
        <v>4580.84</v>
      </c>
      <c r="I935" s="2">
        <f t="shared" si="339"/>
        <v>6.59</v>
      </c>
      <c r="J935" s="2">
        <f t="shared" si="340"/>
        <v>230.15</v>
      </c>
      <c r="K935" s="2">
        <f t="shared" si="341"/>
        <v>4580.84</v>
      </c>
      <c r="L935" s="2">
        <f t="shared" si="342"/>
        <v>236.74</v>
      </c>
      <c r="M935" s="2">
        <f t="shared" si="343"/>
        <v>4817.58</v>
      </c>
      <c r="N935" s="2">
        <f>'ZBud Extract Monthly'!V934</f>
        <v>4817.58</v>
      </c>
      <c r="O935" s="53">
        <f t="shared" si="344"/>
        <v>0</v>
      </c>
      <c r="AI935" s="58">
        <f t="shared" si="345"/>
        <v>900.04</v>
      </c>
      <c r="AJ935" s="2">
        <f t="shared" si="346"/>
        <v>3680.8</v>
      </c>
      <c r="AK935" s="2">
        <f t="shared" si="347"/>
        <v>4817.58</v>
      </c>
      <c r="AL935" s="2">
        <f t="shared" si="348"/>
        <v>236.74</v>
      </c>
      <c r="AM935" s="2">
        <f t="shared" si="349"/>
        <v>9635.16</v>
      </c>
      <c r="AN935" s="2">
        <f t="shared" si="350"/>
        <v>4817.58</v>
      </c>
      <c r="AO935" s="2">
        <f t="shared" si="351"/>
        <v>0</v>
      </c>
      <c r="AP935" s="2">
        <f t="shared" si="352"/>
        <v>0</v>
      </c>
      <c r="AQ935" s="2">
        <f t="shared" si="353"/>
        <v>0</v>
      </c>
      <c r="AR935" s="2">
        <f t="shared" si="354"/>
        <v>0</v>
      </c>
      <c r="AS935" s="2">
        <f t="shared" si="355"/>
        <v>0</v>
      </c>
      <c r="AT935" s="2">
        <f t="shared" si="356"/>
        <v>4817.58</v>
      </c>
      <c r="AU935" s="2">
        <f t="shared" si="357"/>
        <v>0</v>
      </c>
      <c r="AV935" s="2">
        <f t="shared" si="358"/>
        <v>19270.32</v>
      </c>
      <c r="AW935" s="2">
        <f t="shared" si="359"/>
        <v>24087.9</v>
      </c>
      <c r="AX935" s="2">
        <f>'ZBud Extract Monthly'!V934</f>
        <v>4817.58</v>
      </c>
      <c r="AY935" s="53">
        <f t="shared" si="360"/>
        <v>-19270.32</v>
      </c>
    </row>
    <row r="936" spans="1:51" x14ac:dyDescent="0.3">
      <c r="A936" s="129">
        <v>61117</v>
      </c>
      <c r="B936" s="130">
        <v>575.53</v>
      </c>
      <c r="C936" s="130">
        <v>726.26</v>
      </c>
      <c r="D936" s="130">
        <v>1055.43</v>
      </c>
      <c r="E936" s="130">
        <v>717.11</v>
      </c>
      <c r="F936" s="130">
        <v>2.99</v>
      </c>
      <c r="G936" s="130">
        <v>153.27000000000001</v>
      </c>
      <c r="H936" s="2">
        <f t="shared" si="338"/>
        <v>3074.3300000000004</v>
      </c>
      <c r="I936" s="2">
        <f t="shared" si="339"/>
        <v>2.99</v>
      </c>
      <c r="J936" s="2">
        <f t="shared" si="340"/>
        <v>153.27000000000001</v>
      </c>
      <c r="K936" s="2">
        <f t="shared" si="341"/>
        <v>3074.3300000000004</v>
      </c>
      <c r="L936" s="2">
        <f t="shared" si="342"/>
        <v>156.26000000000002</v>
      </c>
      <c r="M936" s="2">
        <f t="shared" si="343"/>
        <v>3230.59</v>
      </c>
      <c r="N936" s="2">
        <f>'ZBud Extract Monthly'!V935</f>
        <v>3230.59</v>
      </c>
      <c r="O936" s="53">
        <f t="shared" si="344"/>
        <v>0</v>
      </c>
      <c r="AI936" s="58">
        <f t="shared" si="345"/>
        <v>575.53</v>
      </c>
      <c r="AJ936" s="2">
        <f t="shared" si="346"/>
        <v>2498.8000000000002</v>
      </c>
      <c r="AK936" s="2">
        <f t="shared" si="347"/>
        <v>3230.5900000000006</v>
      </c>
      <c r="AL936" s="2">
        <f t="shared" si="348"/>
        <v>156.26000000000002</v>
      </c>
      <c r="AM936" s="2">
        <f t="shared" si="349"/>
        <v>6461.18</v>
      </c>
      <c r="AN936" s="2">
        <f t="shared" si="350"/>
        <v>3230.59</v>
      </c>
      <c r="AO936" s="2">
        <f t="shared" si="351"/>
        <v>0</v>
      </c>
      <c r="AP936" s="2">
        <f t="shared" si="352"/>
        <v>0</v>
      </c>
      <c r="AQ936" s="2">
        <f t="shared" si="353"/>
        <v>0</v>
      </c>
      <c r="AR936" s="2">
        <f t="shared" si="354"/>
        <v>0</v>
      </c>
      <c r="AS936" s="2">
        <f t="shared" si="355"/>
        <v>0</v>
      </c>
      <c r="AT936" s="2">
        <f t="shared" si="356"/>
        <v>3230.5900000000006</v>
      </c>
      <c r="AU936" s="2">
        <f t="shared" si="357"/>
        <v>0</v>
      </c>
      <c r="AV936" s="2">
        <f t="shared" si="358"/>
        <v>12922.36</v>
      </c>
      <c r="AW936" s="2">
        <f t="shared" si="359"/>
        <v>16152.95</v>
      </c>
      <c r="AX936" s="2">
        <f>'ZBud Extract Monthly'!V935</f>
        <v>3230.59</v>
      </c>
      <c r="AY936" s="53">
        <f t="shared" si="360"/>
        <v>-12922.36</v>
      </c>
    </row>
    <row r="937" spans="1:51" x14ac:dyDescent="0.3">
      <c r="A937" s="129">
        <v>61148</v>
      </c>
      <c r="B937" s="130">
        <v>563.49</v>
      </c>
      <c r="C937" s="130">
        <v>666.09</v>
      </c>
      <c r="D937" s="130">
        <v>573.99</v>
      </c>
      <c r="E937" s="130">
        <v>421.87</v>
      </c>
      <c r="F937" s="130">
        <v>0</v>
      </c>
      <c r="G937" s="130">
        <v>58.24</v>
      </c>
      <c r="H937" s="2">
        <f t="shared" si="338"/>
        <v>2225.44</v>
      </c>
      <c r="I937" s="2">
        <f t="shared" si="339"/>
        <v>0</v>
      </c>
      <c r="J937" s="2">
        <f t="shared" si="340"/>
        <v>58.24</v>
      </c>
      <c r="K937" s="2">
        <f t="shared" si="341"/>
        <v>2225.44</v>
      </c>
      <c r="L937" s="2">
        <f t="shared" si="342"/>
        <v>58.24</v>
      </c>
      <c r="M937" s="2">
        <f t="shared" si="343"/>
        <v>2283.6799999999998</v>
      </c>
      <c r="N937" s="2">
        <f>'ZBud Extract Monthly'!V936</f>
        <v>2283.67</v>
      </c>
      <c r="O937" s="53">
        <f t="shared" si="344"/>
        <v>-9.9999999997635314E-3</v>
      </c>
      <c r="AI937" s="58">
        <f t="shared" si="345"/>
        <v>563.49</v>
      </c>
      <c r="AJ937" s="2">
        <f t="shared" si="346"/>
        <v>1661.9499999999998</v>
      </c>
      <c r="AK937" s="2">
        <f t="shared" si="347"/>
        <v>2283.6799999999998</v>
      </c>
      <c r="AL937" s="2">
        <f t="shared" si="348"/>
        <v>58.24</v>
      </c>
      <c r="AM937" s="2">
        <f t="shared" si="349"/>
        <v>4567.3599999999997</v>
      </c>
      <c r="AN937" s="2">
        <f t="shared" si="350"/>
        <v>2283.6600000000003</v>
      </c>
      <c r="AO937" s="2">
        <f t="shared" si="351"/>
        <v>0</v>
      </c>
      <c r="AP937" s="2">
        <f t="shared" si="352"/>
        <v>0</v>
      </c>
      <c r="AQ937" s="2">
        <f t="shared" si="353"/>
        <v>0</v>
      </c>
      <c r="AR937" s="2">
        <f t="shared" si="354"/>
        <v>0</v>
      </c>
      <c r="AS937" s="2">
        <f t="shared" si="355"/>
        <v>0</v>
      </c>
      <c r="AT937" s="2">
        <f t="shared" si="356"/>
        <v>2283.6799999999998</v>
      </c>
      <c r="AU937" s="2">
        <f t="shared" si="357"/>
        <v>0</v>
      </c>
      <c r="AV937" s="2">
        <f t="shared" si="358"/>
        <v>9134.6999999999989</v>
      </c>
      <c r="AW937" s="2">
        <f t="shared" si="359"/>
        <v>11418.379999999997</v>
      </c>
      <c r="AX937" s="2">
        <f>'ZBud Extract Monthly'!V936</f>
        <v>2283.67</v>
      </c>
      <c r="AY937" s="53">
        <f t="shared" si="360"/>
        <v>-9134.7099999999973</v>
      </c>
    </row>
    <row r="938" spans="1:51" x14ac:dyDescent="0.3">
      <c r="A938" s="129">
        <v>61178</v>
      </c>
      <c r="B938" s="130">
        <v>516.58000000000004</v>
      </c>
      <c r="C938" s="130">
        <v>575.01</v>
      </c>
      <c r="D938" s="130">
        <v>135.49</v>
      </c>
      <c r="E938" s="130">
        <v>65.23</v>
      </c>
      <c r="F938" s="130">
        <v>0</v>
      </c>
      <c r="G938" s="130">
        <v>8.35</v>
      </c>
      <c r="H938" s="2">
        <f t="shared" si="338"/>
        <v>1292.3100000000002</v>
      </c>
      <c r="I938" s="2">
        <f t="shared" si="339"/>
        <v>0</v>
      </c>
      <c r="J938" s="2">
        <f t="shared" si="340"/>
        <v>8.35</v>
      </c>
      <c r="K938" s="2">
        <f t="shared" si="341"/>
        <v>1292.3100000000002</v>
      </c>
      <c r="L938" s="2">
        <f t="shared" si="342"/>
        <v>8.35</v>
      </c>
      <c r="M938" s="2">
        <f t="shared" si="343"/>
        <v>1300.6600000000001</v>
      </c>
      <c r="N938" s="2">
        <f>'ZBud Extract Monthly'!V937</f>
        <v>1300.6600000000001</v>
      </c>
      <c r="O938" s="53">
        <f t="shared" si="344"/>
        <v>0</v>
      </c>
      <c r="AI938" s="58">
        <f t="shared" si="345"/>
        <v>516.58000000000004</v>
      </c>
      <c r="AJ938" s="2">
        <f t="shared" si="346"/>
        <v>775.73</v>
      </c>
      <c r="AK938" s="2">
        <f t="shared" si="347"/>
        <v>1300.6600000000001</v>
      </c>
      <c r="AL938" s="2">
        <f t="shared" si="348"/>
        <v>8.35</v>
      </c>
      <c r="AM938" s="2">
        <f t="shared" si="349"/>
        <v>2601.3200000000002</v>
      </c>
      <c r="AN938" s="2">
        <f t="shared" si="350"/>
        <v>1300.6600000000001</v>
      </c>
      <c r="AO938" s="2">
        <f t="shared" si="351"/>
        <v>0</v>
      </c>
      <c r="AP938" s="2">
        <f t="shared" si="352"/>
        <v>0</v>
      </c>
      <c r="AQ938" s="2">
        <f t="shared" si="353"/>
        <v>0</v>
      </c>
      <c r="AR938" s="2">
        <f t="shared" si="354"/>
        <v>0</v>
      </c>
      <c r="AS938" s="2">
        <f t="shared" si="355"/>
        <v>0</v>
      </c>
      <c r="AT938" s="2">
        <f t="shared" si="356"/>
        <v>1300.6600000000001</v>
      </c>
      <c r="AU938" s="2">
        <f t="shared" si="357"/>
        <v>0</v>
      </c>
      <c r="AV938" s="2">
        <f t="shared" si="358"/>
        <v>5202.6400000000003</v>
      </c>
      <c r="AW938" s="2">
        <f t="shared" si="359"/>
        <v>6503.3</v>
      </c>
      <c r="AX938" s="2">
        <f>'ZBud Extract Monthly'!V937</f>
        <v>1300.6600000000001</v>
      </c>
      <c r="AY938" s="53">
        <f t="shared" si="360"/>
        <v>-5202.6400000000003</v>
      </c>
    </row>
    <row r="939" spans="1:51" x14ac:dyDescent="0.3">
      <c r="A939" s="129">
        <v>61209</v>
      </c>
      <c r="B939" s="130">
        <v>518.05999999999995</v>
      </c>
      <c r="C939" s="130">
        <v>556.85</v>
      </c>
      <c r="D939" s="130">
        <v>40.49</v>
      </c>
      <c r="E939" s="130">
        <v>14.3</v>
      </c>
      <c r="F939" s="130">
        <v>0</v>
      </c>
      <c r="G939" s="130">
        <v>0.74</v>
      </c>
      <c r="H939" s="2">
        <f t="shared" si="338"/>
        <v>1129.6999999999998</v>
      </c>
      <c r="I939" s="2">
        <f t="shared" si="339"/>
        <v>0</v>
      </c>
      <c r="J939" s="2">
        <f t="shared" si="340"/>
        <v>0.74</v>
      </c>
      <c r="K939" s="2">
        <f t="shared" si="341"/>
        <v>1129.6999999999998</v>
      </c>
      <c r="L939" s="2">
        <f t="shared" si="342"/>
        <v>0.74</v>
      </c>
      <c r="M939" s="2">
        <f t="shared" si="343"/>
        <v>1130.4399999999998</v>
      </c>
      <c r="N939" s="2">
        <f>'ZBud Extract Monthly'!V938</f>
        <v>1130.43</v>
      </c>
      <c r="O939" s="53">
        <f t="shared" si="344"/>
        <v>-9.9999999997635314E-3</v>
      </c>
      <c r="AI939" s="58">
        <f t="shared" si="345"/>
        <v>518.05999999999995</v>
      </c>
      <c r="AJ939" s="2">
        <f t="shared" si="346"/>
        <v>611.64</v>
      </c>
      <c r="AK939" s="2">
        <f t="shared" si="347"/>
        <v>1130.4399999999998</v>
      </c>
      <c r="AL939" s="2">
        <f t="shared" si="348"/>
        <v>0.74</v>
      </c>
      <c r="AM939" s="2">
        <f t="shared" si="349"/>
        <v>2260.8799999999997</v>
      </c>
      <c r="AN939" s="2">
        <f t="shared" si="350"/>
        <v>1130.4200000000003</v>
      </c>
      <c r="AO939" s="2">
        <f t="shared" si="351"/>
        <v>0</v>
      </c>
      <c r="AP939" s="2">
        <f t="shared" si="352"/>
        <v>0</v>
      </c>
      <c r="AQ939" s="2">
        <f t="shared" si="353"/>
        <v>0</v>
      </c>
      <c r="AR939" s="2">
        <f t="shared" si="354"/>
        <v>0</v>
      </c>
      <c r="AS939" s="2">
        <f t="shared" si="355"/>
        <v>0</v>
      </c>
      <c r="AT939" s="2">
        <f t="shared" si="356"/>
        <v>1130.4399999999998</v>
      </c>
      <c r="AU939" s="2">
        <f t="shared" si="357"/>
        <v>0</v>
      </c>
      <c r="AV939" s="2">
        <f t="shared" si="358"/>
        <v>4521.74</v>
      </c>
      <c r="AW939" s="2">
        <f t="shared" si="359"/>
        <v>5652.1799999999985</v>
      </c>
      <c r="AX939" s="2">
        <f>'ZBud Extract Monthly'!V938</f>
        <v>1130.43</v>
      </c>
      <c r="AY939" s="53">
        <f t="shared" si="360"/>
        <v>-4521.7499999999982</v>
      </c>
    </row>
    <row r="940" spans="1:51" x14ac:dyDescent="0.3">
      <c r="A940" s="129">
        <v>61240</v>
      </c>
      <c r="B940" s="130">
        <v>496.94</v>
      </c>
      <c r="C940" s="130">
        <v>527.47</v>
      </c>
      <c r="D940" s="130">
        <v>108.49</v>
      </c>
      <c r="E940" s="130">
        <v>59.84</v>
      </c>
      <c r="F940" s="130">
        <v>0</v>
      </c>
      <c r="G940" s="130">
        <v>2.5099999999999998</v>
      </c>
      <c r="H940" s="2">
        <f t="shared" si="338"/>
        <v>1192.74</v>
      </c>
      <c r="I940" s="2">
        <f t="shared" si="339"/>
        <v>0</v>
      </c>
      <c r="J940" s="2">
        <f t="shared" si="340"/>
        <v>2.5099999999999998</v>
      </c>
      <c r="K940" s="2">
        <f t="shared" si="341"/>
        <v>1192.74</v>
      </c>
      <c r="L940" s="2">
        <f t="shared" si="342"/>
        <v>2.5099999999999998</v>
      </c>
      <c r="M940" s="2">
        <f t="shared" si="343"/>
        <v>1195.25</v>
      </c>
      <c r="N940" s="2">
        <f>'ZBud Extract Monthly'!V939</f>
        <v>1195.25</v>
      </c>
      <c r="O940" s="53">
        <f t="shared" si="344"/>
        <v>0</v>
      </c>
      <c r="AI940" s="58">
        <f t="shared" si="345"/>
        <v>496.94</v>
      </c>
      <c r="AJ940" s="2">
        <f t="shared" si="346"/>
        <v>695.80000000000007</v>
      </c>
      <c r="AK940" s="2">
        <f t="shared" si="347"/>
        <v>1195.25</v>
      </c>
      <c r="AL940" s="2">
        <f t="shared" si="348"/>
        <v>2.5099999999999998</v>
      </c>
      <c r="AM940" s="2">
        <f t="shared" si="349"/>
        <v>2390.5</v>
      </c>
      <c r="AN940" s="2">
        <f t="shared" si="350"/>
        <v>1195.25</v>
      </c>
      <c r="AO940" s="2">
        <f t="shared" si="351"/>
        <v>0</v>
      </c>
      <c r="AP940" s="2">
        <f t="shared" si="352"/>
        <v>0</v>
      </c>
      <c r="AQ940" s="2">
        <f t="shared" si="353"/>
        <v>0</v>
      </c>
      <c r="AR940" s="2">
        <f t="shared" si="354"/>
        <v>0</v>
      </c>
      <c r="AS940" s="2">
        <f t="shared" si="355"/>
        <v>0</v>
      </c>
      <c r="AT940" s="2">
        <f t="shared" si="356"/>
        <v>1195.25</v>
      </c>
      <c r="AU940" s="2">
        <f t="shared" si="357"/>
        <v>0</v>
      </c>
      <c r="AV940" s="2">
        <f t="shared" si="358"/>
        <v>4781</v>
      </c>
      <c r="AW940" s="2">
        <f t="shared" si="359"/>
        <v>5976.25</v>
      </c>
      <c r="AX940" s="2">
        <f>'ZBud Extract Monthly'!V939</f>
        <v>1195.25</v>
      </c>
      <c r="AY940" s="53">
        <f t="shared" si="360"/>
        <v>-4781</v>
      </c>
    </row>
    <row r="941" spans="1:51" x14ac:dyDescent="0.3">
      <c r="A941" s="129">
        <v>61270</v>
      </c>
      <c r="B941" s="130">
        <v>465.79</v>
      </c>
      <c r="C941" s="130">
        <v>484.81</v>
      </c>
      <c r="D941" s="130">
        <v>253.3</v>
      </c>
      <c r="E941" s="130">
        <v>172.78</v>
      </c>
      <c r="F941" s="130">
        <v>0</v>
      </c>
      <c r="G941" s="130">
        <v>6.94</v>
      </c>
      <c r="H941" s="2">
        <f t="shared" si="338"/>
        <v>1376.68</v>
      </c>
      <c r="I941" s="2">
        <f t="shared" si="339"/>
        <v>0</v>
      </c>
      <c r="J941" s="2">
        <f t="shared" si="340"/>
        <v>6.94</v>
      </c>
      <c r="K941" s="2">
        <f t="shared" si="341"/>
        <v>1376.68</v>
      </c>
      <c r="L941" s="2">
        <f t="shared" si="342"/>
        <v>6.94</v>
      </c>
      <c r="M941" s="2">
        <f t="shared" si="343"/>
        <v>1383.6200000000001</v>
      </c>
      <c r="N941" s="2">
        <f>'ZBud Extract Monthly'!V940</f>
        <v>1383.62</v>
      </c>
      <c r="O941" s="53">
        <f t="shared" si="344"/>
        <v>0</v>
      </c>
      <c r="AI941" s="58">
        <f t="shared" si="345"/>
        <v>465.79</v>
      </c>
      <c r="AJ941" s="2">
        <f t="shared" si="346"/>
        <v>910.89</v>
      </c>
      <c r="AK941" s="2">
        <f t="shared" si="347"/>
        <v>1383.6200000000001</v>
      </c>
      <c r="AL941" s="2">
        <f t="shared" si="348"/>
        <v>6.94</v>
      </c>
      <c r="AM941" s="2">
        <f t="shared" si="349"/>
        <v>2767.2400000000002</v>
      </c>
      <c r="AN941" s="2">
        <f t="shared" si="350"/>
        <v>1383.62</v>
      </c>
      <c r="AO941" s="2">
        <f t="shared" si="351"/>
        <v>0</v>
      </c>
      <c r="AP941" s="2">
        <f t="shared" si="352"/>
        <v>0</v>
      </c>
      <c r="AQ941" s="2">
        <f t="shared" si="353"/>
        <v>0</v>
      </c>
      <c r="AR941" s="2">
        <f t="shared" si="354"/>
        <v>0</v>
      </c>
      <c r="AS941" s="2">
        <f t="shared" si="355"/>
        <v>0</v>
      </c>
      <c r="AT941" s="2">
        <f t="shared" si="356"/>
        <v>1383.6200000000001</v>
      </c>
      <c r="AU941" s="2">
        <f t="shared" si="357"/>
        <v>0</v>
      </c>
      <c r="AV941" s="2">
        <f t="shared" si="358"/>
        <v>5534.4800000000005</v>
      </c>
      <c r="AW941" s="2">
        <f t="shared" si="359"/>
        <v>6918.1</v>
      </c>
      <c r="AX941" s="2">
        <f>'ZBud Extract Monthly'!V940</f>
        <v>1383.62</v>
      </c>
      <c r="AY941" s="53">
        <f t="shared" si="360"/>
        <v>-5534.4800000000005</v>
      </c>
    </row>
    <row r="942" spans="1:51" x14ac:dyDescent="0.3">
      <c r="A942" s="129">
        <v>61301</v>
      </c>
      <c r="B942" s="130">
        <v>564.52</v>
      </c>
      <c r="C942" s="130">
        <v>575.9</v>
      </c>
      <c r="D942" s="130">
        <v>356.27</v>
      </c>
      <c r="E942" s="130">
        <v>220.64</v>
      </c>
      <c r="F942" s="130">
        <v>0</v>
      </c>
      <c r="G942" s="130">
        <v>13.45</v>
      </c>
      <c r="H942" s="2">
        <f t="shared" si="338"/>
        <v>1717.33</v>
      </c>
      <c r="I942" s="2">
        <f t="shared" si="339"/>
        <v>0</v>
      </c>
      <c r="J942" s="2">
        <f t="shared" si="340"/>
        <v>13.45</v>
      </c>
      <c r="K942" s="2">
        <f t="shared" si="341"/>
        <v>1717.33</v>
      </c>
      <c r="L942" s="2">
        <f t="shared" si="342"/>
        <v>13.45</v>
      </c>
      <c r="M942" s="2">
        <f t="shared" si="343"/>
        <v>1730.78</v>
      </c>
      <c r="N942" s="2">
        <f>'ZBud Extract Monthly'!V941</f>
        <v>1730.78</v>
      </c>
      <c r="O942" s="53">
        <f t="shared" si="344"/>
        <v>0</v>
      </c>
      <c r="AI942" s="58">
        <f t="shared" si="345"/>
        <v>564.52</v>
      </c>
      <c r="AJ942" s="2">
        <f t="shared" si="346"/>
        <v>1152.81</v>
      </c>
      <c r="AK942" s="2">
        <f t="shared" si="347"/>
        <v>1730.78</v>
      </c>
      <c r="AL942" s="2">
        <f t="shared" si="348"/>
        <v>13.45</v>
      </c>
      <c r="AM942" s="2">
        <f t="shared" si="349"/>
        <v>3461.56</v>
      </c>
      <c r="AN942" s="2">
        <f t="shared" si="350"/>
        <v>1730.78</v>
      </c>
      <c r="AO942" s="2">
        <f t="shared" si="351"/>
        <v>0</v>
      </c>
      <c r="AP942" s="2">
        <f t="shared" si="352"/>
        <v>0</v>
      </c>
      <c r="AQ942" s="2">
        <f t="shared" si="353"/>
        <v>0</v>
      </c>
      <c r="AR942" s="2">
        <f t="shared" si="354"/>
        <v>0</v>
      </c>
      <c r="AS942" s="2">
        <f t="shared" si="355"/>
        <v>0</v>
      </c>
      <c r="AT942" s="2">
        <f t="shared" si="356"/>
        <v>1730.78</v>
      </c>
      <c r="AU942" s="2">
        <f t="shared" si="357"/>
        <v>0</v>
      </c>
      <c r="AV942" s="2">
        <f t="shared" si="358"/>
        <v>6923.12</v>
      </c>
      <c r="AW942" s="2">
        <f t="shared" si="359"/>
        <v>8653.9</v>
      </c>
      <c r="AX942" s="2">
        <f>'ZBud Extract Monthly'!V941</f>
        <v>1730.78</v>
      </c>
      <c r="AY942" s="53">
        <f t="shared" si="360"/>
        <v>-6923.12</v>
      </c>
    </row>
    <row r="943" spans="1:51" x14ac:dyDescent="0.3">
      <c r="A943" s="129">
        <v>61331</v>
      </c>
      <c r="B943" s="130">
        <v>634.53</v>
      </c>
      <c r="C943" s="130">
        <v>690.24</v>
      </c>
      <c r="D943" s="130">
        <v>660.05</v>
      </c>
      <c r="E943" s="130">
        <v>482.27</v>
      </c>
      <c r="F943" s="130">
        <v>0</v>
      </c>
      <c r="G943" s="130">
        <v>51.28</v>
      </c>
      <c r="H943" s="2">
        <f t="shared" si="338"/>
        <v>2467.09</v>
      </c>
      <c r="I943" s="2">
        <f t="shared" si="339"/>
        <v>0</v>
      </c>
      <c r="J943" s="2">
        <f t="shared" si="340"/>
        <v>51.28</v>
      </c>
      <c r="K943" s="2">
        <f t="shared" si="341"/>
        <v>2467.09</v>
      </c>
      <c r="L943" s="2">
        <f t="shared" si="342"/>
        <v>51.28</v>
      </c>
      <c r="M943" s="2">
        <f t="shared" si="343"/>
        <v>2518.3700000000003</v>
      </c>
      <c r="N943" s="2">
        <f>'ZBud Extract Monthly'!V942</f>
        <v>2518.38</v>
      </c>
      <c r="O943" s="53">
        <f t="shared" si="344"/>
        <v>9.9999999997635314E-3</v>
      </c>
      <c r="AI943" s="58">
        <f t="shared" si="345"/>
        <v>634.53</v>
      </c>
      <c r="AJ943" s="2">
        <f t="shared" si="346"/>
        <v>1832.56</v>
      </c>
      <c r="AK943" s="2">
        <f t="shared" si="347"/>
        <v>2518.3700000000003</v>
      </c>
      <c r="AL943" s="2">
        <f t="shared" si="348"/>
        <v>51.28</v>
      </c>
      <c r="AM943" s="2">
        <f t="shared" si="349"/>
        <v>5036.7400000000007</v>
      </c>
      <c r="AN943" s="2">
        <f t="shared" si="350"/>
        <v>2518.39</v>
      </c>
      <c r="AO943" s="2">
        <f t="shared" si="351"/>
        <v>0</v>
      </c>
      <c r="AP943" s="2">
        <f t="shared" si="352"/>
        <v>0</v>
      </c>
      <c r="AQ943" s="2">
        <f t="shared" si="353"/>
        <v>0</v>
      </c>
      <c r="AR943" s="2">
        <f t="shared" si="354"/>
        <v>0</v>
      </c>
      <c r="AS943" s="2">
        <f t="shared" si="355"/>
        <v>0</v>
      </c>
      <c r="AT943" s="2">
        <f t="shared" si="356"/>
        <v>2518.3700000000003</v>
      </c>
      <c r="AU943" s="2">
        <f t="shared" si="357"/>
        <v>0</v>
      </c>
      <c r="AV943" s="2">
        <f t="shared" si="358"/>
        <v>10073.5</v>
      </c>
      <c r="AW943" s="2">
        <f t="shared" si="359"/>
        <v>12591.87</v>
      </c>
      <c r="AX943" s="2">
        <f>'ZBud Extract Monthly'!V942</f>
        <v>2518.38</v>
      </c>
      <c r="AY943" s="53">
        <f t="shared" si="360"/>
        <v>-10073.490000000002</v>
      </c>
    </row>
    <row r="944" spans="1:51" x14ac:dyDescent="0.3">
      <c r="A944" s="129">
        <v>61362</v>
      </c>
      <c r="B944" s="130">
        <v>713.13</v>
      </c>
      <c r="C944" s="130">
        <v>798.49</v>
      </c>
      <c r="D944" s="130">
        <v>906.82</v>
      </c>
      <c r="E944" s="130">
        <v>630.32000000000005</v>
      </c>
      <c r="F944" s="130">
        <v>0</v>
      </c>
      <c r="G944" s="130">
        <v>74.58</v>
      </c>
      <c r="H944" s="2">
        <f t="shared" si="338"/>
        <v>3048.76</v>
      </c>
      <c r="I944" s="2">
        <f t="shared" si="339"/>
        <v>0</v>
      </c>
      <c r="J944" s="2">
        <f t="shared" si="340"/>
        <v>74.58</v>
      </c>
      <c r="K944" s="2">
        <f t="shared" si="341"/>
        <v>3048.76</v>
      </c>
      <c r="L944" s="2">
        <f t="shared" si="342"/>
        <v>74.58</v>
      </c>
      <c r="M944" s="2">
        <f t="shared" si="343"/>
        <v>3123.34</v>
      </c>
      <c r="N944" s="2">
        <f>'ZBud Extract Monthly'!V943</f>
        <v>3123.34</v>
      </c>
      <c r="O944" s="53">
        <f t="shared" si="344"/>
        <v>0</v>
      </c>
      <c r="AI944" s="58">
        <f t="shared" si="345"/>
        <v>713.13</v>
      </c>
      <c r="AJ944" s="2">
        <f t="shared" si="346"/>
        <v>2335.63</v>
      </c>
      <c r="AK944" s="2">
        <f t="shared" si="347"/>
        <v>3123.34</v>
      </c>
      <c r="AL944" s="2">
        <f t="shared" si="348"/>
        <v>74.58</v>
      </c>
      <c r="AM944" s="2">
        <f t="shared" si="349"/>
        <v>6246.68</v>
      </c>
      <c r="AN944" s="2">
        <f t="shared" si="350"/>
        <v>3123.34</v>
      </c>
      <c r="AO944" s="2">
        <f t="shared" si="351"/>
        <v>0</v>
      </c>
      <c r="AP944" s="2">
        <f t="shared" si="352"/>
        <v>0</v>
      </c>
      <c r="AQ944" s="2">
        <f t="shared" si="353"/>
        <v>0</v>
      </c>
      <c r="AR944" s="2">
        <f t="shared" si="354"/>
        <v>0</v>
      </c>
      <c r="AS944" s="2">
        <f t="shared" si="355"/>
        <v>0</v>
      </c>
      <c r="AT944" s="2">
        <f t="shared" si="356"/>
        <v>3123.34</v>
      </c>
      <c r="AU944" s="2">
        <f t="shared" si="357"/>
        <v>0</v>
      </c>
      <c r="AV944" s="2">
        <f t="shared" si="358"/>
        <v>12493.36</v>
      </c>
      <c r="AW944" s="2">
        <f t="shared" si="359"/>
        <v>15616.7</v>
      </c>
      <c r="AX944" s="2">
        <f>'ZBud Extract Monthly'!V943</f>
        <v>3123.34</v>
      </c>
      <c r="AY944" s="53">
        <f t="shared" si="360"/>
        <v>-12493.36</v>
      </c>
    </row>
    <row r="945" spans="1:51" x14ac:dyDescent="0.3">
      <c r="A945" s="129">
        <v>61393</v>
      </c>
      <c r="B945" s="130">
        <v>1103.0999999999999</v>
      </c>
      <c r="C945" s="130">
        <v>1324.42</v>
      </c>
      <c r="D945" s="130">
        <v>1595.83</v>
      </c>
      <c r="E945" s="130">
        <v>1054.99</v>
      </c>
      <c r="F945" s="130">
        <v>0</v>
      </c>
      <c r="G945" s="130">
        <v>144.78</v>
      </c>
      <c r="H945" s="2">
        <f t="shared" si="338"/>
        <v>5078.34</v>
      </c>
      <c r="I945" s="2">
        <f t="shared" si="339"/>
        <v>0</v>
      </c>
      <c r="J945" s="2">
        <f t="shared" si="340"/>
        <v>144.78</v>
      </c>
      <c r="K945" s="2">
        <f t="shared" si="341"/>
        <v>5078.34</v>
      </c>
      <c r="L945" s="2">
        <f t="shared" si="342"/>
        <v>144.78</v>
      </c>
      <c r="M945" s="2">
        <f t="shared" si="343"/>
        <v>5223.12</v>
      </c>
      <c r="N945" s="2">
        <f>'ZBud Extract Monthly'!V944</f>
        <v>5223.12</v>
      </c>
      <c r="O945" s="53">
        <f t="shared" si="344"/>
        <v>0</v>
      </c>
      <c r="AI945" s="58">
        <f t="shared" si="345"/>
        <v>1103.0999999999999</v>
      </c>
      <c r="AJ945" s="2">
        <f t="shared" si="346"/>
        <v>3975.24</v>
      </c>
      <c r="AK945" s="2">
        <f t="shared" si="347"/>
        <v>5223.12</v>
      </c>
      <c r="AL945" s="2">
        <f t="shared" si="348"/>
        <v>144.78</v>
      </c>
      <c r="AM945" s="2">
        <f t="shared" si="349"/>
        <v>10446.24</v>
      </c>
      <c r="AN945" s="2">
        <f t="shared" si="350"/>
        <v>5223.12</v>
      </c>
      <c r="AO945" s="2">
        <f t="shared" si="351"/>
        <v>0</v>
      </c>
      <c r="AP945" s="2">
        <f t="shared" si="352"/>
        <v>0</v>
      </c>
      <c r="AQ945" s="2">
        <f t="shared" si="353"/>
        <v>0</v>
      </c>
      <c r="AR945" s="2">
        <f t="shared" si="354"/>
        <v>0</v>
      </c>
      <c r="AS945" s="2">
        <f t="shared" si="355"/>
        <v>0</v>
      </c>
      <c r="AT945" s="2">
        <f t="shared" si="356"/>
        <v>5223.12</v>
      </c>
      <c r="AU945" s="2">
        <f t="shared" si="357"/>
        <v>0</v>
      </c>
      <c r="AV945" s="2">
        <f t="shared" si="358"/>
        <v>20892.48</v>
      </c>
      <c r="AW945" s="2">
        <f t="shared" si="359"/>
        <v>26115.599999999999</v>
      </c>
      <c r="AX945" s="2">
        <f>'ZBud Extract Monthly'!V944</f>
        <v>5223.12</v>
      </c>
      <c r="AY945" s="53">
        <f t="shared" si="360"/>
        <v>-20892.48</v>
      </c>
    </row>
    <row r="946" spans="1:51" x14ac:dyDescent="0.3">
      <c r="A946" s="129">
        <v>61422</v>
      </c>
      <c r="B946" s="130">
        <v>608.09</v>
      </c>
      <c r="C946" s="130">
        <v>770.03</v>
      </c>
      <c r="D946" s="130">
        <v>1150.6099999999999</v>
      </c>
      <c r="E946" s="130">
        <v>822.19</v>
      </c>
      <c r="F946" s="130">
        <v>0</v>
      </c>
      <c r="G946" s="130">
        <v>141.72999999999999</v>
      </c>
      <c r="H946" s="2">
        <f t="shared" si="338"/>
        <v>3350.9199999999996</v>
      </c>
      <c r="I946" s="2">
        <f t="shared" si="339"/>
        <v>0</v>
      </c>
      <c r="J946" s="2">
        <f t="shared" si="340"/>
        <v>141.72999999999999</v>
      </c>
      <c r="K946" s="2">
        <f t="shared" si="341"/>
        <v>3350.9199999999996</v>
      </c>
      <c r="L946" s="2">
        <f t="shared" si="342"/>
        <v>141.72999999999999</v>
      </c>
      <c r="M946" s="2">
        <f t="shared" si="343"/>
        <v>3492.6499999999996</v>
      </c>
      <c r="N946" s="2">
        <f>'ZBud Extract Monthly'!V945</f>
        <v>3492.64</v>
      </c>
      <c r="O946" s="53">
        <f t="shared" si="344"/>
        <v>-9.9999999997635314E-3</v>
      </c>
      <c r="AI946" s="58">
        <f t="shared" si="345"/>
        <v>608.09</v>
      </c>
      <c r="AJ946" s="2">
        <f t="shared" si="346"/>
        <v>2742.83</v>
      </c>
      <c r="AK946" s="2">
        <f t="shared" si="347"/>
        <v>3492.6499999999996</v>
      </c>
      <c r="AL946" s="2">
        <f t="shared" si="348"/>
        <v>141.72999999999999</v>
      </c>
      <c r="AM946" s="2">
        <f t="shared" si="349"/>
        <v>6985.2999999999993</v>
      </c>
      <c r="AN946" s="2">
        <f t="shared" si="350"/>
        <v>3492.63</v>
      </c>
      <c r="AO946" s="2">
        <f t="shared" si="351"/>
        <v>0</v>
      </c>
      <c r="AP946" s="2">
        <f t="shared" si="352"/>
        <v>0</v>
      </c>
      <c r="AQ946" s="2">
        <f t="shared" si="353"/>
        <v>0</v>
      </c>
      <c r="AR946" s="2">
        <f t="shared" si="354"/>
        <v>0</v>
      </c>
      <c r="AS946" s="2">
        <f t="shared" si="355"/>
        <v>0</v>
      </c>
      <c r="AT946" s="2">
        <f t="shared" si="356"/>
        <v>3492.6499999999996</v>
      </c>
      <c r="AU946" s="2">
        <f t="shared" si="357"/>
        <v>0</v>
      </c>
      <c r="AV946" s="2">
        <f t="shared" si="358"/>
        <v>13970.579999999998</v>
      </c>
      <c r="AW946" s="2">
        <f t="shared" si="359"/>
        <v>17463.23</v>
      </c>
      <c r="AX946" s="2">
        <f>'ZBud Extract Monthly'!V945</f>
        <v>3492.64</v>
      </c>
      <c r="AY946" s="53">
        <f t="shared" si="360"/>
        <v>-13970.59</v>
      </c>
    </row>
    <row r="947" spans="1:51" x14ac:dyDescent="0.3">
      <c r="A947" s="129">
        <v>61453</v>
      </c>
      <c r="B947" s="130">
        <v>712.6</v>
      </c>
      <c r="C947" s="130">
        <v>871.22</v>
      </c>
      <c r="D947" s="130">
        <v>1276.26</v>
      </c>
      <c r="E947" s="130">
        <v>897.05</v>
      </c>
      <c r="F947" s="130">
        <v>2.4300000000000002</v>
      </c>
      <c r="G947" s="130">
        <v>164.47</v>
      </c>
      <c r="H947" s="2">
        <f t="shared" si="338"/>
        <v>3757.13</v>
      </c>
      <c r="I947" s="2">
        <f t="shared" si="339"/>
        <v>2.4300000000000002</v>
      </c>
      <c r="J947" s="2">
        <f t="shared" si="340"/>
        <v>164.47</v>
      </c>
      <c r="K947" s="2">
        <f t="shared" si="341"/>
        <v>3757.13</v>
      </c>
      <c r="L947" s="2">
        <f t="shared" si="342"/>
        <v>166.9</v>
      </c>
      <c r="M947" s="2">
        <f t="shared" si="343"/>
        <v>3924.0299999999997</v>
      </c>
      <c r="N947" s="2">
        <f>'ZBud Extract Monthly'!V946</f>
        <v>3924.04</v>
      </c>
      <c r="O947" s="53">
        <f t="shared" si="344"/>
        <v>1.0000000000218279E-2</v>
      </c>
      <c r="AI947" s="58">
        <f t="shared" si="345"/>
        <v>712.6</v>
      </c>
      <c r="AJ947" s="2">
        <f t="shared" si="346"/>
        <v>3044.5299999999997</v>
      </c>
      <c r="AK947" s="2">
        <f t="shared" si="347"/>
        <v>3924.03</v>
      </c>
      <c r="AL947" s="2">
        <f t="shared" si="348"/>
        <v>166.9</v>
      </c>
      <c r="AM947" s="2">
        <f t="shared" si="349"/>
        <v>7848.0599999999995</v>
      </c>
      <c r="AN947" s="2">
        <f t="shared" si="350"/>
        <v>3924.05</v>
      </c>
      <c r="AO947" s="2">
        <f t="shared" si="351"/>
        <v>0</v>
      </c>
      <c r="AP947" s="2">
        <f t="shared" si="352"/>
        <v>0</v>
      </c>
      <c r="AQ947" s="2">
        <f t="shared" si="353"/>
        <v>0</v>
      </c>
      <c r="AR947" s="2">
        <f t="shared" si="354"/>
        <v>0</v>
      </c>
      <c r="AS947" s="2">
        <f t="shared" si="355"/>
        <v>0</v>
      </c>
      <c r="AT947" s="2">
        <f t="shared" si="356"/>
        <v>3924.03</v>
      </c>
      <c r="AU947" s="2">
        <f t="shared" si="357"/>
        <v>0</v>
      </c>
      <c r="AV947" s="2">
        <f t="shared" si="358"/>
        <v>15696.14</v>
      </c>
      <c r="AW947" s="2">
        <f t="shared" si="359"/>
        <v>19620.169999999998</v>
      </c>
      <c r="AX947" s="2">
        <f>'ZBud Extract Monthly'!V946</f>
        <v>3924.04</v>
      </c>
      <c r="AY947" s="53">
        <f t="shared" si="360"/>
        <v>-15696.129999999997</v>
      </c>
    </row>
    <row r="948" spans="1:51" x14ac:dyDescent="0.3">
      <c r="A948" s="129">
        <v>61483</v>
      </c>
      <c r="B948" s="130">
        <v>621.30999999999995</v>
      </c>
      <c r="C948" s="130">
        <v>764.75</v>
      </c>
      <c r="D948" s="130">
        <v>1297.28</v>
      </c>
      <c r="E948" s="130">
        <v>954.24</v>
      </c>
      <c r="F948" s="130">
        <v>8.17</v>
      </c>
      <c r="G948" s="130">
        <v>198.92</v>
      </c>
      <c r="H948" s="2">
        <f t="shared" si="338"/>
        <v>3637.58</v>
      </c>
      <c r="I948" s="2">
        <f t="shared" si="339"/>
        <v>8.17</v>
      </c>
      <c r="J948" s="2">
        <f t="shared" si="340"/>
        <v>198.92</v>
      </c>
      <c r="K948" s="2">
        <f t="shared" si="341"/>
        <v>3637.58</v>
      </c>
      <c r="L948" s="2">
        <f t="shared" si="342"/>
        <v>207.08999999999997</v>
      </c>
      <c r="M948" s="2">
        <f t="shared" si="343"/>
        <v>3844.67</v>
      </c>
      <c r="N948" s="2">
        <f>'ZBud Extract Monthly'!V947</f>
        <v>3844.68</v>
      </c>
      <c r="O948" s="53">
        <f t="shared" si="344"/>
        <v>9.9999999997635314E-3</v>
      </c>
      <c r="AI948" s="58">
        <f t="shared" si="345"/>
        <v>621.30999999999995</v>
      </c>
      <c r="AJ948" s="2">
        <f t="shared" si="346"/>
        <v>3016.2699999999995</v>
      </c>
      <c r="AK948" s="2">
        <f t="shared" si="347"/>
        <v>3844.67</v>
      </c>
      <c r="AL948" s="2">
        <f t="shared" si="348"/>
        <v>207.08999999999997</v>
      </c>
      <c r="AM948" s="2">
        <f t="shared" si="349"/>
        <v>7689.34</v>
      </c>
      <c r="AN948" s="2">
        <f t="shared" si="350"/>
        <v>3844.6899999999996</v>
      </c>
      <c r="AO948" s="2">
        <f t="shared" si="351"/>
        <v>0</v>
      </c>
      <c r="AP948" s="2">
        <f t="shared" si="352"/>
        <v>0</v>
      </c>
      <c r="AQ948" s="2">
        <f t="shared" si="353"/>
        <v>0</v>
      </c>
      <c r="AR948" s="2">
        <f t="shared" si="354"/>
        <v>0</v>
      </c>
      <c r="AS948" s="2">
        <f t="shared" si="355"/>
        <v>0</v>
      </c>
      <c r="AT948" s="2">
        <f t="shared" si="356"/>
        <v>3844.67</v>
      </c>
      <c r="AU948" s="2">
        <f t="shared" si="357"/>
        <v>0</v>
      </c>
      <c r="AV948" s="2">
        <f t="shared" si="358"/>
        <v>15378.7</v>
      </c>
      <c r="AW948" s="2">
        <f t="shared" si="359"/>
        <v>19223.37</v>
      </c>
      <c r="AX948" s="2">
        <f>'ZBud Extract Monthly'!V947</f>
        <v>3844.68</v>
      </c>
      <c r="AY948" s="53">
        <f t="shared" si="360"/>
        <v>-15378.689999999999</v>
      </c>
    </row>
    <row r="949" spans="1:51" x14ac:dyDescent="0.3">
      <c r="A949" s="129">
        <v>61514</v>
      </c>
      <c r="B949" s="130">
        <v>614.96</v>
      </c>
      <c r="C949" s="130">
        <v>750.23</v>
      </c>
      <c r="D949" s="130">
        <v>852.23</v>
      </c>
      <c r="E949" s="130">
        <v>658.18</v>
      </c>
      <c r="F949" s="130">
        <v>4.3499999999999996</v>
      </c>
      <c r="G949" s="130">
        <v>132.61000000000001</v>
      </c>
      <c r="H949" s="2">
        <f t="shared" si="338"/>
        <v>2875.6</v>
      </c>
      <c r="I949" s="2">
        <f t="shared" si="339"/>
        <v>4.3499999999999996</v>
      </c>
      <c r="J949" s="2">
        <f t="shared" si="340"/>
        <v>132.61000000000001</v>
      </c>
      <c r="K949" s="2">
        <f t="shared" si="341"/>
        <v>2875.6</v>
      </c>
      <c r="L949" s="2">
        <f t="shared" si="342"/>
        <v>136.96</v>
      </c>
      <c r="M949" s="2">
        <f t="shared" si="343"/>
        <v>3012.56</v>
      </c>
      <c r="N949" s="2">
        <f>'ZBud Extract Monthly'!V948</f>
        <v>3012.56</v>
      </c>
      <c r="O949" s="53">
        <f t="shared" si="344"/>
        <v>0</v>
      </c>
      <c r="AI949" s="58">
        <f t="shared" si="345"/>
        <v>614.96</v>
      </c>
      <c r="AJ949" s="2">
        <f t="shared" si="346"/>
        <v>2260.64</v>
      </c>
      <c r="AK949" s="2">
        <f t="shared" si="347"/>
        <v>3012.56</v>
      </c>
      <c r="AL949" s="2">
        <f t="shared" si="348"/>
        <v>136.96</v>
      </c>
      <c r="AM949" s="2">
        <f t="shared" si="349"/>
        <v>6025.12</v>
      </c>
      <c r="AN949" s="2">
        <f t="shared" si="350"/>
        <v>3012.56</v>
      </c>
      <c r="AO949" s="2">
        <f t="shared" si="351"/>
        <v>0</v>
      </c>
      <c r="AP949" s="2">
        <f t="shared" si="352"/>
        <v>0</v>
      </c>
      <c r="AQ949" s="2">
        <f t="shared" si="353"/>
        <v>0</v>
      </c>
      <c r="AR949" s="2">
        <f t="shared" si="354"/>
        <v>0</v>
      </c>
      <c r="AS949" s="2">
        <f t="shared" si="355"/>
        <v>0</v>
      </c>
      <c r="AT949" s="2">
        <f t="shared" si="356"/>
        <v>3012.56</v>
      </c>
      <c r="AU949" s="2">
        <f t="shared" si="357"/>
        <v>0</v>
      </c>
      <c r="AV949" s="2">
        <f t="shared" si="358"/>
        <v>12050.24</v>
      </c>
      <c r="AW949" s="2">
        <f t="shared" si="359"/>
        <v>15062.8</v>
      </c>
      <c r="AX949" s="2">
        <f>'ZBud Extract Monthly'!V948</f>
        <v>3012.56</v>
      </c>
      <c r="AY949" s="53">
        <f t="shared" si="360"/>
        <v>-12050.24</v>
      </c>
    </row>
    <row r="950" spans="1:51" x14ac:dyDescent="0.3">
      <c r="A950" s="129">
        <v>61544</v>
      </c>
      <c r="B950" s="130">
        <v>535.95000000000005</v>
      </c>
      <c r="C950" s="130">
        <v>643.66</v>
      </c>
      <c r="D950" s="130">
        <v>553.61</v>
      </c>
      <c r="E950" s="130">
        <v>444.67</v>
      </c>
      <c r="F950" s="130">
        <v>0.27</v>
      </c>
      <c r="G950" s="130">
        <v>61.69</v>
      </c>
      <c r="H950" s="2">
        <f t="shared" si="338"/>
        <v>2177.8900000000003</v>
      </c>
      <c r="I950" s="2">
        <f t="shared" si="339"/>
        <v>0.27</v>
      </c>
      <c r="J950" s="2">
        <f t="shared" si="340"/>
        <v>61.69</v>
      </c>
      <c r="K950" s="2">
        <f t="shared" si="341"/>
        <v>2177.8900000000003</v>
      </c>
      <c r="L950" s="2">
        <f t="shared" si="342"/>
        <v>61.96</v>
      </c>
      <c r="M950" s="2">
        <f t="shared" si="343"/>
        <v>2239.8500000000004</v>
      </c>
      <c r="N950" s="2">
        <f>'ZBud Extract Monthly'!V949</f>
        <v>2239.86</v>
      </c>
      <c r="O950" s="53">
        <f t="shared" si="344"/>
        <v>9.9999999997635314E-3</v>
      </c>
      <c r="AI950" s="58">
        <f t="shared" si="345"/>
        <v>535.95000000000005</v>
      </c>
      <c r="AJ950" s="2">
        <f t="shared" si="346"/>
        <v>1641.94</v>
      </c>
      <c r="AK950" s="2">
        <f t="shared" si="347"/>
        <v>2239.8500000000004</v>
      </c>
      <c r="AL950" s="2">
        <f t="shared" si="348"/>
        <v>61.96</v>
      </c>
      <c r="AM950" s="2">
        <f t="shared" si="349"/>
        <v>4479.7000000000007</v>
      </c>
      <c r="AN950" s="2">
        <f t="shared" si="350"/>
        <v>2239.87</v>
      </c>
      <c r="AO950" s="2">
        <f t="shared" si="351"/>
        <v>0</v>
      </c>
      <c r="AP950" s="2">
        <f t="shared" si="352"/>
        <v>0</v>
      </c>
      <c r="AQ950" s="2">
        <f t="shared" si="353"/>
        <v>0</v>
      </c>
      <c r="AR950" s="2">
        <f t="shared" si="354"/>
        <v>0</v>
      </c>
      <c r="AS950" s="2">
        <f t="shared" si="355"/>
        <v>0</v>
      </c>
      <c r="AT950" s="2">
        <f t="shared" si="356"/>
        <v>2239.8500000000004</v>
      </c>
      <c r="AU950" s="2">
        <f t="shared" si="357"/>
        <v>0</v>
      </c>
      <c r="AV950" s="2">
        <f t="shared" si="358"/>
        <v>8959.4200000000019</v>
      </c>
      <c r="AW950" s="2">
        <f t="shared" si="359"/>
        <v>11199.27</v>
      </c>
      <c r="AX950" s="2">
        <f>'ZBud Extract Monthly'!V949</f>
        <v>2239.86</v>
      </c>
      <c r="AY950" s="53">
        <f t="shared" si="360"/>
        <v>-8959.41</v>
      </c>
    </row>
    <row r="951" spans="1:51" x14ac:dyDescent="0.3">
      <c r="A951" s="129">
        <v>61575</v>
      </c>
      <c r="B951" s="130">
        <v>512.16999999999996</v>
      </c>
      <c r="C951" s="130">
        <v>580.25</v>
      </c>
      <c r="D951" s="130">
        <v>256.89999999999998</v>
      </c>
      <c r="E951" s="130">
        <v>208.61</v>
      </c>
      <c r="F951" s="130">
        <v>0</v>
      </c>
      <c r="G951" s="130">
        <v>24.7</v>
      </c>
      <c r="H951" s="2">
        <f t="shared" si="338"/>
        <v>1557.9300000000003</v>
      </c>
      <c r="I951" s="2">
        <f t="shared" si="339"/>
        <v>0</v>
      </c>
      <c r="J951" s="2">
        <f t="shared" si="340"/>
        <v>24.7</v>
      </c>
      <c r="K951" s="2">
        <f t="shared" si="341"/>
        <v>1557.9300000000003</v>
      </c>
      <c r="L951" s="2">
        <f t="shared" si="342"/>
        <v>24.7</v>
      </c>
      <c r="M951" s="2">
        <f t="shared" si="343"/>
        <v>1582.6300000000003</v>
      </c>
      <c r="N951" s="2">
        <f>'ZBud Extract Monthly'!V950</f>
        <v>1582.63</v>
      </c>
      <c r="O951" s="53">
        <f t="shared" si="344"/>
        <v>0</v>
      </c>
      <c r="AI951" s="58">
        <f t="shared" si="345"/>
        <v>512.16999999999996</v>
      </c>
      <c r="AJ951" s="2">
        <f t="shared" si="346"/>
        <v>1045.76</v>
      </c>
      <c r="AK951" s="2">
        <f t="shared" si="347"/>
        <v>1582.6300000000003</v>
      </c>
      <c r="AL951" s="2">
        <f t="shared" si="348"/>
        <v>24.7</v>
      </c>
      <c r="AM951" s="2">
        <f t="shared" si="349"/>
        <v>3165.2600000000007</v>
      </c>
      <c r="AN951" s="2">
        <f t="shared" si="350"/>
        <v>1582.63</v>
      </c>
      <c r="AO951" s="2">
        <f t="shared" si="351"/>
        <v>0</v>
      </c>
      <c r="AP951" s="2">
        <f t="shared" si="352"/>
        <v>0</v>
      </c>
      <c r="AQ951" s="2">
        <f t="shared" si="353"/>
        <v>0</v>
      </c>
      <c r="AR951" s="2">
        <f t="shared" si="354"/>
        <v>0</v>
      </c>
      <c r="AS951" s="2">
        <f t="shared" si="355"/>
        <v>0</v>
      </c>
      <c r="AT951" s="2">
        <f t="shared" si="356"/>
        <v>1582.6300000000003</v>
      </c>
      <c r="AU951" s="2">
        <f t="shared" si="357"/>
        <v>0</v>
      </c>
      <c r="AV951" s="2">
        <f t="shared" si="358"/>
        <v>6330.52</v>
      </c>
      <c r="AW951" s="2">
        <f t="shared" si="359"/>
        <v>7913.1500000000005</v>
      </c>
      <c r="AX951" s="2">
        <f>'ZBud Extract Monthly'!V950</f>
        <v>1582.63</v>
      </c>
      <c r="AY951" s="53">
        <f t="shared" si="360"/>
        <v>-6330.52</v>
      </c>
    </row>
    <row r="952" spans="1:51" x14ac:dyDescent="0.3">
      <c r="A952" s="129">
        <v>61606</v>
      </c>
      <c r="B952" s="130">
        <v>503.14</v>
      </c>
      <c r="C952" s="130">
        <v>550.91999999999996</v>
      </c>
      <c r="D952" s="130">
        <v>169.46</v>
      </c>
      <c r="E952" s="130">
        <v>101.4</v>
      </c>
      <c r="F952" s="130">
        <v>0</v>
      </c>
      <c r="G952" s="130">
        <v>3.71</v>
      </c>
      <c r="H952" s="2">
        <f t="shared" si="338"/>
        <v>1324.92</v>
      </c>
      <c r="I952" s="2">
        <f t="shared" si="339"/>
        <v>0</v>
      </c>
      <c r="J952" s="2">
        <f t="shared" si="340"/>
        <v>3.71</v>
      </c>
      <c r="K952" s="2">
        <f t="shared" si="341"/>
        <v>1324.92</v>
      </c>
      <c r="L952" s="2">
        <f t="shared" si="342"/>
        <v>3.71</v>
      </c>
      <c r="M952" s="2">
        <f t="shared" si="343"/>
        <v>1328.63</v>
      </c>
      <c r="N952" s="2">
        <f>'ZBud Extract Monthly'!V951</f>
        <v>1328.62</v>
      </c>
      <c r="O952" s="53">
        <f t="shared" si="344"/>
        <v>-1.0000000000218279E-2</v>
      </c>
      <c r="AI952" s="58">
        <f t="shared" si="345"/>
        <v>503.14</v>
      </c>
      <c r="AJ952" s="2">
        <f t="shared" si="346"/>
        <v>821.78</v>
      </c>
      <c r="AK952" s="2">
        <f t="shared" si="347"/>
        <v>1328.63</v>
      </c>
      <c r="AL952" s="2">
        <f t="shared" si="348"/>
        <v>3.71</v>
      </c>
      <c r="AM952" s="2">
        <f t="shared" si="349"/>
        <v>2657.26</v>
      </c>
      <c r="AN952" s="2">
        <f t="shared" si="350"/>
        <v>1328.6099999999997</v>
      </c>
      <c r="AO952" s="2">
        <f t="shared" si="351"/>
        <v>0</v>
      </c>
      <c r="AP952" s="2">
        <f t="shared" si="352"/>
        <v>0</v>
      </c>
      <c r="AQ952" s="2">
        <f t="shared" si="353"/>
        <v>0</v>
      </c>
      <c r="AR952" s="2">
        <f t="shared" si="354"/>
        <v>0</v>
      </c>
      <c r="AS952" s="2">
        <f t="shared" si="355"/>
        <v>0</v>
      </c>
      <c r="AT952" s="2">
        <f t="shared" si="356"/>
        <v>1328.63</v>
      </c>
      <c r="AU952" s="2">
        <f t="shared" si="357"/>
        <v>0</v>
      </c>
      <c r="AV952" s="2">
        <f t="shared" si="358"/>
        <v>5314.5</v>
      </c>
      <c r="AW952" s="2">
        <f t="shared" si="359"/>
        <v>6643.13</v>
      </c>
      <c r="AX952" s="2">
        <f>'ZBud Extract Monthly'!V951</f>
        <v>1328.62</v>
      </c>
      <c r="AY952" s="53">
        <f t="shared" si="360"/>
        <v>-5314.51</v>
      </c>
    </row>
    <row r="953" spans="1:51" x14ac:dyDescent="0.3">
      <c r="A953" s="129">
        <v>61636</v>
      </c>
      <c r="B953" s="130">
        <v>462.2</v>
      </c>
      <c r="C953" s="130">
        <v>497.56</v>
      </c>
      <c r="D953" s="130">
        <v>153.9</v>
      </c>
      <c r="E953" s="130">
        <v>110.87</v>
      </c>
      <c r="F953" s="130">
        <v>0</v>
      </c>
      <c r="G953" s="130">
        <v>7.45</v>
      </c>
      <c r="H953" s="2">
        <f t="shared" si="338"/>
        <v>1224.5300000000002</v>
      </c>
      <c r="I953" s="2">
        <f t="shared" si="339"/>
        <v>0</v>
      </c>
      <c r="J953" s="2">
        <f t="shared" si="340"/>
        <v>7.45</v>
      </c>
      <c r="K953" s="2">
        <f t="shared" si="341"/>
        <v>1224.5300000000002</v>
      </c>
      <c r="L953" s="2">
        <f t="shared" si="342"/>
        <v>7.45</v>
      </c>
      <c r="M953" s="2">
        <f t="shared" si="343"/>
        <v>1231.9800000000002</v>
      </c>
      <c r="N953" s="2">
        <f>'ZBud Extract Monthly'!V952</f>
        <v>1231.98</v>
      </c>
      <c r="O953" s="53">
        <f t="shared" si="344"/>
        <v>0</v>
      </c>
      <c r="AI953" s="58">
        <f t="shared" si="345"/>
        <v>462.2</v>
      </c>
      <c r="AJ953" s="2">
        <f t="shared" si="346"/>
        <v>762.33</v>
      </c>
      <c r="AK953" s="2">
        <f t="shared" si="347"/>
        <v>1231.9800000000002</v>
      </c>
      <c r="AL953" s="2">
        <f t="shared" si="348"/>
        <v>7.45</v>
      </c>
      <c r="AM953" s="2">
        <f t="shared" si="349"/>
        <v>2463.9600000000005</v>
      </c>
      <c r="AN953" s="2">
        <f t="shared" si="350"/>
        <v>1231.98</v>
      </c>
      <c r="AO953" s="2">
        <f t="shared" si="351"/>
        <v>0</v>
      </c>
      <c r="AP953" s="2">
        <f t="shared" si="352"/>
        <v>0</v>
      </c>
      <c r="AQ953" s="2">
        <f t="shared" si="353"/>
        <v>0</v>
      </c>
      <c r="AR953" s="2">
        <f t="shared" si="354"/>
        <v>0</v>
      </c>
      <c r="AS953" s="2">
        <f t="shared" si="355"/>
        <v>0</v>
      </c>
      <c r="AT953" s="2">
        <f t="shared" si="356"/>
        <v>1231.9800000000002</v>
      </c>
      <c r="AU953" s="2">
        <f t="shared" si="357"/>
        <v>0</v>
      </c>
      <c r="AV953" s="2">
        <f t="shared" si="358"/>
        <v>4927.92</v>
      </c>
      <c r="AW953" s="2">
        <f t="shared" si="359"/>
        <v>6159.9</v>
      </c>
      <c r="AX953" s="2">
        <f>'ZBud Extract Monthly'!V952</f>
        <v>1231.98</v>
      </c>
      <c r="AY953" s="53">
        <f t="shared" si="360"/>
        <v>-4927.92</v>
      </c>
    </row>
  </sheetData>
  <mergeCells count="4">
    <mergeCell ref="AT4:AV4"/>
    <mergeCell ref="AI4:AS4"/>
    <mergeCell ref="H4:J4"/>
    <mergeCell ref="K4:L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E71CC-8F38-4245-9CEA-B1D54D7A8C55}">
  <dimension ref="A1:G952"/>
  <sheetViews>
    <sheetView workbookViewId="0">
      <selection activeCell="A2" sqref="A2:G4"/>
    </sheetView>
  </sheetViews>
  <sheetFormatPr defaultRowHeight="14.4" x14ac:dyDescent="0.3"/>
  <cols>
    <col min="1" max="1" width="9.88671875" bestFit="1" customWidth="1"/>
    <col min="2" max="2" width="6.77734375" customWidth="1"/>
    <col min="3" max="3" width="9.21875" bestFit="1" customWidth="1"/>
    <col min="4" max="4" width="20.21875" bestFit="1" customWidth="1"/>
    <col min="5" max="5" width="28" bestFit="1" customWidth="1"/>
    <col min="8" max="8" width="16.44140625" bestFit="1" customWidth="1"/>
    <col min="9" max="9" width="11" bestFit="1" customWidth="1"/>
    <col min="10" max="10" width="7.109375" bestFit="1" customWidth="1"/>
    <col min="11" max="11" width="9.21875" bestFit="1" customWidth="1"/>
    <col min="12" max="12" width="15.33203125" bestFit="1" customWidth="1"/>
    <col min="15" max="15" width="6.44140625" bestFit="1" customWidth="1"/>
    <col min="16" max="16" width="5" bestFit="1" customWidth="1"/>
    <col min="17" max="17" width="4.77734375" bestFit="1" customWidth="1"/>
    <col min="18" max="18" width="11.33203125" bestFit="1" customWidth="1"/>
    <col min="19" max="19" width="9" bestFit="1" customWidth="1"/>
    <col min="20" max="20" width="7.88671875" bestFit="1" customWidth="1"/>
    <col min="21" max="21" width="9.5546875" bestFit="1" customWidth="1"/>
  </cols>
  <sheetData>
    <row r="1" spans="1:7" x14ac:dyDescent="0.3">
      <c r="A1" t="s">
        <v>6</v>
      </c>
      <c r="B1" t="s">
        <v>7</v>
      </c>
    </row>
    <row r="2" spans="1:7" x14ac:dyDescent="0.3">
      <c r="A2" t="s">
        <v>16</v>
      </c>
      <c r="B2" t="s">
        <v>1624</v>
      </c>
    </row>
    <row r="4" spans="1:7" x14ac:dyDescent="0.3">
      <c r="A4" s="91" t="s">
        <v>0</v>
      </c>
      <c r="B4" s="91" t="s">
        <v>42</v>
      </c>
      <c r="C4" s="91" t="s">
        <v>43</v>
      </c>
      <c r="D4" s="91" t="s">
        <v>41</v>
      </c>
      <c r="G4" s="133" t="s">
        <v>1625</v>
      </c>
    </row>
    <row r="5" spans="1:7" x14ac:dyDescent="0.3">
      <c r="A5" s="131" t="s">
        <v>903</v>
      </c>
      <c r="B5" s="132">
        <v>1989</v>
      </c>
      <c r="C5" s="132">
        <v>10</v>
      </c>
      <c r="D5" s="132">
        <v>110.37419354838711</v>
      </c>
    </row>
    <row r="6" spans="1:7" x14ac:dyDescent="0.3">
      <c r="A6" s="131" t="s">
        <v>903</v>
      </c>
      <c r="B6" s="132">
        <v>1989</v>
      </c>
      <c r="C6" s="132">
        <v>11</v>
      </c>
      <c r="D6" s="132">
        <v>93.922009253139464</v>
      </c>
    </row>
    <row r="7" spans="1:7" x14ac:dyDescent="0.3">
      <c r="A7" s="131" t="s">
        <v>903</v>
      </c>
      <c r="B7" s="132">
        <v>1989</v>
      </c>
      <c r="C7" s="132">
        <v>12</v>
      </c>
      <c r="D7" s="132">
        <v>103.96036925719193</v>
      </c>
    </row>
    <row r="8" spans="1:7" x14ac:dyDescent="0.3">
      <c r="A8" s="131" t="s">
        <v>903</v>
      </c>
      <c r="B8" s="132">
        <v>1990</v>
      </c>
      <c r="C8" s="132">
        <v>1</v>
      </c>
      <c r="D8" s="132">
        <v>76.454485049833877</v>
      </c>
    </row>
    <row r="9" spans="1:7" x14ac:dyDescent="0.3">
      <c r="A9" s="131" t="s">
        <v>903</v>
      </c>
      <c r="B9" s="132">
        <v>1990</v>
      </c>
      <c r="C9" s="132">
        <v>2</v>
      </c>
      <c r="D9" s="132">
        <v>63.830679972151302</v>
      </c>
    </row>
    <row r="10" spans="1:7" x14ac:dyDescent="0.3">
      <c r="A10" s="131" t="s">
        <v>903</v>
      </c>
      <c r="B10" s="132">
        <v>1990</v>
      </c>
      <c r="C10" s="132">
        <v>3</v>
      </c>
      <c r="D10" s="132">
        <v>78.938882921589681</v>
      </c>
    </row>
    <row r="11" spans="1:7" x14ac:dyDescent="0.3">
      <c r="A11" s="131" t="s">
        <v>903</v>
      </c>
      <c r="B11" s="132">
        <v>1990</v>
      </c>
      <c r="C11" s="132">
        <v>4</v>
      </c>
      <c r="D11" s="132">
        <v>139.63515516442797</v>
      </c>
    </row>
    <row r="12" spans="1:7" x14ac:dyDescent="0.3">
      <c r="A12" s="131" t="s">
        <v>903</v>
      </c>
      <c r="B12" s="132">
        <v>1990</v>
      </c>
      <c r="C12" s="132">
        <v>5</v>
      </c>
      <c r="D12" s="132">
        <v>261.42145615311432</v>
      </c>
    </row>
    <row r="13" spans="1:7" x14ac:dyDescent="0.3">
      <c r="A13" s="131" t="s">
        <v>903</v>
      </c>
      <c r="B13" s="132">
        <v>1990</v>
      </c>
      <c r="C13" s="132">
        <v>6</v>
      </c>
      <c r="D13" s="132">
        <v>387.68519909842212</v>
      </c>
    </row>
    <row r="14" spans="1:7" x14ac:dyDescent="0.3">
      <c r="A14" s="131" t="s">
        <v>903</v>
      </c>
      <c r="B14" s="132">
        <v>1990</v>
      </c>
      <c r="C14" s="132">
        <v>7</v>
      </c>
      <c r="D14" s="132">
        <v>476.35146127347463</v>
      </c>
    </row>
    <row r="15" spans="1:7" x14ac:dyDescent="0.3">
      <c r="A15" s="131" t="s">
        <v>903</v>
      </c>
      <c r="B15" s="132">
        <v>1990</v>
      </c>
      <c r="C15" s="132">
        <v>8</v>
      </c>
      <c r="D15" s="132">
        <v>656.18193076273576</v>
      </c>
    </row>
    <row r="16" spans="1:7" x14ac:dyDescent="0.3">
      <c r="A16" s="131" t="s">
        <v>903</v>
      </c>
      <c r="B16" s="132">
        <v>1990</v>
      </c>
      <c r="C16" s="132">
        <v>9</v>
      </c>
      <c r="D16" s="132">
        <v>567.55145966577288</v>
      </c>
    </row>
    <row r="17" spans="1:4" x14ac:dyDescent="0.3">
      <c r="A17" s="131" t="s">
        <v>903</v>
      </c>
      <c r="B17" s="132">
        <v>1990</v>
      </c>
      <c r="C17" s="132">
        <v>10</v>
      </c>
      <c r="D17" s="132">
        <v>346.08742023700989</v>
      </c>
    </row>
    <row r="18" spans="1:4" x14ac:dyDescent="0.3">
      <c r="A18" s="131" t="s">
        <v>903</v>
      </c>
      <c r="B18" s="132">
        <v>1990</v>
      </c>
      <c r="C18" s="132">
        <v>11</v>
      </c>
      <c r="D18" s="132">
        <v>118.65252574791563</v>
      </c>
    </row>
    <row r="19" spans="1:4" x14ac:dyDescent="0.3">
      <c r="A19" s="131" t="s">
        <v>903</v>
      </c>
      <c r="B19" s="132">
        <v>1990</v>
      </c>
      <c r="C19" s="132">
        <v>12</v>
      </c>
      <c r="D19" s="132">
        <v>114.34401212733707</v>
      </c>
    </row>
    <row r="20" spans="1:4" x14ac:dyDescent="0.3">
      <c r="A20" s="131" t="s">
        <v>903</v>
      </c>
      <c r="B20" s="132">
        <v>1991</v>
      </c>
      <c r="C20" s="132">
        <v>1</v>
      </c>
      <c r="D20" s="132">
        <v>177.6480946123522</v>
      </c>
    </row>
    <row r="21" spans="1:4" x14ac:dyDescent="0.3">
      <c r="A21" s="131" t="s">
        <v>903</v>
      </c>
      <c r="B21" s="132">
        <v>1991</v>
      </c>
      <c r="C21" s="132">
        <v>2</v>
      </c>
      <c r="D21" s="132">
        <v>242.12210526315789</v>
      </c>
    </row>
    <row r="22" spans="1:4" x14ac:dyDescent="0.3">
      <c r="A22" s="131" t="s">
        <v>903</v>
      </c>
      <c r="B22" s="132">
        <v>1991</v>
      </c>
      <c r="C22" s="132">
        <v>3</v>
      </c>
      <c r="D22" s="132">
        <v>67.873684210526307</v>
      </c>
    </row>
    <row r="23" spans="1:4" x14ac:dyDescent="0.3">
      <c r="A23" s="131" t="s">
        <v>903</v>
      </c>
      <c r="B23" s="132">
        <v>1991</v>
      </c>
      <c r="C23" s="132">
        <v>4</v>
      </c>
      <c r="D23" s="132">
        <v>100.44938416422286</v>
      </c>
    </row>
    <row r="24" spans="1:4" x14ac:dyDescent="0.3">
      <c r="A24" s="131" t="s">
        <v>903</v>
      </c>
      <c r="B24" s="132">
        <v>1991</v>
      </c>
      <c r="C24" s="132">
        <v>5</v>
      </c>
      <c r="D24" s="132">
        <v>242.32939862899877</v>
      </c>
    </row>
    <row r="25" spans="1:4" x14ac:dyDescent="0.3">
      <c r="A25" s="131" t="s">
        <v>903</v>
      </c>
      <c r="B25" s="132">
        <v>1991</v>
      </c>
      <c r="C25" s="132">
        <v>6</v>
      </c>
      <c r="D25" s="132">
        <v>405.25061007045883</v>
      </c>
    </row>
    <row r="26" spans="1:4" x14ac:dyDescent="0.3">
      <c r="A26" s="131" t="s">
        <v>903</v>
      </c>
      <c r="B26" s="132">
        <v>1991</v>
      </c>
      <c r="C26" s="132">
        <v>7</v>
      </c>
      <c r="D26" s="132">
        <v>431.60789730764719</v>
      </c>
    </row>
    <row r="27" spans="1:4" x14ac:dyDescent="0.3">
      <c r="A27" s="131" t="s">
        <v>903</v>
      </c>
      <c r="B27" s="132">
        <v>1991</v>
      </c>
      <c r="C27" s="132">
        <v>8</v>
      </c>
      <c r="D27" s="132">
        <v>369.091074795726</v>
      </c>
    </row>
    <row r="28" spans="1:4" x14ac:dyDescent="0.3">
      <c r="A28" s="131" t="s">
        <v>903</v>
      </c>
      <c r="B28" s="132">
        <v>1991</v>
      </c>
      <c r="C28" s="132">
        <v>9</v>
      </c>
      <c r="D28" s="132">
        <v>699.11392561345747</v>
      </c>
    </row>
    <row r="29" spans="1:4" x14ac:dyDescent="0.3">
      <c r="A29" s="131" t="s">
        <v>903</v>
      </c>
      <c r="B29" s="132">
        <v>1991</v>
      </c>
      <c r="C29" s="132">
        <v>10</v>
      </c>
      <c r="D29" s="132">
        <v>258.07502799552077</v>
      </c>
    </row>
    <row r="30" spans="1:4" x14ac:dyDescent="0.3">
      <c r="A30" s="131" t="s">
        <v>903</v>
      </c>
      <c r="B30" s="132">
        <v>1991</v>
      </c>
      <c r="C30" s="132">
        <v>11</v>
      </c>
      <c r="D30" s="132">
        <v>137.16784850926661</v>
      </c>
    </row>
    <row r="31" spans="1:4" x14ac:dyDescent="0.3">
      <c r="A31" s="131" t="s">
        <v>903</v>
      </c>
      <c r="B31" s="132">
        <v>1991</v>
      </c>
      <c r="C31" s="132">
        <v>12</v>
      </c>
      <c r="D31" s="132">
        <v>86.026831683168282</v>
      </c>
    </row>
    <row r="32" spans="1:4" x14ac:dyDescent="0.3">
      <c r="A32" s="131" t="s">
        <v>903</v>
      </c>
      <c r="B32" s="132">
        <v>1992</v>
      </c>
      <c r="C32" s="132">
        <v>1</v>
      </c>
      <c r="D32" s="132">
        <v>92.750591715976356</v>
      </c>
    </row>
    <row r="33" spans="1:4" x14ac:dyDescent="0.3">
      <c r="A33" s="131" t="s">
        <v>903</v>
      </c>
      <c r="B33" s="132">
        <v>1992</v>
      </c>
      <c r="C33" s="132">
        <v>2</v>
      </c>
      <c r="D33" s="132">
        <v>66.373846153846145</v>
      </c>
    </row>
    <row r="34" spans="1:4" x14ac:dyDescent="0.3">
      <c r="A34" s="131" t="s">
        <v>903</v>
      </c>
      <c r="B34" s="132">
        <v>1992</v>
      </c>
      <c r="C34" s="132">
        <v>3</v>
      </c>
      <c r="D34" s="132">
        <v>77.457738748627889</v>
      </c>
    </row>
    <row r="35" spans="1:4" x14ac:dyDescent="0.3">
      <c r="A35" s="131" t="s">
        <v>903</v>
      </c>
      <c r="B35" s="132">
        <v>1992</v>
      </c>
      <c r="C35" s="132">
        <v>4</v>
      </c>
      <c r="D35" s="132">
        <v>96.225242718446594</v>
      </c>
    </row>
    <row r="36" spans="1:4" x14ac:dyDescent="0.3">
      <c r="A36" s="131" t="s">
        <v>903</v>
      </c>
      <c r="B36" s="132">
        <v>1992</v>
      </c>
      <c r="C36" s="132">
        <v>5</v>
      </c>
      <c r="D36" s="132">
        <v>349.68684553906394</v>
      </c>
    </row>
    <row r="37" spans="1:4" x14ac:dyDescent="0.3">
      <c r="A37" s="131" t="s">
        <v>903</v>
      </c>
      <c r="B37" s="132">
        <v>1992</v>
      </c>
      <c r="C37" s="132">
        <v>6</v>
      </c>
      <c r="D37" s="132">
        <v>380.62633879781424</v>
      </c>
    </row>
    <row r="38" spans="1:4" x14ac:dyDescent="0.3">
      <c r="A38" s="131" t="s">
        <v>903</v>
      </c>
      <c r="B38" s="132">
        <v>1992</v>
      </c>
      <c r="C38" s="132">
        <v>7</v>
      </c>
      <c r="D38" s="132">
        <v>447.87915571616264</v>
      </c>
    </row>
    <row r="39" spans="1:4" x14ac:dyDescent="0.3">
      <c r="A39" s="131" t="s">
        <v>903</v>
      </c>
      <c r="B39" s="132">
        <v>1992</v>
      </c>
      <c r="C39" s="132">
        <v>8</v>
      </c>
      <c r="D39" s="132">
        <v>466.28589464704635</v>
      </c>
    </row>
    <row r="40" spans="1:4" x14ac:dyDescent="0.3">
      <c r="A40" s="131" t="s">
        <v>903</v>
      </c>
      <c r="B40" s="132">
        <v>1992</v>
      </c>
      <c r="C40" s="132">
        <v>9</v>
      </c>
      <c r="D40" s="132">
        <v>539.21156344051951</v>
      </c>
    </row>
    <row r="41" spans="1:4" x14ac:dyDescent="0.3">
      <c r="A41" s="131" t="s">
        <v>903</v>
      </c>
      <c r="B41" s="132">
        <v>1992</v>
      </c>
      <c r="C41" s="132">
        <v>10</v>
      </c>
      <c r="D41" s="132">
        <v>208.5207168458781</v>
      </c>
    </row>
    <row r="42" spans="1:4" x14ac:dyDescent="0.3">
      <c r="A42" s="131" t="s">
        <v>903</v>
      </c>
      <c r="B42" s="132">
        <v>1992</v>
      </c>
      <c r="C42" s="132">
        <v>11</v>
      </c>
      <c r="D42" s="132">
        <v>122.16798905608751</v>
      </c>
    </row>
    <row r="43" spans="1:4" x14ac:dyDescent="0.3">
      <c r="A43" s="131" t="s">
        <v>903</v>
      </c>
      <c r="B43" s="132">
        <v>1992</v>
      </c>
      <c r="C43" s="132">
        <v>12</v>
      </c>
      <c r="D43" s="132">
        <v>96.825350877193003</v>
      </c>
    </row>
    <row r="44" spans="1:4" x14ac:dyDescent="0.3">
      <c r="A44" s="131" t="s">
        <v>903</v>
      </c>
      <c r="B44" s="132">
        <v>1993</v>
      </c>
      <c r="C44" s="132">
        <v>1</v>
      </c>
      <c r="D44" s="132">
        <v>80.741938883034777</v>
      </c>
    </row>
    <row r="45" spans="1:4" x14ac:dyDescent="0.3">
      <c r="A45" s="131" t="s">
        <v>903</v>
      </c>
      <c r="B45" s="132">
        <v>1993</v>
      </c>
      <c r="C45" s="132">
        <v>2</v>
      </c>
      <c r="D45" s="132">
        <v>64.973298429319371</v>
      </c>
    </row>
    <row r="46" spans="1:4" x14ac:dyDescent="0.3">
      <c r="A46" s="131" t="s">
        <v>903</v>
      </c>
      <c r="B46" s="132">
        <v>1993</v>
      </c>
      <c r="C46" s="132">
        <v>3</v>
      </c>
      <c r="D46" s="132">
        <v>84.941000000000003</v>
      </c>
    </row>
    <row r="47" spans="1:4" x14ac:dyDescent="0.3">
      <c r="A47" s="131" t="s">
        <v>903</v>
      </c>
      <c r="B47" s="132">
        <v>1993</v>
      </c>
      <c r="C47" s="132">
        <v>4</v>
      </c>
      <c r="D47" s="132">
        <v>85.633567134268546</v>
      </c>
    </row>
    <row r="48" spans="1:4" x14ac:dyDescent="0.3">
      <c r="A48" s="131" t="s">
        <v>903</v>
      </c>
      <c r="B48" s="132">
        <v>1993</v>
      </c>
      <c r="C48" s="132">
        <v>5</v>
      </c>
      <c r="D48" s="132">
        <v>227.4689534159732</v>
      </c>
    </row>
    <row r="49" spans="1:4" x14ac:dyDescent="0.3">
      <c r="A49" s="131" t="s">
        <v>903</v>
      </c>
      <c r="B49" s="132">
        <v>1993</v>
      </c>
      <c r="C49" s="132">
        <v>6</v>
      </c>
      <c r="D49" s="132">
        <v>522.11728546548443</v>
      </c>
    </row>
    <row r="50" spans="1:4" x14ac:dyDescent="0.3">
      <c r="A50" s="131" t="s">
        <v>903</v>
      </c>
      <c r="B50" s="132">
        <v>1993</v>
      </c>
      <c r="C50" s="132">
        <v>7</v>
      </c>
      <c r="D50" s="132">
        <v>530.83810232558142</v>
      </c>
    </row>
    <row r="51" spans="1:4" x14ac:dyDescent="0.3">
      <c r="A51" s="131" t="s">
        <v>903</v>
      </c>
      <c r="B51" s="132">
        <v>1993</v>
      </c>
      <c r="C51" s="132">
        <v>8</v>
      </c>
      <c r="D51" s="132">
        <v>389.38193588162756</v>
      </c>
    </row>
    <row r="52" spans="1:4" x14ac:dyDescent="0.3">
      <c r="A52" s="131" t="s">
        <v>903</v>
      </c>
      <c r="B52" s="132">
        <v>1993</v>
      </c>
      <c r="C52" s="132">
        <v>9</v>
      </c>
      <c r="D52" s="132">
        <v>504.76406463982477</v>
      </c>
    </row>
    <row r="53" spans="1:4" x14ac:dyDescent="0.3">
      <c r="A53" s="131" t="s">
        <v>903</v>
      </c>
      <c r="B53" s="132">
        <v>1993</v>
      </c>
      <c r="C53" s="132">
        <v>10</v>
      </c>
      <c r="D53" s="132">
        <v>172.93313580246917</v>
      </c>
    </row>
    <row r="54" spans="1:4" x14ac:dyDescent="0.3">
      <c r="A54" s="131" t="s">
        <v>903</v>
      </c>
      <c r="B54" s="132">
        <v>1993</v>
      </c>
      <c r="C54" s="132">
        <v>11</v>
      </c>
      <c r="D54" s="132">
        <v>1.3000000000000003</v>
      </c>
    </row>
    <row r="55" spans="1:4" x14ac:dyDescent="0.3">
      <c r="A55" s="131" t="s">
        <v>903</v>
      </c>
      <c r="B55" s="132">
        <v>1993</v>
      </c>
      <c r="C55" s="132">
        <v>12</v>
      </c>
      <c r="D55" s="132">
        <v>0</v>
      </c>
    </row>
    <row r="56" spans="1:4" x14ac:dyDescent="0.3">
      <c r="A56" s="131" t="s">
        <v>903</v>
      </c>
      <c r="B56" s="132">
        <v>1994</v>
      </c>
      <c r="C56" s="132">
        <v>1</v>
      </c>
      <c r="D56" s="132">
        <v>0.92045454545454575</v>
      </c>
    </row>
    <row r="57" spans="1:4" x14ac:dyDescent="0.3">
      <c r="A57" s="131" t="s">
        <v>903</v>
      </c>
      <c r="B57" s="132">
        <v>1994</v>
      </c>
      <c r="C57" s="132">
        <v>2</v>
      </c>
      <c r="D57" s="132">
        <v>0</v>
      </c>
    </row>
    <row r="58" spans="1:4" x14ac:dyDescent="0.3">
      <c r="A58" s="131" t="s">
        <v>903</v>
      </c>
      <c r="B58" s="132">
        <v>1994</v>
      </c>
      <c r="C58" s="132">
        <v>3</v>
      </c>
      <c r="D58" s="132">
        <v>21.926750261233021</v>
      </c>
    </row>
    <row r="59" spans="1:4" x14ac:dyDescent="0.3">
      <c r="A59" s="131" t="s">
        <v>903</v>
      </c>
      <c r="B59" s="132">
        <v>1994</v>
      </c>
      <c r="C59" s="132">
        <v>4</v>
      </c>
      <c r="D59" s="132">
        <v>2.6257001647446438</v>
      </c>
    </row>
    <row r="60" spans="1:4" x14ac:dyDescent="0.3">
      <c r="A60" s="131" t="s">
        <v>903</v>
      </c>
      <c r="B60" s="132">
        <v>1994</v>
      </c>
      <c r="C60" s="132">
        <v>5</v>
      </c>
      <c r="D60" s="132">
        <v>12.217839752102703</v>
      </c>
    </row>
    <row r="61" spans="1:4" x14ac:dyDescent="0.3">
      <c r="A61" s="131" t="s">
        <v>903</v>
      </c>
      <c r="B61" s="132">
        <v>1994</v>
      </c>
      <c r="C61" s="132">
        <v>6</v>
      </c>
      <c r="D61" s="132">
        <v>18.28188611182685</v>
      </c>
    </row>
    <row r="62" spans="1:4" x14ac:dyDescent="0.3">
      <c r="A62" s="131" t="s">
        <v>903</v>
      </c>
      <c r="B62" s="132">
        <v>1994</v>
      </c>
      <c r="C62" s="132">
        <v>7</v>
      </c>
      <c r="D62" s="132">
        <v>42.233272868618819</v>
      </c>
    </row>
    <row r="63" spans="1:4" x14ac:dyDescent="0.3">
      <c r="A63" s="131" t="s">
        <v>903</v>
      </c>
      <c r="B63" s="132">
        <v>1994</v>
      </c>
      <c r="C63" s="132">
        <v>8</v>
      </c>
      <c r="D63" s="132">
        <v>28.281490242460084</v>
      </c>
    </row>
    <row r="64" spans="1:4" x14ac:dyDescent="0.3">
      <c r="A64" s="131" t="s">
        <v>903</v>
      </c>
      <c r="B64" s="132">
        <v>1994</v>
      </c>
      <c r="C64" s="132">
        <v>9</v>
      </c>
      <c r="D64" s="132">
        <v>41.61216486594639</v>
      </c>
    </row>
    <row r="65" spans="1:4" x14ac:dyDescent="0.3">
      <c r="A65" s="131" t="s">
        <v>903</v>
      </c>
      <c r="B65" s="132">
        <v>1994</v>
      </c>
      <c r="C65" s="132">
        <v>10</v>
      </c>
      <c r="D65" s="132">
        <v>20.419168173598564</v>
      </c>
    </row>
    <row r="66" spans="1:4" x14ac:dyDescent="0.3">
      <c r="A66" s="131" t="s">
        <v>903</v>
      </c>
      <c r="B66" s="132">
        <v>1994</v>
      </c>
      <c r="C66" s="132">
        <v>11</v>
      </c>
      <c r="D66" s="132">
        <v>0</v>
      </c>
    </row>
    <row r="67" spans="1:4" x14ac:dyDescent="0.3">
      <c r="A67" s="131" t="s">
        <v>903</v>
      </c>
      <c r="B67" s="132">
        <v>1994</v>
      </c>
      <c r="C67" s="132">
        <v>12</v>
      </c>
      <c r="D67" s="132">
        <v>0</v>
      </c>
    </row>
    <row r="68" spans="1:4" x14ac:dyDescent="0.3">
      <c r="A68" s="131" t="s">
        <v>903</v>
      </c>
      <c r="B68" s="132">
        <v>1995</v>
      </c>
      <c r="C68" s="132">
        <v>1</v>
      </c>
      <c r="D68" s="132">
        <v>0</v>
      </c>
    </row>
    <row r="69" spans="1:4" x14ac:dyDescent="0.3">
      <c r="A69" s="131" t="s">
        <v>903</v>
      </c>
      <c r="B69" s="132">
        <v>1995</v>
      </c>
      <c r="C69" s="132">
        <v>2</v>
      </c>
      <c r="D69" s="132">
        <v>0.30199999999999994</v>
      </c>
    </row>
    <row r="70" spans="1:4" x14ac:dyDescent="0.3">
      <c r="A70" s="131" t="s">
        <v>903</v>
      </c>
      <c r="B70" s="132">
        <v>1995</v>
      </c>
      <c r="C70" s="132">
        <v>3</v>
      </c>
      <c r="D70" s="132">
        <v>0</v>
      </c>
    </row>
    <row r="71" spans="1:4" x14ac:dyDescent="0.3">
      <c r="A71" s="131" t="s">
        <v>903</v>
      </c>
      <c r="B71" s="132">
        <v>1995</v>
      </c>
      <c r="C71" s="132">
        <v>4</v>
      </c>
      <c r="D71" s="132">
        <v>10.911028037383177</v>
      </c>
    </row>
    <row r="72" spans="1:4" x14ac:dyDescent="0.3">
      <c r="A72" s="131" t="s">
        <v>903</v>
      </c>
      <c r="B72" s="132">
        <v>1995</v>
      </c>
      <c r="C72" s="132">
        <v>5</v>
      </c>
      <c r="D72" s="132">
        <v>2.92893424036281</v>
      </c>
    </row>
    <row r="73" spans="1:4" x14ac:dyDescent="0.3">
      <c r="A73" s="131" t="s">
        <v>903</v>
      </c>
      <c r="B73" s="132">
        <v>1995</v>
      </c>
      <c r="C73" s="132">
        <v>6</v>
      </c>
      <c r="D73" s="132">
        <v>22.016188689359414</v>
      </c>
    </row>
    <row r="74" spans="1:4" x14ac:dyDescent="0.3">
      <c r="A74" s="131" t="s">
        <v>903</v>
      </c>
      <c r="B74" s="132">
        <v>1995</v>
      </c>
      <c r="C74" s="132">
        <v>7</v>
      </c>
      <c r="D74" s="132">
        <v>25.147495614889884</v>
      </c>
    </row>
    <row r="75" spans="1:4" x14ac:dyDescent="0.3">
      <c r="A75" s="131" t="s">
        <v>903</v>
      </c>
      <c r="B75" s="132">
        <v>1995</v>
      </c>
      <c r="C75" s="132">
        <v>8</v>
      </c>
      <c r="D75" s="132">
        <v>14.745651702450663</v>
      </c>
    </row>
    <row r="76" spans="1:4" x14ac:dyDescent="0.3">
      <c r="A76" s="131" t="s">
        <v>903</v>
      </c>
      <c r="B76" s="132">
        <v>1995</v>
      </c>
      <c r="C76" s="132">
        <v>9</v>
      </c>
      <c r="D76" s="132">
        <v>69.07967479674798</v>
      </c>
    </row>
    <row r="77" spans="1:4" x14ac:dyDescent="0.3">
      <c r="A77" s="131" t="s">
        <v>903</v>
      </c>
      <c r="B77" s="132">
        <v>1995</v>
      </c>
      <c r="C77" s="132">
        <v>10</v>
      </c>
      <c r="D77" s="132">
        <v>38.489411283728543</v>
      </c>
    </row>
    <row r="78" spans="1:4" x14ac:dyDescent="0.3">
      <c r="A78" s="131" t="s">
        <v>903</v>
      </c>
      <c r="B78" s="132">
        <v>1995</v>
      </c>
      <c r="C78" s="132">
        <v>11</v>
      </c>
      <c r="D78" s="132">
        <v>1.8173076923076918</v>
      </c>
    </row>
    <row r="79" spans="1:4" x14ac:dyDescent="0.3">
      <c r="A79" s="131" t="s">
        <v>903</v>
      </c>
      <c r="B79" s="132">
        <v>1995</v>
      </c>
      <c r="C79" s="132">
        <v>12</v>
      </c>
      <c r="D79" s="132">
        <v>0</v>
      </c>
    </row>
    <row r="80" spans="1:4" x14ac:dyDescent="0.3">
      <c r="A80" s="131" t="s">
        <v>903</v>
      </c>
      <c r="B80" s="132">
        <v>1996</v>
      </c>
      <c r="C80" s="132">
        <v>1</v>
      </c>
      <c r="D80" s="132">
        <v>0</v>
      </c>
    </row>
    <row r="81" spans="1:4" x14ac:dyDescent="0.3">
      <c r="A81" s="131" t="s">
        <v>903</v>
      </c>
      <c r="B81" s="132">
        <v>1996</v>
      </c>
      <c r="C81" s="132">
        <v>2</v>
      </c>
      <c r="D81" s="132">
        <v>0</v>
      </c>
    </row>
    <row r="82" spans="1:4" x14ac:dyDescent="0.3">
      <c r="A82" s="131" t="s">
        <v>903</v>
      </c>
      <c r="B82" s="132">
        <v>1996</v>
      </c>
      <c r="C82" s="132">
        <v>3</v>
      </c>
      <c r="D82" s="132">
        <v>10.708638360175696</v>
      </c>
    </row>
    <row r="83" spans="1:4" x14ac:dyDescent="0.3">
      <c r="A83" s="131" t="s">
        <v>903</v>
      </c>
      <c r="B83" s="132">
        <v>1996</v>
      </c>
      <c r="C83" s="132">
        <v>4</v>
      </c>
      <c r="D83" s="132">
        <v>5.2520520520520524</v>
      </c>
    </row>
    <row r="84" spans="1:4" x14ac:dyDescent="0.3">
      <c r="A84" s="131" t="s">
        <v>903</v>
      </c>
      <c r="B84" s="132">
        <v>1996</v>
      </c>
      <c r="C84" s="132">
        <v>5</v>
      </c>
      <c r="D84" s="132">
        <v>10.101781170483459</v>
      </c>
    </row>
    <row r="85" spans="1:4" x14ac:dyDescent="0.3">
      <c r="A85" s="131" t="s">
        <v>903</v>
      </c>
      <c r="B85" s="132">
        <v>1996</v>
      </c>
      <c r="C85" s="132">
        <v>6</v>
      </c>
      <c r="D85" s="132">
        <v>23.131738730450778</v>
      </c>
    </row>
    <row r="86" spans="1:4" x14ac:dyDescent="0.3">
      <c r="A86" s="131" t="s">
        <v>903</v>
      </c>
      <c r="B86" s="132">
        <v>1996</v>
      </c>
      <c r="C86" s="132">
        <v>7</v>
      </c>
      <c r="D86" s="132">
        <v>19.699227510590593</v>
      </c>
    </row>
    <row r="87" spans="1:4" x14ac:dyDescent="0.3">
      <c r="A87" s="131" t="s">
        <v>903</v>
      </c>
      <c r="B87" s="132">
        <v>1996</v>
      </c>
      <c r="C87" s="132">
        <v>8</v>
      </c>
      <c r="D87" s="132">
        <v>9.6969696969696901</v>
      </c>
    </row>
    <row r="88" spans="1:4" x14ac:dyDescent="0.3">
      <c r="A88" s="131" t="s">
        <v>903</v>
      </c>
      <c r="B88" s="132">
        <v>1996</v>
      </c>
      <c r="C88" s="132">
        <v>9</v>
      </c>
      <c r="D88" s="132">
        <v>131.10103575008361</v>
      </c>
    </row>
    <row r="89" spans="1:4" x14ac:dyDescent="0.3">
      <c r="A89" s="131" t="s">
        <v>903</v>
      </c>
      <c r="B89" s="132">
        <v>1996</v>
      </c>
      <c r="C89" s="132">
        <v>10</v>
      </c>
      <c r="D89" s="132">
        <v>14.638095238095243</v>
      </c>
    </row>
    <row r="90" spans="1:4" x14ac:dyDescent="0.3">
      <c r="A90" s="131" t="s">
        <v>903</v>
      </c>
      <c r="B90" s="132">
        <v>1996</v>
      </c>
      <c r="C90" s="132">
        <v>11</v>
      </c>
      <c r="D90" s="132">
        <v>0</v>
      </c>
    </row>
    <row r="91" spans="1:4" x14ac:dyDescent="0.3">
      <c r="A91" s="131" t="s">
        <v>903</v>
      </c>
      <c r="B91" s="132">
        <v>1996</v>
      </c>
      <c r="C91" s="132">
        <v>12</v>
      </c>
      <c r="D91" s="132">
        <v>0</v>
      </c>
    </row>
    <row r="92" spans="1:4" x14ac:dyDescent="0.3">
      <c r="A92" s="131" t="s">
        <v>903</v>
      </c>
      <c r="B92" s="132">
        <v>1997</v>
      </c>
      <c r="C92" s="132">
        <v>1</v>
      </c>
      <c r="D92" s="132">
        <v>0</v>
      </c>
    </row>
    <row r="93" spans="1:4" x14ac:dyDescent="0.3">
      <c r="A93" s="131" t="s">
        <v>903</v>
      </c>
      <c r="B93" s="132">
        <v>1997</v>
      </c>
      <c r="C93" s="132">
        <v>2</v>
      </c>
      <c r="D93" s="132">
        <v>1.8189973614775725</v>
      </c>
    </row>
    <row r="94" spans="1:4" x14ac:dyDescent="0.3">
      <c r="A94" s="131" t="s">
        <v>903</v>
      </c>
      <c r="B94" s="132">
        <v>1997</v>
      </c>
      <c r="C94" s="132">
        <v>3</v>
      </c>
      <c r="D94" s="132">
        <v>3.5365217391304351</v>
      </c>
    </row>
    <row r="95" spans="1:4" x14ac:dyDescent="0.3">
      <c r="A95" s="131" t="s">
        <v>903</v>
      </c>
      <c r="B95" s="132">
        <v>1997</v>
      </c>
      <c r="C95" s="132">
        <v>4</v>
      </c>
      <c r="D95" s="132">
        <v>15.245592286501365</v>
      </c>
    </row>
    <row r="96" spans="1:4" x14ac:dyDescent="0.3">
      <c r="A96" s="131" t="s">
        <v>903</v>
      </c>
      <c r="B96" s="132">
        <v>1997</v>
      </c>
      <c r="C96" s="132">
        <v>5</v>
      </c>
      <c r="D96" s="132">
        <v>10.099531615925057</v>
      </c>
    </row>
    <row r="97" spans="1:4" x14ac:dyDescent="0.3">
      <c r="A97" s="131" t="s">
        <v>903</v>
      </c>
      <c r="B97" s="132">
        <v>1997</v>
      </c>
      <c r="C97" s="132">
        <v>6</v>
      </c>
      <c r="D97" s="132">
        <v>28.685906040268456</v>
      </c>
    </row>
    <row r="98" spans="1:4" x14ac:dyDescent="0.3">
      <c r="A98" s="131" t="s">
        <v>903</v>
      </c>
      <c r="B98" s="132">
        <v>1997</v>
      </c>
      <c r="C98" s="132">
        <v>7</v>
      </c>
      <c r="D98" s="132">
        <v>19.599785453765293</v>
      </c>
    </row>
    <row r="99" spans="1:4" x14ac:dyDescent="0.3">
      <c r="A99" s="131" t="s">
        <v>903</v>
      </c>
      <c r="B99" s="132">
        <v>1997</v>
      </c>
      <c r="C99" s="132">
        <v>8</v>
      </c>
      <c r="D99" s="132">
        <v>10.80811200923787</v>
      </c>
    </row>
    <row r="100" spans="1:4" x14ac:dyDescent="0.3">
      <c r="A100" s="131" t="s">
        <v>903</v>
      </c>
      <c r="B100" s="132">
        <v>1997</v>
      </c>
      <c r="C100" s="132">
        <v>9</v>
      </c>
      <c r="D100" s="132">
        <v>95.358207910395521</v>
      </c>
    </row>
    <row r="101" spans="1:4" x14ac:dyDescent="0.3">
      <c r="A101" s="131" t="s">
        <v>903</v>
      </c>
      <c r="B101" s="132">
        <v>1997</v>
      </c>
      <c r="C101" s="132">
        <v>10</v>
      </c>
      <c r="D101" s="132">
        <v>11.713262815296988</v>
      </c>
    </row>
    <row r="102" spans="1:4" x14ac:dyDescent="0.3">
      <c r="A102" s="131" t="s">
        <v>903</v>
      </c>
      <c r="B102" s="132">
        <v>1997</v>
      </c>
      <c r="C102" s="132">
        <v>11</v>
      </c>
      <c r="D102" s="132">
        <v>0</v>
      </c>
    </row>
    <row r="103" spans="1:4" x14ac:dyDescent="0.3">
      <c r="A103" s="131" t="s">
        <v>903</v>
      </c>
      <c r="B103" s="132">
        <v>1997</v>
      </c>
      <c r="C103" s="132">
        <v>12</v>
      </c>
      <c r="D103" s="132">
        <v>0</v>
      </c>
    </row>
    <row r="104" spans="1:4" x14ac:dyDescent="0.3">
      <c r="A104" s="131" t="s">
        <v>903</v>
      </c>
      <c r="B104" s="132">
        <v>1998</v>
      </c>
      <c r="C104" s="132">
        <v>1</v>
      </c>
      <c r="D104" s="132">
        <v>0</v>
      </c>
    </row>
    <row r="105" spans="1:4" x14ac:dyDescent="0.3">
      <c r="A105" s="131" t="s">
        <v>903</v>
      </c>
      <c r="B105" s="132">
        <v>1998</v>
      </c>
      <c r="C105" s="132">
        <v>2</v>
      </c>
      <c r="D105" s="132">
        <v>0</v>
      </c>
    </row>
    <row r="106" spans="1:4" x14ac:dyDescent="0.3">
      <c r="A106" s="131" t="s">
        <v>903</v>
      </c>
      <c r="B106" s="132">
        <v>1998</v>
      </c>
      <c r="C106" s="132">
        <v>3</v>
      </c>
      <c r="D106" s="132">
        <v>0</v>
      </c>
    </row>
    <row r="107" spans="1:4" x14ac:dyDescent="0.3">
      <c r="A107" s="131" t="s">
        <v>903</v>
      </c>
      <c r="B107" s="132">
        <v>1998</v>
      </c>
      <c r="C107" s="132">
        <v>4</v>
      </c>
      <c r="D107" s="132">
        <v>5.1521929824561408</v>
      </c>
    </row>
    <row r="108" spans="1:4" x14ac:dyDescent="0.3">
      <c r="A108" s="131" t="s">
        <v>903</v>
      </c>
      <c r="B108" s="132">
        <v>1998</v>
      </c>
      <c r="C108" s="132">
        <v>5</v>
      </c>
      <c r="D108" s="132">
        <v>0.20206489675516232</v>
      </c>
    </row>
    <row r="109" spans="1:4" x14ac:dyDescent="0.3">
      <c r="A109" s="131" t="s">
        <v>903</v>
      </c>
      <c r="B109" s="132">
        <v>1998</v>
      </c>
      <c r="C109" s="132">
        <v>6</v>
      </c>
      <c r="D109" s="132">
        <v>13.432621082621084</v>
      </c>
    </row>
    <row r="110" spans="1:4" x14ac:dyDescent="0.3">
      <c r="A110" s="131" t="s">
        <v>903</v>
      </c>
      <c r="B110" s="132">
        <v>1998</v>
      </c>
      <c r="C110" s="132">
        <v>7</v>
      </c>
      <c r="D110" s="132">
        <v>21.614849404622934</v>
      </c>
    </row>
    <row r="111" spans="1:4" x14ac:dyDescent="0.3">
      <c r="A111" s="131" t="s">
        <v>903</v>
      </c>
      <c r="B111" s="132">
        <v>1998</v>
      </c>
      <c r="C111" s="132">
        <v>8</v>
      </c>
      <c r="D111" s="132">
        <v>10.404636624120867</v>
      </c>
    </row>
    <row r="112" spans="1:4" x14ac:dyDescent="0.3">
      <c r="A112" s="131" t="s">
        <v>903</v>
      </c>
      <c r="B112" s="132">
        <v>1998</v>
      </c>
      <c r="C112" s="132">
        <v>9</v>
      </c>
      <c r="D112" s="132">
        <v>26.261870503597134</v>
      </c>
    </row>
    <row r="113" spans="1:4" x14ac:dyDescent="0.3">
      <c r="A113" s="131" t="s">
        <v>903</v>
      </c>
      <c r="B113" s="132">
        <v>1998</v>
      </c>
      <c r="C113" s="132">
        <v>10</v>
      </c>
      <c r="D113" s="132">
        <v>31.300970873786405</v>
      </c>
    </row>
    <row r="114" spans="1:4" x14ac:dyDescent="0.3">
      <c r="A114" s="131" t="s">
        <v>903</v>
      </c>
      <c r="B114" s="132">
        <v>1998</v>
      </c>
      <c r="C114" s="132">
        <v>11</v>
      </c>
      <c r="D114" s="132">
        <v>0</v>
      </c>
    </row>
    <row r="115" spans="1:4" x14ac:dyDescent="0.3">
      <c r="A115" s="131" t="s">
        <v>903</v>
      </c>
      <c r="B115" s="132">
        <v>1998</v>
      </c>
      <c r="C115" s="132">
        <v>12</v>
      </c>
      <c r="D115" s="132">
        <v>0</v>
      </c>
    </row>
    <row r="116" spans="1:4" x14ac:dyDescent="0.3">
      <c r="A116" s="131" t="s">
        <v>903</v>
      </c>
      <c r="B116" s="132">
        <v>1999</v>
      </c>
      <c r="C116" s="132">
        <v>1</v>
      </c>
      <c r="D116" s="132">
        <v>1.3000000000000007</v>
      </c>
    </row>
    <row r="117" spans="1:4" x14ac:dyDescent="0.3">
      <c r="A117" s="131" t="s">
        <v>903</v>
      </c>
      <c r="B117" s="132">
        <v>1999</v>
      </c>
      <c r="C117" s="132">
        <v>2</v>
      </c>
      <c r="D117" s="132">
        <v>0</v>
      </c>
    </row>
    <row r="118" spans="1:4" x14ac:dyDescent="0.3">
      <c r="A118" s="131" t="s">
        <v>903</v>
      </c>
      <c r="B118" s="132">
        <v>1999</v>
      </c>
      <c r="C118" s="132">
        <v>3</v>
      </c>
      <c r="D118" s="132">
        <v>0.81290322580645169</v>
      </c>
    </row>
    <row r="119" spans="1:4" x14ac:dyDescent="0.3">
      <c r="A119" s="131" t="s">
        <v>903</v>
      </c>
      <c r="B119" s="132">
        <v>1999</v>
      </c>
      <c r="C119" s="132">
        <v>4</v>
      </c>
      <c r="D119" s="132">
        <v>11.915121951219513</v>
      </c>
    </row>
    <row r="120" spans="1:4" x14ac:dyDescent="0.3">
      <c r="A120" s="131" t="s">
        <v>903</v>
      </c>
      <c r="B120" s="132">
        <v>1999</v>
      </c>
      <c r="C120" s="132">
        <v>5</v>
      </c>
      <c r="D120" s="132">
        <v>10.404040404040405</v>
      </c>
    </row>
    <row r="121" spans="1:4" x14ac:dyDescent="0.3">
      <c r="A121" s="131" t="s">
        <v>903</v>
      </c>
      <c r="B121" s="132">
        <v>1999</v>
      </c>
      <c r="C121" s="132">
        <v>6</v>
      </c>
      <c r="D121" s="132">
        <v>11.617017543859653</v>
      </c>
    </row>
    <row r="122" spans="1:4" x14ac:dyDescent="0.3">
      <c r="A122" s="131" t="s">
        <v>903</v>
      </c>
      <c r="B122" s="132">
        <v>1999</v>
      </c>
      <c r="C122" s="132">
        <v>7</v>
      </c>
      <c r="D122" s="132">
        <v>11.11160847508207</v>
      </c>
    </row>
    <row r="123" spans="1:4" x14ac:dyDescent="0.3">
      <c r="A123" s="131" t="s">
        <v>903</v>
      </c>
      <c r="B123" s="132">
        <v>1999</v>
      </c>
      <c r="C123" s="132">
        <v>8</v>
      </c>
      <c r="D123" s="132">
        <v>9.1892156862745082</v>
      </c>
    </row>
    <row r="124" spans="1:4" x14ac:dyDescent="0.3">
      <c r="A124" s="131" t="s">
        <v>903</v>
      </c>
      <c r="B124" s="132">
        <v>1999</v>
      </c>
      <c r="C124" s="132">
        <v>9</v>
      </c>
      <c r="D124" s="132">
        <v>56.345721271393636</v>
      </c>
    </row>
    <row r="125" spans="1:4" x14ac:dyDescent="0.3">
      <c r="A125" s="131" t="s">
        <v>903</v>
      </c>
      <c r="B125" s="132">
        <v>1999</v>
      </c>
      <c r="C125" s="132">
        <v>10</v>
      </c>
      <c r="D125" s="132">
        <v>200.78342904019689</v>
      </c>
    </row>
    <row r="126" spans="1:4" x14ac:dyDescent="0.3">
      <c r="A126" s="131" t="s">
        <v>903</v>
      </c>
      <c r="B126" s="132">
        <v>1999</v>
      </c>
      <c r="C126" s="132">
        <v>11</v>
      </c>
      <c r="D126" s="132">
        <v>119.24651726226531</v>
      </c>
    </row>
    <row r="127" spans="1:4" x14ac:dyDescent="0.3">
      <c r="A127" s="131" t="s">
        <v>903</v>
      </c>
      <c r="B127" s="132">
        <v>1999</v>
      </c>
      <c r="C127" s="132">
        <v>12</v>
      </c>
      <c r="D127" s="132">
        <v>103.49181446111872</v>
      </c>
    </row>
    <row r="128" spans="1:4" x14ac:dyDescent="0.3">
      <c r="A128" s="131" t="s">
        <v>903</v>
      </c>
      <c r="B128" s="132">
        <v>2000</v>
      </c>
      <c r="C128" s="132">
        <v>1</v>
      </c>
      <c r="D128" s="132">
        <v>99.42519685039376</v>
      </c>
    </row>
    <row r="129" spans="1:4" x14ac:dyDescent="0.3">
      <c r="A129" s="131" t="s">
        <v>903</v>
      </c>
      <c r="B129" s="132">
        <v>2000</v>
      </c>
      <c r="C129" s="132">
        <v>2</v>
      </c>
      <c r="D129" s="132">
        <v>88.909510086455356</v>
      </c>
    </row>
    <row r="130" spans="1:4" x14ac:dyDescent="0.3">
      <c r="A130" s="131" t="s">
        <v>903</v>
      </c>
      <c r="B130" s="132">
        <v>2000</v>
      </c>
      <c r="C130" s="132">
        <v>3</v>
      </c>
      <c r="D130" s="132">
        <v>126.16832579185522</v>
      </c>
    </row>
    <row r="131" spans="1:4" x14ac:dyDescent="0.3">
      <c r="A131" s="131" t="s">
        <v>903</v>
      </c>
      <c r="B131" s="132">
        <v>2000</v>
      </c>
      <c r="C131" s="132">
        <v>4</v>
      </c>
      <c r="D131" s="132">
        <v>167.2184860298895</v>
      </c>
    </row>
    <row r="132" spans="1:4" x14ac:dyDescent="0.3">
      <c r="A132" s="131" t="s">
        <v>903</v>
      </c>
      <c r="B132" s="132">
        <v>2000</v>
      </c>
      <c r="C132" s="132">
        <v>5</v>
      </c>
      <c r="D132" s="132">
        <v>219.64563871693875</v>
      </c>
    </row>
    <row r="133" spans="1:4" x14ac:dyDescent="0.3">
      <c r="A133" s="131" t="s">
        <v>903</v>
      </c>
      <c r="B133" s="132">
        <v>2000</v>
      </c>
      <c r="C133" s="132">
        <v>6</v>
      </c>
      <c r="D133" s="132">
        <v>269.20250875145854</v>
      </c>
    </row>
    <row r="134" spans="1:4" x14ac:dyDescent="0.3">
      <c r="A134" s="131" t="s">
        <v>903</v>
      </c>
      <c r="B134" s="132">
        <v>2000</v>
      </c>
      <c r="C134" s="132">
        <v>7</v>
      </c>
      <c r="D134" s="132">
        <v>314.19388145315492</v>
      </c>
    </row>
    <row r="135" spans="1:4" x14ac:dyDescent="0.3">
      <c r="A135" s="131" t="s">
        <v>903</v>
      </c>
      <c r="B135" s="132">
        <v>2000</v>
      </c>
      <c r="C135" s="132">
        <v>8</v>
      </c>
      <c r="D135" s="132">
        <v>293.93237082066867</v>
      </c>
    </row>
    <row r="136" spans="1:4" x14ac:dyDescent="0.3">
      <c r="A136" s="131" t="s">
        <v>903</v>
      </c>
      <c r="B136" s="132">
        <v>2000</v>
      </c>
      <c r="C136" s="132">
        <v>9</v>
      </c>
      <c r="D136" s="132">
        <v>275.92993542435431</v>
      </c>
    </row>
    <row r="137" spans="1:4" x14ac:dyDescent="0.3">
      <c r="A137" s="131" t="s">
        <v>903</v>
      </c>
      <c r="B137" s="132">
        <v>2000</v>
      </c>
      <c r="C137" s="132">
        <v>10</v>
      </c>
      <c r="D137" s="132">
        <v>190.642338555598</v>
      </c>
    </row>
    <row r="138" spans="1:4" x14ac:dyDescent="0.3">
      <c r="A138" s="131" t="s">
        <v>903</v>
      </c>
      <c r="B138" s="132">
        <v>2000</v>
      </c>
      <c r="C138" s="132">
        <v>11</v>
      </c>
      <c r="D138" s="132">
        <v>120.04116945107394</v>
      </c>
    </row>
    <row r="139" spans="1:4" x14ac:dyDescent="0.3">
      <c r="A139" s="131" t="s">
        <v>903</v>
      </c>
      <c r="B139" s="132">
        <v>2000</v>
      </c>
      <c r="C139" s="132">
        <v>12</v>
      </c>
      <c r="D139" s="132">
        <v>118.25230375426621</v>
      </c>
    </row>
    <row r="140" spans="1:4" x14ac:dyDescent="0.3">
      <c r="A140" s="131" t="s">
        <v>903</v>
      </c>
      <c r="B140" s="132">
        <v>2001</v>
      </c>
      <c r="C140" s="132">
        <v>1</v>
      </c>
      <c r="D140" s="132">
        <v>100.00397973950794</v>
      </c>
    </row>
    <row r="141" spans="1:4" x14ac:dyDescent="0.3">
      <c r="A141" s="131" t="s">
        <v>903</v>
      </c>
      <c r="B141" s="132">
        <v>2001</v>
      </c>
      <c r="C141" s="132">
        <v>2</v>
      </c>
      <c r="D141" s="132">
        <v>88.506615384615358</v>
      </c>
    </row>
    <row r="142" spans="1:4" x14ac:dyDescent="0.3">
      <c r="A142" s="131" t="s">
        <v>903</v>
      </c>
      <c r="B142" s="132">
        <v>2001</v>
      </c>
      <c r="C142" s="132">
        <v>3</v>
      </c>
      <c r="D142" s="132">
        <v>119.49029633933759</v>
      </c>
    </row>
    <row r="143" spans="1:4" x14ac:dyDescent="0.3">
      <c r="A143" s="131" t="s">
        <v>903</v>
      </c>
      <c r="B143" s="132">
        <v>2001</v>
      </c>
      <c r="C143" s="132">
        <v>4</v>
      </c>
      <c r="D143" s="132">
        <v>165.17802271209084</v>
      </c>
    </row>
    <row r="144" spans="1:4" x14ac:dyDescent="0.3">
      <c r="A144" s="131" t="s">
        <v>903</v>
      </c>
      <c r="B144" s="132">
        <v>2001</v>
      </c>
      <c r="C144" s="132">
        <v>5</v>
      </c>
      <c r="D144" s="132">
        <v>224.0977847393153</v>
      </c>
    </row>
    <row r="145" spans="1:4" x14ac:dyDescent="0.3">
      <c r="A145" s="131" t="s">
        <v>903</v>
      </c>
      <c r="B145" s="132">
        <v>2001</v>
      </c>
      <c r="C145" s="132">
        <v>6</v>
      </c>
      <c r="D145" s="132">
        <v>272.6936643495531</v>
      </c>
    </row>
    <row r="146" spans="1:4" x14ac:dyDescent="0.3">
      <c r="A146" s="131" t="s">
        <v>903</v>
      </c>
      <c r="B146" s="132">
        <v>2001</v>
      </c>
      <c r="C146" s="132">
        <v>7</v>
      </c>
      <c r="D146" s="132">
        <v>314.63455317758519</v>
      </c>
    </row>
    <row r="147" spans="1:4" x14ac:dyDescent="0.3">
      <c r="A147" s="131" t="s">
        <v>903</v>
      </c>
      <c r="B147" s="132">
        <v>2001</v>
      </c>
      <c r="C147" s="132">
        <v>8</v>
      </c>
      <c r="D147" s="132">
        <v>312.71094156407139</v>
      </c>
    </row>
    <row r="148" spans="1:4" x14ac:dyDescent="0.3">
      <c r="A148" s="131" t="s">
        <v>903</v>
      </c>
      <c r="B148" s="132">
        <v>2001</v>
      </c>
      <c r="C148" s="132">
        <v>9</v>
      </c>
      <c r="D148" s="132">
        <v>298.77039566650967</v>
      </c>
    </row>
    <row r="149" spans="1:4" x14ac:dyDescent="0.3">
      <c r="A149" s="131" t="s">
        <v>903</v>
      </c>
      <c r="B149" s="132">
        <v>2001</v>
      </c>
      <c r="C149" s="132">
        <v>10</v>
      </c>
      <c r="D149" s="132">
        <v>212.07379134860042</v>
      </c>
    </row>
    <row r="150" spans="1:4" x14ac:dyDescent="0.3">
      <c r="A150" s="131" t="s">
        <v>903</v>
      </c>
      <c r="B150" s="132">
        <v>2001</v>
      </c>
      <c r="C150" s="132">
        <v>11</v>
      </c>
      <c r="D150" s="132">
        <v>122.59512195121953</v>
      </c>
    </row>
    <row r="151" spans="1:4" x14ac:dyDescent="0.3">
      <c r="A151" s="131" t="s">
        <v>903</v>
      </c>
      <c r="B151" s="132">
        <v>2001</v>
      </c>
      <c r="C151" s="132">
        <v>12</v>
      </c>
      <c r="D151" s="132">
        <v>104.14065155807366</v>
      </c>
    </row>
    <row r="152" spans="1:4" x14ac:dyDescent="0.3">
      <c r="A152" s="131" t="s">
        <v>903</v>
      </c>
      <c r="B152" s="132">
        <v>2002</v>
      </c>
      <c r="C152" s="132">
        <v>1</v>
      </c>
      <c r="D152" s="132">
        <v>101.73445318084346</v>
      </c>
    </row>
    <row r="153" spans="1:4" x14ac:dyDescent="0.3">
      <c r="A153" s="131" t="s">
        <v>903</v>
      </c>
      <c r="B153" s="132">
        <v>2002</v>
      </c>
      <c r="C153" s="132">
        <v>2</v>
      </c>
      <c r="D153" s="132">
        <v>90.968218773096794</v>
      </c>
    </row>
    <row r="154" spans="1:4" x14ac:dyDescent="0.3">
      <c r="A154" s="131" t="s">
        <v>903</v>
      </c>
      <c r="B154" s="132">
        <v>2002</v>
      </c>
      <c r="C154" s="132">
        <v>3</v>
      </c>
      <c r="D154" s="132">
        <v>125.94810344827587</v>
      </c>
    </row>
    <row r="155" spans="1:4" x14ac:dyDescent="0.3">
      <c r="A155" s="131" t="s">
        <v>903</v>
      </c>
      <c r="B155" s="132">
        <v>2002</v>
      </c>
      <c r="C155" s="132">
        <v>4</v>
      </c>
      <c r="D155" s="132">
        <v>162.63495460440984</v>
      </c>
    </row>
    <row r="156" spans="1:4" x14ac:dyDescent="0.3">
      <c r="A156" s="131" t="s">
        <v>903</v>
      </c>
      <c r="B156" s="132">
        <v>2002</v>
      </c>
      <c r="C156" s="132">
        <v>5</v>
      </c>
      <c r="D156" s="132">
        <v>218.22164179104476</v>
      </c>
    </row>
    <row r="157" spans="1:4" x14ac:dyDescent="0.3">
      <c r="A157" s="131" t="s">
        <v>903</v>
      </c>
      <c r="B157" s="132">
        <v>2002</v>
      </c>
      <c r="C157" s="132">
        <v>6</v>
      </c>
      <c r="D157" s="132">
        <v>273.51017427385875</v>
      </c>
    </row>
    <row r="158" spans="1:4" x14ac:dyDescent="0.3">
      <c r="A158" s="131" t="s">
        <v>903</v>
      </c>
      <c r="B158" s="132">
        <v>2002</v>
      </c>
      <c r="C158" s="132">
        <v>7</v>
      </c>
      <c r="D158" s="132">
        <v>311.69542021533033</v>
      </c>
    </row>
    <row r="159" spans="1:4" x14ac:dyDescent="0.3">
      <c r="A159" s="131" t="s">
        <v>903</v>
      </c>
      <c r="B159" s="132">
        <v>2002</v>
      </c>
      <c r="C159" s="132">
        <v>8</v>
      </c>
      <c r="D159" s="132">
        <v>295.90656716417919</v>
      </c>
    </row>
    <row r="160" spans="1:4" x14ac:dyDescent="0.3">
      <c r="A160" s="131" t="s">
        <v>903</v>
      </c>
      <c r="B160" s="132">
        <v>2002</v>
      </c>
      <c r="C160" s="132">
        <v>9</v>
      </c>
      <c r="D160" s="132">
        <v>321.48185621909465</v>
      </c>
    </row>
    <row r="161" spans="1:4" x14ac:dyDescent="0.3">
      <c r="A161" s="131" t="s">
        <v>903</v>
      </c>
      <c r="B161" s="132">
        <v>2002</v>
      </c>
      <c r="C161" s="132">
        <v>10</v>
      </c>
      <c r="D161" s="132">
        <v>199.81539584093397</v>
      </c>
    </row>
    <row r="162" spans="1:4" x14ac:dyDescent="0.3">
      <c r="A162" s="131" t="s">
        <v>903</v>
      </c>
      <c r="B162" s="132">
        <v>2002</v>
      </c>
      <c r="C162" s="132">
        <v>11</v>
      </c>
      <c r="D162" s="132">
        <v>137.93344867358712</v>
      </c>
    </row>
    <row r="163" spans="1:4" x14ac:dyDescent="0.3">
      <c r="A163" s="131" t="s">
        <v>903</v>
      </c>
      <c r="B163" s="132">
        <v>2002</v>
      </c>
      <c r="C163" s="132">
        <v>12</v>
      </c>
      <c r="D163" s="132">
        <v>103.53824948311511</v>
      </c>
    </row>
    <row r="164" spans="1:4" x14ac:dyDescent="0.3">
      <c r="A164" s="131" t="s">
        <v>903</v>
      </c>
      <c r="B164" s="132">
        <v>2003</v>
      </c>
      <c r="C164" s="132">
        <v>1</v>
      </c>
      <c r="D164" s="132">
        <v>99.835328467153275</v>
      </c>
    </row>
    <row r="165" spans="1:4" x14ac:dyDescent="0.3">
      <c r="A165" s="131" t="s">
        <v>903</v>
      </c>
      <c r="B165" s="132">
        <v>2003</v>
      </c>
      <c r="C165" s="132">
        <v>2</v>
      </c>
      <c r="D165" s="132">
        <v>88.602127659574464</v>
      </c>
    </row>
    <row r="166" spans="1:4" x14ac:dyDescent="0.3">
      <c r="A166" s="131" t="s">
        <v>903</v>
      </c>
      <c r="B166" s="132">
        <v>2003</v>
      </c>
      <c r="C166" s="132">
        <v>3</v>
      </c>
      <c r="D166" s="132">
        <v>119.95502614758857</v>
      </c>
    </row>
    <row r="167" spans="1:4" x14ac:dyDescent="0.3">
      <c r="A167" s="131" t="s">
        <v>903</v>
      </c>
      <c r="B167" s="132">
        <v>2003</v>
      </c>
      <c r="C167" s="132">
        <v>4</v>
      </c>
      <c r="D167" s="132">
        <v>161.35293014533522</v>
      </c>
    </row>
    <row r="168" spans="1:4" x14ac:dyDescent="0.3">
      <c r="A168" s="131" t="s">
        <v>903</v>
      </c>
      <c r="B168" s="132">
        <v>2003</v>
      </c>
      <c r="C168" s="132">
        <v>5</v>
      </c>
      <c r="D168" s="132">
        <v>214.62721357850072</v>
      </c>
    </row>
    <row r="169" spans="1:4" x14ac:dyDescent="0.3">
      <c r="A169" s="131" t="s">
        <v>903</v>
      </c>
      <c r="B169" s="132">
        <v>2003</v>
      </c>
      <c r="C169" s="132">
        <v>6</v>
      </c>
      <c r="D169" s="132">
        <v>261.38711401425178</v>
      </c>
    </row>
    <row r="170" spans="1:4" x14ac:dyDescent="0.3">
      <c r="A170" s="131" t="s">
        <v>903</v>
      </c>
      <c r="B170" s="132">
        <v>2003</v>
      </c>
      <c r="C170" s="132">
        <v>7</v>
      </c>
      <c r="D170" s="132">
        <v>306.34304698623635</v>
      </c>
    </row>
    <row r="171" spans="1:4" x14ac:dyDescent="0.3">
      <c r="A171" s="131" t="s">
        <v>903</v>
      </c>
      <c r="B171" s="132">
        <v>2003</v>
      </c>
      <c r="C171" s="132">
        <v>8</v>
      </c>
      <c r="D171" s="132">
        <v>291.90024100533662</v>
      </c>
    </row>
    <row r="172" spans="1:4" x14ac:dyDescent="0.3">
      <c r="A172" s="131" t="s">
        <v>903</v>
      </c>
      <c r="B172" s="132">
        <v>2003</v>
      </c>
      <c r="C172" s="132">
        <v>9</v>
      </c>
      <c r="D172" s="132">
        <v>261.35335016062419</v>
      </c>
    </row>
    <row r="173" spans="1:4" x14ac:dyDescent="0.3">
      <c r="A173" s="131" t="s">
        <v>903</v>
      </c>
      <c r="B173" s="132">
        <v>2003</v>
      </c>
      <c r="C173" s="132">
        <v>10</v>
      </c>
      <c r="D173" s="132">
        <v>213.50041539739686</v>
      </c>
    </row>
    <row r="174" spans="1:4" x14ac:dyDescent="0.3">
      <c r="A174" s="131" t="s">
        <v>903</v>
      </c>
      <c r="B174" s="132">
        <v>2003</v>
      </c>
      <c r="C174" s="132">
        <v>11</v>
      </c>
      <c r="D174" s="132">
        <v>118.26688741721854</v>
      </c>
    </row>
    <row r="175" spans="1:4" x14ac:dyDescent="0.3">
      <c r="A175" s="131" t="s">
        <v>903</v>
      </c>
      <c r="B175" s="132">
        <v>2003</v>
      </c>
      <c r="C175" s="132">
        <v>12</v>
      </c>
      <c r="D175" s="132">
        <v>101.57021877205368</v>
      </c>
    </row>
    <row r="176" spans="1:4" x14ac:dyDescent="0.3">
      <c r="A176" s="131" t="s">
        <v>903</v>
      </c>
      <c r="B176" s="132">
        <v>2004</v>
      </c>
      <c r="C176" s="132">
        <v>1</v>
      </c>
      <c r="D176" s="132">
        <v>103.93184979137686</v>
      </c>
    </row>
    <row r="177" spans="1:4" x14ac:dyDescent="0.3">
      <c r="A177" s="131" t="s">
        <v>903</v>
      </c>
      <c r="B177" s="132">
        <v>2004</v>
      </c>
      <c r="C177" s="132">
        <v>2</v>
      </c>
      <c r="D177" s="132">
        <v>92.200581818181803</v>
      </c>
    </row>
    <row r="178" spans="1:4" x14ac:dyDescent="0.3">
      <c r="A178" s="131" t="s">
        <v>903</v>
      </c>
      <c r="B178" s="132">
        <v>2004</v>
      </c>
      <c r="C178" s="132">
        <v>3</v>
      </c>
      <c r="D178" s="132">
        <v>127.19391113549098</v>
      </c>
    </row>
    <row r="179" spans="1:4" x14ac:dyDescent="0.3">
      <c r="A179" s="131" t="s">
        <v>903</v>
      </c>
      <c r="B179" s="132">
        <v>2004</v>
      </c>
      <c r="C179" s="132">
        <v>4</v>
      </c>
      <c r="D179" s="132">
        <v>163.65130729006461</v>
      </c>
    </row>
    <row r="180" spans="1:4" x14ac:dyDescent="0.3">
      <c r="A180" s="131" t="s">
        <v>903</v>
      </c>
      <c r="B180" s="132">
        <v>2004</v>
      </c>
      <c r="C180" s="132">
        <v>5</v>
      </c>
      <c r="D180" s="132">
        <v>227.95090526315786</v>
      </c>
    </row>
    <row r="181" spans="1:4" x14ac:dyDescent="0.3">
      <c r="A181" s="131" t="s">
        <v>903</v>
      </c>
      <c r="B181" s="132">
        <v>2004</v>
      </c>
      <c r="C181" s="132">
        <v>6</v>
      </c>
      <c r="D181" s="132">
        <v>277.24383664293748</v>
      </c>
    </row>
    <row r="182" spans="1:4" x14ac:dyDescent="0.3">
      <c r="A182" s="131" t="s">
        <v>903</v>
      </c>
      <c r="B182" s="132">
        <v>2004</v>
      </c>
      <c r="C182" s="132">
        <v>7</v>
      </c>
      <c r="D182" s="132">
        <v>327.46319046882246</v>
      </c>
    </row>
    <row r="183" spans="1:4" x14ac:dyDescent="0.3">
      <c r="A183" s="131" t="s">
        <v>903</v>
      </c>
      <c r="B183" s="132">
        <v>2004</v>
      </c>
      <c r="C183" s="132">
        <v>8</v>
      </c>
      <c r="D183" s="132">
        <v>303.2199568712017</v>
      </c>
    </row>
    <row r="184" spans="1:4" x14ac:dyDescent="0.3">
      <c r="A184" s="131" t="s">
        <v>903</v>
      </c>
      <c r="B184" s="132">
        <v>2004</v>
      </c>
      <c r="C184" s="132">
        <v>9</v>
      </c>
      <c r="D184" s="132">
        <v>361.5980367660182</v>
      </c>
    </row>
    <row r="185" spans="1:4" x14ac:dyDescent="0.3">
      <c r="A185" s="131" t="s">
        <v>903</v>
      </c>
      <c r="B185" s="132">
        <v>2004</v>
      </c>
      <c r="C185" s="132">
        <v>10</v>
      </c>
      <c r="D185" s="132">
        <v>197.14152823920276</v>
      </c>
    </row>
    <row r="186" spans="1:4" x14ac:dyDescent="0.3">
      <c r="A186" s="131" t="s">
        <v>903</v>
      </c>
      <c r="B186" s="132">
        <v>2004</v>
      </c>
      <c r="C186" s="132">
        <v>11</v>
      </c>
      <c r="D186" s="132">
        <v>124.4690011481056</v>
      </c>
    </row>
    <row r="187" spans="1:4" x14ac:dyDescent="0.3">
      <c r="A187" s="131" t="s">
        <v>903</v>
      </c>
      <c r="B187" s="132">
        <v>2004</v>
      </c>
      <c r="C187" s="132">
        <v>12</v>
      </c>
      <c r="D187" s="132">
        <v>107.39327620303237</v>
      </c>
    </row>
    <row r="188" spans="1:4" x14ac:dyDescent="0.3">
      <c r="A188" s="131" t="s">
        <v>903</v>
      </c>
      <c r="B188" s="132">
        <v>2005</v>
      </c>
      <c r="C188" s="132">
        <v>1</v>
      </c>
      <c r="D188" s="132">
        <v>93.201468315301426</v>
      </c>
    </row>
    <row r="189" spans="1:4" x14ac:dyDescent="0.3">
      <c r="A189" s="131" t="s">
        <v>903</v>
      </c>
      <c r="B189" s="132">
        <v>2005</v>
      </c>
      <c r="C189" s="132">
        <v>2</v>
      </c>
      <c r="D189" s="132">
        <v>82.901785714285737</v>
      </c>
    </row>
    <row r="190" spans="1:4" x14ac:dyDescent="0.3">
      <c r="A190" s="131" t="s">
        <v>903</v>
      </c>
      <c r="B190" s="132">
        <v>2005</v>
      </c>
      <c r="C190" s="132">
        <v>3</v>
      </c>
      <c r="D190" s="132">
        <v>114.43027692307693</v>
      </c>
    </row>
    <row r="191" spans="1:4" x14ac:dyDescent="0.3">
      <c r="A191" s="131" t="s">
        <v>903</v>
      </c>
      <c r="B191" s="132">
        <v>2005</v>
      </c>
      <c r="C191" s="132">
        <v>4</v>
      </c>
      <c r="D191" s="132">
        <v>147.84977928692697</v>
      </c>
    </row>
    <row r="192" spans="1:4" x14ac:dyDescent="0.3">
      <c r="A192" s="131" t="s">
        <v>903</v>
      </c>
      <c r="B192" s="132">
        <v>2005</v>
      </c>
      <c r="C192" s="132">
        <v>5</v>
      </c>
      <c r="D192" s="132">
        <v>208.04452359750667</v>
      </c>
    </row>
    <row r="193" spans="1:4" x14ac:dyDescent="0.3">
      <c r="A193" s="131" t="s">
        <v>903</v>
      </c>
      <c r="B193" s="132">
        <v>2005</v>
      </c>
      <c r="C193" s="132">
        <v>6</v>
      </c>
      <c r="D193" s="132">
        <v>250.7198919197117</v>
      </c>
    </row>
    <row r="194" spans="1:4" x14ac:dyDescent="0.3">
      <c r="A194" s="131" t="s">
        <v>903</v>
      </c>
      <c r="B194" s="132">
        <v>2005</v>
      </c>
      <c r="C194" s="132">
        <v>7</v>
      </c>
      <c r="D194" s="132">
        <v>295.20441176470575</v>
      </c>
    </row>
    <row r="195" spans="1:4" x14ac:dyDescent="0.3">
      <c r="A195" s="131" t="s">
        <v>903</v>
      </c>
      <c r="B195" s="132">
        <v>2005</v>
      </c>
      <c r="C195" s="132">
        <v>8</v>
      </c>
      <c r="D195" s="132">
        <v>282.86413984077541</v>
      </c>
    </row>
    <row r="196" spans="1:4" x14ac:dyDescent="0.3">
      <c r="A196" s="131" t="s">
        <v>903</v>
      </c>
      <c r="B196" s="132">
        <v>2005</v>
      </c>
      <c r="C196" s="132">
        <v>9</v>
      </c>
      <c r="D196" s="132">
        <v>273.70678819860871</v>
      </c>
    </row>
    <row r="197" spans="1:4" x14ac:dyDescent="0.3">
      <c r="A197" s="131" t="s">
        <v>903</v>
      </c>
      <c r="B197" s="132">
        <v>2005</v>
      </c>
      <c r="C197" s="132">
        <v>10</v>
      </c>
      <c r="D197" s="132">
        <v>196.06832740213514</v>
      </c>
    </row>
    <row r="198" spans="1:4" x14ac:dyDescent="0.3">
      <c r="A198" s="131" t="s">
        <v>903</v>
      </c>
      <c r="B198" s="132">
        <v>2005</v>
      </c>
      <c r="C198" s="132">
        <v>11</v>
      </c>
      <c r="D198" s="132">
        <v>114.27315689981096</v>
      </c>
    </row>
    <row r="199" spans="1:4" x14ac:dyDescent="0.3">
      <c r="A199" s="131" t="s">
        <v>903</v>
      </c>
      <c r="B199" s="132">
        <v>2005</v>
      </c>
      <c r="C199" s="132">
        <v>12</v>
      </c>
      <c r="D199" s="132">
        <v>98.631016825164579</v>
      </c>
    </row>
    <row r="200" spans="1:4" x14ac:dyDescent="0.3">
      <c r="A200" s="131" t="s">
        <v>903</v>
      </c>
      <c r="B200" s="132">
        <v>2006</v>
      </c>
      <c r="C200" s="132">
        <v>1</v>
      </c>
      <c r="D200" s="132">
        <v>82.754256233877868</v>
      </c>
    </row>
    <row r="201" spans="1:4" x14ac:dyDescent="0.3">
      <c r="A201" s="131" t="s">
        <v>903</v>
      </c>
      <c r="B201" s="132">
        <v>2006</v>
      </c>
      <c r="C201" s="132">
        <v>2</v>
      </c>
      <c r="D201" s="132">
        <v>79.854594112399624</v>
      </c>
    </row>
    <row r="202" spans="1:4" x14ac:dyDescent="0.3">
      <c r="A202" s="131" t="s">
        <v>903</v>
      </c>
      <c r="B202" s="132">
        <v>2006</v>
      </c>
      <c r="C202" s="132">
        <v>3</v>
      </c>
      <c r="D202" s="132">
        <v>101.69922480620149</v>
      </c>
    </row>
    <row r="203" spans="1:4" x14ac:dyDescent="0.3">
      <c r="A203" s="131" t="s">
        <v>903</v>
      </c>
      <c r="B203" s="132">
        <v>2006</v>
      </c>
      <c r="C203" s="132">
        <v>4</v>
      </c>
      <c r="D203" s="132">
        <v>140.40515984296133</v>
      </c>
    </row>
    <row r="204" spans="1:4" x14ac:dyDescent="0.3">
      <c r="A204" s="131" t="s">
        <v>903</v>
      </c>
      <c r="B204" s="132">
        <v>2006</v>
      </c>
      <c r="C204" s="132">
        <v>5</v>
      </c>
      <c r="D204" s="132">
        <v>180.6362790697674</v>
      </c>
    </row>
    <row r="205" spans="1:4" x14ac:dyDescent="0.3">
      <c r="A205" s="131" t="s">
        <v>903</v>
      </c>
      <c r="B205" s="132">
        <v>2006</v>
      </c>
      <c r="C205" s="132">
        <v>6</v>
      </c>
      <c r="D205" s="132">
        <v>215.36170451359681</v>
      </c>
    </row>
    <row r="206" spans="1:4" x14ac:dyDescent="0.3">
      <c r="A206" s="131" t="s">
        <v>903</v>
      </c>
      <c r="B206" s="132">
        <v>2006</v>
      </c>
      <c r="C206" s="132">
        <v>7</v>
      </c>
      <c r="D206" s="132">
        <v>257.76532769556025</v>
      </c>
    </row>
    <row r="207" spans="1:4" x14ac:dyDescent="0.3">
      <c r="A207" s="131" t="s">
        <v>903</v>
      </c>
      <c r="B207" s="132">
        <v>2006</v>
      </c>
      <c r="C207" s="132">
        <v>8</v>
      </c>
      <c r="D207" s="132">
        <v>239.90637509266119</v>
      </c>
    </row>
    <row r="208" spans="1:4" x14ac:dyDescent="0.3">
      <c r="A208" s="131" t="s">
        <v>903</v>
      </c>
      <c r="B208" s="132">
        <v>2006</v>
      </c>
      <c r="C208" s="132">
        <v>9</v>
      </c>
      <c r="D208" s="132">
        <v>249.10540115364458</v>
      </c>
    </row>
    <row r="209" spans="1:4" x14ac:dyDescent="0.3">
      <c r="A209" s="131" t="s">
        <v>903</v>
      </c>
      <c r="B209" s="132">
        <v>2006</v>
      </c>
      <c r="C209" s="132">
        <v>10</v>
      </c>
      <c r="D209" s="132">
        <v>191.98472222222222</v>
      </c>
    </row>
    <row r="210" spans="1:4" x14ac:dyDescent="0.3">
      <c r="A210" s="131" t="s">
        <v>903</v>
      </c>
      <c r="B210" s="132">
        <v>2006</v>
      </c>
      <c r="C210" s="132">
        <v>11</v>
      </c>
      <c r="D210" s="132">
        <v>98.924874191229307</v>
      </c>
    </row>
    <row r="211" spans="1:4" x14ac:dyDescent="0.3">
      <c r="A211" s="131" t="s">
        <v>903</v>
      </c>
      <c r="B211" s="132">
        <v>2006</v>
      </c>
      <c r="C211" s="132">
        <v>12</v>
      </c>
      <c r="D211" s="132">
        <v>85.35008237232293</v>
      </c>
    </row>
    <row r="212" spans="1:4" x14ac:dyDescent="0.3">
      <c r="A212" s="131" t="s">
        <v>903</v>
      </c>
      <c r="B212" s="132">
        <v>2007</v>
      </c>
      <c r="C212" s="132">
        <v>1</v>
      </c>
      <c r="D212" s="132">
        <v>77.3789145907473</v>
      </c>
    </row>
    <row r="213" spans="1:4" x14ac:dyDescent="0.3">
      <c r="A213" s="131" t="s">
        <v>903</v>
      </c>
      <c r="B213" s="132">
        <v>2007</v>
      </c>
      <c r="C213" s="132">
        <v>2</v>
      </c>
      <c r="D213" s="132">
        <v>65.312199807877036</v>
      </c>
    </row>
    <row r="214" spans="1:4" x14ac:dyDescent="0.3">
      <c r="A214" s="131" t="s">
        <v>903</v>
      </c>
      <c r="B214" s="132">
        <v>2007</v>
      </c>
      <c r="C214" s="132">
        <v>3</v>
      </c>
      <c r="D214" s="132">
        <v>124.74300518134714</v>
      </c>
    </row>
    <row r="215" spans="1:4" x14ac:dyDescent="0.3">
      <c r="A215" s="131" t="s">
        <v>903</v>
      </c>
      <c r="B215" s="132">
        <v>2007</v>
      </c>
      <c r="C215" s="132">
        <v>4</v>
      </c>
      <c r="D215" s="132">
        <v>112.42751915144375</v>
      </c>
    </row>
    <row r="216" spans="1:4" x14ac:dyDescent="0.3">
      <c r="A216" s="131" t="s">
        <v>903</v>
      </c>
      <c r="B216" s="132">
        <v>2007</v>
      </c>
      <c r="C216" s="132">
        <v>5</v>
      </c>
      <c r="D216" s="132">
        <v>163.12053241311312</v>
      </c>
    </row>
    <row r="217" spans="1:4" x14ac:dyDescent="0.3">
      <c r="A217" s="131" t="s">
        <v>903</v>
      </c>
      <c r="B217" s="132">
        <v>2007</v>
      </c>
      <c r="C217" s="132">
        <v>6</v>
      </c>
      <c r="D217" s="132">
        <v>195.90576621045545</v>
      </c>
    </row>
    <row r="218" spans="1:4" x14ac:dyDescent="0.3">
      <c r="A218" s="131" t="s">
        <v>903</v>
      </c>
      <c r="B218" s="132">
        <v>2007</v>
      </c>
      <c r="C218" s="132">
        <v>7</v>
      </c>
      <c r="D218" s="132">
        <v>230.5961459986398</v>
      </c>
    </row>
    <row r="219" spans="1:4" x14ac:dyDescent="0.3">
      <c r="A219" s="131" t="s">
        <v>903</v>
      </c>
      <c r="B219" s="132">
        <v>2007</v>
      </c>
      <c r="C219" s="132">
        <v>8</v>
      </c>
      <c r="D219" s="132">
        <v>218.13937761819278</v>
      </c>
    </row>
    <row r="220" spans="1:4" x14ac:dyDescent="0.3">
      <c r="A220" s="131" t="s">
        <v>903</v>
      </c>
      <c r="B220" s="132">
        <v>2007</v>
      </c>
      <c r="C220" s="132">
        <v>9</v>
      </c>
      <c r="D220" s="132">
        <v>217.52922259507818</v>
      </c>
    </row>
    <row r="221" spans="1:4" x14ac:dyDescent="0.3">
      <c r="A221" s="131" t="s">
        <v>903</v>
      </c>
      <c r="B221" s="132">
        <v>2007</v>
      </c>
      <c r="C221" s="132">
        <v>10</v>
      </c>
      <c r="D221" s="132">
        <v>159.58536102868442</v>
      </c>
    </row>
    <row r="222" spans="1:4" x14ac:dyDescent="0.3">
      <c r="A222" s="131" t="s">
        <v>903</v>
      </c>
      <c r="B222" s="132">
        <v>2007</v>
      </c>
      <c r="C222" s="132">
        <v>11</v>
      </c>
      <c r="D222" s="132">
        <v>89.929385640266489</v>
      </c>
    </row>
    <row r="223" spans="1:4" x14ac:dyDescent="0.3">
      <c r="A223" s="131" t="s">
        <v>903</v>
      </c>
      <c r="B223" s="132">
        <v>2007</v>
      </c>
      <c r="C223" s="132">
        <v>12</v>
      </c>
      <c r="D223" s="132">
        <v>78.705000000000041</v>
      </c>
    </row>
    <row r="224" spans="1:4" x14ac:dyDescent="0.3">
      <c r="A224" s="131" t="s">
        <v>903</v>
      </c>
      <c r="B224" s="132">
        <v>2008</v>
      </c>
      <c r="C224" s="132">
        <v>1</v>
      </c>
      <c r="D224" s="132">
        <v>95.504169825625468</v>
      </c>
    </row>
    <row r="225" spans="1:4" x14ac:dyDescent="0.3">
      <c r="A225" s="131" t="s">
        <v>903</v>
      </c>
      <c r="B225" s="132">
        <v>2008</v>
      </c>
      <c r="C225" s="132">
        <v>2</v>
      </c>
      <c r="D225" s="132">
        <v>83.459651898734151</v>
      </c>
    </row>
    <row r="226" spans="1:4" x14ac:dyDescent="0.3">
      <c r="A226" s="131" t="s">
        <v>903</v>
      </c>
      <c r="B226" s="132">
        <v>2008</v>
      </c>
      <c r="C226" s="132">
        <v>3</v>
      </c>
      <c r="D226" s="132">
        <v>152.10527950310561</v>
      </c>
    </row>
    <row r="227" spans="1:4" x14ac:dyDescent="0.3">
      <c r="A227" s="131" t="s">
        <v>903</v>
      </c>
      <c r="B227" s="132">
        <v>2008</v>
      </c>
      <c r="C227" s="132">
        <v>4</v>
      </c>
      <c r="D227" s="132">
        <v>150.24700199866757</v>
      </c>
    </row>
    <row r="228" spans="1:4" x14ac:dyDescent="0.3">
      <c r="A228" s="131" t="s">
        <v>903</v>
      </c>
      <c r="B228" s="132">
        <v>2008</v>
      </c>
      <c r="C228" s="132">
        <v>5</v>
      </c>
      <c r="D228" s="132">
        <v>208.41813456540575</v>
      </c>
    </row>
    <row r="229" spans="1:4" x14ac:dyDescent="0.3">
      <c r="A229" s="131" t="s">
        <v>903</v>
      </c>
      <c r="B229" s="132">
        <v>2008</v>
      </c>
      <c r="C229" s="132">
        <v>6</v>
      </c>
      <c r="D229" s="132">
        <v>264.8670538754256</v>
      </c>
    </row>
    <row r="230" spans="1:4" x14ac:dyDescent="0.3">
      <c r="A230" s="131" t="s">
        <v>903</v>
      </c>
      <c r="B230" s="132">
        <v>2008</v>
      </c>
      <c r="C230" s="132">
        <v>7</v>
      </c>
      <c r="D230" s="132">
        <v>302.20256452955874</v>
      </c>
    </row>
    <row r="231" spans="1:4" x14ac:dyDescent="0.3">
      <c r="A231" s="131" t="s">
        <v>903</v>
      </c>
      <c r="B231" s="132">
        <v>2008</v>
      </c>
      <c r="C231" s="132">
        <v>8</v>
      </c>
      <c r="D231" s="132">
        <v>284.83703056768547</v>
      </c>
    </row>
    <row r="232" spans="1:4" x14ac:dyDescent="0.3">
      <c r="A232" s="131" t="s">
        <v>903</v>
      </c>
      <c r="B232" s="132">
        <v>2008</v>
      </c>
      <c r="C232" s="132">
        <v>9</v>
      </c>
      <c r="D232" s="132">
        <v>272.43214028344943</v>
      </c>
    </row>
    <row r="233" spans="1:4" x14ac:dyDescent="0.3">
      <c r="A233" s="131" t="s">
        <v>903</v>
      </c>
      <c r="B233" s="132">
        <v>2008</v>
      </c>
      <c r="C233" s="132">
        <v>10</v>
      </c>
      <c r="D233" s="132">
        <v>197.97016222479709</v>
      </c>
    </row>
    <row r="234" spans="1:4" x14ac:dyDescent="0.3">
      <c r="A234" s="131" t="s">
        <v>903</v>
      </c>
      <c r="B234" s="132">
        <v>2008</v>
      </c>
      <c r="C234" s="132">
        <v>11</v>
      </c>
      <c r="D234" s="132">
        <v>116.55193750000001</v>
      </c>
    </row>
    <row r="235" spans="1:4" x14ac:dyDescent="0.3">
      <c r="A235" s="131" t="s">
        <v>903</v>
      </c>
      <c r="B235" s="132">
        <v>2008</v>
      </c>
      <c r="C235" s="132">
        <v>12</v>
      </c>
      <c r="D235" s="132">
        <v>99.031509846827177</v>
      </c>
    </row>
    <row r="236" spans="1:4" x14ac:dyDescent="0.3">
      <c r="A236" s="131" t="s">
        <v>903</v>
      </c>
      <c r="B236" s="132">
        <v>2009</v>
      </c>
      <c r="C236" s="132">
        <v>1</v>
      </c>
      <c r="D236" s="132">
        <v>87.291188358932899</v>
      </c>
    </row>
    <row r="237" spans="1:4" x14ac:dyDescent="0.3">
      <c r="A237" s="131" t="s">
        <v>903</v>
      </c>
      <c r="B237" s="132">
        <v>2009</v>
      </c>
      <c r="C237" s="132">
        <v>2</v>
      </c>
      <c r="D237" s="132">
        <v>75.925862068965515</v>
      </c>
    </row>
    <row r="238" spans="1:4" x14ac:dyDescent="0.3">
      <c r="A238" s="131" t="s">
        <v>903</v>
      </c>
      <c r="B238" s="132">
        <v>2009</v>
      </c>
      <c r="C238" s="132">
        <v>3</v>
      </c>
      <c r="D238" s="132">
        <v>109.29262613195347</v>
      </c>
    </row>
    <row r="239" spans="1:4" x14ac:dyDescent="0.3">
      <c r="A239" s="131" t="s">
        <v>903</v>
      </c>
      <c r="B239" s="132">
        <v>2009</v>
      </c>
      <c r="C239" s="132">
        <v>4</v>
      </c>
      <c r="D239" s="132">
        <v>143.89878006273963</v>
      </c>
    </row>
    <row r="240" spans="1:4" x14ac:dyDescent="0.3">
      <c r="A240" s="131" t="s">
        <v>903</v>
      </c>
      <c r="B240" s="132">
        <v>2009</v>
      </c>
      <c r="C240" s="132">
        <v>5</v>
      </c>
      <c r="D240" s="132">
        <v>188.77599067599067</v>
      </c>
    </row>
    <row r="241" spans="1:4" x14ac:dyDescent="0.3">
      <c r="A241" s="131" t="s">
        <v>903</v>
      </c>
      <c r="B241" s="132">
        <v>2009</v>
      </c>
      <c r="C241" s="132">
        <v>6</v>
      </c>
      <c r="D241" s="132">
        <v>238.47779456193342</v>
      </c>
    </row>
    <row r="242" spans="1:4" x14ac:dyDescent="0.3">
      <c r="A242" s="131" t="s">
        <v>903</v>
      </c>
      <c r="B242" s="132">
        <v>2009</v>
      </c>
      <c r="C242" s="132">
        <v>7</v>
      </c>
      <c r="D242" s="132">
        <v>271.15383688919485</v>
      </c>
    </row>
    <row r="243" spans="1:4" x14ac:dyDescent="0.3">
      <c r="A243" s="131" t="s">
        <v>903</v>
      </c>
      <c r="B243" s="132">
        <v>2009</v>
      </c>
      <c r="C243" s="132">
        <v>8</v>
      </c>
      <c r="D243" s="132">
        <v>264.78908160996224</v>
      </c>
    </row>
    <row r="244" spans="1:4" x14ac:dyDescent="0.3">
      <c r="A244" s="131" t="s">
        <v>903</v>
      </c>
      <c r="B244" s="132">
        <v>2009</v>
      </c>
      <c r="C244" s="132">
        <v>9</v>
      </c>
      <c r="D244" s="132">
        <v>278.13685815963396</v>
      </c>
    </row>
    <row r="245" spans="1:4" x14ac:dyDescent="0.3">
      <c r="A245" s="131" t="s">
        <v>903</v>
      </c>
      <c r="B245" s="132">
        <v>2009</v>
      </c>
      <c r="C245" s="132">
        <v>10</v>
      </c>
      <c r="D245" s="132">
        <v>186.03448483027935</v>
      </c>
    </row>
    <row r="246" spans="1:4" x14ac:dyDescent="0.3">
      <c r="A246" s="131" t="s">
        <v>903</v>
      </c>
      <c r="B246" s="132">
        <v>2009</v>
      </c>
      <c r="C246" s="132">
        <v>11</v>
      </c>
      <c r="D246" s="132">
        <v>105.75920265780731</v>
      </c>
    </row>
    <row r="247" spans="1:4" x14ac:dyDescent="0.3">
      <c r="A247" s="131" t="s">
        <v>903</v>
      </c>
      <c r="B247" s="132">
        <v>2009</v>
      </c>
      <c r="C247" s="132">
        <v>12</v>
      </c>
      <c r="D247" s="132">
        <v>90.626813880126178</v>
      </c>
    </row>
    <row r="248" spans="1:4" x14ac:dyDescent="0.3">
      <c r="A248" s="131" t="s">
        <v>903</v>
      </c>
      <c r="B248" s="132">
        <v>2010</v>
      </c>
      <c r="C248" s="132">
        <v>1</v>
      </c>
      <c r="D248" s="132">
        <v>83.401122625215905</v>
      </c>
    </row>
    <row r="249" spans="1:4" x14ac:dyDescent="0.3">
      <c r="A249" s="131" t="s">
        <v>903</v>
      </c>
      <c r="B249" s="132">
        <v>2010</v>
      </c>
      <c r="C249" s="132">
        <v>2</v>
      </c>
      <c r="D249" s="132">
        <v>71.827081427264403</v>
      </c>
    </row>
    <row r="250" spans="1:4" x14ac:dyDescent="0.3">
      <c r="A250" s="131" t="s">
        <v>903</v>
      </c>
      <c r="B250" s="132">
        <v>2010</v>
      </c>
      <c r="C250" s="132">
        <v>3</v>
      </c>
      <c r="D250" s="132">
        <v>121.80647181628393</v>
      </c>
    </row>
    <row r="251" spans="1:4" x14ac:dyDescent="0.3">
      <c r="A251" s="131" t="s">
        <v>903</v>
      </c>
      <c r="B251" s="132">
        <v>2010</v>
      </c>
      <c r="C251" s="132">
        <v>4</v>
      </c>
      <c r="D251" s="132">
        <v>150.85850645704664</v>
      </c>
    </row>
    <row r="252" spans="1:4" x14ac:dyDescent="0.3">
      <c r="A252" s="131" t="s">
        <v>903</v>
      </c>
      <c r="B252" s="132">
        <v>2010</v>
      </c>
      <c r="C252" s="132">
        <v>5</v>
      </c>
      <c r="D252" s="132">
        <v>178.52972762645919</v>
      </c>
    </row>
    <row r="253" spans="1:4" x14ac:dyDescent="0.3">
      <c r="A253" s="131" t="s">
        <v>903</v>
      </c>
      <c r="B253" s="132">
        <v>2010</v>
      </c>
      <c r="C253" s="132">
        <v>6</v>
      </c>
      <c r="D253" s="132">
        <v>216.39135454801459</v>
      </c>
    </row>
    <row r="254" spans="1:4" x14ac:dyDescent="0.3">
      <c r="A254" s="131" t="s">
        <v>903</v>
      </c>
      <c r="B254" s="132">
        <v>2010</v>
      </c>
      <c r="C254" s="132">
        <v>7</v>
      </c>
      <c r="D254" s="132">
        <v>259.7683081955297</v>
      </c>
    </row>
    <row r="255" spans="1:4" x14ac:dyDescent="0.3">
      <c r="A255" s="131" t="s">
        <v>903</v>
      </c>
      <c r="B255" s="132">
        <v>2010</v>
      </c>
      <c r="C255" s="132">
        <v>8</v>
      </c>
      <c r="D255" s="132">
        <v>247.59218114960322</v>
      </c>
    </row>
    <row r="256" spans="1:4" x14ac:dyDescent="0.3">
      <c r="A256" s="131" t="s">
        <v>903</v>
      </c>
      <c r="B256" s="132">
        <v>2010</v>
      </c>
      <c r="C256" s="132">
        <v>9</v>
      </c>
      <c r="D256" s="132">
        <v>235.10534309736909</v>
      </c>
    </row>
    <row r="257" spans="1:4" x14ac:dyDescent="0.3">
      <c r="A257" s="131" t="s">
        <v>903</v>
      </c>
      <c r="B257" s="132">
        <v>2010</v>
      </c>
      <c r="C257" s="132">
        <v>10</v>
      </c>
      <c r="D257" s="132">
        <v>189.3019288327236</v>
      </c>
    </row>
    <row r="258" spans="1:4" x14ac:dyDescent="0.3">
      <c r="A258" s="131" t="s">
        <v>903</v>
      </c>
      <c r="B258" s="132">
        <v>2010</v>
      </c>
      <c r="C258" s="132">
        <v>11</v>
      </c>
      <c r="D258" s="132">
        <v>99.019574468085125</v>
      </c>
    </row>
    <row r="259" spans="1:4" x14ac:dyDescent="0.3">
      <c r="A259" s="131" t="s">
        <v>903</v>
      </c>
      <c r="B259" s="132">
        <v>2010</v>
      </c>
      <c r="C259" s="132">
        <v>12</v>
      </c>
      <c r="D259" s="132">
        <v>85.856547122602166</v>
      </c>
    </row>
    <row r="260" spans="1:4" x14ac:dyDescent="0.3">
      <c r="A260" s="131" t="s">
        <v>903</v>
      </c>
      <c r="B260" s="132">
        <v>2011</v>
      </c>
      <c r="C260" s="132">
        <v>1</v>
      </c>
      <c r="D260" s="132">
        <v>79.053866906474823</v>
      </c>
    </row>
    <row r="261" spans="1:4" x14ac:dyDescent="0.3">
      <c r="A261" s="131" t="s">
        <v>903</v>
      </c>
      <c r="B261" s="132">
        <v>2011</v>
      </c>
      <c r="C261" s="132">
        <v>2</v>
      </c>
      <c r="D261" s="132">
        <v>69.82325581395348</v>
      </c>
    </row>
    <row r="262" spans="1:4" x14ac:dyDescent="0.3">
      <c r="A262" s="131" t="s">
        <v>903</v>
      </c>
      <c r="B262" s="132">
        <v>2011</v>
      </c>
      <c r="C262" s="132">
        <v>3</v>
      </c>
      <c r="D262" s="132">
        <v>98.432989690721712</v>
      </c>
    </row>
    <row r="263" spans="1:4" x14ac:dyDescent="0.3">
      <c r="A263" s="131" t="s">
        <v>903</v>
      </c>
      <c r="B263" s="132">
        <v>2011</v>
      </c>
      <c r="C263" s="132">
        <v>4</v>
      </c>
      <c r="D263" s="132">
        <v>117.70499425947186</v>
      </c>
    </row>
    <row r="264" spans="1:4" x14ac:dyDescent="0.3">
      <c r="A264" s="131" t="s">
        <v>903</v>
      </c>
      <c r="B264" s="132">
        <v>2011</v>
      </c>
      <c r="C264" s="132">
        <v>5</v>
      </c>
      <c r="D264" s="132">
        <v>169.47267080745348</v>
      </c>
    </row>
    <row r="265" spans="1:4" x14ac:dyDescent="0.3">
      <c r="A265" s="131" t="s">
        <v>903</v>
      </c>
      <c r="B265" s="132">
        <v>2011</v>
      </c>
      <c r="C265" s="132">
        <v>6</v>
      </c>
      <c r="D265" s="132">
        <v>207.11128557409228</v>
      </c>
    </row>
    <row r="266" spans="1:4" x14ac:dyDescent="0.3">
      <c r="A266" s="131" t="s">
        <v>903</v>
      </c>
      <c r="B266" s="132">
        <v>2011</v>
      </c>
      <c r="C266" s="132">
        <v>7</v>
      </c>
      <c r="D266" s="132">
        <v>237.11772665764548</v>
      </c>
    </row>
    <row r="267" spans="1:4" x14ac:dyDescent="0.3">
      <c r="A267" s="131" t="s">
        <v>903</v>
      </c>
      <c r="B267" s="132">
        <v>2011</v>
      </c>
      <c r="C267" s="132">
        <v>8</v>
      </c>
      <c r="D267" s="132">
        <v>226.55476515299156</v>
      </c>
    </row>
    <row r="268" spans="1:4" x14ac:dyDescent="0.3">
      <c r="A268" s="131" t="s">
        <v>903</v>
      </c>
      <c r="B268" s="132">
        <v>2011</v>
      </c>
      <c r="C268" s="132">
        <v>9</v>
      </c>
      <c r="D268" s="132">
        <v>218.57201533406356</v>
      </c>
    </row>
    <row r="269" spans="1:4" x14ac:dyDescent="0.3">
      <c r="A269" s="131" t="s">
        <v>903</v>
      </c>
      <c r="B269" s="132">
        <v>2011</v>
      </c>
      <c r="C269" s="132">
        <v>10</v>
      </c>
      <c r="D269" s="132">
        <v>153.11761835041486</v>
      </c>
    </row>
    <row r="270" spans="1:4" x14ac:dyDescent="0.3">
      <c r="A270" s="131" t="s">
        <v>903</v>
      </c>
      <c r="B270" s="132">
        <v>2011</v>
      </c>
      <c r="C270" s="132">
        <v>11</v>
      </c>
      <c r="D270" s="132">
        <v>112.74226713532512</v>
      </c>
    </row>
    <row r="271" spans="1:4" x14ac:dyDescent="0.3">
      <c r="A271" s="131" t="s">
        <v>903</v>
      </c>
      <c r="B271" s="132">
        <v>2011</v>
      </c>
      <c r="C271" s="132">
        <v>12</v>
      </c>
      <c r="D271" s="132">
        <v>81.302487562189043</v>
      </c>
    </row>
    <row r="272" spans="1:4" x14ac:dyDescent="0.3">
      <c r="A272" s="131" t="s">
        <v>903</v>
      </c>
      <c r="B272" s="132">
        <v>2012</v>
      </c>
      <c r="C272" s="132">
        <v>1</v>
      </c>
      <c r="D272" s="132">
        <v>107.36318312559928</v>
      </c>
    </row>
    <row r="273" spans="1:4" x14ac:dyDescent="0.3">
      <c r="A273" s="131" t="s">
        <v>903</v>
      </c>
      <c r="B273" s="132">
        <v>2012</v>
      </c>
      <c r="C273" s="132">
        <v>2</v>
      </c>
      <c r="D273" s="132">
        <v>73.755874673629236</v>
      </c>
    </row>
    <row r="274" spans="1:4" x14ac:dyDescent="0.3">
      <c r="A274" s="131" t="s">
        <v>903</v>
      </c>
      <c r="B274" s="132">
        <v>2012</v>
      </c>
      <c r="C274" s="132">
        <v>3</v>
      </c>
      <c r="D274" s="132">
        <v>188.28282655246255</v>
      </c>
    </row>
    <row r="275" spans="1:4" x14ac:dyDescent="0.3">
      <c r="A275" s="131" t="s">
        <v>903</v>
      </c>
      <c r="B275" s="132">
        <v>2012</v>
      </c>
      <c r="C275" s="132">
        <v>4</v>
      </c>
      <c r="D275" s="132">
        <v>143.53370288248337</v>
      </c>
    </row>
    <row r="276" spans="1:4" x14ac:dyDescent="0.3">
      <c r="A276" s="131" t="s">
        <v>903</v>
      </c>
      <c r="B276" s="132">
        <v>2012</v>
      </c>
      <c r="C276" s="132">
        <v>5</v>
      </c>
      <c r="D276" s="132">
        <v>182.14188118811882</v>
      </c>
    </row>
    <row r="277" spans="1:4" x14ac:dyDescent="0.3">
      <c r="A277" s="131" t="s">
        <v>903</v>
      </c>
      <c r="B277" s="132">
        <v>2012</v>
      </c>
      <c r="C277" s="132">
        <v>6</v>
      </c>
      <c r="D277" s="132">
        <v>224.73078276165339</v>
      </c>
    </row>
    <row r="278" spans="1:4" x14ac:dyDescent="0.3">
      <c r="A278" s="131" t="s">
        <v>903</v>
      </c>
      <c r="B278" s="132">
        <v>2012</v>
      </c>
      <c r="C278" s="132">
        <v>7</v>
      </c>
      <c r="D278" s="132">
        <v>261.96394325731734</v>
      </c>
    </row>
    <row r="279" spans="1:4" x14ac:dyDescent="0.3">
      <c r="A279" s="131" t="s">
        <v>903</v>
      </c>
      <c r="B279" s="132">
        <v>2012</v>
      </c>
      <c r="C279" s="132">
        <v>8</v>
      </c>
      <c r="D279" s="132">
        <v>242.58202818202818</v>
      </c>
    </row>
    <row r="280" spans="1:4" x14ac:dyDescent="0.3">
      <c r="A280" s="131" t="s">
        <v>903</v>
      </c>
      <c r="B280" s="132">
        <v>2012</v>
      </c>
      <c r="C280" s="132">
        <v>9</v>
      </c>
      <c r="D280" s="132">
        <v>283.67125401929263</v>
      </c>
    </row>
    <row r="281" spans="1:4" x14ac:dyDescent="0.3">
      <c r="A281" s="131" t="s">
        <v>903</v>
      </c>
      <c r="B281" s="132">
        <v>2012</v>
      </c>
      <c r="C281" s="132">
        <v>10</v>
      </c>
      <c r="D281" s="132">
        <v>183.84964285714278</v>
      </c>
    </row>
    <row r="282" spans="1:4" x14ac:dyDescent="0.3">
      <c r="A282" s="131" t="s">
        <v>903</v>
      </c>
      <c r="B282" s="132">
        <v>2012</v>
      </c>
      <c r="C282" s="132">
        <v>11</v>
      </c>
      <c r="D282" s="132">
        <v>106.21111111111111</v>
      </c>
    </row>
    <row r="283" spans="1:4" x14ac:dyDescent="0.3">
      <c r="A283" s="131" t="s">
        <v>903</v>
      </c>
      <c r="B283" s="132">
        <v>2012</v>
      </c>
      <c r="C283" s="132">
        <v>12</v>
      </c>
      <c r="D283" s="132">
        <v>87.126393442622941</v>
      </c>
    </row>
    <row r="284" spans="1:4" x14ac:dyDescent="0.3">
      <c r="A284" s="131" t="s">
        <v>903</v>
      </c>
      <c r="B284" s="132">
        <v>2013</v>
      </c>
      <c r="C284" s="132">
        <v>1</v>
      </c>
      <c r="D284" s="132">
        <v>98.507115135834439</v>
      </c>
    </row>
    <row r="285" spans="1:4" x14ac:dyDescent="0.3">
      <c r="A285" s="131" t="s">
        <v>903</v>
      </c>
      <c r="B285" s="132">
        <v>2013</v>
      </c>
      <c r="C285" s="132">
        <v>2</v>
      </c>
      <c r="D285" s="132">
        <v>81.906821963394364</v>
      </c>
    </row>
    <row r="286" spans="1:4" x14ac:dyDescent="0.3">
      <c r="A286" s="131" t="s">
        <v>903</v>
      </c>
      <c r="B286" s="132">
        <v>2013</v>
      </c>
      <c r="C286" s="132">
        <v>3</v>
      </c>
      <c r="D286" s="132">
        <v>120.35196078431372</v>
      </c>
    </row>
    <row r="287" spans="1:4" x14ac:dyDescent="0.3">
      <c r="A287" s="131" t="s">
        <v>903</v>
      </c>
      <c r="B287" s="132">
        <v>2013</v>
      </c>
      <c r="C287" s="132">
        <v>4</v>
      </c>
      <c r="D287" s="132">
        <v>138.63888888888891</v>
      </c>
    </row>
    <row r="288" spans="1:4" x14ac:dyDescent="0.3">
      <c r="A288" s="131" t="s">
        <v>903</v>
      </c>
      <c r="B288" s="132">
        <v>2013</v>
      </c>
      <c r="C288" s="132">
        <v>5</v>
      </c>
      <c r="D288" s="132">
        <v>198.02559352987217</v>
      </c>
    </row>
    <row r="289" spans="1:4" x14ac:dyDescent="0.3">
      <c r="A289" s="131" t="s">
        <v>903</v>
      </c>
      <c r="B289" s="132">
        <v>2013</v>
      </c>
      <c r="C289" s="132">
        <v>6</v>
      </c>
      <c r="D289" s="132">
        <v>243.9745680718728</v>
      </c>
    </row>
    <row r="290" spans="1:4" x14ac:dyDescent="0.3">
      <c r="A290" s="131" t="s">
        <v>903</v>
      </c>
      <c r="B290" s="132">
        <v>2013</v>
      </c>
      <c r="C290" s="132">
        <v>7</v>
      </c>
      <c r="D290" s="132">
        <v>283.63523740221939</v>
      </c>
    </row>
    <row r="291" spans="1:4" x14ac:dyDescent="0.3">
      <c r="A291" s="131" t="s">
        <v>903</v>
      </c>
      <c r="B291" s="132">
        <v>2013</v>
      </c>
      <c r="C291" s="132">
        <v>8</v>
      </c>
      <c r="D291" s="132">
        <v>266.47696456086288</v>
      </c>
    </row>
    <row r="292" spans="1:4" x14ac:dyDescent="0.3">
      <c r="A292" s="131" t="s">
        <v>903</v>
      </c>
      <c r="B292" s="132">
        <v>2013</v>
      </c>
      <c r="C292" s="132">
        <v>9</v>
      </c>
      <c r="D292" s="132">
        <v>262.62378277153556</v>
      </c>
    </row>
    <row r="293" spans="1:4" x14ac:dyDescent="0.3">
      <c r="A293" s="131" t="s">
        <v>903</v>
      </c>
      <c r="B293" s="132">
        <v>2013</v>
      </c>
      <c r="C293" s="132">
        <v>10</v>
      </c>
      <c r="D293" s="132">
        <v>187.50640809443502</v>
      </c>
    </row>
    <row r="294" spans="1:4" x14ac:dyDescent="0.3">
      <c r="A294" s="131" t="s">
        <v>903</v>
      </c>
      <c r="B294" s="132">
        <v>2013</v>
      </c>
      <c r="C294" s="132">
        <v>11</v>
      </c>
      <c r="D294" s="132">
        <v>113.85478781284002</v>
      </c>
    </row>
    <row r="295" spans="1:4" x14ac:dyDescent="0.3">
      <c r="A295" s="131" t="s">
        <v>903</v>
      </c>
      <c r="B295" s="132">
        <v>2013</v>
      </c>
      <c r="C295" s="132">
        <v>12</v>
      </c>
      <c r="D295" s="132">
        <v>94.025132475397442</v>
      </c>
    </row>
    <row r="296" spans="1:4" x14ac:dyDescent="0.3">
      <c r="A296" s="131" t="s">
        <v>903</v>
      </c>
      <c r="B296" s="132">
        <v>2014</v>
      </c>
      <c r="C296" s="132">
        <v>1</v>
      </c>
      <c r="D296" s="132">
        <v>92.993004663557642</v>
      </c>
    </row>
    <row r="297" spans="1:4" x14ac:dyDescent="0.3">
      <c r="A297" s="131" t="s">
        <v>903</v>
      </c>
      <c r="B297" s="132">
        <v>2014</v>
      </c>
      <c r="C297" s="132">
        <v>2</v>
      </c>
      <c r="D297" s="132">
        <v>75.32411408815905</v>
      </c>
    </row>
    <row r="298" spans="1:4" x14ac:dyDescent="0.3">
      <c r="A298" s="131" t="s">
        <v>903</v>
      </c>
      <c r="B298" s="132">
        <v>2014</v>
      </c>
      <c r="C298" s="132">
        <v>3</v>
      </c>
      <c r="D298" s="132">
        <v>106.37702702702703</v>
      </c>
    </row>
    <row r="299" spans="1:4" x14ac:dyDescent="0.3">
      <c r="A299" s="131" t="s">
        <v>903</v>
      </c>
      <c r="B299" s="132">
        <v>2014</v>
      </c>
      <c r="C299" s="132">
        <v>4</v>
      </c>
      <c r="D299" s="132">
        <v>133.48268096514749</v>
      </c>
    </row>
    <row r="300" spans="1:4" x14ac:dyDescent="0.3">
      <c r="A300" s="131" t="s">
        <v>903</v>
      </c>
      <c r="B300" s="132">
        <v>2014</v>
      </c>
      <c r="C300" s="132">
        <v>5</v>
      </c>
      <c r="D300" s="132">
        <v>189.31136791185162</v>
      </c>
    </row>
    <row r="301" spans="1:4" x14ac:dyDescent="0.3">
      <c r="A301" s="131" t="s">
        <v>903</v>
      </c>
      <c r="B301" s="132">
        <v>2014</v>
      </c>
      <c r="C301" s="132">
        <v>6</v>
      </c>
      <c r="D301" s="132">
        <v>227.67904761904765</v>
      </c>
    </row>
    <row r="302" spans="1:4" x14ac:dyDescent="0.3">
      <c r="A302" s="131" t="s">
        <v>903</v>
      </c>
      <c r="B302" s="132">
        <v>2014</v>
      </c>
      <c r="C302" s="132">
        <v>7</v>
      </c>
      <c r="D302" s="132">
        <v>274.93163609135166</v>
      </c>
    </row>
    <row r="303" spans="1:4" x14ac:dyDescent="0.3">
      <c r="A303" s="131" t="s">
        <v>903</v>
      </c>
      <c r="B303" s="132">
        <v>2014</v>
      </c>
      <c r="C303" s="132">
        <v>8</v>
      </c>
      <c r="D303" s="132">
        <v>250.03290386521306</v>
      </c>
    </row>
    <row r="304" spans="1:4" x14ac:dyDescent="0.3">
      <c r="A304" s="131" t="s">
        <v>903</v>
      </c>
      <c r="B304" s="132">
        <v>2014</v>
      </c>
      <c r="C304" s="132">
        <v>9</v>
      </c>
      <c r="D304" s="132">
        <v>274.2193135122069</v>
      </c>
    </row>
    <row r="305" spans="1:4" x14ac:dyDescent="0.3">
      <c r="A305" s="131" t="s">
        <v>903</v>
      </c>
      <c r="B305" s="132">
        <v>2014</v>
      </c>
      <c r="C305" s="132">
        <v>10</v>
      </c>
      <c r="D305" s="132">
        <v>181.65283018867927</v>
      </c>
    </row>
    <row r="306" spans="1:4" x14ac:dyDescent="0.3">
      <c r="A306" s="131" t="s">
        <v>903</v>
      </c>
      <c r="B306" s="132">
        <v>2014</v>
      </c>
      <c r="C306" s="132">
        <v>11</v>
      </c>
      <c r="D306" s="132">
        <v>118.98070844686649</v>
      </c>
    </row>
    <row r="307" spans="1:4" x14ac:dyDescent="0.3">
      <c r="A307" s="131" t="s">
        <v>903</v>
      </c>
      <c r="B307" s="132">
        <v>2014</v>
      </c>
      <c r="C307" s="132">
        <v>12</v>
      </c>
      <c r="D307" s="132">
        <v>96.010305343511448</v>
      </c>
    </row>
    <row r="308" spans="1:4" x14ac:dyDescent="0.3">
      <c r="A308" s="131" t="s">
        <v>903</v>
      </c>
      <c r="B308" s="132">
        <v>2015</v>
      </c>
      <c r="C308" s="132">
        <v>1</v>
      </c>
      <c r="D308" s="132">
        <v>95.945963975984</v>
      </c>
    </row>
    <row r="309" spans="1:4" x14ac:dyDescent="0.3">
      <c r="A309" s="131" t="s">
        <v>903</v>
      </c>
      <c r="B309" s="132">
        <v>2015</v>
      </c>
      <c r="C309" s="132">
        <v>2</v>
      </c>
      <c r="D309" s="132">
        <v>81.350346020761251</v>
      </c>
    </row>
    <row r="310" spans="1:4" x14ac:dyDescent="0.3">
      <c r="A310" s="131" t="s">
        <v>903</v>
      </c>
      <c r="B310" s="132">
        <v>2015</v>
      </c>
      <c r="C310" s="132">
        <v>3</v>
      </c>
      <c r="D310" s="132">
        <v>116.98920134983125</v>
      </c>
    </row>
    <row r="311" spans="1:4" x14ac:dyDescent="0.3">
      <c r="A311" s="131" t="s">
        <v>903</v>
      </c>
      <c r="B311" s="132">
        <v>2015</v>
      </c>
      <c r="C311" s="132">
        <v>4</v>
      </c>
      <c r="D311" s="132">
        <v>132.00477724100915</v>
      </c>
    </row>
    <row r="312" spans="1:4" x14ac:dyDescent="0.3">
      <c r="A312" s="131" t="s">
        <v>903</v>
      </c>
      <c r="B312" s="132">
        <v>2015</v>
      </c>
      <c r="C312" s="132">
        <v>5</v>
      </c>
      <c r="D312" s="132">
        <v>188.6586874663798</v>
      </c>
    </row>
    <row r="313" spans="1:4" x14ac:dyDescent="0.3">
      <c r="A313" s="131" t="s">
        <v>903</v>
      </c>
      <c r="B313" s="132">
        <v>2015</v>
      </c>
      <c r="C313" s="132">
        <v>6</v>
      </c>
      <c r="D313" s="132">
        <v>222.60670949321914</v>
      </c>
    </row>
    <row r="314" spans="1:4" x14ac:dyDescent="0.3">
      <c r="A314" s="131" t="s">
        <v>903</v>
      </c>
      <c r="B314" s="132">
        <v>2015</v>
      </c>
      <c r="C314" s="132">
        <v>7</v>
      </c>
      <c r="D314" s="132">
        <v>282.31578947368428</v>
      </c>
    </row>
    <row r="315" spans="1:4" x14ac:dyDescent="0.3">
      <c r="A315" s="131" t="s">
        <v>903</v>
      </c>
      <c r="B315" s="132">
        <v>2015</v>
      </c>
      <c r="C315" s="132">
        <v>8</v>
      </c>
      <c r="D315" s="132">
        <v>258.77677508925035</v>
      </c>
    </row>
    <row r="316" spans="1:4" x14ac:dyDescent="0.3">
      <c r="A316" s="131" t="s">
        <v>903</v>
      </c>
      <c r="B316" s="132">
        <v>2015</v>
      </c>
      <c r="C316" s="132">
        <v>9</v>
      </c>
      <c r="D316" s="132">
        <v>278.33816425120762</v>
      </c>
    </row>
    <row r="317" spans="1:4" x14ac:dyDescent="0.3">
      <c r="A317" s="131" t="s">
        <v>903</v>
      </c>
      <c r="B317" s="132">
        <v>2015</v>
      </c>
      <c r="C317" s="132">
        <v>10</v>
      </c>
      <c r="D317" s="132">
        <v>168.65033783783775</v>
      </c>
    </row>
    <row r="318" spans="1:4" x14ac:dyDescent="0.3">
      <c r="A318" s="131" t="s">
        <v>903</v>
      </c>
      <c r="B318" s="132">
        <v>2015</v>
      </c>
      <c r="C318" s="132">
        <v>11</v>
      </c>
      <c r="D318" s="132">
        <v>102.54585152838426</v>
      </c>
    </row>
    <row r="319" spans="1:4" x14ac:dyDescent="0.3">
      <c r="A319" s="131" t="s">
        <v>903</v>
      </c>
      <c r="B319" s="132">
        <v>2015</v>
      </c>
      <c r="C319" s="132">
        <v>12</v>
      </c>
      <c r="D319" s="132">
        <v>86.694364051789833</v>
      </c>
    </row>
    <row r="320" spans="1:4" x14ac:dyDescent="0.3">
      <c r="A320" s="131" t="s">
        <v>903</v>
      </c>
      <c r="B320" s="132">
        <v>2016</v>
      </c>
      <c r="C320" s="132">
        <v>1</v>
      </c>
      <c r="D320" s="132">
        <v>78.896464646464679</v>
      </c>
    </row>
    <row r="321" spans="1:4" x14ac:dyDescent="0.3">
      <c r="A321" s="131" t="s">
        <v>903</v>
      </c>
      <c r="B321" s="132">
        <v>2016</v>
      </c>
      <c r="C321" s="132">
        <v>2</v>
      </c>
      <c r="D321" s="132">
        <v>74.655214723926392</v>
      </c>
    </row>
    <row r="322" spans="1:4" x14ac:dyDescent="0.3">
      <c r="A322" s="131" t="s">
        <v>903</v>
      </c>
      <c r="B322" s="132">
        <v>2016</v>
      </c>
      <c r="C322" s="132">
        <v>3</v>
      </c>
      <c r="D322" s="132">
        <v>141.16221498371337</v>
      </c>
    </row>
    <row r="323" spans="1:4" x14ac:dyDescent="0.3">
      <c r="A323" s="131" t="s">
        <v>903</v>
      </c>
      <c r="B323" s="132">
        <v>2016</v>
      </c>
      <c r="C323" s="132">
        <v>4</v>
      </c>
      <c r="D323" s="132">
        <v>136.7947598253275</v>
      </c>
    </row>
    <row r="324" spans="1:4" x14ac:dyDescent="0.3">
      <c r="A324" s="131" t="s">
        <v>903</v>
      </c>
      <c r="B324" s="132">
        <v>2016</v>
      </c>
      <c r="C324" s="132">
        <v>5</v>
      </c>
      <c r="D324" s="132">
        <v>191.05261692650333</v>
      </c>
    </row>
    <row r="325" spans="1:4" x14ac:dyDescent="0.3">
      <c r="A325" s="131" t="s">
        <v>903</v>
      </c>
      <c r="B325" s="132">
        <v>2016</v>
      </c>
      <c r="C325" s="132">
        <v>6</v>
      </c>
      <c r="D325" s="132">
        <v>229.20856283267759</v>
      </c>
    </row>
    <row r="326" spans="1:4" x14ac:dyDescent="0.3">
      <c r="A326" s="131" t="s">
        <v>903</v>
      </c>
      <c r="B326" s="132">
        <v>2016</v>
      </c>
      <c r="C326" s="132">
        <v>7</v>
      </c>
      <c r="D326" s="132">
        <v>266.58437257939573</v>
      </c>
    </row>
    <row r="327" spans="1:4" x14ac:dyDescent="0.3">
      <c r="A327" s="131" t="s">
        <v>903</v>
      </c>
      <c r="B327" s="132">
        <v>2016</v>
      </c>
      <c r="C327" s="132">
        <v>8</v>
      </c>
      <c r="D327" s="132">
        <v>262.22785845776247</v>
      </c>
    </row>
    <row r="328" spans="1:4" x14ac:dyDescent="0.3">
      <c r="A328" s="131" t="s">
        <v>903</v>
      </c>
      <c r="B328" s="132">
        <v>2016</v>
      </c>
      <c r="C328" s="132">
        <v>9</v>
      </c>
      <c r="D328" s="132">
        <v>309.06406473108041</v>
      </c>
    </row>
    <row r="329" spans="1:4" x14ac:dyDescent="0.3">
      <c r="A329" s="131" t="s">
        <v>903</v>
      </c>
      <c r="B329" s="132">
        <v>2016</v>
      </c>
      <c r="C329" s="132">
        <v>10</v>
      </c>
      <c r="D329" s="132">
        <v>162.84557301648144</v>
      </c>
    </row>
    <row r="330" spans="1:4" x14ac:dyDescent="0.3">
      <c r="A330" s="131" t="s">
        <v>903</v>
      </c>
      <c r="B330" s="132">
        <v>2016</v>
      </c>
      <c r="C330" s="132">
        <v>11</v>
      </c>
      <c r="D330" s="132">
        <v>100.36013306038897</v>
      </c>
    </row>
    <row r="331" spans="1:4" x14ac:dyDescent="0.3">
      <c r="A331" s="131" t="s">
        <v>903</v>
      </c>
      <c r="B331" s="132">
        <v>2016</v>
      </c>
      <c r="C331" s="132">
        <v>12</v>
      </c>
      <c r="D331" s="132">
        <v>84.303688853247792</v>
      </c>
    </row>
    <row r="332" spans="1:4" x14ac:dyDescent="0.3">
      <c r="A332" s="131" t="s">
        <v>903</v>
      </c>
      <c r="B332" s="132">
        <v>2017</v>
      </c>
      <c r="C332" s="132">
        <v>1</v>
      </c>
      <c r="D332" s="132">
        <v>82.865275142314999</v>
      </c>
    </row>
    <row r="333" spans="1:4" x14ac:dyDescent="0.3">
      <c r="A333" s="131" t="s">
        <v>903</v>
      </c>
      <c r="B333" s="132">
        <v>2017</v>
      </c>
      <c r="C333" s="132">
        <v>2</v>
      </c>
      <c r="D333" s="132">
        <v>75.73070175438599</v>
      </c>
    </row>
    <row r="334" spans="1:4" x14ac:dyDescent="0.3">
      <c r="A334" s="131" t="s">
        <v>903</v>
      </c>
      <c r="B334" s="132">
        <v>2017</v>
      </c>
      <c r="C334" s="132">
        <v>3</v>
      </c>
      <c r="D334" s="132">
        <v>142.21365113759487</v>
      </c>
    </row>
    <row r="335" spans="1:4" x14ac:dyDescent="0.3">
      <c r="A335" s="131" t="s">
        <v>903</v>
      </c>
      <c r="B335" s="132">
        <v>2017</v>
      </c>
      <c r="C335" s="132">
        <v>4</v>
      </c>
      <c r="D335" s="132">
        <v>133.05079191698528</v>
      </c>
    </row>
    <row r="336" spans="1:4" x14ac:dyDescent="0.3">
      <c r="A336" s="131" t="s">
        <v>903</v>
      </c>
      <c r="B336" s="132">
        <v>2017</v>
      </c>
      <c r="C336" s="132">
        <v>5</v>
      </c>
      <c r="D336" s="132">
        <v>194.81793372319686</v>
      </c>
    </row>
    <row r="337" spans="1:4" x14ac:dyDescent="0.3">
      <c r="A337" s="131" t="s">
        <v>903</v>
      </c>
      <c r="B337" s="132">
        <v>2017</v>
      </c>
      <c r="C337" s="132">
        <v>6</v>
      </c>
      <c r="D337" s="132">
        <v>229.96518518518525</v>
      </c>
    </row>
    <row r="338" spans="1:4" x14ac:dyDescent="0.3">
      <c r="A338" s="131" t="s">
        <v>903</v>
      </c>
      <c r="B338" s="132">
        <v>2017</v>
      </c>
      <c r="C338" s="132">
        <v>7</v>
      </c>
      <c r="D338" s="132">
        <v>266.88557599225561</v>
      </c>
    </row>
    <row r="339" spans="1:4" x14ac:dyDescent="0.3">
      <c r="A339" s="131" t="s">
        <v>903</v>
      </c>
      <c r="B339" s="132">
        <v>2017</v>
      </c>
      <c r="C339" s="132">
        <v>8</v>
      </c>
      <c r="D339" s="132">
        <v>267.91007371007368</v>
      </c>
    </row>
    <row r="340" spans="1:4" x14ac:dyDescent="0.3">
      <c r="A340" s="131" t="s">
        <v>903</v>
      </c>
      <c r="B340" s="132">
        <v>2017</v>
      </c>
      <c r="C340" s="132">
        <v>9</v>
      </c>
      <c r="D340" s="132">
        <v>276.94870083432659</v>
      </c>
    </row>
    <row r="341" spans="1:4" x14ac:dyDescent="0.3">
      <c r="A341" s="131" t="s">
        <v>903</v>
      </c>
      <c r="B341" s="132">
        <v>2017</v>
      </c>
      <c r="C341" s="132">
        <v>10</v>
      </c>
      <c r="D341" s="132">
        <v>166.76527084133684</v>
      </c>
    </row>
    <row r="342" spans="1:4" x14ac:dyDescent="0.3">
      <c r="A342" s="131" t="s">
        <v>903</v>
      </c>
      <c r="B342" s="132">
        <v>2017</v>
      </c>
      <c r="C342" s="132">
        <v>11</v>
      </c>
      <c r="D342" s="132">
        <v>102.62014388489209</v>
      </c>
    </row>
    <row r="343" spans="1:4" x14ac:dyDescent="0.3">
      <c r="A343" s="131" t="s">
        <v>903</v>
      </c>
      <c r="B343" s="132">
        <v>2017</v>
      </c>
      <c r="C343" s="132">
        <v>12</v>
      </c>
      <c r="D343" s="132">
        <v>87.017684887459794</v>
      </c>
    </row>
    <row r="344" spans="1:4" x14ac:dyDescent="0.3">
      <c r="A344" s="131" t="s">
        <v>903</v>
      </c>
      <c r="B344" s="132">
        <v>2018</v>
      </c>
      <c r="C344" s="132">
        <v>1</v>
      </c>
      <c r="D344" s="132">
        <v>88.444444444444429</v>
      </c>
    </row>
    <row r="345" spans="1:4" x14ac:dyDescent="0.3">
      <c r="A345" s="131" t="s">
        <v>903</v>
      </c>
      <c r="B345" s="132">
        <v>2018</v>
      </c>
      <c r="C345" s="132">
        <v>2</v>
      </c>
      <c r="D345" s="132">
        <v>86.275437062937058</v>
      </c>
    </row>
    <row r="346" spans="1:4" x14ac:dyDescent="0.3">
      <c r="A346" s="131" t="s">
        <v>903</v>
      </c>
      <c r="B346" s="132">
        <v>2018</v>
      </c>
      <c r="C346" s="132">
        <v>3</v>
      </c>
      <c r="D346" s="132">
        <v>116.07115384615381</v>
      </c>
    </row>
    <row r="347" spans="1:4" x14ac:dyDescent="0.3">
      <c r="A347" s="131" t="s">
        <v>903</v>
      </c>
      <c r="B347" s="132">
        <v>2018</v>
      </c>
      <c r="C347" s="132">
        <v>4</v>
      </c>
      <c r="D347" s="132">
        <v>135.36245901639344</v>
      </c>
    </row>
    <row r="348" spans="1:4" x14ac:dyDescent="0.3">
      <c r="A348" s="131" t="s">
        <v>903</v>
      </c>
      <c r="B348" s="132">
        <v>2018</v>
      </c>
      <c r="C348" s="132">
        <v>5</v>
      </c>
      <c r="D348" s="132">
        <v>193.56541353383457</v>
      </c>
    </row>
    <row r="349" spans="1:4" x14ac:dyDescent="0.3">
      <c r="A349" s="131" t="s">
        <v>903</v>
      </c>
      <c r="B349" s="132">
        <v>2018</v>
      </c>
      <c r="C349" s="132">
        <v>6</v>
      </c>
      <c r="D349" s="132">
        <v>227.6000231267345</v>
      </c>
    </row>
    <row r="350" spans="1:4" x14ac:dyDescent="0.3">
      <c r="A350" s="131" t="s">
        <v>903</v>
      </c>
      <c r="B350" s="132">
        <v>2018</v>
      </c>
      <c r="C350" s="132">
        <v>7</v>
      </c>
      <c r="D350" s="132">
        <v>287.38431752178121</v>
      </c>
    </row>
    <row r="351" spans="1:4" x14ac:dyDescent="0.3">
      <c r="A351" s="131" t="s">
        <v>903</v>
      </c>
      <c r="B351" s="132">
        <v>2018</v>
      </c>
      <c r="C351" s="132">
        <v>8</v>
      </c>
      <c r="D351" s="132">
        <v>264.94183046683042</v>
      </c>
    </row>
    <row r="352" spans="1:4" x14ac:dyDescent="0.3">
      <c r="A352" s="131" t="s">
        <v>903</v>
      </c>
      <c r="B352" s="132">
        <v>2018</v>
      </c>
      <c r="C352" s="132">
        <v>9</v>
      </c>
      <c r="D352" s="132">
        <v>282.54064362336118</v>
      </c>
    </row>
    <row r="353" spans="1:4" x14ac:dyDescent="0.3">
      <c r="A353" s="131" t="s">
        <v>903</v>
      </c>
      <c r="B353" s="132">
        <v>2018</v>
      </c>
      <c r="C353" s="132">
        <v>10</v>
      </c>
      <c r="D353" s="132">
        <v>171.78650824070527</v>
      </c>
    </row>
    <row r="354" spans="1:4" x14ac:dyDescent="0.3">
      <c r="A354" s="131" t="s">
        <v>903</v>
      </c>
      <c r="B354" s="132">
        <v>2018</v>
      </c>
      <c r="C354" s="132">
        <v>11</v>
      </c>
      <c r="D354" s="132">
        <v>100.36013306038897</v>
      </c>
    </row>
    <row r="355" spans="1:4" x14ac:dyDescent="0.3">
      <c r="A355" s="131" t="s">
        <v>903</v>
      </c>
      <c r="B355" s="132">
        <v>2018</v>
      </c>
      <c r="C355" s="132">
        <v>12</v>
      </c>
      <c r="D355" s="132">
        <v>84.504651162790694</v>
      </c>
    </row>
    <row r="356" spans="1:4" x14ac:dyDescent="0.3">
      <c r="A356" s="131" t="s">
        <v>903</v>
      </c>
      <c r="B356" s="132">
        <v>2019</v>
      </c>
      <c r="C356" s="132">
        <v>1</v>
      </c>
      <c r="D356" s="132">
        <v>84.377005685407482</v>
      </c>
    </row>
    <row r="357" spans="1:4" x14ac:dyDescent="0.3">
      <c r="A357" s="131" t="s">
        <v>903</v>
      </c>
      <c r="B357" s="132">
        <v>2019</v>
      </c>
      <c r="C357" s="132">
        <v>2</v>
      </c>
      <c r="D357" s="132">
        <v>78.524456521739154</v>
      </c>
    </row>
    <row r="358" spans="1:4" x14ac:dyDescent="0.3">
      <c r="A358" s="131" t="s">
        <v>903</v>
      </c>
      <c r="B358" s="132">
        <v>2019</v>
      </c>
      <c r="C358" s="132">
        <v>3</v>
      </c>
      <c r="D358" s="132">
        <v>117.43409337676441</v>
      </c>
    </row>
    <row r="359" spans="1:4" x14ac:dyDescent="0.3">
      <c r="A359" s="131" t="s">
        <v>903</v>
      </c>
      <c r="B359" s="132">
        <v>2019</v>
      </c>
      <c r="C359" s="132">
        <v>4</v>
      </c>
      <c r="D359" s="132">
        <v>134.45767340251228</v>
      </c>
    </row>
    <row r="360" spans="1:4" x14ac:dyDescent="0.3">
      <c r="A360" s="131" t="s">
        <v>903</v>
      </c>
      <c r="B360" s="132">
        <v>2019</v>
      </c>
      <c r="C360" s="132">
        <v>5</v>
      </c>
      <c r="D360" s="132">
        <v>190.8516146993318</v>
      </c>
    </row>
    <row r="361" spans="1:4" x14ac:dyDescent="0.3">
      <c r="A361" s="131" t="s">
        <v>903</v>
      </c>
      <c r="B361" s="132">
        <v>2019</v>
      </c>
      <c r="C361" s="132">
        <v>6</v>
      </c>
      <c r="D361" s="132">
        <v>238.10643518518515</v>
      </c>
    </row>
    <row r="362" spans="1:4" x14ac:dyDescent="0.3">
      <c r="A362" s="131" t="s">
        <v>903</v>
      </c>
      <c r="B362" s="132">
        <v>2019</v>
      </c>
      <c r="C362" s="132">
        <v>7</v>
      </c>
      <c r="D362" s="132">
        <v>266.73368828654395</v>
      </c>
    </row>
    <row r="363" spans="1:4" x14ac:dyDescent="0.3">
      <c r="A363" s="131" t="s">
        <v>903</v>
      </c>
      <c r="B363" s="132">
        <v>2019</v>
      </c>
      <c r="C363" s="132">
        <v>8</v>
      </c>
      <c r="D363" s="132">
        <v>274.23993453355166</v>
      </c>
    </row>
    <row r="364" spans="1:4" x14ac:dyDescent="0.3">
      <c r="A364" s="131" t="s">
        <v>903</v>
      </c>
      <c r="B364" s="132">
        <v>2019</v>
      </c>
      <c r="C364" s="132">
        <v>9</v>
      </c>
      <c r="D364" s="132">
        <v>312.83009523809523</v>
      </c>
    </row>
    <row r="365" spans="1:4" x14ac:dyDescent="0.3">
      <c r="A365" s="131" t="s">
        <v>903</v>
      </c>
      <c r="B365" s="132">
        <v>2019</v>
      </c>
      <c r="C365" s="132">
        <v>10</v>
      </c>
      <c r="D365" s="132">
        <v>167.49466820099732</v>
      </c>
    </row>
    <row r="366" spans="1:4" x14ac:dyDescent="0.3">
      <c r="A366" s="131" t="s">
        <v>903</v>
      </c>
      <c r="B366" s="132">
        <v>2019</v>
      </c>
      <c r="C366" s="132">
        <v>11</v>
      </c>
      <c r="D366" s="132">
        <v>102.91943734015348</v>
      </c>
    </row>
    <row r="367" spans="1:4" x14ac:dyDescent="0.3">
      <c r="A367" s="131" t="s">
        <v>903</v>
      </c>
      <c r="B367" s="132">
        <v>2019</v>
      </c>
      <c r="C367" s="132">
        <v>12</v>
      </c>
      <c r="D367" s="132">
        <v>85.376966292134838</v>
      </c>
    </row>
    <row r="368" spans="1:4" x14ac:dyDescent="0.3">
      <c r="A368" s="131" t="s">
        <v>903</v>
      </c>
      <c r="B368" s="132">
        <v>2020</v>
      </c>
      <c r="C368" s="132">
        <v>1</v>
      </c>
      <c r="D368" s="132">
        <v>84.678711307643752</v>
      </c>
    </row>
    <row r="369" spans="1:4" x14ac:dyDescent="0.3">
      <c r="A369" s="131" t="s">
        <v>903</v>
      </c>
      <c r="B369" s="132">
        <v>2020</v>
      </c>
      <c r="C369" s="132">
        <v>2</v>
      </c>
      <c r="D369" s="132">
        <v>77.738582677165368</v>
      </c>
    </row>
    <row r="370" spans="1:4" x14ac:dyDescent="0.3">
      <c r="A370" s="131" t="s">
        <v>903</v>
      </c>
      <c r="B370" s="132">
        <v>2020</v>
      </c>
      <c r="C370" s="132">
        <v>3</v>
      </c>
      <c r="D370" s="132">
        <v>115.59934924078092</v>
      </c>
    </row>
    <row r="371" spans="1:4" x14ac:dyDescent="0.3">
      <c r="A371" s="131" t="s">
        <v>903</v>
      </c>
      <c r="B371" s="132">
        <v>2020</v>
      </c>
      <c r="C371" s="132">
        <v>4</v>
      </c>
      <c r="D371" s="132">
        <v>137.47241944292739</v>
      </c>
    </row>
    <row r="372" spans="1:4" x14ac:dyDescent="0.3">
      <c r="A372" s="131" t="s">
        <v>903</v>
      </c>
      <c r="B372" s="132">
        <v>2020</v>
      </c>
      <c r="C372" s="132">
        <v>5</v>
      </c>
      <c r="D372" s="132">
        <v>195.07266146993314</v>
      </c>
    </row>
    <row r="373" spans="1:4" x14ac:dyDescent="0.3">
      <c r="A373" s="131" t="s">
        <v>903</v>
      </c>
      <c r="B373" s="132">
        <v>2020</v>
      </c>
      <c r="C373" s="132">
        <v>6</v>
      </c>
      <c r="D373" s="132">
        <v>229.10807683406617</v>
      </c>
    </row>
    <row r="374" spans="1:4" x14ac:dyDescent="0.3">
      <c r="A374" s="131" t="s">
        <v>903</v>
      </c>
      <c r="B374" s="132">
        <v>2020</v>
      </c>
      <c r="C374" s="132">
        <v>7</v>
      </c>
      <c r="D374" s="132">
        <v>267.99115027110764</v>
      </c>
    </row>
    <row r="375" spans="1:4" x14ac:dyDescent="0.3">
      <c r="A375" s="131" t="s">
        <v>903</v>
      </c>
      <c r="B375" s="132">
        <v>2020</v>
      </c>
      <c r="C375" s="132">
        <v>8</v>
      </c>
      <c r="D375" s="132">
        <v>265.69819967266784</v>
      </c>
    </row>
    <row r="376" spans="1:4" x14ac:dyDescent="0.3">
      <c r="A376" s="131" t="s">
        <v>903</v>
      </c>
      <c r="B376" s="132">
        <v>2020</v>
      </c>
      <c r="C376" s="132">
        <v>9</v>
      </c>
      <c r="D376" s="132">
        <v>263.34750118990956</v>
      </c>
    </row>
    <row r="377" spans="1:4" x14ac:dyDescent="0.3">
      <c r="A377" s="131" t="s">
        <v>903</v>
      </c>
      <c r="B377" s="132">
        <v>2020</v>
      </c>
      <c r="C377" s="132">
        <v>10</v>
      </c>
      <c r="D377" s="132">
        <v>175.33655542769463</v>
      </c>
    </row>
    <row r="378" spans="1:4" x14ac:dyDescent="0.3">
      <c r="A378" s="131" t="s">
        <v>903</v>
      </c>
      <c r="B378" s="132">
        <v>2020</v>
      </c>
      <c r="C378" s="132">
        <v>11</v>
      </c>
      <c r="D378" s="132">
        <v>100.81084398976984</v>
      </c>
    </row>
    <row r="379" spans="1:4" x14ac:dyDescent="0.3">
      <c r="A379" s="131" t="s">
        <v>903</v>
      </c>
      <c r="B379" s="132">
        <v>2020</v>
      </c>
      <c r="C379" s="132">
        <v>12</v>
      </c>
      <c r="D379" s="132">
        <v>85.208019246190858</v>
      </c>
    </row>
    <row r="380" spans="1:4" x14ac:dyDescent="0.3">
      <c r="A380" s="131" t="s">
        <v>903</v>
      </c>
      <c r="B380" s="132">
        <v>2021</v>
      </c>
      <c r="C380" s="132">
        <v>1</v>
      </c>
      <c r="D380" s="132">
        <v>84.122727272727317</v>
      </c>
    </row>
    <row r="381" spans="1:4" x14ac:dyDescent="0.3">
      <c r="A381" s="131" t="s">
        <v>903</v>
      </c>
      <c r="B381" s="132">
        <v>2021</v>
      </c>
      <c r="C381" s="132">
        <v>2</v>
      </c>
      <c r="D381" s="132">
        <v>74.804347826086968</v>
      </c>
    </row>
    <row r="382" spans="1:4" x14ac:dyDescent="0.3">
      <c r="A382" s="131" t="s">
        <v>903</v>
      </c>
      <c r="B382" s="132">
        <v>2021</v>
      </c>
      <c r="C382" s="132">
        <v>3</v>
      </c>
      <c r="D382" s="132">
        <v>117.70845986984817</v>
      </c>
    </row>
    <row r="383" spans="1:4" x14ac:dyDescent="0.3">
      <c r="A383" s="131" t="s">
        <v>903</v>
      </c>
      <c r="B383" s="132">
        <v>2021</v>
      </c>
      <c r="C383" s="132">
        <v>4</v>
      </c>
      <c r="D383" s="132">
        <v>137.27143637356636</v>
      </c>
    </row>
    <row r="384" spans="1:4" x14ac:dyDescent="0.3">
      <c r="A384" s="131" t="s">
        <v>903</v>
      </c>
      <c r="B384" s="132">
        <v>2021</v>
      </c>
      <c r="C384" s="132">
        <v>5</v>
      </c>
      <c r="D384" s="132">
        <v>193.41798941798939</v>
      </c>
    </row>
    <row r="385" spans="1:4" x14ac:dyDescent="0.3">
      <c r="A385" s="131" t="s">
        <v>903</v>
      </c>
      <c r="B385" s="132">
        <v>2021</v>
      </c>
      <c r="C385" s="132">
        <v>6</v>
      </c>
      <c r="D385" s="132">
        <v>231.4192548021291</v>
      </c>
    </row>
    <row r="386" spans="1:4" x14ac:dyDescent="0.3">
      <c r="A386" s="131" t="s">
        <v>903</v>
      </c>
      <c r="B386" s="132">
        <v>2021</v>
      </c>
      <c r="C386" s="132">
        <v>7</v>
      </c>
      <c r="D386" s="132">
        <v>268.4935708752904</v>
      </c>
    </row>
    <row r="387" spans="1:4" x14ac:dyDescent="0.3">
      <c r="A387" s="131" t="s">
        <v>903</v>
      </c>
      <c r="B387" s="132">
        <v>2021</v>
      </c>
      <c r="C387" s="132">
        <v>8</v>
      </c>
      <c r="D387" s="132">
        <v>270.01931260229145</v>
      </c>
    </row>
    <row r="388" spans="1:4" x14ac:dyDescent="0.3">
      <c r="A388" s="131" t="s">
        <v>903</v>
      </c>
      <c r="B388" s="132">
        <v>2021</v>
      </c>
      <c r="C388" s="132">
        <v>9</v>
      </c>
      <c r="D388" s="132">
        <v>266.22418471792435</v>
      </c>
    </row>
    <row r="389" spans="1:4" x14ac:dyDescent="0.3">
      <c r="A389" s="131" t="s">
        <v>903</v>
      </c>
      <c r="B389" s="132">
        <v>2021</v>
      </c>
      <c r="C389" s="132">
        <v>10</v>
      </c>
      <c r="D389" s="132">
        <v>171.71722286152666</v>
      </c>
    </row>
    <row r="390" spans="1:4" x14ac:dyDescent="0.3">
      <c r="A390" s="131" t="s">
        <v>903</v>
      </c>
      <c r="B390" s="132">
        <v>2021</v>
      </c>
      <c r="C390" s="132">
        <v>11</v>
      </c>
      <c r="D390" s="132">
        <v>100.8135688684076</v>
      </c>
    </row>
    <row r="391" spans="1:4" x14ac:dyDescent="0.3">
      <c r="A391" s="131" t="s">
        <v>903</v>
      </c>
      <c r="B391" s="132">
        <v>2021</v>
      </c>
      <c r="C391" s="132">
        <v>12</v>
      </c>
      <c r="D391" s="132">
        <v>85.276404494382021</v>
      </c>
    </row>
    <row r="392" spans="1:4" x14ac:dyDescent="0.3">
      <c r="A392" s="131" t="s">
        <v>903</v>
      </c>
      <c r="B392" s="132">
        <v>2022</v>
      </c>
      <c r="C392" s="132">
        <v>1</v>
      </c>
      <c r="D392" s="132">
        <v>84.122727272727317</v>
      </c>
    </row>
    <row r="393" spans="1:4" x14ac:dyDescent="0.3">
      <c r="A393" s="131" t="s">
        <v>903</v>
      </c>
      <c r="B393" s="132">
        <v>2022</v>
      </c>
      <c r="C393" s="132">
        <v>2</v>
      </c>
      <c r="D393" s="132">
        <v>76.312500000000014</v>
      </c>
    </row>
    <row r="394" spans="1:4" x14ac:dyDescent="0.3">
      <c r="A394" s="131" t="s">
        <v>903</v>
      </c>
      <c r="B394" s="132">
        <v>2022</v>
      </c>
      <c r="C394" s="132">
        <v>3</v>
      </c>
      <c r="D394" s="132">
        <v>117.70845986984817</v>
      </c>
    </row>
    <row r="395" spans="1:4" x14ac:dyDescent="0.3">
      <c r="A395" s="131" t="s">
        <v>903</v>
      </c>
      <c r="B395" s="132">
        <v>2022</v>
      </c>
      <c r="C395" s="132">
        <v>4</v>
      </c>
      <c r="D395" s="132">
        <v>136.86947023484433</v>
      </c>
    </row>
    <row r="396" spans="1:4" x14ac:dyDescent="0.3">
      <c r="A396" s="131" t="s">
        <v>903</v>
      </c>
      <c r="B396" s="132">
        <v>2022</v>
      </c>
      <c r="C396" s="132">
        <v>5</v>
      </c>
      <c r="D396" s="132">
        <v>193.51851851851845</v>
      </c>
    </row>
    <row r="397" spans="1:4" x14ac:dyDescent="0.3">
      <c r="A397" s="131" t="s">
        <v>903</v>
      </c>
      <c r="B397" s="132">
        <v>2022</v>
      </c>
      <c r="C397" s="132">
        <v>6</v>
      </c>
      <c r="D397" s="132">
        <v>233.62994677158059</v>
      </c>
    </row>
    <row r="398" spans="1:4" x14ac:dyDescent="0.3">
      <c r="A398" s="131" t="s">
        <v>903</v>
      </c>
      <c r="B398" s="132">
        <v>2022</v>
      </c>
      <c r="C398" s="132">
        <v>7</v>
      </c>
      <c r="D398" s="132">
        <v>264.77565840433766</v>
      </c>
    </row>
    <row r="399" spans="1:4" x14ac:dyDescent="0.3">
      <c r="A399" s="131" t="s">
        <v>903</v>
      </c>
      <c r="B399" s="132">
        <v>2022</v>
      </c>
      <c r="C399" s="132">
        <v>8</v>
      </c>
      <c r="D399" s="132">
        <v>267.26024145692662</v>
      </c>
    </row>
    <row r="400" spans="1:4" x14ac:dyDescent="0.3">
      <c r="A400" s="131" t="s">
        <v>903</v>
      </c>
      <c r="B400" s="132">
        <v>2022</v>
      </c>
      <c r="C400" s="132">
        <v>9</v>
      </c>
      <c r="D400" s="132">
        <v>289.30752380952384</v>
      </c>
    </row>
    <row r="401" spans="1:4" x14ac:dyDescent="0.3">
      <c r="A401" s="131" t="s">
        <v>903</v>
      </c>
      <c r="B401" s="132">
        <v>2022</v>
      </c>
      <c r="C401" s="132">
        <v>10</v>
      </c>
      <c r="D401" s="132">
        <v>188.67981580967</v>
      </c>
    </row>
    <row r="402" spans="1:4" x14ac:dyDescent="0.3">
      <c r="A402" s="131" t="s">
        <v>903</v>
      </c>
      <c r="B402" s="132">
        <v>2022</v>
      </c>
      <c r="C402" s="132">
        <v>11</v>
      </c>
      <c r="D402" s="132">
        <v>101.46519959058344</v>
      </c>
    </row>
    <row r="403" spans="1:4" x14ac:dyDescent="0.3">
      <c r="A403" s="131" t="s">
        <v>903</v>
      </c>
      <c r="B403" s="132">
        <v>2022</v>
      </c>
      <c r="C403" s="132">
        <v>12</v>
      </c>
      <c r="D403" s="132">
        <v>85.911387329591022</v>
      </c>
    </row>
    <row r="404" spans="1:4" x14ac:dyDescent="0.3">
      <c r="A404" s="131" t="s">
        <v>903</v>
      </c>
      <c r="B404" s="132">
        <v>2023</v>
      </c>
      <c r="C404" s="132">
        <v>1</v>
      </c>
      <c r="D404" s="132">
        <v>85.529797979798033</v>
      </c>
    </row>
    <row r="405" spans="1:4" x14ac:dyDescent="0.3">
      <c r="A405" s="131" t="s">
        <v>903</v>
      </c>
      <c r="B405" s="132">
        <v>2023</v>
      </c>
      <c r="C405" s="132">
        <v>2</v>
      </c>
      <c r="D405" s="132">
        <v>74.736651583710426</v>
      </c>
    </row>
    <row r="406" spans="1:4" x14ac:dyDescent="0.3">
      <c r="A406" s="131" t="s">
        <v>903</v>
      </c>
      <c r="B406" s="132">
        <v>2023</v>
      </c>
      <c r="C406" s="132">
        <v>3</v>
      </c>
      <c r="D406" s="132">
        <v>117.70845986984817</v>
      </c>
    </row>
    <row r="407" spans="1:4" x14ac:dyDescent="0.3">
      <c r="A407" s="131" t="s">
        <v>903</v>
      </c>
      <c r="B407" s="132">
        <v>2023</v>
      </c>
      <c r="C407" s="132">
        <v>4</v>
      </c>
      <c r="D407" s="132">
        <v>137.07045330420533</v>
      </c>
    </row>
    <row r="408" spans="1:4" x14ac:dyDescent="0.3">
      <c r="A408" s="131" t="s">
        <v>903</v>
      </c>
      <c r="B408" s="132">
        <v>2023</v>
      </c>
      <c r="C408" s="132">
        <v>5</v>
      </c>
      <c r="D408" s="132">
        <v>195.22751322751319</v>
      </c>
    </row>
    <row r="409" spans="1:4" x14ac:dyDescent="0.3">
      <c r="A409" s="131" t="s">
        <v>903</v>
      </c>
      <c r="B409" s="132">
        <v>2023</v>
      </c>
      <c r="C409" s="132">
        <v>6</v>
      </c>
      <c r="D409" s="132">
        <v>238.25230270770646</v>
      </c>
    </row>
    <row r="410" spans="1:4" x14ac:dyDescent="0.3">
      <c r="A410" s="131" t="s">
        <v>903</v>
      </c>
      <c r="B410" s="132">
        <v>2023</v>
      </c>
      <c r="C410" s="132">
        <v>7</v>
      </c>
      <c r="D410" s="132">
        <v>268.14019361084212</v>
      </c>
    </row>
    <row r="411" spans="1:4" x14ac:dyDescent="0.3">
      <c r="A411" s="131" t="s">
        <v>903</v>
      </c>
      <c r="B411" s="132">
        <v>2023</v>
      </c>
      <c r="C411" s="132">
        <v>8</v>
      </c>
      <c r="D411" s="132">
        <v>278.01497851442616</v>
      </c>
    </row>
    <row r="412" spans="1:4" x14ac:dyDescent="0.3">
      <c r="A412" s="131" t="s">
        <v>903</v>
      </c>
      <c r="B412" s="132">
        <v>2023</v>
      </c>
      <c r="C412" s="132">
        <v>9</v>
      </c>
      <c r="D412" s="132">
        <v>242.86552380952384</v>
      </c>
    </row>
    <row r="413" spans="1:4" x14ac:dyDescent="0.3">
      <c r="A413" s="131" t="s">
        <v>903</v>
      </c>
      <c r="B413" s="132">
        <v>2023</v>
      </c>
      <c r="C413" s="132">
        <v>10</v>
      </c>
      <c r="D413" s="132">
        <v>172.21990794016108</v>
      </c>
    </row>
    <row r="414" spans="1:4" x14ac:dyDescent="0.3">
      <c r="A414" s="131" t="s">
        <v>903</v>
      </c>
      <c r="B414" s="132">
        <v>2023</v>
      </c>
      <c r="C414" s="132">
        <v>11</v>
      </c>
      <c r="D414" s="132">
        <v>101.66612077789152</v>
      </c>
    </row>
    <row r="415" spans="1:4" x14ac:dyDescent="0.3">
      <c r="A415" s="131" t="s">
        <v>903</v>
      </c>
      <c r="B415" s="132">
        <v>2023</v>
      </c>
      <c r="C415" s="132">
        <v>12</v>
      </c>
      <c r="D415" s="132">
        <v>86.08089887640449</v>
      </c>
    </row>
    <row r="416" spans="1:4" x14ac:dyDescent="0.3">
      <c r="A416" s="131" t="s">
        <v>903</v>
      </c>
      <c r="B416" s="132">
        <v>2024</v>
      </c>
      <c r="C416" s="132">
        <v>1</v>
      </c>
      <c r="D416" s="132">
        <v>88.846464646464682</v>
      </c>
    </row>
    <row r="417" spans="1:4" x14ac:dyDescent="0.3">
      <c r="A417" s="131" t="s">
        <v>903</v>
      </c>
      <c r="B417" s="132">
        <v>2024</v>
      </c>
      <c r="C417" s="132">
        <v>2</v>
      </c>
      <c r="D417" s="132">
        <v>80.520840630472875</v>
      </c>
    </row>
    <row r="418" spans="1:4" x14ac:dyDescent="0.3">
      <c r="A418" s="131" t="s">
        <v>903</v>
      </c>
      <c r="B418" s="132">
        <v>2024</v>
      </c>
      <c r="C418" s="132">
        <v>3</v>
      </c>
      <c r="D418" s="132">
        <v>124.43752711496748</v>
      </c>
    </row>
    <row r="419" spans="1:4" x14ac:dyDescent="0.3">
      <c r="A419" s="131" t="s">
        <v>903</v>
      </c>
      <c r="B419" s="132">
        <v>2024</v>
      </c>
      <c r="C419" s="132">
        <v>4</v>
      </c>
      <c r="D419" s="132">
        <v>135.3620972146368</v>
      </c>
    </row>
    <row r="420" spans="1:4" x14ac:dyDescent="0.3">
      <c r="A420" s="131" t="s">
        <v>903</v>
      </c>
      <c r="B420" s="132">
        <v>2024</v>
      </c>
      <c r="C420" s="132">
        <v>5</v>
      </c>
      <c r="D420" s="132">
        <v>192.25863028953225</v>
      </c>
    </row>
    <row r="421" spans="1:4" x14ac:dyDescent="0.3">
      <c r="A421" s="131" t="s">
        <v>903</v>
      </c>
      <c r="B421" s="132">
        <v>2024</v>
      </c>
      <c r="C421" s="132">
        <v>6</v>
      </c>
      <c r="D421" s="132">
        <v>233.22800277713486</v>
      </c>
    </row>
    <row r="422" spans="1:4" x14ac:dyDescent="0.3">
      <c r="A422" s="131" t="s">
        <v>903</v>
      </c>
      <c r="B422" s="132">
        <v>2024</v>
      </c>
      <c r="C422" s="132">
        <v>7</v>
      </c>
      <c r="D422" s="132">
        <v>275.62794345468615</v>
      </c>
    </row>
    <row r="423" spans="1:4" x14ac:dyDescent="0.3">
      <c r="A423" s="131" t="s">
        <v>903</v>
      </c>
      <c r="B423" s="132">
        <v>2024</v>
      </c>
      <c r="C423" s="132">
        <v>8</v>
      </c>
      <c r="D423" s="132">
        <v>256.55351882160403</v>
      </c>
    </row>
    <row r="424" spans="1:4" x14ac:dyDescent="0.3">
      <c r="A424" s="131" t="s">
        <v>903</v>
      </c>
      <c r="B424" s="132">
        <v>2024</v>
      </c>
      <c r="C424" s="132">
        <v>9</v>
      </c>
      <c r="D424" s="132">
        <v>260.79719114496544</v>
      </c>
    </row>
    <row r="425" spans="1:4" x14ac:dyDescent="0.3">
      <c r="A425" s="131" t="s">
        <v>903</v>
      </c>
      <c r="B425" s="132">
        <v>2024</v>
      </c>
      <c r="C425" s="132">
        <v>10</v>
      </c>
      <c r="D425" s="132">
        <v>167.25721412125864</v>
      </c>
    </row>
    <row r="426" spans="1:4" x14ac:dyDescent="0.3">
      <c r="A426" s="131" t="s">
        <v>903</v>
      </c>
      <c r="B426" s="132">
        <v>2024</v>
      </c>
      <c r="C426" s="132">
        <v>11</v>
      </c>
      <c r="D426" s="132">
        <v>102.97210849539408</v>
      </c>
    </row>
    <row r="427" spans="1:4" x14ac:dyDescent="0.3">
      <c r="A427" s="131" t="s">
        <v>903</v>
      </c>
      <c r="B427" s="132">
        <v>2024</v>
      </c>
      <c r="C427" s="132">
        <v>12</v>
      </c>
      <c r="D427" s="132">
        <v>88.29325842696629</v>
      </c>
    </row>
    <row r="428" spans="1:4" x14ac:dyDescent="0.3">
      <c r="A428" s="131" t="s">
        <v>903</v>
      </c>
      <c r="B428" s="132">
        <v>2025</v>
      </c>
      <c r="C428" s="132">
        <v>1</v>
      </c>
      <c r="D428" s="132">
        <v>86.416432865731466</v>
      </c>
    </row>
    <row r="429" spans="1:4" x14ac:dyDescent="0.3">
      <c r="A429" s="131" t="s">
        <v>903</v>
      </c>
      <c r="B429" s="132">
        <v>2025</v>
      </c>
      <c r="C429" s="132">
        <v>2</v>
      </c>
      <c r="D429" s="132">
        <v>79.781022530329281</v>
      </c>
    </row>
    <row r="430" spans="1:4" x14ac:dyDescent="0.3">
      <c r="A430" s="131" t="s">
        <v>903</v>
      </c>
      <c r="B430" s="132">
        <v>2025</v>
      </c>
      <c r="C430" s="132">
        <v>3</v>
      </c>
      <c r="D430" s="132">
        <v>120.87642093415869</v>
      </c>
    </row>
    <row r="431" spans="1:4" x14ac:dyDescent="0.3">
      <c r="A431" s="131" t="s">
        <v>903</v>
      </c>
      <c r="B431" s="132">
        <v>2025</v>
      </c>
      <c r="C431" s="132">
        <v>4</v>
      </c>
      <c r="D431" s="132">
        <v>140.97741416309015</v>
      </c>
    </row>
    <row r="432" spans="1:4" x14ac:dyDescent="0.3">
      <c r="A432" s="131" t="s">
        <v>903</v>
      </c>
      <c r="B432" s="132">
        <v>2025</v>
      </c>
      <c r="C432" s="132">
        <v>5</v>
      </c>
      <c r="D432" s="132">
        <v>189.41283292978204</v>
      </c>
    </row>
    <row r="433" spans="1:4" x14ac:dyDescent="0.3">
      <c r="A433" s="131" t="s">
        <v>903</v>
      </c>
      <c r="B433" s="132">
        <v>2025</v>
      </c>
      <c r="C433" s="132">
        <v>6</v>
      </c>
      <c r="D433" s="132">
        <v>231.0486795146324</v>
      </c>
    </row>
    <row r="434" spans="1:4" x14ac:dyDescent="0.3">
      <c r="A434" s="131" t="s">
        <v>903</v>
      </c>
      <c r="B434" s="132">
        <v>2025</v>
      </c>
      <c r="C434" s="132">
        <v>7</v>
      </c>
      <c r="D434" s="132">
        <v>280.60782918149482</v>
      </c>
    </row>
    <row r="435" spans="1:4" x14ac:dyDescent="0.3">
      <c r="A435" s="131" t="s">
        <v>903</v>
      </c>
      <c r="B435" s="132">
        <v>2025</v>
      </c>
      <c r="C435" s="132">
        <v>8</v>
      </c>
      <c r="D435" s="132">
        <v>263.95020820939925</v>
      </c>
    </row>
    <row r="436" spans="1:4" x14ac:dyDescent="0.3">
      <c r="A436" s="131" t="s">
        <v>903</v>
      </c>
      <c r="B436" s="132">
        <v>2025</v>
      </c>
      <c r="C436" s="132">
        <v>9</v>
      </c>
      <c r="D436" s="132">
        <v>228.09661835748787</v>
      </c>
    </row>
    <row r="437" spans="1:4" x14ac:dyDescent="0.3">
      <c r="A437" s="131" t="s">
        <v>903</v>
      </c>
      <c r="B437" s="132">
        <v>2025</v>
      </c>
      <c r="C437" s="132">
        <v>10</v>
      </c>
      <c r="D437" s="132">
        <v>187.24408783783775</v>
      </c>
    </row>
    <row r="438" spans="1:4" x14ac:dyDescent="0.3">
      <c r="A438" s="131" t="s">
        <v>903</v>
      </c>
      <c r="B438" s="132">
        <v>2025</v>
      </c>
      <c r="C438" s="132">
        <v>11</v>
      </c>
      <c r="D438" s="132">
        <v>105.91807755324957</v>
      </c>
    </row>
    <row r="439" spans="1:4" x14ac:dyDescent="0.3">
      <c r="A439" s="131" t="s">
        <v>903</v>
      </c>
      <c r="B439" s="132">
        <v>2025</v>
      </c>
      <c r="C439" s="132">
        <v>12</v>
      </c>
      <c r="D439" s="132">
        <v>87.866310975609807</v>
      </c>
    </row>
    <row r="440" spans="1:4" x14ac:dyDescent="0.3">
      <c r="A440" s="131" t="s">
        <v>903</v>
      </c>
      <c r="B440" s="132">
        <v>2026</v>
      </c>
      <c r="C440" s="132">
        <v>1</v>
      </c>
      <c r="D440" s="132">
        <v>79.851104100946401</v>
      </c>
    </row>
    <row r="441" spans="1:4" x14ac:dyDescent="0.3">
      <c r="A441" s="131" t="s">
        <v>903</v>
      </c>
      <c r="B441" s="132">
        <v>2026</v>
      </c>
      <c r="C441" s="132">
        <v>2</v>
      </c>
      <c r="D441" s="132">
        <v>71.019909502262465</v>
      </c>
    </row>
    <row r="442" spans="1:4" x14ac:dyDescent="0.3">
      <c r="A442" s="131" t="s">
        <v>903</v>
      </c>
      <c r="B442" s="132">
        <v>2026</v>
      </c>
      <c r="C442" s="132">
        <v>3</v>
      </c>
      <c r="D442" s="132">
        <v>111.07982646420824</v>
      </c>
    </row>
    <row r="443" spans="1:4" x14ac:dyDescent="0.3">
      <c r="A443" s="131" t="s">
        <v>903</v>
      </c>
      <c r="B443" s="132">
        <v>2026</v>
      </c>
      <c r="C443" s="132">
        <v>4</v>
      </c>
      <c r="D443" s="132">
        <v>135.26160567995632</v>
      </c>
    </row>
    <row r="444" spans="1:4" x14ac:dyDescent="0.3">
      <c r="A444" s="131" t="s">
        <v>903</v>
      </c>
      <c r="B444" s="132">
        <v>2026</v>
      </c>
      <c r="C444" s="132">
        <v>5</v>
      </c>
      <c r="D444" s="132">
        <v>191.60846560846556</v>
      </c>
    </row>
    <row r="445" spans="1:4" x14ac:dyDescent="0.3">
      <c r="A445" s="131" t="s">
        <v>903</v>
      </c>
      <c r="B445" s="132">
        <v>2026</v>
      </c>
      <c r="C445" s="132">
        <v>6</v>
      </c>
      <c r="D445" s="132">
        <v>229.26162037037031</v>
      </c>
    </row>
    <row r="446" spans="1:4" x14ac:dyDescent="0.3">
      <c r="A446" s="131" t="s">
        <v>903</v>
      </c>
      <c r="B446" s="132">
        <v>2026</v>
      </c>
      <c r="C446" s="132">
        <v>7</v>
      </c>
      <c r="D446" s="132">
        <v>266.43229428848008</v>
      </c>
    </row>
    <row r="447" spans="1:4" x14ac:dyDescent="0.3">
      <c r="A447" s="131" t="s">
        <v>903</v>
      </c>
      <c r="B447" s="132">
        <v>2026</v>
      </c>
      <c r="C447" s="132">
        <v>8</v>
      </c>
      <c r="D447" s="132">
        <v>272.68786576631891</v>
      </c>
    </row>
    <row r="448" spans="1:4" x14ac:dyDescent="0.3">
      <c r="A448" s="131" t="s">
        <v>903</v>
      </c>
      <c r="B448" s="132">
        <v>2026</v>
      </c>
      <c r="C448" s="132">
        <v>9</v>
      </c>
      <c r="D448" s="132">
        <v>245.27809523809526</v>
      </c>
    </row>
    <row r="449" spans="1:4" x14ac:dyDescent="0.3">
      <c r="A449" s="131" t="s">
        <v>903</v>
      </c>
      <c r="B449" s="132">
        <v>2026</v>
      </c>
      <c r="C449" s="132">
        <v>10</v>
      </c>
      <c r="D449" s="132">
        <v>170.74689417177916</v>
      </c>
    </row>
    <row r="450" spans="1:4" x14ac:dyDescent="0.3">
      <c r="A450" s="131" t="s">
        <v>903</v>
      </c>
      <c r="B450" s="132">
        <v>2026</v>
      </c>
      <c r="C450" s="132">
        <v>11</v>
      </c>
      <c r="D450" s="132">
        <v>105.28270214943709</v>
      </c>
    </row>
    <row r="451" spans="1:4" x14ac:dyDescent="0.3">
      <c r="A451" s="131" t="s">
        <v>903</v>
      </c>
      <c r="B451" s="132">
        <v>2026</v>
      </c>
      <c r="C451" s="132">
        <v>12</v>
      </c>
      <c r="D451" s="132">
        <v>86.011868484362466</v>
      </c>
    </row>
    <row r="452" spans="1:4" x14ac:dyDescent="0.3">
      <c r="A452" s="131" t="s">
        <v>903</v>
      </c>
      <c r="B452" s="132">
        <v>2027</v>
      </c>
      <c r="C452" s="132">
        <v>1</v>
      </c>
      <c r="D452" s="132">
        <v>84.678711307643752</v>
      </c>
    </row>
    <row r="453" spans="1:4" x14ac:dyDescent="0.3">
      <c r="A453" s="131" t="s">
        <v>903</v>
      </c>
      <c r="B453" s="132">
        <v>2027</v>
      </c>
      <c r="C453" s="132">
        <v>2</v>
      </c>
      <c r="D453" s="132">
        <v>76.042533936651594</v>
      </c>
    </row>
    <row r="454" spans="1:4" x14ac:dyDescent="0.3">
      <c r="A454" s="131" t="s">
        <v>903</v>
      </c>
      <c r="B454" s="132">
        <v>2027</v>
      </c>
      <c r="C454" s="132">
        <v>3</v>
      </c>
      <c r="D454" s="132">
        <v>117.70845986984817</v>
      </c>
    </row>
    <row r="455" spans="1:4" x14ac:dyDescent="0.3">
      <c r="A455" s="131" t="s">
        <v>903</v>
      </c>
      <c r="B455" s="132">
        <v>2027</v>
      </c>
      <c r="C455" s="132">
        <v>4</v>
      </c>
      <c r="D455" s="132">
        <v>135.43606557377049</v>
      </c>
    </row>
    <row r="456" spans="1:4" x14ac:dyDescent="0.3">
      <c r="A456" s="131" t="s">
        <v>903</v>
      </c>
      <c r="B456" s="132">
        <v>2027</v>
      </c>
      <c r="C456" s="132">
        <v>5</v>
      </c>
      <c r="D456" s="132">
        <v>196.33333333333331</v>
      </c>
    </row>
    <row r="457" spans="1:4" x14ac:dyDescent="0.3">
      <c r="A457" s="131" t="s">
        <v>903</v>
      </c>
      <c r="B457" s="132">
        <v>2027</v>
      </c>
      <c r="C457" s="132">
        <v>6</v>
      </c>
      <c r="D457" s="132">
        <v>234.1323767646378</v>
      </c>
    </row>
    <row r="458" spans="1:4" x14ac:dyDescent="0.3">
      <c r="A458" s="131" t="s">
        <v>903</v>
      </c>
      <c r="B458" s="132">
        <v>2027</v>
      </c>
      <c r="C458" s="132">
        <v>7</v>
      </c>
      <c r="D458" s="132">
        <v>267.43694094869306</v>
      </c>
    </row>
    <row r="459" spans="1:4" x14ac:dyDescent="0.3">
      <c r="A459" s="131" t="s">
        <v>903</v>
      </c>
      <c r="B459" s="132">
        <v>2027</v>
      </c>
      <c r="C459" s="132">
        <v>8</v>
      </c>
      <c r="D459" s="132">
        <v>271.38121546961338</v>
      </c>
    </row>
    <row r="460" spans="1:4" x14ac:dyDescent="0.3">
      <c r="A460" s="131" t="s">
        <v>903</v>
      </c>
      <c r="B460" s="132">
        <v>2027</v>
      </c>
      <c r="C460" s="132">
        <v>9</v>
      </c>
      <c r="D460" s="132">
        <v>248.87896239885771</v>
      </c>
    </row>
    <row r="461" spans="1:4" x14ac:dyDescent="0.3">
      <c r="A461" s="131" t="s">
        <v>903</v>
      </c>
      <c r="B461" s="132">
        <v>2027</v>
      </c>
      <c r="C461" s="132">
        <v>10</v>
      </c>
      <c r="D461" s="132">
        <v>171.01346375143845</v>
      </c>
    </row>
    <row r="462" spans="1:4" x14ac:dyDescent="0.3">
      <c r="A462" s="131" t="s">
        <v>903</v>
      </c>
      <c r="B462" s="132">
        <v>2027</v>
      </c>
      <c r="C462" s="132">
        <v>11</v>
      </c>
      <c r="D462" s="132">
        <v>100.9140809011777</v>
      </c>
    </row>
    <row r="463" spans="1:4" x14ac:dyDescent="0.3">
      <c r="A463" s="131" t="s">
        <v>903</v>
      </c>
      <c r="B463" s="132">
        <v>2027</v>
      </c>
      <c r="C463" s="132">
        <v>12</v>
      </c>
      <c r="D463" s="132">
        <v>85.879775280898869</v>
      </c>
    </row>
    <row r="464" spans="1:4" x14ac:dyDescent="0.3">
      <c r="A464" s="131" t="s">
        <v>903</v>
      </c>
      <c r="B464" s="132">
        <v>2028</v>
      </c>
      <c r="C464" s="132">
        <v>1</v>
      </c>
      <c r="D464" s="132">
        <v>84.122727272727317</v>
      </c>
    </row>
    <row r="465" spans="1:4" x14ac:dyDescent="0.3">
      <c r="A465" s="131" t="s">
        <v>903</v>
      </c>
      <c r="B465" s="132">
        <v>2028</v>
      </c>
      <c r="C465" s="132">
        <v>2</v>
      </c>
      <c r="D465" s="132">
        <v>79.04426946631672</v>
      </c>
    </row>
    <row r="466" spans="1:4" x14ac:dyDescent="0.3">
      <c r="A466" s="131" t="s">
        <v>903</v>
      </c>
      <c r="B466" s="132">
        <v>2028</v>
      </c>
      <c r="C466" s="132">
        <v>3</v>
      </c>
      <c r="D466" s="132">
        <v>125.74316702819958</v>
      </c>
    </row>
    <row r="467" spans="1:4" x14ac:dyDescent="0.3">
      <c r="A467" s="131" t="s">
        <v>903</v>
      </c>
      <c r="B467" s="132">
        <v>2028</v>
      </c>
      <c r="C467" s="132">
        <v>4</v>
      </c>
      <c r="D467" s="132">
        <v>135.96504642271984</v>
      </c>
    </row>
    <row r="468" spans="1:4" x14ac:dyDescent="0.3">
      <c r="A468" s="131" t="s">
        <v>903</v>
      </c>
      <c r="B468" s="132">
        <v>2028</v>
      </c>
      <c r="C468" s="132">
        <v>5</v>
      </c>
      <c r="D468" s="132">
        <v>193.71957671957671</v>
      </c>
    </row>
    <row r="469" spans="1:4" x14ac:dyDescent="0.3">
      <c r="A469" s="131" t="s">
        <v>903</v>
      </c>
      <c r="B469" s="132">
        <v>2028</v>
      </c>
      <c r="C469" s="132">
        <v>6</v>
      </c>
      <c r="D469" s="132">
        <v>233.22800277713486</v>
      </c>
    </row>
    <row r="470" spans="1:4" x14ac:dyDescent="0.3">
      <c r="A470" s="131" t="s">
        <v>903</v>
      </c>
      <c r="B470" s="132">
        <v>2028</v>
      </c>
      <c r="C470" s="132">
        <v>7</v>
      </c>
      <c r="D470" s="132">
        <v>271.25459825750232</v>
      </c>
    </row>
    <row r="471" spans="1:4" x14ac:dyDescent="0.3">
      <c r="A471" s="131" t="s">
        <v>903</v>
      </c>
      <c r="B471" s="132">
        <v>2028</v>
      </c>
      <c r="C471" s="132">
        <v>8</v>
      </c>
      <c r="D471" s="132">
        <v>274.44091653027834</v>
      </c>
    </row>
    <row r="472" spans="1:4" x14ac:dyDescent="0.3">
      <c r="A472" s="131" t="s">
        <v>903</v>
      </c>
      <c r="B472" s="132">
        <v>2028</v>
      </c>
      <c r="C472" s="132">
        <v>9</v>
      </c>
      <c r="D472" s="132">
        <v>262.90768864556054</v>
      </c>
    </row>
    <row r="473" spans="1:4" x14ac:dyDescent="0.3">
      <c r="A473" s="131" t="s">
        <v>903</v>
      </c>
      <c r="B473" s="132">
        <v>2028</v>
      </c>
      <c r="C473" s="132">
        <v>10</v>
      </c>
      <c r="D473" s="132">
        <v>167.19305715381668</v>
      </c>
    </row>
    <row r="474" spans="1:4" x14ac:dyDescent="0.3">
      <c r="A474" s="131" t="s">
        <v>903</v>
      </c>
      <c r="B474" s="132">
        <v>2028</v>
      </c>
      <c r="C474" s="132">
        <v>11</v>
      </c>
      <c r="D474" s="132">
        <v>106.48822927328558</v>
      </c>
    </row>
    <row r="475" spans="1:4" x14ac:dyDescent="0.3">
      <c r="A475" s="131" t="s">
        <v>903</v>
      </c>
      <c r="B475" s="132">
        <v>2028</v>
      </c>
      <c r="C475" s="132">
        <v>12</v>
      </c>
      <c r="D475" s="132">
        <v>85.678651685393262</v>
      </c>
    </row>
    <row r="476" spans="1:4" x14ac:dyDescent="0.3">
      <c r="A476" s="131" t="s">
        <v>903</v>
      </c>
      <c r="B476" s="132">
        <v>2029</v>
      </c>
      <c r="C476" s="132">
        <v>1</v>
      </c>
      <c r="D476" s="132">
        <v>84.678711307643752</v>
      </c>
    </row>
    <row r="477" spans="1:4" x14ac:dyDescent="0.3">
      <c r="A477" s="131" t="s">
        <v>903</v>
      </c>
      <c r="B477" s="132">
        <v>2029</v>
      </c>
      <c r="C477" s="132">
        <v>2</v>
      </c>
      <c r="D477" s="132">
        <v>74.804347826086968</v>
      </c>
    </row>
    <row r="478" spans="1:4" x14ac:dyDescent="0.3">
      <c r="A478" s="131" t="s">
        <v>903</v>
      </c>
      <c r="B478" s="132">
        <v>2029</v>
      </c>
      <c r="C478" s="132">
        <v>3</v>
      </c>
      <c r="D478" s="132">
        <v>117.70845986984817</v>
      </c>
    </row>
    <row r="479" spans="1:4" x14ac:dyDescent="0.3">
      <c r="A479" s="131" t="s">
        <v>903</v>
      </c>
      <c r="B479" s="132">
        <v>2029</v>
      </c>
      <c r="C479" s="132">
        <v>4</v>
      </c>
      <c r="D479" s="132">
        <v>134.5311475409836</v>
      </c>
    </row>
    <row r="480" spans="1:4" x14ac:dyDescent="0.3">
      <c r="A480" s="131" t="s">
        <v>903</v>
      </c>
      <c r="B480" s="132">
        <v>2029</v>
      </c>
      <c r="C480" s="132">
        <v>5</v>
      </c>
      <c r="D480" s="132">
        <v>192.31216931216929</v>
      </c>
    </row>
    <row r="481" spans="1:4" x14ac:dyDescent="0.3">
      <c r="A481" s="131" t="s">
        <v>903</v>
      </c>
      <c r="B481" s="132">
        <v>2029</v>
      </c>
      <c r="C481" s="132">
        <v>6</v>
      </c>
      <c r="D481" s="132">
        <v>232.57842592592587</v>
      </c>
    </row>
    <row r="482" spans="1:4" x14ac:dyDescent="0.3">
      <c r="A482" s="131" t="s">
        <v>903</v>
      </c>
      <c r="B482" s="132">
        <v>2029</v>
      </c>
      <c r="C482" s="132">
        <v>7</v>
      </c>
      <c r="D482" s="132">
        <v>272.46521402285487</v>
      </c>
    </row>
    <row r="483" spans="1:4" x14ac:dyDescent="0.3">
      <c r="A483" s="131" t="s">
        <v>903</v>
      </c>
      <c r="B483" s="132">
        <v>2029</v>
      </c>
      <c r="C483" s="132">
        <v>8</v>
      </c>
      <c r="D483" s="132">
        <v>283.38461538461553</v>
      </c>
    </row>
    <row r="484" spans="1:4" x14ac:dyDescent="0.3">
      <c r="A484" s="131" t="s">
        <v>903</v>
      </c>
      <c r="B484" s="132">
        <v>2029</v>
      </c>
      <c r="C484" s="132">
        <v>9</v>
      </c>
      <c r="D484" s="132">
        <v>259.93131841980011</v>
      </c>
    </row>
    <row r="485" spans="1:4" x14ac:dyDescent="0.3">
      <c r="A485" s="131" t="s">
        <v>903</v>
      </c>
      <c r="B485" s="132">
        <v>2029</v>
      </c>
      <c r="C485" s="132">
        <v>10</v>
      </c>
      <c r="D485" s="132">
        <v>171.91829689298046</v>
      </c>
    </row>
    <row r="486" spans="1:4" x14ac:dyDescent="0.3">
      <c r="A486" s="131" t="s">
        <v>903</v>
      </c>
      <c r="B486" s="132">
        <v>2029</v>
      </c>
      <c r="C486" s="132">
        <v>11</v>
      </c>
      <c r="D486" s="132">
        <v>100.8135688684076</v>
      </c>
    </row>
    <row r="487" spans="1:4" x14ac:dyDescent="0.3">
      <c r="A487" s="131" t="s">
        <v>903</v>
      </c>
      <c r="B487" s="132">
        <v>2029</v>
      </c>
      <c r="C487" s="132">
        <v>12</v>
      </c>
      <c r="D487" s="132">
        <v>85.208019246190858</v>
      </c>
    </row>
    <row r="488" spans="1:4" x14ac:dyDescent="0.3">
      <c r="A488" s="131" t="s">
        <v>903</v>
      </c>
      <c r="B488" s="132">
        <v>2030</v>
      </c>
      <c r="C488" s="132">
        <v>1</v>
      </c>
      <c r="D488" s="132">
        <v>84.122727272727317</v>
      </c>
    </row>
    <row r="489" spans="1:4" x14ac:dyDescent="0.3">
      <c r="A489" s="131" t="s">
        <v>903</v>
      </c>
      <c r="B489" s="132">
        <v>2030</v>
      </c>
      <c r="C489" s="132">
        <v>2</v>
      </c>
      <c r="D489" s="132">
        <v>75.841628959276036</v>
      </c>
    </row>
    <row r="490" spans="1:4" x14ac:dyDescent="0.3">
      <c r="A490" s="131" t="s">
        <v>903</v>
      </c>
      <c r="B490" s="132">
        <v>2030</v>
      </c>
      <c r="C490" s="132">
        <v>3</v>
      </c>
      <c r="D490" s="132">
        <v>117.70845986984817</v>
      </c>
    </row>
    <row r="491" spans="1:4" x14ac:dyDescent="0.3">
      <c r="A491" s="131" t="s">
        <v>903</v>
      </c>
      <c r="B491" s="132">
        <v>2030</v>
      </c>
      <c r="C491" s="132">
        <v>4</v>
      </c>
      <c r="D491" s="132">
        <v>136.7947598253275</v>
      </c>
    </row>
    <row r="492" spans="1:4" x14ac:dyDescent="0.3">
      <c r="A492" s="131" t="s">
        <v>903</v>
      </c>
      <c r="B492" s="132">
        <v>2030</v>
      </c>
      <c r="C492" s="132">
        <v>5</v>
      </c>
      <c r="D492" s="132">
        <v>197.42972446423599</v>
      </c>
    </row>
    <row r="493" spans="1:4" x14ac:dyDescent="0.3">
      <c r="A493" s="131" t="s">
        <v>903</v>
      </c>
      <c r="B493" s="132">
        <v>2030</v>
      </c>
      <c r="C493" s="132">
        <v>6</v>
      </c>
      <c r="D493" s="132">
        <v>232.5712633040259</v>
      </c>
    </row>
    <row r="494" spans="1:4" x14ac:dyDescent="0.3">
      <c r="A494" s="131" t="s">
        <v>903</v>
      </c>
      <c r="B494" s="132">
        <v>2030</v>
      </c>
      <c r="C494" s="132">
        <v>7</v>
      </c>
      <c r="D494" s="132">
        <v>269.19695972114636</v>
      </c>
    </row>
    <row r="495" spans="1:4" x14ac:dyDescent="0.3">
      <c r="A495" s="131" t="s">
        <v>903</v>
      </c>
      <c r="B495" s="132">
        <v>2030</v>
      </c>
      <c r="C495" s="132">
        <v>8</v>
      </c>
      <c r="D495" s="132">
        <v>264.4923076923078</v>
      </c>
    </row>
    <row r="496" spans="1:4" x14ac:dyDescent="0.3">
      <c r="A496" s="131" t="s">
        <v>903</v>
      </c>
      <c r="B496" s="132">
        <v>2030</v>
      </c>
      <c r="C496" s="132">
        <v>9</v>
      </c>
      <c r="D496" s="132">
        <v>251.95320161866221</v>
      </c>
    </row>
    <row r="497" spans="1:4" x14ac:dyDescent="0.3">
      <c r="A497" s="131" t="s">
        <v>903</v>
      </c>
      <c r="B497" s="132">
        <v>2030</v>
      </c>
      <c r="C497" s="132">
        <v>10</v>
      </c>
      <c r="D497" s="132">
        <v>165.986612965094</v>
      </c>
    </row>
    <row r="498" spans="1:4" x14ac:dyDescent="0.3">
      <c r="A498" s="131" t="s">
        <v>903</v>
      </c>
      <c r="B498" s="132">
        <v>2030</v>
      </c>
      <c r="C498" s="132">
        <v>11</v>
      </c>
      <c r="D498" s="132">
        <v>100.86243602865918</v>
      </c>
    </row>
    <row r="499" spans="1:4" x14ac:dyDescent="0.3">
      <c r="A499" s="131" t="s">
        <v>903</v>
      </c>
      <c r="B499" s="132">
        <v>2030</v>
      </c>
      <c r="C499" s="132">
        <v>12</v>
      </c>
      <c r="D499" s="132">
        <v>85.208019246190858</v>
      </c>
    </row>
    <row r="500" spans="1:4" x14ac:dyDescent="0.3">
      <c r="A500" s="131" t="s">
        <v>903</v>
      </c>
      <c r="B500" s="132">
        <v>2031</v>
      </c>
      <c r="C500" s="132">
        <v>1</v>
      </c>
      <c r="D500" s="132">
        <v>84.625252525252563</v>
      </c>
    </row>
    <row r="501" spans="1:4" x14ac:dyDescent="0.3">
      <c r="A501" s="131" t="s">
        <v>903</v>
      </c>
      <c r="B501" s="132">
        <v>2031</v>
      </c>
      <c r="C501" s="132">
        <v>2</v>
      </c>
      <c r="D501" s="132">
        <v>74.804347826086968</v>
      </c>
    </row>
    <row r="502" spans="1:4" x14ac:dyDescent="0.3">
      <c r="A502" s="131" t="s">
        <v>903</v>
      </c>
      <c r="B502" s="132">
        <v>2031</v>
      </c>
      <c r="C502" s="132">
        <v>3</v>
      </c>
      <c r="D502" s="132">
        <v>117.70845986984817</v>
      </c>
    </row>
    <row r="503" spans="1:4" x14ac:dyDescent="0.3">
      <c r="A503" s="131" t="s">
        <v>903</v>
      </c>
      <c r="B503" s="132">
        <v>2031</v>
      </c>
      <c r="C503" s="132">
        <v>4</v>
      </c>
      <c r="D503" s="132">
        <v>136.24043715846994</v>
      </c>
    </row>
    <row r="504" spans="1:4" x14ac:dyDescent="0.3">
      <c r="A504" s="131" t="s">
        <v>903</v>
      </c>
      <c r="B504" s="132">
        <v>2031</v>
      </c>
      <c r="C504" s="132">
        <v>5</v>
      </c>
      <c r="D504" s="132">
        <v>195.27366369710464</v>
      </c>
    </row>
    <row r="505" spans="1:4" x14ac:dyDescent="0.3">
      <c r="A505" s="131" t="s">
        <v>903</v>
      </c>
      <c r="B505" s="132">
        <v>2031</v>
      </c>
      <c r="C505" s="132">
        <v>6</v>
      </c>
      <c r="D505" s="132">
        <v>231.97537037037031</v>
      </c>
    </row>
    <row r="506" spans="1:4" x14ac:dyDescent="0.3">
      <c r="A506" s="131" t="s">
        <v>903</v>
      </c>
      <c r="B506" s="132">
        <v>2031</v>
      </c>
      <c r="C506" s="132">
        <v>7</v>
      </c>
      <c r="D506" s="132">
        <v>266.0304356243949</v>
      </c>
    </row>
    <row r="507" spans="1:4" x14ac:dyDescent="0.3">
      <c r="A507" s="131" t="s">
        <v>903</v>
      </c>
      <c r="B507" s="132">
        <v>2031</v>
      </c>
      <c r="C507" s="132">
        <v>8</v>
      </c>
      <c r="D507" s="132">
        <v>271.18019234704326</v>
      </c>
    </row>
    <row r="508" spans="1:4" x14ac:dyDescent="0.3">
      <c r="A508" s="131" t="s">
        <v>903</v>
      </c>
      <c r="B508" s="132">
        <v>2031</v>
      </c>
      <c r="C508" s="132">
        <v>9</v>
      </c>
      <c r="D508" s="132">
        <v>246.96991908614945</v>
      </c>
    </row>
    <row r="509" spans="1:4" x14ac:dyDescent="0.3">
      <c r="A509" s="131" t="s">
        <v>903</v>
      </c>
      <c r="B509" s="132">
        <v>2031</v>
      </c>
      <c r="C509" s="132">
        <v>10</v>
      </c>
      <c r="D509" s="132">
        <v>166.79090909090914</v>
      </c>
    </row>
    <row r="510" spans="1:4" x14ac:dyDescent="0.3">
      <c r="A510" s="131" t="s">
        <v>903</v>
      </c>
      <c r="B510" s="132">
        <v>2031</v>
      </c>
      <c r="C510" s="132">
        <v>11</v>
      </c>
      <c r="D510" s="132">
        <v>100.76197543500513</v>
      </c>
    </row>
    <row r="511" spans="1:4" x14ac:dyDescent="0.3">
      <c r="A511" s="131" t="s">
        <v>903</v>
      </c>
      <c r="B511" s="132">
        <v>2031</v>
      </c>
      <c r="C511" s="132">
        <v>12</v>
      </c>
      <c r="D511" s="132">
        <v>85.276404494382021</v>
      </c>
    </row>
    <row r="512" spans="1:4" x14ac:dyDescent="0.3">
      <c r="A512" s="131" t="s">
        <v>903</v>
      </c>
      <c r="B512" s="132">
        <v>2032</v>
      </c>
      <c r="C512" s="132">
        <v>1</v>
      </c>
      <c r="D512" s="132">
        <v>85.730808080808131</v>
      </c>
    </row>
    <row r="513" spans="1:4" x14ac:dyDescent="0.3">
      <c r="A513" s="131" t="s">
        <v>903</v>
      </c>
      <c r="B513" s="132">
        <v>2032</v>
      </c>
      <c r="C513" s="132">
        <v>2</v>
      </c>
      <c r="D513" s="132">
        <v>79.012959719789848</v>
      </c>
    </row>
    <row r="514" spans="1:4" x14ac:dyDescent="0.3">
      <c r="A514" s="131" t="s">
        <v>903</v>
      </c>
      <c r="B514" s="132">
        <v>2032</v>
      </c>
      <c r="C514" s="132">
        <v>3</v>
      </c>
      <c r="D514" s="132">
        <v>120.75642276422765</v>
      </c>
    </row>
    <row r="515" spans="1:4" x14ac:dyDescent="0.3">
      <c r="A515" s="131" t="s">
        <v>903</v>
      </c>
      <c r="B515" s="132">
        <v>2032</v>
      </c>
      <c r="C515" s="132">
        <v>4</v>
      </c>
      <c r="D515" s="132">
        <v>136.26652102676132</v>
      </c>
    </row>
    <row r="516" spans="1:4" x14ac:dyDescent="0.3">
      <c r="A516" s="131" t="s">
        <v>903</v>
      </c>
      <c r="B516" s="132">
        <v>2032</v>
      </c>
      <c r="C516" s="132">
        <v>5</v>
      </c>
      <c r="D516" s="132">
        <v>192.71428571428569</v>
      </c>
    </row>
    <row r="517" spans="1:4" x14ac:dyDescent="0.3">
      <c r="A517" s="131" t="s">
        <v>903</v>
      </c>
      <c r="B517" s="132">
        <v>2032</v>
      </c>
      <c r="C517" s="132">
        <v>6</v>
      </c>
      <c r="D517" s="132">
        <v>234.03189076602632</v>
      </c>
    </row>
    <row r="518" spans="1:4" x14ac:dyDescent="0.3">
      <c r="A518" s="131" t="s">
        <v>903</v>
      </c>
      <c r="B518" s="132">
        <v>2032</v>
      </c>
      <c r="C518" s="132">
        <v>7</v>
      </c>
      <c r="D518" s="132">
        <v>270.04902226524678</v>
      </c>
    </row>
    <row r="519" spans="1:4" x14ac:dyDescent="0.3">
      <c r="A519" s="131" t="s">
        <v>903</v>
      </c>
      <c r="B519" s="132">
        <v>2032</v>
      </c>
      <c r="C519" s="132">
        <v>8</v>
      </c>
      <c r="D519" s="132">
        <v>275.70321260487015</v>
      </c>
    </row>
    <row r="520" spans="1:4" x14ac:dyDescent="0.3">
      <c r="A520" s="131" t="s">
        <v>903</v>
      </c>
      <c r="B520" s="132">
        <v>2032</v>
      </c>
      <c r="C520" s="132">
        <v>9</v>
      </c>
      <c r="D520" s="132">
        <v>250.14420376100927</v>
      </c>
    </row>
    <row r="521" spans="1:4" x14ac:dyDescent="0.3">
      <c r="A521" s="131" t="s">
        <v>903</v>
      </c>
      <c r="B521" s="132">
        <v>2032</v>
      </c>
      <c r="C521" s="132">
        <v>10</v>
      </c>
      <c r="D521" s="132">
        <v>168.09789029535864</v>
      </c>
    </row>
    <row r="522" spans="1:4" x14ac:dyDescent="0.3">
      <c r="A522" s="131" t="s">
        <v>903</v>
      </c>
      <c r="B522" s="132">
        <v>2032</v>
      </c>
      <c r="C522" s="132">
        <v>11</v>
      </c>
      <c r="D522" s="132">
        <v>101.71817716333847</v>
      </c>
    </row>
    <row r="523" spans="1:4" x14ac:dyDescent="0.3">
      <c r="A523" s="131" t="s">
        <v>903</v>
      </c>
      <c r="B523" s="132">
        <v>2032</v>
      </c>
      <c r="C523" s="132">
        <v>12</v>
      </c>
      <c r="D523" s="132">
        <v>85.276404494382021</v>
      </c>
    </row>
    <row r="524" spans="1:4" x14ac:dyDescent="0.3">
      <c r="A524" s="131" t="s">
        <v>903</v>
      </c>
      <c r="B524" s="132">
        <v>2033</v>
      </c>
      <c r="C524" s="132">
        <v>1</v>
      </c>
      <c r="D524" s="132">
        <v>86.187239418825058</v>
      </c>
    </row>
    <row r="525" spans="1:4" x14ac:dyDescent="0.3">
      <c r="A525" s="131" t="s">
        <v>903</v>
      </c>
      <c r="B525" s="132">
        <v>2033</v>
      </c>
      <c r="C525" s="132">
        <v>2</v>
      </c>
      <c r="D525" s="132">
        <v>75.709239130434796</v>
      </c>
    </row>
    <row r="526" spans="1:4" x14ac:dyDescent="0.3">
      <c r="A526" s="131" t="s">
        <v>903</v>
      </c>
      <c r="B526" s="132">
        <v>2033</v>
      </c>
      <c r="C526" s="132">
        <v>3</v>
      </c>
      <c r="D526" s="132">
        <v>114.89631236442519</v>
      </c>
    </row>
    <row r="527" spans="1:4" x14ac:dyDescent="0.3">
      <c r="A527" s="131" t="s">
        <v>903</v>
      </c>
      <c r="B527" s="132">
        <v>2033</v>
      </c>
      <c r="C527" s="132">
        <v>4</v>
      </c>
      <c r="D527" s="132">
        <v>139.18077553249591</v>
      </c>
    </row>
    <row r="528" spans="1:4" x14ac:dyDescent="0.3">
      <c r="A528" s="131" t="s">
        <v>903</v>
      </c>
      <c r="B528" s="132">
        <v>2033</v>
      </c>
      <c r="C528" s="132">
        <v>5</v>
      </c>
      <c r="D528" s="132">
        <v>193.01587301587298</v>
      </c>
    </row>
    <row r="529" spans="1:4" x14ac:dyDescent="0.3">
      <c r="A529" s="131" t="s">
        <v>903</v>
      </c>
      <c r="B529" s="132">
        <v>2033</v>
      </c>
      <c r="C529" s="132">
        <v>6</v>
      </c>
      <c r="D529" s="132">
        <v>233.67635354002775</v>
      </c>
    </row>
    <row r="530" spans="1:4" x14ac:dyDescent="0.3">
      <c r="A530" s="131" t="s">
        <v>903</v>
      </c>
      <c r="B530" s="132">
        <v>2033</v>
      </c>
      <c r="C530" s="132">
        <v>7</v>
      </c>
      <c r="D530" s="132">
        <v>267.43694094869306</v>
      </c>
    </row>
    <row r="531" spans="1:4" x14ac:dyDescent="0.3">
      <c r="A531" s="131" t="s">
        <v>903</v>
      </c>
      <c r="B531" s="132">
        <v>2033</v>
      </c>
      <c r="C531" s="132">
        <v>8</v>
      </c>
      <c r="D531" s="132">
        <v>283.72853344242191</v>
      </c>
    </row>
    <row r="532" spans="1:4" x14ac:dyDescent="0.3">
      <c r="A532" s="131" t="s">
        <v>903</v>
      </c>
      <c r="B532" s="132">
        <v>2033</v>
      </c>
      <c r="C532" s="132">
        <v>9</v>
      </c>
      <c r="D532" s="132">
        <v>291.1169523809524</v>
      </c>
    </row>
    <row r="533" spans="1:4" x14ac:dyDescent="0.3">
      <c r="A533" s="131" t="s">
        <v>903</v>
      </c>
      <c r="B533" s="132">
        <v>2033</v>
      </c>
      <c r="C533" s="132">
        <v>10</v>
      </c>
      <c r="D533" s="132">
        <v>173.35985429447854</v>
      </c>
    </row>
    <row r="534" spans="1:4" x14ac:dyDescent="0.3">
      <c r="A534" s="131" t="s">
        <v>903</v>
      </c>
      <c r="B534" s="132">
        <v>2033</v>
      </c>
      <c r="C534" s="132">
        <v>11</v>
      </c>
      <c r="D534" s="132">
        <v>103.77579324462643</v>
      </c>
    </row>
    <row r="535" spans="1:4" x14ac:dyDescent="0.3">
      <c r="A535" s="131" t="s">
        <v>903</v>
      </c>
      <c r="B535" s="132">
        <v>2033</v>
      </c>
      <c r="C535" s="132">
        <v>12</v>
      </c>
      <c r="D535" s="132">
        <v>85.578089887640445</v>
      </c>
    </row>
    <row r="536" spans="1:4" x14ac:dyDescent="0.3">
      <c r="A536" s="131" t="s">
        <v>903</v>
      </c>
      <c r="B536" s="132">
        <v>2034</v>
      </c>
      <c r="C536" s="132">
        <v>1</v>
      </c>
      <c r="D536" s="132">
        <v>84.122727272727317</v>
      </c>
    </row>
    <row r="537" spans="1:4" x14ac:dyDescent="0.3">
      <c r="A537" s="131" t="s">
        <v>903</v>
      </c>
      <c r="B537" s="132">
        <v>2034</v>
      </c>
      <c r="C537" s="132">
        <v>2</v>
      </c>
      <c r="D537" s="132">
        <v>74.804347826086968</v>
      </c>
    </row>
    <row r="538" spans="1:4" x14ac:dyDescent="0.3">
      <c r="A538" s="131" t="s">
        <v>903</v>
      </c>
      <c r="B538" s="132">
        <v>2034</v>
      </c>
      <c r="C538" s="132">
        <v>3</v>
      </c>
      <c r="D538" s="132">
        <v>117.70845986984817</v>
      </c>
    </row>
    <row r="539" spans="1:4" x14ac:dyDescent="0.3">
      <c r="A539" s="131" t="s">
        <v>903</v>
      </c>
      <c r="B539" s="132">
        <v>2034</v>
      </c>
      <c r="C539" s="132">
        <v>4</v>
      </c>
      <c r="D539" s="132">
        <v>139.48225013653743</v>
      </c>
    </row>
    <row r="540" spans="1:4" x14ac:dyDescent="0.3">
      <c r="A540" s="131" t="s">
        <v>903</v>
      </c>
      <c r="B540" s="132">
        <v>2034</v>
      </c>
      <c r="C540" s="132">
        <v>5</v>
      </c>
      <c r="D540" s="132">
        <v>191.70899470899468</v>
      </c>
    </row>
    <row r="541" spans="1:4" x14ac:dyDescent="0.3">
      <c r="A541" s="131" t="s">
        <v>903</v>
      </c>
      <c r="B541" s="132">
        <v>2034</v>
      </c>
      <c r="C541" s="132">
        <v>6</v>
      </c>
      <c r="D541" s="132">
        <v>235.03675075214062</v>
      </c>
    </row>
    <row r="542" spans="1:4" x14ac:dyDescent="0.3">
      <c r="A542" s="131" t="s">
        <v>903</v>
      </c>
      <c r="B542" s="132">
        <v>2034</v>
      </c>
      <c r="C542" s="132">
        <v>7</v>
      </c>
      <c r="D542" s="132">
        <v>272.35970958373656</v>
      </c>
    </row>
    <row r="543" spans="1:4" x14ac:dyDescent="0.3">
      <c r="A543" s="131" t="s">
        <v>903</v>
      </c>
      <c r="B543" s="132">
        <v>2034</v>
      </c>
      <c r="C543" s="132">
        <v>8</v>
      </c>
      <c r="D543" s="132">
        <v>260.22443216697371</v>
      </c>
    </row>
    <row r="544" spans="1:4" x14ac:dyDescent="0.3">
      <c r="A544" s="131" t="s">
        <v>903</v>
      </c>
      <c r="B544" s="132">
        <v>2034</v>
      </c>
      <c r="C544" s="132">
        <v>9</v>
      </c>
      <c r="D544" s="132">
        <v>277.98267079266839</v>
      </c>
    </row>
    <row r="545" spans="1:4" x14ac:dyDescent="0.3">
      <c r="A545" s="131" t="s">
        <v>903</v>
      </c>
      <c r="B545" s="132">
        <v>2034</v>
      </c>
      <c r="C545" s="132">
        <v>10</v>
      </c>
      <c r="D545" s="132">
        <v>167.59520521672422</v>
      </c>
    </row>
    <row r="546" spans="1:4" x14ac:dyDescent="0.3">
      <c r="A546" s="131" t="s">
        <v>903</v>
      </c>
      <c r="B546" s="132">
        <v>2034</v>
      </c>
      <c r="C546" s="132">
        <v>11</v>
      </c>
      <c r="D546" s="132">
        <v>103.07256908904813</v>
      </c>
    </row>
    <row r="547" spans="1:4" x14ac:dyDescent="0.3">
      <c r="A547" s="131" t="s">
        <v>903</v>
      </c>
      <c r="B547" s="132">
        <v>2034</v>
      </c>
      <c r="C547" s="132">
        <v>12</v>
      </c>
      <c r="D547" s="132">
        <v>85.408981555733774</v>
      </c>
    </row>
    <row r="548" spans="1:4" x14ac:dyDescent="0.3">
      <c r="A548" s="131" t="s">
        <v>903</v>
      </c>
      <c r="B548" s="132">
        <v>2035</v>
      </c>
      <c r="C548" s="132">
        <v>1</v>
      </c>
      <c r="D548" s="132">
        <v>85.42929292929297</v>
      </c>
    </row>
    <row r="549" spans="1:4" x14ac:dyDescent="0.3">
      <c r="A549" s="131" t="s">
        <v>903</v>
      </c>
      <c r="B549" s="132">
        <v>2035</v>
      </c>
      <c r="C549" s="132">
        <v>2</v>
      </c>
      <c r="D549" s="132">
        <v>74.837104072398205</v>
      </c>
    </row>
    <row r="550" spans="1:4" x14ac:dyDescent="0.3">
      <c r="A550" s="131" t="s">
        <v>903</v>
      </c>
      <c r="B550" s="132">
        <v>2035</v>
      </c>
      <c r="C550" s="132">
        <v>3</v>
      </c>
      <c r="D550" s="132">
        <v>112.78720173535793</v>
      </c>
    </row>
    <row r="551" spans="1:4" x14ac:dyDescent="0.3">
      <c r="A551" s="131" t="s">
        <v>903</v>
      </c>
      <c r="B551" s="132">
        <v>2035</v>
      </c>
      <c r="C551" s="132">
        <v>4</v>
      </c>
      <c r="D551" s="132">
        <v>146.71764063353359</v>
      </c>
    </row>
    <row r="552" spans="1:4" x14ac:dyDescent="0.3">
      <c r="A552" s="131" t="s">
        <v>903</v>
      </c>
      <c r="B552" s="132">
        <v>2035</v>
      </c>
      <c r="C552" s="132">
        <v>5</v>
      </c>
      <c r="D552" s="132">
        <v>196.68067928730508</v>
      </c>
    </row>
    <row r="553" spans="1:4" x14ac:dyDescent="0.3">
      <c r="A553" s="131" t="s">
        <v>903</v>
      </c>
      <c r="B553" s="132">
        <v>2035</v>
      </c>
      <c r="C553" s="132">
        <v>6</v>
      </c>
      <c r="D553" s="132">
        <v>233.12751677852344</v>
      </c>
    </row>
    <row r="554" spans="1:4" x14ac:dyDescent="0.3">
      <c r="A554" s="131" t="s">
        <v>903</v>
      </c>
      <c r="B554" s="132">
        <v>2035</v>
      </c>
      <c r="C554" s="132">
        <v>7</v>
      </c>
      <c r="D554" s="132">
        <v>267.13852411388717</v>
      </c>
    </row>
    <row r="555" spans="1:4" x14ac:dyDescent="0.3">
      <c r="A555" s="131" t="s">
        <v>903</v>
      </c>
      <c r="B555" s="132">
        <v>2035</v>
      </c>
      <c r="C555" s="132">
        <v>8</v>
      </c>
      <c r="D555" s="132">
        <v>264.19083469721778</v>
      </c>
    </row>
    <row r="556" spans="1:4" x14ac:dyDescent="0.3">
      <c r="A556" s="131" t="s">
        <v>903</v>
      </c>
      <c r="B556" s="132">
        <v>2035</v>
      </c>
      <c r="C556" s="132">
        <v>9</v>
      </c>
      <c r="D556" s="132">
        <v>250.74720304689356</v>
      </c>
    </row>
    <row r="557" spans="1:4" x14ac:dyDescent="0.3">
      <c r="A557" s="131" t="s">
        <v>903</v>
      </c>
      <c r="B557" s="132">
        <v>2035</v>
      </c>
      <c r="C557" s="132">
        <v>10</v>
      </c>
      <c r="D557" s="132">
        <v>171.01346375143845</v>
      </c>
    </row>
    <row r="558" spans="1:4" x14ac:dyDescent="0.3">
      <c r="A558" s="131" t="s">
        <v>903</v>
      </c>
      <c r="B558" s="132">
        <v>2035</v>
      </c>
      <c r="C558" s="132">
        <v>11</v>
      </c>
      <c r="D558" s="132">
        <v>100.66151484135109</v>
      </c>
    </row>
    <row r="559" spans="1:4" x14ac:dyDescent="0.3">
      <c r="A559" s="131" t="s">
        <v>903</v>
      </c>
      <c r="B559" s="132">
        <v>2035</v>
      </c>
      <c r="C559" s="132">
        <v>12</v>
      </c>
      <c r="D559" s="132">
        <v>85.175842696629232</v>
      </c>
    </row>
    <row r="560" spans="1:4" x14ac:dyDescent="0.3">
      <c r="A560" s="131" t="s">
        <v>903</v>
      </c>
      <c r="B560" s="132">
        <v>2036</v>
      </c>
      <c r="C560" s="132">
        <v>1</v>
      </c>
      <c r="D560" s="132">
        <v>84.122727272727317</v>
      </c>
    </row>
    <row r="561" spans="1:4" x14ac:dyDescent="0.3">
      <c r="A561" s="131" t="s">
        <v>903</v>
      </c>
      <c r="B561" s="132">
        <v>2036</v>
      </c>
      <c r="C561" s="132">
        <v>2</v>
      </c>
      <c r="D561" s="132">
        <v>79.646894138232724</v>
      </c>
    </row>
    <row r="562" spans="1:4" x14ac:dyDescent="0.3">
      <c r="A562" s="131" t="s">
        <v>903</v>
      </c>
      <c r="B562" s="132">
        <v>2036</v>
      </c>
      <c r="C562" s="132">
        <v>3</v>
      </c>
      <c r="D562" s="132">
        <v>119.31540130151846</v>
      </c>
    </row>
    <row r="563" spans="1:4" x14ac:dyDescent="0.3">
      <c r="A563" s="131" t="s">
        <v>903</v>
      </c>
      <c r="B563" s="132">
        <v>2036</v>
      </c>
      <c r="C563" s="132">
        <v>4</v>
      </c>
      <c r="D563" s="132">
        <v>138.17586018569088</v>
      </c>
    </row>
    <row r="564" spans="1:4" x14ac:dyDescent="0.3">
      <c r="A564" s="131" t="s">
        <v>903</v>
      </c>
      <c r="B564" s="132">
        <v>2036</v>
      </c>
      <c r="C564" s="132">
        <v>5</v>
      </c>
      <c r="D564" s="132">
        <v>195.42857142857139</v>
      </c>
    </row>
    <row r="565" spans="1:4" x14ac:dyDescent="0.3">
      <c r="A565" s="131" t="s">
        <v>903</v>
      </c>
      <c r="B565" s="132">
        <v>2036</v>
      </c>
      <c r="C565" s="132">
        <v>6</v>
      </c>
      <c r="D565" s="132">
        <v>236.39777777777772</v>
      </c>
    </row>
    <row r="566" spans="1:4" x14ac:dyDescent="0.3">
      <c r="A566" s="131" t="s">
        <v>903</v>
      </c>
      <c r="B566" s="132">
        <v>2036</v>
      </c>
      <c r="C566" s="132">
        <v>7</v>
      </c>
      <c r="D566" s="132">
        <v>266.0304356243949</v>
      </c>
    </row>
    <row r="567" spans="1:4" x14ac:dyDescent="0.3">
      <c r="A567" s="131" t="s">
        <v>903</v>
      </c>
      <c r="B567" s="132">
        <v>2036</v>
      </c>
      <c r="C567" s="132">
        <v>8</v>
      </c>
      <c r="D567" s="132">
        <v>264.94847554737072</v>
      </c>
    </row>
    <row r="568" spans="1:4" x14ac:dyDescent="0.3">
      <c r="A568" s="131" t="s">
        <v>903</v>
      </c>
      <c r="B568" s="132">
        <v>2036</v>
      </c>
      <c r="C568" s="132">
        <v>9</v>
      </c>
      <c r="D568" s="132">
        <v>270.94767912401812</v>
      </c>
    </row>
    <row r="569" spans="1:4" x14ac:dyDescent="0.3">
      <c r="A569" s="131" t="s">
        <v>903</v>
      </c>
      <c r="B569" s="132">
        <v>2036</v>
      </c>
      <c r="C569" s="132">
        <v>10</v>
      </c>
      <c r="D569" s="132">
        <v>167.19305715381662</v>
      </c>
    </row>
    <row r="570" spans="1:4" x14ac:dyDescent="0.3">
      <c r="A570" s="131" t="s">
        <v>903</v>
      </c>
      <c r="B570" s="132">
        <v>2036</v>
      </c>
      <c r="C570" s="132">
        <v>11</v>
      </c>
      <c r="D570" s="132">
        <v>101.41329923273659</v>
      </c>
    </row>
    <row r="571" spans="1:4" x14ac:dyDescent="0.3">
      <c r="A571" s="131" t="s">
        <v>903</v>
      </c>
      <c r="B571" s="132">
        <v>2036</v>
      </c>
      <c r="C571" s="132">
        <v>12</v>
      </c>
      <c r="D571" s="132">
        <v>85.879775280898883</v>
      </c>
    </row>
    <row r="572" spans="1:4" x14ac:dyDescent="0.3">
      <c r="A572" s="131" t="s">
        <v>903</v>
      </c>
      <c r="B572" s="132">
        <v>2037</v>
      </c>
      <c r="C572" s="132">
        <v>1</v>
      </c>
      <c r="D572" s="132">
        <v>86.132828282828328</v>
      </c>
    </row>
    <row r="573" spans="1:4" x14ac:dyDescent="0.3">
      <c r="A573" s="131" t="s">
        <v>903</v>
      </c>
      <c r="B573" s="132">
        <v>2037</v>
      </c>
      <c r="C573" s="132">
        <v>2</v>
      </c>
      <c r="D573" s="132">
        <v>76.544796380090503</v>
      </c>
    </row>
    <row r="574" spans="1:4" x14ac:dyDescent="0.3">
      <c r="A574" s="131" t="s">
        <v>903</v>
      </c>
      <c r="B574" s="132">
        <v>2037</v>
      </c>
      <c r="C574" s="132">
        <v>3</v>
      </c>
      <c r="D574" s="132">
        <v>117.70845986984817</v>
      </c>
    </row>
    <row r="575" spans="1:4" x14ac:dyDescent="0.3">
      <c r="A575" s="131" t="s">
        <v>903</v>
      </c>
      <c r="B575" s="132">
        <v>2037</v>
      </c>
      <c r="C575" s="132">
        <v>4</v>
      </c>
      <c r="D575" s="132">
        <v>135.73770491803279</v>
      </c>
    </row>
    <row r="576" spans="1:4" x14ac:dyDescent="0.3">
      <c r="A576" s="131" t="s">
        <v>903</v>
      </c>
      <c r="B576" s="132">
        <v>2037</v>
      </c>
      <c r="C576" s="132">
        <v>5</v>
      </c>
      <c r="D576" s="132">
        <v>193.26364142538969</v>
      </c>
    </row>
    <row r="577" spans="1:4" x14ac:dyDescent="0.3">
      <c r="A577" s="131" t="s">
        <v>903</v>
      </c>
      <c r="B577" s="132">
        <v>2037</v>
      </c>
      <c r="C577" s="132">
        <v>6</v>
      </c>
      <c r="D577" s="132">
        <v>234.23286276324919</v>
      </c>
    </row>
    <row r="578" spans="1:4" x14ac:dyDescent="0.3">
      <c r="A578" s="131" t="s">
        <v>903</v>
      </c>
      <c r="B578" s="132">
        <v>2037</v>
      </c>
      <c r="C578" s="132">
        <v>7</v>
      </c>
      <c r="D578" s="132">
        <v>270.90518977536783</v>
      </c>
    </row>
    <row r="579" spans="1:4" x14ac:dyDescent="0.3">
      <c r="A579" s="131" t="s">
        <v>903</v>
      </c>
      <c r="B579" s="132">
        <v>2037</v>
      </c>
      <c r="C579" s="132">
        <v>8</v>
      </c>
      <c r="D579" s="132">
        <v>276.70832821772063</v>
      </c>
    </row>
    <row r="580" spans="1:4" x14ac:dyDescent="0.3">
      <c r="A580" s="131" t="s">
        <v>903</v>
      </c>
      <c r="B580" s="132">
        <v>2037</v>
      </c>
      <c r="C580" s="132">
        <v>9</v>
      </c>
      <c r="D580" s="132">
        <v>261.29969054986907</v>
      </c>
    </row>
    <row r="581" spans="1:4" x14ac:dyDescent="0.3">
      <c r="A581" s="131" t="s">
        <v>903</v>
      </c>
      <c r="B581" s="132">
        <v>2037</v>
      </c>
      <c r="C581" s="132">
        <v>10</v>
      </c>
      <c r="D581" s="132">
        <v>176.87730061349694</v>
      </c>
    </row>
    <row r="582" spans="1:4" x14ac:dyDescent="0.3">
      <c r="A582" s="131" t="s">
        <v>903</v>
      </c>
      <c r="B582" s="132">
        <v>2037</v>
      </c>
      <c r="C582" s="132">
        <v>11</v>
      </c>
      <c r="D582" s="132">
        <v>102.67072671443195</v>
      </c>
    </row>
    <row r="583" spans="1:4" x14ac:dyDescent="0.3">
      <c r="A583" s="131" t="s">
        <v>903</v>
      </c>
      <c r="B583" s="132">
        <v>2037</v>
      </c>
      <c r="C583" s="132">
        <v>12</v>
      </c>
      <c r="D583" s="132">
        <v>88.092134831460669</v>
      </c>
    </row>
    <row r="584" spans="1:4" x14ac:dyDescent="0.3">
      <c r="A584" s="131" t="s">
        <v>903</v>
      </c>
      <c r="B584" s="132">
        <v>2038</v>
      </c>
      <c r="C584" s="132">
        <v>1</v>
      </c>
      <c r="D584" s="132">
        <v>84.075300063171241</v>
      </c>
    </row>
    <row r="585" spans="1:4" x14ac:dyDescent="0.3">
      <c r="A585" s="131" t="s">
        <v>903</v>
      </c>
      <c r="B585" s="132">
        <v>2038</v>
      </c>
      <c r="C585" s="132">
        <v>2</v>
      </c>
      <c r="D585" s="132">
        <v>75.339366515837114</v>
      </c>
    </row>
    <row r="586" spans="1:4" x14ac:dyDescent="0.3">
      <c r="A586" s="131" t="s">
        <v>903</v>
      </c>
      <c r="B586" s="132">
        <v>2038</v>
      </c>
      <c r="C586" s="132">
        <v>3</v>
      </c>
      <c r="D586" s="132">
        <v>121.08844275637549</v>
      </c>
    </row>
    <row r="587" spans="1:4" x14ac:dyDescent="0.3">
      <c r="A587" s="131" t="s">
        <v>903</v>
      </c>
      <c r="B587" s="132">
        <v>2038</v>
      </c>
      <c r="C587" s="132">
        <v>4</v>
      </c>
      <c r="D587" s="132">
        <v>135.93879781420765</v>
      </c>
    </row>
    <row r="588" spans="1:4" x14ac:dyDescent="0.3">
      <c r="A588" s="131" t="s">
        <v>903</v>
      </c>
      <c r="B588" s="132">
        <v>2038</v>
      </c>
      <c r="C588" s="132">
        <v>5</v>
      </c>
      <c r="D588" s="132">
        <v>192.61375661375658</v>
      </c>
    </row>
    <row r="589" spans="1:4" x14ac:dyDescent="0.3">
      <c r="A589" s="131" t="s">
        <v>903</v>
      </c>
      <c r="B589" s="132">
        <v>2038</v>
      </c>
      <c r="C589" s="132">
        <v>6</v>
      </c>
      <c r="D589" s="132">
        <v>228.30418884517471</v>
      </c>
    </row>
    <row r="590" spans="1:4" x14ac:dyDescent="0.3">
      <c r="A590" s="131" t="s">
        <v>903</v>
      </c>
      <c r="B590" s="132">
        <v>2038</v>
      </c>
      <c r="C590" s="132">
        <v>7</v>
      </c>
      <c r="D590" s="132">
        <v>265.93248111563037</v>
      </c>
    </row>
    <row r="591" spans="1:4" x14ac:dyDescent="0.3">
      <c r="A591" s="131" t="s">
        <v>903</v>
      </c>
      <c r="B591" s="132">
        <v>2038</v>
      </c>
      <c r="C591" s="132">
        <v>8</v>
      </c>
      <c r="D591" s="132">
        <v>262.33517495395961</v>
      </c>
    </row>
    <row r="592" spans="1:4" x14ac:dyDescent="0.3">
      <c r="A592" s="131" t="s">
        <v>903</v>
      </c>
      <c r="B592" s="132">
        <v>2038</v>
      </c>
      <c r="C592" s="132">
        <v>9</v>
      </c>
      <c r="D592" s="132">
        <v>232.45622470840277</v>
      </c>
    </row>
    <row r="593" spans="1:4" x14ac:dyDescent="0.3">
      <c r="A593" s="131" t="s">
        <v>903</v>
      </c>
      <c r="B593" s="132">
        <v>2038</v>
      </c>
      <c r="C593" s="132">
        <v>10</v>
      </c>
      <c r="D593" s="132">
        <v>173.22527809742999</v>
      </c>
    </row>
    <row r="594" spans="1:4" x14ac:dyDescent="0.3">
      <c r="A594" s="131" t="s">
        <v>903</v>
      </c>
      <c r="B594" s="132">
        <v>2038</v>
      </c>
      <c r="C594" s="132">
        <v>11</v>
      </c>
      <c r="D594" s="132">
        <v>104.63302611367129</v>
      </c>
    </row>
    <row r="595" spans="1:4" x14ac:dyDescent="0.3">
      <c r="A595" s="131" t="s">
        <v>903</v>
      </c>
      <c r="B595" s="132">
        <v>2038</v>
      </c>
      <c r="C595" s="132">
        <v>12</v>
      </c>
      <c r="D595" s="132">
        <v>86.413793103448285</v>
      </c>
    </row>
    <row r="596" spans="1:4" x14ac:dyDescent="0.3">
      <c r="A596" s="131" t="s">
        <v>903</v>
      </c>
      <c r="B596" s="132">
        <v>2039</v>
      </c>
      <c r="C596" s="132">
        <v>1</v>
      </c>
      <c r="D596" s="132">
        <v>89.33386773547096</v>
      </c>
    </row>
    <row r="597" spans="1:4" x14ac:dyDescent="0.3">
      <c r="A597" s="131" t="s">
        <v>903</v>
      </c>
      <c r="B597" s="132">
        <v>2039</v>
      </c>
      <c r="C597" s="132">
        <v>2</v>
      </c>
      <c r="D597" s="132">
        <v>83.73272727272726</v>
      </c>
    </row>
    <row r="598" spans="1:4" x14ac:dyDescent="0.3">
      <c r="A598" s="131" t="s">
        <v>903</v>
      </c>
      <c r="B598" s="132">
        <v>2039</v>
      </c>
      <c r="C598" s="132">
        <v>3</v>
      </c>
      <c r="D598" s="132">
        <v>118.22928611579538</v>
      </c>
    </row>
    <row r="599" spans="1:4" x14ac:dyDescent="0.3">
      <c r="A599" s="131" t="s">
        <v>903</v>
      </c>
      <c r="B599" s="132">
        <v>2039</v>
      </c>
      <c r="C599" s="132">
        <v>4</v>
      </c>
      <c r="D599" s="132">
        <v>143.48948497854079</v>
      </c>
    </row>
    <row r="600" spans="1:4" x14ac:dyDescent="0.3">
      <c r="A600" s="131" t="s">
        <v>903</v>
      </c>
      <c r="B600" s="132">
        <v>2039</v>
      </c>
      <c r="C600" s="132">
        <v>5</v>
      </c>
      <c r="D600" s="132">
        <v>195.44188861985469</v>
      </c>
    </row>
    <row r="601" spans="1:4" x14ac:dyDescent="0.3">
      <c r="A601" s="131" t="s">
        <v>903</v>
      </c>
      <c r="B601" s="132">
        <v>2039</v>
      </c>
      <c r="C601" s="132">
        <v>6</v>
      </c>
      <c r="D601" s="132">
        <v>231.59657469077067</v>
      </c>
    </row>
    <row r="602" spans="1:4" x14ac:dyDescent="0.3">
      <c r="A602" s="131" t="s">
        <v>903</v>
      </c>
      <c r="B602" s="132">
        <v>2039</v>
      </c>
      <c r="C602" s="132">
        <v>7</v>
      </c>
      <c r="D602" s="132">
        <v>265.63805956171575</v>
      </c>
    </row>
    <row r="603" spans="1:4" x14ac:dyDescent="0.3">
      <c r="A603" s="131" t="s">
        <v>903</v>
      </c>
      <c r="B603" s="132">
        <v>2039</v>
      </c>
      <c r="C603" s="132">
        <v>8</v>
      </c>
      <c r="D603" s="132">
        <v>268.06972040452121</v>
      </c>
    </row>
    <row r="604" spans="1:4" x14ac:dyDescent="0.3">
      <c r="A604" s="131" t="s">
        <v>903</v>
      </c>
      <c r="B604" s="132">
        <v>2039</v>
      </c>
      <c r="C604" s="132">
        <v>9</v>
      </c>
      <c r="D604" s="132">
        <v>277.2998308770234</v>
      </c>
    </row>
    <row r="605" spans="1:4" x14ac:dyDescent="0.3">
      <c r="A605" s="131" t="s">
        <v>903</v>
      </c>
      <c r="B605" s="132">
        <v>2039</v>
      </c>
      <c r="C605" s="132">
        <v>10</v>
      </c>
      <c r="D605" s="132">
        <v>187.98463356973986</v>
      </c>
    </row>
    <row r="606" spans="1:4" x14ac:dyDescent="0.3">
      <c r="A606" s="131" t="s">
        <v>903</v>
      </c>
      <c r="B606" s="132">
        <v>2039</v>
      </c>
      <c r="C606" s="132">
        <v>11</v>
      </c>
      <c r="D606" s="132">
        <v>104.97049180327865</v>
      </c>
    </row>
    <row r="607" spans="1:4" x14ac:dyDescent="0.3">
      <c r="A607" s="131" t="s">
        <v>903</v>
      </c>
      <c r="B607" s="132">
        <v>2039</v>
      </c>
      <c r="C607" s="132">
        <v>12</v>
      </c>
      <c r="D607" s="132">
        <v>89.776448170731754</v>
      </c>
    </row>
    <row r="608" spans="1:4" x14ac:dyDescent="0.3">
      <c r="A608" s="131" t="s">
        <v>903</v>
      </c>
      <c r="B608" s="132">
        <v>2040</v>
      </c>
      <c r="C608" s="132">
        <v>1</v>
      </c>
      <c r="D608" s="132">
        <v>80.976384256170803</v>
      </c>
    </row>
    <row r="609" spans="1:4" x14ac:dyDescent="0.3">
      <c r="A609" s="131" t="s">
        <v>903</v>
      </c>
      <c r="B609" s="132">
        <v>2040</v>
      </c>
      <c r="C609" s="132">
        <v>2</v>
      </c>
      <c r="D609" s="132">
        <v>75.58930112165659</v>
      </c>
    </row>
    <row r="610" spans="1:4" x14ac:dyDescent="0.3">
      <c r="A610" s="131" t="s">
        <v>903</v>
      </c>
      <c r="B610" s="132">
        <v>2040</v>
      </c>
      <c r="C610" s="132">
        <v>3</v>
      </c>
      <c r="D610" s="132">
        <v>114.11084879145585</v>
      </c>
    </row>
    <row r="611" spans="1:4" x14ac:dyDescent="0.3">
      <c r="A611" s="131" t="s">
        <v>903</v>
      </c>
      <c r="B611" s="132">
        <v>2040</v>
      </c>
      <c r="C611" s="132">
        <v>4</v>
      </c>
      <c r="D611" s="132">
        <v>137.9893833780161</v>
      </c>
    </row>
    <row r="612" spans="1:4" x14ac:dyDescent="0.3">
      <c r="A612" s="131" t="s">
        <v>903</v>
      </c>
      <c r="B612" s="132">
        <v>2040</v>
      </c>
      <c r="C612" s="132">
        <v>5</v>
      </c>
      <c r="D612" s="132">
        <v>189.96636167922492</v>
      </c>
    </row>
    <row r="613" spans="1:4" x14ac:dyDescent="0.3">
      <c r="A613" s="131" t="s">
        <v>903</v>
      </c>
      <c r="B613" s="132">
        <v>2040</v>
      </c>
      <c r="C613" s="132">
        <v>6</v>
      </c>
      <c r="D613" s="132">
        <v>231.139690844233</v>
      </c>
    </row>
    <row r="614" spans="1:4" x14ac:dyDescent="0.3">
      <c r="A614" s="131" t="s">
        <v>903</v>
      </c>
      <c r="B614" s="132">
        <v>2040</v>
      </c>
      <c r="C614" s="132">
        <v>7</v>
      </c>
      <c r="D614" s="132">
        <v>260.20978077571681</v>
      </c>
    </row>
    <row r="615" spans="1:4" x14ac:dyDescent="0.3">
      <c r="A615" s="131" t="s">
        <v>903</v>
      </c>
      <c r="B615" s="132">
        <v>2040</v>
      </c>
      <c r="C615" s="132">
        <v>8</v>
      </c>
      <c r="D615" s="132">
        <v>298.45473830293429</v>
      </c>
    </row>
    <row r="616" spans="1:4" x14ac:dyDescent="0.3">
      <c r="A616" s="131" t="s">
        <v>903</v>
      </c>
      <c r="B616" s="132">
        <v>2040</v>
      </c>
      <c r="C616" s="132">
        <v>9</v>
      </c>
      <c r="D616" s="132">
        <v>276.49577192558581</v>
      </c>
    </row>
    <row r="617" spans="1:4" x14ac:dyDescent="0.3">
      <c r="A617" s="131" t="s">
        <v>903</v>
      </c>
      <c r="B617" s="132">
        <v>2040</v>
      </c>
      <c r="C617" s="132">
        <v>10</v>
      </c>
      <c r="D617" s="132">
        <v>171.80851063829778</v>
      </c>
    </row>
    <row r="618" spans="1:4" x14ac:dyDescent="0.3">
      <c r="A618" s="131" t="s">
        <v>903</v>
      </c>
      <c r="B618" s="132">
        <v>2040</v>
      </c>
      <c r="C618" s="132">
        <v>11</v>
      </c>
      <c r="D618" s="132">
        <v>104.81267067176405</v>
      </c>
    </row>
    <row r="619" spans="1:4" x14ac:dyDescent="0.3">
      <c r="A619" s="131" t="s">
        <v>903</v>
      </c>
      <c r="B619" s="132">
        <v>2040</v>
      </c>
      <c r="C619" s="132">
        <v>12</v>
      </c>
      <c r="D619" s="132">
        <v>88.502589489718247</v>
      </c>
    </row>
    <row r="620" spans="1:4" x14ac:dyDescent="0.3">
      <c r="A620" s="131" t="s">
        <v>903</v>
      </c>
      <c r="B620" s="132">
        <v>2041</v>
      </c>
      <c r="C620" s="132">
        <v>1</v>
      </c>
      <c r="D620" s="132">
        <v>79.901515151515198</v>
      </c>
    </row>
    <row r="621" spans="1:4" x14ac:dyDescent="0.3">
      <c r="A621" s="131" t="s">
        <v>903</v>
      </c>
      <c r="B621" s="132">
        <v>2041</v>
      </c>
      <c r="C621" s="132">
        <v>2</v>
      </c>
      <c r="D621" s="132">
        <v>71.019909502262465</v>
      </c>
    </row>
    <row r="622" spans="1:4" x14ac:dyDescent="0.3">
      <c r="A622" s="131" t="s">
        <v>903</v>
      </c>
      <c r="B622" s="132">
        <v>2041</v>
      </c>
      <c r="C622" s="132">
        <v>3</v>
      </c>
      <c r="D622" s="132">
        <v>113.69110629067248</v>
      </c>
    </row>
    <row r="623" spans="1:4" x14ac:dyDescent="0.3">
      <c r="A623" s="131" t="s">
        <v>903</v>
      </c>
      <c r="B623" s="132">
        <v>2041</v>
      </c>
      <c r="C623" s="132">
        <v>4</v>
      </c>
      <c r="D623" s="132">
        <v>135.96504642271984</v>
      </c>
    </row>
    <row r="624" spans="1:4" x14ac:dyDescent="0.3">
      <c r="A624" s="131" t="s">
        <v>903</v>
      </c>
      <c r="B624" s="132">
        <v>2041</v>
      </c>
      <c r="C624" s="132">
        <v>5</v>
      </c>
      <c r="D624" s="132">
        <v>197.84126984126979</v>
      </c>
    </row>
    <row r="625" spans="1:4" x14ac:dyDescent="0.3">
      <c r="A625" s="131" t="s">
        <v>903</v>
      </c>
      <c r="B625" s="132">
        <v>2041</v>
      </c>
      <c r="C625" s="132">
        <v>6</v>
      </c>
      <c r="D625" s="132">
        <v>226.89738486461465</v>
      </c>
    </row>
    <row r="626" spans="1:4" x14ac:dyDescent="0.3">
      <c r="A626" s="131" t="s">
        <v>903</v>
      </c>
      <c r="B626" s="132">
        <v>2041</v>
      </c>
      <c r="C626" s="132">
        <v>7</v>
      </c>
      <c r="D626" s="132">
        <v>276.17736689254588</v>
      </c>
    </row>
    <row r="627" spans="1:4" x14ac:dyDescent="0.3">
      <c r="A627" s="131" t="s">
        <v>903</v>
      </c>
      <c r="B627" s="132">
        <v>2041</v>
      </c>
      <c r="C627" s="132">
        <v>8</v>
      </c>
      <c r="D627" s="132">
        <v>270.06455307833932</v>
      </c>
    </row>
    <row r="628" spans="1:4" x14ac:dyDescent="0.3">
      <c r="A628" s="131" t="s">
        <v>903</v>
      </c>
      <c r="B628" s="132">
        <v>2041</v>
      </c>
      <c r="C628" s="132">
        <v>9</v>
      </c>
      <c r="D628" s="132">
        <v>249.58229414564491</v>
      </c>
    </row>
    <row r="629" spans="1:4" x14ac:dyDescent="0.3">
      <c r="A629" s="131" t="s">
        <v>903</v>
      </c>
      <c r="B629" s="132">
        <v>2041</v>
      </c>
      <c r="C629" s="132">
        <v>10</v>
      </c>
      <c r="D629" s="132">
        <v>198.18297546012275</v>
      </c>
    </row>
    <row r="630" spans="1:4" x14ac:dyDescent="0.3">
      <c r="A630" s="131" t="s">
        <v>903</v>
      </c>
      <c r="B630" s="132">
        <v>2041</v>
      </c>
      <c r="C630" s="132">
        <v>11</v>
      </c>
      <c r="D630" s="132">
        <v>105.78500511770729</v>
      </c>
    </row>
    <row r="631" spans="1:4" x14ac:dyDescent="0.3">
      <c r="A631" s="131" t="s">
        <v>903</v>
      </c>
      <c r="B631" s="132">
        <v>2041</v>
      </c>
      <c r="C631" s="132">
        <v>12</v>
      </c>
      <c r="D631" s="132">
        <v>85.477528089887642</v>
      </c>
    </row>
    <row r="632" spans="1:4" x14ac:dyDescent="0.3">
      <c r="A632" s="131" t="s">
        <v>903</v>
      </c>
      <c r="B632" s="132">
        <v>2042</v>
      </c>
      <c r="C632" s="132">
        <v>1</v>
      </c>
      <c r="D632" s="132">
        <v>85.730808080808131</v>
      </c>
    </row>
    <row r="633" spans="1:4" x14ac:dyDescent="0.3">
      <c r="A633" s="131" t="s">
        <v>903</v>
      </c>
      <c r="B633" s="132">
        <v>2042</v>
      </c>
      <c r="C633" s="132">
        <v>2</v>
      </c>
      <c r="D633" s="132">
        <v>74.804347826086968</v>
      </c>
    </row>
    <row r="634" spans="1:4" x14ac:dyDescent="0.3">
      <c r="A634" s="131" t="s">
        <v>903</v>
      </c>
      <c r="B634" s="132">
        <v>2042</v>
      </c>
      <c r="C634" s="132">
        <v>3</v>
      </c>
      <c r="D634" s="132">
        <v>126.14490238611715</v>
      </c>
    </row>
    <row r="635" spans="1:4" x14ac:dyDescent="0.3">
      <c r="A635" s="131" t="s">
        <v>903</v>
      </c>
      <c r="B635" s="132">
        <v>2042</v>
      </c>
      <c r="C635" s="132">
        <v>4</v>
      </c>
      <c r="D635" s="132">
        <v>135.96504642271984</v>
      </c>
    </row>
    <row r="636" spans="1:4" x14ac:dyDescent="0.3">
      <c r="A636" s="131" t="s">
        <v>903</v>
      </c>
      <c r="B636" s="132">
        <v>2042</v>
      </c>
      <c r="C636" s="132">
        <v>5</v>
      </c>
      <c r="D636" s="132">
        <v>192.71428571428569</v>
      </c>
    </row>
    <row r="637" spans="1:4" x14ac:dyDescent="0.3">
      <c r="A637" s="131" t="s">
        <v>903</v>
      </c>
      <c r="B637" s="132">
        <v>2042</v>
      </c>
      <c r="C637" s="132">
        <v>6</v>
      </c>
      <c r="D637" s="132">
        <v>230.5148808146262</v>
      </c>
    </row>
    <row r="638" spans="1:4" x14ac:dyDescent="0.3">
      <c r="A638" s="131" t="s">
        <v>903</v>
      </c>
      <c r="B638" s="132">
        <v>2042</v>
      </c>
      <c r="C638" s="132">
        <v>7</v>
      </c>
      <c r="D638" s="132">
        <v>266.88582494190541</v>
      </c>
    </row>
    <row r="639" spans="1:4" x14ac:dyDescent="0.3">
      <c r="A639" s="131" t="s">
        <v>903</v>
      </c>
      <c r="B639" s="132">
        <v>2042</v>
      </c>
      <c r="C639" s="132">
        <v>8</v>
      </c>
      <c r="D639" s="132">
        <v>274.84288052373165</v>
      </c>
    </row>
    <row r="640" spans="1:4" x14ac:dyDescent="0.3">
      <c r="A640" s="131" t="s">
        <v>903</v>
      </c>
      <c r="B640" s="132">
        <v>2042</v>
      </c>
      <c r="C640" s="132">
        <v>9</v>
      </c>
      <c r="D640" s="132">
        <v>250.38610185625896</v>
      </c>
    </row>
    <row r="641" spans="1:4" x14ac:dyDescent="0.3">
      <c r="A641" s="131" t="s">
        <v>903</v>
      </c>
      <c r="B641" s="132">
        <v>2042</v>
      </c>
      <c r="C641" s="132">
        <v>10</v>
      </c>
      <c r="D641" s="132">
        <v>173.32581511315692</v>
      </c>
    </row>
    <row r="642" spans="1:4" x14ac:dyDescent="0.3">
      <c r="A642" s="131" t="s">
        <v>903</v>
      </c>
      <c r="B642" s="132">
        <v>2042</v>
      </c>
      <c r="C642" s="132">
        <v>11</v>
      </c>
      <c r="D642" s="132">
        <v>100.8135688684076</v>
      </c>
    </row>
    <row r="643" spans="1:4" x14ac:dyDescent="0.3">
      <c r="A643" s="131" t="s">
        <v>903</v>
      </c>
      <c r="B643" s="132">
        <v>2042</v>
      </c>
      <c r="C643" s="132">
        <v>12</v>
      </c>
      <c r="D643" s="132">
        <v>85.276404494382021</v>
      </c>
    </row>
    <row r="644" spans="1:4" x14ac:dyDescent="0.3">
      <c r="A644" s="131" t="s">
        <v>903</v>
      </c>
      <c r="B644" s="132">
        <v>2043</v>
      </c>
      <c r="C644" s="132">
        <v>1</v>
      </c>
      <c r="D644" s="132">
        <v>84.175868603916655</v>
      </c>
    </row>
    <row r="645" spans="1:4" x14ac:dyDescent="0.3">
      <c r="A645" s="131" t="s">
        <v>903</v>
      </c>
      <c r="B645" s="132">
        <v>2043</v>
      </c>
      <c r="C645" s="132">
        <v>2</v>
      </c>
      <c r="D645" s="132">
        <v>74.837104072398205</v>
      </c>
    </row>
    <row r="646" spans="1:4" x14ac:dyDescent="0.3">
      <c r="A646" s="131" t="s">
        <v>903</v>
      </c>
      <c r="B646" s="132">
        <v>2043</v>
      </c>
      <c r="C646" s="132">
        <v>3</v>
      </c>
      <c r="D646" s="132">
        <v>117.70845986984817</v>
      </c>
    </row>
    <row r="647" spans="1:4" x14ac:dyDescent="0.3">
      <c r="A647" s="131" t="s">
        <v>903</v>
      </c>
      <c r="B647" s="132">
        <v>2043</v>
      </c>
      <c r="C647" s="132">
        <v>4</v>
      </c>
      <c r="D647" s="132">
        <v>138.8793009284544</v>
      </c>
    </row>
    <row r="648" spans="1:4" x14ac:dyDescent="0.3">
      <c r="A648" s="131" t="s">
        <v>903</v>
      </c>
      <c r="B648" s="132">
        <v>2043</v>
      </c>
      <c r="C648" s="132">
        <v>5</v>
      </c>
      <c r="D648" s="132">
        <v>189.09523809523805</v>
      </c>
    </row>
    <row r="649" spans="1:4" x14ac:dyDescent="0.3">
      <c r="A649" s="131" t="s">
        <v>903</v>
      </c>
      <c r="B649" s="132">
        <v>2043</v>
      </c>
      <c r="C649" s="132">
        <v>6</v>
      </c>
      <c r="D649" s="132">
        <v>228.9071048368433</v>
      </c>
    </row>
    <row r="650" spans="1:4" x14ac:dyDescent="0.3">
      <c r="A650" s="131" t="s">
        <v>903</v>
      </c>
      <c r="B650" s="132">
        <v>2043</v>
      </c>
      <c r="C650" s="132">
        <v>7</v>
      </c>
      <c r="D650" s="132">
        <v>271.60857862122378</v>
      </c>
    </row>
    <row r="651" spans="1:4" x14ac:dyDescent="0.3">
      <c r="A651" s="131" t="s">
        <v>903</v>
      </c>
      <c r="B651" s="132">
        <v>2043</v>
      </c>
      <c r="C651" s="132">
        <v>8</v>
      </c>
      <c r="D651" s="132">
        <v>258.41522406384297</v>
      </c>
    </row>
    <row r="652" spans="1:4" x14ac:dyDescent="0.3">
      <c r="A652" s="131" t="s">
        <v>903</v>
      </c>
      <c r="B652" s="132">
        <v>2043</v>
      </c>
      <c r="C652" s="132">
        <v>9</v>
      </c>
      <c r="D652" s="132">
        <v>244.61671030706975</v>
      </c>
    </row>
    <row r="653" spans="1:4" x14ac:dyDescent="0.3">
      <c r="A653" s="131" t="s">
        <v>903</v>
      </c>
      <c r="B653" s="132">
        <v>2043</v>
      </c>
      <c r="C653" s="132">
        <v>10</v>
      </c>
      <c r="D653" s="132">
        <v>190.31657077100115</v>
      </c>
    </row>
    <row r="654" spans="1:4" x14ac:dyDescent="0.3">
      <c r="A654" s="131" t="s">
        <v>903</v>
      </c>
      <c r="B654" s="132">
        <v>2043</v>
      </c>
      <c r="C654" s="132">
        <v>11</v>
      </c>
      <c r="D654" s="132">
        <v>107.49283520982601</v>
      </c>
    </row>
    <row r="655" spans="1:4" x14ac:dyDescent="0.3">
      <c r="A655" s="131" t="s">
        <v>903</v>
      </c>
      <c r="B655" s="132">
        <v>2043</v>
      </c>
      <c r="C655" s="132">
        <v>12</v>
      </c>
      <c r="D655" s="132">
        <v>85.578089887640445</v>
      </c>
    </row>
    <row r="656" spans="1:4" x14ac:dyDescent="0.3">
      <c r="A656" s="131" t="s">
        <v>903</v>
      </c>
      <c r="B656" s="132">
        <v>2044</v>
      </c>
      <c r="C656" s="132">
        <v>1</v>
      </c>
      <c r="D656" s="132">
        <v>84.122727272727317</v>
      </c>
    </row>
    <row r="657" spans="1:4" x14ac:dyDescent="0.3">
      <c r="A657" s="131" t="s">
        <v>903</v>
      </c>
      <c r="B657" s="132">
        <v>2044</v>
      </c>
      <c r="C657" s="132">
        <v>2</v>
      </c>
      <c r="D657" s="132">
        <v>77.505078809106834</v>
      </c>
    </row>
    <row r="658" spans="1:4" x14ac:dyDescent="0.3">
      <c r="A658" s="131" t="s">
        <v>903</v>
      </c>
      <c r="B658" s="132">
        <v>2044</v>
      </c>
      <c r="C658" s="132">
        <v>3</v>
      </c>
      <c r="D658" s="132">
        <v>122.02711496746204</v>
      </c>
    </row>
    <row r="659" spans="1:4" x14ac:dyDescent="0.3">
      <c r="A659" s="131" t="s">
        <v>903</v>
      </c>
      <c r="B659" s="132">
        <v>2044</v>
      </c>
      <c r="C659" s="132">
        <v>4</v>
      </c>
      <c r="D659" s="132">
        <v>135.89082969432314</v>
      </c>
    </row>
    <row r="660" spans="1:4" x14ac:dyDescent="0.3">
      <c r="A660" s="131" t="s">
        <v>903</v>
      </c>
      <c r="B660" s="132">
        <v>2044</v>
      </c>
      <c r="C660" s="132">
        <v>5</v>
      </c>
      <c r="D660" s="132">
        <v>191.20634920634916</v>
      </c>
    </row>
    <row r="661" spans="1:4" x14ac:dyDescent="0.3">
      <c r="A661" s="131" t="s">
        <v>903</v>
      </c>
      <c r="B661" s="132">
        <v>2044</v>
      </c>
      <c r="C661" s="132">
        <v>6</v>
      </c>
      <c r="D661" s="132">
        <v>230.05969458583985</v>
      </c>
    </row>
    <row r="662" spans="1:4" x14ac:dyDescent="0.3">
      <c r="A662" s="131" t="s">
        <v>903</v>
      </c>
      <c r="B662" s="132">
        <v>2044</v>
      </c>
      <c r="C662" s="132">
        <v>7</v>
      </c>
      <c r="D662" s="132">
        <v>268.84344627299117</v>
      </c>
    </row>
    <row r="663" spans="1:4" x14ac:dyDescent="0.3">
      <c r="A663" s="131" t="s">
        <v>903</v>
      </c>
      <c r="B663" s="132">
        <v>2044</v>
      </c>
      <c r="C663" s="132">
        <v>8</v>
      </c>
      <c r="D663" s="132">
        <v>263.13926744423992</v>
      </c>
    </row>
    <row r="664" spans="1:4" x14ac:dyDescent="0.3">
      <c r="A664" s="131" t="s">
        <v>903</v>
      </c>
      <c r="B664" s="132">
        <v>2044</v>
      </c>
      <c r="C664" s="132">
        <v>9</v>
      </c>
      <c r="D664" s="132">
        <v>251.95320161866221</v>
      </c>
    </row>
    <row r="665" spans="1:4" x14ac:dyDescent="0.3">
      <c r="A665" s="131" t="s">
        <v>903</v>
      </c>
      <c r="B665" s="132">
        <v>2044</v>
      </c>
      <c r="C665" s="132">
        <v>10</v>
      </c>
      <c r="D665" s="132">
        <v>174.02957422324513</v>
      </c>
    </row>
    <row r="666" spans="1:4" x14ac:dyDescent="0.3">
      <c r="A666" s="131" t="s">
        <v>903</v>
      </c>
      <c r="B666" s="132">
        <v>2044</v>
      </c>
      <c r="C666" s="132">
        <v>11</v>
      </c>
      <c r="D666" s="132">
        <v>101.46519959058344</v>
      </c>
    </row>
    <row r="667" spans="1:4" x14ac:dyDescent="0.3">
      <c r="A667" s="131" t="s">
        <v>903</v>
      </c>
      <c r="B667" s="132">
        <v>2044</v>
      </c>
      <c r="C667" s="132">
        <v>12</v>
      </c>
      <c r="D667" s="132">
        <v>85.175842696629232</v>
      </c>
    </row>
    <row r="668" spans="1:4" x14ac:dyDescent="0.3">
      <c r="A668" s="131" t="s">
        <v>903</v>
      </c>
      <c r="B668" s="132">
        <v>2045</v>
      </c>
      <c r="C668" s="132">
        <v>1</v>
      </c>
      <c r="D668" s="132">
        <v>84.122727272727317</v>
      </c>
    </row>
    <row r="669" spans="1:4" x14ac:dyDescent="0.3">
      <c r="A669" s="131" t="s">
        <v>903</v>
      </c>
      <c r="B669" s="132">
        <v>2045</v>
      </c>
      <c r="C669" s="132">
        <v>2</v>
      </c>
      <c r="D669" s="132">
        <v>75.508152173913047</v>
      </c>
    </row>
    <row r="670" spans="1:4" x14ac:dyDescent="0.3">
      <c r="A670" s="131" t="s">
        <v>903</v>
      </c>
      <c r="B670" s="132">
        <v>2045</v>
      </c>
      <c r="C670" s="132">
        <v>3</v>
      </c>
      <c r="D670" s="132">
        <v>145.30613130765056</v>
      </c>
    </row>
    <row r="671" spans="1:4" x14ac:dyDescent="0.3">
      <c r="A671" s="131" t="s">
        <v>903</v>
      </c>
      <c r="B671" s="132">
        <v>2045</v>
      </c>
      <c r="C671" s="132">
        <v>4</v>
      </c>
      <c r="D671" s="132">
        <v>139.38175860185689</v>
      </c>
    </row>
    <row r="672" spans="1:4" x14ac:dyDescent="0.3">
      <c r="A672" s="131" t="s">
        <v>903</v>
      </c>
      <c r="B672" s="132">
        <v>2045</v>
      </c>
      <c r="C672" s="132">
        <v>5</v>
      </c>
      <c r="D672" s="132">
        <v>197.53968253968247</v>
      </c>
    </row>
    <row r="673" spans="1:4" x14ac:dyDescent="0.3">
      <c r="A673" s="131" t="s">
        <v>903</v>
      </c>
      <c r="B673" s="132">
        <v>2045</v>
      </c>
      <c r="C673" s="132">
        <v>6</v>
      </c>
      <c r="D673" s="132">
        <v>231.46617306802406</v>
      </c>
    </row>
    <row r="674" spans="1:4" x14ac:dyDescent="0.3">
      <c r="A674" s="131" t="s">
        <v>903</v>
      </c>
      <c r="B674" s="132">
        <v>2045</v>
      </c>
      <c r="C674" s="132">
        <v>7</v>
      </c>
      <c r="D674" s="132">
        <v>268.28917924893523</v>
      </c>
    </row>
    <row r="675" spans="1:4" x14ac:dyDescent="0.3">
      <c r="A675" s="131" t="s">
        <v>903</v>
      </c>
      <c r="B675" s="132">
        <v>2045</v>
      </c>
      <c r="C675" s="132">
        <v>8</v>
      </c>
      <c r="D675" s="132">
        <v>260.82750153468396</v>
      </c>
    </row>
    <row r="676" spans="1:4" x14ac:dyDescent="0.3">
      <c r="A676" s="131" t="s">
        <v>903</v>
      </c>
      <c r="B676" s="132">
        <v>2045</v>
      </c>
      <c r="C676" s="132">
        <v>9</v>
      </c>
      <c r="D676" s="132">
        <v>246.56801523084246</v>
      </c>
    </row>
    <row r="677" spans="1:4" x14ac:dyDescent="0.3">
      <c r="A677" s="131" t="s">
        <v>903</v>
      </c>
      <c r="B677" s="132">
        <v>2045</v>
      </c>
      <c r="C677" s="132">
        <v>10</v>
      </c>
      <c r="D677" s="132">
        <v>171.68254029163469</v>
      </c>
    </row>
    <row r="678" spans="1:4" x14ac:dyDescent="0.3">
      <c r="A678" s="131" t="s">
        <v>903</v>
      </c>
      <c r="B678" s="132">
        <v>2045</v>
      </c>
      <c r="C678" s="132">
        <v>11</v>
      </c>
      <c r="D678" s="132">
        <v>102.12022529441886</v>
      </c>
    </row>
    <row r="679" spans="1:4" x14ac:dyDescent="0.3">
      <c r="A679" s="131" t="s">
        <v>903</v>
      </c>
      <c r="B679" s="132">
        <v>2045</v>
      </c>
      <c r="C679" s="132">
        <v>12</v>
      </c>
      <c r="D679" s="132">
        <v>85.509462710505218</v>
      </c>
    </row>
    <row r="680" spans="1:4" x14ac:dyDescent="0.3">
      <c r="A680" s="131" t="s">
        <v>903</v>
      </c>
      <c r="B680" s="132">
        <v>2046</v>
      </c>
      <c r="C680" s="132">
        <v>1</v>
      </c>
      <c r="D680" s="132">
        <v>84.879848389134594</v>
      </c>
    </row>
    <row r="681" spans="1:4" x14ac:dyDescent="0.3">
      <c r="A681" s="131" t="s">
        <v>903</v>
      </c>
      <c r="B681" s="132">
        <v>2046</v>
      </c>
      <c r="C681" s="132">
        <v>2</v>
      </c>
      <c r="D681" s="132">
        <v>74.804347826086968</v>
      </c>
    </row>
    <row r="682" spans="1:4" x14ac:dyDescent="0.3">
      <c r="A682" s="131" t="s">
        <v>903</v>
      </c>
      <c r="B682" s="132">
        <v>2046</v>
      </c>
      <c r="C682" s="132">
        <v>3</v>
      </c>
      <c r="D682" s="132">
        <v>117.70845986984817</v>
      </c>
    </row>
    <row r="683" spans="1:4" x14ac:dyDescent="0.3">
      <c r="A683" s="131" t="s">
        <v>903</v>
      </c>
      <c r="B683" s="132">
        <v>2046</v>
      </c>
      <c r="C683" s="132">
        <v>4</v>
      </c>
      <c r="D683" s="132">
        <v>136.84371584699454</v>
      </c>
    </row>
    <row r="684" spans="1:4" x14ac:dyDescent="0.3">
      <c r="A684" s="131" t="s">
        <v>903</v>
      </c>
      <c r="B684" s="132">
        <v>2046</v>
      </c>
      <c r="C684" s="132">
        <v>5</v>
      </c>
      <c r="D684" s="132">
        <v>188.43958797327389</v>
      </c>
    </row>
    <row r="685" spans="1:4" x14ac:dyDescent="0.3">
      <c r="A685" s="131" t="s">
        <v>903</v>
      </c>
      <c r="B685" s="132">
        <v>2046</v>
      </c>
      <c r="C685" s="132">
        <v>6</v>
      </c>
      <c r="D685" s="132">
        <v>228.90710483684325</v>
      </c>
    </row>
    <row r="686" spans="1:4" x14ac:dyDescent="0.3">
      <c r="A686" s="131" t="s">
        <v>903</v>
      </c>
      <c r="B686" s="132">
        <v>2046</v>
      </c>
      <c r="C686" s="132">
        <v>7</v>
      </c>
      <c r="D686" s="132">
        <v>267.23601161665044</v>
      </c>
    </row>
    <row r="687" spans="1:4" x14ac:dyDescent="0.3">
      <c r="A687" s="131" t="s">
        <v>903</v>
      </c>
      <c r="B687" s="132">
        <v>2046</v>
      </c>
      <c r="C687" s="132">
        <v>8</v>
      </c>
      <c r="D687" s="132">
        <v>263.68837970540108</v>
      </c>
    </row>
    <row r="688" spans="1:4" x14ac:dyDescent="0.3">
      <c r="A688" s="131" t="s">
        <v>903</v>
      </c>
      <c r="B688" s="132">
        <v>2046</v>
      </c>
      <c r="C688" s="132">
        <v>9</v>
      </c>
      <c r="D688" s="132">
        <v>267.53068317067368</v>
      </c>
    </row>
    <row r="689" spans="1:4" x14ac:dyDescent="0.3">
      <c r="A689" s="131" t="s">
        <v>903</v>
      </c>
      <c r="B689" s="132">
        <v>2046</v>
      </c>
      <c r="C689" s="132">
        <v>10</v>
      </c>
      <c r="D689" s="132">
        <v>175.00153491941671</v>
      </c>
    </row>
    <row r="690" spans="1:4" x14ac:dyDescent="0.3">
      <c r="A690" s="131" t="s">
        <v>903</v>
      </c>
      <c r="B690" s="132">
        <v>2046</v>
      </c>
      <c r="C690" s="132">
        <v>11</v>
      </c>
      <c r="D690" s="132">
        <v>100.86243602865918</v>
      </c>
    </row>
    <row r="691" spans="1:4" x14ac:dyDescent="0.3">
      <c r="A691" s="131" t="s">
        <v>903</v>
      </c>
      <c r="B691" s="132">
        <v>2046</v>
      </c>
      <c r="C691" s="132">
        <v>12</v>
      </c>
      <c r="D691" s="132">
        <v>85.509462710505218</v>
      </c>
    </row>
    <row r="692" spans="1:4" x14ac:dyDescent="0.3">
      <c r="A692" s="131" t="s">
        <v>903</v>
      </c>
      <c r="B692" s="132">
        <v>2047</v>
      </c>
      <c r="C692" s="132">
        <v>1</v>
      </c>
      <c r="D692" s="132">
        <v>85.684396715097947</v>
      </c>
    </row>
    <row r="693" spans="1:4" x14ac:dyDescent="0.3">
      <c r="A693" s="131" t="s">
        <v>903</v>
      </c>
      <c r="B693" s="132">
        <v>2047</v>
      </c>
      <c r="C693" s="132">
        <v>2</v>
      </c>
      <c r="D693" s="132">
        <v>74.804347826086968</v>
      </c>
    </row>
    <row r="694" spans="1:4" x14ac:dyDescent="0.3">
      <c r="A694" s="131" t="s">
        <v>903</v>
      </c>
      <c r="B694" s="132">
        <v>2047</v>
      </c>
      <c r="C694" s="132">
        <v>3</v>
      </c>
      <c r="D694" s="132">
        <v>117.70845986984817</v>
      </c>
    </row>
    <row r="695" spans="1:4" x14ac:dyDescent="0.3">
      <c r="A695" s="131" t="s">
        <v>903</v>
      </c>
      <c r="B695" s="132">
        <v>2047</v>
      </c>
      <c r="C695" s="132">
        <v>4</v>
      </c>
      <c r="D695" s="132">
        <v>135.83825136612023</v>
      </c>
    </row>
    <row r="696" spans="1:4" x14ac:dyDescent="0.3">
      <c r="A696" s="131" t="s">
        <v>903</v>
      </c>
      <c r="B696" s="132">
        <v>2047</v>
      </c>
      <c r="C696" s="132">
        <v>5</v>
      </c>
      <c r="D696" s="132">
        <v>199.75132275132273</v>
      </c>
    </row>
    <row r="697" spans="1:4" x14ac:dyDescent="0.3">
      <c r="A697" s="131" t="s">
        <v>903</v>
      </c>
      <c r="B697" s="132">
        <v>2047</v>
      </c>
      <c r="C697" s="132">
        <v>6</v>
      </c>
      <c r="D697" s="132">
        <v>229.25599259602032</v>
      </c>
    </row>
    <row r="698" spans="1:4" x14ac:dyDescent="0.3">
      <c r="A698" s="131" t="s">
        <v>903</v>
      </c>
      <c r="B698" s="132">
        <v>2047</v>
      </c>
      <c r="C698" s="132">
        <v>7</v>
      </c>
      <c r="D698" s="132">
        <v>267.93926427879956</v>
      </c>
    </row>
    <row r="699" spans="1:4" x14ac:dyDescent="0.3">
      <c r="A699" s="131" t="s">
        <v>903</v>
      </c>
      <c r="B699" s="132">
        <v>2047</v>
      </c>
      <c r="C699" s="132">
        <v>8</v>
      </c>
      <c r="D699" s="132">
        <v>262.18101472995102</v>
      </c>
    </row>
    <row r="700" spans="1:4" x14ac:dyDescent="0.3">
      <c r="A700" s="131" t="s">
        <v>903</v>
      </c>
      <c r="B700" s="132">
        <v>2047</v>
      </c>
      <c r="C700" s="132">
        <v>9</v>
      </c>
      <c r="D700" s="132">
        <v>245.42070935491549</v>
      </c>
    </row>
    <row r="701" spans="1:4" x14ac:dyDescent="0.3">
      <c r="A701" s="131" t="s">
        <v>903</v>
      </c>
      <c r="B701" s="132">
        <v>2047</v>
      </c>
      <c r="C701" s="132">
        <v>10</v>
      </c>
      <c r="D701" s="132">
        <v>174.66633435582824</v>
      </c>
    </row>
    <row r="702" spans="1:4" x14ac:dyDescent="0.3">
      <c r="A702" s="131" t="s">
        <v>903</v>
      </c>
      <c r="B702" s="132">
        <v>2047</v>
      </c>
      <c r="C702" s="132">
        <v>11</v>
      </c>
      <c r="D702" s="132">
        <v>101.21561699948799</v>
      </c>
    </row>
    <row r="703" spans="1:4" x14ac:dyDescent="0.3">
      <c r="A703" s="131" t="s">
        <v>903</v>
      </c>
      <c r="B703" s="132">
        <v>2047</v>
      </c>
      <c r="C703" s="132">
        <v>12</v>
      </c>
      <c r="D703" s="132">
        <v>87.790449438202259</v>
      </c>
    </row>
    <row r="704" spans="1:4" x14ac:dyDescent="0.3">
      <c r="A704" s="131" t="s">
        <v>903</v>
      </c>
      <c r="B704" s="132">
        <v>2048</v>
      </c>
      <c r="C704" s="132">
        <v>1</v>
      </c>
      <c r="D704" s="132">
        <v>86.735858585858637</v>
      </c>
    </row>
    <row r="705" spans="1:4" x14ac:dyDescent="0.3">
      <c r="A705" s="131" t="s">
        <v>903</v>
      </c>
      <c r="B705" s="132">
        <v>2048</v>
      </c>
      <c r="C705" s="132">
        <v>2</v>
      </c>
      <c r="D705" s="132">
        <v>77.505078809106834</v>
      </c>
    </row>
    <row r="706" spans="1:4" x14ac:dyDescent="0.3">
      <c r="A706" s="131" t="s">
        <v>903</v>
      </c>
      <c r="B706" s="132">
        <v>2048</v>
      </c>
      <c r="C706" s="132">
        <v>3</v>
      </c>
      <c r="D706" s="132">
        <v>117.70845986984817</v>
      </c>
    </row>
    <row r="707" spans="1:4" x14ac:dyDescent="0.3">
      <c r="A707" s="131" t="s">
        <v>903</v>
      </c>
      <c r="B707" s="132">
        <v>2048</v>
      </c>
      <c r="C707" s="132">
        <v>4</v>
      </c>
      <c r="D707" s="132">
        <v>136.54207650273221</v>
      </c>
    </row>
    <row r="708" spans="1:4" x14ac:dyDescent="0.3">
      <c r="A708" s="131" t="s">
        <v>903</v>
      </c>
      <c r="B708" s="132">
        <v>2048</v>
      </c>
      <c r="C708" s="132">
        <v>5</v>
      </c>
      <c r="D708" s="132">
        <v>192.01058201058197</v>
      </c>
    </row>
    <row r="709" spans="1:4" x14ac:dyDescent="0.3">
      <c r="A709" s="131" t="s">
        <v>903</v>
      </c>
      <c r="B709" s="132">
        <v>2048</v>
      </c>
      <c r="C709" s="132">
        <v>6</v>
      </c>
      <c r="D709" s="132">
        <v>229.81147882434618</v>
      </c>
    </row>
    <row r="710" spans="1:4" x14ac:dyDescent="0.3">
      <c r="A710" s="131" t="s">
        <v>903</v>
      </c>
      <c r="B710" s="132">
        <v>2048</v>
      </c>
      <c r="C710" s="132">
        <v>7</v>
      </c>
      <c r="D710" s="132">
        <v>266.43229428848008</v>
      </c>
    </row>
    <row r="711" spans="1:4" x14ac:dyDescent="0.3">
      <c r="A711" s="131" t="s">
        <v>903</v>
      </c>
      <c r="B711" s="132">
        <v>2048</v>
      </c>
      <c r="C711" s="132">
        <v>8</v>
      </c>
      <c r="D711" s="132">
        <v>277.59983636735541</v>
      </c>
    </row>
    <row r="712" spans="1:4" x14ac:dyDescent="0.3">
      <c r="A712" s="131" t="s">
        <v>903</v>
      </c>
      <c r="B712" s="132">
        <v>2048</v>
      </c>
      <c r="C712" s="132">
        <v>9</v>
      </c>
      <c r="D712" s="132">
        <v>256.2351904761905</v>
      </c>
    </row>
    <row r="713" spans="1:4" x14ac:dyDescent="0.3">
      <c r="A713" s="131" t="s">
        <v>903</v>
      </c>
      <c r="B713" s="132">
        <v>2048</v>
      </c>
      <c r="C713" s="132">
        <v>10</v>
      </c>
      <c r="D713" s="132">
        <v>167.49466820099732</v>
      </c>
    </row>
    <row r="714" spans="1:4" x14ac:dyDescent="0.3">
      <c r="A714" s="131" t="s">
        <v>903</v>
      </c>
      <c r="B714" s="132">
        <v>2048</v>
      </c>
      <c r="C714" s="132">
        <v>11</v>
      </c>
      <c r="D714" s="132">
        <v>101.76658137154558</v>
      </c>
    </row>
    <row r="715" spans="1:4" x14ac:dyDescent="0.3">
      <c r="A715" s="131" t="s">
        <v>903</v>
      </c>
      <c r="B715" s="132">
        <v>2048</v>
      </c>
      <c r="C715" s="132">
        <v>12</v>
      </c>
      <c r="D715" s="132">
        <v>86.41379310344827</v>
      </c>
    </row>
    <row r="716" spans="1:4" x14ac:dyDescent="0.3">
      <c r="A716" s="131" t="s">
        <v>903</v>
      </c>
      <c r="B716" s="132">
        <v>2049</v>
      </c>
      <c r="C716" s="132">
        <v>1</v>
      </c>
      <c r="D716" s="132">
        <v>86.836363636363686</v>
      </c>
    </row>
    <row r="717" spans="1:4" x14ac:dyDescent="0.3">
      <c r="A717" s="131" t="s">
        <v>903</v>
      </c>
      <c r="B717" s="132">
        <v>2049</v>
      </c>
      <c r="C717" s="132">
        <v>2</v>
      </c>
      <c r="D717" s="132">
        <v>75.307065217391326</v>
      </c>
    </row>
    <row r="718" spans="1:4" x14ac:dyDescent="0.3">
      <c r="A718" s="131" t="s">
        <v>903</v>
      </c>
      <c r="B718" s="132">
        <v>2049</v>
      </c>
      <c r="C718" s="132">
        <v>3</v>
      </c>
      <c r="D718" s="132">
        <v>117.60802603036878</v>
      </c>
    </row>
    <row r="719" spans="1:4" x14ac:dyDescent="0.3">
      <c r="A719" s="131" t="s">
        <v>903</v>
      </c>
      <c r="B719" s="132">
        <v>2049</v>
      </c>
      <c r="C719" s="132">
        <v>4</v>
      </c>
      <c r="D719" s="132">
        <v>138.07536865101036</v>
      </c>
    </row>
    <row r="720" spans="1:4" x14ac:dyDescent="0.3">
      <c r="A720" s="131" t="s">
        <v>903</v>
      </c>
      <c r="B720" s="132">
        <v>2049</v>
      </c>
      <c r="C720" s="132">
        <v>5</v>
      </c>
      <c r="D720" s="132">
        <v>194.77115812917592</v>
      </c>
    </row>
    <row r="721" spans="1:4" x14ac:dyDescent="0.3">
      <c r="A721" s="131" t="s">
        <v>903</v>
      </c>
      <c r="B721" s="132">
        <v>2049</v>
      </c>
      <c r="C721" s="132">
        <v>6</v>
      </c>
      <c r="D721" s="132">
        <v>233.32848877574628</v>
      </c>
    </row>
    <row r="722" spans="1:4" x14ac:dyDescent="0.3">
      <c r="A722" s="131" t="s">
        <v>903</v>
      </c>
      <c r="B722" s="132">
        <v>2049</v>
      </c>
      <c r="C722" s="132">
        <v>7</v>
      </c>
      <c r="D722" s="132">
        <v>270.50325329202161</v>
      </c>
    </row>
    <row r="723" spans="1:4" x14ac:dyDescent="0.3">
      <c r="A723" s="131" t="s">
        <v>903</v>
      </c>
      <c r="B723" s="132">
        <v>2049</v>
      </c>
      <c r="C723" s="132">
        <v>8</v>
      </c>
      <c r="D723" s="132">
        <v>269.97405361162276</v>
      </c>
    </row>
    <row r="724" spans="1:4" x14ac:dyDescent="0.3">
      <c r="A724" s="131" t="s">
        <v>903</v>
      </c>
      <c r="B724" s="132">
        <v>2049</v>
      </c>
      <c r="C724" s="132">
        <v>9</v>
      </c>
      <c r="D724" s="132">
        <v>244.516210426089</v>
      </c>
    </row>
    <row r="725" spans="1:4" x14ac:dyDescent="0.3">
      <c r="A725" s="131" t="s">
        <v>903</v>
      </c>
      <c r="B725" s="132">
        <v>2049</v>
      </c>
      <c r="C725" s="132">
        <v>10</v>
      </c>
      <c r="D725" s="132">
        <v>171.34988496932516</v>
      </c>
    </row>
    <row r="726" spans="1:4" x14ac:dyDescent="0.3">
      <c r="A726" s="131" t="s">
        <v>903</v>
      </c>
      <c r="B726" s="132">
        <v>2049</v>
      </c>
      <c r="C726" s="132">
        <v>11</v>
      </c>
      <c r="D726" s="132">
        <v>103.87625383828048</v>
      </c>
    </row>
    <row r="727" spans="1:4" x14ac:dyDescent="0.3">
      <c r="A727" s="131" t="s">
        <v>903</v>
      </c>
      <c r="B727" s="132">
        <v>2049</v>
      </c>
      <c r="C727" s="132">
        <v>12</v>
      </c>
      <c r="D727" s="132">
        <v>85.175842696629232</v>
      </c>
    </row>
    <row r="728" spans="1:4" x14ac:dyDescent="0.3">
      <c r="A728" s="131" t="s">
        <v>903</v>
      </c>
      <c r="B728" s="132">
        <v>2050</v>
      </c>
      <c r="C728" s="132">
        <v>1</v>
      </c>
      <c r="D728" s="132">
        <v>84.725757575757626</v>
      </c>
    </row>
    <row r="729" spans="1:4" x14ac:dyDescent="0.3">
      <c r="A729" s="131" t="s">
        <v>903</v>
      </c>
      <c r="B729" s="132">
        <v>2050</v>
      </c>
      <c r="C729" s="132">
        <v>2</v>
      </c>
      <c r="D729" s="132">
        <v>75.942081447963801</v>
      </c>
    </row>
    <row r="730" spans="1:4" x14ac:dyDescent="0.3">
      <c r="A730" s="131" t="s">
        <v>903</v>
      </c>
      <c r="B730" s="132">
        <v>2050</v>
      </c>
      <c r="C730" s="132">
        <v>3</v>
      </c>
      <c r="D730" s="132">
        <v>119.21496746203906</v>
      </c>
    </row>
    <row r="731" spans="1:4" x14ac:dyDescent="0.3">
      <c r="A731" s="131" t="s">
        <v>903</v>
      </c>
      <c r="B731" s="132">
        <v>2050</v>
      </c>
      <c r="C731" s="132">
        <v>4</v>
      </c>
      <c r="D731" s="132">
        <v>135.46258874931732</v>
      </c>
    </row>
    <row r="732" spans="1:4" x14ac:dyDescent="0.3">
      <c r="A732" s="131" t="s">
        <v>903</v>
      </c>
      <c r="B732" s="132">
        <v>2050</v>
      </c>
      <c r="C732" s="132">
        <v>5</v>
      </c>
      <c r="D732" s="132">
        <v>194.06765033407567</v>
      </c>
    </row>
    <row r="733" spans="1:4" x14ac:dyDescent="0.3">
      <c r="A733" s="131" t="s">
        <v>903</v>
      </c>
      <c r="B733" s="132">
        <v>2050</v>
      </c>
      <c r="C733" s="132">
        <v>6</v>
      </c>
      <c r="D733" s="132">
        <v>230.36108283202216</v>
      </c>
    </row>
    <row r="734" spans="1:4" x14ac:dyDescent="0.3">
      <c r="A734" s="131" t="s">
        <v>903</v>
      </c>
      <c r="B734" s="132">
        <v>2050</v>
      </c>
      <c r="C734" s="132">
        <v>7</v>
      </c>
      <c r="D734" s="132">
        <v>269.49841208365604</v>
      </c>
    </row>
    <row r="735" spans="1:4" x14ac:dyDescent="0.3">
      <c r="A735" s="131" t="s">
        <v>903</v>
      </c>
      <c r="B735" s="132">
        <v>2050</v>
      </c>
      <c r="C735" s="132">
        <v>8</v>
      </c>
      <c r="D735" s="132">
        <v>276.65171849427179</v>
      </c>
    </row>
    <row r="736" spans="1:4" x14ac:dyDescent="0.3">
      <c r="A736" s="131" t="s">
        <v>903</v>
      </c>
      <c r="B736" s="132">
        <v>2050</v>
      </c>
      <c r="C736" s="132">
        <v>9</v>
      </c>
      <c r="D736" s="132">
        <v>302.10264222804096</v>
      </c>
    </row>
    <row r="737" spans="1:4" x14ac:dyDescent="0.3">
      <c r="A737" s="131" t="s">
        <v>903</v>
      </c>
      <c r="B737" s="132">
        <v>2050</v>
      </c>
      <c r="C737" s="132">
        <v>10</v>
      </c>
      <c r="D737" s="132">
        <v>188.10475642500958</v>
      </c>
    </row>
    <row r="738" spans="1:4" x14ac:dyDescent="0.3">
      <c r="A738" s="131" t="s">
        <v>903</v>
      </c>
      <c r="B738" s="132">
        <v>2050</v>
      </c>
      <c r="C738" s="132">
        <v>11</v>
      </c>
      <c r="D738" s="132">
        <v>102.42176139272917</v>
      </c>
    </row>
    <row r="739" spans="1:4" x14ac:dyDescent="0.3">
      <c r="A739" s="131" t="s">
        <v>903</v>
      </c>
      <c r="B739" s="132">
        <v>2050</v>
      </c>
      <c r="C739" s="132">
        <v>12</v>
      </c>
      <c r="D739" s="132">
        <v>85.911387329591022</v>
      </c>
    </row>
    <row r="740" spans="1:4" x14ac:dyDescent="0.3">
      <c r="A740" s="131" t="s">
        <v>903</v>
      </c>
      <c r="B740" s="132">
        <v>2051</v>
      </c>
      <c r="C740" s="132">
        <v>1</v>
      </c>
      <c r="D740" s="132">
        <v>84.175868603916655</v>
      </c>
    </row>
    <row r="741" spans="1:4" x14ac:dyDescent="0.3">
      <c r="A741" s="131" t="s">
        <v>903</v>
      </c>
      <c r="B741" s="132">
        <v>2051</v>
      </c>
      <c r="C741" s="132">
        <v>2</v>
      </c>
      <c r="D741" s="132">
        <v>76.312500000000014</v>
      </c>
    </row>
    <row r="742" spans="1:4" x14ac:dyDescent="0.3">
      <c r="A742" s="131" t="s">
        <v>903</v>
      </c>
      <c r="B742" s="132">
        <v>2051</v>
      </c>
      <c r="C742" s="132">
        <v>3</v>
      </c>
      <c r="D742" s="132">
        <v>125.00748779164408</v>
      </c>
    </row>
    <row r="743" spans="1:4" x14ac:dyDescent="0.3">
      <c r="A743" s="131" t="s">
        <v>903</v>
      </c>
      <c r="B743" s="132">
        <v>2051</v>
      </c>
      <c r="C743" s="132">
        <v>4</v>
      </c>
      <c r="D743" s="132">
        <v>135.43606557377049</v>
      </c>
    </row>
    <row r="744" spans="1:4" x14ac:dyDescent="0.3">
      <c r="A744" s="131" t="s">
        <v>903</v>
      </c>
      <c r="B744" s="132">
        <v>2051</v>
      </c>
      <c r="C744" s="132">
        <v>5</v>
      </c>
      <c r="D744" s="132">
        <v>194.12169312169306</v>
      </c>
    </row>
    <row r="745" spans="1:4" x14ac:dyDescent="0.3">
      <c r="A745" s="131" t="s">
        <v>903</v>
      </c>
      <c r="B745" s="132">
        <v>2051</v>
      </c>
      <c r="C745" s="132">
        <v>6</v>
      </c>
      <c r="D745" s="132">
        <v>232.47080055529844</v>
      </c>
    </row>
    <row r="746" spans="1:4" x14ac:dyDescent="0.3">
      <c r="A746" s="131" t="s">
        <v>903</v>
      </c>
      <c r="B746" s="132">
        <v>2051</v>
      </c>
      <c r="C746" s="132">
        <v>7</v>
      </c>
      <c r="D746" s="132">
        <v>269.99674796747956</v>
      </c>
    </row>
    <row r="747" spans="1:4" x14ac:dyDescent="0.3">
      <c r="A747" s="131" t="s">
        <v>903</v>
      </c>
      <c r="B747" s="132">
        <v>2051</v>
      </c>
      <c r="C747" s="132">
        <v>8</v>
      </c>
      <c r="D747" s="132">
        <v>279.02009412727659</v>
      </c>
    </row>
    <row r="748" spans="1:4" x14ac:dyDescent="0.3">
      <c r="A748" s="131" t="s">
        <v>903</v>
      </c>
      <c r="B748" s="132">
        <v>2051</v>
      </c>
      <c r="C748" s="132">
        <v>9</v>
      </c>
      <c r="D748" s="132">
        <v>246.02370864079978</v>
      </c>
    </row>
    <row r="749" spans="1:4" x14ac:dyDescent="0.3">
      <c r="A749" s="131" t="s">
        <v>903</v>
      </c>
      <c r="B749" s="132">
        <v>2051</v>
      </c>
      <c r="C749" s="132">
        <v>10</v>
      </c>
      <c r="D749" s="132">
        <v>167.39413118527042</v>
      </c>
    </row>
    <row r="750" spans="1:4" x14ac:dyDescent="0.3">
      <c r="A750" s="131" t="s">
        <v>903</v>
      </c>
      <c r="B750" s="132">
        <v>2051</v>
      </c>
      <c r="C750" s="132">
        <v>11</v>
      </c>
      <c r="D750" s="132">
        <v>101.46519959058344</v>
      </c>
    </row>
    <row r="751" spans="1:4" x14ac:dyDescent="0.3">
      <c r="A751" s="131" t="s">
        <v>903</v>
      </c>
      <c r="B751" s="132">
        <v>2051</v>
      </c>
      <c r="C751" s="132">
        <v>12</v>
      </c>
      <c r="D751" s="132">
        <v>85.175842696629232</v>
      </c>
    </row>
    <row r="752" spans="1:4" x14ac:dyDescent="0.3">
      <c r="A752" s="131" t="s">
        <v>903</v>
      </c>
      <c r="B752" s="132">
        <v>2052</v>
      </c>
      <c r="C752" s="132">
        <v>1</v>
      </c>
      <c r="D752" s="132">
        <v>84.175868603916655</v>
      </c>
    </row>
    <row r="753" spans="1:4" x14ac:dyDescent="0.3">
      <c r="A753" s="131" t="s">
        <v>903</v>
      </c>
      <c r="B753" s="132">
        <v>2052</v>
      </c>
      <c r="C753" s="132">
        <v>2</v>
      </c>
      <c r="D753" s="132">
        <v>77.505078809106834</v>
      </c>
    </row>
    <row r="754" spans="1:4" x14ac:dyDescent="0.3">
      <c r="A754" s="131" t="s">
        <v>903</v>
      </c>
      <c r="B754" s="132">
        <v>2052</v>
      </c>
      <c r="C754" s="132">
        <v>3</v>
      </c>
      <c r="D754" s="132">
        <v>117.70845986984817</v>
      </c>
    </row>
    <row r="755" spans="1:4" x14ac:dyDescent="0.3">
      <c r="A755" s="131" t="s">
        <v>903</v>
      </c>
      <c r="B755" s="132">
        <v>2052</v>
      </c>
      <c r="C755" s="132">
        <v>4</v>
      </c>
      <c r="D755" s="132">
        <v>139.8601092896175</v>
      </c>
    </row>
    <row r="756" spans="1:4" x14ac:dyDescent="0.3">
      <c r="A756" s="131" t="s">
        <v>903</v>
      </c>
      <c r="B756" s="132">
        <v>2052</v>
      </c>
      <c r="C756" s="132">
        <v>5</v>
      </c>
      <c r="D756" s="132">
        <v>193.82010582010577</v>
      </c>
    </row>
    <row r="757" spans="1:4" x14ac:dyDescent="0.3">
      <c r="A757" s="131" t="s">
        <v>903</v>
      </c>
      <c r="B757" s="132">
        <v>2052</v>
      </c>
      <c r="C757" s="132">
        <v>6</v>
      </c>
      <c r="D757" s="132">
        <v>235.03675075214062</v>
      </c>
    </row>
    <row r="758" spans="1:4" x14ac:dyDescent="0.3">
      <c r="A758" s="131" t="s">
        <v>903</v>
      </c>
      <c r="B758" s="132">
        <v>2052</v>
      </c>
      <c r="C758" s="132">
        <v>7</v>
      </c>
      <c r="D758" s="132">
        <v>273.91971340046467</v>
      </c>
    </row>
    <row r="759" spans="1:4" x14ac:dyDescent="0.3">
      <c r="A759" s="131" t="s">
        <v>903</v>
      </c>
      <c r="B759" s="132">
        <v>2052</v>
      </c>
      <c r="C759" s="132">
        <v>8</v>
      </c>
      <c r="D759" s="132">
        <v>265.25001023122576</v>
      </c>
    </row>
    <row r="760" spans="1:4" x14ac:dyDescent="0.3">
      <c r="A760" s="131" t="s">
        <v>903</v>
      </c>
      <c r="B760" s="132">
        <v>2052</v>
      </c>
      <c r="C760" s="132">
        <v>9</v>
      </c>
      <c r="D760" s="132">
        <v>288.3341585336824</v>
      </c>
    </row>
    <row r="761" spans="1:4" x14ac:dyDescent="0.3">
      <c r="A761" s="131" t="s">
        <v>903</v>
      </c>
      <c r="B761" s="132">
        <v>2052</v>
      </c>
      <c r="C761" s="132">
        <v>10</v>
      </c>
      <c r="D761" s="132">
        <v>168.29896432681247</v>
      </c>
    </row>
    <row r="762" spans="1:4" x14ac:dyDescent="0.3">
      <c r="A762" s="131" t="s">
        <v>903</v>
      </c>
      <c r="B762" s="132">
        <v>2052</v>
      </c>
      <c r="C762" s="132">
        <v>11</v>
      </c>
      <c r="D762" s="132">
        <v>101.51370843989771</v>
      </c>
    </row>
    <row r="763" spans="1:4" x14ac:dyDescent="0.3">
      <c r="A763" s="131" t="s">
        <v>903</v>
      </c>
      <c r="B763" s="132">
        <v>2052</v>
      </c>
      <c r="C763" s="132">
        <v>12</v>
      </c>
      <c r="D763" s="132">
        <v>85.509462710505218</v>
      </c>
    </row>
    <row r="764" spans="1:4" x14ac:dyDescent="0.3">
      <c r="A764" s="131" t="s">
        <v>903</v>
      </c>
      <c r="B764" s="132">
        <v>2053</v>
      </c>
      <c r="C764" s="132">
        <v>1</v>
      </c>
      <c r="D764" s="132">
        <v>84.175868603916655</v>
      </c>
    </row>
    <row r="765" spans="1:4" x14ac:dyDescent="0.3">
      <c r="A765" s="131" t="s">
        <v>903</v>
      </c>
      <c r="B765" s="132">
        <v>2053</v>
      </c>
      <c r="C765" s="132">
        <v>2</v>
      </c>
      <c r="D765" s="132">
        <v>76.714673913043484</v>
      </c>
    </row>
    <row r="766" spans="1:4" x14ac:dyDescent="0.3">
      <c r="A766" s="131" t="s">
        <v>903</v>
      </c>
      <c r="B766" s="132">
        <v>2053</v>
      </c>
      <c r="C766" s="132">
        <v>3</v>
      </c>
      <c r="D766" s="132">
        <v>117.70845986984817</v>
      </c>
    </row>
    <row r="767" spans="1:4" x14ac:dyDescent="0.3">
      <c r="A767" s="131" t="s">
        <v>903</v>
      </c>
      <c r="B767" s="132">
        <v>2053</v>
      </c>
      <c r="C767" s="132">
        <v>4</v>
      </c>
      <c r="D767" s="132">
        <v>135.76406335335881</v>
      </c>
    </row>
    <row r="768" spans="1:4" x14ac:dyDescent="0.3">
      <c r="A768" s="131" t="s">
        <v>903</v>
      </c>
      <c r="B768" s="132">
        <v>2053</v>
      </c>
      <c r="C768" s="132">
        <v>5</v>
      </c>
      <c r="D768" s="132">
        <v>191.05261692650328</v>
      </c>
    </row>
    <row r="769" spans="1:4" x14ac:dyDescent="0.3">
      <c r="A769" s="131" t="s">
        <v>903</v>
      </c>
      <c r="B769" s="132">
        <v>2053</v>
      </c>
      <c r="C769" s="132">
        <v>6</v>
      </c>
      <c r="D769" s="132">
        <v>228.40467484378613</v>
      </c>
    </row>
    <row r="770" spans="1:4" x14ac:dyDescent="0.3">
      <c r="A770" s="131" t="s">
        <v>903</v>
      </c>
      <c r="B770" s="132">
        <v>2053</v>
      </c>
      <c r="C770" s="132">
        <v>7</v>
      </c>
      <c r="D770" s="132">
        <v>272.10609756097557</v>
      </c>
    </row>
    <row r="771" spans="1:4" x14ac:dyDescent="0.3">
      <c r="A771" s="131" t="s">
        <v>903</v>
      </c>
      <c r="B771" s="132">
        <v>2053</v>
      </c>
      <c r="C771" s="132">
        <v>8</v>
      </c>
      <c r="D771" s="132">
        <v>280.872340425532</v>
      </c>
    </row>
    <row r="772" spans="1:4" x14ac:dyDescent="0.3">
      <c r="A772" s="131" t="s">
        <v>903</v>
      </c>
      <c r="B772" s="132">
        <v>2053</v>
      </c>
      <c r="C772" s="132">
        <v>9</v>
      </c>
      <c r="D772" s="132">
        <v>280.96404761904762</v>
      </c>
    </row>
    <row r="773" spans="1:4" x14ac:dyDescent="0.3">
      <c r="A773" s="131" t="s">
        <v>903</v>
      </c>
      <c r="B773" s="132">
        <v>2053</v>
      </c>
      <c r="C773" s="132">
        <v>10</v>
      </c>
      <c r="D773" s="132">
        <v>171.24938650306751</v>
      </c>
    </row>
    <row r="774" spans="1:4" x14ac:dyDescent="0.3">
      <c r="A774" s="131" t="s">
        <v>903</v>
      </c>
      <c r="B774" s="132">
        <v>2053</v>
      </c>
      <c r="C774" s="132">
        <v>11</v>
      </c>
      <c r="D774" s="132">
        <v>101.51715309779827</v>
      </c>
    </row>
    <row r="775" spans="1:4" x14ac:dyDescent="0.3">
      <c r="A775" s="131" t="s">
        <v>903</v>
      </c>
      <c r="B775" s="132">
        <v>2053</v>
      </c>
      <c r="C775" s="132">
        <v>12</v>
      </c>
      <c r="D775" s="132">
        <v>85.1075380914194</v>
      </c>
    </row>
    <row r="776" spans="1:4" x14ac:dyDescent="0.3">
      <c r="A776" s="131" t="s">
        <v>903</v>
      </c>
      <c r="B776" s="132">
        <v>2054</v>
      </c>
      <c r="C776" s="132">
        <v>1</v>
      </c>
      <c r="D776" s="132">
        <v>84.122727272727317</v>
      </c>
    </row>
    <row r="777" spans="1:4" x14ac:dyDescent="0.3">
      <c r="A777" s="131" t="s">
        <v>903</v>
      </c>
      <c r="B777" s="132">
        <v>2054</v>
      </c>
      <c r="C777" s="132">
        <v>2</v>
      </c>
      <c r="D777" s="132">
        <v>77.317934782608717</v>
      </c>
    </row>
    <row r="778" spans="1:4" x14ac:dyDescent="0.3">
      <c r="A778" s="131" t="s">
        <v>903</v>
      </c>
      <c r="B778" s="132">
        <v>2054</v>
      </c>
      <c r="C778" s="132">
        <v>3</v>
      </c>
      <c r="D778" s="132">
        <v>117.70845986984817</v>
      </c>
    </row>
    <row r="779" spans="1:4" x14ac:dyDescent="0.3">
      <c r="A779" s="131" t="s">
        <v>903</v>
      </c>
      <c r="B779" s="132">
        <v>2054</v>
      </c>
      <c r="C779" s="132">
        <v>4</v>
      </c>
      <c r="D779" s="132">
        <v>134.88646288209605</v>
      </c>
    </row>
    <row r="780" spans="1:4" x14ac:dyDescent="0.3">
      <c r="A780" s="131" t="s">
        <v>903</v>
      </c>
      <c r="B780" s="132">
        <v>2054</v>
      </c>
      <c r="C780" s="132">
        <v>5</v>
      </c>
      <c r="D780" s="132">
        <v>197.9320901753409</v>
      </c>
    </row>
    <row r="781" spans="1:4" x14ac:dyDescent="0.3">
      <c r="A781" s="131" t="s">
        <v>903</v>
      </c>
      <c r="B781" s="132">
        <v>2054</v>
      </c>
      <c r="C781" s="132">
        <v>6</v>
      </c>
      <c r="D781" s="132">
        <v>229.75830633965751</v>
      </c>
    </row>
    <row r="782" spans="1:4" x14ac:dyDescent="0.3">
      <c r="A782" s="131" t="s">
        <v>903</v>
      </c>
      <c r="B782" s="132">
        <v>2054</v>
      </c>
      <c r="C782" s="132">
        <v>7</v>
      </c>
      <c r="D782" s="132">
        <v>269.90034856700225</v>
      </c>
    </row>
    <row r="783" spans="1:4" x14ac:dyDescent="0.3">
      <c r="A783" s="131" t="s">
        <v>903</v>
      </c>
      <c r="B783" s="132">
        <v>2054</v>
      </c>
      <c r="C783" s="132">
        <v>8</v>
      </c>
      <c r="D783" s="132">
        <v>262.43568651524464</v>
      </c>
    </row>
    <row r="784" spans="1:4" x14ac:dyDescent="0.3">
      <c r="A784" s="131" t="s">
        <v>903</v>
      </c>
      <c r="B784" s="132">
        <v>2054</v>
      </c>
      <c r="C784" s="132">
        <v>9</v>
      </c>
      <c r="D784" s="132">
        <v>269.44018090930729</v>
      </c>
    </row>
    <row r="785" spans="1:4" x14ac:dyDescent="0.3">
      <c r="A785" s="131" t="s">
        <v>903</v>
      </c>
      <c r="B785" s="132">
        <v>2054</v>
      </c>
      <c r="C785" s="132">
        <v>10</v>
      </c>
      <c r="D785" s="132">
        <v>174.76683282208589</v>
      </c>
    </row>
    <row r="786" spans="1:4" x14ac:dyDescent="0.3">
      <c r="A786" s="131" t="s">
        <v>903</v>
      </c>
      <c r="B786" s="132">
        <v>2054</v>
      </c>
      <c r="C786" s="132">
        <v>11</v>
      </c>
      <c r="D786" s="132">
        <v>100.66151484135111</v>
      </c>
    </row>
    <row r="787" spans="1:4" x14ac:dyDescent="0.3">
      <c r="A787" s="131" t="s">
        <v>903</v>
      </c>
      <c r="B787" s="132">
        <v>2054</v>
      </c>
      <c r="C787" s="132">
        <v>12</v>
      </c>
      <c r="D787" s="132">
        <v>85.779213483146066</v>
      </c>
    </row>
    <row r="788" spans="1:4" x14ac:dyDescent="0.3">
      <c r="A788" s="131" t="s">
        <v>903</v>
      </c>
      <c r="B788" s="132">
        <v>2055</v>
      </c>
      <c r="C788" s="132">
        <v>1</v>
      </c>
      <c r="D788" s="132">
        <v>90.153030303030349</v>
      </c>
    </row>
    <row r="789" spans="1:4" x14ac:dyDescent="0.3">
      <c r="A789" s="131" t="s">
        <v>903</v>
      </c>
      <c r="B789" s="132">
        <v>2055</v>
      </c>
      <c r="C789" s="132">
        <v>2</v>
      </c>
      <c r="D789" s="132">
        <v>74.837104072398205</v>
      </c>
    </row>
    <row r="790" spans="1:4" x14ac:dyDescent="0.3">
      <c r="A790" s="131" t="s">
        <v>903</v>
      </c>
      <c r="B790" s="132">
        <v>2055</v>
      </c>
      <c r="C790" s="132">
        <v>3</v>
      </c>
      <c r="D790" s="132">
        <v>117.70845986984817</v>
      </c>
    </row>
    <row r="791" spans="1:4" x14ac:dyDescent="0.3">
      <c r="A791" s="131" t="s">
        <v>903</v>
      </c>
      <c r="B791" s="132">
        <v>2055</v>
      </c>
      <c r="C791" s="132">
        <v>4</v>
      </c>
      <c r="D791" s="132">
        <v>140.48716548334244</v>
      </c>
    </row>
    <row r="792" spans="1:4" x14ac:dyDescent="0.3">
      <c r="A792" s="131" t="s">
        <v>903</v>
      </c>
      <c r="B792" s="132">
        <v>2055</v>
      </c>
      <c r="C792" s="132">
        <v>5</v>
      </c>
      <c r="D792" s="132">
        <v>195.27366369710464</v>
      </c>
    </row>
    <row r="793" spans="1:4" x14ac:dyDescent="0.3">
      <c r="A793" s="131" t="s">
        <v>903</v>
      </c>
      <c r="B793" s="132">
        <v>2055</v>
      </c>
      <c r="C793" s="132">
        <v>6</v>
      </c>
      <c r="D793" s="132">
        <v>230.96385932438682</v>
      </c>
    </row>
    <row r="794" spans="1:4" x14ac:dyDescent="0.3">
      <c r="A794" s="131" t="s">
        <v>903</v>
      </c>
      <c r="B794" s="132">
        <v>2055</v>
      </c>
      <c r="C794" s="132">
        <v>7</v>
      </c>
      <c r="D794" s="132">
        <v>277.83859411309061</v>
      </c>
    </row>
    <row r="795" spans="1:4" x14ac:dyDescent="0.3">
      <c r="A795" s="131" t="s">
        <v>903</v>
      </c>
      <c r="B795" s="132">
        <v>2055</v>
      </c>
      <c r="C795" s="132">
        <v>8</v>
      </c>
      <c r="D795" s="132">
        <v>282.2364640883979</v>
      </c>
    </row>
    <row r="796" spans="1:4" x14ac:dyDescent="0.3">
      <c r="A796" s="131" t="s">
        <v>903</v>
      </c>
      <c r="B796" s="132">
        <v>2055</v>
      </c>
      <c r="C796" s="132">
        <v>9</v>
      </c>
      <c r="D796" s="132">
        <v>283.1081647226851</v>
      </c>
    </row>
    <row r="797" spans="1:4" x14ac:dyDescent="0.3">
      <c r="A797" s="131" t="s">
        <v>903</v>
      </c>
      <c r="B797" s="132">
        <v>2055</v>
      </c>
      <c r="C797" s="132">
        <v>10</v>
      </c>
      <c r="D797" s="132">
        <v>167.65951650038375</v>
      </c>
    </row>
    <row r="798" spans="1:4" x14ac:dyDescent="0.3">
      <c r="A798" s="131" t="s">
        <v>903</v>
      </c>
      <c r="B798" s="132">
        <v>2055</v>
      </c>
      <c r="C798" s="132">
        <v>11</v>
      </c>
      <c r="D798" s="132">
        <v>107.04531490015363</v>
      </c>
    </row>
    <row r="799" spans="1:4" x14ac:dyDescent="0.3">
      <c r="A799" s="131" t="s">
        <v>903</v>
      </c>
      <c r="B799" s="132">
        <v>2055</v>
      </c>
      <c r="C799" s="132">
        <v>12</v>
      </c>
      <c r="D799" s="132">
        <v>85.208019246190858</v>
      </c>
    </row>
    <row r="800" spans="1:4" x14ac:dyDescent="0.3">
      <c r="A800" s="131" t="s">
        <v>903</v>
      </c>
      <c r="B800" s="132">
        <v>2056</v>
      </c>
      <c r="C800" s="132">
        <v>1</v>
      </c>
      <c r="D800" s="132">
        <v>84.122727272727317</v>
      </c>
    </row>
    <row r="801" spans="1:4" x14ac:dyDescent="0.3">
      <c r="A801" s="131" t="s">
        <v>903</v>
      </c>
      <c r="B801" s="132">
        <v>2056</v>
      </c>
      <c r="C801" s="132">
        <v>2</v>
      </c>
      <c r="D801" s="132">
        <v>80.219264448336261</v>
      </c>
    </row>
    <row r="802" spans="1:4" x14ac:dyDescent="0.3">
      <c r="A802" s="131" t="s">
        <v>903</v>
      </c>
      <c r="B802" s="132">
        <v>2056</v>
      </c>
      <c r="C802" s="132">
        <v>3</v>
      </c>
      <c r="D802" s="132">
        <v>117.70845986984817</v>
      </c>
    </row>
    <row r="803" spans="1:4" x14ac:dyDescent="0.3">
      <c r="A803" s="131" t="s">
        <v>903</v>
      </c>
      <c r="B803" s="132">
        <v>2056</v>
      </c>
      <c r="C803" s="132">
        <v>4</v>
      </c>
      <c r="D803" s="132">
        <v>136.16602949208081</v>
      </c>
    </row>
    <row r="804" spans="1:4" x14ac:dyDescent="0.3">
      <c r="A804" s="131" t="s">
        <v>903</v>
      </c>
      <c r="B804" s="132">
        <v>2056</v>
      </c>
      <c r="C804" s="132">
        <v>5</v>
      </c>
      <c r="D804" s="132">
        <v>195.22751322751319</v>
      </c>
    </row>
    <row r="805" spans="1:4" x14ac:dyDescent="0.3">
      <c r="A805" s="131" t="s">
        <v>903</v>
      </c>
      <c r="B805" s="132">
        <v>2056</v>
      </c>
      <c r="C805" s="132">
        <v>6</v>
      </c>
      <c r="D805" s="132">
        <v>232.27689814814809</v>
      </c>
    </row>
    <row r="806" spans="1:4" x14ac:dyDescent="0.3">
      <c r="A806" s="131" t="s">
        <v>903</v>
      </c>
      <c r="B806" s="132">
        <v>2056</v>
      </c>
      <c r="C806" s="132">
        <v>7</v>
      </c>
      <c r="D806" s="132">
        <v>269.2974438419829</v>
      </c>
    </row>
    <row r="807" spans="1:4" x14ac:dyDescent="0.3">
      <c r="A807" s="131" t="s">
        <v>903</v>
      </c>
      <c r="B807" s="132">
        <v>2056</v>
      </c>
      <c r="C807" s="132">
        <v>8</v>
      </c>
      <c r="D807" s="132">
        <v>262.78396072013106</v>
      </c>
    </row>
    <row r="808" spans="1:4" x14ac:dyDescent="0.3">
      <c r="A808" s="131" t="s">
        <v>903</v>
      </c>
      <c r="B808" s="132">
        <v>2056</v>
      </c>
      <c r="C808" s="132">
        <v>9</v>
      </c>
      <c r="D808" s="132">
        <v>259.49069269221616</v>
      </c>
    </row>
    <row r="809" spans="1:4" x14ac:dyDescent="0.3">
      <c r="A809" s="131" t="s">
        <v>903</v>
      </c>
      <c r="B809" s="132">
        <v>2056</v>
      </c>
      <c r="C809" s="132">
        <v>10</v>
      </c>
      <c r="D809" s="132">
        <v>174.83387034906016</v>
      </c>
    </row>
    <row r="810" spans="1:4" x14ac:dyDescent="0.3">
      <c r="A810" s="131" t="s">
        <v>903</v>
      </c>
      <c r="B810" s="132">
        <v>2056</v>
      </c>
      <c r="C810" s="132">
        <v>11</v>
      </c>
      <c r="D810" s="132">
        <v>102.12022529441886</v>
      </c>
    </row>
    <row r="811" spans="1:4" x14ac:dyDescent="0.3">
      <c r="A811" s="131" t="s">
        <v>903</v>
      </c>
      <c r="B811" s="132">
        <v>2056</v>
      </c>
      <c r="C811" s="132">
        <v>12</v>
      </c>
      <c r="D811" s="132">
        <v>86.483146067415746</v>
      </c>
    </row>
    <row r="812" spans="1:4" x14ac:dyDescent="0.3">
      <c r="A812" s="131" t="s">
        <v>903</v>
      </c>
      <c r="B812" s="132">
        <v>2057</v>
      </c>
      <c r="C812" s="132">
        <v>1</v>
      </c>
      <c r="D812" s="132">
        <v>85.228282828282872</v>
      </c>
    </row>
    <row r="813" spans="1:4" x14ac:dyDescent="0.3">
      <c r="A813" s="131" t="s">
        <v>903</v>
      </c>
      <c r="B813" s="132">
        <v>2057</v>
      </c>
      <c r="C813" s="132">
        <v>2</v>
      </c>
      <c r="D813" s="132">
        <v>74.804347826086968</v>
      </c>
    </row>
    <row r="814" spans="1:4" x14ac:dyDescent="0.3">
      <c r="A814" s="131" t="s">
        <v>903</v>
      </c>
      <c r="B814" s="132">
        <v>2057</v>
      </c>
      <c r="C814" s="132">
        <v>3</v>
      </c>
      <c r="D814" s="132">
        <v>124.33709327548809</v>
      </c>
    </row>
    <row r="815" spans="1:4" x14ac:dyDescent="0.3">
      <c r="A815" s="131" t="s">
        <v>903</v>
      </c>
      <c r="B815" s="132">
        <v>2057</v>
      </c>
      <c r="C815" s="132">
        <v>4</v>
      </c>
      <c r="D815" s="132">
        <v>136.16602949208081</v>
      </c>
    </row>
    <row r="816" spans="1:4" x14ac:dyDescent="0.3">
      <c r="A816" s="131" t="s">
        <v>903</v>
      </c>
      <c r="B816" s="132">
        <v>2057</v>
      </c>
      <c r="C816" s="132">
        <v>5</v>
      </c>
      <c r="D816" s="132">
        <v>194.61647648204837</v>
      </c>
    </row>
    <row r="817" spans="1:4" x14ac:dyDescent="0.3">
      <c r="A817" s="131" t="s">
        <v>903</v>
      </c>
      <c r="B817" s="132">
        <v>2057</v>
      </c>
      <c r="C817" s="132">
        <v>6</v>
      </c>
      <c r="D817" s="132">
        <v>230.16620370370364</v>
      </c>
    </row>
    <row r="818" spans="1:4" x14ac:dyDescent="0.3">
      <c r="A818" s="131" t="s">
        <v>903</v>
      </c>
      <c r="B818" s="132">
        <v>2057</v>
      </c>
      <c r="C818" s="132">
        <v>7</v>
      </c>
      <c r="D818" s="132">
        <v>276.3782962245885</v>
      </c>
    </row>
    <row r="819" spans="1:4" x14ac:dyDescent="0.3">
      <c r="A819" s="131" t="s">
        <v>903</v>
      </c>
      <c r="B819" s="132">
        <v>2057</v>
      </c>
      <c r="C819" s="132">
        <v>8</v>
      </c>
      <c r="D819" s="132">
        <v>264.64694086351551</v>
      </c>
    </row>
    <row r="820" spans="1:4" x14ac:dyDescent="0.3">
      <c r="A820" s="131" t="s">
        <v>903</v>
      </c>
      <c r="B820" s="132">
        <v>2057</v>
      </c>
      <c r="C820" s="132">
        <v>9</v>
      </c>
      <c r="D820" s="132">
        <v>247.93320637943347</v>
      </c>
    </row>
    <row r="821" spans="1:4" x14ac:dyDescent="0.3">
      <c r="A821" s="131" t="s">
        <v>903</v>
      </c>
      <c r="B821" s="132">
        <v>2057</v>
      </c>
      <c r="C821" s="132">
        <v>10</v>
      </c>
      <c r="D821" s="132">
        <v>172.92366705024935</v>
      </c>
    </row>
    <row r="822" spans="1:4" x14ac:dyDescent="0.3">
      <c r="A822" s="131" t="s">
        <v>903</v>
      </c>
      <c r="B822" s="132">
        <v>2057</v>
      </c>
      <c r="C822" s="132">
        <v>11</v>
      </c>
      <c r="D822" s="132">
        <v>104.53251408090121</v>
      </c>
    </row>
    <row r="823" spans="1:4" x14ac:dyDescent="0.3">
      <c r="A823" s="131" t="s">
        <v>903</v>
      </c>
      <c r="B823" s="132">
        <v>2057</v>
      </c>
      <c r="C823" s="132">
        <v>12</v>
      </c>
      <c r="D823" s="132">
        <v>85.175842696629232</v>
      </c>
    </row>
    <row r="824" spans="1:4" x14ac:dyDescent="0.3">
      <c r="A824" s="131" t="s">
        <v>903</v>
      </c>
      <c r="B824" s="132">
        <v>2058</v>
      </c>
      <c r="C824" s="132">
        <v>1</v>
      </c>
      <c r="D824" s="132">
        <v>84.122727272727317</v>
      </c>
    </row>
    <row r="825" spans="1:4" x14ac:dyDescent="0.3">
      <c r="A825" s="131" t="s">
        <v>903</v>
      </c>
      <c r="B825" s="132">
        <v>2058</v>
      </c>
      <c r="C825" s="132">
        <v>2</v>
      </c>
      <c r="D825" s="132">
        <v>74.804347826086968</v>
      </c>
    </row>
    <row r="826" spans="1:4" x14ac:dyDescent="0.3">
      <c r="A826" s="131" t="s">
        <v>903</v>
      </c>
      <c r="B826" s="132">
        <v>2058</v>
      </c>
      <c r="C826" s="132">
        <v>3</v>
      </c>
      <c r="D826" s="132">
        <v>125.94403470715837</v>
      </c>
    </row>
    <row r="827" spans="1:4" x14ac:dyDescent="0.3">
      <c r="A827" s="131" t="s">
        <v>903</v>
      </c>
      <c r="B827" s="132">
        <v>2058</v>
      </c>
      <c r="C827" s="132">
        <v>4</v>
      </c>
      <c r="D827" s="132">
        <v>134.98689956331879</v>
      </c>
    </row>
    <row r="828" spans="1:4" x14ac:dyDescent="0.3">
      <c r="A828" s="131" t="s">
        <v>903</v>
      </c>
      <c r="B828" s="132">
        <v>2058</v>
      </c>
      <c r="C828" s="132">
        <v>5</v>
      </c>
      <c r="D828" s="132">
        <v>190.20105820105817</v>
      </c>
    </row>
    <row r="829" spans="1:4" x14ac:dyDescent="0.3">
      <c r="A829" s="131" t="s">
        <v>903</v>
      </c>
      <c r="B829" s="132">
        <v>2058</v>
      </c>
      <c r="C829" s="132">
        <v>6</v>
      </c>
      <c r="D829" s="132">
        <v>233.18148148148146</v>
      </c>
    </row>
    <row r="830" spans="1:4" x14ac:dyDescent="0.3">
      <c r="A830" s="131" t="s">
        <v>903</v>
      </c>
      <c r="B830" s="132">
        <v>2058</v>
      </c>
      <c r="C830" s="132">
        <v>7</v>
      </c>
      <c r="D830" s="132">
        <v>275.07225556631164</v>
      </c>
    </row>
    <row r="831" spans="1:4" x14ac:dyDescent="0.3">
      <c r="A831" s="131" t="s">
        <v>903</v>
      </c>
      <c r="B831" s="132">
        <v>2058</v>
      </c>
      <c r="C831" s="132">
        <v>8</v>
      </c>
      <c r="D831" s="132">
        <v>268.76791487620227</v>
      </c>
    </row>
    <row r="832" spans="1:4" x14ac:dyDescent="0.3">
      <c r="A832" s="131" t="s">
        <v>903</v>
      </c>
      <c r="B832" s="132">
        <v>2058</v>
      </c>
      <c r="C832" s="132">
        <v>9</v>
      </c>
      <c r="D832" s="132">
        <v>272.75667698167098</v>
      </c>
    </row>
    <row r="833" spans="1:4" x14ac:dyDescent="0.3">
      <c r="A833" s="131" t="s">
        <v>903</v>
      </c>
      <c r="B833" s="132">
        <v>2058</v>
      </c>
      <c r="C833" s="132">
        <v>10</v>
      </c>
      <c r="D833" s="132">
        <v>169.50540851553509</v>
      </c>
    </row>
    <row r="834" spans="1:4" x14ac:dyDescent="0.3">
      <c r="A834" s="131" t="s">
        <v>903</v>
      </c>
      <c r="B834" s="132">
        <v>2058</v>
      </c>
      <c r="C834" s="132">
        <v>11</v>
      </c>
      <c r="D834" s="132">
        <v>100.86243602865918</v>
      </c>
    </row>
    <row r="835" spans="1:4" x14ac:dyDescent="0.3">
      <c r="A835" s="131" t="s">
        <v>903</v>
      </c>
      <c r="B835" s="132">
        <v>2058</v>
      </c>
      <c r="C835" s="132">
        <v>12</v>
      </c>
      <c r="D835" s="132">
        <v>85.1075380914194</v>
      </c>
    </row>
    <row r="836" spans="1:4" x14ac:dyDescent="0.3">
      <c r="A836" s="131" t="s">
        <v>903</v>
      </c>
      <c r="B836" s="132">
        <v>2059</v>
      </c>
      <c r="C836" s="132">
        <v>1</v>
      </c>
      <c r="D836" s="132">
        <v>85.282122552116263</v>
      </c>
    </row>
    <row r="837" spans="1:4" x14ac:dyDescent="0.3">
      <c r="A837" s="131" t="s">
        <v>903</v>
      </c>
      <c r="B837" s="132">
        <v>2059</v>
      </c>
      <c r="C837" s="132">
        <v>2</v>
      </c>
      <c r="D837" s="132">
        <v>76.645248868778296</v>
      </c>
    </row>
    <row r="838" spans="1:4" x14ac:dyDescent="0.3">
      <c r="A838" s="131" t="s">
        <v>903</v>
      </c>
      <c r="B838" s="132">
        <v>2059</v>
      </c>
      <c r="C838" s="132">
        <v>3</v>
      </c>
      <c r="D838" s="132">
        <v>117.70845986984817</v>
      </c>
    </row>
    <row r="839" spans="1:4" x14ac:dyDescent="0.3">
      <c r="A839" s="131" t="s">
        <v>903</v>
      </c>
      <c r="B839" s="132">
        <v>2059</v>
      </c>
      <c r="C839" s="132">
        <v>4</v>
      </c>
      <c r="D839" s="132">
        <v>136.36701256144184</v>
      </c>
    </row>
    <row r="840" spans="1:4" x14ac:dyDescent="0.3">
      <c r="A840" s="131" t="s">
        <v>903</v>
      </c>
      <c r="B840" s="132">
        <v>2059</v>
      </c>
      <c r="C840" s="132">
        <v>5</v>
      </c>
      <c r="D840" s="132">
        <v>189.84660356347436</v>
      </c>
    </row>
    <row r="841" spans="1:4" x14ac:dyDescent="0.3">
      <c r="A841" s="131" t="s">
        <v>903</v>
      </c>
      <c r="B841" s="132">
        <v>2059</v>
      </c>
      <c r="C841" s="132">
        <v>6</v>
      </c>
      <c r="D841" s="132">
        <v>227.45245370370367</v>
      </c>
    </row>
    <row r="842" spans="1:4" x14ac:dyDescent="0.3">
      <c r="A842" s="131" t="s">
        <v>903</v>
      </c>
      <c r="B842" s="132">
        <v>2059</v>
      </c>
      <c r="C842" s="132">
        <v>7</v>
      </c>
      <c r="D842" s="132">
        <v>270.1976384049554</v>
      </c>
    </row>
    <row r="843" spans="1:4" x14ac:dyDescent="0.3">
      <c r="A843" s="131" t="s">
        <v>903</v>
      </c>
      <c r="B843" s="132">
        <v>2059</v>
      </c>
      <c r="C843" s="132">
        <v>8</v>
      </c>
      <c r="D843" s="132">
        <v>278.70501124974442</v>
      </c>
    </row>
    <row r="844" spans="1:4" x14ac:dyDescent="0.3">
      <c r="A844" s="131" t="s">
        <v>903</v>
      </c>
      <c r="B844" s="132">
        <v>2059</v>
      </c>
      <c r="C844" s="132">
        <v>9</v>
      </c>
      <c r="D844" s="132">
        <v>234.16472268507502</v>
      </c>
    </row>
    <row r="845" spans="1:4" x14ac:dyDescent="0.3">
      <c r="A845" s="131" t="s">
        <v>903</v>
      </c>
      <c r="B845" s="132">
        <v>2059</v>
      </c>
      <c r="C845" s="132">
        <v>10</v>
      </c>
      <c r="D845" s="132">
        <v>173.02420406597625</v>
      </c>
    </row>
    <row r="846" spans="1:4" x14ac:dyDescent="0.3">
      <c r="A846" s="131" t="s">
        <v>903</v>
      </c>
      <c r="B846" s="132">
        <v>2059</v>
      </c>
      <c r="C846" s="132">
        <v>11</v>
      </c>
      <c r="D846" s="132">
        <v>102.72329749103943</v>
      </c>
    </row>
    <row r="847" spans="1:4" x14ac:dyDescent="0.3">
      <c r="A847" s="131" t="s">
        <v>903</v>
      </c>
      <c r="B847" s="132">
        <v>2059</v>
      </c>
      <c r="C847" s="132">
        <v>12</v>
      </c>
      <c r="D847" s="132">
        <v>87.921010425020057</v>
      </c>
    </row>
    <row r="848" spans="1:4" x14ac:dyDescent="0.3">
      <c r="A848" s="131" t="s">
        <v>903</v>
      </c>
      <c r="B848" s="132">
        <v>2060</v>
      </c>
      <c r="C848" s="132">
        <v>1</v>
      </c>
      <c r="D848" s="132">
        <v>88.042424242424289</v>
      </c>
    </row>
    <row r="849" spans="1:4" x14ac:dyDescent="0.3">
      <c r="A849" s="131" t="s">
        <v>903</v>
      </c>
      <c r="B849" s="132">
        <v>2060</v>
      </c>
      <c r="C849" s="132">
        <v>2</v>
      </c>
      <c r="D849" s="132">
        <v>77.806654991243434</v>
      </c>
    </row>
    <row r="850" spans="1:4" x14ac:dyDescent="0.3">
      <c r="A850" s="131" t="s">
        <v>903</v>
      </c>
      <c r="B850" s="132">
        <v>2060</v>
      </c>
      <c r="C850" s="132">
        <v>3</v>
      </c>
      <c r="D850" s="132">
        <v>117.70845986984817</v>
      </c>
    </row>
    <row r="851" spans="1:4" x14ac:dyDescent="0.3">
      <c r="A851" s="131" t="s">
        <v>903</v>
      </c>
      <c r="B851" s="132">
        <v>2060</v>
      </c>
      <c r="C851" s="132">
        <v>4</v>
      </c>
      <c r="D851" s="132">
        <v>134.9601310759148</v>
      </c>
    </row>
    <row r="852" spans="1:4" x14ac:dyDescent="0.3">
      <c r="A852" s="131" t="s">
        <v>903</v>
      </c>
      <c r="B852" s="132">
        <v>2060</v>
      </c>
      <c r="C852" s="132">
        <v>5</v>
      </c>
      <c r="D852" s="132">
        <v>197.78619153674828</v>
      </c>
    </row>
    <row r="853" spans="1:4" x14ac:dyDescent="0.3">
      <c r="A853" s="131" t="s">
        <v>903</v>
      </c>
      <c r="B853" s="132">
        <v>2060</v>
      </c>
      <c r="C853" s="132">
        <v>6</v>
      </c>
      <c r="D853" s="132">
        <v>229.46263888888885</v>
      </c>
    </row>
    <row r="854" spans="1:4" x14ac:dyDescent="0.3">
      <c r="A854" s="131" t="s">
        <v>903</v>
      </c>
      <c r="B854" s="132">
        <v>2060</v>
      </c>
      <c r="C854" s="132">
        <v>7</v>
      </c>
      <c r="D854" s="132">
        <v>273.21632455460878</v>
      </c>
    </row>
    <row r="855" spans="1:4" x14ac:dyDescent="0.3">
      <c r="A855" s="131" t="s">
        <v>903</v>
      </c>
      <c r="B855" s="132">
        <v>2060</v>
      </c>
      <c r="C855" s="132">
        <v>8</v>
      </c>
      <c r="D855" s="132">
        <v>265.19574468085119</v>
      </c>
    </row>
    <row r="856" spans="1:4" x14ac:dyDescent="0.3">
      <c r="A856" s="131" t="s">
        <v>903</v>
      </c>
      <c r="B856" s="132">
        <v>2060</v>
      </c>
      <c r="C856" s="132">
        <v>9</v>
      </c>
      <c r="D856" s="132">
        <v>234.92414285714287</v>
      </c>
    </row>
    <row r="857" spans="1:4" x14ac:dyDescent="0.3">
      <c r="A857" s="131" t="s">
        <v>903</v>
      </c>
      <c r="B857" s="132">
        <v>2060</v>
      </c>
      <c r="C857" s="132">
        <v>10</v>
      </c>
      <c r="D857" s="132">
        <v>174.63279631760645</v>
      </c>
    </row>
    <row r="858" spans="1:4" x14ac:dyDescent="0.3">
      <c r="A858" s="131" t="s">
        <v>903</v>
      </c>
      <c r="B858" s="132">
        <v>2060</v>
      </c>
      <c r="C858" s="132">
        <v>11</v>
      </c>
      <c r="D858" s="132">
        <v>101.61766513056835</v>
      </c>
    </row>
    <row r="859" spans="1:4" x14ac:dyDescent="0.3">
      <c r="A859" s="131" t="s">
        <v>903</v>
      </c>
      <c r="B859" s="132">
        <v>2060</v>
      </c>
      <c r="C859" s="132">
        <v>12</v>
      </c>
      <c r="D859" s="132">
        <v>85.175842696629232</v>
      </c>
    </row>
    <row r="860" spans="1:4" x14ac:dyDescent="0.3">
      <c r="A860" s="131" t="s">
        <v>903</v>
      </c>
      <c r="B860" s="132">
        <v>2061</v>
      </c>
      <c r="C860" s="132">
        <v>1</v>
      </c>
      <c r="D860" s="132">
        <v>85.583828174352533</v>
      </c>
    </row>
    <row r="861" spans="1:4" x14ac:dyDescent="0.3">
      <c r="A861" s="131" t="s">
        <v>903</v>
      </c>
      <c r="B861" s="132">
        <v>2061</v>
      </c>
      <c r="C861" s="132">
        <v>2</v>
      </c>
      <c r="D861" s="132">
        <v>77.921195652173921</v>
      </c>
    </row>
    <row r="862" spans="1:4" x14ac:dyDescent="0.3">
      <c r="A862" s="131" t="s">
        <v>903</v>
      </c>
      <c r="B862" s="132">
        <v>2061</v>
      </c>
      <c r="C862" s="132">
        <v>3</v>
      </c>
      <c r="D862" s="132">
        <v>117.70845986984817</v>
      </c>
    </row>
    <row r="863" spans="1:4" x14ac:dyDescent="0.3">
      <c r="A863" s="131" t="s">
        <v>903</v>
      </c>
      <c r="B863" s="132">
        <v>2061</v>
      </c>
      <c r="C863" s="132">
        <v>4</v>
      </c>
      <c r="D863" s="132">
        <v>137.77389404696888</v>
      </c>
    </row>
    <row r="864" spans="1:4" x14ac:dyDescent="0.3">
      <c r="A864" s="131" t="s">
        <v>903</v>
      </c>
      <c r="B864" s="132">
        <v>2061</v>
      </c>
      <c r="C864" s="132">
        <v>5</v>
      </c>
      <c r="D864" s="132">
        <v>196.82688561091007</v>
      </c>
    </row>
    <row r="865" spans="1:4" x14ac:dyDescent="0.3">
      <c r="A865" s="131" t="s">
        <v>903</v>
      </c>
      <c r="B865" s="132">
        <v>2061</v>
      </c>
      <c r="C865" s="132">
        <v>6</v>
      </c>
      <c r="D865" s="132">
        <v>227.60078685489466</v>
      </c>
    </row>
    <row r="866" spans="1:4" x14ac:dyDescent="0.3">
      <c r="A866" s="131" t="s">
        <v>903</v>
      </c>
      <c r="B866" s="132">
        <v>2061</v>
      </c>
      <c r="C866" s="132">
        <v>7</v>
      </c>
      <c r="D866" s="132">
        <v>268.84344627299117</v>
      </c>
    </row>
    <row r="867" spans="1:4" x14ac:dyDescent="0.3">
      <c r="A867" s="131" t="s">
        <v>903</v>
      </c>
      <c r="B867" s="132">
        <v>2061</v>
      </c>
      <c r="C867" s="132">
        <v>8</v>
      </c>
      <c r="D867" s="132">
        <v>273.89400450173946</v>
      </c>
    </row>
    <row r="868" spans="1:4" x14ac:dyDescent="0.3">
      <c r="A868" s="131" t="s">
        <v>903</v>
      </c>
      <c r="B868" s="132">
        <v>2061</v>
      </c>
      <c r="C868" s="132">
        <v>9</v>
      </c>
      <c r="D868" s="132">
        <v>243.41071173530111</v>
      </c>
    </row>
    <row r="869" spans="1:4" x14ac:dyDescent="0.3">
      <c r="A869" s="131" t="s">
        <v>903</v>
      </c>
      <c r="B869" s="132">
        <v>2061</v>
      </c>
      <c r="C869" s="132">
        <v>10</v>
      </c>
      <c r="D869" s="132">
        <v>168.13393404907978</v>
      </c>
    </row>
    <row r="870" spans="1:4" x14ac:dyDescent="0.3">
      <c r="A870" s="131" t="s">
        <v>903</v>
      </c>
      <c r="B870" s="132">
        <v>2061</v>
      </c>
      <c r="C870" s="132">
        <v>11</v>
      </c>
      <c r="D870" s="132">
        <v>104.07717502558856</v>
      </c>
    </row>
    <row r="871" spans="1:4" x14ac:dyDescent="0.3">
      <c r="A871" s="131" t="s">
        <v>903</v>
      </c>
      <c r="B871" s="132">
        <v>2061</v>
      </c>
      <c r="C871" s="132">
        <v>12</v>
      </c>
      <c r="D871" s="132">
        <v>87.891011235955048</v>
      </c>
    </row>
    <row r="872" spans="1:4" x14ac:dyDescent="0.3">
      <c r="A872" s="131" t="s">
        <v>903</v>
      </c>
      <c r="B872" s="132">
        <v>2062</v>
      </c>
      <c r="C872" s="132">
        <v>1</v>
      </c>
      <c r="D872" s="132">
        <v>90.310549589387279</v>
      </c>
    </row>
    <row r="873" spans="1:4" x14ac:dyDescent="0.3">
      <c r="A873" s="131" t="s">
        <v>903</v>
      </c>
      <c r="B873" s="132">
        <v>2062</v>
      </c>
      <c r="C873" s="132">
        <v>2</v>
      </c>
      <c r="D873" s="132">
        <v>75.005434782608688</v>
      </c>
    </row>
    <row r="874" spans="1:4" x14ac:dyDescent="0.3">
      <c r="A874" s="131" t="s">
        <v>903</v>
      </c>
      <c r="B874" s="132">
        <v>2062</v>
      </c>
      <c r="C874" s="132">
        <v>3</v>
      </c>
      <c r="D874" s="132">
        <v>117.70845986984817</v>
      </c>
    </row>
    <row r="875" spans="1:4" x14ac:dyDescent="0.3">
      <c r="A875" s="131" t="s">
        <v>903</v>
      </c>
      <c r="B875" s="132">
        <v>2062</v>
      </c>
      <c r="C875" s="132">
        <v>4</v>
      </c>
      <c r="D875" s="132">
        <v>135.73770491803279</v>
      </c>
    </row>
    <row r="876" spans="1:4" x14ac:dyDescent="0.3">
      <c r="A876" s="131" t="s">
        <v>903</v>
      </c>
      <c r="B876" s="132">
        <v>2062</v>
      </c>
      <c r="C876" s="132">
        <v>5</v>
      </c>
      <c r="D876" s="132">
        <v>199.59521158129172</v>
      </c>
    </row>
    <row r="877" spans="1:4" x14ac:dyDescent="0.3">
      <c r="A877" s="131" t="s">
        <v>903</v>
      </c>
      <c r="B877" s="132">
        <v>2062</v>
      </c>
      <c r="C877" s="132">
        <v>6</v>
      </c>
      <c r="D877" s="132">
        <v>232.32362878963198</v>
      </c>
    </row>
    <row r="878" spans="1:4" x14ac:dyDescent="0.3">
      <c r="A878" s="131" t="s">
        <v>903</v>
      </c>
      <c r="B878" s="132">
        <v>2062</v>
      </c>
      <c r="C878" s="132">
        <v>7</v>
      </c>
      <c r="D878" s="132">
        <v>273.06296224588573</v>
      </c>
    </row>
    <row r="879" spans="1:4" x14ac:dyDescent="0.3">
      <c r="A879" s="131" t="s">
        <v>903</v>
      </c>
      <c r="B879" s="132">
        <v>2062</v>
      </c>
      <c r="C879" s="132">
        <v>8</v>
      </c>
      <c r="D879" s="132">
        <v>265.69819967266784</v>
      </c>
    </row>
    <row r="880" spans="1:4" x14ac:dyDescent="0.3">
      <c r="A880" s="131" t="s">
        <v>903</v>
      </c>
      <c r="B880" s="132">
        <v>2062</v>
      </c>
      <c r="C880" s="132">
        <v>9</v>
      </c>
      <c r="D880" s="132">
        <v>263.41018805046417</v>
      </c>
    </row>
    <row r="881" spans="1:4" x14ac:dyDescent="0.3">
      <c r="A881" s="131" t="s">
        <v>903</v>
      </c>
      <c r="B881" s="132">
        <v>2062</v>
      </c>
      <c r="C881" s="132">
        <v>10</v>
      </c>
      <c r="D881" s="132">
        <v>167.19305715381662</v>
      </c>
    </row>
    <row r="882" spans="1:4" x14ac:dyDescent="0.3">
      <c r="A882" s="131" t="s">
        <v>903</v>
      </c>
      <c r="B882" s="132">
        <v>2062</v>
      </c>
      <c r="C882" s="132">
        <v>11</v>
      </c>
      <c r="D882" s="132">
        <v>100.66151484135109</v>
      </c>
    </row>
    <row r="883" spans="1:4" x14ac:dyDescent="0.3">
      <c r="A883" s="131" t="s">
        <v>903</v>
      </c>
      <c r="B883" s="132">
        <v>2062</v>
      </c>
      <c r="C883" s="132">
        <v>12</v>
      </c>
      <c r="D883" s="132">
        <v>85.208019246190858</v>
      </c>
    </row>
    <row r="884" spans="1:4" x14ac:dyDescent="0.3">
      <c r="A884" s="131" t="s">
        <v>903</v>
      </c>
      <c r="B884" s="132">
        <v>2063</v>
      </c>
      <c r="C884" s="132">
        <v>1</v>
      </c>
      <c r="D884" s="132">
        <v>90.078504672897225</v>
      </c>
    </row>
    <row r="885" spans="1:4" x14ac:dyDescent="0.3">
      <c r="A885" s="131" t="s">
        <v>903</v>
      </c>
      <c r="B885" s="132">
        <v>2063</v>
      </c>
      <c r="C885" s="132">
        <v>2</v>
      </c>
      <c r="D885" s="132">
        <v>83.73272727272726</v>
      </c>
    </row>
    <row r="886" spans="1:4" x14ac:dyDescent="0.3">
      <c r="A886" s="131" t="s">
        <v>903</v>
      </c>
      <c r="B886" s="132">
        <v>2063</v>
      </c>
      <c r="C886" s="132">
        <v>3</v>
      </c>
      <c r="D886" s="132">
        <v>120.00438695163102</v>
      </c>
    </row>
    <row r="887" spans="1:4" x14ac:dyDescent="0.3">
      <c r="A887" s="131" t="s">
        <v>903</v>
      </c>
      <c r="B887" s="132">
        <v>2063</v>
      </c>
      <c r="C887" s="132">
        <v>4</v>
      </c>
      <c r="D887" s="132">
        <v>137.15906652360516</v>
      </c>
    </row>
    <row r="888" spans="1:4" x14ac:dyDescent="0.3">
      <c r="A888" s="131" t="s">
        <v>903</v>
      </c>
      <c r="B888" s="132">
        <v>2063</v>
      </c>
      <c r="C888" s="132">
        <v>5</v>
      </c>
      <c r="D888" s="132">
        <v>191.42251815980629</v>
      </c>
    </row>
    <row r="889" spans="1:4" x14ac:dyDescent="0.3">
      <c r="A889" s="131" t="s">
        <v>903</v>
      </c>
      <c r="B889" s="132">
        <v>2063</v>
      </c>
      <c r="C889" s="132">
        <v>6</v>
      </c>
      <c r="D889" s="132">
        <v>227.57754519505229</v>
      </c>
    </row>
    <row r="890" spans="1:4" x14ac:dyDescent="0.3">
      <c r="A890" s="131" t="s">
        <v>903</v>
      </c>
      <c r="B890" s="132">
        <v>2063</v>
      </c>
      <c r="C890" s="132">
        <v>7</v>
      </c>
      <c r="D890" s="132">
        <v>288.64528938003377</v>
      </c>
    </row>
    <row r="891" spans="1:4" x14ac:dyDescent="0.3">
      <c r="A891" s="131" t="s">
        <v>903</v>
      </c>
      <c r="B891" s="132">
        <v>2063</v>
      </c>
      <c r="C891" s="132">
        <v>8</v>
      </c>
      <c r="D891" s="132">
        <v>261.63926234384303</v>
      </c>
    </row>
    <row r="892" spans="1:4" x14ac:dyDescent="0.3">
      <c r="A892" s="131" t="s">
        <v>903</v>
      </c>
      <c r="B892" s="132">
        <v>2063</v>
      </c>
      <c r="C892" s="132">
        <v>9</v>
      </c>
      <c r="D892" s="132">
        <v>278.43864734299513</v>
      </c>
    </row>
    <row r="893" spans="1:4" x14ac:dyDescent="0.3">
      <c r="A893" s="131" t="s">
        <v>903</v>
      </c>
      <c r="B893" s="132">
        <v>2063</v>
      </c>
      <c r="C893" s="132">
        <v>10</v>
      </c>
      <c r="D893" s="132">
        <v>171.60756501182027</v>
      </c>
    </row>
    <row r="894" spans="1:4" x14ac:dyDescent="0.3">
      <c r="A894" s="131" t="s">
        <v>903</v>
      </c>
      <c r="B894" s="132">
        <v>2063</v>
      </c>
      <c r="C894" s="132">
        <v>11</v>
      </c>
      <c r="D894" s="132">
        <v>104.66885245901636</v>
      </c>
    </row>
    <row r="895" spans="1:4" x14ac:dyDescent="0.3">
      <c r="A895" s="131" t="s">
        <v>903</v>
      </c>
      <c r="B895" s="132">
        <v>2063</v>
      </c>
      <c r="C895" s="132">
        <v>12</v>
      </c>
      <c r="D895" s="132">
        <v>87.598476770754047</v>
      </c>
    </row>
    <row r="896" spans="1:4" x14ac:dyDescent="0.3">
      <c r="A896" s="131" t="s">
        <v>903</v>
      </c>
      <c r="B896" s="132">
        <v>2064</v>
      </c>
      <c r="C896" s="132">
        <v>1</v>
      </c>
      <c r="D896" s="132">
        <v>79.901515151515198</v>
      </c>
    </row>
    <row r="897" spans="1:4" x14ac:dyDescent="0.3">
      <c r="A897" s="131" t="s">
        <v>903</v>
      </c>
      <c r="B897" s="132">
        <v>2064</v>
      </c>
      <c r="C897" s="132">
        <v>2</v>
      </c>
      <c r="D897" s="132">
        <v>75.494570928196154</v>
      </c>
    </row>
    <row r="898" spans="1:4" x14ac:dyDescent="0.3">
      <c r="A898" s="131" t="s">
        <v>903</v>
      </c>
      <c r="B898" s="132">
        <v>2064</v>
      </c>
      <c r="C898" s="132">
        <v>3</v>
      </c>
      <c r="D898" s="132">
        <v>142.31475054229935</v>
      </c>
    </row>
    <row r="899" spans="1:4" x14ac:dyDescent="0.3">
      <c r="A899" s="131" t="s">
        <v>903</v>
      </c>
      <c r="B899" s="132">
        <v>2064</v>
      </c>
      <c r="C899" s="132">
        <v>4</v>
      </c>
      <c r="D899" s="132">
        <v>138.70305676855895</v>
      </c>
    </row>
    <row r="900" spans="1:4" x14ac:dyDescent="0.3">
      <c r="A900" s="131" t="s">
        <v>903</v>
      </c>
      <c r="B900" s="132">
        <v>2064</v>
      </c>
      <c r="C900" s="132">
        <v>5</v>
      </c>
      <c r="D900" s="132">
        <v>191.35412026726053</v>
      </c>
    </row>
    <row r="901" spans="1:4" x14ac:dyDescent="0.3">
      <c r="A901" s="131" t="s">
        <v>903</v>
      </c>
      <c r="B901" s="132">
        <v>2064</v>
      </c>
      <c r="C901" s="132">
        <v>6</v>
      </c>
      <c r="D901" s="132">
        <v>229.71099282573476</v>
      </c>
    </row>
    <row r="902" spans="1:4" x14ac:dyDescent="0.3">
      <c r="A902" s="131" t="s">
        <v>903</v>
      </c>
      <c r="B902" s="132">
        <v>2064</v>
      </c>
      <c r="C902" s="132">
        <v>7</v>
      </c>
      <c r="D902" s="132">
        <v>266.88294618660461</v>
      </c>
    </row>
    <row r="903" spans="1:4" x14ac:dyDescent="0.3">
      <c r="A903" s="131" t="s">
        <v>903</v>
      </c>
      <c r="B903" s="132">
        <v>2064</v>
      </c>
      <c r="C903" s="132">
        <v>8</v>
      </c>
      <c r="D903" s="132">
        <v>263.34029056681004</v>
      </c>
    </row>
    <row r="904" spans="1:4" x14ac:dyDescent="0.3">
      <c r="A904" s="131" t="s">
        <v>903</v>
      </c>
      <c r="B904" s="132">
        <v>2064</v>
      </c>
      <c r="C904" s="132">
        <v>9</v>
      </c>
      <c r="D904" s="132">
        <v>292.82585714285716</v>
      </c>
    </row>
    <row r="905" spans="1:4" x14ac:dyDescent="0.3">
      <c r="A905" s="131" t="s">
        <v>903</v>
      </c>
      <c r="B905" s="132">
        <v>2064</v>
      </c>
      <c r="C905" s="132">
        <v>10</v>
      </c>
      <c r="D905" s="132">
        <v>165.64800460475826</v>
      </c>
    </row>
    <row r="906" spans="1:4" x14ac:dyDescent="0.3">
      <c r="A906" s="131" t="s">
        <v>903</v>
      </c>
      <c r="B906" s="132">
        <v>2064</v>
      </c>
      <c r="C906" s="132">
        <v>11</v>
      </c>
      <c r="D906" s="132">
        <v>101.41664106502817</v>
      </c>
    </row>
    <row r="907" spans="1:4" x14ac:dyDescent="0.3">
      <c r="A907" s="131" t="s">
        <v>903</v>
      </c>
      <c r="B907" s="132">
        <v>2064</v>
      </c>
      <c r="C907" s="132">
        <v>12</v>
      </c>
      <c r="D907" s="132">
        <v>85.175842696629232</v>
      </c>
    </row>
    <row r="908" spans="1:4" x14ac:dyDescent="0.3">
      <c r="A908" s="131" t="s">
        <v>903</v>
      </c>
      <c r="B908" s="132">
        <v>2065</v>
      </c>
      <c r="C908" s="132">
        <v>1</v>
      </c>
      <c r="D908" s="132">
        <v>84.122727272727317</v>
      </c>
    </row>
    <row r="909" spans="1:4" x14ac:dyDescent="0.3">
      <c r="A909" s="131" t="s">
        <v>903</v>
      </c>
      <c r="B909" s="132">
        <v>2065</v>
      </c>
      <c r="C909" s="132">
        <v>2</v>
      </c>
      <c r="D909" s="132">
        <v>74.804347826086968</v>
      </c>
    </row>
    <row r="910" spans="1:4" x14ac:dyDescent="0.3">
      <c r="A910" s="131" t="s">
        <v>903</v>
      </c>
      <c r="B910" s="132">
        <v>2065</v>
      </c>
      <c r="C910" s="132">
        <v>3</v>
      </c>
      <c r="D910" s="132">
        <v>117.70845986984817</v>
      </c>
    </row>
    <row r="911" spans="1:4" x14ac:dyDescent="0.3">
      <c r="A911" s="131" t="s">
        <v>903</v>
      </c>
      <c r="B911" s="132">
        <v>2065</v>
      </c>
      <c r="C911" s="132">
        <v>4</v>
      </c>
      <c r="D911" s="132">
        <v>135.2882096069869</v>
      </c>
    </row>
    <row r="912" spans="1:4" x14ac:dyDescent="0.3">
      <c r="A912" s="131" t="s">
        <v>903</v>
      </c>
      <c r="B912" s="132">
        <v>2065</v>
      </c>
      <c r="C912" s="132">
        <v>5</v>
      </c>
      <c r="D912" s="132">
        <v>199.79621380846319</v>
      </c>
    </row>
    <row r="913" spans="1:4" x14ac:dyDescent="0.3">
      <c r="A913" s="131" t="s">
        <v>903</v>
      </c>
      <c r="B913" s="132">
        <v>2065</v>
      </c>
      <c r="C913" s="132">
        <v>6</v>
      </c>
      <c r="D913" s="132">
        <v>231.72071279796339</v>
      </c>
    </row>
    <row r="914" spans="1:4" x14ac:dyDescent="0.3">
      <c r="A914" s="131" t="s">
        <v>903</v>
      </c>
      <c r="B914" s="132">
        <v>2065</v>
      </c>
      <c r="C914" s="132">
        <v>7</v>
      </c>
      <c r="D914" s="132">
        <v>276.63278466305184</v>
      </c>
    </row>
    <row r="915" spans="1:4" x14ac:dyDescent="0.3">
      <c r="A915" s="131" t="s">
        <v>903</v>
      </c>
      <c r="B915" s="132">
        <v>2065</v>
      </c>
      <c r="C915" s="132">
        <v>8</v>
      </c>
      <c r="D915" s="132">
        <v>269.61734860883809</v>
      </c>
    </row>
    <row r="916" spans="1:4" x14ac:dyDescent="0.3">
      <c r="A916" s="131" t="s">
        <v>903</v>
      </c>
      <c r="B916" s="132">
        <v>2065</v>
      </c>
      <c r="C916" s="132">
        <v>9</v>
      </c>
      <c r="D916" s="132">
        <v>264.11368721732919</v>
      </c>
    </row>
    <row r="917" spans="1:4" x14ac:dyDescent="0.3">
      <c r="A917" s="131" t="s">
        <v>903</v>
      </c>
      <c r="B917" s="132">
        <v>2065</v>
      </c>
      <c r="C917" s="132">
        <v>10</v>
      </c>
      <c r="D917" s="132">
        <v>198.83795088257867</v>
      </c>
    </row>
    <row r="918" spans="1:4" x14ac:dyDescent="0.3">
      <c r="A918" s="131" t="s">
        <v>903</v>
      </c>
      <c r="B918" s="132">
        <v>2065</v>
      </c>
      <c r="C918" s="132">
        <v>11</v>
      </c>
      <c r="D918" s="132">
        <v>103.07256908904813</v>
      </c>
    </row>
    <row r="919" spans="1:4" x14ac:dyDescent="0.3">
      <c r="A919" s="131" t="s">
        <v>903</v>
      </c>
      <c r="B919" s="132">
        <v>2065</v>
      </c>
      <c r="C919" s="132">
        <v>12</v>
      </c>
      <c r="D919" s="132">
        <v>87.388202247191018</v>
      </c>
    </row>
    <row r="920" spans="1:4" x14ac:dyDescent="0.3">
      <c r="A920" s="131" t="s">
        <v>903</v>
      </c>
      <c r="B920" s="132">
        <v>2066</v>
      </c>
      <c r="C920" s="132">
        <v>1</v>
      </c>
      <c r="D920" s="132">
        <v>85.730808080808131</v>
      </c>
    </row>
    <row r="921" spans="1:4" x14ac:dyDescent="0.3">
      <c r="A921" s="131" t="s">
        <v>903</v>
      </c>
      <c r="B921" s="132">
        <v>2066</v>
      </c>
      <c r="C921" s="132">
        <v>2</v>
      </c>
      <c r="D921" s="132">
        <v>75.942081447963801</v>
      </c>
    </row>
    <row r="922" spans="1:4" x14ac:dyDescent="0.3">
      <c r="A922" s="131" t="s">
        <v>903</v>
      </c>
      <c r="B922" s="132">
        <v>2066</v>
      </c>
      <c r="C922" s="132">
        <v>3</v>
      </c>
      <c r="D922" s="132">
        <v>117.70845986984817</v>
      </c>
    </row>
    <row r="923" spans="1:4" x14ac:dyDescent="0.3">
      <c r="A923" s="131" t="s">
        <v>903</v>
      </c>
      <c r="B923" s="132">
        <v>2066</v>
      </c>
      <c r="C923" s="132">
        <v>4</v>
      </c>
      <c r="D923" s="132">
        <v>138.22585924713584</v>
      </c>
    </row>
    <row r="924" spans="1:4" x14ac:dyDescent="0.3">
      <c r="A924" s="131" t="s">
        <v>903</v>
      </c>
      <c r="B924" s="132">
        <v>2066</v>
      </c>
      <c r="C924" s="132">
        <v>5</v>
      </c>
      <c r="D924" s="132">
        <v>197.3841870824053</v>
      </c>
    </row>
    <row r="925" spans="1:4" x14ac:dyDescent="0.3">
      <c r="A925" s="131" t="s">
        <v>903</v>
      </c>
      <c r="B925" s="132">
        <v>2066</v>
      </c>
      <c r="C925" s="132">
        <v>6</v>
      </c>
      <c r="D925" s="132">
        <v>232.62508678546632</v>
      </c>
    </row>
    <row r="926" spans="1:4" x14ac:dyDescent="0.3">
      <c r="A926" s="131" t="s">
        <v>903</v>
      </c>
      <c r="B926" s="132">
        <v>2066</v>
      </c>
      <c r="C926" s="132">
        <v>7</v>
      </c>
      <c r="D926" s="132">
        <v>269.69938032532912</v>
      </c>
    </row>
    <row r="927" spans="1:4" x14ac:dyDescent="0.3">
      <c r="A927" s="131" t="s">
        <v>903</v>
      </c>
      <c r="B927" s="132">
        <v>2066</v>
      </c>
      <c r="C927" s="132">
        <v>8</v>
      </c>
      <c r="D927" s="132">
        <v>269.05984863980376</v>
      </c>
    </row>
    <row r="928" spans="1:4" x14ac:dyDescent="0.3">
      <c r="A928" s="131" t="s">
        <v>903</v>
      </c>
      <c r="B928" s="132">
        <v>2066</v>
      </c>
      <c r="C928" s="132">
        <v>9</v>
      </c>
      <c r="D928" s="132">
        <v>277.6811711497262</v>
      </c>
    </row>
    <row r="929" spans="1:4" x14ac:dyDescent="0.3">
      <c r="A929" s="131" t="s">
        <v>903</v>
      </c>
      <c r="B929" s="132">
        <v>2066</v>
      </c>
      <c r="C929" s="132">
        <v>10</v>
      </c>
      <c r="D929" s="132">
        <v>184.75736761320033</v>
      </c>
    </row>
    <row r="930" spans="1:4" x14ac:dyDescent="0.3">
      <c r="A930" s="131" t="s">
        <v>903</v>
      </c>
      <c r="B930" s="132">
        <v>2066</v>
      </c>
      <c r="C930" s="132">
        <v>11</v>
      </c>
      <c r="D930" s="132">
        <v>101.51715309779827</v>
      </c>
    </row>
    <row r="931" spans="1:4" x14ac:dyDescent="0.3">
      <c r="A931" s="131" t="s">
        <v>903</v>
      </c>
      <c r="B931" s="132">
        <v>2066</v>
      </c>
      <c r="C931" s="132">
        <v>12</v>
      </c>
      <c r="D931" s="132">
        <v>85.175842696629232</v>
      </c>
    </row>
    <row r="932" spans="1:4" x14ac:dyDescent="0.3">
      <c r="A932" s="131" t="s">
        <v>903</v>
      </c>
      <c r="B932" s="132">
        <v>2067</v>
      </c>
      <c r="C932" s="132">
        <v>1</v>
      </c>
      <c r="D932" s="132">
        <v>84.175868603916655</v>
      </c>
    </row>
    <row r="933" spans="1:4" x14ac:dyDescent="0.3">
      <c r="A933" s="131" t="s">
        <v>903</v>
      </c>
      <c r="B933" s="132">
        <v>2067</v>
      </c>
      <c r="C933" s="132">
        <v>2</v>
      </c>
      <c r="D933" s="132">
        <v>74.804347826086968</v>
      </c>
    </row>
    <row r="934" spans="1:4" x14ac:dyDescent="0.3">
      <c r="A934" s="131" t="s">
        <v>903</v>
      </c>
      <c r="B934" s="132">
        <v>2067</v>
      </c>
      <c r="C934" s="132">
        <v>3</v>
      </c>
      <c r="D934" s="132">
        <v>117.70845986984817</v>
      </c>
    </row>
    <row r="935" spans="1:4" x14ac:dyDescent="0.3">
      <c r="A935" s="131" t="s">
        <v>903</v>
      </c>
      <c r="B935" s="132">
        <v>2067</v>
      </c>
      <c r="C935" s="132">
        <v>4</v>
      </c>
      <c r="D935" s="132">
        <v>136.7431693989071</v>
      </c>
    </row>
    <row r="936" spans="1:4" x14ac:dyDescent="0.3">
      <c r="A936" s="131" t="s">
        <v>903</v>
      </c>
      <c r="B936" s="132">
        <v>2067</v>
      </c>
      <c r="C936" s="132">
        <v>5</v>
      </c>
      <c r="D936" s="132">
        <v>194.72486772486769</v>
      </c>
    </row>
    <row r="937" spans="1:4" x14ac:dyDescent="0.3">
      <c r="A937" s="131" t="s">
        <v>903</v>
      </c>
      <c r="B937" s="132">
        <v>2067</v>
      </c>
      <c r="C937" s="132">
        <v>6</v>
      </c>
      <c r="D937" s="132">
        <v>233.12751677852344</v>
      </c>
    </row>
    <row r="938" spans="1:4" x14ac:dyDescent="0.3">
      <c r="A938" s="131" t="s">
        <v>903</v>
      </c>
      <c r="B938" s="132">
        <v>2067</v>
      </c>
      <c r="C938" s="132">
        <v>7</v>
      </c>
      <c r="D938" s="132">
        <v>275.4207897793263</v>
      </c>
    </row>
    <row r="939" spans="1:4" x14ac:dyDescent="0.3">
      <c r="A939" s="131" t="s">
        <v>903</v>
      </c>
      <c r="B939" s="132">
        <v>2067</v>
      </c>
      <c r="C939" s="132">
        <v>8</v>
      </c>
      <c r="D939" s="132">
        <v>271.42618657937817</v>
      </c>
    </row>
    <row r="940" spans="1:4" x14ac:dyDescent="0.3">
      <c r="A940" s="131" t="s">
        <v>903</v>
      </c>
      <c r="B940" s="132">
        <v>2067</v>
      </c>
      <c r="C940" s="132">
        <v>9</v>
      </c>
      <c r="D940" s="132">
        <v>242.30521304451321</v>
      </c>
    </row>
    <row r="941" spans="1:4" x14ac:dyDescent="0.3">
      <c r="A941" s="131" t="s">
        <v>903</v>
      </c>
      <c r="B941" s="132">
        <v>2067</v>
      </c>
      <c r="C941" s="132">
        <v>10</v>
      </c>
      <c r="D941" s="132">
        <v>171.61668584579976</v>
      </c>
    </row>
    <row r="942" spans="1:4" x14ac:dyDescent="0.3">
      <c r="A942" s="131" t="s">
        <v>903</v>
      </c>
      <c r="B942" s="132">
        <v>2067</v>
      </c>
      <c r="C942" s="132">
        <v>11</v>
      </c>
      <c r="D942" s="132">
        <v>101.46519959058344</v>
      </c>
    </row>
    <row r="943" spans="1:4" x14ac:dyDescent="0.3">
      <c r="A943" s="131" t="s">
        <v>903</v>
      </c>
      <c r="B943" s="132">
        <v>2067</v>
      </c>
      <c r="C943" s="132">
        <v>12</v>
      </c>
      <c r="D943" s="132">
        <v>85.578089887640445</v>
      </c>
    </row>
    <row r="944" spans="1:4" x14ac:dyDescent="0.3">
      <c r="A944" s="131" t="s">
        <v>903</v>
      </c>
      <c r="B944" s="132">
        <v>2068</v>
      </c>
      <c r="C944" s="132">
        <v>1</v>
      </c>
      <c r="D944" s="132">
        <v>84.175868603916655</v>
      </c>
    </row>
    <row r="945" spans="1:4" x14ac:dyDescent="0.3">
      <c r="A945" s="131" t="s">
        <v>903</v>
      </c>
      <c r="B945" s="132">
        <v>2068</v>
      </c>
      <c r="C945" s="132">
        <v>2</v>
      </c>
      <c r="D945" s="132">
        <v>79.616112084063047</v>
      </c>
    </row>
    <row r="946" spans="1:4" x14ac:dyDescent="0.3">
      <c r="A946" s="131" t="s">
        <v>903</v>
      </c>
      <c r="B946" s="132">
        <v>2068</v>
      </c>
      <c r="C946" s="132">
        <v>3</v>
      </c>
      <c r="D946" s="132">
        <v>117.70845986984817</v>
      </c>
    </row>
    <row r="947" spans="1:4" x14ac:dyDescent="0.3">
      <c r="A947" s="131" t="s">
        <v>903</v>
      </c>
      <c r="B947" s="132">
        <v>2068</v>
      </c>
      <c r="C947" s="132">
        <v>4</v>
      </c>
      <c r="D947" s="132">
        <v>135.76406335335881</v>
      </c>
    </row>
    <row r="948" spans="1:4" x14ac:dyDescent="0.3">
      <c r="A948" s="131" t="s">
        <v>903</v>
      </c>
      <c r="B948" s="132">
        <v>2068</v>
      </c>
      <c r="C948" s="132">
        <v>5</v>
      </c>
      <c r="D948" s="132">
        <v>191.05261692650328</v>
      </c>
    </row>
    <row r="949" spans="1:4" x14ac:dyDescent="0.3">
      <c r="A949" s="131" t="s">
        <v>903</v>
      </c>
      <c r="B949" s="132">
        <v>2068</v>
      </c>
      <c r="C949" s="132">
        <v>6</v>
      </c>
      <c r="D949" s="132">
        <v>229.15552984729288</v>
      </c>
    </row>
    <row r="950" spans="1:4" x14ac:dyDescent="0.3">
      <c r="A950" s="131" t="s">
        <v>903</v>
      </c>
      <c r="B950" s="132">
        <v>2068</v>
      </c>
      <c r="C950" s="132">
        <v>7</v>
      </c>
      <c r="D950" s="132">
        <v>271.95785091965138</v>
      </c>
    </row>
    <row r="951" spans="1:4" x14ac:dyDescent="0.3">
      <c r="A951" s="131" t="s">
        <v>903</v>
      </c>
      <c r="B951" s="132">
        <v>2068</v>
      </c>
      <c r="C951" s="132">
        <v>8</v>
      </c>
      <c r="D951" s="132">
        <v>280.872340425532</v>
      </c>
    </row>
    <row r="952" spans="1:4" x14ac:dyDescent="0.3">
      <c r="A952" s="131" t="s">
        <v>903</v>
      </c>
      <c r="B952" s="132">
        <v>2068</v>
      </c>
      <c r="C952" s="132">
        <v>9</v>
      </c>
      <c r="D952" s="132">
        <v>280.36090476190481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9A0DA-CC7E-4DDB-99EF-626AFDC17102}">
  <dimension ref="A1:D952"/>
  <sheetViews>
    <sheetView workbookViewId="0">
      <selection activeCell="A4" sqref="A4"/>
    </sheetView>
  </sheetViews>
  <sheetFormatPr defaultRowHeight="14.4" x14ac:dyDescent="0.3"/>
  <cols>
    <col min="1" max="1" width="19" customWidth="1"/>
    <col min="2" max="2" width="6.5546875" customWidth="1"/>
    <col min="3" max="3" width="9.21875" bestFit="1" customWidth="1"/>
    <col min="4" max="4" width="22.77734375" bestFit="1" customWidth="1"/>
    <col min="5" max="5" width="19.44140625" bestFit="1" customWidth="1"/>
    <col min="6" max="6" width="27.77734375" bestFit="1" customWidth="1"/>
    <col min="7" max="7" width="18.21875" bestFit="1" customWidth="1"/>
  </cols>
  <sheetData>
    <row r="1" spans="1:4" x14ac:dyDescent="0.3">
      <c r="A1" t="s">
        <v>6</v>
      </c>
      <c r="B1" t="s">
        <v>7</v>
      </c>
    </row>
    <row r="2" spans="1:4" x14ac:dyDescent="0.3">
      <c r="A2" t="s">
        <v>16</v>
      </c>
      <c r="B2" t="s">
        <v>59</v>
      </c>
    </row>
    <row r="4" spans="1:4" x14ac:dyDescent="0.3">
      <c r="A4" s="134" t="s">
        <v>0</v>
      </c>
      <c r="B4" s="134" t="s">
        <v>42</v>
      </c>
      <c r="C4" s="134" t="s">
        <v>43</v>
      </c>
      <c r="D4" s="134" t="s">
        <v>56</v>
      </c>
    </row>
    <row r="5" spans="1:4" x14ac:dyDescent="0.3">
      <c r="A5" s="135" t="s">
        <v>903</v>
      </c>
      <c r="B5" s="136">
        <v>1989</v>
      </c>
      <c r="C5" s="136">
        <v>10</v>
      </c>
      <c r="D5" s="136">
        <v>1.3159999999999996</v>
      </c>
    </row>
    <row r="6" spans="1:4" x14ac:dyDescent="0.3">
      <c r="A6" s="135" t="s">
        <v>903</v>
      </c>
      <c r="B6" s="136">
        <v>1989</v>
      </c>
      <c r="C6" s="136">
        <v>11</v>
      </c>
      <c r="D6" s="136">
        <v>1.5279999999999991</v>
      </c>
    </row>
    <row r="7" spans="1:4" x14ac:dyDescent="0.3">
      <c r="A7" s="135" t="s">
        <v>903</v>
      </c>
      <c r="B7" s="136">
        <v>1989</v>
      </c>
      <c r="C7" s="136">
        <v>12</v>
      </c>
      <c r="D7" s="136">
        <v>2.3529999999999993</v>
      </c>
    </row>
    <row r="8" spans="1:4" x14ac:dyDescent="0.3">
      <c r="A8" s="135" t="s">
        <v>903</v>
      </c>
      <c r="B8" s="136">
        <v>1990</v>
      </c>
      <c r="C8" s="136">
        <v>1</v>
      </c>
      <c r="D8" s="136">
        <v>0.91200000000000059</v>
      </c>
    </row>
    <row r="9" spans="1:4" x14ac:dyDescent="0.3">
      <c r="A9" s="135" t="s">
        <v>903</v>
      </c>
      <c r="B9" s="136">
        <v>1990</v>
      </c>
      <c r="C9" s="136">
        <v>2</v>
      </c>
      <c r="D9" s="136">
        <v>4.3519999999999994</v>
      </c>
    </row>
    <row r="10" spans="1:4" x14ac:dyDescent="0.3">
      <c r="A10" s="135" t="s">
        <v>903</v>
      </c>
      <c r="B10" s="136">
        <v>1990</v>
      </c>
      <c r="C10" s="136">
        <v>3</v>
      </c>
      <c r="D10" s="136">
        <v>0.94100000000000006</v>
      </c>
    </row>
    <row r="11" spans="1:4" x14ac:dyDescent="0.3">
      <c r="A11" s="135" t="s">
        <v>903</v>
      </c>
      <c r="B11" s="136">
        <v>1990</v>
      </c>
      <c r="C11" s="136">
        <v>4</v>
      </c>
      <c r="D11" s="136">
        <v>2.1829999999999994</v>
      </c>
    </row>
    <row r="12" spans="1:4" x14ac:dyDescent="0.3">
      <c r="A12" s="135" t="s">
        <v>903</v>
      </c>
      <c r="B12" s="136">
        <v>1990</v>
      </c>
      <c r="C12" s="136">
        <v>5</v>
      </c>
      <c r="D12" s="136">
        <v>18.05</v>
      </c>
    </row>
    <row r="13" spans="1:4" x14ac:dyDescent="0.3">
      <c r="A13" s="135" t="s">
        <v>903</v>
      </c>
      <c r="B13" s="136">
        <v>1990</v>
      </c>
      <c r="C13" s="136">
        <v>6</v>
      </c>
      <c r="D13" s="136">
        <v>25.545000000000002</v>
      </c>
    </row>
    <row r="14" spans="1:4" x14ac:dyDescent="0.3">
      <c r="A14" s="135" t="s">
        <v>903</v>
      </c>
      <c r="B14" s="136">
        <v>1990</v>
      </c>
      <c r="C14" s="136">
        <v>7</v>
      </c>
      <c r="D14" s="136">
        <v>27.268999999999998</v>
      </c>
    </row>
    <row r="15" spans="1:4" x14ac:dyDescent="0.3">
      <c r="A15" s="135" t="s">
        <v>903</v>
      </c>
      <c r="B15" s="136">
        <v>1990</v>
      </c>
      <c r="C15" s="136">
        <v>8</v>
      </c>
      <c r="D15" s="136">
        <v>25.122999999999998</v>
      </c>
    </row>
    <row r="16" spans="1:4" x14ac:dyDescent="0.3">
      <c r="A16" s="135" t="s">
        <v>903</v>
      </c>
      <c r="B16" s="136">
        <v>1990</v>
      </c>
      <c r="C16" s="136">
        <v>9</v>
      </c>
      <c r="D16" s="136">
        <v>19.582999999999998</v>
      </c>
    </row>
    <row r="17" spans="1:4" x14ac:dyDescent="0.3">
      <c r="A17" s="135" t="s">
        <v>903</v>
      </c>
      <c r="B17" s="136">
        <v>1990</v>
      </c>
      <c r="C17" s="136">
        <v>10</v>
      </c>
      <c r="D17" s="136">
        <v>6.6490000000000018</v>
      </c>
    </row>
    <row r="18" spans="1:4" x14ac:dyDescent="0.3">
      <c r="A18" s="135" t="s">
        <v>903</v>
      </c>
      <c r="B18" s="136">
        <v>1990</v>
      </c>
      <c r="C18" s="136">
        <v>11</v>
      </c>
      <c r="D18" s="136">
        <v>2.0589999999999984</v>
      </c>
    </row>
    <row r="19" spans="1:4" x14ac:dyDescent="0.3">
      <c r="A19" s="135" t="s">
        <v>903</v>
      </c>
      <c r="B19" s="136">
        <v>1990</v>
      </c>
      <c r="C19" s="136">
        <v>12</v>
      </c>
      <c r="D19" s="136">
        <v>1.9989999999999988</v>
      </c>
    </row>
    <row r="20" spans="1:4" x14ac:dyDescent="0.3">
      <c r="A20" s="135" t="s">
        <v>903</v>
      </c>
      <c r="B20" s="136">
        <v>1991</v>
      </c>
      <c r="C20" s="136">
        <v>1</v>
      </c>
      <c r="D20" s="136">
        <v>4.6140000000000008</v>
      </c>
    </row>
    <row r="21" spans="1:4" x14ac:dyDescent="0.3">
      <c r="A21" s="135" t="s">
        <v>903</v>
      </c>
      <c r="B21" s="136">
        <v>1991</v>
      </c>
      <c r="C21" s="136">
        <v>2</v>
      </c>
      <c r="D21" s="136">
        <v>5.4719999999999995</v>
      </c>
    </row>
    <row r="22" spans="1:4" x14ac:dyDescent="0.3">
      <c r="A22" s="135" t="s">
        <v>903</v>
      </c>
      <c r="B22" s="136">
        <v>1991</v>
      </c>
      <c r="C22" s="136">
        <v>3</v>
      </c>
      <c r="D22" s="136">
        <v>0.80600000000000049</v>
      </c>
    </row>
    <row r="23" spans="1:4" x14ac:dyDescent="0.3">
      <c r="A23" s="135" t="s">
        <v>903</v>
      </c>
      <c r="B23" s="136">
        <v>1991</v>
      </c>
      <c r="C23" s="136">
        <v>4</v>
      </c>
      <c r="D23" s="136">
        <v>1.7229999999999999</v>
      </c>
    </row>
    <row r="24" spans="1:4" x14ac:dyDescent="0.3">
      <c r="A24" s="135" t="s">
        <v>903</v>
      </c>
      <c r="B24" s="136">
        <v>1991</v>
      </c>
      <c r="C24" s="136">
        <v>5</v>
      </c>
      <c r="D24" s="136">
        <v>19.450999999999997</v>
      </c>
    </row>
    <row r="25" spans="1:4" x14ac:dyDescent="0.3">
      <c r="A25" s="135" t="s">
        <v>903</v>
      </c>
      <c r="B25" s="136">
        <v>1991</v>
      </c>
      <c r="C25" s="136">
        <v>6</v>
      </c>
      <c r="D25" s="136">
        <v>23.511000000000003</v>
      </c>
    </row>
    <row r="26" spans="1:4" x14ac:dyDescent="0.3">
      <c r="A26" s="135" t="s">
        <v>903</v>
      </c>
      <c r="B26" s="136">
        <v>1991</v>
      </c>
      <c r="C26" s="136">
        <v>7</v>
      </c>
      <c r="D26" s="136">
        <v>25.849</v>
      </c>
    </row>
    <row r="27" spans="1:4" x14ac:dyDescent="0.3">
      <c r="A27" s="135" t="s">
        <v>903</v>
      </c>
      <c r="B27" s="136">
        <v>1991</v>
      </c>
      <c r="C27" s="136">
        <v>8</v>
      </c>
      <c r="D27" s="136">
        <v>22.498999999999999</v>
      </c>
    </row>
    <row r="28" spans="1:4" x14ac:dyDescent="0.3">
      <c r="A28" s="135" t="s">
        <v>903</v>
      </c>
      <c r="B28" s="136">
        <v>1991</v>
      </c>
      <c r="C28" s="136">
        <v>9</v>
      </c>
      <c r="D28" s="136">
        <v>19.635999999999999</v>
      </c>
    </row>
    <row r="29" spans="1:4" x14ac:dyDescent="0.3">
      <c r="A29" s="135" t="s">
        <v>903</v>
      </c>
      <c r="B29" s="136">
        <v>1991</v>
      </c>
      <c r="C29" s="136">
        <v>10</v>
      </c>
      <c r="D29" s="136">
        <v>6.3139999999999983</v>
      </c>
    </row>
    <row r="30" spans="1:4" x14ac:dyDescent="0.3">
      <c r="A30" s="135" t="s">
        <v>903</v>
      </c>
      <c r="B30" s="136">
        <v>1991</v>
      </c>
      <c r="C30" s="136">
        <v>11</v>
      </c>
      <c r="D30" s="136">
        <v>2.5069999999999992</v>
      </c>
    </row>
    <row r="31" spans="1:4" x14ac:dyDescent="0.3">
      <c r="A31" s="135" t="s">
        <v>903</v>
      </c>
      <c r="B31" s="136">
        <v>1991</v>
      </c>
      <c r="C31" s="136">
        <v>12</v>
      </c>
      <c r="D31" s="136">
        <v>1.0209999999999999</v>
      </c>
    </row>
    <row r="32" spans="1:4" x14ac:dyDescent="0.3">
      <c r="A32" s="135" t="s">
        <v>903</v>
      </c>
      <c r="B32" s="136">
        <v>1992</v>
      </c>
      <c r="C32" s="136">
        <v>1</v>
      </c>
      <c r="D32" s="136">
        <v>1.3660000000000001</v>
      </c>
    </row>
    <row r="33" spans="1:4" x14ac:dyDescent="0.3">
      <c r="A33" s="135" t="s">
        <v>903</v>
      </c>
      <c r="B33" s="136">
        <v>1992</v>
      </c>
      <c r="C33" s="136">
        <v>2</v>
      </c>
      <c r="D33" s="136">
        <v>0.78800000000000003</v>
      </c>
    </row>
    <row r="34" spans="1:4" x14ac:dyDescent="0.3">
      <c r="A34" s="135" t="s">
        <v>903</v>
      </c>
      <c r="B34" s="136">
        <v>1992</v>
      </c>
      <c r="C34" s="136">
        <v>3</v>
      </c>
      <c r="D34" s="136">
        <v>0.92</v>
      </c>
    </row>
    <row r="35" spans="1:4" x14ac:dyDescent="0.3">
      <c r="A35" s="135" t="s">
        <v>903</v>
      </c>
      <c r="B35" s="136">
        <v>1992</v>
      </c>
      <c r="C35" s="136">
        <v>4</v>
      </c>
      <c r="D35" s="136">
        <v>1.1440000000000001</v>
      </c>
    </row>
    <row r="36" spans="1:4" x14ac:dyDescent="0.3">
      <c r="A36" s="135" t="s">
        <v>903</v>
      </c>
      <c r="B36" s="136">
        <v>1992</v>
      </c>
      <c r="C36" s="136">
        <v>5</v>
      </c>
      <c r="D36" s="136">
        <v>24.771000000000008</v>
      </c>
    </row>
    <row r="37" spans="1:4" x14ac:dyDescent="0.3">
      <c r="A37" s="135" t="s">
        <v>903</v>
      </c>
      <c r="B37" s="136">
        <v>1992</v>
      </c>
      <c r="C37" s="136">
        <v>6</v>
      </c>
      <c r="D37" s="136">
        <v>22.183</v>
      </c>
    </row>
    <row r="38" spans="1:4" x14ac:dyDescent="0.3">
      <c r="A38" s="135" t="s">
        <v>903</v>
      </c>
      <c r="B38" s="136">
        <v>1992</v>
      </c>
      <c r="C38" s="136">
        <v>7</v>
      </c>
      <c r="D38" s="136">
        <v>24.598000000000013</v>
      </c>
    </row>
    <row r="39" spans="1:4" x14ac:dyDescent="0.3">
      <c r="A39" s="135" t="s">
        <v>903</v>
      </c>
      <c r="B39" s="136">
        <v>1992</v>
      </c>
      <c r="C39" s="136">
        <v>8</v>
      </c>
      <c r="D39" s="136">
        <v>23.683000000000003</v>
      </c>
    </row>
    <row r="40" spans="1:4" x14ac:dyDescent="0.3">
      <c r="A40" s="135" t="s">
        <v>903</v>
      </c>
      <c r="B40" s="136">
        <v>1992</v>
      </c>
      <c r="C40" s="136">
        <v>9</v>
      </c>
      <c r="D40" s="136">
        <v>19.131000000000004</v>
      </c>
    </row>
    <row r="41" spans="1:4" x14ac:dyDescent="0.3">
      <c r="A41" s="135" t="s">
        <v>903</v>
      </c>
      <c r="B41" s="136">
        <v>1992</v>
      </c>
      <c r="C41" s="136">
        <v>10</v>
      </c>
      <c r="D41" s="136">
        <v>4.2279999999999998</v>
      </c>
    </row>
    <row r="42" spans="1:4" x14ac:dyDescent="0.3">
      <c r="A42" s="135" t="s">
        <v>903</v>
      </c>
      <c r="B42" s="136">
        <v>1992</v>
      </c>
      <c r="C42" s="136">
        <v>11</v>
      </c>
      <c r="D42" s="136">
        <v>2.2160000000000002</v>
      </c>
    </row>
    <row r="43" spans="1:4" x14ac:dyDescent="0.3">
      <c r="A43" s="135" t="s">
        <v>903</v>
      </c>
      <c r="B43" s="136">
        <v>1992</v>
      </c>
      <c r="C43" s="136">
        <v>12</v>
      </c>
      <c r="D43" s="136">
        <v>1.151</v>
      </c>
    </row>
    <row r="44" spans="1:4" x14ac:dyDescent="0.3">
      <c r="A44" s="135" t="s">
        <v>903</v>
      </c>
      <c r="B44" s="136">
        <v>1993</v>
      </c>
      <c r="C44" s="136">
        <v>1</v>
      </c>
      <c r="D44" s="136">
        <v>0.95900000000000063</v>
      </c>
    </row>
    <row r="45" spans="1:4" x14ac:dyDescent="0.3">
      <c r="A45" s="135" t="s">
        <v>903</v>
      </c>
      <c r="B45" s="136">
        <v>1993</v>
      </c>
      <c r="C45" s="136">
        <v>2</v>
      </c>
      <c r="D45" s="136">
        <v>0.77200000000000002</v>
      </c>
    </row>
    <row r="46" spans="1:4" x14ac:dyDescent="0.3">
      <c r="A46" s="135" t="s">
        <v>903</v>
      </c>
      <c r="B46" s="136">
        <v>1993</v>
      </c>
      <c r="C46" s="136">
        <v>3</v>
      </c>
      <c r="D46" s="136">
        <v>1.01</v>
      </c>
    </row>
    <row r="47" spans="1:4" x14ac:dyDescent="0.3">
      <c r="A47" s="135" t="s">
        <v>903</v>
      </c>
      <c r="B47" s="136">
        <v>1993</v>
      </c>
      <c r="C47" s="136">
        <v>4</v>
      </c>
      <c r="D47" s="136">
        <v>1.0090000000000001</v>
      </c>
    </row>
    <row r="48" spans="1:4" x14ac:dyDescent="0.3">
      <c r="A48" s="135" t="s">
        <v>903</v>
      </c>
      <c r="B48" s="136">
        <v>1993</v>
      </c>
      <c r="C48" s="136">
        <v>5</v>
      </c>
      <c r="D48" s="136">
        <v>17.844999999999999</v>
      </c>
    </row>
    <row r="49" spans="1:4" x14ac:dyDescent="0.3">
      <c r="A49" s="135" t="s">
        <v>903</v>
      </c>
      <c r="B49" s="136">
        <v>1993</v>
      </c>
      <c r="C49" s="136">
        <v>6</v>
      </c>
      <c r="D49" s="136">
        <v>25.518999999999995</v>
      </c>
    </row>
    <row r="50" spans="1:4" x14ac:dyDescent="0.3">
      <c r="A50" s="135" t="s">
        <v>903</v>
      </c>
      <c r="B50" s="136">
        <v>1993</v>
      </c>
      <c r="C50" s="136">
        <v>7</v>
      </c>
      <c r="D50" s="136">
        <v>27.147999999999993</v>
      </c>
    </row>
    <row r="51" spans="1:4" x14ac:dyDescent="0.3">
      <c r="A51" s="135" t="s">
        <v>903</v>
      </c>
      <c r="B51" s="136">
        <v>1993</v>
      </c>
      <c r="C51" s="136">
        <v>8</v>
      </c>
      <c r="D51" s="136">
        <v>24.574999999999999</v>
      </c>
    </row>
    <row r="52" spans="1:4" x14ac:dyDescent="0.3">
      <c r="A52" s="135" t="s">
        <v>903</v>
      </c>
      <c r="B52" s="136">
        <v>1993</v>
      </c>
      <c r="C52" s="136">
        <v>9</v>
      </c>
      <c r="D52" s="136">
        <v>18.439999999999994</v>
      </c>
    </row>
    <row r="53" spans="1:4" x14ac:dyDescent="0.3">
      <c r="A53" s="135" t="s">
        <v>903</v>
      </c>
      <c r="B53" s="136">
        <v>1993</v>
      </c>
      <c r="C53" s="136">
        <v>10</v>
      </c>
      <c r="D53" s="136">
        <v>4.0909999999999966</v>
      </c>
    </row>
    <row r="54" spans="1:4" x14ac:dyDescent="0.3">
      <c r="A54" s="135" t="s">
        <v>903</v>
      </c>
      <c r="B54" s="136">
        <v>1993</v>
      </c>
      <c r="C54" s="136">
        <v>11</v>
      </c>
      <c r="D54" s="136">
        <v>5.9000000000000018E-2</v>
      </c>
    </row>
    <row r="55" spans="1:4" x14ac:dyDescent="0.3">
      <c r="A55" s="135" t="s">
        <v>903</v>
      </c>
      <c r="B55" s="136">
        <v>1993</v>
      </c>
      <c r="C55" s="136">
        <v>12</v>
      </c>
      <c r="D55" s="136">
        <v>0</v>
      </c>
    </row>
    <row r="56" spans="1:4" x14ac:dyDescent="0.3">
      <c r="A56" s="135" t="s">
        <v>903</v>
      </c>
      <c r="B56" s="136">
        <v>1994</v>
      </c>
      <c r="C56" s="136">
        <v>1</v>
      </c>
      <c r="D56" s="136">
        <v>4.5000000000000019E-2</v>
      </c>
    </row>
    <row r="57" spans="1:4" x14ac:dyDescent="0.3">
      <c r="A57" s="135" t="s">
        <v>903</v>
      </c>
      <c r="B57" s="136">
        <v>1994</v>
      </c>
      <c r="C57" s="136">
        <v>2</v>
      </c>
      <c r="D57" s="136">
        <v>0</v>
      </c>
    </row>
    <row r="58" spans="1:4" x14ac:dyDescent="0.3">
      <c r="A58" s="135" t="s">
        <v>903</v>
      </c>
      <c r="B58" s="136">
        <v>1994</v>
      </c>
      <c r="C58" s="136">
        <v>3</v>
      </c>
      <c r="D58" s="136">
        <v>0.9670000000000003</v>
      </c>
    </row>
    <row r="59" spans="1:4" x14ac:dyDescent="0.3">
      <c r="A59" s="135" t="s">
        <v>903</v>
      </c>
      <c r="B59" s="136">
        <v>1994</v>
      </c>
      <c r="C59" s="136">
        <v>4</v>
      </c>
      <c r="D59" s="136">
        <v>1.2259999999999982</v>
      </c>
    </row>
    <row r="60" spans="1:4" x14ac:dyDescent="0.3">
      <c r="A60" s="135" t="s">
        <v>903</v>
      </c>
      <c r="B60" s="136">
        <v>1994</v>
      </c>
      <c r="C60" s="136">
        <v>5</v>
      </c>
      <c r="D60" s="136">
        <v>2.2809999999999979</v>
      </c>
    </row>
    <row r="61" spans="1:4" x14ac:dyDescent="0.3">
      <c r="A61" s="135" t="s">
        <v>903</v>
      </c>
      <c r="B61" s="136">
        <v>1994</v>
      </c>
      <c r="C61" s="136">
        <v>6</v>
      </c>
      <c r="D61" s="136">
        <v>3.9199999999999973</v>
      </c>
    </row>
    <row r="62" spans="1:4" x14ac:dyDescent="0.3">
      <c r="A62" s="135" t="s">
        <v>903</v>
      </c>
      <c r="B62" s="136">
        <v>1994</v>
      </c>
      <c r="C62" s="136">
        <v>7</v>
      </c>
      <c r="D62" s="136">
        <v>3.8989999999999991</v>
      </c>
    </row>
    <row r="63" spans="1:4" x14ac:dyDescent="0.3">
      <c r="A63" s="135" t="s">
        <v>903</v>
      </c>
      <c r="B63" s="136">
        <v>1994</v>
      </c>
      <c r="C63" s="136">
        <v>8</v>
      </c>
      <c r="D63" s="136">
        <v>3.4159999999999968</v>
      </c>
    </row>
    <row r="64" spans="1:4" x14ac:dyDescent="0.3">
      <c r="A64" s="135" t="s">
        <v>903</v>
      </c>
      <c r="B64" s="136">
        <v>1994</v>
      </c>
      <c r="C64" s="136">
        <v>9</v>
      </c>
      <c r="D64" s="136">
        <v>2.5239999999999978</v>
      </c>
    </row>
    <row r="65" spans="1:4" x14ac:dyDescent="0.3">
      <c r="A65" s="135" t="s">
        <v>903</v>
      </c>
      <c r="B65" s="136">
        <v>1994</v>
      </c>
      <c r="C65" s="136">
        <v>10</v>
      </c>
      <c r="D65" s="136">
        <v>1.117999999999999</v>
      </c>
    </row>
    <row r="66" spans="1:4" x14ac:dyDescent="0.3">
      <c r="A66" s="135" t="s">
        <v>903</v>
      </c>
      <c r="B66" s="136">
        <v>1994</v>
      </c>
      <c r="C66" s="136">
        <v>11</v>
      </c>
      <c r="D66" s="136">
        <v>0</v>
      </c>
    </row>
    <row r="67" spans="1:4" x14ac:dyDescent="0.3">
      <c r="A67" s="135" t="s">
        <v>903</v>
      </c>
      <c r="B67" s="136">
        <v>1994</v>
      </c>
      <c r="C67" s="136">
        <v>12</v>
      </c>
      <c r="D67" s="136">
        <v>0</v>
      </c>
    </row>
    <row r="68" spans="1:4" x14ac:dyDescent="0.3">
      <c r="A68" s="135" t="s">
        <v>903</v>
      </c>
      <c r="B68" s="136">
        <v>1995</v>
      </c>
      <c r="C68" s="136">
        <v>1</v>
      </c>
      <c r="D68" s="136">
        <v>0</v>
      </c>
    </row>
    <row r="69" spans="1:4" x14ac:dyDescent="0.3">
      <c r="A69" s="135" t="s">
        <v>903</v>
      </c>
      <c r="B69" s="136">
        <v>1995</v>
      </c>
      <c r="C69" s="136">
        <v>2</v>
      </c>
      <c r="D69" s="136">
        <v>0.15100000000000002</v>
      </c>
    </row>
    <row r="70" spans="1:4" x14ac:dyDescent="0.3">
      <c r="A70" s="135" t="s">
        <v>903</v>
      </c>
      <c r="B70" s="136">
        <v>1995</v>
      </c>
      <c r="C70" s="136">
        <v>3</v>
      </c>
      <c r="D70" s="136">
        <v>0</v>
      </c>
    </row>
    <row r="71" spans="1:4" x14ac:dyDescent="0.3">
      <c r="A71" s="135" t="s">
        <v>903</v>
      </c>
      <c r="B71" s="136">
        <v>1995</v>
      </c>
      <c r="C71" s="136">
        <v>4</v>
      </c>
      <c r="D71" s="136">
        <v>1.0810000000000002</v>
      </c>
    </row>
    <row r="72" spans="1:4" x14ac:dyDescent="0.3">
      <c r="A72" s="135" t="s">
        <v>903</v>
      </c>
      <c r="B72" s="136">
        <v>1995</v>
      </c>
      <c r="C72" s="136">
        <v>5</v>
      </c>
      <c r="D72" s="136">
        <v>2.2269999999999999</v>
      </c>
    </row>
    <row r="73" spans="1:4" x14ac:dyDescent="0.3">
      <c r="A73" s="135" t="s">
        <v>903</v>
      </c>
      <c r="B73" s="136">
        <v>1995</v>
      </c>
      <c r="C73" s="136">
        <v>6</v>
      </c>
      <c r="D73" s="136">
        <v>3.767999999999998</v>
      </c>
    </row>
    <row r="74" spans="1:4" x14ac:dyDescent="0.3">
      <c r="A74" s="135" t="s">
        <v>903</v>
      </c>
      <c r="B74" s="136">
        <v>1995</v>
      </c>
      <c r="C74" s="136">
        <v>7</v>
      </c>
      <c r="D74" s="136">
        <v>5.1819999999999977</v>
      </c>
    </row>
    <row r="75" spans="1:4" x14ac:dyDescent="0.3">
      <c r="A75" s="135" t="s">
        <v>903</v>
      </c>
      <c r="B75" s="136">
        <v>1995</v>
      </c>
      <c r="C75" s="136">
        <v>8</v>
      </c>
      <c r="D75" s="136">
        <v>4.6569999999999974</v>
      </c>
    </row>
    <row r="76" spans="1:4" x14ac:dyDescent="0.3">
      <c r="A76" s="135" t="s">
        <v>903</v>
      </c>
      <c r="B76" s="136">
        <v>1995</v>
      </c>
      <c r="C76" s="136">
        <v>9</v>
      </c>
      <c r="D76" s="136">
        <v>3.353999999999997</v>
      </c>
    </row>
    <row r="77" spans="1:4" x14ac:dyDescent="0.3">
      <c r="A77" s="135" t="s">
        <v>903</v>
      </c>
      <c r="B77" s="136">
        <v>1995</v>
      </c>
      <c r="C77" s="136">
        <v>10</v>
      </c>
      <c r="D77" s="136">
        <v>2.4709999999999992</v>
      </c>
    </row>
    <row r="78" spans="1:4" x14ac:dyDescent="0.3">
      <c r="A78" s="135" t="s">
        <v>903</v>
      </c>
      <c r="B78" s="136">
        <v>1995</v>
      </c>
      <c r="C78" s="136">
        <v>11</v>
      </c>
      <c r="D78" s="136">
        <v>0.10500000000000002</v>
      </c>
    </row>
    <row r="79" spans="1:4" x14ac:dyDescent="0.3">
      <c r="A79" s="135" t="s">
        <v>903</v>
      </c>
      <c r="B79" s="136">
        <v>1995</v>
      </c>
      <c r="C79" s="136">
        <v>12</v>
      </c>
      <c r="D79" s="136">
        <v>0</v>
      </c>
    </row>
    <row r="80" spans="1:4" x14ac:dyDescent="0.3">
      <c r="A80" s="135" t="s">
        <v>903</v>
      </c>
      <c r="B80" s="136">
        <v>1996</v>
      </c>
      <c r="C80" s="136">
        <v>1</v>
      </c>
      <c r="D80" s="136">
        <v>0</v>
      </c>
    </row>
    <row r="81" spans="1:4" x14ac:dyDescent="0.3">
      <c r="A81" s="135" t="s">
        <v>903</v>
      </c>
      <c r="B81" s="136">
        <v>1996</v>
      </c>
      <c r="C81" s="136">
        <v>2</v>
      </c>
      <c r="D81" s="136">
        <v>0</v>
      </c>
    </row>
    <row r="82" spans="1:4" x14ac:dyDescent="0.3">
      <c r="A82" s="135" t="s">
        <v>903</v>
      </c>
      <c r="B82" s="136">
        <v>1996</v>
      </c>
      <c r="C82" s="136">
        <v>3</v>
      </c>
      <c r="D82" s="136">
        <v>0.69</v>
      </c>
    </row>
    <row r="83" spans="1:4" x14ac:dyDescent="0.3">
      <c r="A83" s="135" t="s">
        <v>903</v>
      </c>
      <c r="B83" s="136">
        <v>1996</v>
      </c>
      <c r="C83" s="136">
        <v>4</v>
      </c>
      <c r="D83" s="136">
        <v>1.0090000000000001</v>
      </c>
    </row>
    <row r="84" spans="1:4" x14ac:dyDescent="0.3">
      <c r="A84" s="135" t="s">
        <v>903</v>
      </c>
      <c r="B84" s="136">
        <v>1996</v>
      </c>
      <c r="C84" s="136">
        <v>5</v>
      </c>
      <c r="D84" s="136">
        <v>2.381999999999997</v>
      </c>
    </row>
    <row r="85" spans="1:4" x14ac:dyDescent="0.3">
      <c r="A85" s="135" t="s">
        <v>903</v>
      </c>
      <c r="B85" s="136">
        <v>1996</v>
      </c>
      <c r="C85" s="136">
        <v>6</v>
      </c>
      <c r="D85" s="136">
        <v>4.3919999999999986</v>
      </c>
    </row>
    <row r="86" spans="1:4" x14ac:dyDescent="0.3">
      <c r="A86" s="135" t="s">
        <v>903</v>
      </c>
      <c r="B86" s="136">
        <v>1996</v>
      </c>
      <c r="C86" s="136">
        <v>7</v>
      </c>
      <c r="D86" s="136">
        <v>4.0539999999999967</v>
      </c>
    </row>
    <row r="87" spans="1:4" x14ac:dyDescent="0.3">
      <c r="A87" s="135" t="s">
        <v>903</v>
      </c>
      <c r="B87" s="136">
        <v>1996</v>
      </c>
      <c r="C87" s="136">
        <v>8</v>
      </c>
      <c r="D87" s="136">
        <v>3.899999999999995</v>
      </c>
    </row>
    <row r="88" spans="1:4" x14ac:dyDescent="0.3">
      <c r="A88" s="135" t="s">
        <v>903</v>
      </c>
      <c r="B88" s="136">
        <v>1996</v>
      </c>
      <c r="C88" s="136">
        <v>9</v>
      </c>
      <c r="D88" s="136">
        <v>3.0229999999999979</v>
      </c>
    </row>
    <row r="89" spans="1:4" x14ac:dyDescent="0.3">
      <c r="A89" s="135" t="s">
        <v>903</v>
      </c>
      <c r="B89" s="136">
        <v>1996</v>
      </c>
      <c r="C89" s="136">
        <v>10</v>
      </c>
      <c r="D89" s="136">
        <v>1.0599999999999994</v>
      </c>
    </row>
    <row r="90" spans="1:4" x14ac:dyDescent="0.3">
      <c r="A90" s="135" t="s">
        <v>903</v>
      </c>
      <c r="B90" s="136">
        <v>1996</v>
      </c>
      <c r="C90" s="136">
        <v>11</v>
      </c>
      <c r="D90" s="136">
        <v>0</v>
      </c>
    </row>
    <row r="91" spans="1:4" x14ac:dyDescent="0.3">
      <c r="A91" s="135" t="s">
        <v>903</v>
      </c>
      <c r="B91" s="136">
        <v>1996</v>
      </c>
      <c r="C91" s="136">
        <v>12</v>
      </c>
      <c r="D91" s="136">
        <v>0</v>
      </c>
    </row>
    <row r="92" spans="1:4" x14ac:dyDescent="0.3">
      <c r="A92" s="135" t="s">
        <v>903</v>
      </c>
      <c r="B92" s="136">
        <v>1997</v>
      </c>
      <c r="C92" s="136">
        <v>1</v>
      </c>
      <c r="D92" s="136">
        <v>0</v>
      </c>
    </row>
    <row r="93" spans="1:4" x14ac:dyDescent="0.3">
      <c r="A93" s="135" t="s">
        <v>903</v>
      </c>
      <c r="B93" s="136">
        <v>1997</v>
      </c>
      <c r="C93" s="136">
        <v>2</v>
      </c>
      <c r="D93" s="136">
        <v>0.38300000000000001</v>
      </c>
    </row>
    <row r="94" spans="1:4" x14ac:dyDescent="0.3">
      <c r="A94" s="135" t="s">
        <v>903</v>
      </c>
      <c r="B94" s="136">
        <v>1997</v>
      </c>
      <c r="C94" s="136">
        <v>3</v>
      </c>
      <c r="D94" s="136">
        <v>0.58100000000000007</v>
      </c>
    </row>
    <row r="95" spans="1:4" x14ac:dyDescent="0.3">
      <c r="A95" s="135" t="s">
        <v>903</v>
      </c>
      <c r="B95" s="136">
        <v>1997</v>
      </c>
      <c r="C95" s="136">
        <v>4</v>
      </c>
      <c r="D95" s="136">
        <v>1.4659999999999989</v>
      </c>
    </row>
    <row r="96" spans="1:4" x14ac:dyDescent="0.3">
      <c r="A96" s="135" t="s">
        <v>903</v>
      </c>
      <c r="B96" s="136">
        <v>1997</v>
      </c>
      <c r="C96" s="136">
        <v>5</v>
      </c>
      <c r="D96" s="136">
        <v>3.4499999999999997</v>
      </c>
    </row>
    <row r="97" spans="1:4" x14ac:dyDescent="0.3">
      <c r="A97" s="135" t="s">
        <v>903</v>
      </c>
      <c r="B97" s="136">
        <v>1997</v>
      </c>
      <c r="C97" s="136">
        <v>6</v>
      </c>
      <c r="D97" s="136">
        <v>4.2140000000000004</v>
      </c>
    </row>
    <row r="98" spans="1:4" x14ac:dyDescent="0.3">
      <c r="A98" s="135" t="s">
        <v>903</v>
      </c>
      <c r="B98" s="136">
        <v>1997</v>
      </c>
      <c r="C98" s="136">
        <v>7</v>
      </c>
      <c r="D98" s="136">
        <v>4.7089999999999987</v>
      </c>
    </row>
    <row r="99" spans="1:4" x14ac:dyDescent="0.3">
      <c r="A99" s="135" t="s">
        <v>903</v>
      </c>
      <c r="B99" s="136">
        <v>1997</v>
      </c>
      <c r="C99" s="136">
        <v>8</v>
      </c>
      <c r="D99" s="136">
        <v>3.4989999999999979</v>
      </c>
    </row>
    <row r="100" spans="1:4" x14ac:dyDescent="0.3">
      <c r="A100" s="135" t="s">
        <v>903</v>
      </c>
      <c r="B100" s="136">
        <v>1997</v>
      </c>
      <c r="C100" s="136">
        <v>9</v>
      </c>
      <c r="D100" s="136">
        <v>2.8859999999999997</v>
      </c>
    </row>
    <row r="101" spans="1:4" x14ac:dyDescent="0.3">
      <c r="A101" s="135" t="s">
        <v>903</v>
      </c>
      <c r="B101" s="136">
        <v>1997</v>
      </c>
      <c r="C101" s="136">
        <v>10</v>
      </c>
      <c r="D101" s="136">
        <v>1.2410000000000003</v>
      </c>
    </row>
    <row r="102" spans="1:4" x14ac:dyDescent="0.3">
      <c r="A102" s="135" t="s">
        <v>903</v>
      </c>
      <c r="B102" s="136">
        <v>1997</v>
      </c>
      <c r="C102" s="136">
        <v>11</v>
      </c>
      <c r="D102" s="136">
        <v>0</v>
      </c>
    </row>
    <row r="103" spans="1:4" x14ac:dyDescent="0.3">
      <c r="A103" s="135" t="s">
        <v>903</v>
      </c>
      <c r="B103" s="136">
        <v>1997</v>
      </c>
      <c r="C103" s="136">
        <v>12</v>
      </c>
      <c r="D103" s="136">
        <v>0</v>
      </c>
    </row>
    <row r="104" spans="1:4" x14ac:dyDescent="0.3">
      <c r="A104" s="135" t="s">
        <v>903</v>
      </c>
      <c r="B104" s="136">
        <v>1998</v>
      </c>
      <c r="C104" s="136">
        <v>1</v>
      </c>
      <c r="D104" s="136">
        <v>0</v>
      </c>
    </row>
    <row r="105" spans="1:4" x14ac:dyDescent="0.3">
      <c r="A105" s="135" t="s">
        <v>903</v>
      </c>
      <c r="B105" s="136">
        <v>1998</v>
      </c>
      <c r="C105" s="136">
        <v>2</v>
      </c>
      <c r="D105" s="136">
        <v>0</v>
      </c>
    </row>
    <row r="106" spans="1:4" x14ac:dyDescent="0.3">
      <c r="A106" s="135" t="s">
        <v>903</v>
      </c>
      <c r="B106" s="136">
        <v>1998</v>
      </c>
      <c r="C106" s="136">
        <v>3</v>
      </c>
      <c r="D106" s="136">
        <v>0</v>
      </c>
    </row>
    <row r="107" spans="1:4" x14ac:dyDescent="0.3">
      <c r="A107" s="135" t="s">
        <v>903</v>
      </c>
      <c r="B107" s="136">
        <v>1998</v>
      </c>
      <c r="C107" s="136">
        <v>4</v>
      </c>
      <c r="D107" s="136">
        <v>0.69100000000000006</v>
      </c>
    </row>
    <row r="108" spans="1:4" x14ac:dyDescent="0.3">
      <c r="A108" s="135" t="s">
        <v>903</v>
      </c>
      <c r="B108" s="136">
        <v>1998</v>
      </c>
      <c r="C108" s="136">
        <v>5</v>
      </c>
      <c r="D108" s="136">
        <v>0.68500000000000039</v>
      </c>
    </row>
    <row r="109" spans="1:4" x14ac:dyDescent="0.3">
      <c r="A109" s="135" t="s">
        <v>903</v>
      </c>
      <c r="B109" s="136">
        <v>1998</v>
      </c>
      <c r="C109" s="136">
        <v>6</v>
      </c>
      <c r="D109" s="136">
        <v>3.5450000000000013</v>
      </c>
    </row>
    <row r="110" spans="1:4" x14ac:dyDescent="0.3">
      <c r="A110" s="135" t="s">
        <v>903</v>
      </c>
      <c r="B110" s="136">
        <v>1998</v>
      </c>
      <c r="C110" s="136">
        <v>7</v>
      </c>
      <c r="D110" s="136">
        <v>4.3259999999999996</v>
      </c>
    </row>
    <row r="111" spans="1:4" x14ac:dyDescent="0.3">
      <c r="A111" s="135" t="s">
        <v>903</v>
      </c>
      <c r="B111" s="136">
        <v>1998</v>
      </c>
      <c r="C111" s="136">
        <v>8</v>
      </c>
      <c r="D111" s="136">
        <v>3.8779999999999966</v>
      </c>
    </row>
    <row r="112" spans="1:4" x14ac:dyDescent="0.3">
      <c r="A112" s="135" t="s">
        <v>903</v>
      </c>
      <c r="B112" s="136">
        <v>1998</v>
      </c>
      <c r="C112" s="136">
        <v>9</v>
      </c>
      <c r="D112" s="136">
        <v>2.8079999999999972</v>
      </c>
    </row>
    <row r="113" spans="1:4" x14ac:dyDescent="0.3">
      <c r="A113" s="135" t="s">
        <v>903</v>
      </c>
      <c r="B113" s="136">
        <v>1998</v>
      </c>
      <c r="C113" s="136">
        <v>10</v>
      </c>
      <c r="D113" s="136">
        <v>1.9759999999999986</v>
      </c>
    </row>
    <row r="114" spans="1:4" x14ac:dyDescent="0.3">
      <c r="A114" s="135" t="s">
        <v>903</v>
      </c>
      <c r="B114" s="136">
        <v>1998</v>
      </c>
      <c r="C114" s="136">
        <v>11</v>
      </c>
      <c r="D114" s="136">
        <v>0</v>
      </c>
    </row>
    <row r="115" spans="1:4" x14ac:dyDescent="0.3">
      <c r="A115" s="135" t="s">
        <v>903</v>
      </c>
      <c r="B115" s="136">
        <v>1998</v>
      </c>
      <c r="C115" s="136">
        <v>12</v>
      </c>
      <c r="D115" s="136">
        <v>0</v>
      </c>
    </row>
    <row r="116" spans="1:4" x14ac:dyDescent="0.3">
      <c r="A116" s="135" t="s">
        <v>903</v>
      </c>
      <c r="B116" s="136">
        <v>1999</v>
      </c>
      <c r="C116" s="136">
        <v>1</v>
      </c>
      <c r="D116" s="136">
        <v>7.1000000000000035E-2</v>
      </c>
    </row>
    <row r="117" spans="1:4" x14ac:dyDescent="0.3">
      <c r="A117" s="135" t="s">
        <v>903</v>
      </c>
      <c r="B117" s="136">
        <v>1999</v>
      </c>
      <c r="C117" s="136">
        <v>2</v>
      </c>
      <c r="D117" s="136">
        <v>0</v>
      </c>
    </row>
    <row r="118" spans="1:4" x14ac:dyDescent="0.3">
      <c r="A118" s="135" t="s">
        <v>903</v>
      </c>
      <c r="B118" s="136">
        <v>1999</v>
      </c>
      <c r="C118" s="136">
        <v>3</v>
      </c>
      <c r="D118" s="136">
        <v>0.189</v>
      </c>
    </row>
    <row r="119" spans="1:4" x14ac:dyDescent="0.3">
      <c r="A119" s="135" t="s">
        <v>903</v>
      </c>
      <c r="B119" s="136">
        <v>1999</v>
      </c>
      <c r="C119" s="136">
        <v>4</v>
      </c>
      <c r="D119" s="136">
        <v>1.4490000000000001</v>
      </c>
    </row>
    <row r="120" spans="1:4" x14ac:dyDescent="0.3">
      <c r="A120" s="135" t="s">
        <v>903</v>
      </c>
      <c r="B120" s="136">
        <v>1999</v>
      </c>
      <c r="C120" s="136">
        <v>5</v>
      </c>
      <c r="D120" s="136">
        <v>3.6</v>
      </c>
    </row>
    <row r="121" spans="1:4" x14ac:dyDescent="0.3">
      <c r="A121" s="135" t="s">
        <v>903</v>
      </c>
      <c r="B121" s="136">
        <v>1999</v>
      </c>
      <c r="C121" s="136">
        <v>6</v>
      </c>
      <c r="D121" s="136">
        <v>2.8789999999999996</v>
      </c>
    </row>
    <row r="122" spans="1:4" x14ac:dyDescent="0.3">
      <c r="A122" s="135" t="s">
        <v>903</v>
      </c>
      <c r="B122" s="136">
        <v>1999</v>
      </c>
      <c r="C122" s="136">
        <v>7</v>
      </c>
      <c r="D122" s="136">
        <v>3.3849999999999976</v>
      </c>
    </row>
    <row r="123" spans="1:4" x14ac:dyDescent="0.3">
      <c r="A123" s="135" t="s">
        <v>903</v>
      </c>
      <c r="B123" s="136">
        <v>1999</v>
      </c>
      <c r="C123" s="136">
        <v>8</v>
      </c>
      <c r="D123" s="136">
        <v>2.7809999999999988</v>
      </c>
    </row>
    <row r="124" spans="1:4" x14ac:dyDescent="0.3">
      <c r="A124" s="135" t="s">
        <v>903</v>
      </c>
      <c r="B124" s="136">
        <v>1999</v>
      </c>
      <c r="C124" s="136">
        <v>9</v>
      </c>
      <c r="D124" s="136">
        <v>2.4779999999999989</v>
      </c>
    </row>
    <row r="125" spans="1:4" x14ac:dyDescent="0.3">
      <c r="A125" s="135" t="s">
        <v>903</v>
      </c>
      <c r="B125" s="136">
        <v>1999</v>
      </c>
      <c r="C125" s="136">
        <v>10</v>
      </c>
      <c r="D125" s="136">
        <v>3.6749999999999994</v>
      </c>
    </row>
    <row r="126" spans="1:4" x14ac:dyDescent="0.3">
      <c r="A126" s="135" t="s">
        <v>903</v>
      </c>
      <c r="B126" s="136">
        <v>1999</v>
      </c>
      <c r="C126" s="136">
        <v>11</v>
      </c>
      <c r="D126" s="136">
        <v>1.6599999999999997</v>
      </c>
    </row>
    <row r="127" spans="1:4" x14ac:dyDescent="0.3">
      <c r="A127" s="135" t="s">
        <v>903</v>
      </c>
      <c r="B127" s="136">
        <v>1999</v>
      </c>
      <c r="C127" s="136">
        <v>12</v>
      </c>
      <c r="D127" s="136">
        <v>1.4729999999999996</v>
      </c>
    </row>
    <row r="128" spans="1:4" x14ac:dyDescent="0.3">
      <c r="A128" s="135" t="s">
        <v>903</v>
      </c>
      <c r="B128" s="136">
        <v>2000</v>
      </c>
      <c r="C128" s="136">
        <v>1</v>
      </c>
      <c r="D128" s="136">
        <v>1.4029999999999996</v>
      </c>
    </row>
    <row r="129" spans="1:4" x14ac:dyDescent="0.3">
      <c r="A129" s="135" t="s">
        <v>903</v>
      </c>
      <c r="B129" s="136">
        <v>2000</v>
      </c>
      <c r="C129" s="136">
        <v>2</v>
      </c>
      <c r="D129" s="136">
        <v>1.3960000000000001</v>
      </c>
    </row>
    <row r="130" spans="1:4" x14ac:dyDescent="0.3">
      <c r="A130" s="135" t="s">
        <v>903</v>
      </c>
      <c r="B130" s="136">
        <v>2000</v>
      </c>
      <c r="C130" s="136">
        <v>3</v>
      </c>
      <c r="D130" s="136">
        <v>1.776</v>
      </c>
    </row>
    <row r="131" spans="1:4" x14ac:dyDescent="0.3">
      <c r="A131" s="135" t="s">
        <v>903</v>
      </c>
      <c r="B131" s="136">
        <v>2000</v>
      </c>
      <c r="C131" s="136">
        <v>4</v>
      </c>
      <c r="D131" s="136">
        <v>3.0950000000000002</v>
      </c>
    </row>
    <row r="132" spans="1:4" x14ac:dyDescent="0.3">
      <c r="A132" s="135" t="s">
        <v>903</v>
      </c>
      <c r="B132" s="136">
        <v>2000</v>
      </c>
      <c r="C132" s="136">
        <v>5</v>
      </c>
      <c r="D132" s="136">
        <v>3.5709999999999984</v>
      </c>
    </row>
    <row r="133" spans="1:4" x14ac:dyDescent="0.3">
      <c r="A133" s="135" t="s">
        <v>903</v>
      </c>
      <c r="B133" s="136">
        <v>2000</v>
      </c>
      <c r="C133" s="136">
        <v>6</v>
      </c>
      <c r="D133" s="136">
        <v>5.1669999999999998</v>
      </c>
    </row>
    <row r="134" spans="1:4" x14ac:dyDescent="0.3">
      <c r="A134" s="135" t="s">
        <v>903</v>
      </c>
      <c r="B134" s="136">
        <v>2000</v>
      </c>
      <c r="C134" s="136">
        <v>7</v>
      </c>
      <c r="D134" s="136">
        <v>6.3080000000000007</v>
      </c>
    </row>
    <row r="135" spans="1:4" x14ac:dyDescent="0.3">
      <c r="A135" s="135" t="s">
        <v>903</v>
      </c>
      <c r="B135" s="136">
        <v>2000</v>
      </c>
      <c r="C135" s="136">
        <v>8</v>
      </c>
      <c r="D135" s="136">
        <v>5.9509999999999996</v>
      </c>
    </row>
    <row r="136" spans="1:4" x14ac:dyDescent="0.3">
      <c r="A136" s="135" t="s">
        <v>903</v>
      </c>
      <c r="B136" s="136">
        <v>2000</v>
      </c>
      <c r="C136" s="136">
        <v>9</v>
      </c>
      <c r="D136" s="136">
        <v>4.3569999999999993</v>
      </c>
    </row>
    <row r="137" spans="1:4" x14ac:dyDescent="0.3">
      <c r="A137" s="135" t="s">
        <v>903</v>
      </c>
      <c r="B137" s="136">
        <v>2000</v>
      </c>
      <c r="C137" s="136">
        <v>10</v>
      </c>
      <c r="D137" s="136">
        <v>2.629999999999999</v>
      </c>
    </row>
    <row r="138" spans="1:4" x14ac:dyDescent="0.3">
      <c r="A138" s="135" t="s">
        <v>903</v>
      </c>
      <c r="B138" s="136">
        <v>2000</v>
      </c>
      <c r="C138" s="136">
        <v>11</v>
      </c>
      <c r="D138" s="136">
        <v>1.6849999999999996</v>
      </c>
    </row>
    <row r="139" spans="1:4" x14ac:dyDescent="0.3">
      <c r="A139" s="135" t="s">
        <v>903</v>
      </c>
      <c r="B139" s="136">
        <v>2000</v>
      </c>
      <c r="C139" s="136">
        <v>12</v>
      </c>
      <c r="D139" s="136">
        <v>2.3529999999999998</v>
      </c>
    </row>
    <row r="140" spans="1:4" x14ac:dyDescent="0.3">
      <c r="A140" s="135" t="s">
        <v>903</v>
      </c>
      <c r="B140" s="136">
        <v>2001</v>
      </c>
      <c r="C140" s="136">
        <v>1</v>
      </c>
      <c r="D140" s="136">
        <v>1.389</v>
      </c>
    </row>
    <row r="141" spans="1:4" x14ac:dyDescent="0.3">
      <c r="A141" s="135" t="s">
        <v>903</v>
      </c>
      <c r="B141" s="136">
        <v>2001</v>
      </c>
      <c r="C141" s="136">
        <v>2</v>
      </c>
      <c r="D141" s="136">
        <v>1.306</v>
      </c>
    </row>
    <row r="142" spans="1:4" x14ac:dyDescent="0.3">
      <c r="A142" s="135" t="s">
        <v>903</v>
      </c>
      <c r="B142" s="136">
        <v>2001</v>
      </c>
      <c r="C142" s="136">
        <v>3</v>
      </c>
      <c r="D142" s="136">
        <v>1.7310000000000003</v>
      </c>
    </row>
    <row r="143" spans="1:4" x14ac:dyDescent="0.3">
      <c r="A143" s="135" t="s">
        <v>903</v>
      </c>
      <c r="B143" s="136">
        <v>2001</v>
      </c>
      <c r="C143" s="136">
        <v>4</v>
      </c>
      <c r="D143" s="136">
        <v>3.01</v>
      </c>
    </row>
    <row r="144" spans="1:4" x14ac:dyDescent="0.3">
      <c r="A144" s="135" t="s">
        <v>903</v>
      </c>
      <c r="B144" s="136">
        <v>2001</v>
      </c>
      <c r="C144" s="136">
        <v>5</v>
      </c>
      <c r="D144" s="136">
        <v>4.4909999999999997</v>
      </c>
    </row>
    <row r="145" spans="1:4" x14ac:dyDescent="0.3">
      <c r="A145" s="135" t="s">
        <v>903</v>
      </c>
      <c r="B145" s="136">
        <v>2001</v>
      </c>
      <c r="C145" s="136">
        <v>6</v>
      </c>
      <c r="D145" s="136">
        <v>5.0589999999999993</v>
      </c>
    </row>
    <row r="146" spans="1:4" x14ac:dyDescent="0.3">
      <c r="A146" s="135" t="s">
        <v>903</v>
      </c>
      <c r="B146" s="136">
        <v>2001</v>
      </c>
      <c r="C146" s="136">
        <v>7</v>
      </c>
      <c r="D146" s="136">
        <v>6.1510000000000007</v>
      </c>
    </row>
    <row r="147" spans="1:4" x14ac:dyDescent="0.3">
      <c r="A147" s="135" t="s">
        <v>903</v>
      </c>
      <c r="B147" s="136">
        <v>2001</v>
      </c>
      <c r="C147" s="136">
        <v>8</v>
      </c>
      <c r="D147" s="136">
        <v>5.794999999999999</v>
      </c>
    </row>
    <row r="148" spans="1:4" x14ac:dyDescent="0.3">
      <c r="A148" s="135" t="s">
        <v>903</v>
      </c>
      <c r="B148" s="136">
        <v>2001</v>
      </c>
      <c r="C148" s="136">
        <v>9</v>
      </c>
      <c r="D148" s="136">
        <v>4.2669999999999995</v>
      </c>
    </row>
    <row r="149" spans="1:4" x14ac:dyDescent="0.3">
      <c r="A149" s="135" t="s">
        <v>903</v>
      </c>
      <c r="B149" s="136">
        <v>2001</v>
      </c>
      <c r="C149" s="136">
        <v>10</v>
      </c>
      <c r="D149" s="136">
        <v>3.5549999999999984</v>
      </c>
    </row>
    <row r="150" spans="1:4" x14ac:dyDescent="0.3">
      <c r="A150" s="135" t="s">
        <v>903</v>
      </c>
      <c r="B150" s="136">
        <v>2001</v>
      </c>
      <c r="C150" s="136">
        <v>11</v>
      </c>
      <c r="D150" s="136">
        <v>1.6480000000000001</v>
      </c>
    </row>
    <row r="151" spans="1:4" x14ac:dyDescent="0.3">
      <c r="A151" s="135" t="s">
        <v>903</v>
      </c>
      <c r="B151" s="136">
        <v>2001</v>
      </c>
      <c r="C151" s="136">
        <v>12</v>
      </c>
      <c r="D151" s="136">
        <v>1.4179999999999995</v>
      </c>
    </row>
    <row r="152" spans="1:4" x14ac:dyDescent="0.3">
      <c r="A152" s="135" t="s">
        <v>903</v>
      </c>
      <c r="B152" s="136">
        <v>2002</v>
      </c>
      <c r="C152" s="136">
        <v>1</v>
      </c>
      <c r="D152" s="136">
        <v>1.405</v>
      </c>
    </row>
    <row r="153" spans="1:4" x14ac:dyDescent="0.3">
      <c r="A153" s="135" t="s">
        <v>903</v>
      </c>
      <c r="B153" s="136">
        <v>2002</v>
      </c>
      <c r="C153" s="136">
        <v>2</v>
      </c>
      <c r="D153" s="136">
        <v>1.3599999999999999</v>
      </c>
    </row>
    <row r="154" spans="1:4" x14ac:dyDescent="0.3">
      <c r="A154" s="135" t="s">
        <v>903</v>
      </c>
      <c r="B154" s="136">
        <v>2002</v>
      </c>
      <c r="C154" s="136">
        <v>3</v>
      </c>
      <c r="D154" s="136">
        <v>1.7489999999999997</v>
      </c>
    </row>
    <row r="155" spans="1:4" x14ac:dyDescent="0.3">
      <c r="A155" s="135" t="s">
        <v>903</v>
      </c>
      <c r="B155" s="136">
        <v>2002</v>
      </c>
      <c r="C155" s="136">
        <v>4</v>
      </c>
      <c r="D155" s="136">
        <v>3.0979999999999999</v>
      </c>
    </row>
    <row r="156" spans="1:4" x14ac:dyDescent="0.3">
      <c r="A156" s="135" t="s">
        <v>903</v>
      </c>
      <c r="B156" s="136">
        <v>2002</v>
      </c>
      <c r="C156" s="136">
        <v>5</v>
      </c>
      <c r="D156" s="136">
        <v>3.5019999999999993</v>
      </c>
    </row>
    <row r="157" spans="1:4" x14ac:dyDescent="0.3">
      <c r="A157" s="135" t="s">
        <v>903</v>
      </c>
      <c r="B157" s="136">
        <v>2002</v>
      </c>
      <c r="C157" s="136">
        <v>6</v>
      </c>
      <c r="D157" s="136">
        <v>6.0540000000000038</v>
      </c>
    </row>
    <row r="158" spans="1:4" x14ac:dyDescent="0.3">
      <c r="A158" s="135" t="s">
        <v>903</v>
      </c>
      <c r="B158" s="136">
        <v>2002</v>
      </c>
      <c r="C158" s="136">
        <v>7</v>
      </c>
      <c r="D158" s="136">
        <v>6.2530000000000019</v>
      </c>
    </row>
    <row r="159" spans="1:4" x14ac:dyDescent="0.3">
      <c r="A159" s="135" t="s">
        <v>903</v>
      </c>
      <c r="B159" s="136">
        <v>2002</v>
      </c>
      <c r="C159" s="136">
        <v>8</v>
      </c>
      <c r="D159" s="136">
        <v>5.0489999999999995</v>
      </c>
    </row>
    <row r="160" spans="1:4" x14ac:dyDescent="0.3">
      <c r="A160" s="135" t="s">
        <v>903</v>
      </c>
      <c r="B160" s="136">
        <v>2002</v>
      </c>
      <c r="C160" s="136">
        <v>9</v>
      </c>
      <c r="D160" s="136">
        <v>5.2839999999999998</v>
      </c>
    </row>
    <row r="161" spans="1:4" x14ac:dyDescent="0.3">
      <c r="A161" s="135" t="s">
        <v>903</v>
      </c>
      <c r="B161" s="136">
        <v>2002</v>
      </c>
      <c r="C161" s="136">
        <v>10</v>
      </c>
      <c r="D161" s="136">
        <v>2.754999999999999</v>
      </c>
    </row>
    <row r="162" spans="1:4" x14ac:dyDescent="0.3">
      <c r="A162" s="135" t="s">
        <v>903</v>
      </c>
      <c r="B162" s="136">
        <v>2002</v>
      </c>
      <c r="C162" s="136">
        <v>11</v>
      </c>
      <c r="D162" s="136">
        <v>2.6129999999999991</v>
      </c>
    </row>
    <row r="163" spans="1:4" x14ac:dyDescent="0.3">
      <c r="A163" s="135" t="s">
        <v>903</v>
      </c>
      <c r="B163" s="136">
        <v>2002</v>
      </c>
      <c r="C163" s="136">
        <v>12</v>
      </c>
      <c r="D163" s="136">
        <v>1.46</v>
      </c>
    </row>
    <row r="164" spans="1:4" x14ac:dyDescent="0.3">
      <c r="A164" s="135" t="s">
        <v>903</v>
      </c>
      <c r="B164" s="136">
        <v>2003</v>
      </c>
      <c r="C164" s="136">
        <v>1</v>
      </c>
      <c r="D164" s="136">
        <v>1.3759999999999997</v>
      </c>
    </row>
    <row r="165" spans="1:4" x14ac:dyDescent="0.3">
      <c r="A165" s="135" t="s">
        <v>903</v>
      </c>
      <c r="B165" s="136">
        <v>2003</v>
      </c>
      <c r="C165" s="136">
        <v>2</v>
      </c>
      <c r="D165" s="136">
        <v>1.3219999999999998</v>
      </c>
    </row>
    <row r="166" spans="1:4" x14ac:dyDescent="0.3">
      <c r="A166" s="135" t="s">
        <v>903</v>
      </c>
      <c r="B166" s="136">
        <v>2003</v>
      </c>
      <c r="C166" s="136">
        <v>3</v>
      </c>
      <c r="D166" s="136">
        <v>1.728999999999999</v>
      </c>
    </row>
    <row r="167" spans="1:4" x14ac:dyDescent="0.3">
      <c r="A167" s="135" t="s">
        <v>903</v>
      </c>
      <c r="B167" s="136">
        <v>2003</v>
      </c>
      <c r="C167" s="136">
        <v>4</v>
      </c>
      <c r="D167" s="136">
        <v>2.1429999999999998</v>
      </c>
    </row>
    <row r="168" spans="1:4" x14ac:dyDescent="0.3">
      <c r="A168" s="135" t="s">
        <v>903</v>
      </c>
      <c r="B168" s="136">
        <v>2003</v>
      </c>
      <c r="C168" s="136">
        <v>5</v>
      </c>
      <c r="D168" s="136">
        <v>3.5519999999999996</v>
      </c>
    </row>
    <row r="169" spans="1:4" x14ac:dyDescent="0.3">
      <c r="A169" s="135" t="s">
        <v>903</v>
      </c>
      <c r="B169" s="136">
        <v>2003</v>
      </c>
      <c r="C169" s="136">
        <v>6</v>
      </c>
      <c r="D169" s="136">
        <v>5.077</v>
      </c>
    </row>
    <row r="170" spans="1:4" x14ac:dyDescent="0.3">
      <c r="A170" s="135" t="s">
        <v>903</v>
      </c>
      <c r="B170" s="136">
        <v>2003</v>
      </c>
      <c r="C170" s="136">
        <v>7</v>
      </c>
      <c r="D170" s="136">
        <v>6.352999999999998</v>
      </c>
    </row>
    <row r="171" spans="1:4" x14ac:dyDescent="0.3">
      <c r="A171" s="135" t="s">
        <v>903</v>
      </c>
      <c r="B171" s="136">
        <v>2003</v>
      </c>
      <c r="C171" s="136">
        <v>8</v>
      </c>
      <c r="D171" s="136">
        <v>5.8369999999999989</v>
      </c>
    </row>
    <row r="172" spans="1:4" x14ac:dyDescent="0.3">
      <c r="A172" s="135" t="s">
        <v>903</v>
      </c>
      <c r="B172" s="136">
        <v>2003</v>
      </c>
      <c r="C172" s="136">
        <v>9</v>
      </c>
      <c r="D172" s="136">
        <v>4.3789999999999987</v>
      </c>
    </row>
    <row r="173" spans="1:4" x14ac:dyDescent="0.3">
      <c r="A173" s="135" t="s">
        <v>903</v>
      </c>
      <c r="B173" s="136">
        <v>2003</v>
      </c>
      <c r="C173" s="136">
        <v>10</v>
      </c>
      <c r="D173" s="136">
        <v>3.6279999999999983</v>
      </c>
    </row>
    <row r="174" spans="1:4" x14ac:dyDescent="0.3">
      <c r="A174" s="135" t="s">
        <v>903</v>
      </c>
      <c r="B174" s="136">
        <v>2003</v>
      </c>
      <c r="C174" s="136">
        <v>11</v>
      </c>
      <c r="D174" s="136">
        <v>1.669</v>
      </c>
    </row>
    <row r="175" spans="1:4" x14ac:dyDescent="0.3">
      <c r="A175" s="135" t="s">
        <v>903</v>
      </c>
      <c r="B175" s="136">
        <v>2003</v>
      </c>
      <c r="C175" s="136">
        <v>12</v>
      </c>
      <c r="D175" s="136">
        <v>1.4249999999999996</v>
      </c>
    </row>
    <row r="176" spans="1:4" x14ac:dyDescent="0.3">
      <c r="A176" s="135" t="s">
        <v>903</v>
      </c>
      <c r="B176" s="136">
        <v>2004</v>
      </c>
      <c r="C176" s="136">
        <v>1</v>
      </c>
      <c r="D176" s="136">
        <v>1.4440000000000002</v>
      </c>
    </row>
    <row r="177" spans="1:4" x14ac:dyDescent="0.3">
      <c r="A177" s="135" t="s">
        <v>903</v>
      </c>
      <c r="B177" s="136">
        <v>2004</v>
      </c>
      <c r="C177" s="136">
        <v>2</v>
      </c>
      <c r="D177" s="136">
        <v>1.3810000000000002</v>
      </c>
    </row>
    <row r="178" spans="1:4" x14ac:dyDescent="0.3">
      <c r="A178" s="135" t="s">
        <v>903</v>
      </c>
      <c r="B178" s="136">
        <v>2004</v>
      </c>
      <c r="C178" s="136">
        <v>3</v>
      </c>
      <c r="D178" s="136">
        <v>1.8330000000000004</v>
      </c>
    </row>
    <row r="179" spans="1:4" x14ac:dyDescent="0.3">
      <c r="A179" s="135" t="s">
        <v>903</v>
      </c>
      <c r="B179" s="136">
        <v>2004</v>
      </c>
      <c r="C179" s="136">
        <v>4</v>
      </c>
      <c r="D179" s="136">
        <v>3.2679999999999993</v>
      </c>
    </row>
    <row r="180" spans="1:4" x14ac:dyDescent="0.3">
      <c r="A180" s="135" t="s">
        <v>903</v>
      </c>
      <c r="B180" s="136">
        <v>2004</v>
      </c>
      <c r="C180" s="136">
        <v>5</v>
      </c>
      <c r="D180" s="136">
        <v>4.7719999999999985</v>
      </c>
    </row>
    <row r="181" spans="1:4" x14ac:dyDescent="0.3">
      <c r="A181" s="135" t="s">
        <v>903</v>
      </c>
      <c r="B181" s="136">
        <v>2004</v>
      </c>
      <c r="C181" s="136">
        <v>6</v>
      </c>
      <c r="D181" s="136">
        <v>5.3640000000000008</v>
      </c>
    </row>
    <row r="182" spans="1:4" x14ac:dyDescent="0.3">
      <c r="A182" s="135" t="s">
        <v>903</v>
      </c>
      <c r="B182" s="136">
        <v>2004</v>
      </c>
      <c r="C182" s="136">
        <v>7</v>
      </c>
      <c r="D182" s="136">
        <v>6.4939999999999989</v>
      </c>
    </row>
    <row r="183" spans="1:4" x14ac:dyDescent="0.3">
      <c r="A183" s="135" t="s">
        <v>903</v>
      </c>
      <c r="B183" s="136">
        <v>2004</v>
      </c>
      <c r="C183" s="136">
        <v>8</v>
      </c>
      <c r="D183" s="136">
        <v>5.1249999999999991</v>
      </c>
    </row>
    <row r="184" spans="1:4" x14ac:dyDescent="0.3">
      <c r="A184" s="135" t="s">
        <v>903</v>
      </c>
      <c r="B184" s="136">
        <v>2004</v>
      </c>
      <c r="C184" s="136">
        <v>9</v>
      </c>
      <c r="D184" s="136">
        <v>5.6309999999999976</v>
      </c>
    </row>
    <row r="185" spans="1:4" x14ac:dyDescent="0.3">
      <c r="A185" s="135" t="s">
        <v>903</v>
      </c>
      <c r="B185" s="136">
        <v>2004</v>
      </c>
      <c r="C185" s="136">
        <v>10</v>
      </c>
      <c r="D185" s="136">
        <v>2.7219999999999978</v>
      </c>
    </row>
    <row r="186" spans="1:4" x14ac:dyDescent="0.3">
      <c r="A186" s="135" t="s">
        <v>903</v>
      </c>
      <c r="B186" s="136">
        <v>2004</v>
      </c>
      <c r="C186" s="136">
        <v>11</v>
      </c>
      <c r="D186" s="136">
        <v>1.7499999999999991</v>
      </c>
    </row>
    <row r="187" spans="1:4" x14ac:dyDescent="0.3">
      <c r="A187" s="135" t="s">
        <v>903</v>
      </c>
      <c r="B187" s="136">
        <v>2004</v>
      </c>
      <c r="C187" s="136">
        <v>12</v>
      </c>
      <c r="D187" s="136">
        <v>1.5239999999999998</v>
      </c>
    </row>
    <row r="188" spans="1:4" x14ac:dyDescent="0.3">
      <c r="A188" s="135" t="s">
        <v>903</v>
      </c>
      <c r="B188" s="136">
        <v>2005</v>
      </c>
      <c r="C188" s="136">
        <v>1</v>
      </c>
      <c r="D188" s="136">
        <v>1.3010000000000002</v>
      </c>
    </row>
    <row r="189" spans="1:4" x14ac:dyDescent="0.3">
      <c r="A189" s="135" t="s">
        <v>903</v>
      </c>
      <c r="B189" s="136">
        <v>2005</v>
      </c>
      <c r="C189" s="136">
        <v>2</v>
      </c>
      <c r="D189" s="136">
        <v>1.238</v>
      </c>
    </row>
    <row r="190" spans="1:4" x14ac:dyDescent="0.3">
      <c r="A190" s="135" t="s">
        <v>903</v>
      </c>
      <c r="B190" s="136">
        <v>2005</v>
      </c>
      <c r="C190" s="136">
        <v>3</v>
      </c>
      <c r="D190" s="136">
        <v>1.6339999999999999</v>
      </c>
    </row>
    <row r="191" spans="1:4" x14ac:dyDescent="0.3">
      <c r="A191" s="135" t="s">
        <v>903</v>
      </c>
      <c r="B191" s="136">
        <v>2005</v>
      </c>
      <c r="C191" s="136">
        <v>4</v>
      </c>
      <c r="D191" s="136">
        <v>2.9580000000000002</v>
      </c>
    </row>
    <row r="192" spans="1:4" x14ac:dyDescent="0.3">
      <c r="A192" s="135" t="s">
        <v>903</v>
      </c>
      <c r="B192" s="136">
        <v>2005</v>
      </c>
      <c r="C192" s="136">
        <v>5</v>
      </c>
      <c r="D192" s="136">
        <v>3.3859999999999992</v>
      </c>
    </row>
    <row r="193" spans="1:4" x14ac:dyDescent="0.3">
      <c r="A193" s="135" t="s">
        <v>903</v>
      </c>
      <c r="B193" s="136">
        <v>2005</v>
      </c>
      <c r="C193" s="136">
        <v>6</v>
      </c>
      <c r="D193" s="136">
        <v>3.9049999999999998</v>
      </c>
    </row>
    <row r="194" spans="1:4" x14ac:dyDescent="0.3">
      <c r="A194" s="135" t="s">
        <v>903</v>
      </c>
      <c r="B194" s="136">
        <v>2005</v>
      </c>
      <c r="C194" s="136">
        <v>7</v>
      </c>
      <c r="D194" s="136">
        <v>6.083000000000002</v>
      </c>
    </row>
    <row r="195" spans="1:4" x14ac:dyDescent="0.3">
      <c r="A195" s="135" t="s">
        <v>903</v>
      </c>
      <c r="B195" s="136">
        <v>2005</v>
      </c>
      <c r="C195" s="136">
        <v>8</v>
      </c>
      <c r="D195" s="136">
        <v>5.8059999999999992</v>
      </c>
    </row>
    <row r="196" spans="1:4" x14ac:dyDescent="0.3">
      <c r="A196" s="135" t="s">
        <v>903</v>
      </c>
      <c r="B196" s="136">
        <v>2005</v>
      </c>
      <c r="C196" s="136">
        <v>9</v>
      </c>
      <c r="D196" s="136">
        <v>4.1890000000000009</v>
      </c>
    </row>
    <row r="197" spans="1:4" x14ac:dyDescent="0.3">
      <c r="A197" s="135" t="s">
        <v>903</v>
      </c>
      <c r="B197" s="136">
        <v>2005</v>
      </c>
      <c r="C197" s="136">
        <v>10</v>
      </c>
      <c r="D197" s="136">
        <v>3.3869999999999991</v>
      </c>
    </row>
    <row r="198" spans="1:4" x14ac:dyDescent="0.3">
      <c r="A198" s="135" t="s">
        <v>903</v>
      </c>
      <c r="B198" s="136">
        <v>2005</v>
      </c>
      <c r="C198" s="136">
        <v>11</v>
      </c>
      <c r="D198" s="136">
        <v>1.595</v>
      </c>
    </row>
    <row r="199" spans="1:4" x14ac:dyDescent="0.3">
      <c r="A199" s="135" t="s">
        <v>903</v>
      </c>
      <c r="B199" s="136">
        <v>2005</v>
      </c>
      <c r="C199" s="136">
        <v>12</v>
      </c>
      <c r="D199" s="136">
        <v>1.373</v>
      </c>
    </row>
    <row r="200" spans="1:4" x14ac:dyDescent="0.3">
      <c r="A200" s="135" t="s">
        <v>903</v>
      </c>
      <c r="B200" s="136">
        <v>2006</v>
      </c>
      <c r="C200" s="136">
        <v>1</v>
      </c>
      <c r="D200" s="136">
        <v>1.1680000000000008</v>
      </c>
    </row>
    <row r="201" spans="1:4" x14ac:dyDescent="0.3">
      <c r="A201" s="135" t="s">
        <v>903</v>
      </c>
      <c r="B201" s="136">
        <v>2006</v>
      </c>
      <c r="C201" s="136">
        <v>2</v>
      </c>
      <c r="D201" s="136">
        <v>1.1260000000000003</v>
      </c>
    </row>
    <row r="202" spans="1:4" x14ac:dyDescent="0.3">
      <c r="A202" s="135" t="s">
        <v>903</v>
      </c>
      <c r="B202" s="136">
        <v>2006</v>
      </c>
      <c r="C202" s="136">
        <v>3</v>
      </c>
      <c r="D202" s="136">
        <v>1.426000000000001</v>
      </c>
    </row>
    <row r="203" spans="1:4" x14ac:dyDescent="0.3">
      <c r="A203" s="135" t="s">
        <v>903</v>
      </c>
      <c r="B203" s="136">
        <v>2006</v>
      </c>
      <c r="C203" s="136">
        <v>4</v>
      </c>
      <c r="D203" s="136">
        <v>1.7919999999999998</v>
      </c>
    </row>
    <row r="204" spans="1:4" x14ac:dyDescent="0.3">
      <c r="A204" s="135" t="s">
        <v>903</v>
      </c>
      <c r="B204" s="136">
        <v>2006</v>
      </c>
      <c r="C204" s="136">
        <v>5</v>
      </c>
      <c r="D204" s="136">
        <v>4.1040000000000001</v>
      </c>
    </row>
    <row r="205" spans="1:4" x14ac:dyDescent="0.3">
      <c r="A205" s="135" t="s">
        <v>903</v>
      </c>
      <c r="B205" s="136">
        <v>2006</v>
      </c>
      <c r="C205" s="136">
        <v>6</v>
      </c>
      <c r="D205" s="136">
        <v>3.5829999999999984</v>
      </c>
    </row>
    <row r="206" spans="1:4" x14ac:dyDescent="0.3">
      <c r="A206" s="135" t="s">
        <v>903</v>
      </c>
      <c r="B206" s="136">
        <v>2006</v>
      </c>
      <c r="C206" s="136">
        <v>7</v>
      </c>
      <c r="D206" s="136">
        <v>5.7040000000000006</v>
      </c>
    </row>
    <row r="207" spans="1:4" x14ac:dyDescent="0.3">
      <c r="A207" s="135" t="s">
        <v>903</v>
      </c>
      <c r="B207" s="136">
        <v>2006</v>
      </c>
      <c r="C207" s="136">
        <v>8</v>
      </c>
      <c r="D207" s="136">
        <v>5.4209999999999994</v>
      </c>
    </row>
    <row r="208" spans="1:4" x14ac:dyDescent="0.3">
      <c r="A208" s="135" t="s">
        <v>903</v>
      </c>
      <c r="B208" s="136">
        <v>2006</v>
      </c>
      <c r="C208" s="136">
        <v>9</v>
      </c>
      <c r="D208" s="136">
        <v>3.8309999999999995</v>
      </c>
    </row>
    <row r="209" spans="1:4" x14ac:dyDescent="0.3">
      <c r="A209" s="135" t="s">
        <v>903</v>
      </c>
      <c r="B209" s="136">
        <v>2006</v>
      </c>
      <c r="C209" s="136">
        <v>10</v>
      </c>
      <c r="D209" s="136">
        <v>3.2550000000000008</v>
      </c>
    </row>
    <row r="210" spans="1:4" x14ac:dyDescent="0.3">
      <c r="A210" s="135" t="s">
        <v>903</v>
      </c>
      <c r="B210" s="136">
        <v>2006</v>
      </c>
      <c r="C210" s="136">
        <v>11</v>
      </c>
      <c r="D210" s="136">
        <v>1.397</v>
      </c>
    </row>
    <row r="211" spans="1:4" x14ac:dyDescent="0.3">
      <c r="A211" s="135" t="s">
        <v>903</v>
      </c>
      <c r="B211" s="136">
        <v>2006</v>
      </c>
      <c r="C211" s="136">
        <v>12</v>
      </c>
      <c r="D211" s="136">
        <v>1.2190000000000001</v>
      </c>
    </row>
    <row r="212" spans="1:4" x14ac:dyDescent="0.3">
      <c r="A212" s="135" t="s">
        <v>903</v>
      </c>
      <c r="B212" s="136">
        <v>2007</v>
      </c>
      <c r="C212" s="136">
        <v>1</v>
      </c>
      <c r="D212" s="136">
        <v>1.1310000000000007</v>
      </c>
    </row>
    <row r="213" spans="1:4" x14ac:dyDescent="0.3">
      <c r="A213" s="135" t="s">
        <v>903</v>
      </c>
      <c r="B213" s="136">
        <v>2007</v>
      </c>
      <c r="C213" s="136">
        <v>2</v>
      </c>
      <c r="D213" s="136">
        <v>1.0459999999999998</v>
      </c>
    </row>
    <row r="214" spans="1:4" x14ac:dyDescent="0.3">
      <c r="A214" s="135" t="s">
        <v>903</v>
      </c>
      <c r="B214" s="136">
        <v>2007</v>
      </c>
      <c r="C214" s="136">
        <v>3</v>
      </c>
      <c r="D214" s="136">
        <v>2.3280000000000003</v>
      </c>
    </row>
    <row r="215" spans="1:4" x14ac:dyDescent="0.3">
      <c r="A215" s="135" t="s">
        <v>903</v>
      </c>
      <c r="B215" s="136">
        <v>2007</v>
      </c>
      <c r="C215" s="136">
        <v>4</v>
      </c>
      <c r="D215" s="136">
        <v>1.7049999999999994</v>
      </c>
    </row>
    <row r="216" spans="1:4" x14ac:dyDescent="0.3">
      <c r="A216" s="135" t="s">
        <v>903</v>
      </c>
      <c r="B216" s="136">
        <v>2007</v>
      </c>
      <c r="C216" s="136">
        <v>5</v>
      </c>
      <c r="D216" s="136">
        <v>4.0749999999999984</v>
      </c>
    </row>
    <row r="217" spans="1:4" x14ac:dyDescent="0.3">
      <c r="A217" s="135" t="s">
        <v>903</v>
      </c>
      <c r="B217" s="136">
        <v>2007</v>
      </c>
      <c r="C217" s="136">
        <v>6</v>
      </c>
      <c r="D217" s="136">
        <v>4.4799999999999995</v>
      </c>
    </row>
    <row r="218" spans="1:4" x14ac:dyDescent="0.3">
      <c r="A218" s="135" t="s">
        <v>903</v>
      </c>
      <c r="B218" s="136">
        <v>2007</v>
      </c>
      <c r="C218" s="136">
        <v>7</v>
      </c>
      <c r="D218" s="136">
        <v>4.4339999999999984</v>
      </c>
    </row>
    <row r="219" spans="1:4" x14ac:dyDescent="0.3">
      <c r="A219" s="135" t="s">
        <v>903</v>
      </c>
      <c r="B219" s="136">
        <v>2007</v>
      </c>
      <c r="C219" s="136">
        <v>8</v>
      </c>
      <c r="D219" s="136">
        <v>5.0369999999999999</v>
      </c>
    </row>
    <row r="220" spans="1:4" x14ac:dyDescent="0.3">
      <c r="A220" s="135" t="s">
        <v>903</v>
      </c>
      <c r="B220" s="136">
        <v>2007</v>
      </c>
      <c r="C220" s="136">
        <v>9</v>
      </c>
      <c r="D220" s="136">
        <v>3.5929999999999982</v>
      </c>
    </row>
    <row r="221" spans="1:4" x14ac:dyDescent="0.3">
      <c r="A221" s="135" t="s">
        <v>903</v>
      </c>
      <c r="B221" s="136">
        <v>2007</v>
      </c>
      <c r="C221" s="136">
        <v>10</v>
      </c>
      <c r="D221" s="136">
        <v>3.0480000000000005</v>
      </c>
    </row>
    <row r="222" spans="1:4" x14ac:dyDescent="0.3">
      <c r="A222" s="135" t="s">
        <v>903</v>
      </c>
      <c r="B222" s="136">
        <v>2007</v>
      </c>
      <c r="C222" s="136">
        <v>11</v>
      </c>
      <c r="D222" s="136">
        <v>1.3590000000000004</v>
      </c>
    </row>
    <row r="223" spans="1:4" x14ac:dyDescent="0.3">
      <c r="A223" s="135" t="s">
        <v>903</v>
      </c>
      <c r="B223" s="136">
        <v>2007</v>
      </c>
      <c r="C223" s="136">
        <v>12</v>
      </c>
      <c r="D223" s="136">
        <v>1.1659999999999999</v>
      </c>
    </row>
    <row r="224" spans="1:4" x14ac:dyDescent="0.3">
      <c r="A224" s="135" t="s">
        <v>903</v>
      </c>
      <c r="B224" s="136">
        <v>2008</v>
      </c>
      <c r="C224" s="136">
        <v>1</v>
      </c>
      <c r="D224" s="136">
        <v>1.3260000000000001</v>
      </c>
    </row>
    <row r="225" spans="1:4" x14ac:dyDescent="0.3">
      <c r="A225" s="135" t="s">
        <v>903</v>
      </c>
      <c r="B225" s="136">
        <v>2008</v>
      </c>
      <c r="C225" s="136">
        <v>2</v>
      </c>
      <c r="D225" s="136">
        <v>1.2709999999999999</v>
      </c>
    </row>
    <row r="226" spans="1:4" x14ac:dyDescent="0.3">
      <c r="A226" s="135" t="s">
        <v>903</v>
      </c>
      <c r="B226" s="136">
        <v>2008</v>
      </c>
      <c r="C226" s="136">
        <v>3</v>
      </c>
      <c r="D226" s="136">
        <v>2.5879999999999992</v>
      </c>
    </row>
    <row r="227" spans="1:4" x14ac:dyDescent="0.3">
      <c r="A227" s="135" t="s">
        <v>903</v>
      </c>
      <c r="B227" s="136">
        <v>2008</v>
      </c>
      <c r="C227" s="136">
        <v>4</v>
      </c>
      <c r="D227" s="136">
        <v>3.016999999999999</v>
      </c>
    </row>
    <row r="228" spans="1:4" x14ac:dyDescent="0.3">
      <c r="A228" s="135" t="s">
        <v>903</v>
      </c>
      <c r="B228" s="136">
        <v>2008</v>
      </c>
      <c r="C228" s="136">
        <v>5</v>
      </c>
      <c r="D228" s="136">
        <v>3.4799999999999991</v>
      </c>
    </row>
    <row r="229" spans="1:4" x14ac:dyDescent="0.3">
      <c r="A229" s="135" t="s">
        <v>903</v>
      </c>
      <c r="B229" s="136">
        <v>2008</v>
      </c>
      <c r="C229" s="136">
        <v>6</v>
      </c>
      <c r="D229" s="136">
        <v>5.0169999999999986</v>
      </c>
    </row>
    <row r="230" spans="1:4" x14ac:dyDescent="0.3">
      <c r="A230" s="135" t="s">
        <v>903</v>
      </c>
      <c r="B230" s="136">
        <v>2008</v>
      </c>
      <c r="C230" s="136">
        <v>7</v>
      </c>
      <c r="D230" s="136">
        <v>6.0330000000000004</v>
      </c>
    </row>
    <row r="231" spans="1:4" x14ac:dyDescent="0.3">
      <c r="A231" s="135" t="s">
        <v>903</v>
      </c>
      <c r="B231" s="136">
        <v>2008</v>
      </c>
      <c r="C231" s="136">
        <v>8</v>
      </c>
      <c r="D231" s="136">
        <v>5.7519999999999989</v>
      </c>
    </row>
    <row r="232" spans="1:4" x14ac:dyDescent="0.3">
      <c r="A232" s="135" t="s">
        <v>903</v>
      </c>
      <c r="B232" s="136">
        <v>2008</v>
      </c>
      <c r="C232" s="136">
        <v>9</v>
      </c>
      <c r="D232" s="136">
        <v>4.1849999999999996</v>
      </c>
    </row>
    <row r="233" spans="1:4" x14ac:dyDescent="0.3">
      <c r="A233" s="135" t="s">
        <v>903</v>
      </c>
      <c r="B233" s="136">
        <v>2008</v>
      </c>
      <c r="C233" s="136">
        <v>10</v>
      </c>
      <c r="D233" s="136">
        <v>3.4690000000000007</v>
      </c>
    </row>
    <row r="234" spans="1:4" x14ac:dyDescent="0.3">
      <c r="A234" s="135" t="s">
        <v>903</v>
      </c>
      <c r="B234" s="136">
        <v>2008</v>
      </c>
      <c r="C234" s="136">
        <v>11</v>
      </c>
      <c r="D234" s="136">
        <v>1.6089999999999998</v>
      </c>
    </row>
    <row r="235" spans="1:4" x14ac:dyDescent="0.3">
      <c r="A235" s="135" t="s">
        <v>903</v>
      </c>
      <c r="B235" s="136">
        <v>2008</v>
      </c>
      <c r="C235" s="136">
        <v>12</v>
      </c>
      <c r="D235" s="136">
        <v>1.3769999999999996</v>
      </c>
    </row>
    <row r="236" spans="1:4" x14ac:dyDescent="0.3">
      <c r="A236" s="135" t="s">
        <v>903</v>
      </c>
      <c r="B236" s="136">
        <v>2009</v>
      </c>
      <c r="C236" s="136">
        <v>1</v>
      </c>
      <c r="D236" s="136">
        <v>1.2440000000000002</v>
      </c>
    </row>
    <row r="237" spans="1:4" x14ac:dyDescent="0.3">
      <c r="A237" s="135" t="s">
        <v>903</v>
      </c>
      <c r="B237" s="136">
        <v>2009</v>
      </c>
      <c r="C237" s="136">
        <v>2</v>
      </c>
      <c r="D237" s="136">
        <v>1.165</v>
      </c>
    </row>
    <row r="238" spans="1:4" x14ac:dyDescent="0.3">
      <c r="A238" s="135" t="s">
        <v>903</v>
      </c>
      <c r="B238" s="136">
        <v>2009</v>
      </c>
      <c r="C238" s="136">
        <v>3</v>
      </c>
      <c r="D238" s="136">
        <v>1.5530000000000002</v>
      </c>
    </row>
    <row r="239" spans="1:4" x14ac:dyDescent="0.3">
      <c r="A239" s="135" t="s">
        <v>903</v>
      </c>
      <c r="B239" s="136">
        <v>2009</v>
      </c>
      <c r="C239" s="136">
        <v>4</v>
      </c>
      <c r="D239" s="136">
        <v>2.8829999999999996</v>
      </c>
    </row>
    <row r="240" spans="1:4" x14ac:dyDescent="0.3">
      <c r="A240" s="135" t="s">
        <v>903</v>
      </c>
      <c r="B240" s="136">
        <v>2009</v>
      </c>
      <c r="C240" s="136">
        <v>5</v>
      </c>
      <c r="D240" s="136">
        <v>4.3099999999999996</v>
      </c>
    </row>
    <row r="241" spans="1:4" x14ac:dyDescent="0.3">
      <c r="A241" s="135" t="s">
        <v>903</v>
      </c>
      <c r="B241" s="136">
        <v>2009</v>
      </c>
      <c r="C241" s="136">
        <v>6</v>
      </c>
      <c r="D241" s="136">
        <v>4.657</v>
      </c>
    </row>
    <row r="242" spans="1:4" x14ac:dyDescent="0.3">
      <c r="A242" s="135" t="s">
        <v>903</v>
      </c>
      <c r="B242" s="136">
        <v>2009</v>
      </c>
      <c r="C242" s="136">
        <v>7</v>
      </c>
      <c r="D242" s="136">
        <v>5.8390000000000004</v>
      </c>
    </row>
    <row r="243" spans="1:4" x14ac:dyDescent="0.3">
      <c r="A243" s="135" t="s">
        <v>903</v>
      </c>
      <c r="B243" s="136">
        <v>2009</v>
      </c>
      <c r="C243" s="136">
        <v>8</v>
      </c>
      <c r="D243" s="136">
        <v>4.5189999999999975</v>
      </c>
    </row>
    <row r="244" spans="1:4" x14ac:dyDescent="0.3">
      <c r="A244" s="135" t="s">
        <v>903</v>
      </c>
      <c r="B244" s="136">
        <v>2009</v>
      </c>
      <c r="C244" s="136">
        <v>9</v>
      </c>
      <c r="D244" s="136">
        <v>3.9529999999999985</v>
      </c>
    </row>
    <row r="245" spans="1:4" x14ac:dyDescent="0.3">
      <c r="A245" s="135" t="s">
        <v>903</v>
      </c>
      <c r="B245" s="136">
        <v>2009</v>
      </c>
      <c r="C245" s="136">
        <v>10</v>
      </c>
      <c r="D245" s="136">
        <v>3.3439999999999976</v>
      </c>
    </row>
    <row r="246" spans="1:4" x14ac:dyDescent="0.3">
      <c r="A246" s="135" t="s">
        <v>903</v>
      </c>
      <c r="B246" s="136">
        <v>2009</v>
      </c>
      <c r="C246" s="136">
        <v>11</v>
      </c>
      <c r="D246" s="136">
        <v>1.5129999999999999</v>
      </c>
    </row>
    <row r="247" spans="1:4" x14ac:dyDescent="0.3">
      <c r="A247" s="135" t="s">
        <v>903</v>
      </c>
      <c r="B247" s="136">
        <v>2009</v>
      </c>
      <c r="C247" s="136">
        <v>12</v>
      </c>
      <c r="D247" s="136">
        <v>1.2740000000000002</v>
      </c>
    </row>
    <row r="248" spans="1:4" x14ac:dyDescent="0.3">
      <c r="A248" s="135" t="s">
        <v>903</v>
      </c>
      <c r="B248" s="136">
        <v>2010</v>
      </c>
      <c r="C248" s="136">
        <v>1</v>
      </c>
      <c r="D248" s="136">
        <v>1.1650000000000003</v>
      </c>
    </row>
    <row r="249" spans="1:4" x14ac:dyDescent="0.3">
      <c r="A249" s="135" t="s">
        <v>903</v>
      </c>
      <c r="B249" s="136">
        <v>2010</v>
      </c>
      <c r="C249" s="136">
        <v>2</v>
      </c>
      <c r="D249" s="136">
        <v>1.0980000000000003</v>
      </c>
    </row>
    <row r="250" spans="1:4" x14ac:dyDescent="0.3">
      <c r="A250" s="135" t="s">
        <v>903</v>
      </c>
      <c r="B250" s="136">
        <v>2010</v>
      </c>
      <c r="C250" s="136">
        <v>3</v>
      </c>
      <c r="D250" s="136">
        <v>1.4430000000000001</v>
      </c>
    </row>
    <row r="251" spans="1:4" x14ac:dyDescent="0.3">
      <c r="A251" s="135" t="s">
        <v>903</v>
      </c>
      <c r="B251" s="136">
        <v>2010</v>
      </c>
      <c r="C251" s="136">
        <v>4</v>
      </c>
      <c r="D251" s="136">
        <v>1.79</v>
      </c>
    </row>
    <row r="252" spans="1:4" x14ac:dyDescent="0.3">
      <c r="A252" s="135" t="s">
        <v>903</v>
      </c>
      <c r="B252" s="136">
        <v>2010</v>
      </c>
      <c r="C252" s="136">
        <v>5</v>
      </c>
      <c r="D252" s="136">
        <v>3.8730000000000002</v>
      </c>
    </row>
    <row r="253" spans="1:4" x14ac:dyDescent="0.3">
      <c r="A253" s="135" t="s">
        <v>903</v>
      </c>
      <c r="B253" s="136">
        <v>2010</v>
      </c>
      <c r="C253" s="136">
        <v>6</v>
      </c>
      <c r="D253" s="136">
        <v>3.5689999999999991</v>
      </c>
    </row>
    <row r="254" spans="1:4" x14ac:dyDescent="0.3">
      <c r="A254" s="135" t="s">
        <v>903</v>
      </c>
      <c r="B254" s="136">
        <v>2010</v>
      </c>
      <c r="C254" s="136">
        <v>7</v>
      </c>
      <c r="D254" s="136">
        <v>5.530000000000002</v>
      </c>
    </row>
    <row r="255" spans="1:4" x14ac:dyDescent="0.3">
      <c r="A255" s="135" t="s">
        <v>903</v>
      </c>
      <c r="B255" s="136">
        <v>2010</v>
      </c>
      <c r="C255" s="136">
        <v>8</v>
      </c>
      <c r="D255" s="136">
        <v>5.1919999999999993</v>
      </c>
    </row>
    <row r="256" spans="1:4" x14ac:dyDescent="0.3">
      <c r="A256" s="135" t="s">
        <v>903</v>
      </c>
      <c r="B256" s="136">
        <v>2010</v>
      </c>
      <c r="C256" s="136">
        <v>9</v>
      </c>
      <c r="D256" s="136">
        <v>3.706</v>
      </c>
    </row>
    <row r="257" spans="1:4" x14ac:dyDescent="0.3">
      <c r="A257" s="135" t="s">
        <v>903</v>
      </c>
      <c r="B257" s="136">
        <v>2010</v>
      </c>
      <c r="C257" s="136">
        <v>10</v>
      </c>
      <c r="D257" s="136">
        <v>3.0229999999999992</v>
      </c>
    </row>
    <row r="258" spans="1:4" x14ac:dyDescent="0.3">
      <c r="A258" s="135" t="s">
        <v>903</v>
      </c>
      <c r="B258" s="136">
        <v>2010</v>
      </c>
      <c r="C258" s="136">
        <v>11</v>
      </c>
      <c r="D258" s="136">
        <v>1.4159999999999995</v>
      </c>
    </row>
    <row r="259" spans="1:4" x14ac:dyDescent="0.3">
      <c r="A259" s="135" t="s">
        <v>903</v>
      </c>
      <c r="B259" s="136">
        <v>2010</v>
      </c>
      <c r="C259" s="136">
        <v>12</v>
      </c>
      <c r="D259" s="136">
        <v>1.2040000000000004</v>
      </c>
    </row>
    <row r="260" spans="1:4" x14ac:dyDescent="0.3">
      <c r="A260" s="135" t="s">
        <v>903</v>
      </c>
      <c r="B260" s="136">
        <v>2011</v>
      </c>
      <c r="C260" s="136">
        <v>1</v>
      </c>
      <c r="D260" s="136">
        <v>1.1170000000000004</v>
      </c>
    </row>
    <row r="261" spans="1:4" x14ac:dyDescent="0.3">
      <c r="A261" s="135" t="s">
        <v>903</v>
      </c>
      <c r="B261" s="136">
        <v>2011</v>
      </c>
      <c r="C261" s="136">
        <v>2</v>
      </c>
      <c r="D261" s="136">
        <v>1.08</v>
      </c>
    </row>
    <row r="262" spans="1:4" x14ac:dyDescent="0.3">
      <c r="A262" s="135" t="s">
        <v>903</v>
      </c>
      <c r="B262" s="136">
        <v>2011</v>
      </c>
      <c r="C262" s="136">
        <v>3</v>
      </c>
      <c r="D262" s="136">
        <v>1.364000000000001</v>
      </c>
    </row>
    <row r="263" spans="1:4" x14ac:dyDescent="0.3">
      <c r="A263" s="135" t="s">
        <v>903</v>
      </c>
      <c r="B263" s="136">
        <v>2011</v>
      </c>
      <c r="C263" s="136">
        <v>4</v>
      </c>
      <c r="D263" s="136">
        <v>1.7509999999999999</v>
      </c>
    </row>
    <row r="264" spans="1:4" x14ac:dyDescent="0.3">
      <c r="A264" s="135" t="s">
        <v>903</v>
      </c>
      <c r="B264" s="136">
        <v>2011</v>
      </c>
      <c r="C264" s="136">
        <v>5</v>
      </c>
      <c r="D264" s="136">
        <v>2.9129999999999989</v>
      </c>
    </row>
    <row r="265" spans="1:4" x14ac:dyDescent="0.3">
      <c r="A265" s="135" t="s">
        <v>903</v>
      </c>
      <c r="B265" s="136">
        <v>2011</v>
      </c>
      <c r="C265" s="136">
        <v>6</v>
      </c>
      <c r="D265" s="136">
        <v>4.0959999999999992</v>
      </c>
    </row>
    <row r="266" spans="1:4" x14ac:dyDescent="0.3">
      <c r="A266" s="135" t="s">
        <v>903</v>
      </c>
      <c r="B266" s="136">
        <v>2011</v>
      </c>
      <c r="C266" s="136">
        <v>7</v>
      </c>
      <c r="D266" s="136">
        <v>4.4549999999999983</v>
      </c>
    </row>
    <row r="267" spans="1:4" x14ac:dyDescent="0.3">
      <c r="A267" s="135" t="s">
        <v>903</v>
      </c>
      <c r="B267" s="136">
        <v>2011</v>
      </c>
      <c r="C267" s="136">
        <v>8</v>
      </c>
      <c r="D267" s="136">
        <v>5.155000000000002</v>
      </c>
    </row>
    <row r="268" spans="1:4" x14ac:dyDescent="0.3">
      <c r="A268" s="135" t="s">
        <v>903</v>
      </c>
      <c r="B268" s="136">
        <v>2011</v>
      </c>
      <c r="C268" s="136">
        <v>9</v>
      </c>
      <c r="D268" s="136">
        <v>3.6699999999999995</v>
      </c>
    </row>
    <row r="269" spans="1:4" x14ac:dyDescent="0.3">
      <c r="A269" s="135" t="s">
        <v>903</v>
      </c>
      <c r="B269" s="136">
        <v>2011</v>
      </c>
      <c r="C269" s="136">
        <v>10</v>
      </c>
      <c r="D269" s="136">
        <v>2.06</v>
      </c>
    </row>
    <row r="270" spans="1:4" x14ac:dyDescent="0.3">
      <c r="A270" s="135" t="s">
        <v>903</v>
      </c>
      <c r="B270" s="136">
        <v>2011</v>
      </c>
      <c r="C270" s="136">
        <v>11</v>
      </c>
      <c r="D270" s="136">
        <v>2.286999999999999</v>
      </c>
    </row>
    <row r="271" spans="1:4" x14ac:dyDescent="0.3">
      <c r="A271" s="135" t="s">
        <v>903</v>
      </c>
      <c r="B271" s="136">
        <v>2011</v>
      </c>
      <c r="C271" s="136">
        <v>12</v>
      </c>
      <c r="D271" s="136">
        <v>1.2119999999999993</v>
      </c>
    </row>
    <row r="272" spans="1:4" x14ac:dyDescent="0.3">
      <c r="A272" s="135" t="s">
        <v>903</v>
      </c>
      <c r="B272" s="136">
        <v>2012</v>
      </c>
      <c r="C272" s="136">
        <v>1</v>
      </c>
      <c r="D272" s="136">
        <v>2.097</v>
      </c>
    </row>
    <row r="273" spans="1:4" x14ac:dyDescent="0.3">
      <c r="A273" s="135" t="s">
        <v>903</v>
      </c>
      <c r="B273" s="136">
        <v>2012</v>
      </c>
      <c r="C273" s="136">
        <v>2</v>
      </c>
      <c r="D273" s="136">
        <v>1.1530000000000002</v>
      </c>
    </row>
    <row r="274" spans="1:4" x14ac:dyDescent="0.3">
      <c r="A274" s="135" t="s">
        <v>903</v>
      </c>
      <c r="B274" s="136">
        <v>2012</v>
      </c>
      <c r="C274" s="136">
        <v>3</v>
      </c>
      <c r="D274" s="136">
        <v>2.3460000000000001</v>
      </c>
    </row>
    <row r="275" spans="1:4" x14ac:dyDescent="0.3">
      <c r="A275" s="135" t="s">
        <v>903</v>
      </c>
      <c r="B275" s="136">
        <v>2012</v>
      </c>
      <c r="C275" s="136">
        <v>4</v>
      </c>
      <c r="D275" s="136">
        <v>1.8120000000000001</v>
      </c>
    </row>
    <row r="276" spans="1:4" x14ac:dyDescent="0.3">
      <c r="A276" s="135" t="s">
        <v>903</v>
      </c>
      <c r="B276" s="136">
        <v>2012</v>
      </c>
      <c r="C276" s="136">
        <v>5</v>
      </c>
      <c r="D276" s="136">
        <v>4.0610000000000008</v>
      </c>
    </row>
    <row r="277" spans="1:4" x14ac:dyDescent="0.3">
      <c r="A277" s="135" t="s">
        <v>903</v>
      </c>
      <c r="B277" s="136">
        <v>2012</v>
      </c>
      <c r="C277" s="136">
        <v>6</v>
      </c>
      <c r="D277" s="136">
        <v>4.5710000000000006</v>
      </c>
    </row>
    <row r="278" spans="1:4" x14ac:dyDescent="0.3">
      <c r="A278" s="135" t="s">
        <v>903</v>
      </c>
      <c r="B278" s="136">
        <v>2012</v>
      </c>
      <c r="C278" s="136">
        <v>7</v>
      </c>
      <c r="D278" s="136">
        <v>5.5960000000000001</v>
      </c>
    </row>
    <row r="279" spans="1:4" x14ac:dyDescent="0.3">
      <c r="A279" s="135" t="s">
        <v>903</v>
      </c>
      <c r="B279" s="136">
        <v>2012</v>
      </c>
      <c r="C279" s="136">
        <v>8</v>
      </c>
      <c r="D279" s="136">
        <v>4.3519999999999994</v>
      </c>
    </row>
    <row r="280" spans="1:4" x14ac:dyDescent="0.3">
      <c r="A280" s="135" t="s">
        <v>903</v>
      </c>
      <c r="B280" s="136">
        <v>2012</v>
      </c>
      <c r="C280" s="136">
        <v>9</v>
      </c>
      <c r="D280" s="136">
        <v>4.6859999999999999</v>
      </c>
    </row>
    <row r="281" spans="1:4" x14ac:dyDescent="0.3">
      <c r="A281" s="135" t="s">
        <v>903</v>
      </c>
      <c r="B281" s="136">
        <v>2012</v>
      </c>
      <c r="C281" s="136">
        <v>10</v>
      </c>
      <c r="D281" s="136">
        <v>2.8129999999999993</v>
      </c>
    </row>
    <row r="282" spans="1:4" x14ac:dyDescent="0.3">
      <c r="A282" s="135" t="s">
        <v>903</v>
      </c>
      <c r="B282" s="136">
        <v>2012</v>
      </c>
      <c r="C282" s="136">
        <v>11</v>
      </c>
      <c r="D282" s="136">
        <v>1.7379999999999995</v>
      </c>
    </row>
    <row r="283" spans="1:4" x14ac:dyDescent="0.3">
      <c r="A283" s="135" t="s">
        <v>903</v>
      </c>
      <c r="B283" s="136">
        <v>2012</v>
      </c>
      <c r="C283" s="136">
        <v>12</v>
      </c>
      <c r="D283" s="136">
        <v>1.2260000000000002</v>
      </c>
    </row>
    <row r="284" spans="1:4" x14ac:dyDescent="0.3">
      <c r="A284" s="135" t="s">
        <v>903</v>
      </c>
      <c r="B284" s="136">
        <v>2013</v>
      </c>
      <c r="C284" s="136">
        <v>1</v>
      </c>
      <c r="D284" s="136">
        <v>1.5539999999999996</v>
      </c>
    </row>
    <row r="285" spans="1:4" x14ac:dyDescent="0.3">
      <c r="A285" s="135" t="s">
        <v>903</v>
      </c>
      <c r="B285" s="136">
        <v>2013</v>
      </c>
      <c r="C285" s="136">
        <v>2</v>
      </c>
      <c r="D285" s="136">
        <v>1.2079999999999997</v>
      </c>
    </row>
    <row r="286" spans="1:4" x14ac:dyDescent="0.3">
      <c r="A286" s="135" t="s">
        <v>903</v>
      </c>
      <c r="B286" s="136">
        <v>2013</v>
      </c>
      <c r="C286" s="136">
        <v>3</v>
      </c>
      <c r="D286" s="136">
        <v>1.8459999999999996</v>
      </c>
    </row>
    <row r="287" spans="1:4" x14ac:dyDescent="0.3">
      <c r="A287" s="135" t="s">
        <v>903</v>
      </c>
      <c r="B287" s="136">
        <v>2013</v>
      </c>
      <c r="C287" s="136">
        <v>4</v>
      </c>
      <c r="D287" s="136">
        <v>1.9529999999999994</v>
      </c>
    </row>
    <row r="288" spans="1:4" x14ac:dyDescent="0.3">
      <c r="A288" s="135" t="s">
        <v>903</v>
      </c>
      <c r="B288" s="136">
        <v>2013</v>
      </c>
      <c r="C288" s="136">
        <v>5</v>
      </c>
      <c r="D288" s="136">
        <v>3.8509999999999982</v>
      </c>
    </row>
    <row r="289" spans="1:4" x14ac:dyDescent="0.3">
      <c r="A289" s="135" t="s">
        <v>903</v>
      </c>
      <c r="B289" s="136">
        <v>2013</v>
      </c>
      <c r="C289" s="136">
        <v>6</v>
      </c>
      <c r="D289" s="136">
        <v>4.3619999999999992</v>
      </c>
    </row>
    <row r="290" spans="1:4" x14ac:dyDescent="0.3">
      <c r="A290" s="135" t="s">
        <v>903</v>
      </c>
      <c r="B290" s="136">
        <v>2013</v>
      </c>
      <c r="C290" s="136">
        <v>7</v>
      </c>
      <c r="D290" s="136">
        <v>5.5229999999999988</v>
      </c>
    </row>
    <row r="291" spans="1:4" x14ac:dyDescent="0.3">
      <c r="A291" s="135" t="s">
        <v>903</v>
      </c>
      <c r="B291" s="136">
        <v>2013</v>
      </c>
      <c r="C291" s="136">
        <v>8</v>
      </c>
      <c r="D291" s="136">
        <v>5.2170000000000005</v>
      </c>
    </row>
    <row r="292" spans="1:4" x14ac:dyDescent="0.3">
      <c r="A292" s="135" t="s">
        <v>903</v>
      </c>
      <c r="B292" s="136">
        <v>2013</v>
      </c>
      <c r="C292" s="136">
        <v>9</v>
      </c>
      <c r="D292" s="136">
        <v>4.2919999999999989</v>
      </c>
    </row>
    <row r="293" spans="1:4" x14ac:dyDescent="0.3">
      <c r="A293" s="135" t="s">
        <v>903</v>
      </c>
      <c r="B293" s="136">
        <v>2013</v>
      </c>
      <c r="C293" s="136">
        <v>10</v>
      </c>
      <c r="D293" s="136">
        <v>2.9809999999999994</v>
      </c>
    </row>
    <row r="294" spans="1:4" x14ac:dyDescent="0.3">
      <c r="A294" s="135" t="s">
        <v>903</v>
      </c>
      <c r="B294" s="136">
        <v>2013</v>
      </c>
      <c r="C294" s="136">
        <v>11</v>
      </c>
      <c r="D294" s="136">
        <v>1.8469999999999989</v>
      </c>
    </row>
    <row r="295" spans="1:4" x14ac:dyDescent="0.3">
      <c r="A295" s="135" t="s">
        <v>903</v>
      </c>
      <c r="B295" s="136">
        <v>2013</v>
      </c>
      <c r="C295" s="136">
        <v>12</v>
      </c>
      <c r="D295" s="136">
        <v>1.3270000000000004</v>
      </c>
    </row>
    <row r="296" spans="1:4" x14ac:dyDescent="0.3">
      <c r="A296" s="135" t="s">
        <v>903</v>
      </c>
      <c r="B296" s="136">
        <v>2014</v>
      </c>
      <c r="C296" s="136">
        <v>1</v>
      </c>
      <c r="D296" s="136">
        <v>1.5089999999999999</v>
      </c>
    </row>
    <row r="297" spans="1:4" x14ac:dyDescent="0.3">
      <c r="A297" s="135" t="s">
        <v>903</v>
      </c>
      <c r="B297" s="136">
        <v>2014</v>
      </c>
      <c r="C297" s="136">
        <v>2</v>
      </c>
      <c r="D297" s="136">
        <v>1.1619999999999999</v>
      </c>
    </row>
    <row r="298" spans="1:4" x14ac:dyDescent="0.3">
      <c r="A298" s="135" t="s">
        <v>903</v>
      </c>
      <c r="B298" s="136">
        <v>2014</v>
      </c>
      <c r="C298" s="136">
        <v>3</v>
      </c>
      <c r="D298" s="136">
        <v>1.784</v>
      </c>
    </row>
    <row r="299" spans="1:4" x14ac:dyDescent="0.3">
      <c r="A299" s="135" t="s">
        <v>903</v>
      </c>
      <c r="B299" s="136">
        <v>2014</v>
      </c>
      <c r="C299" s="136">
        <v>4</v>
      </c>
      <c r="D299" s="136">
        <v>1.8759999999999999</v>
      </c>
    </row>
    <row r="300" spans="1:4" x14ac:dyDescent="0.3">
      <c r="A300" s="135" t="s">
        <v>903</v>
      </c>
      <c r="B300" s="136">
        <v>2014</v>
      </c>
      <c r="C300" s="136">
        <v>5</v>
      </c>
      <c r="D300" s="136">
        <v>3.7389999999999999</v>
      </c>
    </row>
    <row r="301" spans="1:4" x14ac:dyDescent="0.3">
      <c r="A301" s="135" t="s">
        <v>903</v>
      </c>
      <c r="B301" s="136">
        <v>2014</v>
      </c>
      <c r="C301" s="136">
        <v>6</v>
      </c>
      <c r="D301" s="136">
        <v>4.22</v>
      </c>
    </row>
    <row r="302" spans="1:4" x14ac:dyDescent="0.3">
      <c r="A302" s="135" t="s">
        <v>903</v>
      </c>
      <c r="B302" s="136">
        <v>2014</v>
      </c>
      <c r="C302" s="136">
        <v>7</v>
      </c>
      <c r="D302" s="136">
        <v>5.3680000000000003</v>
      </c>
    </row>
    <row r="303" spans="1:4" x14ac:dyDescent="0.3">
      <c r="A303" s="135" t="s">
        <v>903</v>
      </c>
      <c r="B303" s="136">
        <v>2014</v>
      </c>
      <c r="C303" s="136">
        <v>8</v>
      </c>
      <c r="D303" s="136">
        <v>5.0699999999999985</v>
      </c>
    </row>
    <row r="304" spans="1:4" x14ac:dyDescent="0.3">
      <c r="A304" s="135" t="s">
        <v>903</v>
      </c>
      <c r="B304" s="136">
        <v>2014</v>
      </c>
      <c r="C304" s="136">
        <v>9</v>
      </c>
      <c r="D304" s="136">
        <v>4.157</v>
      </c>
    </row>
    <row r="305" spans="1:4" x14ac:dyDescent="0.3">
      <c r="A305" s="135" t="s">
        <v>903</v>
      </c>
      <c r="B305" s="136">
        <v>2014</v>
      </c>
      <c r="C305" s="136">
        <v>10</v>
      </c>
      <c r="D305" s="136">
        <v>2.9819999999999984</v>
      </c>
    </row>
    <row r="306" spans="1:4" x14ac:dyDescent="0.3">
      <c r="A306" s="135" t="s">
        <v>903</v>
      </c>
      <c r="B306" s="136">
        <v>2014</v>
      </c>
      <c r="C306" s="136">
        <v>11</v>
      </c>
      <c r="D306" s="136">
        <v>1.8439999999999994</v>
      </c>
    </row>
    <row r="307" spans="1:4" x14ac:dyDescent="0.3">
      <c r="A307" s="135" t="s">
        <v>903</v>
      </c>
      <c r="B307" s="136">
        <v>2014</v>
      </c>
      <c r="C307" s="136">
        <v>12</v>
      </c>
      <c r="D307" s="136">
        <v>1.3169999999999999</v>
      </c>
    </row>
    <row r="308" spans="1:4" x14ac:dyDescent="0.3">
      <c r="A308" s="135" t="s">
        <v>903</v>
      </c>
      <c r="B308" s="136">
        <v>2015</v>
      </c>
      <c r="C308" s="136">
        <v>1</v>
      </c>
      <c r="D308" s="136">
        <v>1.506</v>
      </c>
    </row>
    <row r="309" spans="1:4" x14ac:dyDescent="0.3">
      <c r="A309" s="135" t="s">
        <v>903</v>
      </c>
      <c r="B309" s="136">
        <v>2015</v>
      </c>
      <c r="C309" s="136">
        <v>2</v>
      </c>
      <c r="D309" s="136">
        <v>1.1609999999999994</v>
      </c>
    </row>
    <row r="310" spans="1:4" x14ac:dyDescent="0.3">
      <c r="A310" s="135" t="s">
        <v>903</v>
      </c>
      <c r="B310" s="136">
        <v>2015</v>
      </c>
      <c r="C310" s="136">
        <v>3</v>
      </c>
      <c r="D310" s="136">
        <v>1.7869999999999993</v>
      </c>
    </row>
    <row r="311" spans="1:4" x14ac:dyDescent="0.3">
      <c r="A311" s="135" t="s">
        <v>903</v>
      </c>
      <c r="B311" s="136">
        <v>2015</v>
      </c>
      <c r="C311" s="136">
        <v>4</v>
      </c>
      <c r="D311" s="136">
        <v>1.8729999999999998</v>
      </c>
    </row>
    <row r="312" spans="1:4" x14ac:dyDescent="0.3">
      <c r="A312" s="135" t="s">
        <v>903</v>
      </c>
      <c r="B312" s="136">
        <v>2015</v>
      </c>
      <c r="C312" s="136">
        <v>5</v>
      </c>
      <c r="D312" s="136">
        <v>3.7349999999999999</v>
      </c>
    </row>
    <row r="313" spans="1:4" x14ac:dyDescent="0.3">
      <c r="A313" s="135" t="s">
        <v>903</v>
      </c>
      <c r="B313" s="136">
        <v>2015</v>
      </c>
      <c r="C313" s="136">
        <v>6</v>
      </c>
      <c r="D313" s="136">
        <v>4.2240000000000002</v>
      </c>
    </row>
    <row r="314" spans="1:4" x14ac:dyDescent="0.3">
      <c r="A314" s="135" t="s">
        <v>903</v>
      </c>
      <c r="B314" s="136">
        <v>2015</v>
      </c>
      <c r="C314" s="136">
        <v>7</v>
      </c>
      <c r="D314" s="136">
        <v>5.363999999999999</v>
      </c>
    </row>
    <row r="315" spans="1:4" x14ac:dyDescent="0.3">
      <c r="A315" s="135" t="s">
        <v>903</v>
      </c>
      <c r="B315" s="136">
        <v>2015</v>
      </c>
      <c r="C315" s="136">
        <v>8</v>
      </c>
      <c r="D315" s="136">
        <v>5.0670000000000002</v>
      </c>
    </row>
    <row r="316" spans="1:4" x14ac:dyDescent="0.3">
      <c r="A316" s="135" t="s">
        <v>903</v>
      </c>
      <c r="B316" s="136">
        <v>2015</v>
      </c>
      <c r="C316" s="136">
        <v>9</v>
      </c>
      <c r="D316" s="136">
        <v>4.1599999999999966</v>
      </c>
    </row>
    <row r="317" spans="1:4" x14ac:dyDescent="0.3">
      <c r="A317" s="135" t="s">
        <v>903</v>
      </c>
      <c r="B317" s="136">
        <v>2015</v>
      </c>
      <c r="C317" s="136">
        <v>10</v>
      </c>
      <c r="D317" s="136">
        <v>2.9749999999999979</v>
      </c>
    </row>
    <row r="318" spans="1:4" x14ac:dyDescent="0.3">
      <c r="A318" s="135" t="s">
        <v>903</v>
      </c>
      <c r="B318" s="136">
        <v>2015</v>
      </c>
      <c r="C318" s="136">
        <v>11</v>
      </c>
      <c r="D318" s="136">
        <v>1.8399999999999996</v>
      </c>
    </row>
    <row r="319" spans="1:4" x14ac:dyDescent="0.3">
      <c r="A319" s="135" t="s">
        <v>903</v>
      </c>
      <c r="B319" s="136">
        <v>2015</v>
      </c>
      <c r="C319" s="136">
        <v>12</v>
      </c>
      <c r="D319" s="136">
        <v>1.3190000000000002</v>
      </c>
    </row>
    <row r="320" spans="1:4" x14ac:dyDescent="0.3">
      <c r="A320" s="135" t="s">
        <v>903</v>
      </c>
      <c r="B320" s="136">
        <v>2016</v>
      </c>
      <c r="C320" s="136">
        <v>1</v>
      </c>
      <c r="D320" s="136">
        <v>1.5919999999999996</v>
      </c>
    </row>
    <row r="321" spans="1:4" x14ac:dyDescent="0.3">
      <c r="A321" s="135" t="s">
        <v>903</v>
      </c>
      <c r="B321" s="136">
        <v>2016</v>
      </c>
      <c r="C321" s="136">
        <v>2</v>
      </c>
      <c r="D321" s="136">
        <v>1.1480000000000004</v>
      </c>
    </row>
    <row r="322" spans="1:4" x14ac:dyDescent="0.3">
      <c r="A322" s="135" t="s">
        <v>903</v>
      </c>
      <c r="B322" s="136">
        <v>2016</v>
      </c>
      <c r="C322" s="136">
        <v>3</v>
      </c>
      <c r="D322" s="136">
        <v>1.8520000000000001</v>
      </c>
    </row>
    <row r="323" spans="1:4" x14ac:dyDescent="0.3">
      <c r="A323" s="135" t="s">
        <v>903</v>
      </c>
      <c r="B323" s="136">
        <v>2016</v>
      </c>
      <c r="C323" s="136">
        <v>4</v>
      </c>
      <c r="D323" s="136">
        <v>1.8399999999999996</v>
      </c>
    </row>
    <row r="324" spans="1:4" x14ac:dyDescent="0.3">
      <c r="A324" s="135" t="s">
        <v>903</v>
      </c>
      <c r="B324" s="136">
        <v>2016</v>
      </c>
      <c r="C324" s="136">
        <v>5</v>
      </c>
      <c r="D324" s="136">
        <v>3.6099999999999994</v>
      </c>
    </row>
    <row r="325" spans="1:4" x14ac:dyDescent="0.3">
      <c r="A325" s="135" t="s">
        <v>903</v>
      </c>
      <c r="B325" s="136">
        <v>2016</v>
      </c>
      <c r="C325" s="136">
        <v>6</v>
      </c>
      <c r="D325" s="136">
        <v>4.3419999999999987</v>
      </c>
    </row>
    <row r="326" spans="1:4" x14ac:dyDescent="0.3">
      <c r="A326" s="135" t="s">
        <v>903</v>
      </c>
      <c r="B326" s="136">
        <v>2016</v>
      </c>
      <c r="C326" s="136">
        <v>7</v>
      </c>
      <c r="D326" s="136">
        <v>5.1890000000000001</v>
      </c>
    </row>
    <row r="327" spans="1:4" x14ac:dyDescent="0.3">
      <c r="A327" s="135" t="s">
        <v>903</v>
      </c>
      <c r="B327" s="136">
        <v>2016</v>
      </c>
      <c r="C327" s="136">
        <v>8</v>
      </c>
      <c r="D327" s="136">
        <v>4.9120000000000008</v>
      </c>
    </row>
    <row r="328" spans="1:4" x14ac:dyDescent="0.3">
      <c r="A328" s="135" t="s">
        <v>903</v>
      </c>
      <c r="B328" s="136">
        <v>2016</v>
      </c>
      <c r="C328" s="136">
        <v>9</v>
      </c>
      <c r="D328" s="136">
        <v>4.2219999999999986</v>
      </c>
    </row>
    <row r="329" spans="1:4" x14ac:dyDescent="0.3">
      <c r="A329" s="135" t="s">
        <v>903</v>
      </c>
      <c r="B329" s="136">
        <v>2016</v>
      </c>
      <c r="C329" s="136">
        <v>10</v>
      </c>
      <c r="D329" s="136">
        <v>2.6209999999999991</v>
      </c>
    </row>
    <row r="330" spans="1:4" x14ac:dyDescent="0.3">
      <c r="A330" s="135" t="s">
        <v>903</v>
      </c>
      <c r="B330" s="136">
        <v>2016</v>
      </c>
      <c r="C330" s="136">
        <v>11</v>
      </c>
      <c r="D330" s="136">
        <v>1.9629999999999996</v>
      </c>
    </row>
    <row r="331" spans="1:4" x14ac:dyDescent="0.3">
      <c r="A331" s="135" t="s">
        <v>903</v>
      </c>
      <c r="B331" s="136">
        <v>2016</v>
      </c>
      <c r="C331" s="136">
        <v>12</v>
      </c>
      <c r="D331" s="136">
        <v>1.2530000000000003</v>
      </c>
    </row>
    <row r="332" spans="1:4" x14ac:dyDescent="0.3">
      <c r="A332" s="135" t="s">
        <v>903</v>
      </c>
      <c r="B332" s="136">
        <v>2017</v>
      </c>
      <c r="C332" s="136">
        <v>1</v>
      </c>
      <c r="D332" s="136">
        <v>1.5880000000000003</v>
      </c>
    </row>
    <row r="333" spans="1:4" x14ac:dyDescent="0.3">
      <c r="A333" s="135" t="s">
        <v>903</v>
      </c>
      <c r="B333" s="136">
        <v>2017</v>
      </c>
      <c r="C333" s="136">
        <v>2</v>
      </c>
      <c r="D333" s="136">
        <v>1.1450000000000002</v>
      </c>
    </row>
    <row r="334" spans="1:4" x14ac:dyDescent="0.3">
      <c r="A334" s="135" t="s">
        <v>903</v>
      </c>
      <c r="B334" s="136">
        <v>2017</v>
      </c>
      <c r="C334" s="136">
        <v>3</v>
      </c>
      <c r="D334" s="136">
        <v>1.8539999999999999</v>
      </c>
    </row>
    <row r="335" spans="1:4" x14ac:dyDescent="0.3">
      <c r="A335" s="135" t="s">
        <v>903</v>
      </c>
      <c r="B335" s="136">
        <v>2017</v>
      </c>
      <c r="C335" s="136">
        <v>4</v>
      </c>
      <c r="D335" s="136">
        <v>1.8399999999999996</v>
      </c>
    </row>
    <row r="336" spans="1:4" x14ac:dyDescent="0.3">
      <c r="A336" s="135" t="s">
        <v>903</v>
      </c>
      <c r="B336" s="136">
        <v>2017</v>
      </c>
      <c r="C336" s="136">
        <v>5</v>
      </c>
      <c r="D336" s="136">
        <v>3.6079999999999992</v>
      </c>
    </row>
    <row r="337" spans="1:4" x14ac:dyDescent="0.3">
      <c r="A337" s="135" t="s">
        <v>903</v>
      </c>
      <c r="B337" s="136">
        <v>2017</v>
      </c>
      <c r="C337" s="136">
        <v>6</v>
      </c>
      <c r="D337" s="136">
        <v>4.3419999999999987</v>
      </c>
    </row>
    <row r="338" spans="1:4" x14ac:dyDescent="0.3">
      <c r="A338" s="135" t="s">
        <v>903</v>
      </c>
      <c r="B338" s="136">
        <v>2017</v>
      </c>
      <c r="C338" s="136">
        <v>7</v>
      </c>
      <c r="D338" s="136">
        <v>5.1899999999999995</v>
      </c>
    </row>
    <row r="339" spans="1:4" x14ac:dyDescent="0.3">
      <c r="A339" s="135" t="s">
        <v>903</v>
      </c>
      <c r="B339" s="136">
        <v>2017</v>
      </c>
      <c r="C339" s="136">
        <v>8</v>
      </c>
      <c r="D339" s="136">
        <v>4.9080000000000013</v>
      </c>
    </row>
    <row r="340" spans="1:4" x14ac:dyDescent="0.3">
      <c r="A340" s="135" t="s">
        <v>903</v>
      </c>
      <c r="B340" s="136">
        <v>2017</v>
      </c>
      <c r="C340" s="136">
        <v>9</v>
      </c>
      <c r="D340" s="136">
        <v>4.2139999999999995</v>
      </c>
    </row>
    <row r="341" spans="1:4" x14ac:dyDescent="0.3">
      <c r="A341" s="135" t="s">
        <v>903</v>
      </c>
      <c r="B341" s="136">
        <v>2017</v>
      </c>
      <c r="C341" s="136">
        <v>10</v>
      </c>
      <c r="D341" s="136">
        <v>2.6149999999999971</v>
      </c>
    </row>
    <row r="342" spans="1:4" x14ac:dyDescent="0.3">
      <c r="A342" s="135" t="s">
        <v>903</v>
      </c>
      <c r="B342" s="136">
        <v>2017</v>
      </c>
      <c r="C342" s="136">
        <v>11</v>
      </c>
      <c r="D342" s="136">
        <v>1.9539999999999997</v>
      </c>
    </row>
    <row r="343" spans="1:4" x14ac:dyDescent="0.3">
      <c r="A343" s="135" t="s">
        <v>903</v>
      </c>
      <c r="B343" s="136">
        <v>2017</v>
      </c>
      <c r="C343" s="136">
        <v>12</v>
      </c>
      <c r="D343" s="136">
        <v>1.2499999999999998</v>
      </c>
    </row>
    <row r="344" spans="1:4" x14ac:dyDescent="0.3">
      <c r="A344" s="135" t="s">
        <v>903</v>
      </c>
      <c r="B344" s="136">
        <v>2018</v>
      </c>
      <c r="C344" s="136">
        <v>1</v>
      </c>
      <c r="D344" s="136">
        <v>1.5919999999999996</v>
      </c>
    </row>
    <row r="345" spans="1:4" x14ac:dyDescent="0.3">
      <c r="A345" s="135" t="s">
        <v>903</v>
      </c>
      <c r="B345" s="136">
        <v>2018</v>
      </c>
      <c r="C345" s="136">
        <v>2</v>
      </c>
      <c r="D345" s="136">
        <v>1.1490000000000002</v>
      </c>
    </row>
    <row r="346" spans="1:4" x14ac:dyDescent="0.3">
      <c r="A346" s="135" t="s">
        <v>903</v>
      </c>
      <c r="B346" s="136">
        <v>2018</v>
      </c>
      <c r="C346" s="136">
        <v>3</v>
      </c>
      <c r="D346" s="136">
        <v>1.8289999999999997</v>
      </c>
    </row>
    <row r="347" spans="1:4" x14ac:dyDescent="0.3">
      <c r="A347" s="135" t="s">
        <v>903</v>
      </c>
      <c r="B347" s="136">
        <v>2018</v>
      </c>
      <c r="C347" s="136">
        <v>4</v>
      </c>
      <c r="D347" s="136">
        <v>1.839</v>
      </c>
    </row>
    <row r="348" spans="1:4" x14ac:dyDescent="0.3">
      <c r="A348" s="135" t="s">
        <v>903</v>
      </c>
      <c r="B348" s="136">
        <v>2018</v>
      </c>
      <c r="C348" s="136">
        <v>5</v>
      </c>
      <c r="D348" s="136">
        <v>3.6089999999999987</v>
      </c>
    </row>
    <row r="349" spans="1:4" x14ac:dyDescent="0.3">
      <c r="A349" s="135" t="s">
        <v>903</v>
      </c>
      <c r="B349" s="136">
        <v>2018</v>
      </c>
      <c r="C349" s="136">
        <v>6</v>
      </c>
      <c r="D349" s="136">
        <v>4.3449999999999998</v>
      </c>
    </row>
    <row r="350" spans="1:4" x14ac:dyDescent="0.3">
      <c r="A350" s="135" t="s">
        <v>903</v>
      </c>
      <c r="B350" s="136">
        <v>2018</v>
      </c>
      <c r="C350" s="136">
        <v>7</v>
      </c>
      <c r="D350" s="136">
        <v>5.1899999999999986</v>
      </c>
    </row>
    <row r="351" spans="1:4" x14ac:dyDescent="0.3">
      <c r="A351" s="135" t="s">
        <v>903</v>
      </c>
      <c r="B351" s="136">
        <v>2018</v>
      </c>
      <c r="C351" s="136">
        <v>8</v>
      </c>
      <c r="D351" s="136">
        <v>4.9069999999999974</v>
      </c>
    </row>
    <row r="352" spans="1:4" x14ac:dyDescent="0.3">
      <c r="A352" s="135" t="s">
        <v>903</v>
      </c>
      <c r="B352" s="136">
        <v>2018</v>
      </c>
      <c r="C352" s="136">
        <v>9</v>
      </c>
      <c r="D352" s="136">
        <v>4.2149999999999999</v>
      </c>
    </row>
    <row r="353" spans="1:4" x14ac:dyDescent="0.3">
      <c r="A353" s="135" t="s">
        <v>903</v>
      </c>
      <c r="B353" s="136">
        <v>2018</v>
      </c>
      <c r="C353" s="136">
        <v>10</v>
      </c>
      <c r="D353" s="136">
        <v>2.6209999999999991</v>
      </c>
    </row>
    <row r="354" spans="1:4" x14ac:dyDescent="0.3">
      <c r="A354" s="135" t="s">
        <v>903</v>
      </c>
      <c r="B354" s="136">
        <v>2018</v>
      </c>
      <c r="C354" s="136">
        <v>11</v>
      </c>
      <c r="D354" s="136">
        <v>1.9629999999999996</v>
      </c>
    </row>
    <row r="355" spans="1:4" x14ac:dyDescent="0.3">
      <c r="A355" s="135" t="s">
        <v>903</v>
      </c>
      <c r="B355" s="136">
        <v>2018</v>
      </c>
      <c r="C355" s="136">
        <v>12</v>
      </c>
      <c r="D355" s="136">
        <v>1.2530000000000003</v>
      </c>
    </row>
    <row r="356" spans="1:4" x14ac:dyDescent="0.3">
      <c r="A356" s="135" t="s">
        <v>903</v>
      </c>
      <c r="B356" s="136">
        <v>2019</v>
      </c>
      <c r="C356" s="136">
        <v>1</v>
      </c>
      <c r="D356" s="136">
        <v>1.5919999999999996</v>
      </c>
    </row>
    <row r="357" spans="1:4" x14ac:dyDescent="0.3">
      <c r="A357" s="135" t="s">
        <v>903</v>
      </c>
      <c r="B357" s="136">
        <v>2019</v>
      </c>
      <c r="C357" s="136">
        <v>2</v>
      </c>
      <c r="D357" s="136">
        <v>1.1100000000000003</v>
      </c>
    </row>
    <row r="358" spans="1:4" x14ac:dyDescent="0.3">
      <c r="A358" s="135" t="s">
        <v>903</v>
      </c>
      <c r="B358" s="136">
        <v>2019</v>
      </c>
      <c r="C358" s="136">
        <v>3</v>
      </c>
      <c r="D358" s="136">
        <v>1.8520000000000001</v>
      </c>
    </row>
    <row r="359" spans="1:4" x14ac:dyDescent="0.3">
      <c r="A359" s="135" t="s">
        <v>903</v>
      </c>
      <c r="B359" s="136">
        <v>2019</v>
      </c>
      <c r="C359" s="136">
        <v>4</v>
      </c>
      <c r="D359" s="136">
        <v>1.8399999999999996</v>
      </c>
    </row>
    <row r="360" spans="1:4" x14ac:dyDescent="0.3">
      <c r="A360" s="135" t="s">
        <v>903</v>
      </c>
      <c r="B360" s="136">
        <v>2019</v>
      </c>
      <c r="C360" s="136">
        <v>5</v>
      </c>
      <c r="D360" s="136">
        <v>3.6099999999999994</v>
      </c>
    </row>
    <row r="361" spans="1:4" x14ac:dyDescent="0.3">
      <c r="A361" s="135" t="s">
        <v>903</v>
      </c>
      <c r="B361" s="136">
        <v>2019</v>
      </c>
      <c r="C361" s="136">
        <v>6</v>
      </c>
      <c r="D361" s="136">
        <v>4.3419999999999987</v>
      </c>
    </row>
    <row r="362" spans="1:4" x14ac:dyDescent="0.3">
      <c r="A362" s="135" t="s">
        <v>903</v>
      </c>
      <c r="B362" s="136">
        <v>2019</v>
      </c>
      <c r="C362" s="136">
        <v>7</v>
      </c>
      <c r="D362" s="136">
        <v>5.1890000000000001</v>
      </c>
    </row>
    <row r="363" spans="1:4" x14ac:dyDescent="0.3">
      <c r="A363" s="135" t="s">
        <v>903</v>
      </c>
      <c r="B363" s="136">
        <v>2019</v>
      </c>
      <c r="C363" s="136">
        <v>8</v>
      </c>
      <c r="D363" s="136">
        <v>4.9120000000000008</v>
      </c>
    </row>
    <row r="364" spans="1:4" x14ac:dyDescent="0.3">
      <c r="A364" s="135" t="s">
        <v>903</v>
      </c>
      <c r="B364" s="136">
        <v>2019</v>
      </c>
      <c r="C364" s="136">
        <v>9</v>
      </c>
      <c r="D364" s="136">
        <v>4.2219999999999986</v>
      </c>
    </row>
    <row r="365" spans="1:4" x14ac:dyDescent="0.3">
      <c r="A365" s="135" t="s">
        <v>903</v>
      </c>
      <c r="B365" s="136">
        <v>2019</v>
      </c>
      <c r="C365" s="136">
        <v>10</v>
      </c>
      <c r="D365" s="136">
        <v>2.6209999999999991</v>
      </c>
    </row>
    <row r="366" spans="1:4" x14ac:dyDescent="0.3">
      <c r="A366" s="135" t="s">
        <v>903</v>
      </c>
      <c r="B366" s="136">
        <v>2019</v>
      </c>
      <c r="C366" s="136">
        <v>11</v>
      </c>
      <c r="D366" s="136">
        <v>1.9629999999999996</v>
      </c>
    </row>
    <row r="367" spans="1:4" x14ac:dyDescent="0.3">
      <c r="A367" s="135" t="s">
        <v>903</v>
      </c>
      <c r="B367" s="136">
        <v>2019</v>
      </c>
      <c r="C367" s="136">
        <v>12</v>
      </c>
      <c r="D367" s="136">
        <v>1.2530000000000003</v>
      </c>
    </row>
    <row r="368" spans="1:4" x14ac:dyDescent="0.3">
      <c r="A368" s="135" t="s">
        <v>903</v>
      </c>
      <c r="B368" s="136">
        <v>2020</v>
      </c>
      <c r="C368" s="136">
        <v>1</v>
      </c>
      <c r="D368" s="136">
        <v>1.5919999999999996</v>
      </c>
    </row>
    <row r="369" spans="1:4" x14ac:dyDescent="0.3">
      <c r="A369" s="135" t="s">
        <v>903</v>
      </c>
      <c r="B369" s="136">
        <v>2020</v>
      </c>
      <c r="C369" s="136">
        <v>2</v>
      </c>
      <c r="D369" s="136">
        <v>1.1480000000000004</v>
      </c>
    </row>
    <row r="370" spans="1:4" x14ac:dyDescent="0.3">
      <c r="A370" s="135" t="s">
        <v>903</v>
      </c>
      <c r="B370" s="136">
        <v>2020</v>
      </c>
      <c r="C370" s="136">
        <v>3</v>
      </c>
      <c r="D370" s="136">
        <v>1.8520000000000001</v>
      </c>
    </row>
    <row r="371" spans="1:4" x14ac:dyDescent="0.3">
      <c r="A371" s="135" t="s">
        <v>903</v>
      </c>
      <c r="B371" s="136">
        <v>2020</v>
      </c>
      <c r="C371" s="136">
        <v>4</v>
      </c>
      <c r="D371" s="136">
        <v>1.8399999999999996</v>
      </c>
    </row>
    <row r="372" spans="1:4" x14ac:dyDescent="0.3">
      <c r="A372" s="135" t="s">
        <v>903</v>
      </c>
      <c r="B372" s="136">
        <v>2020</v>
      </c>
      <c r="C372" s="136">
        <v>5</v>
      </c>
      <c r="D372" s="136">
        <v>3.6099999999999994</v>
      </c>
    </row>
    <row r="373" spans="1:4" x14ac:dyDescent="0.3">
      <c r="A373" s="135" t="s">
        <v>903</v>
      </c>
      <c r="B373" s="136">
        <v>2020</v>
      </c>
      <c r="C373" s="136">
        <v>6</v>
      </c>
      <c r="D373" s="136">
        <v>4.3419999999999987</v>
      </c>
    </row>
    <row r="374" spans="1:4" x14ac:dyDescent="0.3">
      <c r="A374" s="135" t="s">
        <v>903</v>
      </c>
      <c r="B374" s="136">
        <v>2020</v>
      </c>
      <c r="C374" s="136">
        <v>7</v>
      </c>
      <c r="D374" s="136">
        <v>5.1890000000000001</v>
      </c>
    </row>
    <row r="375" spans="1:4" x14ac:dyDescent="0.3">
      <c r="A375" s="135" t="s">
        <v>903</v>
      </c>
      <c r="B375" s="136">
        <v>2020</v>
      </c>
      <c r="C375" s="136">
        <v>8</v>
      </c>
      <c r="D375" s="136">
        <v>4.9120000000000008</v>
      </c>
    </row>
    <row r="376" spans="1:4" x14ac:dyDescent="0.3">
      <c r="A376" s="135" t="s">
        <v>903</v>
      </c>
      <c r="B376" s="136">
        <v>2020</v>
      </c>
      <c r="C376" s="136">
        <v>9</v>
      </c>
      <c r="D376" s="136">
        <v>4.2219999999999986</v>
      </c>
    </row>
    <row r="377" spans="1:4" x14ac:dyDescent="0.3">
      <c r="A377" s="135" t="s">
        <v>903</v>
      </c>
      <c r="B377" s="136">
        <v>2020</v>
      </c>
      <c r="C377" s="136">
        <v>10</v>
      </c>
      <c r="D377" s="136">
        <v>2.6209999999999991</v>
      </c>
    </row>
    <row r="378" spans="1:4" x14ac:dyDescent="0.3">
      <c r="A378" s="135" t="s">
        <v>903</v>
      </c>
      <c r="B378" s="136">
        <v>2020</v>
      </c>
      <c r="C378" s="136">
        <v>11</v>
      </c>
      <c r="D378" s="136">
        <v>1.9629999999999996</v>
      </c>
    </row>
    <row r="379" spans="1:4" x14ac:dyDescent="0.3">
      <c r="A379" s="135" t="s">
        <v>903</v>
      </c>
      <c r="B379" s="136">
        <v>2020</v>
      </c>
      <c r="C379" s="136">
        <v>12</v>
      </c>
      <c r="D379" s="136">
        <v>1.2530000000000003</v>
      </c>
    </row>
    <row r="380" spans="1:4" x14ac:dyDescent="0.3">
      <c r="A380" s="135" t="s">
        <v>903</v>
      </c>
      <c r="B380" s="136">
        <v>2021</v>
      </c>
      <c r="C380" s="136">
        <v>1</v>
      </c>
      <c r="D380" s="136">
        <v>1.5919999999999996</v>
      </c>
    </row>
    <row r="381" spans="1:4" x14ac:dyDescent="0.3">
      <c r="A381" s="135" t="s">
        <v>903</v>
      </c>
      <c r="B381" s="136">
        <v>2021</v>
      </c>
      <c r="C381" s="136">
        <v>2</v>
      </c>
      <c r="D381" s="136">
        <v>1.1100000000000003</v>
      </c>
    </row>
    <row r="382" spans="1:4" x14ac:dyDescent="0.3">
      <c r="A382" s="135" t="s">
        <v>903</v>
      </c>
      <c r="B382" s="136">
        <v>2021</v>
      </c>
      <c r="C382" s="136">
        <v>3</v>
      </c>
      <c r="D382" s="136">
        <v>1.8520000000000001</v>
      </c>
    </row>
    <row r="383" spans="1:4" x14ac:dyDescent="0.3">
      <c r="A383" s="135" t="s">
        <v>903</v>
      </c>
      <c r="B383" s="136">
        <v>2021</v>
      </c>
      <c r="C383" s="136">
        <v>4</v>
      </c>
      <c r="D383" s="136">
        <v>1.8399999999999996</v>
      </c>
    </row>
    <row r="384" spans="1:4" x14ac:dyDescent="0.3">
      <c r="A384" s="135" t="s">
        <v>903</v>
      </c>
      <c r="B384" s="136">
        <v>2021</v>
      </c>
      <c r="C384" s="136">
        <v>5</v>
      </c>
      <c r="D384" s="136">
        <v>3.6099999999999994</v>
      </c>
    </row>
    <row r="385" spans="1:4" x14ac:dyDescent="0.3">
      <c r="A385" s="135" t="s">
        <v>903</v>
      </c>
      <c r="B385" s="136">
        <v>2021</v>
      </c>
      <c r="C385" s="136">
        <v>6</v>
      </c>
      <c r="D385" s="136">
        <v>4.3419999999999987</v>
      </c>
    </row>
    <row r="386" spans="1:4" x14ac:dyDescent="0.3">
      <c r="A386" s="135" t="s">
        <v>903</v>
      </c>
      <c r="B386" s="136">
        <v>2021</v>
      </c>
      <c r="C386" s="136">
        <v>7</v>
      </c>
      <c r="D386" s="136">
        <v>5.1890000000000001</v>
      </c>
    </row>
    <row r="387" spans="1:4" x14ac:dyDescent="0.3">
      <c r="A387" s="135" t="s">
        <v>903</v>
      </c>
      <c r="B387" s="136">
        <v>2021</v>
      </c>
      <c r="C387" s="136">
        <v>8</v>
      </c>
      <c r="D387" s="136">
        <v>4.9120000000000008</v>
      </c>
    </row>
    <row r="388" spans="1:4" x14ac:dyDescent="0.3">
      <c r="A388" s="135" t="s">
        <v>903</v>
      </c>
      <c r="B388" s="136">
        <v>2021</v>
      </c>
      <c r="C388" s="136">
        <v>9</v>
      </c>
      <c r="D388" s="136">
        <v>4.2219999999999986</v>
      </c>
    </row>
    <row r="389" spans="1:4" x14ac:dyDescent="0.3">
      <c r="A389" s="135" t="s">
        <v>903</v>
      </c>
      <c r="B389" s="136">
        <v>2021</v>
      </c>
      <c r="C389" s="136">
        <v>10</v>
      </c>
      <c r="D389" s="136">
        <v>2.6209999999999991</v>
      </c>
    </row>
    <row r="390" spans="1:4" x14ac:dyDescent="0.3">
      <c r="A390" s="135" t="s">
        <v>903</v>
      </c>
      <c r="B390" s="136">
        <v>2021</v>
      </c>
      <c r="C390" s="136">
        <v>11</v>
      </c>
      <c r="D390" s="136">
        <v>1.9629999999999996</v>
      </c>
    </row>
    <row r="391" spans="1:4" x14ac:dyDescent="0.3">
      <c r="A391" s="135" t="s">
        <v>903</v>
      </c>
      <c r="B391" s="136">
        <v>2021</v>
      </c>
      <c r="C391" s="136">
        <v>12</v>
      </c>
      <c r="D391" s="136">
        <v>1.2530000000000003</v>
      </c>
    </row>
    <row r="392" spans="1:4" x14ac:dyDescent="0.3">
      <c r="A392" s="135" t="s">
        <v>903</v>
      </c>
      <c r="B392" s="136">
        <v>2022</v>
      </c>
      <c r="C392" s="136">
        <v>1</v>
      </c>
      <c r="D392" s="136">
        <v>1.5919999999999996</v>
      </c>
    </row>
    <row r="393" spans="1:4" x14ac:dyDescent="0.3">
      <c r="A393" s="135" t="s">
        <v>903</v>
      </c>
      <c r="B393" s="136">
        <v>2022</v>
      </c>
      <c r="C393" s="136">
        <v>2</v>
      </c>
      <c r="D393" s="136">
        <v>1.1100000000000003</v>
      </c>
    </row>
    <row r="394" spans="1:4" x14ac:dyDescent="0.3">
      <c r="A394" s="135" t="s">
        <v>903</v>
      </c>
      <c r="B394" s="136">
        <v>2022</v>
      </c>
      <c r="C394" s="136">
        <v>3</v>
      </c>
      <c r="D394" s="136">
        <v>1.8520000000000001</v>
      </c>
    </row>
    <row r="395" spans="1:4" x14ac:dyDescent="0.3">
      <c r="A395" s="135" t="s">
        <v>903</v>
      </c>
      <c r="B395" s="136">
        <v>2022</v>
      </c>
      <c r="C395" s="136">
        <v>4</v>
      </c>
      <c r="D395" s="136">
        <v>1.8399999999999996</v>
      </c>
    </row>
    <row r="396" spans="1:4" x14ac:dyDescent="0.3">
      <c r="A396" s="135" t="s">
        <v>903</v>
      </c>
      <c r="B396" s="136">
        <v>2022</v>
      </c>
      <c r="C396" s="136">
        <v>5</v>
      </c>
      <c r="D396" s="136">
        <v>3.6099999999999994</v>
      </c>
    </row>
    <row r="397" spans="1:4" x14ac:dyDescent="0.3">
      <c r="A397" s="135" t="s">
        <v>903</v>
      </c>
      <c r="B397" s="136">
        <v>2022</v>
      </c>
      <c r="C397" s="136">
        <v>6</v>
      </c>
      <c r="D397" s="136">
        <v>4.3419999999999987</v>
      </c>
    </row>
    <row r="398" spans="1:4" x14ac:dyDescent="0.3">
      <c r="A398" s="135" t="s">
        <v>903</v>
      </c>
      <c r="B398" s="136">
        <v>2022</v>
      </c>
      <c r="C398" s="136">
        <v>7</v>
      </c>
      <c r="D398" s="136">
        <v>5.1890000000000001</v>
      </c>
    </row>
    <row r="399" spans="1:4" x14ac:dyDescent="0.3">
      <c r="A399" s="135" t="s">
        <v>903</v>
      </c>
      <c r="B399" s="136">
        <v>2022</v>
      </c>
      <c r="C399" s="136">
        <v>8</v>
      </c>
      <c r="D399" s="136">
        <v>4.9120000000000008</v>
      </c>
    </row>
    <row r="400" spans="1:4" x14ac:dyDescent="0.3">
      <c r="A400" s="135" t="s">
        <v>903</v>
      </c>
      <c r="B400" s="136">
        <v>2022</v>
      </c>
      <c r="C400" s="136">
        <v>9</v>
      </c>
      <c r="D400" s="136">
        <v>4.2219999999999986</v>
      </c>
    </row>
    <row r="401" spans="1:4" x14ac:dyDescent="0.3">
      <c r="A401" s="135" t="s">
        <v>903</v>
      </c>
      <c r="B401" s="136">
        <v>2022</v>
      </c>
      <c r="C401" s="136">
        <v>10</v>
      </c>
      <c r="D401" s="136">
        <v>2.6209999999999991</v>
      </c>
    </row>
    <row r="402" spans="1:4" x14ac:dyDescent="0.3">
      <c r="A402" s="135" t="s">
        <v>903</v>
      </c>
      <c r="B402" s="136">
        <v>2022</v>
      </c>
      <c r="C402" s="136">
        <v>11</v>
      </c>
      <c r="D402" s="136">
        <v>1.9629999999999996</v>
      </c>
    </row>
    <row r="403" spans="1:4" x14ac:dyDescent="0.3">
      <c r="A403" s="135" t="s">
        <v>903</v>
      </c>
      <c r="B403" s="136">
        <v>2022</v>
      </c>
      <c r="C403" s="136">
        <v>12</v>
      </c>
      <c r="D403" s="136">
        <v>1.2530000000000003</v>
      </c>
    </row>
    <row r="404" spans="1:4" x14ac:dyDescent="0.3">
      <c r="A404" s="135" t="s">
        <v>903</v>
      </c>
      <c r="B404" s="136">
        <v>2023</v>
      </c>
      <c r="C404" s="136">
        <v>1</v>
      </c>
      <c r="D404" s="136">
        <v>1.5919999999999996</v>
      </c>
    </row>
    <row r="405" spans="1:4" x14ac:dyDescent="0.3">
      <c r="A405" s="135" t="s">
        <v>903</v>
      </c>
      <c r="B405" s="136">
        <v>2023</v>
      </c>
      <c r="C405" s="136">
        <v>2</v>
      </c>
      <c r="D405" s="136">
        <v>1.1100000000000003</v>
      </c>
    </row>
    <row r="406" spans="1:4" x14ac:dyDescent="0.3">
      <c r="A406" s="135" t="s">
        <v>903</v>
      </c>
      <c r="B406" s="136">
        <v>2023</v>
      </c>
      <c r="C406" s="136">
        <v>3</v>
      </c>
      <c r="D406" s="136">
        <v>1.8520000000000001</v>
      </c>
    </row>
    <row r="407" spans="1:4" x14ac:dyDescent="0.3">
      <c r="A407" s="135" t="s">
        <v>903</v>
      </c>
      <c r="B407" s="136">
        <v>2023</v>
      </c>
      <c r="C407" s="136">
        <v>4</v>
      </c>
      <c r="D407" s="136">
        <v>1.8399999999999996</v>
      </c>
    </row>
    <row r="408" spans="1:4" x14ac:dyDescent="0.3">
      <c r="A408" s="135" t="s">
        <v>903</v>
      </c>
      <c r="B408" s="136">
        <v>2023</v>
      </c>
      <c r="C408" s="136">
        <v>5</v>
      </c>
      <c r="D408" s="136">
        <v>3.6099999999999994</v>
      </c>
    </row>
    <row r="409" spans="1:4" x14ac:dyDescent="0.3">
      <c r="A409" s="135" t="s">
        <v>903</v>
      </c>
      <c r="B409" s="136">
        <v>2023</v>
      </c>
      <c r="C409" s="136">
        <v>6</v>
      </c>
      <c r="D409" s="136">
        <v>4.3419999999999987</v>
      </c>
    </row>
    <row r="410" spans="1:4" x14ac:dyDescent="0.3">
      <c r="A410" s="135" t="s">
        <v>903</v>
      </c>
      <c r="B410" s="136">
        <v>2023</v>
      </c>
      <c r="C410" s="136">
        <v>7</v>
      </c>
      <c r="D410" s="136">
        <v>5.1890000000000001</v>
      </c>
    </row>
    <row r="411" spans="1:4" x14ac:dyDescent="0.3">
      <c r="A411" s="135" t="s">
        <v>903</v>
      </c>
      <c r="B411" s="136">
        <v>2023</v>
      </c>
      <c r="C411" s="136">
        <v>8</v>
      </c>
      <c r="D411" s="136">
        <v>4.9120000000000008</v>
      </c>
    </row>
    <row r="412" spans="1:4" x14ac:dyDescent="0.3">
      <c r="A412" s="135" t="s">
        <v>903</v>
      </c>
      <c r="B412" s="136">
        <v>2023</v>
      </c>
      <c r="C412" s="136">
        <v>9</v>
      </c>
      <c r="D412" s="136">
        <v>4.2219999999999986</v>
      </c>
    </row>
    <row r="413" spans="1:4" x14ac:dyDescent="0.3">
      <c r="A413" s="135" t="s">
        <v>903</v>
      </c>
      <c r="B413" s="136">
        <v>2023</v>
      </c>
      <c r="C413" s="136">
        <v>10</v>
      </c>
      <c r="D413" s="136">
        <v>2.6209999999999991</v>
      </c>
    </row>
    <row r="414" spans="1:4" x14ac:dyDescent="0.3">
      <c r="A414" s="135" t="s">
        <v>903</v>
      </c>
      <c r="B414" s="136">
        <v>2023</v>
      </c>
      <c r="C414" s="136">
        <v>11</v>
      </c>
      <c r="D414" s="136">
        <v>1.9629999999999996</v>
      </c>
    </row>
    <row r="415" spans="1:4" x14ac:dyDescent="0.3">
      <c r="A415" s="135" t="s">
        <v>903</v>
      </c>
      <c r="B415" s="136">
        <v>2023</v>
      </c>
      <c r="C415" s="136">
        <v>12</v>
      </c>
      <c r="D415" s="136">
        <v>1.2530000000000003</v>
      </c>
    </row>
    <row r="416" spans="1:4" x14ac:dyDescent="0.3">
      <c r="A416" s="135" t="s">
        <v>903</v>
      </c>
      <c r="B416" s="136">
        <v>2024</v>
      </c>
      <c r="C416" s="136">
        <v>1</v>
      </c>
      <c r="D416" s="136">
        <v>1.5919999999999996</v>
      </c>
    </row>
    <row r="417" spans="1:4" x14ac:dyDescent="0.3">
      <c r="A417" s="135" t="s">
        <v>903</v>
      </c>
      <c r="B417" s="136">
        <v>2024</v>
      </c>
      <c r="C417" s="136">
        <v>2</v>
      </c>
      <c r="D417" s="136">
        <v>1.1480000000000004</v>
      </c>
    </row>
    <row r="418" spans="1:4" x14ac:dyDescent="0.3">
      <c r="A418" s="135" t="s">
        <v>903</v>
      </c>
      <c r="B418" s="136">
        <v>2024</v>
      </c>
      <c r="C418" s="136">
        <v>3</v>
      </c>
      <c r="D418" s="136">
        <v>1.8520000000000001</v>
      </c>
    </row>
    <row r="419" spans="1:4" x14ac:dyDescent="0.3">
      <c r="A419" s="135" t="s">
        <v>903</v>
      </c>
      <c r="B419" s="136">
        <v>2024</v>
      </c>
      <c r="C419" s="136">
        <v>4</v>
      </c>
      <c r="D419" s="136">
        <v>1.8399999999999996</v>
      </c>
    </row>
    <row r="420" spans="1:4" x14ac:dyDescent="0.3">
      <c r="A420" s="135" t="s">
        <v>903</v>
      </c>
      <c r="B420" s="136">
        <v>2024</v>
      </c>
      <c r="C420" s="136">
        <v>5</v>
      </c>
      <c r="D420" s="136">
        <v>3.6099999999999994</v>
      </c>
    </row>
    <row r="421" spans="1:4" x14ac:dyDescent="0.3">
      <c r="A421" s="135" t="s">
        <v>903</v>
      </c>
      <c r="B421" s="136">
        <v>2024</v>
      </c>
      <c r="C421" s="136">
        <v>6</v>
      </c>
      <c r="D421" s="136">
        <v>4.3419999999999987</v>
      </c>
    </row>
    <row r="422" spans="1:4" x14ac:dyDescent="0.3">
      <c r="A422" s="135" t="s">
        <v>903</v>
      </c>
      <c r="B422" s="136">
        <v>2024</v>
      </c>
      <c r="C422" s="136">
        <v>7</v>
      </c>
      <c r="D422" s="136">
        <v>5.1890000000000001</v>
      </c>
    </row>
    <row r="423" spans="1:4" x14ac:dyDescent="0.3">
      <c r="A423" s="135" t="s">
        <v>903</v>
      </c>
      <c r="B423" s="136">
        <v>2024</v>
      </c>
      <c r="C423" s="136">
        <v>8</v>
      </c>
      <c r="D423" s="136">
        <v>4.9120000000000008</v>
      </c>
    </row>
    <row r="424" spans="1:4" x14ac:dyDescent="0.3">
      <c r="A424" s="135" t="s">
        <v>903</v>
      </c>
      <c r="B424" s="136">
        <v>2024</v>
      </c>
      <c r="C424" s="136">
        <v>9</v>
      </c>
      <c r="D424" s="136">
        <v>4.2219999999999986</v>
      </c>
    </row>
    <row r="425" spans="1:4" x14ac:dyDescent="0.3">
      <c r="A425" s="135" t="s">
        <v>903</v>
      </c>
      <c r="B425" s="136">
        <v>2024</v>
      </c>
      <c r="C425" s="136">
        <v>10</v>
      </c>
      <c r="D425" s="136">
        <v>2.6209999999999991</v>
      </c>
    </row>
    <row r="426" spans="1:4" x14ac:dyDescent="0.3">
      <c r="A426" s="135" t="s">
        <v>903</v>
      </c>
      <c r="B426" s="136">
        <v>2024</v>
      </c>
      <c r="C426" s="136">
        <v>11</v>
      </c>
      <c r="D426" s="136">
        <v>1.9629999999999996</v>
      </c>
    </row>
    <row r="427" spans="1:4" x14ac:dyDescent="0.3">
      <c r="A427" s="135" t="s">
        <v>903</v>
      </c>
      <c r="B427" s="136">
        <v>2024</v>
      </c>
      <c r="C427" s="136">
        <v>12</v>
      </c>
      <c r="D427" s="136">
        <v>1.2530000000000003</v>
      </c>
    </row>
    <row r="428" spans="1:4" x14ac:dyDescent="0.3">
      <c r="A428" s="135" t="s">
        <v>903</v>
      </c>
      <c r="B428" s="136">
        <v>2025</v>
      </c>
      <c r="C428" s="136">
        <v>1</v>
      </c>
      <c r="D428" s="136">
        <v>1.506</v>
      </c>
    </row>
    <row r="429" spans="1:4" x14ac:dyDescent="0.3">
      <c r="A429" s="135" t="s">
        <v>903</v>
      </c>
      <c r="B429" s="136">
        <v>2025</v>
      </c>
      <c r="C429" s="136">
        <v>2</v>
      </c>
      <c r="D429" s="136">
        <v>1.1609999999999994</v>
      </c>
    </row>
    <row r="430" spans="1:4" x14ac:dyDescent="0.3">
      <c r="A430" s="135" t="s">
        <v>903</v>
      </c>
      <c r="B430" s="136">
        <v>2025</v>
      </c>
      <c r="C430" s="136">
        <v>3</v>
      </c>
      <c r="D430" s="136">
        <v>1.7869999999999993</v>
      </c>
    </row>
    <row r="431" spans="1:4" x14ac:dyDescent="0.3">
      <c r="A431" s="135" t="s">
        <v>903</v>
      </c>
      <c r="B431" s="136">
        <v>2025</v>
      </c>
      <c r="C431" s="136">
        <v>4</v>
      </c>
      <c r="D431" s="136">
        <v>1.8729999999999998</v>
      </c>
    </row>
    <row r="432" spans="1:4" x14ac:dyDescent="0.3">
      <c r="A432" s="135" t="s">
        <v>903</v>
      </c>
      <c r="B432" s="136">
        <v>2025</v>
      </c>
      <c r="C432" s="136">
        <v>5</v>
      </c>
      <c r="D432" s="136">
        <v>3.7349999999999999</v>
      </c>
    </row>
    <row r="433" spans="1:4" x14ac:dyDescent="0.3">
      <c r="A433" s="135" t="s">
        <v>903</v>
      </c>
      <c r="B433" s="136">
        <v>2025</v>
      </c>
      <c r="C433" s="136">
        <v>6</v>
      </c>
      <c r="D433" s="136">
        <v>4.2240000000000002</v>
      </c>
    </row>
    <row r="434" spans="1:4" x14ac:dyDescent="0.3">
      <c r="A434" s="135" t="s">
        <v>903</v>
      </c>
      <c r="B434" s="136">
        <v>2025</v>
      </c>
      <c r="C434" s="136">
        <v>7</v>
      </c>
      <c r="D434" s="136">
        <v>5.363999999999999</v>
      </c>
    </row>
    <row r="435" spans="1:4" x14ac:dyDescent="0.3">
      <c r="A435" s="135" t="s">
        <v>903</v>
      </c>
      <c r="B435" s="136">
        <v>2025</v>
      </c>
      <c r="C435" s="136">
        <v>8</v>
      </c>
      <c r="D435" s="136">
        <v>5.0670000000000002</v>
      </c>
    </row>
    <row r="436" spans="1:4" x14ac:dyDescent="0.3">
      <c r="A436" s="135" t="s">
        <v>903</v>
      </c>
      <c r="B436" s="136">
        <v>2025</v>
      </c>
      <c r="C436" s="136">
        <v>9</v>
      </c>
      <c r="D436" s="136">
        <v>4.1599999999999966</v>
      </c>
    </row>
    <row r="437" spans="1:4" x14ac:dyDescent="0.3">
      <c r="A437" s="135" t="s">
        <v>903</v>
      </c>
      <c r="B437" s="136">
        <v>2025</v>
      </c>
      <c r="C437" s="136">
        <v>10</v>
      </c>
      <c r="D437" s="136">
        <v>2.9749999999999979</v>
      </c>
    </row>
    <row r="438" spans="1:4" x14ac:dyDescent="0.3">
      <c r="A438" s="135" t="s">
        <v>903</v>
      </c>
      <c r="B438" s="136">
        <v>2025</v>
      </c>
      <c r="C438" s="136">
        <v>11</v>
      </c>
      <c r="D438" s="136">
        <v>1.8399999999999996</v>
      </c>
    </row>
    <row r="439" spans="1:4" x14ac:dyDescent="0.3">
      <c r="A439" s="135" t="s">
        <v>903</v>
      </c>
      <c r="B439" s="136">
        <v>2025</v>
      </c>
      <c r="C439" s="136">
        <v>12</v>
      </c>
      <c r="D439" s="136">
        <v>1.3190000000000002</v>
      </c>
    </row>
    <row r="440" spans="1:4" x14ac:dyDescent="0.3">
      <c r="A440" s="135" t="s">
        <v>903</v>
      </c>
      <c r="B440" s="136">
        <v>2026</v>
      </c>
      <c r="C440" s="136">
        <v>1</v>
      </c>
      <c r="D440" s="136">
        <v>1.5919999999999996</v>
      </c>
    </row>
    <row r="441" spans="1:4" x14ac:dyDescent="0.3">
      <c r="A441" s="135" t="s">
        <v>903</v>
      </c>
      <c r="B441" s="136">
        <v>2026</v>
      </c>
      <c r="C441" s="136">
        <v>2</v>
      </c>
      <c r="D441" s="136">
        <v>1.1100000000000003</v>
      </c>
    </row>
    <row r="442" spans="1:4" x14ac:dyDescent="0.3">
      <c r="A442" s="135" t="s">
        <v>903</v>
      </c>
      <c r="B442" s="136">
        <v>2026</v>
      </c>
      <c r="C442" s="136">
        <v>3</v>
      </c>
      <c r="D442" s="136">
        <v>1.8520000000000001</v>
      </c>
    </row>
    <row r="443" spans="1:4" x14ac:dyDescent="0.3">
      <c r="A443" s="135" t="s">
        <v>903</v>
      </c>
      <c r="B443" s="136">
        <v>2026</v>
      </c>
      <c r="C443" s="136">
        <v>4</v>
      </c>
      <c r="D443" s="136">
        <v>1.8399999999999996</v>
      </c>
    </row>
    <row r="444" spans="1:4" x14ac:dyDescent="0.3">
      <c r="A444" s="135" t="s">
        <v>903</v>
      </c>
      <c r="B444" s="136">
        <v>2026</v>
      </c>
      <c r="C444" s="136">
        <v>5</v>
      </c>
      <c r="D444" s="136">
        <v>3.6099999999999994</v>
      </c>
    </row>
    <row r="445" spans="1:4" x14ac:dyDescent="0.3">
      <c r="A445" s="135" t="s">
        <v>903</v>
      </c>
      <c r="B445" s="136">
        <v>2026</v>
      </c>
      <c r="C445" s="136">
        <v>6</v>
      </c>
      <c r="D445" s="136">
        <v>4.3419999999999987</v>
      </c>
    </row>
    <row r="446" spans="1:4" x14ac:dyDescent="0.3">
      <c r="A446" s="135" t="s">
        <v>903</v>
      </c>
      <c r="B446" s="136">
        <v>2026</v>
      </c>
      <c r="C446" s="136">
        <v>7</v>
      </c>
      <c r="D446" s="136">
        <v>5.1890000000000001</v>
      </c>
    </row>
    <row r="447" spans="1:4" x14ac:dyDescent="0.3">
      <c r="A447" s="135" t="s">
        <v>903</v>
      </c>
      <c r="B447" s="136">
        <v>2026</v>
      </c>
      <c r="C447" s="136">
        <v>8</v>
      </c>
      <c r="D447" s="136">
        <v>4.9120000000000008</v>
      </c>
    </row>
    <row r="448" spans="1:4" x14ac:dyDescent="0.3">
      <c r="A448" s="135" t="s">
        <v>903</v>
      </c>
      <c r="B448" s="136">
        <v>2026</v>
      </c>
      <c r="C448" s="136">
        <v>9</v>
      </c>
      <c r="D448" s="136">
        <v>4.2219999999999986</v>
      </c>
    </row>
    <row r="449" spans="1:4" x14ac:dyDescent="0.3">
      <c r="A449" s="135" t="s">
        <v>903</v>
      </c>
      <c r="B449" s="136">
        <v>2026</v>
      </c>
      <c r="C449" s="136">
        <v>10</v>
      </c>
      <c r="D449" s="136">
        <v>2.6209999999999991</v>
      </c>
    </row>
    <row r="450" spans="1:4" x14ac:dyDescent="0.3">
      <c r="A450" s="135" t="s">
        <v>903</v>
      </c>
      <c r="B450" s="136">
        <v>2026</v>
      </c>
      <c r="C450" s="136">
        <v>11</v>
      </c>
      <c r="D450" s="136">
        <v>1.9629999999999996</v>
      </c>
    </row>
    <row r="451" spans="1:4" x14ac:dyDescent="0.3">
      <c r="A451" s="135" t="s">
        <v>903</v>
      </c>
      <c r="B451" s="136">
        <v>2026</v>
      </c>
      <c r="C451" s="136">
        <v>12</v>
      </c>
      <c r="D451" s="136">
        <v>1.2530000000000003</v>
      </c>
    </row>
    <row r="452" spans="1:4" x14ac:dyDescent="0.3">
      <c r="A452" s="135" t="s">
        <v>903</v>
      </c>
      <c r="B452" s="136">
        <v>2027</v>
      </c>
      <c r="C452" s="136">
        <v>1</v>
      </c>
      <c r="D452" s="136">
        <v>1.5919999999999996</v>
      </c>
    </row>
    <row r="453" spans="1:4" x14ac:dyDescent="0.3">
      <c r="A453" s="135" t="s">
        <v>903</v>
      </c>
      <c r="B453" s="136">
        <v>2027</v>
      </c>
      <c r="C453" s="136">
        <v>2</v>
      </c>
      <c r="D453" s="136">
        <v>1.1100000000000003</v>
      </c>
    </row>
    <row r="454" spans="1:4" x14ac:dyDescent="0.3">
      <c r="A454" s="135" t="s">
        <v>903</v>
      </c>
      <c r="B454" s="136">
        <v>2027</v>
      </c>
      <c r="C454" s="136">
        <v>3</v>
      </c>
      <c r="D454" s="136">
        <v>1.8520000000000001</v>
      </c>
    </row>
    <row r="455" spans="1:4" x14ac:dyDescent="0.3">
      <c r="A455" s="135" t="s">
        <v>903</v>
      </c>
      <c r="B455" s="136">
        <v>2027</v>
      </c>
      <c r="C455" s="136">
        <v>4</v>
      </c>
      <c r="D455" s="136">
        <v>1.8399999999999996</v>
      </c>
    </row>
    <row r="456" spans="1:4" x14ac:dyDescent="0.3">
      <c r="A456" s="135" t="s">
        <v>903</v>
      </c>
      <c r="B456" s="136">
        <v>2027</v>
      </c>
      <c r="C456" s="136">
        <v>5</v>
      </c>
      <c r="D456" s="136">
        <v>3.6099999999999994</v>
      </c>
    </row>
    <row r="457" spans="1:4" x14ac:dyDescent="0.3">
      <c r="A457" s="135" t="s">
        <v>903</v>
      </c>
      <c r="B457" s="136">
        <v>2027</v>
      </c>
      <c r="C457" s="136">
        <v>6</v>
      </c>
      <c r="D457" s="136">
        <v>4.3419999999999987</v>
      </c>
    </row>
    <row r="458" spans="1:4" x14ac:dyDescent="0.3">
      <c r="A458" s="135" t="s">
        <v>903</v>
      </c>
      <c r="B458" s="136">
        <v>2027</v>
      </c>
      <c r="C458" s="136">
        <v>7</v>
      </c>
      <c r="D458" s="136">
        <v>5.1890000000000001</v>
      </c>
    </row>
    <row r="459" spans="1:4" x14ac:dyDescent="0.3">
      <c r="A459" s="135" t="s">
        <v>903</v>
      </c>
      <c r="B459" s="136">
        <v>2027</v>
      </c>
      <c r="C459" s="136">
        <v>8</v>
      </c>
      <c r="D459" s="136">
        <v>4.9120000000000008</v>
      </c>
    </row>
    <row r="460" spans="1:4" x14ac:dyDescent="0.3">
      <c r="A460" s="135" t="s">
        <v>903</v>
      </c>
      <c r="B460" s="136">
        <v>2027</v>
      </c>
      <c r="C460" s="136">
        <v>9</v>
      </c>
      <c r="D460" s="136">
        <v>4.2219999999999986</v>
      </c>
    </row>
    <row r="461" spans="1:4" x14ac:dyDescent="0.3">
      <c r="A461" s="135" t="s">
        <v>903</v>
      </c>
      <c r="B461" s="136">
        <v>2027</v>
      </c>
      <c r="C461" s="136">
        <v>10</v>
      </c>
      <c r="D461" s="136">
        <v>2.6209999999999991</v>
      </c>
    </row>
    <row r="462" spans="1:4" x14ac:dyDescent="0.3">
      <c r="A462" s="135" t="s">
        <v>903</v>
      </c>
      <c r="B462" s="136">
        <v>2027</v>
      </c>
      <c r="C462" s="136">
        <v>11</v>
      </c>
      <c r="D462" s="136">
        <v>1.9629999999999996</v>
      </c>
    </row>
    <row r="463" spans="1:4" x14ac:dyDescent="0.3">
      <c r="A463" s="135" t="s">
        <v>903</v>
      </c>
      <c r="B463" s="136">
        <v>2027</v>
      </c>
      <c r="C463" s="136">
        <v>12</v>
      </c>
      <c r="D463" s="136">
        <v>1.2530000000000003</v>
      </c>
    </row>
    <row r="464" spans="1:4" x14ac:dyDescent="0.3">
      <c r="A464" s="135" t="s">
        <v>903</v>
      </c>
      <c r="B464" s="136">
        <v>2028</v>
      </c>
      <c r="C464" s="136">
        <v>1</v>
      </c>
      <c r="D464" s="136">
        <v>1.5919999999999996</v>
      </c>
    </row>
    <row r="465" spans="1:4" x14ac:dyDescent="0.3">
      <c r="A465" s="135" t="s">
        <v>903</v>
      </c>
      <c r="B465" s="136">
        <v>2028</v>
      </c>
      <c r="C465" s="136">
        <v>2</v>
      </c>
      <c r="D465" s="136">
        <v>1.1480000000000004</v>
      </c>
    </row>
    <row r="466" spans="1:4" x14ac:dyDescent="0.3">
      <c r="A466" s="135" t="s">
        <v>903</v>
      </c>
      <c r="B466" s="136">
        <v>2028</v>
      </c>
      <c r="C466" s="136">
        <v>3</v>
      </c>
      <c r="D466" s="136">
        <v>1.8520000000000001</v>
      </c>
    </row>
    <row r="467" spans="1:4" x14ac:dyDescent="0.3">
      <c r="A467" s="135" t="s">
        <v>903</v>
      </c>
      <c r="B467" s="136">
        <v>2028</v>
      </c>
      <c r="C467" s="136">
        <v>4</v>
      </c>
      <c r="D467" s="136">
        <v>1.8399999999999996</v>
      </c>
    </row>
    <row r="468" spans="1:4" x14ac:dyDescent="0.3">
      <c r="A468" s="135" t="s">
        <v>903</v>
      </c>
      <c r="B468" s="136">
        <v>2028</v>
      </c>
      <c r="C468" s="136">
        <v>5</v>
      </c>
      <c r="D468" s="136">
        <v>3.6099999999999994</v>
      </c>
    </row>
    <row r="469" spans="1:4" x14ac:dyDescent="0.3">
      <c r="A469" s="135" t="s">
        <v>903</v>
      </c>
      <c r="B469" s="136">
        <v>2028</v>
      </c>
      <c r="C469" s="136">
        <v>6</v>
      </c>
      <c r="D469" s="136">
        <v>4.3419999999999987</v>
      </c>
    </row>
    <row r="470" spans="1:4" x14ac:dyDescent="0.3">
      <c r="A470" s="135" t="s">
        <v>903</v>
      </c>
      <c r="B470" s="136">
        <v>2028</v>
      </c>
      <c r="C470" s="136">
        <v>7</v>
      </c>
      <c r="D470" s="136">
        <v>5.1890000000000001</v>
      </c>
    </row>
    <row r="471" spans="1:4" x14ac:dyDescent="0.3">
      <c r="A471" s="135" t="s">
        <v>903</v>
      </c>
      <c r="B471" s="136">
        <v>2028</v>
      </c>
      <c r="C471" s="136">
        <v>8</v>
      </c>
      <c r="D471" s="136">
        <v>4.9120000000000008</v>
      </c>
    </row>
    <row r="472" spans="1:4" x14ac:dyDescent="0.3">
      <c r="A472" s="135" t="s">
        <v>903</v>
      </c>
      <c r="B472" s="136">
        <v>2028</v>
      </c>
      <c r="C472" s="136">
        <v>9</v>
      </c>
      <c r="D472" s="136">
        <v>4.2219999999999986</v>
      </c>
    </row>
    <row r="473" spans="1:4" x14ac:dyDescent="0.3">
      <c r="A473" s="135" t="s">
        <v>903</v>
      </c>
      <c r="B473" s="136">
        <v>2028</v>
      </c>
      <c r="C473" s="136">
        <v>10</v>
      </c>
      <c r="D473" s="136">
        <v>2.6209999999999991</v>
      </c>
    </row>
    <row r="474" spans="1:4" x14ac:dyDescent="0.3">
      <c r="A474" s="135" t="s">
        <v>903</v>
      </c>
      <c r="B474" s="136">
        <v>2028</v>
      </c>
      <c r="C474" s="136">
        <v>11</v>
      </c>
      <c r="D474" s="136">
        <v>1.9629999999999996</v>
      </c>
    </row>
    <row r="475" spans="1:4" x14ac:dyDescent="0.3">
      <c r="A475" s="135" t="s">
        <v>903</v>
      </c>
      <c r="B475" s="136">
        <v>2028</v>
      </c>
      <c r="C475" s="136">
        <v>12</v>
      </c>
      <c r="D475" s="136">
        <v>1.2530000000000003</v>
      </c>
    </row>
    <row r="476" spans="1:4" x14ac:dyDescent="0.3">
      <c r="A476" s="135" t="s">
        <v>903</v>
      </c>
      <c r="B476" s="136">
        <v>2029</v>
      </c>
      <c r="C476" s="136">
        <v>1</v>
      </c>
      <c r="D476" s="136">
        <v>1.5919999999999996</v>
      </c>
    </row>
    <row r="477" spans="1:4" x14ac:dyDescent="0.3">
      <c r="A477" s="135" t="s">
        <v>903</v>
      </c>
      <c r="B477" s="136">
        <v>2029</v>
      </c>
      <c r="C477" s="136">
        <v>2</v>
      </c>
      <c r="D477" s="136">
        <v>1.1100000000000003</v>
      </c>
    </row>
    <row r="478" spans="1:4" x14ac:dyDescent="0.3">
      <c r="A478" s="135" t="s">
        <v>903</v>
      </c>
      <c r="B478" s="136">
        <v>2029</v>
      </c>
      <c r="C478" s="136">
        <v>3</v>
      </c>
      <c r="D478" s="136">
        <v>1.8520000000000001</v>
      </c>
    </row>
    <row r="479" spans="1:4" x14ac:dyDescent="0.3">
      <c r="A479" s="135" t="s">
        <v>903</v>
      </c>
      <c r="B479" s="136">
        <v>2029</v>
      </c>
      <c r="C479" s="136">
        <v>4</v>
      </c>
      <c r="D479" s="136">
        <v>1.8399999999999996</v>
      </c>
    </row>
    <row r="480" spans="1:4" x14ac:dyDescent="0.3">
      <c r="A480" s="135" t="s">
        <v>903</v>
      </c>
      <c r="B480" s="136">
        <v>2029</v>
      </c>
      <c r="C480" s="136">
        <v>5</v>
      </c>
      <c r="D480" s="136">
        <v>3.6099999999999994</v>
      </c>
    </row>
    <row r="481" spans="1:4" x14ac:dyDescent="0.3">
      <c r="A481" s="135" t="s">
        <v>903</v>
      </c>
      <c r="B481" s="136">
        <v>2029</v>
      </c>
      <c r="C481" s="136">
        <v>6</v>
      </c>
      <c r="D481" s="136">
        <v>4.3419999999999987</v>
      </c>
    </row>
    <row r="482" spans="1:4" x14ac:dyDescent="0.3">
      <c r="A482" s="135" t="s">
        <v>903</v>
      </c>
      <c r="B482" s="136">
        <v>2029</v>
      </c>
      <c r="C482" s="136">
        <v>7</v>
      </c>
      <c r="D482" s="136">
        <v>5.1890000000000001</v>
      </c>
    </row>
    <row r="483" spans="1:4" x14ac:dyDescent="0.3">
      <c r="A483" s="135" t="s">
        <v>903</v>
      </c>
      <c r="B483" s="136">
        <v>2029</v>
      </c>
      <c r="C483" s="136">
        <v>8</v>
      </c>
      <c r="D483" s="136">
        <v>4.9120000000000008</v>
      </c>
    </row>
    <row r="484" spans="1:4" x14ac:dyDescent="0.3">
      <c r="A484" s="135" t="s">
        <v>903</v>
      </c>
      <c r="B484" s="136">
        <v>2029</v>
      </c>
      <c r="C484" s="136">
        <v>9</v>
      </c>
      <c r="D484" s="136">
        <v>4.2219999999999986</v>
      </c>
    </row>
    <row r="485" spans="1:4" x14ac:dyDescent="0.3">
      <c r="A485" s="135" t="s">
        <v>903</v>
      </c>
      <c r="B485" s="136">
        <v>2029</v>
      </c>
      <c r="C485" s="136">
        <v>10</v>
      </c>
      <c r="D485" s="136">
        <v>2.6209999999999991</v>
      </c>
    </row>
    <row r="486" spans="1:4" x14ac:dyDescent="0.3">
      <c r="A486" s="135" t="s">
        <v>903</v>
      </c>
      <c r="B486" s="136">
        <v>2029</v>
      </c>
      <c r="C486" s="136">
        <v>11</v>
      </c>
      <c r="D486" s="136">
        <v>1.9629999999999996</v>
      </c>
    </row>
    <row r="487" spans="1:4" x14ac:dyDescent="0.3">
      <c r="A487" s="135" t="s">
        <v>903</v>
      </c>
      <c r="B487" s="136">
        <v>2029</v>
      </c>
      <c r="C487" s="136">
        <v>12</v>
      </c>
      <c r="D487" s="136">
        <v>1.2530000000000003</v>
      </c>
    </row>
    <row r="488" spans="1:4" x14ac:dyDescent="0.3">
      <c r="A488" s="135" t="s">
        <v>903</v>
      </c>
      <c r="B488" s="136">
        <v>2030</v>
      </c>
      <c r="C488" s="136">
        <v>1</v>
      </c>
      <c r="D488" s="136">
        <v>1.5919999999999996</v>
      </c>
    </row>
    <row r="489" spans="1:4" x14ac:dyDescent="0.3">
      <c r="A489" s="135" t="s">
        <v>903</v>
      </c>
      <c r="B489" s="136">
        <v>2030</v>
      </c>
      <c r="C489" s="136">
        <v>2</v>
      </c>
      <c r="D489" s="136">
        <v>1.1100000000000003</v>
      </c>
    </row>
    <row r="490" spans="1:4" x14ac:dyDescent="0.3">
      <c r="A490" s="135" t="s">
        <v>903</v>
      </c>
      <c r="B490" s="136">
        <v>2030</v>
      </c>
      <c r="C490" s="136">
        <v>3</v>
      </c>
      <c r="D490" s="136">
        <v>1.8520000000000001</v>
      </c>
    </row>
    <row r="491" spans="1:4" x14ac:dyDescent="0.3">
      <c r="A491" s="135" t="s">
        <v>903</v>
      </c>
      <c r="B491" s="136">
        <v>2030</v>
      </c>
      <c r="C491" s="136">
        <v>4</v>
      </c>
      <c r="D491" s="136">
        <v>1.8399999999999996</v>
      </c>
    </row>
    <row r="492" spans="1:4" x14ac:dyDescent="0.3">
      <c r="A492" s="135" t="s">
        <v>903</v>
      </c>
      <c r="B492" s="136">
        <v>2030</v>
      </c>
      <c r="C492" s="136">
        <v>5</v>
      </c>
      <c r="D492" s="136">
        <v>3.6099999999999994</v>
      </c>
    </row>
    <row r="493" spans="1:4" x14ac:dyDescent="0.3">
      <c r="A493" s="135" t="s">
        <v>903</v>
      </c>
      <c r="B493" s="136">
        <v>2030</v>
      </c>
      <c r="C493" s="136">
        <v>6</v>
      </c>
      <c r="D493" s="136">
        <v>4.3419999999999987</v>
      </c>
    </row>
    <row r="494" spans="1:4" x14ac:dyDescent="0.3">
      <c r="A494" s="135" t="s">
        <v>903</v>
      </c>
      <c r="B494" s="136">
        <v>2030</v>
      </c>
      <c r="C494" s="136">
        <v>7</v>
      </c>
      <c r="D494" s="136">
        <v>5.1890000000000001</v>
      </c>
    </row>
    <row r="495" spans="1:4" x14ac:dyDescent="0.3">
      <c r="A495" s="135" t="s">
        <v>903</v>
      </c>
      <c r="B495" s="136">
        <v>2030</v>
      </c>
      <c r="C495" s="136">
        <v>8</v>
      </c>
      <c r="D495" s="136">
        <v>4.9120000000000008</v>
      </c>
    </row>
    <row r="496" spans="1:4" x14ac:dyDescent="0.3">
      <c r="A496" s="135" t="s">
        <v>903</v>
      </c>
      <c r="B496" s="136">
        <v>2030</v>
      </c>
      <c r="C496" s="136">
        <v>9</v>
      </c>
      <c r="D496" s="136">
        <v>4.2219999999999986</v>
      </c>
    </row>
    <row r="497" spans="1:4" x14ac:dyDescent="0.3">
      <c r="A497" s="135" t="s">
        <v>903</v>
      </c>
      <c r="B497" s="136">
        <v>2030</v>
      </c>
      <c r="C497" s="136">
        <v>10</v>
      </c>
      <c r="D497" s="136">
        <v>2.6209999999999991</v>
      </c>
    </row>
    <row r="498" spans="1:4" x14ac:dyDescent="0.3">
      <c r="A498" s="135" t="s">
        <v>903</v>
      </c>
      <c r="B498" s="136">
        <v>2030</v>
      </c>
      <c r="C498" s="136">
        <v>11</v>
      </c>
      <c r="D498" s="136">
        <v>1.9629999999999996</v>
      </c>
    </row>
    <row r="499" spans="1:4" x14ac:dyDescent="0.3">
      <c r="A499" s="135" t="s">
        <v>903</v>
      </c>
      <c r="B499" s="136">
        <v>2030</v>
      </c>
      <c r="C499" s="136">
        <v>12</v>
      </c>
      <c r="D499" s="136">
        <v>1.2530000000000003</v>
      </c>
    </row>
    <row r="500" spans="1:4" x14ac:dyDescent="0.3">
      <c r="A500" s="135" t="s">
        <v>903</v>
      </c>
      <c r="B500" s="136">
        <v>2031</v>
      </c>
      <c r="C500" s="136">
        <v>1</v>
      </c>
      <c r="D500" s="136">
        <v>1.5919999999999996</v>
      </c>
    </row>
    <row r="501" spans="1:4" x14ac:dyDescent="0.3">
      <c r="A501" s="135" t="s">
        <v>903</v>
      </c>
      <c r="B501" s="136">
        <v>2031</v>
      </c>
      <c r="C501" s="136">
        <v>2</v>
      </c>
      <c r="D501" s="136">
        <v>1.1100000000000003</v>
      </c>
    </row>
    <row r="502" spans="1:4" x14ac:dyDescent="0.3">
      <c r="A502" s="135" t="s">
        <v>903</v>
      </c>
      <c r="B502" s="136">
        <v>2031</v>
      </c>
      <c r="C502" s="136">
        <v>3</v>
      </c>
      <c r="D502" s="136">
        <v>1.8520000000000001</v>
      </c>
    </row>
    <row r="503" spans="1:4" x14ac:dyDescent="0.3">
      <c r="A503" s="135" t="s">
        <v>903</v>
      </c>
      <c r="B503" s="136">
        <v>2031</v>
      </c>
      <c r="C503" s="136">
        <v>4</v>
      </c>
      <c r="D503" s="136">
        <v>1.8399999999999996</v>
      </c>
    </row>
    <row r="504" spans="1:4" x14ac:dyDescent="0.3">
      <c r="A504" s="135" t="s">
        <v>903</v>
      </c>
      <c r="B504" s="136">
        <v>2031</v>
      </c>
      <c r="C504" s="136">
        <v>5</v>
      </c>
      <c r="D504" s="136">
        <v>3.6099999999999994</v>
      </c>
    </row>
    <row r="505" spans="1:4" x14ac:dyDescent="0.3">
      <c r="A505" s="135" t="s">
        <v>903</v>
      </c>
      <c r="B505" s="136">
        <v>2031</v>
      </c>
      <c r="C505" s="136">
        <v>6</v>
      </c>
      <c r="D505" s="136">
        <v>4.3419999999999987</v>
      </c>
    </row>
    <row r="506" spans="1:4" x14ac:dyDescent="0.3">
      <c r="A506" s="135" t="s">
        <v>903</v>
      </c>
      <c r="B506" s="136">
        <v>2031</v>
      </c>
      <c r="C506" s="136">
        <v>7</v>
      </c>
      <c r="D506" s="136">
        <v>5.1890000000000001</v>
      </c>
    </row>
    <row r="507" spans="1:4" x14ac:dyDescent="0.3">
      <c r="A507" s="135" t="s">
        <v>903</v>
      </c>
      <c r="B507" s="136">
        <v>2031</v>
      </c>
      <c r="C507" s="136">
        <v>8</v>
      </c>
      <c r="D507" s="136">
        <v>4.9120000000000008</v>
      </c>
    </row>
    <row r="508" spans="1:4" x14ac:dyDescent="0.3">
      <c r="A508" s="135" t="s">
        <v>903</v>
      </c>
      <c r="B508" s="136">
        <v>2031</v>
      </c>
      <c r="C508" s="136">
        <v>9</v>
      </c>
      <c r="D508" s="136">
        <v>4.2219999999999986</v>
      </c>
    </row>
    <row r="509" spans="1:4" x14ac:dyDescent="0.3">
      <c r="A509" s="135" t="s">
        <v>903</v>
      </c>
      <c r="B509" s="136">
        <v>2031</v>
      </c>
      <c r="C509" s="136">
        <v>10</v>
      </c>
      <c r="D509" s="136">
        <v>2.6209999999999991</v>
      </c>
    </row>
    <row r="510" spans="1:4" x14ac:dyDescent="0.3">
      <c r="A510" s="135" t="s">
        <v>903</v>
      </c>
      <c r="B510" s="136">
        <v>2031</v>
      </c>
      <c r="C510" s="136">
        <v>11</v>
      </c>
      <c r="D510" s="136">
        <v>1.9629999999999996</v>
      </c>
    </row>
    <row r="511" spans="1:4" x14ac:dyDescent="0.3">
      <c r="A511" s="135" t="s">
        <v>903</v>
      </c>
      <c r="B511" s="136">
        <v>2031</v>
      </c>
      <c r="C511" s="136">
        <v>12</v>
      </c>
      <c r="D511" s="136">
        <v>1.2530000000000003</v>
      </c>
    </row>
    <row r="512" spans="1:4" x14ac:dyDescent="0.3">
      <c r="A512" s="135" t="s">
        <v>903</v>
      </c>
      <c r="B512" s="136">
        <v>2032</v>
      </c>
      <c r="C512" s="136">
        <v>1</v>
      </c>
      <c r="D512" s="136">
        <v>1.5919999999999996</v>
      </c>
    </row>
    <row r="513" spans="1:4" x14ac:dyDescent="0.3">
      <c r="A513" s="135" t="s">
        <v>903</v>
      </c>
      <c r="B513" s="136">
        <v>2032</v>
      </c>
      <c r="C513" s="136">
        <v>2</v>
      </c>
      <c r="D513" s="136">
        <v>1.1480000000000004</v>
      </c>
    </row>
    <row r="514" spans="1:4" x14ac:dyDescent="0.3">
      <c r="A514" s="135" t="s">
        <v>903</v>
      </c>
      <c r="B514" s="136">
        <v>2032</v>
      </c>
      <c r="C514" s="136">
        <v>3</v>
      </c>
      <c r="D514" s="136">
        <v>1.8520000000000001</v>
      </c>
    </row>
    <row r="515" spans="1:4" x14ac:dyDescent="0.3">
      <c r="A515" s="135" t="s">
        <v>903</v>
      </c>
      <c r="B515" s="136">
        <v>2032</v>
      </c>
      <c r="C515" s="136">
        <v>4</v>
      </c>
      <c r="D515" s="136">
        <v>1.8399999999999996</v>
      </c>
    </row>
    <row r="516" spans="1:4" x14ac:dyDescent="0.3">
      <c r="A516" s="135" t="s">
        <v>903</v>
      </c>
      <c r="B516" s="136">
        <v>2032</v>
      </c>
      <c r="C516" s="136">
        <v>5</v>
      </c>
      <c r="D516" s="136">
        <v>3.6099999999999994</v>
      </c>
    </row>
    <row r="517" spans="1:4" x14ac:dyDescent="0.3">
      <c r="A517" s="135" t="s">
        <v>903</v>
      </c>
      <c r="B517" s="136">
        <v>2032</v>
      </c>
      <c r="C517" s="136">
        <v>6</v>
      </c>
      <c r="D517" s="136">
        <v>4.3419999999999987</v>
      </c>
    </row>
    <row r="518" spans="1:4" x14ac:dyDescent="0.3">
      <c r="A518" s="135" t="s">
        <v>903</v>
      </c>
      <c r="B518" s="136">
        <v>2032</v>
      </c>
      <c r="C518" s="136">
        <v>7</v>
      </c>
      <c r="D518" s="136">
        <v>5.1890000000000001</v>
      </c>
    </row>
    <row r="519" spans="1:4" x14ac:dyDescent="0.3">
      <c r="A519" s="135" t="s">
        <v>903</v>
      </c>
      <c r="B519" s="136">
        <v>2032</v>
      </c>
      <c r="C519" s="136">
        <v>8</v>
      </c>
      <c r="D519" s="136">
        <v>4.9120000000000008</v>
      </c>
    </row>
    <row r="520" spans="1:4" x14ac:dyDescent="0.3">
      <c r="A520" s="135" t="s">
        <v>903</v>
      </c>
      <c r="B520" s="136">
        <v>2032</v>
      </c>
      <c r="C520" s="136">
        <v>9</v>
      </c>
      <c r="D520" s="136">
        <v>4.2219999999999986</v>
      </c>
    </row>
    <row r="521" spans="1:4" x14ac:dyDescent="0.3">
      <c r="A521" s="135" t="s">
        <v>903</v>
      </c>
      <c r="B521" s="136">
        <v>2032</v>
      </c>
      <c r="C521" s="136">
        <v>10</v>
      </c>
      <c r="D521" s="136">
        <v>2.6209999999999991</v>
      </c>
    </row>
    <row r="522" spans="1:4" x14ac:dyDescent="0.3">
      <c r="A522" s="135" t="s">
        <v>903</v>
      </c>
      <c r="B522" s="136">
        <v>2032</v>
      </c>
      <c r="C522" s="136">
        <v>11</v>
      </c>
      <c r="D522" s="136">
        <v>1.9629999999999996</v>
      </c>
    </row>
    <row r="523" spans="1:4" x14ac:dyDescent="0.3">
      <c r="A523" s="135" t="s">
        <v>903</v>
      </c>
      <c r="B523" s="136">
        <v>2032</v>
      </c>
      <c r="C523" s="136">
        <v>12</v>
      </c>
      <c r="D523" s="136">
        <v>1.2530000000000003</v>
      </c>
    </row>
    <row r="524" spans="1:4" x14ac:dyDescent="0.3">
      <c r="A524" s="135" t="s">
        <v>903</v>
      </c>
      <c r="B524" s="136">
        <v>2033</v>
      </c>
      <c r="C524" s="136">
        <v>1</v>
      </c>
      <c r="D524" s="136">
        <v>1.5919999999999996</v>
      </c>
    </row>
    <row r="525" spans="1:4" x14ac:dyDescent="0.3">
      <c r="A525" s="135" t="s">
        <v>903</v>
      </c>
      <c r="B525" s="136">
        <v>2033</v>
      </c>
      <c r="C525" s="136">
        <v>2</v>
      </c>
      <c r="D525" s="136">
        <v>1.1100000000000003</v>
      </c>
    </row>
    <row r="526" spans="1:4" x14ac:dyDescent="0.3">
      <c r="A526" s="135" t="s">
        <v>903</v>
      </c>
      <c r="B526" s="136">
        <v>2033</v>
      </c>
      <c r="C526" s="136">
        <v>3</v>
      </c>
      <c r="D526" s="136">
        <v>1.8520000000000001</v>
      </c>
    </row>
    <row r="527" spans="1:4" x14ac:dyDescent="0.3">
      <c r="A527" s="135" t="s">
        <v>903</v>
      </c>
      <c r="B527" s="136">
        <v>2033</v>
      </c>
      <c r="C527" s="136">
        <v>4</v>
      </c>
      <c r="D527" s="136">
        <v>1.8399999999999996</v>
      </c>
    </row>
    <row r="528" spans="1:4" x14ac:dyDescent="0.3">
      <c r="A528" s="135" t="s">
        <v>903</v>
      </c>
      <c r="B528" s="136">
        <v>2033</v>
      </c>
      <c r="C528" s="136">
        <v>5</v>
      </c>
      <c r="D528" s="136">
        <v>3.6099999999999994</v>
      </c>
    </row>
    <row r="529" spans="1:4" x14ac:dyDescent="0.3">
      <c r="A529" s="135" t="s">
        <v>903</v>
      </c>
      <c r="B529" s="136">
        <v>2033</v>
      </c>
      <c r="C529" s="136">
        <v>6</v>
      </c>
      <c r="D529" s="136">
        <v>4.3419999999999987</v>
      </c>
    </row>
    <row r="530" spans="1:4" x14ac:dyDescent="0.3">
      <c r="A530" s="135" t="s">
        <v>903</v>
      </c>
      <c r="B530" s="136">
        <v>2033</v>
      </c>
      <c r="C530" s="136">
        <v>7</v>
      </c>
      <c r="D530" s="136">
        <v>5.1890000000000001</v>
      </c>
    </row>
    <row r="531" spans="1:4" x14ac:dyDescent="0.3">
      <c r="A531" s="135" t="s">
        <v>903</v>
      </c>
      <c r="B531" s="136">
        <v>2033</v>
      </c>
      <c r="C531" s="136">
        <v>8</v>
      </c>
      <c r="D531" s="136">
        <v>4.9120000000000008</v>
      </c>
    </row>
    <row r="532" spans="1:4" x14ac:dyDescent="0.3">
      <c r="A532" s="135" t="s">
        <v>903</v>
      </c>
      <c r="B532" s="136">
        <v>2033</v>
      </c>
      <c r="C532" s="136">
        <v>9</v>
      </c>
      <c r="D532" s="136">
        <v>4.2219999999999986</v>
      </c>
    </row>
    <row r="533" spans="1:4" x14ac:dyDescent="0.3">
      <c r="A533" s="135" t="s">
        <v>903</v>
      </c>
      <c r="B533" s="136">
        <v>2033</v>
      </c>
      <c r="C533" s="136">
        <v>10</v>
      </c>
      <c r="D533" s="136">
        <v>2.6209999999999991</v>
      </c>
    </row>
    <row r="534" spans="1:4" x14ac:dyDescent="0.3">
      <c r="A534" s="135" t="s">
        <v>903</v>
      </c>
      <c r="B534" s="136">
        <v>2033</v>
      </c>
      <c r="C534" s="136">
        <v>11</v>
      </c>
      <c r="D534" s="136">
        <v>1.9629999999999996</v>
      </c>
    </row>
    <row r="535" spans="1:4" x14ac:dyDescent="0.3">
      <c r="A535" s="135" t="s">
        <v>903</v>
      </c>
      <c r="B535" s="136">
        <v>2033</v>
      </c>
      <c r="C535" s="136">
        <v>12</v>
      </c>
      <c r="D535" s="136">
        <v>1.2530000000000003</v>
      </c>
    </row>
    <row r="536" spans="1:4" x14ac:dyDescent="0.3">
      <c r="A536" s="135" t="s">
        <v>903</v>
      </c>
      <c r="B536" s="136">
        <v>2034</v>
      </c>
      <c r="C536" s="136">
        <v>1</v>
      </c>
      <c r="D536" s="136">
        <v>1.5919999999999996</v>
      </c>
    </row>
    <row r="537" spans="1:4" x14ac:dyDescent="0.3">
      <c r="A537" s="135" t="s">
        <v>903</v>
      </c>
      <c r="B537" s="136">
        <v>2034</v>
      </c>
      <c r="C537" s="136">
        <v>2</v>
      </c>
      <c r="D537" s="136">
        <v>1.1100000000000003</v>
      </c>
    </row>
    <row r="538" spans="1:4" x14ac:dyDescent="0.3">
      <c r="A538" s="135" t="s">
        <v>903</v>
      </c>
      <c r="B538" s="136">
        <v>2034</v>
      </c>
      <c r="C538" s="136">
        <v>3</v>
      </c>
      <c r="D538" s="136">
        <v>1.8520000000000001</v>
      </c>
    </row>
    <row r="539" spans="1:4" x14ac:dyDescent="0.3">
      <c r="A539" s="135" t="s">
        <v>903</v>
      </c>
      <c r="B539" s="136">
        <v>2034</v>
      </c>
      <c r="C539" s="136">
        <v>4</v>
      </c>
      <c r="D539" s="136">
        <v>1.8399999999999996</v>
      </c>
    </row>
    <row r="540" spans="1:4" x14ac:dyDescent="0.3">
      <c r="A540" s="135" t="s">
        <v>903</v>
      </c>
      <c r="B540" s="136">
        <v>2034</v>
      </c>
      <c r="C540" s="136">
        <v>5</v>
      </c>
      <c r="D540" s="136">
        <v>3.6099999999999994</v>
      </c>
    </row>
    <row r="541" spans="1:4" x14ac:dyDescent="0.3">
      <c r="A541" s="135" t="s">
        <v>903</v>
      </c>
      <c r="B541" s="136">
        <v>2034</v>
      </c>
      <c r="C541" s="136">
        <v>6</v>
      </c>
      <c r="D541" s="136">
        <v>4.3419999999999987</v>
      </c>
    </row>
    <row r="542" spans="1:4" x14ac:dyDescent="0.3">
      <c r="A542" s="135" t="s">
        <v>903</v>
      </c>
      <c r="B542" s="136">
        <v>2034</v>
      </c>
      <c r="C542" s="136">
        <v>7</v>
      </c>
      <c r="D542" s="136">
        <v>5.1890000000000001</v>
      </c>
    </row>
    <row r="543" spans="1:4" x14ac:dyDescent="0.3">
      <c r="A543" s="135" t="s">
        <v>903</v>
      </c>
      <c r="B543" s="136">
        <v>2034</v>
      </c>
      <c r="C543" s="136">
        <v>8</v>
      </c>
      <c r="D543" s="136">
        <v>4.9120000000000008</v>
      </c>
    </row>
    <row r="544" spans="1:4" x14ac:dyDescent="0.3">
      <c r="A544" s="135" t="s">
        <v>903</v>
      </c>
      <c r="B544" s="136">
        <v>2034</v>
      </c>
      <c r="C544" s="136">
        <v>9</v>
      </c>
      <c r="D544" s="136">
        <v>4.2219999999999986</v>
      </c>
    </row>
    <row r="545" spans="1:4" x14ac:dyDescent="0.3">
      <c r="A545" s="135" t="s">
        <v>903</v>
      </c>
      <c r="B545" s="136">
        <v>2034</v>
      </c>
      <c r="C545" s="136">
        <v>10</v>
      </c>
      <c r="D545" s="136">
        <v>2.6209999999999991</v>
      </c>
    </row>
    <row r="546" spans="1:4" x14ac:dyDescent="0.3">
      <c r="A546" s="135" t="s">
        <v>903</v>
      </c>
      <c r="B546" s="136">
        <v>2034</v>
      </c>
      <c r="C546" s="136">
        <v>11</v>
      </c>
      <c r="D546" s="136">
        <v>1.9629999999999996</v>
      </c>
    </row>
    <row r="547" spans="1:4" x14ac:dyDescent="0.3">
      <c r="A547" s="135" t="s">
        <v>903</v>
      </c>
      <c r="B547" s="136">
        <v>2034</v>
      </c>
      <c r="C547" s="136">
        <v>12</v>
      </c>
      <c r="D547" s="136">
        <v>1.2530000000000003</v>
      </c>
    </row>
    <row r="548" spans="1:4" x14ac:dyDescent="0.3">
      <c r="A548" s="135" t="s">
        <v>903</v>
      </c>
      <c r="B548" s="136">
        <v>2035</v>
      </c>
      <c r="C548" s="136">
        <v>1</v>
      </c>
      <c r="D548" s="136">
        <v>1.5919999999999996</v>
      </c>
    </row>
    <row r="549" spans="1:4" x14ac:dyDescent="0.3">
      <c r="A549" s="135" t="s">
        <v>903</v>
      </c>
      <c r="B549" s="136">
        <v>2035</v>
      </c>
      <c r="C549" s="136">
        <v>2</v>
      </c>
      <c r="D549" s="136">
        <v>1.1100000000000003</v>
      </c>
    </row>
    <row r="550" spans="1:4" x14ac:dyDescent="0.3">
      <c r="A550" s="135" t="s">
        <v>903</v>
      </c>
      <c r="B550" s="136">
        <v>2035</v>
      </c>
      <c r="C550" s="136">
        <v>3</v>
      </c>
      <c r="D550" s="136">
        <v>1.8520000000000001</v>
      </c>
    </row>
    <row r="551" spans="1:4" x14ac:dyDescent="0.3">
      <c r="A551" s="135" t="s">
        <v>903</v>
      </c>
      <c r="B551" s="136">
        <v>2035</v>
      </c>
      <c r="C551" s="136">
        <v>4</v>
      </c>
      <c r="D551" s="136">
        <v>1.8399999999999996</v>
      </c>
    </row>
    <row r="552" spans="1:4" x14ac:dyDescent="0.3">
      <c r="A552" s="135" t="s">
        <v>903</v>
      </c>
      <c r="B552" s="136">
        <v>2035</v>
      </c>
      <c r="C552" s="136">
        <v>5</v>
      </c>
      <c r="D552" s="136">
        <v>3.6099999999999994</v>
      </c>
    </row>
    <row r="553" spans="1:4" x14ac:dyDescent="0.3">
      <c r="A553" s="135" t="s">
        <v>903</v>
      </c>
      <c r="B553" s="136">
        <v>2035</v>
      </c>
      <c r="C553" s="136">
        <v>6</v>
      </c>
      <c r="D553" s="136">
        <v>4.3419999999999987</v>
      </c>
    </row>
    <row r="554" spans="1:4" x14ac:dyDescent="0.3">
      <c r="A554" s="135" t="s">
        <v>903</v>
      </c>
      <c r="B554" s="136">
        <v>2035</v>
      </c>
      <c r="C554" s="136">
        <v>7</v>
      </c>
      <c r="D554" s="136">
        <v>5.1890000000000001</v>
      </c>
    </row>
    <row r="555" spans="1:4" x14ac:dyDescent="0.3">
      <c r="A555" s="135" t="s">
        <v>903</v>
      </c>
      <c r="B555" s="136">
        <v>2035</v>
      </c>
      <c r="C555" s="136">
        <v>8</v>
      </c>
      <c r="D555" s="136">
        <v>4.9120000000000008</v>
      </c>
    </row>
    <row r="556" spans="1:4" x14ac:dyDescent="0.3">
      <c r="A556" s="135" t="s">
        <v>903</v>
      </c>
      <c r="B556" s="136">
        <v>2035</v>
      </c>
      <c r="C556" s="136">
        <v>9</v>
      </c>
      <c r="D556" s="136">
        <v>4.2219999999999986</v>
      </c>
    </row>
    <row r="557" spans="1:4" x14ac:dyDescent="0.3">
      <c r="A557" s="135" t="s">
        <v>903</v>
      </c>
      <c r="B557" s="136">
        <v>2035</v>
      </c>
      <c r="C557" s="136">
        <v>10</v>
      </c>
      <c r="D557" s="136">
        <v>2.6209999999999991</v>
      </c>
    </row>
    <row r="558" spans="1:4" x14ac:dyDescent="0.3">
      <c r="A558" s="135" t="s">
        <v>903</v>
      </c>
      <c r="B558" s="136">
        <v>2035</v>
      </c>
      <c r="C558" s="136">
        <v>11</v>
      </c>
      <c r="D558" s="136">
        <v>1.9629999999999996</v>
      </c>
    </row>
    <row r="559" spans="1:4" x14ac:dyDescent="0.3">
      <c r="A559" s="135" t="s">
        <v>903</v>
      </c>
      <c r="B559" s="136">
        <v>2035</v>
      </c>
      <c r="C559" s="136">
        <v>12</v>
      </c>
      <c r="D559" s="136">
        <v>1.2530000000000003</v>
      </c>
    </row>
    <row r="560" spans="1:4" x14ac:dyDescent="0.3">
      <c r="A560" s="135" t="s">
        <v>903</v>
      </c>
      <c r="B560" s="136">
        <v>2036</v>
      </c>
      <c r="C560" s="136">
        <v>1</v>
      </c>
      <c r="D560" s="136">
        <v>1.5919999999999996</v>
      </c>
    </row>
    <row r="561" spans="1:4" x14ac:dyDescent="0.3">
      <c r="A561" s="135" t="s">
        <v>903</v>
      </c>
      <c r="B561" s="136">
        <v>2036</v>
      </c>
      <c r="C561" s="136">
        <v>2</v>
      </c>
      <c r="D561" s="136">
        <v>1.1480000000000004</v>
      </c>
    </row>
    <row r="562" spans="1:4" x14ac:dyDescent="0.3">
      <c r="A562" s="135" t="s">
        <v>903</v>
      </c>
      <c r="B562" s="136">
        <v>2036</v>
      </c>
      <c r="C562" s="136">
        <v>3</v>
      </c>
      <c r="D562" s="136">
        <v>1.8520000000000001</v>
      </c>
    </row>
    <row r="563" spans="1:4" x14ac:dyDescent="0.3">
      <c r="A563" s="135" t="s">
        <v>903</v>
      </c>
      <c r="B563" s="136">
        <v>2036</v>
      </c>
      <c r="C563" s="136">
        <v>4</v>
      </c>
      <c r="D563" s="136">
        <v>1.8399999999999996</v>
      </c>
    </row>
    <row r="564" spans="1:4" x14ac:dyDescent="0.3">
      <c r="A564" s="135" t="s">
        <v>903</v>
      </c>
      <c r="B564" s="136">
        <v>2036</v>
      </c>
      <c r="C564" s="136">
        <v>5</v>
      </c>
      <c r="D564" s="136">
        <v>3.6099999999999994</v>
      </c>
    </row>
    <row r="565" spans="1:4" x14ac:dyDescent="0.3">
      <c r="A565" s="135" t="s">
        <v>903</v>
      </c>
      <c r="B565" s="136">
        <v>2036</v>
      </c>
      <c r="C565" s="136">
        <v>6</v>
      </c>
      <c r="D565" s="136">
        <v>4.3419999999999987</v>
      </c>
    </row>
    <row r="566" spans="1:4" x14ac:dyDescent="0.3">
      <c r="A566" s="135" t="s">
        <v>903</v>
      </c>
      <c r="B566" s="136">
        <v>2036</v>
      </c>
      <c r="C566" s="136">
        <v>7</v>
      </c>
      <c r="D566" s="136">
        <v>5.1890000000000001</v>
      </c>
    </row>
    <row r="567" spans="1:4" x14ac:dyDescent="0.3">
      <c r="A567" s="135" t="s">
        <v>903</v>
      </c>
      <c r="B567" s="136">
        <v>2036</v>
      </c>
      <c r="C567" s="136">
        <v>8</v>
      </c>
      <c r="D567" s="136">
        <v>4.9120000000000008</v>
      </c>
    </row>
    <row r="568" spans="1:4" x14ac:dyDescent="0.3">
      <c r="A568" s="135" t="s">
        <v>903</v>
      </c>
      <c r="B568" s="136">
        <v>2036</v>
      </c>
      <c r="C568" s="136">
        <v>9</v>
      </c>
      <c r="D568" s="136">
        <v>4.2219999999999986</v>
      </c>
    </row>
    <row r="569" spans="1:4" x14ac:dyDescent="0.3">
      <c r="A569" s="135" t="s">
        <v>903</v>
      </c>
      <c r="B569" s="136">
        <v>2036</v>
      </c>
      <c r="C569" s="136">
        <v>10</v>
      </c>
      <c r="D569" s="136">
        <v>2.6209999999999991</v>
      </c>
    </row>
    <row r="570" spans="1:4" x14ac:dyDescent="0.3">
      <c r="A570" s="135" t="s">
        <v>903</v>
      </c>
      <c r="B570" s="136">
        <v>2036</v>
      </c>
      <c r="C570" s="136">
        <v>11</v>
      </c>
      <c r="D570" s="136">
        <v>1.9629999999999996</v>
      </c>
    </row>
    <row r="571" spans="1:4" x14ac:dyDescent="0.3">
      <c r="A571" s="135" t="s">
        <v>903</v>
      </c>
      <c r="B571" s="136">
        <v>2036</v>
      </c>
      <c r="C571" s="136">
        <v>12</v>
      </c>
      <c r="D571" s="136">
        <v>1.2530000000000003</v>
      </c>
    </row>
    <row r="572" spans="1:4" x14ac:dyDescent="0.3">
      <c r="A572" s="135" t="s">
        <v>903</v>
      </c>
      <c r="B572" s="136">
        <v>2037</v>
      </c>
      <c r="C572" s="136">
        <v>1</v>
      </c>
      <c r="D572" s="136">
        <v>1.5919999999999996</v>
      </c>
    </row>
    <row r="573" spans="1:4" x14ac:dyDescent="0.3">
      <c r="A573" s="135" t="s">
        <v>903</v>
      </c>
      <c r="B573" s="136">
        <v>2037</v>
      </c>
      <c r="C573" s="136">
        <v>2</v>
      </c>
      <c r="D573" s="136">
        <v>1.1100000000000003</v>
      </c>
    </row>
    <row r="574" spans="1:4" x14ac:dyDescent="0.3">
      <c r="A574" s="135" t="s">
        <v>903</v>
      </c>
      <c r="B574" s="136">
        <v>2037</v>
      </c>
      <c r="C574" s="136">
        <v>3</v>
      </c>
      <c r="D574" s="136">
        <v>1.8520000000000001</v>
      </c>
    </row>
    <row r="575" spans="1:4" x14ac:dyDescent="0.3">
      <c r="A575" s="135" t="s">
        <v>903</v>
      </c>
      <c r="B575" s="136">
        <v>2037</v>
      </c>
      <c r="C575" s="136">
        <v>4</v>
      </c>
      <c r="D575" s="136">
        <v>1.8399999999999996</v>
      </c>
    </row>
    <row r="576" spans="1:4" x14ac:dyDescent="0.3">
      <c r="A576" s="135" t="s">
        <v>903</v>
      </c>
      <c r="B576" s="136">
        <v>2037</v>
      </c>
      <c r="C576" s="136">
        <v>5</v>
      </c>
      <c r="D576" s="136">
        <v>3.6099999999999994</v>
      </c>
    </row>
    <row r="577" spans="1:4" x14ac:dyDescent="0.3">
      <c r="A577" s="135" t="s">
        <v>903</v>
      </c>
      <c r="B577" s="136">
        <v>2037</v>
      </c>
      <c r="C577" s="136">
        <v>6</v>
      </c>
      <c r="D577" s="136">
        <v>4.3419999999999987</v>
      </c>
    </row>
    <row r="578" spans="1:4" x14ac:dyDescent="0.3">
      <c r="A578" s="135" t="s">
        <v>903</v>
      </c>
      <c r="B578" s="136">
        <v>2037</v>
      </c>
      <c r="C578" s="136">
        <v>7</v>
      </c>
      <c r="D578" s="136">
        <v>5.1890000000000001</v>
      </c>
    </row>
    <row r="579" spans="1:4" x14ac:dyDescent="0.3">
      <c r="A579" s="135" t="s">
        <v>903</v>
      </c>
      <c r="B579" s="136">
        <v>2037</v>
      </c>
      <c r="C579" s="136">
        <v>8</v>
      </c>
      <c r="D579" s="136">
        <v>4.9120000000000008</v>
      </c>
    </row>
    <row r="580" spans="1:4" x14ac:dyDescent="0.3">
      <c r="A580" s="135" t="s">
        <v>903</v>
      </c>
      <c r="B580" s="136">
        <v>2037</v>
      </c>
      <c r="C580" s="136">
        <v>9</v>
      </c>
      <c r="D580" s="136">
        <v>4.2219999999999986</v>
      </c>
    </row>
    <row r="581" spans="1:4" x14ac:dyDescent="0.3">
      <c r="A581" s="135" t="s">
        <v>903</v>
      </c>
      <c r="B581" s="136">
        <v>2037</v>
      </c>
      <c r="C581" s="136">
        <v>10</v>
      </c>
      <c r="D581" s="136">
        <v>2.6209999999999991</v>
      </c>
    </row>
    <row r="582" spans="1:4" x14ac:dyDescent="0.3">
      <c r="A582" s="135" t="s">
        <v>903</v>
      </c>
      <c r="B582" s="136">
        <v>2037</v>
      </c>
      <c r="C582" s="136">
        <v>11</v>
      </c>
      <c r="D582" s="136">
        <v>1.9629999999999996</v>
      </c>
    </row>
    <row r="583" spans="1:4" x14ac:dyDescent="0.3">
      <c r="A583" s="135" t="s">
        <v>903</v>
      </c>
      <c r="B583" s="136">
        <v>2037</v>
      </c>
      <c r="C583" s="136">
        <v>12</v>
      </c>
      <c r="D583" s="136">
        <v>1.2530000000000003</v>
      </c>
    </row>
    <row r="584" spans="1:4" x14ac:dyDescent="0.3">
      <c r="A584" s="135" t="s">
        <v>903</v>
      </c>
      <c r="B584" s="136">
        <v>2038</v>
      </c>
      <c r="C584" s="136">
        <v>1</v>
      </c>
      <c r="D584" s="136">
        <v>1.5919999999999996</v>
      </c>
    </row>
    <row r="585" spans="1:4" x14ac:dyDescent="0.3">
      <c r="A585" s="135" t="s">
        <v>903</v>
      </c>
      <c r="B585" s="136">
        <v>2038</v>
      </c>
      <c r="C585" s="136">
        <v>2</v>
      </c>
      <c r="D585" s="136">
        <v>1.1100000000000003</v>
      </c>
    </row>
    <row r="586" spans="1:4" x14ac:dyDescent="0.3">
      <c r="A586" s="135" t="s">
        <v>903</v>
      </c>
      <c r="B586" s="136">
        <v>2038</v>
      </c>
      <c r="C586" s="136">
        <v>3</v>
      </c>
      <c r="D586" s="136">
        <v>1.8520000000000001</v>
      </c>
    </row>
    <row r="587" spans="1:4" x14ac:dyDescent="0.3">
      <c r="A587" s="135" t="s">
        <v>903</v>
      </c>
      <c r="B587" s="136">
        <v>2038</v>
      </c>
      <c r="C587" s="136">
        <v>4</v>
      </c>
      <c r="D587" s="136">
        <v>1.8399999999999996</v>
      </c>
    </row>
    <row r="588" spans="1:4" x14ac:dyDescent="0.3">
      <c r="A588" s="135" t="s">
        <v>903</v>
      </c>
      <c r="B588" s="136">
        <v>2038</v>
      </c>
      <c r="C588" s="136">
        <v>5</v>
      </c>
      <c r="D588" s="136">
        <v>3.6099999999999994</v>
      </c>
    </row>
    <row r="589" spans="1:4" x14ac:dyDescent="0.3">
      <c r="A589" s="135" t="s">
        <v>903</v>
      </c>
      <c r="B589" s="136">
        <v>2038</v>
      </c>
      <c r="C589" s="136">
        <v>6</v>
      </c>
      <c r="D589" s="136">
        <v>4.3419999999999987</v>
      </c>
    </row>
    <row r="590" spans="1:4" x14ac:dyDescent="0.3">
      <c r="A590" s="135" t="s">
        <v>903</v>
      </c>
      <c r="B590" s="136">
        <v>2038</v>
      </c>
      <c r="C590" s="136">
        <v>7</v>
      </c>
      <c r="D590" s="136">
        <v>5.1890000000000001</v>
      </c>
    </row>
    <row r="591" spans="1:4" x14ac:dyDescent="0.3">
      <c r="A591" s="135" t="s">
        <v>903</v>
      </c>
      <c r="B591" s="136">
        <v>2038</v>
      </c>
      <c r="C591" s="136">
        <v>8</v>
      </c>
      <c r="D591" s="136">
        <v>4.9120000000000008</v>
      </c>
    </row>
    <row r="592" spans="1:4" x14ac:dyDescent="0.3">
      <c r="A592" s="135" t="s">
        <v>903</v>
      </c>
      <c r="B592" s="136">
        <v>2038</v>
      </c>
      <c r="C592" s="136">
        <v>9</v>
      </c>
      <c r="D592" s="136">
        <v>4.2219999999999986</v>
      </c>
    </row>
    <row r="593" spans="1:4" x14ac:dyDescent="0.3">
      <c r="A593" s="135" t="s">
        <v>903</v>
      </c>
      <c r="B593" s="136">
        <v>2038</v>
      </c>
      <c r="C593" s="136">
        <v>10</v>
      </c>
      <c r="D593" s="136">
        <v>2.6209999999999991</v>
      </c>
    </row>
    <row r="594" spans="1:4" x14ac:dyDescent="0.3">
      <c r="A594" s="135" t="s">
        <v>903</v>
      </c>
      <c r="B594" s="136">
        <v>2038</v>
      </c>
      <c r="C594" s="136">
        <v>11</v>
      </c>
      <c r="D594" s="136">
        <v>1.9629999999999996</v>
      </c>
    </row>
    <row r="595" spans="1:4" x14ac:dyDescent="0.3">
      <c r="A595" s="135" t="s">
        <v>903</v>
      </c>
      <c r="B595" s="136">
        <v>2038</v>
      </c>
      <c r="C595" s="136">
        <v>12</v>
      </c>
      <c r="D595" s="136">
        <v>1.2530000000000003</v>
      </c>
    </row>
    <row r="596" spans="1:4" x14ac:dyDescent="0.3">
      <c r="A596" s="135" t="s">
        <v>903</v>
      </c>
      <c r="B596" s="136">
        <v>2039</v>
      </c>
      <c r="C596" s="136">
        <v>1</v>
      </c>
      <c r="D596" s="136">
        <v>1.506</v>
      </c>
    </row>
    <row r="597" spans="1:4" x14ac:dyDescent="0.3">
      <c r="A597" s="135" t="s">
        <v>903</v>
      </c>
      <c r="B597" s="136">
        <v>2039</v>
      </c>
      <c r="C597" s="136">
        <v>2</v>
      </c>
      <c r="D597" s="136">
        <v>1.1609999999999994</v>
      </c>
    </row>
    <row r="598" spans="1:4" x14ac:dyDescent="0.3">
      <c r="A598" s="135" t="s">
        <v>903</v>
      </c>
      <c r="B598" s="136">
        <v>2039</v>
      </c>
      <c r="C598" s="136">
        <v>3</v>
      </c>
      <c r="D598" s="136">
        <v>1.7869999999999993</v>
      </c>
    </row>
    <row r="599" spans="1:4" x14ac:dyDescent="0.3">
      <c r="A599" s="135" t="s">
        <v>903</v>
      </c>
      <c r="B599" s="136">
        <v>2039</v>
      </c>
      <c r="C599" s="136">
        <v>4</v>
      </c>
      <c r="D599" s="136">
        <v>1.8729999999999998</v>
      </c>
    </row>
    <row r="600" spans="1:4" x14ac:dyDescent="0.3">
      <c r="A600" s="135" t="s">
        <v>903</v>
      </c>
      <c r="B600" s="136">
        <v>2039</v>
      </c>
      <c r="C600" s="136">
        <v>5</v>
      </c>
      <c r="D600" s="136">
        <v>3.7349999999999999</v>
      </c>
    </row>
    <row r="601" spans="1:4" x14ac:dyDescent="0.3">
      <c r="A601" s="135" t="s">
        <v>903</v>
      </c>
      <c r="B601" s="136">
        <v>2039</v>
      </c>
      <c r="C601" s="136">
        <v>6</v>
      </c>
      <c r="D601" s="136">
        <v>4.2240000000000002</v>
      </c>
    </row>
    <row r="602" spans="1:4" x14ac:dyDescent="0.3">
      <c r="A602" s="135" t="s">
        <v>903</v>
      </c>
      <c r="B602" s="136">
        <v>2039</v>
      </c>
      <c r="C602" s="136">
        <v>7</v>
      </c>
      <c r="D602" s="136">
        <v>5.363999999999999</v>
      </c>
    </row>
    <row r="603" spans="1:4" x14ac:dyDescent="0.3">
      <c r="A603" s="135" t="s">
        <v>903</v>
      </c>
      <c r="B603" s="136">
        <v>2039</v>
      </c>
      <c r="C603" s="136">
        <v>8</v>
      </c>
      <c r="D603" s="136">
        <v>5.0670000000000002</v>
      </c>
    </row>
    <row r="604" spans="1:4" x14ac:dyDescent="0.3">
      <c r="A604" s="135" t="s">
        <v>903</v>
      </c>
      <c r="B604" s="136">
        <v>2039</v>
      </c>
      <c r="C604" s="136">
        <v>9</v>
      </c>
      <c r="D604" s="136">
        <v>4.1599999999999966</v>
      </c>
    </row>
    <row r="605" spans="1:4" x14ac:dyDescent="0.3">
      <c r="A605" s="135" t="s">
        <v>903</v>
      </c>
      <c r="B605" s="136">
        <v>2039</v>
      </c>
      <c r="C605" s="136">
        <v>10</v>
      </c>
      <c r="D605" s="136">
        <v>2.9749999999999979</v>
      </c>
    </row>
    <row r="606" spans="1:4" x14ac:dyDescent="0.3">
      <c r="A606" s="135" t="s">
        <v>903</v>
      </c>
      <c r="B606" s="136">
        <v>2039</v>
      </c>
      <c r="C606" s="136">
        <v>11</v>
      </c>
      <c r="D606" s="136">
        <v>1.8399999999999996</v>
      </c>
    </row>
    <row r="607" spans="1:4" x14ac:dyDescent="0.3">
      <c r="A607" s="135" t="s">
        <v>903</v>
      </c>
      <c r="B607" s="136">
        <v>2039</v>
      </c>
      <c r="C607" s="136">
        <v>12</v>
      </c>
      <c r="D607" s="136">
        <v>1.3190000000000002</v>
      </c>
    </row>
    <row r="608" spans="1:4" x14ac:dyDescent="0.3">
      <c r="A608" s="135" t="s">
        <v>903</v>
      </c>
      <c r="B608" s="136">
        <v>2040</v>
      </c>
      <c r="C608" s="136">
        <v>1</v>
      </c>
      <c r="D608" s="136">
        <v>1.506</v>
      </c>
    </row>
    <row r="609" spans="1:4" x14ac:dyDescent="0.3">
      <c r="A609" s="135" t="s">
        <v>903</v>
      </c>
      <c r="B609" s="136">
        <v>2040</v>
      </c>
      <c r="C609" s="136">
        <v>2</v>
      </c>
      <c r="D609" s="136">
        <v>1.1649999999999991</v>
      </c>
    </row>
    <row r="610" spans="1:4" x14ac:dyDescent="0.3">
      <c r="A610" s="135" t="s">
        <v>903</v>
      </c>
      <c r="B610" s="136">
        <v>2040</v>
      </c>
      <c r="C610" s="136">
        <v>3</v>
      </c>
      <c r="D610" s="136">
        <v>1.7869999999999993</v>
      </c>
    </row>
    <row r="611" spans="1:4" x14ac:dyDescent="0.3">
      <c r="A611" s="135" t="s">
        <v>903</v>
      </c>
      <c r="B611" s="136">
        <v>2040</v>
      </c>
      <c r="C611" s="136">
        <v>4</v>
      </c>
      <c r="D611" s="136">
        <v>1.8729999999999998</v>
      </c>
    </row>
    <row r="612" spans="1:4" x14ac:dyDescent="0.3">
      <c r="A612" s="135" t="s">
        <v>903</v>
      </c>
      <c r="B612" s="136">
        <v>2040</v>
      </c>
      <c r="C612" s="136">
        <v>5</v>
      </c>
      <c r="D612" s="136">
        <v>3.7349999999999999</v>
      </c>
    </row>
    <row r="613" spans="1:4" x14ac:dyDescent="0.3">
      <c r="A613" s="135" t="s">
        <v>903</v>
      </c>
      <c r="B613" s="136">
        <v>2040</v>
      </c>
      <c r="C613" s="136">
        <v>6</v>
      </c>
      <c r="D613" s="136">
        <v>4.2240000000000002</v>
      </c>
    </row>
    <row r="614" spans="1:4" x14ac:dyDescent="0.3">
      <c r="A614" s="135" t="s">
        <v>903</v>
      </c>
      <c r="B614" s="136">
        <v>2040</v>
      </c>
      <c r="C614" s="136">
        <v>7</v>
      </c>
      <c r="D614" s="136">
        <v>5.363999999999999</v>
      </c>
    </row>
    <row r="615" spans="1:4" x14ac:dyDescent="0.3">
      <c r="A615" s="135" t="s">
        <v>903</v>
      </c>
      <c r="B615" s="136">
        <v>2040</v>
      </c>
      <c r="C615" s="136">
        <v>8</v>
      </c>
      <c r="D615" s="136">
        <v>5.0670000000000002</v>
      </c>
    </row>
    <row r="616" spans="1:4" x14ac:dyDescent="0.3">
      <c r="A616" s="135" t="s">
        <v>903</v>
      </c>
      <c r="B616" s="136">
        <v>2040</v>
      </c>
      <c r="C616" s="136">
        <v>9</v>
      </c>
      <c r="D616" s="136">
        <v>4.1599999999999966</v>
      </c>
    </row>
    <row r="617" spans="1:4" x14ac:dyDescent="0.3">
      <c r="A617" s="135" t="s">
        <v>903</v>
      </c>
      <c r="B617" s="136">
        <v>2040</v>
      </c>
      <c r="C617" s="136">
        <v>10</v>
      </c>
      <c r="D617" s="136">
        <v>2.9749999999999979</v>
      </c>
    </row>
    <row r="618" spans="1:4" x14ac:dyDescent="0.3">
      <c r="A618" s="135" t="s">
        <v>903</v>
      </c>
      <c r="B618" s="136">
        <v>2040</v>
      </c>
      <c r="C618" s="136">
        <v>11</v>
      </c>
      <c r="D618" s="136">
        <v>1.8399999999999996</v>
      </c>
    </row>
    <row r="619" spans="1:4" x14ac:dyDescent="0.3">
      <c r="A619" s="135" t="s">
        <v>903</v>
      </c>
      <c r="B619" s="136">
        <v>2040</v>
      </c>
      <c r="C619" s="136">
        <v>12</v>
      </c>
      <c r="D619" s="136">
        <v>1.3190000000000002</v>
      </c>
    </row>
    <row r="620" spans="1:4" x14ac:dyDescent="0.3">
      <c r="A620" s="135" t="s">
        <v>903</v>
      </c>
      <c r="B620" s="136">
        <v>2041</v>
      </c>
      <c r="C620" s="136">
        <v>1</v>
      </c>
      <c r="D620" s="136">
        <v>1.5919999999999996</v>
      </c>
    </row>
    <row r="621" spans="1:4" x14ac:dyDescent="0.3">
      <c r="A621" s="135" t="s">
        <v>903</v>
      </c>
      <c r="B621" s="136">
        <v>2041</v>
      </c>
      <c r="C621" s="136">
        <v>2</v>
      </c>
      <c r="D621" s="136">
        <v>1.1100000000000003</v>
      </c>
    </row>
    <row r="622" spans="1:4" x14ac:dyDescent="0.3">
      <c r="A622" s="135" t="s">
        <v>903</v>
      </c>
      <c r="B622" s="136">
        <v>2041</v>
      </c>
      <c r="C622" s="136">
        <v>3</v>
      </c>
      <c r="D622" s="136">
        <v>1.8520000000000001</v>
      </c>
    </row>
    <row r="623" spans="1:4" x14ac:dyDescent="0.3">
      <c r="A623" s="135" t="s">
        <v>903</v>
      </c>
      <c r="B623" s="136">
        <v>2041</v>
      </c>
      <c r="C623" s="136">
        <v>4</v>
      </c>
      <c r="D623" s="136">
        <v>1.8399999999999996</v>
      </c>
    </row>
    <row r="624" spans="1:4" x14ac:dyDescent="0.3">
      <c r="A624" s="135" t="s">
        <v>903</v>
      </c>
      <c r="B624" s="136">
        <v>2041</v>
      </c>
      <c r="C624" s="136">
        <v>5</v>
      </c>
      <c r="D624" s="136">
        <v>3.6099999999999994</v>
      </c>
    </row>
    <row r="625" spans="1:4" x14ac:dyDescent="0.3">
      <c r="A625" s="135" t="s">
        <v>903</v>
      </c>
      <c r="B625" s="136">
        <v>2041</v>
      </c>
      <c r="C625" s="136">
        <v>6</v>
      </c>
      <c r="D625" s="136">
        <v>4.3419999999999987</v>
      </c>
    </row>
    <row r="626" spans="1:4" x14ac:dyDescent="0.3">
      <c r="A626" s="135" t="s">
        <v>903</v>
      </c>
      <c r="B626" s="136">
        <v>2041</v>
      </c>
      <c r="C626" s="136">
        <v>7</v>
      </c>
      <c r="D626" s="136">
        <v>5.1890000000000001</v>
      </c>
    </row>
    <row r="627" spans="1:4" x14ac:dyDescent="0.3">
      <c r="A627" s="135" t="s">
        <v>903</v>
      </c>
      <c r="B627" s="136">
        <v>2041</v>
      </c>
      <c r="C627" s="136">
        <v>8</v>
      </c>
      <c r="D627" s="136">
        <v>4.9120000000000008</v>
      </c>
    </row>
    <row r="628" spans="1:4" x14ac:dyDescent="0.3">
      <c r="A628" s="135" t="s">
        <v>903</v>
      </c>
      <c r="B628" s="136">
        <v>2041</v>
      </c>
      <c r="C628" s="136">
        <v>9</v>
      </c>
      <c r="D628" s="136">
        <v>4.2219999999999986</v>
      </c>
    </row>
    <row r="629" spans="1:4" x14ac:dyDescent="0.3">
      <c r="A629" s="135" t="s">
        <v>903</v>
      </c>
      <c r="B629" s="136">
        <v>2041</v>
      </c>
      <c r="C629" s="136">
        <v>10</v>
      </c>
      <c r="D629" s="136">
        <v>2.6209999999999991</v>
      </c>
    </row>
    <row r="630" spans="1:4" x14ac:dyDescent="0.3">
      <c r="A630" s="135" t="s">
        <v>903</v>
      </c>
      <c r="B630" s="136">
        <v>2041</v>
      </c>
      <c r="C630" s="136">
        <v>11</v>
      </c>
      <c r="D630" s="136">
        <v>1.9629999999999996</v>
      </c>
    </row>
    <row r="631" spans="1:4" x14ac:dyDescent="0.3">
      <c r="A631" s="135" t="s">
        <v>903</v>
      </c>
      <c r="B631" s="136">
        <v>2041</v>
      </c>
      <c r="C631" s="136">
        <v>12</v>
      </c>
      <c r="D631" s="136">
        <v>1.2530000000000003</v>
      </c>
    </row>
    <row r="632" spans="1:4" x14ac:dyDescent="0.3">
      <c r="A632" s="135" t="s">
        <v>903</v>
      </c>
      <c r="B632" s="136">
        <v>2042</v>
      </c>
      <c r="C632" s="136">
        <v>1</v>
      </c>
      <c r="D632" s="136">
        <v>1.5919999999999996</v>
      </c>
    </row>
    <row r="633" spans="1:4" x14ac:dyDescent="0.3">
      <c r="A633" s="135" t="s">
        <v>903</v>
      </c>
      <c r="B633" s="136">
        <v>2042</v>
      </c>
      <c r="C633" s="136">
        <v>2</v>
      </c>
      <c r="D633" s="136">
        <v>1.1100000000000003</v>
      </c>
    </row>
    <row r="634" spans="1:4" x14ac:dyDescent="0.3">
      <c r="A634" s="135" t="s">
        <v>903</v>
      </c>
      <c r="B634" s="136">
        <v>2042</v>
      </c>
      <c r="C634" s="136">
        <v>3</v>
      </c>
      <c r="D634" s="136">
        <v>1.8520000000000001</v>
      </c>
    </row>
    <row r="635" spans="1:4" x14ac:dyDescent="0.3">
      <c r="A635" s="135" t="s">
        <v>903</v>
      </c>
      <c r="B635" s="136">
        <v>2042</v>
      </c>
      <c r="C635" s="136">
        <v>4</v>
      </c>
      <c r="D635" s="136">
        <v>1.8399999999999996</v>
      </c>
    </row>
    <row r="636" spans="1:4" x14ac:dyDescent="0.3">
      <c r="A636" s="135" t="s">
        <v>903</v>
      </c>
      <c r="B636" s="136">
        <v>2042</v>
      </c>
      <c r="C636" s="136">
        <v>5</v>
      </c>
      <c r="D636" s="136">
        <v>3.6099999999999994</v>
      </c>
    </row>
    <row r="637" spans="1:4" x14ac:dyDescent="0.3">
      <c r="A637" s="135" t="s">
        <v>903</v>
      </c>
      <c r="B637" s="136">
        <v>2042</v>
      </c>
      <c r="C637" s="136">
        <v>6</v>
      </c>
      <c r="D637" s="136">
        <v>4.3419999999999987</v>
      </c>
    </row>
    <row r="638" spans="1:4" x14ac:dyDescent="0.3">
      <c r="A638" s="135" t="s">
        <v>903</v>
      </c>
      <c r="B638" s="136">
        <v>2042</v>
      </c>
      <c r="C638" s="136">
        <v>7</v>
      </c>
      <c r="D638" s="136">
        <v>5.1890000000000001</v>
      </c>
    </row>
    <row r="639" spans="1:4" x14ac:dyDescent="0.3">
      <c r="A639" s="135" t="s">
        <v>903</v>
      </c>
      <c r="B639" s="136">
        <v>2042</v>
      </c>
      <c r="C639" s="136">
        <v>8</v>
      </c>
      <c r="D639" s="136">
        <v>4.9120000000000008</v>
      </c>
    </row>
    <row r="640" spans="1:4" x14ac:dyDescent="0.3">
      <c r="A640" s="135" t="s">
        <v>903</v>
      </c>
      <c r="B640" s="136">
        <v>2042</v>
      </c>
      <c r="C640" s="136">
        <v>9</v>
      </c>
      <c r="D640" s="136">
        <v>4.2219999999999986</v>
      </c>
    </row>
    <row r="641" spans="1:4" x14ac:dyDescent="0.3">
      <c r="A641" s="135" t="s">
        <v>903</v>
      </c>
      <c r="B641" s="136">
        <v>2042</v>
      </c>
      <c r="C641" s="136">
        <v>10</v>
      </c>
      <c r="D641" s="136">
        <v>2.6209999999999991</v>
      </c>
    </row>
    <row r="642" spans="1:4" x14ac:dyDescent="0.3">
      <c r="A642" s="135" t="s">
        <v>903</v>
      </c>
      <c r="B642" s="136">
        <v>2042</v>
      </c>
      <c r="C642" s="136">
        <v>11</v>
      </c>
      <c r="D642" s="136">
        <v>1.9629999999999996</v>
      </c>
    </row>
    <row r="643" spans="1:4" x14ac:dyDescent="0.3">
      <c r="A643" s="135" t="s">
        <v>903</v>
      </c>
      <c r="B643" s="136">
        <v>2042</v>
      </c>
      <c r="C643" s="136">
        <v>12</v>
      </c>
      <c r="D643" s="136">
        <v>1.2530000000000003</v>
      </c>
    </row>
    <row r="644" spans="1:4" x14ac:dyDescent="0.3">
      <c r="A644" s="135" t="s">
        <v>903</v>
      </c>
      <c r="B644" s="136">
        <v>2043</v>
      </c>
      <c r="C644" s="136">
        <v>1</v>
      </c>
      <c r="D644" s="136">
        <v>1.5919999999999996</v>
      </c>
    </row>
    <row r="645" spans="1:4" x14ac:dyDescent="0.3">
      <c r="A645" s="135" t="s">
        <v>903</v>
      </c>
      <c r="B645" s="136">
        <v>2043</v>
      </c>
      <c r="C645" s="136">
        <v>2</v>
      </c>
      <c r="D645" s="136">
        <v>1.1100000000000003</v>
      </c>
    </row>
    <row r="646" spans="1:4" x14ac:dyDescent="0.3">
      <c r="A646" s="135" t="s">
        <v>903</v>
      </c>
      <c r="B646" s="136">
        <v>2043</v>
      </c>
      <c r="C646" s="136">
        <v>3</v>
      </c>
      <c r="D646" s="136">
        <v>1.8520000000000001</v>
      </c>
    </row>
    <row r="647" spans="1:4" x14ac:dyDescent="0.3">
      <c r="A647" s="135" t="s">
        <v>903</v>
      </c>
      <c r="B647" s="136">
        <v>2043</v>
      </c>
      <c r="C647" s="136">
        <v>4</v>
      </c>
      <c r="D647" s="136">
        <v>1.8399999999999996</v>
      </c>
    </row>
    <row r="648" spans="1:4" x14ac:dyDescent="0.3">
      <c r="A648" s="135" t="s">
        <v>903</v>
      </c>
      <c r="B648" s="136">
        <v>2043</v>
      </c>
      <c r="C648" s="136">
        <v>5</v>
      </c>
      <c r="D648" s="136">
        <v>3.6099999999999994</v>
      </c>
    </row>
    <row r="649" spans="1:4" x14ac:dyDescent="0.3">
      <c r="A649" s="135" t="s">
        <v>903</v>
      </c>
      <c r="B649" s="136">
        <v>2043</v>
      </c>
      <c r="C649" s="136">
        <v>6</v>
      </c>
      <c r="D649" s="136">
        <v>4.3419999999999987</v>
      </c>
    </row>
    <row r="650" spans="1:4" x14ac:dyDescent="0.3">
      <c r="A650" s="135" t="s">
        <v>903</v>
      </c>
      <c r="B650" s="136">
        <v>2043</v>
      </c>
      <c r="C650" s="136">
        <v>7</v>
      </c>
      <c r="D650" s="136">
        <v>5.1890000000000001</v>
      </c>
    </row>
    <row r="651" spans="1:4" x14ac:dyDescent="0.3">
      <c r="A651" s="135" t="s">
        <v>903</v>
      </c>
      <c r="B651" s="136">
        <v>2043</v>
      </c>
      <c r="C651" s="136">
        <v>8</v>
      </c>
      <c r="D651" s="136">
        <v>4.9120000000000008</v>
      </c>
    </row>
    <row r="652" spans="1:4" x14ac:dyDescent="0.3">
      <c r="A652" s="135" t="s">
        <v>903</v>
      </c>
      <c r="B652" s="136">
        <v>2043</v>
      </c>
      <c r="C652" s="136">
        <v>9</v>
      </c>
      <c r="D652" s="136">
        <v>4.2219999999999986</v>
      </c>
    </row>
    <row r="653" spans="1:4" x14ac:dyDescent="0.3">
      <c r="A653" s="135" t="s">
        <v>903</v>
      </c>
      <c r="B653" s="136">
        <v>2043</v>
      </c>
      <c r="C653" s="136">
        <v>10</v>
      </c>
      <c r="D653" s="136">
        <v>2.6209999999999991</v>
      </c>
    </row>
    <row r="654" spans="1:4" x14ac:dyDescent="0.3">
      <c r="A654" s="135" t="s">
        <v>903</v>
      </c>
      <c r="B654" s="136">
        <v>2043</v>
      </c>
      <c r="C654" s="136">
        <v>11</v>
      </c>
      <c r="D654" s="136">
        <v>1.9629999999999996</v>
      </c>
    </row>
    <row r="655" spans="1:4" x14ac:dyDescent="0.3">
      <c r="A655" s="135" t="s">
        <v>903</v>
      </c>
      <c r="B655" s="136">
        <v>2043</v>
      </c>
      <c r="C655" s="136">
        <v>12</v>
      </c>
      <c r="D655" s="136">
        <v>1.2530000000000003</v>
      </c>
    </row>
    <row r="656" spans="1:4" x14ac:dyDescent="0.3">
      <c r="A656" s="135" t="s">
        <v>903</v>
      </c>
      <c r="B656" s="136">
        <v>2044</v>
      </c>
      <c r="C656" s="136">
        <v>1</v>
      </c>
      <c r="D656" s="136">
        <v>1.5919999999999996</v>
      </c>
    </row>
    <row r="657" spans="1:4" x14ac:dyDescent="0.3">
      <c r="A657" s="135" t="s">
        <v>903</v>
      </c>
      <c r="B657" s="136">
        <v>2044</v>
      </c>
      <c r="C657" s="136">
        <v>2</v>
      </c>
      <c r="D657" s="136">
        <v>1.1480000000000004</v>
      </c>
    </row>
    <row r="658" spans="1:4" x14ac:dyDescent="0.3">
      <c r="A658" s="135" t="s">
        <v>903</v>
      </c>
      <c r="B658" s="136">
        <v>2044</v>
      </c>
      <c r="C658" s="136">
        <v>3</v>
      </c>
      <c r="D658" s="136">
        <v>1.8520000000000001</v>
      </c>
    </row>
    <row r="659" spans="1:4" x14ac:dyDescent="0.3">
      <c r="A659" s="135" t="s">
        <v>903</v>
      </c>
      <c r="B659" s="136">
        <v>2044</v>
      </c>
      <c r="C659" s="136">
        <v>4</v>
      </c>
      <c r="D659" s="136">
        <v>1.8399999999999996</v>
      </c>
    </row>
    <row r="660" spans="1:4" x14ac:dyDescent="0.3">
      <c r="A660" s="135" t="s">
        <v>903</v>
      </c>
      <c r="B660" s="136">
        <v>2044</v>
      </c>
      <c r="C660" s="136">
        <v>5</v>
      </c>
      <c r="D660" s="136">
        <v>3.6099999999999994</v>
      </c>
    </row>
    <row r="661" spans="1:4" x14ac:dyDescent="0.3">
      <c r="A661" s="135" t="s">
        <v>903</v>
      </c>
      <c r="B661" s="136">
        <v>2044</v>
      </c>
      <c r="C661" s="136">
        <v>6</v>
      </c>
      <c r="D661" s="136">
        <v>4.3419999999999987</v>
      </c>
    </row>
    <row r="662" spans="1:4" x14ac:dyDescent="0.3">
      <c r="A662" s="135" t="s">
        <v>903</v>
      </c>
      <c r="B662" s="136">
        <v>2044</v>
      </c>
      <c r="C662" s="136">
        <v>7</v>
      </c>
      <c r="D662" s="136">
        <v>5.1890000000000001</v>
      </c>
    </row>
    <row r="663" spans="1:4" x14ac:dyDescent="0.3">
      <c r="A663" s="135" t="s">
        <v>903</v>
      </c>
      <c r="B663" s="136">
        <v>2044</v>
      </c>
      <c r="C663" s="136">
        <v>8</v>
      </c>
      <c r="D663" s="136">
        <v>4.9120000000000008</v>
      </c>
    </row>
    <row r="664" spans="1:4" x14ac:dyDescent="0.3">
      <c r="A664" s="135" t="s">
        <v>903</v>
      </c>
      <c r="B664" s="136">
        <v>2044</v>
      </c>
      <c r="C664" s="136">
        <v>9</v>
      </c>
      <c r="D664" s="136">
        <v>4.2219999999999986</v>
      </c>
    </row>
    <row r="665" spans="1:4" x14ac:dyDescent="0.3">
      <c r="A665" s="135" t="s">
        <v>903</v>
      </c>
      <c r="B665" s="136">
        <v>2044</v>
      </c>
      <c r="C665" s="136">
        <v>10</v>
      </c>
      <c r="D665" s="136">
        <v>2.6209999999999991</v>
      </c>
    </row>
    <row r="666" spans="1:4" x14ac:dyDescent="0.3">
      <c r="A666" s="135" t="s">
        <v>903</v>
      </c>
      <c r="B666" s="136">
        <v>2044</v>
      </c>
      <c r="C666" s="136">
        <v>11</v>
      </c>
      <c r="D666" s="136">
        <v>1.9629999999999996</v>
      </c>
    </row>
    <row r="667" spans="1:4" x14ac:dyDescent="0.3">
      <c r="A667" s="135" t="s">
        <v>903</v>
      </c>
      <c r="B667" s="136">
        <v>2044</v>
      </c>
      <c r="C667" s="136">
        <v>12</v>
      </c>
      <c r="D667" s="136">
        <v>1.2530000000000003</v>
      </c>
    </row>
    <row r="668" spans="1:4" x14ac:dyDescent="0.3">
      <c r="A668" s="135" t="s">
        <v>903</v>
      </c>
      <c r="B668" s="136">
        <v>2045</v>
      </c>
      <c r="C668" s="136">
        <v>1</v>
      </c>
      <c r="D668" s="136">
        <v>1.5919999999999996</v>
      </c>
    </row>
    <row r="669" spans="1:4" x14ac:dyDescent="0.3">
      <c r="A669" s="135" t="s">
        <v>903</v>
      </c>
      <c r="B669" s="136">
        <v>2045</v>
      </c>
      <c r="C669" s="136">
        <v>2</v>
      </c>
      <c r="D669" s="136">
        <v>1.1100000000000003</v>
      </c>
    </row>
    <row r="670" spans="1:4" x14ac:dyDescent="0.3">
      <c r="A670" s="135" t="s">
        <v>903</v>
      </c>
      <c r="B670" s="136">
        <v>2045</v>
      </c>
      <c r="C670" s="136">
        <v>3</v>
      </c>
      <c r="D670" s="136">
        <v>1.8520000000000001</v>
      </c>
    </row>
    <row r="671" spans="1:4" x14ac:dyDescent="0.3">
      <c r="A671" s="135" t="s">
        <v>903</v>
      </c>
      <c r="B671" s="136">
        <v>2045</v>
      </c>
      <c r="C671" s="136">
        <v>4</v>
      </c>
      <c r="D671" s="136">
        <v>1.8399999999999996</v>
      </c>
    </row>
    <row r="672" spans="1:4" x14ac:dyDescent="0.3">
      <c r="A672" s="135" t="s">
        <v>903</v>
      </c>
      <c r="B672" s="136">
        <v>2045</v>
      </c>
      <c r="C672" s="136">
        <v>5</v>
      </c>
      <c r="D672" s="136">
        <v>3.6099999999999994</v>
      </c>
    </row>
    <row r="673" spans="1:4" x14ac:dyDescent="0.3">
      <c r="A673" s="135" t="s">
        <v>903</v>
      </c>
      <c r="B673" s="136">
        <v>2045</v>
      </c>
      <c r="C673" s="136">
        <v>6</v>
      </c>
      <c r="D673" s="136">
        <v>4.3419999999999987</v>
      </c>
    </row>
    <row r="674" spans="1:4" x14ac:dyDescent="0.3">
      <c r="A674" s="135" t="s">
        <v>903</v>
      </c>
      <c r="B674" s="136">
        <v>2045</v>
      </c>
      <c r="C674" s="136">
        <v>7</v>
      </c>
      <c r="D674" s="136">
        <v>5.1890000000000001</v>
      </c>
    </row>
    <row r="675" spans="1:4" x14ac:dyDescent="0.3">
      <c r="A675" s="135" t="s">
        <v>903</v>
      </c>
      <c r="B675" s="136">
        <v>2045</v>
      </c>
      <c r="C675" s="136">
        <v>8</v>
      </c>
      <c r="D675" s="136">
        <v>4.9120000000000008</v>
      </c>
    </row>
    <row r="676" spans="1:4" x14ac:dyDescent="0.3">
      <c r="A676" s="135" t="s">
        <v>903</v>
      </c>
      <c r="B676" s="136">
        <v>2045</v>
      </c>
      <c r="C676" s="136">
        <v>9</v>
      </c>
      <c r="D676" s="136">
        <v>4.2219999999999986</v>
      </c>
    </row>
    <row r="677" spans="1:4" x14ac:dyDescent="0.3">
      <c r="A677" s="135" t="s">
        <v>903</v>
      </c>
      <c r="B677" s="136">
        <v>2045</v>
      </c>
      <c r="C677" s="136">
        <v>10</v>
      </c>
      <c r="D677" s="136">
        <v>2.6209999999999991</v>
      </c>
    </row>
    <row r="678" spans="1:4" x14ac:dyDescent="0.3">
      <c r="A678" s="135" t="s">
        <v>903</v>
      </c>
      <c r="B678" s="136">
        <v>2045</v>
      </c>
      <c r="C678" s="136">
        <v>11</v>
      </c>
      <c r="D678" s="136">
        <v>1.9629999999999996</v>
      </c>
    </row>
    <row r="679" spans="1:4" x14ac:dyDescent="0.3">
      <c r="A679" s="135" t="s">
        <v>903</v>
      </c>
      <c r="B679" s="136">
        <v>2045</v>
      </c>
      <c r="C679" s="136">
        <v>12</v>
      </c>
      <c r="D679" s="136">
        <v>1.2530000000000003</v>
      </c>
    </row>
    <row r="680" spans="1:4" x14ac:dyDescent="0.3">
      <c r="A680" s="135" t="s">
        <v>903</v>
      </c>
      <c r="B680" s="136">
        <v>2046</v>
      </c>
      <c r="C680" s="136">
        <v>1</v>
      </c>
      <c r="D680" s="136">
        <v>1.5919999999999996</v>
      </c>
    </row>
    <row r="681" spans="1:4" x14ac:dyDescent="0.3">
      <c r="A681" s="135" t="s">
        <v>903</v>
      </c>
      <c r="B681" s="136">
        <v>2046</v>
      </c>
      <c r="C681" s="136">
        <v>2</v>
      </c>
      <c r="D681" s="136">
        <v>1.1100000000000003</v>
      </c>
    </row>
    <row r="682" spans="1:4" x14ac:dyDescent="0.3">
      <c r="A682" s="135" t="s">
        <v>903</v>
      </c>
      <c r="B682" s="136">
        <v>2046</v>
      </c>
      <c r="C682" s="136">
        <v>3</v>
      </c>
      <c r="D682" s="136">
        <v>1.8520000000000001</v>
      </c>
    </row>
    <row r="683" spans="1:4" x14ac:dyDescent="0.3">
      <c r="A683" s="135" t="s">
        <v>903</v>
      </c>
      <c r="B683" s="136">
        <v>2046</v>
      </c>
      <c r="C683" s="136">
        <v>4</v>
      </c>
      <c r="D683" s="136">
        <v>1.8399999999999996</v>
      </c>
    </row>
    <row r="684" spans="1:4" x14ac:dyDescent="0.3">
      <c r="A684" s="135" t="s">
        <v>903</v>
      </c>
      <c r="B684" s="136">
        <v>2046</v>
      </c>
      <c r="C684" s="136">
        <v>5</v>
      </c>
      <c r="D684" s="136">
        <v>3.6099999999999994</v>
      </c>
    </row>
    <row r="685" spans="1:4" x14ac:dyDescent="0.3">
      <c r="A685" s="135" t="s">
        <v>903</v>
      </c>
      <c r="B685" s="136">
        <v>2046</v>
      </c>
      <c r="C685" s="136">
        <v>6</v>
      </c>
      <c r="D685" s="136">
        <v>4.3419999999999987</v>
      </c>
    </row>
    <row r="686" spans="1:4" x14ac:dyDescent="0.3">
      <c r="A686" s="135" t="s">
        <v>903</v>
      </c>
      <c r="B686" s="136">
        <v>2046</v>
      </c>
      <c r="C686" s="136">
        <v>7</v>
      </c>
      <c r="D686" s="136">
        <v>5.1890000000000001</v>
      </c>
    </row>
    <row r="687" spans="1:4" x14ac:dyDescent="0.3">
      <c r="A687" s="135" t="s">
        <v>903</v>
      </c>
      <c r="B687" s="136">
        <v>2046</v>
      </c>
      <c r="C687" s="136">
        <v>8</v>
      </c>
      <c r="D687" s="136">
        <v>4.9120000000000008</v>
      </c>
    </row>
    <row r="688" spans="1:4" x14ac:dyDescent="0.3">
      <c r="A688" s="135" t="s">
        <v>903</v>
      </c>
      <c r="B688" s="136">
        <v>2046</v>
      </c>
      <c r="C688" s="136">
        <v>9</v>
      </c>
      <c r="D688" s="136">
        <v>4.2219999999999986</v>
      </c>
    </row>
    <row r="689" spans="1:4" x14ac:dyDescent="0.3">
      <c r="A689" s="135" t="s">
        <v>903</v>
      </c>
      <c r="B689" s="136">
        <v>2046</v>
      </c>
      <c r="C689" s="136">
        <v>10</v>
      </c>
      <c r="D689" s="136">
        <v>2.6209999999999991</v>
      </c>
    </row>
    <row r="690" spans="1:4" x14ac:dyDescent="0.3">
      <c r="A690" s="135" t="s">
        <v>903</v>
      </c>
      <c r="B690" s="136">
        <v>2046</v>
      </c>
      <c r="C690" s="136">
        <v>11</v>
      </c>
      <c r="D690" s="136">
        <v>1.9629999999999996</v>
      </c>
    </row>
    <row r="691" spans="1:4" x14ac:dyDescent="0.3">
      <c r="A691" s="135" t="s">
        <v>903</v>
      </c>
      <c r="B691" s="136">
        <v>2046</v>
      </c>
      <c r="C691" s="136">
        <v>12</v>
      </c>
      <c r="D691" s="136">
        <v>1.2530000000000003</v>
      </c>
    </row>
    <row r="692" spans="1:4" x14ac:dyDescent="0.3">
      <c r="A692" s="135" t="s">
        <v>903</v>
      </c>
      <c r="B692" s="136">
        <v>2047</v>
      </c>
      <c r="C692" s="136">
        <v>1</v>
      </c>
      <c r="D692" s="136">
        <v>1.5919999999999996</v>
      </c>
    </row>
    <row r="693" spans="1:4" x14ac:dyDescent="0.3">
      <c r="A693" s="135" t="s">
        <v>903</v>
      </c>
      <c r="B693" s="136">
        <v>2047</v>
      </c>
      <c r="C693" s="136">
        <v>2</v>
      </c>
      <c r="D693" s="136">
        <v>1.1100000000000003</v>
      </c>
    </row>
    <row r="694" spans="1:4" x14ac:dyDescent="0.3">
      <c r="A694" s="135" t="s">
        <v>903</v>
      </c>
      <c r="B694" s="136">
        <v>2047</v>
      </c>
      <c r="C694" s="136">
        <v>3</v>
      </c>
      <c r="D694" s="136">
        <v>1.8520000000000001</v>
      </c>
    </row>
    <row r="695" spans="1:4" x14ac:dyDescent="0.3">
      <c r="A695" s="135" t="s">
        <v>903</v>
      </c>
      <c r="B695" s="136">
        <v>2047</v>
      </c>
      <c r="C695" s="136">
        <v>4</v>
      </c>
      <c r="D695" s="136">
        <v>1.8399999999999996</v>
      </c>
    </row>
    <row r="696" spans="1:4" x14ac:dyDescent="0.3">
      <c r="A696" s="135" t="s">
        <v>903</v>
      </c>
      <c r="B696" s="136">
        <v>2047</v>
      </c>
      <c r="C696" s="136">
        <v>5</v>
      </c>
      <c r="D696" s="136">
        <v>3.6099999999999994</v>
      </c>
    </row>
    <row r="697" spans="1:4" x14ac:dyDescent="0.3">
      <c r="A697" s="135" t="s">
        <v>903</v>
      </c>
      <c r="B697" s="136">
        <v>2047</v>
      </c>
      <c r="C697" s="136">
        <v>6</v>
      </c>
      <c r="D697" s="136">
        <v>4.3419999999999987</v>
      </c>
    </row>
    <row r="698" spans="1:4" x14ac:dyDescent="0.3">
      <c r="A698" s="135" t="s">
        <v>903</v>
      </c>
      <c r="B698" s="136">
        <v>2047</v>
      </c>
      <c r="C698" s="136">
        <v>7</v>
      </c>
      <c r="D698" s="136">
        <v>5.1890000000000001</v>
      </c>
    </row>
    <row r="699" spans="1:4" x14ac:dyDescent="0.3">
      <c r="A699" s="135" t="s">
        <v>903</v>
      </c>
      <c r="B699" s="136">
        <v>2047</v>
      </c>
      <c r="C699" s="136">
        <v>8</v>
      </c>
      <c r="D699" s="136">
        <v>4.9120000000000008</v>
      </c>
    </row>
    <row r="700" spans="1:4" x14ac:dyDescent="0.3">
      <c r="A700" s="135" t="s">
        <v>903</v>
      </c>
      <c r="B700" s="136">
        <v>2047</v>
      </c>
      <c r="C700" s="136">
        <v>9</v>
      </c>
      <c r="D700" s="136">
        <v>4.2219999999999986</v>
      </c>
    </row>
    <row r="701" spans="1:4" x14ac:dyDescent="0.3">
      <c r="A701" s="135" t="s">
        <v>903</v>
      </c>
      <c r="B701" s="136">
        <v>2047</v>
      </c>
      <c r="C701" s="136">
        <v>10</v>
      </c>
      <c r="D701" s="136">
        <v>2.6209999999999991</v>
      </c>
    </row>
    <row r="702" spans="1:4" x14ac:dyDescent="0.3">
      <c r="A702" s="135" t="s">
        <v>903</v>
      </c>
      <c r="B702" s="136">
        <v>2047</v>
      </c>
      <c r="C702" s="136">
        <v>11</v>
      </c>
      <c r="D702" s="136">
        <v>1.9629999999999996</v>
      </c>
    </row>
    <row r="703" spans="1:4" x14ac:dyDescent="0.3">
      <c r="A703" s="135" t="s">
        <v>903</v>
      </c>
      <c r="B703" s="136">
        <v>2047</v>
      </c>
      <c r="C703" s="136">
        <v>12</v>
      </c>
      <c r="D703" s="136">
        <v>1.2530000000000003</v>
      </c>
    </row>
    <row r="704" spans="1:4" x14ac:dyDescent="0.3">
      <c r="A704" s="135" t="s">
        <v>903</v>
      </c>
      <c r="B704" s="136">
        <v>2048</v>
      </c>
      <c r="C704" s="136">
        <v>1</v>
      </c>
      <c r="D704" s="136">
        <v>1.5919999999999996</v>
      </c>
    </row>
    <row r="705" spans="1:4" x14ac:dyDescent="0.3">
      <c r="A705" s="135" t="s">
        <v>903</v>
      </c>
      <c r="B705" s="136">
        <v>2048</v>
      </c>
      <c r="C705" s="136">
        <v>2</v>
      </c>
      <c r="D705" s="136">
        <v>1.1480000000000004</v>
      </c>
    </row>
    <row r="706" spans="1:4" x14ac:dyDescent="0.3">
      <c r="A706" s="135" t="s">
        <v>903</v>
      </c>
      <c r="B706" s="136">
        <v>2048</v>
      </c>
      <c r="C706" s="136">
        <v>3</v>
      </c>
      <c r="D706" s="136">
        <v>1.8520000000000001</v>
      </c>
    </row>
    <row r="707" spans="1:4" x14ac:dyDescent="0.3">
      <c r="A707" s="135" t="s">
        <v>903</v>
      </c>
      <c r="B707" s="136">
        <v>2048</v>
      </c>
      <c r="C707" s="136">
        <v>4</v>
      </c>
      <c r="D707" s="136">
        <v>1.8399999999999996</v>
      </c>
    </row>
    <row r="708" spans="1:4" x14ac:dyDescent="0.3">
      <c r="A708" s="135" t="s">
        <v>903</v>
      </c>
      <c r="B708" s="136">
        <v>2048</v>
      </c>
      <c r="C708" s="136">
        <v>5</v>
      </c>
      <c r="D708" s="136">
        <v>3.6099999999999994</v>
      </c>
    </row>
    <row r="709" spans="1:4" x14ac:dyDescent="0.3">
      <c r="A709" s="135" t="s">
        <v>903</v>
      </c>
      <c r="B709" s="136">
        <v>2048</v>
      </c>
      <c r="C709" s="136">
        <v>6</v>
      </c>
      <c r="D709" s="136">
        <v>4.3419999999999987</v>
      </c>
    </row>
    <row r="710" spans="1:4" x14ac:dyDescent="0.3">
      <c r="A710" s="135" t="s">
        <v>903</v>
      </c>
      <c r="B710" s="136">
        <v>2048</v>
      </c>
      <c r="C710" s="136">
        <v>7</v>
      </c>
      <c r="D710" s="136">
        <v>5.1890000000000001</v>
      </c>
    </row>
    <row r="711" spans="1:4" x14ac:dyDescent="0.3">
      <c r="A711" s="135" t="s">
        <v>903</v>
      </c>
      <c r="B711" s="136">
        <v>2048</v>
      </c>
      <c r="C711" s="136">
        <v>8</v>
      </c>
      <c r="D711" s="136">
        <v>4.9120000000000008</v>
      </c>
    </row>
    <row r="712" spans="1:4" x14ac:dyDescent="0.3">
      <c r="A712" s="135" t="s">
        <v>903</v>
      </c>
      <c r="B712" s="136">
        <v>2048</v>
      </c>
      <c r="C712" s="136">
        <v>9</v>
      </c>
      <c r="D712" s="136">
        <v>4.2219999999999986</v>
      </c>
    </row>
    <row r="713" spans="1:4" x14ac:dyDescent="0.3">
      <c r="A713" s="135" t="s">
        <v>903</v>
      </c>
      <c r="B713" s="136">
        <v>2048</v>
      </c>
      <c r="C713" s="136">
        <v>10</v>
      </c>
      <c r="D713" s="136">
        <v>2.6209999999999991</v>
      </c>
    </row>
    <row r="714" spans="1:4" x14ac:dyDescent="0.3">
      <c r="A714" s="135" t="s">
        <v>903</v>
      </c>
      <c r="B714" s="136">
        <v>2048</v>
      </c>
      <c r="C714" s="136">
        <v>11</v>
      </c>
      <c r="D714" s="136">
        <v>1.9629999999999996</v>
      </c>
    </row>
    <row r="715" spans="1:4" x14ac:dyDescent="0.3">
      <c r="A715" s="135" t="s">
        <v>903</v>
      </c>
      <c r="B715" s="136">
        <v>2048</v>
      </c>
      <c r="C715" s="136">
        <v>12</v>
      </c>
      <c r="D715" s="136">
        <v>1.2530000000000003</v>
      </c>
    </row>
    <row r="716" spans="1:4" x14ac:dyDescent="0.3">
      <c r="A716" s="135" t="s">
        <v>903</v>
      </c>
      <c r="B716" s="136">
        <v>2049</v>
      </c>
      <c r="C716" s="136">
        <v>1</v>
      </c>
      <c r="D716" s="136">
        <v>1.5919999999999996</v>
      </c>
    </row>
    <row r="717" spans="1:4" x14ac:dyDescent="0.3">
      <c r="A717" s="135" t="s">
        <v>903</v>
      </c>
      <c r="B717" s="136">
        <v>2049</v>
      </c>
      <c r="C717" s="136">
        <v>2</v>
      </c>
      <c r="D717" s="136">
        <v>1.1100000000000003</v>
      </c>
    </row>
    <row r="718" spans="1:4" x14ac:dyDescent="0.3">
      <c r="A718" s="135" t="s">
        <v>903</v>
      </c>
      <c r="B718" s="136">
        <v>2049</v>
      </c>
      <c r="C718" s="136">
        <v>3</v>
      </c>
      <c r="D718" s="136">
        <v>1.8520000000000001</v>
      </c>
    </row>
    <row r="719" spans="1:4" x14ac:dyDescent="0.3">
      <c r="A719" s="135" t="s">
        <v>903</v>
      </c>
      <c r="B719" s="136">
        <v>2049</v>
      </c>
      <c r="C719" s="136">
        <v>4</v>
      </c>
      <c r="D719" s="136">
        <v>1.8399999999999996</v>
      </c>
    </row>
    <row r="720" spans="1:4" x14ac:dyDescent="0.3">
      <c r="A720" s="135" t="s">
        <v>903</v>
      </c>
      <c r="B720" s="136">
        <v>2049</v>
      </c>
      <c r="C720" s="136">
        <v>5</v>
      </c>
      <c r="D720" s="136">
        <v>3.6099999999999994</v>
      </c>
    </row>
    <row r="721" spans="1:4" x14ac:dyDescent="0.3">
      <c r="A721" s="135" t="s">
        <v>903</v>
      </c>
      <c r="B721" s="136">
        <v>2049</v>
      </c>
      <c r="C721" s="136">
        <v>6</v>
      </c>
      <c r="D721" s="136">
        <v>4.3419999999999987</v>
      </c>
    </row>
    <row r="722" spans="1:4" x14ac:dyDescent="0.3">
      <c r="A722" s="135" t="s">
        <v>903</v>
      </c>
      <c r="B722" s="136">
        <v>2049</v>
      </c>
      <c r="C722" s="136">
        <v>7</v>
      </c>
      <c r="D722" s="136">
        <v>5.1890000000000001</v>
      </c>
    </row>
    <row r="723" spans="1:4" x14ac:dyDescent="0.3">
      <c r="A723" s="135" t="s">
        <v>903</v>
      </c>
      <c r="B723" s="136">
        <v>2049</v>
      </c>
      <c r="C723" s="136">
        <v>8</v>
      </c>
      <c r="D723" s="136">
        <v>4.9120000000000008</v>
      </c>
    </row>
    <row r="724" spans="1:4" x14ac:dyDescent="0.3">
      <c r="A724" s="135" t="s">
        <v>903</v>
      </c>
      <c r="B724" s="136">
        <v>2049</v>
      </c>
      <c r="C724" s="136">
        <v>9</v>
      </c>
      <c r="D724" s="136">
        <v>4.2219999999999986</v>
      </c>
    </row>
    <row r="725" spans="1:4" x14ac:dyDescent="0.3">
      <c r="A725" s="135" t="s">
        <v>903</v>
      </c>
      <c r="B725" s="136">
        <v>2049</v>
      </c>
      <c r="C725" s="136">
        <v>10</v>
      </c>
      <c r="D725" s="136">
        <v>2.6209999999999991</v>
      </c>
    </row>
    <row r="726" spans="1:4" x14ac:dyDescent="0.3">
      <c r="A726" s="135" t="s">
        <v>903</v>
      </c>
      <c r="B726" s="136">
        <v>2049</v>
      </c>
      <c r="C726" s="136">
        <v>11</v>
      </c>
      <c r="D726" s="136">
        <v>1.9629999999999996</v>
      </c>
    </row>
    <row r="727" spans="1:4" x14ac:dyDescent="0.3">
      <c r="A727" s="135" t="s">
        <v>903</v>
      </c>
      <c r="B727" s="136">
        <v>2049</v>
      </c>
      <c r="C727" s="136">
        <v>12</v>
      </c>
      <c r="D727" s="136">
        <v>1.2530000000000003</v>
      </c>
    </row>
    <row r="728" spans="1:4" x14ac:dyDescent="0.3">
      <c r="A728" s="135" t="s">
        <v>903</v>
      </c>
      <c r="B728" s="136">
        <v>2050</v>
      </c>
      <c r="C728" s="136">
        <v>1</v>
      </c>
      <c r="D728" s="136">
        <v>1.5919999999999996</v>
      </c>
    </row>
    <row r="729" spans="1:4" x14ac:dyDescent="0.3">
      <c r="A729" s="135" t="s">
        <v>903</v>
      </c>
      <c r="B729" s="136">
        <v>2050</v>
      </c>
      <c r="C729" s="136">
        <v>2</v>
      </c>
      <c r="D729" s="136">
        <v>1.1100000000000003</v>
      </c>
    </row>
    <row r="730" spans="1:4" x14ac:dyDescent="0.3">
      <c r="A730" s="135" t="s">
        <v>903</v>
      </c>
      <c r="B730" s="136">
        <v>2050</v>
      </c>
      <c r="C730" s="136">
        <v>3</v>
      </c>
      <c r="D730" s="136">
        <v>1.8520000000000001</v>
      </c>
    </row>
    <row r="731" spans="1:4" x14ac:dyDescent="0.3">
      <c r="A731" s="135" t="s">
        <v>903</v>
      </c>
      <c r="B731" s="136">
        <v>2050</v>
      </c>
      <c r="C731" s="136">
        <v>4</v>
      </c>
      <c r="D731" s="136">
        <v>1.8399999999999996</v>
      </c>
    </row>
    <row r="732" spans="1:4" x14ac:dyDescent="0.3">
      <c r="A732" s="135" t="s">
        <v>903</v>
      </c>
      <c r="B732" s="136">
        <v>2050</v>
      </c>
      <c r="C732" s="136">
        <v>5</v>
      </c>
      <c r="D732" s="136">
        <v>3.6099999999999994</v>
      </c>
    </row>
    <row r="733" spans="1:4" x14ac:dyDescent="0.3">
      <c r="A733" s="135" t="s">
        <v>903</v>
      </c>
      <c r="B733" s="136">
        <v>2050</v>
      </c>
      <c r="C733" s="136">
        <v>6</v>
      </c>
      <c r="D733" s="136">
        <v>4.3419999999999987</v>
      </c>
    </row>
    <row r="734" spans="1:4" x14ac:dyDescent="0.3">
      <c r="A734" s="135" t="s">
        <v>903</v>
      </c>
      <c r="B734" s="136">
        <v>2050</v>
      </c>
      <c r="C734" s="136">
        <v>7</v>
      </c>
      <c r="D734" s="136">
        <v>5.1890000000000001</v>
      </c>
    </row>
    <row r="735" spans="1:4" x14ac:dyDescent="0.3">
      <c r="A735" s="135" t="s">
        <v>903</v>
      </c>
      <c r="B735" s="136">
        <v>2050</v>
      </c>
      <c r="C735" s="136">
        <v>8</v>
      </c>
      <c r="D735" s="136">
        <v>4.9120000000000008</v>
      </c>
    </row>
    <row r="736" spans="1:4" x14ac:dyDescent="0.3">
      <c r="A736" s="135" t="s">
        <v>903</v>
      </c>
      <c r="B736" s="136">
        <v>2050</v>
      </c>
      <c r="C736" s="136">
        <v>9</v>
      </c>
      <c r="D736" s="136">
        <v>4.2219999999999986</v>
      </c>
    </row>
    <row r="737" spans="1:4" x14ac:dyDescent="0.3">
      <c r="A737" s="135" t="s">
        <v>903</v>
      </c>
      <c r="B737" s="136">
        <v>2050</v>
      </c>
      <c r="C737" s="136">
        <v>10</v>
      </c>
      <c r="D737" s="136">
        <v>2.6209999999999991</v>
      </c>
    </row>
    <row r="738" spans="1:4" x14ac:dyDescent="0.3">
      <c r="A738" s="135" t="s">
        <v>903</v>
      </c>
      <c r="B738" s="136">
        <v>2050</v>
      </c>
      <c r="C738" s="136">
        <v>11</v>
      </c>
      <c r="D738" s="136">
        <v>1.9629999999999996</v>
      </c>
    </row>
    <row r="739" spans="1:4" x14ac:dyDescent="0.3">
      <c r="A739" s="135" t="s">
        <v>903</v>
      </c>
      <c r="B739" s="136">
        <v>2050</v>
      </c>
      <c r="C739" s="136">
        <v>12</v>
      </c>
      <c r="D739" s="136">
        <v>1.2530000000000003</v>
      </c>
    </row>
    <row r="740" spans="1:4" x14ac:dyDescent="0.3">
      <c r="A740" s="135" t="s">
        <v>903</v>
      </c>
      <c r="B740" s="136">
        <v>2051</v>
      </c>
      <c r="C740" s="136">
        <v>1</v>
      </c>
      <c r="D740" s="136">
        <v>1.5919999999999996</v>
      </c>
    </row>
    <row r="741" spans="1:4" x14ac:dyDescent="0.3">
      <c r="A741" s="135" t="s">
        <v>903</v>
      </c>
      <c r="B741" s="136">
        <v>2051</v>
      </c>
      <c r="C741" s="136">
        <v>2</v>
      </c>
      <c r="D741" s="136">
        <v>1.1100000000000003</v>
      </c>
    </row>
    <row r="742" spans="1:4" x14ac:dyDescent="0.3">
      <c r="A742" s="135" t="s">
        <v>903</v>
      </c>
      <c r="B742" s="136">
        <v>2051</v>
      </c>
      <c r="C742" s="136">
        <v>3</v>
      </c>
      <c r="D742" s="136">
        <v>1.8520000000000001</v>
      </c>
    </row>
    <row r="743" spans="1:4" x14ac:dyDescent="0.3">
      <c r="A743" s="135" t="s">
        <v>903</v>
      </c>
      <c r="B743" s="136">
        <v>2051</v>
      </c>
      <c r="C743" s="136">
        <v>4</v>
      </c>
      <c r="D743" s="136">
        <v>1.8399999999999996</v>
      </c>
    </row>
    <row r="744" spans="1:4" x14ac:dyDescent="0.3">
      <c r="A744" s="135" t="s">
        <v>903</v>
      </c>
      <c r="B744" s="136">
        <v>2051</v>
      </c>
      <c r="C744" s="136">
        <v>5</v>
      </c>
      <c r="D744" s="136">
        <v>3.6099999999999994</v>
      </c>
    </row>
    <row r="745" spans="1:4" x14ac:dyDescent="0.3">
      <c r="A745" s="135" t="s">
        <v>903</v>
      </c>
      <c r="B745" s="136">
        <v>2051</v>
      </c>
      <c r="C745" s="136">
        <v>6</v>
      </c>
      <c r="D745" s="136">
        <v>4.3419999999999987</v>
      </c>
    </row>
    <row r="746" spans="1:4" x14ac:dyDescent="0.3">
      <c r="A746" s="135" t="s">
        <v>903</v>
      </c>
      <c r="B746" s="136">
        <v>2051</v>
      </c>
      <c r="C746" s="136">
        <v>7</v>
      </c>
      <c r="D746" s="136">
        <v>5.1890000000000001</v>
      </c>
    </row>
    <row r="747" spans="1:4" x14ac:dyDescent="0.3">
      <c r="A747" s="135" t="s">
        <v>903</v>
      </c>
      <c r="B747" s="136">
        <v>2051</v>
      </c>
      <c r="C747" s="136">
        <v>8</v>
      </c>
      <c r="D747" s="136">
        <v>4.9120000000000008</v>
      </c>
    </row>
    <row r="748" spans="1:4" x14ac:dyDescent="0.3">
      <c r="A748" s="135" t="s">
        <v>903</v>
      </c>
      <c r="B748" s="136">
        <v>2051</v>
      </c>
      <c r="C748" s="136">
        <v>9</v>
      </c>
      <c r="D748" s="136">
        <v>4.2219999999999986</v>
      </c>
    </row>
    <row r="749" spans="1:4" x14ac:dyDescent="0.3">
      <c r="A749" s="135" t="s">
        <v>903</v>
      </c>
      <c r="B749" s="136">
        <v>2051</v>
      </c>
      <c r="C749" s="136">
        <v>10</v>
      </c>
      <c r="D749" s="136">
        <v>2.6209999999999991</v>
      </c>
    </row>
    <row r="750" spans="1:4" x14ac:dyDescent="0.3">
      <c r="A750" s="135" t="s">
        <v>903</v>
      </c>
      <c r="B750" s="136">
        <v>2051</v>
      </c>
      <c r="C750" s="136">
        <v>11</v>
      </c>
      <c r="D750" s="136">
        <v>1.9629999999999996</v>
      </c>
    </row>
    <row r="751" spans="1:4" x14ac:dyDescent="0.3">
      <c r="A751" s="135" t="s">
        <v>903</v>
      </c>
      <c r="B751" s="136">
        <v>2051</v>
      </c>
      <c r="C751" s="136">
        <v>12</v>
      </c>
      <c r="D751" s="136">
        <v>1.2530000000000003</v>
      </c>
    </row>
    <row r="752" spans="1:4" x14ac:dyDescent="0.3">
      <c r="A752" s="135" t="s">
        <v>903</v>
      </c>
      <c r="B752" s="136">
        <v>2052</v>
      </c>
      <c r="C752" s="136">
        <v>1</v>
      </c>
      <c r="D752" s="136">
        <v>1.5919999999999996</v>
      </c>
    </row>
    <row r="753" spans="1:4" x14ac:dyDescent="0.3">
      <c r="A753" s="135" t="s">
        <v>903</v>
      </c>
      <c r="B753" s="136">
        <v>2052</v>
      </c>
      <c r="C753" s="136">
        <v>2</v>
      </c>
      <c r="D753" s="136">
        <v>1.1480000000000004</v>
      </c>
    </row>
    <row r="754" spans="1:4" x14ac:dyDescent="0.3">
      <c r="A754" s="135" t="s">
        <v>903</v>
      </c>
      <c r="B754" s="136">
        <v>2052</v>
      </c>
      <c r="C754" s="136">
        <v>3</v>
      </c>
      <c r="D754" s="136">
        <v>1.8520000000000001</v>
      </c>
    </row>
    <row r="755" spans="1:4" x14ac:dyDescent="0.3">
      <c r="A755" s="135" t="s">
        <v>903</v>
      </c>
      <c r="B755" s="136">
        <v>2052</v>
      </c>
      <c r="C755" s="136">
        <v>4</v>
      </c>
      <c r="D755" s="136">
        <v>1.8399999999999996</v>
      </c>
    </row>
    <row r="756" spans="1:4" x14ac:dyDescent="0.3">
      <c r="A756" s="135" t="s">
        <v>903</v>
      </c>
      <c r="B756" s="136">
        <v>2052</v>
      </c>
      <c r="C756" s="136">
        <v>5</v>
      </c>
      <c r="D756" s="136">
        <v>3.6099999999999994</v>
      </c>
    </row>
    <row r="757" spans="1:4" x14ac:dyDescent="0.3">
      <c r="A757" s="135" t="s">
        <v>903</v>
      </c>
      <c r="B757" s="136">
        <v>2052</v>
      </c>
      <c r="C757" s="136">
        <v>6</v>
      </c>
      <c r="D757" s="136">
        <v>4.3419999999999987</v>
      </c>
    </row>
    <row r="758" spans="1:4" x14ac:dyDescent="0.3">
      <c r="A758" s="135" t="s">
        <v>903</v>
      </c>
      <c r="B758" s="136">
        <v>2052</v>
      </c>
      <c r="C758" s="136">
        <v>7</v>
      </c>
      <c r="D758" s="136">
        <v>5.1890000000000001</v>
      </c>
    </row>
    <row r="759" spans="1:4" x14ac:dyDescent="0.3">
      <c r="A759" s="135" t="s">
        <v>903</v>
      </c>
      <c r="B759" s="136">
        <v>2052</v>
      </c>
      <c r="C759" s="136">
        <v>8</v>
      </c>
      <c r="D759" s="136">
        <v>4.9120000000000008</v>
      </c>
    </row>
    <row r="760" spans="1:4" x14ac:dyDescent="0.3">
      <c r="A760" s="135" t="s">
        <v>903</v>
      </c>
      <c r="B760" s="136">
        <v>2052</v>
      </c>
      <c r="C760" s="136">
        <v>9</v>
      </c>
      <c r="D760" s="136">
        <v>4.2219999999999986</v>
      </c>
    </row>
    <row r="761" spans="1:4" x14ac:dyDescent="0.3">
      <c r="A761" s="135" t="s">
        <v>903</v>
      </c>
      <c r="B761" s="136">
        <v>2052</v>
      </c>
      <c r="C761" s="136">
        <v>10</v>
      </c>
      <c r="D761" s="136">
        <v>2.6209999999999991</v>
      </c>
    </row>
    <row r="762" spans="1:4" x14ac:dyDescent="0.3">
      <c r="A762" s="135" t="s">
        <v>903</v>
      </c>
      <c r="B762" s="136">
        <v>2052</v>
      </c>
      <c r="C762" s="136">
        <v>11</v>
      </c>
      <c r="D762" s="136">
        <v>1.9629999999999996</v>
      </c>
    </row>
    <row r="763" spans="1:4" x14ac:dyDescent="0.3">
      <c r="A763" s="135" t="s">
        <v>903</v>
      </c>
      <c r="B763" s="136">
        <v>2052</v>
      </c>
      <c r="C763" s="136">
        <v>12</v>
      </c>
      <c r="D763" s="136">
        <v>1.2530000000000003</v>
      </c>
    </row>
    <row r="764" spans="1:4" x14ac:dyDescent="0.3">
      <c r="A764" s="135" t="s">
        <v>903</v>
      </c>
      <c r="B764" s="136">
        <v>2053</v>
      </c>
      <c r="C764" s="136">
        <v>1</v>
      </c>
      <c r="D764" s="136">
        <v>1.5919999999999996</v>
      </c>
    </row>
    <row r="765" spans="1:4" x14ac:dyDescent="0.3">
      <c r="A765" s="135" t="s">
        <v>903</v>
      </c>
      <c r="B765" s="136">
        <v>2053</v>
      </c>
      <c r="C765" s="136">
        <v>2</v>
      </c>
      <c r="D765" s="136">
        <v>1.1100000000000003</v>
      </c>
    </row>
    <row r="766" spans="1:4" x14ac:dyDescent="0.3">
      <c r="A766" s="135" t="s">
        <v>903</v>
      </c>
      <c r="B766" s="136">
        <v>2053</v>
      </c>
      <c r="C766" s="136">
        <v>3</v>
      </c>
      <c r="D766" s="136">
        <v>1.8520000000000001</v>
      </c>
    </row>
    <row r="767" spans="1:4" x14ac:dyDescent="0.3">
      <c r="A767" s="135" t="s">
        <v>903</v>
      </c>
      <c r="B767" s="136">
        <v>2053</v>
      </c>
      <c r="C767" s="136">
        <v>4</v>
      </c>
      <c r="D767" s="136">
        <v>1.8399999999999996</v>
      </c>
    </row>
    <row r="768" spans="1:4" x14ac:dyDescent="0.3">
      <c r="A768" s="135" t="s">
        <v>903</v>
      </c>
      <c r="B768" s="136">
        <v>2053</v>
      </c>
      <c r="C768" s="136">
        <v>5</v>
      </c>
      <c r="D768" s="136">
        <v>3.6099999999999994</v>
      </c>
    </row>
    <row r="769" spans="1:4" x14ac:dyDescent="0.3">
      <c r="A769" s="135" t="s">
        <v>903</v>
      </c>
      <c r="B769" s="136">
        <v>2053</v>
      </c>
      <c r="C769" s="136">
        <v>6</v>
      </c>
      <c r="D769" s="136">
        <v>4.3419999999999987</v>
      </c>
    </row>
    <row r="770" spans="1:4" x14ac:dyDescent="0.3">
      <c r="A770" s="135" t="s">
        <v>903</v>
      </c>
      <c r="B770" s="136">
        <v>2053</v>
      </c>
      <c r="C770" s="136">
        <v>7</v>
      </c>
      <c r="D770" s="136">
        <v>5.1890000000000001</v>
      </c>
    </row>
    <row r="771" spans="1:4" x14ac:dyDescent="0.3">
      <c r="A771" s="135" t="s">
        <v>903</v>
      </c>
      <c r="B771" s="136">
        <v>2053</v>
      </c>
      <c r="C771" s="136">
        <v>8</v>
      </c>
      <c r="D771" s="136">
        <v>4.9120000000000008</v>
      </c>
    </row>
    <row r="772" spans="1:4" x14ac:dyDescent="0.3">
      <c r="A772" s="135" t="s">
        <v>903</v>
      </c>
      <c r="B772" s="136">
        <v>2053</v>
      </c>
      <c r="C772" s="136">
        <v>9</v>
      </c>
      <c r="D772" s="136">
        <v>4.2219999999999986</v>
      </c>
    </row>
    <row r="773" spans="1:4" x14ac:dyDescent="0.3">
      <c r="A773" s="135" t="s">
        <v>903</v>
      </c>
      <c r="B773" s="136">
        <v>2053</v>
      </c>
      <c r="C773" s="136">
        <v>10</v>
      </c>
      <c r="D773" s="136">
        <v>2.6209999999999991</v>
      </c>
    </row>
    <row r="774" spans="1:4" x14ac:dyDescent="0.3">
      <c r="A774" s="135" t="s">
        <v>903</v>
      </c>
      <c r="B774" s="136">
        <v>2053</v>
      </c>
      <c r="C774" s="136">
        <v>11</v>
      </c>
      <c r="D774" s="136">
        <v>1.9629999999999996</v>
      </c>
    </row>
    <row r="775" spans="1:4" x14ac:dyDescent="0.3">
      <c r="A775" s="135" t="s">
        <v>903</v>
      </c>
      <c r="B775" s="136">
        <v>2053</v>
      </c>
      <c r="C775" s="136">
        <v>12</v>
      </c>
      <c r="D775" s="136">
        <v>1.2530000000000003</v>
      </c>
    </row>
    <row r="776" spans="1:4" x14ac:dyDescent="0.3">
      <c r="A776" s="135" t="s">
        <v>903</v>
      </c>
      <c r="B776" s="136">
        <v>2054</v>
      </c>
      <c r="C776" s="136">
        <v>1</v>
      </c>
      <c r="D776" s="136">
        <v>1.5919999999999996</v>
      </c>
    </row>
    <row r="777" spans="1:4" x14ac:dyDescent="0.3">
      <c r="A777" s="135" t="s">
        <v>903</v>
      </c>
      <c r="B777" s="136">
        <v>2054</v>
      </c>
      <c r="C777" s="136">
        <v>2</v>
      </c>
      <c r="D777" s="136">
        <v>1.1100000000000003</v>
      </c>
    </row>
    <row r="778" spans="1:4" x14ac:dyDescent="0.3">
      <c r="A778" s="135" t="s">
        <v>903</v>
      </c>
      <c r="B778" s="136">
        <v>2054</v>
      </c>
      <c r="C778" s="136">
        <v>3</v>
      </c>
      <c r="D778" s="136">
        <v>1.8520000000000001</v>
      </c>
    </row>
    <row r="779" spans="1:4" x14ac:dyDescent="0.3">
      <c r="A779" s="135" t="s">
        <v>903</v>
      </c>
      <c r="B779" s="136">
        <v>2054</v>
      </c>
      <c r="C779" s="136">
        <v>4</v>
      </c>
      <c r="D779" s="136">
        <v>1.8399999999999996</v>
      </c>
    </row>
    <row r="780" spans="1:4" x14ac:dyDescent="0.3">
      <c r="A780" s="135" t="s">
        <v>903</v>
      </c>
      <c r="B780" s="136">
        <v>2054</v>
      </c>
      <c r="C780" s="136">
        <v>5</v>
      </c>
      <c r="D780" s="136">
        <v>3.6099999999999994</v>
      </c>
    </row>
    <row r="781" spans="1:4" x14ac:dyDescent="0.3">
      <c r="A781" s="135" t="s">
        <v>903</v>
      </c>
      <c r="B781" s="136">
        <v>2054</v>
      </c>
      <c r="C781" s="136">
        <v>6</v>
      </c>
      <c r="D781" s="136">
        <v>4.3419999999999987</v>
      </c>
    </row>
    <row r="782" spans="1:4" x14ac:dyDescent="0.3">
      <c r="A782" s="135" t="s">
        <v>903</v>
      </c>
      <c r="B782" s="136">
        <v>2054</v>
      </c>
      <c r="C782" s="136">
        <v>7</v>
      </c>
      <c r="D782" s="136">
        <v>5.1890000000000001</v>
      </c>
    </row>
    <row r="783" spans="1:4" x14ac:dyDescent="0.3">
      <c r="A783" s="135" t="s">
        <v>903</v>
      </c>
      <c r="B783" s="136">
        <v>2054</v>
      </c>
      <c r="C783" s="136">
        <v>8</v>
      </c>
      <c r="D783" s="136">
        <v>4.9120000000000008</v>
      </c>
    </row>
    <row r="784" spans="1:4" x14ac:dyDescent="0.3">
      <c r="A784" s="135" t="s">
        <v>903</v>
      </c>
      <c r="B784" s="136">
        <v>2054</v>
      </c>
      <c r="C784" s="136">
        <v>9</v>
      </c>
      <c r="D784" s="136">
        <v>4.2219999999999986</v>
      </c>
    </row>
    <row r="785" spans="1:4" x14ac:dyDescent="0.3">
      <c r="A785" s="135" t="s">
        <v>903</v>
      </c>
      <c r="B785" s="136">
        <v>2054</v>
      </c>
      <c r="C785" s="136">
        <v>10</v>
      </c>
      <c r="D785" s="136">
        <v>2.6209999999999991</v>
      </c>
    </row>
    <row r="786" spans="1:4" x14ac:dyDescent="0.3">
      <c r="A786" s="135" t="s">
        <v>903</v>
      </c>
      <c r="B786" s="136">
        <v>2054</v>
      </c>
      <c r="C786" s="136">
        <v>11</v>
      </c>
      <c r="D786" s="136">
        <v>1.9629999999999996</v>
      </c>
    </row>
    <row r="787" spans="1:4" x14ac:dyDescent="0.3">
      <c r="A787" s="135" t="s">
        <v>903</v>
      </c>
      <c r="B787" s="136">
        <v>2054</v>
      </c>
      <c r="C787" s="136">
        <v>12</v>
      </c>
      <c r="D787" s="136">
        <v>1.2530000000000003</v>
      </c>
    </row>
    <row r="788" spans="1:4" x14ac:dyDescent="0.3">
      <c r="A788" s="135" t="s">
        <v>903</v>
      </c>
      <c r="B788" s="136">
        <v>2055</v>
      </c>
      <c r="C788" s="136">
        <v>1</v>
      </c>
      <c r="D788" s="136">
        <v>1.5919999999999996</v>
      </c>
    </row>
    <row r="789" spans="1:4" x14ac:dyDescent="0.3">
      <c r="A789" s="135" t="s">
        <v>903</v>
      </c>
      <c r="B789" s="136">
        <v>2055</v>
      </c>
      <c r="C789" s="136">
        <v>2</v>
      </c>
      <c r="D789" s="136">
        <v>1.1100000000000003</v>
      </c>
    </row>
    <row r="790" spans="1:4" x14ac:dyDescent="0.3">
      <c r="A790" s="135" t="s">
        <v>903</v>
      </c>
      <c r="B790" s="136">
        <v>2055</v>
      </c>
      <c r="C790" s="136">
        <v>3</v>
      </c>
      <c r="D790" s="136">
        <v>1.8520000000000001</v>
      </c>
    </row>
    <row r="791" spans="1:4" x14ac:dyDescent="0.3">
      <c r="A791" s="135" t="s">
        <v>903</v>
      </c>
      <c r="B791" s="136">
        <v>2055</v>
      </c>
      <c r="C791" s="136">
        <v>4</v>
      </c>
      <c r="D791" s="136">
        <v>1.8399999999999996</v>
      </c>
    </row>
    <row r="792" spans="1:4" x14ac:dyDescent="0.3">
      <c r="A792" s="135" t="s">
        <v>903</v>
      </c>
      <c r="B792" s="136">
        <v>2055</v>
      </c>
      <c r="C792" s="136">
        <v>5</v>
      </c>
      <c r="D792" s="136">
        <v>3.6099999999999994</v>
      </c>
    </row>
    <row r="793" spans="1:4" x14ac:dyDescent="0.3">
      <c r="A793" s="135" t="s">
        <v>903</v>
      </c>
      <c r="B793" s="136">
        <v>2055</v>
      </c>
      <c r="C793" s="136">
        <v>6</v>
      </c>
      <c r="D793" s="136">
        <v>4.3419999999999987</v>
      </c>
    </row>
    <row r="794" spans="1:4" x14ac:dyDescent="0.3">
      <c r="A794" s="135" t="s">
        <v>903</v>
      </c>
      <c r="B794" s="136">
        <v>2055</v>
      </c>
      <c r="C794" s="136">
        <v>7</v>
      </c>
      <c r="D794" s="136">
        <v>5.1890000000000001</v>
      </c>
    </row>
    <row r="795" spans="1:4" x14ac:dyDescent="0.3">
      <c r="A795" s="135" t="s">
        <v>903</v>
      </c>
      <c r="B795" s="136">
        <v>2055</v>
      </c>
      <c r="C795" s="136">
        <v>8</v>
      </c>
      <c r="D795" s="136">
        <v>4.9120000000000008</v>
      </c>
    </row>
    <row r="796" spans="1:4" x14ac:dyDescent="0.3">
      <c r="A796" s="135" t="s">
        <v>903</v>
      </c>
      <c r="B796" s="136">
        <v>2055</v>
      </c>
      <c r="C796" s="136">
        <v>9</v>
      </c>
      <c r="D796" s="136">
        <v>4.2219999999999986</v>
      </c>
    </row>
    <row r="797" spans="1:4" x14ac:dyDescent="0.3">
      <c r="A797" s="135" t="s">
        <v>903</v>
      </c>
      <c r="B797" s="136">
        <v>2055</v>
      </c>
      <c r="C797" s="136">
        <v>10</v>
      </c>
      <c r="D797" s="136">
        <v>2.6209999999999991</v>
      </c>
    </row>
    <row r="798" spans="1:4" x14ac:dyDescent="0.3">
      <c r="A798" s="135" t="s">
        <v>903</v>
      </c>
      <c r="B798" s="136">
        <v>2055</v>
      </c>
      <c r="C798" s="136">
        <v>11</v>
      </c>
      <c r="D798" s="136">
        <v>1.9629999999999994</v>
      </c>
    </row>
    <row r="799" spans="1:4" x14ac:dyDescent="0.3">
      <c r="A799" s="135" t="s">
        <v>903</v>
      </c>
      <c r="B799" s="136">
        <v>2055</v>
      </c>
      <c r="C799" s="136">
        <v>12</v>
      </c>
      <c r="D799" s="136">
        <v>1.2530000000000003</v>
      </c>
    </row>
    <row r="800" spans="1:4" x14ac:dyDescent="0.3">
      <c r="A800" s="135" t="s">
        <v>903</v>
      </c>
      <c r="B800" s="136">
        <v>2056</v>
      </c>
      <c r="C800" s="136">
        <v>1</v>
      </c>
      <c r="D800" s="136">
        <v>1.5919999999999996</v>
      </c>
    </row>
    <row r="801" spans="1:4" x14ac:dyDescent="0.3">
      <c r="A801" s="135" t="s">
        <v>903</v>
      </c>
      <c r="B801" s="136">
        <v>2056</v>
      </c>
      <c r="C801" s="136">
        <v>2</v>
      </c>
      <c r="D801" s="136">
        <v>1.1480000000000004</v>
      </c>
    </row>
    <row r="802" spans="1:4" x14ac:dyDescent="0.3">
      <c r="A802" s="135" t="s">
        <v>903</v>
      </c>
      <c r="B802" s="136">
        <v>2056</v>
      </c>
      <c r="C802" s="136">
        <v>3</v>
      </c>
      <c r="D802" s="136">
        <v>1.8520000000000001</v>
      </c>
    </row>
    <row r="803" spans="1:4" x14ac:dyDescent="0.3">
      <c r="A803" s="135" t="s">
        <v>903</v>
      </c>
      <c r="B803" s="136">
        <v>2056</v>
      </c>
      <c r="C803" s="136">
        <v>4</v>
      </c>
      <c r="D803" s="136">
        <v>1.8399999999999996</v>
      </c>
    </row>
    <row r="804" spans="1:4" x14ac:dyDescent="0.3">
      <c r="A804" s="135" t="s">
        <v>903</v>
      </c>
      <c r="B804" s="136">
        <v>2056</v>
      </c>
      <c r="C804" s="136">
        <v>5</v>
      </c>
      <c r="D804" s="136">
        <v>3.6099999999999994</v>
      </c>
    </row>
    <row r="805" spans="1:4" x14ac:dyDescent="0.3">
      <c r="A805" s="135" t="s">
        <v>903</v>
      </c>
      <c r="B805" s="136">
        <v>2056</v>
      </c>
      <c r="C805" s="136">
        <v>6</v>
      </c>
      <c r="D805" s="136">
        <v>4.3419999999999987</v>
      </c>
    </row>
    <row r="806" spans="1:4" x14ac:dyDescent="0.3">
      <c r="A806" s="135" t="s">
        <v>903</v>
      </c>
      <c r="B806" s="136">
        <v>2056</v>
      </c>
      <c r="C806" s="136">
        <v>7</v>
      </c>
      <c r="D806" s="136">
        <v>5.1890000000000001</v>
      </c>
    </row>
    <row r="807" spans="1:4" x14ac:dyDescent="0.3">
      <c r="A807" s="135" t="s">
        <v>903</v>
      </c>
      <c r="B807" s="136">
        <v>2056</v>
      </c>
      <c r="C807" s="136">
        <v>8</v>
      </c>
      <c r="D807" s="136">
        <v>4.9120000000000008</v>
      </c>
    </row>
    <row r="808" spans="1:4" x14ac:dyDescent="0.3">
      <c r="A808" s="135" t="s">
        <v>903</v>
      </c>
      <c r="B808" s="136">
        <v>2056</v>
      </c>
      <c r="C808" s="136">
        <v>9</v>
      </c>
      <c r="D808" s="136">
        <v>4.2219999999999986</v>
      </c>
    </row>
    <row r="809" spans="1:4" x14ac:dyDescent="0.3">
      <c r="A809" s="135" t="s">
        <v>903</v>
      </c>
      <c r="B809" s="136">
        <v>2056</v>
      </c>
      <c r="C809" s="136">
        <v>10</v>
      </c>
      <c r="D809" s="136">
        <v>2.6209999999999978</v>
      </c>
    </row>
    <row r="810" spans="1:4" x14ac:dyDescent="0.3">
      <c r="A810" s="135" t="s">
        <v>903</v>
      </c>
      <c r="B810" s="136">
        <v>2056</v>
      </c>
      <c r="C810" s="136">
        <v>11</v>
      </c>
      <c r="D810" s="136">
        <v>1.9629999999999996</v>
      </c>
    </row>
    <row r="811" spans="1:4" x14ac:dyDescent="0.3">
      <c r="A811" s="135" t="s">
        <v>903</v>
      </c>
      <c r="B811" s="136">
        <v>2056</v>
      </c>
      <c r="C811" s="136">
        <v>12</v>
      </c>
      <c r="D811" s="136">
        <v>1.2530000000000003</v>
      </c>
    </row>
    <row r="812" spans="1:4" x14ac:dyDescent="0.3">
      <c r="A812" s="135" t="s">
        <v>903</v>
      </c>
      <c r="B812" s="136">
        <v>2057</v>
      </c>
      <c r="C812" s="136">
        <v>1</v>
      </c>
      <c r="D812" s="136">
        <v>1.5919999999999996</v>
      </c>
    </row>
    <row r="813" spans="1:4" x14ac:dyDescent="0.3">
      <c r="A813" s="135" t="s">
        <v>903</v>
      </c>
      <c r="B813" s="136">
        <v>2057</v>
      </c>
      <c r="C813" s="136">
        <v>2</v>
      </c>
      <c r="D813" s="136">
        <v>1.1100000000000003</v>
      </c>
    </row>
    <row r="814" spans="1:4" x14ac:dyDescent="0.3">
      <c r="A814" s="135" t="s">
        <v>903</v>
      </c>
      <c r="B814" s="136">
        <v>2057</v>
      </c>
      <c r="C814" s="136">
        <v>3</v>
      </c>
      <c r="D814" s="136">
        <v>1.8520000000000001</v>
      </c>
    </row>
    <row r="815" spans="1:4" x14ac:dyDescent="0.3">
      <c r="A815" s="135" t="s">
        <v>903</v>
      </c>
      <c r="B815" s="136">
        <v>2057</v>
      </c>
      <c r="C815" s="136">
        <v>4</v>
      </c>
      <c r="D815" s="136">
        <v>1.8399999999999996</v>
      </c>
    </row>
    <row r="816" spans="1:4" x14ac:dyDescent="0.3">
      <c r="A816" s="135" t="s">
        <v>903</v>
      </c>
      <c r="B816" s="136">
        <v>2057</v>
      </c>
      <c r="C816" s="136">
        <v>5</v>
      </c>
      <c r="D816" s="136">
        <v>3.6099999999999994</v>
      </c>
    </row>
    <row r="817" spans="1:4" x14ac:dyDescent="0.3">
      <c r="A817" s="135" t="s">
        <v>903</v>
      </c>
      <c r="B817" s="136">
        <v>2057</v>
      </c>
      <c r="C817" s="136">
        <v>6</v>
      </c>
      <c r="D817" s="136">
        <v>4.3419999999999987</v>
      </c>
    </row>
    <row r="818" spans="1:4" x14ac:dyDescent="0.3">
      <c r="A818" s="135" t="s">
        <v>903</v>
      </c>
      <c r="B818" s="136">
        <v>2057</v>
      </c>
      <c r="C818" s="136">
        <v>7</v>
      </c>
      <c r="D818" s="136">
        <v>5.1890000000000001</v>
      </c>
    </row>
    <row r="819" spans="1:4" x14ac:dyDescent="0.3">
      <c r="A819" s="135" t="s">
        <v>903</v>
      </c>
      <c r="B819" s="136">
        <v>2057</v>
      </c>
      <c r="C819" s="136">
        <v>8</v>
      </c>
      <c r="D819" s="136">
        <v>4.9120000000000008</v>
      </c>
    </row>
    <row r="820" spans="1:4" x14ac:dyDescent="0.3">
      <c r="A820" s="135" t="s">
        <v>903</v>
      </c>
      <c r="B820" s="136">
        <v>2057</v>
      </c>
      <c r="C820" s="136">
        <v>9</v>
      </c>
      <c r="D820" s="136">
        <v>4.2219999999999986</v>
      </c>
    </row>
    <row r="821" spans="1:4" x14ac:dyDescent="0.3">
      <c r="A821" s="135" t="s">
        <v>903</v>
      </c>
      <c r="B821" s="136">
        <v>2057</v>
      </c>
      <c r="C821" s="136">
        <v>10</v>
      </c>
      <c r="D821" s="136">
        <v>2.6209999999999991</v>
      </c>
    </row>
    <row r="822" spans="1:4" x14ac:dyDescent="0.3">
      <c r="A822" s="135" t="s">
        <v>903</v>
      </c>
      <c r="B822" s="136">
        <v>2057</v>
      </c>
      <c r="C822" s="136">
        <v>11</v>
      </c>
      <c r="D822" s="136">
        <v>1.9629999999999996</v>
      </c>
    </row>
    <row r="823" spans="1:4" x14ac:dyDescent="0.3">
      <c r="A823" s="135" t="s">
        <v>903</v>
      </c>
      <c r="B823" s="136">
        <v>2057</v>
      </c>
      <c r="C823" s="136">
        <v>12</v>
      </c>
      <c r="D823" s="136">
        <v>1.2530000000000003</v>
      </c>
    </row>
    <row r="824" spans="1:4" x14ac:dyDescent="0.3">
      <c r="A824" s="135" t="s">
        <v>903</v>
      </c>
      <c r="B824" s="136">
        <v>2058</v>
      </c>
      <c r="C824" s="136">
        <v>1</v>
      </c>
      <c r="D824" s="136">
        <v>1.5919999999999996</v>
      </c>
    </row>
    <row r="825" spans="1:4" x14ac:dyDescent="0.3">
      <c r="A825" s="135" t="s">
        <v>903</v>
      </c>
      <c r="B825" s="136">
        <v>2058</v>
      </c>
      <c r="C825" s="136">
        <v>2</v>
      </c>
      <c r="D825" s="136">
        <v>1.1100000000000003</v>
      </c>
    </row>
    <row r="826" spans="1:4" x14ac:dyDescent="0.3">
      <c r="A826" s="135" t="s">
        <v>903</v>
      </c>
      <c r="B826" s="136">
        <v>2058</v>
      </c>
      <c r="C826" s="136">
        <v>3</v>
      </c>
      <c r="D826" s="136">
        <v>1.8520000000000001</v>
      </c>
    </row>
    <row r="827" spans="1:4" x14ac:dyDescent="0.3">
      <c r="A827" s="135" t="s">
        <v>903</v>
      </c>
      <c r="B827" s="136">
        <v>2058</v>
      </c>
      <c r="C827" s="136">
        <v>4</v>
      </c>
      <c r="D827" s="136">
        <v>1.8399999999999996</v>
      </c>
    </row>
    <row r="828" spans="1:4" x14ac:dyDescent="0.3">
      <c r="A828" s="135" t="s">
        <v>903</v>
      </c>
      <c r="B828" s="136">
        <v>2058</v>
      </c>
      <c r="C828" s="136">
        <v>5</v>
      </c>
      <c r="D828" s="136">
        <v>3.6099999999999994</v>
      </c>
    </row>
    <row r="829" spans="1:4" x14ac:dyDescent="0.3">
      <c r="A829" s="135" t="s">
        <v>903</v>
      </c>
      <c r="B829" s="136">
        <v>2058</v>
      </c>
      <c r="C829" s="136">
        <v>6</v>
      </c>
      <c r="D829" s="136">
        <v>4.3419999999999987</v>
      </c>
    </row>
    <row r="830" spans="1:4" x14ac:dyDescent="0.3">
      <c r="A830" s="135" t="s">
        <v>903</v>
      </c>
      <c r="B830" s="136">
        <v>2058</v>
      </c>
      <c r="C830" s="136">
        <v>7</v>
      </c>
      <c r="D830" s="136">
        <v>5.1890000000000001</v>
      </c>
    </row>
    <row r="831" spans="1:4" x14ac:dyDescent="0.3">
      <c r="A831" s="135" t="s">
        <v>903</v>
      </c>
      <c r="B831" s="136">
        <v>2058</v>
      </c>
      <c r="C831" s="136">
        <v>8</v>
      </c>
      <c r="D831" s="136">
        <v>4.9120000000000008</v>
      </c>
    </row>
    <row r="832" spans="1:4" x14ac:dyDescent="0.3">
      <c r="A832" s="135" t="s">
        <v>903</v>
      </c>
      <c r="B832" s="136">
        <v>2058</v>
      </c>
      <c r="C832" s="136">
        <v>9</v>
      </c>
      <c r="D832" s="136">
        <v>4.2219999999999986</v>
      </c>
    </row>
    <row r="833" spans="1:4" x14ac:dyDescent="0.3">
      <c r="A833" s="135" t="s">
        <v>903</v>
      </c>
      <c r="B833" s="136">
        <v>2058</v>
      </c>
      <c r="C833" s="136">
        <v>10</v>
      </c>
      <c r="D833" s="136">
        <v>2.6209999999999991</v>
      </c>
    </row>
    <row r="834" spans="1:4" x14ac:dyDescent="0.3">
      <c r="A834" s="135" t="s">
        <v>903</v>
      </c>
      <c r="B834" s="136">
        <v>2058</v>
      </c>
      <c r="C834" s="136">
        <v>11</v>
      </c>
      <c r="D834" s="136">
        <v>1.9629999999999996</v>
      </c>
    </row>
    <row r="835" spans="1:4" x14ac:dyDescent="0.3">
      <c r="A835" s="135" t="s">
        <v>903</v>
      </c>
      <c r="B835" s="136">
        <v>2058</v>
      </c>
      <c r="C835" s="136">
        <v>12</v>
      </c>
      <c r="D835" s="136">
        <v>1.2530000000000003</v>
      </c>
    </row>
    <row r="836" spans="1:4" x14ac:dyDescent="0.3">
      <c r="A836" s="135" t="s">
        <v>903</v>
      </c>
      <c r="B836" s="136">
        <v>2059</v>
      </c>
      <c r="C836" s="136">
        <v>1</v>
      </c>
      <c r="D836" s="136">
        <v>1.5919999999999996</v>
      </c>
    </row>
    <row r="837" spans="1:4" x14ac:dyDescent="0.3">
      <c r="A837" s="135" t="s">
        <v>903</v>
      </c>
      <c r="B837" s="136">
        <v>2059</v>
      </c>
      <c r="C837" s="136">
        <v>2</v>
      </c>
      <c r="D837" s="136">
        <v>1.1100000000000003</v>
      </c>
    </row>
    <row r="838" spans="1:4" x14ac:dyDescent="0.3">
      <c r="A838" s="135" t="s">
        <v>903</v>
      </c>
      <c r="B838" s="136">
        <v>2059</v>
      </c>
      <c r="C838" s="136">
        <v>3</v>
      </c>
      <c r="D838" s="136">
        <v>1.8520000000000001</v>
      </c>
    </row>
    <row r="839" spans="1:4" x14ac:dyDescent="0.3">
      <c r="A839" s="135" t="s">
        <v>903</v>
      </c>
      <c r="B839" s="136">
        <v>2059</v>
      </c>
      <c r="C839" s="136">
        <v>4</v>
      </c>
      <c r="D839" s="136">
        <v>1.8399999999999996</v>
      </c>
    </row>
    <row r="840" spans="1:4" x14ac:dyDescent="0.3">
      <c r="A840" s="135" t="s">
        <v>903</v>
      </c>
      <c r="B840" s="136">
        <v>2059</v>
      </c>
      <c r="C840" s="136">
        <v>5</v>
      </c>
      <c r="D840" s="136">
        <v>3.6099999999999994</v>
      </c>
    </row>
    <row r="841" spans="1:4" x14ac:dyDescent="0.3">
      <c r="A841" s="135" t="s">
        <v>903</v>
      </c>
      <c r="B841" s="136">
        <v>2059</v>
      </c>
      <c r="C841" s="136">
        <v>6</v>
      </c>
      <c r="D841" s="136">
        <v>4.3419999999999987</v>
      </c>
    </row>
    <row r="842" spans="1:4" x14ac:dyDescent="0.3">
      <c r="A842" s="135" t="s">
        <v>903</v>
      </c>
      <c r="B842" s="136">
        <v>2059</v>
      </c>
      <c r="C842" s="136">
        <v>7</v>
      </c>
      <c r="D842" s="136">
        <v>5.1890000000000001</v>
      </c>
    </row>
    <row r="843" spans="1:4" x14ac:dyDescent="0.3">
      <c r="A843" s="135" t="s">
        <v>903</v>
      </c>
      <c r="B843" s="136">
        <v>2059</v>
      </c>
      <c r="C843" s="136">
        <v>8</v>
      </c>
      <c r="D843" s="136">
        <v>4.9120000000000008</v>
      </c>
    </row>
    <row r="844" spans="1:4" x14ac:dyDescent="0.3">
      <c r="A844" s="135" t="s">
        <v>903</v>
      </c>
      <c r="B844" s="136">
        <v>2059</v>
      </c>
      <c r="C844" s="136">
        <v>9</v>
      </c>
      <c r="D844" s="136">
        <v>4.2219999999999986</v>
      </c>
    </row>
    <row r="845" spans="1:4" x14ac:dyDescent="0.3">
      <c r="A845" s="135" t="s">
        <v>903</v>
      </c>
      <c r="B845" s="136">
        <v>2059</v>
      </c>
      <c r="C845" s="136">
        <v>10</v>
      </c>
      <c r="D845" s="136">
        <v>2.6209999999999991</v>
      </c>
    </row>
    <row r="846" spans="1:4" x14ac:dyDescent="0.3">
      <c r="A846" s="135" t="s">
        <v>903</v>
      </c>
      <c r="B846" s="136">
        <v>2059</v>
      </c>
      <c r="C846" s="136">
        <v>11</v>
      </c>
      <c r="D846" s="136">
        <v>1.9629999999999996</v>
      </c>
    </row>
    <row r="847" spans="1:4" x14ac:dyDescent="0.3">
      <c r="A847" s="135" t="s">
        <v>903</v>
      </c>
      <c r="B847" s="136">
        <v>2059</v>
      </c>
      <c r="C847" s="136">
        <v>12</v>
      </c>
      <c r="D847" s="136">
        <v>1.2530000000000003</v>
      </c>
    </row>
    <row r="848" spans="1:4" x14ac:dyDescent="0.3">
      <c r="A848" s="135" t="s">
        <v>903</v>
      </c>
      <c r="B848" s="136">
        <v>2060</v>
      </c>
      <c r="C848" s="136">
        <v>1</v>
      </c>
      <c r="D848" s="136">
        <v>1.5919999999999996</v>
      </c>
    </row>
    <row r="849" spans="1:4" x14ac:dyDescent="0.3">
      <c r="A849" s="135" t="s">
        <v>903</v>
      </c>
      <c r="B849" s="136">
        <v>2060</v>
      </c>
      <c r="C849" s="136">
        <v>2</v>
      </c>
      <c r="D849" s="136">
        <v>1.1480000000000004</v>
      </c>
    </row>
    <row r="850" spans="1:4" x14ac:dyDescent="0.3">
      <c r="A850" s="135" t="s">
        <v>903</v>
      </c>
      <c r="B850" s="136">
        <v>2060</v>
      </c>
      <c r="C850" s="136">
        <v>3</v>
      </c>
      <c r="D850" s="136">
        <v>1.8520000000000001</v>
      </c>
    </row>
    <row r="851" spans="1:4" x14ac:dyDescent="0.3">
      <c r="A851" s="135" t="s">
        <v>903</v>
      </c>
      <c r="B851" s="136">
        <v>2060</v>
      </c>
      <c r="C851" s="136">
        <v>4</v>
      </c>
      <c r="D851" s="136">
        <v>1.8399999999999996</v>
      </c>
    </row>
    <row r="852" spans="1:4" x14ac:dyDescent="0.3">
      <c r="A852" s="135" t="s">
        <v>903</v>
      </c>
      <c r="B852" s="136">
        <v>2060</v>
      </c>
      <c r="C852" s="136">
        <v>5</v>
      </c>
      <c r="D852" s="136">
        <v>3.6099999999999994</v>
      </c>
    </row>
    <row r="853" spans="1:4" x14ac:dyDescent="0.3">
      <c r="A853" s="135" t="s">
        <v>903</v>
      </c>
      <c r="B853" s="136">
        <v>2060</v>
      </c>
      <c r="C853" s="136">
        <v>6</v>
      </c>
      <c r="D853" s="136">
        <v>4.3419999999999987</v>
      </c>
    </row>
    <row r="854" spans="1:4" x14ac:dyDescent="0.3">
      <c r="A854" s="135" t="s">
        <v>903</v>
      </c>
      <c r="B854" s="136">
        <v>2060</v>
      </c>
      <c r="C854" s="136">
        <v>7</v>
      </c>
      <c r="D854" s="136">
        <v>5.1890000000000001</v>
      </c>
    </row>
    <row r="855" spans="1:4" x14ac:dyDescent="0.3">
      <c r="A855" s="135" t="s">
        <v>903</v>
      </c>
      <c r="B855" s="136">
        <v>2060</v>
      </c>
      <c r="C855" s="136">
        <v>8</v>
      </c>
      <c r="D855" s="136">
        <v>4.9120000000000008</v>
      </c>
    </row>
    <row r="856" spans="1:4" x14ac:dyDescent="0.3">
      <c r="A856" s="135" t="s">
        <v>903</v>
      </c>
      <c r="B856" s="136">
        <v>2060</v>
      </c>
      <c r="C856" s="136">
        <v>9</v>
      </c>
      <c r="D856" s="136">
        <v>4.2219999999999986</v>
      </c>
    </row>
    <row r="857" spans="1:4" x14ac:dyDescent="0.3">
      <c r="A857" s="135" t="s">
        <v>903</v>
      </c>
      <c r="B857" s="136">
        <v>2060</v>
      </c>
      <c r="C857" s="136">
        <v>10</v>
      </c>
      <c r="D857" s="136">
        <v>2.6209999999999991</v>
      </c>
    </row>
    <row r="858" spans="1:4" x14ac:dyDescent="0.3">
      <c r="A858" s="135" t="s">
        <v>903</v>
      </c>
      <c r="B858" s="136">
        <v>2060</v>
      </c>
      <c r="C858" s="136">
        <v>11</v>
      </c>
      <c r="D858" s="136">
        <v>1.9629999999999996</v>
      </c>
    </row>
    <row r="859" spans="1:4" x14ac:dyDescent="0.3">
      <c r="A859" s="135" t="s">
        <v>903</v>
      </c>
      <c r="B859" s="136">
        <v>2060</v>
      </c>
      <c r="C859" s="136">
        <v>12</v>
      </c>
      <c r="D859" s="136">
        <v>1.2530000000000003</v>
      </c>
    </row>
    <row r="860" spans="1:4" x14ac:dyDescent="0.3">
      <c r="A860" s="135" t="s">
        <v>903</v>
      </c>
      <c r="B860" s="136">
        <v>2061</v>
      </c>
      <c r="C860" s="136">
        <v>1</v>
      </c>
      <c r="D860" s="136">
        <v>1.5919999999999996</v>
      </c>
    </row>
    <row r="861" spans="1:4" x14ac:dyDescent="0.3">
      <c r="A861" s="135" t="s">
        <v>903</v>
      </c>
      <c r="B861" s="136">
        <v>2061</v>
      </c>
      <c r="C861" s="136">
        <v>2</v>
      </c>
      <c r="D861" s="136">
        <v>1.1100000000000003</v>
      </c>
    </row>
    <row r="862" spans="1:4" x14ac:dyDescent="0.3">
      <c r="A862" s="135" t="s">
        <v>903</v>
      </c>
      <c r="B862" s="136">
        <v>2061</v>
      </c>
      <c r="C862" s="136">
        <v>3</v>
      </c>
      <c r="D862" s="136">
        <v>1.8520000000000001</v>
      </c>
    </row>
    <row r="863" spans="1:4" x14ac:dyDescent="0.3">
      <c r="A863" s="135" t="s">
        <v>903</v>
      </c>
      <c r="B863" s="136">
        <v>2061</v>
      </c>
      <c r="C863" s="136">
        <v>4</v>
      </c>
      <c r="D863" s="136">
        <v>1.8399999999999996</v>
      </c>
    </row>
    <row r="864" spans="1:4" x14ac:dyDescent="0.3">
      <c r="A864" s="135" t="s">
        <v>903</v>
      </c>
      <c r="B864" s="136">
        <v>2061</v>
      </c>
      <c r="C864" s="136">
        <v>5</v>
      </c>
      <c r="D864" s="136">
        <v>3.6099999999999994</v>
      </c>
    </row>
    <row r="865" spans="1:4" x14ac:dyDescent="0.3">
      <c r="A865" s="135" t="s">
        <v>903</v>
      </c>
      <c r="B865" s="136">
        <v>2061</v>
      </c>
      <c r="C865" s="136">
        <v>6</v>
      </c>
      <c r="D865" s="136">
        <v>4.3419999999999987</v>
      </c>
    </row>
    <row r="866" spans="1:4" x14ac:dyDescent="0.3">
      <c r="A866" s="135" t="s">
        <v>903</v>
      </c>
      <c r="B866" s="136">
        <v>2061</v>
      </c>
      <c r="C866" s="136">
        <v>7</v>
      </c>
      <c r="D866" s="136">
        <v>5.1890000000000001</v>
      </c>
    </row>
    <row r="867" spans="1:4" x14ac:dyDescent="0.3">
      <c r="A867" s="135" t="s">
        <v>903</v>
      </c>
      <c r="B867" s="136">
        <v>2061</v>
      </c>
      <c r="C867" s="136">
        <v>8</v>
      </c>
      <c r="D867" s="136">
        <v>4.9120000000000008</v>
      </c>
    </row>
    <row r="868" spans="1:4" x14ac:dyDescent="0.3">
      <c r="A868" s="135" t="s">
        <v>903</v>
      </c>
      <c r="B868" s="136">
        <v>2061</v>
      </c>
      <c r="C868" s="136">
        <v>9</v>
      </c>
      <c r="D868" s="136">
        <v>4.2219999999999986</v>
      </c>
    </row>
    <row r="869" spans="1:4" x14ac:dyDescent="0.3">
      <c r="A869" s="135" t="s">
        <v>903</v>
      </c>
      <c r="B869" s="136">
        <v>2061</v>
      </c>
      <c r="C869" s="136">
        <v>10</v>
      </c>
      <c r="D869" s="136">
        <v>2.6209999999999991</v>
      </c>
    </row>
    <row r="870" spans="1:4" x14ac:dyDescent="0.3">
      <c r="A870" s="135" t="s">
        <v>903</v>
      </c>
      <c r="B870" s="136">
        <v>2061</v>
      </c>
      <c r="C870" s="136">
        <v>11</v>
      </c>
      <c r="D870" s="136">
        <v>1.9629999999999996</v>
      </c>
    </row>
    <row r="871" spans="1:4" x14ac:dyDescent="0.3">
      <c r="A871" s="135" t="s">
        <v>903</v>
      </c>
      <c r="B871" s="136">
        <v>2061</v>
      </c>
      <c r="C871" s="136">
        <v>12</v>
      </c>
      <c r="D871" s="136">
        <v>1.2530000000000003</v>
      </c>
    </row>
    <row r="872" spans="1:4" x14ac:dyDescent="0.3">
      <c r="A872" s="135" t="s">
        <v>903</v>
      </c>
      <c r="B872" s="136">
        <v>2062</v>
      </c>
      <c r="C872" s="136">
        <v>1</v>
      </c>
      <c r="D872" s="136">
        <v>1.5919999999999996</v>
      </c>
    </row>
    <row r="873" spans="1:4" x14ac:dyDescent="0.3">
      <c r="A873" s="135" t="s">
        <v>903</v>
      </c>
      <c r="B873" s="136">
        <v>2062</v>
      </c>
      <c r="C873" s="136">
        <v>2</v>
      </c>
      <c r="D873" s="136">
        <v>1.1100000000000003</v>
      </c>
    </row>
    <row r="874" spans="1:4" x14ac:dyDescent="0.3">
      <c r="A874" s="135" t="s">
        <v>903</v>
      </c>
      <c r="B874" s="136">
        <v>2062</v>
      </c>
      <c r="C874" s="136">
        <v>3</v>
      </c>
      <c r="D874" s="136">
        <v>1.8520000000000001</v>
      </c>
    </row>
    <row r="875" spans="1:4" x14ac:dyDescent="0.3">
      <c r="A875" s="135" t="s">
        <v>903</v>
      </c>
      <c r="B875" s="136">
        <v>2062</v>
      </c>
      <c r="C875" s="136">
        <v>4</v>
      </c>
      <c r="D875" s="136">
        <v>1.8399999999999996</v>
      </c>
    </row>
    <row r="876" spans="1:4" x14ac:dyDescent="0.3">
      <c r="A876" s="135" t="s">
        <v>903</v>
      </c>
      <c r="B876" s="136">
        <v>2062</v>
      </c>
      <c r="C876" s="136">
        <v>5</v>
      </c>
      <c r="D876" s="136">
        <v>3.6099999999999994</v>
      </c>
    </row>
    <row r="877" spans="1:4" x14ac:dyDescent="0.3">
      <c r="A877" s="135" t="s">
        <v>903</v>
      </c>
      <c r="B877" s="136">
        <v>2062</v>
      </c>
      <c r="C877" s="136">
        <v>6</v>
      </c>
      <c r="D877" s="136">
        <v>4.3419999999999987</v>
      </c>
    </row>
    <row r="878" spans="1:4" x14ac:dyDescent="0.3">
      <c r="A878" s="135" t="s">
        <v>903</v>
      </c>
      <c r="B878" s="136">
        <v>2062</v>
      </c>
      <c r="C878" s="136">
        <v>7</v>
      </c>
      <c r="D878" s="136">
        <v>5.1890000000000001</v>
      </c>
    </row>
    <row r="879" spans="1:4" x14ac:dyDescent="0.3">
      <c r="A879" s="135" t="s">
        <v>903</v>
      </c>
      <c r="B879" s="136">
        <v>2062</v>
      </c>
      <c r="C879" s="136">
        <v>8</v>
      </c>
      <c r="D879" s="136">
        <v>4.9120000000000008</v>
      </c>
    </row>
    <row r="880" spans="1:4" x14ac:dyDescent="0.3">
      <c r="A880" s="135" t="s">
        <v>903</v>
      </c>
      <c r="B880" s="136">
        <v>2062</v>
      </c>
      <c r="C880" s="136">
        <v>9</v>
      </c>
      <c r="D880" s="136">
        <v>4.2219999999999986</v>
      </c>
    </row>
    <row r="881" spans="1:4" x14ac:dyDescent="0.3">
      <c r="A881" s="135" t="s">
        <v>903</v>
      </c>
      <c r="B881" s="136">
        <v>2062</v>
      </c>
      <c r="C881" s="136">
        <v>10</v>
      </c>
      <c r="D881" s="136">
        <v>2.6209999999999991</v>
      </c>
    </row>
    <row r="882" spans="1:4" x14ac:dyDescent="0.3">
      <c r="A882" s="135" t="s">
        <v>903</v>
      </c>
      <c r="B882" s="136">
        <v>2062</v>
      </c>
      <c r="C882" s="136">
        <v>11</v>
      </c>
      <c r="D882" s="136">
        <v>1.9629999999999996</v>
      </c>
    </row>
    <row r="883" spans="1:4" x14ac:dyDescent="0.3">
      <c r="A883" s="135" t="s">
        <v>903</v>
      </c>
      <c r="B883" s="136">
        <v>2062</v>
      </c>
      <c r="C883" s="136">
        <v>12</v>
      </c>
      <c r="D883" s="136">
        <v>1.2530000000000003</v>
      </c>
    </row>
    <row r="884" spans="1:4" x14ac:dyDescent="0.3">
      <c r="A884" s="135" t="s">
        <v>903</v>
      </c>
      <c r="B884" s="136">
        <v>2063</v>
      </c>
      <c r="C884" s="136">
        <v>1</v>
      </c>
      <c r="D884" s="136">
        <v>1.506</v>
      </c>
    </row>
    <row r="885" spans="1:4" x14ac:dyDescent="0.3">
      <c r="A885" s="135" t="s">
        <v>903</v>
      </c>
      <c r="B885" s="136">
        <v>2063</v>
      </c>
      <c r="C885" s="136">
        <v>2</v>
      </c>
      <c r="D885" s="136">
        <v>1.1609999999999994</v>
      </c>
    </row>
    <row r="886" spans="1:4" x14ac:dyDescent="0.3">
      <c r="A886" s="135" t="s">
        <v>903</v>
      </c>
      <c r="B886" s="136">
        <v>2063</v>
      </c>
      <c r="C886" s="136">
        <v>3</v>
      </c>
      <c r="D886" s="136">
        <v>1.7869999999999993</v>
      </c>
    </row>
    <row r="887" spans="1:4" x14ac:dyDescent="0.3">
      <c r="A887" s="135" t="s">
        <v>903</v>
      </c>
      <c r="B887" s="136">
        <v>2063</v>
      </c>
      <c r="C887" s="136">
        <v>4</v>
      </c>
      <c r="D887" s="136">
        <v>1.8729999999999998</v>
      </c>
    </row>
    <row r="888" spans="1:4" x14ac:dyDescent="0.3">
      <c r="A888" s="135" t="s">
        <v>903</v>
      </c>
      <c r="B888" s="136">
        <v>2063</v>
      </c>
      <c r="C888" s="136">
        <v>5</v>
      </c>
      <c r="D888" s="136">
        <v>3.7349999999999999</v>
      </c>
    </row>
    <row r="889" spans="1:4" x14ac:dyDescent="0.3">
      <c r="A889" s="135" t="s">
        <v>903</v>
      </c>
      <c r="B889" s="136">
        <v>2063</v>
      </c>
      <c r="C889" s="136">
        <v>6</v>
      </c>
      <c r="D889" s="136">
        <v>4.2240000000000002</v>
      </c>
    </row>
    <row r="890" spans="1:4" x14ac:dyDescent="0.3">
      <c r="A890" s="135" t="s">
        <v>903</v>
      </c>
      <c r="B890" s="136">
        <v>2063</v>
      </c>
      <c r="C890" s="136">
        <v>7</v>
      </c>
      <c r="D890" s="136">
        <v>5.363999999999999</v>
      </c>
    </row>
    <row r="891" spans="1:4" x14ac:dyDescent="0.3">
      <c r="A891" s="135" t="s">
        <v>903</v>
      </c>
      <c r="B891" s="136">
        <v>2063</v>
      </c>
      <c r="C891" s="136">
        <v>8</v>
      </c>
      <c r="D891" s="136">
        <v>5.0670000000000002</v>
      </c>
    </row>
    <row r="892" spans="1:4" x14ac:dyDescent="0.3">
      <c r="A892" s="135" t="s">
        <v>903</v>
      </c>
      <c r="B892" s="136">
        <v>2063</v>
      </c>
      <c r="C892" s="136">
        <v>9</v>
      </c>
      <c r="D892" s="136">
        <v>4.1599999999999966</v>
      </c>
    </row>
    <row r="893" spans="1:4" x14ac:dyDescent="0.3">
      <c r="A893" s="135" t="s">
        <v>903</v>
      </c>
      <c r="B893" s="136">
        <v>2063</v>
      </c>
      <c r="C893" s="136">
        <v>10</v>
      </c>
      <c r="D893" s="136">
        <v>2.9749999999999979</v>
      </c>
    </row>
    <row r="894" spans="1:4" x14ac:dyDescent="0.3">
      <c r="A894" s="135" t="s">
        <v>903</v>
      </c>
      <c r="B894" s="136">
        <v>2063</v>
      </c>
      <c r="C894" s="136">
        <v>11</v>
      </c>
      <c r="D894" s="136">
        <v>1.8399999999999996</v>
      </c>
    </row>
    <row r="895" spans="1:4" x14ac:dyDescent="0.3">
      <c r="A895" s="135" t="s">
        <v>903</v>
      </c>
      <c r="B895" s="136">
        <v>2063</v>
      </c>
      <c r="C895" s="136">
        <v>12</v>
      </c>
      <c r="D895" s="136">
        <v>1.3190000000000002</v>
      </c>
    </row>
    <row r="896" spans="1:4" x14ac:dyDescent="0.3">
      <c r="A896" s="135" t="s">
        <v>903</v>
      </c>
      <c r="B896" s="136">
        <v>2064</v>
      </c>
      <c r="C896" s="136">
        <v>1</v>
      </c>
      <c r="D896" s="136">
        <v>1.5919999999999996</v>
      </c>
    </row>
    <row r="897" spans="1:4" x14ac:dyDescent="0.3">
      <c r="A897" s="135" t="s">
        <v>903</v>
      </c>
      <c r="B897" s="136">
        <v>2064</v>
      </c>
      <c r="C897" s="136">
        <v>2</v>
      </c>
      <c r="D897" s="136">
        <v>1.1480000000000004</v>
      </c>
    </row>
    <row r="898" spans="1:4" x14ac:dyDescent="0.3">
      <c r="A898" s="135" t="s">
        <v>903</v>
      </c>
      <c r="B898" s="136">
        <v>2064</v>
      </c>
      <c r="C898" s="136">
        <v>3</v>
      </c>
      <c r="D898" s="136">
        <v>1.8520000000000001</v>
      </c>
    </row>
    <row r="899" spans="1:4" x14ac:dyDescent="0.3">
      <c r="A899" s="135" t="s">
        <v>903</v>
      </c>
      <c r="B899" s="136">
        <v>2064</v>
      </c>
      <c r="C899" s="136">
        <v>4</v>
      </c>
      <c r="D899" s="136">
        <v>1.8399999999999996</v>
      </c>
    </row>
    <row r="900" spans="1:4" x14ac:dyDescent="0.3">
      <c r="A900" s="135" t="s">
        <v>903</v>
      </c>
      <c r="B900" s="136">
        <v>2064</v>
      </c>
      <c r="C900" s="136">
        <v>5</v>
      </c>
      <c r="D900" s="136">
        <v>3.6099999999999994</v>
      </c>
    </row>
    <row r="901" spans="1:4" x14ac:dyDescent="0.3">
      <c r="A901" s="135" t="s">
        <v>903</v>
      </c>
      <c r="B901" s="136">
        <v>2064</v>
      </c>
      <c r="C901" s="136">
        <v>6</v>
      </c>
      <c r="D901" s="136">
        <v>4.3419999999999987</v>
      </c>
    </row>
    <row r="902" spans="1:4" x14ac:dyDescent="0.3">
      <c r="A902" s="135" t="s">
        <v>903</v>
      </c>
      <c r="B902" s="136">
        <v>2064</v>
      </c>
      <c r="C902" s="136">
        <v>7</v>
      </c>
      <c r="D902" s="136">
        <v>5.1890000000000001</v>
      </c>
    </row>
    <row r="903" spans="1:4" x14ac:dyDescent="0.3">
      <c r="A903" s="135" t="s">
        <v>903</v>
      </c>
      <c r="B903" s="136">
        <v>2064</v>
      </c>
      <c r="C903" s="136">
        <v>8</v>
      </c>
      <c r="D903" s="136">
        <v>4.9120000000000008</v>
      </c>
    </row>
    <row r="904" spans="1:4" x14ac:dyDescent="0.3">
      <c r="A904" s="135" t="s">
        <v>903</v>
      </c>
      <c r="B904" s="136">
        <v>2064</v>
      </c>
      <c r="C904" s="136">
        <v>9</v>
      </c>
      <c r="D904" s="136">
        <v>4.2219999999999986</v>
      </c>
    </row>
    <row r="905" spans="1:4" x14ac:dyDescent="0.3">
      <c r="A905" s="135" t="s">
        <v>903</v>
      </c>
      <c r="B905" s="136">
        <v>2064</v>
      </c>
      <c r="C905" s="136">
        <v>10</v>
      </c>
      <c r="D905" s="136">
        <v>2.6209999999999991</v>
      </c>
    </row>
    <row r="906" spans="1:4" x14ac:dyDescent="0.3">
      <c r="A906" s="135" t="s">
        <v>903</v>
      </c>
      <c r="B906" s="136">
        <v>2064</v>
      </c>
      <c r="C906" s="136">
        <v>11</v>
      </c>
      <c r="D906" s="136">
        <v>1.9629999999999996</v>
      </c>
    </row>
    <row r="907" spans="1:4" x14ac:dyDescent="0.3">
      <c r="A907" s="135" t="s">
        <v>903</v>
      </c>
      <c r="B907" s="136">
        <v>2064</v>
      </c>
      <c r="C907" s="136">
        <v>12</v>
      </c>
      <c r="D907" s="136">
        <v>1.2530000000000003</v>
      </c>
    </row>
    <row r="908" spans="1:4" x14ac:dyDescent="0.3">
      <c r="A908" s="135" t="s">
        <v>903</v>
      </c>
      <c r="B908" s="136">
        <v>2065</v>
      </c>
      <c r="C908" s="136">
        <v>1</v>
      </c>
      <c r="D908" s="136">
        <v>1.5919999999999996</v>
      </c>
    </row>
    <row r="909" spans="1:4" x14ac:dyDescent="0.3">
      <c r="A909" s="135" t="s">
        <v>903</v>
      </c>
      <c r="B909" s="136">
        <v>2065</v>
      </c>
      <c r="C909" s="136">
        <v>2</v>
      </c>
      <c r="D909" s="136">
        <v>1.1100000000000003</v>
      </c>
    </row>
    <row r="910" spans="1:4" x14ac:dyDescent="0.3">
      <c r="A910" s="135" t="s">
        <v>903</v>
      </c>
      <c r="B910" s="136">
        <v>2065</v>
      </c>
      <c r="C910" s="136">
        <v>3</v>
      </c>
      <c r="D910" s="136">
        <v>1.8520000000000001</v>
      </c>
    </row>
    <row r="911" spans="1:4" x14ac:dyDescent="0.3">
      <c r="A911" s="135" t="s">
        <v>903</v>
      </c>
      <c r="B911" s="136">
        <v>2065</v>
      </c>
      <c r="C911" s="136">
        <v>4</v>
      </c>
      <c r="D911" s="136">
        <v>1.8399999999999996</v>
      </c>
    </row>
    <row r="912" spans="1:4" x14ac:dyDescent="0.3">
      <c r="A912" s="135" t="s">
        <v>903</v>
      </c>
      <c r="B912" s="136">
        <v>2065</v>
      </c>
      <c r="C912" s="136">
        <v>5</v>
      </c>
      <c r="D912" s="136">
        <v>3.6099999999999994</v>
      </c>
    </row>
    <row r="913" spans="1:4" x14ac:dyDescent="0.3">
      <c r="A913" s="135" t="s">
        <v>903</v>
      </c>
      <c r="B913" s="136">
        <v>2065</v>
      </c>
      <c r="C913" s="136">
        <v>6</v>
      </c>
      <c r="D913" s="136">
        <v>4.3419999999999987</v>
      </c>
    </row>
    <row r="914" spans="1:4" x14ac:dyDescent="0.3">
      <c r="A914" s="135" t="s">
        <v>903</v>
      </c>
      <c r="B914" s="136">
        <v>2065</v>
      </c>
      <c r="C914" s="136">
        <v>7</v>
      </c>
      <c r="D914" s="136">
        <v>5.1890000000000001</v>
      </c>
    </row>
    <row r="915" spans="1:4" x14ac:dyDescent="0.3">
      <c r="A915" s="135" t="s">
        <v>903</v>
      </c>
      <c r="B915" s="136">
        <v>2065</v>
      </c>
      <c r="C915" s="136">
        <v>8</v>
      </c>
      <c r="D915" s="136">
        <v>4.9120000000000008</v>
      </c>
    </row>
    <row r="916" spans="1:4" x14ac:dyDescent="0.3">
      <c r="A916" s="135" t="s">
        <v>903</v>
      </c>
      <c r="B916" s="136">
        <v>2065</v>
      </c>
      <c r="C916" s="136">
        <v>9</v>
      </c>
      <c r="D916" s="136">
        <v>4.2219999999999986</v>
      </c>
    </row>
    <row r="917" spans="1:4" x14ac:dyDescent="0.3">
      <c r="A917" s="135" t="s">
        <v>903</v>
      </c>
      <c r="B917" s="136">
        <v>2065</v>
      </c>
      <c r="C917" s="136">
        <v>10</v>
      </c>
      <c r="D917" s="136">
        <v>2.6209999999999991</v>
      </c>
    </row>
    <row r="918" spans="1:4" x14ac:dyDescent="0.3">
      <c r="A918" s="135" t="s">
        <v>903</v>
      </c>
      <c r="B918" s="136">
        <v>2065</v>
      </c>
      <c r="C918" s="136">
        <v>11</v>
      </c>
      <c r="D918" s="136">
        <v>1.9629999999999996</v>
      </c>
    </row>
    <row r="919" spans="1:4" x14ac:dyDescent="0.3">
      <c r="A919" s="135" t="s">
        <v>903</v>
      </c>
      <c r="B919" s="136">
        <v>2065</v>
      </c>
      <c r="C919" s="136">
        <v>12</v>
      </c>
      <c r="D919" s="136">
        <v>1.2530000000000003</v>
      </c>
    </row>
    <row r="920" spans="1:4" x14ac:dyDescent="0.3">
      <c r="A920" s="135" t="s">
        <v>903</v>
      </c>
      <c r="B920" s="136">
        <v>2066</v>
      </c>
      <c r="C920" s="136">
        <v>1</v>
      </c>
      <c r="D920" s="136">
        <v>1.5919999999999996</v>
      </c>
    </row>
    <row r="921" spans="1:4" x14ac:dyDescent="0.3">
      <c r="A921" s="135" t="s">
        <v>903</v>
      </c>
      <c r="B921" s="136">
        <v>2066</v>
      </c>
      <c r="C921" s="136">
        <v>2</v>
      </c>
      <c r="D921" s="136">
        <v>1.1100000000000003</v>
      </c>
    </row>
    <row r="922" spans="1:4" x14ac:dyDescent="0.3">
      <c r="A922" s="135" t="s">
        <v>903</v>
      </c>
      <c r="B922" s="136">
        <v>2066</v>
      </c>
      <c r="C922" s="136">
        <v>3</v>
      </c>
      <c r="D922" s="136">
        <v>1.8520000000000001</v>
      </c>
    </row>
    <row r="923" spans="1:4" x14ac:dyDescent="0.3">
      <c r="A923" s="135" t="s">
        <v>903</v>
      </c>
      <c r="B923" s="136">
        <v>2066</v>
      </c>
      <c r="C923" s="136">
        <v>4</v>
      </c>
      <c r="D923" s="136">
        <v>1.8399999999999996</v>
      </c>
    </row>
    <row r="924" spans="1:4" x14ac:dyDescent="0.3">
      <c r="A924" s="135" t="s">
        <v>903</v>
      </c>
      <c r="B924" s="136">
        <v>2066</v>
      </c>
      <c r="C924" s="136">
        <v>5</v>
      </c>
      <c r="D924" s="136">
        <v>3.6099999999999994</v>
      </c>
    </row>
    <row r="925" spans="1:4" x14ac:dyDescent="0.3">
      <c r="A925" s="135" t="s">
        <v>903</v>
      </c>
      <c r="B925" s="136">
        <v>2066</v>
      </c>
      <c r="C925" s="136">
        <v>6</v>
      </c>
      <c r="D925" s="136">
        <v>4.3419999999999987</v>
      </c>
    </row>
    <row r="926" spans="1:4" x14ac:dyDescent="0.3">
      <c r="A926" s="135" t="s">
        <v>903</v>
      </c>
      <c r="B926" s="136">
        <v>2066</v>
      </c>
      <c r="C926" s="136">
        <v>7</v>
      </c>
      <c r="D926" s="136">
        <v>5.1890000000000001</v>
      </c>
    </row>
    <row r="927" spans="1:4" x14ac:dyDescent="0.3">
      <c r="A927" s="135" t="s">
        <v>903</v>
      </c>
      <c r="B927" s="136">
        <v>2066</v>
      </c>
      <c r="C927" s="136">
        <v>8</v>
      </c>
      <c r="D927" s="136">
        <v>4.9120000000000008</v>
      </c>
    </row>
    <row r="928" spans="1:4" x14ac:dyDescent="0.3">
      <c r="A928" s="135" t="s">
        <v>903</v>
      </c>
      <c r="B928" s="136">
        <v>2066</v>
      </c>
      <c r="C928" s="136">
        <v>9</v>
      </c>
      <c r="D928" s="136">
        <v>4.2219999999999986</v>
      </c>
    </row>
    <row r="929" spans="1:4" x14ac:dyDescent="0.3">
      <c r="A929" s="135" t="s">
        <v>903</v>
      </c>
      <c r="B929" s="136">
        <v>2066</v>
      </c>
      <c r="C929" s="136">
        <v>10</v>
      </c>
      <c r="D929" s="136">
        <v>2.6209999999999991</v>
      </c>
    </row>
    <row r="930" spans="1:4" x14ac:dyDescent="0.3">
      <c r="A930" s="135" t="s">
        <v>903</v>
      </c>
      <c r="B930" s="136">
        <v>2066</v>
      </c>
      <c r="C930" s="136">
        <v>11</v>
      </c>
      <c r="D930" s="136">
        <v>1.9629999999999996</v>
      </c>
    </row>
    <row r="931" spans="1:4" x14ac:dyDescent="0.3">
      <c r="A931" s="135" t="s">
        <v>903</v>
      </c>
      <c r="B931" s="136">
        <v>2066</v>
      </c>
      <c r="C931" s="136">
        <v>12</v>
      </c>
      <c r="D931" s="136">
        <v>1.2530000000000003</v>
      </c>
    </row>
    <row r="932" spans="1:4" x14ac:dyDescent="0.3">
      <c r="A932" s="135" t="s">
        <v>903</v>
      </c>
      <c r="B932" s="136">
        <v>2067</v>
      </c>
      <c r="C932" s="136">
        <v>1</v>
      </c>
      <c r="D932" s="136">
        <v>1.5919999999999996</v>
      </c>
    </row>
    <row r="933" spans="1:4" x14ac:dyDescent="0.3">
      <c r="A933" s="135" t="s">
        <v>903</v>
      </c>
      <c r="B933" s="136">
        <v>2067</v>
      </c>
      <c r="C933" s="136">
        <v>2</v>
      </c>
      <c r="D933" s="136">
        <v>1.1100000000000003</v>
      </c>
    </row>
    <row r="934" spans="1:4" x14ac:dyDescent="0.3">
      <c r="A934" s="135" t="s">
        <v>903</v>
      </c>
      <c r="B934" s="136">
        <v>2067</v>
      </c>
      <c r="C934" s="136">
        <v>3</v>
      </c>
      <c r="D934" s="136">
        <v>1.8520000000000001</v>
      </c>
    </row>
    <row r="935" spans="1:4" x14ac:dyDescent="0.3">
      <c r="A935" s="135" t="s">
        <v>903</v>
      </c>
      <c r="B935" s="136">
        <v>2067</v>
      </c>
      <c r="C935" s="136">
        <v>4</v>
      </c>
      <c r="D935" s="136">
        <v>1.8399999999999996</v>
      </c>
    </row>
    <row r="936" spans="1:4" x14ac:dyDescent="0.3">
      <c r="A936" s="135" t="s">
        <v>903</v>
      </c>
      <c r="B936" s="136">
        <v>2067</v>
      </c>
      <c r="C936" s="136">
        <v>5</v>
      </c>
      <c r="D936" s="136">
        <v>3.6099999999999994</v>
      </c>
    </row>
    <row r="937" spans="1:4" x14ac:dyDescent="0.3">
      <c r="A937" s="135" t="s">
        <v>903</v>
      </c>
      <c r="B937" s="136">
        <v>2067</v>
      </c>
      <c r="C937" s="136">
        <v>6</v>
      </c>
      <c r="D937" s="136">
        <v>4.3419999999999987</v>
      </c>
    </row>
    <row r="938" spans="1:4" x14ac:dyDescent="0.3">
      <c r="A938" s="135" t="s">
        <v>903</v>
      </c>
      <c r="B938" s="136">
        <v>2067</v>
      </c>
      <c r="C938" s="136">
        <v>7</v>
      </c>
      <c r="D938" s="136">
        <v>5.1890000000000001</v>
      </c>
    </row>
    <row r="939" spans="1:4" x14ac:dyDescent="0.3">
      <c r="A939" s="135" t="s">
        <v>903</v>
      </c>
      <c r="B939" s="136">
        <v>2067</v>
      </c>
      <c r="C939" s="136">
        <v>8</v>
      </c>
      <c r="D939" s="136">
        <v>4.9120000000000008</v>
      </c>
    </row>
    <row r="940" spans="1:4" x14ac:dyDescent="0.3">
      <c r="A940" s="135" t="s">
        <v>903</v>
      </c>
      <c r="B940" s="136">
        <v>2067</v>
      </c>
      <c r="C940" s="136">
        <v>9</v>
      </c>
      <c r="D940" s="136">
        <v>4.2219999999999986</v>
      </c>
    </row>
    <row r="941" spans="1:4" x14ac:dyDescent="0.3">
      <c r="A941" s="135" t="s">
        <v>903</v>
      </c>
      <c r="B941" s="136">
        <v>2067</v>
      </c>
      <c r="C941" s="136">
        <v>10</v>
      </c>
      <c r="D941" s="136">
        <v>2.6209999999999991</v>
      </c>
    </row>
    <row r="942" spans="1:4" x14ac:dyDescent="0.3">
      <c r="A942" s="135" t="s">
        <v>903</v>
      </c>
      <c r="B942" s="136">
        <v>2067</v>
      </c>
      <c r="C942" s="136">
        <v>11</v>
      </c>
      <c r="D942" s="136">
        <v>1.9629999999999996</v>
      </c>
    </row>
    <row r="943" spans="1:4" x14ac:dyDescent="0.3">
      <c r="A943" s="135" t="s">
        <v>903</v>
      </c>
      <c r="B943" s="136">
        <v>2067</v>
      </c>
      <c r="C943" s="136">
        <v>12</v>
      </c>
      <c r="D943" s="136">
        <v>1.2530000000000003</v>
      </c>
    </row>
    <row r="944" spans="1:4" x14ac:dyDescent="0.3">
      <c r="A944" s="135" t="s">
        <v>903</v>
      </c>
      <c r="B944" s="136">
        <v>2068</v>
      </c>
      <c r="C944" s="136">
        <v>1</v>
      </c>
      <c r="D944" s="136">
        <v>1.5919999999999996</v>
      </c>
    </row>
    <row r="945" spans="1:4" x14ac:dyDescent="0.3">
      <c r="A945" s="135" t="s">
        <v>903</v>
      </c>
      <c r="B945" s="136">
        <v>2068</v>
      </c>
      <c r="C945" s="136">
        <v>2</v>
      </c>
      <c r="D945" s="136">
        <v>1.1480000000000004</v>
      </c>
    </row>
    <row r="946" spans="1:4" x14ac:dyDescent="0.3">
      <c r="A946" s="135" t="s">
        <v>903</v>
      </c>
      <c r="B946" s="136">
        <v>2068</v>
      </c>
      <c r="C946" s="136">
        <v>3</v>
      </c>
      <c r="D946" s="136">
        <v>1.8520000000000001</v>
      </c>
    </row>
    <row r="947" spans="1:4" x14ac:dyDescent="0.3">
      <c r="A947" s="135" t="s">
        <v>903</v>
      </c>
      <c r="B947" s="136">
        <v>2068</v>
      </c>
      <c r="C947" s="136">
        <v>4</v>
      </c>
      <c r="D947" s="136">
        <v>1.8399999999999996</v>
      </c>
    </row>
    <row r="948" spans="1:4" x14ac:dyDescent="0.3">
      <c r="A948" s="135" t="s">
        <v>903</v>
      </c>
      <c r="B948" s="136">
        <v>2068</v>
      </c>
      <c r="C948" s="136">
        <v>5</v>
      </c>
      <c r="D948" s="136">
        <v>3.6099999999999994</v>
      </c>
    </row>
    <row r="949" spans="1:4" x14ac:dyDescent="0.3">
      <c r="A949" s="135" t="s">
        <v>903</v>
      </c>
      <c r="B949" s="136">
        <v>2068</v>
      </c>
      <c r="C949" s="136">
        <v>6</v>
      </c>
      <c r="D949" s="136">
        <v>4.3419999999999987</v>
      </c>
    </row>
    <row r="950" spans="1:4" x14ac:dyDescent="0.3">
      <c r="A950" s="135" t="s">
        <v>903</v>
      </c>
      <c r="B950" s="136">
        <v>2068</v>
      </c>
      <c r="C950" s="136">
        <v>7</v>
      </c>
      <c r="D950" s="136">
        <v>5.1890000000000001</v>
      </c>
    </row>
    <row r="951" spans="1:4" x14ac:dyDescent="0.3">
      <c r="A951" s="135" t="s">
        <v>903</v>
      </c>
      <c r="B951" s="136">
        <v>2068</v>
      </c>
      <c r="C951" s="136">
        <v>8</v>
      </c>
      <c r="D951" s="136">
        <v>4.9120000000000008</v>
      </c>
    </row>
    <row r="952" spans="1:4" x14ac:dyDescent="0.3">
      <c r="A952" s="135" t="s">
        <v>903</v>
      </c>
      <c r="B952" s="136">
        <v>2068</v>
      </c>
      <c r="C952" s="136">
        <v>9</v>
      </c>
      <c r="D952" s="136">
        <v>4.2219999999999986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16A2A-5CFF-492C-9FC8-B82AD1723284}">
  <sheetPr>
    <tabColor theme="8" tint="0.79998168889431442"/>
  </sheetPr>
  <dimension ref="A1:T353"/>
  <sheetViews>
    <sheetView workbookViewId="0">
      <selection activeCell="A5" sqref="A5:C353"/>
    </sheetView>
  </sheetViews>
  <sheetFormatPr defaultRowHeight="14.4" x14ac:dyDescent="0.3"/>
  <cols>
    <col min="1" max="1" width="7.21875" bestFit="1" customWidth="1"/>
    <col min="2" max="2" width="6.5546875" bestFit="1" customWidth="1"/>
    <col min="3" max="3" width="4.77734375" bestFit="1" customWidth="1"/>
    <col min="4" max="4" width="13.21875" bestFit="1" customWidth="1"/>
    <col min="5" max="5" width="15.77734375" bestFit="1" customWidth="1"/>
    <col min="6" max="6" width="7.33203125" bestFit="1" customWidth="1"/>
    <col min="7" max="7" width="8" bestFit="1" customWidth="1"/>
    <col min="8" max="8" width="10.109375" bestFit="1" customWidth="1"/>
    <col min="9" max="9" width="13.21875" bestFit="1" customWidth="1"/>
    <col min="10" max="10" width="15.77734375" bestFit="1" customWidth="1"/>
    <col min="11" max="11" width="7.6640625" bestFit="1" customWidth="1"/>
    <col min="12" max="12" width="8" bestFit="1" customWidth="1"/>
    <col min="13" max="13" width="10.109375" customWidth="1"/>
    <col min="14" max="14" width="13.21875" bestFit="1" customWidth="1"/>
    <col min="15" max="15" width="15.77734375" bestFit="1" customWidth="1"/>
    <col min="16" max="16" width="7.6640625" bestFit="1" customWidth="1"/>
    <col min="17" max="17" width="8" bestFit="1" customWidth="1"/>
    <col min="18" max="18" width="10.109375" customWidth="1"/>
    <col min="19" max="19" width="22.6640625" bestFit="1" customWidth="1"/>
    <col min="20" max="20" width="7.21875" bestFit="1" customWidth="1"/>
  </cols>
  <sheetData>
    <row r="1" spans="1:20" x14ac:dyDescent="0.3">
      <c r="A1" s="52" t="s">
        <v>6</v>
      </c>
      <c r="B1" s="52" t="s">
        <v>904</v>
      </c>
    </row>
    <row r="2" spans="1:20" x14ac:dyDescent="0.3">
      <c r="A2" s="52" t="s">
        <v>26</v>
      </c>
      <c r="B2" s="52" t="s">
        <v>130</v>
      </c>
    </row>
    <row r="3" spans="1:20" x14ac:dyDescent="0.3">
      <c r="D3" s="172" t="s">
        <v>104</v>
      </c>
      <c r="E3" s="172"/>
      <c r="F3" s="172"/>
      <c r="G3" s="172"/>
      <c r="H3" s="172"/>
      <c r="I3" s="172" t="s">
        <v>119</v>
      </c>
      <c r="J3" s="172"/>
      <c r="K3" s="172"/>
      <c r="L3" s="172"/>
      <c r="M3" s="172"/>
      <c r="N3" s="172" t="s">
        <v>120</v>
      </c>
      <c r="O3" s="172"/>
      <c r="P3" s="172"/>
      <c r="Q3" s="172"/>
      <c r="R3" s="172"/>
    </row>
    <row r="4" spans="1:20" x14ac:dyDescent="0.3">
      <c r="D4" s="171" t="s">
        <v>20</v>
      </c>
      <c r="E4" s="171"/>
      <c r="F4" s="6" t="s">
        <v>37</v>
      </c>
      <c r="G4" s="173" t="s">
        <v>21</v>
      </c>
      <c r="H4" s="173"/>
      <c r="I4" s="171" t="s">
        <v>20</v>
      </c>
      <c r="J4" s="171"/>
      <c r="K4" s="6" t="s">
        <v>37</v>
      </c>
      <c r="L4" s="173" t="s">
        <v>21</v>
      </c>
      <c r="M4" s="173"/>
      <c r="N4" s="171" t="s">
        <v>20</v>
      </c>
      <c r="O4" s="171"/>
      <c r="P4" s="6" t="s">
        <v>37</v>
      </c>
      <c r="Q4" s="173" t="s">
        <v>21</v>
      </c>
      <c r="R4" s="173"/>
    </row>
    <row r="5" spans="1:20" x14ac:dyDescent="0.3">
      <c r="A5" t="s">
        <v>18</v>
      </c>
      <c r="B5" t="s">
        <v>19</v>
      </c>
      <c r="C5" t="s">
        <v>17</v>
      </c>
      <c r="D5" t="s">
        <v>22</v>
      </c>
      <c r="E5" t="s">
        <v>23</v>
      </c>
      <c r="F5" t="s">
        <v>3</v>
      </c>
      <c r="G5" t="s">
        <v>24</v>
      </c>
      <c r="H5" t="s">
        <v>25</v>
      </c>
      <c r="I5" t="s">
        <v>22</v>
      </c>
      <c r="J5" t="s">
        <v>23</v>
      </c>
      <c r="K5" t="s">
        <v>3</v>
      </c>
      <c r="L5" t="s">
        <v>24</v>
      </c>
      <c r="M5" t="s">
        <v>25</v>
      </c>
      <c r="N5" t="s">
        <v>22</v>
      </c>
      <c r="O5" t="s">
        <v>23</v>
      </c>
      <c r="P5" t="s">
        <v>3</v>
      </c>
      <c r="Q5" t="s">
        <v>24</v>
      </c>
      <c r="R5" t="s">
        <v>25</v>
      </c>
      <c r="S5" t="s">
        <v>39</v>
      </c>
      <c r="T5" t="s">
        <v>38</v>
      </c>
    </row>
    <row r="6" spans="1:20" x14ac:dyDescent="0.3">
      <c r="A6">
        <v>1989</v>
      </c>
      <c r="B6">
        <v>10</v>
      </c>
      <c r="C6">
        <v>1990</v>
      </c>
      <c r="D6" s="2">
        <v>4412.3</v>
      </c>
      <c r="E6" s="2">
        <v>375.6</v>
      </c>
      <c r="F6" s="2">
        <v>1977.3000000000002</v>
      </c>
      <c r="G6" s="2">
        <v>3251.3</v>
      </c>
      <c r="H6" s="2">
        <v>954.7</v>
      </c>
      <c r="I6" s="2">
        <v>0</v>
      </c>
      <c r="J6" s="2">
        <v>0</v>
      </c>
      <c r="K6" s="2">
        <v>0</v>
      </c>
      <c r="L6" s="2">
        <v>0.5818392869255623</v>
      </c>
      <c r="M6" s="2">
        <v>0</v>
      </c>
      <c r="N6" s="2">
        <v>5.1999999999999993</v>
      </c>
      <c r="O6" s="2">
        <v>20.8</v>
      </c>
      <c r="P6" s="2">
        <v>251.2</v>
      </c>
      <c r="Q6" s="2">
        <v>461.21816071307444</v>
      </c>
      <c r="R6" s="2">
        <v>269.5</v>
      </c>
      <c r="S6" s="2">
        <f>SUM(F6:H6,K6:M6,P6:R6)</f>
        <v>7165.8</v>
      </c>
      <c r="T6" s="2">
        <f>SUM('ZBud Extract Monthly'!I5:J5)</f>
        <v>1683.4</v>
      </c>
    </row>
    <row r="7" spans="1:20" x14ac:dyDescent="0.3">
      <c r="A7">
        <v>1989</v>
      </c>
      <c r="B7">
        <v>11</v>
      </c>
      <c r="C7">
        <v>1990</v>
      </c>
      <c r="D7" s="2">
        <v>1553.6999999999998</v>
      </c>
      <c r="E7" s="2">
        <v>95.4</v>
      </c>
      <c r="F7" s="2">
        <v>492.7</v>
      </c>
      <c r="G7" s="2">
        <v>699.69999999999993</v>
      </c>
      <c r="H7" s="2">
        <v>233.00000000000003</v>
      </c>
      <c r="I7" s="2">
        <v>4.6987951807228909E-2</v>
      </c>
      <c r="J7" s="2">
        <v>0</v>
      </c>
      <c r="K7" s="2">
        <v>0.51160803304372582</v>
      </c>
      <c r="L7" s="2">
        <v>26.703692559619579</v>
      </c>
      <c r="M7" s="2">
        <v>0.64034090909090902</v>
      </c>
      <c r="N7" s="2">
        <v>5.1530120481927701</v>
      </c>
      <c r="O7" s="2">
        <v>20.8</v>
      </c>
      <c r="P7" s="2">
        <v>269.18839196695626</v>
      </c>
      <c r="Q7" s="2">
        <v>414.69630744038045</v>
      </c>
      <c r="R7" s="2">
        <v>307.4596590909091</v>
      </c>
      <c r="S7" s="2">
        <f t="shared" ref="S7:S70" si="0">SUM(F7:H7,K7:M7,P7:R7)</f>
        <v>2444.6</v>
      </c>
      <c r="T7" s="2">
        <f>SUM('ZBud Extract Monthly'!I6:J6)</f>
        <v>1129.9000000000001</v>
      </c>
    </row>
    <row r="8" spans="1:20" x14ac:dyDescent="0.3">
      <c r="A8">
        <v>1989</v>
      </c>
      <c r="B8">
        <v>12</v>
      </c>
      <c r="C8">
        <v>1990</v>
      </c>
      <c r="D8" s="2">
        <v>0</v>
      </c>
      <c r="E8" s="2">
        <v>0</v>
      </c>
      <c r="F8" s="2">
        <v>6.7</v>
      </c>
      <c r="G8" s="2">
        <v>16.899999999999999</v>
      </c>
      <c r="H8" s="2">
        <v>10</v>
      </c>
      <c r="I8" s="2">
        <v>6.458333333333334E-2</v>
      </c>
      <c r="J8" s="2">
        <v>0</v>
      </c>
      <c r="K8" s="2">
        <v>0.66794905842588115</v>
      </c>
      <c r="L8" s="2">
        <v>35.405357645839544</v>
      </c>
      <c r="M8" s="2">
        <v>3.7241379310344831E-2</v>
      </c>
      <c r="N8" s="2">
        <v>4.2354166666666675</v>
      </c>
      <c r="O8" s="2">
        <v>16.2</v>
      </c>
      <c r="P8" s="2">
        <v>281.8320509415741</v>
      </c>
      <c r="Q8" s="2">
        <v>391.49464235416042</v>
      </c>
      <c r="R8" s="2">
        <v>329.46275862068967</v>
      </c>
      <c r="S8" s="2">
        <f t="shared" si="0"/>
        <v>1072.5</v>
      </c>
      <c r="T8" s="2">
        <f>SUM('ZBud Extract Monthly'!I7:J7)</f>
        <v>284.3</v>
      </c>
    </row>
    <row r="9" spans="1:20" x14ac:dyDescent="0.3">
      <c r="A9">
        <v>1990</v>
      </c>
      <c r="B9">
        <v>1</v>
      </c>
      <c r="C9">
        <v>1990</v>
      </c>
      <c r="D9" s="2">
        <v>11466.900000000001</v>
      </c>
      <c r="E9" s="2">
        <v>1442.6</v>
      </c>
      <c r="F9" s="2">
        <v>6351.9000000000005</v>
      </c>
      <c r="G9" s="2">
        <v>7860.1</v>
      </c>
      <c r="H9" s="2">
        <v>2023.9</v>
      </c>
      <c r="I9" s="2">
        <v>0</v>
      </c>
      <c r="J9" s="2">
        <v>0</v>
      </c>
      <c r="K9" s="2">
        <v>0</v>
      </c>
      <c r="L9" s="2">
        <v>0.63093597869018092</v>
      </c>
      <c r="M9" s="2">
        <v>0</v>
      </c>
      <c r="N9" s="2">
        <v>15.2</v>
      </c>
      <c r="O9" s="2">
        <v>60.2</v>
      </c>
      <c r="P9" s="2">
        <v>386.3</v>
      </c>
      <c r="Q9" s="2">
        <v>1043.2690640213098</v>
      </c>
      <c r="R9" s="2">
        <v>389.30000000000007</v>
      </c>
      <c r="S9" s="2">
        <f t="shared" si="0"/>
        <v>18055.400000000001</v>
      </c>
      <c r="T9" s="2">
        <f>SUM('ZBud Extract Monthly'!I8:J8)</f>
        <v>6369.2999999999993</v>
      </c>
    </row>
    <row r="10" spans="1:20" x14ac:dyDescent="0.3">
      <c r="A10">
        <v>1990</v>
      </c>
      <c r="B10">
        <v>2</v>
      </c>
      <c r="C10">
        <v>1990</v>
      </c>
      <c r="D10" s="2">
        <v>4312.1000000000004</v>
      </c>
      <c r="E10" s="2">
        <v>102.5</v>
      </c>
      <c r="F10" s="2">
        <v>1092.8000000000002</v>
      </c>
      <c r="G10" s="2">
        <v>1851.7</v>
      </c>
      <c r="H10" s="2">
        <v>534.9</v>
      </c>
      <c r="I10" s="2">
        <v>0.21153846153846156</v>
      </c>
      <c r="J10" s="2">
        <v>0</v>
      </c>
      <c r="K10" s="2">
        <v>3.2101085271317835</v>
      </c>
      <c r="L10" s="2">
        <v>396.89115880317928</v>
      </c>
      <c r="M10" s="2">
        <v>19.721739130434784</v>
      </c>
      <c r="N10" s="2">
        <v>2.8884615384615393</v>
      </c>
      <c r="O10" s="2">
        <v>11.600000000000001</v>
      </c>
      <c r="P10" s="2">
        <v>339.5898914728682</v>
      </c>
      <c r="Q10" s="2">
        <v>346.10884119682066</v>
      </c>
      <c r="R10" s="2">
        <v>370.77826086956526</v>
      </c>
      <c r="S10" s="2">
        <f t="shared" si="0"/>
        <v>4955.7</v>
      </c>
      <c r="T10" s="2">
        <f>SUM('ZBud Extract Monthly'!I9:J9)</f>
        <v>2052</v>
      </c>
    </row>
    <row r="11" spans="1:20" x14ac:dyDescent="0.3">
      <c r="A11">
        <v>1990</v>
      </c>
      <c r="B11">
        <v>3</v>
      </c>
      <c r="C11">
        <v>1990</v>
      </c>
      <c r="D11" s="2">
        <v>1411.4</v>
      </c>
      <c r="E11" s="2">
        <v>102.8</v>
      </c>
      <c r="F11" s="2">
        <v>1066.6999999999998</v>
      </c>
      <c r="G11" s="2">
        <v>1747.1999999999998</v>
      </c>
      <c r="H11" s="2">
        <v>494.6</v>
      </c>
      <c r="I11" s="2">
        <v>0</v>
      </c>
      <c r="J11" s="2">
        <v>0</v>
      </c>
      <c r="K11" s="2">
        <v>0</v>
      </c>
      <c r="L11" s="2">
        <v>154.587282135572</v>
      </c>
      <c r="M11" s="2">
        <v>0.16604938271604935</v>
      </c>
      <c r="N11" s="2">
        <v>61.2</v>
      </c>
      <c r="O11" s="2">
        <v>246.6</v>
      </c>
      <c r="P11" s="2">
        <v>661.60000000000014</v>
      </c>
      <c r="Q11" s="2">
        <v>1149.1127178644279</v>
      </c>
      <c r="R11" s="2">
        <v>445.93395061728393</v>
      </c>
      <c r="S11" s="2">
        <f t="shared" si="0"/>
        <v>5719.9</v>
      </c>
      <c r="T11" s="2">
        <f>SUM('ZBud Extract Monthly'!I10:J10)</f>
        <v>1082.5999999999999</v>
      </c>
    </row>
    <row r="12" spans="1:20" x14ac:dyDescent="0.3">
      <c r="A12">
        <v>1990</v>
      </c>
      <c r="B12">
        <v>4</v>
      </c>
      <c r="C12">
        <v>1990</v>
      </c>
      <c r="D12" s="2">
        <v>60.100000000000009</v>
      </c>
      <c r="E12" s="2">
        <v>2.5</v>
      </c>
      <c r="F12" s="2">
        <v>152.5</v>
      </c>
      <c r="G12" s="2">
        <v>597.70000000000005</v>
      </c>
      <c r="H12" s="2">
        <v>130</v>
      </c>
      <c r="I12" s="2">
        <v>0</v>
      </c>
      <c r="J12" s="2">
        <v>0</v>
      </c>
      <c r="K12" s="2">
        <v>2.5933469110658521E-2</v>
      </c>
      <c r="L12" s="2">
        <v>9.0606066365061295</v>
      </c>
      <c r="M12" s="2">
        <v>0</v>
      </c>
      <c r="N12" s="2">
        <v>0.2</v>
      </c>
      <c r="O12" s="2">
        <v>0</v>
      </c>
      <c r="P12" s="2">
        <v>351.97406653088933</v>
      </c>
      <c r="Q12" s="2">
        <v>597.73939336349395</v>
      </c>
      <c r="R12" s="2">
        <v>384.5</v>
      </c>
      <c r="S12" s="2">
        <f t="shared" si="0"/>
        <v>2223.5</v>
      </c>
      <c r="T12" s="2">
        <f>SUM('ZBud Extract Monthly'!I11:J11)</f>
        <v>392.70000000000005</v>
      </c>
    </row>
    <row r="13" spans="1:20" x14ac:dyDescent="0.3">
      <c r="A13">
        <v>1990</v>
      </c>
      <c r="B13">
        <v>5</v>
      </c>
      <c r="C13">
        <v>1990</v>
      </c>
      <c r="D13" s="2">
        <v>3382.5</v>
      </c>
      <c r="E13" s="2">
        <v>104.5</v>
      </c>
      <c r="F13" s="2">
        <v>2311.9</v>
      </c>
      <c r="G13" s="2">
        <v>3892.3999999999996</v>
      </c>
      <c r="H13" s="2">
        <v>992.5</v>
      </c>
      <c r="I13" s="2">
        <v>0</v>
      </c>
      <c r="J13" s="2">
        <v>0</v>
      </c>
      <c r="K13" s="2">
        <v>1.2858833874458875</v>
      </c>
      <c r="L13" s="2">
        <v>192.80114006864798</v>
      </c>
      <c r="M13" s="2">
        <v>0</v>
      </c>
      <c r="N13" s="2">
        <v>0.2</v>
      </c>
      <c r="O13" s="2">
        <v>0</v>
      </c>
      <c r="P13" s="2">
        <v>412.81411661255413</v>
      </c>
      <c r="Q13" s="2">
        <v>1392.398859931352</v>
      </c>
      <c r="R13" s="2">
        <v>403.40000000000003</v>
      </c>
      <c r="S13" s="2">
        <f t="shared" si="0"/>
        <v>9599.5</v>
      </c>
      <c r="T13" s="2">
        <f>SUM('ZBud Extract Monthly'!I12:J12)</f>
        <v>2528.5</v>
      </c>
    </row>
    <row r="14" spans="1:20" x14ac:dyDescent="0.3">
      <c r="A14">
        <v>1990</v>
      </c>
      <c r="B14">
        <v>6</v>
      </c>
      <c r="C14">
        <v>1990</v>
      </c>
      <c r="D14" s="2">
        <v>3.5000000000000004</v>
      </c>
      <c r="E14" s="2">
        <v>0.2</v>
      </c>
      <c r="F14" s="2">
        <v>3.3</v>
      </c>
      <c r="G14" s="2">
        <v>19.5</v>
      </c>
      <c r="H14" s="2">
        <v>4</v>
      </c>
      <c r="I14" s="2">
        <v>0</v>
      </c>
      <c r="J14" s="2">
        <v>0</v>
      </c>
      <c r="K14" s="2">
        <v>4.7050078627095449</v>
      </c>
      <c r="L14" s="2">
        <v>671.15321173629343</v>
      </c>
      <c r="M14" s="2">
        <v>0</v>
      </c>
      <c r="N14" s="2">
        <v>0.2</v>
      </c>
      <c r="O14" s="2">
        <v>0</v>
      </c>
      <c r="P14" s="2">
        <v>435.69499213729046</v>
      </c>
      <c r="Q14" s="2">
        <v>3003.5467882637067</v>
      </c>
      <c r="R14" s="2">
        <v>400.8</v>
      </c>
      <c r="S14" s="2">
        <f t="shared" si="0"/>
        <v>4542.7</v>
      </c>
      <c r="T14" s="2">
        <f>SUM('ZBud Extract Monthly'!I13:J13)</f>
        <v>955</v>
      </c>
    </row>
    <row r="15" spans="1:20" x14ac:dyDescent="0.3">
      <c r="A15">
        <v>1990</v>
      </c>
      <c r="B15">
        <v>7</v>
      </c>
      <c r="C15">
        <v>1990</v>
      </c>
      <c r="D15" s="2">
        <v>0</v>
      </c>
      <c r="E15" s="2">
        <v>0.1</v>
      </c>
      <c r="F15" s="2">
        <v>0.2</v>
      </c>
      <c r="G15" s="2">
        <v>0</v>
      </c>
      <c r="H15" s="2">
        <v>0</v>
      </c>
      <c r="I15" s="2">
        <v>0</v>
      </c>
      <c r="J15" s="2">
        <v>0</v>
      </c>
      <c r="K15" s="2">
        <v>4.0235118800077627</v>
      </c>
      <c r="L15" s="2">
        <v>568.78477223421407</v>
      </c>
      <c r="M15" s="2">
        <v>0</v>
      </c>
      <c r="N15" s="2">
        <v>0.3</v>
      </c>
      <c r="O15" s="2">
        <v>0</v>
      </c>
      <c r="P15" s="2">
        <v>502.07648811999223</v>
      </c>
      <c r="Q15" s="2">
        <v>2489.215227765786</v>
      </c>
      <c r="R15" s="2">
        <v>495.2</v>
      </c>
      <c r="S15" s="2">
        <f t="shared" si="0"/>
        <v>4059.5</v>
      </c>
      <c r="T15" s="2">
        <f>SUM('ZBud Extract Monthly'!I14:J14)</f>
        <v>950.3</v>
      </c>
    </row>
    <row r="16" spans="1:20" x14ac:dyDescent="0.3">
      <c r="A16">
        <v>1990</v>
      </c>
      <c r="B16">
        <v>8</v>
      </c>
      <c r="C16">
        <v>1990</v>
      </c>
      <c r="D16" s="2">
        <v>8.2999999999999989</v>
      </c>
      <c r="E16" s="2">
        <v>5</v>
      </c>
      <c r="F16" s="2">
        <v>27.5</v>
      </c>
      <c r="G16" s="2">
        <v>29.999999999999996</v>
      </c>
      <c r="H16" s="2">
        <v>12.9</v>
      </c>
      <c r="I16" s="2">
        <v>0.11928429423459243</v>
      </c>
      <c r="J16" s="2">
        <v>0</v>
      </c>
      <c r="K16" s="2">
        <v>4.7125597797207863</v>
      </c>
      <c r="L16" s="2">
        <v>592.00884840995423</v>
      </c>
      <c r="M16" s="2">
        <v>0.58055555555555549</v>
      </c>
      <c r="N16" s="2">
        <v>13.080715705765407</v>
      </c>
      <c r="O16" s="2">
        <v>51</v>
      </c>
      <c r="P16" s="2">
        <v>551.1874402202792</v>
      </c>
      <c r="Q16" s="2">
        <v>3176.2911515900455</v>
      </c>
      <c r="R16" s="2">
        <v>480.91944444444448</v>
      </c>
      <c r="S16" s="2">
        <f t="shared" si="0"/>
        <v>4876.0999999999995</v>
      </c>
      <c r="T16" s="2">
        <f>SUM('ZBud Extract Monthly'!I15:J15)</f>
        <v>1066.3</v>
      </c>
    </row>
    <row r="17" spans="1:20" x14ac:dyDescent="0.3">
      <c r="A17">
        <v>1990</v>
      </c>
      <c r="B17">
        <v>9</v>
      </c>
      <c r="C17">
        <v>1990</v>
      </c>
      <c r="D17" s="2">
        <v>9.1999999999999993</v>
      </c>
      <c r="E17" s="2">
        <v>1.7999999999999998</v>
      </c>
      <c r="F17" s="2">
        <v>36</v>
      </c>
      <c r="G17" s="2">
        <v>30.1</v>
      </c>
      <c r="H17" s="2">
        <v>31.9</v>
      </c>
      <c r="I17" s="2">
        <v>0.16713091922005568</v>
      </c>
      <c r="J17" s="2">
        <v>0</v>
      </c>
      <c r="K17" s="2">
        <v>1.437190082644628</v>
      </c>
      <c r="L17" s="2">
        <v>121.06803138144912</v>
      </c>
      <c r="M17" s="2">
        <v>0.30847457627118641</v>
      </c>
      <c r="N17" s="2">
        <v>6.6328690807799449</v>
      </c>
      <c r="O17" s="2">
        <v>25.400000000000002</v>
      </c>
      <c r="P17" s="2">
        <v>366.56280991735537</v>
      </c>
      <c r="Q17" s="2">
        <v>446.23196861855092</v>
      </c>
      <c r="R17" s="2">
        <v>390.69152542372882</v>
      </c>
      <c r="S17" s="2">
        <f t="shared" si="0"/>
        <v>1424.3</v>
      </c>
      <c r="T17" s="2">
        <f>SUM('ZBud Extract Monthly'!I16:J16)</f>
        <v>570.80000000000007</v>
      </c>
    </row>
    <row r="18" spans="1:20" x14ac:dyDescent="0.3">
      <c r="A18">
        <v>1990</v>
      </c>
      <c r="B18">
        <v>10</v>
      </c>
      <c r="C18">
        <v>1991</v>
      </c>
      <c r="D18" s="2">
        <v>252.2</v>
      </c>
      <c r="E18" s="2">
        <v>9</v>
      </c>
      <c r="F18" s="2">
        <v>193.20000000000002</v>
      </c>
      <c r="G18" s="2">
        <v>328.7</v>
      </c>
      <c r="H18" s="2">
        <v>124.19999999999999</v>
      </c>
      <c r="I18" s="2">
        <v>9.8746081504702196E-2</v>
      </c>
      <c r="J18" s="2">
        <v>0</v>
      </c>
      <c r="K18" s="2">
        <v>1.0671496694233915</v>
      </c>
      <c r="L18" s="2">
        <v>56.877688081147753</v>
      </c>
      <c r="M18" s="2">
        <v>0.31441860465116278</v>
      </c>
      <c r="N18" s="2">
        <v>6.0012539184952987</v>
      </c>
      <c r="O18" s="2">
        <v>23.2</v>
      </c>
      <c r="P18" s="2">
        <v>350.63285033057662</v>
      </c>
      <c r="Q18" s="2">
        <v>562.22231191885226</v>
      </c>
      <c r="R18" s="2">
        <v>400.38558139534888</v>
      </c>
      <c r="S18" s="2">
        <f t="shared" si="0"/>
        <v>2017.6</v>
      </c>
      <c r="T18" s="2">
        <f>SUM('ZBud Extract Monthly'!I17:J17)</f>
        <v>950.40000000000009</v>
      </c>
    </row>
    <row r="19" spans="1:20" x14ac:dyDescent="0.3">
      <c r="A19">
        <v>1990</v>
      </c>
      <c r="B19">
        <v>11</v>
      </c>
      <c r="C19">
        <v>1991</v>
      </c>
      <c r="D19" s="2">
        <v>116.4</v>
      </c>
      <c r="E19" s="2">
        <v>12.9</v>
      </c>
      <c r="F19" s="2">
        <v>243.89999999999998</v>
      </c>
      <c r="G19" s="2">
        <v>401.6</v>
      </c>
      <c r="H19" s="2">
        <v>199.8</v>
      </c>
      <c r="I19" s="2">
        <v>2.8346456692913392E-2</v>
      </c>
      <c r="J19" s="2">
        <v>0</v>
      </c>
      <c r="K19" s="2">
        <v>0.32864355285497282</v>
      </c>
      <c r="L19" s="2">
        <v>36.82522731257108</v>
      </c>
      <c r="M19" s="2">
        <v>0.35795454545454547</v>
      </c>
      <c r="N19" s="2">
        <v>4.6716535433070856</v>
      </c>
      <c r="O19" s="2">
        <v>18.599999999999998</v>
      </c>
      <c r="P19" s="2">
        <v>251.87135644714505</v>
      </c>
      <c r="Q19" s="2">
        <v>595.87477268742896</v>
      </c>
      <c r="R19" s="2">
        <v>323.04204545454547</v>
      </c>
      <c r="S19" s="2">
        <f t="shared" si="0"/>
        <v>2053.6</v>
      </c>
      <c r="T19" s="2">
        <f>SUM('ZBud Extract Monthly'!I18:J18)</f>
        <v>720.9</v>
      </c>
    </row>
    <row r="20" spans="1:20" x14ac:dyDescent="0.3">
      <c r="A20">
        <v>1990</v>
      </c>
      <c r="B20">
        <v>12</v>
      </c>
      <c r="C20">
        <v>1991</v>
      </c>
      <c r="D20" s="2">
        <v>237.7</v>
      </c>
      <c r="E20" s="2">
        <v>24.9</v>
      </c>
      <c r="F20" s="2">
        <v>441.9</v>
      </c>
      <c r="G20" s="2">
        <v>651.20000000000005</v>
      </c>
      <c r="H20" s="2">
        <v>254.50000000000003</v>
      </c>
      <c r="I20" s="2">
        <v>1.4438502673796792E-2</v>
      </c>
      <c r="J20" s="2">
        <v>0</v>
      </c>
      <c r="K20" s="2">
        <v>0.13765932792584004</v>
      </c>
      <c r="L20" s="2">
        <v>12.566245728625297</v>
      </c>
      <c r="M20" s="2">
        <v>0</v>
      </c>
      <c r="N20" s="2">
        <v>3.6855614973262036</v>
      </c>
      <c r="O20" s="2">
        <v>14</v>
      </c>
      <c r="P20" s="2">
        <v>285.16234067207415</v>
      </c>
      <c r="Q20" s="2">
        <v>610.53375427137462</v>
      </c>
      <c r="R20" s="2">
        <v>361.3</v>
      </c>
      <c r="S20" s="2">
        <f t="shared" si="0"/>
        <v>2617.3000000000002</v>
      </c>
      <c r="T20" s="2">
        <f>SUM('ZBud Extract Monthly'!I19:J19)</f>
        <v>1384.8000000000002</v>
      </c>
    </row>
    <row r="21" spans="1:20" x14ac:dyDescent="0.3">
      <c r="A21">
        <v>1991</v>
      </c>
      <c r="B21">
        <v>1</v>
      </c>
      <c r="C21">
        <v>1991</v>
      </c>
      <c r="D21" s="2">
        <v>159.69999999999999</v>
      </c>
      <c r="E21" s="2">
        <v>15.899999999999999</v>
      </c>
      <c r="F21" s="2">
        <v>157.9</v>
      </c>
      <c r="G21" s="2">
        <v>205.40000000000003</v>
      </c>
      <c r="H21" s="2">
        <v>101.1</v>
      </c>
      <c r="I21" s="2">
        <v>0.32307692307692309</v>
      </c>
      <c r="J21" s="2">
        <v>0</v>
      </c>
      <c r="K21" s="2">
        <v>3.7752290315348396</v>
      </c>
      <c r="L21" s="2">
        <v>208.76440792480579</v>
      </c>
      <c r="M21" s="2">
        <v>0.58850574712643677</v>
      </c>
      <c r="N21" s="2">
        <v>14.676923076923078</v>
      </c>
      <c r="O21" s="2">
        <v>57.8</v>
      </c>
      <c r="P21" s="2">
        <v>403.72477096846518</v>
      </c>
      <c r="Q21" s="2">
        <v>731.03559207519424</v>
      </c>
      <c r="R21" s="2">
        <v>435.01149425287355</v>
      </c>
      <c r="S21" s="2">
        <f t="shared" si="0"/>
        <v>2247.3000000000002</v>
      </c>
      <c r="T21" s="2">
        <f>SUM('ZBud Extract Monthly'!I20:J20)</f>
        <v>988.90000000000009</v>
      </c>
    </row>
    <row r="22" spans="1:20" x14ac:dyDescent="0.3">
      <c r="A22">
        <v>1991</v>
      </c>
      <c r="B22">
        <v>2</v>
      </c>
      <c r="C22">
        <v>1991</v>
      </c>
      <c r="D22" s="2">
        <v>2096</v>
      </c>
      <c r="E22" s="2">
        <v>325.89999999999998</v>
      </c>
      <c r="F22" s="2">
        <v>2760.5</v>
      </c>
      <c r="G22" s="2">
        <v>3571.7</v>
      </c>
      <c r="H22" s="2">
        <v>1052.8</v>
      </c>
      <c r="I22" s="2">
        <v>0.22035928143712574</v>
      </c>
      <c r="J22" s="2">
        <v>0</v>
      </c>
      <c r="K22" s="2">
        <v>2.7739320920043817</v>
      </c>
      <c r="L22" s="2">
        <v>269.30614120375873</v>
      </c>
      <c r="M22" s="2">
        <v>0.13520000000000001</v>
      </c>
      <c r="N22" s="2">
        <v>2.9796407185628744</v>
      </c>
      <c r="O22" s="2">
        <v>11.600000000000001</v>
      </c>
      <c r="P22" s="2">
        <v>334.52606790799564</v>
      </c>
      <c r="Q22" s="2">
        <v>454.39385879624126</v>
      </c>
      <c r="R22" s="2">
        <v>400.3648</v>
      </c>
      <c r="S22" s="2">
        <f t="shared" si="0"/>
        <v>8846.5</v>
      </c>
      <c r="T22" s="2">
        <f>SUM('ZBud Extract Monthly'!I21:J21)</f>
        <v>2154.6</v>
      </c>
    </row>
    <row r="23" spans="1:20" x14ac:dyDescent="0.3">
      <c r="A23">
        <v>1991</v>
      </c>
      <c r="B23">
        <v>3</v>
      </c>
      <c r="C23">
        <v>1991</v>
      </c>
      <c r="D23" s="2">
        <v>32352.1</v>
      </c>
      <c r="E23" s="2">
        <v>2660.6</v>
      </c>
      <c r="F23" s="2">
        <v>17588.2</v>
      </c>
      <c r="G23" s="2">
        <v>22960.300000000003</v>
      </c>
      <c r="H23" s="2">
        <v>5196.0999999999995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62.300000000000004</v>
      </c>
      <c r="O23" s="2">
        <v>244.5</v>
      </c>
      <c r="P23" s="2">
        <v>569.4</v>
      </c>
      <c r="Q23" s="2">
        <v>1304.8</v>
      </c>
      <c r="R23" s="2">
        <v>354.4</v>
      </c>
      <c r="S23" s="2">
        <f t="shared" si="0"/>
        <v>47973.200000000004</v>
      </c>
      <c r="T23" s="2">
        <f>SUM('ZBud Extract Monthly'!I22:J22)</f>
        <v>14978.6</v>
      </c>
    </row>
    <row r="24" spans="1:20" x14ac:dyDescent="0.3">
      <c r="A24">
        <v>1991</v>
      </c>
      <c r="B24">
        <v>4</v>
      </c>
      <c r="C24">
        <v>1991</v>
      </c>
      <c r="D24" s="2">
        <v>448.09999999999997</v>
      </c>
      <c r="E24" s="2">
        <v>29.300000000000004</v>
      </c>
      <c r="F24" s="2">
        <v>234.9</v>
      </c>
      <c r="G24" s="2">
        <v>260.29999999999995</v>
      </c>
      <c r="H24" s="2">
        <v>156.69999999999999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0.1</v>
      </c>
      <c r="O24" s="2">
        <v>0</v>
      </c>
      <c r="P24" s="2">
        <v>214.29999999999998</v>
      </c>
      <c r="Q24" s="2">
        <v>226.79999999999998</v>
      </c>
      <c r="R24" s="2">
        <v>255.60000000000002</v>
      </c>
      <c r="S24" s="2">
        <f t="shared" si="0"/>
        <v>1348.6</v>
      </c>
      <c r="T24" s="2">
        <f>SUM('ZBud Extract Monthly'!I23:J23)</f>
        <v>307.8</v>
      </c>
    </row>
    <row r="25" spans="1:20" x14ac:dyDescent="0.3">
      <c r="A25">
        <v>1991</v>
      </c>
      <c r="B25">
        <v>5</v>
      </c>
      <c r="C25">
        <v>1991</v>
      </c>
      <c r="D25" s="2">
        <v>65.3</v>
      </c>
      <c r="E25" s="2">
        <v>7.8</v>
      </c>
      <c r="F25" s="2">
        <v>162.29999999999998</v>
      </c>
      <c r="G25" s="2">
        <v>183.1</v>
      </c>
      <c r="H25" s="2">
        <v>116.3</v>
      </c>
      <c r="I25" s="2">
        <v>0</v>
      </c>
      <c r="J25" s="2">
        <v>0</v>
      </c>
      <c r="K25" s="2">
        <v>3.1612676986811086</v>
      </c>
      <c r="L25" s="2">
        <v>410.83601992683845</v>
      </c>
      <c r="M25" s="2">
        <v>0</v>
      </c>
      <c r="N25" s="2">
        <v>0.2</v>
      </c>
      <c r="O25" s="2">
        <v>0</v>
      </c>
      <c r="P25" s="2">
        <v>353.1387323013189</v>
      </c>
      <c r="Q25" s="2">
        <v>1811.763980073162</v>
      </c>
      <c r="R25" s="2">
        <v>340.9</v>
      </c>
      <c r="S25" s="2">
        <f t="shared" si="0"/>
        <v>3381.5000000000005</v>
      </c>
      <c r="T25" s="2">
        <f>SUM('ZBud Extract Monthly'!I24:J24)</f>
        <v>1010.4</v>
      </c>
    </row>
    <row r="26" spans="1:20" x14ac:dyDescent="0.3">
      <c r="A26">
        <v>1991</v>
      </c>
      <c r="B26">
        <v>6</v>
      </c>
      <c r="C26">
        <v>1991</v>
      </c>
      <c r="D26" s="2">
        <v>95.600000000000009</v>
      </c>
      <c r="E26" s="2">
        <v>9.5</v>
      </c>
      <c r="F26" s="2">
        <v>639</v>
      </c>
      <c r="G26" s="2">
        <v>2043.9</v>
      </c>
      <c r="H26" s="2">
        <v>342.2</v>
      </c>
      <c r="I26" s="2">
        <v>0</v>
      </c>
      <c r="J26" s="2">
        <v>0</v>
      </c>
      <c r="K26" s="2">
        <v>4.2665042324985558</v>
      </c>
      <c r="L26" s="2">
        <v>571.47299610631251</v>
      </c>
      <c r="M26" s="2">
        <v>0</v>
      </c>
      <c r="N26" s="2">
        <v>0.2</v>
      </c>
      <c r="O26" s="2">
        <v>0</v>
      </c>
      <c r="P26" s="2">
        <v>410.13349576750142</v>
      </c>
      <c r="Q26" s="2">
        <v>2051.1270038936877</v>
      </c>
      <c r="R26" s="2">
        <v>390.29999999999995</v>
      </c>
      <c r="S26" s="2">
        <f t="shared" si="0"/>
        <v>6452.4000000000005</v>
      </c>
      <c r="T26" s="2">
        <f>SUM('ZBud Extract Monthly'!I25:J25)</f>
        <v>1112.6000000000001</v>
      </c>
    </row>
    <row r="27" spans="1:20" x14ac:dyDescent="0.3">
      <c r="A27">
        <v>1991</v>
      </c>
      <c r="B27">
        <v>7</v>
      </c>
      <c r="C27">
        <v>1991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2.9805175756183062</v>
      </c>
      <c r="L27" s="2">
        <v>434.72603478559739</v>
      </c>
      <c r="M27" s="2">
        <v>0</v>
      </c>
      <c r="N27" s="2">
        <v>0.3</v>
      </c>
      <c r="O27" s="2">
        <v>0</v>
      </c>
      <c r="P27" s="2">
        <v>482.11948242438177</v>
      </c>
      <c r="Q27" s="2">
        <v>1942.5739652144023</v>
      </c>
      <c r="R27" s="2">
        <v>465.3</v>
      </c>
      <c r="S27" s="2">
        <f t="shared" si="0"/>
        <v>3327.7</v>
      </c>
      <c r="T27" s="2">
        <f>SUM('ZBud Extract Monthly'!I26:J26)</f>
        <v>801.09999999999991</v>
      </c>
    </row>
    <row r="28" spans="1:20" x14ac:dyDescent="0.3">
      <c r="A28">
        <v>1991</v>
      </c>
      <c r="B28">
        <v>8</v>
      </c>
      <c r="C28">
        <v>1991</v>
      </c>
      <c r="D28" s="2">
        <v>1.3</v>
      </c>
      <c r="E28" s="2">
        <v>0</v>
      </c>
      <c r="F28" s="2">
        <v>0.30000000000000004</v>
      </c>
      <c r="G28" s="2">
        <v>3.7</v>
      </c>
      <c r="H28" s="2">
        <v>0</v>
      </c>
      <c r="I28" s="2">
        <v>7.720588235294118E-2</v>
      </c>
      <c r="J28" s="2">
        <v>0</v>
      </c>
      <c r="K28" s="2">
        <v>2.827013143082743</v>
      </c>
      <c r="L28" s="2">
        <v>312.44693794420579</v>
      </c>
      <c r="M28" s="2">
        <v>0.37754334060002076</v>
      </c>
      <c r="N28" s="2">
        <v>13.82279411764706</v>
      </c>
      <c r="O28" s="2">
        <v>51</v>
      </c>
      <c r="P28" s="2">
        <v>555.37298685691724</v>
      </c>
      <c r="Q28" s="2">
        <v>2765.2530620557936</v>
      </c>
      <c r="R28" s="2">
        <v>467.82245665939996</v>
      </c>
      <c r="S28" s="2">
        <f t="shared" si="0"/>
        <v>4108.0999999999995</v>
      </c>
      <c r="T28" s="2">
        <f>SUM('ZBud Extract Monthly'!I27:J27)</f>
        <v>909.7</v>
      </c>
    </row>
    <row r="29" spans="1:20" x14ac:dyDescent="0.3">
      <c r="A29">
        <v>1991</v>
      </c>
      <c r="B29">
        <v>9</v>
      </c>
      <c r="C29">
        <v>1991</v>
      </c>
      <c r="D29" s="2">
        <v>0</v>
      </c>
      <c r="E29" s="2">
        <v>0</v>
      </c>
      <c r="F29" s="2">
        <v>1.6</v>
      </c>
      <c r="G29" s="2">
        <v>3</v>
      </c>
      <c r="H29" s="2">
        <v>2.5</v>
      </c>
      <c r="I29" s="2">
        <v>0.65496183206106862</v>
      </c>
      <c r="J29" s="2">
        <v>0</v>
      </c>
      <c r="K29" s="2">
        <v>2.1081188811188816</v>
      </c>
      <c r="L29" s="2">
        <v>204.28125639938131</v>
      </c>
      <c r="M29" s="2">
        <v>0.61114096938020801</v>
      </c>
      <c r="N29" s="2">
        <v>6.3450381679389318</v>
      </c>
      <c r="O29" s="2">
        <v>25.499999999999996</v>
      </c>
      <c r="P29" s="2">
        <v>396.59188111888113</v>
      </c>
      <c r="Q29" s="2">
        <v>510.91874360061865</v>
      </c>
      <c r="R29" s="2">
        <v>420.68885903061982</v>
      </c>
      <c r="S29" s="2">
        <f t="shared" si="0"/>
        <v>1542.3</v>
      </c>
      <c r="T29" s="2">
        <f>SUM('ZBud Extract Monthly'!I28:J28)</f>
        <v>505.2</v>
      </c>
    </row>
    <row r="30" spans="1:20" x14ac:dyDescent="0.3">
      <c r="A30">
        <v>1991</v>
      </c>
      <c r="B30">
        <v>10</v>
      </c>
      <c r="C30">
        <v>1992</v>
      </c>
      <c r="D30" s="2">
        <v>1099.9000000000001</v>
      </c>
      <c r="E30" s="2">
        <v>25.400000000000002</v>
      </c>
      <c r="F30" s="2">
        <v>310.49999999999994</v>
      </c>
      <c r="G30" s="2">
        <v>736.40000000000009</v>
      </c>
      <c r="H30" s="2">
        <v>169.70000000000002</v>
      </c>
      <c r="I30" s="2">
        <v>0</v>
      </c>
      <c r="J30" s="2">
        <v>0</v>
      </c>
      <c r="K30" s="2">
        <v>1.0003837804444538</v>
      </c>
      <c r="L30" s="2">
        <v>61.163497026737595</v>
      </c>
      <c r="M30" s="2">
        <v>0.37402597402597415</v>
      </c>
      <c r="N30" s="2">
        <v>1.6</v>
      </c>
      <c r="O30" s="2">
        <v>23.2</v>
      </c>
      <c r="P30" s="2">
        <v>412.69961621955554</v>
      </c>
      <c r="Q30" s="2">
        <v>509.83650297326238</v>
      </c>
      <c r="R30" s="2">
        <v>432.42597402597397</v>
      </c>
      <c r="S30" s="2">
        <f t="shared" si="0"/>
        <v>2634.1</v>
      </c>
      <c r="T30" s="2">
        <f>SUM('ZBud Extract Monthly'!I29:J29)</f>
        <v>1557.3</v>
      </c>
    </row>
    <row r="31" spans="1:20" x14ac:dyDescent="0.3">
      <c r="A31">
        <v>1991</v>
      </c>
      <c r="B31">
        <v>11</v>
      </c>
      <c r="C31">
        <v>1992</v>
      </c>
      <c r="D31" s="2">
        <v>80.400000000000006</v>
      </c>
      <c r="E31" s="2">
        <v>12.399999999999999</v>
      </c>
      <c r="F31" s="2">
        <v>165.2</v>
      </c>
      <c r="G31" s="2">
        <v>269.5</v>
      </c>
      <c r="H31" s="2">
        <v>139</v>
      </c>
      <c r="I31" s="2">
        <v>9.7358490566037723E-2</v>
      </c>
      <c r="J31" s="2">
        <v>0</v>
      </c>
      <c r="K31" s="2">
        <v>0.82771768733950679</v>
      </c>
      <c r="L31" s="2">
        <v>65.476041924850705</v>
      </c>
      <c r="M31" s="2">
        <v>0.21708542713567835</v>
      </c>
      <c r="N31" s="2">
        <v>5.7026415094339624</v>
      </c>
      <c r="O31" s="2">
        <v>20.9</v>
      </c>
      <c r="P31" s="2">
        <v>326.37228231266056</v>
      </c>
      <c r="Q31" s="2">
        <v>574.62395807514929</v>
      </c>
      <c r="R31" s="2">
        <v>359.18291457286432</v>
      </c>
      <c r="S31" s="2">
        <f t="shared" si="0"/>
        <v>1900.4</v>
      </c>
      <c r="T31" s="2">
        <f>SUM('ZBud Extract Monthly'!I30:J30)</f>
        <v>599.09999999999991</v>
      </c>
    </row>
    <row r="32" spans="1:20" x14ac:dyDescent="0.3">
      <c r="A32">
        <v>1991</v>
      </c>
      <c r="B32">
        <v>12</v>
      </c>
      <c r="C32">
        <v>1992</v>
      </c>
      <c r="D32" s="2">
        <v>3102.5</v>
      </c>
      <c r="E32" s="2">
        <v>530.5</v>
      </c>
      <c r="F32" s="2">
        <v>3942.2999999999993</v>
      </c>
      <c r="G32" s="2">
        <v>5801.6</v>
      </c>
      <c r="H32" s="2">
        <v>1645.2</v>
      </c>
      <c r="I32" s="2">
        <v>0.11047619047619046</v>
      </c>
      <c r="J32" s="2">
        <v>0</v>
      </c>
      <c r="K32" s="2">
        <v>0</v>
      </c>
      <c r="L32" s="2">
        <v>5.6577650977372107</v>
      </c>
      <c r="M32" s="2">
        <v>0</v>
      </c>
      <c r="N32" s="2">
        <v>3.8895238095238094</v>
      </c>
      <c r="O32" s="2">
        <v>14</v>
      </c>
      <c r="P32" s="2">
        <v>326.90000000000003</v>
      </c>
      <c r="Q32" s="2">
        <v>738.34223490226282</v>
      </c>
      <c r="R32" s="2">
        <v>331</v>
      </c>
      <c r="S32" s="2">
        <f t="shared" si="0"/>
        <v>12791</v>
      </c>
      <c r="T32" s="2">
        <f>SUM('ZBud Extract Monthly'!I31:J31)</f>
        <v>2602.5</v>
      </c>
    </row>
    <row r="33" spans="1:20" x14ac:dyDescent="0.3">
      <c r="A33">
        <v>1992</v>
      </c>
      <c r="B33">
        <v>1</v>
      </c>
      <c r="C33">
        <v>1992</v>
      </c>
      <c r="D33" s="2">
        <v>3021.7999999999997</v>
      </c>
      <c r="E33" s="2">
        <v>321</v>
      </c>
      <c r="F33" s="2">
        <v>1841.7999999999997</v>
      </c>
      <c r="G33" s="2">
        <v>2199.2000000000003</v>
      </c>
      <c r="H33" s="2">
        <v>717.40000000000009</v>
      </c>
      <c r="I33" s="2">
        <v>0.41509433962264147</v>
      </c>
      <c r="J33" s="2">
        <v>0</v>
      </c>
      <c r="K33" s="2">
        <v>0.65201005025125636</v>
      </c>
      <c r="L33" s="2">
        <v>26.450105534862686</v>
      </c>
      <c r="M33" s="2">
        <v>2.3817073170731708</v>
      </c>
      <c r="N33" s="2">
        <v>13.984905660377359</v>
      </c>
      <c r="O33" s="2">
        <v>53.399999999999991</v>
      </c>
      <c r="P33" s="2">
        <v>385.14798994974876</v>
      </c>
      <c r="Q33" s="2">
        <v>509.34989446513725</v>
      </c>
      <c r="R33" s="2">
        <v>370.21829268292686</v>
      </c>
      <c r="S33" s="2">
        <f t="shared" si="0"/>
        <v>6052.6</v>
      </c>
      <c r="T33" s="2">
        <f>SUM('ZBud Extract Monthly'!I32:J32)</f>
        <v>1977.6000000000001</v>
      </c>
    </row>
    <row r="34" spans="1:20" x14ac:dyDescent="0.3">
      <c r="A34">
        <v>1992</v>
      </c>
      <c r="B34">
        <v>2</v>
      </c>
      <c r="C34">
        <v>1992</v>
      </c>
      <c r="D34" s="2">
        <v>20069.8</v>
      </c>
      <c r="E34" s="2">
        <v>2559.9</v>
      </c>
      <c r="F34" s="2">
        <v>12399.3</v>
      </c>
      <c r="G34" s="2">
        <v>15208.099999999999</v>
      </c>
      <c r="H34" s="2">
        <v>3621.3999999999996</v>
      </c>
      <c r="I34" s="2">
        <v>0.11191709844559587</v>
      </c>
      <c r="J34" s="2">
        <v>0</v>
      </c>
      <c r="K34" s="2">
        <v>0</v>
      </c>
      <c r="L34" s="2">
        <v>0</v>
      </c>
      <c r="M34" s="2">
        <v>0</v>
      </c>
      <c r="N34" s="2">
        <v>3.1880829015544045</v>
      </c>
      <c r="O34" s="2">
        <v>11.600000000000001</v>
      </c>
      <c r="P34" s="2">
        <v>285.7</v>
      </c>
      <c r="Q34" s="2">
        <v>363.6</v>
      </c>
      <c r="R34" s="2">
        <v>333.7</v>
      </c>
      <c r="S34" s="2">
        <f t="shared" si="0"/>
        <v>32211.799999999996</v>
      </c>
      <c r="T34" s="2">
        <f>SUM('ZBud Extract Monthly'!I33:J33)</f>
        <v>8561.7999999999993</v>
      </c>
    </row>
    <row r="35" spans="1:20" x14ac:dyDescent="0.3">
      <c r="A35">
        <v>1992</v>
      </c>
      <c r="B35">
        <v>3</v>
      </c>
      <c r="C35">
        <v>1992</v>
      </c>
      <c r="D35" s="2">
        <v>5170.1000000000004</v>
      </c>
      <c r="E35" s="2">
        <v>1031</v>
      </c>
      <c r="F35" s="2">
        <v>5753.4</v>
      </c>
      <c r="G35" s="2">
        <v>7391.5</v>
      </c>
      <c r="H35" s="2">
        <v>1989</v>
      </c>
      <c r="I35" s="2">
        <v>1.0458823529411765</v>
      </c>
      <c r="J35" s="2">
        <v>0</v>
      </c>
      <c r="K35" s="2">
        <v>0</v>
      </c>
      <c r="L35" s="2">
        <v>65.613007478096989</v>
      </c>
      <c r="M35" s="2">
        <v>0</v>
      </c>
      <c r="N35" s="2">
        <v>64.854117647058828</v>
      </c>
      <c r="O35" s="2">
        <v>247.10000000000002</v>
      </c>
      <c r="P35" s="2">
        <v>616.30000000000007</v>
      </c>
      <c r="Q35" s="2">
        <v>1301.0869925219029</v>
      </c>
      <c r="R35" s="2">
        <v>373</v>
      </c>
      <c r="S35" s="2">
        <f t="shared" si="0"/>
        <v>17489.899999999998</v>
      </c>
      <c r="T35" s="2">
        <f>SUM('ZBud Extract Monthly'!I34:J34)</f>
        <v>3163</v>
      </c>
    </row>
    <row r="36" spans="1:20" x14ac:dyDescent="0.3">
      <c r="A36">
        <v>1992</v>
      </c>
      <c r="B36">
        <v>4</v>
      </c>
      <c r="C36">
        <v>1992</v>
      </c>
      <c r="D36" s="2">
        <v>852.90000000000009</v>
      </c>
      <c r="E36" s="2">
        <v>64.599999999999994</v>
      </c>
      <c r="F36" s="2">
        <v>1011.8</v>
      </c>
      <c r="G36" s="2">
        <v>1817.5000000000002</v>
      </c>
      <c r="H36" s="2">
        <v>506.8</v>
      </c>
      <c r="I36" s="2">
        <v>0</v>
      </c>
      <c r="J36" s="2">
        <v>0</v>
      </c>
      <c r="K36" s="2">
        <v>0</v>
      </c>
      <c r="L36" s="2">
        <v>7.4642166645202488E-3</v>
      </c>
      <c r="M36" s="2">
        <v>0</v>
      </c>
      <c r="N36" s="2">
        <v>0.2</v>
      </c>
      <c r="O36" s="2">
        <v>0</v>
      </c>
      <c r="P36" s="2">
        <v>235</v>
      </c>
      <c r="Q36" s="2">
        <v>264.49253578333548</v>
      </c>
      <c r="R36" s="2">
        <v>282.90000000000003</v>
      </c>
      <c r="S36" s="2">
        <f t="shared" si="0"/>
        <v>4118.5</v>
      </c>
      <c r="T36" s="2">
        <f>SUM('ZBud Extract Monthly'!I35:J35)</f>
        <v>1207.5999999999999</v>
      </c>
    </row>
    <row r="37" spans="1:20" x14ac:dyDescent="0.3">
      <c r="A37">
        <v>1992</v>
      </c>
      <c r="B37">
        <v>5</v>
      </c>
      <c r="C37">
        <v>1992</v>
      </c>
      <c r="D37" s="2">
        <v>1.1000000000000001</v>
      </c>
      <c r="E37" s="2">
        <v>0.2</v>
      </c>
      <c r="F37" s="2">
        <v>2.0999999999999996</v>
      </c>
      <c r="G37" s="2">
        <v>0.4</v>
      </c>
      <c r="H37" s="2">
        <v>0.9</v>
      </c>
      <c r="I37" s="2">
        <v>0</v>
      </c>
      <c r="J37" s="2">
        <v>0</v>
      </c>
      <c r="K37" s="2">
        <v>2.4702588535084522</v>
      </c>
      <c r="L37" s="2">
        <v>342.49314852988573</v>
      </c>
      <c r="M37" s="2">
        <v>0</v>
      </c>
      <c r="N37" s="2">
        <v>0.3</v>
      </c>
      <c r="O37" s="2">
        <v>0</v>
      </c>
      <c r="P37" s="2">
        <v>460.72974114649151</v>
      </c>
      <c r="Q37" s="2">
        <v>1484.1068514701144</v>
      </c>
      <c r="R37" s="2">
        <v>463.4</v>
      </c>
      <c r="S37" s="2">
        <f t="shared" si="0"/>
        <v>2756.6</v>
      </c>
      <c r="T37" s="2">
        <f>SUM('ZBud Extract Monthly'!I36:J36)</f>
        <v>645.30000000000007</v>
      </c>
    </row>
    <row r="38" spans="1:20" x14ac:dyDescent="0.3">
      <c r="A38">
        <v>1992</v>
      </c>
      <c r="B38">
        <v>6</v>
      </c>
      <c r="C38">
        <v>1992</v>
      </c>
      <c r="D38" s="2">
        <v>258.8</v>
      </c>
      <c r="E38" s="2">
        <v>11.299999999999999</v>
      </c>
      <c r="F38" s="2">
        <v>445.2</v>
      </c>
      <c r="G38" s="2">
        <v>1248.9000000000001</v>
      </c>
      <c r="H38" s="2">
        <v>270.89999999999998</v>
      </c>
      <c r="I38" s="2">
        <v>0</v>
      </c>
      <c r="J38" s="2">
        <v>0</v>
      </c>
      <c r="K38" s="2">
        <v>3.4596337706485363</v>
      </c>
      <c r="L38" s="2">
        <v>455.7804446123414</v>
      </c>
      <c r="M38" s="2">
        <v>2.9820485744456178E-2</v>
      </c>
      <c r="N38" s="2">
        <v>0.2</v>
      </c>
      <c r="O38" s="2">
        <v>0</v>
      </c>
      <c r="P38" s="2">
        <v>419.24036622935148</v>
      </c>
      <c r="Q38" s="2">
        <v>1745.2195553876588</v>
      </c>
      <c r="R38" s="2">
        <v>411.77017951425552</v>
      </c>
      <c r="S38" s="2">
        <f t="shared" si="0"/>
        <v>5000.5</v>
      </c>
      <c r="T38" s="2">
        <f>SUM('ZBud Extract Monthly'!I37:J37)</f>
        <v>1125.9000000000001</v>
      </c>
    </row>
    <row r="39" spans="1:20" x14ac:dyDescent="0.3">
      <c r="A39">
        <v>1992</v>
      </c>
      <c r="B39">
        <v>7</v>
      </c>
      <c r="C39">
        <v>1992</v>
      </c>
      <c r="D39" s="2">
        <v>0</v>
      </c>
      <c r="E39" s="2">
        <v>0.2</v>
      </c>
      <c r="F39" s="2">
        <v>1.9000000000000001</v>
      </c>
      <c r="G39" s="2">
        <v>0</v>
      </c>
      <c r="H39" s="2">
        <v>0</v>
      </c>
      <c r="I39" s="2">
        <v>0</v>
      </c>
      <c r="J39" s="2">
        <v>0</v>
      </c>
      <c r="K39" s="2">
        <v>4.1327680704107683</v>
      </c>
      <c r="L39" s="2">
        <v>554.84588673217399</v>
      </c>
      <c r="M39" s="2">
        <v>0</v>
      </c>
      <c r="N39" s="2">
        <v>0.3</v>
      </c>
      <c r="O39" s="2">
        <v>0</v>
      </c>
      <c r="P39" s="2">
        <v>484.16723192958921</v>
      </c>
      <c r="Q39" s="2">
        <v>2650.2541132678261</v>
      </c>
      <c r="R39" s="2">
        <v>461.5</v>
      </c>
      <c r="S39" s="2">
        <f t="shared" si="0"/>
        <v>4156.8</v>
      </c>
      <c r="T39" s="2">
        <f>SUM('ZBud Extract Monthly'!I38:J38)</f>
        <v>1007.3999999999999</v>
      </c>
    </row>
    <row r="40" spans="1:20" x14ac:dyDescent="0.3">
      <c r="A40">
        <v>1992</v>
      </c>
      <c r="B40">
        <v>8</v>
      </c>
      <c r="C40">
        <v>1992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3.3956247406896631</v>
      </c>
      <c r="L40" s="2">
        <v>372.52535978391427</v>
      </c>
      <c r="M40" s="2">
        <v>0.56215384615384612</v>
      </c>
      <c r="N40" s="2">
        <v>14.5</v>
      </c>
      <c r="O40" s="2">
        <v>51.1</v>
      </c>
      <c r="P40" s="2">
        <v>597.10437525931025</v>
      </c>
      <c r="Q40" s="2">
        <v>3281.1746402160861</v>
      </c>
      <c r="R40" s="2">
        <v>504.93784615384618</v>
      </c>
      <c r="S40" s="2">
        <f t="shared" si="0"/>
        <v>4759.7000000000007</v>
      </c>
      <c r="T40" s="2">
        <f>SUM('ZBud Extract Monthly'!I39:J39)</f>
        <v>1094.5999999999999</v>
      </c>
    </row>
    <row r="41" spans="1:20" x14ac:dyDescent="0.3">
      <c r="A41">
        <v>1992</v>
      </c>
      <c r="B41">
        <v>9</v>
      </c>
      <c r="C41">
        <v>1992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0.13042998897464167</v>
      </c>
      <c r="L41" s="2">
        <v>9.4261320244685489</v>
      </c>
      <c r="M41" s="2">
        <v>0.26959706959706958</v>
      </c>
      <c r="N41" s="2">
        <v>1.8</v>
      </c>
      <c r="O41" s="2">
        <v>25.499999999999996</v>
      </c>
      <c r="P41" s="2">
        <v>357.46957001102533</v>
      </c>
      <c r="Q41" s="2">
        <v>504.27386797553152</v>
      </c>
      <c r="R41" s="2">
        <v>394.23040293040293</v>
      </c>
      <c r="S41" s="2">
        <f t="shared" si="0"/>
        <v>1265.8</v>
      </c>
      <c r="T41" s="2">
        <f>SUM('ZBud Extract Monthly'!I40:J40)</f>
        <v>406.9</v>
      </c>
    </row>
    <row r="42" spans="1:20" x14ac:dyDescent="0.3">
      <c r="A42">
        <v>1992</v>
      </c>
      <c r="B42">
        <v>10</v>
      </c>
      <c r="C42">
        <v>1993</v>
      </c>
      <c r="D42" s="2">
        <v>1422.1999999999998</v>
      </c>
      <c r="E42" s="2">
        <v>94.2</v>
      </c>
      <c r="F42" s="2">
        <v>1186.3000000000002</v>
      </c>
      <c r="G42" s="2">
        <v>1659.6000000000001</v>
      </c>
      <c r="H42" s="2">
        <v>558</v>
      </c>
      <c r="I42" s="2">
        <v>0</v>
      </c>
      <c r="J42" s="2">
        <v>0</v>
      </c>
      <c r="K42" s="2">
        <v>1.2704592287312337</v>
      </c>
      <c r="L42" s="2">
        <v>82.679907006015398</v>
      </c>
      <c r="M42" s="2">
        <v>0.21762114537444935</v>
      </c>
      <c r="N42" s="2">
        <v>6.0000000000000009</v>
      </c>
      <c r="O42" s="2">
        <v>20.9</v>
      </c>
      <c r="P42" s="2">
        <v>341.92954077126876</v>
      </c>
      <c r="Q42" s="2">
        <v>644.82009299398464</v>
      </c>
      <c r="R42" s="2">
        <v>382.98237885462555</v>
      </c>
      <c r="S42" s="2">
        <f t="shared" si="0"/>
        <v>4857.8000000000011</v>
      </c>
      <c r="T42" s="2">
        <f>SUM('ZBud Extract Monthly'!I41:J41)</f>
        <v>1858.6</v>
      </c>
    </row>
    <row r="43" spans="1:20" x14ac:dyDescent="0.3">
      <c r="A43">
        <v>1992</v>
      </c>
      <c r="B43">
        <v>11</v>
      </c>
      <c r="C43">
        <v>1993</v>
      </c>
      <c r="D43" s="2">
        <v>38.199999999999996</v>
      </c>
      <c r="E43" s="2">
        <v>6</v>
      </c>
      <c r="F43" s="2">
        <v>105.3</v>
      </c>
      <c r="G43" s="2">
        <v>179.7</v>
      </c>
      <c r="H43" s="2">
        <v>90.600000000000009</v>
      </c>
      <c r="I43" s="2">
        <v>0</v>
      </c>
      <c r="J43" s="2">
        <v>0</v>
      </c>
      <c r="K43" s="2">
        <v>1.2051002227171492</v>
      </c>
      <c r="L43" s="2">
        <v>66.928932868084701</v>
      </c>
      <c r="M43" s="2">
        <v>0.36425120772946862</v>
      </c>
      <c r="N43" s="2">
        <v>5.9</v>
      </c>
      <c r="O43" s="2">
        <v>20.9</v>
      </c>
      <c r="P43" s="2">
        <v>268.39489977728283</v>
      </c>
      <c r="Q43" s="2">
        <v>586.17106713191527</v>
      </c>
      <c r="R43" s="2">
        <v>324.23574879227056</v>
      </c>
      <c r="S43" s="2">
        <f t="shared" si="0"/>
        <v>1622.9</v>
      </c>
      <c r="T43" s="2">
        <f>SUM('ZBud Extract Monthly'!I42:J42)</f>
        <v>527.9</v>
      </c>
    </row>
    <row r="44" spans="1:20" x14ac:dyDescent="0.3">
      <c r="A44">
        <v>1992</v>
      </c>
      <c r="B44">
        <v>12</v>
      </c>
      <c r="C44">
        <v>1993</v>
      </c>
      <c r="D44" s="2">
        <v>14574.8</v>
      </c>
      <c r="E44" s="2">
        <v>1600.3999999999999</v>
      </c>
      <c r="F44" s="2">
        <v>6777.1</v>
      </c>
      <c r="G44" s="2">
        <v>7889.0999999999995</v>
      </c>
      <c r="H44" s="2">
        <v>2342.6</v>
      </c>
      <c r="I44" s="2">
        <v>0</v>
      </c>
      <c r="J44" s="2">
        <v>0</v>
      </c>
      <c r="K44" s="2">
        <v>0</v>
      </c>
      <c r="L44" s="2">
        <v>1.6193807133593801</v>
      </c>
      <c r="M44" s="2">
        <v>0</v>
      </c>
      <c r="N44" s="2">
        <v>3.3000000000000003</v>
      </c>
      <c r="O44" s="2">
        <v>11.600000000000001</v>
      </c>
      <c r="P44" s="2">
        <v>229.7</v>
      </c>
      <c r="Q44" s="2">
        <v>586.68061928664054</v>
      </c>
      <c r="R44" s="2">
        <v>299.49999999999994</v>
      </c>
      <c r="S44" s="2">
        <f t="shared" si="0"/>
        <v>18126.3</v>
      </c>
      <c r="T44" s="2">
        <f>SUM('ZBud Extract Monthly'!I43:J43)</f>
        <v>5511.2</v>
      </c>
    </row>
    <row r="45" spans="1:20" x14ac:dyDescent="0.3">
      <c r="A45">
        <v>1993</v>
      </c>
      <c r="B45">
        <v>1</v>
      </c>
      <c r="C45">
        <v>1993</v>
      </c>
      <c r="D45" s="2">
        <v>47709.600000000006</v>
      </c>
      <c r="E45" s="2">
        <v>6661.2000000000007</v>
      </c>
      <c r="F45" s="2">
        <v>26935.4</v>
      </c>
      <c r="G45" s="2">
        <v>31799</v>
      </c>
      <c r="H45" s="2">
        <v>6845.7999999999993</v>
      </c>
      <c r="I45" s="2">
        <v>0.10495049504950495</v>
      </c>
      <c r="J45" s="2">
        <v>0</v>
      </c>
      <c r="K45" s="2">
        <v>0</v>
      </c>
      <c r="L45" s="2">
        <v>3.4048543714500576</v>
      </c>
      <c r="M45" s="2">
        <v>0</v>
      </c>
      <c r="N45" s="2">
        <v>13.695049504950495</v>
      </c>
      <c r="O45" s="2">
        <v>48.800000000000004</v>
      </c>
      <c r="P45" s="2">
        <v>323.60000000000002</v>
      </c>
      <c r="Q45" s="2">
        <v>1005.2951456285499</v>
      </c>
      <c r="R45" s="2">
        <v>370.59999999999997</v>
      </c>
      <c r="S45" s="2">
        <f t="shared" si="0"/>
        <v>67283.100000000006</v>
      </c>
      <c r="T45" s="2">
        <f>SUM('ZBud Extract Monthly'!I44:J44)</f>
        <v>18707.099999999999</v>
      </c>
    </row>
    <row r="46" spans="1:20" x14ac:dyDescent="0.3">
      <c r="A46">
        <v>1993</v>
      </c>
      <c r="B46">
        <v>2</v>
      </c>
      <c r="C46">
        <v>1993</v>
      </c>
      <c r="D46" s="2">
        <v>19924.400000000001</v>
      </c>
      <c r="E46" s="2">
        <v>3768.6</v>
      </c>
      <c r="F46" s="2">
        <v>16422.3</v>
      </c>
      <c r="G46" s="2">
        <v>21138.300000000003</v>
      </c>
      <c r="H46" s="2">
        <v>4554.3999999999996</v>
      </c>
      <c r="I46" s="2">
        <v>4.7961630695443642E-3</v>
      </c>
      <c r="J46" s="2">
        <v>0</v>
      </c>
      <c r="K46" s="2">
        <v>0</v>
      </c>
      <c r="L46" s="2">
        <v>0</v>
      </c>
      <c r="M46" s="2">
        <v>0</v>
      </c>
      <c r="N46" s="2">
        <v>2.6952038369304558</v>
      </c>
      <c r="O46" s="2">
        <v>9.2999999999999989</v>
      </c>
      <c r="P46" s="2">
        <v>242.3</v>
      </c>
      <c r="Q46" s="2">
        <v>531.5</v>
      </c>
      <c r="R46" s="2">
        <v>315.20000000000005</v>
      </c>
      <c r="S46" s="2">
        <f t="shared" si="0"/>
        <v>43204.000000000007</v>
      </c>
      <c r="T46" s="2">
        <f>SUM('ZBud Extract Monthly'!I45:J45)</f>
        <v>10159.299999999999</v>
      </c>
    </row>
    <row r="47" spans="1:20" x14ac:dyDescent="0.3">
      <c r="A47">
        <v>1993</v>
      </c>
      <c r="B47">
        <v>3</v>
      </c>
      <c r="C47">
        <v>1993</v>
      </c>
      <c r="D47" s="2">
        <v>7121.5</v>
      </c>
      <c r="E47" s="2">
        <v>513.4</v>
      </c>
      <c r="F47" s="2">
        <v>2490.5</v>
      </c>
      <c r="G47" s="2">
        <v>4305.8999999999996</v>
      </c>
      <c r="H47" s="2">
        <v>878</v>
      </c>
      <c r="I47" s="2">
        <v>1.1271903323262837</v>
      </c>
      <c r="J47" s="2">
        <v>0</v>
      </c>
      <c r="K47" s="2">
        <v>0</v>
      </c>
      <c r="L47" s="2">
        <v>193.73386654562279</v>
      </c>
      <c r="M47" s="2">
        <v>0</v>
      </c>
      <c r="N47" s="2">
        <v>67.472809667673715</v>
      </c>
      <c r="O47" s="2">
        <v>245.3</v>
      </c>
      <c r="P47" s="2">
        <v>598.89999999999986</v>
      </c>
      <c r="Q47" s="2">
        <v>1310.4661334543771</v>
      </c>
      <c r="R47" s="2">
        <v>384.1</v>
      </c>
      <c r="S47" s="2">
        <f t="shared" si="0"/>
        <v>10161.6</v>
      </c>
      <c r="T47" s="2">
        <f>SUM('ZBud Extract Monthly'!I46:J46)</f>
        <v>2481.5</v>
      </c>
    </row>
    <row r="48" spans="1:20" x14ac:dyDescent="0.3">
      <c r="A48">
        <v>1993</v>
      </c>
      <c r="B48">
        <v>4</v>
      </c>
      <c r="C48">
        <v>1993</v>
      </c>
      <c r="D48" s="2">
        <v>2574.7000000000003</v>
      </c>
      <c r="E48" s="2">
        <v>135.6</v>
      </c>
      <c r="F48" s="2">
        <v>1159.8</v>
      </c>
      <c r="G48" s="2">
        <v>1774.6</v>
      </c>
      <c r="H48" s="2">
        <v>492.4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0.1</v>
      </c>
      <c r="O48" s="2">
        <v>0</v>
      </c>
      <c r="P48" s="2">
        <v>154.80000000000001</v>
      </c>
      <c r="Q48" s="2">
        <v>324.7</v>
      </c>
      <c r="R48" s="2">
        <v>248</v>
      </c>
      <c r="S48" s="2">
        <f t="shared" si="0"/>
        <v>4154.2999999999993</v>
      </c>
      <c r="T48" s="2">
        <f>SUM('ZBud Extract Monthly'!I47:J47)</f>
        <v>1554.2</v>
      </c>
    </row>
    <row r="49" spans="1:20" x14ac:dyDescent="0.3">
      <c r="A49">
        <v>1993</v>
      </c>
      <c r="B49">
        <v>5</v>
      </c>
      <c r="C49">
        <v>1993</v>
      </c>
      <c r="D49" s="2">
        <v>940.5</v>
      </c>
      <c r="E49" s="2">
        <v>95.5</v>
      </c>
      <c r="F49" s="2">
        <v>1540.5</v>
      </c>
      <c r="G49" s="2">
        <v>3477.1000000000004</v>
      </c>
      <c r="H49" s="2">
        <v>716.5</v>
      </c>
      <c r="I49" s="2">
        <v>0</v>
      </c>
      <c r="J49" s="2">
        <v>0</v>
      </c>
      <c r="K49" s="2">
        <v>2.5930489105852028</v>
      </c>
      <c r="L49" s="2">
        <v>331.98897618485154</v>
      </c>
      <c r="M49" s="2">
        <v>0</v>
      </c>
      <c r="N49" s="2">
        <v>0.2</v>
      </c>
      <c r="O49" s="2">
        <v>0</v>
      </c>
      <c r="P49" s="2">
        <v>312.00695108941477</v>
      </c>
      <c r="Q49" s="2">
        <v>995.51102381514841</v>
      </c>
      <c r="R49" s="2">
        <v>378.59999999999997</v>
      </c>
      <c r="S49" s="2">
        <f t="shared" si="0"/>
        <v>7754.8</v>
      </c>
      <c r="T49" s="2">
        <f>SUM('ZBud Extract Monthly'!I48:J48)</f>
        <v>1923.8000000000002</v>
      </c>
    </row>
    <row r="50" spans="1:20" x14ac:dyDescent="0.3">
      <c r="A50">
        <v>1993</v>
      </c>
      <c r="B50">
        <v>6</v>
      </c>
      <c r="C50">
        <v>1993</v>
      </c>
      <c r="D50" s="2">
        <v>524.79999999999995</v>
      </c>
      <c r="E50" s="2">
        <v>56.400000000000006</v>
      </c>
      <c r="F50" s="2">
        <v>1297.4000000000001</v>
      </c>
      <c r="G50" s="2">
        <v>3174.5</v>
      </c>
      <c r="H50" s="2">
        <v>616.30000000000007</v>
      </c>
      <c r="I50" s="2">
        <v>0</v>
      </c>
      <c r="J50" s="2">
        <v>0</v>
      </c>
      <c r="K50" s="2">
        <v>11.997578713709915</v>
      </c>
      <c r="L50" s="2">
        <v>1250.029653376612</v>
      </c>
      <c r="M50" s="2">
        <v>0</v>
      </c>
      <c r="N50" s="2">
        <v>0.2</v>
      </c>
      <c r="O50" s="2">
        <v>0</v>
      </c>
      <c r="P50" s="2">
        <v>375.00242128629009</v>
      </c>
      <c r="Q50" s="2">
        <v>1763.8703466233878</v>
      </c>
      <c r="R50" s="2">
        <v>379.6</v>
      </c>
      <c r="S50" s="2">
        <f t="shared" si="0"/>
        <v>8868.7000000000007</v>
      </c>
      <c r="T50" s="2">
        <f>SUM('ZBud Extract Monthly'!I49:J49)</f>
        <v>1237.4000000000001</v>
      </c>
    </row>
    <row r="51" spans="1:20" x14ac:dyDescent="0.3">
      <c r="A51">
        <v>1993</v>
      </c>
      <c r="B51">
        <v>7</v>
      </c>
      <c r="C51">
        <v>1993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4.8015625189968922</v>
      </c>
      <c r="L51" s="2">
        <v>639.35212459923548</v>
      </c>
      <c r="M51" s="2">
        <v>0</v>
      </c>
      <c r="N51" s="2">
        <v>0.3</v>
      </c>
      <c r="O51" s="2">
        <v>0</v>
      </c>
      <c r="P51" s="2">
        <v>533.49843748100307</v>
      </c>
      <c r="Q51" s="2">
        <v>2067.0478754007645</v>
      </c>
      <c r="R51" s="2">
        <v>541.19999999999993</v>
      </c>
      <c r="S51" s="2">
        <f t="shared" si="0"/>
        <v>3785.8999999999996</v>
      </c>
      <c r="T51" s="2">
        <f>SUM('ZBud Extract Monthly'!I50:J50)</f>
        <v>919.40000000000009</v>
      </c>
    </row>
    <row r="52" spans="1:20" x14ac:dyDescent="0.3">
      <c r="A52">
        <v>1993</v>
      </c>
      <c r="B52">
        <v>8</v>
      </c>
      <c r="C52">
        <v>1993</v>
      </c>
      <c r="D52" s="2">
        <v>91.899999999999977</v>
      </c>
      <c r="E52" s="2">
        <v>6.5000000000000009</v>
      </c>
      <c r="F52" s="2">
        <v>117.39999999999999</v>
      </c>
      <c r="G52" s="2">
        <v>333.90000000000003</v>
      </c>
      <c r="H52" s="2">
        <v>47.8</v>
      </c>
      <c r="I52" s="2">
        <v>0</v>
      </c>
      <c r="J52" s="2">
        <v>0</v>
      </c>
      <c r="K52" s="2">
        <v>5.5522148647175733</v>
      </c>
      <c r="L52" s="2">
        <v>596.18363144368573</v>
      </c>
      <c r="M52" s="2">
        <v>0.81207430340557274</v>
      </c>
      <c r="N52" s="2">
        <v>14.3</v>
      </c>
      <c r="O52" s="2">
        <v>48.999999999999993</v>
      </c>
      <c r="P52" s="2">
        <v>559.04778513528242</v>
      </c>
      <c r="Q52" s="2">
        <v>2715.4163685563144</v>
      </c>
      <c r="R52" s="2">
        <v>511.38792569659444</v>
      </c>
      <c r="S52" s="2">
        <f t="shared" si="0"/>
        <v>4887.5000000000009</v>
      </c>
      <c r="T52" s="2">
        <f>SUM('ZBud Extract Monthly'!I51:J51)</f>
        <v>1451.8</v>
      </c>
    </row>
    <row r="53" spans="1:20" x14ac:dyDescent="0.3">
      <c r="A53">
        <v>1993</v>
      </c>
      <c r="B53">
        <v>9</v>
      </c>
      <c r="C53">
        <v>1993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2.3078835501739019</v>
      </c>
      <c r="L53" s="2">
        <v>113.00164094080456</v>
      </c>
      <c r="M53" s="2">
        <v>0.3595505617977528</v>
      </c>
      <c r="N53" s="2">
        <v>1.9</v>
      </c>
      <c r="O53" s="2">
        <v>25.599999999999998</v>
      </c>
      <c r="P53" s="2">
        <v>386.99211644982614</v>
      </c>
      <c r="Q53" s="2">
        <v>863.09835905919545</v>
      </c>
      <c r="R53" s="2">
        <v>426.14044943820227</v>
      </c>
      <c r="S53" s="2">
        <f t="shared" si="0"/>
        <v>1791.9</v>
      </c>
      <c r="T53" s="2">
        <f>SUM('ZBud Extract Monthly'!I52:J52)</f>
        <v>560.9</v>
      </c>
    </row>
    <row r="54" spans="1:20" x14ac:dyDescent="0.3">
      <c r="A54">
        <v>1993</v>
      </c>
      <c r="B54">
        <v>10</v>
      </c>
      <c r="C54">
        <v>1994</v>
      </c>
      <c r="D54" s="2">
        <v>196.49999999999997</v>
      </c>
      <c r="E54" s="2">
        <v>30.8</v>
      </c>
      <c r="F54" s="2">
        <v>260.8</v>
      </c>
      <c r="G54" s="2">
        <v>366.5</v>
      </c>
      <c r="H54" s="2">
        <v>189.89999999999998</v>
      </c>
      <c r="I54" s="2">
        <v>0</v>
      </c>
      <c r="J54" s="2">
        <v>0</v>
      </c>
      <c r="K54" s="2">
        <v>2.3355205652652935</v>
      </c>
      <c r="L54" s="2">
        <v>142.6944683235721</v>
      </c>
      <c r="M54" s="2">
        <v>0.32857142857142851</v>
      </c>
      <c r="N54" s="2">
        <v>5.5</v>
      </c>
      <c r="O54" s="2">
        <v>18.7</v>
      </c>
      <c r="P54" s="2">
        <v>288.56447943473472</v>
      </c>
      <c r="Q54" s="2">
        <v>475.8055316764279</v>
      </c>
      <c r="R54" s="2">
        <v>325.47142857142859</v>
      </c>
      <c r="S54" s="2">
        <f t="shared" si="0"/>
        <v>2052.4</v>
      </c>
      <c r="T54" s="2">
        <f>SUM('ZBud Extract Monthly'!I53:J53)</f>
        <v>700.8</v>
      </c>
    </row>
    <row r="55" spans="1:20" x14ac:dyDescent="0.3">
      <c r="A55">
        <v>1993</v>
      </c>
      <c r="B55">
        <v>11</v>
      </c>
      <c r="C55">
        <v>1994</v>
      </c>
      <c r="D55" s="2">
        <v>1772.3000000000002</v>
      </c>
      <c r="E55" s="2">
        <v>119.6</v>
      </c>
      <c r="F55" s="2">
        <v>1457.9</v>
      </c>
      <c r="G55" s="2">
        <v>2036.8000000000002</v>
      </c>
      <c r="H55" s="2">
        <v>640.5</v>
      </c>
      <c r="I55" s="2">
        <v>9.4359842075578113E-2</v>
      </c>
      <c r="J55" s="2">
        <v>0.19853514537150496</v>
      </c>
      <c r="K55" s="2">
        <v>2.1615083663350934</v>
      </c>
      <c r="L55" s="2">
        <v>55.745313619755407</v>
      </c>
      <c r="M55" s="2">
        <v>0.27105199366260568</v>
      </c>
      <c r="N55" s="2">
        <v>5.405640157924422</v>
      </c>
      <c r="O55" s="2">
        <v>18.501464854628495</v>
      </c>
      <c r="P55" s="2">
        <v>368.03849163366488</v>
      </c>
      <c r="Q55" s="2">
        <v>547.95468638024465</v>
      </c>
      <c r="R55" s="2">
        <v>388.22894800633742</v>
      </c>
      <c r="S55" s="2">
        <f t="shared" si="0"/>
        <v>5497.6000000000013</v>
      </c>
      <c r="T55" s="2">
        <f>SUM('ZBud Extract Monthly'!I54:J54)</f>
        <v>1792.9999999999998</v>
      </c>
    </row>
    <row r="56" spans="1:20" x14ac:dyDescent="0.3">
      <c r="A56">
        <v>1993</v>
      </c>
      <c r="B56">
        <v>12</v>
      </c>
      <c r="C56">
        <v>1994</v>
      </c>
      <c r="D56" s="2">
        <v>10082</v>
      </c>
      <c r="E56" s="2">
        <v>418.5</v>
      </c>
      <c r="F56" s="2">
        <v>3835.9999999999995</v>
      </c>
      <c r="G56" s="2">
        <v>5272.5999999999995</v>
      </c>
      <c r="H56" s="2">
        <v>1454.0000000000002</v>
      </c>
      <c r="I56" s="2">
        <v>0</v>
      </c>
      <c r="J56" s="2">
        <v>0</v>
      </c>
      <c r="K56" s="2">
        <v>0</v>
      </c>
      <c r="L56" s="2">
        <v>1.689251659943227</v>
      </c>
      <c r="M56" s="2">
        <v>0.8666666666666667</v>
      </c>
      <c r="N56" s="2">
        <v>3.6</v>
      </c>
      <c r="O56" s="2">
        <v>11.600000000000001</v>
      </c>
      <c r="P56" s="2">
        <v>262.3</v>
      </c>
      <c r="Q56" s="2">
        <v>563.71074834005674</v>
      </c>
      <c r="R56" s="2">
        <v>322.63333333333333</v>
      </c>
      <c r="S56" s="2">
        <f t="shared" si="0"/>
        <v>11713.799999999997</v>
      </c>
      <c r="T56" s="2">
        <f>SUM('ZBud Extract Monthly'!I55:J55)</f>
        <v>3278.2999999999997</v>
      </c>
    </row>
    <row r="57" spans="1:20" x14ac:dyDescent="0.3">
      <c r="A57">
        <v>1994</v>
      </c>
      <c r="B57">
        <v>1</v>
      </c>
      <c r="C57">
        <v>1994</v>
      </c>
      <c r="D57" s="2">
        <v>1761.2</v>
      </c>
      <c r="E57" s="2">
        <v>262.3</v>
      </c>
      <c r="F57" s="2">
        <v>1967.4</v>
      </c>
      <c r="G57" s="2">
        <v>2941.9000000000005</v>
      </c>
      <c r="H57" s="2">
        <v>899</v>
      </c>
      <c r="I57" s="2">
        <v>0.28681438583238911</v>
      </c>
      <c r="J57" s="2">
        <v>2.7678388071251061</v>
      </c>
      <c r="K57" s="2">
        <v>0.38168780372170208</v>
      </c>
      <c r="L57" s="2">
        <v>114.2875079066817</v>
      </c>
      <c r="M57" s="2">
        <v>1.9934426229508198</v>
      </c>
      <c r="N57" s="2">
        <v>14.413185614167611</v>
      </c>
      <c r="O57" s="2">
        <v>48.632161192874889</v>
      </c>
      <c r="P57" s="2">
        <v>412.7183121962783</v>
      </c>
      <c r="Q57" s="2">
        <v>889.71249209331836</v>
      </c>
      <c r="R57" s="2">
        <v>426.50655737704921</v>
      </c>
      <c r="S57" s="2">
        <f t="shared" si="0"/>
        <v>7653.9000000000005</v>
      </c>
      <c r="T57" s="2">
        <f>SUM('ZBud Extract Monthly'!I56:J56)</f>
        <v>1962.8</v>
      </c>
    </row>
    <row r="58" spans="1:20" x14ac:dyDescent="0.3">
      <c r="A58">
        <v>1994</v>
      </c>
      <c r="B58">
        <v>2</v>
      </c>
      <c r="C58">
        <v>1994</v>
      </c>
      <c r="D58" s="2">
        <v>11544.5</v>
      </c>
      <c r="E58" s="2">
        <v>2429.9</v>
      </c>
      <c r="F58" s="2">
        <v>10213.5</v>
      </c>
      <c r="G58" s="2">
        <v>11982.2</v>
      </c>
      <c r="H58" s="2">
        <v>3165.5</v>
      </c>
      <c r="I58" s="2">
        <v>8.1951219512195125E-2</v>
      </c>
      <c r="J58" s="2">
        <v>0</v>
      </c>
      <c r="K58" s="2">
        <v>0</v>
      </c>
      <c r="L58" s="2">
        <v>0.12017167381974246</v>
      </c>
      <c r="M58" s="2">
        <v>0</v>
      </c>
      <c r="N58" s="2">
        <v>2.8180487804878052</v>
      </c>
      <c r="O58" s="2">
        <v>9.2999999999999989</v>
      </c>
      <c r="P58" s="2">
        <v>306</v>
      </c>
      <c r="Q58" s="2">
        <v>477.67982832618026</v>
      </c>
      <c r="R58" s="2">
        <v>355.4</v>
      </c>
      <c r="S58" s="2">
        <f t="shared" si="0"/>
        <v>26500.400000000005</v>
      </c>
      <c r="T58" s="2">
        <f>SUM('ZBud Extract Monthly'!I57:J57)</f>
        <v>5603.8000000000011</v>
      </c>
    </row>
    <row r="59" spans="1:20" x14ac:dyDescent="0.3">
      <c r="A59">
        <v>1994</v>
      </c>
      <c r="B59">
        <v>3</v>
      </c>
      <c r="C59">
        <v>1994</v>
      </c>
      <c r="D59" s="2">
        <v>92.100000000000009</v>
      </c>
      <c r="E59" s="2">
        <v>50.9</v>
      </c>
      <c r="F59" s="2">
        <v>283.09999999999997</v>
      </c>
      <c r="G59" s="2">
        <v>425.09999999999997</v>
      </c>
      <c r="H59" s="2">
        <v>160</v>
      </c>
      <c r="I59" s="2">
        <v>4.4166046783977642</v>
      </c>
      <c r="J59" s="2">
        <v>58.394175860723507</v>
      </c>
      <c r="K59" s="2">
        <v>85.633937030042219</v>
      </c>
      <c r="L59" s="2">
        <v>520.94835758198451</v>
      </c>
      <c r="M59" s="2">
        <v>15.551416424938854</v>
      </c>
      <c r="N59" s="2">
        <v>66.483395321602245</v>
      </c>
      <c r="O59" s="2">
        <v>190.10582413927651</v>
      </c>
      <c r="P59" s="2">
        <v>636.66606296995781</v>
      </c>
      <c r="Q59" s="2">
        <v>893.75164241801554</v>
      </c>
      <c r="R59" s="2">
        <v>462.84858357506113</v>
      </c>
      <c r="S59" s="2">
        <f t="shared" si="0"/>
        <v>3483.6</v>
      </c>
      <c r="T59" s="2">
        <f>SUM('ZBud Extract Monthly'!I58:J58)</f>
        <v>279.60000000000002</v>
      </c>
    </row>
    <row r="60" spans="1:20" x14ac:dyDescent="0.3">
      <c r="A60">
        <v>1994</v>
      </c>
      <c r="B60">
        <v>4</v>
      </c>
      <c r="C60">
        <v>1994</v>
      </c>
      <c r="D60" s="2">
        <v>811.3</v>
      </c>
      <c r="E60" s="2">
        <v>11.9</v>
      </c>
      <c r="F60" s="2">
        <v>444.7</v>
      </c>
      <c r="G60" s="2">
        <v>711.6</v>
      </c>
      <c r="H60" s="2">
        <v>295.69999999999993</v>
      </c>
      <c r="I60" s="2">
        <v>0</v>
      </c>
      <c r="J60" s="2">
        <v>0</v>
      </c>
      <c r="K60" s="2">
        <v>0.22381496287835523</v>
      </c>
      <c r="L60" s="2">
        <v>4.145453612145892</v>
      </c>
      <c r="M60" s="2">
        <v>0</v>
      </c>
      <c r="N60" s="2">
        <v>0.2</v>
      </c>
      <c r="O60" s="2">
        <v>0</v>
      </c>
      <c r="P60" s="2">
        <v>298.07618503712166</v>
      </c>
      <c r="Q60" s="2">
        <v>388.75454638785408</v>
      </c>
      <c r="R60" s="2">
        <v>348.40000000000003</v>
      </c>
      <c r="S60" s="2">
        <f t="shared" si="0"/>
        <v>2491.6</v>
      </c>
      <c r="T60" s="2">
        <f>SUM('ZBud Extract Monthly'!I59:J59)</f>
        <v>476.3</v>
      </c>
    </row>
    <row r="61" spans="1:20" x14ac:dyDescent="0.3">
      <c r="A61">
        <v>1994</v>
      </c>
      <c r="B61">
        <v>5</v>
      </c>
      <c r="C61">
        <v>1994</v>
      </c>
      <c r="D61" s="2">
        <v>226.4</v>
      </c>
      <c r="E61" s="2">
        <v>27.099999999999994</v>
      </c>
      <c r="F61" s="2">
        <v>615.9</v>
      </c>
      <c r="G61" s="2">
        <v>1245.6999999999998</v>
      </c>
      <c r="H61" s="2">
        <v>411.9</v>
      </c>
      <c r="I61" s="2">
        <v>0</v>
      </c>
      <c r="J61" s="2">
        <v>0</v>
      </c>
      <c r="K61" s="2">
        <v>7.1952958421039188</v>
      </c>
      <c r="L61" s="2">
        <v>1182.0625034386503</v>
      </c>
      <c r="M61" s="2">
        <v>0</v>
      </c>
      <c r="N61" s="2">
        <v>0.2</v>
      </c>
      <c r="O61" s="2">
        <v>0</v>
      </c>
      <c r="P61" s="2">
        <v>403.20470415789612</v>
      </c>
      <c r="Q61" s="2">
        <v>2265.8374965613498</v>
      </c>
      <c r="R61" s="2">
        <v>363.7</v>
      </c>
      <c r="S61" s="2">
        <f t="shared" si="0"/>
        <v>6495.5</v>
      </c>
      <c r="T61" s="2">
        <f>SUM('ZBud Extract Monthly'!I60:J60)</f>
        <v>1155.9000000000001</v>
      </c>
    </row>
    <row r="62" spans="1:20" x14ac:dyDescent="0.3">
      <c r="A62">
        <v>1994</v>
      </c>
      <c r="B62">
        <v>6</v>
      </c>
      <c r="C62">
        <v>1994</v>
      </c>
      <c r="D62" s="2">
        <v>2.8000000000000003</v>
      </c>
      <c r="E62" s="2">
        <v>0</v>
      </c>
      <c r="F62" s="2">
        <v>0</v>
      </c>
      <c r="G62" s="2">
        <v>0.2</v>
      </c>
      <c r="H62" s="2">
        <v>0.1</v>
      </c>
      <c r="I62" s="2">
        <v>0</v>
      </c>
      <c r="J62" s="2">
        <v>0</v>
      </c>
      <c r="K62" s="2">
        <v>7.7448950420824882</v>
      </c>
      <c r="L62" s="2">
        <v>592.0414088630323</v>
      </c>
      <c r="M62" s="2">
        <v>0</v>
      </c>
      <c r="N62" s="2">
        <v>0.3</v>
      </c>
      <c r="O62" s="2">
        <v>0</v>
      </c>
      <c r="P62" s="2">
        <v>501.65510495791756</v>
      </c>
      <c r="Q62" s="2">
        <v>2194.7585911369674</v>
      </c>
      <c r="R62" s="2">
        <v>485.8</v>
      </c>
      <c r="S62" s="2">
        <f t="shared" si="0"/>
        <v>3782.3</v>
      </c>
      <c r="T62" s="2">
        <f>SUM('ZBud Extract Monthly'!I61:J61)</f>
        <v>650.5</v>
      </c>
    </row>
    <row r="63" spans="1:20" x14ac:dyDescent="0.3">
      <c r="A63">
        <v>1994</v>
      </c>
      <c r="B63">
        <v>7</v>
      </c>
      <c r="C63">
        <v>1994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7.024606971975393</v>
      </c>
      <c r="L63" s="2">
        <v>400.90714347390349</v>
      </c>
      <c r="M63" s="2">
        <v>0</v>
      </c>
      <c r="N63" s="2">
        <v>0.3</v>
      </c>
      <c r="O63" s="2">
        <v>0</v>
      </c>
      <c r="P63" s="2">
        <v>587.27539302802461</v>
      </c>
      <c r="Q63" s="2">
        <v>2313.6928565260964</v>
      </c>
      <c r="R63" s="2">
        <v>574.5</v>
      </c>
      <c r="S63" s="2">
        <f t="shared" si="0"/>
        <v>3883.3999999999996</v>
      </c>
      <c r="T63" s="2">
        <f>SUM('ZBud Extract Monthly'!I62:J62)</f>
        <v>628.40000000000009</v>
      </c>
    </row>
    <row r="64" spans="1:20" x14ac:dyDescent="0.3">
      <c r="A64">
        <v>1994</v>
      </c>
      <c r="B64">
        <v>8</v>
      </c>
      <c r="C64">
        <v>1994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0.56231884057971016</v>
      </c>
      <c r="J64" s="2">
        <v>1.4999935239923687</v>
      </c>
      <c r="K64" s="2">
        <v>15.944907619539354</v>
      </c>
      <c r="L64" s="2">
        <v>216.99745318289786</v>
      </c>
      <c r="M64" s="2">
        <v>1.9150430073648668</v>
      </c>
      <c r="N64" s="2">
        <v>14.537681159420291</v>
      </c>
      <c r="O64" s="2">
        <v>47.600006476007636</v>
      </c>
      <c r="P64" s="2">
        <v>631.6550923804607</v>
      </c>
      <c r="Q64" s="2">
        <v>2810.7025468171023</v>
      </c>
      <c r="R64" s="2">
        <v>570.08495699263506</v>
      </c>
      <c r="S64" s="2">
        <f t="shared" si="0"/>
        <v>4247.3</v>
      </c>
      <c r="T64" s="2">
        <f>SUM('ZBud Extract Monthly'!I63:J63)</f>
        <v>651.5</v>
      </c>
    </row>
    <row r="65" spans="1:20" x14ac:dyDescent="0.3">
      <c r="A65">
        <v>1994</v>
      </c>
      <c r="B65">
        <v>9</v>
      </c>
      <c r="C65">
        <v>1994</v>
      </c>
      <c r="D65" s="2">
        <v>0.6</v>
      </c>
      <c r="E65" s="2">
        <v>0.4</v>
      </c>
      <c r="F65" s="2">
        <v>8.5</v>
      </c>
      <c r="G65" s="2">
        <v>7.2</v>
      </c>
      <c r="H65" s="2">
        <v>8.4</v>
      </c>
      <c r="I65" s="2">
        <v>0.28259489308232305</v>
      </c>
      <c r="J65" s="2">
        <v>0.46216231071153591</v>
      </c>
      <c r="K65" s="2">
        <v>7.8669339447596851</v>
      </c>
      <c r="L65" s="2">
        <v>617.33495281121816</v>
      </c>
      <c r="M65" s="2">
        <v>1.0297278362750235</v>
      </c>
      <c r="N65" s="2">
        <v>7.0174051069176775</v>
      </c>
      <c r="O65" s="2">
        <v>22.937837689288465</v>
      </c>
      <c r="P65" s="2">
        <v>437.93306605524032</v>
      </c>
      <c r="Q65" s="2">
        <v>523.46504718878168</v>
      </c>
      <c r="R65" s="2">
        <v>451.67027216372497</v>
      </c>
      <c r="S65" s="2">
        <f t="shared" si="0"/>
        <v>2063.3999999999996</v>
      </c>
      <c r="T65" s="2">
        <f>SUM('ZBud Extract Monthly'!I64:J64)</f>
        <v>145.6</v>
      </c>
    </row>
    <row r="66" spans="1:20" x14ac:dyDescent="0.3">
      <c r="A66">
        <v>1994</v>
      </c>
      <c r="B66">
        <v>10</v>
      </c>
      <c r="C66">
        <v>1995</v>
      </c>
      <c r="D66" s="2">
        <v>62.8</v>
      </c>
      <c r="E66" s="2">
        <v>14.9</v>
      </c>
      <c r="F66" s="2">
        <v>450</v>
      </c>
      <c r="G66" s="2">
        <v>1256</v>
      </c>
      <c r="H66" s="2">
        <v>326.59999999999997</v>
      </c>
      <c r="I66" s="2">
        <v>0.79887218045112784</v>
      </c>
      <c r="J66" s="2">
        <v>0</v>
      </c>
      <c r="K66" s="2">
        <v>5.1403031596291235</v>
      </c>
      <c r="L66" s="2">
        <v>137.08122415937174</v>
      </c>
      <c r="M66" s="2">
        <v>1.0415476881699042</v>
      </c>
      <c r="N66" s="2">
        <v>6.4011278195488721</v>
      </c>
      <c r="O66" s="2">
        <v>23.4</v>
      </c>
      <c r="P66" s="2">
        <v>381.75969684037091</v>
      </c>
      <c r="Q66" s="2">
        <v>726.21877584062827</v>
      </c>
      <c r="R66" s="2">
        <v>386.75845231183007</v>
      </c>
      <c r="S66" s="2">
        <f t="shared" si="0"/>
        <v>3670.6000000000004</v>
      </c>
      <c r="T66" s="2">
        <f>SUM('ZBud Extract Monthly'!I65:J65)</f>
        <v>636.40000000000009</v>
      </c>
    </row>
    <row r="67" spans="1:20" x14ac:dyDescent="0.3">
      <c r="A67">
        <v>1994</v>
      </c>
      <c r="B67">
        <v>11</v>
      </c>
      <c r="C67">
        <v>1995</v>
      </c>
      <c r="D67" s="2">
        <v>4237.0999999999995</v>
      </c>
      <c r="E67" s="2">
        <v>393.7</v>
      </c>
      <c r="F67" s="2">
        <v>2903.8999999999996</v>
      </c>
      <c r="G67" s="2">
        <v>4920.3</v>
      </c>
      <c r="H67" s="2">
        <v>1339.5</v>
      </c>
      <c r="I67" s="2">
        <v>0.18525</v>
      </c>
      <c r="J67" s="2">
        <v>0</v>
      </c>
      <c r="K67" s="2">
        <v>0</v>
      </c>
      <c r="L67" s="2">
        <v>0</v>
      </c>
      <c r="M67" s="2">
        <v>0</v>
      </c>
      <c r="N67" s="2">
        <v>4.9147499999999997</v>
      </c>
      <c r="O67" s="2">
        <v>16.400000000000002</v>
      </c>
      <c r="P67" s="2">
        <v>235.29999999999998</v>
      </c>
      <c r="Q67" s="2">
        <v>683.1</v>
      </c>
      <c r="R67" s="2">
        <v>263.89999999999998</v>
      </c>
      <c r="S67" s="2">
        <f t="shared" si="0"/>
        <v>10346</v>
      </c>
      <c r="T67" s="2">
        <f>SUM('ZBud Extract Monthly'!I66:J66)</f>
        <v>3747.7999999999997</v>
      </c>
    </row>
    <row r="68" spans="1:20" x14ac:dyDescent="0.3">
      <c r="A68">
        <v>1994</v>
      </c>
      <c r="B68">
        <v>12</v>
      </c>
      <c r="C68">
        <v>1995</v>
      </c>
      <c r="D68" s="2">
        <v>13038.7</v>
      </c>
      <c r="E68" s="2">
        <v>1191.9000000000001</v>
      </c>
      <c r="F68" s="2">
        <v>7032.0999999999995</v>
      </c>
      <c r="G68" s="2">
        <v>11681.4</v>
      </c>
      <c r="H68" s="2">
        <v>2426.6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2.9000000000000004</v>
      </c>
      <c r="O68" s="2">
        <v>9.2999999999999989</v>
      </c>
      <c r="P68" s="2">
        <v>177.8</v>
      </c>
      <c r="Q68" s="2">
        <v>641.29999999999995</v>
      </c>
      <c r="R68" s="2">
        <v>239.7</v>
      </c>
      <c r="S68" s="2">
        <f t="shared" si="0"/>
        <v>22198.899999999998</v>
      </c>
      <c r="T68" s="2">
        <f>SUM('ZBud Extract Monthly'!I67:J67)</f>
        <v>7372.4</v>
      </c>
    </row>
    <row r="69" spans="1:20" x14ac:dyDescent="0.3">
      <c r="A69">
        <v>1995</v>
      </c>
      <c r="B69">
        <v>1</v>
      </c>
      <c r="C69">
        <v>1995</v>
      </c>
      <c r="D69" s="2">
        <v>77227.100000000006</v>
      </c>
      <c r="E69" s="2">
        <v>16264.9</v>
      </c>
      <c r="F69" s="2">
        <v>54139.9</v>
      </c>
      <c r="G69" s="2">
        <v>56055.9</v>
      </c>
      <c r="H69" s="2">
        <v>14295.5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14.399999999999999</v>
      </c>
      <c r="O69" s="2">
        <v>46.7</v>
      </c>
      <c r="P69" s="2">
        <v>412.20000000000005</v>
      </c>
      <c r="Q69" s="2">
        <v>1032.5</v>
      </c>
      <c r="R69" s="2">
        <v>394.50000000000006</v>
      </c>
      <c r="S69" s="2">
        <f t="shared" si="0"/>
        <v>126330.5</v>
      </c>
      <c r="T69" s="2">
        <f>SUM('ZBud Extract Monthly'!I68:J68)</f>
        <v>25392.9</v>
      </c>
    </row>
    <row r="70" spans="1:20" x14ac:dyDescent="0.3">
      <c r="A70">
        <v>1995</v>
      </c>
      <c r="B70">
        <v>2</v>
      </c>
      <c r="C70">
        <v>1995</v>
      </c>
      <c r="D70" s="2">
        <v>894.7</v>
      </c>
      <c r="E70" s="2">
        <v>186.89999999999998</v>
      </c>
      <c r="F70" s="2">
        <v>572.39999999999986</v>
      </c>
      <c r="G70" s="2">
        <v>1218.5999999999999</v>
      </c>
      <c r="H70" s="2">
        <v>279.60000000000002</v>
      </c>
      <c r="I70" s="2">
        <v>0.12222222222222222</v>
      </c>
      <c r="J70" s="2">
        <v>3.2112460225861099</v>
      </c>
      <c r="K70" s="2">
        <v>3.8948163872807626</v>
      </c>
      <c r="L70" s="2">
        <v>954.66925317190498</v>
      </c>
      <c r="M70" s="2">
        <v>16.67479933995666</v>
      </c>
      <c r="N70" s="2">
        <v>2.8777777777777782</v>
      </c>
      <c r="O70" s="2">
        <v>6.0887539774138899</v>
      </c>
      <c r="P70" s="2">
        <v>369.30518361271919</v>
      </c>
      <c r="Q70" s="2">
        <v>331.33074682809502</v>
      </c>
      <c r="R70" s="2">
        <v>378.42520066004329</v>
      </c>
      <c r="S70" s="2">
        <f t="shared" si="0"/>
        <v>4124.8999999999996</v>
      </c>
      <c r="T70" s="2">
        <f>SUM('ZBud Extract Monthly'!I69:J69)</f>
        <v>538.5</v>
      </c>
    </row>
    <row r="71" spans="1:20" x14ac:dyDescent="0.3">
      <c r="A71">
        <v>1995</v>
      </c>
      <c r="B71">
        <v>3</v>
      </c>
      <c r="C71">
        <v>1995</v>
      </c>
      <c r="D71" s="2">
        <v>49381</v>
      </c>
      <c r="E71" s="2">
        <v>7359.4</v>
      </c>
      <c r="F71" s="2">
        <v>27573.000000000007</v>
      </c>
      <c r="G71" s="2">
        <v>32470.299999999996</v>
      </c>
      <c r="H71" s="2">
        <v>7767.9000000000005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74.59999999999998</v>
      </c>
      <c r="O71" s="2">
        <v>246.6</v>
      </c>
      <c r="P71" s="2">
        <v>708.90000000000009</v>
      </c>
      <c r="Q71" s="2">
        <v>1436.1</v>
      </c>
      <c r="R71" s="2">
        <v>413.8</v>
      </c>
      <c r="S71" s="2">
        <f t="shared" ref="S71:S134" si="1">SUM(F71:H71,K71:M71,P71:R71)</f>
        <v>70370</v>
      </c>
      <c r="T71" s="2">
        <f>SUM('ZBud Extract Monthly'!I70:J70)</f>
        <v>15715.4</v>
      </c>
    </row>
    <row r="72" spans="1:20" x14ac:dyDescent="0.3">
      <c r="A72">
        <v>1995</v>
      </c>
      <c r="B72">
        <v>4</v>
      </c>
      <c r="C72">
        <v>1995</v>
      </c>
      <c r="D72" s="2">
        <v>5732.3</v>
      </c>
      <c r="E72" s="2">
        <v>84</v>
      </c>
      <c r="F72" s="2">
        <v>1133</v>
      </c>
      <c r="G72" s="2">
        <v>2039.1999999999998</v>
      </c>
      <c r="H72" s="2">
        <v>679.19999999999993</v>
      </c>
      <c r="I72" s="2">
        <v>0</v>
      </c>
      <c r="J72" s="2">
        <v>0</v>
      </c>
      <c r="K72" s="2">
        <v>0</v>
      </c>
      <c r="L72" s="2">
        <v>9.5180524055928668</v>
      </c>
      <c r="M72" s="2">
        <v>0</v>
      </c>
      <c r="N72" s="2">
        <v>0.1</v>
      </c>
      <c r="O72" s="2">
        <v>0</v>
      </c>
      <c r="P72" s="2">
        <v>209.6</v>
      </c>
      <c r="Q72" s="2">
        <v>252.08194759440713</v>
      </c>
      <c r="R72" s="2">
        <v>257.7</v>
      </c>
      <c r="S72" s="2">
        <f t="shared" si="1"/>
        <v>4580.2999999999993</v>
      </c>
      <c r="T72" s="2">
        <f>SUM('ZBud Extract Monthly'!I71:J71)</f>
        <v>947.4</v>
      </c>
    </row>
    <row r="73" spans="1:20" x14ac:dyDescent="0.3">
      <c r="A73">
        <v>1995</v>
      </c>
      <c r="B73">
        <v>5</v>
      </c>
      <c r="C73">
        <v>1995</v>
      </c>
      <c r="D73" s="2">
        <v>4194.2</v>
      </c>
      <c r="E73" s="2">
        <v>150.80000000000001</v>
      </c>
      <c r="F73" s="2">
        <v>1702.8000000000002</v>
      </c>
      <c r="G73" s="2">
        <v>3154.4</v>
      </c>
      <c r="H73" s="2">
        <v>823.4</v>
      </c>
      <c r="I73" s="2">
        <v>0</v>
      </c>
      <c r="J73" s="2">
        <v>0</v>
      </c>
      <c r="K73" s="2">
        <v>2.9246614150411032</v>
      </c>
      <c r="L73" s="2">
        <v>858.42407313226954</v>
      </c>
      <c r="M73" s="2">
        <v>0</v>
      </c>
      <c r="N73" s="2">
        <v>0.1</v>
      </c>
      <c r="O73" s="2">
        <v>0</v>
      </c>
      <c r="P73" s="2">
        <v>244.67533858495892</v>
      </c>
      <c r="Q73" s="2">
        <v>566.27592686773028</v>
      </c>
      <c r="R73" s="2">
        <v>281.7</v>
      </c>
      <c r="S73" s="2">
        <f t="shared" si="1"/>
        <v>7634.6</v>
      </c>
      <c r="T73" s="2">
        <f>SUM('ZBud Extract Monthly'!I72:J72)</f>
        <v>1354.2</v>
      </c>
    </row>
    <row r="74" spans="1:20" x14ac:dyDescent="0.3">
      <c r="A74">
        <v>1995</v>
      </c>
      <c r="B74">
        <v>6</v>
      </c>
      <c r="C74">
        <v>1995</v>
      </c>
      <c r="D74" s="2">
        <v>2702.5</v>
      </c>
      <c r="E74" s="2">
        <v>162.19999999999999</v>
      </c>
      <c r="F74" s="2">
        <v>1750.0000000000005</v>
      </c>
      <c r="G74" s="2">
        <v>3381.5000000000005</v>
      </c>
      <c r="H74" s="2">
        <v>694.19999999999993</v>
      </c>
      <c r="I74" s="2">
        <v>0</v>
      </c>
      <c r="J74" s="2">
        <v>0</v>
      </c>
      <c r="K74" s="2">
        <v>8.717553180071695</v>
      </c>
      <c r="L74" s="2">
        <v>1512.1550197094512</v>
      </c>
      <c r="M74" s="2">
        <v>0</v>
      </c>
      <c r="N74" s="2">
        <v>0.2</v>
      </c>
      <c r="O74" s="2">
        <v>0</v>
      </c>
      <c r="P74" s="2">
        <v>399.58244681992835</v>
      </c>
      <c r="Q74" s="2">
        <v>1711.4449802905488</v>
      </c>
      <c r="R74" s="2">
        <v>382.8</v>
      </c>
      <c r="S74" s="2">
        <f t="shared" si="1"/>
        <v>9840.4</v>
      </c>
      <c r="T74" s="2">
        <f>SUM('ZBud Extract Monthly'!I73:J73)</f>
        <v>1776.9</v>
      </c>
    </row>
    <row r="75" spans="1:20" x14ac:dyDescent="0.3">
      <c r="A75">
        <v>1995</v>
      </c>
      <c r="B75">
        <v>7</v>
      </c>
      <c r="C75">
        <v>1995</v>
      </c>
      <c r="D75" s="2">
        <v>0</v>
      </c>
      <c r="E75" s="2">
        <v>0</v>
      </c>
      <c r="F75" s="2">
        <v>0.30000000000000004</v>
      </c>
      <c r="G75" s="2">
        <v>5</v>
      </c>
      <c r="H75" s="2">
        <v>0</v>
      </c>
      <c r="I75" s="2">
        <v>0</v>
      </c>
      <c r="J75" s="2">
        <v>0</v>
      </c>
      <c r="K75" s="2">
        <v>9.3479788091464808</v>
      </c>
      <c r="L75" s="2">
        <v>1052.2394356733355</v>
      </c>
      <c r="M75" s="2">
        <v>0</v>
      </c>
      <c r="N75" s="2">
        <v>0.3</v>
      </c>
      <c r="O75" s="2">
        <v>0</v>
      </c>
      <c r="P75" s="2">
        <v>482.95202119085354</v>
      </c>
      <c r="Q75" s="2">
        <v>2409.1605643266648</v>
      </c>
      <c r="R75" s="2">
        <v>500.8</v>
      </c>
      <c r="S75" s="2">
        <f t="shared" si="1"/>
        <v>4459.8</v>
      </c>
      <c r="T75" s="2">
        <f>SUM('ZBud Extract Monthly'!I74:J74)</f>
        <v>551.4</v>
      </c>
    </row>
    <row r="76" spans="1:20" x14ac:dyDescent="0.3">
      <c r="A76">
        <v>1995</v>
      </c>
      <c r="B76">
        <v>8</v>
      </c>
      <c r="C76">
        <v>1995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0.44486810551558748</v>
      </c>
      <c r="J76" s="2">
        <v>1.4313216570633698</v>
      </c>
      <c r="K76" s="2">
        <v>14.384623713800609</v>
      </c>
      <c r="L76" s="2">
        <v>306.25162003282918</v>
      </c>
      <c r="M76" s="2">
        <v>2.4158259257832357</v>
      </c>
      <c r="N76" s="2">
        <v>15.255131894484412</v>
      </c>
      <c r="O76" s="2">
        <v>47.768678342936624</v>
      </c>
      <c r="P76" s="2">
        <v>621.81537628619935</v>
      </c>
      <c r="Q76" s="2">
        <v>2938.2483799671709</v>
      </c>
      <c r="R76" s="2">
        <v>554.08417407421678</v>
      </c>
      <c r="S76" s="2">
        <f t="shared" si="1"/>
        <v>4437.2</v>
      </c>
      <c r="T76" s="2">
        <f>SUM('ZBud Extract Monthly'!I75:J75)</f>
        <v>642.09999999999991</v>
      </c>
    </row>
    <row r="77" spans="1:20" x14ac:dyDescent="0.3">
      <c r="A77">
        <v>1995</v>
      </c>
      <c r="B77">
        <v>9</v>
      </c>
      <c r="C77">
        <v>1995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0.21145563464143194</v>
      </c>
      <c r="J77" s="2">
        <v>0.49229345379823214</v>
      </c>
      <c r="K77" s="2">
        <v>11.560186398575546</v>
      </c>
      <c r="L77" s="2">
        <v>342.29348878254632</v>
      </c>
      <c r="M77" s="2">
        <v>1.4483662692059889</v>
      </c>
      <c r="N77" s="2">
        <v>7.2885443653585682</v>
      </c>
      <c r="O77" s="2">
        <v>22.907706546201766</v>
      </c>
      <c r="P77" s="2">
        <v>427.93981360142448</v>
      </c>
      <c r="Q77" s="2">
        <v>1419.7065112174537</v>
      </c>
      <c r="R77" s="2">
        <v>446.65163373079406</v>
      </c>
      <c r="S77" s="2">
        <f t="shared" si="1"/>
        <v>2649.6</v>
      </c>
      <c r="T77" s="2">
        <f>SUM('ZBud Extract Monthly'!I76:J76)</f>
        <v>367.69999999999993</v>
      </c>
    </row>
    <row r="78" spans="1:20" x14ac:dyDescent="0.3">
      <c r="A78">
        <v>1995</v>
      </c>
      <c r="B78">
        <v>10</v>
      </c>
      <c r="C78">
        <v>1996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0.65657360727128178</v>
      </c>
      <c r="J78" s="2">
        <v>0.4683280712673813</v>
      </c>
      <c r="K78" s="2">
        <v>7.9839171959013688</v>
      </c>
      <c r="L78" s="2">
        <v>184.22914551719794</v>
      </c>
      <c r="M78" s="2">
        <v>1.9076587447007838</v>
      </c>
      <c r="N78" s="2">
        <v>6.8434263927287189</v>
      </c>
      <c r="O78" s="2">
        <v>22.931671928732619</v>
      </c>
      <c r="P78" s="2">
        <v>419.01608280409869</v>
      </c>
      <c r="Q78" s="2">
        <v>670.470854482802</v>
      </c>
      <c r="R78" s="2">
        <v>462.69234125529925</v>
      </c>
      <c r="S78" s="2">
        <f t="shared" si="1"/>
        <v>1746.3</v>
      </c>
      <c r="T78" s="2">
        <f>SUM('ZBud Extract Monthly'!I77:J77)</f>
        <v>192.7</v>
      </c>
    </row>
    <row r="79" spans="1:20" x14ac:dyDescent="0.3">
      <c r="A79">
        <v>1995</v>
      </c>
      <c r="B79">
        <v>11</v>
      </c>
      <c r="C79">
        <v>1996</v>
      </c>
      <c r="D79" s="2">
        <v>3.4000000000000004</v>
      </c>
      <c r="E79" s="2">
        <v>0.60000000000000009</v>
      </c>
      <c r="F79" s="2">
        <v>4.6999999999999993</v>
      </c>
      <c r="G79" s="2">
        <v>7.2999999999999989</v>
      </c>
      <c r="H79" s="2">
        <v>1.1000000000000001</v>
      </c>
      <c r="I79" s="2">
        <v>0.2440376217668794</v>
      </c>
      <c r="J79" s="2">
        <v>0.7570336420188345</v>
      </c>
      <c r="K79" s="2">
        <v>3.98170883041568</v>
      </c>
      <c r="L79" s="2">
        <v>217.32758053954112</v>
      </c>
      <c r="M79" s="2">
        <v>0.58590193190854556</v>
      </c>
      <c r="N79" s="2">
        <v>5.8559623782331194</v>
      </c>
      <c r="O79" s="2">
        <v>17.942966357981167</v>
      </c>
      <c r="P79" s="2">
        <v>452.81829116958431</v>
      </c>
      <c r="Q79" s="2">
        <v>636.3724194604589</v>
      </c>
      <c r="R79" s="2">
        <v>465.81409806809143</v>
      </c>
      <c r="S79" s="2">
        <f t="shared" si="1"/>
        <v>1790</v>
      </c>
      <c r="T79" s="2">
        <f>SUM('ZBud Extract Monthly'!I78:J78)</f>
        <v>235.89999999999998</v>
      </c>
    </row>
    <row r="80" spans="1:20" x14ac:dyDescent="0.3">
      <c r="A80">
        <v>1995</v>
      </c>
      <c r="B80">
        <v>12</v>
      </c>
      <c r="C80">
        <v>1996</v>
      </c>
      <c r="D80" s="2">
        <v>25672.199999999997</v>
      </c>
      <c r="E80" s="2">
        <v>3052.2</v>
      </c>
      <c r="F80" s="2">
        <v>14497.3</v>
      </c>
      <c r="G80" s="2">
        <v>16998.400000000001</v>
      </c>
      <c r="H80" s="2">
        <v>4869.8999999999996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3.9</v>
      </c>
      <c r="O80" s="2">
        <v>11.8</v>
      </c>
      <c r="P80" s="2">
        <v>335.1</v>
      </c>
      <c r="Q80" s="2">
        <v>700.09999999999991</v>
      </c>
      <c r="R80" s="2">
        <v>348.7</v>
      </c>
      <c r="S80" s="2">
        <f t="shared" si="1"/>
        <v>37749.499999999993</v>
      </c>
      <c r="T80" s="2">
        <f>SUM('ZBud Extract Monthly'!I79:J79)</f>
        <v>6813.0000000000009</v>
      </c>
    </row>
    <row r="81" spans="1:20" x14ac:dyDescent="0.3">
      <c r="A81">
        <v>1996</v>
      </c>
      <c r="B81">
        <v>1</v>
      </c>
      <c r="C81">
        <v>1996</v>
      </c>
      <c r="D81" s="2">
        <v>12318.800000000001</v>
      </c>
      <c r="E81" s="2">
        <v>2561.1</v>
      </c>
      <c r="F81" s="2">
        <v>7358.1</v>
      </c>
      <c r="G81" s="2">
        <v>9189.5999999999985</v>
      </c>
      <c r="H81" s="2">
        <v>2228.3000000000002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14.899999999999999</v>
      </c>
      <c r="O81" s="2">
        <v>46.8</v>
      </c>
      <c r="P81" s="2">
        <v>456.6</v>
      </c>
      <c r="Q81" s="2">
        <v>1061.4000000000001</v>
      </c>
      <c r="R81" s="2">
        <v>424.5</v>
      </c>
      <c r="S81" s="2">
        <f t="shared" si="1"/>
        <v>20718.499999999996</v>
      </c>
      <c r="T81" s="2">
        <f>SUM('ZBud Extract Monthly'!I80:J80)</f>
        <v>4981</v>
      </c>
    </row>
    <row r="82" spans="1:20" x14ac:dyDescent="0.3">
      <c r="A82">
        <v>1996</v>
      </c>
      <c r="B82">
        <v>2</v>
      </c>
      <c r="C82">
        <v>1996</v>
      </c>
      <c r="D82" s="2">
        <v>26499.899999999998</v>
      </c>
      <c r="E82" s="2">
        <v>3824.7</v>
      </c>
      <c r="F82" s="2">
        <v>16071.499999999998</v>
      </c>
      <c r="G82" s="2">
        <v>19202.899999999998</v>
      </c>
      <c r="H82" s="2">
        <v>4547</v>
      </c>
      <c r="I82" s="2">
        <v>7.59075907590759E-3</v>
      </c>
      <c r="J82" s="2">
        <v>0</v>
      </c>
      <c r="K82" s="2">
        <v>0</v>
      </c>
      <c r="L82" s="2">
        <v>0</v>
      </c>
      <c r="M82" s="2">
        <v>0</v>
      </c>
      <c r="N82" s="2">
        <v>3.0924092409240922</v>
      </c>
      <c r="O82" s="2">
        <v>9.4</v>
      </c>
      <c r="P82" s="2">
        <v>276.7</v>
      </c>
      <c r="Q82" s="2">
        <v>653.29999999999995</v>
      </c>
      <c r="R82" s="2">
        <v>349.8</v>
      </c>
      <c r="S82" s="2">
        <f t="shared" si="1"/>
        <v>41101.199999999997</v>
      </c>
      <c r="T82" s="2">
        <f>SUM('ZBud Extract Monthly'!I81:J81)</f>
        <v>9746.7999999999993</v>
      </c>
    </row>
    <row r="83" spans="1:20" x14ac:dyDescent="0.3">
      <c r="A83">
        <v>1996</v>
      </c>
      <c r="B83">
        <v>3</v>
      </c>
      <c r="C83">
        <v>1996</v>
      </c>
      <c r="D83" s="2">
        <v>3343.1000000000004</v>
      </c>
      <c r="E83" s="2">
        <v>496.1</v>
      </c>
      <c r="F83" s="2">
        <v>1623.2</v>
      </c>
      <c r="G83" s="2">
        <v>2174.9</v>
      </c>
      <c r="H83" s="2">
        <v>616.79999999999995</v>
      </c>
      <c r="I83" s="2">
        <v>4.991935483870968</v>
      </c>
      <c r="J83" s="2">
        <v>113.18519306466872</v>
      </c>
      <c r="K83" s="2">
        <v>162.4216558634316</v>
      </c>
      <c r="L83" s="2">
        <v>342.64315565040988</v>
      </c>
      <c r="M83" s="2">
        <v>49.613010380097194</v>
      </c>
      <c r="N83" s="2">
        <v>73.108064516129019</v>
      </c>
      <c r="O83" s="2">
        <v>136.41480693533128</v>
      </c>
      <c r="P83" s="2">
        <v>547.77834413656842</v>
      </c>
      <c r="Q83" s="2">
        <v>1264.7568443495902</v>
      </c>
      <c r="R83" s="2">
        <v>401.48698961990283</v>
      </c>
      <c r="S83" s="2">
        <f t="shared" si="1"/>
        <v>7183.6</v>
      </c>
      <c r="T83" s="2">
        <f>SUM('ZBud Extract Monthly'!I82:J82)</f>
        <v>1375.9</v>
      </c>
    </row>
    <row r="84" spans="1:20" x14ac:dyDescent="0.3">
      <c r="A84">
        <v>1996</v>
      </c>
      <c r="B84">
        <v>4</v>
      </c>
      <c r="C84">
        <v>1996</v>
      </c>
      <c r="D84" s="2">
        <v>3860.0000000000005</v>
      </c>
      <c r="E84" s="2">
        <v>443.1</v>
      </c>
      <c r="F84" s="2">
        <v>2830.9</v>
      </c>
      <c r="G84" s="2">
        <v>3850.1000000000004</v>
      </c>
      <c r="H84" s="2">
        <v>1102.4000000000001</v>
      </c>
      <c r="I84" s="2">
        <v>0</v>
      </c>
      <c r="J84" s="2">
        <v>0</v>
      </c>
      <c r="K84" s="2">
        <v>9.1494845360824747E-3</v>
      </c>
      <c r="L84" s="2">
        <v>0.3973923178604053</v>
      </c>
      <c r="M84" s="2">
        <v>0</v>
      </c>
      <c r="N84" s="2">
        <v>0.1</v>
      </c>
      <c r="O84" s="2">
        <v>0</v>
      </c>
      <c r="P84" s="2">
        <v>221.29085051546392</v>
      </c>
      <c r="Q84" s="2">
        <v>333.90260768213955</v>
      </c>
      <c r="R84" s="2">
        <v>294.79999999999995</v>
      </c>
      <c r="S84" s="2">
        <f t="shared" si="1"/>
        <v>8633.7999999999993</v>
      </c>
      <c r="T84" s="2">
        <f>SUM('ZBud Extract Monthly'!I83:J83)</f>
        <v>3241.4</v>
      </c>
    </row>
    <row r="85" spans="1:20" x14ac:dyDescent="0.3">
      <c r="A85">
        <v>1996</v>
      </c>
      <c r="B85">
        <v>5</v>
      </c>
      <c r="C85">
        <v>1996</v>
      </c>
      <c r="D85" s="2">
        <v>5948.7000000000007</v>
      </c>
      <c r="E85" s="2">
        <v>607.79999999999995</v>
      </c>
      <c r="F85" s="2">
        <v>4117.5999999999995</v>
      </c>
      <c r="G85" s="2">
        <v>6523.1</v>
      </c>
      <c r="H85" s="2">
        <v>1491.1999999999998</v>
      </c>
      <c r="I85" s="2">
        <v>0</v>
      </c>
      <c r="J85" s="2">
        <v>0</v>
      </c>
      <c r="K85" s="2">
        <v>4.674642757731581</v>
      </c>
      <c r="L85" s="2">
        <v>908.68071823500293</v>
      </c>
      <c r="M85" s="2">
        <v>0</v>
      </c>
      <c r="N85" s="2">
        <v>0.2</v>
      </c>
      <c r="O85" s="2">
        <v>0</v>
      </c>
      <c r="P85" s="2">
        <v>354.42535724226838</v>
      </c>
      <c r="Q85" s="2">
        <v>1518.219281764997</v>
      </c>
      <c r="R85" s="2">
        <v>381.09999999999997</v>
      </c>
      <c r="S85" s="2">
        <f t="shared" si="1"/>
        <v>15299</v>
      </c>
      <c r="T85" s="2">
        <f>SUM('ZBud Extract Monthly'!I84:J84)</f>
        <v>4473.1000000000004</v>
      </c>
    </row>
    <row r="86" spans="1:20" x14ac:dyDescent="0.3">
      <c r="A86">
        <v>1996</v>
      </c>
      <c r="B86">
        <v>6</v>
      </c>
      <c r="C86">
        <v>1996</v>
      </c>
      <c r="D86" s="2">
        <v>13.599999999999998</v>
      </c>
      <c r="E86" s="2">
        <v>2.2000000000000002</v>
      </c>
      <c r="F86" s="2">
        <v>28.900000000000002</v>
      </c>
      <c r="G86" s="2">
        <v>51.300000000000004</v>
      </c>
      <c r="H86" s="2">
        <v>15.5</v>
      </c>
      <c r="I86" s="2">
        <v>0</v>
      </c>
      <c r="J86" s="2">
        <v>0</v>
      </c>
      <c r="K86" s="2">
        <v>12.969054546702971</v>
      </c>
      <c r="L86" s="2">
        <v>2041.7648384354166</v>
      </c>
      <c r="M86" s="2">
        <v>0</v>
      </c>
      <c r="N86" s="2">
        <v>0.3</v>
      </c>
      <c r="O86" s="2">
        <v>0</v>
      </c>
      <c r="P86" s="2">
        <v>465.53094545329702</v>
      </c>
      <c r="Q86" s="2">
        <v>2297.4351615645837</v>
      </c>
      <c r="R86" s="2">
        <v>460.5</v>
      </c>
      <c r="S86" s="2">
        <f t="shared" si="1"/>
        <v>5373.9000000000005</v>
      </c>
      <c r="T86" s="2">
        <f>SUM('ZBud Extract Monthly'!I85:J85)</f>
        <v>724.5</v>
      </c>
    </row>
    <row r="87" spans="1:20" x14ac:dyDescent="0.3">
      <c r="A87">
        <v>1996</v>
      </c>
      <c r="B87">
        <v>7</v>
      </c>
      <c r="C87">
        <v>1996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8.8509211450840155</v>
      </c>
      <c r="L87" s="2">
        <v>673.92299525834494</v>
      </c>
      <c r="M87" s="2">
        <v>0</v>
      </c>
      <c r="N87" s="2">
        <v>0.3</v>
      </c>
      <c r="O87" s="2">
        <v>0</v>
      </c>
      <c r="P87" s="2">
        <v>548.44907885491602</v>
      </c>
      <c r="Q87" s="2">
        <v>2575.977004741655</v>
      </c>
      <c r="R87" s="2">
        <v>550.19999999999993</v>
      </c>
      <c r="S87" s="2">
        <f t="shared" si="1"/>
        <v>4357.3999999999996</v>
      </c>
      <c r="T87" s="2">
        <f>SUM('ZBud Extract Monthly'!I86:J86)</f>
        <v>717.3</v>
      </c>
    </row>
    <row r="88" spans="1:20" x14ac:dyDescent="0.3">
      <c r="A88">
        <v>1996</v>
      </c>
      <c r="B88">
        <v>8</v>
      </c>
      <c r="C88">
        <v>1996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0.45256384408602146</v>
      </c>
      <c r="J88" s="2">
        <v>1.4459672217377462</v>
      </c>
      <c r="K88" s="2">
        <v>15.863565417528878</v>
      </c>
      <c r="L88" s="2">
        <v>286.42108363295239</v>
      </c>
      <c r="M88" s="2">
        <v>2.2819437524056072</v>
      </c>
      <c r="N88" s="2">
        <v>15.847436155913979</v>
      </c>
      <c r="O88" s="2">
        <v>47.754032778262257</v>
      </c>
      <c r="P88" s="2">
        <v>631.33643458247116</v>
      </c>
      <c r="Q88" s="2">
        <v>3366.5789163670474</v>
      </c>
      <c r="R88" s="2">
        <v>561.21805624759429</v>
      </c>
      <c r="S88" s="2">
        <f t="shared" si="1"/>
        <v>4863.7</v>
      </c>
      <c r="T88" s="2">
        <f>SUM('ZBud Extract Monthly'!I87:J87)</f>
        <v>793.3</v>
      </c>
    </row>
    <row r="89" spans="1:20" x14ac:dyDescent="0.3">
      <c r="A89">
        <v>1996</v>
      </c>
      <c r="B89">
        <v>9</v>
      </c>
      <c r="C89">
        <v>1996</v>
      </c>
      <c r="D89" s="2">
        <v>33.4</v>
      </c>
      <c r="E89" s="2">
        <v>4.5999999999999996</v>
      </c>
      <c r="F89" s="2">
        <v>80.8</v>
      </c>
      <c r="G89" s="2">
        <v>73</v>
      </c>
      <c r="H89" s="2">
        <v>69.400000000000006</v>
      </c>
      <c r="I89" s="2">
        <v>0.22530272682386038</v>
      </c>
      <c r="J89" s="2">
        <v>0.51252703810130096</v>
      </c>
      <c r="K89" s="2">
        <v>11.354066864189923</v>
      </c>
      <c r="L89" s="2">
        <v>908.20783105059809</v>
      </c>
      <c r="M89" s="2">
        <v>1.4322029497977251</v>
      </c>
      <c r="N89" s="2">
        <v>7.6746972731761396</v>
      </c>
      <c r="O89" s="2">
        <v>22.887472961898702</v>
      </c>
      <c r="P89" s="2">
        <v>379.94593313581004</v>
      </c>
      <c r="Q89" s="2">
        <v>1143.5921689494021</v>
      </c>
      <c r="R89" s="2">
        <v>411.56779705020227</v>
      </c>
      <c r="S89" s="2">
        <f t="shared" si="1"/>
        <v>3079.3000000000006</v>
      </c>
      <c r="T89" s="2">
        <f>SUM('ZBud Extract Monthly'!I88:J88)</f>
        <v>539.4</v>
      </c>
    </row>
    <row r="90" spans="1:20" x14ac:dyDescent="0.3">
      <c r="A90">
        <v>1996</v>
      </c>
      <c r="B90">
        <v>10</v>
      </c>
      <c r="C90">
        <v>1997</v>
      </c>
      <c r="D90" s="2">
        <v>803.30000000000007</v>
      </c>
      <c r="E90" s="2">
        <v>155.69999999999999</v>
      </c>
      <c r="F90" s="2">
        <v>1697.4000000000003</v>
      </c>
      <c r="G90" s="2">
        <v>2752.9</v>
      </c>
      <c r="H90" s="2">
        <v>727.49999999999989</v>
      </c>
      <c r="I90" s="2">
        <v>0.56715679600635349</v>
      </c>
      <c r="J90" s="2">
        <v>0</v>
      </c>
      <c r="K90" s="2">
        <v>3.6786760557245994</v>
      </c>
      <c r="L90" s="2">
        <v>111.55714482565648</v>
      </c>
      <c r="M90" s="2">
        <v>0.84948938470531998</v>
      </c>
      <c r="N90" s="2">
        <v>6.4328432039936478</v>
      </c>
      <c r="O90" s="2">
        <v>21.099999999999998</v>
      </c>
      <c r="P90" s="2">
        <v>384.32132394427543</v>
      </c>
      <c r="Q90" s="2">
        <v>886.34285517434341</v>
      </c>
      <c r="R90" s="2">
        <v>408.55051061529463</v>
      </c>
      <c r="S90" s="2">
        <f t="shared" si="1"/>
        <v>6973.1000000000013</v>
      </c>
      <c r="T90" s="2">
        <f>SUM('ZBud Extract Monthly'!I89:J89)</f>
        <v>2323.7999999999997</v>
      </c>
    </row>
    <row r="91" spans="1:20" x14ac:dyDescent="0.3">
      <c r="A91">
        <v>1996</v>
      </c>
      <c r="B91">
        <v>11</v>
      </c>
      <c r="C91">
        <v>1997</v>
      </c>
      <c r="D91" s="2">
        <v>2214.1</v>
      </c>
      <c r="E91" s="2">
        <v>122.69999999999999</v>
      </c>
      <c r="F91" s="2">
        <v>1247.9000000000001</v>
      </c>
      <c r="G91" s="2">
        <v>2058.6</v>
      </c>
      <c r="H91" s="2">
        <v>637</v>
      </c>
      <c r="I91" s="2">
        <v>0.10299242424242425</v>
      </c>
      <c r="J91" s="2">
        <v>0</v>
      </c>
      <c r="K91" s="2">
        <v>1.5652540608582426</v>
      </c>
      <c r="L91" s="2">
        <v>9.1600754420754082</v>
      </c>
      <c r="M91" s="2">
        <v>0.69654711265618907</v>
      </c>
      <c r="N91" s="2">
        <v>5.3970075757575762</v>
      </c>
      <c r="O91" s="2">
        <v>16.400000000000002</v>
      </c>
      <c r="P91" s="2">
        <v>325.13474593914179</v>
      </c>
      <c r="Q91" s="2">
        <v>818.43992455792454</v>
      </c>
      <c r="R91" s="2">
        <v>334.10345288734379</v>
      </c>
      <c r="S91" s="2">
        <f t="shared" si="1"/>
        <v>5432.6</v>
      </c>
      <c r="T91" s="2">
        <f>SUM('ZBud Extract Monthly'!I90:J90)</f>
        <v>1998.9</v>
      </c>
    </row>
    <row r="92" spans="1:20" x14ac:dyDescent="0.3">
      <c r="A92">
        <v>1996</v>
      </c>
      <c r="B92">
        <v>12</v>
      </c>
      <c r="C92">
        <v>1997</v>
      </c>
      <c r="D92" s="2">
        <v>49812.900000000009</v>
      </c>
      <c r="E92" s="2">
        <v>5639.9</v>
      </c>
      <c r="F92" s="2">
        <v>19455.399999999998</v>
      </c>
      <c r="G92" s="2">
        <v>24251.1</v>
      </c>
      <c r="H92" s="2">
        <v>5263.2</v>
      </c>
      <c r="I92" s="2">
        <v>1.7964071856287425E-2</v>
      </c>
      <c r="J92" s="2">
        <v>0</v>
      </c>
      <c r="K92" s="2">
        <v>0</v>
      </c>
      <c r="L92" s="2">
        <v>0</v>
      </c>
      <c r="M92" s="2">
        <v>0</v>
      </c>
      <c r="N92" s="2">
        <v>3.9820359281437123</v>
      </c>
      <c r="O92" s="2">
        <v>11.8</v>
      </c>
      <c r="P92" s="2">
        <v>297.09999999999997</v>
      </c>
      <c r="Q92" s="2">
        <v>777.6</v>
      </c>
      <c r="R92" s="2">
        <v>320.3</v>
      </c>
      <c r="S92" s="2">
        <f t="shared" si="1"/>
        <v>50364.7</v>
      </c>
      <c r="T92" s="2">
        <f>SUM('ZBud Extract Monthly'!I91:J91)</f>
        <v>13057.199999999999</v>
      </c>
    </row>
    <row r="93" spans="1:20" x14ac:dyDescent="0.3">
      <c r="A93">
        <v>1997</v>
      </c>
      <c r="B93">
        <v>1</v>
      </c>
      <c r="C93">
        <v>1997</v>
      </c>
      <c r="D93" s="2">
        <v>51027.4</v>
      </c>
      <c r="E93" s="2">
        <v>6967</v>
      </c>
      <c r="F93" s="2">
        <v>28169.600000000002</v>
      </c>
      <c r="G93" s="2">
        <v>33827.500000000007</v>
      </c>
      <c r="H93" s="2">
        <v>7003</v>
      </c>
      <c r="I93" s="2">
        <v>7.9037800687285234E-2</v>
      </c>
      <c r="J93" s="2">
        <v>0</v>
      </c>
      <c r="K93" s="2">
        <v>0</v>
      </c>
      <c r="L93" s="2">
        <v>0</v>
      </c>
      <c r="M93" s="2">
        <v>0</v>
      </c>
      <c r="N93" s="2">
        <v>14.620962199312714</v>
      </c>
      <c r="O93" s="2">
        <v>44.5</v>
      </c>
      <c r="P93" s="2">
        <v>447.4</v>
      </c>
      <c r="Q93" s="2">
        <v>1150.6999999999998</v>
      </c>
      <c r="R93" s="2">
        <v>415.4</v>
      </c>
      <c r="S93" s="2">
        <f t="shared" si="1"/>
        <v>71013.599999999991</v>
      </c>
      <c r="T93" s="2">
        <f>SUM('ZBud Extract Monthly'!I92:J92)</f>
        <v>21443.3</v>
      </c>
    </row>
    <row r="94" spans="1:20" x14ac:dyDescent="0.3">
      <c r="A94">
        <v>1997</v>
      </c>
      <c r="B94">
        <v>2</v>
      </c>
      <c r="C94">
        <v>1997</v>
      </c>
      <c r="D94" s="2">
        <v>23.3</v>
      </c>
      <c r="E94" s="2">
        <v>14.9</v>
      </c>
      <c r="F94" s="2">
        <v>133.60000000000002</v>
      </c>
      <c r="G94" s="2">
        <v>236.5</v>
      </c>
      <c r="H94" s="2">
        <v>106.89999999999999</v>
      </c>
      <c r="I94" s="2">
        <v>0.27945742607811574</v>
      </c>
      <c r="J94" s="2">
        <v>7.3994243186425415</v>
      </c>
      <c r="K94" s="2">
        <v>6.5288469049052935</v>
      </c>
      <c r="L94" s="2">
        <v>2075.5496834735909</v>
      </c>
      <c r="M94" s="2">
        <v>10.755698443320256</v>
      </c>
      <c r="N94" s="2">
        <v>3.7205425739218843</v>
      </c>
      <c r="O94" s="2">
        <v>4.4005756813574592</v>
      </c>
      <c r="P94" s="2">
        <v>329.77115309509469</v>
      </c>
      <c r="Q94" s="2">
        <v>465.05031652640906</v>
      </c>
      <c r="R94" s="2">
        <v>374.44430155667976</v>
      </c>
      <c r="S94" s="2">
        <f t="shared" si="1"/>
        <v>3739.1</v>
      </c>
      <c r="T94" s="2">
        <f>SUM('ZBud Extract Monthly'!I93:J93)</f>
        <v>192.2</v>
      </c>
    </row>
    <row r="95" spans="1:20" x14ac:dyDescent="0.3">
      <c r="A95">
        <v>1997</v>
      </c>
      <c r="B95">
        <v>3</v>
      </c>
      <c r="C95">
        <v>1997</v>
      </c>
      <c r="D95" s="2">
        <v>2036.5</v>
      </c>
      <c r="E95" s="2">
        <v>456.29999999999995</v>
      </c>
      <c r="F95" s="2">
        <v>2210</v>
      </c>
      <c r="G95" s="2">
        <v>2886.9000000000005</v>
      </c>
      <c r="H95" s="2">
        <v>795.9</v>
      </c>
      <c r="I95" s="2">
        <v>1.1370716510903427</v>
      </c>
      <c r="J95" s="2">
        <v>26.173849766469694</v>
      </c>
      <c r="K95" s="2">
        <v>23.229947735179305</v>
      </c>
      <c r="L95" s="2">
        <v>125.03836945377104</v>
      </c>
      <c r="M95" s="2">
        <v>3.4396863131571553</v>
      </c>
      <c r="N95" s="2">
        <v>80.962928348909657</v>
      </c>
      <c r="O95" s="2">
        <v>225.6261502335303</v>
      </c>
      <c r="P95" s="2">
        <v>729.6700522648207</v>
      </c>
      <c r="Q95" s="2">
        <v>1458.1616305462289</v>
      </c>
      <c r="R95" s="2">
        <v>432.46031368684282</v>
      </c>
      <c r="S95" s="2">
        <f t="shared" si="1"/>
        <v>8664.7999999999993</v>
      </c>
      <c r="T95" s="2">
        <f>SUM('ZBud Extract Monthly'!I94:J94)</f>
        <v>713.50000000000011</v>
      </c>
    </row>
    <row r="96" spans="1:20" x14ac:dyDescent="0.3">
      <c r="A96">
        <v>1997</v>
      </c>
      <c r="B96">
        <v>4</v>
      </c>
      <c r="C96">
        <v>1997</v>
      </c>
      <c r="D96" s="2">
        <v>1012.6999999999999</v>
      </c>
      <c r="E96" s="2">
        <v>14.2</v>
      </c>
      <c r="F96" s="2">
        <v>391.4</v>
      </c>
      <c r="G96" s="2">
        <v>669.9</v>
      </c>
      <c r="H96" s="2">
        <v>261</v>
      </c>
      <c r="I96" s="2">
        <v>0</v>
      </c>
      <c r="J96" s="2">
        <v>0</v>
      </c>
      <c r="K96" s="2">
        <v>0.75571997221333975</v>
      </c>
      <c r="L96" s="2">
        <v>17.529717144204216</v>
      </c>
      <c r="M96" s="2">
        <v>0</v>
      </c>
      <c r="N96" s="2">
        <v>0.2</v>
      </c>
      <c r="O96" s="2">
        <v>0</v>
      </c>
      <c r="P96" s="2">
        <v>274.34428002778668</v>
      </c>
      <c r="Q96" s="2">
        <v>532.67028285579579</v>
      </c>
      <c r="R96" s="2">
        <v>317.3</v>
      </c>
      <c r="S96" s="2">
        <f t="shared" si="1"/>
        <v>2464.9</v>
      </c>
      <c r="T96" s="2">
        <f>SUM('ZBud Extract Monthly'!I95:J95)</f>
        <v>445.6</v>
      </c>
    </row>
    <row r="97" spans="1:20" x14ac:dyDescent="0.3">
      <c r="A97">
        <v>1997</v>
      </c>
      <c r="B97">
        <v>5</v>
      </c>
      <c r="C97">
        <v>1997</v>
      </c>
      <c r="D97" s="2">
        <v>41</v>
      </c>
      <c r="E97" s="2">
        <v>22.3</v>
      </c>
      <c r="F97" s="2">
        <v>269.89999999999998</v>
      </c>
      <c r="G97" s="2">
        <v>243.70000000000002</v>
      </c>
      <c r="H97" s="2">
        <v>151.5</v>
      </c>
      <c r="I97" s="2">
        <v>0</v>
      </c>
      <c r="J97" s="2">
        <v>0</v>
      </c>
      <c r="K97" s="2">
        <v>5.3366448649818459</v>
      </c>
      <c r="L97" s="2">
        <v>604.16695776128904</v>
      </c>
      <c r="M97" s="2">
        <v>0</v>
      </c>
      <c r="N97" s="2">
        <v>0.3</v>
      </c>
      <c r="O97" s="2">
        <v>0</v>
      </c>
      <c r="P97" s="2">
        <v>527.76335513501817</v>
      </c>
      <c r="Q97" s="2">
        <v>1525.5330422387112</v>
      </c>
      <c r="R97" s="2">
        <v>517</v>
      </c>
      <c r="S97" s="2">
        <f t="shared" si="1"/>
        <v>3844.9000000000005</v>
      </c>
      <c r="T97" s="2">
        <f>SUM('ZBud Extract Monthly'!I96:J96)</f>
        <v>638.20000000000005</v>
      </c>
    </row>
    <row r="98" spans="1:20" x14ac:dyDescent="0.3">
      <c r="A98">
        <v>1997</v>
      </c>
      <c r="B98">
        <v>6</v>
      </c>
      <c r="C98">
        <v>1997</v>
      </c>
      <c r="D98" s="2">
        <v>100.20000000000002</v>
      </c>
      <c r="E98" s="2">
        <v>12.8</v>
      </c>
      <c r="F98" s="2">
        <v>221.3</v>
      </c>
      <c r="G98" s="2">
        <v>612.5</v>
      </c>
      <c r="H98" s="2">
        <v>119.39999999999999</v>
      </c>
      <c r="I98" s="2">
        <v>0</v>
      </c>
      <c r="J98" s="2">
        <v>0</v>
      </c>
      <c r="K98" s="2">
        <v>9.9488906569674924</v>
      </c>
      <c r="L98" s="2">
        <v>538.67702909058619</v>
      </c>
      <c r="M98" s="2">
        <v>0</v>
      </c>
      <c r="N98" s="2">
        <v>0.3</v>
      </c>
      <c r="O98" s="2">
        <v>0</v>
      </c>
      <c r="P98" s="2">
        <v>502.85110934303248</v>
      </c>
      <c r="Q98" s="2">
        <v>2930.7229709094136</v>
      </c>
      <c r="R98" s="2">
        <v>461</v>
      </c>
      <c r="S98" s="2">
        <f t="shared" si="1"/>
        <v>5396.4</v>
      </c>
      <c r="T98" s="2">
        <f>SUM('ZBud Extract Monthly'!I97:J97)</f>
        <v>1181.4000000000001</v>
      </c>
    </row>
    <row r="99" spans="1:20" x14ac:dyDescent="0.3">
      <c r="A99">
        <v>1997</v>
      </c>
      <c r="B99">
        <v>7</v>
      </c>
      <c r="C99">
        <v>1997</v>
      </c>
      <c r="D99" s="2">
        <v>9.9</v>
      </c>
      <c r="E99" s="2">
        <v>2.2999999999999998</v>
      </c>
      <c r="F99" s="2">
        <v>74</v>
      </c>
      <c r="G99" s="2">
        <v>222.8</v>
      </c>
      <c r="H99" s="2">
        <v>68.2</v>
      </c>
      <c r="I99" s="2">
        <v>0</v>
      </c>
      <c r="J99" s="2">
        <v>0</v>
      </c>
      <c r="K99" s="2">
        <v>9.2420017142766611</v>
      </c>
      <c r="L99" s="2">
        <v>288.76225025668418</v>
      </c>
      <c r="M99" s="2">
        <v>0</v>
      </c>
      <c r="N99" s="2">
        <v>0.3</v>
      </c>
      <c r="O99" s="2">
        <v>0</v>
      </c>
      <c r="P99" s="2">
        <v>536.65799828572335</v>
      </c>
      <c r="Q99" s="2">
        <v>2969.1377497433155</v>
      </c>
      <c r="R99" s="2">
        <v>517.79999999999995</v>
      </c>
      <c r="S99" s="2">
        <f t="shared" si="1"/>
        <v>4686.5999999999995</v>
      </c>
      <c r="T99" s="2">
        <f>SUM('ZBud Extract Monthly'!I98:J98)</f>
        <v>741.9</v>
      </c>
    </row>
    <row r="100" spans="1:20" x14ac:dyDescent="0.3">
      <c r="A100">
        <v>1997</v>
      </c>
      <c r="B100">
        <v>8</v>
      </c>
      <c r="C100">
        <v>1997</v>
      </c>
      <c r="D100" s="2">
        <v>111.7</v>
      </c>
      <c r="E100" s="2">
        <v>17.399999999999999</v>
      </c>
      <c r="F100" s="2">
        <v>337.6</v>
      </c>
      <c r="G100" s="2">
        <v>1071.7</v>
      </c>
      <c r="H100" s="2">
        <v>181.29999999999998</v>
      </c>
      <c r="I100" s="2">
        <v>0.26294390392216482</v>
      </c>
      <c r="J100" s="2">
        <v>1.2324349337814078</v>
      </c>
      <c r="K100" s="2">
        <v>16.132966518985839</v>
      </c>
      <c r="L100" s="2">
        <v>358.09116556801877</v>
      </c>
      <c r="M100" s="2">
        <v>2.4996265874838697</v>
      </c>
      <c r="N100" s="2">
        <v>15.837056096077836</v>
      </c>
      <c r="O100" s="2">
        <v>45.667565066218593</v>
      </c>
      <c r="P100" s="2">
        <v>626.76703348101421</v>
      </c>
      <c r="Q100" s="2">
        <v>2726.0088344319811</v>
      </c>
      <c r="R100" s="2">
        <v>563.60037341251609</v>
      </c>
      <c r="S100" s="2">
        <f t="shared" si="1"/>
        <v>5883.7</v>
      </c>
      <c r="T100" s="2">
        <f>SUM('ZBud Extract Monthly'!I99:J99)</f>
        <v>955.29999999999984</v>
      </c>
    </row>
    <row r="101" spans="1:20" x14ac:dyDescent="0.3">
      <c r="A101">
        <v>1997</v>
      </c>
      <c r="B101">
        <v>9</v>
      </c>
      <c r="C101">
        <v>1997</v>
      </c>
      <c r="D101" s="2">
        <v>29.599999999999998</v>
      </c>
      <c r="E101" s="2">
        <v>10.6</v>
      </c>
      <c r="F101" s="2">
        <v>124.79999999999998</v>
      </c>
      <c r="G101" s="2">
        <v>161.19999999999999</v>
      </c>
      <c r="H101" s="2">
        <v>97.499999999999986</v>
      </c>
      <c r="I101" s="2">
        <v>0.11987697789195616</v>
      </c>
      <c r="J101" s="2">
        <v>0.39047572306666029</v>
      </c>
      <c r="K101" s="2">
        <v>9.1135361802230452</v>
      </c>
      <c r="L101" s="2">
        <v>589.66075750187792</v>
      </c>
      <c r="M101" s="2">
        <v>1.226050719771526</v>
      </c>
      <c r="N101" s="2">
        <v>7.9801230221080441</v>
      </c>
      <c r="O101" s="2">
        <v>23.009524276933341</v>
      </c>
      <c r="P101" s="2">
        <v>395.18646381977703</v>
      </c>
      <c r="Q101" s="2">
        <v>878.43924249812221</v>
      </c>
      <c r="R101" s="2">
        <v>440.07394928022853</v>
      </c>
      <c r="S101" s="2">
        <f t="shared" si="1"/>
        <v>2697.2000000000003</v>
      </c>
      <c r="T101" s="2">
        <f>SUM('ZBud Extract Monthly'!I100:J100)</f>
        <v>299.39999999999998</v>
      </c>
    </row>
    <row r="102" spans="1:20" x14ac:dyDescent="0.3">
      <c r="A102">
        <v>1997</v>
      </c>
      <c r="B102">
        <v>10</v>
      </c>
      <c r="C102">
        <v>1998</v>
      </c>
      <c r="D102" s="2">
        <v>4192</v>
      </c>
      <c r="E102" s="2">
        <v>137</v>
      </c>
      <c r="F102" s="2">
        <v>1307.8000000000002</v>
      </c>
      <c r="G102" s="2">
        <v>1764.1000000000001</v>
      </c>
      <c r="H102" s="2">
        <v>545</v>
      </c>
      <c r="I102" s="2">
        <v>0.28139507482031345</v>
      </c>
      <c r="J102" s="2">
        <v>0</v>
      </c>
      <c r="K102" s="2">
        <v>5.7597049633108846</v>
      </c>
      <c r="L102" s="2">
        <v>90.838762224113395</v>
      </c>
      <c r="M102" s="2">
        <v>1.5789609612944489</v>
      </c>
      <c r="N102" s="2">
        <v>7.0186049251796874</v>
      </c>
      <c r="O102" s="2">
        <v>21.099999999999998</v>
      </c>
      <c r="P102" s="2">
        <v>388.84029503668916</v>
      </c>
      <c r="Q102" s="2">
        <v>741.56123777588664</v>
      </c>
      <c r="R102" s="2">
        <v>427.82103903870558</v>
      </c>
      <c r="S102" s="2">
        <f t="shared" si="1"/>
        <v>5273.3</v>
      </c>
      <c r="T102" s="2">
        <f>SUM('ZBud Extract Monthly'!I101:J101)</f>
        <v>1641.6</v>
      </c>
    </row>
    <row r="103" spans="1:20" x14ac:dyDescent="0.3">
      <c r="A103">
        <v>1997</v>
      </c>
      <c r="B103">
        <v>11</v>
      </c>
      <c r="C103">
        <v>1998</v>
      </c>
      <c r="D103" s="2">
        <v>10290.299999999999</v>
      </c>
      <c r="E103" s="2">
        <v>1286.2</v>
      </c>
      <c r="F103" s="2">
        <v>8432.1</v>
      </c>
      <c r="G103" s="2">
        <v>11760.099999999999</v>
      </c>
      <c r="H103" s="2">
        <v>3072.2999999999997</v>
      </c>
      <c r="I103" s="2">
        <v>6.6375545851528397E-2</v>
      </c>
      <c r="J103" s="2">
        <v>0</v>
      </c>
      <c r="K103" s="2">
        <v>0</v>
      </c>
      <c r="L103" s="2">
        <v>0</v>
      </c>
      <c r="M103" s="2">
        <v>0</v>
      </c>
      <c r="N103" s="2">
        <v>4.9336244541484717</v>
      </c>
      <c r="O103" s="2">
        <v>14.100000000000001</v>
      </c>
      <c r="P103" s="2">
        <v>380</v>
      </c>
      <c r="Q103" s="2">
        <v>933.80000000000007</v>
      </c>
      <c r="R103" s="2">
        <v>407.20000000000005</v>
      </c>
      <c r="S103" s="2">
        <f t="shared" si="1"/>
        <v>24985.499999999996</v>
      </c>
      <c r="T103" s="2">
        <f>SUM('ZBud Extract Monthly'!I102:J102)</f>
        <v>4954.2</v>
      </c>
    </row>
    <row r="104" spans="1:20" x14ac:dyDescent="0.3">
      <c r="A104">
        <v>1997</v>
      </c>
      <c r="B104">
        <v>12</v>
      </c>
      <c r="C104">
        <v>1998</v>
      </c>
      <c r="D104" s="2">
        <v>4090.7</v>
      </c>
      <c r="E104" s="2">
        <v>498.90000000000003</v>
      </c>
      <c r="F104" s="2">
        <v>2323.9</v>
      </c>
      <c r="G104" s="2">
        <v>4080.6</v>
      </c>
      <c r="H104" s="2">
        <v>953.1</v>
      </c>
      <c r="I104" s="2">
        <v>2.3703703703703703E-2</v>
      </c>
      <c r="J104" s="2">
        <v>0</v>
      </c>
      <c r="K104" s="2">
        <v>0</v>
      </c>
      <c r="L104" s="2">
        <v>2.3353537568774945</v>
      </c>
      <c r="M104" s="2">
        <v>2.8176795580110495E-2</v>
      </c>
      <c r="N104" s="2">
        <v>4.1762962962962966</v>
      </c>
      <c r="O104" s="2">
        <v>11.8</v>
      </c>
      <c r="P104" s="2">
        <v>384.59999999999997</v>
      </c>
      <c r="Q104" s="2">
        <v>930.86464624312248</v>
      </c>
      <c r="R104" s="2">
        <v>377.5718232044199</v>
      </c>
      <c r="S104" s="2">
        <f t="shared" si="1"/>
        <v>9053</v>
      </c>
      <c r="T104" s="2">
        <f>SUM('ZBud Extract Monthly'!I103:J103)</f>
        <v>1899.2999999999997</v>
      </c>
    </row>
    <row r="105" spans="1:20" x14ac:dyDescent="0.3">
      <c r="A105">
        <v>1998</v>
      </c>
      <c r="B105">
        <v>1</v>
      </c>
      <c r="C105">
        <v>1998</v>
      </c>
      <c r="D105" s="2">
        <v>31058.899999999998</v>
      </c>
      <c r="E105" s="2">
        <v>4167.8</v>
      </c>
      <c r="F105" s="2">
        <v>16765.099999999999</v>
      </c>
      <c r="G105" s="2">
        <v>23002.6</v>
      </c>
      <c r="H105" s="2">
        <v>4661.8</v>
      </c>
      <c r="I105" s="2">
        <v>8.155339805825243E-2</v>
      </c>
      <c r="J105" s="2">
        <v>0</v>
      </c>
      <c r="K105" s="2">
        <v>0</v>
      </c>
      <c r="L105" s="2">
        <v>0</v>
      </c>
      <c r="M105" s="2">
        <v>0</v>
      </c>
      <c r="N105" s="2">
        <v>15.918446601941747</v>
      </c>
      <c r="O105" s="2">
        <v>46.9</v>
      </c>
      <c r="P105" s="2">
        <v>469.2</v>
      </c>
      <c r="Q105" s="2">
        <v>1265.4000000000001</v>
      </c>
      <c r="R105" s="2">
        <v>425.90000000000003</v>
      </c>
      <c r="S105" s="2">
        <f t="shared" si="1"/>
        <v>46590</v>
      </c>
      <c r="T105" s="2">
        <f>SUM('ZBud Extract Monthly'!I104:J104)</f>
        <v>12665.5</v>
      </c>
    </row>
    <row r="106" spans="1:20" x14ac:dyDescent="0.3">
      <c r="A106">
        <v>1998</v>
      </c>
      <c r="B106">
        <v>2</v>
      </c>
      <c r="C106">
        <v>1998</v>
      </c>
      <c r="D106" s="2">
        <v>49968.7</v>
      </c>
      <c r="E106" s="2">
        <v>11562.699999999999</v>
      </c>
      <c r="F106" s="2">
        <v>44159</v>
      </c>
      <c r="G106" s="2">
        <v>48720.9</v>
      </c>
      <c r="H106" s="2">
        <v>12367.900000000001</v>
      </c>
      <c r="I106" s="2">
        <v>1.8939393939393943E-2</v>
      </c>
      <c r="J106" s="2">
        <v>0</v>
      </c>
      <c r="K106" s="2">
        <v>0</v>
      </c>
      <c r="L106" s="2">
        <v>0</v>
      </c>
      <c r="M106" s="2">
        <v>0</v>
      </c>
      <c r="N106" s="2">
        <v>3.2810606060606067</v>
      </c>
      <c r="O106" s="2">
        <v>9.4</v>
      </c>
      <c r="P106" s="2">
        <v>340.29999999999995</v>
      </c>
      <c r="Q106" s="2">
        <v>670</v>
      </c>
      <c r="R106" s="2">
        <v>380.59999999999997</v>
      </c>
      <c r="S106" s="2">
        <f t="shared" si="1"/>
        <v>106638.7</v>
      </c>
      <c r="T106" s="2">
        <f>SUM('ZBud Extract Monthly'!I105:J105)</f>
        <v>19093.399999999998</v>
      </c>
    </row>
    <row r="107" spans="1:20" x14ac:dyDescent="0.3">
      <c r="A107">
        <v>1998</v>
      </c>
      <c r="B107">
        <v>3</v>
      </c>
      <c r="C107">
        <v>1998</v>
      </c>
      <c r="D107" s="2">
        <v>4054.5</v>
      </c>
      <c r="E107" s="2">
        <v>807.6</v>
      </c>
      <c r="F107" s="2">
        <v>3148.1</v>
      </c>
      <c r="G107" s="2">
        <v>4409.0999999999995</v>
      </c>
      <c r="H107" s="2">
        <v>1290.7</v>
      </c>
      <c r="I107" s="2">
        <v>0.9767441860465117</v>
      </c>
      <c r="J107" s="2">
        <v>30.879555137844612</v>
      </c>
      <c r="K107" s="2">
        <v>0</v>
      </c>
      <c r="L107" s="2">
        <v>39.400465584755921</v>
      </c>
      <c r="M107" s="2">
        <v>6.5151219512195118</v>
      </c>
      <c r="N107" s="2">
        <v>83.523255813953483</v>
      </c>
      <c r="O107" s="2">
        <v>218.62044486215535</v>
      </c>
      <c r="P107" s="2">
        <v>773</v>
      </c>
      <c r="Q107" s="2">
        <v>1617.899534415244</v>
      </c>
      <c r="R107" s="2">
        <v>440.98487804878044</v>
      </c>
      <c r="S107" s="2">
        <f t="shared" si="1"/>
        <v>11725.7</v>
      </c>
      <c r="T107" s="2">
        <f>SUM('ZBud Extract Monthly'!I106:J106)</f>
        <v>1620</v>
      </c>
    </row>
    <row r="108" spans="1:20" x14ac:dyDescent="0.3">
      <c r="A108">
        <v>1998</v>
      </c>
      <c r="B108">
        <v>4</v>
      </c>
      <c r="C108">
        <v>1998</v>
      </c>
      <c r="D108" s="2">
        <v>1444.9</v>
      </c>
      <c r="E108" s="2">
        <v>338.70000000000005</v>
      </c>
      <c r="F108" s="2">
        <v>2078.1999999999998</v>
      </c>
      <c r="G108" s="2">
        <v>3597.9</v>
      </c>
      <c r="H108" s="2">
        <v>968.69999999999993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0.2</v>
      </c>
      <c r="O108" s="2">
        <v>0</v>
      </c>
      <c r="P108" s="2">
        <v>274.79999999999995</v>
      </c>
      <c r="Q108" s="2">
        <v>305.70000000000005</v>
      </c>
      <c r="R108" s="2">
        <v>324</v>
      </c>
      <c r="S108" s="2">
        <f t="shared" si="1"/>
        <v>7549.3</v>
      </c>
      <c r="T108" s="2">
        <f>SUM('ZBud Extract Monthly'!I107:J107)</f>
        <v>1232.8</v>
      </c>
    </row>
    <row r="109" spans="1:20" x14ac:dyDescent="0.3">
      <c r="A109">
        <v>1998</v>
      </c>
      <c r="B109">
        <v>5</v>
      </c>
      <c r="C109">
        <v>1998</v>
      </c>
      <c r="D109" s="2">
        <v>6776.7999999999993</v>
      </c>
      <c r="E109" s="2">
        <v>1771.3999999999999</v>
      </c>
      <c r="F109" s="2">
        <v>5234.7000000000007</v>
      </c>
      <c r="G109" s="2">
        <v>5877.7</v>
      </c>
      <c r="H109" s="2">
        <v>1683.5</v>
      </c>
      <c r="I109" s="2">
        <v>0</v>
      </c>
      <c r="J109" s="2">
        <v>0</v>
      </c>
      <c r="K109" s="2">
        <v>0.67505855756120858</v>
      </c>
      <c r="L109" s="2">
        <v>175.3167953220175</v>
      </c>
      <c r="M109" s="2">
        <v>0</v>
      </c>
      <c r="N109" s="2">
        <v>0.3</v>
      </c>
      <c r="O109" s="2">
        <v>0</v>
      </c>
      <c r="P109" s="2">
        <v>512.12494144243885</v>
      </c>
      <c r="Q109" s="2">
        <v>1009.0832046779825</v>
      </c>
      <c r="R109" s="2">
        <v>527.6</v>
      </c>
      <c r="S109" s="2">
        <f t="shared" si="1"/>
        <v>15020.700000000003</v>
      </c>
      <c r="T109" s="2">
        <f>SUM('ZBud Extract Monthly'!I108:J108)</f>
        <v>3137</v>
      </c>
    </row>
    <row r="110" spans="1:20" x14ac:dyDescent="0.3">
      <c r="A110">
        <v>1998</v>
      </c>
      <c r="B110">
        <v>6</v>
      </c>
      <c r="C110">
        <v>1998</v>
      </c>
      <c r="D110" s="2">
        <v>451.8</v>
      </c>
      <c r="E110" s="2">
        <v>165.6</v>
      </c>
      <c r="F110" s="2">
        <v>585</v>
      </c>
      <c r="G110" s="2">
        <v>1054.3</v>
      </c>
      <c r="H110" s="2">
        <v>262.89999999999998</v>
      </c>
      <c r="I110" s="2">
        <v>0</v>
      </c>
      <c r="J110" s="2">
        <v>0</v>
      </c>
      <c r="K110" s="2">
        <v>11.579154824697486</v>
      </c>
      <c r="L110" s="2">
        <v>1656.941831042493</v>
      </c>
      <c r="M110" s="2">
        <v>0</v>
      </c>
      <c r="N110" s="2">
        <v>0.3</v>
      </c>
      <c r="O110" s="2">
        <v>0</v>
      </c>
      <c r="P110" s="2">
        <v>501.82084517530251</v>
      </c>
      <c r="Q110" s="2">
        <v>1627.8581689575071</v>
      </c>
      <c r="R110" s="2">
        <v>470.5</v>
      </c>
      <c r="S110" s="2">
        <f t="shared" si="1"/>
        <v>6170.9</v>
      </c>
      <c r="T110" s="2">
        <f>SUM('ZBud Extract Monthly'!I109:J109)</f>
        <v>936.8</v>
      </c>
    </row>
    <row r="111" spans="1:20" x14ac:dyDescent="0.3">
      <c r="A111">
        <v>1998</v>
      </c>
      <c r="B111">
        <v>7</v>
      </c>
      <c r="C111">
        <v>1998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10.551575850458978</v>
      </c>
      <c r="L111" s="2">
        <v>1426.5628234149215</v>
      </c>
      <c r="M111" s="2">
        <v>0</v>
      </c>
      <c r="N111" s="2">
        <v>0.3</v>
      </c>
      <c r="O111" s="2">
        <v>0</v>
      </c>
      <c r="P111" s="2">
        <v>543.64842414954103</v>
      </c>
      <c r="Q111" s="2">
        <v>2190.7371765850789</v>
      </c>
      <c r="R111" s="2">
        <v>528.6</v>
      </c>
      <c r="S111" s="2">
        <f t="shared" si="1"/>
        <v>4700.1000000000004</v>
      </c>
      <c r="T111" s="2">
        <f>SUM('ZBud Extract Monthly'!I110:J110)</f>
        <v>691.2</v>
      </c>
    </row>
    <row r="112" spans="1:20" x14ac:dyDescent="0.3">
      <c r="A112">
        <v>1998</v>
      </c>
      <c r="B112">
        <v>8</v>
      </c>
      <c r="C112">
        <v>1998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0.27160435942318911</v>
      </c>
      <c r="J112" s="2">
        <v>1.2856234629806902</v>
      </c>
      <c r="K112" s="2">
        <v>15.768485559069909</v>
      </c>
      <c r="L112" s="2">
        <v>659.4733472295203</v>
      </c>
      <c r="M112" s="2">
        <v>2.6856904846253968</v>
      </c>
      <c r="N112" s="2">
        <v>17.528395640576811</v>
      </c>
      <c r="O112" s="2">
        <v>48.014376537019309</v>
      </c>
      <c r="P112" s="2">
        <v>679.13151444093</v>
      </c>
      <c r="Q112" s="2">
        <v>3132.7266527704801</v>
      </c>
      <c r="R112" s="2">
        <v>578.41430951537461</v>
      </c>
      <c r="S112" s="2">
        <f t="shared" si="1"/>
        <v>5068.2000000000007</v>
      </c>
      <c r="T112" s="2">
        <f>SUM('ZBud Extract Monthly'!I111:J111)</f>
        <v>804.7</v>
      </c>
    </row>
    <row r="113" spans="1:20" x14ac:dyDescent="0.3">
      <c r="A113">
        <v>1998</v>
      </c>
      <c r="B113">
        <v>9</v>
      </c>
      <c r="C113">
        <v>1998</v>
      </c>
      <c r="D113" s="2">
        <v>28.8</v>
      </c>
      <c r="E113" s="2">
        <v>4.2</v>
      </c>
      <c r="F113" s="2">
        <v>69.800000000000011</v>
      </c>
      <c r="G113" s="2">
        <v>81.900000000000006</v>
      </c>
      <c r="H113" s="2">
        <v>63.3</v>
      </c>
      <c r="I113" s="2">
        <v>0.12853654727350414</v>
      </c>
      <c r="J113" s="2">
        <v>0.29642656068708334</v>
      </c>
      <c r="K113" s="2">
        <v>11.019266078174368</v>
      </c>
      <c r="L113" s="2">
        <v>703.28836101288459</v>
      </c>
      <c r="M113" s="2">
        <v>1.4691613209480758</v>
      </c>
      <c r="N113" s="2">
        <v>8.3714634527264966</v>
      </c>
      <c r="O113" s="2">
        <v>23.103573439312914</v>
      </c>
      <c r="P113" s="2">
        <v>420.28073392182563</v>
      </c>
      <c r="Q113" s="2">
        <v>1001.1116389871156</v>
      </c>
      <c r="R113" s="2">
        <v>449.73083867905194</v>
      </c>
      <c r="S113" s="2">
        <f t="shared" si="1"/>
        <v>2801.9</v>
      </c>
      <c r="T113" s="2">
        <f>SUM('ZBud Extract Monthly'!I112:J112)</f>
        <v>363.5</v>
      </c>
    </row>
    <row r="114" spans="1:20" x14ac:dyDescent="0.3">
      <c r="A114">
        <v>1998</v>
      </c>
      <c r="B114">
        <v>10</v>
      </c>
      <c r="C114">
        <v>1999</v>
      </c>
      <c r="D114" s="2">
        <v>664.30000000000007</v>
      </c>
      <c r="E114" s="2">
        <v>136.19999999999999</v>
      </c>
      <c r="F114" s="2">
        <v>1253.9000000000001</v>
      </c>
      <c r="G114" s="2">
        <v>1720.2</v>
      </c>
      <c r="H114" s="2">
        <v>548.6</v>
      </c>
      <c r="I114" s="2">
        <v>0.33726257335773335</v>
      </c>
      <c r="J114" s="2">
        <v>0</v>
      </c>
      <c r="K114" s="2">
        <v>6.7333281534592357</v>
      </c>
      <c r="L114" s="2">
        <v>130.16915958528088</v>
      </c>
      <c r="M114" s="2">
        <v>1.6930057291865575</v>
      </c>
      <c r="N114" s="2">
        <v>8.1627374266422663</v>
      </c>
      <c r="O114" s="2">
        <v>23.4</v>
      </c>
      <c r="P114" s="2">
        <v>409.46667184654075</v>
      </c>
      <c r="Q114" s="2">
        <v>832.73084041471907</v>
      </c>
      <c r="R114" s="2">
        <v>439.1069942708134</v>
      </c>
      <c r="S114" s="2">
        <f t="shared" si="1"/>
        <v>5342.6</v>
      </c>
      <c r="T114" s="2">
        <f>SUM('ZBud Extract Monthly'!I113:J113)</f>
        <v>1673.4999999999998</v>
      </c>
    </row>
    <row r="115" spans="1:20" x14ac:dyDescent="0.3">
      <c r="A115">
        <v>1998</v>
      </c>
      <c r="B115">
        <v>11</v>
      </c>
      <c r="C115">
        <v>1999</v>
      </c>
      <c r="D115" s="2">
        <v>9409.4</v>
      </c>
      <c r="E115" s="2">
        <v>845</v>
      </c>
      <c r="F115" s="2">
        <v>4194.3999999999996</v>
      </c>
      <c r="G115" s="2">
        <v>6667.4000000000005</v>
      </c>
      <c r="H115" s="2">
        <v>1567.8000000000002</v>
      </c>
      <c r="I115" s="2">
        <v>2.6229508196721311E-2</v>
      </c>
      <c r="J115" s="2">
        <v>0</v>
      </c>
      <c r="K115" s="2">
        <v>0</v>
      </c>
      <c r="L115" s="2">
        <v>0</v>
      </c>
      <c r="M115" s="2">
        <v>0</v>
      </c>
      <c r="N115" s="2">
        <v>5.1737704918032792</v>
      </c>
      <c r="O115" s="2">
        <v>14.100000000000001</v>
      </c>
      <c r="P115" s="2">
        <v>392.7</v>
      </c>
      <c r="Q115" s="2">
        <v>995.00000000000011</v>
      </c>
      <c r="R115" s="2">
        <v>416</v>
      </c>
      <c r="S115" s="2">
        <f t="shared" si="1"/>
        <v>14233.3</v>
      </c>
      <c r="T115" s="2">
        <f>SUM('ZBud Extract Monthly'!I114:J114)</f>
        <v>5503.4000000000005</v>
      </c>
    </row>
    <row r="116" spans="1:20" x14ac:dyDescent="0.3">
      <c r="A116">
        <v>1998</v>
      </c>
      <c r="B116">
        <v>12</v>
      </c>
      <c r="C116">
        <v>1999</v>
      </c>
      <c r="D116" s="2">
        <v>6031.8000000000011</v>
      </c>
      <c r="E116" s="2">
        <v>401.1</v>
      </c>
      <c r="F116" s="2">
        <v>1626.3999999999999</v>
      </c>
      <c r="G116" s="2">
        <v>2834.2999999999997</v>
      </c>
      <c r="H116" s="2">
        <v>686.3</v>
      </c>
      <c r="I116" s="2">
        <v>2.4504950495049502E-2</v>
      </c>
      <c r="J116" s="2">
        <v>0</v>
      </c>
      <c r="K116" s="2">
        <v>0</v>
      </c>
      <c r="L116" s="2">
        <v>2.1249597537727283</v>
      </c>
      <c r="M116" s="2">
        <v>2.9670329670329672E-2</v>
      </c>
      <c r="N116" s="2">
        <v>4.2754950495049506</v>
      </c>
      <c r="O116" s="2">
        <v>11.8</v>
      </c>
      <c r="P116" s="2">
        <v>395.1</v>
      </c>
      <c r="Q116" s="2">
        <v>925.77504024622726</v>
      </c>
      <c r="R116" s="2">
        <v>385.4703296703297</v>
      </c>
      <c r="S116" s="2">
        <f t="shared" si="1"/>
        <v>6855.5</v>
      </c>
      <c r="T116" s="2">
        <f>SUM('ZBud Extract Monthly'!I115:J115)</f>
        <v>1902.5</v>
      </c>
    </row>
    <row r="117" spans="1:20" x14ac:dyDescent="0.3">
      <c r="A117">
        <v>1999</v>
      </c>
      <c r="B117">
        <v>1</v>
      </c>
      <c r="C117">
        <v>1999</v>
      </c>
      <c r="D117" s="2">
        <v>3680.2999999999997</v>
      </c>
      <c r="E117" s="2">
        <v>82</v>
      </c>
      <c r="F117" s="2">
        <v>841.6</v>
      </c>
      <c r="G117" s="2">
        <v>1904.1</v>
      </c>
      <c r="H117" s="2">
        <v>479.2</v>
      </c>
      <c r="I117" s="2">
        <v>0.23576531387748903</v>
      </c>
      <c r="J117" s="2">
        <v>4.5677355197748497</v>
      </c>
      <c r="K117" s="2">
        <v>0.74579382074028744</v>
      </c>
      <c r="L117" s="2">
        <v>211.5596653623013</v>
      </c>
      <c r="M117" s="2">
        <v>1.1830985915492958</v>
      </c>
      <c r="N117" s="2">
        <v>16.664234686122512</v>
      </c>
      <c r="O117" s="2">
        <v>42.432264480225143</v>
      </c>
      <c r="P117" s="2">
        <v>487.55420617925972</v>
      </c>
      <c r="Q117" s="2">
        <v>1157.1403346376987</v>
      </c>
      <c r="R117" s="2">
        <v>434.81690140845069</v>
      </c>
      <c r="S117" s="2">
        <f t="shared" si="1"/>
        <v>5517.9</v>
      </c>
      <c r="T117" s="2">
        <f>SUM('ZBud Extract Monthly'!I116:J116)</f>
        <v>3045.3999999999996</v>
      </c>
    </row>
    <row r="118" spans="1:20" x14ac:dyDescent="0.3">
      <c r="A118">
        <v>1999</v>
      </c>
      <c r="B118">
        <v>2</v>
      </c>
      <c r="C118">
        <v>1999</v>
      </c>
      <c r="D118" s="2">
        <v>21944.600000000002</v>
      </c>
      <c r="E118" s="2">
        <v>2050.6</v>
      </c>
      <c r="F118" s="2">
        <v>8778.1999999999989</v>
      </c>
      <c r="G118" s="2">
        <v>13058.9</v>
      </c>
      <c r="H118" s="2">
        <v>2700.5000000000005</v>
      </c>
      <c r="I118" s="2">
        <v>6.5060240963855428E-3</v>
      </c>
      <c r="J118" s="2">
        <v>0</v>
      </c>
      <c r="K118" s="2">
        <v>0</v>
      </c>
      <c r="L118" s="2">
        <v>0</v>
      </c>
      <c r="M118" s="2">
        <v>0</v>
      </c>
      <c r="N118" s="2">
        <v>3.5934939759036144</v>
      </c>
      <c r="O118" s="2">
        <v>9.4</v>
      </c>
      <c r="P118" s="2">
        <v>353.5</v>
      </c>
      <c r="Q118" s="2">
        <v>766.90000000000009</v>
      </c>
      <c r="R118" s="2">
        <v>388.5</v>
      </c>
      <c r="S118" s="2">
        <f t="shared" si="1"/>
        <v>26046.5</v>
      </c>
      <c r="T118" s="2">
        <f>SUM('ZBud Extract Monthly'!I117:J117)</f>
        <v>6271.7999999999993</v>
      </c>
    </row>
    <row r="119" spans="1:20" x14ac:dyDescent="0.3">
      <c r="A119">
        <v>1999</v>
      </c>
      <c r="B119">
        <v>3</v>
      </c>
      <c r="C119">
        <v>1999</v>
      </c>
      <c r="D119" s="2">
        <v>2207.1999999999998</v>
      </c>
      <c r="E119" s="2">
        <v>436.59999999999997</v>
      </c>
      <c r="F119" s="2">
        <v>1521.8999999999999</v>
      </c>
      <c r="G119" s="2">
        <v>1657.1</v>
      </c>
      <c r="H119" s="2">
        <v>643.6</v>
      </c>
      <c r="I119" s="2">
        <v>2.192319508448541</v>
      </c>
      <c r="J119" s="2">
        <v>59.252613401091665</v>
      </c>
      <c r="K119" s="2">
        <v>28.539268868379811</v>
      </c>
      <c r="L119" s="2">
        <v>81.377209934796099</v>
      </c>
      <c r="M119" s="2">
        <v>15.39359868415054</v>
      </c>
      <c r="N119" s="2">
        <v>85.907680491551474</v>
      </c>
      <c r="O119" s="2">
        <v>188.74738659890832</v>
      </c>
      <c r="P119" s="2">
        <v>785.2607311316201</v>
      </c>
      <c r="Q119" s="2">
        <v>1671.422790065204</v>
      </c>
      <c r="R119" s="2">
        <v>447.20640131584946</v>
      </c>
      <c r="S119" s="2">
        <f t="shared" si="1"/>
        <v>6851.8</v>
      </c>
      <c r="T119" s="2">
        <f>SUM('ZBud Extract Monthly'!I118:J118)</f>
        <v>702.7</v>
      </c>
    </row>
    <row r="120" spans="1:20" x14ac:dyDescent="0.3">
      <c r="A120">
        <v>1999</v>
      </c>
      <c r="B120">
        <v>4</v>
      </c>
      <c r="C120">
        <v>1999</v>
      </c>
      <c r="D120" s="2">
        <v>601.6</v>
      </c>
      <c r="E120" s="2">
        <v>60.7</v>
      </c>
      <c r="F120" s="2">
        <v>402.19999999999993</v>
      </c>
      <c r="G120" s="2">
        <v>517.79999999999995</v>
      </c>
      <c r="H120" s="2">
        <v>309.5</v>
      </c>
      <c r="I120" s="2">
        <v>0</v>
      </c>
      <c r="J120" s="2">
        <v>0</v>
      </c>
      <c r="K120" s="2">
        <v>0.4018466780238501</v>
      </c>
      <c r="L120" s="2">
        <v>11.76881476177596</v>
      </c>
      <c r="M120" s="2">
        <v>0</v>
      </c>
      <c r="N120" s="2">
        <v>0.2</v>
      </c>
      <c r="O120" s="2">
        <v>0</v>
      </c>
      <c r="P120" s="2">
        <v>285.99815332197613</v>
      </c>
      <c r="Q120" s="2">
        <v>389.73118523822404</v>
      </c>
      <c r="R120" s="2">
        <v>330.5</v>
      </c>
      <c r="S120" s="2">
        <f t="shared" si="1"/>
        <v>2247.9</v>
      </c>
      <c r="T120" s="2">
        <f>SUM('ZBud Extract Monthly'!I119:J119)</f>
        <v>519.79999999999995</v>
      </c>
    </row>
    <row r="121" spans="1:20" x14ac:dyDescent="0.3">
      <c r="A121">
        <v>1999</v>
      </c>
      <c r="B121">
        <v>5</v>
      </c>
      <c r="C121">
        <v>1999</v>
      </c>
      <c r="D121" s="2">
        <v>3.3</v>
      </c>
      <c r="E121" s="2">
        <v>0.30000000000000004</v>
      </c>
      <c r="F121" s="2">
        <v>16</v>
      </c>
      <c r="G121" s="2">
        <v>27.900000000000002</v>
      </c>
      <c r="H121" s="2">
        <v>17.8</v>
      </c>
      <c r="I121" s="2">
        <v>0</v>
      </c>
      <c r="J121" s="2">
        <v>0</v>
      </c>
      <c r="K121" s="2">
        <v>5.9507025659684318</v>
      </c>
      <c r="L121" s="2">
        <v>1121.920437220348</v>
      </c>
      <c r="M121" s="2">
        <v>0</v>
      </c>
      <c r="N121" s="2">
        <v>0.4</v>
      </c>
      <c r="O121" s="2">
        <v>0</v>
      </c>
      <c r="P121" s="2">
        <v>546.34929743403154</v>
      </c>
      <c r="Q121" s="2">
        <v>1273.4795627796516</v>
      </c>
      <c r="R121" s="2">
        <v>537.9</v>
      </c>
      <c r="S121" s="2">
        <f t="shared" si="1"/>
        <v>3547.2999999999997</v>
      </c>
      <c r="T121" s="2">
        <f>SUM('ZBud Extract Monthly'!I120:J120)</f>
        <v>475.4</v>
      </c>
    </row>
    <row r="122" spans="1:20" x14ac:dyDescent="0.3">
      <c r="A122">
        <v>1999</v>
      </c>
      <c r="B122">
        <v>6</v>
      </c>
      <c r="C122">
        <v>1999</v>
      </c>
      <c r="D122" s="2">
        <v>23.000000000000004</v>
      </c>
      <c r="E122" s="2">
        <v>12.5</v>
      </c>
      <c r="F122" s="2">
        <v>260.59999999999997</v>
      </c>
      <c r="G122" s="2">
        <v>453.1</v>
      </c>
      <c r="H122" s="2">
        <v>150.4</v>
      </c>
      <c r="I122" s="2">
        <v>0</v>
      </c>
      <c r="J122" s="2">
        <v>0</v>
      </c>
      <c r="K122" s="2">
        <v>10.011773143748544</v>
      </c>
      <c r="L122" s="2">
        <v>1564.7737118638374</v>
      </c>
      <c r="M122" s="2">
        <v>0</v>
      </c>
      <c r="N122" s="2">
        <v>0.3</v>
      </c>
      <c r="O122" s="2">
        <v>0</v>
      </c>
      <c r="P122" s="2">
        <v>531.98822685625146</v>
      </c>
      <c r="Q122" s="2">
        <v>2147.7262881361626</v>
      </c>
      <c r="R122" s="2">
        <v>479.6</v>
      </c>
      <c r="S122" s="2">
        <f t="shared" si="1"/>
        <v>5598.2000000000007</v>
      </c>
      <c r="T122" s="2">
        <f>SUM('ZBud Extract Monthly'!I121:J121)</f>
        <v>956.30000000000007</v>
      </c>
    </row>
    <row r="123" spans="1:20" x14ac:dyDescent="0.3">
      <c r="A123">
        <v>1999</v>
      </c>
      <c r="B123">
        <v>7</v>
      </c>
      <c r="C123">
        <v>1999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7.9495008946758361</v>
      </c>
      <c r="L123" s="2">
        <v>915.48880267735058</v>
      </c>
      <c r="M123" s="2">
        <v>0</v>
      </c>
      <c r="N123" s="2">
        <v>0.3</v>
      </c>
      <c r="O123" s="2">
        <v>0</v>
      </c>
      <c r="P123" s="2">
        <v>552.45049910532418</v>
      </c>
      <c r="Q123" s="2">
        <v>2037.1111973226493</v>
      </c>
      <c r="R123" s="2">
        <v>539</v>
      </c>
      <c r="S123" s="2">
        <f t="shared" si="1"/>
        <v>4052</v>
      </c>
      <c r="T123" s="2">
        <f>SUM('ZBud Extract Monthly'!I122:J122)</f>
        <v>663.2</v>
      </c>
    </row>
    <row r="124" spans="1:20" x14ac:dyDescent="0.3">
      <c r="A124">
        <v>1999</v>
      </c>
      <c r="B124">
        <v>8</v>
      </c>
      <c r="C124">
        <v>1999</v>
      </c>
      <c r="D124" s="2">
        <v>6.6</v>
      </c>
      <c r="E124" s="2">
        <v>0.7</v>
      </c>
      <c r="F124" s="2">
        <v>20.100000000000001</v>
      </c>
      <c r="G124" s="2">
        <v>65.3</v>
      </c>
      <c r="H124" s="2">
        <v>14.8</v>
      </c>
      <c r="I124" s="2">
        <v>0.13127822436077027</v>
      </c>
      <c r="J124" s="2">
        <v>1.1780856500956323</v>
      </c>
      <c r="K124" s="2">
        <v>15.926166577879149</v>
      </c>
      <c r="L124" s="2">
        <v>1173.3484539001233</v>
      </c>
      <c r="M124" s="2">
        <v>1.7573076337430606</v>
      </c>
      <c r="N124" s="2">
        <v>17.668721775639227</v>
      </c>
      <c r="O124" s="2">
        <v>46.521914349904364</v>
      </c>
      <c r="P124" s="2">
        <v>694.37383342212092</v>
      </c>
      <c r="Q124" s="2">
        <v>2620.6515460998762</v>
      </c>
      <c r="R124" s="2">
        <v>588.84269236625698</v>
      </c>
      <c r="S124" s="2">
        <f t="shared" si="1"/>
        <v>5195.1000000000004</v>
      </c>
      <c r="T124" s="2">
        <f>SUM('ZBud Extract Monthly'!I123:J123)</f>
        <v>859.00000000000011</v>
      </c>
    </row>
    <row r="125" spans="1:20" x14ac:dyDescent="0.3">
      <c r="A125">
        <v>1999</v>
      </c>
      <c r="B125">
        <v>9</v>
      </c>
      <c r="C125">
        <v>1999</v>
      </c>
      <c r="D125" s="2">
        <v>0.2</v>
      </c>
      <c r="E125" s="2">
        <v>0</v>
      </c>
      <c r="F125" s="2">
        <v>0</v>
      </c>
      <c r="G125" s="2">
        <v>0</v>
      </c>
      <c r="H125" s="2">
        <v>0</v>
      </c>
      <c r="I125" s="2">
        <v>6.6961852861035426E-2</v>
      </c>
      <c r="J125" s="2">
        <v>0.40873864759289508</v>
      </c>
      <c r="K125" s="2">
        <v>10.071544592839308</v>
      </c>
      <c r="L125" s="2">
        <v>1412.8233472395143</v>
      </c>
      <c r="M125" s="2">
        <v>1.1139103304194842</v>
      </c>
      <c r="N125" s="2">
        <v>9.8330381471389661</v>
      </c>
      <c r="O125" s="2">
        <v>25.791261352407108</v>
      </c>
      <c r="P125" s="2">
        <v>434.22845540716071</v>
      </c>
      <c r="Q125" s="2">
        <v>819.97665276048576</v>
      </c>
      <c r="R125" s="2">
        <v>461.08608966958047</v>
      </c>
      <c r="S125" s="2">
        <f t="shared" si="1"/>
        <v>3139.2999999999997</v>
      </c>
      <c r="T125" s="2">
        <f>SUM('ZBud Extract Monthly'!I124:J124)</f>
        <v>189.5</v>
      </c>
    </row>
    <row r="126" spans="1:20" x14ac:dyDescent="0.3">
      <c r="A126">
        <v>1999</v>
      </c>
      <c r="B126">
        <v>10</v>
      </c>
      <c r="C126">
        <v>2000</v>
      </c>
      <c r="D126" s="2">
        <v>1800.4</v>
      </c>
      <c r="E126" s="2">
        <v>31.6</v>
      </c>
      <c r="F126" s="2">
        <v>299.10000000000002</v>
      </c>
      <c r="G126" s="2">
        <v>681.2</v>
      </c>
      <c r="H126" s="2">
        <v>175.10000000000002</v>
      </c>
      <c r="I126" s="2">
        <v>8.1784557907845574</v>
      </c>
      <c r="J126" s="2">
        <v>229.8</v>
      </c>
      <c r="K126" s="2">
        <v>2.2105210789592054</v>
      </c>
      <c r="L126" s="2">
        <v>71.362330688555318</v>
      </c>
      <c r="M126" s="2">
        <v>0.27227722772277224</v>
      </c>
      <c r="N126" s="2">
        <v>7.3215442092154417</v>
      </c>
      <c r="O126" s="2">
        <v>0</v>
      </c>
      <c r="P126" s="2">
        <v>528.18947892104075</v>
      </c>
      <c r="Q126" s="2">
        <v>994.83766931144464</v>
      </c>
      <c r="R126" s="2">
        <v>485.82772277227724</v>
      </c>
      <c r="S126" s="2">
        <f t="shared" si="1"/>
        <v>3238.1000000000004</v>
      </c>
      <c r="T126" s="2">
        <f>SUM('ZBud Extract Monthly'!I125:J125)</f>
        <v>1162.5999999999999</v>
      </c>
    </row>
    <row r="127" spans="1:20" x14ac:dyDescent="0.3">
      <c r="A127">
        <v>1999</v>
      </c>
      <c r="B127">
        <v>11</v>
      </c>
      <c r="C127">
        <v>2000</v>
      </c>
      <c r="D127" s="2">
        <v>2364.3000000000002</v>
      </c>
      <c r="E127" s="2">
        <v>172.5</v>
      </c>
      <c r="F127" s="2">
        <v>1201.7</v>
      </c>
      <c r="G127" s="2">
        <v>2167.2000000000003</v>
      </c>
      <c r="H127" s="2">
        <v>744.6</v>
      </c>
      <c r="I127" s="2">
        <v>5.5146268656716417</v>
      </c>
      <c r="J127" s="2">
        <v>154.1</v>
      </c>
      <c r="K127" s="2">
        <v>0.43895191238193165</v>
      </c>
      <c r="L127" s="2">
        <v>4.4360444254656395</v>
      </c>
      <c r="M127" s="2">
        <v>0</v>
      </c>
      <c r="N127" s="2">
        <v>5.785373134328359</v>
      </c>
      <c r="O127" s="2">
        <v>0</v>
      </c>
      <c r="P127" s="2">
        <v>390.16104808761804</v>
      </c>
      <c r="Q127" s="2">
        <v>549.76395557453441</v>
      </c>
      <c r="R127" s="2">
        <v>364.8</v>
      </c>
      <c r="S127" s="2">
        <f t="shared" si="1"/>
        <v>5423.1</v>
      </c>
      <c r="T127" s="2">
        <f>SUM('ZBud Extract Monthly'!I126:J126)</f>
        <v>1336.6</v>
      </c>
    </row>
    <row r="128" spans="1:20" x14ac:dyDescent="0.3">
      <c r="A128">
        <v>1999</v>
      </c>
      <c r="B128">
        <v>12</v>
      </c>
      <c r="C128">
        <v>2000</v>
      </c>
      <c r="D128" s="2">
        <v>206.79999999999998</v>
      </c>
      <c r="E128" s="2">
        <v>12.200000000000001</v>
      </c>
      <c r="F128" s="2">
        <v>172.60000000000002</v>
      </c>
      <c r="G128" s="2">
        <v>453.70000000000005</v>
      </c>
      <c r="H128" s="2">
        <v>160.6</v>
      </c>
      <c r="I128" s="2">
        <v>4.7515142026392301</v>
      </c>
      <c r="J128" s="2">
        <v>133.71048944699899</v>
      </c>
      <c r="K128" s="2">
        <v>0.31287332646755922</v>
      </c>
      <c r="L128" s="2">
        <v>3.2703836714556527</v>
      </c>
      <c r="M128" s="2">
        <v>0</v>
      </c>
      <c r="N128" s="2">
        <v>5.0484857973607697</v>
      </c>
      <c r="O128" s="2">
        <v>1.8895105530009959</v>
      </c>
      <c r="P128" s="2">
        <v>383.7871266735325</v>
      </c>
      <c r="Q128" s="2">
        <v>532.72961632854435</v>
      </c>
      <c r="R128" s="2">
        <v>363.3</v>
      </c>
      <c r="S128" s="2">
        <f t="shared" si="1"/>
        <v>2070.3000000000002</v>
      </c>
      <c r="T128" s="2">
        <f>SUM('ZBud Extract Monthly'!I127:J127)</f>
        <v>497</v>
      </c>
    </row>
    <row r="129" spans="1:20" x14ac:dyDescent="0.3">
      <c r="A129">
        <v>2000</v>
      </c>
      <c r="B129">
        <v>1</v>
      </c>
      <c r="C129">
        <v>2000</v>
      </c>
      <c r="D129" s="2">
        <v>9115.2000000000007</v>
      </c>
      <c r="E129" s="2">
        <v>1103.2</v>
      </c>
      <c r="F129" s="2">
        <v>4854.5</v>
      </c>
      <c r="G129" s="2">
        <v>8238.5999999999985</v>
      </c>
      <c r="H129" s="2">
        <v>1887.8999999999999</v>
      </c>
      <c r="I129" s="2">
        <v>4.1178016085790885</v>
      </c>
      <c r="J129" s="2">
        <v>156.86002402690031</v>
      </c>
      <c r="K129" s="2">
        <v>1.3321984435797667</v>
      </c>
      <c r="L129" s="2">
        <v>10.621833326812993</v>
      </c>
      <c r="M129" s="2">
        <v>0</v>
      </c>
      <c r="N129" s="2">
        <v>16.282198391420909</v>
      </c>
      <c r="O129" s="2">
        <v>3.5399759730997076</v>
      </c>
      <c r="P129" s="2">
        <v>583.66780155642027</v>
      </c>
      <c r="Q129" s="2">
        <v>2085.0781666731873</v>
      </c>
      <c r="R129" s="2">
        <v>467.5</v>
      </c>
      <c r="S129" s="2">
        <f t="shared" si="1"/>
        <v>18129.199999999997</v>
      </c>
      <c r="T129" s="2">
        <f>SUM('ZBud Extract Monthly'!I128:J128)</f>
        <v>6178.5999999999995</v>
      </c>
    </row>
    <row r="130" spans="1:20" x14ac:dyDescent="0.3">
      <c r="A130">
        <v>2000</v>
      </c>
      <c r="B130">
        <v>2</v>
      </c>
      <c r="C130">
        <v>2000</v>
      </c>
      <c r="D130" s="2">
        <v>37833</v>
      </c>
      <c r="E130" s="2">
        <v>3105.8999999999996</v>
      </c>
      <c r="F130" s="2">
        <v>14827.6</v>
      </c>
      <c r="G130" s="2">
        <v>20807.399999999998</v>
      </c>
      <c r="H130" s="2">
        <v>4085.7</v>
      </c>
      <c r="I130" s="2">
        <v>8.4063492063492067</v>
      </c>
      <c r="J130" s="2">
        <v>225.7</v>
      </c>
      <c r="K130" s="2">
        <v>0.27283085013146374</v>
      </c>
      <c r="L130" s="2">
        <v>2.4501900366861706</v>
      </c>
      <c r="M130" s="2">
        <v>0</v>
      </c>
      <c r="N130" s="2">
        <v>3.4936507936507932</v>
      </c>
      <c r="O130" s="2">
        <v>0</v>
      </c>
      <c r="P130" s="2">
        <v>423.02716914986854</v>
      </c>
      <c r="Q130" s="2">
        <v>964.54980996331369</v>
      </c>
      <c r="R130" s="2">
        <v>396.4</v>
      </c>
      <c r="S130" s="2">
        <f t="shared" si="1"/>
        <v>41507.4</v>
      </c>
      <c r="T130" s="2">
        <f>SUM('ZBud Extract Monthly'!I129:J129)</f>
        <v>13078.500000000002</v>
      </c>
    </row>
    <row r="131" spans="1:20" x14ac:dyDescent="0.3">
      <c r="A131">
        <v>2000</v>
      </c>
      <c r="B131">
        <v>3</v>
      </c>
      <c r="C131">
        <v>2000</v>
      </c>
      <c r="D131" s="2">
        <v>4970.3999999999996</v>
      </c>
      <c r="E131" s="2">
        <v>946.5</v>
      </c>
      <c r="F131" s="2">
        <v>4930.5</v>
      </c>
      <c r="G131" s="2">
        <v>8140.9000000000005</v>
      </c>
      <c r="H131" s="2">
        <v>1546.3000000000002</v>
      </c>
      <c r="I131" s="2">
        <v>15.1</v>
      </c>
      <c r="J131" s="2">
        <v>432.7</v>
      </c>
      <c r="K131" s="2">
        <v>2.6432597105864426</v>
      </c>
      <c r="L131" s="2">
        <v>9.7416773772684024</v>
      </c>
      <c r="M131" s="2">
        <v>0</v>
      </c>
      <c r="N131" s="2">
        <v>85.6</v>
      </c>
      <c r="O131" s="2">
        <v>0</v>
      </c>
      <c r="P131" s="2">
        <v>940.95674028941346</v>
      </c>
      <c r="Q131" s="2">
        <v>1765.7583226227318</v>
      </c>
      <c r="R131" s="2">
        <v>523.80000000000007</v>
      </c>
      <c r="S131" s="2">
        <f t="shared" si="1"/>
        <v>17860.600000000002</v>
      </c>
      <c r="T131" s="2">
        <f>SUM('ZBud Extract Monthly'!I130:J130)</f>
        <v>2562.7999999999997</v>
      </c>
    </row>
    <row r="132" spans="1:20" x14ac:dyDescent="0.3">
      <c r="A132">
        <v>2000</v>
      </c>
      <c r="B132">
        <v>4</v>
      </c>
      <c r="C132">
        <v>2000</v>
      </c>
      <c r="D132" s="2">
        <v>541.9</v>
      </c>
      <c r="E132" s="2">
        <v>233.39999999999998</v>
      </c>
      <c r="F132" s="2">
        <v>1473.3999999999999</v>
      </c>
      <c r="G132" s="2">
        <v>1839</v>
      </c>
      <c r="H132" s="2">
        <v>713.8</v>
      </c>
      <c r="I132" s="2">
        <v>0</v>
      </c>
      <c r="J132" s="2">
        <v>86.3</v>
      </c>
      <c r="K132" s="2">
        <v>0.20679476468950153</v>
      </c>
      <c r="L132" s="2">
        <v>6.9070783690507671</v>
      </c>
      <c r="M132" s="2">
        <v>0</v>
      </c>
      <c r="N132" s="2">
        <v>0.3</v>
      </c>
      <c r="O132" s="2">
        <v>0</v>
      </c>
      <c r="P132" s="2">
        <v>407.19320523531053</v>
      </c>
      <c r="Q132" s="2">
        <v>355.39292163094922</v>
      </c>
      <c r="R132" s="2">
        <v>419.4</v>
      </c>
      <c r="S132" s="2">
        <f t="shared" si="1"/>
        <v>5215.2999999999993</v>
      </c>
      <c r="T132" s="2">
        <f>SUM('ZBud Extract Monthly'!I131:J131)</f>
        <v>900.8</v>
      </c>
    </row>
    <row r="133" spans="1:20" x14ac:dyDescent="0.3">
      <c r="A133">
        <v>2000</v>
      </c>
      <c r="B133">
        <v>5</v>
      </c>
      <c r="C133">
        <v>2000</v>
      </c>
      <c r="D133" s="2">
        <v>87</v>
      </c>
      <c r="E133" s="2">
        <v>16.5</v>
      </c>
      <c r="F133" s="2">
        <v>358.5</v>
      </c>
      <c r="G133" s="2">
        <v>722.7</v>
      </c>
      <c r="H133" s="2">
        <v>245.6</v>
      </c>
      <c r="I133" s="2">
        <v>9.5</v>
      </c>
      <c r="J133" s="2">
        <v>222.67567835019551</v>
      </c>
      <c r="K133" s="2">
        <v>1.2563990640534903</v>
      </c>
      <c r="L133" s="2">
        <v>246.68218692006576</v>
      </c>
      <c r="M133" s="2">
        <v>1.1892450879007239E-2</v>
      </c>
      <c r="N133" s="2">
        <v>0.3</v>
      </c>
      <c r="O133" s="2">
        <v>32.124321649804486</v>
      </c>
      <c r="P133" s="2">
        <v>479.04360093594653</v>
      </c>
      <c r="Q133" s="2">
        <v>1604.1178130799342</v>
      </c>
      <c r="R133" s="2">
        <v>449.78810754912098</v>
      </c>
      <c r="S133" s="2">
        <f t="shared" si="1"/>
        <v>4107.7000000000007</v>
      </c>
      <c r="T133" s="2">
        <f>SUM('ZBud Extract Monthly'!I132:J132)</f>
        <v>1161.5999999999999</v>
      </c>
    </row>
    <row r="134" spans="1:20" x14ac:dyDescent="0.3">
      <c r="A134">
        <v>2000</v>
      </c>
      <c r="B134">
        <v>6</v>
      </c>
      <c r="C134">
        <v>2000</v>
      </c>
      <c r="D134" s="2">
        <v>22.7</v>
      </c>
      <c r="E134" s="2">
        <v>3</v>
      </c>
      <c r="F134" s="2">
        <v>109.9</v>
      </c>
      <c r="G134" s="2">
        <v>448.7</v>
      </c>
      <c r="H134" s="2">
        <v>82.5</v>
      </c>
      <c r="I134" s="2">
        <v>0.4363636363636364</v>
      </c>
      <c r="J134" s="2">
        <v>14.963276425039265</v>
      </c>
      <c r="K134" s="2">
        <v>4.1137555893406565</v>
      </c>
      <c r="L134" s="2">
        <v>687.77741104328084</v>
      </c>
      <c r="M134" s="2">
        <v>0</v>
      </c>
      <c r="N134" s="2">
        <v>0.56363636363636371</v>
      </c>
      <c r="O134" s="2">
        <v>10.236723574960736</v>
      </c>
      <c r="P134" s="2">
        <v>626.28624441065938</v>
      </c>
      <c r="Q134" s="2">
        <v>2884.9225889567197</v>
      </c>
      <c r="R134" s="2">
        <v>550.29999999999995</v>
      </c>
      <c r="S134" s="2">
        <f t="shared" si="1"/>
        <v>5394.5000000000009</v>
      </c>
      <c r="T134" s="2">
        <f>SUM('ZBud Extract Monthly'!I133:J133)</f>
        <v>1308.1000000000001</v>
      </c>
    </row>
    <row r="135" spans="1:20" x14ac:dyDescent="0.3">
      <c r="A135">
        <v>2000</v>
      </c>
      <c r="B135">
        <v>7</v>
      </c>
      <c r="C135">
        <v>2000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7.6813935483870956</v>
      </c>
      <c r="J135" s="2">
        <v>112.58862592358462</v>
      </c>
      <c r="K135" s="2">
        <v>3.6810734087813488</v>
      </c>
      <c r="L135" s="2">
        <v>469.91112635882649</v>
      </c>
      <c r="M135" s="2">
        <v>0</v>
      </c>
      <c r="N135" s="2">
        <v>1.1186064516129033</v>
      </c>
      <c r="O135" s="2">
        <v>14.411374076415385</v>
      </c>
      <c r="P135" s="2">
        <v>636.91892659121868</v>
      </c>
      <c r="Q135" s="2">
        <v>2637.5888736411734</v>
      </c>
      <c r="R135" s="2">
        <v>577.80000000000007</v>
      </c>
      <c r="S135" s="2">
        <f t="shared" ref="S135:S198" si="2">SUM(F135:H135,K135:M135,P135:R135)</f>
        <v>4325.8999999999996</v>
      </c>
      <c r="T135" s="2">
        <f>SUM('ZBud Extract Monthly'!I134:J134)</f>
        <v>984.8</v>
      </c>
    </row>
    <row r="136" spans="1:20" x14ac:dyDescent="0.3">
      <c r="A136">
        <v>2000</v>
      </c>
      <c r="B136">
        <v>8</v>
      </c>
      <c r="C136">
        <v>2000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31.748945478351665</v>
      </c>
      <c r="J136" s="2">
        <v>334.64869485289279</v>
      </c>
      <c r="K136" s="2">
        <v>5.6697594003015901</v>
      </c>
      <c r="L136" s="2">
        <v>531.70284952233169</v>
      </c>
      <c r="M136" s="2">
        <v>0.67502850627137978</v>
      </c>
      <c r="N136" s="2">
        <v>23.251054521648335</v>
      </c>
      <c r="O136" s="2">
        <v>36.651305147107166</v>
      </c>
      <c r="P136" s="2">
        <v>744.53024059969835</v>
      </c>
      <c r="Q136" s="2">
        <v>2988.9971504776681</v>
      </c>
      <c r="R136" s="2">
        <v>610.42497149372855</v>
      </c>
      <c r="S136" s="2">
        <f t="shared" si="2"/>
        <v>4882</v>
      </c>
      <c r="T136" s="2">
        <f>SUM('ZBud Extract Monthly'!I135:J135)</f>
        <v>1015.4</v>
      </c>
    </row>
    <row r="137" spans="1:20" x14ac:dyDescent="0.3">
      <c r="A137">
        <v>2000</v>
      </c>
      <c r="B137">
        <v>9</v>
      </c>
      <c r="C137">
        <v>2000</v>
      </c>
      <c r="D137" s="2">
        <v>17.599999999999998</v>
      </c>
      <c r="E137" s="2">
        <v>7.4</v>
      </c>
      <c r="F137" s="2">
        <v>63.8</v>
      </c>
      <c r="G137" s="2">
        <v>110.89999999999999</v>
      </c>
      <c r="H137" s="2">
        <v>50.199999999999996</v>
      </c>
      <c r="I137" s="2">
        <v>34.858791455648429</v>
      </c>
      <c r="J137" s="2">
        <v>359.27323424266604</v>
      </c>
      <c r="K137" s="2">
        <v>3.0851146857313076</v>
      </c>
      <c r="L137" s="2">
        <v>473.46824180131011</v>
      </c>
      <c r="M137" s="2">
        <v>0.61599999999999999</v>
      </c>
      <c r="N137" s="2">
        <v>12.241208544351567</v>
      </c>
      <c r="O137" s="2">
        <v>18.126765757333928</v>
      </c>
      <c r="P137" s="2">
        <v>490.31488531426874</v>
      </c>
      <c r="Q137" s="2">
        <v>421.83175819868984</v>
      </c>
      <c r="R137" s="2">
        <v>472.78399999999999</v>
      </c>
      <c r="S137" s="2">
        <f t="shared" si="2"/>
        <v>2087</v>
      </c>
      <c r="T137" s="2">
        <f>SUM('ZBud Extract Monthly'!I136:J136)</f>
        <v>409.09999999999997</v>
      </c>
    </row>
    <row r="138" spans="1:20" x14ac:dyDescent="0.3">
      <c r="A138">
        <v>2000</v>
      </c>
      <c r="B138">
        <v>10</v>
      </c>
      <c r="C138">
        <v>2001</v>
      </c>
      <c r="D138" s="2">
        <v>2902</v>
      </c>
      <c r="E138" s="2">
        <v>139.30000000000001</v>
      </c>
      <c r="F138" s="2">
        <v>1522.8</v>
      </c>
      <c r="G138" s="2">
        <v>2957.7000000000003</v>
      </c>
      <c r="H138" s="2">
        <v>825.59999999999991</v>
      </c>
      <c r="I138" s="2">
        <v>24.868844190146817</v>
      </c>
      <c r="J138" s="2">
        <v>248.76676286115375</v>
      </c>
      <c r="K138" s="2">
        <v>2.2592349726775955</v>
      </c>
      <c r="L138" s="2">
        <v>117.71952103292247</v>
      </c>
      <c r="M138" s="2">
        <v>0.67018255578093311</v>
      </c>
      <c r="N138" s="2">
        <v>8.5311558098531854</v>
      </c>
      <c r="O138" s="2">
        <v>7.533237138846216</v>
      </c>
      <c r="P138" s="2">
        <v>454.04076502732238</v>
      </c>
      <c r="Q138" s="2">
        <v>1116.5804789670776</v>
      </c>
      <c r="R138" s="2">
        <v>417.92981744421905</v>
      </c>
      <c r="S138" s="2">
        <f t="shared" si="2"/>
        <v>7415.3000000000011</v>
      </c>
      <c r="T138" s="2">
        <f>SUM('ZBud Extract Monthly'!I137:J137)</f>
        <v>2420.8000000000002</v>
      </c>
    </row>
    <row r="139" spans="1:20" x14ac:dyDescent="0.3">
      <c r="A139">
        <v>2000</v>
      </c>
      <c r="B139">
        <v>11</v>
      </c>
      <c r="C139">
        <v>2001</v>
      </c>
      <c r="D139" s="2">
        <v>110.60000000000001</v>
      </c>
      <c r="E139" s="2">
        <v>18.100000000000001</v>
      </c>
      <c r="F139" s="2">
        <v>202.89999999999998</v>
      </c>
      <c r="G139" s="2">
        <v>465.19999999999993</v>
      </c>
      <c r="H139" s="2">
        <v>169.60000000000002</v>
      </c>
      <c r="I139" s="2">
        <v>23.128897338403043</v>
      </c>
      <c r="J139" s="2">
        <v>231.8</v>
      </c>
      <c r="K139" s="2">
        <v>0.45743547011859553</v>
      </c>
      <c r="L139" s="2">
        <v>4.2867288600810252</v>
      </c>
      <c r="M139" s="2">
        <v>0</v>
      </c>
      <c r="N139" s="2">
        <v>6.671102661596958</v>
      </c>
      <c r="O139" s="2">
        <v>0</v>
      </c>
      <c r="P139" s="2">
        <v>367.74256452988141</v>
      </c>
      <c r="Q139" s="2">
        <v>543.51327113991897</v>
      </c>
      <c r="R139" s="2">
        <v>350.59999999999997</v>
      </c>
      <c r="S139" s="2">
        <f t="shared" si="2"/>
        <v>2104.3000000000002</v>
      </c>
      <c r="T139" s="2">
        <f>SUM('ZBud Extract Monthly'!I138:J138)</f>
        <v>620.9</v>
      </c>
    </row>
    <row r="140" spans="1:20" x14ac:dyDescent="0.3">
      <c r="A140">
        <v>2000</v>
      </c>
      <c r="B140">
        <v>12</v>
      </c>
      <c r="C140">
        <v>2001</v>
      </c>
      <c r="D140" s="2">
        <v>379.8</v>
      </c>
      <c r="E140" s="2">
        <v>11.9</v>
      </c>
      <c r="F140" s="2">
        <v>147.1</v>
      </c>
      <c r="G140" s="2">
        <v>371.70000000000005</v>
      </c>
      <c r="H140" s="2">
        <v>118.5</v>
      </c>
      <c r="I140" s="2">
        <v>23.076520490503544</v>
      </c>
      <c r="J140" s="2">
        <v>224.40027917440298</v>
      </c>
      <c r="K140" s="2">
        <v>0.34510527412966435</v>
      </c>
      <c r="L140" s="2">
        <v>3.3685182914889658</v>
      </c>
      <c r="M140" s="2">
        <v>0</v>
      </c>
      <c r="N140" s="2">
        <v>6.1234795094964571</v>
      </c>
      <c r="O140" s="2">
        <v>4.1997208255969998</v>
      </c>
      <c r="P140" s="2">
        <v>381.65489472587035</v>
      </c>
      <c r="Q140" s="2">
        <v>540.93148170851111</v>
      </c>
      <c r="R140" s="2">
        <v>369.09999999999997</v>
      </c>
      <c r="S140" s="2">
        <f t="shared" si="2"/>
        <v>1932.7</v>
      </c>
      <c r="T140" s="2">
        <f>SUM('ZBud Extract Monthly'!I139:J139)</f>
        <v>784.8</v>
      </c>
    </row>
    <row r="141" spans="1:20" x14ac:dyDescent="0.3">
      <c r="A141">
        <v>2001</v>
      </c>
      <c r="B141">
        <v>1</v>
      </c>
      <c r="C141">
        <v>2001</v>
      </c>
      <c r="D141" s="2">
        <v>4869.6000000000004</v>
      </c>
      <c r="E141" s="2">
        <v>1225.8</v>
      </c>
      <c r="F141" s="2">
        <v>5931.0999999999995</v>
      </c>
      <c r="G141" s="2">
        <v>8918.4</v>
      </c>
      <c r="H141" s="2">
        <v>2260.5</v>
      </c>
      <c r="I141" s="2">
        <v>6.085062458100996</v>
      </c>
      <c r="J141" s="2">
        <v>63.994030466132642</v>
      </c>
      <c r="K141" s="2">
        <v>1.7044255368408867</v>
      </c>
      <c r="L141" s="2">
        <v>12.214827410478275</v>
      </c>
      <c r="M141" s="2">
        <v>0</v>
      </c>
      <c r="N141" s="2">
        <v>20.014937541899002</v>
      </c>
      <c r="O141" s="2">
        <v>2.7059695338673539</v>
      </c>
      <c r="P141" s="2">
        <v>586.69557446315912</v>
      </c>
      <c r="Q141" s="2">
        <v>2239.6851725895222</v>
      </c>
      <c r="R141" s="2">
        <v>481.1</v>
      </c>
      <c r="S141" s="2">
        <f t="shared" si="2"/>
        <v>20431.399999999998</v>
      </c>
      <c r="T141" s="2">
        <f>SUM('ZBud Extract Monthly'!I140:J140)</f>
        <v>4658.3999999999996</v>
      </c>
    </row>
    <row r="142" spans="1:20" x14ac:dyDescent="0.3">
      <c r="A142">
        <v>2001</v>
      </c>
      <c r="B142">
        <v>2</v>
      </c>
      <c r="C142">
        <v>2001</v>
      </c>
      <c r="D142" s="2">
        <v>10015.900000000001</v>
      </c>
      <c r="E142" s="2">
        <v>804.90000000000009</v>
      </c>
      <c r="F142" s="2">
        <v>5089.2</v>
      </c>
      <c r="G142" s="2">
        <v>9114.4000000000015</v>
      </c>
      <c r="H142" s="2">
        <v>1988.6</v>
      </c>
      <c r="I142" s="2">
        <v>51.708179959100207</v>
      </c>
      <c r="J142" s="2">
        <v>495.20000000000005</v>
      </c>
      <c r="K142" s="2">
        <v>0.11487538940809966</v>
      </c>
      <c r="L142" s="2">
        <v>1.7440663288275307</v>
      </c>
      <c r="M142" s="2">
        <v>0</v>
      </c>
      <c r="N142" s="2">
        <v>4.8918200408997947</v>
      </c>
      <c r="O142" s="2">
        <v>0</v>
      </c>
      <c r="P142" s="2">
        <v>423.48512461059192</v>
      </c>
      <c r="Q142" s="2">
        <v>956.15593367117253</v>
      </c>
      <c r="R142" s="2">
        <v>401.79999999999995</v>
      </c>
      <c r="S142" s="2">
        <f t="shared" si="2"/>
        <v>17975.500000000004</v>
      </c>
      <c r="T142" s="2">
        <f>SUM('ZBud Extract Monthly'!I141:J141)</f>
        <v>4826.3</v>
      </c>
    </row>
    <row r="143" spans="1:20" x14ac:dyDescent="0.3">
      <c r="A143">
        <v>2001</v>
      </c>
      <c r="B143">
        <v>3</v>
      </c>
      <c r="C143">
        <v>2001</v>
      </c>
      <c r="D143" s="2">
        <v>2870.7</v>
      </c>
      <c r="E143" s="2">
        <v>980.8</v>
      </c>
      <c r="F143" s="2">
        <v>2571.6999999999998</v>
      </c>
      <c r="G143" s="2">
        <v>3016.2</v>
      </c>
      <c r="H143" s="2">
        <v>868.5</v>
      </c>
      <c r="I143" s="2">
        <v>62.4</v>
      </c>
      <c r="J143" s="2">
        <v>642.29999999999995</v>
      </c>
      <c r="K143" s="2">
        <v>2.6344667697063366</v>
      </c>
      <c r="L143" s="2">
        <v>7.8069672710099551</v>
      </c>
      <c r="M143" s="2">
        <v>0</v>
      </c>
      <c r="N143" s="2">
        <v>100.19999999999999</v>
      </c>
      <c r="O143" s="2">
        <v>0</v>
      </c>
      <c r="P143" s="2">
        <v>926.46553323029354</v>
      </c>
      <c r="Q143" s="2">
        <v>1730.2930327289901</v>
      </c>
      <c r="R143" s="2">
        <v>578.5</v>
      </c>
      <c r="S143" s="2">
        <f t="shared" si="2"/>
        <v>9702.1</v>
      </c>
      <c r="T143" s="2">
        <f>SUM('ZBud Extract Monthly'!I142:J142)</f>
        <v>1490.3</v>
      </c>
    </row>
    <row r="144" spans="1:20" x14ac:dyDescent="0.3">
      <c r="A144">
        <v>2001</v>
      </c>
      <c r="B144">
        <v>4</v>
      </c>
      <c r="C144">
        <v>2001</v>
      </c>
      <c r="D144" s="2">
        <v>708.1</v>
      </c>
      <c r="E144" s="2">
        <v>27.4</v>
      </c>
      <c r="F144" s="2">
        <v>844.20000000000016</v>
      </c>
      <c r="G144" s="2">
        <v>1314.1</v>
      </c>
      <c r="H144" s="2">
        <v>530.9</v>
      </c>
      <c r="I144" s="2">
        <v>0</v>
      </c>
      <c r="J144" s="2">
        <v>46.465107913669065</v>
      </c>
      <c r="K144" s="2">
        <v>0.38995678617157487</v>
      </c>
      <c r="L144" s="2">
        <v>10.98217948460095</v>
      </c>
      <c r="M144" s="2">
        <v>0</v>
      </c>
      <c r="N144" s="2">
        <v>0.3</v>
      </c>
      <c r="O144" s="2">
        <v>0.13489208633093525</v>
      </c>
      <c r="P144" s="2">
        <v>360.81004321382841</v>
      </c>
      <c r="Q144" s="2">
        <v>393.21782051539901</v>
      </c>
      <c r="R144" s="2">
        <v>375.09999999999997</v>
      </c>
      <c r="S144" s="2">
        <f t="shared" si="2"/>
        <v>3829.7000000000007</v>
      </c>
      <c r="T144" s="2">
        <f>SUM('ZBud Extract Monthly'!I143:J143)</f>
        <v>1000.9999999999999</v>
      </c>
    </row>
    <row r="145" spans="1:20" x14ac:dyDescent="0.3">
      <c r="A145">
        <v>2001</v>
      </c>
      <c r="B145">
        <v>5</v>
      </c>
      <c r="C145">
        <v>2001</v>
      </c>
      <c r="D145" s="2">
        <v>0.79999999999999993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72.762483952246725</v>
      </c>
      <c r="K145" s="2">
        <v>1.8487161151533571</v>
      </c>
      <c r="L145" s="2">
        <v>213.3090028744123</v>
      </c>
      <c r="M145" s="2">
        <v>1.4604210362774801E-3</v>
      </c>
      <c r="N145" s="2">
        <v>0.4</v>
      </c>
      <c r="O145" s="2">
        <v>21.137516047753266</v>
      </c>
      <c r="P145" s="2">
        <v>588.55128388484673</v>
      </c>
      <c r="Q145" s="2">
        <v>1876.7909971255881</v>
      </c>
      <c r="R145" s="2">
        <v>564.49853957896369</v>
      </c>
      <c r="S145" s="2">
        <f t="shared" si="2"/>
        <v>3245.0000000000005</v>
      </c>
      <c r="T145" s="2">
        <f>SUM('ZBud Extract Monthly'!I144:J144)</f>
        <v>631.29999999999995</v>
      </c>
    </row>
    <row r="146" spans="1:20" x14ac:dyDescent="0.3">
      <c r="A146">
        <v>2001</v>
      </c>
      <c r="B146">
        <v>6</v>
      </c>
      <c r="C146">
        <v>2001</v>
      </c>
      <c r="D146" s="2">
        <v>14.799999999999999</v>
      </c>
      <c r="E146" s="2">
        <v>4</v>
      </c>
      <c r="F146" s="2">
        <v>100.69999999999999</v>
      </c>
      <c r="G146" s="2">
        <v>282.7</v>
      </c>
      <c r="H146" s="2">
        <v>76.2</v>
      </c>
      <c r="I146" s="2">
        <v>0</v>
      </c>
      <c r="J146" s="2">
        <v>7.6507158566585547</v>
      </c>
      <c r="K146" s="2">
        <v>3.0643351919257102</v>
      </c>
      <c r="L146" s="2">
        <v>470.62991755649119</v>
      </c>
      <c r="M146" s="2">
        <v>0</v>
      </c>
      <c r="N146" s="2">
        <v>0.4</v>
      </c>
      <c r="O146" s="2">
        <v>3.8492841433414444</v>
      </c>
      <c r="P146" s="2">
        <v>595.83566480807428</v>
      </c>
      <c r="Q146" s="2">
        <v>2556.0700824435089</v>
      </c>
      <c r="R146" s="2">
        <v>543</v>
      </c>
      <c r="S146" s="2">
        <f t="shared" si="2"/>
        <v>4628.2</v>
      </c>
      <c r="T146" s="2">
        <f>SUM('ZBud Extract Monthly'!I145:J145)</f>
        <v>920.6</v>
      </c>
    </row>
    <row r="147" spans="1:20" x14ac:dyDescent="0.3">
      <c r="A147">
        <v>2001</v>
      </c>
      <c r="B147">
        <v>7</v>
      </c>
      <c r="C147">
        <v>2001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2.0373626373626372</v>
      </c>
      <c r="J147" s="2">
        <v>14.296754616432384</v>
      </c>
      <c r="K147" s="2">
        <v>2.8915643881226769</v>
      </c>
      <c r="L147" s="2">
        <v>344.39320169745974</v>
      </c>
      <c r="M147" s="2">
        <v>0</v>
      </c>
      <c r="N147" s="2">
        <v>0.96263736263736277</v>
      </c>
      <c r="O147" s="2">
        <v>4.4032453835676151</v>
      </c>
      <c r="P147" s="2">
        <v>624.5084356118773</v>
      </c>
      <c r="Q147" s="2">
        <v>2324.1067983025405</v>
      </c>
      <c r="R147" s="2">
        <v>586.4</v>
      </c>
      <c r="S147" s="2">
        <f t="shared" si="2"/>
        <v>3882.3</v>
      </c>
      <c r="T147" s="2">
        <f>SUM('ZBud Extract Monthly'!I146:J146)</f>
        <v>828.5</v>
      </c>
    </row>
    <row r="148" spans="1:20" x14ac:dyDescent="0.3">
      <c r="A148">
        <v>2001</v>
      </c>
      <c r="B148">
        <v>8</v>
      </c>
      <c r="C148">
        <v>2001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46.928829715269657</v>
      </c>
      <c r="J148" s="2">
        <v>287.00975042681841</v>
      </c>
      <c r="K148" s="2">
        <v>5.3849039494895221</v>
      </c>
      <c r="L148" s="2">
        <v>438.46225478500941</v>
      </c>
      <c r="M148" s="2">
        <v>0.94350797266514819</v>
      </c>
      <c r="N148" s="2">
        <v>26.771170284730339</v>
      </c>
      <c r="O148" s="2">
        <v>27.990249573181593</v>
      </c>
      <c r="P148" s="2">
        <v>743.91509605051044</v>
      </c>
      <c r="Q148" s="2">
        <v>3076.2377452149913</v>
      </c>
      <c r="R148" s="2">
        <v>633.85649202733487</v>
      </c>
      <c r="S148" s="2">
        <f t="shared" si="2"/>
        <v>4898.8000000000011</v>
      </c>
      <c r="T148" s="2">
        <f>SUM('ZBud Extract Monthly'!I147:J147)</f>
        <v>933.2</v>
      </c>
    </row>
    <row r="149" spans="1:20" x14ac:dyDescent="0.3">
      <c r="A149">
        <v>2001</v>
      </c>
      <c r="B149">
        <v>9</v>
      </c>
      <c r="C149">
        <v>2001</v>
      </c>
      <c r="D149" s="2">
        <v>38.5</v>
      </c>
      <c r="E149" s="2">
        <v>11.799999999999999</v>
      </c>
      <c r="F149" s="2">
        <v>159</v>
      </c>
      <c r="G149" s="2">
        <v>162.4</v>
      </c>
      <c r="H149" s="2">
        <v>106.70000000000002</v>
      </c>
      <c r="I149" s="2">
        <v>68.655833408303238</v>
      </c>
      <c r="J149" s="2">
        <v>410.72982046722927</v>
      </c>
      <c r="K149" s="2">
        <v>3.0314672176913717</v>
      </c>
      <c r="L149" s="2">
        <v>270.95188686077228</v>
      </c>
      <c r="M149" s="2">
        <v>1.1263843648208469</v>
      </c>
      <c r="N149" s="2">
        <v>13.744166591696764</v>
      </c>
      <c r="O149" s="2">
        <v>12.870179532770738</v>
      </c>
      <c r="P149" s="2">
        <v>523.56853278230869</v>
      </c>
      <c r="Q149" s="2">
        <v>405.34811313922773</v>
      </c>
      <c r="R149" s="2">
        <v>520.97361563517916</v>
      </c>
      <c r="S149" s="2">
        <f t="shared" si="2"/>
        <v>2153.1000000000004</v>
      </c>
      <c r="T149" s="2">
        <f>SUM('ZBud Extract Monthly'!I148:J148)</f>
        <v>473.5</v>
      </c>
    </row>
    <row r="150" spans="1:20" x14ac:dyDescent="0.3">
      <c r="A150">
        <v>2001</v>
      </c>
      <c r="B150">
        <v>10</v>
      </c>
      <c r="C150">
        <v>2002</v>
      </c>
      <c r="D150" s="2">
        <v>522</v>
      </c>
      <c r="E150" s="2">
        <v>22.400000000000002</v>
      </c>
      <c r="F150" s="2">
        <v>477.5</v>
      </c>
      <c r="G150" s="2">
        <v>930.39999999999986</v>
      </c>
      <c r="H150" s="2">
        <v>298.09999999999997</v>
      </c>
      <c r="I150" s="2">
        <v>64.60011182264806</v>
      </c>
      <c r="J150" s="2">
        <v>377.8917465152137</v>
      </c>
      <c r="K150" s="2">
        <v>0.84531785439541207</v>
      </c>
      <c r="L150" s="2">
        <v>72.705230145169935</v>
      </c>
      <c r="M150" s="2">
        <v>0.44604316546762596</v>
      </c>
      <c r="N150" s="2">
        <v>12.499888177351941</v>
      </c>
      <c r="O150" s="2">
        <v>19.508253484786298</v>
      </c>
      <c r="P150" s="2">
        <v>535.5546821456046</v>
      </c>
      <c r="Q150" s="2">
        <v>1180.3947698548302</v>
      </c>
      <c r="R150" s="2">
        <v>511.45395683453233</v>
      </c>
      <c r="S150" s="2">
        <f t="shared" si="2"/>
        <v>4007.4</v>
      </c>
      <c r="T150" s="2">
        <f>SUM('ZBud Extract Monthly'!I149:J149)</f>
        <v>1031.5</v>
      </c>
    </row>
    <row r="151" spans="1:20" x14ac:dyDescent="0.3">
      <c r="A151">
        <v>2001</v>
      </c>
      <c r="B151">
        <v>11</v>
      </c>
      <c r="C151">
        <v>2002</v>
      </c>
      <c r="D151" s="2">
        <v>10503.2</v>
      </c>
      <c r="E151" s="2">
        <v>1050.7</v>
      </c>
      <c r="F151" s="2">
        <v>6262.5</v>
      </c>
      <c r="G151" s="2">
        <v>9980.1999999999989</v>
      </c>
      <c r="H151" s="2">
        <v>2462.4</v>
      </c>
      <c r="I151" s="2">
        <v>50.199999999999996</v>
      </c>
      <c r="J151" s="2">
        <v>281.7</v>
      </c>
      <c r="K151" s="2">
        <v>0.63697674418604666</v>
      </c>
      <c r="L151" s="2">
        <v>8.9866836878491441</v>
      </c>
      <c r="M151" s="2">
        <v>0</v>
      </c>
      <c r="N151" s="2">
        <v>7.6</v>
      </c>
      <c r="O151" s="2">
        <v>0</v>
      </c>
      <c r="P151" s="2">
        <v>406.06302325581396</v>
      </c>
      <c r="Q151" s="2">
        <v>938.91331631215087</v>
      </c>
      <c r="R151" s="2">
        <v>388.5</v>
      </c>
      <c r="S151" s="2">
        <f t="shared" si="2"/>
        <v>20448.2</v>
      </c>
      <c r="T151" s="2">
        <f>SUM('ZBud Extract Monthly'!I150:J150)</f>
        <v>4242.3</v>
      </c>
    </row>
    <row r="152" spans="1:20" x14ac:dyDescent="0.3">
      <c r="A152">
        <v>2001</v>
      </c>
      <c r="B152">
        <v>12</v>
      </c>
      <c r="C152">
        <v>2002</v>
      </c>
      <c r="D152" s="2">
        <v>20280.899999999998</v>
      </c>
      <c r="E152" s="2">
        <v>1632.9</v>
      </c>
      <c r="F152" s="2">
        <v>10590.899999999998</v>
      </c>
      <c r="G152" s="2">
        <v>18068.7</v>
      </c>
      <c r="H152" s="2">
        <v>3624.9</v>
      </c>
      <c r="I152" s="2">
        <v>0.94259530791788859</v>
      </c>
      <c r="J152" s="2">
        <v>5.7337566861865286</v>
      </c>
      <c r="K152" s="2">
        <v>0.54839436188792634</v>
      </c>
      <c r="L152" s="2">
        <v>5.63266520307773</v>
      </c>
      <c r="M152" s="2">
        <v>0</v>
      </c>
      <c r="N152" s="2">
        <v>1.7574046920821116</v>
      </c>
      <c r="O152" s="2">
        <v>4.0662433138134713</v>
      </c>
      <c r="P152" s="2">
        <v>372.95160563811203</v>
      </c>
      <c r="Q152" s="2">
        <v>891.66733479692243</v>
      </c>
      <c r="R152" s="2">
        <v>360.49999999999994</v>
      </c>
      <c r="S152" s="2">
        <f t="shared" si="2"/>
        <v>33915.799999999996</v>
      </c>
      <c r="T152" s="2">
        <f>SUM('ZBud Extract Monthly'!I151:J151)</f>
        <v>8576.7999999999993</v>
      </c>
    </row>
    <row r="153" spans="1:20" x14ac:dyDescent="0.3">
      <c r="A153">
        <v>2002</v>
      </c>
      <c r="B153">
        <v>1</v>
      </c>
      <c r="C153">
        <v>2002</v>
      </c>
      <c r="D153" s="2">
        <v>9933</v>
      </c>
      <c r="E153" s="2">
        <v>1514.6</v>
      </c>
      <c r="F153" s="2">
        <v>6356.2</v>
      </c>
      <c r="G153" s="2">
        <v>8828.4</v>
      </c>
      <c r="H153" s="2">
        <v>1829.6999999999998</v>
      </c>
      <c r="I153" s="2">
        <v>3.2936123805567092</v>
      </c>
      <c r="J153" s="2">
        <v>16.291703333253189</v>
      </c>
      <c r="K153" s="2">
        <v>0.40981472208312469</v>
      </c>
      <c r="L153" s="2">
        <v>1.8270657156136638</v>
      </c>
      <c r="M153" s="2">
        <v>0</v>
      </c>
      <c r="N153" s="2">
        <v>24.006387619443288</v>
      </c>
      <c r="O153" s="2">
        <v>22.808296666746813</v>
      </c>
      <c r="P153" s="2">
        <v>540.19018527791684</v>
      </c>
      <c r="Q153" s="2">
        <v>1422.8729342843862</v>
      </c>
      <c r="R153" s="2">
        <v>482.2</v>
      </c>
      <c r="S153" s="2">
        <f t="shared" si="2"/>
        <v>19461.8</v>
      </c>
      <c r="T153" s="2">
        <f>SUM('ZBud Extract Monthly'!I152:J152)</f>
        <v>4956.5</v>
      </c>
    </row>
    <row r="154" spans="1:20" x14ac:dyDescent="0.3">
      <c r="A154">
        <v>2002</v>
      </c>
      <c r="B154">
        <v>2</v>
      </c>
      <c r="C154">
        <v>2002</v>
      </c>
      <c r="D154" s="2">
        <v>1859.8000000000002</v>
      </c>
      <c r="E154" s="2">
        <v>56.099999999999994</v>
      </c>
      <c r="F154" s="2">
        <v>433.69999999999993</v>
      </c>
      <c r="G154" s="2">
        <v>850.00000000000011</v>
      </c>
      <c r="H154" s="2">
        <v>290.2</v>
      </c>
      <c r="I154" s="2">
        <v>13.725</v>
      </c>
      <c r="J154" s="2">
        <v>76.100000000000009</v>
      </c>
      <c r="K154" s="2">
        <v>3.1274433150899145E-2</v>
      </c>
      <c r="L154" s="2">
        <v>0.35159030244749129</v>
      </c>
      <c r="M154" s="2">
        <v>0</v>
      </c>
      <c r="N154" s="2">
        <v>5.4750000000000005</v>
      </c>
      <c r="O154" s="2">
        <v>0</v>
      </c>
      <c r="P154" s="2">
        <v>442.56872556684903</v>
      </c>
      <c r="Q154" s="2">
        <v>670.44840969755251</v>
      </c>
      <c r="R154" s="2">
        <v>440.59999999999997</v>
      </c>
      <c r="S154" s="2">
        <f t="shared" si="2"/>
        <v>3127.9</v>
      </c>
      <c r="T154" s="2">
        <f>SUM('ZBud Extract Monthly'!I153:J153)</f>
        <v>909.5</v>
      </c>
    </row>
    <row r="155" spans="1:20" x14ac:dyDescent="0.3">
      <c r="A155">
        <v>2002</v>
      </c>
      <c r="B155">
        <v>3</v>
      </c>
      <c r="C155">
        <v>2002</v>
      </c>
      <c r="D155" s="2">
        <v>1755.3</v>
      </c>
      <c r="E155" s="2">
        <v>75</v>
      </c>
      <c r="F155" s="2">
        <v>1259</v>
      </c>
      <c r="G155" s="2">
        <v>2772</v>
      </c>
      <c r="H155" s="2">
        <v>736.3</v>
      </c>
      <c r="I155" s="2">
        <v>51.186719018686233</v>
      </c>
      <c r="J155" s="2">
        <v>291.27475432183292</v>
      </c>
      <c r="K155" s="2">
        <v>0.19410278011794441</v>
      </c>
      <c r="L155" s="2">
        <v>1.5126149802890931</v>
      </c>
      <c r="M155" s="2">
        <v>2.4210076857386853E-2</v>
      </c>
      <c r="N155" s="2">
        <v>108.81328098131378</v>
      </c>
      <c r="O155" s="2">
        <v>1.5252456781670924</v>
      </c>
      <c r="P155" s="2">
        <v>870.2058972198821</v>
      </c>
      <c r="Q155" s="2">
        <v>1729.9873850197109</v>
      </c>
      <c r="R155" s="2">
        <v>606.37578992314252</v>
      </c>
      <c r="S155" s="2">
        <f t="shared" si="2"/>
        <v>7975.5999999999995</v>
      </c>
      <c r="T155" s="2">
        <f>SUM('ZBud Extract Monthly'!I154:J154)</f>
        <v>1786.7</v>
      </c>
    </row>
    <row r="156" spans="1:20" x14ac:dyDescent="0.3">
      <c r="A156">
        <v>2002</v>
      </c>
      <c r="B156">
        <v>4</v>
      </c>
      <c r="C156">
        <v>2002</v>
      </c>
      <c r="D156" s="2">
        <v>88.999999999999986</v>
      </c>
      <c r="E156" s="2">
        <v>9.1999999999999993</v>
      </c>
      <c r="F156" s="2">
        <v>129.60000000000002</v>
      </c>
      <c r="G156" s="2">
        <v>126.69999999999999</v>
      </c>
      <c r="H156" s="2">
        <v>106.2</v>
      </c>
      <c r="I156" s="2">
        <v>0</v>
      </c>
      <c r="J156" s="2">
        <v>304.47710437710435</v>
      </c>
      <c r="K156" s="2">
        <v>0.17073317307692312</v>
      </c>
      <c r="L156" s="2">
        <v>11.87078854412729</v>
      </c>
      <c r="M156" s="2">
        <v>0</v>
      </c>
      <c r="N156" s="2">
        <v>0.3</v>
      </c>
      <c r="O156" s="2">
        <v>1.7228956228956229</v>
      </c>
      <c r="P156" s="2">
        <v>411.42926682692314</v>
      </c>
      <c r="Q156" s="2">
        <v>602.2292114558727</v>
      </c>
      <c r="R156" s="2">
        <v>421.7</v>
      </c>
      <c r="S156" s="2">
        <f t="shared" si="2"/>
        <v>1809.9</v>
      </c>
      <c r="T156" s="2">
        <f>SUM('ZBud Extract Monthly'!I155:J155)</f>
        <v>482.29999999999995</v>
      </c>
    </row>
    <row r="157" spans="1:20" x14ac:dyDescent="0.3">
      <c r="A157">
        <v>2002</v>
      </c>
      <c r="B157">
        <v>5</v>
      </c>
      <c r="C157">
        <v>2002</v>
      </c>
      <c r="D157" s="2">
        <v>132.09999999999997</v>
      </c>
      <c r="E157" s="2">
        <v>28.2</v>
      </c>
      <c r="F157" s="2">
        <v>499.1</v>
      </c>
      <c r="G157" s="2">
        <v>1331.4</v>
      </c>
      <c r="H157" s="2">
        <v>304</v>
      </c>
      <c r="I157" s="2">
        <v>38.5</v>
      </c>
      <c r="J157" s="2">
        <v>144.80000000000001</v>
      </c>
      <c r="K157" s="2">
        <v>0.74250433295068297</v>
      </c>
      <c r="L157" s="2">
        <v>224.50897335548643</v>
      </c>
      <c r="M157" s="2">
        <v>0</v>
      </c>
      <c r="N157" s="2">
        <v>0.4</v>
      </c>
      <c r="O157" s="2">
        <v>0</v>
      </c>
      <c r="P157" s="2">
        <v>525.65749566704926</v>
      </c>
      <c r="Q157" s="2">
        <v>1926.3910266445137</v>
      </c>
      <c r="R157" s="2">
        <v>497.7</v>
      </c>
      <c r="S157" s="2">
        <f t="shared" si="2"/>
        <v>5309.5</v>
      </c>
      <c r="T157" s="2">
        <f>SUM('ZBud Extract Monthly'!I156:J156)</f>
        <v>1305.5999999999999</v>
      </c>
    </row>
    <row r="158" spans="1:20" x14ac:dyDescent="0.3">
      <c r="A158">
        <v>2002</v>
      </c>
      <c r="B158">
        <v>6</v>
      </c>
      <c r="C158">
        <v>2002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19.587127808233902</v>
      </c>
      <c r="J158" s="2">
        <v>72.342811063509274</v>
      </c>
      <c r="K158" s="2">
        <v>1.3943734697506462</v>
      </c>
      <c r="L158" s="2">
        <v>481.76947236910041</v>
      </c>
      <c r="M158" s="2">
        <v>0</v>
      </c>
      <c r="N158" s="2">
        <v>3.1128721917660971</v>
      </c>
      <c r="O158" s="2">
        <v>10.957188936490725</v>
      </c>
      <c r="P158" s="2">
        <v>617.40562653024938</v>
      </c>
      <c r="Q158" s="2">
        <v>2821.6305276308999</v>
      </c>
      <c r="R158" s="2">
        <v>560.6</v>
      </c>
      <c r="S158" s="2">
        <f t="shared" si="2"/>
        <v>4482.8</v>
      </c>
      <c r="T158" s="2">
        <f>SUM('ZBud Extract Monthly'!I157:J157)</f>
        <v>890.2</v>
      </c>
    </row>
    <row r="159" spans="1:20" x14ac:dyDescent="0.3">
      <c r="A159">
        <v>2002</v>
      </c>
      <c r="B159">
        <v>7</v>
      </c>
      <c r="C159">
        <v>2002</v>
      </c>
      <c r="D159" s="2">
        <v>0</v>
      </c>
      <c r="E159" s="2">
        <v>0</v>
      </c>
      <c r="F159" s="2">
        <v>0.5</v>
      </c>
      <c r="G159" s="2">
        <v>0.7</v>
      </c>
      <c r="H159" s="2">
        <v>1.4000000000000001</v>
      </c>
      <c r="I159" s="2">
        <v>0</v>
      </c>
      <c r="J159" s="2">
        <v>11.099699924981246</v>
      </c>
      <c r="K159" s="2">
        <v>1.286448417305162</v>
      </c>
      <c r="L159" s="2">
        <v>367.06852089667507</v>
      </c>
      <c r="M159" s="2">
        <v>0</v>
      </c>
      <c r="N159" s="2">
        <v>0.5</v>
      </c>
      <c r="O159" s="2">
        <v>5.000300075018755</v>
      </c>
      <c r="P159" s="2">
        <v>683.51355158269473</v>
      </c>
      <c r="Q159" s="2">
        <v>2849.231479103325</v>
      </c>
      <c r="R159" s="2">
        <v>634.5</v>
      </c>
      <c r="S159" s="2">
        <f t="shared" si="2"/>
        <v>4538.2</v>
      </c>
      <c r="T159" s="2">
        <f>SUM('ZBud Extract Monthly'!I158:J158)</f>
        <v>899.3</v>
      </c>
    </row>
    <row r="160" spans="1:20" x14ac:dyDescent="0.3">
      <c r="A160">
        <v>2002</v>
      </c>
      <c r="B160">
        <v>8</v>
      </c>
      <c r="C160">
        <v>2002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66.627842966826023</v>
      </c>
      <c r="J160" s="2">
        <v>265.42819825220818</v>
      </c>
      <c r="K160" s="2">
        <v>1.6951191193984481</v>
      </c>
      <c r="L160" s="2">
        <v>338.74055789924944</v>
      </c>
      <c r="M160" s="2">
        <v>1.4567207415990728</v>
      </c>
      <c r="N160" s="2">
        <v>30.472157033173982</v>
      </c>
      <c r="O160" s="2">
        <v>21.671801747791818</v>
      </c>
      <c r="P160" s="2">
        <v>707.90488088060147</v>
      </c>
      <c r="Q160" s="2">
        <v>1978.2594421007509</v>
      </c>
      <c r="R160" s="2">
        <v>646.14327925840098</v>
      </c>
      <c r="S160" s="2">
        <f t="shared" si="2"/>
        <v>3674.2000000000003</v>
      </c>
      <c r="T160" s="2">
        <f>SUM('ZBud Extract Monthly'!I159:J159)</f>
        <v>644.79999999999995</v>
      </c>
    </row>
    <row r="161" spans="1:20" x14ac:dyDescent="0.3">
      <c r="A161">
        <v>2002</v>
      </c>
      <c r="B161">
        <v>9</v>
      </c>
      <c r="C161">
        <v>2002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104.2310580905761</v>
      </c>
      <c r="J161" s="2">
        <v>402.49529579762941</v>
      </c>
      <c r="K161" s="2">
        <v>0.72666144287117462</v>
      </c>
      <c r="L161" s="2">
        <v>89.431911174678376</v>
      </c>
      <c r="M161" s="2">
        <v>0.87315010722279407</v>
      </c>
      <c r="N161" s="2">
        <v>20.668941909423886</v>
      </c>
      <c r="O161" s="2">
        <v>28.504704202370544</v>
      </c>
      <c r="P161" s="2">
        <v>539.7733385571288</v>
      </c>
      <c r="Q161" s="2">
        <v>412.86808882532159</v>
      </c>
      <c r="R161" s="2">
        <v>541.62684989277727</v>
      </c>
      <c r="S161" s="2">
        <f t="shared" si="2"/>
        <v>1585.3</v>
      </c>
      <c r="T161" s="2">
        <f>SUM('ZBud Extract Monthly'!I160:J160)</f>
        <v>399.6</v>
      </c>
    </row>
    <row r="162" spans="1:20" x14ac:dyDescent="0.3">
      <c r="A162">
        <v>2002</v>
      </c>
      <c r="B162">
        <v>10</v>
      </c>
      <c r="C162">
        <v>2003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131.10677187708751</v>
      </c>
      <c r="J162" s="2">
        <v>511.34266753725979</v>
      </c>
      <c r="K162" s="2">
        <v>0.19370081399288783</v>
      </c>
      <c r="L162" s="2">
        <v>18.440291243315237</v>
      </c>
      <c r="M162" s="2">
        <v>0.56159420289855078</v>
      </c>
      <c r="N162" s="2">
        <v>13.093228122912492</v>
      </c>
      <c r="O162" s="2">
        <v>12.657332462740142</v>
      </c>
      <c r="P162" s="2">
        <v>542.90629918600712</v>
      </c>
      <c r="Q162" s="2">
        <v>667.05970875668481</v>
      </c>
      <c r="R162" s="2">
        <v>542.4384057971015</v>
      </c>
      <c r="S162" s="2">
        <f t="shared" si="2"/>
        <v>1771.6000000000001</v>
      </c>
      <c r="T162" s="2">
        <f>SUM('ZBud Extract Monthly'!I161:J161)</f>
        <v>451.20000000000005</v>
      </c>
    </row>
    <row r="163" spans="1:20" x14ac:dyDescent="0.3">
      <c r="A163">
        <v>2002</v>
      </c>
      <c r="B163">
        <v>11</v>
      </c>
      <c r="C163">
        <v>2003</v>
      </c>
      <c r="D163" s="2">
        <v>2192.8000000000002</v>
      </c>
      <c r="E163" s="2">
        <v>231.1</v>
      </c>
      <c r="F163" s="2">
        <v>1693.4</v>
      </c>
      <c r="G163" s="2">
        <v>3776.2</v>
      </c>
      <c r="H163" s="2">
        <v>760.8</v>
      </c>
      <c r="I163" s="2">
        <v>97.61552720215775</v>
      </c>
      <c r="J163" s="2">
        <v>361.14823323330114</v>
      </c>
      <c r="K163" s="2">
        <v>0.18764258555133079</v>
      </c>
      <c r="L163" s="2">
        <v>9.4905606570952941</v>
      </c>
      <c r="M163" s="2">
        <v>0</v>
      </c>
      <c r="N163" s="2">
        <v>8.1844727978422487</v>
      </c>
      <c r="O163" s="2">
        <v>2.8517667666988542</v>
      </c>
      <c r="P163" s="2">
        <v>437.61235741444864</v>
      </c>
      <c r="Q163" s="2">
        <v>1052.5094393429047</v>
      </c>
      <c r="R163" s="2">
        <v>423.1</v>
      </c>
      <c r="S163" s="2">
        <f t="shared" si="2"/>
        <v>8153.3000000000011</v>
      </c>
      <c r="T163" s="2">
        <f>SUM('ZBud Extract Monthly'!I162:J162)</f>
        <v>3536.5</v>
      </c>
    </row>
    <row r="164" spans="1:20" x14ac:dyDescent="0.3">
      <c r="A164">
        <v>2002</v>
      </c>
      <c r="B164">
        <v>12</v>
      </c>
      <c r="C164">
        <v>2003</v>
      </c>
      <c r="D164" s="2">
        <v>58340.899999999994</v>
      </c>
      <c r="E164" s="2">
        <v>6019</v>
      </c>
      <c r="F164" s="2">
        <v>30289.200000000004</v>
      </c>
      <c r="G164" s="2">
        <v>39864.6</v>
      </c>
      <c r="H164" s="2">
        <v>9181.0999999999985</v>
      </c>
      <c r="I164" s="2">
        <v>27.599999999999998</v>
      </c>
      <c r="J164" s="2">
        <v>101.5</v>
      </c>
      <c r="K164" s="2">
        <v>0.13403385872737886</v>
      </c>
      <c r="L164" s="2">
        <v>2.0117579470775011</v>
      </c>
      <c r="M164" s="2">
        <v>0</v>
      </c>
      <c r="N164" s="2">
        <v>1.2</v>
      </c>
      <c r="O164" s="2">
        <v>0</v>
      </c>
      <c r="P164" s="2">
        <v>409.7659661412726</v>
      </c>
      <c r="Q164" s="2">
        <v>999.88824205292258</v>
      </c>
      <c r="R164" s="2">
        <v>399.2</v>
      </c>
      <c r="S164" s="2">
        <f t="shared" si="2"/>
        <v>81145.900000000009</v>
      </c>
      <c r="T164" s="2">
        <f>SUM('ZBud Extract Monthly'!I163:J163)</f>
        <v>14389.4</v>
      </c>
    </row>
    <row r="165" spans="1:20" x14ac:dyDescent="0.3">
      <c r="A165">
        <v>2003</v>
      </c>
      <c r="B165">
        <v>1</v>
      </c>
      <c r="C165">
        <v>2003</v>
      </c>
      <c r="D165" s="2">
        <v>9630.4000000000015</v>
      </c>
      <c r="E165" s="2">
        <v>2092.1</v>
      </c>
      <c r="F165" s="2">
        <v>6721.5</v>
      </c>
      <c r="G165" s="2">
        <v>9098.6</v>
      </c>
      <c r="H165" s="2">
        <v>2043</v>
      </c>
      <c r="I165" s="2">
        <v>101.28244803695151</v>
      </c>
      <c r="J165" s="2">
        <v>371.4</v>
      </c>
      <c r="K165" s="2">
        <v>0.42345346960731578</v>
      </c>
      <c r="L165" s="2">
        <v>3.0673093052015745</v>
      </c>
      <c r="M165" s="2">
        <v>0</v>
      </c>
      <c r="N165" s="2">
        <v>24.617551963048498</v>
      </c>
      <c r="O165" s="2">
        <v>0</v>
      </c>
      <c r="P165" s="2">
        <v>531.57654653039265</v>
      </c>
      <c r="Q165" s="2">
        <v>1406.6326906947986</v>
      </c>
      <c r="R165" s="2">
        <v>485.2</v>
      </c>
      <c r="S165" s="2">
        <f t="shared" si="2"/>
        <v>20290</v>
      </c>
      <c r="T165" s="2">
        <f>SUM('ZBud Extract Monthly'!I164:J164)</f>
        <v>4192.2999999999993</v>
      </c>
    </row>
    <row r="166" spans="1:20" x14ac:dyDescent="0.3">
      <c r="A166">
        <v>2003</v>
      </c>
      <c r="B166">
        <v>2</v>
      </c>
      <c r="C166">
        <v>2003</v>
      </c>
      <c r="D166" s="2">
        <v>2735.1</v>
      </c>
      <c r="E166" s="2">
        <v>554.20000000000005</v>
      </c>
      <c r="F166" s="2">
        <v>3246.9999999999995</v>
      </c>
      <c r="G166" s="2">
        <v>5572.1</v>
      </c>
      <c r="H166" s="2">
        <v>1219.2</v>
      </c>
      <c r="I166" s="2">
        <v>151.97872340425533</v>
      </c>
      <c r="J166" s="2">
        <v>543.5</v>
      </c>
      <c r="K166" s="2">
        <v>3.6303630363036306E-2</v>
      </c>
      <c r="L166" s="2">
        <v>0.3685721384523114</v>
      </c>
      <c r="M166" s="2">
        <v>0</v>
      </c>
      <c r="N166" s="2">
        <v>5.9212765957446809</v>
      </c>
      <c r="O166" s="2">
        <v>0</v>
      </c>
      <c r="P166" s="2">
        <v>440.86369636963695</v>
      </c>
      <c r="Q166" s="2">
        <v>785.33142786154758</v>
      </c>
      <c r="R166" s="2">
        <v>438.5</v>
      </c>
      <c r="S166" s="2">
        <f t="shared" si="2"/>
        <v>11703.4</v>
      </c>
      <c r="T166" s="2">
        <f>SUM('ZBud Extract Monthly'!I165:J165)</f>
        <v>1904.9</v>
      </c>
    </row>
    <row r="167" spans="1:20" x14ac:dyDescent="0.3">
      <c r="A167">
        <v>2003</v>
      </c>
      <c r="B167">
        <v>3</v>
      </c>
      <c r="C167">
        <v>2003</v>
      </c>
      <c r="D167" s="2">
        <v>3861.2000000000007</v>
      </c>
      <c r="E167" s="2">
        <v>839.59999999999991</v>
      </c>
      <c r="F167" s="2">
        <v>3237.7</v>
      </c>
      <c r="G167" s="2">
        <v>3651.3</v>
      </c>
      <c r="H167" s="2">
        <v>1242.8</v>
      </c>
      <c r="I167" s="2">
        <v>159.8494382022472</v>
      </c>
      <c r="J167" s="2">
        <v>599.70000000000005</v>
      </c>
      <c r="K167" s="2">
        <v>0.1866269165247019</v>
      </c>
      <c r="L167" s="2">
        <v>0</v>
      </c>
      <c r="M167" s="2">
        <v>0</v>
      </c>
      <c r="N167" s="2">
        <v>121.9505617977528</v>
      </c>
      <c r="O167" s="2">
        <v>0</v>
      </c>
      <c r="P167" s="2">
        <v>833.3133730834752</v>
      </c>
      <c r="Q167" s="2">
        <v>1750.6999999999998</v>
      </c>
      <c r="R167" s="2">
        <v>630.20000000000005</v>
      </c>
      <c r="S167" s="2">
        <f t="shared" si="2"/>
        <v>11346.2</v>
      </c>
      <c r="T167" s="2">
        <f>SUM('ZBud Extract Monthly'!I166:J166)</f>
        <v>1332.2</v>
      </c>
    </row>
    <row r="168" spans="1:20" x14ac:dyDescent="0.3">
      <c r="A168">
        <v>2003</v>
      </c>
      <c r="B168">
        <v>4</v>
      </c>
      <c r="C168">
        <v>2003</v>
      </c>
      <c r="D168" s="2">
        <v>8356.9</v>
      </c>
      <c r="E168" s="2">
        <v>264.39999999999998</v>
      </c>
      <c r="F168" s="2">
        <v>3137.3999999999996</v>
      </c>
      <c r="G168" s="2">
        <v>5248.7</v>
      </c>
      <c r="H168" s="2">
        <v>1466</v>
      </c>
      <c r="I168" s="2">
        <v>0</v>
      </c>
      <c r="J168" s="2">
        <v>122.9</v>
      </c>
      <c r="K168" s="2">
        <v>0</v>
      </c>
      <c r="L168" s="2">
        <v>0.18113991594654577</v>
      </c>
      <c r="M168" s="2">
        <v>0</v>
      </c>
      <c r="N168" s="2">
        <v>0.2</v>
      </c>
      <c r="O168" s="2">
        <v>0</v>
      </c>
      <c r="P168" s="2">
        <v>282.5</v>
      </c>
      <c r="Q168" s="2">
        <v>203.81886008405343</v>
      </c>
      <c r="R168" s="2">
        <v>296.90000000000003</v>
      </c>
      <c r="S168" s="2">
        <f t="shared" si="2"/>
        <v>10635.499999999998</v>
      </c>
      <c r="T168" s="2">
        <f>SUM('ZBud Extract Monthly'!I167:J167)</f>
        <v>3449.6</v>
      </c>
    </row>
    <row r="169" spans="1:20" x14ac:dyDescent="0.3">
      <c r="A169">
        <v>2003</v>
      </c>
      <c r="B169">
        <v>5</v>
      </c>
      <c r="C169">
        <v>2003</v>
      </c>
      <c r="D169" s="2">
        <v>1554.0000000000002</v>
      </c>
      <c r="E169" s="2">
        <v>168.4</v>
      </c>
      <c r="F169" s="2">
        <v>818.80000000000007</v>
      </c>
      <c r="G169" s="2">
        <v>1306.6000000000001</v>
      </c>
      <c r="H169" s="2">
        <v>377.8</v>
      </c>
      <c r="I169" s="2">
        <v>65.099999999999994</v>
      </c>
      <c r="J169" s="2">
        <v>331.20332555325922</v>
      </c>
      <c r="K169" s="2">
        <v>0.44089078489937816</v>
      </c>
      <c r="L169" s="2">
        <v>230.5699446920718</v>
      </c>
      <c r="M169" s="2">
        <v>0</v>
      </c>
      <c r="N169" s="2">
        <v>0.3</v>
      </c>
      <c r="O169" s="2">
        <v>12.196674446740777</v>
      </c>
      <c r="P169" s="2">
        <v>408.8591092151006</v>
      </c>
      <c r="Q169" s="2">
        <v>550.83005530792821</v>
      </c>
      <c r="R169" s="2">
        <v>414.7</v>
      </c>
      <c r="S169" s="2">
        <f t="shared" si="2"/>
        <v>4108.5999999999995</v>
      </c>
      <c r="T169" s="2">
        <f>SUM('ZBud Extract Monthly'!I168:J168)</f>
        <v>1043.0999999999999</v>
      </c>
    </row>
    <row r="170" spans="1:20" x14ac:dyDescent="0.3">
      <c r="A170">
        <v>2003</v>
      </c>
      <c r="B170">
        <v>6</v>
      </c>
      <c r="C170">
        <v>2003</v>
      </c>
      <c r="D170" s="2">
        <v>0.89999999999999991</v>
      </c>
      <c r="E170" s="2">
        <v>0</v>
      </c>
      <c r="F170" s="2">
        <v>0</v>
      </c>
      <c r="G170" s="2">
        <v>0</v>
      </c>
      <c r="H170" s="2">
        <v>0</v>
      </c>
      <c r="I170" s="2">
        <v>9.0925925925925934</v>
      </c>
      <c r="J170" s="2">
        <v>194.28840474215198</v>
      </c>
      <c r="K170" s="2">
        <v>1.6682127418729913</v>
      </c>
      <c r="L170" s="2">
        <v>674.83041324010992</v>
      </c>
      <c r="M170" s="2">
        <v>0</v>
      </c>
      <c r="N170" s="2">
        <v>0.80740740740740735</v>
      </c>
      <c r="O170" s="2">
        <v>29.111595257848009</v>
      </c>
      <c r="P170" s="2">
        <v>612.33178725812695</v>
      </c>
      <c r="Q170" s="2">
        <v>2626.3695867598908</v>
      </c>
      <c r="R170" s="2">
        <v>554</v>
      </c>
      <c r="S170" s="2">
        <f t="shared" si="2"/>
        <v>4469.2000000000007</v>
      </c>
      <c r="T170" s="2">
        <f>SUM('ZBud Extract Monthly'!I169:J169)</f>
        <v>877.90000000000009</v>
      </c>
    </row>
    <row r="171" spans="1:20" x14ac:dyDescent="0.3">
      <c r="A171">
        <v>2003</v>
      </c>
      <c r="B171">
        <v>7</v>
      </c>
      <c r="C171">
        <v>2003</v>
      </c>
      <c r="D171" s="2">
        <v>0.6</v>
      </c>
      <c r="E171" s="2">
        <v>0</v>
      </c>
      <c r="F171" s="2">
        <v>0</v>
      </c>
      <c r="G171" s="2">
        <v>0</v>
      </c>
      <c r="H171" s="2">
        <v>0</v>
      </c>
      <c r="I171" s="2">
        <v>43.4</v>
      </c>
      <c r="J171" s="2">
        <v>565.51187000538448</v>
      </c>
      <c r="K171" s="2">
        <v>1.447919977563803</v>
      </c>
      <c r="L171" s="2">
        <v>469.93889935276286</v>
      </c>
      <c r="M171" s="2">
        <v>0</v>
      </c>
      <c r="N171" s="2">
        <v>0.5</v>
      </c>
      <c r="O171" s="2">
        <v>76.688129994615622</v>
      </c>
      <c r="P171" s="2">
        <v>700.95208002243612</v>
      </c>
      <c r="Q171" s="2">
        <v>2760.0611006472373</v>
      </c>
      <c r="R171" s="2">
        <v>650.9</v>
      </c>
      <c r="S171" s="2">
        <f t="shared" si="2"/>
        <v>4583.3</v>
      </c>
      <c r="T171" s="2">
        <f>SUM('ZBud Extract Monthly'!I170:J170)</f>
        <v>895.3</v>
      </c>
    </row>
    <row r="172" spans="1:20" x14ac:dyDescent="0.3">
      <c r="A172">
        <v>2003</v>
      </c>
      <c r="B172">
        <v>8</v>
      </c>
      <c r="C172">
        <v>2003</v>
      </c>
      <c r="D172" s="2">
        <v>35.500000000000007</v>
      </c>
      <c r="E172" s="2">
        <v>6.2</v>
      </c>
      <c r="F172" s="2">
        <v>149.30000000000001</v>
      </c>
      <c r="G172" s="2">
        <v>647.4</v>
      </c>
      <c r="H172" s="2">
        <v>119.7</v>
      </c>
      <c r="I172" s="2">
        <v>143.92511237440507</v>
      </c>
      <c r="J172" s="2">
        <v>432.05623468513932</v>
      </c>
      <c r="K172" s="2">
        <v>1.5394327525258462</v>
      </c>
      <c r="L172" s="2">
        <v>546.17447848227789</v>
      </c>
      <c r="M172" s="2">
        <v>1.6873857404021937</v>
      </c>
      <c r="N172" s="2">
        <v>31.974887625594924</v>
      </c>
      <c r="O172" s="2">
        <v>18.243765314860596</v>
      </c>
      <c r="P172" s="2">
        <v>713.86056724747414</v>
      </c>
      <c r="Q172" s="2">
        <v>2857.1255215177221</v>
      </c>
      <c r="R172" s="2">
        <v>633.31261425959781</v>
      </c>
      <c r="S172" s="2">
        <f t="shared" si="2"/>
        <v>5670.1</v>
      </c>
      <c r="T172" s="2">
        <f>SUM('ZBud Extract Monthly'!I171:J171)</f>
        <v>1340.1999999999998</v>
      </c>
    </row>
    <row r="173" spans="1:20" x14ac:dyDescent="0.3">
      <c r="A173">
        <v>2003</v>
      </c>
      <c r="B173">
        <v>9</v>
      </c>
      <c r="C173">
        <v>2003</v>
      </c>
      <c r="D173" s="2">
        <v>0</v>
      </c>
      <c r="E173" s="2">
        <v>0</v>
      </c>
      <c r="F173" s="2">
        <v>0.2</v>
      </c>
      <c r="G173" s="2">
        <v>0</v>
      </c>
      <c r="H173" s="2">
        <v>0.1</v>
      </c>
      <c r="I173" s="2">
        <v>111.31128678085199</v>
      </c>
      <c r="J173" s="2">
        <v>320.18926345118496</v>
      </c>
      <c r="K173" s="2">
        <v>1.260261178765852</v>
      </c>
      <c r="L173" s="2">
        <v>331.67454793761431</v>
      </c>
      <c r="M173" s="2">
        <v>1.2232034104750302</v>
      </c>
      <c r="N173" s="2">
        <v>18.988713219148003</v>
      </c>
      <c r="O173" s="2">
        <v>10.51073654881508</v>
      </c>
      <c r="P173" s="2">
        <v>572.33973882123416</v>
      </c>
      <c r="Q173" s="2">
        <v>903.12545206238565</v>
      </c>
      <c r="R173" s="2">
        <v>560.37679658952504</v>
      </c>
      <c r="S173" s="2">
        <f t="shared" si="2"/>
        <v>2370.3000000000002</v>
      </c>
      <c r="T173" s="2">
        <f>SUM('ZBud Extract Monthly'!I172:J172)</f>
        <v>537.79999999999995</v>
      </c>
    </row>
    <row r="174" spans="1:20" x14ac:dyDescent="0.3">
      <c r="A174">
        <v>2003</v>
      </c>
      <c r="B174">
        <v>10</v>
      </c>
      <c r="C174">
        <v>2004</v>
      </c>
      <c r="D174" s="2">
        <v>7.1</v>
      </c>
      <c r="E174" s="2">
        <v>0.5</v>
      </c>
      <c r="F174" s="2">
        <v>20.6</v>
      </c>
      <c r="G174" s="2">
        <v>17.199999999999996</v>
      </c>
      <c r="H174" s="2">
        <v>17.299999999999997</v>
      </c>
      <c r="I174" s="2">
        <v>157.42469809051519</v>
      </c>
      <c r="J174" s="2">
        <v>451.71641946820586</v>
      </c>
      <c r="K174" s="2">
        <v>0.54059773407995826</v>
      </c>
      <c r="L174" s="2">
        <v>47.561364863199131</v>
      </c>
      <c r="M174" s="2">
        <v>0.8560626702997276</v>
      </c>
      <c r="N174" s="2">
        <v>19.175301909484819</v>
      </c>
      <c r="O174" s="2">
        <v>20.183580531794178</v>
      </c>
      <c r="P174" s="2">
        <v>579.85940226592004</v>
      </c>
      <c r="Q174" s="2">
        <v>878.33863513680103</v>
      </c>
      <c r="R174" s="2">
        <v>577.84393732970022</v>
      </c>
      <c r="S174" s="2">
        <f t="shared" si="2"/>
        <v>2140.1</v>
      </c>
      <c r="T174" s="2">
        <f>SUM('ZBud Extract Monthly'!I173:J173)</f>
        <v>602.90000000000009</v>
      </c>
    </row>
    <row r="175" spans="1:20" x14ac:dyDescent="0.3">
      <c r="A175">
        <v>2003</v>
      </c>
      <c r="B175">
        <v>11</v>
      </c>
      <c r="C175">
        <v>2004</v>
      </c>
      <c r="D175" s="2">
        <v>1188.0999999999999</v>
      </c>
      <c r="E175" s="2">
        <v>188.89999999999998</v>
      </c>
      <c r="F175" s="2">
        <v>1874.7000000000003</v>
      </c>
      <c r="G175" s="2">
        <v>3773.8999999999996</v>
      </c>
      <c r="H175" s="2">
        <v>1065.4000000000001</v>
      </c>
      <c r="I175" s="2">
        <v>202.35558823529411</v>
      </c>
      <c r="J175" s="2">
        <v>528.79999999999995</v>
      </c>
      <c r="K175" s="2">
        <v>0.19846153846153849</v>
      </c>
      <c r="L175" s="2">
        <v>11.205234266030581</v>
      </c>
      <c r="M175" s="2">
        <v>0</v>
      </c>
      <c r="N175" s="2">
        <v>9.4444117647058832</v>
      </c>
      <c r="O175" s="2">
        <v>0</v>
      </c>
      <c r="P175" s="2">
        <v>423.50153846153847</v>
      </c>
      <c r="Q175" s="2">
        <v>1101.6947657339692</v>
      </c>
      <c r="R175" s="2">
        <v>410.2</v>
      </c>
      <c r="S175" s="2">
        <f t="shared" si="2"/>
        <v>8660.8000000000011</v>
      </c>
      <c r="T175" s="2">
        <f>SUM('ZBud Extract Monthly'!I174:J174)</f>
        <v>3035.8</v>
      </c>
    </row>
    <row r="176" spans="1:20" x14ac:dyDescent="0.3">
      <c r="A176">
        <v>2003</v>
      </c>
      <c r="B176">
        <v>12</v>
      </c>
      <c r="C176">
        <v>2004</v>
      </c>
      <c r="D176" s="2">
        <v>22581.3</v>
      </c>
      <c r="E176" s="2">
        <v>3413.9</v>
      </c>
      <c r="F176" s="2">
        <v>13683.199999999999</v>
      </c>
      <c r="G176" s="2">
        <v>19494.199999999997</v>
      </c>
      <c r="H176" s="2">
        <v>4574.1000000000004</v>
      </c>
      <c r="I176" s="2">
        <v>104.8</v>
      </c>
      <c r="J176" s="2">
        <v>261.8</v>
      </c>
      <c r="K176" s="2">
        <v>0.1738305941845765</v>
      </c>
      <c r="L176" s="2">
        <v>7.1934717375781592</v>
      </c>
      <c r="M176" s="2">
        <v>0</v>
      </c>
      <c r="N176" s="2">
        <v>1.2000000000000002</v>
      </c>
      <c r="O176" s="2">
        <v>0</v>
      </c>
      <c r="P176" s="2">
        <v>400.6261694058154</v>
      </c>
      <c r="Q176" s="2">
        <v>1018.1065282624218</v>
      </c>
      <c r="R176" s="2">
        <v>393.1</v>
      </c>
      <c r="S176" s="2">
        <f t="shared" si="2"/>
        <v>39570.699999999983</v>
      </c>
      <c r="T176" s="2">
        <f>SUM('ZBud Extract Monthly'!I175:J175)</f>
        <v>7842.6</v>
      </c>
    </row>
    <row r="177" spans="1:20" x14ac:dyDescent="0.3">
      <c r="A177">
        <v>2004</v>
      </c>
      <c r="B177">
        <v>1</v>
      </c>
      <c r="C177">
        <v>2004</v>
      </c>
      <c r="D177" s="2">
        <v>4549.3999999999996</v>
      </c>
      <c r="E177" s="2">
        <v>459.9</v>
      </c>
      <c r="F177" s="2">
        <v>3723.6</v>
      </c>
      <c r="G177" s="2">
        <v>7485.6</v>
      </c>
      <c r="H177" s="2">
        <v>1336.8999999999999</v>
      </c>
      <c r="I177" s="2">
        <v>69.367999999999995</v>
      </c>
      <c r="J177" s="2">
        <v>180.3</v>
      </c>
      <c r="K177" s="2">
        <v>0.36396633350867968</v>
      </c>
      <c r="L177" s="2">
        <v>3.5457126425636263</v>
      </c>
      <c r="M177" s="2">
        <v>0</v>
      </c>
      <c r="N177" s="2">
        <v>25.431999999999999</v>
      </c>
      <c r="O177" s="2">
        <v>0</v>
      </c>
      <c r="P177" s="2">
        <v>556.8360336664914</v>
      </c>
      <c r="Q177" s="2">
        <v>1463.0542873574364</v>
      </c>
      <c r="R177" s="2">
        <v>526.19999999999993</v>
      </c>
      <c r="S177" s="2">
        <f t="shared" si="2"/>
        <v>15096.100000000002</v>
      </c>
      <c r="T177" s="2">
        <f>SUM('ZBud Extract Monthly'!I176:J176)</f>
        <v>5154.8</v>
      </c>
    </row>
    <row r="178" spans="1:20" x14ac:dyDescent="0.3">
      <c r="A178">
        <v>2004</v>
      </c>
      <c r="B178">
        <v>2</v>
      </c>
      <c r="C178">
        <v>2004</v>
      </c>
      <c r="D178" s="2">
        <v>25656.3</v>
      </c>
      <c r="E178" s="2">
        <v>3668.1</v>
      </c>
      <c r="F178" s="2">
        <v>12878.999999999998</v>
      </c>
      <c r="G178" s="2">
        <v>16742.8</v>
      </c>
      <c r="H178" s="2">
        <v>3864.5000000000005</v>
      </c>
      <c r="I178" s="2">
        <v>185.60613496932515</v>
      </c>
      <c r="J178" s="2">
        <v>465.6</v>
      </c>
      <c r="K178" s="2">
        <v>3.8687973086627414E-2</v>
      </c>
      <c r="L178" s="2">
        <v>0.40217848958055741</v>
      </c>
      <c r="M178" s="2">
        <v>0</v>
      </c>
      <c r="N178" s="2">
        <v>6.7938650306748452</v>
      </c>
      <c r="O178" s="2">
        <v>0</v>
      </c>
      <c r="P178" s="2">
        <v>456.06131202691341</v>
      </c>
      <c r="Q178" s="2">
        <v>833.29782151041945</v>
      </c>
      <c r="R178" s="2">
        <v>455.29999999999995</v>
      </c>
      <c r="S178" s="2">
        <f t="shared" si="2"/>
        <v>35231.399999999994</v>
      </c>
      <c r="T178" s="2">
        <f>SUM('ZBud Extract Monthly'!I177:J177)</f>
        <v>7926.2</v>
      </c>
    </row>
    <row r="179" spans="1:20" x14ac:dyDescent="0.3">
      <c r="A179">
        <v>2004</v>
      </c>
      <c r="B179">
        <v>3</v>
      </c>
      <c r="C179">
        <v>2004</v>
      </c>
      <c r="D179" s="2">
        <v>718.59999999999991</v>
      </c>
      <c r="E179" s="2">
        <v>135</v>
      </c>
      <c r="F179" s="2">
        <v>791.6</v>
      </c>
      <c r="G179" s="2">
        <v>1415.8000000000002</v>
      </c>
      <c r="H179" s="2">
        <v>331.7</v>
      </c>
      <c r="I179" s="2">
        <v>126.28726708074534</v>
      </c>
      <c r="J179" s="2">
        <v>354.6</v>
      </c>
      <c r="K179" s="2">
        <v>0.50405508798775822</v>
      </c>
      <c r="L179" s="2">
        <v>0.32363112391930832</v>
      </c>
      <c r="M179" s="2">
        <v>0.10559824368825466</v>
      </c>
      <c r="N179" s="2">
        <v>145.21273291925468</v>
      </c>
      <c r="O179" s="2">
        <v>0</v>
      </c>
      <c r="P179" s="2">
        <v>897.09594491201233</v>
      </c>
      <c r="Q179" s="2">
        <v>1864.9763688760806</v>
      </c>
      <c r="R179" s="2">
        <v>769.99440175631173</v>
      </c>
      <c r="S179" s="2">
        <f t="shared" si="2"/>
        <v>6072.1</v>
      </c>
      <c r="T179" s="2">
        <f>SUM('ZBud Extract Monthly'!I178:J178)</f>
        <v>1163.5</v>
      </c>
    </row>
    <row r="180" spans="1:20" x14ac:dyDescent="0.3">
      <c r="A180">
        <v>2004</v>
      </c>
      <c r="B180">
        <v>4</v>
      </c>
      <c r="C180">
        <v>2004</v>
      </c>
      <c r="D180" s="2">
        <v>34.099999999999994</v>
      </c>
      <c r="E180" s="2">
        <v>2.2000000000000002</v>
      </c>
      <c r="F180" s="2">
        <v>51.7</v>
      </c>
      <c r="G180" s="2">
        <v>75.699999999999989</v>
      </c>
      <c r="H180" s="2">
        <v>49.2</v>
      </c>
      <c r="I180" s="2">
        <v>0</v>
      </c>
      <c r="J180" s="2">
        <v>299.54901773100255</v>
      </c>
      <c r="K180" s="2">
        <v>0.25060987598581441</v>
      </c>
      <c r="L180" s="2">
        <v>17.14732179378365</v>
      </c>
      <c r="M180" s="2">
        <v>0</v>
      </c>
      <c r="N180" s="2">
        <v>0.4</v>
      </c>
      <c r="O180" s="2">
        <v>7.1509822689974598</v>
      </c>
      <c r="P180" s="2">
        <v>505.04939012401417</v>
      </c>
      <c r="Q180" s="2">
        <v>930.45267820621643</v>
      </c>
      <c r="R180" s="2">
        <v>494.70000000000005</v>
      </c>
      <c r="S180" s="2">
        <f t="shared" si="2"/>
        <v>2124.1999999999998</v>
      </c>
      <c r="T180" s="2">
        <f>SUM('ZBud Extract Monthly'!I179:J179)</f>
        <v>382.7</v>
      </c>
    </row>
    <row r="181" spans="1:20" x14ac:dyDescent="0.3">
      <c r="A181">
        <v>2004</v>
      </c>
      <c r="B181">
        <v>5</v>
      </c>
      <c r="C181">
        <v>2004</v>
      </c>
      <c r="D181" s="2">
        <v>25.299999999999994</v>
      </c>
      <c r="E181" s="2">
        <v>5.9</v>
      </c>
      <c r="F181" s="2">
        <v>91.699999999999989</v>
      </c>
      <c r="G181" s="2">
        <v>100.6</v>
      </c>
      <c r="H181" s="2">
        <v>85.6</v>
      </c>
      <c r="I181" s="2">
        <v>25.2</v>
      </c>
      <c r="J181" s="2">
        <v>345.40595474590725</v>
      </c>
      <c r="K181" s="2">
        <v>0.97913523321453644</v>
      </c>
      <c r="L181" s="2">
        <v>307.04485237410512</v>
      </c>
      <c r="M181" s="2">
        <v>0</v>
      </c>
      <c r="N181" s="2">
        <v>0.4</v>
      </c>
      <c r="O181" s="2">
        <v>10.19404525409275</v>
      </c>
      <c r="P181" s="2">
        <v>614.92086476678548</v>
      </c>
      <c r="Q181" s="2">
        <v>2287.3551476258949</v>
      </c>
      <c r="R181" s="2">
        <v>557.5</v>
      </c>
      <c r="S181" s="2">
        <f t="shared" si="2"/>
        <v>4045.7</v>
      </c>
      <c r="T181" s="2">
        <f>SUM('ZBud Extract Monthly'!I180:J180)</f>
        <v>750.30000000000007</v>
      </c>
    </row>
    <row r="182" spans="1:20" x14ac:dyDescent="0.3">
      <c r="A182">
        <v>2004</v>
      </c>
      <c r="B182">
        <v>6</v>
      </c>
      <c r="C182">
        <v>2004</v>
      </c>
      <c r="D182" s="2">
        <v>0.8</v>
      </c>
      <c r="E182" s="2">
        <v>0</v>
      </c>
      <c r="F182" s="2">
        <v>0.1</v>
      </c>
      <c r="G182" s="2">
        <v>0</v>
      </c>
      <c r="H182" s="2">
        <v>0</v>
      </c>
      <c r="I182" s="2">
        <v>34.700000000000003</v>
      </c>
      <c r="J182" s="2">
        <v>104.71798274422437</v>
      </c>
      <c r="K182" s="2">
        <v>1.5864315858826878</v>
      </c>
      <c r="L182" s="2">
        <v>574.9578952738882</v>
      </c>
      <c r="M182" s="2">
        <v>0</v>
      </c>
      <c r="N182" s="2">
        <v>0.4</v>
      </c>
      <c r="O182" s="2">
        <v>5.6820172557756372</v>
      </c>
      <c r="P182" s="2">
        <v>647.8135684141173</v>
      </c>
      <c r="Q182" s="2">
        <v>2661.8421047261118</v>
      </c>
      <c r="R182" s="2">
        <v>572</v>
      </c>
      <c r="S182" s="2">
        <f t="shared" si="2"/>
        <v>4458.3</v>
      </c>
      <c r="T182" s="2">
        <f>SUM('ZBud Extract Monthly'!I181:J181)</f>
        <v>842.69999999999993</v>
      </c>
    </row>
    <row r="183" spans="1:20" x14ac:dyDescent="0.3">
      <c r="A183">
        <v>2004</v>
      </c>
      <c r="B183">
        <v>7</v>
      </c>
      <c r="C183">
        <v>2004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32.662287735849063</v>
      </c>
      <c r="J183" s="2">
        <v>76.459677653664926</v>
      </c>
      <c r="K183" s="2">
        <v>1.530582212168115</v>
      </c>
      <c r="L183" s="2">
        <v>446.36795066285924</v>
      </c>
      <c r="M183" s="2">
        <v>0</v>
      </c>
      <c r="N183" s="2">
        <v>2.7377122641509439</v>
      </c>
      <c r="O183" s="2">
        <v>7.140322346335072</v>
      </c>
      <c r="P183" s="2">
        <v>718.06941778783198</v>
      </c>
      <c r="Q183" s="2">
        <v>2946.5320493371405</v>
      </c>
      <c r="R183" s="2">
        <v>640.20000000000005</v>
      </c>
      <c r="S183" s="2">
        <f t="shared" si="2"/>
        <v>4752.7</v>
      </c>
      <c r="T183" s="2">
        <f>SUM('ZBud Extract Monthly'!I182:J182)</f>
        <v>923.99999999999989</v>
      </c>
    </row>
    <row r="184" spans="1:20" x14ac:dyDescent="0.3">
      <c r="A184">
        <v>2004</v>
      </c>
      <c r="B184">
        <v>8</v>
      </c>
      <c r="C184">
        <v>2004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123.75537414614314</v>
      </c>
      <c r="J184" s="2">
        <v>257.81916773950081</v>
      </c>
      <c r="K184" s="2">
        <v>2.1432495624407122</v>
      </c>
      <c r="L184" s="2">
        <v>580.32354404751368</v>
      </c>
      <c r="M184" s="2">
        <v>2.0007194244604318</v>
      </c>
      <c r="N184" s="2">
        <v>44.444625853856842</v>
      </c>
      <c r="O184" s="2">
        <v>28.880832260499147</v>
      </c>
      <c r="P184" s="2">
        <v>728.25675043755928</v>
      </c>
      <c r="Q184" s="2">
        <v>1193.3764559524861</v>
      </c>
      <c r="R184" s="2">
        <v>693.39928057553959</v>
      </c>
      <c r="S184" s="2">
        <f t="shared" si="2"/>
        <v>3199.5</v>
      </c>
      <c r="T184" s="2">
        <f>SUM('ZBud Extract Monthly'!I183:J183)</f>
        <v>505.1</v>
      </c>
    </row>
    <row r="185" spans="1:20" x14ac:dyDescent="0.3">
      <c r="A185">
        <v>2004</v>
      </c>
      <c r="B185">
        <v>9</v>
      </c>
      <c r="C185">
        <v>2004</v>
      </c>
      <c r="D185" s="2">
        <v>7.0000000000000009</v>
      </c>
      <c r="E185" s="2">
        <v>0.1</v>
      </c>
      <c r="F185" s="2">
        <v>9.9000000000000021</v>
      </c>
      <c r="G185" s="2">
        <v>10.100000000000001</v>
      </c>
      <c r="H185" s="2">
        <v>2.2000000000000002</v>
      </c>
      <c r="I185" s="2">
        <v>263.14366310967068</v>
      </c>
      <c r="J185" s="2">
        <v>525.41809034675339</v>
      </c>
      <c r="K185" s="2">
        <v>0.74466093117408916</v>
      </c>
      <c r="L185" s="2">
        <v>215.58543100920588</v>
      </c>
      <c r="M185" s="2">
        <v>1.4229249011857708</v>
      </c>
      <c r="N185" s="2">
        <v>28.056336890329298</v>
      </c>
      <c r="O185" s="2">
        <v>23.381909653246609</v>
      </c>
      <c r="P185" s="2">
        <v>589.15533906882592</v>
      </c>
      <c r="Q185" s="2">
        <v>455.3145689907941</v>
      </c>
      <c r="R185" s="2">
        <v>590.47707509881423</v>
      </c>
      <c r="S185" s="2">
        <f t="shared" si="2"/>
        <v>1874.9</v>
      </c>
      <c r="T185" s="2">
        <f>SUM('ZBud Extract Monthly'!I184:J184)</f>
        <v>605.20000000000005</v>
      </c>
    </row>
    <row r="186" spans="1:20" x14ac:dyDescent="0.3">
      <c r="A186">
        <v>2004</v>
      </c>
      <c r="B186">
        <v>10</v>
      </c>
      <c r="C186">
        <v>2005</v>
      </c>
      <c r="D186" s="2">
        <v>4204.0999999999995</v>
      </c>
      <c r="E186" s="2">
        <v>350.6</v>
      </c>
      <c r="F186" s="2">
        <v>3593.5000000000005</v>
      </c>
      <c r="G186" s="2">
        <v>6689.9000000000005</v>
      </c>
      <c r="H186" s="2">
        <v>1763.5</v>
      </c>
      <c r="I186" s="2">
        <v>92.185802432603637</v>
      </c>
      <c r="J186" s="2">
        <v>185.26850032404568</v>
      </c>
      <c r="K186" s="2">
        <v>0.66721162444113258</v>
      </c>
      <c r="L186" s="2">
        <v>82.423646540491816</v>
      </c>
      <c r="M186" s="2">
        <v>1.3113695090439277</v>
      </c>
      <c r="N186" s="2">
        <v>18.214197567396361</v>
      </c>
      <c r="O186" s="2">
        <v>12.431499675954317</v>
      </c>
      <c r="P186" s="2">
        <v>514.03278837555888</v>
      </c>
      <c r="Q186" s="2">
        <v>1247.9763534595081</v>
      </c>
      <c r="R186" s="2">
        <v>489.18863049095609</v>
      </c>
      <c r="S186" s="2">
        <f t="shared" si="2"/>
        <v>14382.5</v>
      </c>
      <c r="T186" s="2">
        <f>SUM('ZBud Extract Monthly'!I185:J185)</f>
        <v>4069.1</v>
      </c>
    </row>
    <row r="187" spans="1:20" x14ac:dyDescent="0.3">
      <c r="A187">
        <v>2004</v>
      </c>
      <c r="B187">
        <v>11</v>
      </c>
      <c r="C187">
        <v>2005</v>
      </c>
      <c r="D187" s="2">
        <v>259.89999999999998</v>
      </c>
      <c r="E187" s="2">
        <v>74.8</v>
      </c>
      <c r="F187" s="2">
        <v>762.3</v>
      </c>
      <c r="G187" s="2">
        <v>1893.9000000000003</v>
      </c>
      <c r="H187" s="2">
        <v>526.70000000000005</v>
      </c>
      <c r="I187" s="2">
        <v>191.1141463414634</v>
      </c>
      <c r="J187" s="2">
        <v>366.7</v>
      </c>
      <c r="K187" s="2">
        <v>0.11622253389434316</v>
      </c>
      <c r="L187" s="2">
        <v>3.8802814282751168</v>
      </c>
      <c r="M187" s="2">
        <v>0</v>
      </c>
      <c r="N187" s="2">
        <v>10.785853658536583</v>
      </c>
      <c r="O187" s="2">
        <v>0</v>
      </c>
      <c r="P187" s="2">
        <v>396.88377746610564</v>
      </c>
      <c r="Q187" s="2">
        <v>645.31971857172482</v>
      </c>
      <c r="R187" s="2">
        <v>390.5</v>
      </c>
      <c r="S187" s="2">
        <f t="shared" si="2"/>
        <v>4619.6000000000004</v>
      </c>
      <c r="T187" s="2">
        <f>SUM('ZBud Extract Monthly'!I186:J186)</f>
        <v>2005.6000000000001</v>
      </c>
    </row>
    <row r="188" spans="1:20" x14ac:dyDescent="0.3">
      <c r="A188">
        <v>2004</v>
      </c>
      <c r="B188">
        <v>12</v>
      </c>
      <c r="C188">
        <v>2005</v>
      </c>
      <c r="D188" s="2">
        <v>15780</v>
      </c>
      <c r="E188" s="2">
        <v>3175.6</v>
      </c>
      <c r="F188" s="2">
        <v>12172.899999999998</v>
      </c>
      <c r="G188" s="2">
        <v>15819.500000000002</v>
      </c>
      <c r="H188" s="2">
        <v>4076.5000000000005</v>
      </c>
      <c r="I188" s="2">
        <v>52.315274949083502</v>
      </c>
      <c r="J188" s="2">
        <v>98.5</v>
      </c>
      <c r="K188" s="2">
        <v>9.9788806758183746E-2</v>
      </c>
      <c r="L188" s="2">
        <v>2.4486740871412294</v>
      </c>
      <c r="M188" s="2">
        <v>0</v>
      </c>
      <c r="N188" s="2">
        <v>9.3847250509164972</v>
      </c>
      <c r="O188" s="2">
        <v>0</v>
      </c>
      <c r="P188" s="2">
        <v>419.20021119324178</v>
      </c>
      <c r="Q188" s="2">
        <v>591.75132591285887</v>
      </c>
      <c r="R188" s="2">
        <v>416.1</v>
      </c>
      <c r="S188" s="2">
        <f t="shared" si="2"/>
        <v>33498.5</v>
      </c>
      <c r="T188" s="2">
        <f>SUM('ZBud Extract Monthly'!I187:J187)</f>
        <v>6719</v>
      </c>
    </row>
    <row r="189" spans="1:20" x14ac:dyDescent="0.3">
      <c r="A189">
        <v>2005</v>
      </c>
      <c r="B189">
        <v>1</v>
      </c>
      <c r="C189">
        <v>2005</v>
      </c>
      <c r="D189" s="2">
        <v>8718</v>
      </c>
      <c r="E189" s="2">
        <v>1681.9</v>
      </c>
      <c r="F189" s="2">
        <v>8133.1999999999989</v>
      </c>
      <c r="G189" s="2">
        <v>12304.8</v>
      </c>
      <c r="H189" s="2">
        <v>2731.4000000000005</v>
      </c>
      <c r="I189" s="2">
        <v>4.5167796987884685</v>
      </c>
      <c r="J189" s="2">
        <v>9.5782166205639108</v>
      </c>
      <c r="K189" s="2">
        <v>0.69980089596814354</v>
      </c>
      <c r="L189" s="2">
        <v>5.5048041113012722</v>
      </c>
      <c r="M189" s="2">
        <v>0</v>
      </c>
      <c r="N189" s="2">
        <v>36.583220301211526</v>
      </c>
      <c r="O189" s="2">
        <v>16.421783379436089</v>
      </c>
      <c r="P189" s="2">
        <v>575.80019910403189</v>
      </c>
      <c r="Q189" s="2">
        <v>2069.4951958886986</v>
      </c>
      <c r="R189" s="2">
        <v>525</v>
      </c>
      <c r="S189" s="2">
        <f t="shared" si="2"/>
        <v>26345.9</v>
      </c>
      <c r="T189" s="2">
        <f>SUM('ZBud Extract Monthly'!I188:J188)</f>
        <v>6564.9000000000005</v>
      </c>
    </row>
    <row r="190" spans="1:20" x14ac:dyDescent="0.3">
      <c r="A190">
        <v>2005</v>
      </c>
      <c r="B190">
        <v>2</v>
      </c>
      <c r="C190">
        <v>2005</v>
      </c>
      <c r="D190" s="2">
        <v>1884.8000000000002</v>
      </c>
      <c r="E190" s="2">
        <v>323.5</v>
      </c>
      <c r="F190" s="2">
        <v>1566.4</v>
      </c>
      <c r="G190" s="2">
        <v>2958.2999999999993</v>
      </c>
      <c r="H190" s="2">
        <v>926.5</v>
      </c>
      <c r="I190" s="2">
        <v>203.9</v>
      </c>
      <c r="J190" s="2">
        <v>376.1</v>
      </c>
      <c r="K190" s="2">
        <v>5.7448559670781899E-2</v>
      </c>
      <c r="L190" s="2">
        <v>1.2579143501750303</v>
      </c>
      <c r="M190" s="2">
        <v>0</v>
      </c>
      <c r="N190" s="2">
        <v>6.2999999999999989</v>
      </c>
      <c r="O190" s="2">
        <v>0</v>
      </c>
      <c r="P190" s="2">
        <v>479.44255144032923</v>
      </c>
      <c r="Q190" s="2">
        <v>1269.442085649825</v>
      </c>
      <c r="R190" s="2">
        <v>456.59999999999997</v>
      </c>
      <c r="S190" s="2">
        <f t="shared" si="2"/>
        <v>7658</v>
      </c>
      <c r="T190" s="2">
        <f>SUM('ZBud Extract Monthly'!I189:J189)</f>
        <v>1605.6999999999998</v>
      </c>
    </row>
    <row r="191" spans="1:20" x14ac:dyDescent="0.3">
      <c r="A191">
        <v>2005</v>
      </c>
      <c r="B191">
        <v>3</v>
      </c>
      <c r="C191">
        <v>2005</v>
      </c>
      <c r="D191" s="2">
        <v>4358.7</v>
      </c>
      <c r="E191" s="2">
        <v>384.9</v>
      </c>
      <c r="F191" s="2">
        <v>2291.2999999999997</v>
      </c>
      <c r="G191" s="2">
        <v>4291.0999999999995</v>
      </c>
      <c r="H191" s="2">
        <v>1158</v>
      </c>
      <c r="I191" s="2">
        <v>288.23322475570035</v>
      </c>
      <c r="J191" s="2">
        <v>568.90000000000009</v>
      </c>
      <c r="K191" s="2">
        <v>1.5247219846022242</v>
      </c>
      <c r="L191" s="2">
        <v>5.8013655706389917</v>
      </c>
      <c r="M191" s="2">
        <v>0</v>
      </c>
      <c r="N191" s="2">
        <v>161.16677524429969</v>
      </c>
      <c r="O191" s="2">
        <v>0</v>
      </c>
      <c r="P191" s="2">
        <v>832.07527801539777</v>
      </c>
      <c r="Q191" s="2">
        <v>1949.1986344293609</v>
      </c>
      <c r="R191" s="2">
        <v>758.5</v>
      </c>
      <c r="S191" s="2">
        <f t="shared" si="2"/>
        <v>11287.5</v>
      </c>
      <c r="T191" s="2">
        <f>SUM('ZBud Extract Monthly'!I190:J190)</f>
        <v>2371.6000000000004</v>
      </c>
    </row>
    <row r="192" spans="1:20" x14ac:dyDescent="0.3">
      <c r="A192">
        <v>2005</v>
      </c>
      <c r="B192">
        <v>4</v>
      </c>
      <c r="C192">
        <v>2005</v>
      </c>
      <c r="D192" s="2">
        <v>1637.1</v>
      </c>
      <c r="E192" s="2">
        <v>50.100000000000009</v>
      </c>
      <c r="F192" s="2">
        <v>745.1</v>
      </c>
      <c r="G192" s="2">
        <v>1249.2</v>
      </c>
      <c r="H192" s="2">
        <v>483.29999999999995</v>
      </c>
      <c r="I192" s="2">
        <v>0</v>
      </c>
      <c r="J192" s="2">
        <v>4.4000000000000004</v>
      </c>
      <c r="K192" s="2">
        <v>3.6931448237373266E-2</v>
      </c>
      <c r="L192" s="2">
        <v>8.2572250985406601</v>
      </c>
      <c r="M192" s="2">
        <v>0</v>
      </c>
      <c r="N192" s="2">
        <v>0.3</v>
      </c>
      <c r="O192" s="2">
        <v>0</v>
      </c>
      <c r="P192" s="2">
        <v>363.66306855176265</v>
      </c>
      <c r="Q192" s="2">
        <v>314.64277490145935</v>
      </c>
      <c r="R192" s="2">
        <v>367.40000000000003</v>
      </c>
      <c r="S192" s="2">
        <f t="shared" si="2"/>
        <v>3531.6000000000004</v>
      </c>
      <c r="T192" s="2">
        <f>SUM('ZBud Extract Monthly'!I191:J191)</f>
        <v>847.5</v>
      </c>
    </row>
    <row r="193" spans="1:20" x14ac:dyDescent="0.3">
      <c r="A193">
        <v>2005</v>
      </c>
      <c r="B193">
        <v>5</v>
      </c>
      <c r="C193">
        <v>2005</v>
      </c>
      <c r="D193" s="2">
        <v>6101.9000000000005</v>
      </c>
      <c r="E193" s="2">
        <v>640.90000000000009</v>
      </c>
      <c r="F193" s="2">
        <v>3262.3</v>
      </c>
      <c r="G193" s="2">
        <v>6158.8</v>
      </c>
      <c r="H193" s="2">
        <v>1337</v>
      </c>
      <c r="I193" s="2">
        <v>16.8</v>
      </c>
      <c r="J193" s="2">
        <v>40.612795907368827</v>
      </c>
      <c r="K193" s="2">
        <v>0.81973002223092417</v>
      </c>
      <c r="L193" s="2">
        <v>423.24418318587834</v>
      </c>
      <c r="M193" s="2">
        <v>0</v>
      </c>
      <c r="N193" s="2">
        <v>0.3</v>
      </c>
      <c r="O193" s="2">
        <v>0.18720409263117255</v>
      </c>
      <c r="P193" s="2">
        <v>438.68026997776911</v>
      </c>
      <c r="Q193" s="2">
        <v>929.45581681412159</v>
      </c>
      <c r="R193" s="2">
        <v>414</v>
      </c>
      <c r="S193" s="2">
        <f t="shared" si="2"/>
        <v>12964.3</v>
      </c>
      <c r="T193" s="2">
        <f>SUM('ZBud Extract Monthly'!I192:J192)</f>
        <v>2968.4000000000005</v>
      </c>
    </row>
    <row r="194" spans="1:20" x14ac:dyDescent="0.3">
      <c r="A194">
        <v>2005</v>
      </c>
      <c r="B194">
        <v>6</v>
      </c>
      <c r="C194">
        <v>2005</v>
      </c>
      <c r="D194" s="2">
        <v>1401.3</v>
      </c>
      <c r="E194" s="2">
        <v>77.400000000000006</v>
      </c>
      <c r="F194" s="2">
        <v>785.6</v>
      </c>
      <c r="G194" s="2">
        <v>2052.8999999999996</v>
      </c>
      <c r="H194" s="2">
        <v>426.4</v>
      </c>
      <c r="I194" s="2">
        <v>60.2</v>
      </c>
      <c r="J194" s="2">
        <v>280.26051767261492</v>
      </c>
      <c r="K194" s="2">
        <v>1.7696867321867324</v>
      </c>
      <c r="L194" s="2">
        <v>759.99630443030844</v>
      </c>
      <c r="M194" s="2">
        <v>0</v>
      </c>
      <c r="N194" s="2">
        <v>0.3</v>
      </c>
      <c r="O194" s="2">
        <v>16.639482327385092</v>
      </c>
      <c r="P194" s="2">
        <v>533.43031326781329</v>
      </c>
      <c r="Q194" s="2">
        <v>2195.3036955696916</v>
      </c>
      <c r="R194" s="2">
        <v>462.3</v>
      </c>
      <c r="S194" s="2">
        <f t="shared" si="2"/>
        <v>7217.7</v>
      </c>
      <c r="T194" s="2">
        <f>SUM('ZBud Extract Monthly'!I193:J193)</f>
        <v>1575.6000000000001</v>
      </c>
    </row>
    <row r="195" spans="1:20" x14ac:dyDescent="0.3">
      <c r="A195">
        <v>2005</v>
      </c>
      <c r="B195">
        <v>7</v>
      </c>
      <c r="C195">
        <v>2005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17.435897435897438</v>
      </c>
      <c r="J195" s="2">
        <v>55.136645017044778</v>
      </c>
      <c r="K195" s="2">
        <v>1.4921330428234811</v>
      </c>
      <c r="L195" s="2">
        <v>591.05704003925996</v>
      </c>
      <c r="M195" s="2">
        <v>0</v>
      </c>
      <c r="N195" s="2">
        <v>2.0641025641025639</v>
      </c>
      <c r="O195" s="2">
        <v>7.7633549829552235</v>
      </c>
      <c r="P195" s="2">
        <v>726.1078669571765</v>
      </c>
      <c r="Q195" s="2">
        <v>2773.2429599607403</v>
      </c>
      <c r="R195" s="2">
        <v>648</v>
      </c>
      <c r="S195" s="2">
        <f t="shared" si="2"/>
        <v>4739.9000000000005</v>
      </c>
      <c r="T195" s="2">
        <f>SUM('ZBud Extract Monthly'!I194:J194)</f>
        <v>914.2</v>
      </c>
    </row>
    <row r="196" spans="1:20" x14ac:dyDescent="0.3">
      <c r="A196">
        <v>2005</v>
      </c>
      <c r="B196">
        <v>8</v>
      </c>
      <c r="C196">
        <v>2005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113.28756059949156</v>
      </c>
      <c r="J196" s="2">
        <v>197.67117923538925</v>
      </c>
      <c r="K196" s="2">
        <v>2.3983979355048035</v>
      </c>
      <c r="L196" s="2">
        <v>770.60157662437382</v>
      </c>
      <c r="M196" s="2">
        <v>1.7615619546247818</v>
      </c>
      <c r="N196" s="2">
        <v>45.91243940050844</v>
      </c>
      <c r="O196" s="2">
        <v>32.728820764610774</v>
      </c>
      <c r="P196" s="2">
        <v>834.90160206449514</v>
      </c>
      <c r="Q196" s="2">
        <v>2798.6984233756266</v>
      </c>
      <c r="R196" s="2">
        <v>728.63843804537521</v>
      </c>
      <c r="S196" s="2">
        <f t="shared" si="2"/>
        <v>5137.0000000000009</v>
      </c>
      <c r="T196" s="2">
        <f>SUM('ZBud Extract Monthly'!I195:J195)</f>
        <v>895.4</v>
      </c>
    </row>
    <row r="197" spans="1:20" x14ac:dyDescent="0.3">
      <c r="A197">
        <v>2005</v>
      </c>
      <c r="B197">
        <v>9</v>
      </c>
      <c r="C197">
        <v>2005</v>
      </c>
      <c r="D197" s="2">
        <v>1.2000000000000002</v>
      </c>
      <c r="E197" s="2">
        <v>0</v>
      </c>
      <c r="F197" s="2">
        <v>0.1</v>
      </c>
      <c r="G197" s="2">
        <v>0.70000000000000007</v>
      </c>
      <c r="H197" s="2">
        <v>0</v>
      </c>
      <c r="I197" s="2">
        <v>203.97114740446582</v>
      </c>
      <c r="J197" s="2">
        <v>370.35686563387543</v>
      </c>
      <c r="K197" s="2">
        <v>0.32469371262324237</v>
      </c>
      <c r="L197" s="2">
        <v>397.1573737773287</v>
      </c>
      <c r="M197" s="2">
        <v>1.6532329988851728</v>
      </c>
      <c r="N197" s="2">
        <v>27.228852595534175</v>
      </c>
      <c r="O197" s="2">
        <v>31.543134366124558</v>
      </c>
      <c r="P197" s="2">
        <v>584.77530628737679</v>
      </c>
      <c r="Q197" s="2">
        <v>458.64262622267131</v>
      </c>
      <c r="R197" s="2">
        <v>573.84676700111481</v>
      </c>
      <c r="S197" s="2">
        <f t="shared" si="2"/>
        <v>2017.2</v>
      </c>
      <c r="T197" s="2">
        <f>SUM('ZBud Extract Monthly'!I196:J196)</f>
        <v>478.5</v>
      </c>
    </row>
    <row r="198" spans="1:20" x14ac:dyDescent="0.3">
      <c r="A198">
        <v>2005</v>
      </c>
      <c r="B198">
        <v>10</v>
      </c>
      <c r="C198">
        <v>2006</v>
      </c>
      <c r="D198" s="2">
        <v>154.20000000000002</v>
      </c>
      <c r="E198" s="2">
        <v>6</v>
      </c>
      <c r="F198" s="2">
        <v>237.9</v>
      </c>
      <c r="G198" s="2">
        <v>618.6</v>
      </c>
      <c r="H198" s="2">
        <v>232.8</v>
      </c>
      <c r="I198" s="2">
        <v>343.98976829258731</v>
      </c>
      <c r="J198" s="2">
        <v>513.91051965018232</v>
      </c>
      <c r="K198" s="2">
        <v>0.55984545156189391</v>
      </c>
      <c r="L198" s="2">
        <v>45.897820865024407</v>
      </c>
      <c r="M198" s="2">
        <v>1.5146631439894318</v>
      </c>
      <c r="N198" s="2">
        <v>17.810231707412701</v>
      </c>
      <c r="O198" s="2">
        <v>16.089480349817702</v>
      </c>
      <c r="P198" s="2">
        <v>574.74015454843811</v>
      </c>
      <c r="Q198" s="2">
        <v>726.90217913497554</v>
      </c>
      <c r="R198" s="2">
        <v>560.38533685601067</v>
      </c>
      <c r="S198" s="2">
        <f t="shared" si="2"/>
        <v>2999.3</v>
      </c>
      <c r="T198" s="2">
        <f>SUM('ZBud Extract Monthly'!I197:J197)</f>
        <v>1171</v>
      </c>
    </row>
    <row r="199" spans="1:20" x14ac:dyDescent="0.3">
      <c r="A199">
        <v>2005</v>
      </c>
      <c r="B199">
        <v>11</v>
      </c>
      <c r="C199">
        <v>2006</v>
      </c>
      <c r="D199" s="2">
        <v>6357.3</v>
      </c>
      <c r="E199" s="2">
        <v>933.6</v>
      </c>
      <c r="F199" s="2">
        <v>3445.5</v>
      </c>
      <c r="G199" s="2">
        <v>5053</v>
      </c>
      <c r="H199" s="2">
        <v>1370.1000000000001</v>
      </c>
      <c r="I199" s="2">
        <v>350.53091482649842</v>
      </c>
      <c r="J199" s="2">
        <v>509.29999999999995</v>
      </c>
      <c r="K199" s="2">
        <v>0.17205882352941176</v>
      </c>
      <c r="L199" s="2">
        <v>5.1130777451628315</v>
      </c>
      <c r="M199" s="2">
        <v>0</v>
      </c>
      <c r="N199" s="2">
        <v>12.069085173501575</v>
      </c>
      <c r="O199" s="2">
        <v>0</v>
      </c>
      <c r="P199" s="2">
        <v>477.02794117647062</v>
      </c>
      <c r="Q199" s="2">
        <v>833.88692225483715</v>
      </c>
      <c r="R199" s="2">
        <v>459.29999999999995</v>
      </c>
      <c r="S199" s="2">
        <f t="shared" ref="S199:S262" si="3">SUM(F199:H199,K199:M199,P199:R199)</f>
        <v>11644.1</v>
      </c>
      <c r="T199" s="2">
        <f>SUM('ZBud Extract Monthly'!I198:J198)</f>
        <v>3047.1</v>
      </c>
    </row>
    <row r="200" spans="1:20" x14ac:dyDescent="0.3">
      <c r="A200">
        <v>2005</v>
      </c>
      <c r="B200">
        <v>12</v>
      </c>
      <c r="C200">
        <v>2006</v>
      </c>
      <c r="D200" s="2">
        <v>56797.3</v>
      </c>
      <c r="E200" s="2">
        <v>7094.3</v>
      </c>
      <c r="F200" s="2">
        <v>32285.300000000003</v>
      </c>
      <c r="G200" s="2">
        <v>41868.300000000003</v>
      </c>
      <c r="H200" s="2">
        <v>8940</v>
      </c>
      <c r="I200" s="2">
        <v>158.71532091097308</v>
      </c>
      <c r="J200" s="2">
        <v>221</v>
      </c>
      <c r="K200" s="2">
        <v>0.10022909507445589</v>
      </c>
      <c r="L200" s="2">
        <v>2.372470345095592</v>
      </c>
      <c r="M200" s="2">
        <v>0</v>
      </c>
      <c r="N200" s="2">
        <v>9.1846790890269148</v>
      </c>
      <c r="O200" s="2">
        <v>0</v>
      </c>
      <c r="P200" s="2">
        <v>462.29977090492548</v>
      </c>
      <c r="Q200" s="2">
        <v>595.42752965490445</v>
      </c>
      <c r="R200" s="2">
        <v>454.2</v>
      </c>
      <c r="S200" s="2">
        <f t="shared" si="3"/>
        <v>84608</v>
      </c>
      <c r="T200" s="2">
        <f>SUM('ZBud Extract Monthly'!I199:J199)</f>
        <v>22193.9</v>
      </c>
    </row>
    <row r="201" spans="1:20" x14ac:dyDescent="0.3">
      <c r="A201">
        <v>2006</v>
      </c>
      <c r="B201">
        <v>1</v>
      </c>
      <c r="C201">
        <v>2006</v>
      </c>
      <c r="D201" s="2">
        <v>8749.1</v>
      </c>
      <c r="E201" s="2">
        <v>1261.5999999999999</v>
      </c>
      <c r="F201" s="2">
        <v>5298.4</v>
      </c>
      <c r="G201" s="2">
        <v>9037</v>
      </c>
      <c r="H201" s="2">
        <v>1675.6999999999998</v>
      </c>
      <c r="I201" s="2">
        <v>7.0489503546099295</v>
      </c>
      <c r="J201" s="2">
        <v>11.117398418325607</v>
      </c>
      <c r="K201" s="2">
        <v>0.44369277721261446</v>
      </c>
      <c r="L201" s="2">
        <v>3.9267504360167416</v>
      </c>
      <c r="M201" s="2">
        <v>0</v>
      </c>
      <c r="N201" s="2">
        <v>37.751049645390069</v>
      </c>
      <c r="O201" s="2">
        <v>12.382601581674393</v>
      </c>
      <c r="P201" s="2">
        <v>612.65630722278729</v>
      </c>
      <c r="Q201" s="2">
        <v>2026.8732495639833</v>
      </c>
      <c r="R201" s="2">
        <v>548.29999999999995</v>
      </c>
      <c r="S201" s="2">
        <f t="shared" si="3"/>
        <v>19203.3</v>
      </c>
      <c r="T201" s="2">
        <f>SUM('ZBud Extract Monthly'!I200:J200)</f>
        <v>5964.3000000000011</v>
      </c>
    </row>
    <row r="202" spans="1:20" x14ac:dyDescent="0.3">
      <c r="A202">
        <v>2006</v>
      </c>
      <c r="B202">
        <v>2</v>
      </c>
      <c r="C202">
        <v>2006</v>
      </c>
      <c r="D202" s="2">
        <v>13574.8</v>
      </c>
      <c r="E202" s="2">
        <v>1519.6999999999998</v>
      </c>
      <c r="F202" s="2">
        <v>6364.2</v>
      </c>
      <c r="G202" s="2">
        <v>9118.4</v>
      </c>
      <c r="H202" s="2">
        <v>2085.1999999999998</v>
      </c>
      <c r="I202" s="2">
        <v>237.8</v>
      </c>
      <c r="J202" s="2">
        <v>328.1</v>
      </c>
      <c r="K202" s="2">
        <v>7.8973509933774846E-2</v>
      </c>
      <c r="L202" s="2">
        <v>0.67268151213434924</v>
      </c>
      <c r="M202" s="2">
        <v>0</v>
      </c>
      <c r="N202" s="2">
        <v>6.1999999999999993</v>
      </c>
      <c r="O202" s="2">
        <v>0</v>
      </c>
      <c r="P202" s="2">
        <v>516.72102649006615</v>
      </c>
      <c r="Q202" s="2">
        <v>1210.5273184878656</v>
      </c>
      <c r="R202" s="2">
        <v>492.90000000000003</v>
      </c>
      <c r="S202" s="2">
        <f t="shared" si="3"/>
        <v>19788.7</v>
      </c>
      <c r="T202" s="2">
        <f>SUM('ZBud Extract Monthly'!I201:J201)</f>
        <v>4242.6000000000004</v>
      </c>
    </row>
    <row r="203" spans="1:20" x14ac:dyDescent="0.3">
      <c r="A203">
        <v>2006</v>
      </c>
      <c r="B203">
        <v>3</v>
      </c>
      <c r="C203">
        <v>2006</v>
      </c>
      <c r="D203" s="2">
        <v>20636.2</v>
      </c>
      <c r="E203" s="2">
        <v>2645.7</v>
      </c>
      <c r="F203" s="2">
        <v>12381.5</v>
      </c>
      <c r="G203" s="2">
        <v>17958.599999999999</v>
      </c>
      <c r="H203" s="2">
        <v>4168.2000000000007</v>
      </c>
      <c r="I203" s="2">
        <v>665.9</v>
      </c>
      <c r="J203" s="2">
        <v>943.69999999999993</v>
      </c>
      <c r="K203" s="2">
        <v>0</v>
      </c>
      <c r="L203" s="2">
        <v>0</v>
      </c>
      <c r="M203" s="2">
        <v>0</v>
      </c>
      <c r="N203" s="2">
        <v>155.9</v>
      </c>
      <c r="O203" s="2">
        <v>0</v>
      </c>
      <c r="P203" s="2">
        <v>784.29999999999984</v>
      </c>
      <c r="Q203" s="2">
        <v>1769</v>
      </c>
      <c r="R203" s="2">
        <v>637.20000000000005</v>
      </c>
      <c r="S203" s="2">
        <f t="shared" si="3"/>
        <v>37698.800000000003</v>
      </c>
      <c r="T203" s="2">
        <f>SUM('ZBud Extract Monthly'!I202:J202)</f>
        <v>9788.6999999999989</v>
      </c>
    </row>
    <row r="204" spans="1:20" x14ac:dyDescent="0.3">
      <c r="A204">
        <v>2006</v>
      </c>
      <c r="B204">
        <v>4</v>
      </c>
      <c r="C204">
        <v>2006</v>
      </c>
      <c r="D204" s="2">
        <v>16667</v>
      </c>
      <c r="E204" s="2">
        <v>1986.2</v>
      </c>
      <c r="F204" s="2">
        <v>10155.1</v>
      </c>
      <c r="G204" s="2">
        <v>15269.5</v>
      </c>
      <c r="H204" s="2">
        <v>3148.7999999999997</v>
      </c>
      <c r="I204" s="2">
        <v>0</v>
      </c>
      <c r="J204" s="2">
        <v>6.2</v>
      </c>
      <c r="K204" s="2">
        <v>8.1</v>
      </c>
      <c r="L204" s="2">
        <v>1389.4837434449373</v>
      </c>
      <c r="M204" s="2">
        <v>0</v>
      </c>
      <c r="N204" s="2">
        <v>0.2</v>
      </c>
      <c r="O204" s="2">
        <v>0</v>
      </c>
      <c r="P204" s="2">
        <v>266.60000000000002</v>
      </c>
      <c r="Q204" s="2">
        <v>185.71625655506253</v>
      </c>
      <c r="R204" s="2">
        <v>262.10000000000002</v>
      </c>
      <c r="S204" s="2">
        <f t="shared" si="3"/>
        <v>30685.399999999994</v>
      </c>
      <c r="T204" s="2">
        <f>SUM('ZBud Extract Monthly'!I203:J203)</f>
        <v>7062.5</v>
      </c>
    </row>
    <row r="205" spans="1:20" x14ac:dyDescent="0.3">
      <c r="A205">
        <v>2006</v>
      </c>
      <c r="B205">
        <v>5</v>
      </c>
      <c r="C205">
        <v>2006</v>
      </c>
      <c r="D205" s="2">
        <v>59.1</v>
      </c>
      <c r="E205" s="2">
        <v>14.4</v>
      </c>
      <c r="F205" s="2">
        <v>295.89999999999998</v>
      </c>
      <c r="G205" s="2">
        <v>454</v>
      </c>
      <c r="H205" s="2">
        <v>271.5</v>
      </c>
      <c r="I205" s="2">
        <v>23</v>
      </c>
      <c r="J205" s="2">
        <v>35.900000000000006</v>
      </c>
      <c r="K205" s="2">
        <v>0.80806193882657718</v>
      </c>
      <c r="L205" s="2">
        <v>327.2183451129165</v>
      </c>
      <c r="M205" s="2">
        <v>0</v>
      </c>
      <c r="N205" s="2">
        <v>0.3</v>
      </c>
      <c r="O205" s="2">
        <v>0</v>
      </c>
      <c r="P205" s="2">
        <v>545.89193806117351</v>
      </c>
      <c r="Q205" s="2">
        <v>1116.8816548870836</v>
      </c>
      <c r="R205" s="2">
        <v>500.5</v>
      </c>
      <c r="S205" s="2">
        <f t="shared" si="3"/>
        <v>3512.7</v>
      </c>
      <c r="T205" s="2">
        <f>SUM('ZBud Extract Monthly'!I204:J204)</f>
        <v>720.4</v>
      </c>
    </row>
    <row r="206" spans="1:20" x14ac:dyDescent="0.3">
      <c r="A206">
        <v>2006</v>
      </c>
      <c r="B206">
        <v>6</v>
      </c>
      <c r="C206">
        <v>2006</v>
      </c>
      <c r="D206" s="2">
        <v>13.299999999999999</v>
      </c>
      <c r="E206" s="2">
        <v>0.7</v>
      </c>
      <c r="F206" s="2">
        <v>12.5</v>
      </c>
      <c r="G206" s="2">
        <v>31.7</v>
      </c>
      <c r="H206" s="2">
        <v>5.8999999999999995</v>
      </c>
      <c r="I206" s="2">
        <v>37.375</v>
      </c>
      <c r="J206" s="2">
        <v>128.94913272139524</v>
      </c>
      <c r="K206" s="2">
        <v>2.2836207673464037</v>
      </c>
      <c r="L206" s="2">
        <v>866.57559686240018</v>
      </c>
      <c r="M206" s="2">
        <v>0</v>
      </c>
      <c r="N206" s="2">
        <v>3.9249999999999989</v>
      </c>
      <c r="O206" s="2">
        <v>18.750867278604737</v>
      </c>
      <c r="P206" s="2">
        <v>661.3163792326535</v>
      </c>
      <c r="Q206" s="2">
        <v>2953.0244031376005</v>
      </c>
      <c r="R206" s="2">
        <v>542.5</v>
      </c>
      <c r="S206" s="2">
        <f t="shared" si="3"/>
        <v>5075.8000000000011</v>
      </c>
      <c r="T206" s="2">
        <f>SUM('ZBud Extract Monthly'!I205:J205)</f>
        <v>994.3</v>
      </c>
    </row>
    <row r="207" spans="1:20" x14ac:dyDescent="0.3">
      <c r="A207">
        <v>2006</v>
      </c>
      <c r="B207">
        <v>7</v>
      </c>
      <c r="C207">
        <v>2006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56.232865097701136</v>
      </c>
      <c r="K207" s="2">
        <v>1.841084986353839</v>
      </c>
      <c r="L207" s="2">
        <v>541.73145085337933</v>
      </c>
      <c r="M207" s="2">
        <v>0</v>
      </c>
      <c r="N207" s="2">
        <v>0.4</v>
      </c>
      <c r="O207" s="2">
        <v>23.567134902298864</v>
      </c>
      <c r="P207" s="2">
        <v>740.65891501364615</v>
      </c>
      <c r="Q207" s="2">
        <v>2552.7685491466209</v>
      </c>
      <c r="R207" s="2">
        <v>644.1</v>
      </c>
      <c r="S207" s="2">
        <f t="shared" si="3"/>
        <v>4481.1000000000004</v>
      </c>
      <c r="T207" s="2">
        <f>SUM('ZBud Extract Monthly'!I206:J206)</f>
        <v>877.5</v>
      </c>
    </row>
    <row r="208" spans="1:20" x14ac:dyDescent="0.3">
      <c r="A208">
        <v>2006</v>
      </c>
      <c r="B208">
        <v>8</v>
      </c>
      <c r="C208">
        <v>2006</v>
      </c>
      <c r="D208" s="2">
        <v>0.3</v>
      </c>
      <c r="E208" s="2">
        <v>0</v>
      </c>
      <c r="F208" s="2">
        <v>0.1</v>
      </c>
      <c r="G208" s="2">
        <v>0</v>
      </c>
      <c r="H208" s="2">
        <v>0.1</v>
      </c>
      <c r="I208" s="2">
        <v>261.49738129759771</v>
      </c>
      <c r="J208" s="2">
        <v>504.93348545365154</v>
      </c>
      <c r="K208" s="2">
        <v>2.8219924424198166</v>
      </c>
      <c r="L208" s="2">
        <v>768.42310594548587</v>
      </c>
      <c r="M208" s="2">
        <v>1.659561567164179</v>
      </c>
      <c r="N208" s="2">
        <v>44.502618702402302</v>
      </c>
      <c r="O208" s="2">
        <v>31.166514546348427</v>
      </c>
      <c r="P208" s="2">
        <v>824.57800755758012</v>
      </c>
      <c r="Q208" s="2">
        <v>2828.2768940545138</v>
      </c>
      <c r="R208" s="2">
        <v>675.64043843283571</v>
      </c>
      <c r="S208" s="2">
        <f t="shared" si="3"/>
        <v>5101.6000000000004</v>
      </c>
      <c r="T208" s="2">
        <f>SUM('ZBud Extract Monthly'!I207:J207)</f>
        <v>928.5</v>
      </c>
    </row>
    <row r="209" spans="1:20" x14ac:dyDescent="0.3">
      <c r="A209">
        <v>2006</v>
      </c>
      <c r="B209">
        <v>9</v>
      </c>
      <c r="C209">
        <v>2006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265.39708056668621</v>
      </c>
      <c r="J209" s="2">
        <v>468.2797367463981</v>
      </c>
      <c r="K209" s="2">
        <v>1.3535058117735281</v>
      </c>
      <c r="L209" s="2">
        <v>432.82003922964856</v>
      </c>
      <c r="M209" s="2">
        <v>1.201833810888252</v>
      </c>
      <c r="N209" s="2">
        <v>25.702919433313799</v>
      </c>
      <c r="O209" s="2">
        <v>29.2202632536019</v>
      </c>
      <c r="P209" s="2">
        <v>601.04649418822646</v>
      </c>
      <c r="Q209" s="2">
        <v>648.1799607703515</v>
      </c>
      <c r="R209" s="2">
        <v>550.89816618911186</v>
      </c>
      <c r="S209" s="2">
        <f t="shared" si="3"/>
        <v>2235.5</v>
      </c>
      <c r="T209" s="2">
        <f>SUM('ZBud Extract Monthly'!I208:J208)</f>
        <v>534.79999999999995</v>
      </c>
    </row>
    <row r="210" spans="1:20" x14ac:dyDescent="0.3">
      <c r="A210">
        <v>2006</v>
      </c>
      <c r="B210">
        <v>10</v>
      </c>
      <c r="C210">
        <v>2007</v>
      </c>
      <c r="D210" s="2">
        <v>6.5</v>
      </c>
      <c r="E210" s="2">
        <v>1.8</v>
      </c>
      <c r="F210" s="2">
        <v>35.5</v>
      </c>
      <c r="G210" s="2">
        <v>45.599999999999994</v>
      </c>
      <c r="H210" s="2">
        <v>36.200000000000003</v>
      </c>
      <c r="I210" s="2">
        <v>328.51003727992787</v>
      </c>
      <c r="J210" s="2">
        <v>480.51240570123389</v>
      </c>
      <c r="K210" s="2">
        <v>0.32807272244903973</v>
      </c>
      <c r="L210" s="2">
        <v>53.156945963386939</v>
      </c>
      <c r="M210" s="2">
        <v>1.2505369551484526</v>
      </c>
      <c r="N210" s="2">
        <v>29.289962720072111</v>
      </c>
      <c r="O210" s="2">
        <v>22.587594298766074</v>
      </c>
      <c r="P210" s="2">
        <v>585.07192727755091</v>
      </c>
      <c r="Q210" s="2">
        <v>818.14305403661308</v>
      </c>
      <c r="R210" s="2">
        <v>537.84946304485163</v>
      </c>
      <c r="S210" s="2">
        <f t="shared" si="3"/>
        <v>2113.1</v>
      </c>
      <c r="T210" s="2">
        <f>SUM('ZBud Extract Monthly'!I209:J209)</f>
        <v>603.1</v>
      </c>
    </row>
    <row r="211" spans="1:20" x14ac:dyDescent="0.3">
      <c r="A211">
        <v>2006</v>
      </c>
      <c r="B211">
        <v>11</v>
      </c>
      <c r="C211">
        <v>2007</v>
      </c>
      <c r="D211" s="2">
        <v>661.7</v>
      </c>
      <c r="E211" s="2">
        <v>39.299999999999997</v>
      </c>
      <c r="F211" s="2">
        <v>764</v>
      </c>
      <c r="G211" s="2">
        <v>2315.5</v>
      </c>
      <c r="H211" s="2">
        <v>581.50000000000011</v>
      </c>
      <c r="I211" s="2">
        <v>276.41464226289514</v>
      </c>
      <c r="J211" s="2">
        <v>410.09999999999997</v>
      </c>
      <c r="K211" s="2">
        <v>0.18563734290843809</v>
      </c>
      <c r="L211" s="2">
        <v>13.559923872837178</v>
      </c>
      <c r="M211" s="2">
        <v>0</v>
      </c>
      <c r="N211" s="2">
        <v>10.785357737104825</v>
      </c>
      <c r="O211" s="2">
        <v>0</v>
      </c>
      <c r="P211" s="2">
        <v>467.9143626570916</v>
      </c>
      <c r="Q211" s="2">
        <v>1163.040076127163</v>
      </c>
      <c r="R211" s="2">
        <v>418.7</v>
      </c>
      <c r="S211" s="2">
        <f t="shared" si="3"/>
        <v>5724.4000000000005</v>
      </c>
      <c r="T211" s="2">
        <f>SUM('ZBud Extract Monthly'!I210:J210)</f>
        <v>2606.5</v>
      </c>
    </row>
    <row r="212" spans="1:20" x14ac:dyDescent="0.3">
      <c r="A212">
        <v>2006</v>
      </c>
      <c r="B212">
        <v>12</v>
      </c>
      <c r="C212">
        <v>2007</v>
      </c>
      <c r="D212" s="2">
        <v>8027</v>
      </c>
      <c r="E212" s="2">
        <v>806.6</v>
      </c>
      <c r="F212" s="2">
        <v>3738.7</v>
      </c>
      <c r="G212" s="2">
        <v>7064.4</v>
      </c>
      <c r="H212" s="2">
        <v>1647.8000000000002</v>
      </c>
      <c r="I212" s="2">
        <v>91.324704761204359</v>
      </c>
      <c r="J212" s="2">
        <v>127.08241816888047</v>
      </c>
      <c r="K212" s="2">
        <v>0.18387413962635202</v>
      </c>
      <c r="L212" s="2">
        <v>7.0602828434164069</v>
      </c>
      <c r="M212" s="2">
        <v>0</v>
      </c>
      <c r="N212" s="2">
        <v>8.7752952387956338</v>
      </c>
      <c r="O212" s="2">
        <v>1.4175818311195447</v>
      </c>
      <c r="P212" s="2">
        <v>445.91612586037365</v>
      </c>
      <c r="Q212" s="2">
        <v>1133.6397171565836</v>
      </c>
      <c r="R212" s="2">
        <v>401.5</v>
      </c>
      <c r="S212" s="2">
        <f t="shared" si="3"/>
        <v>14439.199999999999</v>
      </c>
      <c r="T212" s="2">
        <f>SUM('ZBud Extract Monthly'!I211:J211)</f>
        <v>4353.5</v>
      </c>
    </row>
    <row r="213" spans="1:20" x14ac:dyDescent="0.3">
      <c r="A213">
        <v>2007</v>
      </c>
      <c r="B213">
        <v>1</v>
      </c>
      <c r="C213">
        <v>2007</v>
      </c>
      <c r="D213" s="2">
        <v>14.2</v>
      </c>
      <c r="E213" s="2">
        <v>3.1999999999999997</v>
      </c>
      <c r="F213" s="2">
        <v>15.200000000000001</v>
      </c>
      <c r="G213" s="2">
        <v>48</v>
      </c>
      <c r="H213" s="2">
        <v>7.9</v>
      </c>
      <c r="I213" s="2">
        <v>23.53145275035261</v>
      </c>
      <c r="J213" s="2">
        <v>39.466620300226182</v>
      </c>
      <c r="K213" s="2">
        <v>0.36661417322834644</v>
      </c>
      <c r="L213" s="2">
        <v>4.3735122828880586</v>
      </c>
      <c r="M213" s="2">
        <v>0</v>
      </c>
      <c r="N213" s="2">
        <v>45.168547249647389</v>
      </c>
      <c r="O213" s="2">
        <v>20.133379699773819</v>
      </c>
      <c r="P213" s="2">
        <v>692.73338582677161</v>
      </c>
      <c r="Q213" s="2">
        <v>1761.2264877171121</v>
      </c>
      <c r="R213" s="2">
        <v>596</v>
      </c>
      <c r="S213" s="2">
        <f t="shared" si="3"/>
        <v>3125.8</v>
      </c>
      <c r="T213" s="2">
        <f>SUM('ZBud Extract Monthly'!I212:J212)</f>
        <v>999.09999999999991</v>
      </c>
    </row>
    <row r="214" spans="1:20" x14ac:dyDescent="0.3">
      <c r="A214">
        <v>2007</v>
      </c>
      <c r="B214">
        <v>2</v>
      </c>
      <c r="C214">
        <v>2007</v>
      </c>
      <c r="D214" s="2">
        <v>16625.7</v>
      </c>
      <c r="E214" s="2">
        <v>1135.3000000000002</v>
      </c>
      <c r="F214" s="2">
        <v>7098.2000000000007</v>
      </c>
      <c r="G214" s="2">
        <v>11900.3</v>
      </c>
      <c r="H214" s="2">
        <v>2681</v>
      </c>
      <c r="I214" s="2">
        <v>210.89096091205212</v>
      </c>
      <c r="J214" s="2">
        <v>374.48630518408277</v>
      </c>
      <c r="K214" s="2">
        <v>3.7946428571428568E-2</v>
      </c>
      <c r="L214" s="2">
        <v>0.58325038011973773</v>
      </c>
      <c r="M214" s="2">
        <v>0</v>
      </c>
      <c r="N214" s="2">
        <v>9.1090390879478829</v>
      </c>
      <c r="O214" s="2">
        <v>2.413694815917248</v>
      </c>
      <c r="P214" s="2">
        <v>519.56205357142858</v>
      </c>
      <c r="Q214" s="2">
        <v>909.21674961988026</v>
      </c>
      <c r="R214" s="2">
        <v>481.5</v>
      </c>
      <c r="S214" s="2">
        <f t="shared" si="3"/>
        <v>23590.400000000005</v>
      </c>
      <c r="T214" s="2">
        <f>SUM('ZBud Extract Monthly'!I213:J213)</f>
        <v>5484.1000000000013</v>
      </c>
    </row>
    <row r="215" spans="1:20" x14ac:dyDescent="0.3">
      <c r="A215">
        <v>2007</v>
      </c>
      <c r="B215">
        <v>3</v>
      </c>
      <c r="C215">
        <v>2007</v>
      </c>
      <c r="D215" s="2">
        <v>283.2</v>
      </c>
      <c r="E215" s="2">
        <v>24.9</v>
      </c>
      <c r="F215" s="2">
        <v>170</v>
      </c>
      <c r="G215" s="2">
        <v>171</v>
      </c>
      <c r="H215" s="2">
        <v>136.89999999999998</v>
      </c>
      <c r="I215" s="2">
        <v>178.44055938188836</v>
      </c>
      <c r="J215" s="2">
        <v>339.02738130172031</v>
      </c>
      <c r="K215" s="2">
        <v>10.402358207452558</v>
      </c>
      <c r="L215" s="2">
        <v>8.9906464637298313</v>
      </c>
      <c r="M215" s="2">
        <v>8.9326361119655487E-2</v>
      </c>
      <c r="N215" s="2">
        <v>164.25944061811168</v>
      </c>
      <c r="O215" s="2">
        <v>1.1726186982796913</v>
      </c>
      <c r="P215" s="2">
        <v>1039.2976417925474</v>
      </c>
      <c r="Q215" s="2">
        <v>1916.0093535362698</v>
      </c>
      <c r="R215" s="2">
        <v>792.81067363888042</v>
      </c>
      <c r="S215" s="2">
        <f t="shared" si="3"/>
        <v>4245.5</v>
      </c>
      <c r="T215" s="2">
        <f>SUM('ZBud Extract Monthly'!I214:J214)</f>
        <v>292.10000000000002</v>
      </c>
    </row>
    <row r="216" spans="1:20" x14ac:dyDescent="0.3">
      <c r="A216">
        <v>2007</v>
      </c>
      <c r="B216">
        <v>4</v>
      </c>
      <c r="C216">
        <v>2007</v>
      </c>
      <c r="D216" s="2">
        <v>1595.7000000000003</v>
      </c>
      <c r="E216" s="2">
        <v>33.299999999999997</v>
      </c>
      <c r="F216" s="2">
        <v>869.9</v>
      </c>
      <c r="G216" s="2">
        <v>1772.4</v>
      </c>
      <c r="H216" s="2">
        <v>521.70000000000005</v>
      </c>
      <c r="I216" s="2">
        <v>0</v>
      </c>
      <c r="J216" s="2">
        <v>237.66071525301601</v>
      </c>
      <c r="K216" s="2">
        <v>9.2740050587519607E-2</v>
      </c>
      <c r="L216" s="2">
        <v>11.449476431479139</v>
      </c>
      <c r="M216" s="2">
        <v>0</v>
      </c>
      <c r="N216" s="2">
        <v>0.2</v>
      </c>
      <c r="O216" s="2">
        <v>5.4392847469839873</v>
      </c>
      <c r="P216" s="2">
        <v>435.2072599494125</v>
      </c>
      <c r="Q216" s="2">
        <v>701.25052356852086</v>
      </c>
      <c r="R216" s="2">
        <v>402.90000000000003</v>
      </c>
      <c r="S216" s="2">
        <f t="shared" si="3"/>
        <v>4714.8999999999996</v>
      </c>
      <c r="T216" s="2">
        <f>SUM('ZBud Extract Monthly'!I215:J215)</f>
        <v>1367.5</v>
      </c>
    </row>
    <row r="217" spans="1:20" x14ac:dyDescent="0.3">
      <c r="A217">
        <v>2007</v>
      </c>
      <c r="B217">
        <v>5</v>
      </c>
      <c r="C217">
        <v>2007</v>
      </c>
      <c r="D217" s="2">
        <v>47</v>
      </c>
      <c r="E217" s="2">
        <v>3.5</v>
      </c>
      <c r="F217" s="2">
        <v>141.5</v>
      </c>
      <c r="G217" s="2">
        <v>476</v>
      </c>
      <c r="H217" s="2">
        <v>118.1</v>
      </c>
      <c r="I217" s="2">
        <v>1.7384473197781882</v>
      </c>
      <c r="J217" s="2">
        <v>113.91636079481493</v>
      </c>
      <c r="K217" s="2">
        <v>0.58226451725124695</v>
      </c>
      <c r="L217" s="2">
        <v>128.93564804952996</v>
      </c>
      <c r="M217" s="2">
        <v>0</v>
      </c>
      <c r="N217" s="2">
        <v>0.4615526802218114</v>
      </c>
      <c r="O217" s="2">
        <v>10.68363920518507</v>
      </c>
      <c r="P217" s="2">
        <v>583.31773548274873</v>
      </c>
      <c r="Q217" s="2">
        <v>1791.46435195047</v>
      </c>
      <c r="R217" s="2">
        <v>511.3</v>
      </c>
      <c r="S217" s="2">
        <f t="shared" si="3"/>
        <v>3751.2</v>
      </c>
      <c r="T217" s="2">
        <f>SUM('ZBud Extract Monthly'!I216:J216)</f>
        <v>955.2</v>
      </c>
    </row>
    <row r="218" spans="1:20" x14ac:dyDescent="0.3">
      <c r="A218">
        <v>2007</v>
      </c>
      <c r="B218">
        <v>6</v>
      </c>
      <c r="C218">
        <v>2007</v>
      </c>
      <c r="D218" s="2">
        <v>12.900000000000002</v>
      </c>
      <c r="E218" s="2">
        <v>0.8</v>
      </c>
      <c r="F218" s="2">
        <v>45.7</v>
      </c>
      <c r="G218" s="2">
        <v>103.50000000000001</v>
      </c>
      <c r="H218" s="2">
        <v>40.9</v>
      </c>
      <c r="I218" s="2">
        <v>4.0093333333333332</v>
      </c>
      <c r="J218" s="2">
        <v>6.6260286080855835</v>
      </c>
      <c r="K218" s="2">
        <v>1.5348161889378475</v>
      </c>
      <c r="L218" s="2">
        <v>469.25947896557517</v>
      </c>
      <c r="M218" s="2">
        <v>0</v>
      </c>
      <c r="N218" s="2">
        <v>2.4906666666666664</v>
      </c>
      <c r="O218" s="2">
        <v>3.6739713919144159</v>
      </c>
      <c r="P218" s="2">
        <v>670.66518381106209</v>
      </c>
      <c r="Q218" s="2">
        <v>3452.5405210344252</v>
      </c>
      <c r="R218" s="2">
        <v>536.9</v>
      </c>
      <c r="S218" s="2">
        <f t="shared" si="3"/>
        <v>5321</v>
      </c>
      <c r="T218" s="2">
        <f>SUM('ZBud Extract Monthly'!I217:J217)</f>
        <v>1046.9999999999998</v>
      </c>
    </row>
    <row r="219" spans="1:20" x14ac:dyDescent="0.3">
      <c r="A219">
        <v>2007</v>
      </c>
      <c r="B219">
        <v>7</v>
      </c>
      <c r="C219">
        <v>2007</v>
      </c>
      <c r="D219" s="2">
        <v>30.3</v>
      </c>
      <c r="E219" s="2">
        <v>6.2</v>
      </c>
      <c r="F219" s="2">
        <v>105.60000000000001</v>
      </c>
      <c r="G219" s="2">
        <v>376.3</v>
      </c>
      <c r="H219" s="2">
        <v>79.100000000000009</v>
      </c>
      <c r="I219" s="2">
        <v>0</v>
      </c>
      <c r="J219" s="2">
        <v>0</v>
      </c>
      <c r="K219" s="2">
        <v>1.4814107245819721</v>
      </c>
      <c r="L219" s="2">
        <v>380.81148131001351</v>
      </c>
      <c r="M219" s="2">
        <v>0</v>
      </c>
      <c r="N219" s="2">
        <v>0.3</v>
      </c>
      <c r="O219" s="2">
        <v>0</v>
      </c>
      <c r="P219" s="2">
        <v>715.91858927541807</v>
      </c>
      <c r="Q219" s="2">
        <v>2889.388518689987</v>
      </c>
      <c r="R219" s="2">
        <v>601.19999999999993</v>
      </c>
      <c r="S219" s="2">
        <f t="shared" si="3"/>
        <v>5149.8</v>
      </c>
      <c r="T219" s="2">
        <f>SUM('ZBud Extract Monthly'!I218:J218)</f>
        <v>973.7</v>
      </c>
    </row>
    <row r="220" spans="1:20" x14ac:dyDescent="0.3">
      <c r="A220">
        <v>2007</v>
      </c>
      <c r="B220">
        <v>8</v>
      </c>
      <c r="C220">
        <v>2007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73.468287784978926</v>
      </c>
      <c r="J220" s="2">
        <v>118.61367650359068</v>
      </c>
      <c r="K220" s="2">
        <v>1.9227926736738745</v>
      </c>
      <c r="L220" s="2">
        <v>376.69233890832362</v>
      </c>
      <c r="M220" s="2">
        <v>1.4053072625698324</v>
      </c>
      <c r="N220" s="2">
        <v>48.831712215021078</v>
      </c>
      <c r="O220" s="2">
        <v>28.886323496409318</v>
      </c>
      <c r="P220" s="2">
        <v>847.97720732632604</v>
      </c>
      <c r="Q220" s="2">
        <v>3390.9076610916768</v>
      </c>
      <c r="R220" s="2">
        <v>662.19469273743016</v>
      </c>
      <c r="S220" s="2">
        <f t="shared" si="3"/>
        <v>5281.1</v>
      </c>
      <c r="T220" s="2">
        <f>SUM('ZBud Extract Monthly'!I219:J219)</f>
        <v>979.59999999999991</v>
      </c>
    </row>
    <row r="221" spans="1:20" x14ac:dyDescent="0.3">
      <c r="A221">
        <v>2007</v>
      </c>
      <c r="B221">
        <v>9</v>
      </c>
      <c r="C221">
        <v>2007</v>
      </c>
      <c r="D221" s="2">
        <v>53.2</v>
      </c>
      <c r="E221" s="2">
        <v>7.5</v>
      </c>
      <c r="F221" s="2">
        <v>203</v>
      </c>
      <c r="G221" s="2">
        <v>201.10000000000002</v>
      </c>
      <c r="H221" s="2">
        <v>166.8</v>
      </c>
      <c r="I221" s="2">
        <v>72.683660241447683</v>
      </c>
      <c r="J221" s="2">
        <v>109.9378124851761</v>
      </c>
      <c r="K221" s="2">
        <v>0.43333478764609773</v>
      </c>
      <c r="L221" s="2">
        <v>157.81486320968079</v>
      </c>
      <c r="M221" s="2">
        <v>1.4486349206349205</v>
      </c>
      <c r="N221" s="2">
        <v>21.616339758552321</v>
      </c>
      <c r="O221" s="2">
        <v>9.3621875148239084</v>
      </c>
      <c r="P221" s="2">
        <v>559.56666521235388</v>
      </c>
      <c r="Q221" s="2">
        <v>482.58513679031921</v>
      </c>
      <c r="R221" s="2">
        <v>503.0513650793651</v>
      </c>
      <c r="S221" s="2">
        <f t="shared" si="3"/>
        <v>2275.8000000000002</v>
      </c>
      <c r="T221" s="2">
        <f>SUM('ZBud Extract Monthly'!I220:J220)</f>
        <v>744.4</v>
      </c>
    </row>
    <row r="222" spans="1:20" x14ac:dyDescent="0.3">
      <c r="A222">
        <v>2007</v>
      </c>
      <c r="B222">
        <v>10</v>
      </c>
      <c r="C222">
        <v>2008</v>
      </c>
      <c r="D222" s="2">
        <v>345.7</v>
      </c>
      <c r="E222" s="2">
        <v>54.5</v>
      </c>
      <c r="F222" s="2">
        <v>541.20000000000005</v>
      </c>
      <c r="G222" s="2">
        <v>742.3</v>
      </c>
      <c r="H222" s="2">
        <v>335.7</v>
      </c>
      <c r="I222" s="2">
        <v>140.90749844480459</v>
      </c>
      <c r="J222" s="2">
        <v>215.59723083340356</v>
      </c>
      <c r="K222" s="2">
        <v>0.63213962186961226</v>
      </c>
      <c r="L222" s="2">
        <v>56.275852535855861</v>
      </c>
      <c r="M222" s="2">
        <v>1.0821270310192024</v>
      </c>
      <c r="N222" s="2">
        <v>17.492501555195421</v>
      </c>
      <c r="O222" s="2">
        <v>7.402769166596439</v>
      </c>
      <c r="P222" s="2">
        <v>459.36786037813033</v>
      </c>
      <c r="Q222" s="2">
        <v>730.12414746414402</v>
      </c>
      <c r="R222" s="2">
        <v>405.71787296898077</v>
      </c>
      <c r="S222" s="2">
        <f t="shared" si="3"/>
        <v>3272.4</v>
      </c>
      <c r="T222" s="2">
        <f>SUM('ZBud Extract Monthly'!I221:J221)</f>
        <v>1796.5</v>
      </c>
    </row>
    <row r="223" spans="1:20" x14ac:dyDescent="0.3">
      <c r="A223">
        <v>2007</v>
      </c>
      <c r="B223">
        <v>11</v>
      </c>
      <c r="C223">
        <v>2008</v>
      </c>
      <c r="D223" s="2">
        <v>136.4</v>
      </c>
      <c r="E223" s="2">
        <v>8.1000000000000014</v>
      </c>
      <c r="F223" s="2">
        <v>245.79999999999998</v>
      </c>
      <c r="G223" s="2">
        <v>793.2</v>
      </c>
      <c r="H223" s="2">
        <v>142.70000000000002</v>
      </c>
      <c r="I223" s="2">
        <v>37.9993681868743</v>
      </c>
      <c r="J223" s="2">
        <v>73.020662578963254</v>
      </c>
      <c r="K223" s="2">
        <v>0.19876635514018695</v>
      </c>
      <c r="L223" s="2">
        <v>13.191784541188946</v>
      </c>
      <c r="M223" s="2">
        <v>0</v>
      </c>
      <c r="N223" s="2">
        <v>20.400631813125699</v>
      </c>
      <c r="O223" s="2">
        <v>16.979337421036739</v>
      </c>
      <c r="P223" s="2">
        <v>537.40123364485987</v>
      </c>
      <c r="Q223" s="2">
        <v>1264.4082154588114</v>
      </c>
      <c r="R223" s="2">
        <v>466.3</v>
      </c>
      <c r="S223" s="2">
        <f t="shared" si="3"/>
        <v>3463.2000000000007</v>
      </c>
      <c r="T223" s="2">
        <f>SUM('ZBud Extract Monthly'!I222:J222)</f>
        <v>1630.1999999999998</v>
      </c>
    </row>
    <row r="224" spans="1:20" x14ac:dyDescent="0.3">
      <c r="A224">
        <v>2007</v>
      </c>
      <c r="B224">
        <v>12</v>
      </c>
      <c r="C224">
        <v>2008</v>
      </c>
      <c r="D224" s="2">
        <v>4089.1999999999994</v>
      </c>
      <c r="E224" s="2">
        <v>179.1</v>
      </c>
      <c r="F224" s="2">
        <v>2132.3999999999996</v>
      </c>
      <c r="G224" s="2">
        <v>5284.2000000000007</v>
      </c>
      <c r="H224" s="2">
        <v>1203.3999999999999</v>
      </c>
      <c r="I224" s="2">
        <v>39.753197063805757</v>
      </c>
      <c r="J224" s="2">
        <v>56.612565093828351</v>
      </c>
      <c r="K224" s="2">
        <v>0.13658536585365852</v>
      </c>
      <c r="L224" s="2">
        <v>6.8899205070837093</v>
      </c>
      <c r="M224" s="2">
        <v>0</v>
      </c>
      <c r="N224" s="2">
        <v>10.346802936194239</v>
      </c>
      <c r="O224" s="2">
        <v>1.3874349061716473</v>
      </c>
      <c r="P224" s="2">
        <v>483.86341463414635</v>
      </c>
      <c r="Q224" s="2">
        <v>1185.4100794929163</v>
      </c>
      <c r="R224" s="2">
        <v>422.20000000000005</v>
      </c>
      <c r="S224" s="2">
        <f t="shared" si="3"/>
        <v>10718.5</v>
      </c>
      <c r="T224" s="2">
        <f>SUM('ZBud Extract Monthly'!I223:J223)</f>
        <v>4664.3</v>
      </c>
    </row>
    <row r="225" spans="1:20" x14ac:dyDescent="0.3">
      <c r="A225">
        <v>2008</v>
      </c>
      <c r="B225">
        <v>1</v>
      </c>
      <c r="C225">
        <v>2008</v>
      </c>
      <c r="D225" s="2">
        <v>13669.499999999998</v>
      </c>
      <c r="E225" s="2">
        <v>3700.3</v>
      </c>
      <c r="F225" s="2">
        <v>14648.2</v>
      </c>
      <c r="G225" s="2">
        <v>19420.899999999998</v>
      </c>
      <c r="H225" s="2">
        <v>4799.7</v>
      </c>
      <c r="I225" s="2">
        <v>107.74435215946845</v>
      </c>
      <c r="J225" s="2">
        <v>154</v>
      </c>
      <c r="K225" s="2">
        <v>0.36481140754369829</v>
      </c>
      <c r="L225" s="2">
        <v>4.1304437096703444</v>
      </c>
      <c r="M225" s="2">
        <v>0</v>
      </c>
      <c r="N225" s="2">
        <v>32.455647840531554</v>
      </c>
      <c r="O225" s="2">
        <v>0</v>
      </c>
      <c r="P225" s="2">
        <v>623.53518859245628</v>
      </c>
      <c r="Q225" s="2">
        <v>1585.2695562903295</v>
      </c>
      <c r="R225" s="2">
        <v>509.4</v>
      </c>
      <c r="S225" s="2">
        <f t="shared" si="3"/>
        <v>41591.499999999993</v>
      </c>
      <c r="T225" s="2">
        <f>SUM('ZBud Extract Monthly'!I224:J224)</f>
        <v>10471.4</v>
      </c>
    </row>
    <row r="226" spans="1:20" x14ac:dyDescent="0.3">
      <c r="A226">
        <v>2008</v>
      </c>
      <c r="B226">
        <v>2</v>
      </c>
      <c r="C226">
        <v>2008</v>
      </c>
      <c r="D226" s="2">
        <v>7834.2000000000007</v>
      </c>
      <c r="E226" s="2">
        <v>571.80000000000007</v>
      </c>
      <c r="F226" s="2">
        <v>3616.1000000000004</v>
      </c>
      <c r="G226" s="2">
        <v>6144.9</v>
      </c>
      <c r="H226" s="2">
        <v>1403.3000000000002</v>
      </c>
      <c r="I226" s="2">
        <v>35.200000000000003</v>
      </c>
      <c r="J226" s="2">
        <v>48.900000000000006</v>
      </c>
      <c r="K226" s="2">
        <v>3.4315948601662899E-2</v>
      </c>
      <c r="L226" s="2">
        <v>0.82768537136719578</v>
      </c>
      <c r="M226" s="2">
        <v>0</v>
      </c>
      <c r="N226" s="2">
        <v>6.2999999999999989</v>
      </c>
      <c r="O226" s="2">
        <v>0</v>
      </c>
      <c r="P226" s="2">
        <v>498.06568405139831</v>
      </c>
      <c r="Q226" s="2">
        <v>854.27231462863267</v>
      </c>
      <c r="R226" s="2">
        <v>450.2</v>
      </c>
      <c r="S226" s="2">
        <f t="shared" si="3"/>
        <v>12967.7</v>
      </c>
      <c r="T226" s="2">
        <f>SUM('ZBud Extract Monthly'!I225:J225)</f>
        <v>3165.7</v>
      </c>
    </row>
    <row r="227" spans="1:20" x14ac:dyDescent="0.3">
      <c r="A227">
        <v>2008</v>
      </c>
      <c r="B227">
        <v>3</v>
      </c>
      <c r="C227">
        <v>2008</v>
      </c>
      <c r="D227" s="2">
        <v>46.600000000000009</v>
      </c>
      <c r="E227" s="2">
        <v>4.3</v>
      </c>
      <c r="F227" s="2">
        <v>45.699999999999996</v>
      </c>
      <c r="G227" s="2">
        <v>60.1</v>
      </c>
      <c r="H227" s="2">
        <v>35.099999999999994</v>
      </c>
      <c r="I227" s="2">
        <v>157.43074670995418</v>
      </c>
      <c r="J227" s="2">
        <v>236</v>
      </c>
      <c r="K227" s="2">
        <v>9.2455808593179345</v>
      </c>
      <c r="L227" s="2">
        <v>7.4404950853540575</v>
      </c>
      <c r="M227" s="2">
        <v>0</v>
      </c>
      <c r="N227" s="2">
        <v>163.06925329004582</v>
      </c>
      <c r="O227" s="2">
        <v>0</v>
      </c>
      <c r="P227" s="2">
        <v>1072.7544191406821</v>
      </c>
      <c r="Q227" s="2">
        <v>1877.1595049146458</v>
      </c>
      <c r="R227" s="2">
        <v>736</v>
      </c>
      <c r="S227" s="2">
        <f t="shared" si="3"/>
        <v>3843.5</v>
      </c>
      <c r="T227" s="2">
        <f>SUM('ZBud Extract Monthly'!I226:J226)</f>
        <v>278.90000000000003</v>
      </c>
    </row>
    <row r="228" spans="1:20" x14ac:dyDescent="0.3">
      <c r="A228">
        <v>2008</v>
      </c>
      <c r="B228">
        <v>4</v>
      </c>
      <c r="C228">
        <v>2008</v>
      </c>
      <c r="D228" s="2">
        <v>66.2</v>
      </c>
      <c r="E228" s="2">
        <v>1.2999999999999998</v>
      </c>
      <c r="F228" s="2">
        <v>73.3</v>
      </c>
      <c r="G228" s="2">
        <v>225.79999999999998</v>
      </c>
      <c r="H228" s="2">
        <v>57.1</v>
      </c>
      <c r="I228" s="2">
        <v>0</v>
      </c>
      <c r="J228" s="2">
        <v>109.0729565132285</v>
      </c>
      <c r="K228" s="2">
        <v>0.23797234600186956</v>
      </c>
      <c r="L228" s="2">
        <v>11.562674763557235</v>
      </c>
      <c r="M228" s="2">
        <v>0</v>
      </c>
      <c r="N228" s="2">
        <v>0.2</v>
      </c>
      <c r="O228" s="2">
        <v>7.2270434867715085</v>
      </c>
      <c r="P228" s="2">
        <v>510.06202765399814</v>
      </c>
      <c r="Q228" s="2">
        <v>821.13732523644273</v>
      </c>
      <c r="R228" s="2">
        <v>470.40000000000003</v>
      </c>
      <c r="S228" s="2">
        <f t="shared" si="3"/>
        <v>2169.6</v>
      </c>
      <c r="T228" s="2">
        <f>SUM('ZBud Extract Monthly'!I227:J227)</f>
        <v>607.70000000000005</v>
      </c>
    </row>
    <row r="229" spans="1:20" x14ac:dyDescent="0.3">
      <c r="A229">
        <v>2008</v>
      </c>
      <c r="B229">
        <v>5</v>
      </c>
      <c r="C229">
        <v>2008</v>
      </c>
      <c r="D229" s="2">
        <v>6.6999999999999993</v>
      </c>
      <c r="E229" s="2">
        <v>1</v>
      </c>
      <c r="F229" s="2">
        <v>25.099999999999998</v>
      </c>
      <c r="G229" s="2">
        <v>21.4</v>
      </c>
      <c r="H229" s="2">
        <v>24.099999999999998</v>
      </c>
      <c r="I229" s="2">
        <v>14.617994100294986</v>
      </c>
      <c r="J229" s="2">
        <v>67.761608341034432</v>
      </c>
      <c r="K229" s="2">
        <v>0.9423334957292846</v>
      </c>
      <c r="L229" s="2">
        <v>215.83648959061085</v>
      </c>
      <c r="M229" s="2">
        <v>0</v>
      </c>
      <c r="N229" s="2">
        <v>1.4820058997050145</v>
      </c>
      <c r="O229" s="2">
        <v>17.938391658965571</v>
      </c>
      <c r="P229" s="2">
        <v>662.25766650427067</v>
      </c>
      <c r="Q229" s="2">
        <v>2370.4635104093891</v>
      </c>
      <c r="R229" s="2">
        <v>556</v>
      </c>
      <c r="S229" s="2">
        <f t="shared" si="3"/>
        <v>3876.1</v>
      </c>
      <c r="T229" s="2">
        <f>SUM('ZBud Extract Monthly'!I228:J228)</f>
        <v>842.8</v>
      </c>
    </row>
    <row r="230" spans="1:20" x14ac:dyDescent="0.3">
      <c r="A230">
        <v>2008</v>
      </c>
      <c r="B230">
        <v>6</v>
      </c>
      <c r="C230">
        <v>2008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6.9857904085257552</v>
      </c>
      <c r="J230" s="2">
        <v>11.709263415049854</v>
      </c>
      <c r="K230" s="2">
        <v>1.6905128099078608</v>
      </c>
      <c r="L230" s="2">
        <v>413.35050204232095</v>
      </c>
      <c r="M230" s="2">
        <v>0</v>
      </c>
      <c r="N230" s="2">
        <v>2.214209591474245</v>
      </c>
      <c r="O230" s="2">
        <v>3.5907365849501467</v>
      </c>
      <c r="P230" s="2">
        <v>693.30948719009211</v>
      </c>
      <c r="Q230" s="2">
        <v>3225.0494979576788</v>
      </c>
      <c r="R230" s="2">
        <v>548.9</v>
      </c>
      <c r="S230" s="2">
        <f t="shared" si="3"/>
        <v>4882.2999999999993</v>
      </c>
      <c r="T230" s="2">
        <f>SUM('ZBud Extract Monthly'!I229:J229)</f>
        <v>1116.5999999999999</v>
      </c>
    </row>
    <row r="231" spans="1:20" x14ac:dyDescent="0.3">
      <c r="A231">
        <v>2008</v>
      </c>
      <c r="B231">
        <v>7</v>
      </c>
      <c r="C231">
        <v>2008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23.264376996805112</v>
      </c>
      <c r="J231" s="2">
        <v>170.2457435585211</v>
      </c>
      <c r="K231" s="2">
        <v>1.4112006923285489</v>
      </c>
      <c r="L231" s="2">
        <v>290.37299813461732</v>
      </c>
      <c r="M231" s="2">
        <v>0</v>
      </c>
      <c r="N231" s="2">
        <v>5.4356230031948884</v>
      </c>
      <c r="O231" s="2">
        <v>59.354256441478903</v>
      </c>
      <c r="P231" s="2">
        <v>700.38879930767143</v>
      </c>
      <c r="Q231" s="2">
        <v>2875.0270018653823</v>
      </c>
      <c r="R231" s="2">
        <v>574.19999999999993</v>
      </c>
      <c r="S231" s="2">
        <f t="shared" si="3"/>
        <v>4441.3999999999996</v>
      </c>
      <c r="T231" s="2">
        <f>SUM('ZBud Extract Monthly'!I230:J230)</f>
        <v>1054.3</v>
      </c>
    </row>
    <row r="232" spans="1:20" x14ac:dyDescent="0.3">
      <c r="A232">
        <v>2008</v>
      </c>
      <c r="B232">
        <v>8</v>
      </c>
      <c r="C232">
        <v>2008</v>
      </c>
      <c r="D232" s="2">
        <v>0.8</v>
      </c>
      <c r="E232" s="2">
        <v>0.5</v>
      </c>
      <c r="F232" s="2">
        <v>19.600000000000001</v>
      </c>
      <c r="G232" s="2">
        <v>72.2</v>
      </c>
      <c r="H232" s="2">
        <v>21.400000000000002</v>
      </c>
      <c r="I232" s="2">
        <v>112.85284141416685</v>
      </c>
      <c r="J232" s="2">
        <v>179.56545262543972</v>
      </c>
      <c r="K232" s="2">
        <v>2.2212038044869442</v>
      </c>
      <c r="L232" s="2">
        <v>380.13512981740746</v>
      </c>
      <c r="M232" s="2">
        <v>1.3983723296032553</v>
      </c>
      <c r="N232" s="2">
        <v>49.847158585833171</v>
      </c>
      <c r="O232" s="2">
        <v>36.83454737456028</v>
      </c>
      <c r="P232" s="2">
        <v>860.97879619551315</v>
      </c>
      <c r="Q232" s="2">
        <v>3454.5648701825926</v>
      </c>
      <c r="R232" s="2">
        <v>643.00162767039672</v>
      </c>
      <c r="S232" s="2">
        <f t="shared" si="3"/>
        <v>5455.5</v>
      </c>
      <c r="T232" s="2">
        <f>SUM('ZBud Extract Monthly'!I231:J231)</f>
        <v>1154.2</v>
      </c>
    </row>
    <row r="233" spans="1:20" x14ac:dyDescent="0.3">
      <c r="A233">
        <v>2008</v>
      </c>
      <c r="B233">
        <v>9</v>
      </c>
      <c r="C233">
        <v>2008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101.40114341925324</v>
      </c>
      <c r="J233" s="2">
        <v>150.64569725433407</v>
      </c>
      <c r="K233" s="2">
        <v>0.79831775700934582</v>
      </c>
      <c r="L233" s="2">
        <v>68.102756623903474</v>
      </c>
      <c r="M233" s="2">
        <v>0.94889038332212516</v>
      </c>
      <c r="N233" s="2">
        <v>24.598856580746759</v>
      </c>
      <c r="O233" s="2">
        <v>14.654302745665927</v>
      </c>
      <c r="P233" s="2">
        <v>594.40168224299066</v>
      </c>
      <c r="Q233" s="2">
        <v>420.99724337609655</v>
      </c>
      <c r="R233" s="2">
        <v>537.25110961667792</v>
      </c>
      <c r="S233" s="2">
        <f t="shared" si="3"/>
        <v>1622.5000000000002</v>
      </c>
      <c r="T233" s="2">
        <f>SUM('ZBud Extract Monthly'!I232:J232)</f>
        <v>404.3</v>
      </c>
    </row>
    <row r="234" spans="1:20" x14ac:dyDescent="0.3">
      <c r="A234">
        <v>2008</v>
      </c>
      <c r="B234">
        <v>10</v>
      </c>
      <c r="C234">
        <v>2009</v>
      </c>
      <c r="D234" s="2">
        <v>1299.5999999999999</v>
      </c>
      <c r="E234" s="2">
        <v>29.5</v>
      </c>
      <c r="F234" s="2">
        <v>782.3</v>
      </c>
      <c r="G234" s="2">
        <v>1427</v>
      </c>
      <c r="H234" s="2">
        <v>427.4</v>
      </c>
      <c r="I234" s="2">
        <v>77.972527955967976</v>
      </c>
      <c r="J234" s="2">
        <v>116.21539317671383</v>
      </c>
      <c r="K234" s="2">
        <v>0.26916738120956335</v>
      </c>
      <c r="L234" s="2">
        <v>39.836819271844838</v>
      </c>
      <c r="M234" s="2">
        <v>0.61892307692307691</v>
      </c>
      <c r="N234" s="2">
        <v>21.527472044032031</v>
      </c>
      <c r="O234" s="2">
        <v>12.584606823286162</v>
      </c>
      <c r="P234" s="2">
        <v>569.33083261879051</v>
      </c>
      <c r="Q234" s="2">
        <v>948.46318072815518</v>
      </c>
      <c r="R234" s="2">
        <v>496.9810769230769</v>
      </c>
      <c r="S234" s="2">
        <f t="shared" si="3"/>
        <v>4692.2000000000007</v>
      </c>
      <c r="T234" s="2">
        <f>SUM('ZBud Extract Monthly'!I233:J233)</f>
        <v>1915.5</v>
      </c>
    </row>
    <row r="235" spans="1:20" x14ac:dyDescent="0.3">
      <c r="A235">
        <v>2008</v>
      </c>
      <c r="B235">
        <v>11</v>
      </c>
      <c r="C235">
        <v>2009</v>
      </c>
      <c r="D235" s="2">
        <v>2807.3999999999996</v>
      </c>
      <c r="E235" s="2">
        <v>149.80000000000001</v>
      </c>
      <c r="F235" s="2">
        <v>2150.2000000000003</v>
      </c>
      <c r="G235" s="2">
        <v>3674.5</v>
      </c>
      <c r="H235" s="2">
        <v>882.20000000000016</v>
      </c>
      <c r="I235" s="2">
        <v>345.73050847457625</v>
      </c>
      <c r="J235" s="2">
        <v>495.5</v>
      </c>
      <c r="K235" s="2">
        <v>0.27255639097744361</v>
      </c>
      <c r="L235" s="2">
        <v>15.010291502464526</v>
      </c>
      <c r="M235" s="2">
        <v>0</v>
      </c>
      <c r="N235" s="2">
        <v>12.069491525423727</v>
      </c>
      <c r="O235" s="2">
        <v>0</v>
      </c>
      <c r="P235" s="2">
        <v>482.52744360902261</v>
      </c>
      <c r="Q235" s="2">
        <v>1158.7897084975355</v>
      </c>
      <c r="R235" s="2">
        <v>408.29999999999995</v>
      </c>
      <c r="S235" s="2">
        <f t="shared" si="3"/>
        <v>8771.7999999999993</v>
      </c>
      <c r="T235" s="2">
        <f>SUM('ZBud Extract Monthly'!I234:J234)</f>
        <v>2795.7999999999997</v>
      </c>
    </row>
    <row r="236" spans="1:20" x14ac:dyDescent="0.3">
      <c r="A236">
        <v>2008</v>
      </c>
      <c r="B236">
        <v>12</v>
      </c>
      <c r="C236">
        <v>2009</v>
      </c>
      <c r="D236" s="2">
        <v>4849.7</v>
      </c>
      <c r="E236" s="2">
        <v>272.3</v>
      </c>
      <c r="F236" s="2">
        <v>1898.1</v>
      </c>
      <c r="G236" s="2">
        <v>3771.9999999999995</v>
      </c>
      <c r="H236" s="2">
        <v>826.7</v>
      </c>
      <c r="I236" s="2">
        <v>225.31286307053944</v>
      </c>
      <c r="J236" s="2">
        <v>321.89999999999998</v>
      </c>
      <c r="K236" s="2">
        <v>0.17384916748285992</v>
      </c>
      <c r="L236" s="2">
        <v>11.330499610126177</v>
      </c>
      <c r="M236" s="2">
        <v>0</v>
      </c>
      <c r="N236" s="2">
        <v>7.6871369294605811</v>
      </c>
      <c r="O236" s="2">
        <v>0</v>
      </c>
      <c r="P236" s="2">
        <v>471.02615083251715</v>
      </c>
      <c r="Q236" s="2">
        <v>1061.1695003898737</v>
      </c>
      <c r="R236" s="2">
        <v>410.40000000000003</v>
      </c>
      <c r="S236" s="2">
        <f t="shared" si="3"/>
        <v>8450.9</v>
      </c>
      <c r="T236" s="2">
        <f>SUM('ZBud Extract Monthly'!I235:J235)</f>
        <v>3228.9</v>
      </c>
    </row>
    <row r="237" spans="1:20" x14ac:dyDescent="0.3">
      <c r="A237">
        <v>2009</v>
      </c>
      <c r="B237">
        <v>1</v>
      </c>
      <c r="C237">
        <v>2009</v>
      </c>
      <c r="D237" s="2">
        <v>912.69999999999993</v>
      </c>
      <c r="E237" s="2">
        <v>24.7</v>
      </c>
      <c r="F237" s="2">
        <v>490.7</v>
      </c>
      <c r="G237" s="2">
        <v>1345.7</v>
      </c>
      <c r="H237" s="2">
        <v>334.59999999999997</v>
      </c>
      <c r="I237" s="2">
        <v>136.22087135936462</v>
      </c>
      <c r="J237" s="2">
        <v>200.35643048348888</v>
      </c>
      <c r="K237" s="2">
        <v>0.6083168316831683</v>
      </c>
      <c r="L237" s="2">
        <v>8.6518385322903235</v>
      </c>
      <c r="M237" s="2">
        <v>0</v>
      </c>
      <c r="N237" s="2">
        <v>31.479128640635409</v>
      </c>
      <c r="O237" s="2">
        <v>0.24356951651111997</v>
      </c>
      <c r="P237" s="2">
        <v>675.59168316831688</v>
      </c>
      <c r="Q237" s="2">
        <v>1625.5481614677096</v>
      </c>
      <c r="R237" s="2">
        <v>541.70000000000005</v>
      </c>
      <c r="S237" s="2">
        <f t="shared" si="3"/>
        <v>5023.0999999999995</v>
      </c>
      <c r="T237" s="2">
        <f>SUM('ZBud Extract Monthly'!I236:J236)</f>
        <v>2265.1999999999998</v>
      </c>
    </row>
    <row r="238" spans="1:20" x14ac:dyDescent="0.3">
      <c r="A238">
        <v>2009</v>
      </c>
      <c r="B238">
        <v>2</v>
      </c>
      <c r="C238">
        <v>2009</v>
      </c>
      <c r="D238" s="2">
        <v>26822.399999999998</v>
      </c>
      <c r="E238" s="2">
        <v>3271</v>
      </c>
      <c r="F238" s="2">
        <v>17667.5</v>
      </c>
      <c r="G238" s="2">
        <v>20692.2</v>
      </c>
      <c r="H238" s="2">
        <v>5533.4</v>
      </c>
      <c r="I238" s="2">
        <v>112.7</v>
      </c>
      <c r="J238" s="2">
        <v>153.5</v>
      </c>
      <c r="K238" s="2">
        <v>4.489477786438037E-2</v>
      </c>
      <c r="L238" s="2">
        <v>0.79218299769899425</v>
      </c>
      <c r="M238" s="2">
        <v>0</v>
      </c>
      <c r="N238" s="2">
        <v>6.1</v>
      </c>
      <c r="O238" s="2">
        <v>0</v>
      </c>
      <c r="P238" s="2">
        <v>480.25510522213563</v>
      </c>
      <c r="Q238" s="2">
        <v>925.70781700230111</v>
      </c>
      <c r="R238" s="2">
        <v>426.7</v>
      </c>
      <c r="S238" s="2">
        <f t="shared" si="3"/>
        <v>45726.6</v>
      </c>
      <c r="T238" s="2">
        <f>SUM('ZBud Extract Monthly'!I237:J237)</f>
        <v>7928.5</v>
      </c>
    </row>
    <row r="239" spans="1:20" x14ac:dyDescent="0.3">
      <c r="A239">
        <v>2009</v>
      </c>
      <c r="B239">
        <v>3</v>
      </c>
      <c r="C239">
        <v>2009</v>
      </c>
      <c r="D239" s="2">
        <v>5636.6</v>
      </c>
      <c r="E239" s="2">
        <v>597.9</v>
      </c>
      <c r="F239" s="2">
        <v>2397.1000000000004</v>
      </c>
      <c r="G239" s="2">
        <v>3969.2</v>
      </c>
      <c r="H239" s="2">
        <v>730.10000000000014</v>
      </c>
      <c r="I239" s="2">
        <v>183.3</v>
      </c>
      <c r="J239" s="2">
        <v>275.10000000000002</v>
      </c>
      <c r="K239" s="2">
        <v>0.17587719298245613</v>
      </c>
      <c r="L239" s="2">
        <v>3.0413271245634457</v>
      </c>
      <c r="M239" s="2">
        <v>0</v>
      </c>
      <c r="N239" s="2">
        <v>158.70000000000002</v>
      </c>
      <c r="O239" s="2">
        <v>0</v>
      </c>
      <c r="P239" s="2">
        <v>1048.5241228070176</v>
      </c>
      <c r="Q239" s="2">
        <v>1647.6586728754367</v>
      </c>
      <c r="R239" s="2">
        <v>651.09999999999991</v>
      </c>
      <c r="S239" s="2">
        <f t="shared" si="3"/>
        <v>10446.900000000001</v>
      </c>
      <c r="T239" s="2">
        <f>SUM('ZBud Extract Monthly'!I238:J238)</f>
        <v>2774.9</v>
      </c>
    </row>
    <row r="240" spans="1:20" x14ac:dyDescent="0.3">
      <c r="A240">
        <v>2009</v>
      </c>
      <c r="B240">
        <v>4</v>
      </c>
      <c r="C240">
        <v>2009</v>
      </c>
      <c r="D240" s="2">
        <v>33.6</v>
      </c>
      <c r="E240" s="2">
        <v>4.5</v>
      </c>
      <c r="F240" s="2">
        <v>109.9</v>
      </c>
      <c r="G240" s="2">
        <v>88.1</v>
      </c>
      <c r="H240" s="2">
        <v>88.8</v>
      </c>
      <c r="I240" s="2">
        <v>0</v>
      </c>
      <c r="J240" s="2">
        <v>147.44147248317392</v>
      </c>
      <c r="K240" s="2">
        <v>0.1908476821192053</v>
      </c>
      <c r="L240" s="2">
        <v>10.569435929985859</v>
      </c>
      <c r="M240" s="2">
        <v>0</v>
      </c>
      <c r="N240" s="2">
        <v>0.1</v>
      </c>
      <c r="O240" s="2">
        <v>25.158527516826076</v>
      </c>
      <c r="P240" s="2">
        <v>478.00915231788076</v>
      </c>
      <c r="Q240" s="2">
        <v>632.43056407001416</v>
      </c>
      <c r="R240" s="2">
        <v>426.4</v>
      </c>
      <c r="S240" s="2">
        <f t="shared" si="3"/>
        <v>1834.4</v>
      </c>
      <c r="T240" s="2">
        <f>SUM('ZBud Extract Monthly'!I239:J239)</f>
        <v>477.50000000000006</v>
      </c>
    </row>
    <row r="241" spans="1:20" x14ac:dyDescent="0.3">
      <c r="A241">
        <v>2009</v>
      </c>
      <c r="B241">
        <v>5</v>
      </c>
      <c r="C241">
        <v>2009</v>
      </c>
      <c r="D241" s="2">
        <v>1319.8999999999999</v>
      </c>
      <c r="E241" s="2">
        <v>22.9</v>
      </c>
      <c r="F241" s="2">
        <v>657.5</v>
      </c>
      <c r="G241" s="2">
        <v>2188.6999999999998</v>
      </c>
      <c r="H241" s="2">
        <v>394</v>
      </c>
      <c r="I241" s="2">
        <v>17.600000000000001</v>
      </c>
      <c r="J241" s="2">
        <v>156.97981726827624</v>
      </c>
      <c r="K241" s="2">
        <v>0.93144095834858132</v>
      </c>
      <c r="L241" s="2">
        <v>222.98376747204841</v>
      </c>
      <c r="M241" s="2">
        <v>0</v>
      </c>
      <c r="N241" s="2">
        <v>0.2</v>
      </c>
      <c r="O241" s="2">
        <v>19.320182731723737</v>
      </c>
      <c r="P241" s="2">
        <v>580.76855904165143</v>
      </c>
      <c r="Q241" s="2">
        <v>1751.0162325279516</v>
      </c>
      <c r="R241" s="2">
        <v>479.8</v>
      </c>
      <c r="S241" s="2">
        <f t="shared" si="3"/>
        <v>6275.7</v>
      </c>
      <c r="T241" s="2">
        <f>SUM('ZBud Extract Monthly'!I240:J240)</f>
        <v>2401.4</v>
      </c>
    </row>
    <row r="242" spans="1:20" x14ac:dyDescent="0.3">
      <c r="A242">
        <v>2009</v>
      </c>
      <c r="B242">
        <v>6</v>
      </c>
      <c r="C242">
        <v>2009</v>
      </c>
      <c r="D242" s="2">
        <v>33.299999999999997</v>
      </c>
      <c r="E242" s="2">
        <v>9.5</v>
      </c>
      <c r="F242" s="2">
        <v>183.59999999999997</v>
      </c>
      <c r="G242" s="2">
        <v>500.3</v>
      </c>
      <c r="H242" s="2">
        <v>136.6</v>
      </c>
      <c r="I242" s="2">
        <v>0</v>
      </c>
      <c r="J242" s="2">
        <v>22.181501564827364</v>
      </c>
      <c r="K242" s="2">
        <v>2.4440047757120924</v>
      </c>
      <c r="L242" s="2">
        <v>557.26971192443034</v>
      </c>
      <c r="M242" s="2">
        <v>0</v>
      </c>
      <c r="N242" s="2">
        <v>0.1</v>
      </c>
      <c r="O242" s="2">
        <v>4.8184984351726339</v>
      </c>
      <c r="P242" s="2">
        <v>625.85599522428788</v>
      </c>
      <c r="Q242" s="2">
        <v>3275.4302880755699</v>
      </c>
      <c r="R242" s="2">
        <v>462</v>
      </c>
      <c r="S242" s="2">
        <f t="shared" si="3"/>
        <v>5743.5</v>
      </c>
      <c r="T242" s="2">
        <f>SUM('ZBud Extract Monthly'!I241:J241)</f>
        <v>1294.8000000000002</v>
      </c>
    </row>
    <row r="243" spans="1:20" x14ac:dyDescent="0.3">
      <c r="A243">
        <v>2009</v>
      </c>
      <c r="B243">
        <v>7</v>
      </c>
      <c r="C243">
        <v>2009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82.585044138784554</v>
      </c>
      <c r="K243" s="2">
        <v>1.9174970484061393</v>
      </c>
      <c r="L243" s="2">
        <v>379.97387294392331</v>
      </c>
      <c r="M243" s="2">
        <v>0</v>
      </c>
      <c r="N243" s="2">
        <v>0.2</v>
      </c>
      <c r="O243" s="2">
        <v>12.214955861215449</v>
      </c>
      <c r="P243" s="2">
        <v>737.38250295159389</v>
      </c>
      <c r="Q243" s="2">
        <v>3233.8261270560765</v>
      </c>
      <c r="R243" s="2">
        <v>573.6</v>
      </c>
      <c r="S243" s="2">
        <f t="shared" si="3"/>
        <v>4926.7000000000007</v>
      </c>
      <c r="T243" s="2">
        <f>SUM('ZBud Extract Monthly'!I242:J242)</f>
        <v>1047.2</v>
      </c>
    </row>
    <row r="244" spans="1:20" x14ac:dyDescent="0.3">
      <c r="A244">
        <v>2009</v>
      </c>
      <c r="B244">
        <v>8</v>
      </c>
      <c r="C244">
        <v>2009</v>
      </c>
      <c r="D244" s="2">
        <v>0.8</v>
      </c>
      <c r="E244" s="2">
        <v>0</v>
      </c>
      <c r="F244" s="2">
        <v>0.1</v>
      </c>
      <c r="G244" s="2">
        <v>0</v>
      </c>
      <c r="H244" s="2">
        <v>0</v>
      </c>
      <c r="I244" s="2">
        <v>122.07404820012202</v>
      </c>
      <c r="J244" s="2">
        <v>181.43470833151622</v>
      </c>
      <c r="K244" s="2">
        <v>2.4506257554625757</v>
      </c>
      <c r="L244" s="2">
        <v>388.0238281452198</v>
      </c>
      <c r="M244" s="2">
        <v>1.5946372239747637</v>
      </c>
      <c r="N244" s="2">
        <v>45.425951799877971</v>
      </c>
      <c r="O244" s="2">
        <v>19.565291668483773</v>
      </c>
      <c r="P244" s="2">
        <v>855.04937424453738</v>
      </c>
      <c r="Q244" s="2">
        <v>3063.1761718547791</v>
      </c>
      <c r="R244" s="2">
        <v>611.70536277602514</v>
      </c>
      <c r="S244" s="2">
        <f t="shared" si="3"/>
        <v>4922.0999999999985</v>
      </c>
      <c r="T244" s="2">
        <f>SUM('ZBud Extract Monthly'!I243:J243)</f>
        <v>936.2</v>
      </c>
    </row>
    <row r="245" spans="1:20" x14ac:dyDescent="0.3">
      <c r="A245">
        <v>2009</v>
      </c>
      <c r="B245">
        <v>9</v>
      </c>
      <c r="C245">
        <v>2009</v>
      </c>
      <c r="D245" s="2">
        <v>44.6</v>
      </c>
      <c r="E245" s="2">
        <v>2.0999999999999996</v>
      </c>
      <c r="F245" s="2">
        <v>78.2</v>
      </c>
      <c r="G245" s="2">
        <v>60.499999999999993</v>
      </c>
      <c r="H245" s="2">
        <v>57.1</v>
      </c>
      <c r="I245" s="2">
        <v>139.87519162726363</v>
      </c>
      <c r="J245" s="2">
        <v>221.59671115097893</v>
      </c>
      <c r="K245" s="2">
        <v>0.87061057222347538</v>
      </c>
      <c r="L245" s="2">
        <v>79.020541571962625</v>
      </c>
      <c r="M245" s="2">
        <v>1.295774647887324</v>
      </c>
      <c r="N245" s="2">
        <v>22.724808372736337</v>
      </c>
      <c r="O245" s="2">
        <v>11.303288849021069</v>
      </c>
      <c r="P245" s="2">
        <v>596.7293894277766</v>
      </c>
      <c r="Q245" s="2">
        <v>394.57945842803736</v>
      </c>
      <c r="R245" s="2">
        <v>507.50422535211271</v>
      </c>
      <c r="S245" s="2">
        <f t="shared" si="3"/>
        <v>1775.8000000000002</v>
      </c>
      <c r="T245" s="2">
        <f>SUM('ZBud Extract Monthly'!I244:J244)</f>
        <v>565</v>
      </c>
    </row>
    <row r="246" spans="1:20" x14ac:dyDescent="0.3">
      <c r="A246">
        <v>2009</v>
      </c>
      <c r="B246">
        <v>10</v>
      </c>
      <c r="C246">
        <v>2010</v>
      </c>
      <c r="D246" s="2">
        <v>2147.6000000000004</v>
      </c>
      <c r="E246" s="2">
        <v>499.8</v>
      </c>
      <c r="F246" s="2">
        <v>2951.2</v>
      </c>
      <c r="G246" s="2">
        <v>3123.7</v>
      </c>
      <c r="H246" s="2">
        <v>1098.9000000000001</v>
      </c>
      <c r="I246" s="2">
        <v>89.306373391013011</v>
      </c>
      <c r="J246" s="2">
        <v>129.03658495411378</v>
      </c>
      <c r="K246" s="2">
        <v>0.26310578057968359</v>
      </c>
      <c r="L246" s="2">
        <v>43.433107175876636</v>
      </c>
      <c r="M246" s="2">
        <v>1.1125827814569538</v>
      </c>
      <c r="N246" s="2">
        <v>14.093626608986998</v>
      </c>
      <c r="O246" s="2">
        <v>2.5634150458862255</v>
      </c>
      <c r="P246" s="2">
        <v>511.33689421942029</v>
      </c>
      <c r="Q246" s="2">
        <v>701.96689282412331</v>
      </c>
      <c r="R246" s="2">
        <v>426.18741721854303</v>
      </c>
      <c r="S246" s="2">
        <f t="shared" si="3"/>
        <v>8858.0999999999985</v>
      </c>
      <c r="T246" s="2">
        <f>SUM('ZBud Extract Monthly'!I245:J245)</f>
        <v>2402.4</v>
      </c>
    </row>
    <row r="247" spans="1:20" x14ac:dyDescent="0.3">
      <c r="A247">
        <v>2009</v>
      </c>
      <c r="B247">
        <v>11</v>
      </c>
      <c r="C247">
        <v>2010</v>
      </c>
      <c r="D247" s="2">
        <v>121.20000000000002</v>
      </c>
      <c r="E247" s="2">
        <v>18.599999999999998</v>
      </c>
      <c r="F247" s="2">
        <v>388.80000000000007</v>
      </c>
      <c r="G247" s="2">
        <v>1187.3</v>
      </c>
      <c r="H247" s="2">
        <v>246.3</v>
      </c>
      <c r="I247" s="2">
        <v>102.61928021841649</v>
      </c>
      <c r="J247" s="2">
        <v>157.24901851953965</v>
      </c>
      <c r="K247" s="2">
        <v>0.29010455563853627</v>
      </c>
      <c r="L247" s="2">
        <v>15.859568160175726</v>
      </c>
      <c r="M247" s="2">
        <v>0</v>
      </c>
      <c r="N247" s="2">
        <v>15.980719781583518</v>
      </c>
      <c r="O247" s="2">
        <v>5.2509814804603643</v>
      </c>
      <c r="P247" s="2">
        <v>540.60989544436154</v>
      </c>
      <c r="Q247" s="2">
        <v>1293.7404318398242</v>
      </c>
      <c r="R247" s="2">
        <v>435.3</v>
      </c>
      <c r="S247" s="2">
        <f t="shared" si="3"/>
        <v>4108.2</v>
      </c>
      <c r="T247" s="2">
        <f>SUM('ZBud Extract Monthly'!I246:J246)</f>
        <v>2198.1999999999998</v>
      </c>
    </row>
    <row r="248" spans="1:20" x14ac:dyDescent="0.3">
      <c r="A248">
        <v>2009</v>
      </c>
      <c r="B248">
        <v>12</v>
      </c>
      <c r="C248">
        <v>2010</v>
      </c>
      <c r="D248" s="2">
        <v>3412.4</v>
      </c>
      <c r="E248" s="2">
        <v>286.5</v>
      </c>
      <c r="F248" s="2">
        <v>2657</v>
      </c>
      <c r="G248" s="2">
        <v>5031.2000000000007</v>
      </c>
      <c r="H248" s="2">
        <v>1230.5999999999999</v>
      </c>
      <c r="I248" s="2">
        <v>118.75069739052493</v>
      </c>
      <c r="J248" s="2">
        <v>199.78386907033902</v>
      </c>
      <c r="K248" s="2">
        <v>0.20054945054945056</v>
      </c>
      <c r="L248" s="2">
        <v>8.7421088174094876</v>
      </c>
      <c r="M248" s="2">
        <v>0</v>
      </c>
      <c r="N248" s="2">
        <v>9.2493026094750537</v>
      </c>
      <c r="O248" s="2">
        <v>2.1161309296609776</v>
      </c>
      <c r="P248" s="2">
        <v>459.39945054945053</v>
      </c>
      <c r="Q248" s="2">
        <v>1111.5578911825905</v>
      </c>
      <c r="R248" s="2">
        <v>376.7</v>
      </c>
      <c r="S248" s="2">
        <f t="shared" si="3"/>
        <v>10875.400000000001</v>
      </c>
      <c r="T248" s="2">
        <f>SUM('ZBud Extract Monthly'!I247:J247)</f>
        <v>3007.1999999999994</v>
      </c>
    </row>
    <row r="249" spans="1:20" x14ac:dyDescent="0.3">
      <c r="A249">
        <v>2010</v>
      </c>
      <c r="B249">
        <v>1</v>
      </c>
      <c r="C249">
        <v>2010</v>
      </c>
      <c r="D249" s="2">
        <v>29187.5</v>
      </c>
      <c r="E249" s="2">
        <v>4977.5</v>
      </c>
      <c r="F249" s="2">
        <v>21460.300000000003</v>
      </c>
      <c r="G249" s="2">
        <v>28692.599999999995</v>
      </c>
      <c r="H249" s="2">
        <v>6000.4</v>
      </c>
      <c r="I249" s="2">
        <v>423.74584837545126</v>
      </c>
      <c r="J249" s="2">
        <v>591.9</v>
      </c>
      <c r="K249" s="2">
        <v>0.40311640696608619</v>
      </c>
      <c r="L249" s="2">
        <v>6.3775182986730918</v>
      </c>
      <c r="M249" s="2">
        <v>0</v>
      </c>
      <c r="N249" s="2">
        <v>30.654151624548735</v>
      </c>
      <c r="O249" s="2">
        <v>0</v>
      </c>
      <c r="P249" s="2">
        <v>638.59688359303391</v>
      </c>
      <c r="Q249" s="2">
        <v>1543.3224817013268</v>
      </c>
      <c r="R249" s="2">
        <v>475.30000000000007</v>
      </c>
      <c r="S249" s="2">
        <f t="shared" si="3"/>
        <v>58817.299999999996</v>
      </c>
      <c r="T249" s="2">
        <f>SUM('ZBud Extract Monthly'!I248:J248)</f>
        <v>12859.2</v>
      </c>
    </row>
    <row r="250" spans="1:20" x14ac:dyDescent="0.3">
      <c r="A250">
        <v>2010</v>
      </c>
      <c r="B250">
        <v>2</v>
      </c>
      <c r="C250">
        <v>2010</v>
      </c>
      <c r="D250" s="2">
        <v>6578.9000000000005</v>
      </c>
      <c r="E250" s="2">
        <v>1310</v>
      </c>
      <c r="F250" s="2">
        <v>5046.3</v>
      </c>
      <c r="G250" s="2">
        <v>7074.6</v>
      </c>
      <c r="H250" s="2">
        <v>1849.1</v>
      </c>
      <c r="I250" s="2">
        <v>285.8</v>
      </c>
      <c r="J250" s="2">
        <v>386.4</v>
      </c>
      <c r="K250" s="2">
        <v>4.4243421052631578E-2</v>
      </c>
      <c r="L250" s="2">
        <v>0.98104095088549581</v>
      </c>
      <c r="M250" s="2">
        <v>0</v>
      </c>
      <c r="N250" s="2">
        <v>6.1999999999999984</v>
      </c>
      <c r="O250" s="2">
        <v>0</v>
      </c>
      <c r="P250" s="2">
        <v>463.7557565789474</v>
      </c>
      <c r="Q250" s="2">
        <v>888.01895904911453</v>
      </c>
      <c r="R250" s="2">
        <v>391.7</v>
      </c>
      <c r="S250" s="2">
        <f t="shared" si="3"/>
        <v>15714.500000000004</v>
      </c>
      <c r="T250" s="2">
        <f>SUM('ZBud Extract Monthly'!I249:J249)</f>
        <v>2689.4</v>
      </c>
    </row>
    <row r="251" spans="1:20" x14ac:dyDescent="0.3">
      <c r="A251">
        <v>2010</v>
      </c>
      <c r="B251">
        <v>3</v>
      </c>
      <c r="C251">
        <v>2010</v>
      </c>
      <c r="D251" s="2">
        <v>1459</v>
      </c>
      <c r="E251" s="2">
        <v>92.7</v>
      </c>
      <c r="F251" s="2">
        <v>859.90000000000009</v>
      </c>
      <c r="G251" s="2">
        <v>1900.8999999999999</v>
      </c>
      <c r="H251" s="2">
        <v>429.4</v>
      </c>
      <c r="I251" s="2">
        <v>612.5</v>
      </c>
      <c r="J251" s="2">
        <v>876.7</v>
      </c>
      <c r="K251" s="2">
        <v>0</v>
      </c>
      <c r="L251" s="2">
        <v>8.0153132250580068</v>
      </c>
      <c r="M251" s="2">
        <v>0</v>
      </c>
      <c r="N251" s="2">
        <v>163.60000000000002</v>
      </c>
      <c r="O251" s="2">
        <v>0</v>
      </c>
      <c r="P251" s="2">
        <v>1117.2</v>
      </c>
      <c r="Q251" s="2">
        <v>1737.1846867749418</v>
      </c>
      <c r="R251" s="2">
        <v>605</v>
      </c>
      <c r="S251" s="2">
        <f t="shared" si="3"/>
        <v>6657.6</v>
      </c>
      <c r="T251" s="2">
        <f>SUM('ZBud Extract Monthly'!I250:J250)</f>
        <v>1765.4</v>
      </c>
    </row>
    <row r="252" spans="1:20" x14ac:dyDescent="0.3">
      <c r="A252">
        <v>2010</v>
      </c>
      <c r="B252">
        <v>4</v>
      </c>
      <c r="C252">
        <v>2010</v>
      </c>
      <c r="D252" s="2">
        <v>7479.9</v>
      </c>
      <c r="E252" s="2">
        <v>441.40000000000003</v>
      </c>
      <c r="F252" s="2">
        <v>4643.2999999999993</v>
      </c>
      <c r="G252" s="2">
        <v>6854.9000000000005</v>
      </c>
      <c r="H252" s="2">
        <v>2024.6</v>
      </c>
      <c r="I252" s="2">
        <v>0</v>
      </c>
      <c r="J252" s="2">
        <v>89.1</v>
      </c>
      <c r="K252" s="2">
        <v>0</v>
      </c>
      <c r="L252" s="2">
        <v>1008.7729297336606</v>
      </c>
      <c r="M252" s="2">
        <v>0</v>
      </c>
      <c r="N252" s="2">
        <v>0.1</v>
      </c>
      <c r="O252" s="2">
        <v>0</v>
      </c>
      <c r="P252" s="2">
        <v>315.70000000000005</v>
      </c>
      <c r="Q252" s="2">
        <v>217.62707026633944</v>
      </c>
      <c r="R252" s="2">
        <v>287.5</v>
      </c>
      <c r="S252" s="2">
        <f t="shared" si="3"/>
        <v>15352.400000000001</v>
      </c>
      <c r="T252" s="2">
        <f>SUM('ZBud Extract Monthly'!I251:J251)</f>
        <v>3563.9</v>
      </c>
    </row>
    <row r="253" spans="1:20" x14ac:dyDescent="0.3">
      <c r="A253">
        <v>2010</v>
      </c>
      <c r="B253">
        <v>5</v>
      </c>
      <c r="C253">
        <v>2010</v>
      </c>
      <c r="D253" s="2">
        <v>167.5</v>
      </c>
      <c r="E253" s="2">
        <v>19.5</v>
      </c>
      <c r="F253" s="2">
        <v>420.29999999999995</v>
      </c>
      <c r="G253" s="2">
        <v>723.3</v>
      </c>
      <c r="H253" s="2">
        <v>296.2</v>
      </c>
      <c r="I253" s="2">
        <v>28.6</v>
      </c>
      <c r="J253" s="2">
        <v>69.7532154340836</v>
      </c>
      <c r="K253" s="2">
        <v>0.84235769907716762</v>
      </c>
      <c r="L253" s="2">
        <v>133.2096504660405</v>
      </c>
      <c r="M253" s="2">
        <v>0</v>
      </c>
      <c r="N253" s="2">
        <v>0.1</v>
      </c>
      <c r="O253" s="2">
        <v>0.84678456591639883</v>
      </c>
      <c r="P253" s="2">
        <v>459.85764230092286</v>
      </c>
      <c r="Q253" s="2">
        <v>1424.0903495339599</v>
      </c>
      <c r="R253" s="2">
        <v>374.4</v>
      </c>
      <c r="S253" s="2">
        <f t="shared" si="3"/>
        <v>3832.2000000000003</v>
      </c>
      <c r="T253" s="2">
        <f>SUM('ZBud Extract Monthly'!I252:J252)</f>
        <v>1107.0999999999999</v>
      </c>
    </row>
    <row r="254" spans="1:20" x14ac:dyDescent="0.3">
      <c r="A254">
        <v>2010</v>
      </c>
      <c r="B254">
        <v>6</v>
      </c>
      <c r="C254">
        <v>2010</v>
      </c>
      <c r="D254" s="2">
        <v>3.9000000000000004</v>
      </c>
      <c r="E254" s="2">
        <v>0</v>
      </c>
      <c r="F254" s="2">
        <v>3.3</v>
      </c>
      <c r="G254" s="2">
        <v>31.800000000000004</v>
      </c>
      <c r="H254" s="2">
        <v>4</v>
      </c>
      <c r="I254" s="2">
        <v>11.952542372881354</v>
      </c>
      <c r="J254" s="2">
        <v>110.04433808199776</v>
      </c>
      <c r="K254" s="2">
        <v>3.1688641579133936</v>
      </c>
      <c r="L254" s="2">
        <v>734.68333664475949</v>
      </c>
      <c r="M254" s="2">
        <v>0</v>
      </c>
      <c r="N254" s="2">
        <v>4.5474576271186429</v>
      </c>
      <c r="O254" s="2">
        <v>27.155661918002235</v>
      </c>
      <c r="P254" s="2">
        <v>631.63113584208668</v>
      </c>
      <c r="Q254" s="2">
        <v>3174.2166633552406</v>
      </c>
      <c r="R254" s="2">
        <v>451.90000000000003</v>
      </c>
      <c r="S254" s="2">
        <f t="shared" si="3"/>
        <v>5034.7</v>
      </c>
      <c r="T254" s="2">
        <f>SUM('ZBud Extract Monthly'!I253:J253)</f>
        <v>1142.9000000000001</v>
      </c>
    </row>
    <row r="255" spans="1:20" x14ac:dyDescent="0.3">
      <c r="A255">
        <v>2010</v>
      </c>
      <c r="B255">
        <v>7</v>
      </c>
      <c r="C255">
        <v>2010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74.333509990867725</v>
      </c>
      <c r="K255" s="2">
        <v>2.2097809517497353</v>
      </c>
      <c r="L255" s="2">
        <v>463.39041175414758</v>
      </c>
      <c r="M255" s="2">
        <v>0</v>
      </c>
      <c r="N255" s="2">
        <v>0.1</v>
      </c>
      <c r="O255" s="2">
        <v>8.6664900091322838</v>
      </c>
      <c r="P255" s="2">
        <v>717.39021904825017</v>
      </c>
      <c r="Q255" s="2">
        <v>2707.6095882458526</v>
      </c>
      <c r="R255" s="2">
        <v>557.4</v>
      </c>
      <c r="S255" s="2">
        <f t="shared" si="3"/>
        <v>4448</v>
      </c>
      <c r="T255" s="2">
        <f>SUM('ZBud Extract Monthly'!I254:J254)</f>
        <v>958.2</v>
      </c>
    </row>
    <row r="256" spans="1:20" x14ac:dyDescent="0.3">
      <c r="A256">
        <v>2010</v>
      </c>
      <c r="B256">
        <v>8</v>
      </c>
      <c r="C256">
        <v>2010</v>
      </c>
      <c r="D256" s="2">
        <v>3.9999999999999996</v>
      </c>
      <c r="E256" s="2">
        <v>0.1</v>
      </c>
      <c r="F256" s="2">
        <v>1</v>
      </c>
      <c r="G256" s="2">
        <v>0.4</v>
      </c>
      <c r="H256" s="2">
        <v>0.7</v>
      </c>
      <c r="I256" s="2">
        <v>148.60275774289352</v>
      </c>
      <c r="J256" s="2">
        <v>226.71161108276749</v>
      </c>
      <c r="K256" s="2">
        <v>3.4506326172823858</v>
      </c>
      <c r="L256" s="2">
        <v>672.39877767138751</v>
      </c>
      <c r="M256" s="2">
        <v>1.1890285714285713</v>
      </c>
      <c r="N256" s="2">
        <v>44.597242257106487</v>
      </c>
      <c r="O256" s="2">
        <v>20.688388917232523</v>
      </c>
      <c r="P256" s="2">
        <v>865.14936738271763</v>
      </c>
      <c r="Q256" s="2">
        <v>2878.5012223286126</v>
      </c>
      <c r="R256" s="2">
        <v>593.11097142857147</v>
      </c>
      <c r="S256" s="2">
        <f t="shared" si="3"/>
        <v>5015.9000000000005</v>
      </c>
      <c r="T256" s="2">
        <f>SUM('ZBud Extract Monthly'!I255:J255)</f>
        <v>1010.4999999999999</v>
      </c>
    </row>
    <row r="257" spans="1:20" x14ac:dyDescent="0.3">
      <c r="A257">
        <v>2010</v>
      </c>
      <c r="B257">
        <v>9</v>
      </c>
      <c r="C257">
        <v>2010</v>
      </c>
      <c r="D257" s="2">
        <v>10.8</v>
      </c>
      <c r="E257" s="2">
        <v>5.4</v>
      </c>
      <c r="F257" s="2">
        <v>121.30000000000001</v>
      </c>
      <c r="G257" s="2">
        <v>256.5</v>
      </c>
      <c r="H257" s="2">
        <v>100.8</v>
      </c>
      <c r="I257" s="2">
        <v>233.28021331874746</v>
      </c>
      <c r="J257" s="2">
        <v>335.94725664599639</v>
      </c>
      <c r="K257" s="2">
        <v>0.58109497290086654</v>
      </c>
      <c r="L257" s="2">
        <v>346.38888389200685</v>
      </c>
      <c r="M257" s="2">
        <v>1.0337311058074781</v>
      </c>
      <c r="N257" s="2">
        <v>22.119786681252567</v>
      </c>
      <c r="O257" s="2">
        <v>9.7527433540035506</v>
      </c>
      <c r="P257" s="2">
        <v>593.41890502709919</v>
      </c>
      <c r="Q257" s="2">
        <v>1219.7111161079929</v>
      </c>
      <c r="R257" s="2">
        <v>459.06626889419255</v>
      </c>
      <c r="S257" s="2">
        <f t="shared" si="3"/>
        <v>3098.7999999999997</v>
      </c>
      <c r="T257" s="2">
        <f>SUM('ZBud Extract Monthly'!I256:J256)</f>
        <v>659.1</v>
      </c>
    </row>
    <row r="258" spans="1:20" x14ac:dyDescent="0.3">
      <c r="A258">
        <v>2010</v>
      </c>
      <c r="B258">
        <v>10</v>
      </c>
      <c r="C258">
        <v>2011</v>
      </c>
      <c r="D258" s="2">
        <v>7103.7000000000007</v>
      </c>
      <c r="E258" s="2">
        <v>472.9</v>
      </c>
      <c r="F258" s="2">
        <v>3672.8999999999996</v>
      </c>
      <c r="G258" s="2">
        <v>5501.2999999999993</v>
      </c>
      <c r="H258" s="2">
        <v>1441.9</v>
      </c>
      <c r="I258" s="2">
        <v>121.23610743474319</v>
      </c>
      <c r="J258" s="2">
        <v>174.4118285122093</v>
      </c>
      <c r="K258" s="2">
        <v>0.75018183791999127</v>
      </c>
      <c r="L258" s="2">
        <v>39.12637673397748</v>
      </c>
      <c r="M258" s="2">
        <v>0.82459173871277613</v>
      </c>
      <c r="N258" s="2">
        <v>17.563892565256801</v>
      </c>
      <c r="O258" s="2">
        <v>8.58817148779071</v>
      </c>
      <c r="P258" s="2">
        <v>526.04981816207999</v>
      </c>
      <c r="Q258" s="2">
        <v>436.57362326602254</v>
      </c>
      <c r="R258" s="2">
        <v>439.67540826128726</v>
      </c>
      <c r="S258" s="2">
        <f t="shared" si="3"/>
        <v>12059.099999999999</v>
      </c>
      <c r="T258" s="2">
        <f>SUM('ZBud Extract Monthly'!I257:J257)</f>
        <v>4952</v>
      </c>
    </row>
    <row r="259" spans="1:20" x14ac:dyDescent="0.3">
      <c r="A259">
        <v>2010</v>
      </c>
      <c r="B259">
        <v>11</v>
      </c>
      <c r="C259">
        <v>2011</v>
      </c>
      <c r="D259" s="2">
        <v>1985.9</v>
      </c>
      <c r="E259" s="2">
        <v>50.699999999999996</v>
      </c>
      <c r="F259" s="2">
        <v>1215.6000000000001</v>
      </c>
      <c r="G259" s="2">
        <v>4037.2999999999997</v>
      </c>
      <c r="H259" s="2">
        <v>615.80000000000007</v>
      </c>
      <c r="I259" s="2">
        <v>444.91379310344826</v>
      </c>
      <c r="J259" s="2">
        <v>646.9</v>
      </c>
      <c r="K259" s="2">
        <v>0.26701673777486057</v>
      </c>
      <c r="L259" s="2">
        <v>10.377157163913909</v>
      </c>
      <c r="M259" s="2">
        <v>0</v>
      </c>
      <c r="N259" s="2">
        <v>10.686206896551722</v>
      </c>
      <c r="O259" s="2">
        <v>0</v>
      </c>
      <c r="P259" s="2">
        <v>459.03298326222512</v>
      </c>
      <c r="Q259" s="2">
        <v>1211.4228428360861</v>
      </c>
      <c r="R259" s="2">
        <v>355.7</v>
      </c>
      <c r="S259" s="2">
        <f t="shared" si="3"/>
        <v>7905.4999999999991</v>
      </c>
      <c r="T259" s="2">
        <f>SUM('ZBud Extract Monthly'!I258:J258)</f>
        <v>4180.5</v>
      </c>
    </row>
    <row r="260" spans="1:20" x14ac:dyDescent="0.3">
      <c r="A260">
        <v>2010</v>
      </c>
      <c r="B260">
        <v>12</v>
      </c>
      <c r="C260">
        <v>2011</v>
      </c>
      <c r="D260" s="2">
        <v>18904.900000000001</v>
      </c>
      <c r="E260" s="2">
        <v>1825.6999999999998</v>
      </c>
      <c r="F260" s="2">
        <v>9928.2000000000007</v>
      </c>
      <c r="G260" s="2">
        <v>18994.400000000001</v>
      </c>
      <c r="H260" s="2">
        <v>3128.0999999999995</v>
      </c>
      <c r="I260" s="2">
        <v>202.91555555555556</v>
      </c>
      <c r="J260" s="2">
        <v>282</v>
      </c>
      <c r="K260" s="2">
        <v>0.23598369011213044</v>
      </c>
      <c r="L260" s="2">
        <v>9.562087381328384</v>
      </c>
      <c r="M260" s="2">
        <v>0</v>
      </c>
      <c r="N260" s="2">
        <v>7.6844444444444431</v>
      </c>
      <c r="O260" s="2">
        <v>0</v>
      </c>
      <c r="P260" s="2">
        <v>459.76401630988789</v>
      </c>
      <c r="Q260" s="2">
        <v>1317.5379126186715</v>
      </c>
      <c r="R260" s="2">
        <v>361</v>
      </c>
      <c r="S260" s="2">
        <f t="shared" si="3"/>
        <v>34198.800000000003</v>
      </c>
      <c r="T260" s="2">
        <f>SUM('ZBud Extract Monthly'!I259:J259)</f>
        <v>11792.000000000002</v>
      </c>
    </row>
    <row r="261" spans="1:20" x14ac:dyDescent="0.3">
      <c r="A261">
        <v>2011</v>
      </c>
      <c r="B261">
        <v>1</v>
      </c>
      <c r="C261">
        <v>2011</v>
      </c>
      <c r="D261" s="2">
        <v>502.9</v>
      </c>
      <c r="E261" s="2">
        <v>40.599999999999994</v>
      </c>
      <c r="F261" s="2">
        <v>888.7</v>
      </c>
      <c r="G261" s="2">
        <v>2656.7000000000003</v>
      </c>
      <c r="H261" s="2">
        <v>491.8</v>
      </c>
      <c r="I261" s="2">
        <v>10.993746045729388</v>
      </c>
      <c r="J261" s="2">
        <v>17.192482964347743</v>
      </c>
      <c r="K261" s="2">
        <v>0.35089951733216329</v>
      </c>
      <c r="L261" s="2">
        <v>4.6177489079626266</v>
      </c>
      <c r="M261" s="2">
        <v>0</v>
      </c>
      <c r="N261" s="2">
        <v>34.206253954270615</v>
      </c>
      <c r="O261" s="2">
        <v>6.0075170356522598</v>
      </c>
      <c r="P261" s="2">
        <v>665.04910048266788</v>
      </c>
      <c r="Q261" s="2">
        <v>1490.2822510920373</v>
      </c>
      <c r="R261" s="2">
        <v>481.70000000000005</v>
      </c>
      <c r="S261" s="2">
        <f t="shared" si="3"/>
        <v>6679.2</v>
      </c>
      <c r="T261" s="2">
        <f>SUM('ZBud Extract Monthly'!I260:J260)</f>
        <v>2507.5</v>
      </c>
    </row>
    <row r="262" spans="1:20" x14ac:dyDescent="0.3">
      <c r="A262">
        <v>2011</v>
      </c>
      <c r="B262">
        <v>2</v>
      </c>
      <c r="C262">
        <v>2011</v>
      </c>
      <c r="D262" s="2">
        <v>8562.4</v>
      </c>
      <c r="E262" s="2">
        <v>555.20000000000005</v>
      </c>
      <c r="F262" s="2">
        <v>4438.3999999999996</v>
      </c>
      <c r="G262" s="2">
        <v>9617</v>
      </c>
      <c r="H262" s="2">
        <v>1677.3000000000002</v>
      </c>
      <c r="I262" s="2">
        <v>23.8</v>
      </c>
      <c r="J262" s="2">
        <v>33.199999999999996</v>
      </c>
      <c r="K262" s="2">
        <v>4.0300546448087435E-2</v>
      </c>
      <c r="L262" s="2">
        <v>0.44935917978998274</v>
      </c>
      <c r="M262" s="2">
        <v>0</v>
      </c>
      <c r="N262" s="2">
        <v>6.0999999999999988</v>
      </c>
      <c r="O262" s="2">
        <v>0</v>
      </c>
      <c r="P262" s="2">
        <v>504.45969945355188</v>
      </c>
      <c r="Q262" s="2">
        <v>940.85064082021006</v>
      </c>
      <c r="R262" s="2">
        <v>419.3</v>
      </c>
      <c r="S262" s="2">
        <f t="shared" si="3"/>
        <v>17597.8</v>
      </c>
      <c r="T262" s="2">
        <f>SUM('ZBud Extract Monthly'!I261:J261)</f>
        <v>6247.2</v>
      </c>
    </row>
    <row r="263" spans="1:20" x14ac:dyDescent="0.3">
      <c r="A263">
        <v>2011</v>
      </c>
      <c r="B263">
        <v>3</v>
      </c>
      <c r="C263">
        <v>2011</v>
      </c>
      <c r="D263" s="2">
        <v>21070.9</v>
      </c>
      <c r="E263" s="2">
        <v>2210.6000000000004</v>
      </c>
      <c r="F263" s="2">
        <v>13588.400000000001</v>
      </c>
      <c r="G263" s="2">
        <v>21498.600000000002</v>
      </c>
      <c r="H263" s="2">
        <v>4223</v>
      </c>
      <c r="I263" s="2">
        <v>309.8</v>
      </c>
      <c r="J263" s="2">
        <v>443.5</v>
      </c>
      <c r="K263" s="2">
        <v>0</v>
      </c>
      <c r="L263" s="2">
        <v>4.5042995839112336</v>
      </c>
      <c r="M263" s="2">
        <v>0</v>
      </c>
      <c r="N263" s="2">
        <v>160.29999999999998</v>
      </c>
      <c r="O263" s="2">
        <v>0</v>
      </c>
      <c r="P263" s="2">
        <v>1112.3</v>
      </c>
      <c r="Q263" s="2">
        <v>1622.0957004160889</v>
      </c>
      <c r="R263" s="2">
        <v>535.59999999999991</v>
      </c>
      <c r="S263" s="2">
        <f t="shared" ref="S263:S326" si="4">SUM(F263:H263,K263:M263,P263:R263)</f>
        <v>42584.5</v>
      </c>
      <c r="T263" s="2">
        <f>SUM('ZBud Extract Monthly'!I262:J262)</f>
        <v>12107.800000000001</v>
      </c>
    </row>
    <row r="264" spans="1:20" x14ac:dyDescent="0.3">
      <c r="A264">
        <v>2011</v>
      </c>
      <c r="B264">
        <v>4</v>
      </c>
      <c r="C264">
        <v>2011</v>
      </c>
      <c r="D264" s="2">
        <v>51.2</v>
      </c>
      <c r="E264" s="2">
        <v>5.4</v>
      </c>
      <c r="F264" s="2">
        <v>143.29999999999998</v>
      </c>
      <c r="G264" s="2">
        <v>121.69999999999999</v>
      </c>
      <c r="H264" s="2">
        <v>99.3</v>
      </c>
      <c r="I264" s="2">
        <v>0</v>
      </c>
      <c r="J264" s="2">
        <v>0</v>
      </c>
      <c r="K264" s="2">
        <v>8.501594048884167E-3</v>
      </c>
      <c r="L264" s="2">
        <v>2.9269188750971371</v>
      </c>
      <c r="M264" s="2">
        <v>0</v>
      </c>
      <c r="N264" s="2">
        <v>0</v>
      </c>
      <c r="O264" s="2">
        <v>0</v>
      </c>
      <c r="P264" s="2">
        <v>370.29149840595113</v>
      </c>
      <c r="Q264" s="2">
        <v>262.47308112490293</v>
      </c>
      <c r="R264" s="2">
        <v>322.3</v>
      </c>
      <c r="S264" s="2">
        <f t="shared" si="4"/>
        <v>1322.3000000000002</v>
      </c>
      <c r="T264" s="2">
        <f>SUM('ZBud Extract Monthly'!I263:J263)</f>
        <v>511</v>
      </c>
    </row>
    <row r="265" spans="1:20" x14ac:dyDescent="0.3">
      <c r="A265">
        <v>2011</v>
      </c>
      <c r="B265">
        <v>5</v>
      </c>
      <c r="C265">
        <v>2011</v>
      </c>
      <c r="D265" s="2">
        <v>2474</v>
      </c>
      <c r="E265" s="2">
        <v>163.19999999999999</v>
      </c>
      <c r="F265" s="2">
        <v>1712.6999999999998</v>
      </c>
      <c r="G265" s="2">
        <v>3790.9</v>
      </c>
      <c r="H265" s="2">
        <v>989.9</v>
      </c>
      <c r="I265" s="2">
        <v>15.4</v>
      </c>
      <c r="J265" s="2">
        <v>41.032031250000003</v>
      </c>
      <c r="K265" s="2">
        <v>0.95221074155228047</v>
      </c>
      <c r="L265" s="2">
        <v>416.32787425381099</v>
      </c>
      <c r="M265" s="2">
        <v>0</v>
      </c>
      <c r="N265" s="2">
        <v>0</v>
      </c>
      <c r="O265" s="2">
        <v>6.7968749999999994E-2</v>
      </c>
      <c r="P265" s="2">
        <v>468.94778925844776</v>
      </c>
      <c r="Q265" s="2">
        <v>1234.8721257461889</v>
      </c>
      <c r="R265" s="2">
        <v>373.09999999999997</v>
      </c>
      <c r="S265" s="2">
        <f t="shared" si="4"/>
        <v>8987.7000000000007</v>
      </c>
      <c r="T265" s="2">
        <f>SUM('ZBud Extract Monthly'!I264:J264)</f>
        <v>2000.7999999999997</v>
      </c>
    </row>
    <row r="266" spans="1:20" x14ac:dyDescent="0.3">
      <c r="A266">
        <v>2011</v>
      </c>
      <c r="B266">
        <v>6</v>
      </c>
      <c r="C266">
        <v>2011</v>
      </c>
      <c r="D266" s="2">
        <v>991.00000000000011</v>
      </c>
      <c r="E266" s="2">
        <v>171.39999999999998</v>
      </c>
      <c r="F266" s="2">
        <v>1278.3</v>
      </c>
      <c r="G266" s="2">
        <v>3299</v>
      </c>
      <c r="H266" s="2">
        <v>622</v>
      </c>
      <c r="I266" s="2">
        <v>58.6</v>
      </c>
      <c r="J266" s="2">
        <v>136.84370425250046</v>
      </c>
      <c r="K266" s="2">
        <v>2.6517227627462439</v>
      </c>
      <c r="L266" s="2">
        <v>1055.3977223123177</v>
      </c>
      <c r="M266" s="2">
        <v>0</v>
      </c>
      <c r="N266" s="2">
        <v>0</v>
      </c>
      <c r="O266" s="2">
        <v>2.4562957474995453</v>
      </c>
      <c r="P266" s="2">
        <v>528.24827723725377</v>
      </c>
      <c r="Q266" s="2">
        <v>2496.9022776876818</v>
      </c>
      <c r="R266" s="2">
        <v>375</v>
      </c>
      <c r="S266" s="2">
        <f t="shared" si="4"/>
        <v>9657.5</v>
      </c>
      <c r="T266" s="2">
        <f>SUM('ZBud Extract Monthly'!I265:J265)</f>
        <v>2531.4</v>
      </c>
    </row>
    <row r="267" spans="1:20" x14ac:dyDescent="0.3">
      <c r="A267">
        <v>2011</v>
      </c>
      <c r="B267">
        <v>7</v>
      </c>
      <c r="C267">
        <v>2011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13.2</v>
      </c>
      <c r="J267" s="2">
        <v>60.442386341313323</v>
      </c>
      <c r="K267" s="2">
        <v>1.9158735566855667</v>
      </c>
      <c r="L267" s="2">
        <v>709.95787166750983</v>
      </c>
      <c r="M267" s="2">
        <v>0</v>
      </c>
      <c r="N267" s="2">
        <v>0.1</v>
      </c>
      <c r="O267" s="2">
        <v>2.6576136586866737</v>
      </c>
      <c r="P267" s="2">
        <v>631.58412644331452</v>
      </c>
      <c r="Q267" s="2">
        <v>2379.2421283324898</v>
      </c>
      <c r="R267" s="2">
        <v>479</v>
      </c>
      <c r="S267" s="2">
        <f t="shared" si="4"/>
        <v>4201.7</v>
      </c>
      <c r="T267" s="2">
        <f>SUM('ZBud Extract Monthly'!I266:J266)</f>
        <v>813.4</v>
      </c>
    </row>
    <row r="268" spans="1:20" x14ac:dyDescent="0.3">
      <c r="A268">
        <v>2011</v>
      </c>
      <c r="B268">
        <v>8</v>
      </c>
      <c r="C268">
        <v>2011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287.93086769060028</v>
      </c>
      <c r="J268" s="2">
        <v>456.85836445871848</v>
      </c>
      <c r="K268" s="2">
        <v>1.6070782159017452</v>
      </c>
      <c r="L268" s="2">
        <v>670.2548585052798</v>
      </c>
      <c r="M268" s="2">
        <v>1.0402939375382734</v>
      </c>
      <c r="N268" s="2">
        <v>35.469132309399775</v>
      </c>
      <c r="O268" s="2">
        <v>10.841635541281542</v>
      </c>
      <c r="P268" s="2">
        <v>853.99292178409837</v>
      </c>
      <c r="Q268" s="2">
        <v>3191.5451414947202</v>
      </c>
      <c r="R268" s="2">
        <v>553.35970606246178</v>
      </c>
      <c r="S268" s="2">
        <f t="shared" si="4"/>
        <v>5271.8</v>
      </c>
      <c r="T268" s="2">
        <f>SUM('ZBud Extract Monthly'!I267:J267)</f>
        <v>907.3</v>
      </c>
    </row>
    <row r="269" spans="1:20" x14ac:dyDescent="0.3">
      <c r="A269">
        <v>2011</v>
      </c>
      <c r="B269">
        <v>9</v>
      </c>
      <c r="C269">
        <v>2011</v>
      </c>
      <c r="D269" s="2">
        <v>1.8000000000000003</v>
      </c>
      <c r="E269" s="2">
        <v>0.1</v>
      </c>
      <c r="F269" s="2">
        <v>1.3</v>
      </c>
      <c r="G269" s="2">
        <v>0.4</v>
      </c>
      <c r="H269" s="2">
        <v>0.30000000000000004</v>
      </c>
      <c r="I269" s="2">
        <v>174.0966495492421</v>
      </c>
      <c r="J269" s="2">
        <v>297.39804218869932</v>
      </c>
      <c r="K269" s="2">
        <v>1.3042254755034632</v>
      </c>
      <c r="L269" s="2">
        <v>267.26681378289152</v>
      </c>
      <c r="M269" s="2">
        <v>0.8766201804757997</v>
      </c>
      <c r="N269" s="2">
        <v>21.503350450757882</v>
      </c>
      <c r="O269" s="2">
        <v>11.201957811300694</v>
      </c>
      <c r="P269" s="2">
        <v>623.9957745244966</v>
      </c>
      <c r="Q269" s="2">
        <v>673.53318621710855</v>
      </c>
      <c r="R269" s="2">
        <v>479.92337981952414</v>
      </c>
      <c r="S269" s="2">
        <f t="shared" si="4"/>
        <v>2048.9</v>
      </c>
      <c r="T269" s="2">
        <f>SUM('ZBud Extract Monthly'!I268:J268)</f>
        <v>463.69999999999993</v>
      </c>
    </row>
    <row r="270" spans="1:20" x14ac:dyDescent="0.3">
      <c r="A270">
        <v>2011</v>
      </c>
      <c r="B270">
        <v>10</v>
      </c>
      <c r="C270">
        <v>2012</v>
      </c>
      <c r="D270" s="2">
        <v>2669.9</v>
      </c>
      <c r="E270" s="2">
        <v>143.30000000000001</v>
      </c>
      <c r="F270" s="2">
        <v>1947.3000000000002</v>
      </c>
      <c r="G270" s="2">
        <v>2899.8</v>
      </c>
      <c r="H270" s="2">
        <v>919.3</v>
      </c>
      <c r="I270" s="2">
        <v>156.36929043051612</v>
      </c>
      <c r="J270" s="2">
        <v>223.08244720096729</v>
      </c>
      <c r="K270" s="2">
        <v>0.16324991021497104</v>
      </c>
      <c r="L270" s="2">
        <v>31.167581965373543</v>
      </c>
      <c r="M270" s="2">
        <v>3.4483711747285284</v>
      </c>
      <c r="N270" s="2">
        <v>15.130709569483898</v>
      </c>
      <c r="O270" s="2">
        <v>1.5175527990327167</v>
      </c>
      <c r="P270" s="2">
        <v>488.63675008978498</v>
      </c>
      <c r="Q270" s="2">
        <v>391.5324180346264</v>
      </c>
      <c r="R270" s="2">
        <v>375.95162882527148</v>
      </c>
      <c r="S270" s="2">
        <f t="shared" si="4"/>
        <v>7057.3000000000011</v>
      </c>
      <c r="T270" s="2">
        <f>SUM('ZBud Extract Monthly'!I269:J269)</f>
        <v>2752.3</v>
      </c>
    </row>
    <row r="271" spans="1:20" x14ac:dyDescent="0.3">
      <c r="A271">
        <v>2011</v>
      </c>
      <c r="B271">
        <v>11</v>
      </c>
      <c r="C271">
        <v>2012</v>
      </c>
      <c r="D271" s="2">
        <v>141.29999999999998</v>
      </c>
      <c r="E271" s="2">
        <v>80.3</v>
      </c>
      <c r="F271" s="2">
        <v>829.69999999999993</v>
      </c>
      <c r="G271" s="2">
        <v>1339.1999999999998</v>
      </c>
      <c r="H271" s="2">
        <v>444.79999999999995</v>
      </c>
      <c r="I271" s="2">
        <v>32.534966691613306</v>
      </c>
      <c r="J271" s="2">
        <v>49.315794851122945</v>
      </c>
      <c r="K271" s="2">
        <v>0.17336738416636266</v>
      </c>
      <c r="L271" s="2">
        <v>6.9076150476817499</v>
      </c>
      <c r="M271" s="2">
        <v>0</v>
      </c>
      <c r="N271" s="2">
        <v>20.865033308386696</v>
      </c>
      <c r="O271" s="2">
        <v>14.684205148877062</v>
      </c>
      <c r="P271" s="2">
        <v>517.22663261583364</v>
      </c>
      <c r="Q271" s="2">
        <v>901.5923849523183</v>
      </c>
      <c r="R271" s="2">
        <v>400.3</v>
      </c>
      <c r="S271" s="2">
        <f t="shared" si="4"/>
        <v>4439.8999999999996</v>
      </c>
      <c r="T271" s="2">
        <f>SUM('ZBud Extract Monthly'!I270:J270)</f>
        <v>1478.4</v>
      </c>
    </row>
    <row r="272" spans="1:20" x14ac:dyDescent="0.3">
      <c r="A272">
        <v>2011</v>
      </c>
      <c r="B272">
        <v>12</v>
      </c>
      <c r="C272">
        <v>2012</v>
      </c>
      <c r="D272" s="2">
        <v>16.2</v>
      </c>
      <c r="E272" s="2">
        <v>2.2000000000000002</v>
      </c>
      <c r="F272" s="2">
        <v>57.800000000000011</v>
      </c>
      <c r="G272" s="2">
        <v>173.2</v>
      </c>
      <c r="H272" s="2">
        <v>39.6</v>
      </c>
      <c r="I272" s="2">
        <v>7.9115876462428965</v>
      </c>
      <c r="J272" s="2">
        <v>11.306015365251259</v>
      </c>
      <c r="K272" s="2">
        <v>0.43191429274203097</v>
      </c>
      <c r="L272" s="2">
        <v>5.6679462454872622</v>
      </c>
      <c r="M272" s="2">
        <v>0</v>
      </c>
      <c r="N272" s="2">
        <v>15.188412353757101</v>
      </c>
      <c r="O272" s="2">
        <v>6.2939846347487407</v>
      </c>
      <c r="P272" s="2">
        <v>513.46808570725796</v>
      </c>
      <c r="Q272" s="2">
        <v>705.73205375451278</v>
      </c>
      <c r="R272" s="2">
        <v>402.8</v>
      </c>
      <c r="S272" s="2">
        <f t="shared" si="4"/>
        <v>1898.7</v>
      </c>
      <c r="T272" s="2">
        <f>SUM('ZBud Extract Monthly'!I271:J271)</f>
        <v>627.4</v>
      </c>
    </row>
    <row r="273" spans="1:20" x14ac:dyDescent="0.3">
      <c r="A273">
        <v>2012</v>
      </c>
      <c r="B273">
        <v>1</v>
      </c>
      <c r="C273">
        <v>2012</v>
      </c>
      <c r="D273" s="2">
        <v>15225.300000000001</v>
      </c>
      <c r="E273" s="2">
        <v>2202.5</v>
      </c>
      <c r="F273" s="2">
        <v>11146.9</v>
      </c>
      <c r="G273" s="2">
        <v>14340</v>
      </c>
      <c r="H273" s="2">
        <v>3378.5</v>
      </c>
      <c r="I273" s="2">
        <v>139.60903361344538</v>
      </c>
      <c r="J273" s="2">
        <v>217.23209687940169</v>
      </c>
      <c r="K273" s="2">
        <v>0.40390879478827363</v>
      </c>
      <c r="L273" s="2">
        <v>9.0709926394515836</v>
      </c>
      <c r="M273" s="2">
        <v>0</v>
      </c>
      <c r="N273" s="2">
        <v>39.190966386554614</v>
      </c>
      <c r="O273" s="2">
        <v>6.7679031205983033</v>
      </c>
      <c r="P273" s="2">
        <v>849.19609120521181</v>
      </c>
      <c r="Q273" s="2">
        <v>2483.0290073605483</v>
      </c>
      <c r="R273" s="2">
        <v>575.20000000000005</v>
      </c>
      <c r="S273" s="2">
        <f t="shared" si="4"/>
        <v>32782.300000000003</v>
      </c>
      <c r="T273" s="2">
        <f>SUM('ZBud Extract Monthly'!I272:J272)</f>
        <v>8060.4999999999991</v>
      </c>
    </row>
    <row r="274" spans="1:20" x14ac:dyDescent="0.3">
      <c r="A274">
        <v>2012</v>
      </c>
      <c r="B274">
        <v>2</v>
      </c>
      <c r="C274">
        <v>2012</v>
      </c>
      <c r="D274" s="2">
        <v>808.80000000000007</v>
      </c>
      <c r="E274" s="2">
        <v>95.4</v>
      </c>
      <c r="F274" s="2">
        <v>683.8</v>
      </c>
      <c r="G274" s="2">
        <v>1259.1999999999998</v>
      </c>
      <c r="H274" s="2">
        <v>365.8</v>
      </c>
      <c r="I274" s="2">
        <v>229.2</v>
      </c>
      <c r="J274" s="2">
        <v>319.10000000000002</v>
      </c>
      <c r="K274" s="2">
        <v>6.0433604336043369E-2</v>
      </c>
      <c r="L274" s="2">
        <v>1.5366539501713177</v>
      </c>
      <c r="M274" s="2">
        <v>0</v>
      </c>
      <c r="N274" s="2">
        <v>9.5</v>
      </c>
      <c r="O274" s="2">
        <v>0</v>
      </c>
      <c r="P274" s="2">
        <v>624.53956639566388</v>
      </c>
      <c r="Q274" s="2">
        <v>1504.4633460498285</v>
      </c>
      <c r="R274" s="2">
        <v>482.99999999999994</v>
      </c>
      <c r="S274" s="2">
        <f t="shared" si="4"/>
        <v>4922.3999999999996</v>
      </c>
      <c r="T274" s="2">
        <f>SUM('ZBud Extract Monthly'!I273:J273)</f>
        <v>1245.3</v>
      </c>
    </row>
    <row r="275" spans="1:20" x14ac:dyDescent="0.3">
      <c r="A275">
        <v>2012</v>
      </c>
      <c r="B275">
        <v>3</v>
      </c>
      <c r="C275">
        <v>2012</v>
      </c>
      <c r="D275" s="2">
        <v>17546.5</v>
      </c>
      <c r="E275" s="2">
        <v>1929.4</v>
      </c>
      <c r="F275" s="2">
        <v>10370.5</v>
      </c>
      <c r="G275" s="2">
        <v>14453.300000000001</v>
      </c>
      <c r="H275" s="2">
        <v>3221.9</v>
      </c>
      <c r="I275" s="2">
        <v>119.01076325719292</v>
      </c>
      <c r="J275" s="2">
        <v>176.60150306744816</v>
      </c>
      <c r="K275" s="2">
        <v>20.418220352366692</v>
      </c>
      <c r="L275" s="2">
        <v>17.291991843469674</v>
      </c>
      <c r="M275" s="2">
        <v>4.7312815801561787E-3</v>
      </c>
      <c r="N275" s="2">
        <v>162.28923674280708</v>
      </c>
      <c r="O275" s="2">
        <v>3.0984969325518432</v>
      </c>
      <c r="P275" s="2">
        <v>1279.1817796476332</v>
      </c>
      <c r="Q275" s="2">
        <v>1788.1080081565306</v>
      </c>
      <c r="R275" s="2">
        <v>579.79526871841983</v>
      </c>
      <c r="S275" s="2">
        <f t="shared" si="4"/>
        <v>31730.500000000004</v>
      </c>
      <c r="T275" s="2">
        <f>SUM('ZBud Extract Monthly'!I274:J274)</f>
        <v>9123</v>
      </c>
    </row>
    <row r="276" spans="1:20" x14ac:dyDescent="0.3">
      <c r="A276">
        <v>2012</v>
      </c>
      <c r="B276">
        <v>4</v>
      </c>
      <c r="C276">
        <v>2012</v>
      </c>
      <c r="D276" s="2">
        <v>3201.8</v>
      </c>
      <c r="E276" s="2">
        <v>119</v>
      </c>
      <c r="F276" s="2">
        <v>1804.8000000000002</v>
      </c>
      <c r="G276" s="2">
        <v>3638.1000000000004</v>
      </c>
      <c r="H276" s="2">
        <v>764</v>
      </c>
      <c r="I276" s="2">
        <v>0</v>
      </c>
      <c r="J276" s="2">
        <v>3.4125000000000001</v>
      </c>
      <c r="K276" s="2">
        <v>0</v>
      </c>
      <c r="L276" s="2">
        <v>0</v>
      </c>
      <c r="M276" s="2">
        <v>0</v>
      </c>
      <c r="N276" s="2">
        <v>0</v>
      </c>
      <c r="O276" s="2">
        <v>8.7499999999999994E-2</v>
      </c>
      <c r="P276" s="2">
        <v>320.8</v>
      </c>
      <c r="Q276" s="2">
        <v>205.3</v>
      </c>
      <c r="R276" s="2">
        <v>285.7</v>
      </c>
      <c r="S276" s="2">
        <f t="shared" si="4"/>
        <v>7018.7000000000007</v>
      </c>
      <c r="T276" s="2">
        <f>SUM('ZBud Extract Monthly'!I275:J275)</f>
        <v>2770.2</v>
      </c>
    </row>
    <row r="277" spans="1:20" x14ac:dyDescent="0.3">
      <c r="A277">
        <v>2012</v>
      </c>
      <c r="B277">
        <v>5</v>
      </c>
      <c r="C277">
        <v>2012</v>
      </c>
      <c r="D277" s="2">
        <v>3.4999999999999996</v>
      </c>
      <c r="E277" s="2">
        <v>0.4</v>
      </c>
      <c r="F277" s="2">
        <v>3.4000000000000004</v>
      </c>
      <c r="G277" s="2">
        <v>1.3</v>
      </c>
      <c r="H277" s="2">
        <v>3.5</v>
      </c>
      <c r="I277" s="2">
        <v>0</v>
      </c>
      <c r="J277" s="2">
        <v>1.9998691099476436</v>
      </c>
      <c r="K277" s="2">
        <v>1.074089641729971</v>
      </c>
      <c r="L277" s="2">
        <v>226.38604471167429</v>
      </c>
      <c r="M277" s="2">
        <v>0</v>
      </c>
      <c r="N277" s="2">
        <v>0.1</v>
      </c>
      <c r="O277" s="2">
        <v>1.300130890052356</v>
      </c>
      <c r="P277" s="2">
        <v>556.92591035827002</v>
      </c>
      <c r="Q277" s="2">
        <v>1645.3139552883258</v>
      </c>
      <c r="R277" s="2">
        <v>439.7</v>
      </c>
      <c r="S277" s="2">
        <f t="shared" si="4"/>
        <v>2877.6</v>
      </c>
      <c r="T277" s="2">
        <f>SUM('ZBud Extract Monthly'!I276:J276)</f>
        <v>651.1</v>
      </c>
    </row>
    <row r="278" spans="1:20" x14ac:dyDescent="0.3">
      <c r="A278">
        <v>2012</v>
      </c>
      <c r="B278">
        <v>6</v>
      </c>
      <c r="C278">
        <v>2012</v>
      </c>
      <c r="D278" s="2">
        <v>26.599999999999998</v>
      </c>
      <c r="E278" s="2">
        <v>1.3</v>
      </c>
      <c r="F278" s="2">
        <v>49.8</v>
      </c>
      <c r="G278" s="2">
        <v>258.39999999999998</v>
      </c>
      <c r="H278" s="2">
        <v>31.4</v>
      </c>
      <c r="I278" s="2">
        <v>9.7061452513966469</v>
      </c>
      <c r="J278" s="2">
        <v>70.469838863619742</v>
      </c>
      <c r="K278" s="2">
        <v>3.3184120100575356</v>
      </c>
      <c r="L278" s="2">
        <v>683.32018083285561</v>
      </c>
      <c r="M278" s="2">
        <v>0</v>
      </c>
      <c r="N278" s="2">
        <v>0.49385474860335188</v>
      </c>
      <c r="O278" s="2">
        <v>10.33016113638026</v>
      </c>
      <c r="P278" s="2">
        <v>593.08158798994248</v>
      </c>
      <c r="Q278" s="2">
        <v>3496.3798191671449</v>
      </c>
      <c r="R278" s="2">
        <v>390.9</v>
      </c>
      <c r="S278" s="2">
        <f t="shared" si="4"/>
        <v>5506.6</v>
      </c>
      <c r="T278" s="2">
        <f>SUM('ZBud Extract Monthly'!I277:J277)</f>
        <v>1380.1</v>
      </c>
    </row>
    <row r="279" spans="1:20" x14ac:dyDescent="0.3">
      <c r="A279">
        <v>2012</v>
      </c>
      <c r="B279">
        <v>7</v>
      </c>
      <c r="C279">
        <v>2012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6.9</v>
      </c>
      <c r="J279" s="2">
        <v>33.934900417637451</v>
      </c>
      <c r="K279" s="2">
        <v>2.0245616016213535</v>
      </c>
      <c r="L279" s="2">
        <v>316.83214013251427</v>
      </c>
      <c r="M279" s="2">
        <v>0</v>
      </c>
      <c r="N279" s="2">
        <v>0.1</v>
      </c>
      <c r="O279" s="2">
        <v>5.1650995823625552</v>
      </c>
      <c r="P279" s="2">
        <v>693.97543839837874</v>
      </c>
      <c r="Q279" s="2">
        <v>3072.5678598674858</v>
      </c>
      <c r="R279" s="2">
        <v>510.8</v>
      </c>
      <c r="S279" s="2">
        <f t="shared" si="4"/>
        <v>4596.2</v>
      </c>
      <c r="T279" s="2">
        <f>SUM('ZBud Extract Monthly'!I278:J278)</f>
        <v>1080</v>
      </c>
    </row>
    <row r="280" spans="1:20" x14ac:dyDescent="0.3">
      <c r="A280">
        <v>2012</v>
      </c>
      <c r="B280">
        <v>8</v>
      </c>
      <c r="C280">
        <v>2012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165.25243216573998</v>
      </c>
      <c r="J280" s="2">
        <v>261.77394686017533</v>
      </c>
      <c r="K280" s="2">
        <v>2.6068665962516269</v>
      </c>
      <c r="L280" s="2">
        <v>394.0378726979032</v>
      </c>
      <c r="M280" s="2">
        <v>0.78853349426674724</v>
      </c>
      <c r="N280" s="2">
        <v>46.147567834259995</v>
      </c>
      <c r="O280" s="2">
        <v>23.42605313982466</v>
      </c>
      <c r="P280" s="2">
        <v>882.49313340374829</v>
      </c>
      <c r="Q280" s="2">
        <v>3452.5621273020965</v>
      </c>
      <c r="R280" s="2">
        <v>566.21146650573326</v>
      </c>
      <c r="S280" s="2">
        <f t="shared" si="4"/>
        <v>5298.7</v>
      </c>
      <c r="T280" s="2">
        <f>SUM('ZBud Extract Monthly'!I279:J279)</f>
        <v>1145.2</v>
      </c>
    </row>
    <row r="281" spans="1:20" x14ac:dyDescent="0.3">
      <c r="A281">
        <v>2012</v>
      </c>
      <c r="B281">
        <v>9</v>
      </c>
      <c r="C281">
        <v>2012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228.67111416368152</v>
      </c>
      <c r="J281" s="2">
        <v>347.46737534043962</v>
      </c>
      <c r="K281" s="2">
        <v>1.1280334117637252</v>
      </c>
      <c r="L281" s="2">
        <v>171.22350970116992</v>
      </c>
      <c r="M281" s="2">
        <v>0.6183986371379897</v>
      </c>
      <c r="N281" s="2">
        <v>24.028885836318469</v>
      </c>
      <c r="O281" s="2">
        <v>13.832624659560404</v>
      </c>
      <c r="P281" s="2">
        <v>596.67196658823627</v>
      </c>
      <c r="Q281" s="2">
        <v>541.87649029883005</v>
      </c>
      <c r="R281" s="2">
        <v>471.881601362862</v>
      </c>
      <c r="S281" s="2">
        <f t="shared" si="4"/>
        <v>1783.4</v>
      </c>
      <c r="T281" s="2">
        <f>SUM('ZBud Extract Monthly'!I280:J280)</f>
        <v>438.9</v>
      </c>
    </row>
    <row r="282" spans="1:20" x14ac:dyDescent="0.3">
      <c r="A282">
        <v>2012</v>
      </c>
      <c r="B282">
        <v>10</v>
      </c>
      <c r="C282">
        <v>2013</v>
      </c>
      <c r="D282" s="2">
        <v>226.3</v>
      </c>
      <c r="E282" s="2">
        <v>18</v>
      </c>
      <c r="F282" s="2">
        <v>469.3</v>
      </c>
      <c r="G282" s="2">
        <v>565.9</v>
      </c>
      <c r="H282" s="2">
        <v>316.40000000000003</v>
      </c>
      <c r="I282" s="2">
        <v>212.89771502451569</v>
      </c>
      <c r="J282" s="2">
        <v>326.21512396609671</v>
      </c>
      <c r="K282" s="2">
        <v>0.23296740798914792</v>
      </c>
      <c r="L282" s="2">
        <v>10.487891350735289</v>
      </c>
      <c r="M282" s="2">
        <v>0.68540218470705061</v>
      </c>
      <c r="N282" s="2">
        <v>20.202284975484307</v>
      </c>
      <c r="O282" s="2">
        <v>24.184876033903272</v>
      </c>
      <c r="P282" s="2">
        <v>551.86703259201079</v>
      </c>
      <c r="Q282" s="2">
        <v>451.71210864926468</v>
      </c>
      <c r="R282" s="2">
        <v>444.11459781529294</v>
      </c>
      <c r="S282" s="2">
        <f t="shared" si="4"/>
        <v>2810.7000000000003</v>
      </c>
      <c r="T282" s="2">
        <f>SUM('ZBud Extract Monthly'!I281:J281)</f>
        <v>1377.1</v>
      </c>
    </row>
    <row r="283" spans="1:20" x14ac:dyDescent="0.3">
      <c r="A283">
        <v>2012</v>
      </c>
      <c r="B283">
        <v>11</v>
      </c>
      <c r="C283">
        <v>2013</v>
      </c>
      <c r="D283" s="2">
        <v>14340.8</v>
      </c>
      <c r="E283" s="2">
        <v>2113.9</v>
      </c>
      <c r="F283" s="2">
        <v>8521.5</v>
      </c>
      <c r="G283" s="2">
        <v>10240.6</v>
      </c>
      <c r="H283" s="2">
        <v>2582.3000000000002</v>
      </c>
      <c r="I283" s="2">
        <v>235.28070727328418</v>
      </c>
      <c r="J283" s="2">
        <v>349.49374441501192</v>
      </c>
      <c r="K283" s="2">
        <v>0.28943141663989724</v>
      </c>
      <c r="L283" s="2">
        <v>12.991300532047664</v>
      </c>
      <c r="M283" s="2">
        <v>0</v>
      </c>
      <c r="N283" s="2">
        <v>12.419292726715808</v>
      </c>
      <c r="O283" s="2">
        <v>0.5062555849880831</v>
      </c>
      <c r="P283" s="2">
        <v>485.91056858336009</v>
      </c>
      <c r="Q283" s="2">
        <v>1337.5086994679525</v>
      </c>
      <c r="R283" s="2">
        <v>356.9</v>
      </c>
      <c r="S283" s="2">
        <f t="shared" si="4"/>
        <v>23538</v>
      </c>
      <c r="T283" s="2">
        <f>SUM('ZBud Extract Monthly'!I282:J282)</f>
        <v>6975.1</v>
      </c>
    </row>
    <row r="284" spans="1:20" x14ac:dyDescent="0.3">
      <c r="A284">
        <v>2012</v>
      </c>
      <c r="B284">
        <v>12</v>
      </c>
      <c r="C284">
        <v>2013</v>
      </c>
      <c r="D284" s="2">
        <v>36370.699999999997</v>
      </c>
      <c r="E284" s="2">
        <v>4351.1000000000004</v>
      </c>
      <c r="F284" s="2">
        <v>17639.399999999998</v>
      </c>
      <c r="G284" s="2">
        <v>24108.400000000001</v>
      </c>
      <c r="H284" s="2">
        <v>4998.2999999999993</v>
      </c>
      <c r="I284" s="2">
        <v>239.65033557046979</v>
      </c>
      <c r="J284" s="2">
        <v>335.70000000000005</v>
      </c>
      <c r="K284" s="2">
        <v>0.71570482497634835</v>
      </c>
      <c r="L284" s="2">
        <v>9.8141595036769367</v>
      </c>
      <c r="M284" s="2">
        <v>0</v>
      </c>
      <c r="N284" s="2">
        <v>8.9496644295302001</v>
      </c>
      <c r="O284" s="2">
        <v>0</v>
      </c>
      <c r="P284" s="2">
        <v>468.78429517502366</v>
      </c>
      <c r="Q284" s="2">
        <v>1179.085840496323</v>
      </c>
      <c r="R284" s="2">
        <v>357.2</v>
      </c>
      <c r="S284" s="2">
        <f t="shared" si="4"/>
        <v>48761.700000000004</v>
      </c>
      <c r="T284" s="2">
        <f>SUM('ZBud Extract Monthly'!I283:J283)</f>
        <v>13267.9</v>
      </c>
    </row>
    <row r="285" spans="1:20" x14ac:dyDescent="0.3">
      <c r="A285">
        <v>2013</v>
      </c>
      <c r="B285">
        <v>1</v>
      </c>
      <c r="C285">
        <v>2013</v>
      </c>
      <c r="D285" s="2">
        <v>167</v>
      </c>
      <c r="E285" s="2">
        <v>67</v>
      </c>
      <c r="F285" s="2">
        <v>551.80000000000007</v>
      </c>
      <c r="G285" s="2">
        <v>972.5</v>
      </c>
      <c r="H285" s="2">
        <v>263.2</v>
      </c>
      <c r="I285" s="2">
        <v>9.252149359780919</v>
      </c>
      <c r="J285" s="2">
        <v>14.618647352512937</v>
      </c>
      <c r="K285" s="2">
        <v>0.36136919315403426</v>
      </c>
      <c r="L285" s="2">
        <v>87.13133386327543</v>
      </c>
      <c r="M285" s="2">
        <v>6.0062266500622661</v>
      </c>
      <c r="N285" s="2">
        <v>35.847850640219086</v>
      </c>
      <c r="O285" s="2">
        <v>8.881352647487061</v>
      </c>
      <c r="P285" s="2">
        <v>666.33863080684591</v>
      </c>
      <c r="Q285" s="2">
        <v>1390.5686661367247</v>
      </c>
      <c r="R285" s="2">
        <v>453.69377334993771</v>
      </c>
      <c r="S285" s="2">
        <f t="shared" si="4"/>
        <v>4391.6000000000004</v>
      </c>
      <c r="T285" s="2">
        <f>SUM('ZBud Extract Monthly'!I284:J284)</f>
        <v>1443.8</v>
      </c>
    </row>
    <row r="286" spans="1:20" x14ac:dyDescent="0.3">
      <c r="A286">
        <v>2013</v>
      </c>
      <c r="B286">
        <v>2</v>
      </c>
      <c r="C286">
        <v>2013</v>
      </c>
      <c r="D286" s="2">
        <v>115</v>
      </c>
      <c r="E286" s="2">
        <v>7.7000000000000011</v>
      </c>
      <c r="F286" s="2">
        <v>240.1</v>
      </c>
      <c r="G286" s="2">
        <v>449.8</v>
      </c>
      <c r="H286" s="2">
        <v>153.4</v>
      </c>
      <c r="I286" s="2">
        <v>1.1719895287958115</v>
      </c>
      <c r="J286" s="2">
        <v>1.8426528357943655</v>
      </c>
      <c r="K286" s="2">
        <v>0</v>
      </c>
      <c r="L286" s="2">
        <v>7.182593976641388</v>
      </c>
      <c r="M286" s="2">
        <v>0.19760479041916168</v>
      </c>
      <c r="N286" s="2">
        <v>10.228010471204188</v>
      </c>
      <c r="O286" s="2">
        <v>3.9573471642056344</v>
      </c>
      <c r="P286" s="2">
        <v>527</v>
      </c>
      <c r="Q286" s="2">
        <v>1008.2174060233585</v>
      </c>
      <c r="R286" s="2">
        <v>419.30239520958082</v>
      </c>
      <c r="S286" s="2">
        <f t="shared" si="4"/>
        <v>2805.2</v>
      </c>
      <c r="T286" s="2">
        <f>SUM('ZBud Extract Monthly'!I285:J285)</f>
        <v>726.8</v>
      </c>
    </row>
    <row r="287" spans="1:20" x14ac:dyDescent="0.3">
      <c r="A287">
        <v>2013</v>
      </c>
      <c r="B287">
        <v>3</v>
      </c>
      <c r="C287">
        <v>2013</v>
      </c>
      <c r="D287" s="2">
        <v>395.69999999999993</v>
      </c>
      <c r="E287" s="2">
        <v>25.900000000000002</v>
      </c>
      <c r="F287" s="2">
        <v>602.1</v>
      </c>
      <c r="G287" s="2">
        <v>652</v>
      </c>
      <c r="H287" s="2">
        <v>373.59999999999997</v>
      </c>
      <c r="I287" s="2">
        <v>126.78976261127595</v>
      </c>
      <c r="J287" s="2">
        <v>192.7</v>
      </c>
      <c r="K287" s="2">
        <v>2.2180300500834726</v>
      </c>
      <c r="L287" s="2">
        <v>17.314296926504547</v>
      </c>
      <c r="M287" s="2">
        <v>3.1808873720136521</v>
      </c>
      <c r="N287" s="2">
        <v>159.21023738872401</v>
      </c>
      <c r="O287" s="2">
        <v>0</v>
      </c>
      <c r="P287" s="2">
        <v>1281.4819699499164</v>
      </c>
      <c r="Q287" s="2">
        <v>1634.8857030734953</v>
      </c>
      <c r="R287" s="2">
        <v>611.21911262798631</v>
      </c>
      <c r="S287" s="2">
        <f t="shared" si="4"/>
        <v>5178</v>
      </c>
      <c r="T287" s="2">
        <f>SUM('ZBud Extract Monthly'!I286:J286)</f>
        <v>1250.0999999999999</v>
      </c>
    </row>
    <row r="288" spans="1:20" x14ac:dyDescent="0.3">
      <c r="A288">
        <v>2013</v>
      </c>
      <c r="B288">
        <v>4</v>
      </c>
      <c r="C288">
        <v>2013</v>
      </c>
      <c r="D288" s="2">
        <v>64.7</v>
      </c>
      <c r="E288" s="2">
        <v>6.1000000000000005</v>
      </c>
      <c r="F288" s="2">
        <v>195.1</v>
      </c>
      <c r="G288" s="2">
        <v>186</v>
      </c>
      <c r="H288" s="2">
        <v>150.60000000000002</v>
      </c>
      <c r="I288" s="2">
        <v>0</v>
      </c>
      <c r="J288" s="2">
        <v>134.04128295147785</v>
      </c>
      <c r="K288" s="2">
        <v>1.7388886512383968E-2</v>
      </c>
      <c r="L288" s="2">
        <v>3.0180565756955078</v>
      </c>
      <c r="M288" s="2">
        <v>0</v>
      </c>
      <c r="N288" s="2">
        <v>0</v>
      </c>
      <c r="O288" s="2">
        <v>2.6587170485221354</v>
      </c>
      <c r="P288" s="2">
        <v>423.98261111348762</v>
      </c>
      <c r="Q288" s="2">
        <v>349.68194342430451</v>
      </c>
      <c r="R288" s="2">
        <v>370.1</v>
      </c>
      <c r="S288" s="2">
        <f t="shared" si="4"/>
        <v>1678.5</v>
      </c>
      <c r="T288" s="2">
        <f>SUM('ZBud Extract Monthly'!I287:J287)</f>
        <v>630.5</v>
      </c>
    </row>
    <row r="289" spans="1:20" x14ac:dyDescent="0.3">
      <c r="A289">
        <v>2013</v>
      </c>
      <c r="B289">
        <v>5</v>
      </c>
      <c r="C289">
        <v>2013</v>
      </c>
      <c r="D289" s="2">
        <v>22.700000000000003</v>
      </c>
      <c r="E289" s="2">
        <v>2.2999999999999998</v>
      </c>
      <c r="F289" s="2">
        <v>91.500000000000014</v>
      </c>
      <c r="G289" s="2">
        <v>213.60000000000002</v>
      </c>
      <c r="H289" s="2">
        <v>74.099999999999994</v>
      </c>
      <c r="I289" s="2">
        <v>27.6</v>
      </c>
      <c r="J289" s="2">
        <v>54.468276637419564</v>
      </c>
      <c r="K289" s="2">
        <v>0.69848652218025775</v>
      </c>
      <c r="L289" s="2">
        <v>195.39812559437135</v>
      </c>
      <c r="M289" s="2">
        <v>0</v>
      </c>
      <c r="N289" s="2">
        <v>0.1</v>
      </c>
      <c r="O289" s="2">
        <v>4.4317233625804384</v>
      </c>
      <c r="P289" s="2">
        <v>578.60151347781971</v>
      </c>
      <c r="Q289" s="2">
        <v>1820.6018744056285</v>
      </c>
      <c r="R289" s="2">
        <v>462.4</v>
      </c>
      <c r="S289" s="2">
        <f t="shared" si="4"/>
        <v>3436.9</v>
      </c>
      <c r="T289" s="2">
        <f>SUM('ZBud Extract Monthly'!I288:J288)</f>
        <v>821.4</v>
      </c>
    </row>
    <row r="290" spans="1:20" x14ac:dyDescent="0.3">
      <c r="A290">
        <v>2013</v>
      </c>
      <c r="B290">
        <v>6</v>
      </c>
      <c r="C290">
        <v>2013</v>
      </c>
      <c r="D290" s="2">
        <v>134.9</v>
      </c>
      <c r="E290" s="2">
        <v>6</v>
      </c>
      <c r="F290" s="2">
        <v>196.2</v>
      </c>
      <c r="G290" s="2">
        <v>916.30000000000007</v>
      </c>
      <c r="H290" s="2">
        <v>151</v>
      </c>
      <c r="I290" s="2">
        <v>27.2</v>
      </c>
      <c r="J290" s="2">
        <v>43.716673828964332</v>
      </c>
      <c r="K290" s="2">
        <v>1.6172801778833281</v>
      </c>
      <c r="L290" s="2">
        <v>433.80585211225844</v>
      </c>
      <c r="M290" s="2">
        <v>0</v>
      </c>
      <c r="N290" s="2">
        <v>0.1</v>
      </c>
      <c r="O290" s="2">
        <v>0.78332617103566815</v>
      </c>
      <c r="P290" s="2">
        <v>610.98271982211668</v>
      </c>
      <c r="Q290" s="2">
        <v>3394.7941478877415</v>
      </c>
      <c r="R290" s="2">
        <v>441.09999999999997</v>
      </c>
      <c r="S290" s="2">
        <f t="shared" si="4"/>
        <v>6145.8</v>
      </c>
      <c r="T290" s="2">
        <f>SUM('ZBud Extract Monthly'!I289:J289)</f>
        <v>1471.6999999999998</v>
      </c>
    </row>
    <row r="291" spans="1:20" x14ac:dyDescent="0.3">
      <c r="A291">
        <v>2013</v>
      </c>
      <c r="B291">
        <v>7</v>
      </c>
      <c r="C291">
        <v>2013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0.54130434782608694</v>
      </c>
      <c r="J291" s="2">
        <v>10.767108210075063</v>
      </c>
      <c r="K291" s="2">
        <v>1.4892644848817937</v>
      </c>
      <c r="L291" s="2">
        <v>373.00119616994374</v>
      </c>
      <c r="M291" s="2">
        <v>0</v>
      </c>
      <c r="N291" s="2">
        <v>0.15869565217391304</v>
      </c>
      <c r="O291" s="2">
        <v>3.2328917899249379</v>
      </c>
      <c r="P291" s="2">
        <v>668.61073551511822</v>
      </c>
      <c r="Q291" s="2">
        <v>3135.198803830056</v>
      </c>
      <c r="R291" s="2">
        <v>502.2</v>
      </c>
      <c r="S291" s="2">
        <f t="shared" si="4"/>
        <v>4680.4999999999991</v>
      </c>
      <c r="T291" s="2">
        <f>SUM('ZBud Extract Monthly'!I290:J290)</f>
        <v>950.4</v>
      </c>
    </row>
    <row r="292" spans="1:20" x14ac:dyDescent="0.3">
      <c r="A292">
        <v>2013</v>
      </c>
      <c r="B292">
        <v>8</v>
      </c>
      <c r="C292">
        <v>2013</v>
      </c>
      <c r="D292" s="2">
        <v>0</v>
      </c>
      <c r="E292" s="2">
        <v>0</v>
      </c>
      <c r="F292" s="2">
        <v>0.4</v>
      </c>
      <c r="G292" s="2">
        <v>0</v>
      </c>
      <c r="H292" s="2">
        <v>0.6</v>
      </c>
      <c r="I292" s="2">
        <v>91.651935968590379</v>
      </c>
      <c r="J292" s="2">
        <v>136.06523343033706</v>
      </c>
      <c r="K292" s="2">
        <v>2.0231734115597959</v>
      </c>
      <c r="L292" s="2">
        <v>435.85029671493908</v>
      </c>
      <c r="M292" s="2">
        <v>0.66427299703264098</v>
      </c>
      <c r="N292" s="2">
        <v>38.648064031409611</v>
      </c>
      <c r="O292" s="2">
        <v>11.234766569662925</v>
      </c>
      <c r="P292" s="2">
        <v>814.37682658844028</v>
      </c>
      <c r="Q292" s="2">
        <v>3332.1497032850612</v>
      </c>
      <c r="R292" s="2">
        <v>528.23572700296734</v>
      </c>
      <c r="S292" s="2">
        <f t="shared" si="4"/>
        <v>5114.3</v>
      </c>
      <c r="T292" s="2">
        <f>SUM('ZBud Extract Monthly'!I291:J291)</f>
        <v>952.4</v>
      </c>
    </row>
    <row r="293" spans="1:20" x14ac:dyDescent="0.3">
      <c r="A293">
        <v>2013</v>
      </c>
      <c r="B293">
        <v>9</v>
      </c>
      <c r="C293">
        <v>2013</v>
      </c>
      <c r="D293" s="2">
        <v>209.3</v>
      </c>
      <c r="E293" s="2">
        <v>36.200000000000003</v>
      </c>
      <c r="F293" s="2">
        <v>723.5</v>
      </c>
      <c r="G293" s="2">
        <v>652.6</v>
      </c>
      <c r="H293" s="2">
        <v>344.9</v>
      </c>
      <c r="I293" s="2">
        <v>251.38822892919805</v>
      </c>
      <c r="J293" s="2">
        <v>377.45797521357724</v>
      </c>
      <c r="K293" s="2">
        <v>0.74580147446024225</v>
      </c>
      <c r="L293" s="2">
        <v>105.61070279630718</v>
      </c>
      <c r="M293" s="2">
        <v>0.90790144435004239</v>
      </c>
      <c r="N293" s="2">
        <v>20.811771070801935</v>
      </c>
      <c r="O293" s="2">
        <v>9.4420247864227793</v>
      </c>
      <c r="P293" s="2">
        <v>537.95419852553982</v>
      </c>
      <c r="Q293" s="2">
        <v>330.78929720369285</v>
      </c>
      <c r="R293" s="2">
        <v>422.89209855564991</v>
      </c>
      <c r="S293" s="2">
        <f t="shared" si="4"/>
        <v>3119.9000000000005</v>
      </c>
      <c r="T293" s="2">
        <f>SUM('ZBud Extract Monthly'!I292:J292)</f>
        <v>1017.5000000000001</v>
      </c>
    </row>
    <row r="294" spans="1:20" x14ac:dyDescent="0.3">
      <c r="A294">
        <v>2013</v>
      </c>
      <c r="B294">
        <v>10</v>
      </c>
      <c r="C294">
        <v>2014</v>
      </c>
      <c r="D294" s="2">
        <v>13.6</v>
      </c>
      <c r="E294" s="2">
        <v>0.1</v>
      </c>
      <c r="F294" s="2">
        <v>16.600000000000001</v>
      </c>
      <c r="G294" s="2">
        <v>16.5</v>
      </c>
      <c r="H294" s="2">
        <v>14.399999999999999</v>
      </c>
      <c r="I294" s="2">
        <v>132.29902334559861</v>
      </c>
      <c r="J294" s="2">
        <v>233.92376269094589</v>
      </c>
      <c r="K294" s="2">
        <v>0.24075417191947859</v>
      </c>
      <c r="L294" s="2">
        <v>22.485113309668087</v>
      </c>
      <c r="M294" s="2">
        <v>0.39927862939585212</v>
      </c>
      <c r="N294" s="2">
        <v>23.800976654401381</v>
      </c>
      <c r="O294" s="2">
        <v>26.276237309054107</v>
      </c>
      <c r="P294" s="2">
        <v>560.4592458280805</v>
      </c>
      <c r="Q294" s="2">
        <v>759.91488669033197</v>
      </c>
      <c r="R294" s="2">
        <v>437.40072137060417</v>
      </c>
      <c r="S294" s="2">
        <f t="shared" si="4"/>
        <v>1828.4</v>
      </c>
      <c r="T294" s="2">
        <f>SUM('ZBud Extract Monthly'!I293:J293)</f>
        <v>554.29999999999995</v>
      </c>
    </row>
    <row r="295" spans="1:20" x14ac:dyDescent="0.3">
      <c r="A295">
        <v>2013</v>
      </c>
      <c r="B295">
        <v>11</v>
      </c>
      <c r="C295">
        <v>2014</v>
      </c>
      <c r="D295" s="2">
        <v>1022.0000000000001</v>
      </c>
      <c r="E295" s="2">
        <v>59.300000000000004</v>
      </c>
      <c r="F295" s="2">
        <v>744.4</v>
      </c>
      <c r="G295" s="2">
        <v>1510.8999999999999</v>
      </c>
      <c r="H295" s="2">
        <v>353.5</v>
      </c>
      <c r="I295" s="2">
        <v>22.889281721485272</v>
      </c>
      <c r="J295" s="2">
        <v>33.631897815022818</v>
      </c>
      <c r="K295" s="2">
        <v>0.22886524822695042</v>
      </c>
      <c r="L295" s="2">
        <v>20.755924193608077</v>
      </c>
      <c r="M295" s="2">
        <v>0.2639757820383451</v>
      </c>
      <c r="N295" s="2">
        <v>16.01071827851473</v>
      </c>
      <c r="O295" s="2">
        <v>5.0681021849771852</v>
      </c>
      <c r="P295" s="2">
        <v>580.47113475177309</v>
      </c>
      <c r="Q295" s="2">
        <v>1392.144075806392</v>
      </c>
      <c r="R295" s="2">
        <v>441.43602421796169</v>
      </c>
      <c r="S295" s="2">
        <f t="shared" si="4"/>
        <v>5044.1000000000004</v>
      </c>
      <c r="T295" s="2">
        <f>SUM('ZBud Extract Monthly'!I294:J294)</f>
        <v>1995.1</v>
      </c>
    </row>
    <row r="296" spans="1:20" x14ac:dyDescent="0.3">
      <c r="A296">
        <v>2013</v>
      </c>
      <c r="B296">
        <v>12</v>
      </c>
      <c r="C296">
        <v>2014</v>
      </c>
      <c r="D296" s="2">
        <v>34.599999999999994</v>
      </c>
      <c r="E296" s="2">
        <v>2.5999999999999996</v>
      </c>
      <c r="F296" s="2">
        <v>74</v>
      </c>
      <c r="G296" s="2">
        <v>214.6</v>
      </c>
      <c r="H296" s="2">
        <v>52.9</v>
      </c>
      <c r="I296" s="2">
        <v>9.4732063503770778</v>
      </c>
      <c r="J296" s="2">
        <v>13.476621996005413</v>
      </c>
      <c r="K296" s="2">
        <v>0.34920634920634924</v>
      </c>
      <c r="L296" s="2">
        <v>13.989347547816433</v>
      </c>
      <c r="M296" s="2">
        <v>6.1654135338345857E-2</v>
      </c>
      <c r="N296" s="2">
        <v>16.726793649622923</v>
      </c>
      <c r="O296" s="2">
        <v>10.523378003994587</v>
      </c>
      <c r="P296" s="2">
        <v>500.85079365079355</v>
      </c>
      <c r="Q296" s="2">
        <v>1210.9106524521837</v>
      </c>
      <c r="R296" s="2">
        <v>386.43834586466164</v>
      </c>
      <c r="S296" s="2">
        <f t="shared" si="4"/>
        <v>2454.1</v>
      </c>
      <c r="T296" s="2">
        <f>SUM('ZBud Extract Monthly'!I295:J295)</f>
        <v>715.3</v>
      </c>
    </row>
    <row r="297" spans="1:20" x14ac:dyDescent="0.3">
      <c r="A297">
        <v>2014</v>
      </c>
      <c r="B297">
        <v>1</v>
      </c>
      <c r="C297">
        <v>2014</v>
      </c>
      <c r="D297" s="2">
        <v>47.3</v>
      </c>
      <c r="E297" s="2">
        <v>1.8</v>
      </c>
      <c r="F297" s="2">
        <v>60.300000000000004</v>
      </c>
      <c r="G297" s="2">
        <v>208</v>
      </c>
      <c r="H297" s="2">
        <v>49.5</v>
      </c>
      <c r="I297" s="2">
        <v>28.086753169100511</v>
      </c>
      <c r="J297" s="2">
        <v>41.090791772297877</v>
      </c>
      <c r="K297" s="2">
        <v>0.17042253521126757</v>
      </c>
      <c r="L297" s="2">
        <v>5.3524800809330415</v>
      </c>
      <c r="M297" s="2">
        <v>0</v>
      </c>
      <c r="N297" s="2">
        <v>44.413246830899496</v>
      </c>
      <c r="O297" s="2">
        <v>19.409208227702134</v>
      </c>
      <c r="P297" s="2">
        <v>775.32957746478871</v>
      </c>
      <c r="Q297" s="2">
        <v>1673.147519919067</v>
      </c>
      <c r="R297" s="2">
        <v>549.80000000000007</v>
      </c>
      <c r="S297" s="2">
        <f t="shared" si="4"/>
        <v>3321.6000000000004</v>
      </c>
      <c r="T297" s="2">
        <f>SUM('ZBud Extract Monthly'!I296:J296)</f>
        <v>1118.8</v>
      </c>
    </row>
    <row r="298" spans="1:20" x14ac:dyDescent="0.3">
      <c r="A298">
        <v>2014</v>
      </c>
      <c r="B298">
        <v>2</v>
      </c>
      <c r="C298">
        <v>2014</v>
      </c>
      <c r="D298" s="2">
        <v>18333.400000000001</v>
      </c>
      <c r="E298" s="2">
        <v>1213.8000000000002</v>
      </c>
      <c r="F298" s="2">
        <v>6980.5</v>
      </c>
      <c r="G298" s="2">
        <v>10576.5</v>
      </c>
      <c r="H298" s="2">
        <v>2165.7999999999997</v>
      </c>
      <c r="I298" s="2">
        <v>58.1</v>
      </c>
      <c r="J298" s="2">
        <v>79.7</v>
      </c>
      <c r="K298" s="2">
        <v>4.2322991249005577E-2</v>
      </c>
      <c r="L298" s="2">
        <v>0.76345117725286848</v>
      </c>
      <c r="M298" s="2">
        <v>0</v>
      </c>
      <c r="N298" s="2">
        <v>7.8</v>
      </c>
      <c r="O298" s="2">
        <v>0</v>
      </c>
      <c r="P298" s="2">
        <v>520.75767700875099</v>
      </c>
      <c r="Q298" s="2">
        <v>901.23654882274718</v>
      </c>
      <c r="R298" s="2">
        <v>417.4</v>
      </c>
      <c r="S298" s="2">
        <f t="shared" si="4"/>
        <v>21563</v>
      </c>
      <c r="T298" s="2">
        <f>SUM('ZBud Extract Monthly'!I297:J297)</f>
        <v>7694.1999999999989</v>
      </c>
    </row>
    <row r="299" spans="1:20" x14ac:dyDescent="0.3">
      <c r="A299">
        <v>2014</v>
      </c>
      <c r="B299">
        <v>3</v>
      </c>
      <c r="C299">
        <v>2014</v>
      </c>
      <c r="D299" s="2">
        <v>13434.3</v>
      </c>
      <c r="E299" s="2">
        <v>1280.9000000000001</v>
      </c>
      <c r="F299" s="2">
        <v>6671.4000000000015</v>
      </c>
      <c r="G299" s="2">
        <v>8432.4</v>
      </c>
      <c r="H299" s="2">
        <v>2263.1999999999998</v>
      </c>
      <c r="I299" s="2">
        <v>327.41409711684372</v>
      </c>
      <c r="J299" s="2">
        <v>471.40000000000003</v>
      </c>
      <c r="K299" s="2">
        <v>12.46276101141925</v>
      </c>
      <c r="L299" s="2">
        <v>15.475983483378092</v>
      </c>
      <c r="M299" s="2">
        <v>0</v>
      </c>
      <c r="N299" s="2">
        <v>161.38590288315629</v>
      </c>
      <c r="O299" s="2">
        <v>0</v>
      </c>
      <c r="P299" s="2">
        <v>1218.5372389885806</v>
      </c>
      <c r="Q299" s="2">
        <v>1738.6240165166219</v>
      </c>
      <c r="R299" s="2">
        <v>542.4</v>
      </c>
      <c r="S299" s="2">
        <f t="shared" si="4"/>
        <v>20894.5</v>
      </c>
      <c r="T299" s="2">
        <f>SUM('ZBud Extract Monthly'!I298:J298)</f>
        <v>4405.4999999999991</v>
      </c>
    </row>
    <row r="300" spans="1:20" x14ac:dyDescent="0.3">
      <c r="A300">
        <v>2014</v>
      </c>
      <c r="B300">
        <v>4</v>
      </c>
      <c r="C300">
        <v>2014</v>
      </c>
      <c r="D300" s="2">
        <v>558.19999999999993</v>
      </c>
      <c r="E300" s="2">
        <v>34.299999999999997</v>
      </c>
      <c r="F300" s="2">
        <v>899.6</v>
      </c>
      <c r="G300" s="2">
        <v>1181.8999999999999</v>
      </c>
      <c r="H300" s="2">
        <v>377.6</v>
      </c>
      <c r="I300" s="2">
        <v>0</v>
      </c>
      <c r="J300" s="2">
        <v>300.85442304381792</v>
      </c>
      <c r="K300" s="2">
        <v>1.7530767661657714E-2</v>
      </c>
      <c r="L300" s="2">
        <v>0.99301344463869123</v>
      </c>
      <c r="M300" s="2">
        <v>4.2372262773722627</v>
      </c>
      <c r="N300" s="2">
        <v>0</v>
      </c>
      <c r="O300" s="2">
        <v>1.645576956182097</v>
      </c>
      <c r="P300" s="2">
        <v>341.68246923233835</v>
      </c>
      <c r="Q300" s="2">
        <v>271.10698655536129</v>
      </c>
      <c r="R300" s="2">
        <v>328.76277372262774</v>
      </c>
      <c r="S300" s="2">
        <f t="shared" si="4"/>
        <v>3405.9</v>
      </c>
      <c r="T300" s="2">
        <f>SUM('ZBud Extract Monthly'!I299:J299)</f>
        <v>728.5</v>
      </c>
    </row>
    <row r="301" spans="1:20" x14ac:dyDescent="0.3">
      <c r="A301">
        <v>2014</v>
      </c>
      <c r="B301">
        <v>5</v>
      </c>
      <c r="C301">
        <v>2014</v>
      </c>
      <c r="D301" s="2">
        <v>11.100000000000001</v>
      </c>
      <c r="E301" s="2">
        <v>3.8000000000000003</v>
      </c>
      <c r="F301" s="2">
        <v>51.6</v>
      </c>
      <c r="G301" s="2">
        <v>121.99999999999999</v>
      </c>
      <c r="H301" s="2">
        <v>26.4</v>
      </c>
      <c r="I301" s="2">
        <v>0</v>
      </c>
      <c r="J301" s="2">
        <v>2.4637066147684887</v>
      </c>
      <c r="K301" s="2">
        <v>0.52816876971608828</v>
      </c>
      <c r="L301" s="2">
        <v>96.879653250528406</v>
      </c>
      <c r="M301" s="2">
        <v>0</v>
      </c>
      <c r="N301" s="2">
        <v>0</v>
      </c>
      <c r="O301" s="2">
        <v>0.83629338523151131</v>
      </c>
      <c r="P301" s="2">
        <v>501.47183123028395</v>
      </c>
      <c r="Q301" s="2">
        <v>1868.4203467494715</v>
      </c>
      <c r="R301" s="2">
        <v>396.8</v>
      </c>
      <c r="S301" s="2">
        <f t="shared" si="4"/>
        <v>3064.1000000000004</v>
      </c>
      <c r="T301" s="2">
        <f>SUM('ZBud Extract Monthly'!I300:J300)</f>
        <v>819.2</v>
      </c>
    </row>
    <row r="302" spans="1:20" x14ac:dyDescent="0.3">
      <c r="A302">
        <v>2014</v>
      </c>
      <c r="B302">
        <v>6</v>
      </c>
      <c r="C302">
        <v>2014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44.682850782359878</v>
      </c>
      <c r="K302" s="2">
        <v>1.2117412340333593</v>
      </c>
      <c r="L302" s="2">
        <v>243.77745872125845</v>
      </c>
      <c r="M302" s="2">
        <v>0</v>
      </c>
      <c r="N302" s="2">
        <v>0.1</v>
      </c>
      <c r="O302" s="2">
        <v>22.417149217640119</v>
      </c>
      <c r="P302" s="2">
        <v>579.48825876596663</v>
      </c>
      <c r="Q302" s="2">
        <v>3400.3225412787415</v>
      </c>
      <c r="R302" s="2">
        <v>419.7</v>
      </c>
      <c r="S302" s="2">
        <f t="shared" si="4"/>
        <v>4644.5</v>
      </c>
      <c r="T302" s="2">
        <f>SUM('ZBud Extract Monthly'!I301:J301)</f>
        <v>952.5</v>
      </c>
    </row>
    <row r="303" spans="1:20" x14ac:dyDescent="0.3">
      <c r="A303">
        <v>2014</v>
      </c>
      <c r="B303">
        <v>7</v>
      </c>
      <c r="C303">
        <v>2014</v>
      </c>
      <c r="D303" s="2">
        <v>1.4</v>
      </c>
      <c r="E303" s="2">
        <v>0.1</v>
      </c>
      <c r="F303" s="2">
        <v>0.3</v>
      </c>
      <c r="G303" s="2">
        <v>0.89999999999999991</v>
      </c>
      <c r="H303" s="2">
        <v>0</v>
      </c>
      <c r="I303" s="2">
        <v>0</v>
      </c>
      <c r="J303" s="2">
        <v>2.0371890832835868</v>
      </c>
      <c r="K303" s="2">
        <v>1.3938957992908036</v>
      </c>
      <c r="L303" s="2">
        <v>297.29596149946218</v>
      </c>
      <c r="M303" s="2">
        <v>0</v>
      </c>
      <c r="N303" s="2">
        <v>0.1</v>
      </c>
      <c r="O303" s="2">
        <v>0.76281091671641343</v>
      </c>
      <c r="P303" s="2">
        <v>595.20610420070921</v>
      </c>
      <c r="Q303" s="2">
        <v>3376.5040385005377</v>
      </c>
      <c r="R303" s="2">
        <v>434.3</v>
      </c>
      <c r="S303" s="2">
        <f t="shared" si="4"/>
        <v>4705.9000000000005</v>
      </c>
      <c r="T303" s="2">
        <f>SUM('ZBud Extract Monthly'!I302:J302)</f>
        <v>1013.9</v>
      </c>
    </row>
    <row r="304" spans="1:20" x14ac:dyDescent="0.3">
      <c r="A304">
        <v>2014</v>
      </c>
      <c r="B304">
        <v>8</v>
      </c>
      <c r="C304">
        <v>2014</v>
      </c>
      <c r="D304" s="2">
        <v>37.799999999999997</v>
      </c>
      <c r="E304" s="2">
        <v>5.5</v>
      </c>
      <c r="F304" s="2">
        <v>177</v>
      </c>
      <c r="G304" s="2">
        <v>520.20000000000005</v>
      </c>
      <c r="H304" s="2">
        <v>125</v>
      </c>
      <c r="I304" s="2">
        <v>107.87974445200595</v>
      </c>
      <c r="J304" s="2">
        <v>160.0143478901945</v>
      </c>
      <c r="K304" s="2">
        <v>2.0810142200263066</v>
      </c>
      <c r="L304" s="2">
        <v>428.2237590816087</v>
      </c>
      <c r="M304" s="2">
        <v>0.72657631113730115</v>
      </c>
      <c r="N304" s="2">
        <v>39.020255547994047</v>
      </c>
      <c r="O304" s="2">
        <v>11.585652109805489</v>
      </c>
      <c r="P304" s="2">
        <v>701.81898577997367</v>
      </c>
      <c r="Q304" s="2">
        <v>3041.776240918392</v>
      </c>
      <c r="R304" s="2">
        <v>438.77342368886275</v>
      </c>
      <c r="S304" s="2">
        <f t="shared" si="4"/>
        <v>5435.6</v>
      </c>
      <c r="T304" s="2">
        <f>SUM('ZBud Extract Monthly'!I303:J303)</f>
        <v>1018.4</v>
      </c>
    </row>
    <row r="305" spans="1:20" x14ac:dyDescent="0.3">
      <c r="A305">
        <v>2014</v>
      </c>
      <c r="B305">
        <v>9</v>
      </c>
      <c r="C305">
        <v>2014</v>
      </c>
      <c r="D305" s="2">
        <v>74.000000000000014</v>
      </c>
      <c r="E305" s="2">
        <v>35.700000000000003</v>
      </c>
      <c r="F305" s="2">
        <v>404.59999999999997</v>
      </c>
      <c r="G305" s="2">
        <v>261.60000000000002</v>
      </c>
      <c r="H305" s="2">
        <v>218.1</v>
      </c>
      <c r="I305" s="2">
        <v>119.55064865512362</v>
      </c>
      <c r="J305" s="2">
        <v>175.26665704261686</v>
      </c>
      <c r="K305" s="2">
        <v>0.66316439446079656</v>
      </c>
      <c r="L305" s="2">
        <v>80.926070906760089</v>
      </c>
      <c r="M305" s="2">
        <v>0.60589680589680583</v>
      </c>
      <c r="N305" s="2">
        <v>23.249351344876377</v>
      </c>
      <c r="O305" s="2">
        <v>11.433342957383125</v>
      </c>
      <c r="P305" s="2">
        <v>471.6368356055392</v>
      </c>
      <c r="Q305" s="2">
        <v>319.37392909323989</v>
      </c>
      <c r="R305" s="2">
        <v>366.59410319410318</v>
      </c>
      <c r="S305" s="2">
        <f t="shared" si="4"/>
        <v>2124.1</v>
      </c>
      <c r="T305" s="2">
        <f>SUM('ZBud Extract Monthly'!I304:J304)</f>
        <v>746.9</v>
      </c>
    </row>
    <row r="306" spans="1:20" x14ac:dyDescent="0.3">
      <c r="A306">
        <v>2014</v>
      </c>
      <c r="B306">
        <v>10</v>
      </c>
      <c r="C306">
        <v>2015</v>
      </c>
      <c r="D306" s="2">
        <v>128.6</v>
      </c>
      <c r="E306" s="2">
        <v>9</v>
      </c>
      <c r="F306" s="2">
        <v>157.4</v>
      </c>
      <c r="G306" s="2">
        <v>211.29999999999995</v>
      </c>
      <c r="H306" s="2">
        <v>108.19999999999999</v>
      </c>
      <c r="I306" s="2">
        <v>55.545013027753932</v>
      </c>
      <c r="J306" s="2">
        <v>86.056653252972325</v>
      </c>
      <c r="K306" s="2">
        <v>0.2904367841288979</v>
      </c>
      <c r="L306" s="2">
        <v>33.613552710339022</v>
      </c>
      <c r="M306" s="2">
        <v>0.5758426966292135</v>
      </c>
      <c r="N306" s="2">
        <v>17.954986972246068</v>
      </c>
      <c r="O306" s="2">
        <v>7.3433467470276765</v>
      </c>
      <c r="P306" s="2">
        <v>471.70956321587107</v>
      </c>
      <c r="Q306" s="2">
        <v>698.18644728966092</v>
      </c>
      <c r="R306" s="2">
        <v>361.42415730337075</v>
      </c>
      <c r="S306" s="2">
        <f t="shared" si="4"/>
        <v>2042.6999999999998</v>
      </c>
      <c r="T306" s="2">
        <f>SUM('ZBud Extract Monthly'!I305:J305)</f>
        <v>1074</v>
      </c>
    </row>
    <row r="307" spans="1:20" x14ac:dyDescent="0.3">
      <c r="A307">
        <v>2014</v>
      </c>
      <c r="B307">
        <v>11</v>
      </c>
      <c r="C307">
        <v>2015</v>
      </c>
      <c r="D307" s="2">
        <v>888.1</v>
      </c>
      <c r="E307" s="2">
        <v>124.2</v>
      </c>
      <c r="F307" s="2">
        <v>1734.6</v>
      </c>
      <c r="G307" s="2">
        <v>2635.8</v>
      </c>
      <c r="H307" s="2">
        <v>810.1</v>
      </c>
      <c r="I307" s="2">
        <v>68.532755905511806</v>
      </c>
      <c r="J307" s="2">
        <v>97.1</v>
      </c>
      <c r="K307" s="2">
        <v>0.34037985136251031</v>
      </c>
      <c r="L307" s="2">
        <v>11.839982799046929</v>
      </c>
      <c r="M307" s="2">
        <v>0</v>
      </c>
      <c r="N307" s="2">
        <v>12.567244094488188</v>
      </c>
      <c r="O307" s="2">
        <v>0</v>
      </c>
      <c r="P307" s="2">
        <v>437.05962014863746</v>
      </c>
      <c r="Q307" s="2">
        <v>1305.460017200953</v>
      </c>
      <c r="R307" s="2">
        <v>318.59999999999997</v>
      </c>
      <c r="S307" s="2">
        <f t="shared" si="4"/>
        <v>7253.8000000000011</v>
      </c>
      <c r="T307" s="2">
        <f>SUM('ZBud Extract Monthly'!I306:J306)</f>
        <v>2435.9</v>
      </c>
    </row>
    <row r="308" spans="1:20" x14ac:dyDescent="0.3">
      <c r="A308">
        <v>2014</v>
      </c>
      <c r="B308">
        <v>12</v>
      </c>
      <c r="C308">
        <v>2015</v>
      </c>
      <c r="D308" s="2">
        <v>39212.400000000001</v>
      </c>
      <c r="E308" s="2">
        <v>8846.7000000000007</v>
      </c>
      <c r="F308" s="2">
        <v>28775.1</v>
      </c>
      <c r="G308" s="2">
        <v>30437.8</v>
      </c>
      <c r="H308" s="2">
        <v>7674.5</v>
      </c>
      <c r="I308" s="2">
        <v>77.156658595641645</v>
      </c>
      <c r="J308" s="2">
        <v>106.3</v>
      </c>
      <c r="K308" s="2">
        <v>0.79731843575419004</v>
      </c>
      <c r="L308" s="2">
        <v>9.2057156552938402</v>
      </c>
      <c r="M308" s="2">
        <v>0</v>
      </c>
      <c r="N308" s="2">
        <v>9.3433414043583536</v>
      </c>
      <c r="O308" s="2">
        <v>0</v>
      </c>
      <c r="P308" s="2">
        <v>401.20268156424578</v>
      </c>
      <c r="Q308" s="2">
        <v>1346.7942843447063</v>
      </c>
      <c r="R308" s="2">
        <v>295.89999999999998</v>
      </c>
      <c r="S308" s="2">
        <f t="shared" si="4"/>
        <v>68941.299999999988</v>
      </c>
      <c r="T308" s="2">
        <f>SUM('ZBud Extract Monthly'!I307:J307)</f>
        <v>14949.499999999998</v>
      </c>
    </row>
    <row r="309" spans="1:20" x14ac:dyDescent="0.3">
      <c r="A309">
        <v>2015</v>
      </c>
      <c r="B309">
        <v>1</v>
      </c>
      <c r="C309">
        <v>2015</v>
      </c>
      <c r="D309" s="2">
        <v>8.5</v>
      </c>
      <c r="E309" s="2">
        <v>1.9000000000000001</v>
      </c>
      <c r="F309" s="2">
        <v>39.099999999999994</v>
      </c>
      <c r="G309" s="2">
        <v>86.3</v>
      </c>
      <c r="H309" s="2">
        <v>28.8</v>
      </c>
      <c r="I309" s="2">
        <v>46.982106455266134</v>
      </c>
      <c r="J309" s="2">
        <v>68.599915695389853</v>
      </c>
      <c r="K309" s="2">
        <v>0</v>
      </c>
      <c r="L309" s="2">
        <v>13.367259529861137</v>
      </c>
      <c r="M309" s="2">
        <v>0.91008303677342806</v>
      </c>
      <c r="N309" s="2">
        <v>41.61789354473386</v>
      </c>
      <c r="O309" s="2">
        <v>14.900084304610147</v>
      </c>
      <c r="P309" s="2">
        <v>611.5</v>
      </c>
      <c r="Q309" s="2">
        <v>1616.5327404701388</v>
      </c>
      <c r="R309" s="2">
        <v>406.58991696322659</v>
      </c>
      <c r="S309" s="2">
        <f t="shared" si="4"/>
        <v>2803.1</v>
      </c>
      <c r="T309" s="2">
        <f>SUM('ZBud Extract Monthly'!I308:J308)</f>
        <v>842.3</v>
      </c>
    </row>
    <row r="310" spans="1:20" x14ac:dyDescent="0.3">
      <c r="A310">
        <v>2015</v>
      </c>
      <c r="B310">
        <v>2</v>
      </c>
      <c r="C310">
        <v>2015</v>
      </c>
      <c r="D310" s="2">
        <v>6969.9</v>
      </c>
      <c r="E310" s="2">
        <v>1233.9000000000001</v>
      </c>
      <c r="F310" s="2">
        <v>6502.7999999999993</v>
      </c>
      <c r="G310" s="2">
        <v>7349.1000000000013</v>
      </c>
      <c r="H310" s="2">
        <v>1869.1000000000001</v>
      </c>
      <c r="I310" s="2">
        <v>40.906924101198406</v>
      </c>
      <c r="J310" s="2">
        <v>55.039450640069106</v>
      </c>
      <c r="K310" s="2">
        <v>0</v>
      </c>
      <c r="L310" s="2">
        <v>3.3452643259223613</v>
      </c>
      <c r="M310" s="2">
        <v>0.43067484662576683</v>
      </c>
      <c r="N310" s="2">
        <v>10.593075898801599</v>
      </c>
      <c r="O310" s="2">
        <v>3.9605493599308881</v>
      </c>
      <c r="P310" s="2">
        <v>452.6</v>
      </c>
      <c r="Q310" s="2">
        <v>582.55473567407762</v>
      </c>
      <c r="R310" s="2">
        <v>367.16932515337425</v>
      </c>
      <c r="S310" s="2">
        <f t="shared" si="4"/>
        <v>17127.100000000002</v>
      </c>
      <c r="T310" s="2">
        <f>SUM('ZBud Extract Monthly'!I309:J309)</f>
        <v>3298.9</v>
      </c>
    </row>
    <row r="311" spans="1:20" x14ac:dyDescent="0.3">
      <c r="A311">
        <v>2015</v>
      </c>
      <c r="B311">
        <v>3</v>
      </c>
      <c r="C311">
        <v>2015</v>
      </c>
      <c r="D311" s="2">
        <v>27.9</v>
      </c>
      <c r="E311" s="2">
        <v>6</v>
      </c>
      <c r="F311" s="2">
        <v>84.3</v>
      </c>
      <c r="G311" s="2">
        <v>78.099999999999994</v>
      </c>
      <c r="H311" s="2">
        <v>55.800000000000004</v>
      </c>
      <c r="I311" s="2">
        <v>164.84470134874758</v>
      </c>
      <c r="J311" s="2">
        <v>269.30048983435779</v>
      </c>
      <c r="K311" s="2">
        <v>0</v>
      </c>
      <c r="L311" s="2">
        <v>10.723388661794459</v>
      </c>
      <c r="M311" s="2">
        <v>2.3763676148796495</v>
      </c>
      <c r="N311" s="2">
        <v>184.5552986512524</v>
      </c>
      <c r="O311" s="2">
        <v>29.899510165642202</v>
      </c>
      <c r="P311" s="2">
        <v>1290.4000000000001</v>
      </c>
      <c r="Q311" s="2">
        <v>1776.2766113382056</v>
      </c>
      <c r="R311" s="2">
        <v>593.22363238512025</v>
      </c>
      <c r="S311" s="2">
        <f t="shared" si="4"/>
        <v>3891.2</v>
      </c>
      <c r="T311" s="2">
        <f>SUM('ZBud Extract Monthly'!I310:J310)</f>
        <v>303.29999999999995</v>
      </c>
    </row>
    <row r="312" spans="1:20" x14ac:dyDescent="0.3">
      <c r="A312">
        <v>2015</v>
      </c>
      <c r="B312">
        <v>4</v>
      </c>
      <c r="C312">
        <v>2015</v>
      </c>
      <c r="D312" s="2">
        <v>424.29999999999995</v>
      </c>
      <c r="E312" s="2">
        <v>51.4</v>
      </c>
      <c r="F312" s="2">
        <v>591.29999999999995</v>
      </c>
      <c r="G312" s="2">
        <v>921.69999999999993</v>
      </c>
      <c r="H312" s="2">
        <v>428.6</v>
      </c>
      <c r="I312" s="2">
        <v>0</v>
      </c>
      <c r="J312" s="2">
        <v>13.357583356319536</v>
      </c>
      <c r="K312" s="2">
        <v>0</v>
      </c>
      <c r="L312" s="2">
        <v>4.2726377304870953</v>
      </c>
      <c r="M312" s="2">
        <v>0</v>
      </c>
      <c r="N312" s="2">
        <v>2.2000000000000002</v>
      </c>
      <c r="O312" s="2">
        <v>4.9424166436804668</v>
      </c>
      <c r="P312" s="2">
        <v>299</v>
      </c>
      <c r="Q312" s="2">
        <v>279.6273622695129</v>
      </c>
      <c r="R312" s="2">
        <v>275.2</v>
      </c>
      <c r="S312" s="2">
        <f t="shared" si="4"/>
        <v>2799.7</v>
      </c>
      <c r="T312" s="2">
        <f>SUM('ZBud Extract Monthly'!I311:J311)</f>
        <v>976.3</v>
      </c>
    </row>
    <row r="313" spans="1:20" x14ac:dyDescent="0.3">
      <c r="A313">
        <v>2015</v>
      </c>
      <c r="B313">
        <v>5</v>
      </c>
      <c r="C313">
        <v>2015</v>
      </c>
      <c r="D313" s="2">
        <v>24.799999999999997</v>
      </c>
      <c r="E313" s="2">
        <v>4.8</v>
      </c>
      <c r="F313" s="2">
        <v>7.5</v>
      </c>
      <c r="G313" s="2">
        <v>8.1999999999999993</v>
      </c>
      <c r="H313" s="2">
        <v>4</v>
      </c>
      <c r="I313" s="2">
        <v>0</v>
      </c>
      <c r="J313" s="2">
        <v>0</v>
      </c>
      <c r="K313" s="2">
        <v>0</v>
      </c>
      <c r="L313" s="2">
        <v>22.604260114049197</v>
      </c>
      <c r="M313" s="2">
        <v>0</v>
      </c>
      <c r="N313" s="2">
        <v>2.4000000000000004</v>
      </c>
      <c r="O313" s="2">
        <v>0</v>
      </c>
      <c r="P313" s="2">
        <v>363.4</v>
      </c>
      <c r="Q313" s="2">
        <v>1714.295739885951</v>
      </c>
      <c r="R313" s="2">
        <v>292.2</v>
      </c>
      <c r="S313" s="2">
        <f t="shared" si="4"/>
        <v>2412.1999999999998</v>
      </c>
      <c r="T313" s="2">
        <f>SUM('ZBud Extract Monthly'!I312:J312)</f>
        <v>364.09999999999997</v>
      </c>
    </row>
    <row r="314" spans="1:20" x14ac:dyDescent="0.3">
      <c r="A314">
        <v>2015</v>
      </c>
      <c r="B314">
        <v>6</v>
      </c>
      <c r="C314">
        <v>2015</v>
      </c>
      <c r="D314" s="2">
        <v>39.9</v>
      </c>
      <c r="E314" s="2">
        <v>4.2</v>
      </c>
      <c r="F314" s="2">
        <v>46.8</v>
      </c>
      <c r="G314" s="2">
        <v>115.10000000000001</v>
      </c>
      <c r="H314" s="2">
        <v>39.1</v>
      </c>
      <c r="I314" s="2">
        <v>0</v>
      </c>
      <c r="J314" s="2">
        <v>0.99476861167002018</v>
      </c>
      <c r="K314" s="2">
        <v>0</v>
      </c>
      <c r="L314" s="2">
        <v>17.774515234851929</v>
      </c>
      <c r="M314" s="2">
        <v>0</v>
      </c>
      <c r="N314" s="2">
        <v>2.1</v>
      </c>
      <c r="O314" s="2">
        <v>0.50523138832997994</v>
      </c>
      <c r="P314" s="2">
        <v>316.20000000000005</v>
      </c>
      <c r="Q314" s="2">
        <v>1305.625484765148</v>
      </c>
      <c r="R314" s="2">
        <v>260.5</v>
      </c>
      <c r="S314" s="2">
        <f t="shared" si="4"/>
        <v>2101.1</v>
      </c>
      <c r="T314" s="2">
        <f>SUM('ZBud Extract Monthly'!I313:J313)</f>
        <v>296.8</v>
      </c>
    </row>
    <row r="315" spans="1:20" x14ac:dyDescent="0.3">
      <c r="A315">
        <v>2015</v>
      </c>
      <c r="B315">
        <v>7</v>
      </c>
      <c r="C315">
        <v>2015</v>
      </c>
      <c r="D315" s="2">
        <v>2.4</v>
      </c>
      <c r="E315" s="2">
        <v>0.5</v>
      </c>
      <c r="F315" s="2">
        <v>10.7</v>
      </c>
      <c r="G315" s="2">
        <v>26.1</v>
      </c>
      <c r="H315" s="2">
        <v>9.6</v>
      </c>
      <c r="I315" s="2">
        <v>0</v>
      </c>
      <c r="J315" s="2">
        <v>0.12069565217391304</v>
      </c>
      <c r="K315" s="2">
        <v>0</v>
      </c>
      <c r="L315" s="2">
        <v>27.272746974205468</v>
      </c>
      <c r="M315" s="2">
        <v>0</v>
      </c>
      <c r="N315" s="2">
        <v>2.3000000000000003</v>
      </c>
      <c r="O315" s="2">
        <v>7.9304347826086974E-2</v>
      </c>
      <c r="P315" s="2">
        <v>362.2</v>
      </c>
      <c r="Q315" s="2">
        <v>1956.7272530257944</v>
      </c>
      <c r="R315" s="2">
        <v>284.3</v>
      </c>
      <c r="S315" s="2">
        <f t="shared" si="4"/>
        <v>2676.9</v>
      </c>
      <c r="T315" s="2">
        <f>SUM('ZBud Extract Monthly'!I314:J314)</f>
        <v>517</v>
      </c>
    </row>
    <row r="316" spans="1:20" x14ac:dyDescent="0.3">
      <c r="A316">
        <v>2015</v>
      </c>
      <c r="B316">
        <v>8</v>
      </c>
      <c r="C316">
        <v>2015</v>
      </c>
      <c r="D316" s="2">
        <v>7.4</v>
      </c>
      <c r="E316" s="2">
        <v>0.9</v>
      </c>
      <c r="F316" s="2">
        <v>12.700000000000001</v>
      </c>
      <c r="G316" s="2">
        <v>17.7</v>
      </c>
      <c r="H316" s="2">
        <v>8.8000000000000007</v>
      </c>
      <c r="I316" s="2">
        <v>0</v>
      </c>
      <c r="J316" s="2">
        <v>0</v>
      </c>
      <c r="K316" s="2">
        <v>0</v>
      </c>
      <c r="L316" s="2">
        <v>43.349944867794569</v>
      </c>
      <c r="M316" s="2">
        <v>0</v>
      </c>
      <c r="N316" s="2">
        <v>2.8000000000000003</v>
      </c>
      <c r="O316" s="2">
        <v>0</v>
      </c>
      <c r="P316" s="2">
        <v>376.2</v>
      </c>
      <c r="Q316" s="2">
        <v>2376.4500551322058</v>
      </c>
      <c r="R316" s="2">
        <v>286.8</v>
      </c>
      <c r="S316" s="2">
        <f t="shared" si="4"/>
        <v>3122.0000000000005</v>
      </c>
      <c r="T316" s="2">
        <f>SUM('ZBud Extract Monthly'!I315:J315)</f>
        <v>692.5</v>
      </c>
    </row>
    <row r="317" spans="1:20" x14ac:dyDescent="0.3">
      <c r="A317">
        <v>2015</v>
      </c>
      <c r="B317">
        <v>9</v>
      </c>
      <c r="C317">
        <v>2015</v>
      </c>
      <c r="D317" s="2">
        <v>41.5</v>
      </c>
      <c r="E317" s="2">
        <v>4.5</v>
      </c>
      <c r="F317" s="2">
        <v>42.900000000000006</v>
      </c>
      <c r="G317" s="2">
        <v>44.2</v>
      </c>
      <c r="H317" s="2">
        <v>33.9</v>
      </c>
      <c r="I317" s="2">
        <v>0</v>
      </c>
      <c r="J317" s="2">
        <v>0</v>
      </c>
      <c r="K317" s="2">
        <v>0</v>
      </c>
      <c r="L317" s="2">
        <v>38.57433497536946</v>
      </c>
      <c r="M317" s="2">
        <v>0</v>
      </c>
      <c r="N317" s="2">
        <v>2.3000000000000003</v>
      </c>
      <c r="O317" s="2">
        <v>0</v>
      </c>
      <c r="P317" s="2">
        <v>284.5</v>
      </c>
      <c r="Q317" s="2">
        <v>293.22566502463053</v>
      </c>
      <c r="R317" s="2">
        <v>262.3</v>
      </c>
      <c r="S317" s="2">
        <f t="shared" si="4"/>
        <v>999.59999999999991</v>
      </c>
      <c r="T317" s="2">
        <f>SUM('ZBud Extract Monthly'!I316:J316)</f>
        <v>421.3</v>
      </c>
    </row>
    <row r="318" spans="1:20" x14ac:dyDescent="0.3">
      <c r="A318">
        <v>2015</v>
      </c>
      <c r="B318">
        <v>10</v>
      </c>
      <c r="C318">
        <v>2016</v>
      </c>
      <c r="D318" s="2">
        <v>54.800000000000004</v>
      </c>
      <c r="E318" s="2">
        <v>6.6</v>
      </c>
      <c r="F318" s="2">
        <v>58.100000000000009</v>
      </c>
      <c r="G318" s="2">
        <v>67.399999999999991</v>
      </c>
      <c r="H318" s="2">
        <v>51.900000000000006</v>
      </c>
      <c r="I318" s="2">
        <v>0</v>
      </c>
      <c r="J318" s="2">
        <v>0</v>
      </c>
      <c r="K318" s="2">
        <v>0</v>
      </c>
      <c r="L318" s="2">
        <v>8.775640563169425</v>
      </c>
      <c r="M318" s="2">
        <v>0</v>
      </c>
      <c r="N318" s="2">
        <v>2.6000000000000005</v>
      </c>
      <c r="O318" s="2">
        <v>0</v>
      </c>
      <c r="P318" s="2">
        <v>335.7</v>
      </c>
      <c r="Q318" s="2">
        <v>639.72435943683058</v>
      </c>
      <c r="R318" s="2">
        <v>299.7</v>
      </c>
      <c r="S318" s="2">
        <f t="shared" si="4"/>
        <v>1461.3</v>
      </c>
      <c r="T318" s="2">
        <f>SUM('ZBud Extract Monthly'!I317:J317)</f>
        <v>604.79999999999995</v>
      </c>
    </row>
    <row r="319" spans="1:20" x14ac:dyDescent="0.3">
      <c r="A319">
        <v>2015</v>
      </c>
      <c r="B319">
        <v>11</v>
      </c>
      <c r="C319">
        <v>2016</v>
      </c>
      <c r="D319" s="2">
        <v>575.20000000000005</v>
      </c>
      <c r="E319" s="2">
        <v>47.8</v>
      </c>
      <c r="F319" s="2">
        <v>655.40000000000009</v>
      </c>
      <c r="G319" s="2">
        <v>1702.2999999999997</v>
      </c>
      <c r="H319" s="2">
        <v>580</v>
      </c>
      <c r="I319" s="2">
        <v>0</v>
      </c>
      <c r="J319" s="2">
        <v>0</v>
      </c>
      <c r="K319" s="2">
        <v>0</v>
      </c>
      <c r="L319" s="2">
        <v>12.144986576838804</v>
      </c>
      <c r="M319" s="2">
        <v>0</v>
      </c>
      <c r="N319" s="2">
        <v>2.3000000000000003</v>
      </c>
      <c r="O319" s="2">
        <v>0</v>
      </c>
      <c r="P319" s="2">
        <v>303.2</v>
      </c>
      <c r="Q319" s="2">
        <v>948.35501342316127</v>
      </c>
      <c r="R319" s="2">
        <v>259</v>
      </c>
      <c r="S319" s="2">
        <f t="shared" si="4"/>
        <v>4460.3999999999996</v>
      </c>
      <c r="T319" s="2">
        <f>SUM('ZBud Extract Monthly'!I318:J318)</f>
        <v>2147.3999999999996</v>
      </c>
    </row>
    <row r="320" spans="1:20" x14ac:dyDescent="0.3">
      <c r="A320">
        <v>2015</v>
      </c>
      <c r="B320">
        <v>12</v>
      </c>
      <c r="C320">
        <v>2016</v>
      </c>
      <c r="D320" s="2">
        <v>9685.5</v>
      </c>
      <c r="E320" s="2">
        <v>616.29999999999995</v>
      </c>
      <c r="F320" s="2">
        <v>3158.2999999999997</v>
      </c>
      <c r="G320" s="2">
        <v>4700.6000000000004</v>
      </c>
      <c r="H320" s="2">
        <v>1433.5</v>
      </c>
      <c r="I320" s="2">
        <v>0</v>
      </c>
      <c r="J320" s="2">
        <v>0</v>
      </c>
      <c r="K320" s="2">
        <v>0</v>
      </c>
      <c r="L320" s="2">
        <v>3.4581032846306932</v>
      </c>
      <c r="M320" s="2">
        <v>0</v>
      </c>
      <c r="N320" s="2">
        <v>2.2000000000000002</v>
      </c>
      <c r="O320" s="2">
        <v>0</v>
      </c>
      <c r="P320" s="2">
        <v>300.09999999999997</v>
      </c>
      <c r="Q320" s="2">
        <v>788.04189671536926</v>
      </c>
      <c r="R320" s="2">
        <v>260.3</v>
      </c>
      <c r="S320" s="2">
        <f t="shared" si="4"/>
        <v>10644.3</v>
      </c>
      <c r="T320" s="2">
        <f>SUM('ZBud Extract Monthly'!I319:J319)</f>
        <v>2679.2</v>
      </c>
    </row>
    <row r="321" spans="1:20" x14ac:dyDescent="0.3">
      <c r="A321">
        <v>2016</v>
      </c>
      <c r="B321">
        <v>1</v>
      </c>
      <c r="C321">
        <v>2016</v>
      </c>
      <c r="D321" s="2">
        <v>29150.3</v>
      </c>
      <c r="E321" s="2">
        <v>3620.5</v>
      </c>
      <c r="F321" s="2">
        <v>13036.400000000001</v>
      </c>
      <c r="G321" s="2">
        <v>18180.8</v>
      </c>
      <c r="H321" s="2">
        <v>4164</v>
      </c>
      <c r="I321" s="2">
        <v>0</v>
      </c>
      <c r="J321" s="2">
        <v>0</v>
      </c>
      <c r="K321" s="2">
        <v>0</v>
      </c>
      <c r="L321" s="2">
        <v>19.184488798370673</v>
      </c>
      <c r="M321" s="2">
        <v>0</v>
      </c>
      <c r="N321" s="2">
        <v>3</v>
      </c>
      <c r="O321" s="2">
        <v>0</v>
      </c>
      <c r="P321" s="2">
        <v>362.2</v>
      </c>
      <c r="Q321" s="2">
        <v>923.91551120162933</v>
      </c>
      <c r="R321" s="2">
        <v>315.60000000000002</v>
      </c>
      <c r="S321" s="2">
        <f t="shared" si="4"/>
        <v>37002.099999999991</v>
      </c>
      <c r="T321" s="2">
        <f>SUM('ZBud Extract Monthly'!I320:J320)</f>
        <v>9303.7000000000007</v>
      </c>
    </row>
    <row r="322" spans="1:20" x14ac:dyDescent="0.3">
      <c r="A322">
        <v>2016</v>
      </c>
      <c r="B322">
        <v>2</v>
      </c>
      <c r="C322">
        <v>2016</v>
      </c>
      <c r="D322" s="2">
        <v>844.5</v>
      </c>
      <c r="E322" s="2">
        <v>74.300000000000011</v>
      </c>
      <c r="F322" s="2">
        <v>423.8</v>
      </c>
      <c r="G322" s="2">
        <v>745.4</v>
      </c>
      <c r="H322" s="2">
        <v>278</v>
      </c>
      <c r="I322" s="2">
        <v>0</v>
      </c>
      <c r="J322" s="2">
        <v>0</v>
      </c>
      <c r="K322" s="2">
        <v>0</v>
      </c>
      <c r="L322" s="2">
        <v>19.12415796882874</v>
      </c>
      <c r="M322" s="2">
        <v>0</v>
      </c>
      <c r="N322" s="2">
        <v>2.8000000000000003</v>
      </c>
      <c r="O322" s="2">
        <v>0</v>
      </c>
      <c r="P322" s="2">
        <v>353.59999999999997</v>
      </c>
      <c r="Q322" s="2">
        <v>483.57584203117131</v>
      </c>
      <c r="R322" s="2">
        <v>321</v>
      </c>
      <c r="S322" s="2">
        <f t="shared" si="4"/>
        <v>2624.5</v>
      </c>
      <c r="T322" s="2">
        <f>SUM('ZBud Extract Monthly'!I321:J321)</f>
        <v>713.7</v>
      </c>
    </row>
    <row r="323" spans="1:20" x14ac:dyDescent="0.3">
      <c r="A323">
        <v>2016</v>
      </c>
      <c r="B323">
        <v>3</v>
      </c>
      <c r="C323">
        <v>2016</v>
      </c>
      <c r="D323" s="2">
        <v>30894.1</v>
      </c>
      <c r="E323" s="2">
        <v>3935.6000000000004</v>
      </c>
      <c r="F323" s="2">
        <v>15690.400000000001</v>
      </c>
      <c r="G323" s="2">
        <v>18914.400000000001</v>
      </c>
      <c r="H323" s="2">
        <v>4494.2</v>
      </c>
      <c r="I323" s="2">
        <v>0</v>
      </c>
      <c r="J323" s="2">
        <v>0</v>
      </c>
      <c r="K323" s="2">
        <v>0</v>
      </c>
      <c r="L323" s="2">
        <v>45.095575221238931</v>
      </c>
      <c r="M323" s="2">
        <v>0</v>
      </c>
      <c r="N323" s="2">
        <v>4.0999999999999996</v>
      </c>
      <c r="O323" s="2">
        <v>0</v>
      </c>
      <c r="P323" s="2">
        <v>287</v>
      </c>
      <c r="Q323" s="2">
        <v>1134.0044247787612</v>
      </c>
      <c r="R323" s="2">
        <v>249.9</v>
      </c>
      <c r="S323" s="2">
        <f t="shared" si="4"/>
        <v>40815</v>
      </c>
      <c r="T323" s="2">
        <f>SUM('ZBud Extract Monthly'!I322:J322)</f>
        <v>9158.5</v>
      </c>
    </row>
    <row r="324" spans="1:20" x14ac:dyDescent="0.3">
      <c r="A324">
        <v>2016</v>
      </c>
      <c r="B324">
        <v>4</v>
      </c>
      <c r="C324">
        <v>2016</v>
      </c>
      <c r="D324" s="2">
        <v>550.9</v>
      </c>
      <c r="E324" s="2">
        <v>35.200000000000003</v>
      </c>
      <c r="F324" s="2">
        <v>339.59999999999997</v>
      </c>
      <c r="G324" s="2">
        <v>484.5</v>
      </c>
      <c r="H324" s="2">
        <v>309.60000000000002</v>
      </c>
      <c r="I324" s="2">
        <v>0</v>
      </c>
      <c r="J324" s="2">
        <v>0.46916565900846435</v>
      </c>
      <c r="K324" s="2">
        <v>1.6107382550335569E-2</v>
      </c>
      <c r="L324" s="2">
        <v>42.395536594554045</v>
      </c>
      <c r="M324" s="2">
        <v>0</v>
      </c>
      <c r="N324" s="2">
        <v>0</v>
      </c>
      <c r="O324" s="2">
        <v>3.0834340991535675E-2</v>
      </c>
      <c r="P324" s="2">
        <v>248.58389261744966</v>
      </c>
      <c r="Q324" s="2">
        <v>266.30446340544597</v>
      </c>
      <c r="R324" s="2">
        <v>261.89999999999998</v>
      </c>
      <c r="S324" s="2">
        <f t="shared" si="4"/>
        <v>1952.9</v>
      </c>
      <c r="T324" s="2">
        <f>SUM('ZBud Extract Monthly'!I323:J323)</f>
        <v>516.20000000000005</v>
      </c>
    </row>
    <row r="325" spans="1:20" x14ac:dyDescent="0.3">
      <c r="A325">
        <v>2016</v>
      </c>
      <c r="B325">
        <v>5</v>
      </c>
      <c r="C325">
        <v>2016</v>
      </c>
      <c r="D325" s="2">
        <v>27.2</v>
      </c>
      <c r="E325" s="2">
        <v>36.799999999999997</v>
      </c>
      <c r="F325" s="2">
        <v>378.2</v>
      </c>
      <c r="G325" s="2">
        <v>573.6</v>
      </c>
      <c r="H325" s="2">
        <v>279.09999999999997</v>
      </c>
      <c r="I325" s="2">
        <v>0</v>
      </c>
      <c r="J325" s="2">
        <v>0</v>
      </c>
      <c r="K325" s="2">
        <v>2.4095594262295079</v>
      </c>
      <c r="L325" s="2">
        <v>1105.3386489306029</v>
      </c>
      <c r="M325" s="2">
        <v>0</v>
      </c>
      <c r="N325" s="2">
        <v>0</v>
      </c>
      <c r="O325" s="2">
        <v>0</v>
      </c>
      <c r="P325" s="2">
        <v>323.99044057377046</v>
      </c>
      <c r="Q325" s="2">
        <v>1198.5613510693975</v>
      </c>
      <c r="R325" s="2">
        <v>293.89999999999998</v>
      </c>
      <c r="S325" s="2">
        <f t="shared" si="4"/>
        <v>4155.0999999999995</v>
      </c>
      <c r="T325" s="2">
        <f>SUM('ZBud Extract Monthly'!I324:J324)</f>
        <v>864.7</v>
      </c>
    </row>
    <row r="326" spans="1:20" x14ac:dyDescent="0.3">
      <c r="A326">
        <v>2016</v>
      </c>
      <c r="B326">
        <v>6</v>
      </c>
      <c r="C326">
        <v>2016</v>
      </c>
      <c r="D326" s="2">
        <v>24.999999999999996</v>
      </c>
      <c r="E326" s="2">
        <v>47.3</v>
      </c>
      <c r="F326" s="2">
        <v>157.50000000000003</v>
      </c>
      <c r="G326" s="2">
        <v>249.39999999999998</v>
      </c>
      <c r="H326" s="2">
        <v>107.8</v>
      </c>
      <c r="I326" s="2">
        <v>0</v>
      </c>
      <c r="J326" s="2">
        <v>13.986633397736213</v>
      </c>
      <c r="K326" s="2">
        <v>1.3906360917248257</v>
      </c>
      <c r="L326" s="2">
        <v>539.61066433122357</v>
      </c>
      <c r="M326" s="2">
        <v>0</v>
      </c>
      <c r="N326" s="2">
        <v>0</v>
      </c>
      <c r="O326" s="2">
        <v>2.1133666022637856</v>
      </c>
      <c r="P326" s="2">
        <v>335.10936390827516</v>
      </c>
      <c r="Q326" s="2">
        <v>1001.7893356687763</v>
      </c>
      <c r="R326" s="2">
        <v>319.3</v>
      </c>
      <c r="S326" s="2">
        <f t="shared" si="4"/>
        <v>2711.9</v>
      </c>
      <c r="T326" s="2">
        <f>SUM('ZBud Extract Monthly'!I325:J325)</f>
        <v>577.30000000000007</v>
      </c>
    </row>
    <row r="327" spans="1:20" x14ac:dyDescent="0.3">
      <c r="A327">
        <v>2016</v>
      </c>
      <c r="B327">
        <v>7</v>
      </c>
      <c r="C327">
        <v>2016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5.6161601186063752</v>
      </c>
      <c r="K327" s="2">
        <v>1.4387461459403903</v>
      </c>
      <c r="L327" s="2">
        <v>296.23860846137978</v>
      </c>
      <c r="M327" s="2">
        <v>0</v>
      </c>
      <c r="N327" s="2">
        <v>0</v>
      </c>
      <c r="O327" s="2">
        <v>1.2838398813936249</v>
      </c>
      <c r="P327" s="2">
        <v>396.46125385405963</v>
      </c>
      <c r="Q327" s="2">
        <v>1764.86139153862</v>
      </c>
      <c r="R327" s="2">
        <v>365.6</v>
      </c>
      <c r="S327" s="2">
        <f t="shared" ref="S327:S353" si="5">SUM(F327:H327,K327:M327,P327:R327)</f>
        <v>2824.6</v>
      </c>
      <c r="T327" s="2">
        <f>SUM('ZBud Extract Monthly'!I326:J326)</f>
        <v>680.9</v>
      </c>
    </row>
    <row r="328" spans="1:20" x14ac:dyDescent="0.3">
      <c r="A328">
        <v>2016</v>
      </c>
      <c r="B328">
        <v>8</v>
      </c>
      <c r="C328">
        <v>2016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37.096451503886442</v>
      </c>
      <c r="K328" s="2">
        <v>2.4489889785646102</v>
      </c>
      <c r="L328" s="2">
        <v>491.67408305999584</v>
      </c>
      <c r="M328" s="2">
        <v>0</v>
      </c>
      <c r="N328" s="2">
        <v>0</v>
      </c>
      <c r="O328" s="2">
        <v>2.3035484961135517</v>
      </c>
      <c r="P328" s="2">
        <v>400.45101102143542</v>
      </c>
      <c r="Q328" s="2">
        <v>1738.1259169400043</v>
      </c>
      <c r="R328" s="2">
        <v>401.09999999999997</v>
      </c>
      <c r="S328" s="2">
        <f t="shared" si="5"/>
        <v>3033.8</v>
      </c>
      <c r="T328" s="2">
        <f>SUM('ZBud Extract Monthly'!I327:J327)</f>
        <v>710.09999999999991</v>
      </c>
    </row>
    <row r="329" spans="1:20" x14ac:dyDescent="0.3">
      <c r="A329">
        <v>2016</v>
      </c>
      <c r="B329">
        <v>9</v>
      </c>
      <c r="C329">
        <v>2016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4.5185483870967742</v>
      </c>
      <c r="K329" s="2">
        <v>1.3066666666666664</v>
      </c>
      <c r="L329" s="2">
        <v>181.11456438396121</v>
      </c>
      <c r="M329" s="2">
        <v>0</v>
      </c>
      <c r="N329" s="2">
        <v>0</v>
      </c>
      <c r="O329" s="2">
        <v>1.9814516129032256</v>
      </c>
      <c r="P329" s="2">
        <v>309.89333333333332</v>
      </c>
      <c r="Q329" s="2">
        <v>287.18543561603883</v>
      </c>
      <c r="R329" s="2">
        <v>342.70000000000005</v>
      </c>
      <c r="S329" s="2">
        <f t="shared" si="5"/>
        <v>1122.2</v>
      </c>
      <c r="T329" s="2">
        <f>SUM('ZBud Extract Monthly'!I328:J328)</f>
        <v>330.4</v>
      </c>
    </row>
    <row r="330" spans="1:20" x14ac:dyDescent="0.3">
      <c r="A330">
        <v>2016</v>
      </c>
      <c r="B330">
        <v>10</v>
      </c>
      <c r="C330">
        <v>2017</v>
      </c>
      <c r="D330" s="2">
        <v>8919.7999999999993</v>
      </c>
      <c r="E330" s="2">
        <v>675.7</v>
      </c>
      <c r="F330" s="2">
        <v>4342.5</v>
      </c>
      <c r="G330" s="2">
        <v>5541.2</v>
      </c>
      <c r="H330" s="2">
        <v>2120.6</v>
      </c>
      <c r="I330" s="2">
        <v>0</v>
      </c>
      <c r="J330" s="2">
        <v>6.6</v>
      </c>
      <c r="K330" s="2">
        <v>0</v>
      </c>
      <c r="L330" s="2">
        <v>60.069313275015752</v>
      </c>
      <c r="M330" s="2">
        <v>0</v>
      </c>
      <c r="N330" s="2">
        <v>0</v>
      </c>
      <c r="O330" s="2">
        <v>0</v>
      </c>
      <c r="P330" s="2">
        <v>278.10000000000002</v>
      </c>
      <c r="Q330" s="2">
        <v>648.23068672498425</v>
      </c>
      <c r="R330" s="2">
        <v>297.8</v>
      </c>
      <c r="S330" s="2">
        <f t="shared" si="5"/>
        <v>13288.500000000002</v>
      </c>
      <c r="T330" s="2">
        <f>SUM('ZBud Extract Monthly'!I329:J329)</f>
        <v>3360.3999999999996</v>
      </c>
    </row>
    <row r="331" spans="1:20" x14ac:dyDescent="0.3">
      <c r="A331">
        <v>2016</v>
      </c>
      <c r="B331">
        <v>11</v>
      </c>
      <c r="C331">
        <v>2017</v>
      </c>
      <c r="D331" s="2">
        <v>4474.3999999999996</v>
      </c>
      <c r="E331" s="2">
        <v>717.4</v>
      </c>
      <c r="F331" s="2">
        <v>2588.8000000000002</v>
      </c>
      <c r="G331" s="2">
        <v>3280.3</v>
      </c>
      <c r="H331" s="2">
        <v>1022.4000000000001</v>
      </c>
      <c r="I331" s="2">
        <v>0</v>
      </c>
      <c r="J331" s="2">
        <v>0</v>
      </c>
      <c r="K331" s="2">
        <v>0</v>
      </c>
      <c r="L331" s="2">
        <v>17.7393759605824</v>
      </c>
      <c r="M331" s="2">
        <v>0</v>
      </c>
      <c r="N331" s="2">
        <v>0</v>
      </c>
      <c r="O331" s="2">
        <v>0</v>
      </c>
      <c r="P331" s="2">
        <v>270.8</v>
      </c>
      <c r="Q331" s="2">
        <v>1024.4606240394178</v>
      </c>
      <c r="R331" s="2">
        <v>273</v>
      </c>
      <c r="S331" s="2">
        <f t="shared" si="5"/>
        <v>8477.5</v>
      </c>
      <c r="T331" s="2">
        <f>SUM('ZBud Extract Monthly'!I330:J330)</f>
        <v>2020</v>
      </c>
    </row>
    <row r="332" spans="1:20" x14ac:dyDescent="0.3">
      <c r="A332">
        <v>2016</v>
      </c>
      <c r="B332">
        <v>12</v>
      </c>
      <c r="C332">
        <v>2017</v>
      </c>
      <c r="D332" s="2">
        <v>30623.799999999996</v>
      </c>
      <c r="E332" s="2">
        <v>2212.6999999999998</v>
      </c>
      <c r="F332" s="2">
        <v>10024</v>
      </c>
      <c r="G332" s="2">
        <v>14864.400000000001</v>
      </c>
      <c r="H332" s="2">
        <v>3164.2000000000007</v>
      </c>
      <c r="I332" s="2">
        <v>0</v>
      </c>
      <c r="J332" s="2">
        <v>0</v>
      </c>
      <c r="K332" s="2">
        <v>0</v>
      </c>
      <c r="L332" s="2">
        <v>15.256940066866537</v>
      </c>
      <c r="M332" s="2">
        <v>0</v>
      </c>
      <c r="N332" s="2">
        <v>0</v>
      </c>
      <c r="O332" s="2">
        <v>0</v>
      </c>
      <c r="P332" s="2">
        <v>281.8</v>
      </c>
      <c r="Q332" s="2">
        <v>870.24305993313351</v>
      </c>
      <c r="R332" s="2">
        <v>287.5</v>
      </c>
      <c r="S332" s="2">
        <f t="shared" si="5"/>
        <v>29507.4</v>
      </c>
      <c r="T332" s="2">
        <f>SUM('ZBud Extract Monthly'!I331:J331)</f>
        <v>8508.5000000000018</v>
      </c>
    </row>
    <row r="333" spans="1:20" x14ac:dyDescent="0.3">
      <c r="A333">
        <v>2017</v>
      </c>
      <c r="B333">
        <v>1</v>
      </c>
      <c r="C333">
        <v>2017</v>
      </c>
      <c r="D333" s="2">
        <v>33972.100000000006</v>
      </c>
      <c r="E333" s="2">
        <v>5151.1000000000004</v>
      </c>
      <c r="F333" s="2">
        <v>18524.3</v>
      </c>
      <c r="G333" s="2">
        <v>25053.7</v>
      </c>
      <c r="H333" s="2">
        <v>5356.1</v>
      </c>
      <c r="I333" s="2">
        <v>0</v>
      </c>
      <c r="J333" s="2">
        <v>0</v>
      </c>
      <c r="K333" s="2">
        <v>0</v>
      </c>
      <c r="L333" s="2">
        <v>28.123026155354559</v>
      </c>
      <c r="M333" s="2">
        <v>0</v>
      </c>
      <c r="N333" s="2">
        <v>0</v>
      </c>
      <c r="O333" s="2">
        <v>0</v>
      </c>
      <c r="P333" s="2">
        <v>331.20000000000005</v>
      </c>
      <c r="Q333" s="2">
        <v>983.9769738446455</v>
      </c>
      <c r="R333" s="2">
        <v>360.5</v>
      </c>
      <c r="S333" s="2">
        <f t="shared" si="5"/>
        <v>50637.9</v>
      </c>
      <c r="T333" s="2">
        <f>SUM('ZBud Extract Monthly'!I332:J332)</f>
        <v>16275.800000000001</v>
      </c>
    </row>
    <row r="334" spans="1:20" x14ac:dyDescent="0.3">
      <c r="A334">
        <v>2017</v>
      </c>
      <c r="B334">
        <v>2</v>
      </c>
      <c r="C334">
        <v>2017</v>
      </c>
      <c r="D334" s="2">
        <v>33804.6</v>
      </c>
      <c r="E334" s="2">
        <v>4331.5</v>
      </c>
      <c r="F334" s="2">
        <v>18069.8</v>
      </c>
      <c r="G334" s="2">
        <v>24557.9</v>
      </c>
      <c r="H334" s="2">
        <v>5380.7</v>
      </c>
      <c r="I334" s="2">
        <v>0</v>
      </c>
      <c r="J334" s="2">
        <v>0</v>
      </c>
      <c r="K334" s="2">
        <v>0</v>
      </c>
      <c r="L334" s="2">
        <v>100.53279055835858</v>
      </c>
      <c r="M334" s="2">
        <v>0</v>
      </c>
      <c r="N334" s="2">
        <v>0</v>
      </c>
      <c r="O334" s="2">
        <v>0</v>
      </c>
      <c r="P334" s="2">
        <v>299.10000000000002</v>
      </c>
      <c r="Q334" s="2">
        <v>446.36720944164142</v>
      </c>
      <c r="R334" s="2">
        <v>318.09999999999997</v>
      </c>
      <c r="S334" s="2">
        <f t="shared" si="5"/>
        <v>49172.499999999993</v>
      </c>
      <c r="T334" s="2">
        <f>SUM('ZBud Extract Monthly'!I333:J333)</f>
        <v>15269.4</v>
      </c>
    </row>
    <row r="335" spans="1:20" x14ac:dyDescent="0.3">
      <c r="A335">
        <v>2017</v>
      </c>
      <c r="B335">
        <v>3</v>
      </c>
      <c r="C335">
        <v>2017</v>
      </c>
      <c r="D335" s="2">
        <v>4797.3</v>
      </c>
      <c r="E335" s="2">
        <v>397.4</v>
      </c>
      <c r="F335" s="2">
        <v>2309.8000000000002</v>
      </c>
      <c r="G335" s="2">
        <v>3770</v>
      </c>
      <c r="H335" s="2">
        <v>1208.3</v>
      </c>
      <c r="I335" s="2">
        <v>0</v>
      </c>
      <c r="J335" s="2">
        <v>0</v>
      </c>
      <c r="K335" s="2">
        <v>0</v>
      </c>
      <c r="L335" s="2">
        <v>264.05728223408573</v>
      </c>
      <c r="M335" s="2">
        <v>0</v>
      </c>
      <c r="N335" s="2">
        <v>0</v>
      </c>
      <c r="O335" s="2">
        <v>0</v>
      </c>
      <c r="P335" s="2">
        <v>220.4</v>
      </c>
      <c r="Q335" s="2">
        <v>1203.0427177659144</v>
      </c>
      <c r="R335" s="2">
        <v>379.1</v>
      </c>
      <c r="S335" s="2">
        <f t="shared" si="5"/>
        <v>9354.7000000000007</v>
      </c>
      <c r="T335" s="2">
        <f>SUM('ZBud Extract Monthly'!I334:J334)</f>
        <v>2360.3000000000002</v>
      </c>
    </row>
    <row r="336" spans="1:20" x14ac:dyDescent="0.3">
      <c r="A336">
        <v>2017</v>
      </c>
      <c r="B336">
        <v>4</v>
      </c>
      <c r="C336">
        <v>2017</v>
      </c>
      <c r="D336" s="2">
        <v>6475</v>
      </c>
      <c r="E336" s="2">
        <v>975.90000000000009</v>
      </c>
      <c r="F336" s="2">
        <v>3869.5000000000009</v>
      </c>
      <c r="G336" s="2">
        <v>4875.2</v>
      </c>
      <c r="H336" s="2">
        <v>1583.1999999999998</v>
      </c>
      <c r="I336" s="2">
        <v>0</v>
      </c>
      <c r="J336" s="2">
        <v>0</v>
      </c>
      <c r="K336" s="2">
        <v>0</v>
      </c>
      <c r="L336" s="2">
        <v>1549.8686868918435</v>
      </c>
      <c r="M336" s="2">
        <v>0</v>
      </c>
      <c r="N336" s="2">
        <v>0</v>
      </c>
      <c r="O336" s="2">
        <v>0</v>
      </c>
      <c r="P336" s="2">
        <v>202</v>
      </c>
      <c r="Q336" s="2">
        <v>192.83131310815668</v>
      </c>
      <c r="R336" s="2">
        <v>213.29999999999998</v>
      </c>
      <c r="S336" s="2">
        <f t="shared" si="5"/>
        <v>12485.9</v>
      </c>
      <c r="T336" s="2">
        <f>SUM('ZBud Extract Monthly'!I335:J335)</f>
        <v>2490.3000000000002</v>
      </c>
    </row>
    <row r="337" spans="1:20" x14ac:dyDescent="0.3">
      <c r="A337">
        <v>2017</v>
      </c>
      <c r="B337">
        <v>5</v>
      </c>
      <c r="C337">
        <v>2017</v>
      </c>
      <c r="D337" s="2">
        <v>7.2000000000000011</v>
      </c>
      <c r="E337" s="2">
        <v>8.3999999999999986</v>
      </c>
      <c r="F337" s="2">
        <v>50.3</v>
      </c>
      <c r="G337" s="2">
        <v>113.69999999999999</v>
      </c>
      <c r="H337" s="2">
        <v>37.5</v>
      </c>
      <c r="I337" s="2">
        <v>0</v>
      </c>
      <c r="J337" s="2">
        <v>23.946900287315721</v>
      </c>
      <c r="K337" s="2">
        <v>0</v>
      </c>
      <c r="L337" s="2">
        <v>1407.3030852014015</v>
      </c>
      <c r="M337" s="2">
        <v>0</v>
      </c>
      <c r="N337" s="2">
        <v>0</v>
      </c>
      <c r="O337" s="2">
        <v>5.8530997126842825</v>
      </c>
      <c r="P337" s="2">
        <v>367.00000000000006</v>
      </c>
      <c r="Q337" s="2">
        <v>998.89691479859869</v>
      </c>
      <c r="R337" s="2">
        <v>351.7</v>
      </c>
      <c r="S337" s="2">
        <f t="shared" si="5"/>
        <v>3326.4</v>
      </c>
      <c r="T337" s="2">
        <f>SUM('ZBud Extract Monthly'!I336:J336)</f>
        <v>399.9</v>
      </c>
    </row>
    <row r="338" spans="1:20" x14ac:dyDescent="0.3">
      <c r="A338">
        <v>2017</v>
      </c>
      <c r="B338">
        <v>6</v>
      </c>
      <c r="C338">
        <v>2017</v>
      </c>
      <c r="D338" s="2">
        <v>22.9</v>
      </c>
      <c r="E338" s="2">
        <v>12.600000000000001</v>
      </c>
      <c r="F338" s="2">
        <v>167</v>
      </c>
      <c r="G338" s="2">
        <v>584</v>
      </c>
      <c r="H338" s="2">
        <v>161.40000000000003</v>
      </c>
      <c r="I338" s="2">
        <v>0</v>
      </c>
      <c r="J338" s="2">
        <v>54.324289736370616</v>
      </c>
      <c r="K338" s="2">
        <v>0</v>
      </c>
      <c r="L338" s="2">
        <v>787.63665205708799</v>
      </c>
      <c r="M338" s="2">
        <v>0</v>
      </c>
      <c r="N338" s="2">
        <v>0</v>
      </c>
      <c r="O338" s="2">
        <v>0.67571026362938313</v>
      </c>
      <c r="P338" s="2">
        <v>370.4</v>
      </c>
      <c r="Q338" s="2">
        <v>1043.7633479429121</v>
      </c>
      <c r="R338" s="2">
        <v>351.2</v>
      </c>
      <c r="S338" s="2">
        <f t="shared" si="5"/>
        <v>3465.3999999999996</v>
      </c>
      <c r="T338" s="2">
        <f>SUM('ZBud Extract Monthly'!I337:J337)</f>
        <v>667.8</v>
      </c>
    </row>
    <row r="339" spans="1:20" x14ac:dyDescent="0.3">
      <c r="A339">
        <v>2017</v>
      </c>
      <c r="B339">
        <v>7</v>
      </c>
      <c r="C339">
        <v>2017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299.35039175125155</v>
      </c>
      <c r="M339" s="2">
        <v>0</v>
      </c>
      <c r="N339" s="2">
        <v>0</v>
      </c>
      <c r="O339" s="2">
        <v>0</v>
      </c>
      <c r="P339" s="2">
        <v>430.20000000000005</v>
      </c>
      <c r="Q339" s="2">
        <v>1264.4496082487485</v>
      </c>
      <c r="R339" s="2">
        <v>414.90000000000003</v>
      </c>
      <c r="S339" s="2">
        <f t="shared" si="5"/>
        <v>2408.9</v>
      </c>
      <c r="T339" s="2">
        <f>SUM('ZBud Extract Monthly'!I338:J338)</f>
        <v>394.09999999999997</v>
      </c>
    </row>
    <row r="340" spans="1:20" x14ac:dyDescent="0.3">
      <c r="A340">
        <v>2017</v>
      </c>
      <c r="B340">
        <v>8</v>
      </c>
      <c r="C340">
        <v>2017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36.280661808718278</v>
      </c>
      <c r="K340" s="2">
        <v>0</v>
      </c>
      <c r="L340" s="2">
        <v>503.19355062117671</v>
      </c>
      <c r="M340" s="2">
        <v>0</v>
      </c>
      <c r="N340" s="2">
        <v>0</v>
      </c>
      <c r="O340" s="2">
        <v>5.7193381912817181</v>
      </c>
      <c r="P340" s="2">
        <v>438.79999999999995</v>
      </c>
      <c r="Q340" s="2">
        <v>1676.6064493788233</v>
      </c>
      <c r="R340" s="2">
        <v>438.6</v>
      </c>
      <c r="S340" s="2">
        <f t="shared" si="5"/>
        <v>3057.2</v>
      </c>
      <c r="T340" s="2">
        <f>SUM('ZBud Extract Monthly'!I339:J339)</f>
        <v>448.59999999999997</v>
      </c>
    </row>
    <row r="341" spans="1:20" x14ac:dyDescent="0.3">
      <c r="A341">
        <v>2017</v>
      </c>
      <c r="B341">
        <v>9</v>
      </c>
      <c r="C341">
        <v>2017</v>
      </c>
      <c r="D341" s="2">
        <v>2.9</v>
      </c>
      <c r="E341" s="2">
        <v>5.5</v>
      </c>
      <c r="F341" s="2">
        <v>11.8</v>
      </c>
      <c r="G341" s="2">
        <v>13.4</v>
      </c>
      <c r="H341" s="2">
        <v>12.3</v>
      </c>
      <c r="I341" s="2">
        <v>0</v>
      </c>
      <c r="J341" s="2">
        <v>134.41293304073002</v>
      </c>
      <c r="K341" s="2">
        <v>0</v>
      </c>
      <c r="L341" s="2">
        <v>88.667858036515952</v>
      </c>
      <c r="M341" s="2">
        <v>0</v>
      </c>
      <c r="N341" s="2">
        <v>0</v>
      </c>
      <c r="O341" s="2">
        <v>33.88706695926998</v>
      </c>
      <c r="P341" s="2">
        <v>345.8</v>
      </c>
      <c r="Q341" s="2">
        <v>356.73214196348408</v>
      </c>
      <c r="R341" s="2">
        <v>380.09999999999997</v>
      </c>
      <c r="S341" s="2">
        <f t="shared" si="5"/>
        <v>1208.8</v>
      </c>
      <c r="T341" s="2">
        <f>SUM('ZBud Extract Monthly'!I340:J340)</f>
        <v>367.5</v>
      </c>
    </row>
    <row r="342" spans="1:20" x14ac:dyDescent="0.3">
      <c r="A342">
        <v>2017</v>
      </c>
      <c r="B342">
        <v>10</v>
      </c>
      <c r="C342">
        <v>2018</v>
      </c>
      <c r="D342" s="2">
        <v>53.8</v>
      </c>
      <c r="E342" s="2">
        <v>10.9</v>
      </c>
      <c r="F342" s="2">
        <v>120.7</v>
      </c>
      <c r="G342" s="2">
        <v>373.6</v>
      </c>
      <c r="H342" s="2">
        <v>136.1</v>
      </c>
      <c r="I342" s="2">
        <v>0</v>
      </c>
      <c r="J342" s="2">
        <v>157.54596510359872</v>
      </c>
      <c r="K342" s="2">
        <v>0</v>
      </c>
      <c r="L342" s="2">
        <v>25.991390143497789</v>
      </c>
      <c r="M342" s="2">
        <v>0</v>
      </c>
      <c r="N342" s="2">
        <v>0</v>
      </c>
      <c r="O342" s="2">
        <v>2.3540348964013091</v>
      </c>
      <c r="P342" s="2">
        <v>369.1</v>
      </c>
      <c r="Q342" s="2">
        <v>586.50860985650218</v>
      </c>
      <c r="R342" s="2">
        <v>396.4</v>
      </c>
      <c r="S342" s="2">
        <f t="shared" si="5"/>
        <v>2008.4</v>
      </c>
      <c r="T342" s="2">
        <f>SUM('ZBud Extract Monthly'!I341:J341)</f>
        <v>588.5</v>
      </c>
    </row>
    <row r="343" spans="1:20" x14ac:dyDescent="0.3">
      <c r="A343">
        <v>2017</v>
      </c>
      <c r="B343">
        <v>11</v>
      </c>
      <c r="C343">
        <v>2018</v>
      </c>
      <c r="D343" s="2">
        <v>7814.2000000000007</v>
      </c>
      <c r="E343" s="2">
        <v>303.89999999999998</v>
      </c>
      <c r="F343" s="2">
        <v>2420.1000000000004</v>
      </c>
      <c r="G343" s="2">
        <v>5018.2</v>
      </c>
      <c r="H343" s="2">
        <v>1460.1</v>
      </c>
      <c r="I343" s="2">
        <v>0</v>
      </c>
      <c r="J343" s="2">
        <v>0</v>
      </c>
      <c r="K343" s="2">
        <v>0</v>
      </c>
      <c r="L343" s="2">
        <v>25.27598486785304</v>
      </c>
      <c r="M343" s="2">
        <v>0</v>
      </c>
      <c r="N343" s="2">
        <v>0</v>
      </c>
      <c r="O343" s="2">
        <v>0</v>
      </c>
      <c r="P343" s="2">
        <v>288.20000000000005</v>
      </c>
      <c r="Q343" s="2">
        <v>961.92401513214702</v>
      </c>
      <c r="R343" s="2">
        <v>294</v>
      </c>
      <c r="S343" s="2">
        <f t="shared" si="5"/>
        <v>10467.799999999999</v>
      </c>
      <c r="T343" s="2">
        <f>SUM('ZBud Extract Monthly'!I342:J342)</f>
        <v>4128.3</v>
      </c>
    </row>
    <row r="344" spans="1:20" x14ac:dyDescent="0.3">
      <c r="A344">
        <v>2017</v>
      </c>
      <c r="B344">
        <v>12</v>
      </c>
      <c r="C344">
        <v>2018</v>
      </c>
      <c r="D344" s="2">
        <v>12.3</v>
      </c>
      <c r="E344" s="2">
        <v>2.7</v>
      </c>
      <c r="F344" s="2">
        <v>43.9</v>
      </c>
      <c r="G344" s="2">
        <v>125.8</v>
      </c>
      <c r="H344" s="2">
        <v>61.3</v>
      </c>
      <c r="I344" s="2">
        <v>0</v>
      </c>
      <c r="J344" s="2">
        <v>0</v>
      </c>
      <c r="K344" s="2">
        <v>0</v>
      </c>
      <c r="L344" s="2">
        <v>19.424749979758388</v>
      </c>
      <c r="M344" s="2">
        <v>0</v>
      </c>
      <c r="N344" s="2">
        <v>0</v>
      </c>
      <c r="O344" s="2">
        <v>0</v>
      </c>
      <c r="P344" s="2">
        <v>303.10000000000002</v>
      </c>
      <c r="Q344" s="2">
        <v>863.0752500202417</v>
      </c>
      <c r="R344" s="2">
        <v>310.59999999999997</v>
      </c>
      <c r="S344" s="2">
        <f t="shared" si="5"/>
        <v>1727.2</v>
      </c>
      <c r="T344" s="2">
        <f>SUM('ZBud Extract Monthly'!I343:J343)</f>
        <v>396.4</v>
      </c>
    </row>
    <row r="345" spans="1:20" x14ac:dyDescent="0.3">
      <c r="A345">
        <v>2018</v>
      </c>
      <c r="B345">
        <v>1</v>
      </c>
      <c r="C345">
        <v>2018</v>
      </c>
      <c r="D345" s="2">
        <v>7576.7999999999993</v>
      </c>
      <c r="E345" s="2">
        <v>1124</v>
      </c>
      <c r="F345" s="2">
        <v>5537.5999999999995</v>
      </c>
      <c r="G345" s="2">
        <v>8146.6</v>
      </c>
      <c r="H345" s="2">
        <v>2056.6999999999998</v>
      </c>
      <c r="I345" s="2">
        <v>0</v>
      </c>
      <c r="J345" s="2">
        <v>0</v>
      </c>
      <c r="K345" s="2">
        <v>0</v>
      </c>
      <c r="L345" s="2">
        <v>49.239049296091679</v>
      </c>
      <c r="M345" s="2">
        <v>0</v>
      </c>
      <c r="N345" s="2">
        <v>0</v>
      </c>
      <c r="O345" s="2">
        <v>0</v>
      </c>
      <c r="P345" s="2">
        <v>314.39999999999998</v>
      </c>
      <c r="Q345" s="2">
        <v>904.26095070390841</v>
      </c>
      <c r="R345" s="2">
        <v>344.7</v>
      </c>
      <c r="S345" s="2">
        <f t="shared" si="5"/>
        <v>17353.5</v>
      </c>
      <c r="T345" s="2">
        <f>SUM('ZBud Extract Monthly'!I344:J344)</f>
        <v>6223.2</v>
      </c>
    </row>
    <row r="346" spans="1:20" x14ac:dyDescent="0.3">
      <c r="A346">
        <v>2018</v>
      </c>
      <c r="B346">
        <v>2</v>
      </c>
      <c r="C346">
        <v>2018</v>
      </c>
      <c r="D346" s="2">
        <v>25.2</v>
      </c>
      <c r="E346" s="2">
        <v>1.4</v>
      </c>
      <c r="F346" s="2">
        <v>21.1</v>
      </c>
      <c r="G346" s="2">
        <v>35.799999999999997</v>
      </c>
      <c r="H346" s="2">
        <v>25.1</v>
      </c>
      <c r="I346" s="2">
        <v>0</v>
      </c>
      <c r="J346" s="2">
        <v>0</v>
      </c>
      <c r="K346" s="2">
        <v>0</v>
      </c>
      <c r="L346" s="2">
        <v>18.473304738562092</v>
      </c>
      <c r="M346" s="2">
        <v>0.28825622775800708</v>
      </c>
      <c r="N346" s="2">
        <v>0</v>
      </c>
      <c r="O346" s="2">
        <v>0</v>
      </c>
      <c r="P346" s="2">
        <v>353.7</v>
      </c>
      <c r="Q346" s="2">
        <v>463.52669526143791</v>
      </c>
      <c r="R346" s="2">
        <v>381.31174377224204</v>
      </c>
      <c r="S346" s="2">
        <f t="shared" si="5"/>
        <v>1299.3000000000002</v>
      </c>
      <c r="T346" s="2">
        <f>SUM('ZBud Extract Monthly'!I345:J345)</f>
        <v>374</v>
      </c>
    </row>
    <row r="347" spans="1:20" x14ac:dyDescent="0.3">
      <c r="A347">
        <v>2018</v>
      </c>
      <c r="B347">
        <v>3</v>
      </c>
      <c r="C347">
        <v>2018</v>
      </c>
      <c r="D347" s="2">
        <v>9513.2999999999993</v>
      </c>
      <c r="E347" s="2">
        <v>696.90000000000009</v>
      </c>
      <c r="F347" s="2">
        <v>4991.7</v>
      </c>
      <c r="G347" s="2">
        <v>6046.1</v>
      </c>
      <c r="H347" s="2">
        <v>1813.4</v>
      </c>
      <c r="I347" s="2">
        <v>0</v>
      </c>
      <c r="J347" s="2">
        <v>0</v>
      </c>
      <c r="K347" s="2">
        <v>0</v>
      </c>
      <c r="L347" s="2">
        <v>306.2768392732587</v>
      </c>
      <c r="M347" s="2">
        <v>0</v>
      </c>
      <c r="N347" s="2">
        <v>0</v>
      </c>
      <c r="O347" s="2">
        <v>0</v>
      </c>
      <c r="P347" s="2">
        <v>220.4</v>
      </c>
      <c r="Q347" s="2">
        <v>1200.6231607267414</v>
      </c>
      <c r="R347" s="2">
        <v>379.1</v>
      </c>
      <c r="S347" s="2">
        <f t="shared" si="5"/>
        <v>14957.6</v>
      </c>
      <c r="T347" s="2">
        <f>SUM('ZBud Extract Monthly'!I346:J346)</f>
        <v>5871.9</v>
      </c>
    </row>
    <row r="348" spans="1:20" x14ac:dyDescent="0.3">
      <c r="A348">
        <v>2018</v>
      </c>
      <c r="B348">
        <v>4</v>
      </c>
      <c r="C348">
        <v>2018</v>
      </c>
      <c r="D348" s="2">
        <v>13808.2</v>
      </c>
      <c r="E348" s="2">
        <v>2135.9</v>
      </c>
      <c r="F348" s="2">
        <v>8349.1</v>
      </c>
      <c r="G348" s="2">
        <v>9315.1</v>
      </c>
      <c r="H348" s="2">
        <v>2498.3000000000002</v>
      </c>
      <c r="I348" s="2">
        <v>0</v>
      </c>
      <c r="J348" s="2">
        <v>32.078298296321563</v>
      </c>
      <c r="K348" s="2">
        <v>1</v>
      </c>
      <c r="L348" s="2">
        <v>724.08009948065956</v>
      </c>
      <c r="M348" s="2">
        <v>0</v>
      </c>
      <c r="N348" s="2">
        <v>0</v>
      </c>
      <c r="O348" s="2">
        <v>8.2217017036784377</v>
      </c>
      <c r="P348" s="2">
        <v>224.60000000000002</v>
      </c>
      <c r="Q348" s="2">
        <v>229.2199005193404</v>
      </c>
      <c r="R348" s="2">
        <v>237</v>
      </c>
      <c r="S348" s="2">
        <f t="shared" si="5"/>
        <v>21578.399999999998</v>
      </c>
      <c r="T348" s="2">
        <f>SUM('ZBud Extract Monthly'!I347:J347)</f>
        <v>5251.5</v>
      </c>
    </row>
    <row r="349" spans="1:20" x14ac:dyDescent="0.3">
      <c r="A349">
        <v>2018</v>
      </c>
      <c r="B349">
        <v>5</v>
      </c>
      <c r="C349">
        <v>2018</v>
      </c>
      <c r="D349" s="2">
        <v>22.6</v>
      </c>
      <c r="E349" s="2">
        <v>51.2</v>
      </c>
      <c r="F349" s="2">
        <v>205.4</v>
      </c>
      <c r="G349" s="2">
        <v>385.40000000000003</v>
      </c>
      <c r="H349" s="2">
        <v>153.29999999999998</v>
      </c>
      <c r="I349" s="2">
        <v>0</v>
      </c>
      <c r="J349" s="2">
        <v>24.324613755884513</v>
      </c>
      <c r="K349" s="2">
        <v>1.5984126984126985</v>
      </c>
      <c r="L349" s="2">
        <v>1289.1415615724256</v>
      </c>
      <c r="M349" s="2">
        <v>0</v>
      </c>
      <c r="N349" s="2">
        <v>0</v>
      </c>
      <c r="O349" s="2">
        <v>4.575386244115486</v>
      </c>
      <c r="P349" s="2">
        <v>365.6015873015873</v>
      </c>
      <c r="Q349" s="2">
        <v>1266.9584384275745</v>
      </c>
      <c r="R349" s="2">
        <v>340.9</v>
      </c>
      <c r="S349" s="2">
        <f t="shared" si="5"/>
        <v>4008.3</v>
      </c>
      <c r="T349" s="2">
        <f>SUM('ZBud Extract Monthly'!I348:J348)</f>
        <v>489.70000000000005</v>
      </c>
    </row>
    <row r="350" spans="1:20" x14ac:dyDescent="0.3">
      <c r="A350">
        <v>2018</v>
      </c>
      <c r="B350">
        <v>6</v>
      </c>
      <c r="C350">
        <v>2018</v>
      </c>
      <c r="D350" s="2">
        <v>0.2</v>
      </c>
      <c r="E350" s="2">
        <v>0.7</v>
      </c>
      <c r="F350" s="2">
        <v>0.6</v>
      </c>
      <c r="G350" s="2">
        <v>0</v>
      </c>
      <c r="H350" s="2">
        <v>0.2</v>
      </c>
      <c r="I350" s="2">
        <v>0</v>
      </c>
      <c r="J350" s="2">
        <v>31.019197417150863</v>
      </c>
      <c r="K350" s="2">
        <v>0.54999999999999993</v>
      </c>
      <c r="L350" s="2">
        <v>414.51491013371947</v>
      </c>
      <c r="M350" s="2">
        <v>0</v>
      </c>
      <c r="N350" s="2">
        <v>0</v>
      </c>
      <c r="O350" s="2">
        <v>9.7808025828491374</v>
      </c>
      <c r="P350" s="2">
        <v>366.35</v>
      </c>
      <c r="Q350" s="2">
        <v>1053.0850898662807</v>
      </c>
      <c r="R350" s="2">
        <v>354.40000000000003</v>
      </c>
      <c r="S350" s="2">
        <f t="shared" si="5"/>
        <v>2189.7000000000003</v>
      </c>
      <c r="T350" s="2">
        <f>SUM('ZBud Extract Monthly'!I349:J349)</f>
        <v>325.2</v>
      </c>
    </row>
    <row r="351" spans="1:20" x14ac:dyDescent="0.3">
      <c r="A351">
        <v>2018</v>
      </c>
      <c r="B351">
        <v>7</v>
      </c>
      <c r="C351">
        <v>2018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0.530612244897959</v>
      </c>
      <c r="L351" s="2">
        <v>435.80338357639425</v>
      </c>
      <c r="M351" s="2">
        <v>0</v>
      </c>
      <c r="N351" s="2">
        <v>0</v>
      </c>
      <c r="O351" s="2">
        <v>0</v>
      </c>
      <c r="P351" s="2">
        <v>439.16938775510204</v>
      </c>
      <c r="Q351" s="2">
        <v>1767.3966164236058</v>
      </c>
      <c r="R351" s="2">
        <v>408.6</v>
      </c>
      <c r="S351" s="2">
        <f t="shared" si="5"/>
        <v>3051.5</v>
      </c>
      <c r="T351" s="2">
        <f>SUM('ZBud Extract Monthly'!I350:J350)</f>
        <v>445.6</v>
      </c>
    </row>
    <row r="352" spans="1:20" x14ac:dyDescent="0.3">
      <c r="A352">
        <v>2018</v>
      </c>
      <c r="B352">
        <v>8</v>
      </c>
      <c r="C352">
        <v>2018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2.3660894079742247</v>
      </c>
      <c r="K352" s="2">
        <v>0.49090909090909096</v>
      </c>
      <c r="L352" s="2">
        <v>531.53184854156086</v>
      </c>
      <c r="M352" s="2">
        <v>0</v>
      </c>
      <c r="N352" s="2">
        <v>0</v>
      </c>
      <c r="O352" s="2">
        <v>0.13391059202577527</v>
      </c>
      <c r="P352" s="2">
        <v>415.90909090909088</v>
      </c>
      <c r="Q352" s="2">
        <v>1759.3681514584393</v>
      </c>
      <c r="R352" s="2">
        <v>416.70000000000005</v>
      </c>
      <c r="S352" s="2">
        <f t="shared" si="5"/>
        <v>3124</v>
      </c>
      <c r="T352" s="2">
        <f>SUM('ZBud Extract Monthly'!I351:J351)</f>
        <v>440.29999999999995</v>
      </c>
    </row>
    <row r="353" spans="1:20" x14ac:dyDescent="0.3">
      <c r="A353">
        <v>2018</v>
      </c>
      <c r="B353">
        <v>9</v>
      </c>
      <c r="C353">
        <v>2018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83.878048780487802</v>
      </c>
      <c r="K353" s="2">
        <v>0</v>
      </c>
      <c r="L353" s="2">
        <v>86.451695759299753</v>
      </c>
      <c r="M353" s="2">
        <v>0</v>
      </c>
      <c r="N353" s="2">
        <v>0</v>
      </c>
      <c r="O353" s="2">
        <v>6.6219512195121943</v>
      </c>
      <c r="P353" s="2">
        <v>322.89999999999998</v>
      </c>
      <c r="Q353" s="2">
        <v>354.14830424070027</v>
      </c>
      <c r="R353" s="2">
        <v>355.9</v>
      </c>
      <c r="S353" s="2">
        <f t="shared" si="5"/>
        <v>1119.4000000000001</v>
      </c>
      <c r="T353" s="2">
        <f>SUM('ZBud Extract Monthly'!I352:J352)</f>
        <v>338.8</v>
      </c>
    </row>
  </sheetData>
  <mergeCells count="9">
    <mergeCell ref="N3:R3"/>
    <mergeCell ref="N4:O4"/>
    <mergeCell ref="Q4:R4"/>
    <mergeCell ref="D3:H3"/>
    <mergeCell ref="D4:E4"/>
    <mergeCell ref="G4:H4"/>
    <mergeCell ref="I3:M3"/>
    <mergeCell ref="I4:J4"/>
    <mergeCell ref="L4:M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A7CFE-1D8A-4495-98CB-16552A9502CB}">
  <sheetPr>
    <tabColor theme="7"/>
  </sheetPr>
  <dimension ref="A4:P85"/>
  <sheetViews>
    <sheetView workbookViewId="0">
      <selection activeCell="E7" sqref="E7:F7"/>
    </sheetView>
  </sheetViews>
  <sheetFormatPr defaultRowHeight="14.4" x14ac:dyDescent="0.3"/>
  <cols>
    <col min="2" max="2" width="12.5546875" bestFit="1" customWidth="1"/>
    <col min="3" max="3" width="15.5546875" bestFit="1" customWidth="1"/>
    <col min="4" max="4" width="10.109375" bestFit="1" customWidth="1"/>
    <col min="5" max="5" width="8" bestFit="1" customWidth="1"/>
    <col min="6" max="6" width="9.77734375" bestFit="1" customWidth="1"/>
    <col min="7" max="7" width="12.5546875" bestFit="1" customWidth="1"/>
    <col min="8" max="8" width="15.5546875" bestFit="1" customWidth="1"/>
    <col min="9" max="9" width="7.33203125" bestFit="1" customWidth="1"/>
    <col min="10" max="10" width="8" bestFit="1" customWidth="1"/>
    <col min="11" max="11" width="9.77734375" bestFit="1" customWidth="1"/>
    <col min="12" max="12" width="12.5546875" bestFit="1" customWidth="1"/>
    <col min="13" max="13" width="15.5546875" bestFit="1" customWidth="1"/>
    <col min="14" max="14" width="7.33203125" bestFit="1" customWidth="1"/>
    <col min="15" max="15" width="8" bestFit="1" customWidth="1"/>
    <col min="16" max="16" width="9.77734375" bestFit="1" customWidth="1"/>
  </cols>
  <sheetData>
    <row r="4" spans="1:16" x14ac:dyDescent="0.3">
      <c r="B4" s="172" t="s">
        <v>1626</v>
      </c>
      <c r="C4" s="172"/>
      <c r="D4" s="172"/>
      <c r="E4" s="172"/>
      <c r="F4" s="172"/>
      <c r="G4" s="172" t="s">
        <v>1627</v>
      </c>
      <c r="H4" s="172"/>
      <c r="I4" s="172"/>
      <c r="J4" s="172"/>
      <c r="K4" s="172"/>
      <c r="L4" s="172" t="s">
        <v>1628</v>
      </c>
      <c r="M4" s="172"/>
      <c r="N4" s="172"/>
      <c r="O4" s="172"/>
      <c r="P4" s="172"/>
    </row>
    <row r="5" spans="1:16" x14ac:dyDescent="0.3">
      <c r="B5" s="117" t="s">
        <v>20</v>
      </c>
      <c r="C5" s="174" t="s">
        <v>37</v>
      </c>
      <c r="D5" s="174"/>
      <c r="E5" s="173" t="s">
        <v>21</v>
      </c>
      <c r="F5" s="173"/>
      <c r="G5" s="117" t="s">
        <v>20</v>
      </c>
      <c r="H5" s="174" t="s">
        <v>37</v>
      </c>
      <c r="I5" s="174"/>
      <c r="J5" s="173" t="s">
        <v>21</v>
      </c>
      <c r="K5" s="173"/>
      <c r="L5" s="117" t="s">
        <v>20</v>
      </c>
      <c r="M5" s="174" t="s">
        <v>37</v>
      </c>
      <c r="N5" s="174"/>
      <c r="O5" s="173" t="s">
        <v>21</v>
      </c>
      <c r="P5" s="173"/>
    </row>
    <row r="6" spans="1:16" x14ac:dyDescent="0.3">
      <c r="A6" t="s">
        <v>17</v>
      </c>
      <c r="B6" t="s">
        <v>22</v>
      </c>
      <c r="C6" t="s">
        <v>1629</v>
      </c>
      <c r="D6" t="s">
        <v>1581</v>
      </c>
      <c r="E6" t="s">
        <v>24</v>
      </c>
      <c r="F6" t="s">
        <v>25</v>
      </c>
      <c r="G6" t="s">
        <v>22</v>
      </c>
      <c r="H6" t="s">
        <v>1629</v>
      </c>
      <c r="I6" t="s">
        <v>1581</v>
      </c>
      <c r="J6" t="s">
        <v>24</v>
      </c>
      <c r="K6" t="s">
        <v>25</v>
      </c>
      <c r="L6" t="s">
        <v>22</v>
      </c>
      <c r="M6" t="s">
        <v>1629</v>
      </c>
      <c r="N6" t="s">
        <v>1581</v>
      </c>
      <c r="O6" t="s">
        <v>24</v>
      </c>
      <c r="P6" t="s">
        <v>25</v>
      </c>
    </row>
    <row r="7" spans="1:16" x14ac:dyDescent="0.3">
      <c r="A7">
        <v>1990</v>
      </c>
      <c r="B7" s="2">
        <v>219.49999999999997</v>
      </c>
      <c r="C7" s="2">
        <v>469.5</v>
      </c>
      <c r="D7" s="2">
        <v>2987.4</v>
      </c>
      <c r="E7" s="2">
        <v>629.9</v>
      </c>
      <c r="F7" s="2">
        <v>8567.3000000000011</v>
      </c>
      <c r="G7" s="2">
        <v>83.39442832269296</v>
      </c>
      <c r="H7" s="2">
        <v>183.76019493889777</v>
      </c>
      <c r="I7" s="2">
        <v>1431.9138911329517</v>
      </c>
      <c r="J7" s="2">
        <v>244.46935528320051</v>
      </c>
      <c r="K7" s="2">
        <v>1929.4500913761146</v>
      </c>
      <c r="L7" s="2">
        <v>6.8055716773070207</v>
      </c>
      <c r="M7" s="2">
        <v>56.339805061102247</v>
      </c>
      <c r="N7" s="2">
        <v>152.08610886704852</v>
      </c>
      <c r="O7" s="2">
        <v>35.630644716799473</v>
      </c>
      <c r="P7" s="2">
        <v>2376.1499086238855</v>
      </c>
    </row>
    <row r="8" spans="1:16" x14ac:dyDescent="0.3">
      <c r="A8">
        <v>1991</v>
      </c>
      <c r="B8" s="2">
        <v>295.89999999999998</v>
      </c>
      <c r="C8" s="2">
        <v>859.6</v>
      </c>
      <c r="D8" s="2">
        <v>4412.3999999999996</v>
      </c>
      <c r="E8" s="2">
        <v>926.4</v>
      </c>
      <c r="F8" s="2">
        <v>13383.1</v>
      </c>
      <c r="G8" s="2">
        <v>91.893103448275866</v>
      </c>
      <c r="H8" s="2">
        <v>210.06638768600197</v>
      </c>
      <c r="I8" s="2">
        <v>1625.6360901163362</v>
      </c>
      <c r="J8" s="2">
        <v>261.68186026755609</v>
      </c>
      <c r="K8" s="2">
        <v>1775.8750176114067</v>
      </c>
      <c r="L8" s="2">
        <v>6.8068965517241384</v>
      </c>
      <c r="M8" s="2">
        <v>50.133612313998043</v>
      </c>
      <c r="N8" s="2">
        <v>200.06390988366411</v>
      </c>
      <c r="O8" s="2">
        <v>35.01813973244392</v>
      </c>
      <c r="P8" s="2">
        <v>2085.3249823885935</v>
      </c>
    </row>
    <row r="9" spans="1:16" x14ac:dyDescent="0.3">
      <c r="A9">
        <v>1992</v>
      </c>
      <c r="B9" s="2">
        <v>276.3</v>
      </c>
      <c r="C9" s="2">
        <v>796.5</v>
      </c>
      <c r="D9" s="2">
        <v>4126.8</v>
      </c>
      <c r="E9" s="2">
        <v>837.5</v>
      </c>
      <c r="F9" s="2">
        <v>11844.000000000002</v>
      </c>
      <c r="G9" s="2">
        <v>89.65311587147032</v>
      </c>
      <c r="H9" s="2">
        <v>194.1616216907897</v>
      </c>
      <c r="I9" s="2">
        <v>1538.2216214806849</v>
      </c>
      <c r="J9" s="2">
        <v>257.03639409541341</v>
      </c>
      <c r="K9" s="2">
        <v>1757.7595216920186</v>
      </c>
      <c r="L9" s="2">
        <v>17.846884128529702</v>
      </c>
      <c r="M9" s="2">
        <v>36.238378309210347</v>
      </c>
      <c r="N9" s="2">
        <v>226.97837851931493</v>
      </c>
      <c r="O9" s="2">
        <v>23.463605904586558</v>
      </c>
      <c r="P9" s="2">
        <v>2309.640478307982</v>
      </c>
    </row>
    <row r="10" spans="1:16" x14ac:dyDescent="0.3">
      <c r="A10">
        <v>1993</v>
      </c>
      <c r="B10" s="2">
        <v>591.80000000000007</v>
      </c>
      <c r="C10" s="2">
        <v>2187.5</v>
      </c>
      <c r="D10" s="2">
        <v>8690.2999999999993</v>
      </c>
      <c r="E10" s="2">
        <v>1861.4</v>
      </c>
      <c r="F10" s="2">
        <v>27670.5</v>
      </c>
      <c r="G10" s="2">
        <v>85.227746835443028</v>
      </c>
      <c r="H10" s="2">
        <v>181.82454963470087</v>
      </c>
      <c r="I10" s="2">
        <v>1516.3040099906359</v>
      </c>
      <c r="J10" s="2">
        <v>263.55177662912183</v>
      </c>
      <c r="K10" s="2">
        <v>1877.959243441049</v>
      </c>
      <c r="L10" s="2">
        <v>21.17225316455696</v>
      </c>
      <c r="M10" s="2">
        <v>38.07545036529914</v>
      </c>
      <c r="N10" s="2">
        <v>273.59599000936385</v>
      </c>
      <c r="O10" s="2">
        <v>29.74822337087809</v>
      </c>
      <c r="P10" s="2">
        <v>2302.4407565589509</v>
      </c>
    </row>
    <row r="11" spans="1:16" x14ac:dyDescent="0.3">
      <c r="A11">
        <v>1994</v>
      </c>
      <c r="B11" s="2">
        <v>225</v>
      </c>
      <c r="C11" s="2">
        <v>650.4</v>
      </c>
      <c r="D11" s="2">
        <v>3376.7999999999993</v>
      </c>
      <c r="E11" s="2">
        <v>648.79999999999995</v>
      </c>
      <c r="F11" s="2">
        <v>8567.9000000000015</v>
      </c>
      <c r="G11" s="2">
        <v>6.1820809248554909</v>
      </c>
      <c r="H11" s="2">
        <v>13.623612897080534</v>
      </c>
      <c r="I11" s="2">
        <v>105.69973874502512</v>
      </c>
      <c r="J11" s="2">
        <v>14.924996293738346</v>
      </c>
      <c r="K11" s="2">
        <v>757.17680557140159</v>
      </c>
      <c r="L11" s="2">
        <v>31.017919075144508</v>
      </c>
      <c r="M11" s="2">
        <v>44.876387102919459</v>
      </c>
      <c r="N11" s="2">
        <v>426.00026125497487</v>
      </c>
      <c r="O11" s="2">
        <v>41.875003706261651</v>
      </c>
      <c r="P11" s="2">
        <v>2678.1231944285987</v>
      </c>
    </row>
    <row r="12" spans="1:16" x14ac:dyDescent="0.3">
      <c r="A12">
        <v>1995</v>
      </c>
      <c r="B12" s="2">
        <v>756.5</v>
      </c>
      <c r="C12" s="2">
        <v>3084.2</v>
      </c>
      <c r="D12" s="2">
        <v>11183.8</v>
      </c>
      <c r="E12" s="2">
        <v>2462.7999999999997</v>
      </c>
      <c r="F12" s="2">
        <v>38582.299999999988</v>
      </c>
      <c r="G12" s="2">
        <v>0</v>
      </c>
      <c r="H12" s="2">
        <v>7.0477768456375838</v>
      </c>
      <c r="I12" s="2">
        <v>3.5361408445998279</v>
      </c>
      <c r="J12" s="2">
        <v>1.7666666666666664</v>
      </c>
      <c r="K12" s="2">
        <v>829.81550023670945</v>
      </c>
      <c r="L12" s="2">
        <v>24.5</v>
      </c>
      <c r="M12" s="2">
        <v>52.452223154362407</v>
      </c>
      <c r="N12" s="2">
        <v>352.76385915540021</v>
      </c>
      <c r="O12" s="2">
        <v>40.033333333333331</v>
      </c>
      <c r="P12" s="2">
        <v>2442.3844997632909</v>
      </c>
    </row>
    <row r="13" spans="1:16" x14ac:dyDescent="0.3">
      <c r="A13">
        <v>1996</v>
      </c>
      <c r="B13" s="2">
        <v>464.4</v>
      </c>
      <c r="C13" s="2">
        <v>1550.6</v>
      </c>
      <c r="D13" s="2">
        <v>6531.2999999999993</v>
      </c>
      <c r="E13" s="2">
        <v>1337.4</v>
      </c>
      <c r="F13" s="2">
        <v>20132</v>
      </c>
      <c r="G13" s="2">
        <v>0</v>
      </c>
      <c r="H13" s="2">
        <v>3.8597339782345839</v>
      </c>
      <c r="I13" s="2">
        <v>20.201525126480689</v>
      </c>
      <c r="J13" s="2">
        <v>1.0070739549839227</v>
      </c>
      <c r="K13" s="2">
        <v>875.78107682957773</v>
      </c>
      <c r="L13" s="2">
        <v>19.400000000000002</v>
      </c>
      <c r="M13" s="2">
        <v>24.14026602176542</v>
      </c>
      <c r="N13" s="2">
        <v>272.49847487351934</v>
      </c>
      <c r="O13" s="2">
        <v>6.192926045016077</v>
      </c>
      <c r="P13" s="2">
        <v>3078.8189231704223</v>
      </c>
    </row>
    <row r="14" spans="1:16" x14ac:dyDescent="0.3">
      <c r="A14">
        <v>1997</v>
      </c>
      <c r="B14" s="2">
        <v>565.1</v>
      </c>
      <c r="C14" s="2">
        <v>2332.2000000000003</v>
      </c>
      <c r="D14" s="2">
        <v>8165.3999999999987</v>
      </c>
      <c r="E14" s="2">
        <v>1826.8000000000002</v>
      </c>
      <c r="F14" s="2">
        <v>27451.5</v>
      </c>
      <c r="G14" s="2">
        <v>0</v>
      </c>
      <c r="H14" s="2">
        <v>3.493909626719057</v>
      </c>
      <c r="I14" s="2">
        <v>1.4036781609195403</v>
      </c>
      <c r="J14" s="2">
        <v>0.87212598425196852</v>
      </c>
      <c r="K14" s="2">
        <v>804.8638195459398</v>
      </c>
      <c r="L14" s="2">
        <v>24.3</v>
      </c>
      <c r="M14" s="2">
        <v>25.006090373280944</v>
      </c>
      <c r="N14" s="2">
        <v>250.49632183908051</v>
      </c>
      <c r="O14" s="2">
        <v>6.2278740157480312</v>
      </c>
      <c r="P14" s="2">
        <v>3122.2361804540601</v>
      </c>
    </row>
    <row r="15" spans="1:16" x14ac:dyDescent="0.3">
      <c r="A15">
        <v>1998</v>
      </c>
      <c r="B15" s="2">
        <v>735.2</v>
      </c>
      <c r="C15" s="2">
        <v>2507.8999999999996</v>
      </c>
      <c r="D15" s="2">
        <v>10668.699999999999</v>
      </c>
      <c r="E15" s="2">
        <v>2187.6000000000004</v>
      </c>
      <c r="F15" s="2">
        <v>29664.399999999998</v>
      </c>
      <c r="G15" s="2">
        <v>0</v>
      </c>
      <c r="H15" s="2">
        <v>2.5921931589537217</v>
      </c>
      <c r="I15" s="2">
        <v>1.0111244019138754</v>
      </c>
      <c r="J15" s="2">
        <v>0.75145631067961161</v>
      </c>
      <c r="K15" s="2">
        <v>678.5481127342</v>
      </c>
      <c r="L15" s="2">
        <v>24.799999999999997</v>
      </c>
      <c r="M15" s="2">
        <v>23.807806841046276</v>
      </c>
      <c r="N15" s="2">
        <v>252.98887559808608</v>
      </c>
      <c r="O15" s="2">
        <v>6.2485436893203889</v>
      </c>
      <c r="P15" s="2">
        <v>3045.3518872658001</v>
      </c>
    </row>
    <row r="16" spans="1:16" x14ac:dyDescent="0.3">
      <c r="A16">
        <v>1999</v>
      </c>
      <c r="B16" s="2">
        <v>402.8</v>
      </c>
      <c r="C16" s="2">
        <v>827.4</v>
      </c>
      <c r="D16" s="2">
        <v>5401.5999999999995</v>
      </c>
      <c r="E16" s="2">
        <v>1074</v>
      </c>
      <c r="F16" s="2">
        <v>10926.7</v>
      </c>
      <c r="G16" s="2">
        <v>0</v>
      </c>
      <c r="H16" s="2">
        <v>5.9058641975308639</v>
      </c>
      <c r="I16" s="2">
        <v>1.607883817427386</v>
      </c>
      <c r="J16" s="2">
        <v>1.680315500685871</v>
      </c>
      <c r="K16" s="2">
        <v>730.19659604468188</v>
      </c>
      <c r="L16" s="2">
        <v>24.6</v>
      </c>
      <c r="M16" s="2">
        <v>32.794135802469135</v>
      </c>
      <c r="N16" s="2">
        <v>254.19211618257262</v>
      </c>
      <c r="O16" s="2">
        <v>9.3196844993141283</v>
      </c>
      <c r="P16" s="2">
        <v>3497.2034039553182</v>
      </c>
    </row>
    <row r="17" spans="1:16" x14ac:dyDescent="0.3">
      <c r="A17">
        <v>2000</v>
      </c>
      <c r="B17" s="2">
        <v>404.9</v>
      </c>
      <c r="C17" s="2">
        <v>992.89999999999986</v>
      </c>
      <c r="D17" s="2">
        <v>5620</v>
      </c>
      <c r="E17" s="2">
        <v>1139.2</v>
      </c>
      <c r="F17" s="2">
        <v>15944.599999999999</v>
      </c>
      <c r="G17" s="2">
        <v>63.439237490071484</v>
      </c>
      <c r="H17" s="2">
        <v>159.40980530864579</v>
      </c>
      <c r="I17" s="2">
        <v>1338.330937722021</v>
      </c>
      <c r="J17" s="2">
        <v>251.03351104111726</v>
      </c>
      <c r="K17" s="2">
        <v>1512.3562218951597</v>
      </c>
      <c r="L17" s="2">
        <v>1.7607625099285145</v>
      </c>
      <c r="M17" s="2">
        <v>42.090194691354228</v>
      </c>
      <c r="N17" s="2">
        <v>66.969062277978921</v>
      </c>
      <c r="O17" s="2">
        <v>21.666488958882759</v>
      </c>
      <c r="P17" s="2">
        <v>3507.4437781048405</v>
      </c>
    </row>
    <row r="18" spans="1:16" x14ac:dyDescent="0.3">
      <c r="A18">
        <v>2001</v>
      </c>
      <c r="B18" s="2">
        <v>236</v>
      </c>
      <c r="C18" s="2">
        <v>503.30000000000007</v>
      </c>
      <c r="D18" s="2">
        <v>3655</v>
      </c>
      <c r="E18" s="2">
        <v>623.79999999999995</v>
      </c>
      <c r="F18" s="2">
        <v>8126.5</v>
      </c>
      <c r="G18" s="2">
        <v>59.369125214408236</v>
      </c>
      <c r="H18" s="2">
        <v>168.69365619797105</v>
      </c>
      <c r="I18" s="2">
        <v>1315.042224064025</v>
      </c>
      <c r="J18" s="2">
        <v>249.11957376310767</v>
      </c>
      <c r="K18" s="2">
        <v>1551.6096081148626</v>
      </c>
      <c r="L18" s="2">
        <v>0.93087478559176684</v>
      </c>
      <c r="M18" s="2">
        <v>50.806343802028934</v>
      </c>
      <c r="N18" s="2">
        <v>44.757775935974742</v>
      </c>
      <c r="O18" s="2">
        <v>16.580426236892301</v>
      </c>
      <c r="P18" s="2">
        <v>3283.4903918851378</v>
      </c>
    </row>
    <row r="19" spans="1:16" x14ac:dyDescent="0.3">
      <c r="A19">
        <v>2002</v>
      </c>
      <c r="B19" s="2">
        <v>304.49999999999994</v>
      </c>
      <c r="C19" s="2">
        <v>969.5</v>
      </c>
      <c r="D19" s="2">
        <v>4744.2999999999993</v>
      </c>
      <c r="E19" s="2">
        <v>912.30000000000007</v>
      </c>
      <c r="F19" s="2">
        <v>12892.800000000001</v>
      </c>
      <c r="G19" s="2">
        <v>55.839111498257843</v>
      </c>
      <c r="H19" s="2">
        <v>176.7145000359796</v>
      </c>
      <c r="I19" s="2">
        <v>1291.528701930127</v>
      </c>
      <c r="J19" s="2">
        <v>247.78245764210709</v>
      </c>
      <c r="K19" s="2">
        <v>1480.5548564730473</v>
      </c>
      <c r="L19" s="2">
        <v>3.46088850174216</v>
      </c>
      <c r="M19" s="2">
        <v>71.485499964020391</v>
      </c>
      <c r="N19" s="2">
        <v>134.0712980698726</v>
      </c>
      <c r="O19" s="2">
        <v>38.517542357892893</v>
      </c>
      <c r="P19" s="2">
        <v>3165.3451435269535</v>
      </c>
    </row>
    <row r="20" spans="1:16" x14ac:dyDescent="0.3">
      <c r="A20">
        <v>2003</v>
      </c>
      <c r="B20" s="2">
        <v>440.09999999999991</v>
      </c>
      <c r="C20" s="2">
        <v>1512.8000000000002</v>
      </c>
      <c r="D20" s="2">
        <v>7062.3</v>
      </c>
      <c r="E20" s="2">
        <v>1412.5</v>
      </c>
      <c r="F20" s="2">
        <v>17579.400000000001</v>
      </c>
      <c r="G20" s="2">
        <v>51.9968534906588</v>
      </c>
      <c r="H20" s="2">
        <v>174.78072924648788</v>
      </c>
      <c r="I20" s="2">
        <v>1261.1321090266983</v>
      </c>
      <c r="J20" s="2">
        <v>241.56400063069779</v>
      </c>
      <c r="K20" s="2">
        <v>1493.7343482889794</v>
      </c>
      <c r="L20" s="2">
        <v>1.2031465093411995</v>
      </c>
      <c r="M20" s="2">
        <v>52.41927075351213</v>
      </c>
      <c r="N20" s="2">
        <v>61.667890973301887</v>
      </c>
      <c r="O20" s="2">
        <v>17.635999369302219</v>
      </c>
      <c r="P20" s="2">
        <v>3079.5656517110201</v>
      </c>
    </row>
    <row r="21" spans="1:16" x14ac:dyDescent="0.3">
      <c r="A21">
        <v>2004</v>
      </c>
      <c r="B21" s="2">
        <v>343.1</v>
      </c>
      <c r="C21" s="2">
        <v>1195.8</v>
      </c>
      <c r="D21" s="2">
        <v>5764.7</v>
      </c>
      <c r="E21" s="2">
        <v>1069.3</v>
      </c>
      <c r="F21" s="2">
        <v>15245.600000000002</v>
      </c>
      <c r="G21" s="2">
        <v>46.99881465517241</v>
      </c>
      <c r="H21" s="2">
        <v>180.93494879422266</v>
      </c>
      <c r="I21" s="2">
        <v>1240.1934508373151</v>
      </c>
      <c r="J21" s="2">
        <v>240.85443508344815</v>
      </c>
      <c r="K21" s="2">
        <v>1568.8947155801193</v>
      </c>
      <c r="L21" s="2">
        <v>1.3011853448275861</v>
      </c>
      <c r="M21" s="2">
        <v>56.865051205777377</v>
      </c>
      <c r="N21" s="2">
        <v>72.706549162684837</v>
      </c>
      <c r="O21" s="2">
        <v>19.245564916551878</v>
      </c>
      <c r="P21" s="2">
        <v>3080.4052844198814</v>
      </c>
    </row>
    <row r="22" spans="1:16" x14ac:dyDescent="0.3">
      <c r="A22">
        <v>2005</v>
      </c>
      <c r="B22" s="2">
        <v>351.29999999999995</v>
      </c>
      <c r="C22" s="2">
        <v>1093.8</v>
      </c>
      <c r="D22" s="2">
        <v>5963.5</v>
      </c>
      <c r="E22" s="2">
        <v>1040.4000000000001</v>
      </c>
      <c r="F22" s="2">
        <v>16259.4</v>
      </c>
      <c r="G22" s="2">
        <v>46.233029381965551</v>
      </c>
      <c r="H22" s="2">
        <v>173.49341555722646</v>
      </c>
      <c r="I22" s="2">
        <v>1152.2939538027977</v>
      </c>
      <c r="J22" s="2">
        <v>229.16126645203084</v>
      </c>
      <c r="K22" s="2">
        <v>1560.2001711822759</v>
      </c>
      <c r="L22" s="2">
        <v>3.3669706180344483</v>
      </c>
      <c r="M22" s="2">
        <v>81.006584442773544</v>
      </c>
      <c r="N22" s="2">
        <v>147.00604619720212</v>
      </c>
      <c r="O22" s="2">
        <v>40.438733547969129</v>
      </c>
      <c r="P22" s="2">
        <v>3274.9998288177244</v>
      </c>
    </row>
    <row r="23" spans="1:16" x14ac:dyDescent="0.3">
      <c r="A23">
        <v>2006</v>
      </c>
      <c r="B23" s="2">
        <v>654.60000000000014</v>
      </c>
      <c r="C23" s="2">
        <v>3068.9000000000005</v>
      </c>
      <c r="D23" s="2">
        <v>10602.4</v>
      </c>
      <c r="E23" s="2">
        <v>2264.6999999999998</v>
      </c>
      <c r="F23" s="2">
        <v>34466.300000000003</v>
      </c>
      <c r="G23" s="2">
        <v>48.497864768683279</v>
      </c>
      <c r="H23" s="2">
        <v>161.46050093933158</v>
      </c>
      <c r="I23" s="2">
        <v>1040.9132802412144</v>
      </c>
      <c r="J23" s="2">
        <v>212.52081021087679</v>
      </c>
      <c r="K23" s="2">
        <v>1674.8868432569725</v>
      </c>
      <c r="L23" s="2">
        <v>8.7021352313167277</v>
      </c>
      <c r="M23" s="2">
        <v>124.03949906066845</v>
      </c>
      <c r="N23" s="2">
        <v>324.58671975878542</v>
      </c>
      <c r="O23" s="2">
        <v>102.27918978912317</v>
      </c>
      <c r="P23" s="2">
        <v>3482.213156743027</v>
      </c>
    </row>
    <row r="24" spans="1:16" x14ac:dyDescent="0.3">
      <c r="A24">
        <v>2007</v>
      </c>
      <c r="B24" s="2">
        <v>239.5</v>
      </c>
      <c r="C24" s="2">
        <v>579.79999999999995</v>
      </c>
      <c r="D24" s="2">
        <v>3414.3999999999996</v>
      </c>
      <c r="E24" s="2">
        <v>717.6</v>
      </c>
      <c r="F24" s="2">
        <v>8577.8000000000011</v>
      </c>
      <c r="G24" s="2">
        <v>49.649214659685867</v>
      </c>
      <c r="H24" s="2">
        <v>148.07616457995073</v>
      </c>
      <c r="I24" s="2">
        <v>940.94781880665789</v>
      </c>
      <c r="J24" s="2">
        <v>197.29936067959895</v>
      </c>
      <c r="K24" s="2">
        <v>1652.3571131848703</v>
      </c>
      <c r="L24" s="2">
        <v>8.3507853403141361</v>
      </c>
      <c r="M24" s="2">
        <v>124.92383542004927</v>
      </c>
      <c r="N24" s="2">
        <v>292.55218119334216</v>
      </c>
      <c r="O24" s="2">
        <v>108.80063932040102</v>
      </c>
      <c r="P24" s="2">
        <v>3650.3428868151295</v>
      </c>
    </row>
    <row r="25" spans="1:16" x14ac:dyDescent="0.3">
      <c r="A25">
        <v>2008</v>
      </c>
      <c r="B25" s="2">
        <v>274.89999999999992</v>
      </c>
      <c r="C25" s="2">
        <v>895</v>
      </c>
      <c r="D25" s="2">
        <v>4021.6</v>
      </c>
      <c r="E25" s="2">
        <v>894.59999999999991</v>
      </c>
      <c r="F25" s="2">
        <v>13349.099999999999</v>
      </c>
      <c r="G25" s="2">
        <v>52.911264181523492</v>
      </c>
      <c r="H25" s="2">
        <v>188.76450205243847</v>
      </c>
      <c r="I25" s="2">
        <v>1040.1186640148685</v>
      </c>
      <c r="J25" s="2">
        <v>255.88982887255969</v>
      </c>
      <c r="K25" s="2">
        <v>1718.0265480566304</v>
      </c>
      <c r="L25" s="2">
        <v>10.7887358184765</v>
      </c>
      <c r="M25" s="2">
        <v>132.1354979475615</v>
      </c>
      <c r="N25" s="2">
        <v>351.38133598513167</v>
      </c>
      <c r="O25" s="2">
        <v>136.51017112744029</v>
      </c>
      <c r="P25" s="2">
        <v>4202.9734519433687</v>
      </c>
    </row>
    <row r="26" spans="1:16" x14ac:dyDescent="0.3">
      <c r="A26">
        <v>2009</v>
      </c>
      <c r="B26" s="2">
        <v>380.8</v>
      </c>
      <c r="C26" s="2">
        <v>1137.3999999999999</v>
      </c>
      <c r="D26" s="2">
        <v>5057.6000000000004</v>
      </c>
      <c r="E26" s="2">
        <v>1280.6999999999998</v>
      </c>
      <c r="F26" s="2">
        <v>12644.599999999999</v>
      </c>
      <c r="G26" s="2">
        <v>54.535920726672174</v>
      </c>
      <c r="H26" s="2">
        <v>189.14498384431607</v>
      </c>
      <c r="I26" s="2">
        <v>997.88427882512394</v>
      </c>
      <c r="J26" s="2">
        <v>258.972751208403</v>
      </c>
      <c r="K26" s="2">
        <v>1731.4319478691916</v>
      </c>
      <c r="L26" s="2">
        <v>8.0640792733278293</v>
      </c>
      <c r="M26" s="2">
        <v>110.25501615568396</v>
      </c>
      <c r="N26" s="2">
        <v>251.01572117487632</v>
      </c>
      <c r="O26" s="2">
        <v>116.42724879159705</v>
      </c>
      <c r="P26" s="2">
        <v>3855.9680521308096</v>
      </c>
    </row>
    <row r="27" spans="1:16" x14ac:dyDescent="0.3">
      <c r="A27">
        <v>2010</v>
      </c>
      <c r="B27" s="2">
        <v>466.50000000000006</v>
      </c>
      <c r="C27" s="2">
        <v>1575.9</v>
      </c>
      <c r="D27" s="2">
        <v>6126.5</v>
      </c>
      <c r="E27" s="2">
        <v>1547.8000000000004</v>
      </c>
      <c r="F27" s="2">
        <v>16750.8</v>
      </c>
      <c r="G27" s="2">
        <v>55.38429054054054</v>
      </c>
      <c r="H27" s="2">
        <v>181.76277670644311</v>
      </c>
      <c r="I27" s="2">
        <v>931.34683677740895</v>
      </c>
      <c r="J27" s="2">
        <v>250.46655924153865</v>
      </c>
      <c r="K27" s="2">
        <v>1702.2083221010394</v>
      </c>
      <c r="L27" s="2">
        <v>5.6157094594594597</v>
      </c>
      <c r="M27" s="2">
        <v>93.03722329355692</v>
      </c>
      <c r="N27" s="2">
        <v>178.55316322259114</v>
      </c>
      <c r="O27" s="2">
        <v>101.23344075846137</v>
      </c>
      <c r="P27" s="2">
        <v>3924.4916778989623</v>
      </c>
    </row>
    <row r="28" spans="1:16" x14ac:dyDescent="0.3">
      <c r="A28">
        <v>2011</v>
      </c>
      <c r="B28" s="2">
        <v>659.8</v>
      </c>
      <c r="C28" s="2">
        <v>2168.8000000000002</v>
      </c>
      <c r="D28" s="2">
        <v>8246.6</v>
      </c>
      <c r="E28" s="2">
        <v>2274.1999999999998</v>
      </c>
      <c r="F28" s="2">
        <v>29473.600000000002</v>
      </c>
      <c r="G28" s="2">
        <v>59.525361766945927</v>
      </c>
      <c r="H28" s="2">
        <v>180.22484316403927</v>
      </c>
      <c r="I28" s="2">
        <v>907.43629416200201</v>
      </c>
      <c r="J28" s="2">
        <v>250.35570537061253</v>
      </c>
      <c r="K28" s="2">
        <v>1678.0851474402066</v>
      </c>
      <c r="L28" s="2">
        <v>9.2746382330540733</v>
      </c>
      <c r="M28" s="2">
        <v>117.67515683596071</v>
      </c>
      <c r="N28" s="2">
        <v>261.86370583799783</v>
      </c>
      <c r="O28" s="2">
        <v>144.84429462938743</v>
      </c>
      <c r="P28" s="2">
        <v>3310.1148525597941</v>
      </c>
    </row>
    <row r="29" spans="1:16" x14ac:dyDescent="0.3">
      <c r="A29">
        <v>2012</v>
      </c>
      <c r="B29" s="2">
        <v>433.4</v>
      </c>
      <c r="C29" s="2">
        <v>1373.1000000000001</v>
      </c>
      <c r="D29" s="2">
        <v>5426.6</v>
      </c>
      <c r="E29" s="2">
        <v>1438.8999999999999</v>
      </c>
      <c r="F29" s="2">
        <v>14576.800000000001</v>
      </c>
      <c r="G29" s="2">
        <v>62.640508115737461</v>
      </c>
      <c r="H29" s="2">
        <v>191.29177338692583</v>
      </c>
      <c r="I29" s="2">
        <v>925.68549453190565</v>
      </c>
      <c r="J29" s="2">
        <v>265.55962937853496</v>
      </c>
      <c r="K29" s="2">
        <v>1846.8225742859329</v>
      </c>
      <c r="L29" s="2">
        <v>10.959491884262524</v>
      </c>
      <c r="M29" s="2">
        <v>137.00822661307419</v>
      </c>
      <c r="N29" s="2">
        <v>295.9145054680946</v>
      </c>
      <c r="O29" s="2">
        <v>177.140370621465</v>
      </c>
      <c r="P29" s="2">
        <v>4096.7774257140663</v>
      </c>
    </row>
    <row r="30" spans="1:16" x14ac:dyDescent="0.3">
      <c r="A30">
        <v>2013</v>
      </c>
      <c r="B30" s="2">
        <v>424</v>
      </c>
      <c r="C30" s="2">
        <v>1289.0999999999999</v>
      </c>
      <c r="D30" s="2">
        <v>4885.5</v>
      </c>
      <c r="E30" s="2">
        <v>1485.8000000000002</v>
      </c>
      <c r="F30" s="2">
        <v>15948.5</v>
      </c>
      <c r="G30" s="2">
        <v>64.265098314606746</v>
      </c>
      <c r="H30" s="2">
        <v>204.37340650409342</v>
      </c>
      <c r="I30" s="2">
        <v>976.57391742513664</v>
      </c>
      <c r="J30" s="2">
        <v>283.94553473844695</v>
      </c>
      <c r="K30" s="2">
        <v>1757.1822263537374</v>
      </c>
      <c r="L30" s="2">
        <v>9.8349016853932572</v>
      </c>
      <c r="M30" s="2">
        <v>125.42659349590659</v>
      </c>
      <c r="N30" s="2">
        <v>266.72608257486326</v>
      </c>
      <c r="O30" s="2">
        <v>161.75446526155304</v>
      </c>
      <c r="P30" s="2">
        <v>3500.0177736462629</v>
      </c>
    </row>
    <row r="31" spans="1:16" x14ac:dyDescent="0.3">
      <c r="A31">
        <v>2014</v>
      </c>
      <c r="B31" s="2">
        <v>342.40000000000003</v>
      </c>
      <c r="C31" s="2">
        <v>746.5</v>
      </c>
      <c r="D31" s="2">
        <v>3829.3000000000006</v>
      </c>
      <c r="E31" s="2">
        <v>1119.5999999999999</v>
      </c>
      <c r="F31" s="2">
        <v>9029.8000000000011</v>
      </c>
      <c r="G31" s="2">
        <v>65.256446991404005</v>
      </c>
      <c r="H31" s="2">
        <v>198.06710026665513</v>
      </c>
      <c r="I31" s="2">
        <v>968.62341407543818</v>
      </c>
      <c r="J31" s="2">
        <v>274.43772470478251</v>
      </c>
      <c r="K31" s="2">
        <v>1406.4862487276714</v>
      </c>
      <c r="L31" s="2">
        <v>7.0435530085959881</v>
      </c>
      <c r="M31" s="2">
        <v>105.3328997333449</v>
      </c>
      <c r="N31" s="2">
        <v>200.07658592456187</v>
      </c>
      <c r="O31" s="2">
        <v>133.46227529521752</v>
      </c>
      <c r="P31" s="2">
        <v>3750.8137512723274</v>
      </c>
    </row>
    <row r="32" spans="1:16" x14ac:dyDescent="0.3">
      <c r="A32">
        <v>2015</v>
      </c>
      <c r="B32" s="2">
        <v>424.3</v>
      </c>
      <c r="C32" s="2">
        <v>1186.4000000000001</v>
      </c>
      <c r="D32" s="2">
        <v>4789.8</v>
      </c>
      <c r="E32" s="2">
        <v>1389.2000000000003</v>
      </c>
      <c r="F32" s="2">
        <v>13887.3</v>
      </c>
      <c r="G32" s="2">
        <v>67.165483646485725</v>
      </c>
      <c r="H32" s="2">
        <v>205.23033377184652</v>
      </c>
      <c r="I32" s="2">
        <v>997.74035696862188</v>
      </c>
      <c r="J32" s="2">
        <v>210.16237792227969</v>
      </c>
      <c r="K32" s="2">
        <v>1091.1494923570692</v>
      </c>
      <c r="L32" s="2">
        <v>4.4345163535142653</v>
      </c>
      <c r="M32" s="2">
        <v>78.669666228153432</v>
      </c>
      <c r="N32" s="2">
        <v>130.95964303137816</v>
      </c>
      <c r="O32" s="2">
        <v>87.137622077720295</v>
      </c>
      <c r="P32" s="2">
        <v>2117.850507642931</v>
      </c>
    </row>
    <row r="33" spans="1:16" x14ac:dyDescent="0.3">
      <c r="A33">
        <v>2016</v>
      </c>
      <c r="B33" s="2">
        <v>538.4</v>
      </c>
      <c r="C33" s="2">
        <v>1188.2</v>
      </c>
      <c r="D33" s="2">
        <v>5892.7000000000007</v>
      </c>
      <c r="E33" s="2">
        <v>1033.5999999999999</v>
      </c>
      <c r="F33" s="2">
        <v>14771.999999999998</v>
      </c>
      <c r="G33" s="2">
        <v>89.591240875912391</v>
      </c>
      <c r="H33" s="2">
        <v>169.2969150601979</v>
      </c>
      <c r="I33" s="2">
        <v>1219.6263132445119</v>
      </c>
      <c r="J33" s="2">
        <v>155.46558386146162</v>
      </c>
      <c r="K33" s="2">
        <v>1012.4520613411858</v>
      </c>
      <c r="L33" s="2">
        <v>5.60875912408759</v>
      </c>
      <c r="M33" s="2">
        <v>23.903084939802092</v>
      </c>
      <c r="N33" s="2">
        <v>127.57368675548805</v>
      </c>
      <c r="O33" s="2">
        <v>22.234416138538382</v>
      </c>
      <c r="P33" s="2">
        <v>2671.1479386588139</v>
      </c>
    </row>
    <row r="34" spans="1:16" x14ac:dyDescent="0.3">
      <c r="A34">
        <v>2017</v>
      </c>
      <c r="B34" s="2">
        <v>1107.3000000000002</v>
      </c>
      <c r="C34" s="2">
        <v>2427.5</v>
      </c>
      <c r="D34" s="2">
        <v>12706.200000000003</v>
      </c>
      <c r="E34" s="2">
        <v>2206.3999999999996</v>
      </c>
      <c r="F34" s="2">
        <v>30773.200000000001</v>
      </c>
      <c r="G34" s="2">
        <v>100.37480694980695</v>
      </c>
      <c r="H34" s="2">
        <v>135.16446225784901</v>
      </c>
      <c r="I34" s="2">
        <v>1336.8469273593755</v>
      </c>
      <c r="J34" s="2">
        <v>155.4064516129032</v>
      </c>
      <c r="K34" s="2">
        <v>919.68536155335414</v>
      </c>
      <c r="L34" s="2">
        <v>6.2251930501930497</v>
      </c>
      <c r="M34" s="2">
        <v>19.235537742150967</v>
      </c>
      <c r="N34" s="2">
        <v>156.85307264062433</v>
      </c>
      <c r="O34" s="2">
        <v>22.193548387096776</v>
      </c>
      <c r="P34" s="2">
        <v>1703.5146384466461</v>
      </c>
    </row>
    <row r="35" spans="1:16" x14ac:dyDescent="0.3">
      <c r="A35">
        <v>2018</v>
      </c>
      <c r="B35" s="2">
        <v>561.1</v>
      </c>
      <c r="C35" s="2">
        <v>890</v>
      </c>
      <c r="D35" s="2">
        <v>6209.8999999999987</v>
      </c>
      <c r="E35" s="2">
        <v>984.80000000000018</v>
      </c>
      <c r="F35" s="2">
        <v>12650.3</v>
      </c>
      <c r="G35" s="2">
        <v>100.04404245055474</v>
      </c>
      <c r="H35" s="2">
        <v>134.96467445742903</v>
      </c>
      <c r="I35" s="2">
        <v>1332.5888926513194</v>
      </c>
      <c r="J35" s="2">
        <v>156.00711491567372</v>
      </c>
      <c r="K35" s="2">
        <v>884.41254929490719</v>
      </c>
      <c r="L35" s="2">
        <v>6.2559575494452497</v>
      </c>
      <c r="M35" s="2">
        <v>19.435325542570954</v>
      </c>
      <c r="N35" s="2">
        <v>142.81110734868059</v>
      </c>
      <c r="O35" s="2">
        <v>26.192885084326278</v>
      </c>
      <c r="P35" s="2">
        <v>1441.3874507050928</v>
      </c>
    </row>
    <row r="36" spans="1:16" x14ac:dyDescent="0.3">
      <c r="A36">
        <v>2019</v>
      </c>
      <c r="B36" s="2">
        <v>500.1</v>
      </c>
      <c r="C36" s="2">
        <v>1068.6999999999998</v>
      </c>
      <c r="D36" s="2">
        <v>5924.2000000000007</v>
      </c>
      <c r="E36" s="2">
        <v>918.30000000000018</v>
      </c>
      <c r="F36" s="2">
        <v>13136.1</v>
      </c>
      <c r="G36" s="2">
        <v>92.683809523809529</v>
      </c>
      <c r="H36" s="2">
        <v>184.81042047531997</v>
      </c>
      <c r="I36" s="2">
        <v>1272.3374835460309</v>
      </c>
      <c r="J36" s="2">
        <v>146.85169857936995</v>
      </c>
      <c r="K36" s="2">
        <v>964.78754134186715</v>
      </c>
      <c r="L36" s="2">
        <v>6.1161904761904768</v>
      </c>
      <c r="M36" s="2">
        <v>27.789579524680079</v>
      </c>
      <c r="N36" s="2">
        <v>147.16251645396883</v>
      </c>
      <c r="O36" s="2">
        <v>22.548301420630015</v>
      </c>
      <c r="P36" s="2">
        <v>2314.7124586581335</v>
      </c>
    </row>
    <row r="37" spans="1:16" x14ac:dyDescent="0.3">
      <c r="A37">
        <v>2020</v>
      </c>
      <c r="B37" s="2">
        <v>250.60000000000002</v>
      </c>
      <c r="C37" s="2">
        <v>504.69999999999993</v>
      </c>
      <c r="D37" s="2">
        <v>2970.3</v>
      </c>
      <c r="E37" s="2">
        <v>355.2</v>
      </c>
      <c r="F37" s="2">
        <v>5185.0000000000009</v>
      </c>
      <c r="G37" s="2">
        <v>86.716175653140652</v>
      </c>
      <c r="H37" s="2">
        <v>225.7670850767085</v>
      </c>
      <c r="I37" s="2">
        <v>1214.9333496571028</v>
      </c>
      <c r="J37" s="2">
        <v>140.06436597110752</v>
      </c>
      <c r="K37" s="2">
        <v>991.23554984050566</v>
      </c>
      <c r="L37" s="2">
        <v>5.4838243468593664</v>
      </c>
      <c r="M37" s="2">
        <v>33.232914923291503</v>
      </c>
      <c r="N37" s="2">
        <v>132.26665034289684</v>
      </c>
      <c r="O37" s="2">
        <v>20.635634028892454</v>
      </c>
      <c r="P37" s="2">
        <v>2659.364450159494</v>
      </c>
    </row>
    <row r="38" spans="1:16" x14ac:dyDescent="0.3">
      <c r="A38">
        <v>2021</v>
      </c>
      <c r="B38" s="2">
        <v>801.7</v>
      </c>
      <c r="C38" s="2">
        <v>2390.3000000000002</v>
      </c>
      <c r="D38" s="2">
        <v>9908.9999999999982</v>
      </c>
      <c r="E38" s="2">
        <v>1623.1000000000004</v>
      </c>
      <c r="F38" s="2">
        <v>25120</v>
      </c>
      <c r="G38" s="2">
        <v>86.85548135781859</v>
      </c>
      <c r="H38" s="2">
        <v>225.3606638368276</v>
      </c>
      <c r="I38" s="2">
        <v>1219.55386528029</v>
      </c>
      <c r="J38" s="2">
        <v>140.80616186602433</v>
      </c>
      <c r="K38" s="2">
        <v>1007.9621340465299</v>
      </c>
      <c r="L38" s="2">
        <v>5.4445186421814125</v>
      </c>
      <c r="M38" s="2">
        <v>33.639336163172423</v>
      </c>
      <c r="N38" s="2">
        <v>137.14613471970989</v>
      </c>
      <c r="O38" s="2">
        <v>23.493838133975657</v>
      </c>
      <c r="P38" s="2">
        <v>2641.5378659534708</v>
      </c>
    </row>
    <row r="39" spans="1:16" x14ac:dyDescent="0.3">
      <c r="A39">
        <v>2022</v>
      </c>
      <c r="B39" s="2">
        <v>805.8</v>
      </c>
      <c r="C39" s="2">
        <v>2112.9</v>
      </c>
      <c r="D39" s="2">
        <v>9760.9000000000033</v>
      </c>
      <c r="E39" s="2">
        <v>1480.2999999999997</v>
      </c>
      <c r="F39" s="2">
        <v>23047.600000000002</v>
      </c>
      <c r="G39" s="2">
        <v>86.710722222222216</v>
      </c>
      <c r="H39" s="2">
        <v>225.40977698128236</v>
      </c>
      <c r="I39" s="2">
        <v>1216.6173855793181</v>
      </c>
      <c r="J39" s="2">
        <v>140.7686813578662</v>
      </c>
      <c r="K39" s="2">
        <v>1032.8591179003799</v>
      </c>
      <c r="L39" s="2">
        <v>5.5892777777777756</v>
      </c>
      <c r="M39" s="2">
        <v>33.690223018717646</v>
      </c>
      <c r="N39" s="2">
        <v>135.58261442068184</v>
      </c>
      <c r="O39" s="2">
        <v>24.131318642133785</v>
      </c>
      <c r="P39" s="2">
        <v>2638.6408820996207</v>
      </c>
    </row>
    <row r="40" spans="1:16" x14ac:dyDescent="0.3">
      <c r="A40">
        <v>2023</v>
      </c>
      <c r="B40" s="2">
        <v>570.4</v>
      </c>
      <c r="C40" s="2">
        <v>1695.6000000000004</v>
      </c>
      <c r="D40" s="2">
        <v>7128.5999999999995</v>
      </c>
      <c r="E40" s="2">
        <v>1136.8000000000002</v>
      </c>
      <c r="F40" s="2">
        <v>17222.900000000005</v>
      </c>
      <c r="G40" s="2">
        <v>86.85548135781859</v>
      </c>
      <c r="H40" s="2">
        <v>225.37317121785927</v>
      </c>
      <c r="I40" s="2">
        <v>1214.2990065195784</v>
      </c>
      <c r="J40" s="2">
        <v>139.68394863563404</v>
      </c>
      <c r="K40" s="2">
        <v>1006.0212815728365</v>
      </c>
      <c r="L40" s="2">
        <v>5.4445186421814125</v>
      </c>
      <c r="M40" s="2">
        <v>33.426828782140717</v>
      </c>
      <c r="N40" s="2">
        <v>135.70099348042157</v>
      </c>
      <c r="O40" s="2">
        <v>20.816051364365972</v>
      </c>
      <c r="P40" s="2">
        <v>2642.7787184271638</v>
      </c>
    </row>
    <row r="41" spans="1:16" x14ac:dyDescent="0.3">
      <c r="A41">
        <v>2024</v>
      </c>
      <c r="B41" s="2">
        <v>238.29999999999998</v>
      </c>
      <c r="C41" s="2">
        <v>476.20000000000005</v>
      </c>
      <c r="D41" s="2">
        <v>2835.9999999999995</v>
      </c>
      <c r="E41" s="2">
        <v>333.29999999999995</v>
      </c>
      <c r="F41" s="2">
        <v>4524.1000000000004</v>
      </c>
      <c r="G41" s="2">
        <v>86.85599999999998</v>
      </c>
      <c r="H41" s="2">
        <v>225.8878830083566</v>
      </c>
      <c r="I41" s="2">
        <v>1220.5394177189553</v>
      </c>
      <c r="J41" s="2">
        <v>140.0139423076923</v>
      </c>
      <c r="K41" s="2">
        <v>1022.3782435712027</v>
      </c>
      <c r="L41" s="2">
        <v>5.5439999999999978</v>
      </c>
      <c r="M41" s="2">
        <v>33.612116991643461</v>
      </c>
      <c r="N41" s="2">
        <v>138.16058228104438</v>
      </c>
      <c r="O41" s="2">
        <v>20.886057692307695</v>
      </c>
      <c r="P41" s="2">
        <v>2786.9217564287969</v>
      </c>
    </row>
    <row r="42" spans="1:16" x14ac:dyDescent="0.3">
      <c r="A42">
        <v>2025</v>
      </c>
      <c r="B42" s="2">
        <v>163.89999999999998</v>
      </c>
      <c r="C42" s="2">
        <v>301.29999999999995</v>
      </c>
      <c r="D42" s="2">
        <v>1883.8</v>
      </c>
      <c r="E42" s="2">
        <v>218.40000000000003</v>
      </c>
      <c r="F42" s="2">
        <v>3264.8</v>
      </c>
      <c r="G42" s="2">
        <v>81.801904761904765</v>
      </c>
      <c r="H42" s="2">
        <v>217.38781459731544</v>
      </c>
      <c r="I42" s="2">
        <v>1139.9664798071472</v>
      </c>
      <c r="J42" s="2">
        <v>144.74684880471904</v>
      </c>
      <c r="K42" s="2">
        <v>1049.6355539463784</v>
      </c>
      <c r="L42" s="2">
        <v>5.3980952380952365</v>
      </c>
      <c r="M42" s="2">
        <v>31.712185402684558</v>
      </c>
      <c r="N42" s="2">
        <v>134.13352019285318</v>
      </c>
      <c r="O42" s="2">
        <v>21.053151195280968</v>
      </c>
      <c r="P42" s="2">
        <v>2763.1644460536218</v>
      </c>
    </row>
    <row r="43" spans="1:16" x14ac:dyDescent="0.3">
      <c r="A43">
        <v>2026</v>
      </c>
      <c r="B43" s="2">
        <v>721.50000000000011</v>
      </c>
      <c r="C43" s="2">
        <v>1936.3999999999999</v>
      </c>
      <c r="D43" s="2">
        <v>8203</v>
      </c>
      <c r="E43" s="2">
        <v>1432.9</v>
      </c>
      <c r="F43" s="2">
        <v>22886.3</v>
      </c>
      <c r="G43" s="2">
        <v>84.103526734926049</v>
      </c>
      <c r="H43" s="2">
        <v>218.55422520871514</v>
      </c>
      <c r="I43" s="2">
        <v>1166.1503403469858</v>
      </c>
      <c r="J43" s="2">
        <v>143.50673803526448</v>
      </c>
      <c r="K43" s="2">
        <v>1067.7948518161845</v>
      </c>
      <c r="L43" s="2">
        <v>5.3964732650739471</v>
      </c>
      <c r="M43" s="2">
        <v>32.04577479128487</v>
      </c>
      <c r="N43" s="2">
        <v>132.34965965301384</v>
      </c>
      <c r="O43" s="2">
        <v>21.093261964735515</v>
      </c>
      <c r="P43" s="2">
        <v>2672.3051481838156</v>
      </c>
    </row>
    <row r="44" spans="1:16" x14ac:dyDescent="0.3">
      <c r="A44">
        <v>2027</v>
      </c>
      <c r="B44" s="2">
        <v>483.09999999999997</v>
      </c>
      <c r="C44" s="2">
        <v>1300.7</v>
      </c>
      <c r="D44" s="2">
        <v>5924.5</v>
      </c>
      <c r="E44" s="2">
        <v>894.09999999999991</v>
      </c>
      <c r="F44" s="2">
        <v>13014.100000000002</v>
      </c>
      <c r="G44" s="2">
        <v>86.758921623123953</v>
      </c>
      <c r="H44" s="2">
        <v>225.32551792828687</v>
      </c>
      <c r="I44" s="2">
        <v>1215.4626421973408</v>
      </c>
      <c r="J44" s="2">
        <v>139.72612323491657</v>
      </c>
      <c r="K44" s="2">
        <v>1008.1662319072042</v>
      </c>
      <c r="L44" s="2">
        <v>5.5410783768760403</v>
      </c>
      <c r="M44" s="2">
        <v>33.574482071713149</v>
      </c>
      <c r="N44" s="2">
        <v>135.33735780265914</v>
      </c>
      <c r="O44" s="2">
        <v>20.873876765083438</v>
      </c>
      <c r="P44" s="2">
        <v>2649.9337680927956</v>
      </c>
    </row>
    <row r="45" spans="1:16" x14ac:dyDescent="0.3">
      <c r="A45">
        <v>2028</v>
      </c>
      <c r="B45" s="2">
        <v>699.30000000000007</v>
      </c>
      <c r="C45" s="2">
        <v>2119.3000000000002</v>
      </c>
      <c r="D45" s="2">
        <v>8752</v>
      </c>
      <c r="E45" s="2">
        <v>1437.6999999999998</v>
      </c>
      <c r="F45" s="2">
        <v>21761.9</v>
      </c>
      <c r="G45" s="2">
        <v>86.85599999999998</v>
      </c>
      <c r="H45" s="2">
        <v>225.8878830083566</v>
      </c>
      <c r="I45" s="2">
        <v>1223.2114806236732</v>
      </c>
      <c r="J45" s="2">
        <v>141.13521890343699</v>
      </c>
      <c r="K45" s="2">
        <v>1014.1628267855855</v>
      </c>
      <c r="L45" s="2">
        <v>5.5439999999999978</v>
      </c>
      <c r="M45" s="2">
        <v>33.612116991643461</v>
      </c>
      <c r="N45" s="2">
        <v>139.58851937632653</v>
      </c>
      <c r="O45" s="2">
        <v>24.864781096563014</v>
      </c>
      <c r="P45" s="2">
        <v>2637.2371732144152</v>
      </c>
    </row>
    <row r="46" spans="1:16" x14ac:dyDescent="0.3">
      <c r="A46">
        <v>2029</v>
      </c>
      <c r="B46" s="2">
        <v>496.40000000000003</v>
      </c>
      <c r="C46" s="2">
        <v>1408.8000000000002</v>
      </c>
      <c r="D46" s="2">
        <v>6281.9000000000005</v>
      </c>
      <c r="E46" s="2">
        <v>908.1</v>
      </c>
      <c r="F46" s="2">
        <v>14569</v>
      </c>
      <c r="G46" s="2">
        <v>86.758921623123953</v>
      </c>
      <c r="H46" s="2">
        <v>225.32551792828687</v>
      </c>
      <c r="I46" s="2">
        <v>1214.6407996396999</v>
      </c>
      <c r="J46" s="2">
        <v>139.72612323491657</v>
      </c>
      <c r="K46" s="2">
        <v>1000.813231818689</v>
      </c>
      <c r="L46" s="2">
        <v>5.5410783768760403</v>
      </c>
      <c r="M46" s="2">
        <v>33.574482071713149</v>
      </c>
      <c r="N46" s="2">
        <v>134.95920036029997</v>
      </c>
      <c r="O46" s="2">
        <v>20.873876765083438</v>
      </c>
      <c r="P46" s="2">
        <v>2647.186768181311</v>
      </c>
    </row>
    <row r="47" spans="1:16" x14ac:dyDescent="0.3">
      <c r="A47">
        <v>2030</v>
      </c>
      <c r="B47" s="2">
        <v>993.39999999999975</v>
      </c>
      <c r="C47" s="2">
        <v>2956</v>
      </c>
      <c r="D47" s="2">
        <v>12364.5</v>
      </c>
      <c r="E47" s="2">
        <v>2021.3999999999996</v>
      </c>
      <c r="F47" s="2">
        <v>32354.399999999998</v>
      </c>
      <c r="G47" s="2">
        <v>86.758921623123953</v>
      </c>
      <c r="H47" s="2">
        <v>225.32551792828687</v>
      </c>
      <c r="I47" s="2">
        <v>1222.2998869255878</v>
      </c>
      <c r="J47" s="2">
        <v>139.72612323491657</v>
      </c>
      <c r="K47" s="2">
        <v>1040.4354034825376</v>
      </c>
      <c r="L47" s="2">
        <v>5.5410783768760403</v>
      </c>
      <c r="M47" s="2">
        <v>33.574482071713149</v>
      </c>
      <c r="N47" s="2">
        <v>140.5001130744121</v>
      </c>
      <c r="O47" s="2">
        <v>20.873876765083438</v>
      </c>
      <c r="P47" s="2">
        <v>2630.164596517463</v>
      </c>
    </row>
    <row r="48" spans="1:16" x14ac:dyDescent="0.3">
      <c r="A48">
        <v>2031</v>
      </c>
      <c r="B48" s="2">
        <v>1282.6000000000001</v>
      </c>
      <c r="C48" s="2">
        <v>4075.0999999999995</v>
      </c>
      <c r="D48" s="2">
        <v>16516.2</v>
      </c>
      <c r="E48" s="2">
        <v>2739.6000000000004</v>
      </c>
      <c r="F48" s="2">
        <v>39065.5</v>
      </c>
      <c r="G48" s="2">
        <v>86.758921623123953</v>
      </c>
      <c r="H48" s="2">
        <v>225.32551792828687</v>
      </c>
      <c r="I48" s="2">
        <v>1217.2205874713779</v>
      </c>
      <c r="J48" s="2">
        <v>139.72612323491657</v>
      </c>
      <c r="K48" s="2">
        <v>1024.9759731011034</v>
      </c>
      <c r="L48" s="2">
        <v>5.5410783768760403</v>
      </c>
      <c r="M48" s="2">
        <v>33.574482071713149</v>
      </c>
      <c r="N48" s="2">
        <v>136.37941252862197</v>
      </c>
      <c r="O48" s="2">
        <v>20.873876765083438</v>
      </c>
      <c r="P48" s="2">
        <v>2626.5240268988964</v>
      </c>
    </row>
    <row r="49" spans="1:16" x14ac:dyDescent="0.3">
      <c r="A49">
        <v>2032</v>
      </c>
      <c r="B49" s="2">
        <v>752.59999999999991</v>
      </c>
      <c r="C49" s="2">
        <v>2186.5</v>
      </c>
      <c r="D49" s="2">
        <v>9347.5999999999985</v>
      </c>
      <c r="E49" s="2">
        <v>1527.1000000000001</v>
      </c>
      <c r="F49" s="2">
        <v>23367.9</v>
      </c>
      <c r="G49" s="2">
        <v>86.85599999999998</v>
      </c>
      <c r="H49" s="2">
        <v>225.8878830083566</v>
      </c>
      <c r="I49" s="2">
        <v>1215.104324101934</v>
      </c>
      <c r="J49" s="2">
        <v>140.0139423076923</v>
      </c>
      <c r="K49" s="2">
        <v>1002.8739374433505</v>
      </c>
      <c r="L49" s="2">
        <v>5.5439999999999978</v>
      </c>
      <c r="M49" s="2">
        <v>33.612116991643461</v>
      </c>
      <c r="N49" s="2">
        <v>131.59567589806565</v>
      </c>
      <c r="O49" s="2">
        <v>20.886057692307695</v>
      </c>
      <c r="P49" s="2">
        <v>2661.8260625566504</v>
      </c>
    </row>
    <row r="50" spans="1:16" x14ac:dyDescent="0.3">
      <c r="A50">
        <v>2033</v>
      </c>
      <c r="B50" s="2">
        <v>407</v>
      </c>
      <c r="C50" s="2">
        <v>989.40000000000009</v>
      </c>
      <c r="D50" s="2">
        <v>5011</v>
      </c>
      <c r="E50" s="2">
        <v>699.6</v>
      </c>
      <c r="F50" s="2">
        <v>9605.3000000000011</v>
      </c>
      <c r="G50" s="2">
        <v>86.758921623123953</v>
      </c>
      <c r="H50" s="2">
        <v>225.32551792828687</v>
      </c>
      <c r="I50" s="2">
        <v>1221.468643771404</v>
      </c>
      <c r="J50" s="2">
        <v>139.7862139378644</v>
      </c>
      <c r="K50" s="2">
        <v>1012.3972821202075</v>
      </c>
      <c r="L50" s="2">
        <v>5.5410783768760403</v>
      </c>
      <c r="M50" s="2">
        <v>33.574482071713149</v>
      </c>
      <c r="N50" s="2">
        <v>139.53135622859583</v>
      </c>
      <c r="O50" s="2">
        <v>21.313786062135591</v>
      </c>
      <c r="P50" s="2">
        <v>2636.7027178797921</v>
      </c>
    </row>
    <row r="51" spans="1:16" x14ac:dyDescent="0.3">
      <c r="A51">
        <v>2034</v>
      </c>
      <c r="B51" s="2">
        <v>951.7</v>
      </c>
      <c r="C51" s="2">
        <v>2871.6</v>
      </c>
      <c r="D51" s="2">
        <v>12263.6</v>
      </c>
      <c r="E51" s="2">
        <v>2074.9</v>
      </c>
      <c r="F51" s="2">
        <v>28915.900000000005</v>
      </c>
      <c r="G51" s="2">
        <v>86.758921623123953</v>
      </c>
      <c r="H51" s="2">
        <v>225.32551792828687</v>
      </c>
      <c r="I51" s="2">
        <v>1218.658679406215</v>
      </c>
      <c r="J51" s="2">
        <v>139.72612323491657</v>
      </c>
      <c r="K51" s="2">
        <v>1003.0492660999236</v>
      </c>
      <c r="L51" s="2">
        <v>5.5410783768760403</v>
      </c>
      <c r="M51" s="2">
        <v>33.574482071713149</v>
      </c>
      <c r="N51" s="2">
        <v>136.84132059378493</v>
      </c>
      <c r="O51" s="2">
        <v>20.873876765083438</v>
      </c>
      <c r="P51" s="2">
        <v>2646.4507339000761</v>
      </c>
    </row>
    <row r="52" spans="1:16" x14ac:dyDescent="0.3">
      <c r="A52">
        <v>2035</v>
      </c>
      <c r="B52" s="2">
        <v>407.7000000000001</v>
      </c>
      <c r="C52" s="2">
        <v>861</v>
      </c>
      <c r="D52" s="2">
        <v>4977.3999999999996</v>
      </c>
      <c r="E52" s="2">
        <v>652.89999999999986</v>
      </c>
      <c r="F52" s="2">
        <v>8246.4</v>
      </c>
      <c r="G52" s="2">
        <v>86.758921623123953</v>
      </c>
      <c r="H52" s="2">
        <v>225.32551792828687</v>
      </c>
      <c r="I52" s="2">
        <v>1213.6878999157784</v>
      </c>
      <c r="J52" s="2">
        <v>139.72612323491657</v>
      </c>
      <c r="K52" s="2">
        <v>993.15712080906076</v>
      </c>
      <c r="L52" s="2">
        <v>5.5410783768760403</v>
      </c>
      <c r="M52" s="2">
        <v>33.574482071713149</v>
      </c>
      <c r="N52" s="2">
        <v>133.01210008422146</v>
      </c>
      <c r="O52" s="2">
        <v>20.873876765083438</v>
      </c>
      <c r="P52" s="2">
        <v>2793.2428791909397</v>
      </c>
    </row>
    <row r="53" spans="1:16" x14ac:dyDescent="0.3">
      <c r="A53">
        <v>2036</v>
      </c>
      <c r="B53" s="2">
        <v>435.79999999999995</v>
      </c>
      <c r="C53" s="2">
        <v>1009.9</v>
      </c>
      <c r="D53" s="2">
        <v>5180.8999999999996</v>
      </c>
      <c r="E53" s="2">
        <v>692.90000000000009</v>
      </c>
      <c r="F53" s="2">
        <v>10699.7</v>
      </c>
      <c r="G53" s="2">
        <v>86.85599999999998</v>
      </c>
      <c r="H53" s="2">
        <v>225.8878830083566</v>
      </c>
      <c r="I53" s="2">
        <v>1219.2513897735757</v>
      </c>
      <c r="J53" s="2">
        <v>140.0139423076923</v>
      </c>
      <c r="K53" s="2">
        <v>1015.769131036925</v>
      </c>
      <c r="L53" s="2">
        <v>5.5439999999999978</v>
      </c>
      <c r="M53" s="2">
        <v>33.612116991643461</v>
      </c>
      <c r="N53" s="2">
        <v>137.04861022642388</v>
      </c>
      <c r="O53" s="2">
        <v>20.886057692307695</v>
      </c>
      <c r="P53" s="2">
        <v>2771.3308689630753</v>
      </c>
    </row>
    <row r="54" spans="1:16" x14ac:dyDescent="0.3">
      <c r="A54">
        <v>2037</v>
      </c>
      <c r="B54" s="2">
        <v>559.19999999999993</v>
      </c>
      <c r="C54" s="2">
        <v>1399.9000000000003</v>
      </c>
      <c r="D54" s="2">
        <v>6852.7000000000007</v>
      </c>
      <c r="E54" s="2">
        <v>995.2</v>
      </c>
      <c r="F54" s="2">
        <v>16230.000000000002</v>
      </c>
      <c r="G54" s="2">
        <v>86.758921623123953</v>
      </c>
      <c r="H54" s="2">
        <v>225.32551792828687</v>
      </c>
      <c r="I54" s="2">
        <v>1217.8668270622245</v>
      </c>
      <c r="J54" s="2">
        <v>139.72612323491657</v>
      </c>
      <c r="K54" s="2">
        <v>1009.95730168001</v>
      </c>
      <c r="L54" s="2">
        <v>5.5410783768760403</v>
      </c>
      <c r="M54" s="2">
        <v>33.574482071713149</v>
      </c>
      <c r="N54" s="2">
        <v>137.23317293777546</v>
      </c>
      <c r="O54" s="2">
        <v>20.873876765083438</v>
      </c>
      <c r="P54" s="2">
        <v>2641.6426983199894</v>
      </c>
    </row>
    <row r="55" spans="1:16" x14ac:dyDescent="0.3">
      <c r="A55">
        <v>2038</v>
      </c>
      <c r="B55" s="2">
        <v>438.9</v>
      </c>
      <c r="C55" s="2">
        <v>878.60000000000014</v>
      </c>
      <c r="D55" s="2">
        <v>4940.3999999999996</v>
      </c>
      <c r="E55" s="2">
        <v>694.7</v>
      </c>
      <c r="F55" s="2">
        <v>10548.6</v>
      </c>
      <c r="G55" s="2">
        <v>86.758921623123953</v>
      </c>
      <c r="H55" s="2">
        <v>225.32551792828687</v>
      </c>
      <c r="I55" s="2">
        <v>1214.8746617587376</v>
      </c>
      <c r="J55" s="2">
        <v>139.72612323491657</v>
      </c>
      <c r="K55" s="2">
        <v>1006.6944596196241</v>
      </c>
      <c r="L55" s="2">
        <v>5.5410783768760403</v>
      </c>
      <c r="M55" s="2">
        <v>33.574482071713149</v>
      </c>
      <c r="N55" s="2">
        <v>135.62533824126234</v>
      </c>
      <c r="O55" s="2">
        <v>20.873876765083438</v>
      </c>
      <c r="P55" s="2">
        <v>2687.805540380376</v>
      </c>
    </row>
    <row r="56" spans="1:16" x14ac:dyDescent="0.3">
      <c r="A56">
        <v>2039</v>
      </c>
      <c r="B56" s="2">
        <v>526.99999999999989</v>
      </c>
      <c r="C56" s="2">
        <v>1319.3</v>
      </c>
      <c r="D56" s="2">
        <v>6545.6999999999989</v>
      </c>
      <c r="E56" s="2">
        <v>972.09999999999991</v>
      </c>
      <c r="F56" s="2">
        <v>15228.5</v>
      </c>
      <c r="G56" s="2">
        <v>81.801904761904765</v>
      </c>
      <c r="H56" s="2">
        <v>217.38781459731544</v>
      </c>
      <c r="I56" s="2">
        <v>1140.6462480509358</v>
      </c>
      <c r="J56" s="2">
        <v>144.74684880471904</v>
      </c>
      <c r="K56" s="2">
        <v>1027.8099748738723</v>
      </c>
      <c r="L56" s="2">
        <v>5.3980952380952365</v>
      </c>
      <c r="M56" s="2">
        <v>31.712185402684558</v>
      </c>
      <c r="N56" s="2">
        <v>133.85375194906447</v>
      </c>
      <c r="O56" s="2">
        <v>21.053151195280968</v>
      </c>
      <c r="P56" s="2">
        <v>2646.0900251261278</v>
      </c>
    </row>
    <row r="57" spans="1:16" x14ac:dyDescent="0.3">
      <c r="A57">
        <v>2040</v>
      </c>
      <c r="B57" s="2">
        <v>429.40000000000003</v>
      </c>
      <c r="C57" s="2">
        <v>989.5</v>
      </c>
      <c r="D57" s="2">
        <v>4756.1000000000004</v>
      </c>
      <c r="E57" s="2">
        <v>764.3</v>
      </c>
      <c r="F57" s="2">
        <v>13480.800000000001</v>
      </c>
      <c r="G57" s="2">
        <v>79.444890510948909</v>
      </c>
      <c r="H57" s="2">
        <v>210.52206955775009</v>
      </c>
      <c r="I57" s="2">
        <v>1087.8705897926625</v>
      </c>
      <c r="J57" s="2">
        <v>148.62367458866544</v>
      </c>
      <c r="K57" s="2">
        <v>1082.631338031669</v>
      </c>
      <c r="L57" s="2">
        <v>5.2551094890510957</v>
      </c>
      <c r="M57" s="2">
        <v>30.177930442249888</v>
      </c>
      <c r="N57" s="2">
        <v>125.52941020733788</v>
      </c>
      <c r="O57" s="2">
        <v>21.27632541133455</v>
      </c>
      <c r="P57" s="2">
        <v>2696.4686619683312</v>
      </c>
    </row>
    <row r="58" spans="1:16" x14ac:dyDescent="0.3">
      <c r="A58">
        <v>2041</v>
      </c>
      <c r="B58" s="2">
        <v>851.89999999999986</v>
      </c>
      <c r="C58" s="2">
        <v>2614.9000000000005</v>
      </c>
      <c r="D58" s="2">
        <v>10142.4</v>
      </c>
      <c r="E58" s="2">
        <v>1781.3999999999996</v>
      </c>
      <c r="F58" s="2">
        <v>29972.700000000004</v>
      </c>
      <c r="G58" s="2">
        <v>84.103526734926049</v>
      </c>
      <c r="H58" s="2">
        <v>218.55422520871514</v>
      </c>
      <c r="I58" s="2">
        <v>1163.4673373278504</v>
      </c>
      <c r="J58" s="2">
        <v>143.50673803526448</v>
      </c>
      <c r="K58" s="2">
        <v>1062.192587534573</v>
      </c>
      <c r="L58" s="2">
        <v>5.3964732650739471</v>
      </c>
      <c r="M58" s="2">
        <v>32.04577479128487</v>
      </c>
      <c r="N58" s="2">
        <v>134.03266267214926</v>
      </c>
      <c r="O58" s="2">
        <v>21.093261964735515</v>
      </c>
      <c r="P58" s="2">
        <v>2677.5074124654275</v>
      </c>
    </row>
    <row r="59" spans="1:16" x14ac:dyDescent="0.3">
      <c r="A59">
        <v>2042</v>
      </c>
      <c r="B59" s="2">
        <v>394.20000000000005</v>
      </c>
      <c r="C59" s="2">
        <v>1014.9000000000001</v>
      </c>
      <c r="D59" s="2">
        <v>4849.8999999999996</v>
      </c>
      <c r="E59" s="2">
        <v>693.19999999999993</v>
      </c>
      <c r="F59" s="2">
        <v>10237.700000000001</v>
      </c>
      <c r="G59" s="2">
        <v>86.758921623123953</v>
      </c>
      <c r="H59" s="2">
        <v>225.32551792828687</v>
      </c>
      <c r="I59" s="2">
        <v>1213.417351722167</v>
      </c>
      <c r="J59" s="2">
        <v>139.72612323491657</v>
      </c>
      <c r="K59" s="2">
        <v>1003.1820111062294</v>
      </c>
      <c r="L59" s="2">
        <v>5.5410783768760403</v>
      </c>
      <c r="M59" s="2">
        <v>33.574482071713149</v>
      </c>
      <c r="N59" s="2">
        <v>132.68264827783284</v>
      </c>
      <c r="O59" s="2">
        <v>20.873876765083438</v>
      </c>
      <c r="P59" s="2">
        <v>2782.8179888937711</v>
      </c>
    </row>
    <row r="60" spans="1:16" x14ac:dyDescent="0.3">
      <c r="A60">
        <v>2043</v>
      </c>
      <c r="B60" s="2">
        <v>1168.1999999999998</v>
      </c>
      <c r="C60" s="2">
        <v>4064.4</v>
      </c>
      <c r="D60" s="2">
        <v>15042.9</v>
      </c>
      <c r="E60" s="2">
        <v>2578.6</v>
      </c>
      <c r="F60" s="2">
        <v>43623.1</v>
      </c>
      <c r="G60" s="2">
        <v>86.758921623123953</v>
      </c>
      <c r="H60" s="2">
        <v>225.32551792828687</v>
      </c>
      <c r="I60" s="2">
        <v>1220.6330268158404</v>
      </c>
      <c r="J60" s="2">
        <v>139.72612323491657</v>
      </c>
      <c r="K60" s="2">
        <v>1036.2001093966983</v>
      </c>
      <c r="L60" s="2">
        <v>5.5410783768760403</v>
      </c>
      <c r="M60" s="2">
        <v>33.574482071713149</v>
      </c>
      <c r="N60" s="2">
        <v>139.66697318415956</v>
      </c>
      <c r="O60" s="2">
        <v>20.873876765083438</v>
      </c>
      <c r="P60" s="2">
        <v>2628.7998906033013</v>
      </c>
    </row>
    <row r="61" spans="1:16" x14ac:dyDescent="0.3">
      <c r="A61">
        <v>2044</v>
      </c>
      <c r="B61" s="2">
        <v>718.69999999999993</v>
      </c>
      <c r="C61" s="2">
        <v>2197.5</v>
      </c>
      <c r="D61" s="2">
        <v>8880.2999999999993</v>
      </c>
      <c r="E61" s="2">
        <v>1419.1</v>
      </c>
      <c r="F61" s="2">
        <v>23492.400000000001</v>
      </c>
      <c r="G61" s="2">
        <v>86.85599999999998</v>
      </c>
      <c r="H61" s="2">
        <v>225.8878830083566</v>
      </c>
      <c r="I61" s="2">
        <v>1220.7288719280209</v>
      </c>
      <c r="J61" s="2">
        <v>140.0139423076923</v>
      </c>
      <c r="K61" s="2">
        <v>1010.5883997042279</v>
      </c>
      <c r="L61" s="2">
        <v>5.5439999999999978</v>
      </c>
      <c r="M61" s="2">
        <v>33.612116991643461</v>
      </c>
      <c r="N61" s="2">
        <v>138.1711280719787</v>
      </c>
      <c r="O61" s="2">
        <v>20.886057692307695</v>
      </c>
      <c r="P61" s="2">
        <v>2651.0116002957716</v>
      </c>
    </row>
    <row r="62" spans="1:16" x14ac:dyDescent="0.3">
      <c r="A62">
        <v>2045</v>
      </c>
      <c r="B62" s="2">
        <v>809.3</v>
      </c>
      <c r="C62" s="2">
        <v>2952</v>
      </c>
      <c r="D62" s="2">
        <v>10702.500000000002</v>
      </c>
      <c r="E62" s="2">
        <v>1893.6</v>
      </c>
      <c r="F62" s="2">
        <v>30523.100000000002</v>
      </c>
      <c r="G62" s="2">
        <v>86.758921623123953</v>
      </c>
      <c r="H62" s="2">
        <v>225.59409961589907</v>
      </c>
      <c r="I62" s="2">
        <v>1217.2942158658407</v>
      </c>
      <c r="J62" s="2">
        <v>139.72612323491657</v>
      </c>
      <c r="K62" s="2">
        <v>1003.3484913686945</v>
      </c>
      <c r="L62" s="2">
        <v>5.5410783768760403</v>
      </c>
      <c r="M62" s="2">
        <v>34.905900384100939</v>
      </c>
      <c r="N62" s="2">
        <v>136.60578413415917</v>
      </c>
      <c r="O62" s="2">
        <v>20.873876765083438</v>
      </c>
      <c r="P62" s="2">
        <v>2782.6515086313052</v>
      </c>
    </row>
    <row r="63" spans="1:16" x14ac:dyDescent="0.3">
      <c r="A63">
        <v>2046</v>
      </c>
      <c r="B63" s="2">
        <v>1123.1999999999998</v>
      </c>
      <c r="C63" s="2">
        <v>3522.5</v>
      </c>
      <c r="D63" s="2">
        <v>14315.699999999999</v>
      </c>
      <c r="E63" s="2">
        <v>2287.3000000000002</v>
      </c>
      <c r="F63" s="2">
        <v>34389</v>
      </c>
      <c r="G63" s="2">
        <v>86.758921623123953</v>
      </c>
      <c r="H63" s="2">
        <v>226.11267912657502</v>
      </c>
      <c r="I63" s="2">
        <v>1216.8159417058673</v>
      </c>
      <c r="J63" s="2">
        <v>139.72612323491657</v>
      </c>
      <c r="K63" s="2">
        <v>1047.8342754595735</v>
      </c>
      <c r="L63" s="2">
        <v>5.5410783768760403</v>
      </c>
      <c r="M63" s="2">
        <v>35.88732087342499</v>
      </c>
      <c r="N63" s="2">
        <v>138.08405829413257</v>
      </c>
      <c r="O63" s="2">
        <v>20.873876765083438</v>
      </c>
      <c r="P63" s="2">
        <v>2625.3657245404265</v>
      </c>
    </row>
    <row r="64" spans="1:16" x14ac:dyDescent="0.3">
      <c r="A64">
        <v>2047</v>
      </c>
      <c r="B64" s="2">
        <v>628.00000000000011</v>
      </c>
      <c r="C64" s="2">
        <v>1342.7</v>
      </c>
      <c r="D64" s="2">
        <v>7318.5000000000009</v>
      </c>
      <c r="E64" s="2">
        <v>1121.3000000000002</v>
      </c>
      <c r="F64" s="2">
        <v>13341.000000000002</v>
      </c>
      <c r="G64" s="2">
        <v>86.758921623123953</v>
      </c>
      <c r="H64" s="2">
        <v>225.32551792828687</v>
      </c>
      <c r="I64" s="2">
        <v>1218.766383497868</v>
      </c>
      <c r="J64" s="2">
        <v>140.0933072703933</v>
      </c>
      <c r="K64" s="2">
        <v>1005.1328329170349</v>
      </c>
      <c r="L64" s="2">
        <v>5.5410783768760403</v>
      </c>
      <c r="M64" s="2">
        <v>33.574482071713149</v>
      </c>
      <c r="N64" s="2">
        <v>138.03361650213191</v>
      </c>
      <c r="O64" s="2">
        <v>22.906692729606718</v>
      </c>
      <c r="P64" s="2">
        <v>2643.9671670829644</v>
      </c>
    </row>
    <row r="65" spans="1:16" x14ac:dyDescent="0.3">
      <c r="A65">
        <v>2048</v>
      </c>
      <c r="B65" s="2">
        <v>636.79999999999995</v>
      </c>
      <c r="C65" s="2">
        <v>1579.2999999999997</v>
      </c>
      <c r="D65" s="2">
        <v>7535.0000000000009</v>
      </c>
      <c r="E65" s="2">
        <v>1184.8000000000002</v>
      </c>
      <c r="F65" s="2">
        <v>18247.499999999996</v>
      </c>
      <c r="G65" s="2">
        <v>86.85599999999998</v>
      </c>
      <c r="H65" s="2">
        <v>225.8878830083566</v>
      </c>
      <c r="I65" s="2">
        <v>1218.6241879674801</v>
      </c>
      <c r="J65" s="2">
        <v>140.0139423076923</v>
      </c>
      <c r="K65" s="2">
        <v>1005.3190786850597</v>
      </c>
      <c r="L65" s="2">
        <v>5.5439999999999978</v>
      </c>
      <c r="M65" s="2">
        <v>33.612116991643461</v>
      </c>
      <c r="N65" s="2">
        <v>136.57581203251942</v>
      </c>
      <c r="O65" s="2">
        <v>20.886057692307695</v>
      </c>
      <c r="P65" s="2">
        <v>2658.4809213149401</v>
      </c>
    </row>
    <row r="66" spans="1:16" x14ac:dyDescent="0.3">
      <c r="A66">
        <v>2049</v>
      </c>
      <c r="B66" s="2">
        <v>409.1</v>
      </c>
      <c r="C66" s="2">
        <v>939.30000000000007</v>
      </c>
      <c r="D66" s="2">
        <v>5008.2</v>
      </c>
      <c r="E66" s="2">
        <v>651.60000000000014</v>
      </c>
      <c r="F66" s="2">
        <v>9116.8000000000011</v>
      </c>
      <c r="G66" s="2">
        <v>86.758921623123953</v>
      </c>
      <c r="H66" s="2">
        <v>225.32551792828687</v>
      </c>
      <c r="I66" s="2">
        <v>1214.3394707906857</v>
      </c>
      <c r="J66" s="2">
        <v>139.72612323491657</v>
      </c>
      <c r="K66" s="2">
        <v>1011.6502891292183</v>
      </c>
      <c r="L66" s="2">
        <v>5.5410783768760403</v>
      </c>
      <c r="M66" s="2">
        <v>33.574482071713149</v>
      </c>
      <c r="N66" s="2">
        <v>133.56052920931424</v>
      </c>
      <c r="O66" s="2">
        <v>20.873876765083438</v>
      </c>
      <c r="P66" s="2">
        <v>2782.4497108707819</v>
      </c>
    </row>
    <row r="67" spans="1:16" x14ac:dyDescent="0.3">
      <c r="A67">
        <v>2050</v>
      </c>
      <c r="B67" s="2">
        <v>516.40000000000009</v>
      </c>
      <c r="C67" s="2">
        <v>1431.2</v>
      </c>
      <c r="D67" s="2">
        <v>6312.5</v>
      </c>
      <c r="E67" s="2">
        <v>925</v>
      </c>
      <c r="F67" s="2">
        <v>14199.6</v>
      </c>
      <c r="G67" s="2">
        <v>86.758921623123953</v>
      </c>
      <c r="H67" s="2">
        <v>229.63093588494323</v>
      </c>
      <c r="I67" s="2">
        <v>1216.0256451723371</v>
      </c>
      <c r="J67" s="2">
        <v>139.760068189045</v>
      </c>
      <c r="K67" s="2">
        <v>995.47471507140494</v>
      </c>
      <c r="L67" s="2">
        <v>5.5410783768760403</v>
      </c>
      <c r="M67" s="2">
        <v>43.869064115056801</v>
      </c>
      <c r="N67" s="2">
        <v>144.07435482766272</v>
      </c>
      <c r="O67" s="2">
        <v>21.239931810954996</v>
      </c>
      <c r="P67" s="2">
        <v>2653.6252849285952</v>
      </c>
    </row>
    <row r="68" spans="1:16" x14ac:dyDescent="0.3">
      <c r="A68">
        <v>2051</v>
      </c>
      <c r="B68" s="2">
        <v>728.9</v>
      </c>
      <c r="C68" s="2">
        <v>2094.1</v>
      </c>
      <c r="D68" s="2">
        <v>9135.2000000000007</v>
      </c>
      <c r="E68" s="2">
        <v>1419.6</v>
      </c>
      <c r="F68" s="2">
        <v>18661.5</v>
      </c>
      <c r="G68" s="2">
        <v>86.758921623123953</v>
      </c>
      <c r="H68" s="2">
        <v>225.32551792828687</v>
      </c>
      <c r="I68" s="2">
        <v>1213.7298990941983</v>
      </c>
      <c r="J68" s="2">
        <v>139.72612323491657</v>
      </c>
      <c r="K68" s="2">
        <v>1012.7426292616104</v>
      </c>
      <c r="L68" s="2">
        <v>5.5410783768760403</v>
      </c>
      <c r="M68" s="2">
        <v>33.574482071713149</v>
      </c>
      <c r="N68" s="2">
        <v>134.47010090580164</v>
      </c>
      <c r="O68" s="2">
        <v>20.873876765083438</v>
      </c>
      <c r="P68" s="2">
        <v>2637.4573707383897</v>
      </c>
    </row>
    <row r="69" spans="1:16" x14ac:dyDescent="0.3">
      <c r="A69">
        <v>2052</v>
      </c>
      <c r="B69" s="2">
        <v>586.09999999999991</v>
      </c>
      <c r="C69" s="2">
        <v>1649.0999999999997</v>
      </c>
      <c r="D69" s="2">
        <v>7370.6</v>
      </c>
      <c r="E69" s="2">
        <v>1095.0000000000002</v>
      </c>
      <c r="F69" s="2">
        <v>15422</v>
      </c>
      <c r="G69" s="2">
        <v>86.85599999999998</v>
      </c>
      <c r="H69" s="2">
        <v>225.8878830083566</v>
      </c>
      <c r="I69" s="2">
        <v>1219.3895823382068</v>
      </c>
      <c r="J69" s="2">
        <v>140.0139423076923</v>
      </c>
      <c r="K69" s="2">
        <v>996.07551318237415</v>
      </c>
      <c r="L69" s="2">
        <v>5.5439999999999978</v>
      </c>
      <c r="M69" s="2">
        <v>33.612116991643461</v>
      </c>
      <c r="N69" s="2">
        <v>136.61041766179278</v>
      </c>
      <c r="O69" s="2">
        <v>20.886057692307695</v>
      </c>
      <c r="P69" s="2">
        <v>2653.8244868176262</v>
      </c>
    </row>
    <row r="70" spans="1:16" x14ac:dyDescent="0.3">
      <c r="A70">
        <v>2053</v>
      </c>
      <c r="B70" s="2">
        <v>637.49999999999989</v>
      </c>
      <c r="C70" s="2">
        <v>1595.6</v>
      </c>
      <c r="D70" s="2">
        <v>7706.7000000000007</v>
      </c>
      <c r="E70" s="2">
        <v>1058.9000000000001</v>
      </c>
      <c r="F70" s="2">
        <v>16643.099999999999</v>
      </c>
      <c r="G70" s="2">
        <v>86.758921623123953</v>
      </c>
      <c r="H70" s="2">
        <v>225.32551792828687</v>
      </c>
      <c r="I70" s="2">
        <v>1213.8165350603681</v>
      </c>
      <c r="J70" s="2">
        <v>139.73361509159409</v>
      </c>
      <c r="K70" s="2">
        <v>1023.0849603202336</v>
      </c>
      <c r="L70" s="2">
        <v>5.5410783768760403</v>
      </c>
      <c r="M70" s="2">
        <v>33.574482071713149</v>
      </c>
      <c r="N70" s="2">
        <v>132.58346493963191</v>
      </c>
      <c r="O70" s="2">
        <v>20.966384908405914</v>
      </c>
      <c r="P70" s="2">
        <v>2626.0150396797667</v>
      </c>
    </row>
    <row r="71" spans="1:16" x14ac:dyDescent="0.3">
      <c r="A71">
        <v>2054</v>
      </c>
      <c r="B71" s="2">
        <v>997.2</v>
      </c>
      <c r="C71" s="2">
        <v>3660.7999999999997</v>
      </c>
      <c r="D71" s="2">
        <v>12879.8</v>
      </c>
      <c r="E71" s="2">
        <v>2139.7999999999997</v>
      </c>
      <c r="F71" s="2">
        <v>34641.9</v>
      </c>
      <c r="G71" s="2">
        <v>86.758921623123953</v>
      </c>
      <c r="H71" s="2">
        <v>225.32551792828687</v>
      </c>
      <c r="I71" s="2">
        <v>1216.9105804827927</v>
      </c>
      <c r="J71" s="2">
        <v>139.72612323491657</v>
      </c>
      <c r="K71" s="2">
        <v>1012.4819003923934</v>
      </c>
      <c r="L71" s="2">
        <v>5.5410783768760403</v>
      </c>
      <c r="M71" s="2">
        <v>33.574482071713149</v>
      </c>
      <c r="N71" s="2">
        <v>136.68941951720728</v>
      </c>
      <c r="O71" s="2">
        <v>20.873876765083438</v>
      </c>
      <c r="P71" s="2">
        <v>2636.6180996076059</v>
      </c>
    </row>
    <row r="72" spans="1:16" x14ac:dyDescent="0.3">
      <c r="A72">
        <v>2055</v>
      </c>
      <c r="B72" s="2">
        <v>390.00000000000006</v>
      </c>
      <c r="C72" s="2">
        <v>832.79999999999984</v>
      </c>
      <c r="D72" s="2">
        <v>4433.3</v>
      </c>
      <c r="E72" s="2">
        <v>594.5</v>
      </c>
      <c r="F72" s="2">
        <v>7865.9</v>
      </c>
      <c r="G72" s="2">
        <v>86.758921623123953</v>
      </c>
      <c r="H72" s="2">
        <v>226.84496009399646</v>
      </c>
      <c r="I72" s="2">
        <v>1222.0077447590327</v>
      </c>
      <c r="J72" s="2">
        <v>139.72612323491657</v>
      </c>
      <c r="K72" s="2">
        <v>1000.9764206170439</v>
      </c>
      <c r="L72" s="2">
        <v>5.5410783768760403</v>
      </c>
      <c r="M72" s="2">
        <v>38.355039906003555</v>
      </c>
      <c r="N72" s="2">
        <v>144.89225524096719</v>
      </c>
      <c r="O72" s="2">
        <v>20.873876765083438</v>
      </c>
      <c r="P72" s="2">
        <v>2789.7235793829568</v>
      </c>
    </row>
    <row r="73" spans="1:16" x14ac:dyDescent="0.3">
      <c r="A73">
        <v>2056</v>
      </c>
      <c r="B73" s="2">
        <v>413.20000000000005</v>
      </c>
      <c r="C73" s="2">
        <v>1093.5999999999999</v>
      </c>
      <c r="D73" s="2">
        <v>5081.0999999999985</v>
      </c>
      <c r="E73" s="2">
        <v>676</v>
      </c>
      <c r="F73" s="2">
        <v>12682.599999999999</v>
      </c>
      <c r="G73" s="2">
        <v>86.85599999999998</v>
      </c>
      <c r="H73" s="2">
        <v>225.8878830083566</v>
      </c>
      <c r="I73" s="2">
        <v>1219.8522468742112</v>
      </c>
      <c r="J73" s="2">
        <v>140.0139423076923</v>
      </c>
      <c r="K73" s="2">
        <v>1004.9940381756134</v>
      </c>
      <c r="L73" s="2">
        <v>5.5439999999999978</v>
      </c>
      <c r="M73" s="2">
        <v>33.612116991643461</v>
      </c>
      <c r="N73" s="2">
        <v>136.74775312578842</v>
      </c>
      <c r="O73" s="2">
        <v>20.886057692307695</v>
      </c>
      <c r="P73" s="2">
        <v>2781.8059618243865</v>
      </c>
    </row>
    <row r="74" spans="1:16" x14ac:dyDescent="0.3">
      <c r="A74">
        <v>2057</v>
      </c>
      <c r="B74" s="2">
        <v>520.80000000000007</v>
      </c>
      <c r="C74" s="2">
        <v>1313.5</v>
      </c>
      <c r="D74" s="2">
        <v>6280.3</v>
      </c>
      <c r="E74" s="2">
        <v>925.7</v>
      </c>
      <c r="F74" s="2">
        <v>11149.600000000002</v>
      </c>
      <c r="G74" s="2">
        <v>86.758921623123953</v>
      </c>
      <c r="H74" s="2">
        <v>225.32551792828687</v>
      </c>
      <c r="I74" s="2">
        <v>1217.2207808133041</v>
      </c>
      <c r="J74" s="2">
        <v>139.72612323491657</v>
      </c>
      <c r="K74" s="2">
        <v>1007.4449377418516</v>
      </c>
      <c r="L74" s="2">
        <v>5.5410783768760403</v>
      </c>
      <c r="M74" s="2">
        <v>33.574482071713149</v>
      </c>
      <c r="N74" s="2">
        <v>136.47921918669567</v>
      </c>
      <c r="O74" s="2">
        <v>20.873876765083438</v>
      </c>
      <c r="P74" s="2">
        <v>2653.7550622581489</v>
      </c>
    </row>
    <row r="75" spans="1:16" x14ac:dyDescent="0.3">
      <c r="A75">
        <v>2058</v>
      </c>
      <c r="B75" s="2">
        <v>603.79999999999984</v>
      </c>
      <c r="C75" s="2">
        <v>1814</v>
      </c>
      <c r="D75" s="2">
        <v>7568.1000000000013</v>
      </c>
      <c r="E75" s="2">
        <v>1056.3000000000002</v>
      </c>
      <c r="F75" s="2">
        <v>15879.9</v>
      </c>
      <c r="G75" s="2">
        <v>86.758921623123953</v>
      </c>
      <c r="H75" s="2">
        <v>225.51911792828687</v>
      </c>
      <c r="I75" s="2">
        <v>1222.0848310466999</v>
      </c>
      <c r="J75" s="2">
        <v>139.72612323491657</v>
      </c>
      <c r="K75" s="2">
        <v>1029.6850680302825</v>
      </c>
      <c r="L75" s="2">
        <v>5.5410783768760403</v>
      </c>
      <c r="M75" s="2">
        <v>34.080882071713148</v>
      </c>
      <c r="N75" s="2">
        <v>139.41516895330005</v>
      </c>
      <c r="O75" s="2">
        <v>20.873876765083438</v>
      </c>
      <c r="P75" s="2">
        <v>2632.5149319697175</v>
      </c>
    </row>
    <row r="76" spans="1:16" x14ac:dyDescent="0.3">
      <c r="A76">
        <v>2059</v>
      </c>
      <c r="B76" s="2">
        <v>811.90000000000009</v>
      </c>
      <c r="C76" s="2">
        <v>2374.6999999999998</v>
      </c>
      <c r="D76" s="2">
        <v>10076.599999999999</v>
      </c>
      <c r="E76" s="2">
        <v>1461.3000000000002</v>
      </c>
      <c r="F76" s="2">
        <v>27780.400000000001</v>
      </c>
      <c r="G76" s="2">
        <v>86.758921623123953</v>
      </c>
      <c r="H76" s="2">
        <v>225.32551792828687</v>
      </c>
      <c r="I76" s="2">
        <v>1213.2082189884734</v>
      </c>
      <c r="J76" s="2">
        <v>139.72612323491657</v>
      </c>
      <c r="K76" s="2">
        <v>1023.4658301941574</v>
      </c>
      <c r="L76" s="2">
        <v>5.5410783768760403</v>
      </c>
      <c r="M76" s="2">
        <v>33.574482071713149</v>
      </c>
      <c r="N76" s="2">
        <v>131.89178101152649</v>
      </c>
      <c r="O76" s="2">
        <v>20.873876765083438</v>
      </c>
      <c r="P76" s="2">
        <v>2626.1341698058427</v>
      </c>
    </row>
    <row r="77" spans="1:16" x14ac:dyDescent="0.3">
      <c r="A77">
        <v>2060</v>
      </c>
      <c r="B77" s="2">
        <v>509.8</v>
      </c>
      <c r="C77" s="2">
        <v>1538.2</v>
      </c>
      <c r="D77" s="2">
        <v>6526.2</v>
      </c>
      <c r="E77" s="2">
        <v>941.1</v>
      </c>
      <c r="F77" s="2">
        <v>13799.500000000002</v>
      </c>
      <c r="G77" s="2">
        <v>86.85599999999998</v>
      </c>
      <c r="H77" s="2">
        <v>225.8878830083566</v>
      </c>
      <c r="I77" s="2">
        <v>1218.9886437032628</v>
      </c>
      <c r="J77" s="2">
        <v>140.0139423076923</v>
      </c>
      <c r="K77" s="2">
        <v>1019.6373547189296</v>
      </c>
      <c r="L77" s="2">
        <v>5.5439999999999978</v>
      </c>
      <c r="M77" s="2">
        <v>33.612116991643461</v>
      </c>
      <c r="N77" s="2">
        <v>136.61135629673674</v>
      </c>
      <c r="O77" s="2">
        <v>20.886057692307695</v>
      </c>
      <c r="P77" s="2">
        <v>2655.3626452810695</v>
      </c>
    </row>
    <row r="78" spans="1:16" x14ac:dyDescent="0.3">
      <c r="A78">
        <v>2061</v>
      </c>
      <c r="B78" s="2">
        <v>498.20000000000005</v>
      </c>
      <c r="C78" s="2">
        <v>1322.2</v>
      </c>
      <c r="D78" s="2">
        <v>5916.2</v>
      </c>
      <c r="E78" s="2">
        <v>914.6</v>
      </c>
      <c r="F78" s="2">
        <v>14380.099999999999</v>
      </c>
      <c r="G78" s="2">
        <v>86.758921623123953</v>
      </c>
      <c r="H78" s="2">
        <v>225.32551792828687</v>
      </c>
      <c r="I78" s="2">
        <v>1216.5300442380149</v>
      </c>
      <c r="J78" s="2">
        <v>139.72612323491657</v>
      </c>
      <c r="K78" s="2">
        <v>1000.6085953905507</v>
      </c>
      <c r="L78" s="2">
        <v>5.5410783768760403</v>
      </c>
      <c r="M78" s="2">
        <v>33.574482071713149</v>
      </c>
      <c r="N78" s="2">
        <v>137.06995576198514</v>
      </c>
      <c r="O78" s="2">
        <v>20.873876765083438</v>
      </c>
      <c r="P78" s="2">
        <v>2661.6914046094498</v>
      </c>
    </row>
    <row r="79" spans="1:16" x14ac:dyDescent="0.3">
      <c r="A79">
        <v>2062</v>
      </c>
      <c r="B79" s="2">
        <v>403.29999999999995</v>
      </c>
      <c r="C79" s="2">
        <v>846.99999999999989</v>
      </c>
      <c r="D79" s="2">
        <v>4653.7000000000007</v>
      </c>
      <c r="E79" s="2">
        <v>706.9</v>
      </c>
      <c r="F79" s="2">
        <v>8108.0999999999995</v>
      </c>
      <c r="G79" s="2">
        <v>86.758921623123953</v>
      </c>
      <c r="H79" s="2">
        <v>225.32551792828687</v>
      </c>
      <c r="I79" s="2">
        <v>1213.2528348740148</v>
      </c>
      <c r="J79" s="2">
        <v>139.72612323491657</v>
      </c>
      <c r="K79" s="2">
        <v>991.54399107199163</v>
      </c>
      <c r="L79" s="2">
        <v>5.5410783768760403</v>
      </c>
      <c r="M79" s="2">
        <v>33.574482071713149</v>
      </c>
      <c r="N79" s="2">
        <v>133.04716512598512</v>
      </c>
      <c r="O79" s="2">
        <v>20.873876765083438</v>
      </c>
      <c r="P79" s="2">
        <v>2796.0560089280093</v>
      </c>
    </row>
    <row r="80" spans="1:16" x14ac:dyDescent="0.3">
      <c r="A80">
        <v>2063</v>
      </c>
      <c r="B80" s="2">
        <v>483.9</v>
      </c>
      <c r="C80" s="2">
        <v>1240</v>
      </c>
      <c r="D80" s="2">
        <v>5552.5</v>
      </c>
      <c r="E80" s="2">
        <v>918.30000000000007</v>
      </c>
      <c r="F80" s="2">
        <v>13023.400000000001</v>
      </c>
      <c r="G80" s="2">
        <v>81.801904761904765</v>
      </c>
      <c r="H80" s="2">
        <v>217.38781459731544</v>
      </c>
      <c r="I80" s="2">
        <v>1136.6063409563412</v>
      </c>
      <c r="J80" s="2">
        <v>144.74684880471904</v>
      </c>
      <c r="K80" s="2">
        <v>1021.2366222065773</v>
      </c>
      <c r="L80" s="2">
        <v>5.3980952380952365</v>
      </c>
      <c r="M80" s="2">
        <v>31.712185402684558</v>
      </c>
      <c r="N80" s="2">
        <v>127.89365904365907</v>
      </c>
      <c r="O80" s="2">
        <v>21.053151195280968</v>
      </c>
      <c r="P80" s="2">
        <v>2777.2633777934229</v>
      </c>
    </row>
    <row r="81" spans="1:16" x14ac:dyDescent="0.3">
      <c r="A81">
        <v>2064</v>
      </c>
      <c r="B81" s="2">
        <v>532.4</v>
      </c>
      <c r="C81" s="2">
        <v>1173.9000000000001</v>
      </c>
      <c r="D81" s="2">
        <v>5680.5999999999995</v>
      </c>
      <c r="E81" s="2">
        <v>980.5</v>
      </c>
      <c r="F81" s="2">
        <v>14553.5</v>
      </c>
      <c r="G81" s="2">
        <v>84.203636363636363</v>
      </c>
      <c r="H81" s="2">
        <v>219.38182398880633</v>
      </c>
      <c r="I81" s="2">
        <v>1163.2479123323069</v>
      </c>
      <c r="J81" s="2">
        <v>144.07006502783389</v>
      </c>
      <c r="K81" s="2">
        <v>1039.308294804192</v>
      </c>
      <c r="L81" s="2">
        <v>5.3963636363636356</v>
      </c>
      <c r="M81" s="2">
        <v>34.118176011193661</v>
      </c>
      <c r="N81" s="2">
        <v>129.75208766769302</v>
      </c>
      <c r="O81" s="2">
        <v>22.129934972166119</v>
      </c>
      <c r="P81" s="2">
        <v>2707.3917051958083</v>
      </c>
    </row>
    <row r="82" spans="1:16" x14ac:dyDescent="0.3">
      <c r="A82">
        <v>2065</v>
      </c>
      <c r="B82" s="2">
        <v>1115.1999999999998</v>
      </c>
      <c r="C82" s="2">
        <v>3166.8999999999996</v>
      </c>
      <c r="D82" s="2">
        <v>13412.800000000001</v>
      </c>
      <c r="E82" s="2">
        <v>2304.1999999999998</v>
      </c>
      <c r="F82" s="2">
        <v>32433.799999999992</v>
      </c>
      <c r="G82" s="2">
        <v>86.758921623123953</v>
      </c>
      <c r="H82" s="2">
        <v>225.32551792828687</v>
      </c>
      <c r="I82" s="2">
        <v>1213.2306741205368</v>
      </c>
      <c r="J82" s="2">
        <v>139.72612323491657</v>
      </c>
      <c r="K82" s="2">
        <v>1020.8644318850739</v>
      </c>
      <c r="L82" s="2">
        <v>5.5410783768760403</v>
      </c>
      <c r="M82" s="2">
        <v>33.574482071713149</v>
      </c>
      <c r="N82" s="2">
        <v>133.46932587946301</v>
      </c>
      <c r="O82" s="2">
        <v>20.873876765083438</v>
      </c>
      <c r="P82" s="2">
        <v>2628.5355681149272</v>
      </c>
    </row>
    <row r="83" spans="1:16" x14ac:dyDescent="0.3">
      <c r="A83">
        <v>2066</v>
      </c>
      <c r="B83" s="2">
        <v>565.5</v>
      </c>
      <c r="C83" s="2">
        <v>1263.3</v>
      </c>
      <c r="D83" s="2">
        <v>6579.2999999999993</v>
      </c>
      <c r="E83" s="2">
        <v>1038.5</v>
      </c>
      <c r="F83" s="2">
        <v>13763.9</v>
      </c>
      <c r="G83" s="2">
        <v>86.758921623123953</v>
      </c>
      <c r="H83" s="2">
        <v>225.42268946113359</v>
      </c>
      <c r="I83" s="2">
        <v>1214.2455244086264</v>
      </c>
      <c r="J83" s="2">
        <v>139.72612323491657</v>
      </c>
      <c r="K83" s="2">
        <v>997.65954368130042</v>
      </c>
      <c r="L83" s="2">
        <v>5.5410783768760403</v>
      </c>
      <c r="M83" s="2">
        <v>33.977310538866433</v>
      </c>
      <c r="N83" s="2">
        <v>134.55447559137366</v>
      </c>
      <c r="O83" s="2">
        <v>20.873876765083438</v>
      </c>
      <c r="P83" s="2">
        <v>2652.7404563186992</v>
      </c>
    </row>
    <row r="84" spans="1:16" x14ac:dyDescent="0.3">
      <c r="A84">
        <v>2067</v>
      </c>
      <c r="B84" s="2">
        <v>585.99999999999989</v>
      </c>
      <c r="C84" s="2">
        <v>1647.6999999999998</v>
      </c>
      <c r="D84" s="2">
        <v>7369.8999999999987</v>
      </c>
      <c r="E84" s="2">
        <v>1094.2000000000003</v>
      </c>
      <c r="F84" s="2">
        <v>15541.699999999999</v>
      </c>
      <c r="G84" s="2">
        <v>86.758921623123953</v>
      </c>
      <c r="H84" s="2">
        <v>225.32551792828687</v>
      </c>
      <c r="I84" s="2">
        <v>1214.7956155276631</v>
      </c>
      <c r="J84" s="2">
        <v>139.72612323491657</v>
      </c>
      <c r="K84" s="2">
        <v>998.50003289000063</v>
      </c>
      <c r="L84" s="2">
        <v>5.5410783768760403</v>
      </c>
      <c r="M84" s="2">
        <v>33.574482071713149</v>
      </c>
      <c r="N84" s="2">
        <v>133.60438447233676</v>
      </c>
      <c r="O84" s="2">
        <v>20.873876765083438</v>
      </c>
      <c r="P84" s="2">
        <v>2650.6999671099993</v>
      </c>
    </row>
    <row r="85" spans="1:16" x14ac:dyDescent="0.3">
      <c r="A85">
        <v>2068</v>
      </c>
      <c r="B85" s="2">
        <v>637.49999999999989</v>
      </c>
      <c r="C85" s="2">
        <v>1595.7999999999997</v>
      </c>
      <c r="D85" s="2">
        <v>7707.0000000000009</v>
      </c>
      <c r="E85" s="2">
        <v>1058.9000000000001</v>
      </c>
      <c r="F85" s="2">
        <v>16630.800000000003</v>
      </c>
      <c r="G85" s="2">
        <v>86.85599999999998</v>
      </c>
      <c r="H85" s="2">
        <v>225.8878830083566</v>
      </c>
      <c r="I85" s="2">
        <v>1218.4915453785297</v>
      </c>
      <c r="J85" s="2">
        <v>140.02140984015983</v>
      </c>
      <c r="K85" s="2">
        <v>1022.4979415187241</v>
      </c>
      <c r="L85" s="2">
        <v>5.5439999999999978</v>
      </c>
      <c r="M85" s="2">
        <v>33.612116991643461</v>
      </c>
      <c r="N85" s="2">
        <v>135.50845462146992</v>
      </c>
      <c r="O85" s="2">
        <v>20.978590159840163</v>
      </c>
      <c r="P85" s="2">
        <v>2627.4020584812761</v>
      </c>
    </row>
  </sheetData>
  <mergeCells count="9">
    <mergeCell ref="B4:F4"/>
    <mergeCell ref="G4:K4"/>
    <mergeCell ref="L4:P4"/>
    <mergeCell ref="E5:F5"/>
    <mergeCell ref="J5:K5"/>
    <mergeCell ref="O5:P5"/>
    <mergeCell ref="C5:D5"/>
    <mergeCell ref="H5:I5"/>
    <mergeCell ref="M5:N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FF5A4-514C-475F-9B38-3DD2B390C3A0}">
  <sheetPr>
    <tabColor theme="8" tint="0.79998168889431442"/>
  </sheetPr>
  <dimension ref="A1:S956"/>
  <sheetViews>
    <sheetView workbookViewId="0">
      <selection activeCell="F8" sqref="F8:F956"/>
    </sheetView>
  </sheetViews>
  <sheetFormatPr defaultRowHeight="14.4" x14ac:dyDescent="0.3"/>
  <cols>
    <col min="1" max="1" width="8.21875" bestFit="1" customWidth="1"/>
    <col min="2" max="2" width="7.21875" customWidth="1"/>
    <col min="3" max="3" width="9.21875" style="1" bestFit="1" customWidth="1"/>
    <col min="4" max="4" width="15.5546875" bestFit="1" customWidth="1"/>
    <col min="5" max="5" width="19.109375" bestFit="1" customWidth="1"/>
    <col min="6" max="6" width="17.44140625" bestFit="1" customWidth="1"/>
    <col min="7" max="7" width="10.109375" bestFit="1" customWidth="1"/>
    <col min="8" max="9" width="14" bestFit="1" customWidth="1"/>
    <col min="10" max="10" width="10.88671875" bestFit="1" customWidth="1"/>
    <col min="11" max="11" width="14" bestFit="1" customWidth="1"/>
    <col min="12" max="12" width="9.109375" bestFit="1" customWidth="1"/>
    <col min="13" max="14" width="10.21875" bestFit="1" customWidth="1"/>
    <col min="15" max="15" width="14" bestFit="1" customWidth="1"/>
    <col min="16" max="16" width="14.77734375" bestFit="1" customWidth="1"/>
    <col min="17" max="17" width="10.88671875" bestFit="1" customWidth="1"/>
    <col min="18" max="18" width="14" bestFit="1" customWidth="1"/>
    <col min="19" max="19" width="9.33203125" bestFit="1" customWidth="1"/>
  </cols>
  <sheetData>
    <row r="1" spans="1:19" x14ac:dyDescent="0.3">
      <c r="A1" s="52" t="s">
        <v>27</v>
      </c>
      <c r="B1" s="52" t="s">
        <v>60</v>
      </c>
    </row>
    <row r="2" spans="1:19" x14ac:dyDescent="0.3">
      <c r="A2" s="52"/>
      <c r="B2" t="s">
        <v>7</v>
      </c>
    </row>
    <row r="3" spans="1:19" x14ac:dyDescent="0.3">
      <c r="A3" s="52" t="s">
        <v>8</v>
      </c>
      <c r="B3" s="95" t="s">
        <v>9</v>
      </c>
    </row>
    <row r="4" spans="1:19" x14ac:dyDescent="0.3">
      <c r="A4" s="52"/>
      <c r="B4" s="95" t="s">
        <v>10</v>
      </c>
    </row>
    <row r="6" spans="1:19" x14ac:dyDescent="0.3">
      <c r="D6" s="175" t="s">
        <v>4</v>
      </c>
      <c r="E6" s="175"/>
      <c r="F6" s="118" t="s">
        <v>5</v>
      </c>
    </row>
    <row r="7" spans="1:19" s="3" customFormat="1" ht="28.8" x14ac:dyDescent="0.3">
      <c r="C7" s="4"/>
      <c r="D7" s="119" t="s">
        <v>1632</v>
      </c>
      <c r="E7" s="119" t="s">
        <v>1633</v>
      </c>
      <c r="F7" s="120" t="s">
        <v>1634</v>
      </c>
      <c r="G7"/>
      <c r="H7"/>
      <c r="I7"/>
      <c r="J7"/>
      <c r="K7"/>
      <c r="L7"/>
      <c r="M7"/>
      <c r="N7"/>
      <c r="O7"/>
      <c r="P7"/>
      <c r="Q7"/>
      <c r="R7"/>
      <c r="S7"/>
    </row>
    <row r="8" spans="1:19" x14ac:dyDescent="0.3">
      <c r="A8" s="137" t="s">
        <v>0</v>
      </c>
      <c r="B8" s="137" t="s">
        <v>1</v>
      </c>
      <c r="C8" s="137" t="s">
        <v>2</v>
      </c>
      <c r="D8" s="137" t="s">
        <v>1630</v>
      </c>
      <c r="E8" s="137" t="s">
        <v>1631</v>
      </c>
      <c r="F8" s="137" t="s">
        <v>1635</v>
      </c>
    </row>
    <row r="9" spans="1:19" x14ac:dyDescent="0.3">
      <c r="A9" s="139" t="s">
        <v>1581</v>
      </c>
      <c r="B9" s="140">
        <v>1989</v>
      </c>
      <c r="C9" s="140">
        <v>10</v>
      </c>
      <c r="D9" s="140">
        <v>38271.84793388431</v>
      </c>
      <c r="E9" s="140">
        <v>3242.3801652892575</v>
      </c>
      <c r="F9" s="138">
        <v>40375.10082644628</v>
      </c>
    </row>
    <row r="10" spans="1:19" x14ac:dyDescent="0.3">
      <c r="A10" s="139" t="s">
        <v>1581</v>
      </c>
      <c r="B10" s="140">
        <v>1989</v>
      </c>
      <c r="C10" s="140">
        <v>11</v>
      </c>
      <c r="D10" s="140">
        <v>37594.135537190079</v>
      </c>
      <c r="E10" s="140">
        <v>3096.813223140497</v>
      </c>
      <c r="F10" s="138">
        <v>39438.208264462795</v>
      </c>
    </row>
    <row r="11" spans="1:19" x14ac:dyDescent="0.3">
      <c r="A11" s="139" t="s">
        <v>1581</v>
      </c>
      <c r="B11" s="140">
        <v>1989</v>
      </c>
      <c r="C11" s="140">
        <v>12</v>
      </c>
      <c r="D11" s="140">
        <v>39064.680991735549</v>
      </c>
      <c r="E11" s="140">
        <v>856.52231404958707</v>
      </c>
      <c r="F11" s="138">
        <v>40602.029752066126</v>
      </c>
    </row>
    <row r="12" spans="1:19" x14ac:dyDescent="0.3">
      <c r="A12" s="139" t="s">
        <v>1581</v>
      </c>
      <c r="B12" s="140">
        <v>1990</v>
      </c>
      <c r="C12" s="140">
        <v>1</v>
      </c>
      <c r="D12" s="140">
        <v>39452.09256198346</v>
      </c>
      <c r="E12" s="140">
        <v>10170.287603305793</v>
      </c>
      <c r="F12" s="138">
        <v>42835.319008264465</v>
      </c>
    </row>
    <row r="13" spans="1:19" x14ac:dyDescent="0.3">
      <c r="A13" s="139" t="s">
        <v>1581</v>
      </c>
      <c r="B13" s="140">
        <v>1990</v>
      </c>
      <c r="C13" s="140">
        <v>2</v>
      </c>
      <c r="D13" s="140">
        <v>35721.203305785115</v>
      </c>
      <c r="E13" s="140">
        <v>4227.3520661157008</v>
      </c>
      <c r="F13" s="138">
        <v>37926.763636363634</v>
      </c>
    </row>
    <row r="14" spans="1:19" x14ac:dyDescent="0.3">
      <c r="A14" s="139" t="s">
        <v>1581</v>
      </c>
      <c r="B14" s="140">
        <v>1990</v>
      </c>
      <c r="C14" s="140">
        <v>3</v>
      </c>
      <c r="D14" s="140">
        <v>39255.927272727262</v>
      </c>
      <c r="E14" s="140">
        <v>3125.6528925619855</v>
      </c>
      <c r="F14" s="138">
        <v>41249.355371900827</v>
      </c>
    </row>
    <row r="15" spans="1:19" x14ac:dyDescent="0.3">
      <c r="A15" s="139" t="s">
        <v>1581</v>
      </c>
      <c r="B15" s="140">
        <v>1990</v>
      </c>
      <c r="C15" s="140">
        <v>4</v>
      </c>
      <c r="D15" s="140">
        <v>38450.221487603303</v>
      </c>
      <c r="E15" s="140">
        <v>1182.0495867768591</v>
      </c>
      <c r="F15" s="138">
        <v>39986.776859504142</v>
      </c>
    </row>
    <row r="16" spans="1:19" x14ac:dyDescent="0.3">
      <c r="A16" s="139" t="s">
        <v>1581</v>
      </c>
      <c r="B16" s="140">
        <v>1990</v>
      </c>
      <c r="C16" s="140">
        <v>5</v>
      </c>
      <c r="D16" s="140">
        <v>38822.856198347115</v>
      </c>
      <c r="E16" s="140">
        <v>5578.5917355371885</v>
      </c>
      <c r="F16" s="138">
        <v>41033.018181818181</v>
      </c>
    </row>
    <row r="17" spans="1:6" x14ac:dyDescent="0.3">
      <c r="A17" s="139" t="s">
        <v>1581</v>
      </c>
      <c r="B17" s="140">
        <v>1990</v>
      </c>
      <c r="C17" s="140">
        <v>6</v>
      </c>
      <c r="D17" s="140">
        <v>37269.044628099175</v>
      </c>
      <c r="E17" s="140">
        <v>828.89256198347141</v>
      </c>
      <c r="F17" s="138">
        <v>38892.099173553717</v>
      </c>
    </row>
    <row r="18" spans="1:6" x14ac:dyDescent="0.3">
      <c r="A18" s="139" t="s">
        <v>1581</v>
      </c>
      <c r="B18" s="140">
        <v>1990</v>
      </c>
      <c r="C18" s="140">
        <v>7</v>
      </c>
      <c r="D18" s="140">
        <v>38876.33057851241</v>
      </c>
      <c r="E18" s="140">
        <v>856.52231404958707</v>
      </c>
      <c r="F18" s="138">
        <v>40401.639669421478</v>
      </c>
    </row>
    <row r="19" spans="1:6" x14ac:dyDescent="0.3">
      <c r="A19" s="139" t="s">
        <v>1581</v>
      </c>
      <c r="B19" s="140">
        <v>1990</v>
      </c>
      <c r="C19" s="140">
        <v>8</v>
      </c>
      <c r="D19" s="140">
        <v>38402.77685950412</v>
      </c>
      <c r="E19" s="140">
        <v>856.52231404958707</v>
      </c>
      <c r="F19" s="138">
        <v>39906.446280991739</v>
      </c>
    </row>
    <row r="20" spans="1:6" x14ac:dyDescent="0.3">
      <c r="A20" s="139" t="s">
        <v>1581</v>
      </c>
      <c r="B20" s="140">
        <v>1990</v>
      </c>
      <c r="C20" s="140">
        <v>9</v>
      </c>
      <c r="D20" s="140">
        <v>36456.575206611567</v>
      </c>
      <c r="E20" s="140">
        <v>828.89256198347141</v>
      </c>
      <c r="F20" s="138">
        <v>37860.932231404957</v>
      </c>
    </row>
    <row r="21" spans="1:6" x14ac:dyDescent="0.3">
      <c r="A21" s="139" t="s">
        <v>1581</v>
      </c>
      <c r="B21" s="140">
        <v>1990</v>
      </c>
      <c r="C21" s="140">
        <v>10</v>
      </c>
      <c r="D21" s="140">
        <v>37886.419834710745</v>
      </c>
      <c r="E21" s="140">
        <v>1107.6694214876036</v>
      </c>
      <c r="F21" s="138">
        <v>39465.441322314036</v>
      </c>
    </row>
    <row r="22" spans="1:6" x14ac:dyDescent="0.3">
      <c r="A22" s="139" t="s">
        <v>1581</v>
      </c>
      <c r="B22" s="140">
        <v>1990</v>
      </c>
      <c r="C22" s="140">
        <v>11</v>
      </c>
      <c r="D22" s="140">
        <v>37053.044628099182</v>
      </c>
      <c r="E22" s="140">
        <v>1472.7867768595042</v>
      </c>
      <c r="F22" s="138">
        <v>38437.467768595052</v>
      </c>
    </row>
    <row r="23" spans="1:6" x14ac:dyDescent="0.3">
      <c r="A23" s="139" t="s">
        <v>1581</v>
      </c>
      <c r="B23" s="140">
        <v>1990</v>
      </c>
      <c r="C23" s="140">
        <v>12</v>
      </c>
      <c r="D23" s="140">
        <v>38310.604958677686</v>
      </c>
      <c r="E23" s="140">
        <v>2286.5851239669423</v>
      </c>
      <c r="F23" s="138">
        <v>40001.890909090907</v>
      </c>
    </row>
    <row r="24" spans="1:6" x14ac:dyDescent="0.3">
      <c r="A24" s="139" t="s">
        <v>1581</v>
      </c>
      <c r="B24" s="140">
        <v>1991</v>
      </c>
      <c r="C24" s="140">
        <v>1</v>
      </c>
      <c r="D24" s="140">
        <v>38052.932231404957</v>
      </c>
      <c r="E24" s="140">
        <v>1274.9157024793381</v>
      </c>
      <c r="F24" s="138">
        <v>39554.638016528923</v>
      </c>
    </row>
    <row r="25" spans="1:6" x14ac:dyDescent="0.3">
      <c r="A25" s="139" t="s">
        <v>1581</v>
      </c>
      <c r="B25" s="140">
        <v>1991</v>
      </c>
      <c r="C25" s="140">
        <v>2</v>
      </c>
      <c r="D25" s="140">
        <v>34583.642975206603</v>
      </c>
      <c r="E25" s="140">
        <v>3239.46446280992</v>
      </c>
      <c r="F25" s="138">
        <v>36477.084297520647</v>
      </c>
    </row>
    <row r="26" spans="1:6" x14ac:dyDescent="0.3">
      <c r="A26" s="139" t="s">
        <v>1581</v>
      </c>
      <c r="B26" s="140">
        <v>1991</v>
      </c>
      <c r="C26" s="140">
        <v>3</v>
      </c>
      <c r="D26" s="140">
        <v>38818.849586776858</v>
      </c>
      <c r="E26" s="140">
        <v>18949.130578512395</v>
      </c>
      <c r="F26" s="138">
        <v>44986.452892561982</v>
      </c>
    </row>
    <row r="27" spans="1:6" x14ac:dyDescent="0.3">
      <c r="A27" s="139" t="s">
        <v>1581</v>
      </c>
      <c r="B27" s="140">
        <v>1991</v>
      </c>
      <c r="C27" s="140">
        <v>4</v>
      </c>
      <c r="D27" s="140">
        <v>37102.591735537193</v>
      </c>
      <c r="E27" s="140">
        <v>888.69421487603336</v>
      </c>
      <c r="F27" s="138">
        <v>39045.024793388431</v>
      </c>
    </row>
    <row r="28" spans="1:6" x14ac:dyDescent="0.3">
      <c r="A28" s="139" t="s">
        <v>1581</v>
      </c>
      <c r="B28" s="140">
        <v>1991</v>
      </c>
      <c r="C28" s="140">
        <v>5</v>
      </c>
      <c r="D28" s="140">
        <v>38443.319008264465</v>
      </c>
      <c r="E28" s="140">
        <v>1229.4743801652885</v>
      </c>
      <c r="F28" s="138">
        <v>40147.676033057862</v>
      </c>
    </row>
    <row r="29" spans="1:6" x14ac:dyDescent="0.3">
      <c r="A29" s="139" t="s">
        <v>1581</v>
      </c>
      <c r="B29" s="140">
        <v>1991</v>
      </c>
      <c r="C29" s="140">
        <v>6</v>
      </c>
      <c r="D29" s="140">
        <v>37098.68429752066</v>
      </c>
      <c r="E29" s="140">
        <v>1590.5057851239674</v>
      </c>
      <c r="F29" s="138">
        <v>38610.089256198335</v>
      </c>
    </row>
    <row r="30" spans="1:6" x14ac:dyDescent="0.3">
      <c r="A30" s="139" t="s">
        <v>1581</v>
      </c>
      <c r="B30" s="140">
        <v>1991</v>
      </c>
      <c r="C30" s="140">
        <v>7</v>
      </c>
      <c r="D30" s="140">
        <v>37679.385123966953</v>
      </c>
      <c r="E30" s="140">
        <v>856.52231404958707</v>
      </c>
      <c r="F30" s="138">
        <v>39145.467768595045</v>
      </c>
    </row>
    <row r="31" spans="1:6" x14ac:dyDescent="0.3">
      <c r="A31" s="139" t="s">
        <v>1581</v>
      </c>
      <c r="B31" s="140">
        <v>1991</v>
      </c>
      <c r="C31" s="140">
        <v>8</v>
      </c>
      <c r="D31" s="140">
        <v>38494.909090909081</v>
      </c>
      <c r="E31" s="140">
        <v>856.52231404958707</v>
      </c>
      <c r="F31" s="138">
        <v>39896.05289256198</v>
      </c>
    </row>
    <row r="32" spans="1:6" x14ac:dyDescent="0.3">
      <c r="A32" s="139" t="s">
        <v>1581</v>
      </c>
      <c r="B32" s="140">
        <v>1991</v>
      </c>
      <c r="C32" s="140">
        <v>9</v>
      </c>
      <c r="D32" s="140">
        <v>37274.995041322312</v>
      </c>
      <c r="E32" s="140">
        <v>828.89256198347141</v>
      </c>
      <c r="F32" s="138">
        <v>38623.041322314049</v>
      </c>
    </row>
    <row r="33" spans="1:6" x14ac:dyDescent="0.3">
      <c r="A33" s="139" t="s">
        <v>1581</v>
      </c>
      <c r="B33" s="140">
        <v>1991</v>
      </c>
      <c r="C33" s="140">
        <v>10</v>
      </c>
      <c r="D33" s="140">
        <v>38682.128925619836</v>
      </c>
      <c r="E33" s="140">
        <v>4207.5371900826431</v>
      </c>
      <c r="F33" s="138">
        <v>40248.277685950416</v>
      </c>
    </row>
    <row r="34" spans="1:6" x14ac:dyDescent="0.3">
      <c r="A34" s="139" t="s">
        <v>1581</v>
      </c>
      <c r="B34" s="140">
        <v>1991</v>
      </c>
      <c r="C34" s="140">
        <v>11</v>
      </c>
      <c r="D34" s="140">
        <v>37045.229752066116</v>
      </c>
      <c r="E34" s="140">
        <v>1296.0793388429745</v>
      </c>
      <c r="F34" s="138">
        <v>38349.46115702478</v>
      </c>
    </row>
    <row r="35" spans="1:6" x14ac:dyDescent="0.3">
      <c r="A35" s="139" t="s">
        <v>1581</v>
      </c>
      <c r="B35" s="140">
        <v>1991</v>
      </c>
      <c r="C35" s="140">
        <v>12</v>
      </c>
      <c r="D35" s="140">
        <v>38362.175206611573</v>
      </c>
      <c r="E35" s="140">
        <v>3254.181818181818</v>
      </c>
      <c r="F35" s="138">
        <v>40248.852892561983</v>
      </c>
    </row>
    <row r="36" spans="1:6" x14ac:dyDescent="0.3">
      <c r="A36" s="139" t="s">
        <v>1581</v>
      </c>
      <c r="B36" s="140">
        <v>1992</v>
      </c>
      <c r="C36" s="140">
        <v>1</v>
      </c>
      <c r="D36" s="140">
        <v>38191.676033057855</v>
      </c>
      <c r="E36" s="140">
        <v>2479.0611570247934</v>
      </c>
      <c r="F36" s="138">
        <v>40314.684297520675</v>
      </c>
    </row>
    <row r="37" spans="1:6" x14ac:dyDescent="0.3">
      <c r="A37" s="139" t="s">
        <v>1581</v>
      </c>
      <c r="B37" s="140">
        <v>1992</v>
      </c>
      <c r="C37" s="140">
        <v>2</v>
      </c>
      <c r="D37" s="140">
        <v>35996.727272727265</v>
      </c>
      <c r="E37" s="140">
        <v>11088.416528925623</v>
      </c>
      <c r="F37" s="138">
        <v>40093.705785123966</v>
      </c>
    </row>
    <row r="38" spans="1:6" x14ac:dyDescent="0.3">
      <c r="A38" s="139" t="s">
        <v>1581</v>
      </c>
      <c r="B38" s="140">
        <v>1992</v>
      </c>
      <c r="C38" s="140">
        <v>3</v>
      </c>
      <c r="D38" s="140">
        <v>38012.251239669422</v>
      </c>
      <c r="E38" s="140">
        <v>3944.7669421487631</v>
      </c>
      <c r="F38" s="138">
        <v>40817.018181818181</v>
      </c>
    </row>
    <row r="39" spans="1:6" x14ac:dyDescent="0.3">
      <c r="A39" s="139" t="s">
        <v>1581</v>
      </c>
      <c r="B39" s="140">
        <v>1992</v>
      </c>
      <c r="C39" s="140">
        <v>4</v>
      </c>
      <c r="D39" s="140">
        <v>36777.520661157025</v>
      </c>
      <c r="E39" s="140">
        <v>2197.8842975206608</v>
      </c>
      <c r="F39" s="138">
        <v>38703.272727272735</v>
      </c>
    </row>
    <row r="40" spans="1:6" x14ac:dyDescent="0.3">
      <c r="A40" s="139" t="s">
        <v>1581</v>
      </c>
      <c r="B40" s="140">
        <v>1992</v>
      </c>
      <c r="C40" s="140">
        <v>5</v>
      </c>
      <c r="D40" s="140">
        <v>38118.327272727271</v>
      </c>
      <c r="E40" s="140">
        <v>856.52231404958707</v>
      </c>
      <c r="F40" s="138">
        <v>39596.548760330581</v>
      </c>
    </row>
    <row r="41" spans="1:6" x14ac:dyDescent="0.3">
      <c r="A41" s="139" t="s">
        <v>1581</v>
      </c>
      <c r="B41" s="140">
        <v>1992</v>
      </c>
      <c r="C41" s="140">
        <v>6</v>
      </c>
      <c r="D41" s="140">
        <v>37510.869421487594</v>
      </c>
      <c r="E41" s="140">
        <v>1116.3570247933887</v>
      </c>
      <c r="F41" s="138">
        <v>39012.932231404971</v>
      </c>
    </row>
    <row r="42" spans="1:6" x14ac:dyDescent="0.3">
      <c r="A42" s="139" t="s">
        <v>1581</v>
      </c>
      <c r="B42" s="140">
        <v>1992</v>
      </c>
      <c r="C42" s="140">
        <v>7</v>
      </c>
      <c r="D42" s="140">
        <v>47590.77024793392</v>
      </c>
      <c r="E42" s="140">
        <v>856.52231404958707</v>
      </c>
      <c r="F42" s="138">
        <v>48962.459504132232</v>
      </c>
    </row>
    <row r="43" spans="1:6" x14ac:dyDescent="0.3">
      <c r="A43" s="139" t="s">
        <v>1581</v>
      </c>
      <c r="B43" s="140">
        <v>1992</v>
      </c>
      <c r="C43" s="140">
        <v>8</v>
      </c>
      <c r="D43" s="140">
        <v>37041.163636363635</v>
      </c>
      <c r="E43" s="140">
        <v>856.52231404958707</v>
      </c>
      <c r="F43" s="138">
        <v>38389.071074380154</v>
      </c>
    </row>
    <row r="44" spans="1:6" x14ac:dyDescent="0.3">
      <c r="A44" s="139" t="s">
        <v>1581</v>
      </c>
      <c r="B44" s="140">
        <v>1992</v>
      </c>
      <c r="C44" s="140">
        <v>9</v>
      </c>
      <c r="D44" s="140">
        <v>37064.965289256201</v>
      </c>
      <c r="E44" s="140">
        <v>828.89256198347141</v>
      </c>
      <c r="F44" s="138">
        <v>38276.132231404947</v>
      </c>
    </row>
    <row r="45" spans="1:6" x14ac:dyDescent="0.3">
      <c r="A45" s="139" t="s">
        <v>1581</v>
      </c>
      <c r="B45" s="140">
        <v>1992</v>
      </c>
      <c r="C45" s="140">
        <v>10</v>
      </c>
      <c r="D45" s="140">
        <v>37882.532231404955</v>
      </c>
      <c r="E45" s="140">
        <v>3159.3322314049578</v>
      </c>
      <c r="F45" s="138">
        <v>39517.269421487617</v>
      </c>
    </row>
    <row r="46" spans="1:6" x14ac:dyDescent="0.3">
      <c r="A46" s="139" t="s">
        <v>1581</v>
      </c>
      <c r="B46" s="140">
        <v>1992</v>
      </c>
      <c r="C46" s="140">
        <v>11</v>
      </c>
      <c r="D46" s="140">
        <v>36531.669421487612</v>
      </c>
      <c r="E46" s="140">
        <v>849.02479338843011</v>
      </c>
      <c r="F46" s="138">
        <v>37780.621487603305</v>
      </c>
    </row>
    <row r="47" spans="1:6" x14ac:dyDescent="0.3">
      <c r="A47" s="139" t="s">
        <v>1581</v>
      </c>
      <c r="B47" s="140">
        <v>1992</v>
      </c>
      <c r="C47" s="140">
        <v>12</v>
      </c>
      <c r="D47" s="140">
        <v>37910.20165289256</v>
      </c>
      <c r="E47" s="140">
        <v>10692.753719008268</v>
      </c>
      <c r="F47" s="138">
        <v>40704.079338842988</v>
      </c>
    </row>
    <row r="48" spans="1:6" x14ac:dyDescent="0.3">
      <c r="A48" s="139" t="s">
        <v>1581</v>
      </c>
      <c r="B48" s="140">
        <v>1993</v>
      </c>
      <c r="C48" s="140">
        <v>1</v>
      </c>
      <c r="D48" s="140">
        <v>38360.132231404947</v>
      </c>
      <c r="E48" s="140">
        <v>19498.433057851245</v>
      </c>
      <c r="F48" s="138">
        <v>45475.080991735551</v>
      </c>
    </row>
    <row r="49" spans="1:6" x14ac:dyDescent="0.3">
      <c r="A49" s="139" t="s">
        <v>1581</v>
      </c>
      <c r="B49" s="140">
        <v>1993</v>
      </c>
      <c r="C49" s="140">
        <v>2</v>
      </c>
      <c r="D49" s="140">
        <v>34663.001652892548</v>
      </c>
      <c r="E49" s="140">
        <v>9886.6115702479347</v>
      </c>
      <c r="F49" s="138">
        <v>39718.433057851231</v>
      </c>
    </row>
    <row r="50" spans="1:6" x14ac:dyDescent="0.3">
      <c r="A50" s="139" t="s">
        <v>1581</v>
      </c>
      <c r="B50" s="140">
        <v>1993</v>
      </c>
      <c r="C50" s="140">
        <v>3</v>
      </c>
      <c r="D50" s="140">
        <v>277071.17355371907</v>
      </c>
      <c r="E50" s="140">
        <v>5474.6380165289238</v>
      </c>
      <c r="F50" s="138">
        <v>279045.38181818189</v>
      </c>
    </row>
    <row r="51" spans="1:6" x14ac:dyDescent="0.3">
      <c r="A51" s="139" t="s">
        <v>1581</v>
      </c>
      <c r="B51" s="140">
        <v>1993</v>
      </c>
      <c r="C51" s="140">
        <v>4</v>
      </c>
      <c r="D51" s="140">
        <v>37265.057851239668</v>
      </c>
      <c r="E51" s="140">
        <v>2843.4842975206625</v>
      </c>
      <c r="F51" s="138">
        <v>40444.879338842984</v>
      </c>
    </row>
    <row r="52" spans="1:6" x14ac:dyDescent="0.3">
      <c r="A52" s="139" t="s">
        <v>1581</v>
      </c>
      <c r="B52" s="140">
        <v>1993</v>
      </c>
      <c r="C52" s="140">
        <v>5</v>
      </c>
      <c r="D52" s="140">
        <v>37704.019834710743</v>
      </c>
      <c r="E52" s="140">
        <v>1818.2280991735533</v>
      </c>
      <c r="F52" s="138">
        <v>39944.985123966944</v>
      </c>
    </row>
    <row r="53" spans="1:6" x14ac:dyDescent="0.3">
      <c r="A53" s="139" t="s">
        <v>1581</v>
      </c>
      <c r="B53" s="140">
        <v>1993</v>
      </c>
      <c r="C53" s="140">
        <v>6</v>
      </c>
      <c r="D53" s="140">
        <v>36509.950413223138</v>
      </c>
      <c r="E53" s="140">
        <v>1539.4314049586762</v>
      </c>
      <c r="F53" s="138">
        <v>38325.203305785122</v>
      </c>
    </row>
    <row r="54" spans="1:6" x14ac:dyDescent="0.3">
      <c r="A54" s="139" t="s">
        <v>1581</v>
      </c>
      <c r="B54" s="140">
        <v>1993</v>
      </c>
      <c r="C54" s="140">
        <v>7</v>
      </c>
      <c r="D54" s="140">
        <v>37754.638016528908</v>
      </c>
      <c r="E54" s="140">
        <v>856.52231404958707</v>
      </c>
      <c r="F54" s="138">
        <v>39435.213223140498</v>
      </c>
    </row>
    <row r="55" spans="1:6" x14ac:dyDescent="0.3">
      <c r="A55" s="139" t="s">
        <v>1581</v>
      </c>
      <c r="B55" s="140">
        <v>1993</v>
      </c>
      <c r="C55" s="140">
        <v>8</v>
      </c>
      <c r="D55" s="140">
        <v>37816.105785123953</v>
      </c>
      <c r="E55" s="140">
        <v>1398.5454545454536</v>
      </c>
      <c r="F55" s="138">
        <v>39632.528925619845</v>
      </c>
    </row>
    <row r="56" spans="1:6" x14ac:dyDescent="0.3">
      <c r="A56" s="139" t="s">
        <v>1581</v>
      </c>
      <c r="B56" s="140">
        <v>1993</v>
      </c>
      <c r="C56" s="140">
        <v>9</v>
      </c>
      <c r="D56" s="140">
        <v>36458.41983471073</v>
      </c>
      <c r="E56" s="140">
        <v>828.89256198347141</v>
      </c>
      <c r="F56" s="138">
        <v>37893.282644628096</v>
      </c>
    </row>
    <row r="57" spans="1:6" x14ac:dyDescent="0.3">
      <c r="A57" s="139" t="s">
        <v>1581</v>
      </c>
      <c r="B57" s="140">
        <v>1993</v>
      </c>
      <c r="C57" s="140">
        <v>10</v>
      </c>
      <c r="D57" s="140">
        <v>37704.099173553732</v>
      </c>
      <c r="E57" s="140">
        <v>1144.7008264462806</v>
      </c>
      <c r="F57" s="138">
        <v>39200.925619834721</v>
      </c>
    </row>
    <row r="58" spans="1:6" x14ac:dyDescent="0.3">
      <c r="A58" s="139" t="s">
        <v>1581</v>
      </c>
      <c r="B58" s="140">
        <v>1993</v>
      </c>
      <c r="C58" s="140">
        <v>11</v>
      </c>
      <c r="D58" s="140">
        <v>36866.816528925621</v>
      </c>
      <c r="E58" s="140">
        <v>4016.350413223141</v>
      </c>
      <c r="F58" s="138">
        <v>38413.4082644628</v>
      </c>
    </row>
    <row r="59" spans="1:6" x14ac:dyDescent="0.3">
      <c r="A59" s="139" t="s">
        <v>1581</v>
      </c>
      <c r="B59" s="140">
        <v>1993</v>
      </c>
      <c r="C59" s="140">
        <v>12</v>
      </c>
      <c r="D59" s="140">
        <v>38318.578512396685</v>
      </c>
      <c r="E59" s="140">
        <v>5632.5024793388366</v>
      </c>
      <c r="F59" s="138">
        <v>40941.183471074371</v>
      </c>
    </row>
    <row r="60" spans="1:6" x14ac:dyDescent="0.3">
      <c r="A60" s="139" t="s">
        <v>1581</v>
      </c>
      <c r="B60" s="140">
        <v>1994</v>
      </c>
      <c r="C60" s="140">
        <v>1</v>
      </c>
      <c r="D60" s="140">
        <v>37961.712396694216</v>
      </c>
      <c r="E60" s="140">
        <v>2118.9421487603308</v>
      </c>
      <c r="F60" s="138">
        <v>39797.295867768582</v>
      </c>
    </row>
    <row r="61" spans="1:6" x14ac:dyDescent="0.3">
      <c r="A61" s="139" t="s">
        <v>1581</v>
      </c>
      <c r="B61" s="140">
        <v>1994</v>
      </c>
      <c r="C61" s="140">
        <v>2</v>
      </c>
      <c r="D61" s="140">
        <v>35386.31404958677</v>
      </c>
      <c r="E61" s="140">
        <v>6114.3669421487584</v>
      </c>
      <c r="F61" s="138">
        <v>38681.137190082642</v>
      </c>
    </row>
    <row r="62" spans="1:6" x14ac:dyDescent="0.3">
      <c r="A62" s="139" t="s">
        <v>1581</v>
      </c>
      <c r="B62" s="140">
        <v>1994</v>
      </c>
      <c r="C62" s="140">
        <v>3</v>
      </c>
      <c r="D62" s="140">
        <v>38547.471074380177</v>
      </c>
      <c r="E62" s="140">
        <v>1004.9057851239672</v>
      </c>
      <c r="F62" s="138">
        <v>40169.990082644625</v>
      </c>
    </row>
    <row r="63" spans="1:6" x14ac:dyDescent="0.3">
      <c r="A63" s="139" t="s">
        <v>1581</v>
      </c>
      <c r="B63" s="140">
        <v>1994</v>
      </c>
      <c r="C63" s="140">
        <v>4</v>
      </c>
      <c r="D63" s="140">
        <v>37292.905785123978</v>
      </c>
      <c r="E63" s="140">
        <v>2141.4942148760315</v>
      </c>
      <c r="F63" s="138">
        <v>38698.393388429751</v>
      </c>
    </row>
    <row r="64" spans="1:6" x14ac:dyDescent="0.3">
      <c r="A64" s="139" t="s">
        <v>1581</v>
      </c>
      <c r="B64" s="140">
        <v>1994</v>
      </c>
      <c r="C64" s="140">
        <v>5</v>
      </c>
      <c r="D64" s="140">
        <v>39174.664462809917</v>
      </c>
      <c r="E64" s="140">
        <v>965.17685950413261</v>
      </c>
      <c r="F64" s="138">
        <v>40592.866115702476</v>
      </c>
    </row>
    <row r="65" spans="1:6" x14ac:dyDescent="0.3">
      <c r="A65" s="139" t="s">
        <v>1581</v>
      </c>
      <c r="B65" s="140">
        <v>1994</v>
      </c>
      <c r="C65" s="140">
        <v>6</v>
      </c>
      <c r="D65" s="140">
        <v>37102.631404958658</v>
      </c>
      <c r="E65" s="140">
        <v>828.89256198347141</v>
      </c>
      <c r="F65" s="138">
        <v>38266.195041322302</v>
      </c>
    </row>
    <row r="66" spans="1:6" x14ac:dyDescent="0.3">
      <c r="A66" s="139" t="s">
        <v>1581</v>
      </c>
      <c r="B66" s="140">
        <v>1994</v>
      </c>
      <c r="C66" s="140">
        <v>7</v>
      </c>
      <c r="D66" s="140">
        <v>38083.636363636346</v>
      </c>
      <c r="E66" s="140">
        <v>856.52231404958707</v>
      </c>
      <c r="F66" s="138">
        <v>39222.604958677672</v>
      </c>
    </row>
    <row r="67" spans="1:6" x14ac:dyDescent="0.3">
      <c r="A67" s="139" t="s">
        <v>1581</v>
      </c>
      <c r="B67" s="140">
        <v>1994</v>
      </c>
      <c r="C67" s="140">
        <v>8</v>
      </c>
      <c r="D67" s="140">
        <v>38023.100826446294</v>
      </c>
      <c r="E67" s="140">
        <v>856.52231404958707</v>
      </c>
      <c r="F67" s="138">
        <v>39122.419834710745</v>
      </c>
    </row>
    <row r="68" spans="1:6" x14ac:dyDescent="0.3">
      <c r="A68" s="139" t="s">
        <v>1581</v>
      </c>
      <c r="B68" s="140">
        <v>1994</v>
      </c>
      <c r="C68" s="140">
        <v>9</v>
      </c>
      <c r="D68" s="140">
        <v>37253.295867768597</v>
      </c>
      <c r="E68" s="140">
        <v>828.89256198347141</v>
      </c>
      <c r="F68" s="138">
        <v>38253.104132231405</v>
      </c>
    </row>
    <row r="69" spans="1:6" x14ac:dyDescent="0.3">
      <c r="A69" s="139" t="s">
        <v>1581</v>
      </c>
      <c r="B69" s="140">
        <v>1994</v>
      </c>
      <c r="C69" s="140">
        <v>10</v>
      </c>
      <c r="D69" s="140">
        <v>37969.606611570249</v>
      </c>
      <c r="E69" s="140">
        <v>1311.1537190082638</v>
      </c>
      <c r="F69" s="138">
        <v>39081.401652892564</v>
      </c>
    </row>
    <row r="70" spans="1:6" x14ac:dyDescent="0.3">
      <c r="A70" s="139" t="s">
        <v>1581</v>
      </c>
      <c r="B70" s="140">
        <v>1994</v>
      </c>
      <c r="C70" s="140">
        <v>11</v>
      </c>
      <c r="D70" s="140">
        <v>37011.510743801649</v>
      </c>
      <c r="E70" s="140">
        <v>6577.9438016528875</v>
      </c>
      <c r="F70" s="138">
        <v>39278.122314049579</v>
      </c>
    </row>
    <row r="71" spans="1:6" x14ac:dyDescent="0.3">
      <c r="A71" s="139" t="s">
        <v>1581</v>
      </c>
      <c r="B71" s="140">
        <v>1994</v>
      </c>
      <c r="C71" s="140">
        <v>12</v>
      </c>
      <c r="D71" s="140">
        <v>38761.428099173543</v>
      </c>
      <c r="E71" s="140">
        <v>10668.634710743816</v>
      </c>
      <c r="F71" s="138">
        <v>42223.914049586769</v>
      </c>
    </row>
    <row r="72" spans="1:6" x14ac:dyDescent="0.3">
      <c r="A72" s="139" t="s">
        <v>1581</v>
      </c>
      <c r="B72" s="140">
        <v>1995</v>
      </c>
      <c r="C72" s="140">
        <v>1</v>
      </c>
      <c r="D72" s="140">
        <v>40396.442975206613</v>
      </c>
      <c r="E72" s="140">
        <v>20443.715702479345</v>
      </c>
      <c r="F72" s="138">
        <v>49400.647933884306</v>
      </c>
    </row>
    <row r="73" spans="1:6" x14ac:dyDescent="0.3">
      <c r="A73" s="139" t="s">
        <v>1581</v>
      </c>
      <c r="B73" s="140">
        <v>1995</v>
      </c>
      <c r="C73" s="140">
        <v>2</v>
      </c>
      <c r="D73" s="140">
        <v>34639.16033057851</v>
      </c>
      <c r="E73" s="140">
        <v>841.7256198347111</v>
      </c>
      <c r="F73" s="138">
        <v>37142.737190082647</v>
      </c>
    </row>
    <row r="74" spans="1:6" x14ac:dyDescent="0.3">
      <c r="A74" s="139" t="s">
        <v>1581</v>
      </c>
      <c r="B74" s="140">
        <v>1995</v>
      </c>
      <c r="C74" s="140">
        <v>3</v>
      </c>
      <c r="D74" s="140">
        <v>1159947.3719008267</v>
      </c>
      <c r="E74" s="140">
        <v>20553.580165289262</v>
      </c>
      <c r="F74" s="138">
        <v>1165762.4925619829</v>
      </c>
    </row>
    <row r="75" spans="1:6" x14ac:dyDescent="0.3">
      <c r="A75" s="139" t="s">
        <v>1581</v>
      </c>
      <c r="B75" s="140">
        <v>1995</v>
      </c>
      <c r="C75" s="140">
        <v>4</v>
      </c>
      <c r="D75" s="140">
        <v>148031.8214876033</v>
      </c>
      <c r="E75" s="140">
        <v>3348.8727272727288</v>
      </c>
      <c r="F75" s="138">
        <v>150995.02809917356</v>
      </c>
    </row>
    <row r="76" spans="1:6" x14ac:dyDescent="0.3">
      <c r="A76" s="139" t="s">
        <v>1581</v>
      </c>
      <c r="B76" s="140">
        <v>1995</v>
      </c>
      <c r="C76" s="140">
        <v>5</v>
      </c>
      <c r="D76" s="140">
        <v>486488.35041322315</v>
      </c>
      <c r="E76" s="140">
        <v>3041.7322314049597</v>
      </c>
      <c r="F76" s="138">
        <v>489044.64793388441</v>
      </c>
    </row>
    <row r="77" spans="1:6" x14ac:dyDescent="0.3">
      <c r="A77" s="139" t="s">
        <v>1581</v>
      </c>
      <c r="B77" s="140">
        <v>1995</v>
      </c>
      <c r="C77" s="140">
        <v>6</v>
      </c>
      <c r="D77" s="140">
        <v>38793.183471074371</v>
      </c>
      <c r="E77" s="140">
        <v>2224.7008264462816</v>
      </c>
      <c r="F77" s="138">
        <v>40923.173553719011</v>
      </c>
    </row>
    <row r="78" spans="1:6" x14ac:dyDescent="0.3">
      <c r="A78" s="139" t="s">
        <v>1581</v>
      </c>
      <c r="B78" s="140">
        <v>1995</v>
      </c>
      <c r="C78" s="140">
        <v>7</v>
      </c>
      <c r="D78" s="140">
        <v>38135.127272727281</v>
      </c>
      <c r="E78" s="140">
        <v>856.52231404958707</v>
      </c>
      <c r="F78" s="138">
        <v>39877.88429752065</v>
      </c>
    </row>
    <row r="79" spans="1:6" x14ac:dyDescent="0.3">
      <c r="A79" s="139" t="s">
        <v>1581</v>
      </c>
      <c r="B79" s="140">
        <v>1995</v>
      </c>
      <c r="C79" s="140">
        <v>8</v>
      </c>
      <c r="D79" s="140">
        <v>37964.707438016529</v>
      </c>
      <c r="E79" s="140">
        <v>856.52231404958707</v>
      </c>
      <c r="F79" s="138">
        <v>39579.94710743802</v>
      </c>
    </row>
    <row r="80" spans="1:6" x14ac:dyDescent="0.3">
      <c r="A80" s="139" t="s">
        <v>1581</v>
      </c>
      <c r="B80" s="140">
        <v>1995</v>
      </c>
      <c r="C80" s="140">
        <v>9</v>
      </c>
      <c r="D80" s="140">
        <v>38055.847933884288</v>
      </c>
      <c r="E80" s="140">
        <v>828.89256198347141</v>
      </c>
      <c r="F80" s="138">
        <v>39514.373553719022</v>
      </c>
    </row>
    <row r="81" spans="1:6" x14ac:dyDescent="0.3">
      <c r="A81" s="139" t="s">
        <v>1581</v>
      </c>
      <c r="B81" s="140">
        <v>1995</v>
      </c>
      <c r="C81" s="140">
        <v>10</v>
      </c>
      <c r="D81" s="140">
        <v>97082.062809917348</v>
      </c>
      <c r="E81" s="140">
        <v>856.52231404958707</v>
      </c>
      <c r="F81" s="138">
        <v>98298.485950413218</v>
      </c>
    </row>
    <row r="82" spans="1:6" x14ac:dyDescent="0.3">
      <c r="A82" s="139" t="s">
        <v>1581</v>
      </c>
      <c r="B82" s="140">
        <v>1995</v>
      </c>
      <c r="C82" s="140">
        <v>11</v>
      </c>
      <c r="D82" s="140">
        <v>94614.664462809946</v>
      </c>
      <c r="E82" s="140">
        <v>828.89256198347141</v>
      </c>
      <c r="F82" s="138">
        <v>95896.046280991737</v>
      </c>
    </row>
    <row r="83" spans="1:6" x14ac:dyDescent="0.3">
      <c r="A83" s="139" t="s">
        <v>1581</v>
      </c>
      <c r="B83" s="140">
        <v>1995</v>
      </c>
      <c r="C83" s="140">
        <v>12</v>
      </c>
      <c r="D83" s="140">
        <v>97339.755371900872</v>
      </c>
      <c r="E83" s="140">
        <v>11581.685950413234</v>
      </c>
      <c r="F83" s="138">
        <v>100686.46611570248</v>
      </c>
    </row>
    <row r="84" spans="1:6" x14ac:dyDescent="0.3">
      <c r="A84" s="139" t="s">
        <v>1581</v>
      </c>
      <c r="B84" s="140">
        <v>1996</v>
      </c>
      <c r="C84" s="140">
        <v>1</v>
      </c>
      <c r="D84" s="140">
        <v>67464.892561983492</v>
      </c>
      <c r="E84" s="140">
        <v>9961.0314049586777</v>
      </c>
      <c r="F84" s="138">
        <v>71172.575206611582</v>
      </c>
    </row>
    <row r="85" spans="1:6" x14ac:dyDescent="0.3">
      <c r="A85" s="139" t="s">
        <v>1581</v>
      </c>
      <c r="B85" s="140">
        <v>1996</v>
      </c>
      <c r="C85" s="140">
        <v>2</v>
      </c>
      <c r="D85" s="140">
        <v>416249.11735537206</v>
      </c>
      <c r="E85" s="140">
        <v>11519.246280991738</v>
      </c>
      <c r="F85" s="138">
        <v>419926.53223140503</v>
      </c>
    </row>
    <row r="86" spans="1:6" x14ac:dyDescent="0.3">
      <c r="A86" s="139" t="s">
        <v>1581</v>
      </c>
      <c r="B86" s="140">
        <v>1996</v>
      </c>
      <c r="C86" s="140">
        <v>3</v>
      </c>
      <c r="D86" s="140">
        <v>37927.200000000019</v>
      </c>
      <c r="E86" s="140">
        <v>3553.9636363636382</v>
      </c>
      <c r="F86" s="138">
        <v>41325.361983471077</v>
      </c>
    </row>
    <row r="87" spans="1:6" x14ac:dyDescent="0.3">
      <c r="A87" s="139" t="s">
        <v>1581</v>
      </c>
      <c r="B87" s="140">
        <v>1996</v>
      </c>
      <c r="C87" s="140">
        <v>4</v>
      </c>
      <c r="D87" s="140">
        <v>37229.514049586767</v>
      </c>
      <c r="E87" s="140">
        <v>6476.1719008264408</v>
      </c>
      <c r="F87" s="138">
        <v>39900.03966942148</v>
      </c>
    </row>
    <row r="88" spans="1:6" x14ac:dyDescent="0.3">
      <c r="A88" s="139" t="s">
        <v>1581</v>
      </c>
      <c r="B88" s="140">
        <v>1996</v>
      </c>
      <c r="C88" s="140">
        <v>5</v>
      </c>
      <c r="D88" s="140">
        <v>115723.61652892565</v>
      </c>
      <c r="E88" s="140">
        <v>6581.0380165289225</v>
      </c>
      <c r="F88" s="138">
        <v>118427.12727272724</v>
      </c>
    </row>
    <row r="89" spans="1:6" x14ac:dyDescent="0.3">
      <c r="A89" s="139" t="s">
        <v>1581</v>
      </c>
      <c r="B89" s="140">
        <v>1996</v>
      </c>
      <c r="C89" s="140">
        <v>6</v>
      </c>
      <c r="D89" s="140">
        <v>36837.024793388431</v>
      </c>
      <c r="E89" s="140">
        <v>828.89256198347141</v>
      </c>
      <c r="F89" s="138">
        <v>38609.85123966942</v>
      </c>
    </row>
    <row r="90" spans="1:6" x14ac:dyDescent="0.3">
      <c r="A90" s="139" t="s">
        <v>1581</v>
      </c>
      <c r="B90" s="140">
        <v>1996</v>
      </c>
      <c r="C90" s="140">
        <v>7</v>
      </c>
      <c r="D90" s="140">
        <v>38777.295867768582</v>
      </c>
      <c r="E90" s="140">
        <v>856.52231404958707</v>
      </c>
      <c r="F90" s="138">
        <v>40299.768595041314</v>
      </c>
    </row>
    <row r="91" spans="1:6" x14ac:dyDescent="0.3">
      <c r="A91" s="139" t="s">
        <v>1581</v>
      </c>
      <c r="B91" s="140">
        <v>1996</v>
      </c>
      <c r="C91" s="140">
        <v>8</v>
      </c>
      <c r="D91" s="140">
        <v>39228.158677685948</v>
      </c>
      <c r="E91" s="140">
        <v>856.52231404958707</v>
      </c>
      <c r="F91" s="138">
        <v>40681.071074380168</v>
      </c>
    </row>
    <row r="92" spans="1:6" x14ac:dyDescent="0.3">
      <c r="A92" s="139" t="s">
        <v>1581</v>
      </c>
      <c r="B92" s="140">
        <v>1996</v>
      </c>
      <c r="C92" s="140">
        <v>9</v>
      </c>
      <c r="D92" s="140">
        <v>37035.352066115702</v>
      </c>
      <c r="E92" s="140">
        <v>828.89256198347141</v>
      </c>
      <c r="F92" s="138">
        <v>38504.568595041324</v>
      </c>
    </row>
    <row r="93" spans="1:6" x14ac:dyDescent="0.3">
      <c r="A93" s="139" t="s">
        <v>1581</v>
      </c>
      <c r="B93" s="140">
        <v>1996</v>
      </c>
      <c r="C93" s="140">
        <v>10</v>
      </c>
      <c r="D93" s="140">
        <v>70820.171900826448</v>
      </c>
      <c r="E93" s="140">
        <v>2335.5768595041327</v>
      </c>
      <c r="F93" s="138">
        <v>72471.034710743814</v>
      </c>
    </row>
    <row r="94" spans="1:6" x14ac:dyDescent="0.3">
      <c r="A94" s="139" t="s">
        <v>1581</v>
      </c>
      <c r="B94" s="140">
        <v>1996</v>
      </c>
      <c r="C94" s="140">
        <v>11</v>
      </c>
      <c r="D94" s="140">
        <v>96556.661157024777</v>
      </c>
      <c r="E94" s="140">
        <v>4595.4049586776837</v>
      </c>
      <c r="F94" s="138">
        <v>98550.902479338823</v>
      </c>
    </row>
    <row r="95" spans="1:6" x14ac:dyDescent="0.3">
      <c r="A95" s="139" t="s">
        <v>1581</v>
      </c>
      <c r="B95" s="140">
        <v>1996</v>
      </c>
      <c r="C95" s="140">
        <v>12</v>
      </c>
      <c r="D95" s="140">
        <v>506282.22148760332</v>
      </c>
      <c r="E95" s="140">
        <v>19675.378512396695</v>
      </c>
      <c r="F95" s="138">
        <v>509250.66446280992</v>
      </c>
    </row>
    <row r="96" spans="1:6" x14ac:dyDescent="0.3">
      <c r="A96" s="139" t="s">
        <v>1581</v>
      </c>
      <c r="B96" s="140">
        <v>1997</v>
      </c>
      <c r="C96" s="140">
        <v>1</v>
      </c>
      <c r="D96" s="140">
        <v>1645211.6429752063</v>
      </c>
      <c r="E96" s="140">
        <v>20857.804958677694</v>
      </c>
      <c r="F96" s="138">
        <v>1653495.570247934</v>
      </c>
    </row>
    <row r="97" spans="1:6" x14ac:dyDescent="0.3">
      <c r="A97" s="139" t="s">
        <v>1581</v>
      </c>
      <c r="B97" s="140">
        <v>1997</v>
      </c>
      <c r="C97" s="140">
        <v>2</v>
      </c>
      <c r="D97" s="140">
        <v>294133.68595041323</v>
      </c>
      <c r="E97" s="140">
        <v>773.63305785123998</v>
      </c>
      <c r="F97" s="138">
        <v>297573.00495867757</v>
      </c>
    </row>
    <row r="98" spans="1:6" x14ac:dyDescent="0.3">
      <c r="A98" s="139" t="s">
        <v>1581</v>
      </c>
      <c r="B98" s="140">
        <v>1997</v>
      </c>
      <c r="C98" s="140">
        <v>3</v>
      </c>
      <c r="D98" s="140">
        <v>38967.530578512386</v>
      </c>
      <c r="E98" s="140">
        <v>1963.3586776859495</v>
      </c>
      <c r="F98" s="138">
        <v>41220.595041322311</v>
      </c>
    </row>
    <row r="99" spans="1:6" x14ac:dyDescent="0.3">
      <c r="A99" s="139" t="s">
        <v>1581</v>
      </c>
      <c r="B99" s="140">
        <v>1997</v>
      </c>
      <c r="C99" s="140">
        <v>4</v>
      </c>
      <c r="D99" s="140">
        <v>37013.454545454544</v>
      </c>
      <c r="E99" s="140">
        <v>1606.5719008264457</v>
      </c>
      <c r="F99" s="138">
        <v>38882.657851239681</v>
      </c>
    </row>
    <row r="100" spans="1:6" x14ac:dyDescent="0.3">
      <c r="A100" s="139" t="s">
        <v>1581</v>
      </c>
      <c r="B100" s="140">
        <v>1997</v>
      </c>
      <c r="C100" s="140">
        <v>5</v>
      </c>
      <c r="D100" s="140">
        <v>38474.181818181816</v>
      </c>
      <c r="E100" s="140">
        <v>891.45123966942185</v>
      </c>
      <c r="F100" s="138">
        <v>40177.487603305795</v>
      </c>
    </row>
    <row r="101" spans="1:6" x14ac:dyDescent="0.3">
      <c r="A101" s="139" t="s">
        <v>1581</v>
      </c>
      <c r="B101" s="140">
        <v>1997</v>
      </c>
      <c r="C101" s="140">
        <v>6</v>
      </c>
      <c r="D101" s="140">
        <v>37948.83966942149</v>
      </c>
      <c r="E101" s="140">
        <v>1051.0016528925623</v>
      </c>
      <c r="F101" s="138">
        <v>39562.393388429751</v>
      </c>
    </row>
    <row r="102" spans="1:6" x14ac:dyDescent="0.3">
      <c r="A102" s="139" t="s">
        <v>1581</v>
      </c>
      <c r="B102" s="140">
        <v>1997</v>
      </c>
      <c r="C102" s="140">
        <v>7</v>
      </c>
      <c r="D102" s="140">
        <v>38550.466115702468</v>
      </c>
      <c r="E102" s="140">
        <v>856.52231404958707</v>
      </c>
      <c r="F102" s="138">
        <v>40003.378512396703</v>
      </c>
    </row>
    <row r="103" spans="1:6" x14ac:dyDescent="0.3">
      <c r="A103" s="139" t="s">
        <v>1581</v>
      </c>
      <c r="B103" s="140">
        <v>1997</v>
      </c>
      <c r="C103" s="140">
        <v>8</v>
      </c>
      <c r="D103" s="140">
        <v>39333.223140495858</v>
      </c>
      <c r="E103" s="140">
        <v>938.83636363636401</v>
      </c>
      <c r="F103" s="138">
        <v>40862.181818181809</v>
      </c>
    </row>
    <row r="104" spans="1:6" x14ac:dyDescent="0.3">
      <c r="A104" s="139" t="s">
        <v>1581</v>
      </c>
      <c r="B104" s="140">
        <v>1997</v>
      </c>
      <c r="C104" s="140">
        <v>9</v>
      </c>
      <c r="D104" s="140">
        <v>37360.264462809915</v>
      </c>
      <c r="E104" s="140">
        <v>868.16528925619866</v>
      </c>
      <c r="F104" s="138">
        <v>38707.73553719007</v>
      </c>
    </row>
    <row r="105" spans="1:6" x14ac:dyDescent="0.3">
      <c r="A105" s="139" t="s">
        <v>1581</v>
      </c>
      <c r="B105" s="140">
        <v>1997</v>
      </c>
      <c r="C105" s="140">
        <v>10</v>
      </c>
      <c r="D105" s="140">
        <v>47897.851239669406</v>
      </c>
      <c r="E105" s="140">
        <v>4038.1685950413253</v>
      </c>
      <c r="F105" s="138">
        <v>49752.73388429753</v>
      </c>
    </row>
    <row r="106" spans="1:6" x14ac:dyDescent="0.3">
      <c r="A106" s="139" t="s">
        <v>1581</v>
      </c>
      <c r="B106" s="140">
        <v>1997</v>
      </c>
      <c r="C106" s="140">
        <v>11</v>
      </c>
      <c r="D106" s="140">
        <v>55690.651239669431</v>
      </c>
      <c r="E106" s="140">
        <v>5355.9867768595032</v>
      </c>
      <c r="F106" s="138">
        <v>58595.960330578499</v>
      </c>
    </row>
    <row r="107" spans="1:6" x14ac:dyDescent="0.3">
      <c r="A107" s="139" t="s">
        <v>1581</v>
      </c>
      <c r="B107" s="140">
        <v>1997</v>
      </c>
      <c r="C107" s="140">
        <v>12</v>
      </c>
      <c r="D107" s="140">
        <v>57002.618181818172</v>
      </c>
      <c r="E107" s="140">
        <v>3511.3983471074407</v>
      </c>
      <c r="F107" s="138">
        <v>59573.811570247934</v>
      </c>
    </row>
    <row r="108" spans="1:6" x14ac:dyDescent="0.3">
      <c r="A108" s="139" t="s">
        <v>1581</v>
      </c>
      <c r="B108" s="140">
        <v>1998</v>
      </c>
      <c r="C108" s="140">
        <v>1</v>
      </c>
      <c r="D108" s="140">
        <v>58704.059504132245</v>
      </c>
      <c r="E108" s="140">
        <v>16935.292561983479</v>
      </c>
      <c r="F108" s="138">
        <v>64854.426446280981</v>
      </c>
    </row>
    <row r="109" spans="1:6" x14ac:dyDescent="0.3">
      <c r="A109" s="139" t="s">
        <v>1581</v>
      </c>
      <c r="B109" s="140">
        <v>1998</v>
      </c>
      <c r="C109" s="140">
        <v>2</v>
      </c>
      <c r="D109" s="140">
        <v>242359.51735537185</v>
      </c>
      <c r="E109" s="140">
        <v>15167.563636363642</v>
      </c>
      <c r="F109" s="138">
        <v>250589.57355371909</v>
      </c>
    </row>
    <row r="110" spans="1:6" x14ac:dyDescent="0.3">
      <c r="A110" s="139" t="s">
        <v>1581</v>
      </c>
      <c r="B110" s="140">
        <v>1998</v>
      </c>
      <c r="C110" s="140">
        <v>3</v>
      </c>
      <c r="D110" s="140">
        <v>152073.34214876033</v>
      </c>
      <c r="E110" s="140">
        <v>3796.3438016528939</v>
      </c>
      <c r="F110" s="138">
        <v>154828.38347107437</v>
      </c>
    </row>
    <row r="111" spans="1:6" x14ac:dyDescent="0.3">
      <c r="A111" s="139" t="s">
        <v>1581</v>
      </c>
      <c r="B111" s="140">
        <v>1998</v>
      </c>
      <c r="C111" s="140">
        <v>4</v>
      </c>
      <c r="D111" s="140">
        <v>37524.852892561983</v>
      </c>
      <c r="E111" s="140">
        <v>2400.8727272727274</v>
      </c>
      <c r="F111" s="138">
        <v>41500.859504132233</v>
      </c>
    </row>
    <row r="112" spans="1:6" x14ac:dyDescent="0.3">
      <c r="A112" s="139" t="s">
        <v>1581</v>
      </c>
      <c r="B112" s="140">
        <v>1998</v>
      </c>
      <c r="C112" s="140">
        <v>5</v>
      </c>
      <c r="D112" s="140">
        <v>38372.985123966944</v>
      </c>
      <c r="E112" s="140">
        <v>3823.3388429752067</v>
      </c>
      <c r="F112" s="138">
        <v>41495.008264462813</v>
      </c>
    </row>
    <row r="113" spans="1:6" x14ac:dyDescent="0.3">
      <c r="A113" s="139" t="s">
        <v>1581</v>
      </c>
      <c r="B113" s="140">
        <v>1998</v>
      </c>
      <c r="C113" s="140">
        <v>6</v>
      </c>
      <c r="D113" s="140">
        <v>37740.73388429753</v>
      </c>
      <c r="E113" s="140">
        <v>853.56694214876063</v>
      </c>
      <c r="F113" s="138">
        <v>40062.406611570259</v>
      </c>
    </row>
    <row r="114" spans="1:6" x14ac:dyDescent="0.3">
      <c r="A114" s="139" t="s">
        <v>1581</v>
      </c>
      <c r="B114" s="140">
        <v>1998</v>
      </c>
      <c r="C114" s="140">
        <v>7</v>
      </c>
      <c r="D114" s="140">
        <v>38389.864462809921</v>
      </c>
      <c r="E114" s="140">
        <v>856.52231404958707</v>
      </c>
      <c r="F114" s="138">
        <v>40348.323966942145</v>
      </c>
    </row>
    <row r="115" spans="1:6" x14ac:dyDescent="0.3">
      <c r="A115" s="139" t="s">
        <v>1581</v>
      </c>
      <c r="B115" s="140">
        <v>1998</v>
      </c>
      <c r="C115" s="140">
        <v>8</v>
      </c>
      <c r="D115" s="140">
        <v>38056.938842975193</v>
      </c>
      <c r="E115" s="140">
        <v>856.52231404958707</v>
      </c>
      <c r="F115" s="138">
        <v>39893.395041322314</v>
      </c>
    </row>
    <row r="116" spans="1:6" x14ac:dyDescent="0.3">
      <c r="A116" s="139" t="s">
        <v>1581</v>
      </c>
      <c r="B116" s="140">
        <v>1998</v>
      </c>
      <c r="C116" s="140">
        <v>9</v>
      </c>
      <c r="D116" s="140">
        <v>37475.186776859504</v>
      </c>
      <c r="E116" s="140">
        <v>828.89256198347141</v>
      </c>
      <c r="F116" s="138">
        <v>39170.181818181816</v>
      </c>
    </row>
    <row r="117" spans="1:6" x14ac:dyDescent="0.3">
      <c r="A117" s="139" t="s">
        <v>1581</v>
      </c>
      <c r="B117" s="140">
        <v>1998</v>
      </c>
      <c r="C117" s="140">
        <v>10</v>
      </c>
      <c r="D117" s="140">
        <v>38734.710743801661</v>
      </c>
      <c r="E117" s="140">
        <v>1893.223140495867</v>
      </c>
      <c r="F117" s="138">
        <v>40894.11570247935</v>
      </c>
    </row>
    <row r="118" spans="1:6" x14ac:dyDescent="0.3">
      <c r="A118" s="139" t="s">
        <v>1581</v>
      </c>
      <c r="B118" s="140">
        <v>1998</v>
      </c>
      <c r="C118" s="140">
        <v>11</v>
      </c>
      <c r="D118" s="140">
        <v>37857.699173553716</v>
      </c>
      <c r="E118" s="140">
        <v>6028.0661157024806</v>
      </c>
      <c r="F118" s="138">
        <v>41552.985123966952</v>
      </c>
    </row>
    <row r="119" spans="1:6" x14ac:dyDescent="0.3">
      <c r="A119" s="139" t="s">
        <v>1581</v>
      </c>
      <c r="B119" s="140">
        <v>1998</v>
      </c>
      <c r="C119" s="140">
        <v>12</v>
      </c>
      <c r="D119" s="140">
        <v>38422.552066115706</v>
      </c>
      <c r="E119" s="140">
        <v>3260.9851239669447</v>
      </c>
      <c r="F119" s="138">
        <v>41479.398347107446</v>
      </c>
    </row>
    <row r="120" spans="1:6" x14ac:dyDescent="0.3">
      <c r="A120" s="139" t="s">
        <v>1581</v>
      </c>
      <c r="B120" s="140">
        <v>1999</v>
      </c>
      <c r="C120" s="140">
        <v>1</v>
      </c>
      <c r="D120" s="140">
        <v>38242.15537190083</v>
      </c>
      <c r="E120" s="140">
        <v>8026.0363636363609</v>
      </c>
      <c r="F120" s="138">
        <v>41082.406611570244</v>
      </c>
    </row>
    <row r="121" spans="1:6" x14ac:dyDescent="0.3">
      <c r="A121" s="139" t="s">
        <v>1581</v>
      </c>
      <c r="B121" s="140">
        <v>1999</v>
      </c>
      <c r="C121" s="140">
        <v>2</v>
      </c>
      <c r="D121" s="140">
        <v>107560.78016528925</v>
      </c>
      <c r="E121" s="140">
        <v>12903.074380165292</v>
      </c>
      <c r="F121" s="138">
        <v>111596.9652892562</v>
      </c>
    </row>
    <row r="122" spans="1:6" x14ac:dyDescent="0.3">
      <c r="A122" s="139" t="s">
        <v>1581</v>
      </c>
      <c r="B122" s="140">
        <v>1999</v>
      </c>
      <c r="C122" s="140">
        <v>3</v>
      </c>
      <c r="D122" s="140">
        <v>57154.809917355393</v>
      </c>
      <c r="E122" s="140">
        <v>1500.5157024793377</v>
      </c>
      <c r="F122" s="138">
        <v>59885.27603305786</v>
      </c>
    </row>
    <row r="123" spans="1:6" x14ac:dyDescent="0.3">
      <c r="A123" s="139" t="s">
        <v>1581</v>
      </c>
      <c r="B123" s="140">
        <v>1999</v>
      </c>
      <c r="C123" s="140">
        <v>4</v>
      </c>
      <c r="D123" s="140">
        <v>36888.535537190088</v>
      </c>
      <c r="E123" s="140">
        <v>1049.2165289256197</v>
      </c>
      <c r="F123" s="138">
        <v>38961.322314049568</v>
      </c>
    </row>
    <row r="124" spans="1:6" x14ac:dyDescent="0.3">
      <c r="A124" s="139" t="s">
        <v>1581</v>
      </c>
      <c r="B124" s="140">
        <v>1999</v>
      </c>
      <c r="C124" s="140">
        <v>5</v>
      </c>
      <c r="D124" s="140">
        <v>38200.601652892561</v>
      </c>
      <c r="E124" s="140">
        <v>856.52231404958707</v>
      </c>
      <c r="F124" s="138">
        <v>39975.312396694208</v>
      </c>
    </row>
    <row r="125" spans="1:6" x14ac:dyDescent="0.3">
      <c r="A125" s="139" t="s">
        <v>1581</v>
      </c>
      <c r="B125" s="140">
        <v>1999</v>
      </c>
      <c r="C125" s="140">
        <v>6</v>
      </c>
      <c r="D125" s="140">
        <v>36686.439669421474</v>
      </c>
      <c r="E125" s="140">
        <v>828.89256198347141</v>
      </c>
      <c r="F125" s="138">
        <v>38310.109090909093</v>
      </c>
    </row>
    <row r="126" spans="1:6" x14ac:dyDescent="0.3">
      <c r="A126" s="139" t="s">
        <v>1581</v>
      </c>
      <c r="B126" s="140">
        <v>1999</v>
      </c>
      <c r="C126" s="140">
        <v>7</v>
      </c>
      <c r="D126" s="140">
        <v>38448.297520661159</v>
      </c>
      <c r="E126" s="140">
        <v>856.52231404958707</v>
      </c>
      <c r="F126" s="138">
        <v>40006.809917355371</v>
      </c>
    </row>
    <row r="127" spans="1:6" x14ac:dyDescent="0.3">
      <c r="A127" s="139" t="s">
        <v>1581</v>
      </c>
      <c r="B127" s="140">
        <v>1999</v>
      </c>
      <c r="C127" s="140">
        <v>8</v>
      </c>
      <c r="D127" s="140">
        <v>38563.239669421477</v>
      </c>
      <c r="E127" s="140">
        <v>856.52231404958707</v>
      </c>
      <c r="F127" s="138">
        <v>40065.421487603293</v>
      </c>
    </row>
    <row r="128" spans="1:6" x14ac:dyDescent="0.3">
      <c r="A128" s="139" t="s">
        <v>1581</v>
      </c>
      <c r="B128" s="140">
        <v>1999</v>
      </c>
      <c r="C128" s="140">
        <v>9</v>
      </c>
      <c r="D128" s="140">
        <v>39203.404958677696</v>
      </c>
      <c r="E128" s="140">
        <v>828.89256198347141</v>
      </c>
      <c r="F128" s="138">
        <v>40581.659504132229</v>
      </c>
    </row>
    <row r="129" spans="1:6" x14ac:dyDescent="0.3">
      <c r="A129" s="139" t="s">
        <v>1581</v>
      </c>
      <c r="B129" s="140">
        <v>1999</v>
      </c>
      <c r="C129" s="140">
        <v>10</v>
      </c>
      <c r="D129" s="140">
        <v>39353.990082644617</v>
      </c>
      <c r="E129" s="140">
        <v>3630.4661157024802</v>
      </c>
      <c r="F129" s="138">
        <v>41051.742148760328</v>
      </c>
    </row>
    <row r="130" spans="1:6" x14ac:dyDescent="0.3">
      <c r="A130" s="139" t="s">
        <v>1581</v>
      </c>
      <c r="B130" s="140">
        <v>1999</v>
      </c>
      <c r="C130" s="140">
        <v>11</v>
      </c>
      <c r="D130" s="140">
        <v>37901.276033057839</v>
      </c>
      <c r="E130" s="140">
        <v>3272.9057851239677</v>
      </c>
      <c r="F130" s="138">
        <v>39614.737190082655</v>
      </c>
    </row>
    <row r="131" spans="1:6" x14ac:dyDescent="0.3">
      <c r="A131" s="139" t="s">
        <v>1581</v>
      </c>
      <c r="B131" s="140">
        <v>1999</v>
      </c>
      <c r="C131" s="140">
        <v>12</v>
      </c>
      <c r="D131" s="140">
        <v>38063.742148760328</v>
      </c>
      <c r="E131" s="140">
        <v>1133.2363636363634</v>
      </c>
      <c r="F131" s="138">
        <v>39572.56859504131</v>
      </c>
    </row>
    <row r="132" spans="1:6" x14ac:dyDescent="0.3">
      <c r="A132" s="139" t="s">
        <v>1581</v>
      </c>
      <c r="B132" s="140">
        <v>2000</v>
      </c>
      <c r="C132" s="140">
        <v>1</v>
      </c>
      <c r="D132" s="140">
        <v>37944.793388429753</v>
      </c>
      <c r="E132" s="140">
        <v>9140.7471074380192</v>
      </c>
      <c r="F132" s="138">
        <v>41292.852892561983</v>
      </c>
    </row>
    <row r="133" spans="1:6" x14ac:dyDescent="0.3">
      <c r="A133" s="139" t="s">
        <v>1581</v>
      </c>
      <c r="B133" s="140">
        <v>2000</v>
      </c>
      <c r="C133" s="140">
        <v>2</v>
      </c>
      <c r="D133" s="140">
        <v>36714.128925619822</v>
      </c>
      <c r="E133" s="140">
        <v>16411.358677685952</v>
      </c>
      <c r="F133" s="138">
        <v>42613.229752066116</v>
      </c>
    </row>
    <row r="134" spans="1:6" x14ac:dyDescent="0.3">
      <c r="A134" s="139" t="s">
        <v>1581</v>
      </c>
      <c r="B134" s="140">
        <v>2000</v>
      </c>
      <c r="C134" s="140">
        <v>3</v>
      </c>
      <c r="D134" s="140">
        <v>39040.89917355372</v>
      </c>
      <c r="E134" s="140">
        <v>3307.4776859504159</v>
      </c>
      <c r="F134" s="138">
        <v>42650.677685950432</v>
      </c>
    </row>
    <row r="135" spans="1:6" x14ac:dyDescent="0.3">
      <c r="A135" s="139" t="s">
        <v>1581</v>
      </c>
      <c r="B135" s="140">
        <v>2000</v>
      </c>
      <c r="C135" s="140">
        <v>4</v>
      </c>
      <c r="D135" s="140">
        <v>36549.738842975217</v>
      </c>
      <c r="E135" s="140">
        <v>1458.4066115702465</v>
      </c>
      <c r="F135" s="138">
        <v>38761.864462809921</v>
      </c>
    </row>
    <row r="136" spans="1:6" x14ac:dyDescent="0.3">
      <c r="A136" s="139" t="s">
        <v>1581</v>
      </c>
      <c r="B136" s="140">
        <v>2000</v>
      </c>
      <c r="C136" s="140">
        <v>5</v>
      </c>
      <c r="D136" s="140">
        <v>39203.365289256188</v>
      </c>
      <c r="E136" s="140">
        <v>1302.327272727272</v>
      </c>
      <c r="F136" s="138">
        <v>41242.809917355386</v>
      </c>
    </row>
    <row r="137" spans="1:6" x14ac:dyDescent="0.3">
      <c r="A137" s="139" t="s">
        <v>1581</v>
      </c>
      <c r="B137" s="140">
        <v>2000</v>
      </c>
      <c r="C137" s="140">
        <v>6</v>
      </c>
      <c r="D137" s="140">
        <v>37122.446280991739</v>
      </c>
      <c r="E137" s="140">
        <v>828.89256198347141</v>
      </c>
      <c r="F137" s="138">
        <v>38914.095867768607</v>
      </c>
    </row>
    <row r="138" spans="1:6" x14ac:dyDescent="0.3">
      <c r="A138" s="139" t="s">
        <v>1581</v>
      </c>
      <c r="B138" s="140">
        <v>2000</v>
      </c>
      <c r="C138" s="140">
        <v>7</v>
      </c>
      <c r="D138" s="140">
        <v>38430.446280991739</v>
      </c>
      <c r="E138" s="140">
        <v>856.52231404958707</v>
      </c>
      <c r="F138" s="138">
        <v>40102.988429752055</v>
      </c>
    </row>
    <row r="139" spans="1:6" x14ac:dyDescent="0.3">
      <c r="A139" s="139" t="s">
        <v>1581</v>
      </c>
      <c r="B139" s="140">
        <v>2000</v>
      </c>
      <c r="C139" s="140">
        <v>8</v>
      </c>
      <c r="D139" s="140">
        <v>38281.666115702479</v>
      </c>
      <c r="E139" s="140">
        <v>856.52231404958707</v>
      </c>
      <c r="F139" s="138">
        <v>39883.338842975209</v>
      </c>
    </row>
    <row r="140" spans="1:6" x14ac:dyDescent="0.3">
      <c r="A140" s="139" t="s">
        <v>1581</v>
      </c>
      <c r="B140" s="140">
        <v>2000</v>
      </c>
      <c r="C140" s="140">
        <v>9</v>
      </c>
      <c r="D140" s="140">
        <v>37611.907438016526</v>
      </c>
      <c r="E140" s="140">
        <v>912.19834710743839</v>
      </c>
      <c r="F140" s="138">
        <v>39084.456198347107</v>
      </c>
    </row>
    <row r="141" spans="1:6" x14ac:dyDescent="0.3">
      <c r="A141" s="139" t="s">
        <v>1581</v>
      </c>
      <c r="B141" s="140">
        <v>2000</v>
      </c>
      <c r="C141" s="140">
        <v>10</v>
      </c>
      <c r="D141" s="140">
        <v>38703.966942148771</v>
      </c>
      <c r="E141" s="140">
        <v>3426.2479338842963</v>
      </c>
      <c r="F141" s="138">
        <v>40772.290909090909</v>
      </c>
    </row>
    <row r="142" spans="1:6" x14ac:dyDescent="0.3">
      <c r="A142" s="139" t="s">
        <v>1581</v>
      </c>
      <c r="B142" s="140">
        <v>2000</v>
      </c>
      <c r="C142" s="140">
        <v>11</v>
      </c>
      <c r="D142" s="140">
        <v>37774.413223140495</v>
      </c>
      <c r="E142" s="140">
        <v>851.0082644628103</v>
      </c>
      <c r="F142" s="138">
        <v>39369.520661157039</v>
      </c>
    </row>
    <row r="143" spans="1:6" x14ac:dyDescent="0.3">
      <c r="A143" s="139" t="s">
        <v>1581</v>
      </c>
      <c r="B143" s="140">
        <v>2000</v>
      </c>
      <c r="C143" s="140">
        <v>12</v>
      </c>
      <c r="D143" s="140">
        <v>38575.080991735551</v>
      </c>
      <c r="E143" s="140">
        <v>1350.2876033057837</v>
      </c>
      <c r="F143" s="138">
        <v>40174.571900826428</v>
      </c>
    </row>
    <row r="144" spans="1:6" x14ac:dyDescent="0.3">
      <c r="A144" s="139" t="s">
        <v>1581</v>
      </c>
      <c r="B144" s="140">
        <v>2001</v>
      </c>
      <c r="C144" s="140">
        <v>1</v>
      </c>
      <c r="D144" s="140">
        <v>38765.355371900834</v>
      </c>
      <c r="E144" s="140">
        <v>3768.8330578512409</v>
      </c>
      <c r="F144" s="138">
        <v>41536.680991735535</v>
      </c>
    </row>
    <row r="145" spans="1:6" x14ac:dyDescent="0.3">
      <c r="A145" s="139" t="s">
        <v>1581</v>
      </c>
      <c r="B145" s="140">
        <v>2001</v>
      </c>
      <c r="C145" s="140">
        <v>2</v>
      </c>
      <c r="D145" s="140">
        <v>35200.006611570243</v>
      </c>
      <c r="E145" s="140">
        <v>4594.2148760330574</v>
      </c>
      <c r="F145" s="138">
        <v>38677.923966942159</v>
      </c>
    </row>
    <row r="146" spans="1:6" x14ac:dyDescent="0.3">
      <c r="A146" s="139" t="s">
        <v>1581</v>
      </c>
      <c r="B146" s="140">
        <v>2001</v>
      </c>
      <c r="C146" s="140">
        <v>3</v>
      </c>
      <c r="D146" s="140">
        <v>38701.904132231408</v>
      </c>
      <c r="E146" s="140">
        <v>1917.7388429752039</v>
      </c>
      <c r="F146" s="138">
        <v>41253.500826446281</v>
      </c>
    </row>
    <row r="147" spans="1:6" x14ac:dyDescent="0.3">
      <c r="A147" s="139" t="s">
        <v>1581</v>
      </c>
      <c r="B147" s="140">
        <v>2001</v>
      </c>
      <c r="C147" s="140">
        <v>4</v>
      </c>
      <c r="D147" s="140">
        <v>37570.314049586785</v>
      </c>
      <c r="E147" s="140">
        <v>1961.2760330578499</v>
      </c>
      <c r="F147" s="138">
        <v>39495.034710743799</v>
      </c>
    </row>
    <row r="148" spans="1:6" x14ac:dyDescent="0.3">
      <c r="A148" s="139" t="s">
        <v>1581</v>
      </c>
      <c r="B148" s="140">
        <v>2001</v>
      </c>
      <c r="C148" s="140">
        <v>5</v>
      </c>
      <c r="D148" s="140">
        <v>38081.633057851242</v>
      </c>
      <c r="E148" s="140">
        <v>856.52231404958707</v>
      </c>
      <c r="F148" s="138">
        <v>39624.634710743805</v>
      </c>
    </row>
    <row r="149" spans="1:6" x14ac:dyDescent="0.3">
      <c r="A149" s="139" t="s">
        <v>1581</v>
      </c>
      <c r="B149" s="140">
        <v>2001</v>
      </c>
      <c r="C149" s="140">
        <v>6</v>
      </c>
      <c r="D149" s="140">
        <v>37177.943801652902</v>
      </c>
      <c r="E149" s="140">
        <v>828.89256198347141</v>
      </c>
      <c r="F149" s="138">
        <v>38607.451239669419</v>
      </c>
    </row>
    <row r="150" spans="1:6" x14ac:dyDescent="0.3">
      <c r="A150" s="139" t="s">
        <v>1581</v>
      </c>
      <c r="B150" s="140">
        <v>2001</v>
      </c>
      <c r="C150" s="140">
        <v>7</v>
      </c>
      <c r="D150" s="140">
        <v>43642.770247933899</v>
      </c>
      <c r="E150" s="140">
        <v>856.52231404958707</v>
      </c>
      <c r="F150" s="138">
        <v>45049.328925619833</v>
      </c>
    </row>
    <row r="151" spans="1:6" x14ac:dyDescent="0.3">
      <c r="A151" s="139" t="s">
        <v>1581</v>
      </c>
      <c r="B151" s="140">
        <v>2001</v>
      </c>
      <c r="C151" s="140">
        <v>8</v>
      </c>
      <c r="D151" s="140">
        <v>41262.545454545463</v>
      </c>
      <c r="E151" s="140">
        <v>856.52231404958707</v>
      </c>
      <c r="F151" s="138">
        <v>42632.88595041322</v>
      </c>
    </row>
    <row r="152" spans="1:6" x14ac:dyDescent="0.3">
      <c r="A152" s="139" t="s">
        <v>1581</v>
      </c>
      <c r="B152" s="140">
        <v>2001</v>
      </c>
      <c r="C152" s="140">
        <v>9</v>
      </c>
      <c r="D152" s="140">
        <v>37661.514049586789</v>
      </c>
      <c r="E152" s="140">
        <v>909.02479338843011</v>
      </c>
      <c r="F152" s="138">
        <v>38931.074380165286</v>
      </c>
    </row>
    <row r="153" spans="1:6" x14ac:dyDescent="0.3">
      <c r="A153" s="139" t="s">
        <v>1581</v>
      </c>
      <c r="B153" s="140">
        <v>2001</v>
      </c>
      <c r="C153" s="140">
        <v>10</v>
      </c>
      <c r="D153" s="140">
        <v>38608.859504132219</v>
      </c>
      <c r="E153" s="140">
        <v>1613.434710743802</v>
      </c>
      <c r="F153" s="138">
        <v>39876.317355371903</v>
      </c>
    </row>
    <row r="154" spans="1:6" x14ac:dyDescent="0.3">
      <c r="A154" s="139" t="s">
        <v>1581</v>
      </c>
      <c r="B154" s="140">
        <v>2001</v>
      </c>
      <c r="C154" s="140">
        <v>11</v>
      </c>
      <c r="D154" s="140">
        <v>37451.444628099176</v>
      </c>
      <c r="E154" s="140">
        <v>6391.1008264462807</v>
      </c>
      <c r="F154" s="138">
        <v>39908.90578512397</v>
      </c>
    </row>
    <row r="155" spans="1:6" x14ac:dyDescent="0.3">
      <c r="A155" s="139" t="s">
        <v>1581</v>
      </c>
      <c r="B155" s="140">
        <v>2001</v>
      </c>
      <c r="C155" s="140">
        <v>12</v>
      </c>
      <c r="D155" s="140">
        <v>38291.722314049584</v>
      </c>
      <c r="E155" s="140">
        <v>10037.335537190083</v>
      </c>
      <c r="F155" s="138">
        <v>42895.814876033066</v>
      </c>
    </row>
    <row r="156" spans="1:6" x14ac:dyDescent="0.3">
      <c r="A156" s="139" t="s">
        <v>1581</v>
      </c>
      <c r="B156" s="140">
        <v>2002</v>
      </c>
      <c r="C156" s="140">
        <v>1</v>
      </c>
      <c r="D156" s="140">
        <v>38624.687603305771</v>
      </c>
      <c r="E156" s="140">
        <v>4015.0611570247961</v>
      </c>
      <c r="F156" s="138">
        <v>42406.472727272718</v>
      </c>
    </row>
    <row r="157" spans="1:6" x14ac:dyDescent="0.3">
      <c r="A157" s="139" t="s">
        <v>1581</v>
      </c>
      <c r="B157" s="140">
        <v>2002</v>
      </c>
      <c r="C157" s="140">
        <v>2</v>
      </c>
      <c r="D157" s="140">
        <v>34353.719008264459</v>
      </c>
      <c r="E157" s="140">
        <v>3733.2495867768607</v>
      </c>
      <c r="F157" s="138">
        <v>36171.292561983471</v>
      </c>
    </row>
    <row r="158" spans="1:6" x14ac:dyDescent="0.3">
      <c r="A158" s="139" t="s">
        <v>1581</v>
      </c>
      <c r="B158" s="140">
        <v>2002</v>
      </c>
      <c r="C158" s="140">
        <v>3</v>
      </c>
      <c r="D158" s="140">
        <v>38705.990082644639</v>
      </c>
      <c r="E158" s="140">
        <v>5428.978512396694</v>
      </c>
      <c r="F158" s="138">
        <v>40946.181818181831</v>
      </c>
    </row>
    <row r="159" spans="1:6" x14ac:dyDescent="0.3">
      <c r="A159" s="139" t="s">
        <v>1581</v>
      </c>
      <c r="B159" s="140">
        <v>2002</v>
      </c>
      <c r="C159" s="140">
        <v>4</v>
      </c>
      <c r="D159" s="140">
        <v>37247.345454545452</v>
      </c>
      <c r="E159" s="140">
        <v>926.4595041322317</v>
      </c>
      <c r="F159" s="138">
        <v>38839.438016528926</v>
      </c>
    </row>
    <row r="160" spans="1:6" x14ac:dyDescent="0.3">
      <c r="A160" s="139" t="s">
        <v>1581</v>
      </c>
      <c r="B160" s="140">
        <v>2002</v>
      </c>
      <c r="C160" s="140">
        <v>5</v>
      </c>
      <c r="D160" s="140">
        <v>38204.628099173555</v>
      </c>
      <c r="E160" s="140">
        <v>1665.0446280991728</v>
      </c>
      <c r="F160" s="138">
        <v>39874.413223140487</v>
      </c>
    </row>
    <row r="161" spans="1:6" x14ac:dyDescent="0.3">
      <c r="A161" s="139" t="s">
        <v>1581</v>
      </c>
      <c r="B161" s="140">
        <v>2002</v>
      </c>
      <c r="C161" s="140">
        <v>6</v>
      </c>
      <c r="D161" s="140">
        <v>37915.219834710755</v>
      </c>
      <c r="E161" s="140">
        <v>828.89256198347141</v>
      </c>
      <c r="F161" s="138">
        <v>39276.83305785124</v>
      </c>
    </row>
    <row r="162" spans="1:6" x14ac:dyDescent="0.3">
      <c r="A162" s="139" t="s">
        <v>1581</v>
      </c>
      <c r="B162" s="140">
        <v>2002</v>
      </c>
      <c r="C162" s="140">
        <v>7</v>
      </c>
      <c r="D162" s="140">
        <v>44041.130578512406</v>
      </c>
      <c r="E162" s="140">
        <v>856.52231404958707</v>
      </c>
      <c r="F162" s="138">
        <v>45390.327272727256</v>
      </c>
    </row>
    <row r="163" spans="1:6" x14ac:dyDescent="0.3">
      <c r="A163" s="139" t="s">
        <v>1581</v>
      </c>
      <c r="B163" s="140">
        <v>2002</v>
      </c>
      <c r="C163" s="140">
        <v>8</v>
      </c>
      <c r="D163" s="140">
        <v>49080.971900826429</v>
      </c>
      <c r="E163" s="140">
        <v>856.52231404958707</v>
      </c>
      <c r="F163" s="138">
        <v>50367.768595041336</v>
      </c>
    </row>
    <row r="164" spans="1:6" x14ac:dyDescent="0.3">
      <c r="A164" s="139" t="s">
        <v>1581</v>
      </c>
      <c r="B164" s="140">
        <v>2002</v>
      </c>
      <c r="C164" s="140">
        <v>9</v>
      </c>
      <c r="D164" s="140">
        <v>37869.600000000013</v>
      </c>
      <c r="E164" s="140">
        <v>828.89256198347141</v>
      </c>
      <c r="F164" s="138">
        <v>39128.251239669422</v>
      </c>
    </row>
    <row r="165" spans="1:6" x14ac:dyDescent="0.3">
      <c r="A165" s="139" t="s">
        <v>1581</v>
      </c>
      <c r="B165" s="140">
        <v>2002</v>
      </c>
      <c r="C165" s="140">
        <v>10</v>
      </c>
      <c r="D165" s="140">
        <v>39072.614876033069</v>
      </c>
      <c r="E165" s="140">
        <v>856.52231404958707</v>
      </c>
      <c r="F165" s="138">
        <v>40270.948760330575</v>
      </c>
    </row>
    <row r="166" spans="1:6" x14ac:dyDescent="0.3">
      <c r="A166" s="139" t="s">
        <v>1581</v>
      </c>
      <c r="B166" s="140">
        <v>2002</v>
      </c>
      <c r="C166" s="140">
        <v>11</v>
      </c>
      <c r="D166" s="140">
        <v>37651.557024793379</v>
      </c>
      <c r="E166" s="140">
        <v>4623.292561983465</v>
      </c>
      <c r="F166" s="138">
        <v>39780.47603305785</v>
      </c>
    </row>
    <row r="167" spans="1:6" x14ac:dyDescent="0.3">
      <c r="A167" s="139" t="s">
        <v>1581</v>
      </c>
      <c r="B167" s="140">
        <v>2002</v>
      </c>
      <c r="C167" s="140">
        <v>12</v>
      </c>
      <c r="D167" s="140">
        <v>38703.927272727284</v>
      </c>
      <c r="E167" s="140">
        <v>18676.264462809922</v>
      </c>
      <c r="F167" s="138">
        <v>44478.228099173546</v>
      </c>
    </row>
    <row r="168" spans="1:6" x14ac:dyDescent="0.3">
      <c r="A168" s="139" t="s">
        <v>1581</v>
      </c>
      <c r="B168" s="140">
        <v>2003</v>
      </c>
      <c r="C168" s="140">
        <v>1</v>
      </c>
      <c r="D168" s="140">
        <v>39181.547107438026</v>
      </c>
      <c r="E168" s="140">
        <v>3241.9041322314069</v>
      </c>
      <c r="F168" s="138">
        <v>42924.535537190102</v>
      </c>
    </row>
    <row r="169" spans="1:6" x14ac:dyDescent="0.3">
      <c r="A169" s="139" t="s">
        <v>1581</v>
      </c>
      <c r="B169" s="140">
        <v>2003</v>
      </c>
      <c r="C169" s="140">
        <v>2</v>
      </c>
      <c r="D169" s="140">
        <v>35164.343801652889</v>
      </c>
      <c r="E169" s="140">
        <v>2179.2793388429759</v>
      </c>
      <c r="F169" s="138">
        <v>37432.661157024791</v>
      </c>
    </row>
    <row r="170" spans="1:6" x14ac:dyDescent="0.3">
      <c r="A170" s="139" t="s">
        <v>1581</v>
      </c>
      <c r="B170" s="140">
        <v>2003</v>
      </c>
      <c r="C170" s="140">
        <v>3</v>
      </c>
      <c r="D170" s="140">
        <v>38751.5305785124</v>
      </c>
      <c r="E170" s="140">
        <v>4066.9685950413236</v>
      </c>
      <c r="F170" s="138">
        <v>40824.039669421487</v>
      </c>
    </row>
    <row r="171" spans="1:6" x14ac:dyDescent="0.3">
      <c r="A171" s="139" t="s">
        <v>1581</v>
      </c>
      <c r="B171" s="140">
        <v>2003</v>
      </c>
      <c r="C171" s="140">
        <v>4</v>
      </c>
      <c r="D171" s="140">
        <v>37463.325619834708</v>
      </c>
      <c r="E171" s="140">
        <v>5790.644628099175</v>
      </c>
      <c r="F171" s="138">
        <v>40361.117355371898</v>
      </c>
    </row>
    <row r="172" spans="1:6" x14ac:dyDescent="0.3">
      <c r="A172" s="139" t="s">
        <v>1581</v>
      </c>
      <c r="B172" s="140">
        <v>2003</v>
      </c>
      <c r="C172" s="140">
        <v>5</v>
      </c>
      <c r="D172" s="140">
        <v>38484.039669421487</v>
      </c>
      <c r="E172" s="140">
        <v>2064.6942148760309</v>
      </c>
      <c r="F172" s="138">
        <v>40688.152066115705</v>
      </c>
    </row>
    <row r="173" spans="1:6" x14ac:dyDescent="0.3">
      <c r="A173" s="139" t="s">
        <v>1581</v>
      </c>
      <c r="B173" s="140">
        <v>2003</v>
      </c>
      <c r="C173" s="140">
        <v>6</v>
      </c>
      <c r="D173" s="140">
        <v>37259.266115702478</v>
      </c>
      <c r="E173" s="140">
        <v>828.89256198347141</v>
      </c>
      <c r="F173" s="138">
        <v>38736.535537190081</v>
      </c>
    </row>
    <row r="174" spans="1:6" x14ac:dyDescent="0.3">
      <c r="A174" s="139" t="s">
        <v>1581</v>
      </c>
      <c r="B174" s="140">
        <v>2003</v>
      </c>
      <c r="C174" s="140">
        <v>7</v>
      </c>
      <c r="D174" s="140">
        <v>41738.340495867786</v>
      </c>
      <c r="E174" s="140">
        <v>856.52231404958707</v>
      </c>
      <c r="F174" s="138">
        <v>43183.021487603313</v>
      </c>
    </row>
    <row r="175" spans="1:6" x14ac:dyDescent="0.3">
      <c r="A175" s="139" t="s">
        <v>1581</v>
      </c>
      <c r="B175" s="140">
        <v>2003</v>
      </c>
      <c r="C175" s="140">
        <v>8</v>
      </c>
      <c r="D175" s="140">
        <v>43735.993388429772</v>
      </c>
      <c r="E175" s="140">
        <v>1065.4809917355374</v>
      </c>
      <c r="F175" s="138">
        <v>45305.1570247934</v>
      </c>
    </row>
    <row r="176" spans="1:6" x14ac:dyDescent="0.3">
      <c r="A176" s="139" t="s">
        <v>1581</v>
      </c>
      <c r="B176" s="140">
        <v>2003</v>
      </c>
      <c r="C176" s="140">
        <v>9</v>
      </c>
      <c r="D176" s="140">
        <v>37596.079338842988</v>
      </c>
      <c r="E176" s="140">
        <v>828.89256198347141</v>
      </c>
      <c r="F176" s="138">
        <v>38882.280991735541</v>
      </c>
    </row>
    <row r="177" spans="1:6" x14ac:dyDescent="0.3">
      <c r="A177" s="139" t="s">
        <v>1581</v>
      </c>
      <c r="B177" s="140">
        <v>2003</v>
      </c>
      <c r="C177" s="140">
        <v>10</v>
      </c>
      <c r="D177" s="140">
        <v>38525.672727272729</v>
      </c>
      <c r="E177" s="140">
        <v>856.52231404958707</v>
      </c>
      <c r="F177" s="138">
        <v>39820.621487603319</v>
      </c>
    </row>
    <row r="178" spans="1:6" x14ac:dyDescent="0.3">
      <c r="A178" s="139" t="s">
        <v>1581</v>
      </c>
      <c r="B178" s="140">
        <v>2003</v>
      </c>
      <c r="C178" s="140">
        <v>11</v>
      </c>
      <c r="D178" s="140">
        <v>37203.748760330593</v>
      </c>
      <c r="E178" s="140">
        <v>3291.5504132231431</v>
      </c>
      <c r="F178" s="138">
        <v>39288.277685950423</v>
      </c>
    </row>
    <row r="179" spans="1:6" x14ac:dyDescent="0.3">
      <c r="A179" s="139" t="s">
        <v>1581</v>
      </c>
      <c r="B179" s="140">
        <v>2003</v>
      </c>
      <c r="C179" s="140">
        <v>12</v>
      </c>
      <c r="D179" s="140">
        <v>38803.061157024807</v>
      </c>
      <c r="E179" s="140">
        <v>10047.947107438014</v>
      </c>
      <c r="F179" s="138">
        <v>43016.588429752068</v>
      </c>
    </row>
    <row r="180" spans="1:6" x14ac:dyDescent="0.3">
      <c r="A180" s="139" t="s">
        <v>1581</v>
      </c>
      <c r="B180" s="140">
        <v>2004</v>
      </c>
      <c r="C180" s="140">
        <v>1</v>
      </c>
      <c r="D180" s="140">
        <v>47943.352066115687</v>
      </c>
      <c r="E180" s="140">
        <v>3313.0314049586805</v>
      </c>
      <c r="F180" s="138">
        <v>51660.495867768594</v>
      </c>
    </row>
    <row r="181" spans="1:6" x14ac:dyDescent="0.3">
      <c r="A181" s="139" t="s">
        <v>1581</v>
      </c>
      <c r="B181" s="140">
        <v>2004</v>
      </c>
      <c r="C181" s="140">
        <v>2</v>
      </c>
      <c r="D181" s="140">
        <v>51163.775206611572</v>
      </c>
      <c r="E181" s="140">
        <v>9264.714049586777</v>
      </c>
      <c r="F181" s="138">
        <v>55267.557024793379</v>
      </c>
    </row>
    <row r="182" spans="1:6" x14ac:dyDescent="0.3">
      <c r="A182" s="139" t="s">
        <v>1581</v>
      </c>
      <c r="B182" s="140">
        <v>2004</v>
      </c>
      <c r="C182" s="140">
        <v>3</v>
      </c>
      <c r="D182" s="140">
        <v>50232.476033057894</v>
      </c>
      <c r="E182" s="140">
        <v>1880.568595041321</v>
      </c>
      <c r="F182" s="138">
        <v>52861.586776859491</v>
      </c>
    </row>
    <row r="183" spans="1:6" x14ac:dyDescent="0.3">
      <c r="A183" s="139" t="s">
        <v>1581</v>
      </c>
      <c r="B183" s="140">
        <v>2004</v>
      </c>
      <c r="C183" s="140">
        <v>4</v>
      </c>
      <c r="D183" s="140">
        <v>37956.852892561983</v>
      </c>
      <c r="E183" s="140">
        <v>833.83140495867804</v>
      </c>
      <c r="F183" s="138">
        <v>39595.041322314064</v>
      </c>
    </row>
    <row r="184" spans="1:6" x14ac:dyDescent="0.3">
      <c r="A184" s="139" t="s">
        <v>1581</v>
      </c>
      <c r="B184" s="140">
        <v>2004</v>
      </c>
      <c r="C184" s="140">
        <v>5</v>
      </c>
      <c r="D184" s="140">
        <v>38820.872727272741</v>
      </c>
      <c r="E184" s="140">
        <v>856.52231404958707</v>
      </c>
      <c r="F184" s="138">
        <v>40410.228099173553</v>
      </c>
    </row>
    <row r="185" spans="1:6" x14ac:dyDescent="0.3">
      <c r="A185" s="139" t="s">
        <v>1581</v>
      </c>
      <c r="B185" s="140">
        <v>2004</v>
      </c>
      <c r="C185" s="140">
        <v>6</v>
      </c>
      <c r="D185" s="140">
        <v>39724.621487603305</v>
      </c>
      <c r="E185" s="140">
        <v>828.89256198347141</v>
      </c>
      <c r="F185" s="138">
        <v>41148.694214876035</v>
      </c>
    </row>
    <row r="186" spans="1:6" x14ac:dyDescent="0.3">
      <c r="A186" s="139" t="s">
        <v>1581</v>
      </c>
      <c r="B186" s="140">
        <v>2004</v>
      </c>
      <c r="C186" s="140">
        <v>7</v>
      </c>
      <c r="D186" s="140">
        <v>44120.370247933875</v>
      </c>
      <c r="E186" s="140">
        <v>856.52231404958707</v>
      </c>
      <c r="F186" s="138">
        <v>45558.069421487591</v>
      </c>
    </row>
    <row r="187" spans="1:6" x14ac:dyDescent="0.3">
      <c r="A187" s="139" t="s">
        <v>1581</v>
      </c>
      <c r="B187" s="140">
        <v>2004</v>
      </c>
      <c r="C187" s="140">
        <v>8</v>
      </c>
      <c r="D187" s="140">
        <v>43387.061157024786</v>
      </c>
      <c r="E187" s="140">
        <v>856.52231404958707</v>
      </c>
      <c r="F187" s="138">
        <v>44770.314049586763</v>
      </c>
    </row>
    <row r="188" spans="1:6" x14ac:dyDescent="0.3">
      <c r="A188" s="139" t="s">
        <v>1581</v>
      </c>
      <c r="B188" s="140">
        <v>2004</v>
      </c>
      <c r="C188" s="140">
        <v>9</v>
      </c>
      <c r="D188" s="140">
        <v>38194.710743801661</v>
      </c>
      <c r="E188" s="140">
        <v>950.41983471074411</v>
      </c>
      <c r="F188" s="138">
        <v>39531.09421487603</v>
      </c>
    </row>
    <row r="189" spans="1:6" x14ac:dyDescent="0.3">
      <c r="A189" s="139" t="s">
        <v>1581</v>
      </c>
      <c r="B189" s="140">
        <v>2004</v>
      </c>
      <c r="C189" s="140">
        <v>10</v>
      </c>
      <c r="D189" s="140">
        <v>39007.279338842985</v>
      </c>
      <c r="E189" s="140">
        <v>5212.6214876033055</v>
      </c>
      <c r="F189" s="138">
        <v>41305.606611570256</v>
      </c>
    </row>
    <row r="190" spans="1:6" x14ac:dyDescent="0.3">
      <c r="A190" s="139" t="s">
        <v>1581</v>
      </c>
      <c r="B190" s="140">
        <v>2004</v>
      </c>
      <c r="C190" s="140">
        <v>11</v>
      </c>
      <c r="D190" s="140">
        <v>37659.530578512407</v>
      </c>
      <c r="E190" s="140">
        <v>2021.930578512395</v>
      </c>
      <c r="F190" s="138">
        <v>39644.56859504131</v>
      </c>
    </row>
    <row r="191" spans="1:6" x14ac:dyDescent="0.3">
      <c r="A191" s="139" t="s">
        <v>1581</v>
      </c>
      <c r="B191" s="140">
        <v>2004</v>
      </c>
      <c r="C191" s="140">
        <v>12</v>
      </c>
      <c r="D191" s="140">
        <v>38650.433057851238</v>
      </c>
      <c r="E191" s="140">
        <v>10354.373553719</v>
      </c>
      <c r="F191" s="138">
        <v>42155.186776859518</v>
      </c>
    </row>
    <row r="192" spans="1:6" x14ac:dyDescent="0.3">
      <c r="A192" s="139" t="s">
        <v>1581</v>
      </c>
      <c r="B192" s="140">
        <v>2005</v>
      </c>
      <c r="C192" s="140">
        <v>1</v>
      </c>
      <c r="D192" s="140">
        <v>39268.760330578516</v>
      </c>
      <c r="E192" s="140">
        <v>4826.5190082644604</v>
      </c>
      <c r="F192" s="138">
        <v>43263.689256198333</v>
      </c>
    </row>
    <row r="193" spans="1:6" x14ac:dyDescent="0.3">
      <c r="A193" s="139" t="s">
        <v>1581</v>
      </c>
      <c r="B193" s="140">
        <v>2005</v>
      </c>
      <c r="C193" s="140">
        <v>2</v>
      </c>
      <c r="D193" s="140">
        <v>35120.766942148752</v>
      </c>
      <c r="E193" s="140">
        <v>1910.1619834710741</v>
      </c>
      <c r="F193" s="138">
        <v>37150.770247933884</v>
      </c>
    </row>
    <row r="194" spans="1:6" x14ac:dyDescent="0.3">
      <c r="A194" s="139" t="s">
        <v>1581</v>
      </c>
      <c r="B194" s="140">
        <v>2005</v>
      </c>
      <c r="C194" s="140">
        <v>3</v>
      </c>
      <c r="D194" s="140">
        <v>38876.409917355384</v>
      </c>
      <c r="E194" s="140">
        <v>5214.0297520661115</v>
      </c>
      <c r="F194" s="138">
        <v>41373.084297520669</v>
      </c>
    </row>
    <row r="195" spans="1:6" x14ac:dyDescent="0.3">
      <c r="A195" s="139" t="s">
        <v>1581</v>
      </c>
      <c r="B195" s="140">
        <v>2005</v>
      </c>
      <c r="C195" s="140">
        <v>4</v>
      </c>
      <c r="D195" s="140">
        <v>37721.018181818181</v>
      </c>
      <c r="E195" s="140">
        <v>1560.2776859504115</v>
      </c>
      <c r="F195" s="138">
        <v>39610.591735537193</v>
      </c>
    </row>
    <row r="196" spans="1:6" x14ac:dyDescent="0.3">
      <c r="A196" s="139" t="s">
        <v>1581</v>
      </c>
      <c r="B196" s="140">
        <v>2005</v>
      </c>
      <c r="C196" s="140">
        <v>5</v>
      </c>
      <c r="D196" s="140">
        <v>39252.952066115693</v>
      </c>
      <c r="E196" s="140">
        <v>4814.122314049584</v>
      </c>
      <c r="F196" s="138">
        <v>41541.064462809903</v>
      </c>
    </row>
    <row r="197" spans="1:6" x14ac:dyDescent="0.3">
      <c r="A197" s="139" t="s">
        <v>1581</v>
      </c>
      <c r="B197" s="140">
        <v>2005</v>
      </c>
      <c r="C197" s="140">
        <v>6</v>
      </c>
      <c r="D197" s="140">
        <v>38610.783471074355</v>
      </c>
      <c r="E197" s="140">
        <v>1788.6347107438</v>
      </c>
      <c r="F197" s="138">
        <v>40310.538842975206</v>
      </c>
    </row>
    <row r="198" spans="1:6" x14ac:dyDescent="0.3">
      <c r="A198" s="139" t="s">
        <v>1581</v>
      </c>
      <c r="B198" s="140">
        <v>2005</v>
      </c>
      <c r="C198" s="140">
        <v>7</v>
      </c>
      <c r="D198" s="140">
        <v>46510.571900826428</v>
      </c>
      <c r="E198" s="140">
        <v>856.52231404958707</v>
      </c>
      <c r="F198" s="138">
        <v>47925.937190082659</v>
      </c>
    </row>
    <row r="199" spans="1:6" x14ac:dyDescent="0.3">
      <c r="A199" s="139" t="s">
        <v>1581</v>
      </c>
      <c r="B199" s="140">
        <v>2005</v>
      </c>
      <c r="C199" s="140">
        <v>8</v>
      </c>
      <c r="D199" s="140">
        <v>40568.925619834728</v>
      </c>
      <c r="E199" s="140">
        <v>856.52231404958707</v>
      </c>
      <c r="F199" s="138">
        <v>41949.599999999991</v>
      </c>
    </row>
    <row r="200" spans="1:6" x14ac:dyDescent="0.3">
      <c r="A200" s="139" t="s">
        <v>1581</v>
      </c>
      <c r="B200" s="140">
        <v>2005</v>
      </c>
      <c r="C200" s="140">
        <v>9</v>
      </c>
      <c r="D200" s="140">
        <v>37849.725619834724</v>
      </c>
      <c r="E200" s="140">
        <v>828.89256198347141</v>
      </c>
      <c r="F200" s="138">
        <v>39109.646280991721</v>
      </c>
    </row>
    <row r="201" spans="1:6" x14ac:dyDescent="0.3">
      <c r="A201" s="139" t="s">
        <v>1581</v>
      </c>
      <c r="B201" s="140">
        <v>2005</v>
      </c>
      <c r="C201" s="140">
        <v>10</v>
      </c>
      <c r="D201" s="140">
        <v>40055.662809917369</v>
      </c>
      <c r="E201" s="140">
        <v>1015.8148760330582</v>
      </c>
      <c r="F201" s="138">
        <v>41504.449586776856</v>
      </c>
    </row>
    <row r="202" spans="1:6" x14ac:dyDescent="0.3">
      <c r="A202" s="139" t="s">
        <v>1581</v>
      </c>
      <c r="B202" s="140">
        <v>2005</v>
      </c>
      <c r="C202" s="140">
        <v>11</v>
      </c>
      <c r="D202" s="140">
        <v>40222.095867768585</v>
      </c>
      <c r="E202" s="140">
        <v>3520.919008264465</v>
      </c>
      <c r="F202" s="138">
        <v>42222.228099173546</v>
      </c>
    </row>
    <row r="203" spans="1:6" x14ac:dyDescent="0.3">
      <c r="A203" s="139" t="s">
        <v>1581</v>
      </c>
      <c r="B203" s="140">
        <v>2005</v>
      </c>
      <c r="C203" s="140">
        <v>12</v>
      </c>
      <c r="D203" s="140">
        <v>404269.60661157023</v>
      </c>
      <c r="E203" s="140">
        <v>27729.81818181818</v>
      </c>
      <c r="F203" s="138">
        <v>409034.00330578518</v>
      </c>
    </row>
    <row r="204" spans="1:6" x14ac:dyDescent="0.3">
      <c r="A204" s="139" t="s">
        <v>1581</v>
      </c>
      <c r="B204" s="140">
        <v>2006</v>
      </c>
      <c r="C204" s="140">
        <v>1</v>
      </c>
      <c r="D204" s="140">
        <v>452502.10909090936</v>
      </c>
      <c r="E204" s="140">
        <v>5653.1305785123941</v>
      </c>
      <c r="F204" s="138">
        <v>458592.45619834703</v>
      </c>
    </row>
    <row r="205" spans="1:6" x14ac:dyDescent="0.3">
      <c r="A205" s="139" t="s">
        <v>1581</v>
      </c>
      <c r="B205" s="140">
        <v>2006</v>
      </c>
      <c r="C205" s="140">
        <v>2</v>
      </c>
      <c r="D205" s="140">
        <v>61773.084297520661</v>
      </c>
      <c r="E205" s="140">
        <v>6553.9239669421477</v>
      </c>
      <c r="F205" s="138">
        <v>64375.10082644628</v>
      </c>
    </row>
    <row r="206" spans="1:6" x14ac:dyDescent="0.3">
      <c r="A206" s="139" t="s">
        <v>1581</v>
      </c>
      <c r="B206" s="140">
        <v>2006</v>
      </c>
      <c r="C206" s="140">
        <v>3</v>
      </c>
      <c r="D206" s="140">
        <v>317557.2297520662</v>
      </c>
      <c r="E206" s="140">
        <v>9334.671074380165</v>
      </c>
      <c r="F206" s="138">
        <v>322855.39834710746</v>
      </c>
    </row>
    <row r="207" spans="1:6" x14ac:dyDescent="0.3">
      <c r="A207" s="139" t="s">
        <v>1581</v>
      </c>
      <c r="B207" s="140">
        <v>2006</v>
      </c>
      <c r="C207" s="140">
        <v>4</v>
      </c>
      <c r="D207" s="140">
        <v>343854.36694214877</v>
      </c>
      <c r="E207" s="140">
        <v>9461.494214876042</v>
      </c>
      <c r="F207" s="138">
        <v>348394.23471074365</v>
      </c>
    </row>
    <row r="208" spans="1:6" x14ac:dyDescent="0.3">
      <c r="A208" s="139" t="s">
        <v>1581</v>
      </c>
      <c r="B208" s="140">
        <v>2006</v>
      </c>
      <c r="C208" s="140">
        <v>5</v>
      </c>
      <c r="D208" s="140">
        <v>44122.314049586763</v>
      </c>
      <c r="E208" s="140">
        <v>856.52231404958707</v>
      </c>
      <c r="F208" s="138">
        <v>46726.095867768607</v>
      </c>
    </row>
    <row r="209" spans="1:6" x14ac:dyDescent="0.3">
      <c r="A209" s="139" t="s">
        <v>1581</v>
      </c>
      <c r="B209" s="140">
        <v>2006</v>
      </c>
      <c r="C209" s="140">
        <v>6</v>
      </c>
      <c r="D209" s="140">
        <v>42608.211570247942</v>
      </c>
      <c r="E209" s="140">
        <v>828.89256198347141</v>
      </c>
      <c r="F209" s="138">
        <v>44478.16859504133</v>
      </c>
    </row>
    <row r="210" spans="1:6" x14ac:dyDescent="0.3">
      <c r="A210" s="139" t="s">
        <v>1581</v>
      </c>
      <c r="B210" s="140">
        <v>2006</v>
      </c>
      <c r="C210" s="140">
        <v>7</v>
      </c>
      <c r="D210" s="140">
        <v>43153.229752066123</v>
      </c>
      <c r="E210" s="140">
        <v>856.52231404958707</v>
      </c>
      <c r="F210" s="138">
        <v>44967.054545454557</v>
      </c>
    </row>
    <row r="211" spans="1:6" x14ac:dyDescent="0.3">
      <c r="A211" s="139" t="s">
        <v>1581</v>
      </c>
      <c r="B211" s="140">
        <v>2006</v>
      </c>
      <c r="C211" s="140">
        <v>8</v>
      </c>
      <c r="D211" s="140">
        <v>40408.383471074369</v>
      </c>
      <c r="E211" s="140">
        <v>856.52231404958707</v>
      </c>
      <c r="F211" s="138">
        <v>42092.866115702469</v>
      </c>
    </row>
    <row r="212" spans="1:6" x14ac:dyDescent="0.3">
      <c r="A212" s="139" t="s">
        <v>1581</v>
      </c>
      <c r="B212" s="140">
        <v>2006</v>
      </c>
      <c r="C212" s="140">
        <v>9</v>
      </c>
      <c r="D212" s="140">
        <v>40989.04462809916</v>
      </c>
      <c r="E212" s="140">
        <v>828.89256198347141</v>
      </c>
      <c r="F212" s="138">
        <v>42527.36528925621</v>
      </c>
    </row>
    <row r="213" spans="1:6" x14ac:dyDescent="0.3">
      <c r="A213" s="139" t="s">
        <v>1581</v>
      </c>
      <c r="B213" s="140">
        <v>2006</v>
      </c>
      <c r="C213" s="140">
        <v>10</v>
      </c>
      <c r="D213" s="140">
        <v>42792.515702479352</v>
      </c>
      <c r="E213" s="140">
        <v>856.52231404958707</v>
      </c>
      <c r="F213" s="138">
        <v>44283.986776859507</v>
      </c>
    </row>
    <row r="214" spans="1:6" x14ac:dyDescent="0.3">
      <c r="A214" s="139" t="s">
        <v>1581</v>
      </c>
      <c r="B214" s="140">
        <v>2006</v>
      </c>
      <c r="C214" s="140">
        <v>11</v>
      </c>
      <c r="D214" s="140">
        <v>42124.641322314041</v>
      </c>
      <c r="E214" s="140">
        <v>3134.75702479339</v>
      </c>
      <c r="F214" s="138">
        <v>44218.651239669423</v>
      </c>
    </row>
    <row r="215" spans="1:6" x14ac:dyDescent="0.3">
      <c r="A215" s="139" t="s">
        <v>1581</v>
      </c>
      <c r="B215" s="140">
        <v>2006</v>
      </c>
      <c r="C215" s="140">
        <v>12</v>
      </c>
      <c r="D215" s="140">
        <v>42949.071074380176</v>
      </c>
      <c r="E215" s="140">
        <v>5394.4264462809888</v>
      </c>
      <c r="F215" s="138">
        <v>45855.292561983479</v>
      </c>
    </row>
    <row r="216" spans="1:6" x14ac:dyDescent="0.3">
      <c r="A216" s="139" t="s">
        <v>1581</v>
      </c>
      <c r="B216" s="140">
        <v>2007</v>
      </c>
      <c r="C216" s="140">
        <v>1</v>
      </c>
      <c r="D216" s="140">
        <v>42570.505785123969</v>
      </c>
      <c r="E216" s="140">
        <v>989.53388429752101</v>
      </c>
      <c r="F216" s="138">
        <v>44161.071074380168</v>
      </c>
    </row>
    <row r="217" spans="1:6" x14ac:dyDescent="0.3">
      <c r="A217" s="139" t="s">
        <v>1581</v>
      </c>
      <c r="B217" s="140">
        <v>2007</v>
      </c>
      <c r="C217" s="140">
        <v>2</v>
      </c>
      <c r="D217" s="140">
        <v>38026.135537190094</v>
      </c>
      <c r="E217" s="140">
        <v>11962.333884297528</v>
      </c>
      <c r="F217" s="138">
        <v>41039.781818181815</v>
      </c>
    </row>
    <row r="218" spans="1:6" x14ac:dyDescent="0.3">
      <c r="A218" s="139" t="s">
        <v>1581</v>
      </c>
      <c r="B218" s="140">
        <v>2007</v>
      </c>
      <c r="C218" s="140">
        <v>3</v>
      </c>
      <c r="D218" s="140">
        <v>41549.95041322316</v>
      </c>
      <c r="E218" s="140">
        <v>1151.1074380165287</v>
      </c>
      <c r="F218" s="138">
        <v>43384.403305785127</v>
      </c>
    </row>
    <row r="219" spans="1:6" x14ac:dyDescent="0.3">
      <c r="A219" s="139" t="s">
        <v>1581</v>
      </c>
      <c r="B219" s="140">
        <v>2007</v>
      </c>
      <c r="C219" s="140">
        <v>4</v>
      </c>
      <c r="D219" s="140">
        <v>39126.148760330565</v>
      </c>
      <c r="E219" s="140">
        <v>2775.8280991735546</v>
      </c>
      <c r="F219" s="138">
        <v>40831.338842975194</v>
      </c>
    </row>
    <row r="220" spans="1:6" x14ac:dyDescent="0.3">
      <c r="A220" s="139" t="s">
        <v>1581</v>
      </c>
      <c r="B220" s="140">
        <v>2007</v>
      </c>
      <c r="C220" s="140">
        <v>5</v>
      </c>
      <c r="D220" s="140">
        <v>42655.775206611572</v>
      </c>
      <c r="E220" s="140">
        <v>1052.7867768595042</v>
      </c>
      <c r="F220" s="138">
        <v>44164.839669421497</v>
      </c>
    </row>
    <row r="221" spans="1:6" x14ac:dyDescent="0.3">
      <c r="A221" s="139" t="s">
        <v>1581</v>
      </c>
      <c r="B221" s="140">
        <v>2007</v>
      </c>
      <c r="C221" s="140">
        <v>6</v>
      </c>
      <c r="D221" s="140">
        <v>40872.178512396691</v>
      </c>
      <c r="E221" s="140">
        <v>873.89752066115739</v>
      </c>
      <c r="F221" s="138">
        <v>42165.421487603293</v>
      </c>
    </row>
    <row r="222" spans="1:6" x14ac:dyDescent="0.3">
      <c r="A222" s="139" t="s">
        <v>1581</v>
      </c>
      <c r="B222" s="140">
        <v>2007</v>
      </c>
      <c r="C222" s="140">
        <v>7</v>
      </c>
      <c r="D222" s="140">
        <v>47878.036363636376</v>
      </c>
      <c r="E222" s="140">
        <v>856.52231404958707</v>
      </c>
      <c r="F222" s="138">
        <v>49174.314049586763</v>
      </c>
    </row>
    <row r="223" spans="1:6" x14ac:dyDescent="0.3">
      <c r="A223" s="139" t="s">
        <v>1581</v>
      </c>
      <c r="B223" s="140">
        <v>2007</v>
      </c>
      <c r="C223" s="140">
        <v>8</v>
      </c>
      <c r="D223" s="140">
        <v>42972.9520661157</v>
      </c>
      <c r="E223" s="140">
        <v>856.52231404958707</v>
      </c>
      <c r="F223" s="138">
        <v>44236.26446280993</v>
      </c>
    </row>
    <row r="224" spans="1:6" x14ac:dyDescent="0.3">
      <c r="A224" s="139" t="s">
        <v>1581</v>
      </c>
      <c r="B224" s="140">
        <v>2007</v>
      </c>
      <c r="C224" s="140">
        <v>9</v>
      </c>
      <c r="D224" s="140">
        <v>38454.287603305784</v>
      </c>
      <c r="E224" s="140">
        <v>883.35867768595074</v>
      </c>
      <c r="F224" s="138">
        <v>39697.626446280992</v>
      </c>
    </row>
    <row r="225" spans="1:6" x14ac:dyDescent="0.3">
      <c r="A225" s="139" t="s">
        <v>1581</v>
      </c>
      <c r="B225" s="140">
        <v>2007</v>
      </c>
      <c r="C225" s="140">
        <v>10</v>
      </c>
      <c r="D225" s="140">
        <v>40136.98512396693</v>
      </c>
      <c r="E225" s="140">
        <v>1709.6132231404945</v>
      </c>
      <c r="F225" s="138">
        <v>41679.193388429754</v>
      </c>
    </row>
    <row r="226" spans="1:6" x14ac:dyDescent="0.3">
      <c r="A226" s="139" t="s">
        <v>1581</v>
      </c>
      <c r="B226" s="140">
        <v>2007</v>
      </c>
      <c r="C226" s="140">
        <v>11</v>
      </c>
      <c r="D226" s="140">
        <v>38781.203305785122</v>
      </c>
      <c r="E226" s="140">
        <v>2202.5057851239667</v>
      </c>
      <c r="F226" s="138">
        <v>40191.986776859507</v>
      </c>
    </row>
    <row r="227" spans="1:6" x14ac:dyDescent="0.3">
      <c r="A227" s="139" t="s">
        <v>1581</v>
      </c>
      <c r="B227" s="140">
        <v>2007</v>
      </c>
      <c r="C227" s="140">
        <v>12</v>
      </c>
      <c r="D227" s="140">
        <v>39569.970247933867</v>
      </c>
      <c r="E227" s="140">
        <v>6394.4727272727241</v>
      </c>
      <c r="F227" s="138">
        <v>41973.084297520647</v>
      </c>
    </row>
    <row r="228" spans="1:6" x14ac:dyDescent="0.3">
      <c r="A228" s="139" t="s">
        <v>1581</v>
      </c>
      <c r="B228" s="140">
        <v>2008</v>
      </c>
      <c r="C228" s="140">
        <v>1</v>
      </c>
      <c r="D228" s="140">
        <v>39966.36694214875</v>
      </c>
      <c r="E228" s="140">
        <v>6632.6876033057797</v>
      </c>
      <c r="F228" s="138">
        <v>43998.228099173568</v>
      </c>
    </row>
    <row r="229" spans="1:6" x14ac:dyDescent="0.3">
      <c r="A229" s="139" t="s">
        <v>1581</v>
      </c>
      <c r="B229" s="140">
        <v>2008</v>
      </c>
      <c r="C229" s="140">
        <v>2</v>
      </c>
      <c r="D229" s="140">
        <v>37100.588429752053</v>
      </c>
      <c r="E229" s="140">
        <v>5946.7239669421488</v>
      </c>
      <c r="F229" s="138">
        <v>39758.776859504134</v>
      </c>
    </row>
    <row r="230" spans="1:6" x14ac:dyDescent="0.3">
      <c r="A230" s="139" t="s">
        <v>1581</v>
      </c>
      <c r="B230" s="140">
        <v>2008</v>
      </c>
      <c r="C230" s="140">
        <v>3</v>
      </c>
      <c r="D230" s="140">
        <v>40396.56198347106</v>
      </c>
      <c r="E230" s="140">
        <v>903.88760330578543</v>
      </c>
      <c r="F230" s="138">
        <v>41889.937190082637</v>
      </c>
    </row>
    <row r="231" spans="1:6" x14ac:dyDescent="0.3">
      <c r="A231" s="139" t="s">
        <v>1581</v>
      </c>
      <c r="B231" s="140">
        <v>2008</v>
      </c>
      <c r="C231" s="140">
        <v>4</v>
      </c>
      <c r="D231" s="140">
        <v>39968.449586776842</v>
      </c>
      <c r="E231" s="140">
        <v>912.39669421487633</v>
      </c>
      <c r="F231" s="138">
        <v>41319.292561983471</v>
      </c>
    </row>
    <row r="232" spans="1:6" x14ac:dyDescent="0.3">
      <c r="A232" s="139" t="s">
        <v>1581</v>
      </c>
      <c r="B232" s="140">
        <v>2008</v>
      </c>
      <c r="C232" s="140">
        <v>5</v>
      </c>
      <c r="D232" s="140">
        <v>41230.86942148758</v>
      </c>
      <c r="E232" s="140">
        <v>856.52231404958707</v>
      </c>
      <c r="F232" s="138">
        <v>42473.970247933896</v>
      </c>
    </row>
    <row r="233" spans="1:6" x14ac:dyDescent="0.3">
      <c r="A233" s="139" t="s">
        <v>1581</v>
      </c>
      <c r="B233" s="140">
        <v>2008</v>
      </c>
      <c r="C233" s="140">
        <v>6</v>
      </c>
      <c r="D233" s="140">
        <v>42711.371900826445</v>
      </c>
      <c r="E233" s="140">
        <v>828.89256198347141</v>
      </c>
      <c r="F233" s="138">
        <v>43830.148760330587</v>
      </c>
    </row>
    <row r="234" spans="1:6" x14ac:dyDescent="0.3">
      <c r="A234" s="139" t="s">
        <v>1581</v>
      </c>
      <c r="B234" s="140">
        <v>2008</v>
      </c>
      <c r="C234" s="140">
        <v>7</v>
      </c>
      <c r="D234" s="140">
        <v>43513.943801652902</v>
      </c>
      <c r="E234" s="140">
        <v>856.52231404958707</v>
      </c>
      <c r="F234" s="138">
        <v>44685.897520661165</v>
      </c>
    </row>
    <row r="235" spans="1:6" x14ac:dyDescent="0.3">
      <c r="A235" s="139" t="s">
        <v>1581</v>
      </c>
      <c r="B235" s="140">
        <v>2008</v>
      </c>
      <c r="C235" s="140">
        <v>8</v>
      </c>
      <c r="D235" s="140">
        <v>50333.593388429763</v>
      </c>
      <c r="E235" s="140">
        <v>856.52231404958707</v>
      </c>
      <c r="F235" s="138">
        <v>51401.157024793363</v>
      </c>
    </row>
    <row r="236" spans="1:6" x14ac:dyDescent="0.3">
      <c r="A236" s="139" t="s">
        <v>1581</v>
      </c>
      <c r="B236" s="140">
        <v>2008</v>
      </c>
      <c r="C236" s="140">
        <v>9</v>
      </c>
      <c r="D236" s="140">
        <v>45636.634710743805</v>
      </c>
      <c r="E236" s="140">
        <v>828.89256198347141</v>
      </c>
      <c r="F236" s="138">
        <v>46653.22314049588</v>
      </c>
    </row>
    <row r="237" spans="1:6" x14ac:dyDescent="0.3">
      <c r="A237" s="139" t="s">
        <v>1581</v>
      </c>
      <c r="B237" s="140">
        <v>2008</v>
      </c>
      <c r="C237" s="140">
        <v>10</v>
      </c>
      <c r="D237" s="140">
        <v>41981.990082644646</v>
      </c>
      <c r="E237" s="140">
        <v>2352.8528925619821</v>
      </c>
      <c r="F237" s="138">
        <v>43494.426446281002</v>
      </c>
    </row>
    <row r="238" spans="1:6" x14ac:dyDescent="0.3">
      <c r="A238" s="139" t="s">
        <v>1581</v>
      </c>
      <c r="B238" s="140">
        <v>2008</v>
      </c>
      <c r="C238" s="140">
        <v>11</v>
      </c>
      <c r="D238" s="140">
        <v>37875.431404958676</v>
      </c>
      <c r="E238" s="140">
        <v>4337.6330578512379</v>
      </c>
      <c r="F238" s="138">
        <v>39560.211570247935</v>
      </c>
    </row>
    <row r="239" spans="1:6" x14ac:dyDescent="0.3">
      <c r="A239" s="139" t="s">
        <v>1581</v>
      </c>
      <c r="B239" s="140">
        <v>2008</v>
      </c>
      <c r="C239" s="140">
        <v>12</v>
      </c>
      <c r="D239" s="140">
        <v>39112.125619834718</v>
      </c>
      <c r="E239" s="140">
        <v>3915.3917355371914</v>
      </c>
      <c r="F239" s="138">
        <v>41022.327272727285</v>
      </c>
    </row>
    <row r="240" spans="1:6" x14ac:dyDescent="0.3">
      <c r="A240" s="139" t="s">
        <v>1581</v>
      </c>
      <c r="B240" s="140">
        <v>2009</v>
      </c>
      <c r="C240" s="140">
        <v>1</v>
      </c>
      <c r="D240" s="140">
        <v>38915.90082644629</v>
      </c>
      <c r="E240" s="140">
        <v>1426.373553719008</v>
      </c>
      <c r="F240" s="138">
        <v>40542.327272727271</v>
      </c>
    </row>
    <row r="241" spans="1:6" x14ac:dyDescent="0.3">
      <c r="A241" s="139" t="s">
        <v>1581</v>
      </c>
      <c r="B241" s="140">
        <v>2009</v>
      </c>
      <c r="C241" s="140">
        <v>2</v>
      </c>
      <c r="D241" s="140">
        <v>34962.188429752066</v>
      </c>
      <c r="E241" s="140">
        <v>6973.328925619835</v>
      </c>
      <c r="F241" s="138">
        <v>38715.669421487604</v>
      </c>
    </row>
    <row r="242" spans="1:6" x14ac:dyDescent="0.3">
      <c r="A242" s="139" t="s">
        <v>1581</v>
      </c>
      <c r="B242" s="140">
        <v>2009</v>
      </c>
      <c r="C242" s="140">
        <v>3</v>
      </c>
      <c r="D242" s="140">
        <v>39179.702479338855</v>
      </c>
      <c r="E242" s="140">
        <v>4633.7057851239642</v>
      </c>
      <c r="F242" s="138">
        <v>41625.203305785137</v>
      </c>
    </row>
    <row r="243" spans="1:6" x14ac:dyDescent="0.3">
      <c r="A243" s="139" t="s">
        <v>1581</v>
      </c>
      <c r="B243" s="140">
        <v>2009</v>
      </c>
      <c r="C243" s="140">
        <v>4</v>
      </c>
      <c r="D243" s="140">
        <v>37913.137190082627</v>
      </c>
      <c r="E243" s="140">
        <v>967.43801652892591</v>
      </c>
      <c r="F243" s="138">
        <v>39134.618181818172</v>
      </c>
    </row>
    <row r="244" spans="1:6" x14ac:dyDescent="0.3">
      <c r="A244" s="139" t="s">
        <v>1581</v>
      </c>
      <c r="B244" s="140">
        <v>2009</v>
      </c>
      <c r="C244" s="140">
        <v>5</v>
      </c>
      <c r="D244" s="140">
        <v>39752.330578512388</v>
      </c>
      <c r="E244" s="140">
        <v>4092.4561983471094</v>
      </c>
      <c r="F244" s="138">
        <v>41462.816528925621</v>
      </c>
    </row>
    <row r="245" spans="1:6" x14ac:dyDescent="0.3">
      <c r="A245" s="139" t="s">
        <v>1581</v>
      </c>
      <c r="B245" s="140">
        <v>2009</v>
      </c>
      <c r="C245" s="140">
        <v>6</v>
      </c>
      <c r="D245" s="140">
        <v>45454.254545454532</v>
      </c>
      <c r="E245" s="140">
        <v>941.29586776859537</v>
      </c>
      <c r="F245" s="138">
        <v>46538.618181818179</v>
      </c>
    </row>
    <row r="246" spans="1:6" x14ac:dyDescent="0.3">
      <c r="A246" s="139" t="s">
        <v>1581</v>
      </c>
      <c r="B246" s="140">
        <v>2009</v>
      </c>
      <c r="C246" s="140">
        <v>7</v>
      </c>
      <c r="D246" s="140">
        <v>45228.297520661166</v>
      </c>
      <c r="E246" s="140">
        <v>856.52231404958707</v>
      </c>
      <c r="F246" s="138">
        <v>46286.578512396685</v>
      </c>
    </row>
    <row r="247" spans="1:6" x14ac:dyDescent="0.3">
      <c r="A247" s="139" t="s">
        <v>1581</v>
      </c>
      <c r="B247" s="140">
        <v>2009</v>
      </c>
      <c r="C247" s="140">
        <v>8</v>
      </c>
      <c r="D247" s="140">
        <v>41866.988429752048</v>
      </c>
      <c r="E247" s="140">
        <v>856.52231404958707</v>
      </c>
      <c r="F247" s="138">
        <v>42890.876033057852</v>
      </c>
    </row>
    <row r="248" spans="1:6" x14ac:dyDescent="0.3">
      <c r="A248" s="139" t="s">
        <v>1581</v>
      </c>
      <c r="B248" s="140">
        <v>2009</v>
      </c>
      <c r="C248" s="140">
        <v>9</v>
      </c>
      <c r="D248" s="140">
        <v>39855.391735537181</v>
      </c>
      <c r="E248" s="140">
        <v>828.89256198347141</v>
      </c>
      <c r="F248" s="138">
        <v>40885.904132231408</v>
      </c>
    </row>
    <row r="249" spans="1:6" x14ac:dyDescent="0.3">
      <c r="A249" s="139" t="s">
        <v>1581</v>
      </c>
      <c r="B249" s="140">
        <v>2009</v>
      </c>
      <c r="C249" s="140">
        <v>10</v>
      </c>
      <c r="D249" s="140">
        <v>41645.097520661147</v>
      </c>
      <c r="E249" s="140">
        <v>3107.1272727272749</v>
      </c>
      <c r="F249" s="138">
        <v>43166.796694214878</v>
      </c>
    </row>
    <row r="250" spans="1:6" x14ac:dyDescent="0.3">
      <c r="A250" s="139" t="s">
        <v>1581</v>
      </c>
      <c r="B250" s="140">
        <v>2009</v>
      </c>
      <c r="C250" s="140">
        <v>11</v>
      </c>
      <c r="D250" s="140">
        <v>49340.548760330603</v>
      </c>
      <c r="E250" s="140">
        <v>1353.2628099173551</v>
      </c>
      <c r="F250" s="138">
        <v>50828.449586776856</v>
      </c>
    </row>
    <row r="251" spans="1:6" x14ac:dyDescent="0.3">
      <c r="A251" s="139" t="s">
        <v>1581</v>
      </c>
      <c r="B251" s="140">
        <v>2009</v>
      </c>
      <c r="C251" s="140">
        <v>12</v>
      </c>
      <c r="D251" s="140">
        <v>40998.94214876031</v>
      </c>
      <c r="E251" s="140">
        <v>4212.2181818181834</v>
      </c>
      <c r="F251" s="138">
        <v>42843.570247933902</v>
      </c>
    </row>
    <row r="252" spans="1:6" x14ac:dyDescent="0.3">
      <c r="A252" s="139" t="s">
        <v>1581</v>
      </c>
      <c r="B252" s="140">
        <v>2010</v>
      </c>
      <c r="C252" s="140">
        <v>1</v>
      </c>
      <c r="D252" s="140">
        <v>42158.320661157042</v>
      </c>
      <c r="E252" s="140">
        <v>9168.19834710744</v>
      </c>
      <c r="F252" s="138">
        <v>46863.213223140505</v>
      </c>
    </row>
    <row r="253" spans="1:6" x14ac:dyDescent="0.3">
      <c r="A253" s="139" t="s">
        <v>1581</v>
      </c>
      <c r="B253" s="140">
        <v>2010</v>
      </c>
      <c r="C253" s="140">
        <v>2</v>
      </c>
      <c r="D253" s="140">
        <v>38069.771900826454</v>
      </c>
      <c r="E253" s="140">
        <v>3355.3586776859497</v>
      </c>
      <c r="F253" s="138">
        <v>40475.880991735547</v>
      </c>
    </row>
    <row r="254" spans="1:6" x14ac:dyDescent="0.3">
      <c r="A254" s="139" t="s">
        <v>1581</v>
      </c>
      <c r="B254" s="140">
        <v>2010</v>
      </c>
      <c r="C254" s="140">
        <v>3</v>
      </c>
      <c r="D254" s="140">
        <v>41643.094214876015</v>
      </c>
      <c r="E254" s="140">
        <v>2695.3785123966954</v>
      </c>
      <c r="F254" s="138">
        <v>43672.720661157022</v>
      </c>
    </row>
    <row r="255" spans="1:6" x14ac:dyDescent="0.3">
      <c r="A255" s="139" t="s">
        <v>1581</v>
      </c>
      <c r="B255" s="140">
        <v>2010</v>
      </c>
      <c r="C255" s="140">
        <v>4</v>
      </c>
      <c r="D255" s="140">
        <v>41036.608264462819</v>
      </c>
      <c r="E255" s="140">
        <v>7794.6446280991677</v>
      </c>
      <c r="F255" s="138">
        <v>43573.685950413237</v>
      </c>
    </row>
    <row r="256" spans="1:6" x14ac:dyDescent="0.3">
      <c r="A256" s="139" t="s">
        <v>1581</v>
      </c>
      <c r="B256" s="140">
        <v>2010</v>
      </c>
      <c r="C256" s="140">
        <v>5</v>
      </c>
      <c r="D256" s="140">
        <v>43450.512396694212</v>
      </c>
      <c r="E256" s="140">
        <v>1485.6396694214873</v>
      </c>
      <c r="F256" s="138">
        <v>45006.24793388429</v>
      </c>
    </row>
    <row r="257" spans="1:6" x14ac:dyDescent="0.3">
      <c r="A257" s="139" t="s">
        <v>1581</v>
      </c>
      <c r="B257" s="140">
        <v>2010</v>
      </c>
      <c r="C257" s="140">
        <v>6</v>
      </c>
      <c r="D257" s="140">
        <v>41653.011570247931</v>
      </c>
      <c r="E257" s="140">
        <v>828.89256198347141</v>
      </c>
      <c r="F257" s="138">
        <v>42789.223140495858</v>
      </c>
    </row>
    <row r="258" spans="1:6" x14ac:dyDescent="0.3">
      <c r="A258" s="139" t="s">
        <v>1581</v>
      </c>
      <c r="B258" s="140">
        <v>2010</v>
      </c>
      <c r="C258" s="140">
        <v>7</v>
      </c>
      <c r="D258" s="140">
        <v>42620.171900826434</v>
      </c>
      <c r="E258" s="140">
        <v>856.52231404958707</v>
      </c>
      <c r="F258" s="138">
        <v>43738.353719008257</v>
      </c>
    </row>
    <row r="259" spans="1:6" x14ac:dyDescent="0.3">
      <c r="A259" s="139" t="s">
        <v>1581</v>
      </c>
      <c r="B259" s="140">
        <v>2010</v>
      </c>
      <c r="C259" s="140">
        <v>8</v>
      </c>
      <c r="D259" s="140">
        <v>42687.570247933872</v>
      </c>
      <c r="E259" s="140">
        <v>856.52231404958707</v>
      </c>
      <c r="F259" s="138">
        <v>43761.183471074371</v>
      </c>
    </row>
    <row r="260" spans="1:6" x14ac:dyDescent="0.3">
      <c r="A260" s="139" t="s">
        <v>1581</v>
      </c>
      <c r="B260" s="140">
        <v>2010</v>
      </c>
      <c r="C260" s="140">
        <v>9</v>
      </c>
      <c r="D260" s="140">
        <v>41839.259504132249</v>
      </c>
      <c r="E260" s="140">
        <v>828.89256198347141</v>
      </c>
      <c r="F260" s="138">
        <v>42832.165289256212</v>
      </c>
    </row>
    <row r="261" spans="1:6" x14ac:dyDescent="0.3">
      <c r="A261" s="139" t="s">
        <v>1581</v>
      </c>
      <c r="B261" s="140">
        <v>2010</v>
      </c>
      <c r="C261" s="140">
        <v>10</v>
      </c>
      <c r="D261" s="140">
        <v>42653.811570247948</v>
      </c>
      <c r="E261" s="140">
        <v>9417.2231404958711</v>
      </c>
      <c r="F261" s="138">
        <v>44964.297520661145</v>
      </c>
    </row>
    <row r="262" spans="1:6" x14ac:dyDescent="0.3">
      <c r="A262" s="139" t="s">
        <v>1581</v>
      </c>
      <c r="B262" s="140">
        <v>2010</v>
      </c>
      <c r="C262" s="140">
        <v>11</v>
      </c>
      <c r="D262" s="140">
        <v>40667.980165289264</v>
      </c>
      <c r="E262" s="140">
        <v>4886.5190082644585</v>
      </c>
      <c r="F262" s="138">
        <v>42955.299173553722</v>
      </c>
    </row>
    <row r="263" spans="1:6" x14ac:dyDescent="0.3">
      <c r="A263" s="139" t="s">
        <v>1581</v>
      </c>
      <c r="B263" s="140">
        <v>2010</v>
      </c>
      <c r="C263" s="140">
        <v>12</v>
      </c>
      <c r="D263" s="140">
        <v>44076.793388429738</v>
      </c>
      <c r="E263" s="140">
        <v>14155.180165289261</v>
      </c>
      <c r="F263" s="138">
        <v>48484.284297520651</v>
      </c>
    </row>
    <row r="264" spans="1:6" x14ac:dyDescent="0.3">
      <c r="A264" s="139" t="s">
        <v>1581</v>
      </c>
      <c r="B264" s="140">
        <v>2011</v>
      </c>
      <c r="C264" s="140">
        <v>1</v>
      </c>
      <c r="D264" s="140">
        <v>45033.93719008263</v>
      </c>
      <c r="E264" s="140">
        <v>1643.6628099173547</v>
      </c>
      <c r="F264" s="138">
        <v>47376.37685950414</v>
      </c>
    </row>
    <row r="265" spans="1:6" x14ac:dyDescent="0.3">
      <c r="A265" s="139" t="s">
        <v>1581</v>
      </c>
      <c r="B265" s="140">
        <v>2011</v>
      </c>
      <c r="C265" s="140">
        <v>2</v>
      </c>
      <c r="D265" s="140">
        <v>40337.057851239661</v>
      </c>
      <c r="E265" s="140">
        <v>8780.766942148759</v>
      </c>
      <c r="F265" s="138">
        <v>43099.953719008256</v>
      </c>
    </row>
    <row r="266" spans="1:6" x14ac:dyDescent="0.3">
      <c r="A266" s="139" t="s">
        <v>1581</v>
      </c>
      <c r="B266" s="140">
        <v>2011</v>
      </c>
      <c r="C266" s="140">
        <v>3</v>
      </c>
      <c r="D266" s="140">
        <v>385361.39504132234</v>
      </c>
      <c r="E266" s="140">
        <v>11762.79669421488</v>
      </c>
      <c r="F266" s="138">
        <v>389056.3834710744</v>
      </c>
    </row>
    <row r="267" spans="1:6" x14ac:dyDescent="0.3">
      <c r="A267" s="139" t="s">
        <v>1581</v>
      </c>
      <c r="B267" s="140">
        <v>2011</v>
      </c>
      <c r="C267" s="140">
        <v>4</v>
      </c>
      <c r="D267" s="140">
        <v>78881.553719008225</v>
      </c>
      <c r="E267" s="140">
        <v>846.86280991735566</v>
      </c>
      <c r="F267" s="138">
        <v>81821.057851239646</v>
      </c>
    </row>
    <row r="268" spans="1:6" x14ac:dyDescent="0.3">
      <c r="A268" s="139" t="s">
        <v>1581</v>
      </c>
      <c r="B268" s="140">
        <v>2011</v>
      </c>
      <c r="C268" s="140">
        <v>5</v>
      </c>
      <c r="D268" s="140">
        <v>43412.846280991733</v>
      </c>
      <c r="E268" s="140">
        <v>1444.1057851239666</v>
      </c>
      <c r="F268" s="138">
        <v>45481.150413223142</v>
      </c>
    </row>
    <row r="269" spans="1:6" x14ac:dyDescent="0.3">
      <c r="A269" s="139" t="s">
        <v>1581</v>
      </c>
      <c r="B269" s="140">
        <v>2011</v>
      </c>
      <c r="C269" s="140">
        <v>6</v>
      </c>
      <c r="D269" s="140">
        <v>58825.447933884294</v>
      </c>
      <c r="E269" s="140">
        <v>1369.1107438016531</v>
      </c>
      <c r="F269" s="138">
        <v>60778.69090909091</v>
      </c>
    </row>
    <row r="270" spans="1:6" x14ac:dyDescent="0.3">
      <c r="A270" s="139" t="s">
        <v>1581</v>
      </c>
      <c r="B270" s="140">
        <v>2011</v>
      </c>
      <c r="C270" s="140">
        <v>7</v>
      </c>
      <c r="D270" s="140">
        <v>43611.014876033078</v>
      </c>
      <c r="E270" s="140">
        <v>856.52231404958707</v>
      </c>
      <c r="F270" s="138">
        <v>45094.036363636362</v>
      </c>
    </row>
    <row r="271" spans="1:6" x14ac:dyDescent="0.3">
      <c r="A271" s="139" t="s">
        <v>1581</v>
      </c>
      <c r="B271" s="140">
        <v>2011</v>
      </c>
      <c r="C271" s="140">
        <v>8</v>
      </c>
      <c r="D271" s="140">
        <v>43260.198347107449</v>
      </c>
      <c r="E271" s="140">
        <v>856.52231404958707</v>
      </c>
      <c r="F271" s="138">
        <v>44561.593388429741</v>
      </c>
    </row>
    <row r="272" spans="1:6" x14ac:dyDescent="0.3">
      <c r="A272" s="139" t="s">
        <v>1581</v>
      </c>
      <c r="B272" s="140">
        <v>2011</v>
      </c>
      <c r="C272" s="140">
        <v>9</v>
      </c>
      <c r="D272" s="140">
        <v>42497.216528925601</v>
      </c>
      <c r="E272" s="140">
        <v>828.89256198347141</v>
      </c>
      <c r="F272" s="138">
        <v>43679.960330578528</v>
      </c>
    </row>
    <row r="273" spans="1:6" x14ac:dyDescent="0.3">
      <c r="A273" s="139" t="s">
        <v>1581</v>
      </c>
      <c r="B273" s="140">
        <v>2011</v>
      </c>
      <c r="C273" s="140">
        <v>10</v>
      </c>
      <c r="D273" s="140">
        <v>45929.811570247934</v>
      </c>
      <c r="E273" s="140">
        <v>3667.3983471074403</v>
      </c>
      <c r="F273" s="138">
        <v>47820.694214876035</v>
      </c>
    </row>
    <row r="274" spans="1:6" x14ac:dyDescent="0.3">
      <c r="A274" s="139" t="s">
        <v>1581</v>
      </c>
      <c r="B274" s="140">
        <v>2011</v>
      </c>
      <c r="C274" s="140">
        <v>11</v>
      </c>
      <c r="D274" s="140">
        <v>44371.993388429764</v>
      </c>
      <c r="E274" s="140">
        <v>1299.7685950413215</v>
      </c>
      <c r="F274" s="138">
        <v>45845.811570247926</v>
      </c>
    </row>
    <row r="275" spans="1:6" x14ac:dyDescent="0.3">
      <c r="A275" s="139" t="s">
        <v>1581</v>
      </c>
      <c r="B275" s="140">
        <v>2011</v>
      </c>
      <c r="C275" s="140">
        <v>12</v>
      </c>
      <c r="D275" s="140">
        <v>45537.381818181821</v>
      </c>
      <c r="E275" s="140">
        <v>856.52231404958707</v>
      </c>
      <c r="F275" s="138">
        <v>46716.83305785124</v>
      </c>
    </row>
    <row r="276" spans="1:6" x14ac:dyDescent="0.3">
      <c r="A276" s="139" t="s">
        <v>1581</v>
      </c>
      <c r="B276" s="140">
        <v>2012</v>
      </c>
      <c r="C276" s="140">
        <v>1</v>
      </c>
      <c r="D276" s="140">
        <v>44827.973553718992</v>
      </c>
      <c r="E276" s="140">
        <v>8341.2892561983517</v>
      </c>
      <c r="F276" s="138">
        <v>47939.62314049586</v>
      </c>
    </row>
    <row r="277" spans="1:6" x14ac:dyDescent="0.3">
      <c r="A277" s="139" t="s">
        <v>1581</v>
      </c>
      <c r="B277" s="140">
        <v>2012</v>
      </c>
      <c r="C277" s="140">
        <v>2</v>
      </c>
      <c r="D277" s="140">
        <v>39155.781818181807</v>
      </c>
      <c r="E277" s="140">
        <v>1706.6380165289243</v>
      </c>
      <c r="F277" s="138">
        <v>40711.656198347118</v>
      </c>
    </row>
    <row r="278" spans="1:6" x14ac:dyDescent="0.3">
      <c r="A278" s="139" t="s">
        <v>1581</v>
      </c>
      <c r="B278" s="140">
        <v>2012</v>
      </c>
      <c r="C278" s="140">
        <v>3</v>
      </c>
      <c r="D278" s="140">
        <v>41950.274380165298</v>
      </c>
      <c r="E278" s="140">
        <v>13910.241322314056</v>
      </c>
      <c r="F278" s="138">
        <v>46004.747107438016</v>
      </c>
    </row>
    <row r="279" spans="1:6" x14ac:dyDescent="0.3">
      <c r="A279" s="139" t="s">
        <v>1581</v>
      </c>
      <c r="B279" s="140">
        <v>2012</v>
      </c>
      <c r="C279" s="140">
        <v>4</v>
      </c>
      <c r="D279" s="140">
        <v>40967.285950413243</v>
      </c>
      <c r="E279" s="140">
        <v>6407.2462809917297</v>
      </c>
      <c r="F279" s="138">
        <v>43572.357024793375</v>
      </c>
    </row>
    <row r="280" spans="1:6" x14ac:dyDescent="0.3">
      <c r="A280" s="139" t="s">
        <v>1581</v>
      </c>
      <c r="B280" s="140">
        <v>2012</v>
      </c>
      <c r="C280" s="140">
        <v>5</v>
      </c>
      <c r="D280" s="140">
        <v>42200.033057851258</v>
      </c>
      <c r="E280" s="140">
        <v>856.52231404958707</v>
      </c>
      <c r="F280" s="138">
        <v>43513.765289256196</v>
      </c>
    </row>
    <row r="281" spans="1:6" x14ac:dyDescent="0.3">
      <c r="A281" s="139" t="s">
        <v>1581</v>
      </c>
      <c r="B281" s="140">
        <v>2012</v>
      </c>
      <c r="C281" s="140">
        <v>6</v>
      </c>
      <c r="D281" s="140">
        <v>127077.00495867773</v>
      </c>
      <c r="E281" s="140">
        <v>828.89256198347141</v>
      </c>
      <c r="F281" s="138">
        <v>127966.35371900827</v>
      </c>
    </row>
    <row r="282" spans="1:6" x14ac:dyDescent="0.3">
      <c r="A282" s="139" t="s">
        <v>1581</v>
      </c>
      <c r="B282" s="140">
        <v>2012</v>
      </c>
      <c r="C282" s="140">
        <v>7</v>
      </c>
      <c r="D282" s="140">
        <v>76749.877685950414</v>
      </c>
      <c r="E282" s="140">
        <v>856.52231404958707</v>
      </c>
      <c r="F282" s="138">
        <v>77998.988429752048</v>
      </c>
    </row>
    <row r="283" spans="1:6" x14ac:dyDescent="0.3">
      <c r="A283" s="139" t="s">
        <v>1581</v>
      </c>
      <c r="B283" s="140">
        <v>2012</v>
      </c>
      <c r="C283" s="140">
        <v>8</v>
      </c>
      <c r="D283" s="140">
        <v>63336.654545454548</v>
      </c>
      <c r="E283" s="140">
        <v>856.52231404958707</v>
      </c>
      <c r="F283" s="138">
        <v>64486.314049586785</v>
      </c>
    </row>
    <row r="284" spans="1:6" x14ac:dyDescent="0.3">
      <c r="A284" s="139" t="s">
        <v>1581</v>
      </c>
      <c r="B284" s="140">
        <v>2012</v>
      </c>
      <c r="C284" s="140">
        <v>9</v>
      </c>
      <c r="D284" s="140">
        <v>40951.418181818161</v>
      </c>
      <c r="E284" s="140">
        <v>828.89256198347141</v>
      </c>
      <c r="F284" s="138">
        <v>41968.26446280993</v>
      </c>
    </row>
    <row r="285" spans="1:6" x14ac:dyDescent="0.3">
      <c r="A285" s="139" t="s">
        <v>1581</v>
      </c>
      <c r="B285" s="140">
        <v>2012</v>
      </c>
      <c r="C285" s="140">
        <v>10</v>
      </c>
      <c r="D285" s="140">
        <v>41088.218181818185</v>
      </c>
      <c r="E285" s="140">
        <v>1941.7785123966935</v>
      </c>
      <c r="F285" s="138">
        <v>42362.360330578515</v>
      </c>
    </row>
    <row r="286" spans="1:6" x14ac:dyDescent="0.3">
      <c r="A286" s="139" t="s">
        <v>1581</v>
      </c>
      <c r="B286" s="140">
        <v>2012</v>
      </c>
      <c r="C286" s="140">
        <v>11</v>
      </c>
      <c r="D286" s="140">
        <v>69927.649586776854</v>
      </c>
      <c r="E286" s="140">
        <v>11022.446280991733</v>
      </c>
      <c r="F286" s="138">
        <v>72274.373553719008</v>
      </c>
    </row>
    <row r="287" spans="1:6" x14ac:dyDescent="0.3">
      <c r="A287" s="139" t="s">
        <v>1581</v>
      </c>
      <c r="B287" s="140">
        <v>2012</v>
      </c>
      <c r="C287" s="140">
        <v>12</v>
      </c>
      <c r="D287" s="140">
        <v>127650.96198347103</v>
      </c>
      <c r="E287" s="140">
        <v>16988.727272727283</v>
      </c>
      <c r="F287" s="138">
        <v>132859.14049586776</v>
      </c>
    </row>
    <row r="288" spans="1:6" x14ac:dyDescent="0.3">
      <c r="A288" s="139" t="s">
        <v>1581</v>
      </c>
      <c r="B288" s="140">
        <v>2013</v>
      </c>
      <c r="C288" s="140">
        <v>1</v>
      </c>
      <c r="D288" s="140">
        <v>113600.13223140493</v>
      </c>
      <c r="E288" s="140">
        <v>886.90909090909122</v>
      </c>
      <c r="F288" s="138">
        <v>115323.13388429752</v>
      </c>
    </row>
    <row r="289" spans="1:6" x14ac:dyDescent="0.3">
      <c r="A289" s="139" t="s">
        <v>1581</v>
      </c>
      <c r="B289" s="140">
        <v>2013</v>
      </c>
      <c r="C289" s="140">
        <v>2</v>
      </c>
      <c r="D289" s="140">
        <v>88034.459504132246</v>
      </c>
      <c r="E289" s="140">
        <v>983.82148760330608</v>
      </c>
      <c r="F289" s="138">
        <v>89308.125619834711</v>
      </c>
    </row>
    <row r="290" spans="1:6" x14ac:dyDescent="0.3">
      <c r="A290" s="139" t="s">
        <v>1581</v>
      </c>
      <c r="B290" s="140">
        <v>2013</v>
      </c>
      <c r="C290" s="140">
        <v>3</v>
      </c>
      <c r="D290" s="140">
        <v>113461.58677685952</v>
      </c>
      <c r="E290" s="140">
        <v>2395.1206611570237</v>
      </c>
      <c r="F290" s="138">
        <v>114928.76033057856</v>
      </c>
    </row>
    <row r="291" spans="1:6" x14ac:dyDescent="0.3">
      <c r="A291" s="139" t="s">
        <v>1581</v>
      </c>
      <c r="B291" s="140">
        <v>2013</v>
      </c>
      <c r="C291" s="140">
        <v>4</v>
      </c>
      <c r="D291" s="140">
        <v>88232.747107438045</v>
      </c>
      <c r="E291" s="140">
        <v>943.67603305785155</v>
      </c>
      <c r="F291" s="138">
        <v>89512.066115702502</v>
      </c>
    </row>
    <row r="292" spans="1:6" x14ac:dyDescent="0.3">
      <c r="A292" s="139" t="s">
        <v>1581</v>
      </c>
      <c r="B292" s="140">
        <v>2013</v>
      </c>
      <c r="C292" s="140">
        <v>5</v>
      </c>
      <c r="D292" s="140">
        <v>66450.247933884326</v>
      </c>
      <c r="E292" s="140">
        <v>871.31900826446315</v>
      </c>
      <c r="F292" s="138">
        <v>67621.626446280992</v>
      </c>
    </row>
    <row r="293" spans="1:6" x14ac:dyDescent="0.3">
      <c r="A293" s="139" t="s">
        <v>1581</v>
      </c>
      <c r="B293" s="140">
        <v>2013</v>
      </c>
      <c r="C293" s="140">
        <v>6</v>
      </c>
      <c r="D293" s="140">
        <v>79873.408264462807</v>
      </c>
      <c r="E293" s="140">
        <v>1506.7834710743798</v>
      </c>
      <c r="F293" s="138">
        <v>80885.791735537219</v>
      </c>
    </row>
    <row r="294" spans="1:6" x14ac:dyDescent="0.3">
      <c r="A294" s="139" t="s">
        <v>1581</v>
      </c>
      <c r="B294" s="140">
        <v>2013</v>
      </c>
      <c r="C294" s="140">
        <v>7</v>
      </c>
      <c r="D294" s="140">
        <v>156763.39834710743</v>
      </c>
      <c r="E294" s="140">
        <v>856.52231404958707</v>
      </c>
      <c r="F294" s="138">
        <v>157488.85289256193</v>
      </c>
    </row>
    <row r="295" spans="1:6" x14ac:dyDescent="0.3">
      <c r="A295" s="139" t="s">
        <v>1581</v>
      </c>
      <c r="B295" s="140">
        <v>2013</v>
      </c>
      <c r="C295" s="140">
        <v>8</v>
      </c>
      <c r="D295" s="140">
        <v>136093.11074380166</v>
      </c>
      <c r="E295" s="140">
        <v>856.52231404958707</v>
      </c>
      <c r="F295" s="138">
        <v>137211.82809917352</v>
      </c>
    </row>
    <row r="296" spans="1:6" x14ac:dyDescent="0.3">
      <c r="A296" s="139" t="s">
        <v>1581</v>
      </c>
      <c r="B296" s="140">
        <v>2013</v>
      </c>
      <c r="C296" s="140">
        <v>9</v>
      </c>
      <c r="D296" s="140">
        <v>60784.105785123946</v>
      </c>
      <c r="E296" s="140">
        <v>1051.7950413223143</v>
      </c>
      <c r="F296" s="138">
        <v>61895.365289256188</v>
      </c>
    </row>
    <row r="297" spans="1:6" x14ac:dyDescent="0.3">
      <c r="A297" s="139" t="s">
        <v>1581</v>
      </c>
      <c r="B297" s="140">
        <v>2013</v>
      </c>
      <c r="C297" s="140">
        <v>10</v>
      </c>
      <c r="D297" s="140">
        <v>66511.537190082643</v>
      </c>
      <c r="E297" s="140">
        <v>856.52231404958707</v>
      </c>
      <c r="F297" s="138">
        <v>67392.912396694199</v>
      </c>
    </row>
    <row r="298" spans="1:6" x14ac:dyDescent="0.3">
      <c r="A298" s="139" t="s">
        <v>1581</v>
      </c>
      <c r="B298" s="140">
        <v>2013</v>
      </c>
      <c r="C298" s="140">
        <v>11</v>
      </c>
      <c r="D298" s="140">
        <v>62557.626446280992</v>
      </c>
      <c r="E298" s="140">
        <v>2098.2743801652891</v>
      </c>
      <c r="F298" s="138">
        <v>63854.598347107451</v>
      </c>
    </row>
    <row r="299" spans="1:6" x14ac:dyDescent="0.3">
      <c r="A299" s="139" t="s">
        <v>1581</v>
      </c>
      <c r="B299" s="140">
        <v>2013</v>
      </c>
      <c r="C299" s="140">
        <v>12</v>
      </c>
      <c r="D299" s="140">
        <v>63566.439669421474</v>
      </c>
      <c r="E299" s="140">
        <v>926.97520661157057</v>
      </c>
      <c r="F299" s="138">
        <v>64441.606611570256</v>
      </c>
    </row>
    <row r="300" spans="1:6" x14ac:dyDescent="0.3">
      <c r="A300" s="139" t="s">
        <v>1581</v>
      </c>
      <c r="B300" s="140">
        <v>2014</v>
      </c>
      <c r="C300" s="140">
        <v>1</v>
      </c>
      <c r="D300" s="140">
        <v>62424.971900826458</v>
      </c>
      <c r="E300" s="140">
        <v>1289.1570247933887</v>
      </c>
      <c r="F300" s="138">
        <v>63286.393388429766</v>
      </c>
    </row>
    <row r="301" spans="1:6" x14ac:dyDescent="0.3">
      <c r="A301" s="139" t="s">
        <v>1581</v>
      </c>
      <c r="B301" s="140">
        <v>2014</v>
      </c>
      <c r="C301" s="140">
        <v>2</v>
      </c>
      <c r="D301" s="140">
        <v>51417.619834710735</v>
      </c>
      <c r="E301" s="140">
        <v>15390.30743801654</v>
      </c>
      <c r="F301" s="138">
        <v>54526.710743801654</v>
      </c>
    </row>
    <row r="302" spans="1:6" x14ac:dyDescent="0.3">
      <c r="A302" s="139" t="s">
        <v>1581</v>
      </c>
      <c r="B302" s="140">
        <v>2014</v>
      </c>
      <c r="C302" s="140">
        <v>3</v>
      </c>
      <c r="D302" s="140">
        <v>51215.543801652915</v>
      </c>
      <c r="E302" s="140">
        <v>8258.4396694214829</v>
      </c>
      <c r="F302" s="138">
        <v>54001.646280991736</v>
      </c>
    </row>
    <row r="303" spans="1:6" x14ac:dyDescent="0.3">
      <c r="A303" s="139" t="s">
        <v>1581</v>
      </c>
      <c r="B303" s="140">
        <v>2014</v>
      </c>
      <c r="C303" s="140">
        <v>4</v>
      </c>
      <c r="D303" s="140">
        <v>49402.076033057871</v>
      </c>
      <c r="E303" s="140">
        <v>1327.9140495867762</v>
      </c>
      <c r="F303" s="138">
        <v>50642.995041322312</v>
      </c>
    </row>
    <row r="304" spans="1:6" x14ac:dyDescent="0.3">
      <c r="A304" s="139" t="s">
        <v>1581</v>
      </c>
      <c r="B304" s="140">
        <v>2014</v>
      </c>
      <c r="C304" s="140">
        <v>5</v>
      </c>
      <c r="D304" s="140">
        <v>58893.22314049588</v>
      </c>
      <c r="E304" s="140">
        <v>856.52231404958707</v>
      </c>
      <c r="F304" s="138">
        <v>59826.029752066126</v>
      </c>
    </row>
    <row r="305" spans="1:6" x14ac:dyDescent="0.3">
      <c r="A305" s="139" t="s">
        <v>1581</v>
      </c>
      <c r="B305" s="140">
        <v>2014</v>
      </c>
      <c r="C305" s="140">
        <v>6</v>
      </c>
      <c r="D305" s="140">
        <v>70513.011570247938</v>
      </c>
      <c r="E305" s="140">
        <v>828.89256198347141</v>
      </c>
      <c r="F305" s="138">
        <v>71243.305785123972</v>
      </c>
    </row>
    <row r="306" spans="1:6" x14ac:dyDescent="0.3">
      <c r="A306" s="139" t="s">
        <v>1581</v>
      </c>
      <c r="B306" s="140">
        <v>2014</v>
      </c>
      <c r="C306" s="140">
        <v>7</v>
      </c>
      <c r="D306" s="140">
        <v>96516.912396694213</v>
      </c>
      <c r="E306" s="140">
        <v>856.52231404958707</v>
      </c>
      <c r="F306" s="138">
        <v>97224.813223140474</v>
      </c>
    </row>
    <row r="307" spans="1:6" x14ac:dyDescent="0.3">
      <c r="A307" s="139" t="s">
        <v>1581</v>
      </c>
      <c r="B307" s="140">
        <v>2014</v>
      </c>
      <c r="C307" s="140">
        <v>8</v>
      </c>
      <c r="D307" s="140">
        <v>87826.41322314048</v>
      </c>
      <c r="E307" s="140">
        <v>856.52231404958707</v>
      </c>
      <c r="F307" s="138">
        <v>88710.981818181797</v>
      </c>
    </row>
    <row r="308" spans="1:6" x14ac:dyDescent="0.3">
      <c r="A308" s="139" t="s">
        <v>1581</v>
      </c>
      <c r="B308" s="140">
        <v>2014</v>
      </c>
      <c r="C308" s="140">
        <v>9</v>
      </c>
      <c r="D308" s="140">
        <v>57723.94710743802</v>
      </c>
      <c r="E308" s="140">
        <v>852.57520661157059</v>
      </c>
      <c r="F308" s="138">
        <v>58572.495867768608</v>
      </c>
    </row>
    <row r="309" spans="1:6" x14ac:dyDescent="0.3">
      <c r="A309" s="139" t="s">
        <v>1581</v>
      </c>
      <c r="B309" s="140">
        <v>2014</v>
      </c>
      <c r="C309" s="140">
        <v>10</v>
      </c>
      <c r="D309" s="140">
        <v>66511.537190082643</v>
      </c>
      <c r="E309" s="140">
        <v>1118.3801652892562</v>
      </c>
      <c r="F309" s="138">
        <v>67426.948760330575</v>
      </c>
    </row>
    <row r="310" spans="1:6" x14ac:dyDescent="0.3">
      <c r="A310" s="139" t="s">
        <v>1581</v>
      </c>
      <c r="B310" s="140">
        <v>2014</v>
      </c>
      <c r="C310" s="140">
        <v>11</v>
      </c>
      <c r="D310" s="140">
        <v>62557.626446280992</v>
      </c>
      <c r="E310" s="140">
        <v>2805.3818181818174</v>
      </c>
      <c r="F310" s="138">
        <v>63851.821487603316</v>
      </c>
    </row>
    <row r="311" spans="1:6" x14ac:dyDescent="0.3">
      <c r="A311" s="139" t="s">
        <v>1581</v>
      </c>
      <c r="B311" s="140">
        <v>2014</v>
      </c>
      <c r="C311" s="140">
        <v>12</v>
      </c>
      <c r="D311" s="140">
        <v>63566.439669421474</v>
      </c>
      <c r="E311" s="140">
        <v>14909.851239669428</v>
      </c>
      <c r="F311" s="138">
        <v>69328.958677685965</v>
      </c>
    </row>
    <row r="312" spans="1:6" x14ac:dyDescent="0.3">
      <c r="A312" s="139" t="s">
        <v>1581</v>
      </c>
      <c r="B312" s="140">
        <v>2015</v>
      </c>
      <c r="C312" s="140">
        <v>1</v>
      </c>
      <c r="D312" s="140">
        <v>58599.94710743802</v>
      </c>
      <c r="E312" s="140">
        <v>856.52231404958707</v>
      </c>
      <c r="F312" s="138">
        <v>59729.236363636366</v>
      </c>
    </row>
    <row r="313" spans="1:6" x14ac:dyDescent="0.3">
      <c r="A313" s="139" t="s">
        <v>1581</v>
      </c>
      <c r="B313" s="140">
        <v>2015</v>
      </c>
      <c r="C313" s="140">
        <v>2</v>
      </c>
      <c r="D313" s="140">
        <v>53950.552066115692</v>
      </c>
      <c r="E313" s="140">
        <v>4939.1404958677622</v>
      </c>
      <c r="F313" s="138">
        <v>55704.614876033054</v>
      </c>
    </row>
    <row r="314" spans="1:6" x14ac:dyDescent="0.3">
      <c r="A314" s="139" t="s">
        <v>1581</v>
      </c>
      <c r="B314" s="140">
        <v>2015</v>
      </c>
      <c r="C314" s="140">
        <v>3</v>
      </c>
      <c r="D314" s="140">
        <v>50710.195041322324</v>
      </c>
      <c r="E314" s="140">
        <v>856.52231404958707</v>
      </c>
      <c r="F314" s="138">
        <v>51689.494214876031</v>
      </c>
    </row>
    <row r="315" spans="1:6" x14ac:dyDescent="0.3">
      <c r="A315" s="139" t="s">
        <v>1581</v>
      </c>
      <c r="B315" s="140">
        <v>2015</v>
      </c>
      <c r="C315" s="140">
        <v>4</v>
      </c>
      <c r="D315" s="140">
        <v>61663.953719008285</v>
      </c>
      <c r="E315" s="140">
        <v>1650.4661157024791</v>
      </c>
      <c r="F315" s="138">
        <v>62762.717355371926</v>
      </c>
    </row>
    <row r="316" spans="1:6" x14ac:dyDescent="0.3">
      <c r="A316" s="139" t="s">
        <v>1581</v>
      </c>
      <c r="B316" s="140">
        <v>2015</v>
      </c>
      <c r="C316" s="140">
        <v>5</v>
      </c>
      <c r="D316" s="140">
        <v>96932.985123966966</v>
      </c>
      <c r="E316" s="140">
        <v>856.52231404958707</v>
      </c>
      <c r="F316" s="138">
        <v>97696.363636363618</v>
      </c>
    </row>
    <row r="317" spans="1:6" x14ac:dyDescent="0.3">
      <c r="A317" s="139" t="s">
        <v>1581</v>
      </c>
      <c r="B317" s="140">
        <v>2015</v>
      </c>
      <c r="C317" s="140">
        <v>6</v>
      </c>
      <c r="D317" s="140">
        <v>103492.79999999997</v>
      </c>
      <c r="E317" s="140">
        <v>828.89256198347141</v>
      </c>
      <c r="F317" s="138">
        <v>104158.90909090907</v>
      </c>
    </row>
    <row r="318" spans="1:6" x14ac:dyDescent="0.3">
      <c r="A318" s="139" t="s">
        <v>1581</v>
      </c>
      <c r="B318" s="140">
        <v>2015</v>
      </c>
      <c r="C318" s="140">
        <v>7</v>
      </c>
      <c r="D318" s="140">
        <v>133933.28925619836</v>
      </c>
      <c r="E318" s="140">
        <v>856.52231404958707</v>
      </c>
      <c r="F318" s="138">
        <v>134623.23966942145</v>
      </c>
    </row>
    <row r="319" spans="1:6" x14ac:dyDescent="0.3">
      <c r="A319" s="139" t="s">
        <v>1581</v>
      </c>
      <c r="B319" s="140">
        <v>2015</v>
      </c>
      <c r="C319" s="140">
        <v>8</v>
      </c>
      <c r="D319" s="140">
        <v>83305.804958677661</v>
      </c>
      <c r="E319" s="140">
        <v>856.52231404958707</v>
      </c>
      <c r="F319" s="138">
        <v>84214.631404958651</v>
      </c>
    </row>
    <row r="320" spans="1:6" x14ac:dyDescent="0.3">
      <c r="A320" s="139" t="s">
        <v>1581</v>
      </c>
      <c r="B320" s="140">
        <v>2015</v>
      </c>
      <c r="C320" s="140">
        <v>9</v>
      </c>
      <c r="D320" s="140">
        <v>50026.37355371903</v>
      </c>
      <c r="E320" s="140">
        <v>828.89256198347141</v>
      </c>
      <c r="F320" s="138">
        <v>50777.018181818181</v>
      </c>
    </row>
    <row r="321" spans="1:6" x14ac:dyDescent="0.3">
      <c r="A321" s="139" t="s">
        <v>1581</v>
      </c>
      <c r="B321" s="140">
        <v>2015</v>
      </c>
      <c r="C321" s="140">
        <v>10</v>
      </c>
      <c r="D321" s="140">
        <v>50525.950413223152</v>
      </c>
      <c r="E321" s="140">
        <v>863.82148760330608</v>
      </c>
      <c r="F321" s="138">
        <v>51267.233057851226</v>
      </c>
    </row>
    <row r="322" spans="1:6" x14ac:dyDescent="0.3">
      <c r="A322" s="139" t="s">
        <v>1581</v>
      </c>
      <c r="B322" s="140">
        <v>2015</v>
      </c>
      <c r="C322" s="140">
        <v>11</v>
      </c>
      <c r="D322" s="140">
        <v>49667.623140495882</v>
      </c>
      <c r="E322" s="140">
        <v>2674.9487603305797</v>
      </c>
      <c r="F322" s="138">
        <v>50866.869421487601</v>
      </c>
    </row>
    <row r="323" spans="1:6" x14ac:dyDescent="0.3">
      <c r="A323" s="139" t="s">
        <v>1581</v>
      </c>
      <c r="B323" s="140">
        <v>2015</v>
      </c>
      <c r="C323" s="140">
        <v>12</v>
      </c>
      <c r="D323" s="140">
        <v>50686.452892562003</v>
      </c>
      <c r="E323" s="140">
        <v>6506.3404958677656</v>
      </c>
      <c r="F323" s="138">
        <v>52469.752066115689</v>
      </c>
    </row>
    <row r="324" spans="1:6" x14ac:dyDescent="0.3">
      <c r="A324" s="139" t="s">
        <v>1581</v>
      </c>
      <c r="B324" s="140">
        <v>2016</v>
      </c>
      <c r="C324" s="140">
        <v>1</v>
      </c>
      <c r="D324" s="140">
        <v>50513.970247933903</v>
      </c>
      <c r="E324" s="140">
        <v>12689.395041322319</v>
      </c>
      <c r="F324" s="138">
        <v>54701.21652892563</v>
      </c>
    </row>
    <row r="325" spans="1:6" x14ac:dyDescent="0.3">
      <c r="A325" s="139" t="s">
        <v>1581</v>
      </c>
      <c r="B325" s="140">
        <v>2016</v>
      </c>
      <c r="C325" s="140">
        <v>2</v>
      </c>
      <c r="D325" s="140">
        <v>47747.246280991756</v>
      </c>
      <c r="E325" s="140">
        <v>1942.0165289256192</v>
      </c>
      <c r="F325" s="138">
        <v>49159.19999999999</v>
      </c>
    </row>
    <row r="326" spans="1:6" x14ac:dyDescent="0.3">
      <c r="A326" s="139" t="s">
        <v>1581</v>
      </c>
      <c r="B326" s="140">
        <v>2016</v>
      </c>
      <c r="C326" s="140">
        <v>3</v>
      </c>
      <c r="D326" s="140">
        <v>60880.899173553727</v>
      </c>
      <c r="E326" s="140">
        <v>16756.224793388439</v>
      </c>
      <c r="F326" s="138">
        <v>65179.239669421499</v>
      </c>
    </row>
    <row r="327" spans="1:6" x14ac:dyDescent="0.3">
      <c r="A327" s="139" t="s">
        <v>1581</v>
      </c>
      <c r="B327" s="140">
        <v>2016</v>
      </c>
      <c r="C327" s="140">
        <v>4</v>
      </c>
      <c r="D327" s="140">
        <v>60938.400000000045</v>
      </c>
      <c r="E327" s="140">
        <v>1373.4743801652887</v>
      </c>
      <c r="F327" s="138">
        <v>62342.955371900825</v>
      </c>
    </row>
    <row r="328" spans="1:6" x14ac:dyDescent="0.3">
      <c r="A328" s="139" t="s">
        <v>1581</v>
      </c>
      <c r="B328" s="140">
        <v>2016</v>
      </c>
      <c r="C328" s="140">
        <v>5</v>
      </c>
      <c r="D328" s="140">
        <v>98251.001652892577</v>
      </c>
      <c r="E328" s="140">
        <v>856.52231404958707</v>
      </c>
      <c r="F328" s="138">
        <v>99182.975206611576</v>
      </c>
    </row>
    <row r="329" spans="1:6" x14ac:dyDescent="0.3">
      <c r="A329" s="139" t="s">
        <v>1581</v>
      </c>
      <c r="B329" s="140">
        <v>2016</v>
      </c>
      <c r="C329" s="140">
        <v>6</v>
      </c>
      <c r="D329" s="140">
        <v>156903.4115702479</v>
      </c>
      <c r="E329" s="140">
        <v>828.89256198347141</v>
      </c>
      <c r="F329" s="138">
        <v>157531.63636363635</v>
      </c>
    </row>
    <row r="330" spans="1:6" x14ac:dyDescent="0.3">
      <c r="A330" s="139" t="s">
        <v>1581</v>
      </c>
      <c r="B330" s="140">
        <v>2016</v>
      </c>
      <c r="C330" s="140">
        <v>7</v>
      </c>
      <c r="D330" s="140">
        <v>252849.73884297517</v>
      </c>
      <c r="E330" s="140">
        <v>856.52231404958707</v>
      </c>
      <c r="F330" s="138">
        <v>253582.07603305782</v>
      </c>
    </row>
    <row r="331" spans="1:6" x14ac:dyDescent="0.3">
      <c r="A331" s="139" t="s">
        <v>1581</v>
      </c>
      <c r="B331" s="140">
        <v>2016</v>
      </c>
      <c r="C331" s="140">
        <v>8</v>
      </c>
      <c r="D331" s="140">
        <v>157478.89586776856</v>
      </c>
      <c r="E331" s="140">
        <v>856.52231404958707</v>
      </c>
      <c r="F331" s="138">
        <v>158731.73553719008</v>
      </c>
    </row>
    <row r="332" spans="1:6" x14ac:dyDescent="0.3">
      <c r="A332" s="139" t="s">
        <v>1581</v>
      </c>
      <c r="B332" s="140">
        <v>2016</v>
      </c>
      <c r="C332" s="140">
        <v>9</v>
      </c>
      <c r="D332" s="140">
        <v>49691.484297520685</v>
      </c>
      <c r="E332" s="140">
        <v>828.89256198347141</v>
      </c>
      <c r="F332" s="138">
        <v>50641.447933884294</v>
      </c>
    </row>
    <row r="333" spans="1:6" x14ac:dyDescent="0.3">
      <c r="A333" s="139" t="s">
        <v>1581</v>
      </c>
      <c r="B333" s="140">
        <v>2016</v>
      </c>
      <c r="C333" s="140">
        <v>10</v>
      </c>
      <c r="D333" s="140">
        <v>51899.226446280984</v>
      </c>
      <c r="E333" s="140">
        <v>5519.6429752066133</v>
      </c>
      <c r="F333" s="138">
        <v>54159.828099173552</v>
      </c>
    </row>
    <row r="334" spans="1:6" x14ac:dyDescent="0.3">
      <c r="A334" s="139" t="s">
        <v>1581</v>
      </c>
      <c r="B334" s="140">
        <v>2016</v>
      </c>
      <c r="C334" s="140">
        <v>11</v>
      </c>
      <c r="D334" s="140">
        <v>51013.348760330555</v>
      </c>
      <c r="E334" s="140">
        <v>4199.1272727272726</v>
      </c>
      <c r="F334" s="138">
        <v>52763.00826446282</v>
      </c>
    </row>
    <row r="335" spans="1:6" x14ac:dyDescent="0.3">
      <c r="A335" s="139" t="s">
        <v>1581</v>
      </c>
      <c r="B335" s="140">
        <v>2016</v>
      </c>
      <c r="C335" s="140">
        <v>12</v>
      </c>
      <c r="D335" s="140">
        <v>52206.466115702489</v>
      </c>
      <c r="E335" s="140">
        <v>13337.315702479347</v>
      </c>
      <c r="F335" s="138">
        <v>56437.804958677676</v>
      </c>
    </row>
    <row r="336" spans="1:6" x14ac:dyDescent="0.3">
      <c r="A336" s="139" t="s">
        <v>1581</v>
      </c>
      <c r="B336" s="140">
        <v>2017</v>
      </c>
      <c r="C336" s="140">
        <v>1</v>
      </c>
      <c r="D336" s="140">
        <v>289726.29421487602</v>
      </c>
      <c r="E336" s="140">
        <v>22651.338842975216</v>
      </c>
      <c r="F336" s="138">
        <v>295510.13553719001</v>
      </c>
    </row>
    <row r="337" spans="1:6" x14ac:dyDescent="0.3">
      <c r="A337" s="139" t="s">
        <v>1581</v>
      </c>
      <c r="B337" s="140">
        <v>2017</v>
      </c>
      <c r="C337" s="140">
        <v>2</v>
      </c>
      <c r="D337" s="140">
        <v>2745349.4479338843</v>
      </c>
      <c r="E337" s="140">
        <v>20745.480991735541</v>
      </c>
      <c r="F337" s="138">
        <v>2749117.9438016531</v>
      </c>
    </row>
    <row r="338" spans="1:6" x14ac:dyDescent="0.3">
      <c r="A338" s="139" t="s">
        <v>1581</v>
      </c>
      <c r="B338" s="140">
        <v>2017</v>
      </c>
      <c r="C338" s="140">
        <v>3</v>
      </c>
      <c r="D338" s="140">
        <v>953621.59338842973</v>
      </c>
      <c r="E338" s="140">
        <v>5500.4826446280977</v>
      </c>
      <c r="F338" s="138">
        <v>957585.38181818184</v>
      </c>
    </row>
    <row r="339" spans="1:6" x14ac:dyDescent="0.3">
      <c r="A339" s="139" t="s">
        <v>1581</v>
      </c>
      <c r="B339" s="140">
        <v>2017</v>
      </c>
      <c r="C339" s="140">
        <v>4</v>
      </c>
      <c r="D339" s="140">
        <v>1196324.6280991735</v>
      </c>
      <c r="E339" s="140">
        <v>5584.7801652892522</v>
      </c>
      <c r="F339" s="138">
        <v>1197731.46446281</v>
      </c>
    </row>
    <row r="340" spans="1:6" x14ac:dyDescent="0.3">
      <c r="A340" s="139" t="s">
        <v>1581</v>
      </c>
      <c r="B340" s="140">
        <v>2017</v>
      </c>
      <c r="C340" s="140">
        <v>5</v>
      </c>
      <c r="D340" s="140">
        <v>657161.93057851226</v>
      </c>
      <c r="E340" s="140">
        <v>856.52231404958707</v>
      </c>
      <c r="F340" s="138">
        <v>660189.83801652875</v>
      </c>
    </row>
    <row r="341" spans="1:6" x14ac:dyDescent="0.3">
      <c r="A341" s="139" t="s">
        <v>1581</v>
      </c>
      <c r="B341" s="140">
        <v>2017</v>
      </c>
      <c r="C341" s="140">
        <v>6</v>
      </c>
      <c r="D341" s="140">
        <v>234738.58512396694</v>
      </c>
      <c r="E341" s="140">
        <v>828.89256198347141</v>
      </c>
      <c r="F341" s="138">
        <v>237079.31900826446</v>
      </c>
    </row>
    <row r="342" spans="1:6" x14ac:dyDescent="0.3">
      <c r="A342" s="139" t="s">
        <v>1581</v>
      </c>
      <c r="B342" s="140">
        <v>2017</v>
      </c>
      <c r="C342" s="140">
        <v>7</v>
      </c>
      <c r="D342" s="140">
        <v>93029.117355371869</v>
      </c>
      <c r="E342" s="140">
        <v>856.52231404958707</v>
      </c>
      <c r="F342" s="138">
        <v>94556.667768595056</v>
      </c>
    </row>
    <row r="343" spans="1:6" x14ac:dyDescent="0.3">
      <c r="A343" s="139" t="s">
        <v>1581</v>
      </c>
      <c r="B343" s="140">
        <v>2017</v>
      </c>
      <c r="C343" s="140">
        <v>8</v>
      </c>
      <c r="D343" s="140">
        <v>81050.638016528959</v>
      </c>
      <c r="E343" s="140">
        <v>856.52231404958707</v>
      </c>
      <c r="F343" s="138">
        <v>82499.38512396696</v>
      </c>
    </row>
    <row r="344" spans="1:6" x14ac:dyDescent="0.3">
      <c r="A344" s="139" t="s">
        <v>1581</v>
      </c>
      <c r="B344" s="140">
        <v>2017</v>
      </c>
      <c r="C344" s="140">
        <v>9</v>
      </c>
      <c r="D344" s="140">
        <v>52590.922314049589</v>
      </c>
      <c r="E344" s="140">
        <v>828.89256198347141</v>
      </c>
      <c r="F344" s="138">
        <v>53870.95537190084</v>
      </c>
    </row>
    <row r="345" spans="1:6" x14ac:dyDescent="0.3">
      <c r="A345" s="139" t="s">
        <v>1581</v>
      </c>
      <c r="B345" s="140">
        <v>2017</v>
      </c>
      <c r="C345" s="140">
        <v>10</v>
      </c>
      <c r="D345" s="140">
        <v>47313.262809917345</v>
      </c>
      <c r="E345" s="140">
        <v>1020.0198347107441</v>
      </c>
      <c r="F345" s="138">
        <v>48629.117355371898</v>
      </c>
    </row>
    <row r="346" spans="1:6" x14ac:dyDescent="0.3">
      <c r="A346" s="139" t="s">
        <v>1581</v>
      </c>
      <c r="B346" s="140">
        <v>2017</v>
      </c>
      <c r="C346" s="140">
        <v>11</v>
      </c>
      <c r="D346" s="140">
        <v>52939.814876033066</v>
      </c>
      <c r="E346" s="140">
        <v>8395.4578512396674</v>
      </c>
      <c r="F346" s="138">
        <v>55887.490909090884</v>
      </c>
    </row>
    <row r="347" spans="1:6" x14ac:dyDescent="0.3">
      <c r="A347" s="139" t="s">
        <v>1581</v>
      </c>
      <c r="B347" s="140">
        <v>2017</v>
      </c>
      <c r="C347" s="140">
        <v>12</v>
      </c>
      <c r="D347" s="140">
        <v>59103.332231404995</v>
      </c>
      <c r="E347" s="140">
        <v>938.24132231404997</v>
      </c>
      <c r="F347" s="138">
        <v>60456.714049586779</v>
      </c>
    </row>
    <row r="348" spans="1:6" x14ac:dyDescent="0.3">
      <c r="A348" s="139" t="s">
        <v>1581</v>
      </c>
      <c r="B348" s="140">
        <v>2018</v>
      </c>
      <c r="C348" s="140">
        <v>1</v>
      </c>
      <c r="D348" s="140">
        <v>57266.161983471095</v>
      </c>
      <c r="E348" s="140">
        <v>7104.7933884297481</v>
      </c>
      <c r="F348" s="138">
        <v>60525.778512396697</v>
      </c>
    </row>
    <row r="349" spans="1:6" x14ac:dyDescent="0.3">
      <c r="A349" s="139" t="s">
        <v>1581</v>
      </c>
      <c r="B349" s="140">
        <v>2018</v>
      </c>
      <c r="C349" s="140">
        <v>2</v>
      </c>
      <c r="D349" s="140">
        <v>53015.047933884322</v>
      </c>
      <c r="E349" s="140">
        <v>912.57520661157059</v>
      </c>
      <c r="F349" s="138">
        <v>54265.249586776874</v>
      </c>
    </row>
    <row r="350" spans="1:6" x14ac:dyDescent="0.3">
      <c r="A350" s="139" t="s">
        <v>1581</v>
      </c>
      <c r="B350" s="140">
        <v>2018</v>
      </c>
      <c r="C350" s="140">
        <v>3</v>
      </c>
      <c r="D350" s="140">
        <v>46032.952066115722</v>
      </c>
      <c r="E350" s="140">
        <v>13187.662809917361</v>
      </c>
      <c r="F350" s="138">
        <v>49754.062809917355</v>
      </c>
    </row>
    <row r="351" spans="1:6" x14ac:dyDescent="0.3">
      <c r="A351" s="139" t="s">
        <v>1581</v>
      </c>
      <c r="B351" s="140">
        <v>2018</v>
      </c>
      <c r="C351" s="140">
        <v>4</v>
      </c>
      <c r="D351" s="140">
        <v>124738.41322314052</v>
      </c>
      <c r="E351" s="140">
        <v>7888.2049586776793</v>
      </c>
      <c r="F351" s="138">
        <v>127731.7685950413</v>
      </c>
    </row>
    <row r="352" spans="1:6" x14ac:dyDescent="0.3">
      <c r="A352" s="139" t="s">
        <v>1581</v>
      </c>
      <c r="B352" s="140">
        <v>2018</v>
      </c>
      <c r="C352" s="140">
        <v>5</v>
      </c>
      <c r="D352" s="140">
        <v>47570.796694214892</v>
      </c>
      <c r="E352" s="140">
        <v>856.52231404958707</v>
      </c>
      <c r="F352" s="138">
        <v>48918.961983471076</v>
      </c>
    </row>
    <row r="353" spans="1:6" x14ac:dyDescent="0.3">
      <c r="A353" s="139" t="s">
        <v>1581</v>
      </c>
      <c r="B353" s="140">
        <v>2018</v>
      </c>
      <c r="C353" s="140">
        <v>6</v>
      </c>
      <c r="D353" s="140">
        <v>71493.976859504182</v>
      </c>
      <c r="E353" s="140">
        <v>828.89256198347141</v>
      </c>
      <c r="F353" s="138">
        <v>72521.117355371884</v>
      </c>
    </row>
    <row r="354" spans="1:6" x14ac:dyDescent="0.3">
      <c r="A354" s="139" t="s">
        <v>1581</v>
      </c>
      <c r="B354" s="140">
        <v>2018</v>
      </c>
      <c r="C354" s="140">
        <v>7</v>
      </c>
      <c r="D354" s="140">
        <v>84209.593388429756</v>
      </c>
      <c r="E354" s="140">
        <v>856.52231404958707</v>
      </c>
      <c r="F354" s="138">
        <v>85316.866115702462</v>
      </c>
    </row>
    <row r="355" spans="1:6" x14ac:dyDescent="0.3">
      <c r="A355" s="139" t="s">
        <v>1581</v>
      </c>
      <c r="B355" s="140">
        <v>2018</v>
      </c>
      <c r="C355" s="140">
        <v>8</v>
      </c>
      <c r="D355" s="140">
        <v>70164.277685950408</v>
      </c>
      <c r="E355" s="140">
        <v>856.52231404958707</v>
      </c>
      <c r="F355" s="138">
        <v>71303.722314049592</v>
      </c>
    </row>
    <row r="356" spans="1:6" x14ac:dyDescent="0.3">
      <c r="A356" s="139" t="s">
        <v>1581</v>
      </c>
      <c r="B356" s="140">
        <v>2018</v>
      </c>
      <c r="C356" s="140">
        <v>9</v>
      </c>
      <c r="D356" s="140">
        <v>46088.370247933875</v>
      </c>
      <c r="E356" s="140">
        <v>828.89256198347141</v>
      </c>
      <c r="F356" s="138">
        <v>47124.05950413223</v>
      </c>
    </row>
    <row r="357" spans="1:6" x14ac:dyDescent="0.3">
      <c r="A357" s="139" t="s">
        <v>1581</v>
      </c>
      <c r="B357" s="140">
        <v>2018</v>
      </c>
      <c r="C357" s="140">
        <v>10</v>
      </c>
      <c r="D357" s="140">
        <v>25269.857851239674</v>
      </c>
      <c r="E357" s="140">
        <v>1906.3140495867763</v>
      </c>
      <c r="F357" s="138">
        <v>26696.727272727268</v>
      </c>
    </row>
    <row r="358" spans="1:6" x14ac:dyDescent="0.3">
      <c r="A358" s="139" t="s">
        <v>1581</v>
      </c>
      <c r="B358" s="140">
        <v>2018</v>
      </c>
      <c r="C358" s="140">
        <v>11</v>
      </c>
      <c r="D358" s="140">
        <v>24492.019834710743</v>
      </c>
      <c r="E358" s="140">
        <v>14756.092561983476</v>
      </c>
      <c r="F358" s="138">
        <v>28547.186776859511</v>
      </c>
    </row>
    <row r="359" spans="1:6" x14ac:dyDescent="0.3">
      <c r="A359" s="139" t="s">
        <v>1581</v>
      </c>
      <c r="B359" s="140">
        <v>2018</v>
      </c>
      <c r="C359" s="140">
        <v>12</v>
      </c>
      <c r="D359" s="140">
        <v>25273.904132231411</v>
      </c>
      <c r="E359" s="140">
        <v>7424.4297520661075</v>
      </c>
      <c r="F359" s="138">
        <v>29345.395041322321</v>
      </c>
    </row>
    <row r="360" spans="1:6" x14ac:dyDescent="0.3">
      <c r="A360" s="139" t="s">
        <v>1581</v>
      </c>
      <c r="B360" s="140">
        <v>2019</v>
      </c>
      <c r="C360" s="140">
        <v>1</v>
      </c>
      <c r="D360" s="140">
        <v>24982.532231404963</v>
      </c>
      <c r="E360" s="140">
        <v>2133.34214876033</v>
      </c>
      <c r="F360" s="138">
        <v>27124.304132231398</v>
      </c>
    </row>
    <row r="361" spans="1:6" x14ac:dyDescent="0.3">
      <c r="A361" s="139" t="s">
        <v>1581</v>
      </c>
      <c r="B361" s="140">
        <v>2019</v>
      </c>
      <c r="C361" s="140">
        <v>2</v>
      </c>
      <c r="D361" s="140">
        <v>23566.452892561985</v>
      </c>
      <c r="E361" s="140">
        <v>773.63305785123998</v>
      </c>
      <c r="F361" s="138">
        <v>24792.773553718998</v>
      </c>
    </row>
    <row r="362" spans="1:6" x14ac:dyDescent="0.3">
      <c r="A362" s="139" t="s">
        <v>1581</v>
      </c>
      <c r="B362" s="140">
        <v>2019</v>
      </c>
      <c r="C362" s="140">
        <v>3</v>
      </c>
      <c r="D362" s="140">
        <v>83460.099173553695</v>
      </c>
      <c r="E362" s="140">
        <v>4595.90082644628</v>
      </c>
      <c r="F362" s="138">
        <v>85047.808264462816</v>
      </c>
    </row>
    <row r="363" spans="1:6" x14ac:dyDescent="0.3">
      <c r="A363" s="139" t="s">
        <v>1581</v>
      </c>
      <c r="B363" s="140">
        <v>2019</v>
      </c>
      <c r="C363" s="140">
        <v>4</v>
      </c>
      <c r="D363" s="140">
        <v>24234.327272727278</v>
      </c>
      <c r="E363" s="140">
        <v>830.28099173553755</v>
      </c>
      <c r="F363" s="138">
        <v>26133.104132231405</v>
      </c>
    </row>
    <row r="364" spans="1:6" x14ac:dyDescent="0.3">
      <c r="A364" s="139" t="s">
        <v>1581</v>
      </c>
      <c r="B364" s="140">
        <v>2019</v>
      </c>
      <c r="C364" s="140">
        <v>5</v>
      </c>
      <c r="D364" s="140">
        <v>24714.981818181823</v>
      </c>
      <c r="E364" s="140">
        <v>892.64132231404994</v>
      </c>
      <c r="F364" s="138">
        <v>26103.153719008264</v>
      </c>
    </row>
    <row r="365" spans="1:6" x14ac:dyDescent="0.3">
      <c r="A365" s="139" t="s">
        <v>1581</v>
      </c>
      <c r="B365" s="140">
        <v>2019</v>
      </c>
      <c r="C365" s="140">
        <v>6</v>
      </c>
      <c r="D365" s="140">
        <v>24410.796694214878</v>
      </c>
      <c r="E365" s="140">
        <v>828.89256198347141</v>
      </c>
      <c r="F365" s="138">
        <v>25526.201652892563</v>
      </c>
    </row>
    <row r="366" spans="1:6" x14ac:dyDescent="0.3">
      <c r="A366" s="139" t="s">
        <v>1581</v>
      </c>
      <c r="B366" s="140">
        <v>2019</v>
      </c>
      <c r="C366" s="140">
        <v>7</v>
      </c>
      <c r="D366" s="140">
        <v>25010.181818181823</v>
      </c>
      <c r="E366" s="140">
        <v>856.52231404958707</v>
      </c>
      <c r="F366" s="138">
        <v>26078.261157024797</v>
      </c>
    </row>
    <row r="367" spans="1:6" x14ac:dyDescent="0.3">
      <c r="A367" s="139" t="s">
        <v>1581</v>
      </c>
      <c r="B367" s="140">
        <v>2019</v>
      </c>
      <c r="C367" s="140">
        <v>8</v>
      </c>
      <c r="D367" s="140">
        <v>25056.793388429756</v>
      </c>
      <c r="E367" s="140">
        <v>856.52231404958707</v>
      </c>
      <c r="F367" s="138">
        <v>26071.100826446276</v>
      </c>
    </row>
    <row r="368" spans="1:6" x14ac:dyDescent="0.3">
      <c r="A368" s="139" t="s">
        <v>1581</v>
      </c>
      <c r="B368" s="140">
        <v>2019</v>
      </c>
      <c r="C368" s="140">
        <v>9</v>
      </c>
      <c r="D368" s="140">
        <v>24266.003305785125</v>
      </c>
      <c r="E368" s="140">
        <v>866.40000000000032</v>
      </c>
      <c r="F368" s="138">
        <v>25270.96859504133</v>
      </c>
    </row>
    <row r="369" spans="1:6" x14ac:dyDescent="0.3">
      <c r="A369" s="139" t="s">
        <v>1581</v>
      </c>
      <c r="B369" s="140">
        <v>2019</v>
      </c>
      <c r="C369" s="140">
        <v>10</v>
      </c>
      <c r="D369" s="140">
        <v>24896.211570247935</v>
      </c>
      <c r="E369" s="140">
        <v>856.52231404958707</v>
      </c>
      <c r="F369" s="138">
        <v>25854.128925619836</v>
      </c>
    </row>
    <row r="370" spans="1:6" x14ac:dyDescent="0.3">
      <c r="A370" s="139" t="s">
        <v>1581</v>
      </c>
      <c r="B370" s="140">
        <v>2019</v>
      </c>
      <c r="C370" s="140">
        <v>11</v>
      </c>
      <c r="D370" s="140">
        <v>24311.623140495867</v>
      </c>
      <c r="E370" s="140">
        <v>1796.3702479338829</v>
      </c>
      <c r="F370" s="138">
        <v>25604.945454545461</v>
      </c>
    </row>
    <row r="371" spans="1:6" x14ac:dyDescent="0.3">
      <c r="A371" s="139" t="s">
        <v>1581</v>
      </c>
      <c r="B371" s="140">
        <v>2019</v>
      </c>
      <c r="C371" s="140">
        <v>12</v>
      </c>
      <c r="D371" s="140">
        <v>25434.327272727274</v>
      </c>
      <c r="E371" s="140">
        <v>4679.7024793388418</v>
      </c>
      <c r="F371" s="138">
        <v>27894.981818181823</v>
      </c>
    </row>
    <row r="372" spans="1:6" x14ac:dyDescent="0.3">
      <c r="A372" s="139" t="s">
        <v>1581</v>
      </c>
      <c r="B372" s="140">
        <v>2020</v>
      </c>
      <c r="C372" s="140">
        <v>1</v>
      </c>
      <c r="D372" s="140">
        <v>25258.928925619835</v>
      </c>
      <c r="E372" s="140">
        <v>2537.2165289256204</v>
      </c>
      <c r="F372" s="138">
        <v>26910.565289256199</v>
      </c>
    </row>
    <row r="373" spans="1:6" x14ac:dyDescent="0.3">
      <c r="A373" s="139" t="s">
        <v>1581</v>
      </c>
      <c r="B373" s="140">
        <v>2020</v>
      </c>
      <c r="C373" s="140">
        <v>2</v>
      </c>
      <c r="D373" s="140">
        <v>25017.183471074386</v>
      </c>
      <c r="E373" s="140">
        <v>1782.6644628099152</v>
      </c>
      <c r="F373" s="138">
        <v>26476.561983471071</v>
      </c>
    </row>
    <row r="374" spans="1:6" x14ac:dyDescent="0.3">
      <c r="A374" s="139" t="s">
        <v>1581</v>
      </c>
      <c r="B374" s="140">
        <v>2020</v>
      </c>
      <c r="C374" s="140">
        <v>3</v>
      </c>
      <c r="D374" s="140">
        <v>24966.60495867769</v>
      </c>
      <c r="E374" s="140">
        <v>1161.5999999999997</v>
      </c>
      <c r="F374" s="138">
        <v>26039.305785123968</v>
      </c>
    </row>
    <row r="375" spans="1:6" x14ac:dyDescent="0.3">
      <c r="A375" s="139" t="s">
        <v>1581</v>
      </c>
      <c r="B375" s="140">
        <v>2020</v>
      </c>
      <c r="C375" s="140">
        <v>4</v>
      </c>
      <c r="D375" s="140">
        <v>28427.960330578517</v>
      </c>
      <c r="E375" s="140">
        <v>1065.0049586776861</v>
      </c>
      <c r="F375" s="138">
        <v>29565.957024793388</v>
      </c>
    </row>
    <row r="376" spans="1:6" x14ac:dyDescent="0.3">
      <c r="A376" s="139" t="s">
        <v>1581</v>
      </c>
      <c r="B376" s="140">
        <v>2020</v>
      </c>
      <c r="C376" s="140">
        <v>5</v>
      </c>
      <c r="D376" s="140">
        <v>24766.393388429758</v>
      </c>
      <c r="E376" s="140">
        <v>1199.2264462809912</v>
      </c>
      <c r="F376" s="138">
        <v>25806.981818181808</v>
      </c>
    </row>
    <row r="377" spans="1:6" x14ac:dyDescent="0.3">
      <c r="A377" s="139" t="s">
        <v>1581</v>
      </c>
      <c r="B377" s="140">
        <v>2020</v>
      </c>
      <c r="C377" s="140">
        <v>6</v>
      </c>
      <c r="D377" s="140">
        <v>24258.109090909093</v>
      </c>
      <c r="E377" s="140">
        <v>1000.1057851239673</v>
      </c>
      <c r="F377" s="138">
        <v>25161.540495867765</v>
      </c>
    </row>
    <row r="378" spans="1:6" x14ac:dyDescent="0.3">
      <c r="A378" s="139" t="s">
        <v>1581</v>
      </c>
      <c r="B378" s="140">
        <v>2020</v>
      </c>
      <c r="C378" s="140">
        <v>7</v>
      </c>
      <c r="D378" s="140">
        <v>25032.971900826447</v>
      </c>
      <c r="E378" s="140">
        <v>856.52231404958707</v>
      </c>
      <c r="F378" s="138">
        <v>25858.532231404963</v>
      </c>
    </row>
    <row r="379" spans="1:6" x14ac:dyDescent="0.3">
      <c r="A379" s="139" t="s">
        <v>1581</v>
      </c>
      <c r="B379" s="140">
        <v>2020</v>
      </c>
      <c r="C379" s="140">
        <v>8</v>
      </c>
      <c r="D379" s="140">
        <v>25090.472727272729</v>
      </c>
      <c r="E379" s="140">
        <v>856.52231404958707</v>
      </c>
      <c r="F379" s="138">
        <v>25879.517355371907</v>
      </c>
    </row>
    <row r="380" spans="1:6" x14ac:dyDescent="0.3">
      <c r="A380" s="139" t="s">
        <v>1581</v>
      </c>
      <c r="B380" s="140">
        <v>2020</v>
      </c>
      <c r="C380" s="140">
        <v>9</v>
      </c>
      <c r="D380" s="140">
        <v>23112.575206611564</v>
      </c>
      <c r="E380" s="140">
        <v>886.73057851239707</v>
      </c>
      <c r="F380" s="138">
        <v>23954.876033057844</v>
      </c>
    </row>
    <row r="381" spans="1:6" x14ac:dyDescent="0.3">
      <c r="A381" s="139" t="s">
        <v>1581</v>
      </c>
      <c r="B381" s="140">
        <v>2020</v>
      </c>
      <c r="C381" s="140">
        <v>10</v>
      </c>
      <c r="D381" s="140">
        <v>25856.409917355366</v>
      </c>
      <c r="E381" s="140">
        <v>1790.9157024793371</v>
      </c>
      <c r="F381" s="138">
        <v>27209.930578512391</v>
      </c>
    </row>
    <row r="382" spans="1:6" x14ac:dyDescent="0.3">
      <c r="A382" s="139" t="s">
        <v>1581</v>
      </c>
      <c r="B382" s="140">
        <v>2020</v>
      </c>
      <c r="C382" s="140">
        <v>11</v>
      </c>
      <c r="D382" s="140">
        <v>24141.163636363646</v>
      </c>
      <c r="E382" s="140">
        <v>5861.7917355371856</v>
      </c>
      <c r="F382" s="138">
        <v>27053.514049586778</v>
      </c>
    </row>
    <row r="383" spans="1:6" x14ac:dyDescent="0.3">
      <c r="A383" s="139" t="s">
        <v>1581</v>
      </c>
      <c r="B383" s="140">
        <v>2020</v>
      </c>
      <c r="C383" s="140">
        <v>12</v>
      </c>
      <c r="D383" s="140">
        <v>24590.082644628106</v>
      </c>
      <c r="E383" s="140">
        <v>4167.411570247933</v>
      </c>
      <c r="F383" s="138">
        <v>26854.076033057845</v>
      </c>
    </row>
    <row r="384" spans="1:6" x14ac:dyDescent="0.3">
      <c r="A384" s="139" t="s">
        <v>1581</v>
      </c>
      <c r="B384" s="140">
        <v>2021</v>
      </c>
      <c r="C384" s="140">
        <v>1</v>
      </c>
      <c r="D384" s="140">
        <v>219167.80165289255</v>
      </c>
      <c r="E384" s="140">
        <v>22739.48429752067</v>
      </c>
      <c r="F384" s="138">
        <v>226024.83966942152</v>
      </c>
    </row>
    <row r="385" spans="1:6" x14ac:dyDescent="0.3">
      <c r="A385" s="139" t="s">
        <v>1581</v>
      </c>
      <c r="B385" s="140">
        <v>2021</v>
      </c>
      <c r="C385" s="140">
        <v>2</v>
      </c>
      <c r="D385" s="140">
        <v>23253.242975206605</v>
      </c>
      <c r="E385" s="140">
        <v>11579.127272727268</v>
      </c>
      <c r="F385" s="138">
        <v>27900.97190082644</v>
      </c>
    </row>
    <row r="386" spans="1:6" x14ac:dyDescent="0.3">
      <c r="A386" s="139" t="s">
        <v>1581</v>
      </c>
      <c r="B386" s="140">
        <v>2021</v>
      </c>
      <c r="C386" s="140">
        <v>3</v>
      </c>
      <c r="D386" s="140">
        <v>24932.925619834718</v>
      </c>
      <c r="E386" s="140">
        <v>2979.6099173553712</v>
      </c>
      <c r="F386" s="138">
        <v>27677.851239669428</v>
      </c>
    </row>
    <row r="387" spans="1:6" x14ac:dyDescent="0.3">
      <c r="A387" s="139" t="s">
        <v>1581</v>
      </c>
      <c r="B387" s="140">
        <v>2021</v>
      </c>
      <c r="C387" s="140">
        <v>4</v>
      </c>
      <c r="D387" s="140">
        <v>24509.752066115696</v>
      </c>
      <c r="E387" s="140">
        <v>828.89256198347141</v>
      </c>
      <c r="F387" s="138">
        <v>25888.998347107437</v>
      </c>
    </row>
    <row r="388" spans="1:6" x14ac:dyDescent="0.3">
      <c r="A388" s="139" t="s">
        <v>1581</v>
      </c>
      <c r="B388" s="140">
        <v>2021</v>
      </c>
      <c r="C388" s="140">
        <v>5</v>
      </c>
      <c r="D388" s="140">
        <v>25116.277685950412</v>
      </c>
      <c r="E388" s="140">
        <v>856.52231404958707</v>
      </c>
      <c r="F388" s="138">
        <v>26438.082644628099</v>
      </c>
    </row>
    <row r="389" spans="1:6" x14ac:dyDescent="0.3">
      <c r="A389" s="139" t="s">
        <v>1581</v>
      </c>
      <c r="B389" s="140">
        <v>2021</v>
      </c>
      <c r="C389" s="140">
        <v>6</v>
      </c>
      <c r="D389" s="140">
        <v>24224.39008264463</v>
      </c>
      <c r="E389" s="140">
        <v>828.89256198347141</v>
      </c>
      <c r="F389" s="138">
        <v>25414.849586776854</v>
      </c>
    </row>
    <row r="390" spans="1:6" x14ac:dyDescent="0.3">
      <c r="A390" s="139" t="s">
        <v>1581</v>
      </c>
      <c r="B390" s="140">
        <v>2021</v>
      </c>
      <c r="C390" s="140">
        <v>7</v>
      </c>
      <c r="D390" s="140">
        <v>25237.150413223146</v>
      </c>
      <c r="E390" s="140">
        <v>856.52231404958707</v>
      </c>
      <c r="F390" s="138">
        <v>26378.499173553726</v>
      </c>
    </row>
    <row r="391" spans="1:6" x14ac:dyDescent="0.3">
      <c r="A391" s="139" t="s">
        <v>1581</v>
      </c>
      <c r="B391" s="140">
        <v>2021</v>
      </c>
      <c r="C391" s="140">
        <v>8</v>
      </c>
      <c r="D391" s="140">
        <v>25131.173553719014</v>
      </c>
      <c r="E391" s="140">
        <v>856.52231404958707</v>
      </c>
      <c r="F391" s="138">
        <v>26207.028099173549</v>
      </c>
    </row>
    <row r="392" spans="1:6" x14ac:dyDescent="0.3">
      <c r="A392" s="139" t="s">
        <v>1581</v>
      </c>
      <c r="B392" s="140">
        <v>2021</v>
      </c>
      <c r="C392" s="140">
        <v>9</v>
      </c>
      <c r="D392" s="140">
        <v>24618.783471074381</v>
      </c>
      <c r="E392" s="140">
        <v>828.89256198347141</v>
      </c>
      <c r="F392" s="138">
        <v>25699.398347107439</v>
      </c>
    </row>
    <row r="393" spans="1:6" x14ac:dyDescent="0.3">
      <c r="A393" s="139" t="s">
        <v>1581</v>
      </c>
      <c r="B393" s="140">
        <v>2021</v>
      </c>
      <c r="C393" s="140">
        <v>10</v>
      </c>
      <c r="D393" s="140">
        <v>25024.998347107437</v>
      </c>
      <c r="E393" s="140">
        <v>3183.5900826446282</v>
      </c>
      <c r="F393" s="138">
        <v>26604.49586776859</v>
      </c>
    </row>
    <row r="394" spans="1:6" x14ac:dyDescent="0.3">
      <c r="A394" s="139" t="s">
        <v>1581</v>
      </c>
      <c r="B394" s="140">
        <v>2021</v>
      </c>
      <c r="C394" s="140">
        <v>11</v>
      </c>
      <c r="D394" s="140">
        <v>134861.35537190081</v>
      </c>
      <c r="E394" s="140">
        <v>12863.047933884303</v>
      </c>
      <c r="F394" s="138">
        <v>139758.50578512397</v>
      </c>
    </row>
    <row r="395" spans="1:6" x14ac:dyDescent="0.3">
      <c r="A395" s="139" t="s">
        <v>1581</v>
      </c>
      <c r="B395" s="140">
        <v>2021</v>
      </c>
      <c r="C395" s="140">
        <v>12</v>
      </c>
      <c r="D395" s="140">
        <v>25246.095867768599</v>
      </c>
      <c r="E395" s="140">
        <v>9157.2297520661123</v>
      </c>
      <c r="F395" s="138">
        <v>29361.143801652899</v>
      </c>
    </row>
    <row r="396" spans="1:6" x14ac:dyDescent="0.3">
      <c r="A396" s="139" t="s">
        <v>1581</v>
      </c>
      <c r="B396" s="140">
        <v>2022</v>
      </c>
      <c r="C396" s="140">
        <v>1</v>
      </c>
      <c r="D396" s="140">
        <v>502612.74049586768</v>
      </c>
      <c r="E396" s="140">
        <v>8152.0066115702448</v>
      </c>
      <c r="F396" s="138">
        <v>505713.3223140497</v>
      </c>
    </row>
    <row r="397" spans="1:6" x14ac:dyDescent="0.3">
      <c r="A397" s="139" t="s">
        <v>1581</v>
      </c>
      <c r="B397" s="140">
        <v>2022</v>
      </c>
      <c r="C397" s="140">
        <v>2</v>
      </c>
      <c r="D397" s="140">
        <v>22730.042975206612</v>
      </c>
      <c r="E397" s="140">
        <v>3534.5652892561989</v>
      </c>
      <c r="F397" s="138">
        <v>25533.659504132233</v>
      </c>
    </row>
    <row r="398" spans="1:6" x14ac:dyDescent="0.3">
      <c r="A398" s="139" t="s">
        <v>1581</v>
      </c>
      <c r="B398" s="140">
        <v>2022</v>
      </c>
      <c r="C398" s="140">
        <v>3</v>
      </c>
      <c r="D398" s="140">
        <v>131321.8909090909</v>
      </c>
      <c r="E398" s="140">
        <v>10267.953719008261</v>
      </c>
      <c r="F398" s="138">
        <v>134501.11735537191</v>
      </c>
    </row>
    <row r="399" spans="1:6" x14ac:dyDescent="0.3">
      <c r="A399" s="139" t="s">
        <v>1581</v>
      </c>
      <c r="B399" s="140">
        <v>2022</v>
      </c>
      <c r="C399" s="140">
        <v>4</v>
      </c>
      <c r="D399" s="140">
        <v>401664.51570247969</v>
      </c>
      <c r="E399" s="140">
        <v>2296.8396694214871</v>
      </c>
      <c r="F399" s="138">
        <v>404632.30413223139</v>
      </c>
    </row>
    <row r="400" spans="1:6" x14ac:dyDescent="0.3">
      <c r="A400" s="139" t="s">
        <v>1581</v>
      </c>
      <c r="B400" s="140">
        <v>2022</v>
      </c>
      <c r="C400" s="140">
        <v>5</v>
      </c>
      <c r="D400" s="140">
        <v>25567.100826446276</v>
      </c>
      <c r="E400" s="140">
        <v>856.52231404958707</v>
      </c>
      <c r="F400" s="138">
        <v>27109.804958677691</v>
      </c>
    </row>
    <row r="401" spans="1:6" x14ac:dyDescent="0.3">
      <c r="A401" s="139" t="s">
        <v>1581</v>
      </c>
      <c r="B401" s="140">
        <v>2022</v>
      </c>
      <c r="C401" s="140">
        <v>6</v>
      </c>
      <c r="D401" s="140">
        <v>24087.629752066121</v>
      </c>
      <c r="E401" s="140">
        <v>828.89256198347141</v>
      </c>
      <c r="F401" s="138">
        <v>25466.241322314054</v>
      </c>
    </row>
    <row r="402" spans="1:6" x14ac:dyDescent="0.3">
      <c r="A402" s="139" t="s">
        <v>1581</v>
      </c>
      <c r="B402" s="140">
        <v>2022</v>
      </c>
      <c r="C402" s="140">
        <v>7</v>
      </c>
      <c r="D402" s="140">
        <v>25352.171900826444</v>
      </c>
      <c r="E402" s="140">
        <v>3808.0859504132259</v>
      </c>
      <c r="F402" s="138">
        <v>27223.398347107443</v>
      </c>
    </row>
    <row r="403" spans="1:6" x14ac:dyDescent="0.3">
      <c r="A403" s="139" t="s">
        <v>1581</v>
      </c>
      <c r="B403" s="140">
        <v>2022</v>
      </c>
      <c r="C403" s="140">
        <v>8</v>
      </c>
      <c r="D403" s="140">
        <v>25181.65289256199</v>
      </c>
      <c r="E403" s="140">
        <v>856.52231404958707</v>
      </c>
      <c r="F403" s="138">
        <v>26450.935537190082</v>
      </c>
    </row>
    <row r="404" spans="1:6" x14ac:dyDescent="0.3">
      <c r="A404" s="139" t="s">
        <v>1581</v>
      </c>
      <c r="B404" s="140">
        <v>2022</v>
      </c>
      <c r="C404" s="140">
        <v>9</v>
      </c>
      <c r="D404" s="140">
        <v>24390.942148760332</v>
      </c>
      <c r="E404" s="140">
        <v>828.89256198347141</v>
      </c>
      <c r="F404" s="138">
        <v>25547.603305785131</v>
      </c>
    </row>
    <row r="405" spans="1:6" x14ac:dyDescent="0.3">
      <c r="A405" s="139" t="s">
        <v>1581</v>
      </c>
      <c r="B405" s="140">
        <v>2022</v>
      </c>
      <c r="C405" s="140">
        <v>10</v>
      </c>
      <c r="D405" s="140">
        <v>37109.613223140506</v>
      </c>
      <c r="E405" s="140">
        <v>2720.4495867768601</v>
      </c>
      <c r="F405" s="138">
        <v>38615.404958677675</v>
      </c>
    </row>
    <row r="406" spans="1:6" x14ac:dyDescent="0.3">
      <c r="A406" s="139" t="s">
        <v>1581</v>
      </c>
      <c r="B406" s="140">
        <v>2022</v>
      </c>
      <c r="C406" s="140">
        <v>11</v>
      </c>
      <c r="D406" s="140">
        <v>50264.191735537199</v>
      </c>
      <c r="E406" s="140">
        <v>1486.8694214876018</v>
      </c>
      <c r="F406" s="138">
        <v>51761.692561983473</v>
      </c>
    </row>
    <row r="407" spans="1:6" x14ac:dyDescent="0.3">
      <c r="A407" s="139" t="s">
        <v>1581</v>
      </c>
      <c r="B407" s="140">
        <v>2022</v>
      </c>
      <c r="C407" s="140">
        <v>12</v>
      </c>
      <c r="D407" s="140">
        <v>51397.84462809917</v>
      </c>
      <c r="E407" s="140">
        <v>3893.375206611569</v>
      </c>
      <c r="F407" s="138">
        <v>53369.474380165288</v>
      </c>
    </row>
    <row r="408" spans="1:6" x14ac:dyDescent="0.3">
      <c r="A408" s="139" t="s">
        <v>1581</v>
      </c>
      <c r="B408" s="140">
        <v>2023</v>
      </c>
      <c r="C408" s="140">
        <v>1</v>
      </c>
      <c r="D408" s="140">
        <v>52238.201652892581</v>
      </c>
      <c r="E408" s="140">
        <v>1560.6743801652876</v>
      </c>
      <c r="F408" s="138">
        <v>53735.464462809919</v>
      </c>
    </row>
    <row r="409" spans="1:6" x14ac:dyDescent="0.3">
      <c r="A409" s="139" t="s">
        <v>1581</v>
      </c>
      <c r="B409" s="140">
        <v>2023</v>
      </c>
      <c r="C409" s="140">
        <v>2</v>
      </c>
      <c r="D409" s="140">
        <v>22856.92561983471</v>
      </c>
      <c r="E409" s="140">
        <v>19760.588429752075</v>
      </c>
      <c r="F409" s="138">
        <v>29277.699173553709</v>
      </c>
    </row>
    <row r="410" spans="1:6" x14ac:dyDescent="0.3">
      <c r="A410" s="139" t="s">
        <v>1581</v>
      </c>
      <c r="B410" s="140">
        <v>2023</v>
      </c>
      <c r="C410" s="140">
        <v>3</v>
      </c>
      <c r="D410" s="140">
        <v>25191.570247933883</v>
      </c>
      <c r="E410" s="140">
        <v>6651.7685950413206</v>
      </c>
      <c r="F410" s="138">
        <v>28593.084297520661</v>
      </c>
    </row>
    <row r="411" spans="1:6" x14ac:dyDescent="0.3">
      <c r="A411" s="139" t="s">
        <v>1581</v>
      </c>
      <c r="B411" s="140">
        <v>2023</v>
      </c>
      <c r="C411" s="140">
        <v>4</v>
      </c>
      <c r="D411" s="140">
        <v>24456.357024793389</v>
      </c>
      <c r="E411" s="140">
        <v>1670.4991735537176</v>
      </c>
      <c r="F411" s="138">
        <v>26343.68925619834</v>
      </c>
    </row>
    <row r="412" spans="1:6" x14ac:dyDescent="0.3">
      <c r="A412" s="139" t="s">
        <v>1581</v>
      </c>
      <c r="B412" s="140">
        <v>2023</v>
      </c>
      <c r="C412" s="140">
        <v>5</v>
      </c>
      <c r="D412" s="140">
        <v>25567.180165289257</v>
      </c>
      <c r="E412" s="140">
        <v>856.52231404958707</v>
      </c>
      <c r="F412" s="138">
        <v>26926.889256198341</v>
      </c>
    </row>
    <row r="413" spans="1:6" x14ac:dyDescent="0.3">
      <c r="A413" s="139" t="s">
        <v>1581</v>
      </c>
      <c r="B413" s="140">
        <v>2023</v>
      </c>
      <c r="C413" s="140">
        <v>6</v>
      </c>
      <c r="D413" s="140">
        <v>24698.042975206605</v>
      </c>
      <c r="E413" s="140">
        <v>828.89256198347141</v>
      </c>
      <c r="F413" s="138">
        <v>25952.489256198347</v>
      </c>
    </row>
    <row r="414" spans="1:6" x14ac:dyDescent="0.3">
      <c r="A414" s="139" t="s">
        <v>1581</v>
      </c>
      <c r="B414" s="140">
        <v>2023</v>
      </c>
      <c r="C414" s="140">
        <v>7</v>
      </c>
      <c r="D414" s="140">
        <v>25039.061157024804</v>
      </c>
      <c r="E414" s="140">
        <v>856.52231404958707</v>
      </c>
      <c r="F414" s="138">
        <v>26256.337190082657</v>
      </c>
    </row>
    <row r="415" spans="1:6" x14ac:dyDescent="0.3">
      <c r="A415" s="139" t="s">
        <v>1581</v>
      </c>
      <c r="B415" s="140">
        <v>2023</v>
      </c>
      <c r="C415" s="140">
        <v>8</v>
      </c>
      <c r="D415" s="140">
        <v>24831.867768595046</v>
      </c>
      <c r="E415" s="140">
        <v>856.52231404958707</v>
      </c>
      <c r="F415" s="138">
        <v>26027.940495867762</v>
      </c>
    </row>
    <row r="416" spans="1:6" x14ac:dyDescent="0.3">
      <c r="A416" s="139" t="s">
        <v>1581</v>
      </c>
      <c r="B416" s="140">
        <v>2023</v>
      </c>
      <c r="C416" s="140">
        <v>9</v>
      </c>
      <c r="D416" s="140">
        <v>24557.335537190083</v>
      </c>
      <c r="E416" s="140">
        <v>828.89256198347141</v>
      </c>
      <c r="F416" s="138">
        <v>25624.621487603312</v>
      </c>
    </row>
    <row r="417" spans="1:6" x14ac:dyDescent="0.3">
      <c r="A417" s="139" t="s">
        <v>1581</v>
      </c>
      <c r="B417" s="140">
        <v>2023</v>
      </c>
      <c r="C417" s="140">
        <v>10</v>
      </c>
      <c r="D417" s="140">
        <v>24587.147107438024</v>
      </c>
      <c r="E417" s="140">
        <v>3238.6115702479319</v>
      </c>
      <c r="F417" s="138">
        <v>26384.469421487604</v>
      </c>
    </row>
    <row r="418" spans="1:6" x14ac:dyDescent="0.3">
      <c r="A418" s="139" t="s">
        <v>1581</v>
      </c>
      <c r="B418" s="140">
        <v>2023</v>
      </c>
      <c r="C418" s="140">
        <v>11</v>
      </c>
      <c r="D418" s="140">
        <v>23931.014876033063</v>
      </c>
      <c r="E418" s="140">
        <v>1371.9867768595032</v>
      </c>
      <c r="F418" s="138">
        <v>25330.353719008261</v>
      </c>
    </row>
    <row r="419" spans="1:6" x14ac:dyDescent="0.3">
      <c r="A419" s="139" t="s">
        <v>1581</v>
      </c>
      <c r="B419" s="140">
        <v>2023</v>
      </c>
      <c r="C419" s="140">
        <v>12</v>
      </c>
      <c r="D419" s="140">
        <v>24547.457851239677</v>
      </c>
      <c r="E419" s="140">
        <v>2981.5537190082678</v>
      </c>
      <c r="F419" s="138">
        <v>26179.993388429757</v>
      </c>
    </row>
    <row r="420" spans="1:6" x14ac:dyDescent="0.3">
      <c r="A420" s="139" t="s">
        <v>1581</v>
      </c>
      <c r="B420" s="140">
        <v>2024</v>
      </c>
      <c r="C420" s="140">
        <v>1</v>
      </c>
      <c r="D420" s="140">
        <v>24663.252892561988</v>
      </c>
      <c r="E420" s="140">
        <v>1195.457851239669</v>
      </c>
      <c r="F420" s="138">
        <v>25809.421487603307</v>
      </c>
    </row>
    <row r="421" spans="1:6" x14ac:dyDescent="0.3">
      <c r="A421" s="139" t="s">
        <v>1581</v>
      </c>
      <c r="B421" s="140">
        <v>2024</v>
      </c>
      <c r="C421" s="140">
        <v>2</v>
      </c>
      <c r="D421" s="140">
        <v>22965.897520661161</v>
      </c>
      <c r="E421" s="140">
        <v>1513.1900826446281</v>
      </c>
      <c r="F421" s="138">
        <v>24439.021487603306</v>
      </c>
    </row>
    <row r="422" spans="1:6" x14ac:dyDescent="0.3">
      <c r="A422" s="139" t="s">
        <v>1581</v>
      </c>
      <c r="B422" s="140">
        <v>2024</v>
      </c>
      <c r="C422" s="140">
        <v>3</v>
      </c>
      <c r="D422" s="140">
        <v>24962.638016528927</v>
      </c>
      <c r="E422" s="140">
        <v>1543.7553719008247</v>
      </c>
      <c r="F422" s="138">
        <v>26368.740495867769</v>
      </c>
    </row>
    <row r="423" spans="1:6" x14ac:dyDescent="0.3">
      <c r="A423" s="139" t="s">
        <v>1581</v>
      </c>
      <c r="B423" s="140">
        <v>2024</v>
      </c>
      <c r="C423" s="140">
        <v>4</v>
      </c>
      <c r="D423" s="140">
        <v>24220.462809917361</v>
      </c>
      <c r="E423" s="140">
        <v>2417.5537190082655</v>
      </c>
      <c r="F423" s="138">
        <v>25623.669421487608</v>
      </c>
    </row>
    <row r="424" spans="1:6" x14ac:dyDescent="0.3">
      <c r="A424" s="139" t="s">
        <v>1581</v>
      </c>
      <c r="B424" s="140">
        <v>2024</v>
      </c>
      <c r="C424" s="140">
        <v>5</v>
      </c>
      <c r="D424" s="140">
        <v>25064.727272727279</v>
      </c>
      <c r="E424" s="140">
        <v>856.52231404958707</v>
      </c>
      <c r="F424" s="138">
        <v>25976.588429752061</v>
      </c>
    </row>
    <row r="425" spans="1:6" x14ac:dyDescent="0.3">
      <c r="A425" s="139" t="s">
        <v>1581</v>
      </c>
      <c r="B425" s="140">
        <v>2024</v>
      </c>
      <c r="C425" s="140">
        <v>6</v>
      </c>
      <c r="D425" s="140">
        <v>24406.829752066114</v>
      </c>
      <c r="E425" s="140">
        <v>828.89256198347141</v>
      </c>
      <c r="F425" s="138">
        <v>25256.866115702473</v>
      </c>
    </row>
    <row r="426" spans="1:6" x14ac:dyDescent="0.3">
      <c r="A426" s="139" t="s">
        <v>1581</v>
      </c>
      <c r="B426" s="140">
        <v>2024</v>
      </c>
      <c r="C426" s="140">
        <v>7</v>
      </c>
      <c r="D426" s="140">
        <v>24840.793388429764</v>
      </c>
      <c r="E426" s="140">
        <v>856.52231404958707</v>
      </c>
      <c r="F426" s="138">
        <v>25708.085950413235</v>
      </c>
    </row>
    <row r="427" spans="1:6" x14ac:dyDescent="0.3">
      <c r="A427" s="139" t="s">
        <v>1581</v>
      </c>
      <c r="B427" s="140">
        <v>2024</v>
      </c>
      <c r="C427" s="140">
        <v>8</v>
      </c>
      <c r="D427" s="140">
        <v>24734.757024793395</v>
      </c>
      <c r="E427" s="140">
        <v>922.63140495867799</v>
      </c>
      <c r="F427" s="138">
        <v>25729.150413223146</v>
      </c>
    </row>
    <row r="428" spans="1:6" x14ac:dyDescent="0.3">
      <c r="A428" s="139" t="s">
        <v>1581</v>
      </c>
      <c r="B428" s="140">
        <v>2024</v>
      </c>
      <c r="C428" s="140">
        <v>9</v>
      </c>
      <c r="D428" s="140">
        <v>23970.664462809924</v>
      </c>
      <c r="E428" s="140">
        <v>828.89256198347141</v>
      </c>
      <c r="F428" s="138">
        <v>24828.456198347103</v>
      </c>
    </row>
    <row r="429" spans="1:6" x14ac:dyDescent="0.3">
      <c r="A429" s="139" t="s">
        <v>1581</v>
      </c>
      <c r="B429" s="140">
        <v>2024</v>
      </c>
      <c r="C429" s="140">
        <v>10</v>
      </c>
      <c r="D429" s="140">
        <v>24898.254545454551</v>
      </c>
      <c r="E429" s="140">
        <v>856.52231404958707</v>
      </c>
      <c r="F429" s="138">
        <v>25666.750413223141</v>
      </c>
    </row>
    <row r="430" spans="1:6" x14ac:dyDescent="0.3">
      <c r="A430" s="139" t="s">
        <v>1581</v>
      </c>
      <c r="B430" s="140">
        <v>2024</v>
      </c>
      <c r="C430" s="140">
        <v>11</v>
      </c>
      <c r="D430" s="140">
        <v>23935.080991735544</v>
      </c>
      <c r="E430" s="140">
        <v>1912.8793388429738</v>
      </c>
      <c r="F430" s="138">
        <v>24913.229752066109</v>
      </c>
    </row>
    <row r="431" spans="1:6" x14ac:dyDescent="0.3">
      <c r="A431" s="139" t="s">
        <v>1581</v>
      </c>
      <c r="B431" s="140">
        <v>2024</v>
      </c>
      <c r="C431" s="140">
        <v>12</v>
      </c>
      <c r="D431" s="140">
        <v>25260.932231404964</v>
      </c>
      <c r="E431" s="140">
        <v>937.05123966942188</v>
      </c>
      <c r="F431" s="138">
        <v>26054.895867768595</v>
      </c>
    </row>
    <row r="432" spans="1:6" x14ac:dyDescent="0.3">
      <c r="A432" s="139" t="s">
        <v>1581</v>
      </c>
      <c r="B432" s="140">
        <v>2025</v>
      </c>
      <c r="C432" s="140">
        <v>1</v>
      </c>
      <c r="D432" s="140">
        <v>24967.53719008265</v>
      </c>
      <c r="E432" s="140">
        <v>3265.4479338843012</v>
      </c>
      <c r="F432" s="138">
        <v>26329.090909090908</v>
      </c>
    </row>
    <row r="433" spans="1:6" x14ac:dyDescent="0.3">
      <c r="A433" s="139" t="s">
        <v>1581</v>
      </c>
      <c r="B433" s="140">
        <v>2025</v>
      </c>
      <c r="C433" s="140">
        <v>2</v>
      </c>
      <c r="D433" s="140">
        <v>22623.014876033059</v>
      </c>
      <c r="E433" s="140">
        <v>1585.1900826446274</v>
      </c>
      <c r="F433" s="138">
        <v>23583.193388429758</v>
      </c>
    </row>
    <row r="434" spans="1:6" x14ac:dyDescent="0.3">
      <c r="A434" s="139" t="s">
        <v>1581</v>
      </c>
      <c r="B434" s="140">
        <v>2025</v>
      </c>
      <c r="C434" s="140">
        <v>3</v>
      </c>
      <c r="D434" s="140">
        <v>24965.613223140503</v>
      </c>
      <c r="E434" s="140">
        <v>1071.4909090909093</v>
      </c>
      <c r="F434" s="138">
        <v>25916.885950413216</v>
      </c>
    </row>
    <row r="435" spans="1:6" x14ac:dyDescent="0.3">
      <c r="A435" s="139" t="s">
        <v>1581</v>
      </c>
      <c r="B435" s="140">
        <v>2025</v>
      </c>
      <c r="C435" s="140">
        <v>4</v>
      </c>
      <c r="D435" s="140">
        <v>23849.831404958684</v>
      </c>
      <c r="E435" s="140">
        <v>833.03801652892594</v>
      </c>
      <c r="F435" s="138">
        <v>24544.780165289252</v>
      </c>
    </row>
    <row r="436" spans="1:6" x14ac:dyDescent="0.3">
      <c r="A436" s="139" t="s">
        <v>1581</v>
      </c>
      <c r="B436" s="140">
        <v>2025</v>
      </c>
      <c r="C436" s="140">
        <v>5</v>
      </c>
      <c r="D436" s="140">
        <v>24507.808264462819</v>
      </c>
      <c r="E436" s="140">
        <v>1037.3157024793393</v>
      </c>
      <c r="F436" s="138">
        <v>25418.340495867764</v>
      </c>
    </row>
    <row r="437" spans="1:6" x14ac:dyDescent="0.3">
      <c r="A437" s="139" t="s">
        <v>1581</v>
      </c>
      <c r="B437" s="140">
        <v>2025</v>
      </c>
      <c r="C437" s="140">
        <v>6</v>
      </c>
      <c r="D437" s="140">
        <v>24224.42975206612</v>
      </c>
      <c r="E437" s="140">
        <v>828.89256198347141</v>
      </c>
      <c r="F437" s="138">
        <v>24839.087603305787</v>
      </c>
    </row>
    <row r="438" spans="1:6" x14ac:dyDescent="0.3">
      <c r="A438" s="139" t="s">
        <v>1581</v>
      </c>
      <c r="B438" s="140">
        <v>2025</v>
      </c>
      <c r="C438" s="140">
        <v>7</v>
      </c>
      <c r="D438" s="140">
        <v>24881.335537190087</v>
      </c>
      <c r="E438" s="140">
        <v>856.52231404958707</v>
      </c>
      <c r="F438" s="138">
        <v>25508.866115702484</v>
      </c>
    </row>
    <row r="439" spans="1:6" x14ac:dyDescent="0.3">
      <c r="A439" s="139" t="s">
        <v>1581</v>
      </c>
      <c r="B439" s="140">
        <v>2025</v>
      </c>
      <c r="C439" s="140">
        <v>8</v>
      </c>
      <c r="D439" s="140">
        <v>24988.423140495874</v>
      </c>
      <c r="E439" s="140">
        <v>856.52231404958707</v>
      </c>
      <c r="F439" s="138">
        <v>25589.672727272733</v>
      </c>
    </row>
    <row r="440" spans="1:6" x14ac:dyDescent="0.3">
      <c r="A440" s="139" t="s">
        <v>1581</v>
      </c>
      <c r="B440" s="140">
        <v>2025</v>
      </c>
      <c r="C440" s="140">
        <v>9</v>
      </c>
      <c r="D440" s="140">
        <v>23764.641322314055</v>
      </c>
      <c r="E440" s="140">
        <v>2241.2429752066109</v>
      </c>
      <c r="F440" s="138">
        <v>24658.254545454551</v>
      </c>
    </row>
    <row r="441" spans="1:6" x14ac:dyDescent="0.3">
      <c r="A441" s="139" t="s">
        <v>1581</v>
      </c>
      <c r="B441" s="140">
        <v>2025</v>
      </c>
      <c r="C441" s="140">
        <v>10</v>
      </c>
      <c r="D441" s="140">
        <v>46749.361983471077</v>
      </c>
      <c r="E441" s="140">
        <v>856.52231404958707</v>
      </c>
      <c r="F441" s="138">
        <v>47308.32396694216</v>
      </c>
    </row>
    <row r="442" spans="1:6" x14ac:dyDescent="0.3">
      <c r="A442" s="139" t="s">
        <v>1581</v>
      </c>
      <c r="B442" s="140">
        <v>2025</v>
      </c>
      <c r="C442" s="140">
        <v>11</v>
      </c>
      <c r="D442" s="140">
        <v>33075.451239669434</v>
      </c>
      <c r="E442" s="140">
        <v>5587.5570247933856</v>
      </c>
      <c r="F442" s="138">
        <v>34507.854545454553</v>
      </c>
    </row>
    <row r="443" spans="1:6" x14ac:dyDescent="0.3">
      <c r="A443" s="139" t="s">
        <v>1581</v>
      </c>
      <c r="B443" s="140">
        <v>2025</v>
      </c>
      <c r="C443" s="140">
        <v>12</v>
      </c>
      <c r="D443" s="140">
        <v>24532.601652892568</v>
      </c>
      <c r="E443" s="140">
        <v>7371.9669421487579</v>
      </c>
      <c r="F443" s="138">
        <v>26848.998347107437</v>
      </c>
    </row>
    <row r="444" spans="1:6" x14ac:dyDescent="0.3">
      <c r="A444" s="139" t="s">
        <v>1581</v>
      </c>
      <c r="B444" s="140">
        <v>2026</v>
      </c>
      <c r="C444" s="140">
        <v>1</v>
      </c>
      <c r="D444" s="140">
        <v>24803.047933884307</v>
      </c>
      <c r="E444" s="140">
        <v>14860.740495867774</v>
      </c>
      <c r="F444" s="138">
        <v>29727.629752066117</v>
      </c>
    </row>
    <row r="445" spans="1:6" x14ac:dyDescent="0.3">
      <c r="A445" s="139" t="s">
        <v>1581</v>
      </c>
      <c r="B445" s="140">
        <v>2026</v>
      </c>
      <c r="C445" s="140">
        <v>2</v>
      </c>
      <c r="D445" s="140">
        <v>22153.32892561984</v>
      </c>
      <c r="E445" s="140">
        <v>4745.0776859504094</v>
      </c>
      <c r="F445" s="138">
        <v>24455.226446280991</v>
      </c>
    </row>
    <row r="446" spans="1:6" x14ac:dyDescent="0.3">
      <c r="A446" s="139" t="s">
        <v>1581</v>
      </c>
      <c r="B446" s="140">
        <v>2026</v>
      </c>
      <c r="C446" s="140">
        <v>3</v>
      </c>
      <c r="D446" s="140">
        <v>24842.816528925625</v>
      </c>
      <c r="E446" s="140">
        <v>10958.439669421501</v>
      </c>
      <c r="F446" s="138">
        <v>28455.213223140508</v>
      </c>
    </row>
    <row r="447" spans="1:6" x14ac:dyDescent="0.3">
      <c r="A447" s="139" t="s">
        <v>1581</v>
      </c>
      <c r="B447" s="140">
        <v>2026</v>
      </c>
      <c r="C447" s="140">
        <v>4</v>
      </c>
      <c r="D447" s="140">
        <v>23887.576859504141</v>
      </c>
      <c r="E447" s="140">
        <v>7780.1454545454517</v>
      </c>
      <c r="F447" s="138">
        <v>26984.290909090905</v>
      </c>
    </row>
    <row r="448" spans="1:6" x14ac:dyDescent="0.3">
      <c r="A448" s="139" t="s">
        <v>1581</v>
      </c>
      <c r="B448" s="140">
        <v>2026</v>
      </c>
      <c r="C448" s="140">
        <v>5</v>
      </c>
      <c r="D448" s="140">
        <v>25026.029752066115</v>
      </c>
      <c r="E448" s="140">
        <v>856.52231404958707</v>
      </c>
      <c r="F448" s="138">
        <v>26348.965289256186</v>
      </c>
    </row>
    <row r="449" spans="1:6" x14ac:dyDescent="0.3">
      <c r="A449" s="139" t="s">
        <v>1581</v>
      </c>
      <c r="B449" s="140">
        <v>2026</v>
      </c>
      <c r="C449" s="140">
        <v>6</v>
      </c>
      <c r="D449" s="140">
        <v>24258.109090909096</v>
      </c>
      <c r="E449" s="140">
        <v>828.89256198347141</v>
      </c>
      <c r="F449" s="138">
        <v>25312.224793388436</v>
      </c>
    </row>
    <row r="450" spans="1:6" x14ac:dyDescent="0.3">
      <c r="A450" s="139" t="s">
        <v>1581</v>
      </c>
      <c r="B450" s="140">
        <v>2026</v>
      </c>
      <c r="C450" s="140">
        <v>7</v>
      </c>
      <c r="D450" s="140">
        <v>25220.370247933883</v>
      </c>
      <c r="E450" s="140">
        <v>856.52231404958707</v>
      </c>
      <c r="F450" s="138">
        <v>26245.408264462803</v>
      </c>
    </row>
    <row r="451" spans="1:6" x14ac:dyDescent="0.3">
      <c r="A451" s="139" t="s">
        <v>1581</v>
      </c>
      <c r="B451" s="140">
        <v>2026</v>
      </c>
      <c r="C451" s="140">
        <v>8</v>
      </c>
      <c r="D451" s="140">
        <v>24992.310743801652</v>
      </c>
      <c r="E451" s="140">
        <v>856.52231404958707</v>
      </c>
      <c r="F451" s="138">
        <v>25949.137190082645</v>
      </c>
    </row>
    <row r="452" spans="1:6" x14ac:dyDescent="0.3">
      <c r="A452" s="139" t="s">
        <v>1581</v>
      </c>
      <c r="B452" s="140">
        <v>2026</v>
      </c>
      <c r="C452" s="140">
        <v>9</v>
      </c>
      <c r="D452" s="140">
        <v>23909.216528925626</v>
      </c>
      <c r="E452" s="140">
        <v>2018.7966942148744</v>
      </c>
      <c r="F452" s="138">
        <v>25106.657851239659</v>
      </c>
    </row>
    <row r="453" spans="1:6" x14ac:dyDescent="0.3">
      <c r="A453" s="139" t="s">
        <v>1581</v>
      </c>
      <c r="B453" s="140">
        <v>2026</v>
      </c>
      <c r="C453" s="140">
        <v>10</v>
      </c>
      <c r="D453" s="140">
        <v>24555.352066115713</v>
      </c>
      <c r="E453" s="140">
        <v>856.52231404958707</v>
      </c>
      <c r="F453" s="138">
        <v>25414.433057851234</v>
      </c>
    </row>
    <row r="454" spans="1:6" x14ac:dyDescent="0.3">
      <c r="A454" s="139" t="s">
        <v>1581</v>
      </c>
      <c r="B454" s="140">
        <v>2026</v>
      </c>
      <c r="C454" s="140">
        <v>11</v>
      </c>
      <c r="D454" s="140">
        <v>23578.333884297528</v>
      </c>
      <c r="E454" s="140">
        <v>2164.8595041322315</v>
      </c>
      <c r="F454" s="138">
        <v>24880.125619834704</v>
      </c>
    </row>
    <row r="455" spans="1:6" x14ac:dyDescent="0.3">
      <c r="A455" s="139" t="s">
        <v>1581</v>
      </c>
      <c r="B455" s="140">
        <v>2026</v>
      </c>
      <c r="C455" s="140">
        <v>12</v>
      </c>
      <c r="D455" s="140">
        <v>24095.603305785131</v>
      </c>
      <c r="E455" s="140">
        <v>2503.5768595041341</v>
      </c>
      <c r="F455" s="138">
        <v>25454.717355371897</v>
      </c>
    </row>
    <row r="456" spans="1:6" x14ac:dyDescent="0.3">
      <c r="A456" s="139" t="s">
        <v>1581</v>
      </c>
      <c r="B456" s="140">
        <v>2027</v>
      </c>
      <c r="C456" s="140">
        <v>1</v>
      </c>
      <c r="D456" s="140">
        <v>24709.963636363645</v>
      </c>
      <c r="E456" s="140">
        <v>8657.6330578512479</v>
      </c>
      <c r="F456" s="138">
        <v>27952.661157024799</v>
      </c>
    </row>
    <row r="457" spans="1:6" x14ac:dyDescent="0.3">
      <c r="A457" s="139" t="s">
        <v>1581</v>
      </c>
      <c r="B457" s="140">
        <v>2027</v>
      </c>
      <c r="C457" s="140">
        <v>2</v>
      </c>
      <c r="D457" s="140">
        <v>22726.155371900826</v>
      </c>
      <c r="E457" s="140">
        <v>10402.294214876036</v>
      </c>
      <c r="F457" s="138">
        <v>26283.471074380166</v>
      </c>
    </row>
    <row r="458" spans="1:6" x14ac:dyDescent="0.3">
      <c r="A458" s="139" t="s">
        <v>1581</v>
      </c>
      <c r="B458" s="140">
        <v>2027</v>
      </c>
      <c r="C458" s="140">
        <v>3</v>
      </c>
      <c r="D458" s="140">
        <v>25484.846280991736</v>
      </c>
      <c r="E458" s="140">
        <v>5383.5570247933856</v>
      </c>
      <c r="F458" s="138">
        <v>28047.768595041318</v>
      </c>
    </row>
    <row r="459" spans="1:6" x14ac:dyDescent="0.3">
      <c r="A459" s="139" t="s">
        <v>1581</v>
      </c>
      <c r="B459" s="140">
        <v>2027</v>
      </c>
      <c r="C459" s="140">
        <v>4</v>
      </c>
      <c r="D459" s="140">
        <v>24248.171900826444</v>
      </c>
      <c r="E459" s="140">
        <v>1591.1999999999994</v>
      </c>
      <c r="F459" s="138">
        <v>25675.398347107439</v>
      </c>
    </row>
    <row r="460" spans="1:6" x14ac:dyDescent="0.3">
      <c r="A460" s="139" t="s">
        <v>1581</v>
      </c>
      <c r="B460" s="140">
        <v>2027</v>
      </c>
      <c r="C460" s="140">
        <v>5</v>
      </c>
      <c r="D460" s="140">
        <v>25398.743801652887</v>
      </c>
      <c r="E460" s="140">
        <v>856.52231404958707</v>
      </c>
      <c r="F460" s="138">
        <v>26554.591735537189</v>
      </c>
    </row>
    <row r="461" spans="1:6" x14ac:dyDescent="0.3">
      <c r="A461" s="139" t="s">
        <v>1581</v>
      </c>
      <c r="B461" s="140">
        <v>2027</v>
      </c>
      <c r="C461" s="140">
        <v>6</v>
      </c>
      <c r="D461" s="140">
        <v>24749.593388429759</v>
      </c>
      <c r="E461" s="140">
        <v>828.89256198347141</v>
      </c>
      <c r="F461" s="138">
        <v>25657.031404958689</v>
      </c>
    </row>
    <row r="462" spans="1:6" x14ac:dyDescent="0.3">
      <c r="A462" s="139" t="s">
        <v>1581</v>
      </c>
      <c r="B462" s="140">
        <v>2027</v>
      </c>
      <c r="C462" s="140">
        <v>7</v>
      </c>
      <c r="D462" s="140">
        <v>25224.436363636371</v>
      </c>
      <c r="E462" s="140">
        <v>856.52231404958707</v>
      </c>
      <c r="F462" s="138">
        <v>26140.661157024806</v>
      </c>
    </row>
    <row r="463" spans="1:6" x14ac:dyDescent="0.3">
      <c r="A463" s="139" t="s">
        <v>1581</v>
      </c>
      <c r="B463" s="140">
        <v>2027</v>
      </c>
      <c r="C463" s="140">
        <v>8</v>
      </c>
      <c r="D463" s="140">
        <v>24165.937190082652</v>
      </c>
      <c r="E463" s="140">
        <v>882.38677685950449</v>
      </c>
      <c r="F463" s="138">
        <v>25149.044628099175</v>
      </c>
    </row>
    <row r="464" spans="1:6" x14ac:dyDescent="0.3">
      <c r="A464" s="139" t="s">
        <v>1581</v>
      </c>
      <c r="B464" s="140">
        <v>2027</v>
      </c>
      <c r="C464" s="140">
        <v>9</v>
      </c>
      <c r="D464" s="140">
        <v>24061.82479338843</v>
      </c>
      <c r="E464" s="140">
        <v>828.89256198347141</v>
      </c>
      <c r="F464" s="138">
        <v>24884.628099173544</v>
      </c>
    </row>
    <row r="465" spans="1:6" x14ac:dyDescent="0.3">
      <c r="A465" s="139" t="s">
        <v>1581</v>
      </c>
      <c r="B465" s="140">
        <v>2027</v>
      </c>
      <c r="C465" s="140">
        <v>10</v>
      </c>
      <c r="D465" s="140">
        <v>25306.55206611571</v>
      </c>
      <c r="E465" s="140">
        <v>6284.766942148759</v>
      </c>
      <c r="F465" s="138">
        <v>27433.150413223146</v>
      </c>
    </row>
    <row r="466" spans="1:6" x14ac:dyDescent="0.3">
      <c r="A466" s="139" t="s">
        <v>1581</v>
      </c>
      <c r="B466" s="140">
        <v>2027</v>
      </c>
      <c r="C466" s="140">
        <v>11</v>
      </c>
      <c r="D466" s="140">
        <v>24357.163636363635</v>
      </c>
      <c r="E466" s="140">
        <v>3451.517355371901</v>
      </c>
      <c r="F466" s="138">
        <v>26245.170247933889</v>
      </c>
    </row>
    <row r="467" spans="1:6" x14ac:dyDescent="0.3">
      <c r="A467" s="139" t="s">
        <v>1581</v>
      </c>
      <c r="B467" s="140">
        <v>2027</v>
      </c>
      <c r="C467" s="140">
        <v>12</v>
      </c>
      <c r="D467" s="140">
        <v>25065.67933884298</v>
      </c>
      <c r="E467" s="140">
        <v>9185.1570247933905</v>
      </c>
      <c r="F467" s="138">
        <v>27979.755371900825</v>
      </c>
    </row>
    <row r="468" spans="1:6" x14ac:dyDescent="0.3">
      <c r="A468" s="139" t="s">
        <v>1581</v>
      </c>
      <c r="B468" s="140">
        <v>2028</v>
      </c>
      <c r="C468" s="140">
        <v>1</v>
      </c>
      <c r="D468" s="140">
        <v>720591.1933884297</v>
      </c>
      <c r="E468" s="140">
        <v>12744.952066115708</v>
      </c>
      <c r="F468" s="138">
        <v>725011.5768595041</v>
      </c>
    </row>
    <row r="469" spans="1:6" x14ac:dyDescent="0.3">
      <c r="A469" s="139" t="s">
        <v>1581</v>
      </c>
      <c r="B469" s="140">
        <v>2028</v>
      </c>
      <c r="C469" s="140">
        <v>2</v>
      </c>
      <c r="D469" s="140">
        <v>359471.40495867771</v>
      </c>
      <c r="E469" s="140">
        <v>10742.181818181822</v>
      </c>
      <c r="F469" s="138">
        <v>362831.4644628099</v>
      </c>
    </row>
    <row r="470" spans="1:6" x14ac:dyDescent="0.3">
      <c r="A470" s="139" t="s">
        <v>1581</v>
      </c>
      <c r="B470" s="140">
        <v>2028</v>
      </c>
      <c r="C470" s="140">
        <v>3</v>
      </c>
      <c r="D470" s="140">
        <v>25091.464462809916</v>
      </c>
      <c r="E470" s="140">
        <v>2034.0694214876009</v>
      </c>
      <c r="F470" s="138">
        <v>27895.25950413222</v>
      </c>
    </row>
    <row r="471" spans="1:6" x14ac:dyDescent="0.3">
      <c r="A471" s="139" t="s">
        <v>1581</v>
      </c>
      <c r="B471" s="140">
        <v>2028</v>
      </c>
      <c r="C471" s="140">
        <v>4</v>
      </c>
      <c r="D471" s="140">
        <v>24071.742148760335</v>
      </c>
      <c r="E471" s="140">
        <v>1623.6099173553698</v>
      </c>
      <c r="F471" s="138">
        <v>25435.279338842985</v>
      </c>
    </row>
    <row r="472" spans="1:6" x14ac:dyDescent="0.3">
      <c r="A472" s="139" t="s">
        <v>1581</v>
      </c>
      <c r="B472" s="140">
        <v>2028</v>
      </c>
      <c r="C472" s="140">
        <v>5</v>
      </c>
      <c r="D472" s="140">
        <v>24589.051239669428</v>
      </c>
      <c r="E472" s="140">
        <v>1378.1355371900815</v>
      </c>
      <c r="F472" s="138">
        <v>25939.358677685952</v>
      </c>
    </row>
    <row r="473" spans="1:6" x14ac:dyDescent="0.3">
      <c r="A473" s="139" t="s">
        <v>1581</v>
      </c>
      <c r="B473" s="140">
        <v>2028</v>
      </c>
      <c r="C473" s="140">
        <v>6</v>
      </c>
      <c r="D473" s="140">
        <v>24470.24132231405</v>
      </c>
      <c r="E473" s="140">
        <v>828.89256198347141</v>
      </c>
      <c r="F473" s="138">
        <v>25562.261157024797</v>
      </c>
    </row>
    <row r="474" spans="1:6" x14ac:dyDescent="0.3">
      <c r="A474" s="139" t="s">
        <v>1581</v>
      </c>
      <c r="B474" s="140">
        <v>2028</v>
      </c>
      <c r="C474" s="140">
        <v>7</v>
      </c>
      <c r="D474" s="140">
        <v>25280.846280991736</v>
      </c>
      <c r="E474" s="140">
        <v>856.52231404958707</v>
      </c>
      <c r="F474" s="138">
        <v>26318.955371900833</v>
      </c>
    </row>
    <row r="475" spans="1:6" x14ac:dyDescent="0.3">
      <c r="A475" s="139" t="s">
        <v>1581</v>
      </c>
      <c r="B475" s="140">
        <v>2028</v>
      </c>
      <c r="C475" s="140">
        <v>8</v>
      </c>
      <c r="D475" s="140">
        <v>25185.600000000006</v>
      </c>
      <c r="E475" s="140">
        <v>856.52231404958707</v>
      </c>
      <c r="F475" s="138">
        <v>26150.10247933885</v>
      </c>
    </row>
    <row r="476" spans="1:6" x14ac:dyDescent="0.3">
      <c r="A476" s="139" t="s">
        <v>1581</v>
      </c>
      <c r="B476" s="140">
        <v>2028</v>
      </c>
      <c r="C476" s="140">
        <v>9</v>
      </c>
      <c r="D476" s="140">
        <v>24038.003305785129</v>
      </c>
      <c r="E476" s="140">
        <v>828.89256198347141</v>
      </c>
      <c r="F476" s="138">
        <v>24924.436363636374</v>
      </c>
    </row>
    <row r="477" spans="1:6" x14ac:dyDescent="0.3">
      <c r="A477" s="139" t="s">
        <v>1581</v>
      </c>
      <c r="B477" s="140">
        <v>2028</v>
      </c>
      <c r="C477" s="140">
        <v>10</v>
      </c>
      <c r="D477" s="140">
        <v>25162.790082644635</v>
      </c>
      <c r="E477" s="140">
        <v>856.52231404958707</v>
      </c>
      <c r="F477" s="138">
        <v>26093.593388429759</v>
      </c>
    </row>
    <row r="478" spans="1:6" x14ac:dyDescent="0.3">
      <c r="A478" s="139" t="s">
        <v>1581</v>
      </c>
      <c r="B478" s="140">
        <v>2028</v>
      </c>
      <c r="C478" s="140">
        <v>11</v>
      </c>
      <c r="D478" s="140">
        <v>23903.325619834719</v>
      </c>
      <c r="E478" s="140">
        <v>866.40000000000032</v>
      </c>
      <c r="F478" s="138">
        <v>24788.965289256197</v>
      </c>
    </row>
    <row r="479" spans="1:6" x14ac:dyDescent="0.3">
      <c r="A479" s="139" t="s">
        <v>1581</v>
      </c>
      <c r="B479" s="140">
        <v>2028</v>
      </c>
      <c r="C479" s="140">
        <v>12</v>
      </c>
      <c r="D479" s="140">
        <v>24642.64462809918</v>
      </c>
      <c r="E479" s="140">
        <v>10777.58677685952</v>
      </c>
      <c r="F479" s="138">
        <v>27822.981818181808</v>
      </c>
    </row>
    <row r="480" spans="1:6" x14ac:dyDescent="0.3">
      <c r="A480" s="139" t="s">
        <v>1581</v>
      </c>
      <c r="B480" s="140">
        <v>2029</v>
      </c>
      <c r="C480" s="140">
        <v>1</v>
      </c>
      <c r="D480" s="140">
        <v>24757.586776859509</v>
      </c>
      <c r="E480" s="140">
        <v>8892.2975206611573</v>
      </c>
      <c r="F480" s="138">
        <v>28253.077685950408</v>
      </c>
    </row>
    <row r="481" spans="1:6" x14ac:dyDescent="0.3">
      <c r="A481" s="139" t="s">
        <v>1581</v>
      </c>
      <c r="B481" s="140">
        <v>2029</v>
      </c>
      <c r="C481" s="140">
        <v>2</v>
      </c>
      <c r="D481" s="140">
        <v>22397.137190082649</v>
      </c>
      <c r="E481" s="140">
        <v>1816.5421487603292</v>
      </c>
      <c r="F481" s="138">
        <v>24235.795041322315</v>
      </c>
    </row>
    <row r="482" spans="1:6" x14ac:dyDescent="0.3">
      <c r="A482" s="139" t="s">
        <v>1581</v>
      </c>
      <c r="B482" s="140">
        <v>2029</v>
      </c>
      <c r="C482" s="140">
        <v>3</v>
      </c>
      <c r="D482" s="140">
        <v>25013.176859504143</v>
      </c>
      <c r="E482" s="140">
        <v>7017.5008264462786</v>
      </c>
      <c r="F482" s="138">
        <v>27991.061157024804</v>
      </c>
    </row>
    <row r="483" spans="1:6" x14ac:dyDescent="0.3">
      <c r="A483" s="139" t="s">
        <v>1581</v>
      </c>
      <c r="B483" s="140">
        <v>2029</v>
      </c>
      <c r="C483" s="140">
        <v>4</v>
      </c>
      <c r="D483" s="140">
        <v>24079.775206611575</v>
      </c>
      <c r="E483" s="140">
        <v>1397.8512396694207</v>
      </c>
      <c r="F483" s="138">
        <v>25474.175206611577</v>
      </c>
    </row>
    <row r="484" spans="1:6" x14ac:dyDescent="0.3">
      <c r="A484" s="139" t="s">
        <v>1581</v>
      </c>
      <c r="B484" s="140">
        <v>2029</v>
      </c>
      <c r="C484" s="140">
        <v>5</v>
      </c>
      <c r="D484" s="140">
        <v>25401.659504132233</v>
      </c>
      <c r="E484" s="140">
        <v>856.52231404958707</v>
      </c>
      <c r="F484" s="138">
        <v>26532.753719008266</v>
      </c>
    </row>
    <row r="485" spans="1:6" x14ac:dyDescent="0.3">
      <c r="A485" s="139" t="s">
        <v>1581</v>
      </c>
      <c r="B485" s="140">
        <v>2029</v>
      </c>
      <c r="C485" s="140">
        <v>6</v>
      </c>
      <c r="D485" s="140">
        <v>24139.160330578517</v>
      </c>
      <c r="E485" s="140">
        <v>828.89256198347141</v>
      </c>
      <c r="F485" s="138">
        <v>25062.466115702486</v>
      </c>
    </row>
    <row r="486" spans="1:6" x14ac:dyDescent="0.3">
      <c r="A486" s="139" t="s">
        <v>1581</v>
      </c>
      <c r="B486" s="140">
        <v>2029</v>
      </c>
      <c r="C486" s="140">
        <v>7</v>
      </c>
      <c r="D486" s="140">
        <v>24793.209917355376</v>
      </c>
      <c r="E486" s="140">
        <v>856.52231404958707</v>
      </c>
      <c r="F486" s="138">
        <v>25715.226446280998</v>
      </c>
    </row>
    <row r="487" spans="1:6" x14ac:dyDescent="0.3">
      <c r="A487" s="139" t="s">
        <v>1581</v>
      </c>
      <c r="B487" s="140">
        <v>2029</v>
      </c>
      <c r="C487" s="140">
        <v>8</v>
      </c>
      <c r="D487" s="140">
        <v>24965.593388429759</v>
      </c>
      <c r="E487" s="140">
        <v>856.52231404958707</v>
      </c>
      <c r="F487" s="138">
        <v>25841.137190082649</v>
      </c>
    </row>
    <row r="488" spans="1:6" x14ac:dyDescent="0.3">
      <c r="A488" s="139" t="s">
        <v>1581</v>
      </c>
      <c r="B488" s="140">
        <v>2029</v>
      </c>
      <c r="C488" s="140">
        <v>9</v>
      </c>
      <c r="D488" s="140">
        <v>24299.761983471079</v>
      </c>
      <c r="E488" s="140">
        <v>1740.9322314049584</v>
      </c>
      <c r="F488" s="138">
        <v>25398.902479338849</v>
      </c>
    </row>
    <row r="489" spans="1:6" x14ac:dyDescent="0.3">
      <c r="A489" s="139" t="s">
        <v>1581</v>
      </c>
      <c r="B489" s="140">
        <v>2029</v>
      </c>
      <c r="C489" s="140">
        <v>10</v>
      </c>
      <c r="D489" s="140">
        <v>24946.790082644635</v>
      </c>
      <c r="E489" s="140">
        <v>5910.0495867768614</v>
      </c>
      <c r="F489" s="138">
        <v>27253.745454545449</v>
      </c>
    </row>
    <row r="490" spans="1:6" x14ac:dyDescent="0.3">
      <c r="A490" s="139" t="s">
        <v>1581</v>
      </c>
      <c r="B490" s="140">
        <v>2029</v>
      </c>
      <c r="C490" s="140">
        <v>11</v>
      </c>
      <c r="D490" s="140">
        <v>197037.67933884292</v>
      </c>
      <c r="E490" s="140">
        <v>15576.376859504138</v>
      </c>
      <c r="F490" s="138">
        <v>201501.52066115697</v>
      </c>
    </row>
    <row r="491" spans="1:6" x14ac:dyDescent="0.3">
      <c r="A491" s="139" t="s">
        <v>1581</v>
      </c>
      <c r="B491" s="140">
        <v>2029</v>
      </c>
      <c r="C491" s="140">
        <v>12</v>
      </c>
      <c r="D491" s="140">
        <v>385095.5900826446</v>
      </c>
      <c r="E491" s="140">
        <v>14942.915702479344</v>
      </c>
      <c r="F491" s="138">
        <v>388732.97851239663</v>
      </c>
    </row>
    <row r="492" spans="1:6" x14ac:dyDescent="0.3">
      <c r="A492" s="139" t="s">
        <v>1581</v>
      </c>
      <c r="B492" s="140">
        <v>2030</v>
      </c>
      <c r="C492" s="140">
        <v>1</v>
      </c>
      <c r="D492" s="140">
        <v>70945.487603305752</v>
      </c>
      <c r="E492" s="140">
        <v>8771.6033057851218</v>
      </c>
      <c r="F492" s="138">
        <v>76454.935537190046</v>
      </c>
    </row>
    <row r="493" spans="1:6" x14ac:dyDescent="0.3">
      <c r="A493" s="139" t="s">
        <v>1581</v>
      </c>
      <c r="B493" s="140">
        <v>2030</v>
      </c>
      <c r="C493" s="140">
        <v>2</v>
      </c>
      <c r="D493" s="140">
        <v>238718.0826446281</v>
      </c>
      <c r="E493" s="140">
        <v>8763.1735537190161</v>
      </c>
      <c r="F493" s="138">
        <v>240984.97190082644</v>
      </c>
    </row>
    <row r="494" spans="1:6" x14ac:dyDescent="0.3">
      <c r="A494" s="139" t="s">
        <v>1581</v>
      </c>
      <c r="B494" s="140">
        <v>2030</v>
      </c>
      <c r="C494" s="140">
        <v>3</v>
      </c>
      <c r="D494" s="140">
        <v>25423.398347107439</v>
      </c>
      <c r="E494" s="140">
        <v>8674.0165289256183</v>
      </c>
      <c r="F494" s="138">
        <v>29312.469421487614</v>
      </c>
    </row>
    <row r="495" spans="1:6" x14ac:dyDescent="0.3">
      <c r="A495" s="139" t="s">
        <v>1581</v>
      </c>
      <c r="B495" s="140">
        <v>2030</v>
      </c>
      <c r="C495" s="140">
        <v>4</v>
      </c>
      <c r="D495" s="140">
        <v>420114.14876033069</v>
      </c>
      <c r="E495" s="140">
        <v>9115.9933884297625</v>
      </c>
      <c r="F495" s="138">
        <v>423565.50743801653</v>
      </c>
    </row>
    <row r="496" spans="1:6" x14ac:dyDescent="0.3">
      <c r="A496" s="139" t="s">
        <v>1581</v>
      </c>
      <c r="B496" s="140">
        <v>2030</v>
      </c>
      <c r="C496" s="140">
        <v>5</v>
      </c>
      <c r="D496" s="140">
        <v>25834.710743801646</v>
      </c>
      <c r="E496" s="140">
        <v>856.52231404958707</v>
      </c>
      <c r="F496" s="138">
        <v>27501.798347107437</v>
      </c>
    </row>
    <row r="497" spans="1:6" x14ac:dyDescent="0.3">
      <c r="A497" s="139" t="s">
        <v>1581</v>
      </c>
      <c r="B497" s="140">
        <v>2030</v>
      </c>
      <c r="C497" s="140">
        <v>6</v>
      </c>
      <c r="D497" s="140">
        <v>24377.018181818181</v>
      </c>
      <c r="E497" s="140">
        <v>935.7619834710747</v>
      </c>
      <c r="F497" s="138">
        <v>25922.023140495861</v>
      </c>
    </row>
    <row r="498" spans="1:6" x14ac:dyDescent="0.3">
      <c r="A498" s="139" t="s">
        <v>1581</v>
      </c>
      <c r="B498" s="140">
        <v>2030</v>
      </c>
      <c r="C498" s="140">
        <v>7</v>
      </c>
      <c r="D498" s="140">
        <v>25369.923966942148</v>
      </c>
      <c r="E498" s="140">
        <v>856.52231404958707</v>
      </c>
      <c r="F498" s="138">
        <v>26711.404958677693</v>
      </c>
    </row>
    <row r="499" spans="1:6" x14ac:dyDescent="0.3">
      <c r="A499" s="139" t="s">
        <v>1581</v>
      </c>
      <c r="B499" s="140">
        <v>2030</v>
      </c>
      <c r="C499" s="140">
        <v>8</v>
      </c>
      <c r="D499" s="140">
        <v>25027.95371900827</v>
      </c>
      <c r="E499" s="140">
        <v>856.52231404958707</v>
      </c>
      <c r="F499" s="138">
        <v>26270.102479338839</v>
      </c>
    </row>
    <row r="500" spans="1:6" x14ac:dyDescent="0.3">
      <c r="A500" s="139" t="s">
        <v>1581</v>
      </c>
      <c r="B500" s="140">
        <v>2030</v>
      </c>
      <c r="C500" s="140">
        <v>9</v>
      </c>
      <c r="D500" s="140">
        <v>23302.750413223144</v>
      </c>
      <c r="E500" s="140">
        <v>1019.107438016529</v>
      </c>
      <c r="F500" s="138">
        <v>24853.7652892562</v>
      </c>
    </row>
    <row r="501" spans="1:6" x14ac:dyDescent="0.3">
      <c r="A501" s="139" t="s">
        <v>1581</v>
      </c>
      <c r="B501" s="140">
        <v>2030</v>
      </c>
      <c r="C501" s="140">
        <v>10</v>
      </c>
      <c r="D501" s="140">
        <v>25097.454545454551</v>
      </c>
      <c r="E501" s="140">
        <v>5511.4115702479321</v>
      </c>
      <c r="F501" s="138">
        <v>28443.094214876033</v>
      </c>
    </row>
    <row r="502" spans="1:6" x14ac:dyDescent="0.3">
      <c r="A502" s="139" t="s">
        <v>1581</v>
      </c>
      <c r="B502" s="140">
        <v>2030</v>
      </c>
      <c r="C502" s="140">
        <v>11</v>
      </c>
      <c r="D502" s="140">
        <v>24079.715702479338</v>
      </c>
      <c r="E502" s="140">
        <v>11993.414876033055</v>
      </c>
      <c r="F502" s="138">
        <v>28842.783471074374</v>
      </c>
    </row>
    <row r="503" spans="1:6" x14ac:dyDescent="0.3">
      <c r="A503" s="139" t="s">
        <v>1581</v>
      </c>
      <c r="B503" s="140">
        <v>2030</v>
      </c>
      <c r="C503" s="140">
        <v>12</v>
      </c>
      <c r="D503" s="140">
        <v>74978.380165289273</v>
      </c>
      <c r="E503" s="140">
        <v>9906.5057851239708</v>
      </c>
      <c r="F503" s="138">
        <v>79151.404958677682</v>
      </c>
    </row>
    <row r="504" spans="1:6" x14ac:dyDescent="0.3">
      <c r="A504" s="139" t="s">
        <v>1581</v>
      </c>
      <c r="B504" s="140">
        <v>2031</v>
      </c>
      <c r="C504" s="140">
        <v>1</v>
      </c>
      <c r="D504" s="140">
        <v>152750.2611570248</v>
      </c>
      <c r="E504" s="140">
        <v>9211.3190082644633</v>
      </c>
      <c r="F504" s="138">
        <v>156717.32231404964</v>
      </c>
    </row>
    <row r="505" spans="1:6" x14ac:dyDescent="0.3">
      <c r="A505" s="139" t="s">
        <v>1581</v>
      </c>
      <c r="B505" s="140">
        <v>2031</v>
      </c>
      <c r="C505" s="140">
        <v>2</v>
      </c>
      <c r="D505" s="140">
        <v>275151.98677685956</v>
      </c>
      <c r="E505" s="140">
        <v>11290.730578512399</v>
      </c>
      <c r="F505" s="138">
        <v>280363.73553719016</v>
      </c>
    </row>
    <row r="506" spans="1:6" x14ac:dyDescent="0.3">
      <c r="A506" s="139" t="s">
        <v>1581</v>
      </c>
      <c r="B506" s="140">
        <v>2031</v>
      </c>
      <c r="C506" s="140">
        <v>3</v>
      </c>
      <c r="D506" s="140">
        <v>956723.18677685969</v>
      </c>
      <c r="E506" s="140">
        <v>15447.887603305791</v>
      </c>
      <c r="F506" s="138">
        <v>964478.57851239631</v>
      </c>
    </row>
    <row r="507" spans="1:6" x14ac:dyDescent="0.3">
      <c r="A507" s="139" t="s">
        <v>1581</v>
      </c>
      <c r="B507" s="140">
        <v>2031</v>
      </c>
      <c r="C507" s="140">
        <v>4</v>
      </c>
      <c r="D507" s="140">
        <v>24824.885950413212</v>
      </c>
      <c r="E507" s="140">
        <v>5198.0231404958677</v>
      </c>
      <c r="F507" s="138">
        <v>29141.950413223145</v>
      </c>
    </row>
    <row r="508" spans="1:6" x14ac:dyDescent="0.3">
      <c r="A508" s="139" t="s">
        <v>1581</v>
      </c>
      <c r="B508" s="140">
        <v>2031</v>
      </c>
      <c r="C508" s="140">
        <v>5</v>
      </c>
      <c r="D508" s="140">
        <v>25990.333884297514</v>
      </c>
      <c r="E508" s="140">
        <v>1104.7735537190083</v>
      </c>
      <c r="F508" s="138">
        <v>28614.902479338853</v>
      </c>
    </row>
    <row r="509" spans="1:6" x14ac:dyDescent="0.3">
      <c r="A509" s="139" t="s">
        <v>1581</v>
      </c>
      <c r="B509" s="140">
        <v>2031</v>
      </c>
      <c r="C509" s="140">
        <v>6</v>
      </c>
      <c r="D509" s="140">
        <v>24826.928925619835</v>
      </c>
      <c r="E509" s="140">
        <v>891.64958677685979</v>
      </c>
      <c r="F509" s="138">
        <v>26776.700826446293</v>
      </c>
    </row>
    <row r="510" spans="1:6" x14ac:dyDescent="0.3">
      <c r="A510" s="139" t="s">
        <v>1581</v>
      </c>
      <c r="B510" s="140">
        <v>2031</v>
      </c>
      <c r="C510" s="140">
        <v>7</v>
      </c>
      <c r="D510" s="140">
        <v>25537.44793388429</v>
      </c>
      <c r="E510" s="140">
        <v>856.52231404958707</v>
      </c>
      <c r="F510" s="138">
        <v>27324.297520661163</v>
      </c>
    </row>
    <row r="511" spans="1:6" x14ac:dyDescent="0.3">
      <c r="A511" s="139" t="s">
        <v>1581</v>
      </c>
      <c r="B511" s="140">
        <v>2031</v>
      </c>
      <c r="C511" s="140">
        <v>8</v>
      </c>
      <c r="D511" s="140">
        <v>25545.322314049583</v>
      </c>
      <c r="E511" s="140">
        <v>856.52231404958707</v>
      </c>
      <c r="F511" s="138">
        <v>27201.143801652892</v>
      </c>
    </row>
    <row r="512" spans="1:6" x14ac:dyDescent="0.3">
      <c r="A512" s="139" t="s">
        <v>1581</v>
      </c>
      <c r="B512" s="140">
        <v>2031</v>
      </c>
      <c r="C512" s="140">
        <v>9</v>
      </c>
      <c r="D512" s="140">
        <v>25082.598347107432</v>
      </c>
      <c r="E512" s="140">
        <v>1712.5884297520661</v>
      </c>
      <c r="F512" s="138">
        <v>26799.272727272732</v>
      </c>
    </row>
    <row r="513" spans="1:6" x14ac:dyDescent="0.3">
      <c r="A513" s="139" t="s">
        <v>1581</v>
      </c>
      <c r="B513" s="140">
        <v>2031</v>
      </c>
      <c r="C513" s="140">
        <v>10</v>
      </c>
      <c r="D513" s="140">
        <v>27304.224793388428</v>
      </c>
      <c r="E513" s="140">
        <v>1459.7752066115706</v>
      </c>
      <c r="F513" s="138">
        <v>29037.322314049594</v>
      </c>
    </row>
    <row r="514" spans="1:6" x14ac:dyDescent="0.3">
      <c r="A514" s="139" t="s">
        <v>1581</v>
      </c>
      <c r="B514" s="140">
        <v>2031</v>
      </c>
      <c r="C514" s="140">
        <v>11</v>
      </c>
      <c r="D514" s="140">
        <v>60012.773553719016</v>
      </c>
      <c r="E514" s="140">
        <v>16036.958677685952</v>
      </c>
      <c r="F514" s="138">
        <v>65932.442975206606</v>
      </c>
    </row>
    <row r="515" spans="1:6" x14ac:dyDescent="0.3">
      <c r="A515" s="139" t="s">
        <v>1581</v>
      </c>
      <c r="B515" s="140">
        <v>2031</v>
      </c>
      <c r="C515" s="140">
        <v>12</v>
      </c>
      <c r="D515" s="140">
        <v>421233.24297520652</v>
      </c>
      <c r="E515" s="140">
        <v>17333.315702479336</v>
      </c>
      <c r="F515" s="138">
        <v>426923.50413223141</v>
      </c>
    </row>
    <row r="516" spans="1:6" x14ac:dyDescent="0.3">
      <c r="A516" s="139" t="s">
        <v>1581</v>
      </c>
      <c r="B516" s="140">
        <v>2032</v>
      </c>
      <c r="C516" s="140">
        <v>1</v>
      </c>
      <c r="D516" s="140">
        <v>53167.795041322293</v>
      </c>
      <c r="E516" s="140">
        <v>945.16363636363667</v>
      </c>
      <c r="F516" s="138">
        <v>57765.223140495887</v>
      </c>
    </row>
    <row r="517" spans="1:6" x14ac:dyDescent="0.3">
      <c r="A517" s="139" t="s">
        <v>1581</v>
      </c>
      <c r="B517" s="140">
        <v>2032</v>
      </c>
      <c r="C517" s="140">
        <v>2</v>
      </c>
      <c r="D517" s="140">
        <v>23594.201652892567</v>
      </c>
      <c r="E517" s="140">
        <v>5370.4661157024775</v>
      </c>
      <c r="F517" s="138">
        <v>26544.674380165285</v>
      </c>
    </row>
    <row r="518" spans="1:6" x14ac:dyDescent="0.3">
      <c r="A518" s="139" t="s">
        <v>1581</v>
      </c>
      <c r="B518" s="140">
        <v>2032</v>
      </c>
      <c r="C518" s="140">
        <v>3</v>
      </c>
      <c r="D518" s="140">
        <v>25771.200000000001</v>
      </c>
      <c r="E518" s="140">
        <v>2946.4661157024807</v>
      </c>
      <c r="F518" s="138">
        <v>28209.183471074379</v>
      </c>
    </row>
    <row r="519" spans="1:6" x14ac:dyDescent="0.3">
      <c r="A519" s="139" t="s">
        <v>1581</v>
      </c>
      <c r="B519" s="140">
        <v>2032</v>
      </c>
      <c r="C519" s="140">
        <v>4</v>
      </c>
      <c r="D519" s="140">
        <v>24565.30909090909</v>
      </c>
      <c r="E519" s="140">
        <v>1400.8462809917346</v>
      </c>
      <c r="F519" s="138">
        <v>26612.251239669426</v>
      </c>
    </row>
    <row r="520" spans="1:6" x14ac:dyDescent="0.3">
      <c r="A520" s="139" t="s">
        <v>1581</v>
      </c>
      <c r="B520" s="140">
        <v>2032</v>
      </c>
      <c r="C520" s="140">
        <v>5</v>
      </c>
      <c r="D520" s="140">
        <v>25052.786776859502</v>
      </c>
      <c r="E520" s="140">
        <v>856.52231404958707</v>
      </c>
      <c r="F520" s="138">
        <v>26716.561983471071</v>
      </c>
    </row>
    <row r="521" spans="1:6" x14ac:dyDescent="0.3">
      <c r="A521" s="139" t="s">
        <v>1581</v>
      </c>
      <c r="B521" s="140">
        <v>2032</v>
      </c>
      <c r="C521" s="140">
        <v>6</v>
      </c>
      <c r="D521" s="140">
        <v>24731.801652892558</v>
      </c>
      <c r="E521" s="140">
        <v>828.89256198347141</v>
      </c>
      <c r="F521" s="138">
        <v>26236.02644628099</v>
      </c>
    </row>
    <row r="522" spans="1:6" x14ac:dyDescent="0.3">
      <c r="A522" s="139" t="s">
        <v>1581</v>
      </c>
      <c r="B522" s="140">
        <v>2032</v>
      </c>
      <c r="C522" s="140">
        <v>7</v>
      </c>
      <c r="D522" s="140">
        <v>26048.727272727261</v>
      </c>
      <c r="E522" s="140">
        <v>856.52231404958707</v>
      </c>
      <c r="F522" s="138">
        <v>27547.874380165278</v>
      </c>
    </row>
    <row r="523" spans="1:6" x14ac:dyDescent="0.3">
      <c r="A523" s="139" t="s">
        <v>1581</v>
      </c>
      <c r="B523" s="140">
        <v>2032</v>
      </c>
      <c r="C523" s="140">
        <v>8</v>
      </c>
      <c r="D523" s="140">
        <v>24464.271074380158</v>
      </c>
      <c r="E523" s="140">
        <v>1229.335537190083</v>
      </c>
      <c r="F523" s="138">
        <v>26109.957024793395</v>
      </c>
    </row>
    <row r="524" spans="1:6" x14ac:dyDescent="0.3">
      <c r="A524" s="139" t="s">
        <v>1581</v>
      </c>
      <c r="B524" s="140">
        <v>2032</v>
      </c>
      <c r="C524" s="140">
        <v>9</v>
      </c>
      <c r="D524" s="140">
        <v>24999.352066115698</v>
      </c>
      <c r="E524" s="140">
        <v>828.89256198347141</v>
      </c>
      <c r="F524" s="138">
        <v>26330.062809917348</v>
      </c>
    </row>
    <row r="525" spans="1:6" x14ac:dyDescent="0.3">
      <c r="A525" s="139" t="s">
        <v>1581</v>
      </c>
      <c r="B525" s="140">
        <v>2032</v>
      </c>
      <c r="C525" s="140">
        <v>10</v>
      </c>
      <c r="D525" s="140">
        <v>25293.580165289255</v>
      </c>
      <c r="E525" s="140">
        <v>3151.4776859504145</v>
      </c>
      <c r="F525" s="138">
        <v>27346.552066115695</v>
      </c>
    </row>
    <row r="526" spans="1:6" x14ac:dyDescent="0.3">
      <c r="A526" s="139" t="s">
        <v>1581</v>
      </c>
      <c r="B526" s="140">
        <v>2032</v>
      </c>
      <c r="C526" s="140">
        <v>11</v>
      </c>
      <c r="D526" s="140">
        <v>24686.181818181813</v>
      </c>
      <c r="E526" s="140">
        <v>8722.4132231404965</v>
      </c>
      <c r="F526" s="138">
        <v>28737.560330578523</v>
      </c>
    </row>
    <row r="527" spans="1:6" x14ac:dyDescent="0.3">
      <c r="A527" s="139" t="s">
        <v>1581</v>
      </c>
      <c r="B527" s="140">
        <v>2032</v>
      </c>
      <c r="C527" s="140">
        <v>12</v>
      </c>
      <c r="D527" s="140">
        <v>25537.507438016528</v>
      </c>
      <c r="E527" s="140">
        <v>2278.0760330578514</v>
      </c>
      <c r="F527" s="138">
        <v>27988.383471074376</v>
      </c>
    </row>
    <row r="528" spans="1:6" x14ac:dyDescent="0.3">
      <c r="A528" s="139" t="s">
        <v>1581</v>
      </c>
      <c r="B528" s="140">
        <v>2033</v>
      </c>
      <c r="C528" s="140">
        <v>1</v>
      </c>
      <c r="D528" s="140">
        <v>25430.300826446277</v>
      </c>
      <c r="E528" s="140">
        <v>990.34710743801691</v>
      </c>
      <c r="F528" s="138">
        <v>27233.990082644632</v>
      </c>
    </row>
    <row r="529" spans="1:6" x14ac:dyDescent="0.3">
      <c r="A529" s="139" t="s">
        <v>1581</v>
      </c>
      <c r="B529" s="140">
        <v>2033</v>
      </c>
      <c r="C529" s="140">
        <v>2</v>
      </c>
      <c r="D529" s="140">
        <v>23120.509090909087</v>
      </c>
      <c r="E529" s="140">
        <v>7270.7504132231352</v>
      </c>
      <c r="F529" s="138">
        <v>25298.161983471084</v>
      </c>
    </row>
    <row r="530" spans="1:6" x14ac:dyDescent="0.3">
      <c r="A530" s="139" t="s">
        <v>1581</v>
      </c>
      <c r="B530" s="140">
        <v>2033</v>
      </c>
      <c r="C530" s="140">
        <v>3</v>
      </c>
      <c r="D530" s="140">
        <v>26243.920661157019</v>
      </c>
      <c r="E530" s="140">
        <v>4049.1173553719022</v>
      </c>
      <c r="F530" s="138">
        <v>28328.846280991736</v>
      </c>
    </row>
    <row r="531" spans="1:6" x14ac:dyDescent="0.3">
      <c r="A531" s="139" t="s">
        <v>1581</v>
      </c>
      <c r="B531" s="140">
        <v>2033</v>
      </c>
      <c r="C531" s="140">
        <v>4</v>
      </c>
      <c r="D531" s="140">
        <v>24967.576859504126</v>
      </c>
      <c r="E531" s="140">
        <v>828.89256198347141</v>
      </c>
      <c r="F531" s="138">
        <v>26288.86611570248</v>
      </c>
    </row>
    <row r="532" spans="1:6" x14ac:dyDescent="0.3">
      <c r="A532" s="139" t="s">
        <v>1581</v>
      </c>
      <c r="B532" s="140">
        <v>2033</v>
      </c>
      <c r="C532" s="140">
        <v>5</v>
      </c>
      <c r="D532" s="140">
        <v>26228.072727272724</v>
      </c>
      <c r="E532" s="140">
        <v>856.52231404958707</v>
      </c>
      <c r="F532" s="138">
        <v>27512.052892561984</v>
      </c>
    </row>
    <row r="533" spans="1:6" x14ac:dyDescent="0.3">
      <c r="A533" s="139" t="s">
        <v>1581</v>
      </c>
      <c r="B533" s="140">
        <v>2033</v>
      </c>
      <c r="C533" s="140">
        <v>6</v>
      </c>
      <c r="D533" s="140">
        <v>24646.552066115702</v>
      </c>
      <c r="E533" s="140">
        <v>828.89256198347141</v>
      </c>
      <c r="F533" s="138">
        <v>25852.839669421486</v>
      </c>
    </row>
    <row r="534" spans="1:6" x14ac:dyDescent="0.3">
      <c r="A534" s="139" t="s">
        <v>1581</v>
      </c>
      <c r="B534" s="140">
        <v>2033</v>
      </c>
      <c r="C534" s="140">
        <v>7</v>
      </c>
      <c r="D534" s="140">
        <v>25642.433057851238</v>
      </c>
      <c r="E534" s="140">
        <v>856.52231404958707</v>
      </c>
      <c r="F534" s="138">
        <v>26856.257851239676</v>
      </c>
    </row>
    <row r="535" spans="1:6" x14ac:dyDescent="0.3">
      <c r="A535" s="139" t="s">
        <v>1581</v>
      </c>
      <c r="B535" s="140">
        <v>2033</v>
      </c>
      <c r="C535" s="140">
        <v>8</v>
      </c>
      <c r="D535" s="140">
        <v>25604.786776859499</v>
      </c>
      <c r="E535" s="140">
        <v>856.52231404958707</v>
      </c>
      <c r="F535" s="138">
        <v>26765.23636363637</v>
      </c>
    </row>
    <row r="536" spans="1:6" x14ac:dyDescent="0.3">
      <c r="A536" s="139" t="s">
        <v>1581</v>
      </c>
      <c r="B536" s="140">
        <v>2033</v>
      </c>
      <c r="C536" s="140">
        <v>9</v>
      </c>
      <c r="D536" s="140">
        <v>24650.519008264462</v>
      </c>
      <c r="E536" s="140">
        <v>1748.6677685950392</v>
      </c>
      <c r="F536" s="138">
        <v>26579.583471074391</v>
      </c>
    </row>
    <row r="537" spans="1:6" x14ac:dyDescent="0.3">
      <c r="A537" s="139" t="s">
        <v>1581</v>
      </c>
      <c r="B537" s="140">
        <v>2033</v>
      </c>
      <c r="C537" s="140">
        <v>10</v>
      </c>
      <c r="D537" s="140">
        <v>25553.216528925619</v>
      </c>
      <c r="E537" s="140">
        <v>1660.9586776859496</v>
      </c>
      <c r="F537" s="138">
        <v>26991.431404958672</v>
      </c>
    </row>
    <row r="538" spans="1:6" x14ac:dyDescent="0.3">
      <c r="A538" s="139" t="s">
        <v>1581</v>
      </c>
      <c r="B538" s="140">
        <v>2033</v>
      </c>
      <c r="C538" s="140">
        <v>11</v>
      </c>
      <c r="D538" s="140">
        <v>24640.641322314044</v>
      </c>
      <c r="E538" s="140">
        <v>8009.454545454545</v>
      </c>
      <c r="F538" s="138">
        <v>27466.452892561989</v>
      </c>
    </row>
    <row r="539" spans="1:6" x14ac:dyDescent="0.3">
      <c r="A539" s="139" t="s">
        <v>1581</v>
      </c>
      <c r="B539" s="140">
        <v>2033</v>
      </c>
      <c r="C539" s="140">
        <v>12</v>
      </c>
      <c r="D539" s="140">
        <v>25760.409917355366</v>
      </c>
      <c r="E539" s="140">
        <v>2753.7520661156996</v>
      </c>
      <c r="F539" s="138">
        <v>28014.109090909093</v>
      </c>
    </row>
    <row r="540" spans="1:6" x14ac:dyDescent="0.3">
      <c r="A540" s="139" t="s">
        <v>1581</v>
      </c>
      <c r="B540" s="140">
        <v>2034</v>
      </c>
      <c r="C540" s="140">
        <v>1</v>
      </c>
      <c r="D540" s="140">
        <v>25760.330578512385</v>
      </c>
      <c r="E540" s="140">
        <v>6925.7454545454502</v>
      </c>
      <c r="F540" s="138">
        <v>29471.186776859504</v>
      </c>
    </row>
    <row r="541" spans="1:6" x14ac:dyDescent="0.3">
      <c r="A541" s="139" t="s">
        <v>1581</v>
      </c>
      <c r="B541" s="140">
        <v>2034</v>
      </c>
      <c r="C541" s="140">
        <v>2</v>
      </c>
      <c r="D541" s="140">
        <v>1397665.0115702478</v>
      </c>
      <c r="E541" s="140">
        <v>24229.408264462822</v>
      </c>
      <c r="F541" s="138">
        <v>1403603.8214876028</v>
      </c>
    </row>
    <row r="542" spans="1:6" x14ac:dyDescent="0.3">
      <c r="A542" s="139" t="s">
        <v>1581</v>
      </c>
      <c r="B542" s="140">
        <v>2034</v>
      </c>
      <c r="C542" s="140">
        <v>3</v>
      </c>
      <c r="D542" s="140">
        <v>528703.49752066121</v>
      </c>
      <c r="E542" s="140">
        <v>8692.5619834710815</v>
      </c>
      <c r="F542" s="138">
        <v>534774.36694214866</v>
      </c>
    </row>
    <row r="543" spans="1:6" x14ac:dyDescent="0.3">
      <c r="A543" s="139" t="s">
        <v>1581</v>
      </c>
      <c r="B543" s="140">
        <v>2034</v>
      </c>
      <c r="C543" s="140">
        <v>4</v>
      </c>
      <c r="D543" s="140">
        <v>24797.276033057853</v>
      </c>
      <c r="E543" s="140">
        <v>1285.3090909090902</v>
      </c>
      <c r="F543" s="138">
        <v>27034.750413223141</v>
      </c>
    </row>
    <row r="544" spans="1:6" x14ac:dyDescent="0.3">
      <c r="A544" s="139" t="s">
        <v>1581</v>
      </c>
      <c r="B544" s="140">
        <v>2034</v>
      </c>
      <c r="C544" s="140">
        <v>5</v>
      </c>
      <c r="D544" s="140">
        <v>25685.990082644617</v>
      </c>
      <c r="E544" s="140">
        <v>1123.0016528925619</v>
      </c>
      <c r="F544" s="138">
        <v>28106.122314049575</v>
      </c>
    </row>
    <row r="545" spans="1:6" x14ac:dyDescent="0.3">
      <c r="A545" s="139" t="s">
        <v>1581</v>
      </c>
      <c r="B545" s="140">
        <v>2034</v>
      </c>
      <c r="C545" s="140">
        <v>6</v>
      </c>
      <c r="D545" s="140">
        <v>24493.904132231404</v>
      </c>
      <c r="E545" s="140">
        <v>828.89256198347141</v>
      </c>
      <c r="F545" s="138">
        <v>25991.543801652893</v>
      </c>
    </row>
    <row r="546" spans="1:6" x14ac:dyDescent="0.3">
      <c r="A546" s="139" t="s">
        <v>1581</v>
      </c>
      <c r="B546" s="140">
        <v>2034</v>
      </c>
      <c r="C546" s="140">
        <v>7</v>
      </c>
      <c r="D546" s="140">
        <v>26019.986776859492</v>
      </c>
      <c r="E546" s="140">
        <v>856.52231404958707</v>
      </c>
      <c r="F546" s="138">
        <v>27484.304132231409</v>
      </c>
    </row>
    <row r="547" spans="1:6" x14ac:dyDescent="0.3">
      <c r="A547" s="139" t="s">
        <v>1581</v>
      </c>
      <c r="B547" s="140">
        <v>2034</v>
      </c>
      <c r="C547" s="140">
        <v>8</v>
      </c>
      <c r="D547" s="140">
        <v>26041.804958677676</v>
      </c>
      <c r="E547" s="140">
        <v>856.52231404958707</v>
      </c>
      <c r="F547" s="138">
        <v>27421.249586776859</v>
      </c>
    </row>
    <row r="548" spans="1:6" x14ac:dyDescent="0.3">
      <c r="A548" s="139" t="s">
        <v>1581</v>
      </c>
      <c r="B548" s="140">
        <v>2034</v>
      </c>
      <c r="C548" s="140">
        <v>9</v>
      </c>
      <c r="D548" s="140">
        <v>25800.039669421476</v>
      </c>
      <c r="E548" s="140">
        <v>2727.6495867768604</v>
      </c>
      <c r="F548" s="138">
        <v>28147.894214876032</v>
      </c>
    </row>
    <row r="549" spans="1:6" x14ac:dyDescent="0.3">
      <c r="A549" s="139" t="s">
        <v>1581</v>
      </c>
      <c r="B549" s="140">
        <v>2034</v>
      </c>
      <c r="C549" s="140">
        <v>10</v>
      </c>
      <c r="D549" s="140">
        <v>26390.558677685935</v>
      </c>
      <c r="E549" s="140">
        <v>882.38677685950449</v>
      </c>
      <c r="F549" s="138">
        <v>27967.616528925613</v>
      </c>
    </row>
    <row r="550" spans="1:6" x14ac:dyDescent="0.3">
      <c r="A550" s="139" t="s">
        <v>1581</v>
      </c>
      <c r="B550" s="140">
        <v>2034</v>
      </c>
      <c r="C550" s="140">
        <v>11</v>
      </c>
      <c r="D550" s="140">
        <v>25490.836363636354</v>
      </c>
      <c r="E550" s="140">
        <v>1209.4214876033061</v>
      </c>
      <c r="F550" s="138">
        <v>27118.631404958684</v>
      </c>
    </row>
    <row r="551" spans="1:6" x14ac:dyDescent="0.3">
      <c r="A551" s="139" t="s">
        <v>1581</v>
      </c>
      <c r="B551" s="140">
        <v>2034</v>
      </c>
      <c r="C551" s="140">
        <v>12</v>
      </c>
      <c r="D551" s="140">
        <v>26570.003305785114</v>
      </c>
      <c r="E551" s="140">
        <v>1857.6396694214855</v>
      </c>
      <c r="F551" s="138">
        <v>29285.732231404963</v>
      </c>
    </row>
    <row r="552" spans="1:6" x14ac:dyDescent="0.3">
      <c r="A552" s="139" t="s">
        <v>1581</v>
      </c>
      <c r="B552" s="140">
        <v>2035</v>
      </c>
      <c r="C552" s="140">
        <v>1</v>
      </c>
      <c r="D552" s="140">
        <v>26482.75041322313</v>
      </c>
      <c r="E552" s="140">
        <v>3255.649586776859</v>
      </c>
      <c r="F552" s="138">
        <v>29079.947107438016</v>
      </c>
    </row>
    <row r="553" spans="1:6" x14ac:dyDescent="0.3">
      <c r="A553" s="139" t="s">
        <v>1581</v>
      </c>
      <c r="B553" s="140">
        <v>2035</v>
      </c>
      <c r="C553" s="140">
        <v>2</v>
      </c>
      <c r="D553" s="140">
        <v>24083.68264462809</v>
      </c>
      <c r="E553" s="140">
        <v>6479.0280991735481</v>
      </c>
      <c r="F553" s="138">
        <v>27067.338842975205</v>
      </c>
    </row>
    <row r="554" spans="1:6" x14ac:dyDescent="0.3">
      <c r="A554" s="139" t="s">
        <v>1581</v>
      </c>
      <c r="B554" s="140">
        <v>2035</v>
      </c>
      <c r="C554" s="140">
        <v>3</v>
      </c>
      <c r="D554" s="140">
        <v>26762.241322314039</v>
      </c>
      <c r="E554" s="140">
        <v>7229.672727272723</v>
      </c>
      <c r="F554" s="138">
        <v>30130.591735537186</v>
      </c>
    </row>
    <row r="555" spans="1:6" x14ac:dyDescent="0.3">
      <c r="A555" s="139" t="s">
        <v>1581</v>
      </c>
      <c r="B555" s="140">
        <v>2035</v>
      </c>
      <c r="C555" s="140">
        <v>4</v>
      </c>
      <c r="D555" s="140">
        <v>25694.935537190071</v>
      </c>
      <c r="E555" s="140">
        <v>828.89256198347141</v>
      </c>
      <c r="F555" s="138">
        <v>27077.395041322314</v>
      </c>
    </row>
    <row r="556" spans="1:6" x14ac:dyDescent="0.3">
      <c r="A556" s="139" t="s">
        <v>1581</v>
      </c>
      <c r="B556" s="140">
        <v>2035</v>
      </c>
      <c r="C556" s="140">
        <v>5</v>
      </c>
      <c r="D556" s="140">
        <v>26565.996694214864</v>
      </c>
      <c r="E556" s="140">
        <v>856.52231404958707</v>
      </c>
      <c r="F556" s="138">
        <v>27870.902479338849</v>
      </c>
    </row>
    <row r="557" spans="1:6" x14ac:dyDescent="0.3">
      <c r="A557" s="139" t="s">
        <v>1581</v>
      </c>
      <c r="B557" s="140">
        <v>2035</v>
      </c>
      <c r="C557" s="140">
        <v>6</v>
      </c>
      <c r="D557" s="140">
        <v>29619.07438016529</v>
      </c>
      <c r="E557" s="140">
        <v>828.89256198347141</v>
      </c>
      <c r="F557" s="138">
        <v>30809.176859504132</v>
      </c>
    </row>
    <row r="558" spans="1:6" x14ac:dyDescent="0.3">
      <c r="A558" s="139" t="s">
        <v>1581</v>
      </c>
      <c r="B558" s="140">
        <v>2035</v>
      </c>
      <c r="C558" s="140">
        <v>7</v>
      </c>
      <c r="D558" s="140">
        <v>38332.343801652903</v>
      </c>
      <c r="E558" s="140">
        <v>856.52231404958707</v>
      </c>
      <c r="F558" s="138">
        <v>39536.925619834714</v>
      </c>
    </row>
    <row r="559" spans="1:6" x14ac:dyDescent="0.3">
      <c r="A559" s="139" t="s">
        <v>1581</v>
      </c>
      <c r="B559" s="140">
        <v>2035</v>
      </c>
      <c r="C559" s="140">
        <v>8</v>
      </c>
      <c r="D559" s="140">
        <v>29850.942148760321</v>
      </c>
      <c r="E559" s="140">
        <v>856.52231404958707</v>
      </c>
      <c r="F559" s="138">
        <v>31023.68925619834</v>
      </c>
    </row>
    <row r="560" spans="1:6" x14ac:dyDescent="0.3">
      <c r="A560" s="139" t="s">
        <v>1581</v>
      </c>
      <c r="B560" s="140">
        <v>2035</v>
      </c>
      <c r="C560" s="140">
        <v>9</v>
      </c>
      <c r="D560" s="140">
        <v>28346.657851239659</v>
      </c>
      <c r="E560" s="140">
        <v>828.89256198347141</v>
      </c>
      <c r="F560" s="138">
        <v>29407.457851239669</v>
      </c>
    </row>
    <row r="561" spans="1:6" x14ac:dyDescent="0.3">
      <c r="A561" s="139" t="s">
        <v>1581</v>
      </c>
      <c r="B561" s="140">
        <v>2035</v>
      </c>
      <c r="C561" s="140">
        <v>10</v>
      </c>
      <c r="D561" s="140">
        <v>27991.914049586772</v>
      </c>
      <c r="E561" s="140">
        <v>946.75041322314087</v>
      </c>
      <c r="F561" s="138">
        <v>29306.360330578511</v>
      </c>
    </row>
    <row r="562" spans="1:6" x14ac:dyDescent="0.3">
      <c r="A562" s="139" t="s">
        <v>1581</v>
      </c>
      <c r="B562" s="140">
        <v>2035</v>
      </c>
      <c r="C562" s="140">
        <v>11</v>
      </c>
      <c r="D562" s="140">
        <v>26796.872727272716</v>
      </c>
      <c r="E562" s="140">
        <v>2323.0016528925626</v>
      </c>
      <c r="F562" s="138">
        <v>28709.752066115714</v>
      </c>
    </row>
    <row r="563" spans="1:6" x14ac:dyDescent="0.3">
      <c r="A563" s="139" t="s">
        <v>1581</v>
      </c>
      <c r="B563" s="140">
        <v>2035</v>
      </c>
      <c r="C563" s="140">
        <v>12</v>
      </c>
      <c r="D563" s="140">
        <v>31276.899173553709</v>
      </c>
      <c r="E563" s="140">
        <v>8844.9520661156967</v>
      </c>
      <c r="F563" s="138">
        <v>35072.965289256186</v>
      </c>
    </row>
    <row r="564" spans="1:6" x14ac:dyDescent="0.3">
      <c r="A564" s="139" t="s">
        <v>1581</v>
      </c>
      <c r="B564" s="140">
        <v>2036</v>
      </c>
      <c r="C564" s="140">
        <v>1</v>
      </c>
      <c r="D564" s="140">
        <v>35448.75371900828</v>
      </c>
      <c r="E564" s="140">
        <v>5170.7504132231379</v>
      </c>
      <c r="F564" s="138">
        <v>39157.864462809928</v>
      </c>
    </row>
    <row r="565" spans="1:6" x14ac:dyDescent="0.3">
      <c r="A565" s="139" t="s">
        <v>1581</v>
      </c>
      <c r="B565" s="140">
        <v>2036</v>
      </c>
      <c r="C565" s="140">
        <v>2</v>
      </c>
      <c r="D565" s="140">
        <v>33438.208264462824</v>
      </c>
      <c r="E565" s="140">
        <v>801.26280991735575</v>
      </c>
      <c r="F565" s="138">
        <v>34786.333884297521</v>
      </c>
    </row>
    <row r="566" spans="1:6" x14ac:dyDescent="0.3">
      <c r="A566" s="139" t="s">
        <v>1581</v>
      </c>
      <c r="B566" s="140">
        <v>2036</v>
      </c>
      <c r="C566" s="140">
        <v>3</v>
      </c>
      <c r="D566" s="140">
        <v>40532.191735537177</v>
      </c>
      <c r="E566" s="140">
        <v>1735.7157024793362</v>
      </c>
      <c r="F566" s="138">
        <v>41850.545454545441</v>
      </c>
    </row>
    <row r="567" spans="1:6" x14ac:dyDescent="0.3">
      <c r="A567" s="139" t="s">
        <v>1581</v>
      </c>
      <c r="B567" s="140">
        <v>2036</v>
      </c>
      <c r="C567" s="140">
        <v>4</v>
      </c>
      <c r="D567" s="140">
        <v>38081.652892561986</v>
      </c>
      <c r="E567" s="140">
        <v>3989.8710743801666</v>
      </c>
      <c r="F567" s="138">
        <v>39983.821487603309</v>
      </c>
    </row>
    <row r="568" spans="1:6" x14ac:dyDescent="0.3">
      <c r="A568" s="139" t="s">
        <v>1581</v>
      </c>
      <c r="B568" s="140">
        <v>2036</v>
      </c>
      <c r="C568" s="140">
        <v>5</v>
      </c>
      <c r="D568" s="140">
        <v>39257.930578512394</v>
      </c>
      <c r="E568" s="140">
        <v>1412.4297520661146</v>
      </c>
      <c r="F568" s="138">
        <v>40701.044628099175</v>
      </c>
    </row>
    <row r="569" spans="1:6" x14ac:dyDescent="0.3">
      <c r="A569" s="139" t="s">
        <v>1581</v>
      </c>
      <c r="B569" s="140">
        <v>2036</v>
      </c>
      <c r="C569" s="140">
        <v>6</v>
      </c>
      <c r="D569" s="140">
        <v>37869.659504132243</v>
      </c>
      <c r="E569" s="140">
        <v>1003.4776859504136</v>
      </c>
      <c r="F569" s="138">
        <v>39061.190082644636</v>
      </c>
    </row>
    <row r="570" spans="1:6" x14ac:dyDescent="0.3">
      <c r="A570" s="139" t="s">
        <v>1581</v>
      </c>
      <c r="B570" s="140">
        <v>2036</v>
      </c>
      <c r="C570" s="140">
        <v>7</v>
      </c>
      <c r="D570" s="140">
        <v>39174.68429752066</v>
      </c>
      <c r="E570" s="140">
        <v>856.52231404958707</v>
      </c>
      <c r="F570" s="138">
        <v>40258.631404958687</v>
      </c>
    </row>
    <row r="571" spans="1:6" x14ac:dyDescent="0.3">
      <c r="A571" s="139" t="s">
        <v>1581</v>
      </c>
      <c r="B571" s="140">
        <v>2036</v>
      </c>
      <c r="C571" s="140">
        <v>8</v>
      </c>
      <c r="D571" s="140">
        <v>39035.960330578499</v>
      </c>
      <c r="E571" s="140">
        <v>856.52231404958707</v>
      </c>
      <c r="F571" s="138">
        <v>40071.887603305782</v>
      </c>
    </row>
    <row r="572" spans="1:6" x14ac:dyDescent="0.3">
      <c r="A572" s="139" t="s">
        <v>1581</v>
      </c>
      <c r="B572" s="140">
        <v>2036</v>
      </c>
      <c r="C572" s="140">
        <v>9</v>
      </c>
      <c r="D572" s="140">
        <v>38297.692561983458</v>
      </c>
      <c r="E572" s="140">
        <v>828.89256198347141</v>
      </c>
      <c r="F572" s="138">
        <v>39246.466115702482</v>
      </c>
    </row>
    <row r="573" spans="1:6" x14ac:dyDescent="0.3">
      <c r="A573" s="139" t="s">
        <v>1581</v>
      </c>
      <c r="B573" s="140">
        <v>2036</v>
      </c>
      <c r="C573" s="140">
        <v>10</v>
      </c>
      <c r="D573" s="140">
        <v>39815.7818181818</v>
      </c>
      <c r="E573" s="140">
        <v>856.52231404958707</v>
      </c>
      <c r="F573" s="138">
        <v>40749.917355371901</v>
      </c>
    </row>
    <row r="574" spans="1:6" x14ac:dyDescent="0.3">
      <c r="A574" s="139" t="s">
        <v>1581</v>
      </c>
      <c r="B574" s="140">
        <v>2036</v>
      </c>
      <c r="C574" s="140">
        <v>11</v>
      </c>
      <c r="D574" s="140">
        <v>38303.583471074366</v>
      </c>
      <c r="E574" s="140">
        <v>13595.404958677689</v>
      </c>
      <c r="F574" s="138">
        <v>41754.981818181819</v>
      </c>
    </row>
    <row r="575" spans="1:6" x14ac:dyDescent="0.3">
      <c r="A575" s="139" t="s">
        <v>1581</v>
      </c>
      <c r="B575" s="140">
        <v>2036</v>
      </c>
      <c r="C575" s="140">
        <v>12</v>
      </c>
      <c r="D575" s="140">
        <v>39257.871074380157</v>
      </c>
      <c r="E575" s="140">
        <v>4050.9421487603317</v>
      </c>
      <c r="F575" s="138">
        <v>41404.938842975207</v>
      </c>
    </row>
    <row r="576" spans="1:6" x14ac:dyDescent="0.3">
      <c r="A576" s="139" t="s">
        <v>1581</v>
      </c>
      <c r="B576" s="140">
        <v>2037</v>
      </c>
      <c r="C576" s="140">
        <v>1</v>
      </c>
      <c r="D576" s="140">
        <v>39376.68099173552</v>
      </c>
      <c r="E576" s="140">
        <v>1908.8132231404952</v>
      </c>
      <c r="F576" s="138">
        <v>41292.476033057843</v>
      </c>
    </row>
    <row r="577" spans="1:6" x14ac:dyDescent="0.3">
      <c r="A577" s="139" t="s">
        <v>1581</v>
      </c>
      <c r="B577" s="140">
        <v>2037</v>
      </c>
      <c r="C577" s="140">
        <v>2</v>
      </c>
      <c r="D577" s="140">
        <v>35626.076033057841</v>
      </c>
      <c r="E577" s="140">
        <v>2386.7305785123972</v>
      </c>
      <c r="F577" s="138">
        <v>37005.441322314036</v>
      </c>
    </row>
    <row r="578" spans="1:6" x14ac:dyDescent="0.3">
      <c r="A578" s="139" t="s">
        <v>1581</v>
      </c>
      <c r="B578" s="140">
        <v>2037</v>
      </c>
      <c r="C578" s="140">
        <v>3</v>
      </c>
      <c r="D578" s="140">
        <v>39324.218181818193</v>
      </c>
      <c r="E578" s="140">
        <v>16325.71239669422</v>
      </c>
      <c r="F578" s="138">
        <v>44349.262809917353</v>
      </c>
    </row>
    <row r="579" spans="1:6" x14ac:dyDescent="0.3">
      <c r="A579" s="139" t="s">
        <v>1581</v>
      </c>
      <c r="B579" s="140">
        <v>2037</v>
      </c>
      <c r="C579" s="140">
        <v>4</v>
      </c>
      <c r="D579" s="140">
        <v>38150.995041322305</v>
      </c>
      <c r="E579" s="140">
        <v>949.62644628099213</v>
      </c>
      <c r="F579" s="138">
        <v>39608.112396694232</v>
      </c>
    </row>
    <row r="580" spans="1:6" x14ac:dyDescent="0.3">
      <c r="A580" s="139" t="s">
        <v>1581</v>
      </c>
      <c r="B580" s="140">
        <v>2037</v>
      </c>
      <c r="C580" s="140">
        <v>5</v>
      </c>
      <c r="D580" s="140">
        <v>38217.342148760319</v>
      </c>
      <c r="E580" s="140">
        <v>856.52231404958707</v>
      </c>
      <c r="F580" s="138">
        <v>39405.838016528927</v>
      </c>
    </row>
    <row r="581" spans="1:6" x14ac:dyDescent="0.3">
      <c r="A581" s="139" t="s">
        <v>1581</v>
      </c>
      <c r="B581" s="140">
        <v>2037</v>
      </c>
      <c r="C581" s="140">
        <v>6</v>
      </c>
      <c r="D581" s="140">
        <v>59324.945454545443</v>
      </c>
      <c r="E581" s="140">
        <v>828.89256198347141</v>
      </c>
      <c r="F581" s="138">
        <v>60389.077685950411</v>
      </c>
    </row>
    <row r="582" spans="1:6" x14ac:dyDescent="0.3">
      <c r="A582" s="139" t="s">
        <v>1581</v>
      </c>
      <c r="B582" s="140">
        <v>2037</v>
      </c>
      <c r="C582" s="140">
        <v>7</v>
      </c>
      <c r="D582" s="140">
        <v>38214.426446280995</v>
      </c>
      <c r="E582" s="140">
        <v>856.52231404958707</v>
      </c>
      <c r="F582" s="138">
        <v>39358.195041322302</v>
      </c>
    </row>
    <row r="583" spans="1:6" x14ac:dyDescent="0.3">
      <c r="A583" s="139" t="s">
        <v>1581</v>
      </c>
      <c r="B583" s="140">
        <v>2037</v>
      </c>
      <c r="C583" s="140">
        <v>8</v>
      </c>
      <c r="D583" s="140">
        <v>37935.034710743799</v>
      </c>
      <c r="E583" s="140">
        <v>856.52231404958707</v>
      </c>
      <c r="F583" s="138">
        <v>38988.872727272719</v>
      </c>
    </row>
    <row r="584" spans="1:6" x14ac:dyDescent="0.3">
      <c r="A584" s="139" t="s">
        <v>1581</v>
      </c>
      <c r="B584" s="140">
        <v>2037</v>
      </c>
      <c r="C584" s="140">
        <v>9</v>
      </c>
      <c r="D584" s="140">
        <v>36734.023140495869</v>
      </c>
      <c r="E584" s="140">
        <v>2907.8280991735551</v>
      </c>
      <c r="F584" s="138">
        <v>38349.480991735538</v>
      </c>
    </row>
    <row r="585" spans="1:6" x14ac:dyDescent="0.3">
      <c r="A585" s="139" t="s">
        <v>1581</v>
      </c>
      <c r="B585" s="140">
        <v>2037</v>
      </c>
      <c r="C585" s="140">
        <v>10</v>
      </c>
      <c r="D585" s="140">
        <v>38271.84793388431</v>
      </c>
      <c r="E585" s="140">
        <v>3242.3801652892575</v>
      </c>
      <c r="F585" s="138">
        <v>40140.833057851232</v>
      </c>
    </row>
    <row r="586" spans="1:6" x14ac:dyDescent="0.3">
      <c r="A586" s="139" t="s">
        <v>1581</v>
      </c>
      <c r="B586" s="140">
        <v>2037</v>
      </c>
      <c r="C586" s="140">
        <v>11</v>
      </c>
      <c r="D586" s="140">
        <v>37594.135537190079</v>
      </c>
      <c r="E586" s="140">
        <v>3096.813223140497</v>
      </c>
      <c r="F586" s="138">
        <v>39044.826446280982</v>
      </c>
    </row>
    <row r="587" spans="1:6" x14ac:dyDescent="0.3">
      <c r="A587" s="139" t="s">
        <v>1581</v>
      </c>
      <c r="B587" s="140">
        <v>2037</v>
      </c>
      <c r="C587" s="140">
        <v>12</v>
      </c>
      <c r="D587" s="140">
        <v>39064.680991735549</v>
      </c>
      <c r="E587" s="140">
        <v>856.52231404958707</v>
      </c>
      <c r="F587" s="138">
        <v>40050.783471074392</v>
      </c>
    </row>
    <row r="588" spans="1:6" x14ac:dyDescent="0.3">
      <c r="A588" s="139" t="s">
        <v>1581</v>
      </c>
      <c r="B588" s="140">
        <v>2038</v>
      </c>
      <c r="C588" s="140">
        <v>1</v>
      </c>
      <c r="D588" s="140">
        <v>39452.09256198346</v>
      </c>
      <c r="E588" s="140">
        <v>10170.287603305793</v>
      </c>
      <c r="F588" s="138">
        <v>42934.393388429766</v>
      </c>
    </row>
    <row r="589" spans="1:6" x14ac:dyDescent="0.3">
      <c r="A589" s="139" t="s">
        <v>1581</v>
      </c>
      <c r="B589" s="140">
        <v>2038</v>
      </c>
      <c r="C589" s="140">
        <v>2</v>
      </c>
      <c r="D589" s="140">
        <v>35721.203305785115</v>
      </c>
      <c r="E589" s="140">
        <v>4227.3520661157008</v>
      </c>
      <c r="F589" s="138">
        <v>37721.851239669435</v>
      </c>
    </row>
    <row r="590" spans="1:6" x14ac:dyDescent="0.3">
      <c r="A590" s="139" t="s">
        <v>1581</v>
      </c>
      <c r="B590" s="140">
        <v>2038</v>
      </c>
      <c r="C590" s="140">
        <v>3</v>
      </c>
      <c r="D590" s="140">
        <v>39255.927272727262</v>
      </c>
      <c r="E590" s="140">
        <v>3125.6528925619855</v>
      </c>
      <c r="F590" s="138">
        <v>40921.547107438026</v>
      </c>
    </row>
    <row r="591" spans="1:6" x14ac:dyDescent="0.3">
      <c r="A591" s="139" t="s">
        <v>1581</v>
      </c>
      <c r="B591" s="140">
        <v>2038</v>
      </c>
      <c r="C591" s="140">
        <v>4</v>
      </c>
      <c r="D591" s="140">
        <v>38450.221487603303</v>
      </c>
      <c r="E591" s="140">
        <v>1182.0495867768591</v>
      </c>
      <c r="F591" s="138">
        <v>39487.775206611557</v>
      </c>
    </row>
    <row r="592" spans="1:6" x14ac:dyDescent="0.3">
      <c r="A592" s="139" t="s">
        <v>1581</v>
      </c>
      <c r="B592" s="140">
        <v>2038</v>
      </c>
      <c r="C592" s="140">
        <v>5</v>
      </c>
      <c r="D592" s="140">
        <v>38822.856198347115</v>
      </c>
      <c r="E592" s="140">
        <v>5578.5917355371885</v>
      </c>
      <c r="F592" s="138">
        <v>40897.725619834724</v>
      </c>
    </row>
    <row r="593" spans="1:6" x14ac:dyDescent="0.3">
      <c r="A593" s="139" t="s">
        <v>1581</v>
      </c>
      <c r="B593" s="140">
        <v>2038</v>
      </c>
      <c r="C593" s="140">
        <v>6</v>
      </c>
      <c r="D593" s="140">
        <v>37269.044628099175</v>
      </c>
      <c r="E593" s="140">
        <v>828.89256198347141</v>
      </c>
      <c r="F593" s="138">
        <v>38365.646280991736</v>
      </c>
    </row>
    <row r="594" spans="1:6" x14ac:dyDescent="0.3">
      <c r="A594" s="139" t="s">
        <v>1581</v>
      </c>
      <c r="B594" s="140">
        <v>2038</v>
      </c>
      <c r="C594" s="140">
        <v>7</v>
      </c>
      <c r="D594" s="140">
        <v>38876.33057851241</v>
      </c>
      <c r="E594" s="140">
        <v>856.52231404958707</v>
      </c>
      <c r="F594" s="138">
        <v>39823.854545454531</v>
      </c>
    </row>
    <row r="595" spans="1:6" x14ac:dyDescent="0.3">
      <c r="A595" s="139" t="s">
        <v>1581</v>
      </c>
      <c r="B595" s="140">
        <v>2038</v>
      </c>
      <c r="C595" s="140">
        <v>8</v>
      </c>
      <c r="D595" s="140">
        <v>38402.77685950412</v>
      </c>
      <c r="E595" s="140">
        <v>856.52231404958707</v>
      </c>
      <c r="F595" s="138">
        <v>39317.593388429756</v>
      </c>
    </row>
    <row r="596" spans="1:6" x14ac:dyDescent="0.3">
      <c r="A596" s="139" t="s">
        <v>1581</v>
      </c>
      <c r="B596" s="140">
        <v>2038</v>
      </c>
      <c r="C596" s="140">
        <v>9</v>
      </c>
      <c r="D596" s="140">
        <v>36456.575206611567</v>
      </c>
      <c r="E596" s="140">
        <v>828.89256198347141</v>
      </c>
      <c r="F596" s="138">
        <v>37324.36363636364</v>
      </c>
    </row>
    <row r="597" spans="1:6" x14ac:dyDescent="0.3">
      <c r="A597" s="139" t="s">
        <v>1581</v>
      </c>
      <c r="B597" s="140">
        <v>2038</v>
      </c>
      <c r="C597" s="140">
        <v>10</v>
      </c>
      <c r="D597" s="140">
        <v>37886.419834710745</v>
      </c>
      <c r="E597" s="140">
        <v>1107.6694214876036</v>
      </c>
      <c r="F597" s="138">
        <v>39057.500826446267</v>
      </c>
    </row>
    <row r="598" spans="1:6" x14ac:dyDescent="0.3">
      <c r="A598" s="139" t="s">
        <v>1581</v>
      </c>
      <c r="B598" s="140">
        <v>2038</v>
      </c>
      <c r="C598" s="140">
        <v>11</v>
      </c>
      <c r="D598" s="140">
        <v>37053.044628099182</v>
      </c>
      <c r="E598" s="140">
        <v>1472.7867768595042</v>
      </c>
      <c r="F598" s="138">
        <v>38029.844628099185</v>
      </c>
    </row>
    <row r="599" spans="1:6" x14ac:dyDescent="0.3">
      <c r="A599" s="139" t="s">
        <v>1581</v>
      </c>
      <c r="B599" s="140">
        <v>2038</v>
      </c>
      <c r="C599" s="140">
        <v>12</v>
      </c>
      <c r="D599" s="140">
        <v>38310.604958677686</v>
      </c>
      <c r="E599" s="140">
        <v>2286.5851239669423</v>
      </c>
      <c r="F599" s="138">
        <v>39648.515702479337</v>
      </c>
    </row>
    <row r="600" spans="1:6" x14ac:dyDescent="0.3">
      <c r="A600" s="139" t="s">
        <v>1581</v>
      </c>
      <c r="B600" s="140">
        <v>2039</v>
      </c>
      <c r="C600" s="140">
        <v>1</v>
      </c>
      <c r="D600" s="140">
        <v>38052.932231404957</v>
      </c>
      <c r="E600" s="140">
        <v>1274.9157024793381</v>
      </c>
      <c r="F600" s="138">
        <v>39142.571900826435</v>
      </c>
    </row>
    <row r="601" spans="1:6" x14ac:dyDescent="0.3">
      <c r="A601" s="139" t="s">
        <v>1581</v>
      </c>
      <c r="B601" s="140">
        <v>2039</v>
      </c>
      <c r="C601" s="140">
        <v>2</v>
      </c>
      <c r="D601" s="140">
        <v>34583.642975206603</v>
      </c>
      <c r="E601" s="140">
        <v>3239.46446280992</v>
      </c>
      <c r="F601" s="138">
        <v>36211.656198347111</v>
      </c>
    </row>
    <row r="602" spans="1:6" x14ac:dyDescent="0.3">
      <c r="A602" s="139" t="s">
        <v>1581</v>
      </c>
      <c r="B602" s="140">
        <v>2039</v>
      </c>
      <c r="C602" s="140">
        <v>3</v>
      </c>
      <c r="D602" s="140">
        <v>38818.849586776858</v>
      </c>
      <c r="E602" s="140">
        <v>18949.130578512395</v>
      </c>
      <c r="F602" s="138">
        <v>45877.824793388419</v>
      </c>
    </row>
    <row r="603" spans="1:6" x14ac:dyDescent="0.3">
      <c r="A603" s="139" t="s">
        <v>1581</v>
      </c>
      <c r="B603" s="140">
        <v>2039</v>
      </c>
      <c r="C603" s="140">
        <v>4</v>
      </c>
      <c r="D603" s="140">
        <v>37102.591735537193</v>
      </c>
      <c r="E603" s="140">
        <v>888.69421487603336</v>
      </c>
      <c r="F603" s="138">
        <v>38516.687603305785</v>
      </c>
    </row>
    <row r="604" spans="1:6" x14ac:dyDescent="0.3">
      <c r="A604" s="139" t="s">
        <v>1581</v>
      </c>
      <c r="B604" s="140">
        <v>2039</v>
      </c>
      <c r="C604" s="140">
        <v>5</v>
      </c>
      <c r="D604" s="140">
        <v>38443.319008264465</v>
      </c>
      <c r="E604" s="140">
        <v>1229.4743801652885</v>
      </c>
      <c r="F604" s="138">
        <v>39674.320661157035</v>
      </c>
    </row>
    <row r="605" spans="1:6" x14ac:dyDescent="0.3">
      <c r="A605" s="139" t="s">
        <v>1581</v>
      </c>
      <c r="B605" s="140">
        <v>2039</v>
      </c>
      <c r="C605" s="140">
        <v>6</v>
      </c>
      <c r="D605" s="140">
        <v>37098.68429752066</v>
      </c>
      <c r="E605" s="140">
        <v>1590.5057851239674</v>
      </c>
      <c r="F605" s="138">
        <v>38104.800000000003</v>
      </c>
    </row>
    <row r="606" spans="1:6" x14ac:dyDescent="0.3">
      <c r="A606" s="139" t="s">
        <v>1581</v>
      </c>
      <c r="B606" s="140">
        <v>2039</v>
      </c>
      <c r="C606" s="140">
        <v>7</v>
      </c>
      <c r="D606" s="140">
        <v>37679.385123966953</v>
      </c>
      <c r="E606" s="140">
        <v>856.52231404958707</v>
      </c>
      <c r="F606" s="138">
        <v>38616.65454545457</v>
      </c>
    </row>
    <row r="607" spans="1:6" x14ac:dyDescent="0.3">
      <c r="A607" s="139" t="s">
        <v>1581</v>
      </c>
      <c r="B607" s="140">
        <v>2039</v>
      </c>
      <c r="C607" s="140">
        <v>8</v>
      </c>
      <c r="D607" s="140">
        <v>38494.909090909081</v>
      </c>
      <c r="E607" s="140">
        <v>856.52231404958707</v>
      </c>
      <c r="F607" s="138">
        <v>39384.257851239658</v>
      </c>
    </row>
    <row r="608" spans="1:6" x14ac:dyDescent="0.3">
      <c r="A608" s="139" t="s">
        <v>1581</v>
      </c>
      <c r="B608" s="140">
        <v>2039</v>
      </c>
      <c r="C608" s="140">
        <v>9</v>
      </c>
      <c r="D608" s="140">
        <v>37274.995041322312</v>
      </c>
      <c r="E608" s="140">
        <v>828.89256198347141</v>
      </c>
      <c r="F608" s="138">
        <v>38076.833057851232</v>
      </c>
    </row>
    <row r="609" spans="1:6" x14ac:dyDescent="0.3">
      <c r="A609" s="139" t="s">
        <v>1581</v>
      </c>
      <c r="B609" s="140">
        <v>2039</v>
      </c>
      <c r="C609" s="140">
        <v>10</v>
      </c>
      <c r="D609" s="140">
        <v>38682.128925619836</v>
      </c>
      <c r="E609" s="140">
        <v>4207.5371900826431</v>
      </c>
      <c r="F609" s="138">
        <v>39794.042975206597</v>
      </c>
    </row>
    <row r="610" spans="1:6" x14ac:dyDescent="0.3">
      <c r="A610" s="139" t="s">
        <v>1581</v>
      </c>
      <c r="B610" s="140">
        <v>2039</v>
      </c>
      <c r="C610" s="140">
        <v>11</v>
      </c>
      <c r="D610" s="140">
        <v>37045.229752066116</v>
      </c>
      <c r="E610" s="140">
        <v>1296.0793388429745</v>
      </c>
      <c r="F610" s="138">
        <v>37930.472727272725</v>
      </c>
    </row>
    <row r="611" spans="1:6" x14ac:dyDescent="0.3">
      <c r="A611" s="139" t="s">
        <v>1581</v>
      </c>
      <c r="B611" s="140">
        <v>2039</v>
      </c>
      <c r="C611" s="140">
        <v>12</v>
      </c>
      <c r="D611" s="140">
        <v>38362.175206611573</v>
      </c>
      <c r="E611" s="140">
        <v>3254.181818181818</v>
      </c>
      <c r="F611" s="138">
        <v>39914.737190082647</v>
      </c>
    </row>
    <row r="612" spans="1:6" x14ac:dyDescent="0.3">
      <c r="A612" s="139" t="s">
        <v>1581</v>
      </c>
      <c r="B612" s="140">
        <v>2040</v>
      </c>
      <c r="C612" s="140">
        <v>1</v>
      </c>
      <c r="D612" s="140">
        <v>38191.676033057855</v>
      </c>
      <c r="E612" s="140">
        <v>2479.0611570247934</v>
      </c>
      <c r="F612" s="138">
        <v>39960.952066115715</v>
      </c>
    </row>
    <row r="613" spans="1:6" x14ac:dyDescent="0.3">
      <c r="A613" s="139" t="s">
        <v>1581</v>
      </c>
      <c r="B613" s="140">
        <v>2040</v>
      </c>
      <c r="C613" s="140">
        <v>2</v>
      </c>
      <c r="D613" s="140">
        <v>35996.727272727265</v>
      </c>
      <c r="E613" s="140">
        <v>11088.416528925623</v>
      </c>
      <c r="F613" s="138">
        <v>39943.19999999999</v>
      </c>
    </row>
    <row r="614" spans="1:6" x14ac:dyDescent="0.3">
      <c r="A614" s="139" t="s">
        <v>1581</v>
      </c>
      <c r="B614" s="140">
        <v>2040</v>
      </c>
      <c r="C614" s="140">
        <v>3</v>
      </c>
      <c r="D614" s="140">
        <v>38012.251239669422</v>
      </c>
      <c r="E614" s="140">
        <v>3944.7669421487631</v>
      </c>
      <c r="F614" s="138">
        <v>40492.522314049587</v>
      </c>
    </row>
    <row r="615" spans="1:6" x14ac:dyDescent="0.3">
      <c r="A615" s="139" t="s">
        <v>1581</v>
      </c>
      <c r="B615" s="140">
        <v>2040</v>
      </c>
      <c r="C615" s="140">
        <v>4</v>
      </c>
      <c r="D615" s="140">
        <v>36777.520661157025</v>
      </c>
      <c r="E615" s="140">
        <v>2197.8842975206608</v>
      </c>
      <c r="F615" s="138">
        <v>38308.502479338851</v>
      </c>
    </row>
    <row r="616" spans="1:6" x14ac:dyDescent="0.3">
      <c r="A616" s="139" t="s">
        <v>1581</v>
      </c>
      <c r="B616" s="140">
        <v>2040</v>
      </c>
      <c r="C616" s="140">
        <v>5</v>
      </c>
      <c r="D616" s="140">
        <v>38118.327272727271</v>
      </c>
      <c r="E616" s="140">
        <v>856.52231404958707</v>
      </c>
      <c r="F616" s="138">
        <v>39129.183471074379</v>
      </c>
    </row>
    <row r="617" spans="1:6" x14ac:dyDescent="0.3">
      <c r="A617" s="139" t="s">
        <v>1581</v>
      </c>
      <c r="B617" s="140">
        <v>2040</v>
      </c>
      <c r="C617" s="140">
        <v>6</v>
      </c>
      <c r="D617" s="140">
        <v>37510.869421487594</v>
      </c>
      <c r="E617" s="140">
        <v>1116.3570247933887</v>
      </c>
      <c r="F617" s="138">
        <v>38596.561983471067</v>
      </c>
    </row>
    <row r="618" spans="1:6" x14ac:dyDescent="0.3">
      <c r="A618" s="139" t="s">
        <v>1581</v>
      </c>
      <c r="B618" s="140">
        <v>2040</v>
      </c>
      <c r="C618" s="140">
        <v>7</v>
      </c>
      <c r="D618" s="140">
        <v>47590.77024793392</v>
      </c>
      <c r="E618" s="140">
        <v>856.52231404958707</v>
      </c>
      <c r="F618" s="138">
        <v>48502.869421487616</v>
      </c>
    </row>
    <row r="619" spans="1:6" x14ac:dyDescent="0.3">
      <c r="A619" s="139" t="s">
        <v>1581</v>
      </c>
      <c r="B619" s="140">
        <v>2040</v>
      </c>
      <c r="C619" s="140">
        <v>8</v>
      </c>
      <c r="D619" s="140">
        <v>37041.163636363635</v>
      </c>
      <c r="E619" s="140">
        <v>856.52231404958707</v>
      </c>
      <c r="F619" s="138">
        <v>37908.396694214862</v>
      </c>
    </row>
    <row r="620" spans="1:6" x14ac:dyDescent="0.3">
      <c r="A620" s="139" t="s">
        <v>1581</v>
      </c>
      <c r="B620" s="140">
        <v>2040</v>
      </c>
      <c r="C620" s="140">
        <v>9</v>
      </c>
      <c r="D620" s="140">
        <v>37064.965289256201</v>
      </c>
      <c r="E620" s="140">
        <v>828.89256198347141</v>
      </c>
      <c r="F620" s="138">
        <v>37858.413223140509</v>
      </c>
    </row>
    <row r="621" spans="1:6" x14ac:dyDescent="0.3">
      <c r="A621" s="139" t="s">
        <v>1581</v>
      </c>
      <c r="B621" s="140">
        <v>2040</v>
      </c>
      <c r="C621" s="140">
        <v>10</v>
      </c>
      <c r="D621" s="140">
        <v>37882.532231404955</v>
      </c>
      <c r="E621" s="140">
        <v>3159.3322314049578</v>
      </c>
      <c r="F621" s="138">
        <v>39158.221487603325</v>
      </c>
    </row>
    <row r="622" spans="1:6" x14ac:dyDescent="0.3">
      <c r="A622" s="139" t="s">
        <v>1581</v>
      </c>
      <c r="B622" s="140">
        <v>2040</v>
      </c>
      <c r="C622" s="140">
        <v>11</v>
      </c>
      <c r="D622" s="140">
        <v>36531.669421487612</v>
      </c>
      <c r="E622" s="140">
        <v>849.02479338843011</v>
      </c>
      <c r="F622" s="138">
        <v>37409.890909090922</v>
      </c>
    </row>
    <row r="623" spans="1:6" x14ac:dyDescent="0.3">
      <c r="A623" s="139" t="s">
        <v>1581</v>
      </c>
      <c r="B623" s="140">
        <v>2040</v>
      </c>
      <c r="C623" s="140">
        <v>12</v>
      </c>
      <c r="D623" s="140">
        <v>37910.20165289256</v>
      </c>
      <c r="E623" s="140">
        <v>10692.753719008268</v>
      </c>
      <c r="F623" s="138">
        <v>40478.677685950424</v>
      </c>
    </row>
    <row r="624" spans="1:6" x14ac:dyDescent="0.3">
      <c r="A624" s="139" t="s">
        <v>1581</v>
      </c>
      <c r="B624" s="140">
        <v>2041</v>
      </c>
      <c r="C624" s="140">
        <v>1</v>
      </c>
      <c r="D624" s="140">
        <v>38360.132231404947</v>
      </c>
      <c r="E624" s="140">
        <v>19498.433057851245</v>
      </c>
      <c r="F624" s="138">
        <v>45503.583471074387</v>
      </c>
    </row>
    <row r="625" spans="1:6" x14ac:dyDescent="0.3">
      <c r="A625" s="139" t="s">
        <v>1581</v>
      </c>
      <c r="B625" s="140">
        <v>2041</v>
      </c>
      <c r="C625" s="140">
        <v>2</v>
      </c>
      <c r="D625" s="140">
        <v>34663.001652892548</v>
      </c>
      <c r="E625" s="140">
        <v>9886.6115702479347</v>
      </c>
      <c r="F625" s="138">
        <v>39596.171900826434</v>
      </c>
    </row>
    <row r="626" spans="1:6" x14ac:dyDescent="0.3">
      <c r="A626" s="139" t="s">
        <v>1581</v>
      </c>
      <c r="B626" s="140">
        <v>2041</v>
      </c>
      <c r="C626" s="140">
        <v>3</v>
      </c>
      <c r="D626" s="140">
        <v>277071.07438016532</v>
      </c>
      <c r="E626" s="140">
        <v>5474.6380165289238</v>
      </c>
      <c r="F626" s="138">
        <v>278681.01818181819</v>
      </c>
    </row>
    <row r="627" spans="1:6" x14ac:dyDescent="0.3">
      <c r="A627" s="139" t="s">
        <v>1581</v>
      </c>
      <c r="B627" s="140">
        <v>2041</v>
      </c>
      <c r="C627" s="140">
        <v>4</v>
      </c>
      <c r="D627" s="140">
        <v>37265.057851239668</v>
      </c>
      <c r="E627" s="140">
        <v>2843.4842975206625</v>
      </c>
      <c r="F627" s="138">
        <v>40334.598347107436</v>
      </c>
    </row>
    <row r="628" spans="1:6" x14ac:dyDescent="0.3">
      <c r="A628" s="139" t="s">
        <v>1581</v>
      </c>
      <c r="B628" s="140">
        <v>2041</v>
      </c>
      <c r="C628" s="140">
        <v>5</v>
      </c>
      <c r="D628" s="140">
        <v>37704.019834710743</v>
      </c>
      <c r="E628" s="140">
        <v>1818.2280991735533</v>
      </c>
      <c r="F628" s="138">
        <v>39775.160330578503</v>
      </c>
    </row>
    <row r="629" spans="1:6" x14ac:dyDescent="0.3">
      <c r="A629" s="139" t="s">
        <v>1581</v>
      </c>
      <c r="B629" s="140">
        <v>2041</v>
      </c>
      <c r="C629" s="140">
        <v>6</v>
      </c>
      <c r="D629" s="140">
        <v>36509.950413223138</v>
      </c>
      <c r="E629" s="140">
        <v>1539.4314049586762</v>
      </c>
      <c r="F629" s="138">
        <v>37955.801652892565</v>
      </c>
    </row>
    <row r="630" spans="1:6" x14ac:dyDescent="0.3">
      <c r="A630" s="139" t="s">
        <v>1581</v>
      </c>
      <c r="B630" s="140">
        <v>2041</v>
      </c>
      <c r="C630" s="140">
        <v>7</v>
      </c>
      <c r="D630" s="140">
        <v>37754.638016528908</v>
      </c>
      <c r="E630" s="140">
        <v>856.52231404958707</v>
      </c>
      <c r="F630" s="138">
        <v>38969.514049586774</v>
      </c>
    </row>
    <row r="631" spans="1:6" x14ac:dyDescent="0.3">
      <c r="A631" s="139" t="s">
        <v>1581</v>
      </c>
      <c r="B631" s="140">
        <v>2041</v>
      </c>
      <c r="C631" s="140">
        <v>8</v>
      </c>
      <c r="D631" s="140">
        <v>37816.105785123953</v>
      </c>
      <c r="E631" s="140">
        <v>1398.5454545454536</v>
      </c>
      <c r="F631" s="138">
        <v>39307.219834710762</v>
      </c>
    </row>
    <row r="632" spans="1:6" x14ac:dyDescent="0.3">
      <c r="A632" s="139" t="s">
        <v>1581</v>
      </c>
      <c r="B632" s="140">
        <v>2041</v>
      </c>
      <c r="C632" s="140">
        <v>9</v>
      </c>
      <c r="D632" s="140">
        <v>36458.41983471073</v>
      </c>
      <c r="E632" s="140">
        <v>828.89256198347141</v>
      </c>
      <c r="F632" s="138">
        <v>37508.687603305792</v>
      </c>
    </row>
    <row r="633" spans="1:6" x14ac:dyDescent="0.3">
      <c r="A633" s="139" t="s">
        <v>1581</v>
      </c>
      <c r="B633" s="140">
        <v>2041</v>
      </c>
      <c r="C633" s="140">
        <v>10</v>
      </c>
      <c r="D633" s="140">
        <v>37704.099173553732</v>
      </c>
      <c r="E633" s="140">
        <v>1144.7008264462806</v>
      </c>
      <c r="F633" s="138">
        <v>38951.0479338843</v>
      </c>
    </row>
    <row r="634" spans="1:6" x14ac:dyDescent="0.3">
      <c r="A634" s="139" t="s">
        <v>1581</v>
      </c>
      <c r="B634" s="140">
        <v>2041</v>
      </c>
      <c r="C634" s="140">
        <v>11</v>
      </c>
      <c r="D634" s="140">
        <v>36866.816528925621</v>
      </c>
      <c r="E634" s="140">
        <v>4016.350413223141</v>
      </c>
      <c r="F634" s="138">
        <v>38355.550413223151</v>
      </c>
    </row>
    <row r="635" spans="1:6" x14ac:dyDescent="0.3">
      <c r="A635" s="139" t="s">
        <v>1581</v>
      </c>
      <c r="B635" s="140">
        <v>2041</v>
      </c>
      <c r="C635" s="140">
        <v>12</v>
      </c>
      <c r="D635" s="140">
        <v>38318.578512396685</v>
      </c>
      <c r="E635" s="140">
        <v>5632.5024793388366</v>
      </c>
      <c r="F635" s="138">
        <v>41025.957024793388</v>
      </c>
    </row>
    <row r="636" spans="1:6" x14ac:dyDescent="0.3">
      <c r="A636" s="139" t="s">
        <v>1581</v>
      </c>
      <c r="B636" s="140">
        <v>2042</v>
      </c>
      <c r="C636" s="140">
        <v>1</v>
      </c>
      <c r="D636" s="140">
        <v>37961.712396694216</v>
      </c>
      <c r="E636" s="140">
        <v>2118.9421487603308</v>
      </c>
      <c r="F636" s="138">
        <v>39751.755371900828</v>
      </c>
    </row>
    <row r="637" spans="1:6" x14ac:dyDescent="0.3">
      <c r="A637" s="139" t="s">
        <v>1581</v>
      </c>
      <c r="B637" s="140">
        <v>2042</v>
      </c>
      <c r="C637" s="140">
        <v>2</v>
      </c>
      <c r="D637" s="140">
        <v>35386.31404958677</v>
      </c>
      <c r="E637" s="140">
        <v>6114.3669421487584</v>
      </c>
      <c r="F637" s="138">
        <v>38953.031404958667</v>
      </c>
    </row>
    <row r="638" spans="1:6" x14ac:dyDescent="0.3">
      <c r="A638" s="139" t="s">
        <v>1581</v>
      </c>
      <c r="B638" s="140">
        <v>2042</v>
      </c>
      <c r="C638" s="140">
        <v>3</v>
      </c>
      <c r="D638" s="140">
        <v>38547.471074380177</v>
      </c>
      <c r="E638" s="140">
        <v>1004.9057851239672</v>
      </c>
      <c r="F638" s="138">
        <v>39931.993388429764</v>
      </c>
    </row>
    <row r="639" spans="1:6" x14ac:dyDescent="0.3">
      <c r="A639" s="139" t="s">
        <v>1581</v>
      </c>
      <c r="B639" s="140">
        <v>2042</v>
      </c>
      <c r="C639" s="140">
        <v>4</v>
      </c>
      <c r="D639" s="140">
        <v>37292.905785123978</v>
      </c>
      <c r="E639" s="140">
        <v>2141.4942148760315</v>
      </c>
      <c r="F639" s="138">
        <v>38546.796694214878</v>
      </c>
    </row>
    <row r="640" spans="1:6" x14ac:dyDescent="0.3">
      <c r="A640" s="139" t="s">
        <v>1581</v>
      </c>
      <c r="B640" s="140">
        <v>2042</v>
      </c>
      <c r="C640" s="140">
        <v>5</v>
      </c>
      <c r="D640" s="140">
        <v>39174.664462809917</v>
      </c>
      <c r="E640" s="140">
        <v>965.17685950413261</v>
      </c>
      <c r="F640" s="138">
        <v>40493.414876033072</v>
      </c>
    </row>
    <row r="641" spans="1:6" x14ac:dyDescent="0.3">
      <c r="A641" s="139" t="s">
        <v>1581</v>
      </c>
      <c r="B641" s="140">
        <v>2042</v>
      </c>
      <c r="C641" s="140">
        <v>6</v>
      </c>
      <c r="D641" s="140">
        <v>37102.631404958658</v>
      </c>
      <c r="E641" s="140">
        <v>828.89256198347141</v>
      </c>
      <c r="F641" s="138">
        <v>38037.619834710742</v>
      </c>
    </row>
    <row r="642" spans="1:6" x14ac:dyDescent="0.3">
      <c r="A642" s="139" t="s">
        <v>1581</v>
      </c>
      <c r="B642" s="140">
        <v>2042</v>
      </c>
      <c r="C642" s="140">
        <v>7</v>
      </c>
      <c r="D642" s="140">
        <v>38083.636363636346</v>
      </c>
      <c r="E642" s="140">
        <v>856.52231404958707</v>
      </c>
      <c r="F642" s="138">
        <v>39017.27603305786</v>
      </c>
    </row>
    <row r="643" spans="1:6" x14ac:dyDescent="0.3">
      <c r="A643" s="139" t="s">
        <v>1581</v>
      </c>
      <c r="B643" s="140">
        <v>2042</v>
      </c>
      <c r="C643" s="140">
        <v>8</v>
      </c>
      <c r="D643" s="140">
        <v>38023.100826446294</v>
      </c>
      <c r="E643" s="140">
        <v>856.52231404958707</v>
      </c>
      <c r="F643" s="138">
        <v>38910.366942148758</v>
      </c>
    </row>
    <row r="644" spans="1:6" x14ac:dyDescent="0.3">
      <c r="A644" s="139" t="s">
        <v>1581</v>
      </c>
      <c r="B644" s="140">
        <v>2042</v>
      </c>
      <c r="C644" s="140">
        <v>9</v>
      </c>
      <c r="D644" s="140">
        <v>37253.295867768597</v>
      </c>
      <c r="E644" s="140">
        <v>828.89256198347141</v>
      </c>
      <c r="F644" s="138">
        <v>38069.851239669435</v>
      </c>
    </row>
    <row r="645" spans="1:6" x14ac:dyDescent="0.3">
      <c r="A645" s="139" t="s">
        <v>1581</v>
      </c>
      <c r="B645" s="140">
        <v>2042</v>
      </c>
      <c r="C645" s="140">
        <v>10</v>
      </c>
      <c r="D645" s="140">
        <v>37969.606611570249</v>
      </c>
      <c r="E645" s="140">
        <v>1311.1537190082638</v>
      </c>
      <c r="F645" s="138">
        <v>38997.996694214868</v>
      </c>
    </row>
    <row r="646" spans="1:6" x14ac:dyDescent="0.3">
      <c r="A646" s="139" t="s">
        <v>1581</v>
      </c>
      <c r="B646" s="140">
        <v>2042</v>
      </c>
      <c r="C646" s="140">
        <v>11</v>
      </c>
      <c r="D646" s="140">
        <v>37011.510743801649</v>
      </c>
      <c r="E646" s="140">
        <v>6577.9438016528875</v>
      </c>
      <c r="F646" s="138">
        <v>39568.700826446271</v>
      </c>
    </row>
    <row r="647" spans="1:6" x14ac:dyDescent="0.3">
      <c r="A647" s="139" t="s">
        <v>1581</v>
      </c>
      <c r="B647" s="140">
        <v>2042</v>
      </c>
      <c r="C647" s="140">
        <v>12</v>
      </c>
      <c r="D647" s="140">
        <v>38761.428099173543</v>
      </c>
      <c r="E647" s="140">
        <v>10668.634710743816</v>
      </c>
      <c r="F647" s="138">
        <v>42565.289256198346</v>
      </c>
    </row>
    <row r="648" spans="1:6" x14ac:dyDescent="0.3">
      <c r="A648" s="139" t="s">
        <v>1581</v>
      </c>
      <c r="B648" s="140">
        <v>2043</v>
      </c>
      <c r="C648" s="140">
        <v>1</v>
      </c>
      <c r="D648" s="140">
        <v>40396.442975206613</v>
      </c>
      <c r="E648" s="140">
        <v>20443.715702479345</v>
      </c>
      <c r="F648" s="138">
        <v>50516.390082644619</v>
      </c>
    </row>
    <row r="649" spans="1:6" x14ac:dyDescent="0.3">
      <c r="A649" s="139" t="s">
        <v>1581</v>
      </c>
      <c r="B649" s="140">
        <v>2043</v>
      </c>
      <c r="C649" s="140">
        <v>2</v>
      </c>
      <c r="D649" s="140">
        <v>34639.16033057851</v>
      </c>
      <c r="E649" s="140">
        <v>841.7256198347111</v>
      </c>
      <c r="F649" s="138">
        <v>36865.388429752056</v>
      </c>
    </row>
    <row r="650" spans="1:6" x14ac:dyDescent="0.3">
      <c r="A650" s="139" t="s">
        <v>1581</v>
      </c>
      <c r="B650" s="140">
        <v>2043</v>
      </c>
      <c r="C650" s="140">
        <v>3</v>
      </c>
      <c r="D650" s="140">
        <v>1159947.3719008267</v>
      </c>
      <c r="E650" s="140">
        <v>20553.580165289262</v>
      </c>
      <c r="F650" s="138">
        <v>1166489.9504132231</v>
      </c>
    </row>
    <row r="651" spans="1:6" x14ac:dyDescent="0.3">
      <c r="A651" s="139" t="s">
        <v>1581</v>
      </c>
      <c r="B651" s="140">
        <v>2043</v>
      </c>
      <c r="C651" s="140">
        <v>4</v>
      </c>
      <c r="D651" s="140">
        <v>148031.8214876033</v>
      </c>
      <c r="E651" s="140">
        <v>3348.8727272727288</v>
      </c>
      <c r="F651" s="138">
        <v>150826.51239669422</v>
      </c>
    </row>
    <row r="652" spans="1:6" x14ac:dyDescent="0.3">
      <c r="A652" s="139" t="s">
        <v>1581</v>
      </c>
      <c r="B652" s="140">
        <v>2043</v>
      </c>
      <c r="C652" s="140">
        <v>5</v>
      </c>
      <c r="D652" s="140">
        <v>486488.35041322315</v>
      </c>
      <c r="E652" s="140">
        <v>3041.7520661157037</v>
      </c>
      <c r="F652" s="138">
        <v>488958.90247933869</v>
      </c>
    </row>
    <row r="653" spans="1:6" x14ac:dyDescent="0.3">
      <c r="A653" s="139" t="s">
        <v>1581</v>
      </c>
      <c r="B653" s="140">
        <v>2043</v>
      </c>
      <c r="C653" s="140">
        <v>6</v>
      </c>
      <c r="D653" s="140">
        <v>38793.183471074371</v>
      </c>
      <c r="E653" s="140">
        <v>2224.7008264462816</v>
      </c>
      <c r="F653" s="138">
        <v>40822.254545454547</v>
      </c>
    </row>
    <row r="654" spans="1:6" x14ac:dyDescent="0.3">
      <c r="A654" s="139" t="s">
        <v>1581</v>
      </c>
      <c r="B654" s="140">
        <v>2043</v>
      </c>
      <c r="C654" s="140">
        <v>7</v>
      </c>
      <c r="D654" s="140">
        <v>38135.127272727281</v>
      </c>
      <c r="E654" s="140">
        <v>856.52231404958707</v>
      </c>
      <c r="F654" s="138">
        <v>39685.031404958674</v>
      </c>
    </row>
    <row r="655" spans="1:6" x14ac:dyDescent="0.3">
      <c r="A655" s="139" t="s">
        <v>1581</v>
      </c>
      <c r="B655" s="140">
        <v>2043</v>
      </c>
      <c r="C655" s="140">
        <v>8</v>
      </c>
      <c r="D655" s="140">
        <v>37964.707438016529</v>
      </c>
      <c r="E655" s="140">
        <v>856.52231404958707</v>
      </c>
      <c r="F655" s="138">
        <v>39370.53223140497</v>
      </c>
    </row>
    <row r="656" spans="1:6" x14ac:dyDescent="0.3">
      <c r="A656" s="139" t="s">
        <v>1581</v>
      </c>
      <c r="B656" s="140">
        <v>2043</v>
      </c>
      <c r="C656" s="140">
        <v>9</v>
      </c>
      <c r="D656" s="140">
        <v>38055.847933884288</v>
      </c>
      <c r="E656" s="140">
        <v>828.89256198347141</v>
      </c>
      <c r="F656" s="138">
        <v>39333.421487603315</v>
      </c>
    </row>
    <row r="657" spans="1:6" x14ac:dyDescent="0.3">
      <c r="A657" s="139" t="s">
        <v>1581</v>
      </c>
      <c r="B657" s="140">
        <v>2043</v>
      </c>
      <c r="C657" s="140">
        <v>10</v>
      </c>
      <c r="D657" s="140">
        <v>97082.062809917348</v>
      </c>
      <c r="E657" s="140">
        <v>856.52231404958707</v>
      </c>
      <c r="F657" s="138">
        <v>98122.135537190057</v>
      </c>
    </row>
    <row r="658" spans="1:6" x14ac:dyDescent="0.3">
      <c r="A658" s="139" t="s">
        <v>1581</v>
      </c>
      <c r="B658" s="140">
        <v>2043</v>
      </c>
      <c r="C658" s="140">
        <v>11</v>
      </c>
      <c r="D658" s="140">
        <v>94614.664462809946</v>
      </c>
      <c r="E658" s="140">
        <v>828.89256198347141</v>
      </c>
      <c r="F658" s="138">
        <v>95725.666115702479</v>
      </c>
    </row>
    <row r="659" spans="1:6" x14ac:dyDescent="0.3">
      <c r="A659" s="139" t="s">
        <v>1581</v>
      </c>
      <c r="B659" s="140">
        <v>2043</v>
      </c>
      <c r="C659" s="140">
        <v>12</v>
      </c>
      <c r="D659" s="140">
        <v>97339.755371900872</v>
      </c>
      <c r="E659" s="140">
        <v>11581.685950413234</v>
      </c>
      <c r="F659" s="138">
        <v>101126.9950413223</v>
      </c>
    </row>
    <row r="660" spans="1:6" x14ac:dyDescent="0.3">
      <c r="A660" s="139" t="s">
        <v>1581</v>
      </c>
      <c r="B660" s="140">
        <v>2044</v>
      </c>
      <c r="C660" s="140">
        <v>1</v>
      </c>
      <c r="D660" s="140">
        <v>67464.892561983492</v>
      </c>
      <c r="E660" s="140">
        <v>9961.0314049586777</v>
      </c>
      <c r="F660" s="138">
        <v>71436.218181818185</v>
      </c>
    </row>
    <row r="661" spans="1:6" x14ac:dyDescent="0.3">
      <c r="A661" s="139" t="s">
        <v>1581</v>
      </c>
      <c r="B661" s="140">
        <v>2044</v>
      </c>
      <c r="C661" s="140">
        <v>2</v>
      </c>
      <c r="D661" s="140">
        <v>416249.01818181836</v>
      </c>
      <c r="E661" s="140">
        <v>11519.246280991738</v>
      </c>
      <c r="F661" s="138">
        <v>420272.82644628099</v>
      </c>
    </row>
    <row r="662" spans="1:6" x14ac:dyDescent="0.3">
      <c r="A662" s="139" t="s">
        <v>1581</v>
      </c>
      <c r="B662" s="140">
        <v>2044</v>
      </c>
      <c r="C662" s="140">
        <v>3</v>
      </c>
      <c r="D662" s="140">
        <v>37927.200000000019</v>
      </c>
      <c r="E662" s="140">
        <v>3553.9636363636382</v>
      </c>
      <c r="F662" s="138">
        <v>41233.566942148769</v>
      </c>
    </row>
    <row r="663" spans="1:6" x14ac:dyDescent="0.3">
      <c r="A663" s="139" t="s">
        <v>1581</v>
      </c>
      <c r="B663" s="140">
        <v>2044</v>
      </c>
      <c r="C663" s="140">
        <v>4</v>
      </c>
      <c r="D663" s="140">
        <v>37229.514049586767</v>
      </c>
      <c r="E663" s="140">
        <v>6476.1719008264408</v>
      </c>
      <c r="F663" s="138">
        <v>39933.778512396704</v>
      </c>
    </row>
    <row r="664" spans="1:6" x14ac:dyDescent="0.3">
      <c r="A664" s="139" t="s">
        <v>1581</v>
      </c>
      <c r="B664" s="140">
        <v>2044</v>
      </c>
      <c r="C664" s="140">
        <v>5</v>
      </c>
      <c r="D664" s="140">
        <v>115723.61652892565</v>
      </c>
      <c r="E664" s="140">
        <v>6581.0380165289225</v>
      </c>
      <c r="F664" s="138">
        <v>118584.63471074385</v>
      </c>
    </row>
    <row r="665" spans="1:6" x14ac:dyDescent="0.3">
      <c r="A665" s="139" t="s">
        <v>1581</v>
      </c>
      <c r="B665" s="140">
        <v>2044</v>
      </c>
      <c r="C665" s="140">
        <v>6</v>
      </c>
      <c r="D665" s="140">
        <v>36837.024793388431</v>
      </c>
      <c r="E665" s="140">
        <v>828.89256198347141</v>
      </c>
      <c r="F665" s="138">
        <v>38440.89917355372</v>
      </c>
    </row>
    <row r="666" spans="1:6" x14ac:dyDescent="0.3">
      <c r="A666" s="139" t="s">
        <v>1581</v>
      </c>
      <c r="B666" s="140">
        <v>2044</v>
      </c>
      <c r="C666" s="140">
        <v>7</v>
      </c>
      <c r="D666" s="140">
        <v>38777.295867768582</v>
      </c>
      <c r="E666" s="140">
        <v>856.52231404958707</v>
      </c>
      <c r="F666" s="138">
        <v>40147.874380165304</v>
      </c>
    </row>
    <row r="667" spans="1:6" x14ac:dyDescent="0.3">
      <c r="A667" s="139" t="s">
        <v>1581</v>
      </c>
      <c r="B667" s="140">
        <v>2044</v>
      </c>
      <c r="C667" s="140">
        <v>8</v>
      </c>
      <c r="D667" s="140">
        <v>39228.158677685948</v>
      </c>
      <c r="E667" s="140">
        <v>856.52231404958707</v>
      </c>
      <c r="F667" s="138">
        <v>40524.773553719009</v>
      </c>
    </row>
    <row r="668" spans="1:6" x14ac:dyDescent="0.3">
      <c r="A668" s="139" t="s">
        <v>1581</v>
      </c>
      <c r="B668" s="140">
        <v>2044</v>
      </c>
      <c r="C668" s="140">
        <v>9</v>
      </c>
      <c r="D668" s="140">
        <v>37035.352066115702</v>
      </c>
      <c r="E668" s="140">
        <v>828.89256198347141</v>
      </c>
      <c r="F668" s="138">
        <v>38321.79173553719</v>
      </c>
    </row>
    <row r="669" spans="1:6" x14ac:dyDescent="0.3">
      <c r="A669" s="139" t="s">
        <v>1581</v>
      </c>
      <c r="B669" s="140">
        <v>2044</v>
      </c>
      <c r="C669" s="140">
        <v>10</v>
      </c>
      <c r="D669" s="140">
        <v>70820.171900826448</v>
      </c>
      <c r="E669" s="140">
        <v>2335.5768595041327</v>
      </c>
      <c r="F669" s="138">
        <v>72576.376859504147</v>
      </c>
    </row>
    <row r="670" spans="1:6" x14ac:dyDescent="0.3">
      <c r="A670" s="139" t="s">
        <v>1581</v>
      </c>
      <c r="B670" s="140">
        <v>2044</v>
      </c>
      <c r="C670" s="140">
        <v>11</v>
      </c>
      <c r="D670" s="140">
        <v>96556.661157024777</v>
      </c>
      <c r="E670" s="140">
        <v>4595.4049586776837</v>
      </c>
      <c r="F670" s="138">
        <v>98590.96859504134</v>
      </c>
    </row>
    <row r="671" spans="1:6" x14ac:dyDescent="0.3">
      <c r="A671" s="139" t="s">
        <v>1581</v>
      </c>
      <c r="B671" s="140">
        <v>2044</v>
      </c>
      <c r="C671" s="140">
        <v>12</v>
      </c>
      <c r="D671" s="140">
        <v>506282.22148760332</v>
      </c>
      <c r="E671" s="140">
        <v>19675.378512396695</v>
      </c>
      <c r="F671" s="138">
        <v>509968.97851239669</v>
      </c>
    </row>
    <row r="672" spans="1:6" x14ac:dyDescent="0.3">
      <c r="A672" s="139" t="s">
        <v>1581</v>
      </c>
      <c r="B672" s="140">
        <v>2045</v>
      </c>
      <c r="C672" s="140">
        <v>1</v>
      </c>
      <c r="D672" s="140">
        <v>1645199.127272727</v>
      </c>
      <c r="E672" s="140">
        <v>20857.804958677694</v>
      </c>
      <c r="F672" s="138">
        <v>1654175.543801653</v>
      </c>
    </row>
    <row r="673" spans="1:6" x14ac:dyDescent="0.3">
      <c r="A673" s="139" t="s">
        <v>1581</v>
      </c>
      <c r="B673" s="140">
        <v>2045</v>
      </c>
      <c r="C673" s="140">
        <v>2</v>
      </c>
      <c r="D673" s="140">
        <v>294133.68595041323</v>
      </c>
      <c r="E673" s="140">
        <v>773.63305785123998</v>
      </c>
      <c r="F673" s="138">
        <v>297348.37685950415</v>
      </c>
    </row>
    <row r="674" spans="1:6" x14ac:dyDescent="0.3">
      <c r="A674" s="139" t="s">
        <v>1581</v>
      </c>
      <c r="B674" s="140">
        <v>2045</v>
      </c>
      <c r="C674" s="140">
        <v>3</v>
      </c>
      <c r="D674" s="140">
        <v>38967.530578512386</v>
      </c>
      <c r="E674" s="140">
        <v>1963.3586776859495</v>
      </c>
      <c r="F674" s="138">
        <v>41078.995041322312</v>
      </c>
    </row>
    <row r="675" spans="1:6" x14ac:dyDescent="0.3">
      <c r="A675" s="139" t="s">
        <v>1581</v>
      </c>
      <c r="B675" s="140">
        <v>2045</v>
      </c>
      <c r="C675" s="140">
        <v>4</v>
      </c>
      <c r="D675" s="140">
        <v>37013.454545454544</v>
      </c>
      <c r="E675" s="140">
        <v>1606.5719008264457</v>
      </c>
      <c r="F675" s="138">
        <v>38709.004958677695</v>
      </c>
    </row>
    <row r="676" spans="1:6" x14ac:dyDescent="0.3">
      <c r="A676" s="139" t="s">
        <v>1581</v>
      </c>
      <c r="B676" s="140">
        <v>2045</v>
      </c>
      <c r="C676" s="140">
        <v>5</v>
      </c>
      <c r="D676" s="140">
        <v>38474.181818181816</v>
      </c>
      <c r="E676" s="140">
        <v>891.45123966942185</v>
      </c>
      <c r="F676" s="138">
        <v>40041.381818181828</v>
      </c>
    </row>
    <row r="677" spans="1:6" x14ac:dyDescent="0.3">
      <c r="A677" s="139" t="s">
        <v>1581</v>
      </c>
      <c r="B677" s="140">
        <v>2045</v>
      </c>
      <c r="C677" s="140">
        <v>6</v>
      </c>
      <c r="D677" s="140">
        <v>37948.83966942149</v>
      </c>
      <c r="E677" s="140">
        <v>1051.0016528925623</v>
      </c>
      <c r="F677" s="138">
        <v>39493.527272727282</v>
      </c>
    </row>
    <row r="678" spans="1:6" x14ac:dyDescent="0.3">
      <c r="A678" s="139" t="s">
        <v>1581</v>
      </c>
      <c r="B678" s="140">
        <v>2045</v>
      </c>
      <c r="C678" s="140">
        <v>7</v>
      </c>
      <c r="D678" s="140">
        <v>38550.466115702468</v>
      </c>
      <c r="E678" s="140">
        <v>856.52231404958707</v>
      </c>
      <c r="F678" s="138">
        <v>39880.105785123953</v>
      </c>
    </row>
    <row r="679" spans="1:6" x14ac:dyDescent="0.3">
      <c r="A679" s="139" t="s">
        <v>1581</v>
      </c>
      <c r="B679" s="140">
        <v>2045</v>
      </c>
      <c r="C679" s="140">
        <v>8</v>
      </c>
      <c r="D679" s="140">
        <v>39333.223140495858</v>
      </c>
      <c r="E679" s="140">
        <v>938.83636363636401</v>
      </c>
      <c r="F679" s="138">
        <v>40794.525619834727</v>
      </c>
    </row>
    <row r="680" spans="1:6" x14ac:dyDescent="0.3">
      <c r="A680" s="139" t="s">
        <v>1581</v>
      </c>
      <c r="B680" s="140">
        <v>2045</v>
      </c>
      <c r="C680" s="140">
        <v>9</v>
      </c>
      <c r="D680" s="140">
        <v>37360.264462809915</v>
      </c>
      <c r="E680" s="140">
        <v>868.16528925619866</v>
      </c>
      <c r="F680" s="138">
        <v>38624.013223140508</v>
      </c>
    </row>
    <row r="681" spans="1:6" x14ac:dyDescent="0.3">
      <c r="A681" s="139" t="s">
        <v>1581</v>
      </c>
      <c r="B681" s="140">
        <v>2045</v>
      </c>
      <c r="C681" s="140">
        <v>10</v>
      </c>
      <c r="D681" s="140">
        <v>47897.851239669406</v>
      </c>
      <c r="E681" s="140">
        <v>4038.1685950413253</v>
      </c>
      <c r="F681" s="138">
        <v>49876.085950413224</v>
      </c>
    </row>
    <row r="682" spans="1:6" x14ac:dyDescent="0.3">
      <c r="A682" s="139" t="s">
        <v>1581</v>
      </c>
      <c r="B682" s="140">
        <v>2045</v>
      </c>
      <c r="C682" s="140">
        <v>11</v>
      </c>
      <c r="D682" s="140">
        <v>55690.651239669431</v>
      </c>
      <c r="E682" s="140">
        <v>5355.9867768595032</v>
      </c>
      <c r="F682" s="138">
        <v>58961.930578512394</v>
      </c>
    </row>
    <row r="683" spans="1:6" x14ac:dyDescent="0.3">
      <c r="A683" s="139" t="s">
        <v>1581</v>
      </c>
      <c r="B683" s="140">
        <v>2045</v>
      </c>
      <c r="C683" s="140">
        <v>12</v>
      </c>
      <c r="D683" s="140">
        <v>57002.618181818172</v>
      </c>
      <c r="E683" s="140">
        <v>3511.3983471074407</v>
      </c>
      <c r="F683" s="138">
        <v>59566.790082644628</v>
      </c>
    </row>
    <row r="684" spans="1:6" x14ac:dyDescent="0.3">
      <c r="A684" s="139" t="s">
        <v>1581</v>
      </c>
      <c r="B684" s="140">
        <v>2046</v>
      </c>
      <c r="C684" s="140">
        <v>1</v>
      </c>
      <c r="D684" s="140">
        <v>58704.059504132245</v>
      </c>
      <c r="E684" s="140">
        <v>16935.292561983479</v>
      </c>
      <c r="F684" s="138">
        <v>65633.851239669428</v>
      </c>
    </row>
    <row r="685" spans="1:6" x14ac:dyDescent="0.3">
      <c r="A685" s="139" t="s">
        <v>1581</v>
      </c>
      <c r="B685" s="140">
        <v>2046</v>
      </c>
      <c r="C685" s="140">
        <v>2</v>
      </c>
      <c r="D685" s="140">
        <v>242359.51735537185</v>
      </c>
      <c r="E685" s="140">
        <v>15167.563636363642</v>
      </c>
      <c r="F685" s="138">
        <v>251491.33884297524</v>
      </c>
    </row>
    <row r="686" spans="1:6" x14ac:dyDescent="0.3">
      <c r="A686" s="139" t="s">
        <v>1581</v>
      </c>
      <c r="B686" s="140">
        <v>2046</v>
      </c>
      <c r="C686" s="140">
        <v>3</v>
      </c>
      <c r="D686" s="140">
        <v>152073.34214876033</v>
      </c>
      <c r="E686" s="140">
        <v>3796.3438016528939</v>
      </c>
      <c r="F686" s="138">
        <v>154843.12066115698</v>
      </c>
    </row>
    <row r="687" spans="1:6" x14ac:dyDescent="0.3">
      <c r="A687" s="139" t="s">
        <v>1581</v>
      </c>
      <c r="B687" s="140">
        <v>2046</v>
      </c>
      <c r="C687" s="140">
        <v>4</v>
      </c>
      <c r="D687" s="140">
        <v>37524.852892561983</v>
      </c>
      <c r="E687" s="140">
        <v>2400.8528925619835</v>
      </c>
      <c r="F687" s="138">
        <v>41404.89917355372</v>
      </c>
    </row>
    <row r="688" spans="1:6" x14ac:dyDescent="0.3">
      <c r="A688" s="139" t="s">
        <v>1581</v>
      </c>
      <c r="B688" s="140">
        <v>2046</v>
      </c>
      <c r="C688" s="140">
        <v>5</v>
      </c>
      <c r="D688" s="140">
        <v>38372.985123966944</v>
      </c>
      <c r="E688" s="140">
        <v>3823.3388429752067</v>
      </c>
      <c r="F688" s="138">
        <v>41643.391735537203</v>
      </c>
    </row>
    <row r="689" spans="1:6" x14ac:dyDescent="0.3">
      <c r="A689" s="139" t="s">
        <v>1581</v>
      </c>
      <c r="B689" s="140">
        <v>2046</v>
      </c>
      <c r="C689" s="140">
        <v>6</v>
      </c>
      <c r="D689" s="140">
        <v>37740.73388429753</v>
      </c>
      <c r="E689" s="140">
        <v>853.56694214876063</v>
      </c>
      <c r="F689" s="138">
        <v>39937.626446281007</v>
      </c>
    </row>
    <row r="690" spans="1:6" x14ac:dyDescent="0.3">
      <c r="A690" s="139" t="s">
        <v>1581</v>
      </c>
      <c r="B690" s="140">
        <v>2046</v>
      </c>
      <c r="C690" s="140">
        <v>7</v>
      </c>
      <c r="D690" s="140">
        <v>38389.864462809921</v>
      </c>
      <c r="E690" s="140">
        <v>856.52231404958707</v>
      </c>
      <c r="F690" s="138">
        <v>40194.62479338843</v>
      </c>
    </row>
    <row r="691" spans="1:6" x14ac:dyDescent="0.3">
      <c r="A691" s="139" t="s">
        <v>1581</v>
      </c>
      <c r="B691" s="140">
        <v>2046</v>
      </c>
      <c r="C691" s="140">
        <v>8</v>
      </c>
      <c r="D691" s="140">
        <v>38056.938842975193</v>
      </c>
      <c r="E691" s="140">
        <v>856.52231404958707</v>
      </c>
      <c r="F691" s="138">
        <v>39734.459504132232</v>
      </c>
    </row>
    <row r="692" spans="1:6" x14ac:dyDescent="0.3">
      <c r="A692" s="139" t="s">
        <v>1581</v>
      </c>
      <c r="B692" s="140">
        <v>2046</v>
      </c>
      <c r="C692" s="140">
        <v>9</v>
      </c>
      <c r="D692" s="140">
        <v>37475.186776859504</v>
      </c>
      <c r="E692" s="140">
        <v>828.89256198347141</v>
      </c>
      <c r="F692" s="138">
        <v>39053.871074380178</v>
      </c>
    </row>
    <row r="693" spans="1:6" x14ac:dyDescent="0.3">
      <c r="A693" s="139" t="s">
        <v>1581</v>
      </c>
      <c r="B693" s="140">
        <v>2046</v>
      </c>
      <c r="C693" s="140">
        <v>10</v>
      </c>
      <c r="D693" s="140">
        <v>38734.710743801661</v>
      </c>
      <c r="E693" s="140">
        <v>1893.223140495867</v>
      </c>
      <c r="F693" s="138">
        <v>40973.196694214879</v>
      </c>
    </row>
    <row r="694" spans="1:6" x14ac:dyDescent="0.3">
      <c r="A694" s="139" t="s">
        <v>1581</v>
      </c>
      <c r="B694" s="140">
        <v>2046</v>
      </c>
      <c r="C694" s="140">
        <v>11</v>
      </c>
      <c r="D694" s="140">
        <v>37857.699173553716</v>
      </c>
      <c r="E694" s="140">
        <v>6028.0661157024806</v>
      </c>
      <c r="F694" s="138">
        <v>41965.666115702494</v>
      </c>
    </row>
    <row r="695" spans="1:6" x14ac:dyDescent="0.3">
      <c r="A695" s="139" t="s">
        <v>1581</v>
      </c>
      <c r="B695" s="140">
        <v>2046</v>
      </c>
      <c r="C695" s="140">
        <v>12</v>
      </c>
      <c r="D695" s="140">
        <v>38422.552066115706</v>
      </c>
      <c r="E695" s="140">
        <v>3260.9851239669447</v>
      </c>
      <c r="F695" s="138">
        <v>41456.072727272738</v>
      </c>
    </row>
    <row r="696" spans="1:6" x14ac:dyDescent="0.3">
      <c r="A696" s="139" t="s">
        <v>1581</v>
      </c>
      <c r="B696" s="140">
        <v>2047</v>
      </c>
      <c r="C696" s="140">
        <v>1</v>
      </c>
      <c r="D696" s="140">
        <v>38242.15537190083</v>
      </c>
      <c r="E696" s="140">
        <v>8026.0363636363609</v>
      </c>
      <c r="F696" s="138">
        <v>41230.393388429751</v>
      </c>
    </row>
    <row r="697" spans="1:6" x14ac:dyDescent="0.3">
      <c r="A697" s="139" t="s">
        <v>1581</v>
      </c>
      <c r="B697" s="140">
        <v>2047</v>
      </c>
      <c r="C697" s="140">
        <v>2</v>
      </c>
      <c r="D697" s="140">
        <v>107560.78016528925</v>
      </c>
      <c r="E697" s="140">
        <v>12903.074380165292</v>
      </c>
      <c r="F697" s="138">
        <v>112018.17520661157</v>
      </c>
    </row>
    <row r="698" spans="1:6" x14ac:dyDescent="0.3">
      <c r="A698" s="139" t="s">
        <v>1581</v>
      </c>
      <c r="B698" s="140">
        <v>2047</v>
      </c>
      <c r="C698" s="140">
        <v>3</v>
      </c>
      <c r="D698" s="140">
        <v>57154.809917355393</v>
      </c>
      <c r="E698" s="140">
        <v>1500.5157024793377</v>
      </c>
      <c r="F698" s="138">
        <v>59815.933884297519</v>
      </c>
    </row>
    <row r="699" spans="1:6" x14ac:dyDescent="0.3">
      <c r="A699" s="139" t="s">
        <v>1581</v>
      </c>
      <c r="B699" s="140">
        <v>2047</v>
      </c>
      <c r="C699" s="140">
        <v>4</v>
      </c>
      <c r="D699" s="140">
        <v>36888.535537190088</v>
      </c>
      <c r="E699" s="140">
        <v>1049.2165289256197</v>
      </c>
      <c r="F699" s="138">
        <v>38850.109090909078</v>
      </c>
    </row>
    <row r="700" spans="1:6" x14ac:dyDescent="0.3">
      <c r="A700" s="139" t="s">
        <v>1581</v>
      </c>
      <c r="B700" s="140">
        <v>2047</v>
      </c>
      <c r="C700" s="140">
        <v>5</v>
      </c>
      <c r="D700" s="140">
        <v>38200.601652892561</v>
      </c>
      <c r="E700" s="140">
        <v>856.52231404958707</v>
      </c>
      <c r="F700" s="138">
        <v>39860.350413223132</v>
      </c>
    </row>
    <row r="701" spans="1:6" x14ac:dyDescent="0.3">
      <c r="A701" s="139" t="s">
        <v>1581</v>
      </c>
      <c r="B701" s="140">
        <v>2047</v>
      </c>
      <c r="C701" s="140">
        <v>6</v>
      </c>
      <c r="D701" s="140">
        <v>36686.439669421474</v>
      </c>
      <c r="E701" s="140">
        <v>828.89256198347141</v>
      </c>
      <c r="F701" s="138">
        <v>38244.654545454556</v>
      </c>
    </row>
    <row r="702" spans="1:6" x14ac:dyDescent="0.3">
      <c r="A702" s="139" t="s">
        <v>1581</v>
      </c>
      <c r="B702" s="140">
        <v>2047</v>
      </c>
      <c r="C702" s="140">
        <v>7</v>
      </c>
      <c r="D702" s="140">
        <v>38448.297520661159</v>
      </c>
      <c r="E702" s="140">
        <v>856.52231404958707</v>
      </c>
      <c r="F702" s="138">
        <v>39925.328925619826</v>
      </c>
    </row>
    <row r="703" spans="1:6" x14ac:dyDescent="0.3">
      <c r="A703" s="139" t="s">
        <v>1581</v>
      </c>
      <c r="B703" s="140">
        <v>2047</v>
      </c>
      <c r="C703" s="140">
        <v>8</v>
      </c>
      <c r="D703" s="140">
        <v>38563.239669421477</v>
      </c>
      <c r="E703" s="140">
        <v>856.52231404958707</v>
      </c>
      <c r="F703" s="138">
        <v>39974.697520661168</v>
      </c>
    </row>
    <row r="704" spans="1:6" x14ac:dyDescent="0.3">
      <c r="A704" s="139" t="s">
        <v>1581</v>
      </c>
      <c r="B704" s="140">
        <v>2047</v>
      </c>
      <c r="C704" s="140">
        <v>9</v>
      </c>
      <c r="D704" s="140">
        <v>39203.404958677696</v>
      </c>
      <c r="E704" s="140">
        <v>828.89256198347141</v>
      </c>
      <c r="F704" s="138">
        <v>40511.127272727281</v>
      </c>
    </row>
    <row r="705" spans="1:6" x14ac:dyDescent="0.3">
      <c r="A705" s="139" t="s">
        <v>1581</v>
      </c>
      <c r="B705" s="140">
        <v>2047</v>
      </c>
      <c r="C705" s="140">
        <v>10</v>
      </c>
      <c r="D705" s="140">
        <v>39353.990082644617</v>
      </c>
      <c r="E705" s="140">
        <v>3630.4661157024802</v>
      </c>
      <c r="F705" s="138">
        <v>40947.808264462808</v>
      </c>
    </row>
    <row r="706" spans="1:6" x14ac:dyDescent="0.3">
      <c r="A706" s="139" t="s">
        <v>1581</v>
      </c>
      <c r="B706" s="140">
        <v>2047</v>
      </c>
      <c r="C706" s="140">
        <v>11</v>
      </c>
      <c r="D706" s="140">
        <v>37901.276033057839</v>
      </c>
      <c r="E706" s="140">
        <v>3272.9057851239677</v>
      </c>
      <c r="F706" s="138">
        <v>39554.400000000016</v>
      </c>
    </row>
    <row r="707" spans="1:6" x14ac:dyDescent="0.3">
      <c r="A707" s="139" t="s">
        <v>1581</v>
      </c>
      <c r="B707" s="140">
        <v>2047</v>
      </c>
      <c r="C707" s="140">
        <v>12</v>
      </c>
      <c r="D707" s="140">
        <v>38063.742148760328</v>
      </c>
      <c r="E707" s="140">
        <v>1133.2363636363634</v>
      </c>
      <c r="F707" s="138">
        <v>39401.216528925608</v>
      </c>
    </row>
    <row r="708" spans="1:6" x14ac:dyDescent="0.3">
      <c r="A708" s="139" t="s">
        <v>1581</v>
      </c>
      <c r="B708" s="140">
        <v>2048</v>
      </c>
      <c r="C708" s="140">
        <v>1</v>
      </c>
      <c r="D708" s="140">
        <v>37944.793388429753</v>
      </c>
      <c r="E708" s="140">
        <v>9140.7471074380192</v>
      </c>
      <c r="F708" s="138">
        <v>41624.350413223132</v>
      </c>
    </row>
    <row r="709" spans="1:6" x14ac:dyDescent="0.3">
      <c r="A709" s="139" t="s">
        <v>1581</v>
      </c>
      <c r="B709" s="140">
        <v>2048</v>
      </c>
      <c r="C709" s="140">
        <v>2</v>
      </c>
      <c r="D709" s="140">
        <v>36714.128925619822</v>
      </c>
      <c r="E709" s="140">
        <v>16411.378512396695</v>
      </c>
      <c r="F709" s="138">
        <v>43243.576859504123</v>
      </c>
    </row>
    <row r="710" spans="1:6" x14ac:dyDescent="0.3">
      <c r="A710" s="139" t="s">
        <v>1581</v>
      </c>
      <c r="B710" s="140">
        <v>2048</v>
      </c>
      <c r="C710" s="140">
        <v>3</v>
      </c>
      <c r="D710" s="140">
        <v>39040.89917355372</v>
      </c>
      <c r="E710" s="140">
        <v>3307.4776859504159</v>
      </c>
      <c r="F710" s="138">
        <v>42617.315702479325</v>
      </c>
    </row>
    <row r="711" spans="1:6" x14ac:dyDescent="0.3">
      <c r="A711" s="139" t="s">
        <v>1581</v>
      </c>
      <c r="B711" s="140">
        <v>2048</v>
      </c>
      <c r="C711" s="140">
        <v>4</v>
      </c>
      <c r="D711" s="140">
        <v>36549.738842975217</v>
      </c>
      <c r="E711" s="140">
        <v>1458.4066115702465</v>
      </c>
      <c r="F711" s="138">
        <v>38630.479338842975</v>
      </c>
    </row>
    <row r="712" spans="1:6" x14ac:dyDescent="0.3">
      <c r="A712" s="139" t="s">
        <v>1581</v>
      </c>
      <c r="B712" s="140">
        <v>2048</v>
      </c>
      <c r="C712" s="140">
        <v>5</v>
      </c>
      <c r="D712" s="140">
        <v>39203.365289256188</v>
      </c>
      <c r="E712" s="140">
        <v>1302.327272727272</v>
      </c>
      <c r="F712" s="138">
        <v>41074.889256198359</v>
      </c>
    </row>
    <row r="713" spans="1:6" x14ac:dyDescent="0.3">
      <c r="A713" s="139" t="s">
        <v>1581</v>
      </c>
      <c r="B713" s="140">
        <v>2048</v>
      </c>
      <c r="C713" s="140">
        <v>6</v>
      </c>
      <c r="D713" s="140">
        <v>37122.446280991739</v>
      </c>
      <c r="E713" s="140">
        <v>828.89256198347141</v>
      </c>
      <c r="F713" s="138">
        <v>38729.930578512387</v>
      </c>
    </row>
    <row r="714" spans="1:6" x14ac:dyDescent="0.3">
      <c r="A714" s="139" t="s">
        <v>1581</v>
      </c>
      <c r="B714" s="140">
        <v>2048</v>
      </c>
      <c r="C714" s="140">
        <v>7</v>
      </c>
      <c r="D714" s="140">
        <v>38430.446280991739</v>
      </c>
      <c r="E714" s="140">
        <v>856.52231404958707</v>
      </c>
      <c r="F714" s="138">
        <v>39882.981818181819</v>
      </c>
    </row>
    <row r="715" spans="1:6" x14ac:dyDescent="0.3">
      <c r="A715" s="139" t="s">
        <v>1581</v>
      </c>
      <c r="B715" s="140">
        <v>2048</v>
      </c>
      <c r="C715" s="140">
        <v>8</v>
      </c>
      <c r="D715" s="140">
        <v>38281.666115702479</v>
      </c>
      <c r="E715" s="140">
        <v>856.52231404958707</v>
      </c>
      <c r="F715" s="138">
        <v>39663.451239669419</v>
      </c>
    </row>
    <row r="716" spans="1:6" x14ac:dyDescent="0.3">
      <c r="A716" s="139" t="s">
        <v>1581</v>
      </c>
      <c r="B716" s="140">
        <v>2048</v>
      </c>
      <c r="C716" s="140">
        <v>9</v>
      </c>
      <c r="D716" s="140">
        <v>37611.907438016526</v>
      </c>
      <c r="E716" s="140">
        <v>912.19834710743839</v>
      </c>
      <c r="F716" s="138">
        <v>38904.158677685969</v>
      </c>
    </row>
    <row r="717" spans="1:6" x14ac:dyDescent="0.3">
      <c r="A717" s="139" t="s">
        <v>1581</v>
      </c>
      <c r="B717" s="140">
        <v>2048</v>
      </c>
      <c r="C717" s="140">
        <v>10</v>
      </c>
      <c r="D717" s="140">
        <v>38703.966942148771</v>
      </c>
      <c r="E717" s="140">
        <v>3426.2479338842963</v>
      </c>
      <c r="F717" s="138">
        <v>40807.894214876047</v>
      </c>
    </row>
    <row r="718" spans="1:6" x14ac:dyDescent="0.3">
      <c r="A718" s="139" t="s">
        <v>1581</v>
      </c>
      <c r="B718" s="140">
        <v>2048</v>
      </c>
      <c r="C718" s="140">
        <v>11</v>
      </c>
      <c r="D718" s="140">
        <v>37774.413223140495</v>
      </c>
      <c r="E718" s="140">
        <v>851.0082644628103</v>
      </c>
      <c r="F718" s="138">
        <v>39220.978512396709</v>
      </c>
    </row>
    <row r="719" spans="1:6" x14ac:dyDescent="0.3">
      <c r="A719" s="139" t="s">
        <v>1581</v>
      </c>
      <c r="B719" s="140">
        <v>2048</v>
      </c>
      <c r="C719" s="140">
        <v>12</v>
      </c>
      <c r="D719" s="140">
        <v>38575.080991735551</v>
      </c>
      <c r="E719" s="140">
        <v>1350.2876033057837</v>
      </c>
      <c r="F719" s="138">
        <v>40060.700826446271</v>
      </c>
    </row>
    <row r="720" spans="1:6" x14ac:dyDescent="0.3">
      <c r="A720" s="139" t="s">
        <v>1581</v>
      </c>
      <c r="B720" s="140">
        <v>2049</v>
      </c>
      <c r="C720" s="140">
        <v>1</v>
      </c>
      <c r="D720" s="140">
        <v>38765.355371900834</v>
      </c>
      <c r="E720" s="140">
        <v>3768.8330578512409</v>
      </c>
      <c r="F720" s="138">
        <v>41734.928925619846</v>
      </c>
    </row>
    <row r="721" spans="1:6" x14ac:dyDescent="0.3">
      <c r="A721" s="139" t="s">
        <v>1581</v>
      </c>
      <c r="B721" s="140">
        <v>2049</v>
      </c>
      <c r="C721" s="140">
        <v>2</v>
      </c>
      <c r="D721" s="140">
        <v>35200.006611570243</v>
      </c>
      <c r="E721" s="140">
        <v>4594.2347107438027</v>
      </c>
      <c r="F721" s="138">
        <v>38990.221487603325</v>
      </c>
    </row>
    <row r="722" spans="1:6" x14ac:dyDescent="0.3">
      <c r="A722" s="139" t="s">
        <v>1581</v>
      </c>
      <c r="B722" s="140">
        <v>2049</v>
      </c>
      <c r="C722" s="140">
        <v>3</v>
      </c>
      <c r="D722" s="140">
        <v>38701.904132231408</v>
      </c>
      <c r="E722" s="140">
        <v>1917.7388429752039</v>
      </c>
      <c r="F722" s="138">
        <v>41186.201652892574</v>
      </c>
    </row>
    <row r="723" spans="1:6" x14ac:dyDescent="0.3">
      <c r="A723" s="139" t="s">
        <v>1581</v>
      </c>
      <c r="B723" s="140">
        <v>2049</v>
      </c>
      <c r="C723" s="140">
        <v>4</v>
      </c>
      <c r="D723" s="140">
        <v>37570.314049586785</v>
      </c>
      <c r="E723" s="140">
        <v>1961.2760330578499</v>
      </c>
      <c r="F723" s="138">
        <v>39437.276033057853</v>
      </c>
    </row>
    <row r="724" spans="1:6" x14ac:dyDescent="0.3">
      <c r="A724" s="139" t="s">
        <v>1581</v>
      </c>
      <c r="B724" s="140">
        <v>2049</v>
      </c>
      <c r="C724" s="140">
        <v>5</v>
      </c>
      <c r="D724" s="140">
        <v>38081.633057851242</v>
      </c>
      <c r="E724" s="140">
        <v>856.52231404958707</v>
      </c>
      <c r="F724" s="138">
        <v>39425.514049586774</v>
      </c>
    </row>
    <row r="725" spans="1:6" x14ac:dyDescent="0.3">
      <c r="A725" s="139" t="s">
        <v>1581</v>
      </c>
      <c r="B725" s="140">
        <v>2049</v>
      </c>
      <c r="C725" s="140">
        <v>6</v>
      </c>
      <c r="D725" s="140">
        <v>37177.943801652902</v>
      </c>
      <c r="E725" s="140">
        <v>828.89256198347141</v>
      </c>
      <c r="F725" s="138">
        <v>38412.357024793375</v>
      </c>
    </row>
    <row r="726" spans="1:6" x14ac:dyDescent="0.3">
      <c r="A726" s="139" t="s">
        <v>1581</v>
      </c>
      <c r="B726" s="140">
        <v>2049</v>
      </c>
      <c r="C726" s="140">
        <v>7</v>
      </c>
      <c r="D726" s="140">
        <v>43642.770247933899</v>
      </c>
      <c r="E726" s="140">
        <v>856.52231404958707</v>
      </c>
      <c r="F726" s="138">
        <v>44860.204958677685</v>
      </c>
    </row>
    <row r="727" spans="1:6" x14ac:dyDescent="0.3">
      <c r="A727" s="139" t="s">
        <v>1581</v>
      </c>
      <c r="B727" s="140">
        <v>2049</v>
      </c>
      <c r="C727" s="140">
        <v>8</v>
      </c>
      <c r="D727" s="140">
        <v>41262.545454545463</v>
      </c>
      <c r="E727" s="140">
        <v>856.52231404958707</v>
      </c>
      <c r="F727" s="138">
        <v>42451.715702479341</v>
      </c>
    </row>
    <row r="728" spans="1:6" x14ac:dyDescent="0.3">
      <c r="A728" s="139" t="s">
        <v>1581</v>
      </c>
      <c r="B728" s="140">
        <v>2049</v>
      </c>
      <c r="C728" s="140">
        <v>9</v>
      </c>
      <c r="D728" s="140">
        <v>37661.514049586789</v>
      </c>
      <c r="E728" s="140">
        <v>909.02479338843011</v>
      </c>
      <c r="F728" s="138">
        <v>38770.294214876041</v>
      </c>
    </row>
    <row r="729" spans="1:6" x14ac:dyDescent="0.3">
      <c r="A729" s="139" t="s">
        <v>1581</v>
      </c>
      <c r="B729" s="140">
        <v>2049</v>
      </c>
      <c r="C729" s="140">
        <v>10</v>
      </c>
      <c r="D729" s="140">
        <v>38608.859504132219</v>
      </c>
      <c r="E729" s="140">
        <v>1613.434710743802</v>
      </c>
      <c r="F729" s="138">
        <v>39715.378512396695</v>
      </c>
    </row>
    <row r="730" spans="1:6" x14ac:dyDescent="0.3">
      <c r="A730" s="139" t="s">
        <v>1581</v>
      </c>
      <c r="B730" s="140">
        <v>2049</v>
      </c>
      <c r="C730" s="140">
        <v>11</v>
      </c>
      <c r="D730" s="140">
        <v>37451.444628099176</v>
      </c>
      <c r="E730" s="140">
        <v>6391.1008264462807</v>
      </c>
      <c r="F730" s="138">
        <v>40131.828099173545</v>
      </c>
    </row>
    <row r="731" spans="1:6" x14ac:dyDescent="0.3">
      <c r="A731" s="139" t="s">
        <v>1581</v>
      </c>
      <c r="B731" s="140">
        <v>2049</v>
      </c>
      <c r="C731" s="140">
        <v>12</v>
      </c>
      <c r="D731" s="140">
        <v>38291.722314049584</v>
      </c>
      <c r="E731" s="140">
        <v>10037.335537190083</v>
      </c>
      <c r="F731" s="138">
        <v>43336.700826446278</v>
      </c>
    </row>
    <row r="732" spans="1:6" x14ac:dyDescent="0.3">
      <c r="A732" s="139" t="s">
        <v>1581</v>
      </c>
      <c r="B732" s="140">
        <v>2050</v>
      </c>
      <c r="C732" s="140">
        <v>1</v>
      </c>
      <c r="D732" s="140">
        <v>38624.687603305771</v>
      </c>
      <c r="E732" s="140">
        <v>4015.0611570247961</v>
      </c>
      <c r="F732" s="138">
        <v>42463.100826446273</v>
      </c>
    </row>
    <row r="733" spans="1:6" x14ac:dyDescent="0.3">
      <c r="A733" s="139" t="s">
        <v>1581</v>
      </c>
      <c r="B733" s="140">
        <v>2050</v>
      </c>
      <c r="C733" s="140">
        <v>2</v>
      </c>
      <c r="D733" s="140">
        <v>34353.719008264459</v>
      </c>
      <c r="E733" s="140">
        <v>3733.2495867768607</v>
      </c>
      <c r="F733" s="138">
        <v>36080.727272727287</v>
      </c>
    </row>
    <row r="734" spans="1:6" x14ac:dyDescent="0.3">
      <c r="A734" s="139" t="s">
        <v>1581</v>
      </c>
      <c r="B734" s="140">
        <v>2050</v>
      </c>
      <c r="C734" s="140">
        <v>3</v>
      </c>
      <c r="D734" s="140">
        <v>38705.990082644639</v>
      </c>
      <c r="E734" s="140">
        <v>5428.978512396694</v>
      </c>
      <c r="F734" s="138">
        <v>40923.193388429754</v>
      </c>
    </row>
    <row r="735" spans="1:6" x14ac:dyDescent="0.3">
      <c r="A735" s="139" t="s">
        <v>1581</v>
      </c>
      <c r="B735" s="140">
        <v>2050</v>
      </c>
      <c r="C735" s="140">
        <v>4</v>
      </c>
      <c r="D735" s="140">
        <v>37247.345454545452</v>
      </c>
      <c r="E735" s="140">
        <v>926.4595041322317</v>
      </c>
      <c r="F735" s="138">
        <v>38642.003305785132</v>
      </c>
    </row>
    <row r="736" spans="1:6" x14ac:dyDescent="0.3">
      <c r="A736" s="139" t="s">
        <v>1581</v>
      </c>
      <c r="B736" s="140">
        <v>2050</v>
      </c>
      <c r="C736" s="140">
        <v>5</v>
      </c>
      <c r="D736" s="140">
        <v>38204.628099173555</v>
      </c>
      <c r="E736" s="140">
        <v>1665.0446280991728</v>
      </c>
      <c r="F736" s="138">
        <v>39777.73884297521</v>
      </c>
    </row>
    <row r="737" spans="1:6" x14ac:dyDescent="0.3">
      <c r="A737" s="139" t="s">
        <v>1581</v>
      </c>
      <c r="B737" s="140">
        <v>2050</v>
      </c>
      <c r="C737" s="140">
        <v>6</v>
      </c>
      <c r="D737" s="140">
        <v>37915.219834710755</v>
      </c>
      <c r="E737" s="140">
        <v>828.89256198347141</v>
      </c>
      <c r="F737" s="138">
        <v>39108.793388429753</v>
      </c>
    </row>
    <row r="738" spans="1:6" x14ac:dyDescent="0.3">
      <c r="A738" s="139" t="s">
        <v>1581</v>
      </c>
      <c r="B738" s="140">
        <v>2050</v>
      </c>
      <c r="C738" s="140">
        <v>7</v>
      </c>
      <c r="D738" s="140">
        <v>44041.130578512406</v>
      </c>
      <c r="E738" s="140">
        <v>856.52231404958707</v>
      </c>
      <c r="F738" s="138">
        <v>45223.537190082643</v>
      </c>
    </row>
    <row r="739" spans="1:6" x14ac:dyDescent="0.3">
      <c r="A739" s="139" t="s">
        <v>1581</v>
      </c>
      <c r="B739" s="140">
        <v>2050</v>
      </c>
      <c r="C739" s="140">
        <v>8</v>
      </c>
      <c r="D739" s="140">
        <v>49080.971900826429</v>
      </c>
      <c r="E739" s="140">
        <v>856.52231404958707</v>
      </c>
      <c r="F739" s="138">
        <v>50196.357024793389</v>
      </c>
    </row>
    <row r="740" spans="1:6" x14ac:dyDescent="0.3">
      <c r="A740" s="139" t="s">
        <v>1581</v>
      </c>
      <c r="B740" s="140">
        <v>2050</v>
      </c>
      <c r="C740" s="140">
        <v>9</v>
      </c>
      <c r="D740" s="140">
        <v>37869.600000000013</v>
      </c>
      <c r="E740" s="140">
        <v>828.89256198347141</v>
      </c>
      <c r="F740" s="138">
        <v>38985.639669421478</v>
      </c>
    </row>
    <row r="741" spans="1:6" x14ac:dyDescent="0.3">
      <c r="A741" s="139" t="s">
        <v>1581</v>
      </c>
      <c r="B741" s="140">
        <v>2050</v>
      </c>
      <c r="C741" s="140">
        <v>10</v>
      </c>
      <c r="D741" s="140">
        <v>39072.614876033069</v>
      </c>
      <c r="E741" s="140">
        <v>856.52231404958707</v>
      </c>
      <c r="F741" s="138">
        <v>40115.861157024796</v>
      </c>
    </row>
    <row r="742" spans="1:6" x14ac:dyDescent="0.3">
      <c r="A742" s="139" t="s">
        <v>1581</v>
      </c>
      <c r="B742" s="140">
        <v>2050</v>
      </c>
      <c r="C742" s="140">
        <v>11</v>
      </c>
      <c r="D742" s="140">
        <v>37651.557024793379</v>
      </c>
      <c r="E742" s="140">
        <v>4623.292561983465</v>
      </c>
      <c r="F742" s="138">
        <v>39877.249586776859</v>
      </c>
    </row>
    <row r="743" spans="1:6" x14ac:dyDescent="0.3">
      <c r="A743" s="139" t="s">
        <v>1581</v>
      </c>
      <c r="B743" s="140">
        <v>2050</v>
      </c>
      <c r="C743" s="140">
        <v>12</v>
      </c>
      <c r="D743" s="140">
        <v>38703.927272727284</v>
      </c>
      <c r="E743" s="140">
        <v>18676.264462809922</v>
      </c>
      <c r="F743" s="138">
        <v>45197.355371900834</v>
      </c>
    </row>
    <row r="744" spans="1:6" x14ac:dyDescent="0.3">
      <c r="A744" s="139" t="s">
        <v>1581</v>
      </c>
      <c r="B744" s="140">
        <v>2051</v>
      </c>
      <c r="C744" s="140">
        <v>1</v>
      </c>
      <c r="D744" s="140">
        <v>39181.547107438026</v>
      </c>
      <c r="E744" s="140">
        <v>3241.9041322314069</v>
      </c>
      <c r="F744" s="138">
        <v>42979.378512396695</v>
      </c>
    </row>
    <row r="745" spans="1:6" x14ac:dyDescent="0.3">
      <c r="A745" s="139" t="s">
        <v>1581</v>
      </c>
      <c r="B745" s="140">
        <v>2051</v>
      </c>
      <c r="C745" s="140">
        <v>2</v>
      </c>
      <c r="D745" s="140">
        <v>35164.343801652889</v>
      </c>
      <c r="E745" s="140">
        <v>2179.2793388429759</v>
      </c>
      <c r="F745" s="138">
        <v>37426.710743801639</v>
      </c>
    </row>
    <row r="746" spans="1:6" x14ac:dyDescent="0.3">
      <c r="A746" s="139" t="s">
        <v>1581</v>
      </c>
      <c r="B746" s="140">
        <v>2051</v>
      </c>
      <c r="C746" s="140">
        <v>3</v>
      </c>
      <c r="D746" s="140">
        <v>38751.5305785124</v>
      </c>
      <c r="E746" s="140">
        <v>4066.9685950413236</v>
      </c>
      <c r="F746" s="138">
        <v>40783.735537190092</v>
      </c>
    </row>
    <row r="747" spans="1:6" x14ac:dyDescent="0.3">
      <c r="A747" s="139" t="s">
        <v>1581</v>
      </c>
      <c r="B747" s="140">
        <v>2051</v>
      </c>
      <c r="C747" s="140">
        <v>4</v>
      </c>
      <c r="D747" s="140">
        <v>37463.325619834708</v>
      </c>
      <c r="E747" s="140">
        <v>5790.644628099175</v>
      </c>
      <c r="F747" s="138">
        <v>40571.523966942135</v>
      </c>
    </row>
    <row r="748" spans="1:6" x14ac:dyDescent="0.3">
      <c r="A748" s="139" t="s">
        <v>1581</v>
      </c>
      <c r="B748" s="140">
        <v>2051</v>
      </c>
      <c r="C748" s="140">
        <v>5</v>
      </c>
      <c r="D748" s="140">
        <v>38484.039669421487</v>
      </c>
      <c r="E748" s="140">
        <v>2064.6942148760309</v>
      </c>
      <c r="F748" s="138">
        <v>40576.601652892561</v>
      </c>
    </row>
    <row r="749" spans="1:6" x14ac:dyDescent="0.3">
      <c r="A749" s="139" t="s">
        <v>1581</v>
      </c>
      <c r="B749" s="140">
        <v>2051</v>
      </c>
      <c r="C749" s="140">
        <v>6</v>
      </c>
      <c r="D749" s="140">
        <v>37259.266115702478</v>
      </c>
      <c r="E749" s="140">
        <v>828.89256198347141</v>
      </c>
      <c r="F749" s="138">
        <v>38570.638016528923</v>
      </c>
    </row>
    <row r="750" spans="1:6" x14ac:dyDescent="0.3">
      <c r="A750" s="139" t="s">
        <v>1581</v>
      </c>
      <c r="B750" s="140">
        <v>2051</v>
      </c>
      <c r="C750" s="140">
        <v>7</v>
      </c>
      <c r="D750" s="140">
        <v>41738.340495867786</v>
      </c>
      <c r="E750" s="140">
        <v>856.52231404958707</v>
      </c>
      <c r="F750" s="138">
        <v>43019.345454545452</v>
      </c>
    </row>
    <row r="751" spans="1:6" x14ac:dyDescent="0.3">
      <c r="A751" s="139" t="s">
        <v>1581</v>
      </c>
      <c r="B751" s="140">
        <v>2051</v>
      </c>
      <c r="C751" s="140">
        <v>8</v>
      </c>
      <c r="D751" s="140">
        <v>43735.993388429772</v>
      </c>
      <c r="E751" s="140">
        <v>1065.4809917355374</v>
      </c>
      <c r="F751" s="138">
        <v>45204.773553719009</v>
      </c>
    </row>
    <row r="752" spans="1:6" x14ac:dyDescent="0.3">
      <c r="A752" s="139" t="s">
        <v>1581</v>
      </c>
      <c r="B752" s="140">
        <v>2051</v>
      </c>
      <c r="C752" s="140">
        <v>9</v>
      </c>
      <c r="D752" s="140">
        <v>37596.079338842988</v>
      </c>
      <c r="E752" s="140">
        <v>828.89256198347141</v>
      </c>
      <c r="F752" s="138">
        <v>38743.358677685937</v>
      </c>
    </row>
    <row r="753" spans="1:6" x14ac:dyDescent="0.3">
      <c r="A753" s="139" t="s">
        <v>1581</v>
      </c>
      <c r="B753" s="140">
        <v>2051</v>
      </c>
      <c r="C753" s="140">
        <v>10</v>
      </c>
      <c r="D753" s="140">
        <v>38525.672727272729</v>
      </c>
      <c r="E753" s="140">
        <v>856.52231404958707</v>
      </c>
      <c r="F753" s="138">
        <v>39686.30082644627</v>
      </c>
    </row>
    <row r="754" spans="1:6" x14ac:dyDescent="0.3">
      <c r="A754" s="139" t="s">
        <v>1581</v>
      </c>
      <c r="B754" s="140">
        <v>2051</v>
      </c>
      <c r="C754" s="140">
        <v>11</v>
      </c>
      <c r="D754" s="140">
        <v>37203.748760330593</v>
      </c>
      <c r="E754" s="140">
        <v>3291.5504132231431</v>
      </c>
      <c r="F754" s="138">
        <v>39375.252892561992</v>
      </c>
    </row>
    <row r="755" spans="1:6" x14ac:dyDescent="0.3">
      <c r="A755" s="139" t="s">
        <v>1581</v>
      </c>
      <c r="B755" s="140">
        <v>2051</v>
      </c>
      <c r="C755" s="140">
        <v>12</v>
      </c>
      <c r="D755" s="140">
        <v>38803.061157024807</v>
      </c>
      <c r="E755" s="140">
        <v>10047.947107438014</v>
      </c>
      <c r="F755" s="138">
        <v>43468.89917355372</v>
      </c>
    </row>
    <row r="756" spans="1:6" x14ac:dyDescent="0.3">
      <c r="A756" s="139" t="s">
        <v>1581</v>
      </c>
      <c r="B756" s="140">
        <v>2052</v>
      </c>
      <c r="C756" s="140">
        <v>1</v>
      </c>
      <c r="D756" s="140">
        <v>47943.352066115687</v>
      </c>
      <c r="E756" s="140">
        <v>3313.0314049586805</v>
      </c>
      <c r="F756" s="138">
        <v>51758.181818181794</v>
      </c>
    </row>
    <row r="757" spans="1:6" x14ac:dyDescent="0.3">
      <c r="A757" s="139" t="s">
        <v>1581</v>
      </c>
      <c r="B757" s="140">
        <v>2052</v>
      </c>
      <c r="C757" s="140">
        <v>2</v>
      </c>
      <c r="D757" s="140">
        <v>51163.775206611572</v>
      </c>
      <c r="E757" s="140">
        <v>9264.714049586777</v>
      </c>
      <c r="F757" s="138">
        <v>55596.178512396706</v>
      </c>
    </row>
    <row r="758" spans="1:6" x14ac:dyDescent="0.3">
      <c r="A758" s="139" t="s">
        <v>1581</v>
      </c>
      <c r="B758" s="140">
        <v>2052</v>
      </c>
      <c r="C758" s="140">
        <v>3</v>
      </c>
      <c r="D758" s="140">
        <v>50232.476033057894</v>
      </c>
      <c r="E758" s="140">
        <v>1880.568595041321</v>
      </c>
      <c r="F758" s="138">
        <v>52779.709090909069</v>
      </c>
    </row>
    <row r="759" spans="1:6" x14ac:dyDescent="0.3">
      <c r="A759" s="139" t="s">
        <v>1581</v>
      </c>
      <c r="B759" s="140">
        <v>2052</v>
      </c>
      <c r="C759" s="140">
        <v>4</v>
      </c>
      <c r="D759" s="140">
        <v>37956.852892561983</v>
      </c>
      <c r="E759" s="140">
        <v>833.83140495867804</v>
      </c>
      <c r="F759" s="138">
        <v>39437.077685950404</v>
      </c>
    </row>
    <row r="760" spans="1:6" x14ac:dyDescent="0.3">
      <c r="A760" s="139" t="s">
        <v>1581</v>
      </c>
      <c r="B760" s="140">
        <v>2052</v>
      </c>
      <c r="C760" s="140">
        <v>5</v>
      </c>
      <c r="D760" s="140">
        <v>38820.872727272741</v>
      </c>
      <c r="E760" s="140">
        <v>856.52231404958707</v>
      </c>
      <c r="F760" s="138">
        <v>40255.299173553722</v>
      </c>
    </row>
    <row r="761" spans="1:6" x14ac:dyDescent="0.3">
      <c r="A761" s="139" t="s">
        <v>1581</v>
      </c>
      <c r="B761" s="140">
        <v>2052</v>
      </c>
      <c r="C761" s="140">
        <v>6</v>
      </c>
      <c r="D761" s="140">
        <v>39724.621487603305</v>
      </c>
      <c r="E761" s="140">
        <v>828.89256198347141</v>
      </c>
      <c r="F761" s="138">
        <v>41006.280991735548</v>
      </c>
    </row>
    <row r="762" spans="1:6" x14ac:dyDescent="0.3">
      <c r="A762" s="139" t="s">
        <v>1581</v>
      </c>
      <c r="B762" s="140">
        <v>2052</v>
      </c>
      <c r="C762" s="140">
        <v>7</v>
      </c>
      <c r="D762" s="140">
        <v>44120.370247933875</v>
      </c>
      <c r="E762" s="140">
        <v>856.52231404958707</v>
      </c>
      <c r="F762" s="138">
        <v>45412.661157024784</v>
      </c>
    </row>
    <row r="763" spans="1:6" x14ac:dyDescent="0.3">
      <c r="A763" s="139" t="s">
        <v>1581</v>
      </c>
      <c r="B763" s="140">
        <v>2052</v>
      </c>
      <c r="C763" s="140">
        <v>8</v>
      </c>
      <c r="D763" s="140">
        <v>43387.061157024786</v>
      </c>
      <c r="E763" s="140">
        <v>856.52231404958707</v>
      </c>
      <c r="F763" s="138">
        <v>44625.203305785115</v>
      </c>
    </row>
    <row r="764" spans="1:6" x14ac:dyDescent="0.3">
      <c r="A764" s="139" t="s">
        <v>1581</v>
      </c>
      <c r="B764" s="140">
        <v>2052</v>
      </c>
      <c r="C764" s="140">
        <v>9</v>
      </c>
      <c r="D764" s="140">
        <v>38194.710743801661</v>
      </c>
      <c r="E764" s="140">
        <v>950.41983471074411</v>
      </c>
      <c r="F764" s="138">
        <v>39435.808264462801</v>
      </c>
    </row>
    <row r="765" spans="1:6" x14ac:dyDescent="0.3">
      <c r="A765" s="139" t="s">
        <v>1581</v>
      </c>
      <c r="B765" s="140">
        <v>2052</v>
      </c>
      <c r="C765" s="140">
        <v>10</v>
      </c>
      <c r="D765" s="140">
        <v>39007.279338842985</v>
      </c>
      <c r="E765" s="140">
        <v>5212.6214876033055</v>
      </c>
      <c r="F765" s="138">
        <v>41455.993388429772</v>
      </c>
    </row>
    <row r="766" spans="1:6" x14ac:dyDescent="0.3">
      <c r="A766" s="139" t="s">
        <v>1581</v>
      </c>
      <c r="B766" s="140">
        <v>2052</v>
      </c>
      <c r="C766" s="140">
        <v>11</v>
      </c>
      <c r="D766" s="140">
        <v>37659.530578512407</v>
      </c>
      <c r="E766" s="140">
        <v>2021.930578512395</v>
      </c>
      <c r="F766" s="138">
        <v>39658.710743801639</v>
      </c>
    </row>
    <row r="767" spans="1:6" x14ac:dyDescent="0.3">
      <c r="A767" s="139" t="s">
        <v>1581</v>
      </c>
      <c r="B767" s="140">
        <v>2052</v>
      </c>
      <c r="C767" s="140">
        <v>12</v>
      </c>
      <c r="D767" s="140">
        <v>38650.433057851238</v>
      </c>
      <c r="E767" s="140">
        <v>10354.373553719</v>
      </c>
      <c r="F767" s="138">
        <v>42445.745454545446</v>
      </c>
    </row>
    <row r="768" spans="1:6" x14ac:dyDescent="0.3">
      <c r="A768" s="139" t="s">
        <v>1581</v>
      </c>
      <c r="B768" s="140">
        <v>2053</v>
      </c>
      <c r="C768" s="140">
        <v>1</v>
      </c>
      <c r="D768" s="140">
        <v>39268.760330578516</v>
      </c>
      <c r="E768" s="140">
        <v>4826.5190082644604</v>
      </c>
      <c r="F768" s="138">
        <v>43414.433057851253</v>
      </c>
    </row>
    <row r="769" spans="1:6" x14ac:dyDescent="0.3">
      <c r="A769" s="139" t="s">
        <v>1581</v>
      </c>
      <c r="B769" s="140">
        <v>2053</v>
      </c>
      <c r="C769" s="140">
        <v>2</v>
      </c>
      <c r="D769" s="140">
        <v>35120.766942148752</v>
      </c>
      <c r="E769" s="140">
        <v>1910.1619834710741</v>
      </c>
      <c r="F769" s="138">
        <v>37183.041322314042</v>
      </c>
    </row>
    <row r="770" spans="1:6" x14ac:dyDescent="0.3">
      <c r="A770" s="139" t="s">
        <v>1581</v>
      </c>
      <c r="B770" s="140">
        <v>2053</v>
      </c>
      <c r="C770" s="140">
        <v>3</v>
      </c>
      <c r="D770" s="140">
        <v>38876.409917355384</v>
      </c>
      <c r="E770" s="140">
        <v>5214.0297520661115</v>
      </c>
      <c r="F770" s="138">
        <v>41468.251239669429</v>
      </c>
    </row>
    <row r="771" spans="1:6" x14ac:dyDescent="0.3">
      <c r="A771" s="139" t="s">
        <v>1581</v>
      </c>
      <c r="B771" s="140">
        <v>2053</v>
      </c>
      <c r="C771" s="140">
        <v>4</v>
      </c>
      <c r="D771" s="140">
        <v>37721.018181818181</v>
      </c>
      <c r="E771" s="140">
        <v>1560.2776859504115</v>
      </c>
      <c r="F771" s="138">
        <v>39555.451239669412</v>
      </c>
    </row>
    <row r="772" spans="1:6" x14ac:dyDescent="0.3">
      <c r="A772" s="139" t="s">
        <v>1581</v>
      </c>
      <c r="B772" s="140">
        <v>2053</v>
      </c>
      <c r="C772" s="140">
        <v>5</v>
      </c>
      <c r="D772" s="140">
        <v>39252.952066115693</v>
      </c>
      <c r="E772" s="140">
        <v>4814.122314049584</v>
      </c>
      <c r="F772" s="138">
        <v>41623.25950413222</v>
      </c>
    </row>
    <row r="773" spans="1:6" x14ac:dyDescent="0.3">
      <c r="A773" s="139" t="s">
        <v>1581</v>
      </c>
      <c r="B773" s="140">
        <v>2053</v>
      </c>
      <c r="C773" s="140">
        <v>6</v>
      </c>
      <c r="D773" s="140">
        <v>38610.783471074355</v>
      </c>
      <c r="E773" s="140">
        <v>1788.6347107438</v>
      </c>
      <c r="F773" s="138">
        <v>40276.780165289259</v>
      </c>
    </row>
    <row r="774" spans="1:6" x14ac:dyDescent="0.3">
      <c r="A774" s="139" t="s">
        <v>1581</v>
      </c>
      <c r="B774" s="140">
        <v>2053</v>
      </c>
      <c r="C774" s="140">
        <v>7</v>
      </c>
      <c r="D774" s="140">
        <v>46510.571900826428</v>
      </c>
      <c r="E774" s="140">
        <v>856.52231404958707</v>
      </c>
      <c r="F774" s="138">
        <v>47795.861157024796</v>
      </c>
    </row>
    <row r="775" spans="1:6" x14ac:dyDescent="0.3">
      <c r="A775" s="139" t="s">
        <v>1581</v>
      </c>
      <c r="B775" s="140">
        <v>2053</v>
      </c>
      <c r="C775" s="140">
        <v>8</v>
      </c>
      <c r="D775" s="140">
        <v>40568.925619834728</v>
      </c>
      <c r="E775" s="140">
        <v>856.52231404958707</v>
      </c>
      <c r="F775" s="138">
        <v>41814.04958677687</v>
      </c>
    </row>
    <row r="776" spans="1:6" x14ac:dyDescent="0.3">
      <c r="A776" s="139" t="s">
        <v>1581</v>
      </c>
      <c r="B776" s="140">
        <v>2053</v>
      </c>
      <c r="C776" s="140">
        <v>9</v>
      </c>
      <c r="D776" s="140">
        <v>37849.725619834724</v>
      </c>
      <c r="E776" s="140">
        <v>828.89256198347141</v>
      </c>
      <c r="F776" s="138">
        <v>39001.566942148769</v>
      </c>
    </row>
    <row r="777" spans="1:6" x14ac:dyDescent="0.3">
      <c r="A777" s="139" t="s">
        <v>1581</v>
      </c>
      <c r="B777" s="140">
        <v>2053</v>
      </c>
      <c r="C777" s="140">
        <v>10</v>
      </c>
      <c r="D777" s="140">
        <v>40055.662809917369</v>
      </c>
      <c r="E777" s="140">
        <v>1015.8148760330582</v>
      </c>
      <c r="F777" s="138">
        <v>41483.920661157012</v>
      </c>
    </row>
    <row r="778" spans="1:6" x14ac:dyDescent="0.3">
      <c r="A778" s="139" t="s">
        <v>1581</v>
      </c>
      <c r="B778" s="140">
        <v>2053</v>
      </c>
      <c r="C778" s="140">
        <v>11</v>
      </c>
      <c r="D778" s="140">
        <v>40222.095867768585</v>
      </c>
      <c r="E778" s="140">
        <v>3520.919008264465</v>
      </c>
      <c r="F778" s="138">
        <v>42320.052892561966</v>
      </c>
    </row>
    <row r="779" spans="1:6" x14ac:dyDescent="0.3">
      <c r="A779" s="139" t="s">
        <v>1581</v>
      </c>
      <c r="B779" s="140">
        <v>2053</v>
      </c>
      <c r="C779" s="140">
        <v>12</v>
      </c>
      <c r="D779" s="140">
        <v>404269.60661157023</v>
      </c>
      <c r="E779" s="140">
        <v>27729.81818181818</v>
      </c>
      <c r="F779" s="138">
        <v>409677.91735537187</v>
      </c>
    </row>
    <row r="780" spans="1:6" x14ac:dyDescent="0.3">
      <c r="A780" s="139" t="s">
        <v>1581</v>
      </c>
      <c r="B780" s="140">
        <v>2054</v>
      </c>
      <c r="C780" s="140">
        <v>1</v>
      </c>
      <c r="D780" s="140">
        <v>452502.10909090936</v>
      </c>
      <c r="E780" s="140">
        <v>5653.1305785123941</v>
      </c>
      <c r="F780" s="138">
        <v>458662.45289256191</v>
      </c>
    </row>
    <row r="781" spans="1:6" x14ac:dyDescent="0.3">
      <c r="A781" s="139" t="s">
        <v>1581</v>
      </c>
      <c r="B781" s="140">
        <v>2054</v>
      </c>
      <c r="C781" s="140">
        <v>2</v>
      </c>
      <c r="D781" s="140">
        <v>61773.084297520661</v>
      </c>
      <c r="E781" s="140">
        <v>6553.9239669421477</v>
      </c>
      <c r="F781" s="138">
        <v>64490.717355371911</v>
      </c>
    </row>
    <row r="782" spans="1:6" x14ac:dyDescent="0.3">
      <c r="A782" s="139" t="s">
        <v>1581</v>
      </c>
      <c r="B782" s="140">
        <v>2054</v>
      </c>
      <c r="C782" s="140">
        <v>3</v>
      </c>
      <c r="D782" s="140">
        <v>317557.2297520662</v>
      </c>
      <c r="E782" s="140">
        <v>9334.671074380165</v>
      </c>
      <c r="F782" s="138">
        <v>323205.91735537181</v>
      </c>
    </row>
    <row r="783" spans="1:6" x14ac:dyDescent="0.3">
      <c r="A783" s="139" t="s">
        <v>1581</v>
      </c>
      <c r="B783" s="140">
        <v>2054</v>
      </c>
      <c r="C783" s="140">
        <v>4</v>
      </c>
      <c r="D783" s="140">
        <v>343854.36694214877</v>
      </c>
      <c r="E783" s="140">
        <v>9461.494214876042</v>
      </c>
      <c r="F783" s="138">
        <v>348558.56528925622</v>
      </c>
    </row>
    <row r="784" spans="1:6" x14ac:dyDescent="0.3">
      <c r="A784" s="139" t="s">
        <v>1581</v>
      </c>
      <c r="B784" s="140">
        <v>2054</v>
      </c>
      <c r="C784" s="140">
        <v>5</v>
      </c>
      <c r="D784" s="140">
        <v>44122.314049586763</v>
      </c>
      <c r="E784" s="140">
        <v>856.52231404958707</v>
      </c>
      <c r="F784" s="138">
        <v>46602.961983471097</v>
      </c>
    </row>
    <row r="785" spans="1:6" x14ac:dyDescent="0.3">
      <c r="A785" s="139" t="s">
        <v>1581</v>
      </c>
      <c r="B785" s="140">
        <v>2054</v>
      </c>
      <c r="C785" s="140">
        <v>6</v>
      </c>
      <c r="D785" s="140">
        <v>42608.211570247942</v>
      </c>
      <c r="E785" s="140">
        <v>828.89256198347141</v>
      </c>
      <c r="F785" s="138">
        <v>44355.193388429754</v>
      </c>
    </row>
    <row r="786" spans="1:6" x14ac:dyDescent="0.3">
      <c r="A786" s="139" t="s">
        <v>1581</v>
      </c>
      <c r="B786" s="140">
        <v>2054</v>
      </c>
      <c r="C786" s="140">
        <v>7</v>
      </c>
      <c r="D786" s="140">
        <v>43153.229752066123</v>
      </c>
      <c r="E786" s="140">
        <v>856.52231404958707</v>
      </c>
      <c r="F786" s="138">
        <v>44843.464462809905</v>
      </c>
    </row>
    <row r="787" spans="1:6" x14ac:dyDescent="0.3">
      <c r="A787" s="139" t="s">
        <v>1581</v>
      </c>
      <c r="B787" s="140">
        <v>2054</v>
      </c>
      <c r="C787" s="140">
        <v>8</v>
      </c>
      <c r="D787" s="140">
        <v>40408.383471074369</v>
      </c>
      <c r="E787" s="140">
        <v>856.52231404958707</v>
      </c>
      <c r="F787" s="138">
        <v>41968.145454545454</v>
      </c>
    </row>
    <row r="788" spans="1:6" x14ac:dyDescent="0.3">
      <c r="A788" s="139" t="s">
        <v>1581</v>
      </c>
      <c r="B788" s="140">
        <v>2054</v>
      </c>
      <c r="C788" s="140">
        <v>9</v>
      </c>
      <c r="D788" s="140">
        <v>40989.04462809916</v>
      </c>
      <c r="E788" s="140">
        <v>828.89256198347141</v>
      </c>
      <c r="F788" s="138">
        <v>42427.25950413222</v>
      </c>
    </row>
    <row r="789" spans="1:6" x14ac:dyDescent="0.3">
      <c r="A789" s="139" t="s">
        <v>1581</v>
      </c>
      <c r="B789" s="140">
        <v>2054</v>
      </c>
      <c r="C789" s="140">
        <v>10</v>
      </c>
      <c r="D789" s="140">
        <v>42792.515702479352</v>
      </c>
      <c r="E789" s="140">
        <v>856.52231404958707</v>
      </c>
      <c r="F789" s="138">
        <v>44196.872727272726</v>
      </c>
    </row>
    <row r="790" spans="1:6" x14ac:dyDescent="0.3">
      <c r="A790" s="139" t="s">
        <v>1581</v>
      </c>
      <c r="B790" s="140">
        <v>2054</v>
      </c>
      <c r="C790" s="140">
        <v>11</v>
      </c>
      <c r="D790" s="140">
        <v>42124.641322314041</v>
      </c>
      <c r="E790" s="140">
        <v>3134.75702479339</v>
      </c>
      <c r="F790" s="138">
        <v>44320.760330578523</v>
      </c>
    </row>
    <row r="791" spans="1:6" x14ac:dyDescent="0.3">
      <c r="A791" s="139" t="s">
        <v>1581</v>
      </c>
      <c r="B791" s="140">
        <v>2054</v>
      </c>
      <c r="C791" s="140">
        <v>12</v>
      </c>
      <c r="D791" s="140">
        <v>42949.071074380176</v>
      </c>
      <c r="E791" s="140">
        <v>5394.4264462809888</v>
      </c>
      <c r="F791" s="138">
        <v>46056.09917355371</v>
      </c>
    </row>
    <row r="792" spans="1:6" x14ac:dyDescent="0.3">
      <c r="A792" s="139" t="s">
        <v>1581</v>
      </c>
      <c r="B792" s="140">
        <v>2055</v>
      </c>
      <c r="C792" s="140">
        <v>1</v>
      </c>
      <c r="D792" s="140">
        <v>42570.505785123969</v>
      </c>
      <c r="E792" s="140">
        <v>989.53388429752101</v>
      </c>
      <c r="F792" s="138">
        <v>44070.148760330587</v>
      </c>
    </row>
    <row r="793" spans="1:6" x14ac:dyDescent="0.3">
      <c r="A793" s="139" t="s">
        <v>1581</v>
      </c>
      <c r="B793" s="140">
        <v>2055</v>
      </c>
      <c r="C793" s="140">
        <v>2</v>
      </c>
      <c r="D793" s="140">
        <v>38026.135537190094</v>
      </c>
      <c r="E793" s="140">
        <v>11962.333884297528</v>
      </c>
      <c r="F793" s="138">
        <v>41401.864462809921</v>
      </c>
    </row>
    <row r="794" spans="1:6" x14ac:dyDescent="0.3">
      <c r="A794" s="139" t="s">
        <v>1581</v>
      </c>
      <c r="B794" s="140">
        <v>2055</v>
      </c>
      <c r="C794" s="140">
        <v>3</v>
      </c>
      <c r="D794" s="140">
        <v>41549.95041322316</v>
      </c>
      <c r="E794" s="140">
        <v>1151.1074380165287</v>
      </c>
      <c r="F794" s="138">
        <v>43310.915702479339</v>
      </c>
    </row>
    <row r="795" spans="1:6" x14ac:dyDescent="0.3">
      <c r="A795" s="139" t="s">
        <v>1581</v>
      </c>
      <c r="B795" s="140">
        <v>2055</v>
      </c>
      <c r="C795" s="140">
        <v>4</v>
      </c>
      <c r="D795" s="140">
        <v>39126.148760330565</v>
      </c>
      <c r="E795" s="140">
        <v>2775.8280991735546</v>
      </c>
      <c r="F795" s="138">
        <v>40851.689256198333</v>
      </c>
    </row>
    <row r="796" spans="1:6" x14ac:dyDescent="0.3">
      <c r="A796" s="139" t="s">
        <v>1581</v>
      </c>
      <c r="B796" s="140">
        <v>2055</v>
      </c>
      <c r="C796" s="140">
        <v>5</v>
      </c>
      <c r="D796" s="140">
        <v>42655.775206611572</v>
      </c>
      <c r="E796" s="140">
        <v>1052.7867768595042</v>
      </c>
      <c r="F796" s="138">
        <v>44133.044628099175</v>
      </c>
    </row>
    <row r="797" spans="1:6" x14ac:dyDescent="0.3">
      <c r="A797" s="139" t="s">
        <v>1581</v>
      </c>
      <c r="B797" s="140">
        <v>2055</v>
      </c>
      <c r="C797" s="140">
        <v>6</v>
      </c>
      <c r="D797" s="140">
        <v>40872.178512396691</v>
      </c>
      <c r="E797" s="140">
        <v>873.89752066115739</v>
      </c>
      <c r="F797" s="138">
        <v>42111.709090909091</v>
      </c>
    </row>
    <row r="798" spans="1:6" x14ac:dyDescent="0.3">
      <c r="A798" s="139" t="s">
        <v>1581</v>
      </c>
      <c r="B798" s="140">
        <v>2055</v>
      </c>
      <c r="C798" s="140">
        <v>7</v>
      </c>
      <c r="D798" s="140">
        <v>47878.036363636376</v>
      </c>
      <c r="E798" s="140">
        <v>856.52231404958707</v>
      </c>
      <c r="F798" s="138">
        <v>49118.836363636372</v>
      </c>
    </row>
    <row r="799" spans="1:6" x14ac:dyDescent="0.3">
      <c r="A799" s="139" t="s">
        <v>1581</v>
      </c>
      <c r="B799" s="140">
        <v>2055</v>
      </c>
      <c r="C799" s="140">
        <v>8</v>
      </c>
      <c r="D799" s="140">
        <v>42972.9520661157</v>
      </c>
      <c r="E799" s="140">
        <v>856.52231404958707</v>
      </c>
      <c r="F799" s="138">
        <v>44138.122314049586</v>
      </c>
    </row>
    <row r="800" spans="1:6" x14ac:dyDescent="0.3">
      <c r="A800" s="139" t="s">
        <v>1581</v>
      </c>
      <c r="B800" s="140">
        <v>2055</v>
      </c>
      <c r="C800" s="140">
        <v>9</v>
      </c>
      <c r="D800" s="140">
        <v>38454.287603305784</v>
      </c>
      <c r="E800" s="140">
        <v>883.35867768595074</v>
      </c>
      <c r="F800" s="138">
        <v>39660.614876033054</v>
      </c>
    </row>
    <row r="801" spans="1:6" x14ac:dyDescent="0.3">
      <c r="A801" s="139" t="s">
        <v>1581</v>
      </c>
      <c r="B801" s="140">
        <v>2055</v>
      </c>
      <c r="C801" s="140">
        <v>10</v>
      </c>
      <c r="D801" s="140">
        <v>40136.98512396693</v>
      </c>
      <c r="E801" s="140">
        <v>1709.6132231404945</v>
      </c>
      <c r="F801" s="138">
        <v>41734.671074380174</v>
      </c>
    </row>
    <row r="802" spans="1:6" x14ac:dyDescent="0.3">
      <c r="A802" s="139" t="s">
        <v>1581</v>
      </c>
      <c r="B802" s="140">
        <v>2055</v>
      </c>
      <c r="C802" s="140">
        <v>11</v>
      </c>
      <c r="D802" s="140">
        <v>38781.203305785122</v>
      </c>
      <c r="E802" s="140">
        <v>2202.5057851239667</v>
      </c>
      <c r="F802" s="138">
        <v>40212.793388429753</v>
      </c>
    </row>
    <row r="803" spans="1:6" x14ac:dyDescent="0.3">
      <c r="A803" s="139" t="s">
        <v>1581</v>
      </c>
      <c r="B803" s="140">
        <v>2055</v>
      </c>
      <c r="C803" s="140">
        <v>12</v>
      </c>
      <c r="D803" s="140">
        <v>39569.970247933867</v>
      </c>
      <c r="E803" s="140">
        <v>6394.4727272727241</v>
      </c>
      <c r="F803" s="138">
        <v>42201.857851239671</v>
      </c>
    </row>
    <row r="804" spans="1:6" x14ac:dyDescent="0.3">
      <c r="A804" s="139" t="s">
        <v>1581</v>
      </c>
      <c r="B804" s="140">
        <v>2056</v>
      </c>
      <c r="C804" s="140">
        <v>1</v>
      </c>
      <c r="D804" s="140">
        <v>39966.36694214875</v>
      </c>
      <c r="E804" s="140">
        <v>6632.6876033057797</v>
      </c>
      <c r="F804" s="138">
        <v>44292.674380165299</v>
      </c>
    </row>
    <row r="805" spans="1:6" x14ac:dyDescent="0.3">
      <c r="A805" s="139" t="s">
        <v>1581</v>
      </c>
      <c r="B805" s="140">
        <v>2056</v>
      </c>
      <c r="C805" s="140">
        <v>2</v>
      </c>
      <c r="D805" s="140">
        <v>37100.588429752053</v>
      </c>
      <c r="E805" s="140">
        <v>5946.7239669421488</v>
      </c>
      <c r="F805" s="138">
        <v>39885.461157024794</v>
      </c>
    </row>
    <row r="806" spans="1:6" x14ac:dyDescent="0.3">
      <c r="A806" s="139" t="s">
        <v>1581</v>
      </c>
      <c r="B806" s="140">
        <v>2056</v>
      </c>
      <c r="C806" s="140">
        <v>3</v>
      </c>
      <c r="D806" s="140">
        <v>40396.56198347106</v>
      </c>
      <c r="E806" s="140">
        <v>903.88760330578543</v>
      </c>
      <c r="F806" s="138">
        <v>41819.801652892565</v>
      </c>
    </row>
    <row r="807" spans="1:6" x14ac:dyDescent="0.3">
      <c r="A807" s="139" t="s">
        <v>1581</v>
      </c>
      <c r="B807" s="140">
        <v>2056</v>
      </c>
      <c r="C807" s="140">
        <v>4</v>
      </c>
      <c r="D807" s="140">
        <v>39968.449586776842</v>
      </c>
      <c r="E807" s="140">
        <v>912.39669421487633</v>
      </c>
      <c r="F807" s="138">
        <v>41256.51570247933</v>
      </c>
    </row>
    <row r="808" spans="1:6" x14ac:dyDescent="0.3">
      <c r="A808" s="139" t="s">
        <v>1581</v>
      </c>
      <c r="B808" s="140">
        <v>2056</v>
      </c>
      <c r="C808" s="140">
        <v>5</v>
      </c>
      <c r="D808" s="140">
        <v>41230.86942148758</v>
      </c>
      <c r="E808" s="140">
        <v>856.52231404958707</v>
      </c>
      <c r="F808" s="138">
        <v>42408.971900826458</v>
      </c>
    </row>
    <row r="809" spans="1:6" x14ac:dyDescent="0.3">
      <c r="A809" s="139" t="s">
        <v>1581</v>
      </c>
      <c r="B809" s="140">
        <v>2056</v>
      </c>
      <c r="C809" s="140">
        <v>6</v>
      </c>
      <c r="D809" s="140">
        <v>42711.371900826445</v>
      </c>
      <c r="E809" s="140">
        <v>828.89256198347141</v>
      </c>
      <c r="F809" s="138">
        <v>43772.806611570246</v>
      </c>
    </row>
    <row r="810" spans="1:6" x14ac:dyDescent="0.3">
      <c r="A810" s="139" t="s">
        <v>1581</v>
      </c>
      <c r="B810" s="140">
        <v>2056</v>
      </c>
      <c r="C810" s="140">
        <v>7</v>
      </c>
      <c r="D810" s="140">
        <v>43513.943801652902</v>
      </c>
      <c r="E810" s="140">
        <v>856.52231404958707</v>
      </c>
      <c r="F810" s="138">
        <v>44620.740495867765</v>
      </c>
    </row>
    <row r="811" spans="1:6" x14ac:dyDescent="0.3">
      <c r="A811" s="139" t="s">
        <v>1581</v>
      </c>
      <c r="B811" s="140">
        <v>2056</v>
      </c>
      <c r="C811" s="140">
        <v>8</v>
      </c>
      <c r="D811" s="140">
        <v>50333.593388429763</v>
      </c>
      <c r="E811" s="140">
        <v>856.52231404958707</v>
      </c>
      <c r="F811" s="138">
        <v>51332.707438016543</v>
      </c>
    </row>
    <row r="812" spans="1:6" x14ac:dyDescent="0.3">
      <c r="A812" s="139" t="s">
        <v>1581</v>
      </c>
      <c r="B812" s="140">
        <v>2056</v>
      </c>
      <c r="C812" s="140">
        <v>9</v>
      </c>
      <c r="D812" s="140">
        <v>45636.634710743805</v>
      </c>
      <c r="E812" s="140">
        <v>828.89256198347141</v>
      </c>
      <c r="F812" s="138">
        <v>46603.021487603313</v>
      </c>
    </row>
    <row r="813" spans="1:6" x14ac:dyDescent="0.3">
      <c r="A813" s="139" t="s">
        <v>1581</v>
      </c>
      <c r="B813" s="140">
        <v>2056</v>
      </c>
      <c r="C813" s="140">
        <v>10</v>
      </c>
      <c r="D813" s="140">
        <v>41981.990082644646</v>
      </c>
      <c r="E813" s="140">
        <v>2352.8528925619821</v>
      </c>
      <c r="F813" s="138">
        <v>43567.656198347111</v>
      </c>
    </row>
    <row r="814" spans="1:6" x14ac:dyDescent="0.3">
      <c r="A814" s="139" t="s">
        <v>1581</v>
      </c>
      <c r="B814" s="140">
        <v>2056</v>
      </c>
      <c r="C814" s="140">
        <v>11</v>
      </c>
      <c r="D814" s="140">
        <v>37875.431404958676</v>
      </c>
      <c r="E814" s="140">
        <v>4337.6330578512379</v>
      </c>
      <c r="F814" s="138">
        <v>39656.033057851237</v>
      </c>
    </row>
    <row r="815" spans="1:6" x14ac:dyDescent="0.3">
      <c r="A815" s="139" t="s">
        <v>1581</v>
      </c>
      <c r="B815" s="140">
        <v>2056</v>
      </c>
      <c r="C815" s="140">
        <v>12</v>
      </c>
      <c r="D815" s="140">
        <v>39112.125619834718</v>
      </c>
      <c r="E815" s="140">
        <v>3915.3917355371914</v>
      </c>
      <c r="F815" s="138">
        <v>41176.601652892547</v>
      </c>
    </row>
    <row r="816" spans="1:6" x14ac:dyDescent="0.3">
      <c r="A816" s="139" t="s">
        <v>1581</v>
      </c>
      <c r="B816" s="140">
        <v>2057</v>
      </c>
      <c r="C816" s="140">
        <v>1</v>
      </c>
      <c r="D816" s="140">
        <v>38915.90082644629</v>
      </c>
      <c r="E816" s="140">
        <v>1426.373553719008</v>
      </c>
      <c r="F816" s="138">
        <v>40612.066115702481</v>
      </c>
    </row>
    <row r="817" spans="1:6" x14ac:dyDescent="0.3">
      <c r="A817" s="139" t="s">
        <v>1581</v>
      </c>
      <c r="B817" s="140">
        <v>2057</v>
      </c>
      <c r="C817" s="140">
        <v>2</v>
      </c>
      <c r="D817" s="140">
        <v>34962.188429752066</v>
      </c>
      <c r="E817" s="140">
        <v>6973.328925619835</v>
      </c>
      <c r="F817" s="138">
        <v>39072.971900826444</v>
      </c>
    </row>
    <row r="818" spans="1:6" x14ac:dyDescent="0.3">
      <c r="A818" s="139" t="s">
        <v>1581</v>
      </c>
      <c r="B818" s="140">
        <v>2057</v>
      </c>
      <c r="C818" s="140">
        <v>3</v>
      </c>
      <c r="D818" s="140">
        <v>39179.702479338855</v>
      </c>
      <c r="E818" s="140">
        <v>4633.7057851239642</v>
      </c>
      <c r="F818" s="138">
        <v>41684.747107438008</v>
      </c>
    </row>
    <row r="819" spans="1:6" x14ac:dyDescent="0.3">
      <c r="A819" s="139" t="s">
        <v>1581</v>
      </c>
      <c r="B819" s="140">
        <v>2057</v>
      </c>
      <c r="C819" s="140">
        <v>4</v>
      </c>
      <c r="D819" s="140">
        <v>37913.137190082627</v>
      </c>
      <c r="E819" s="140">
        <v>967.43801652892591</v>
      </c>
      <c r="F819" s="138">
        <v>39100.284297520651</v>
      </c>
    </row>
    <row r="820" spans="1:6" x14ac:dyDescent="0.3">
      <c r="A820" s="139" t="s">
        <v>1581</v>
      </c>
      <c r="B820" s="140">
        <v>2057</v>
      </c>
      <c r="C820" s="140">
        <v>5</v>
      </c>
      <c r="D820" s="140">
        <v>39752.330578512388</v>
      </c>
      <c r="E820" s="140">
        <v>4092.4561983471094</v>
      </c>
      <c r="F820" s="138">
        <v>41562.327272727271</v>
      </c>
    </row>
    <row r="821" spans="1:6" x14ac:dyDescent="0.3">
      <c r="A821" s="139" t="s">
        <v>1581</v>
      </c>
      <c r="B821" s="140">
        <v>2057</v>
      </c>
      <c r="C821" s="140">
        <v>6</v>
      </c>
      <c r="D821" s="140">
        <v>45454.254545454532</v>
      </c>
      <c r="E821" s="140">
        <v>941.29586776859537</v>
      </c>
      <c r="F821" s="138">
        <v>46541.712396694216</v>
      </c>
    </row>
    <row r="822" spans="1:6" x14ac:dyDescent="0.3">
      <c r="A822" s="139" t="s">
        <v>1581</v>
      </c>
      <c r="B822" s="140">
        <v>2057</v>
      </c>
      <c r="C822" s="140">
        <v>7</v>
      </c>
      <c r="D822" s="140">
        <v>45228.297520661166</v>
      </c>
      <c r="E822" s="140">
        <v>856.52231404958707</v>
      </c>
      <c r="F822" s="138">
        <v>46266.922314049589</v>
      </c>
    </row>
    <row r="823" spans="1:6" x14ac:dyDescent="0.3">
      <c r="A823" s="139" t="s">
        <v>1581</v>
      </c>
      <c r="B823" s="140">
        <v>2057</v>
      </c>
      <c r="C823" s="140">
        <v>8</v>
      </c>
      <c r="D823" s="140">
        <v>41866.988429752048</v>
      </c>
      <c r="E823" s="140">
        <v>856.52231404958707</v>
      </c>
      <c r="F823" s="138">
        <v>42868.522314049587</v>
      </c>
    </row>
    <row r="824" spans="1:6" x14ac:dyDescent="0.3">
      <c r="A824" s="139" t="s">
        <v>1581</v>
      </c>
      <c r="B824" s="140">
        <v>2057</v>
      </c>
      <c r="C824" s="140">
        <v>9</v>
      </c>
      <c r="D824" s="140">
        <v>39855.391735537181</v>
      </c>
      <c r="E824" s="140">
        <v>828.89256198347141</v>
      </c>
      <c r="F824" s="138">
        <v>40885.566942148769</v>
      </c>
    </row>
    <row r="825" spans="1:6" x14ac:dyDescent="0.3">
      <c r="A825" s="139" t="s">
        <v>1581</v>
      </c>
      <c r="B825" s="140">
        <v>2057</v>
      </c>
      <c r="C825" s="140">
        <v>10</v>
      </c>
      <c r="D825" s="140">
        <v>41645.097520661147</v>
      </c>
      <c r="E825" s="140">
        <v>3107.1272727272749</v>
      </c>
      <c r="F825" s="138">
        <v>43285.606611570249</v>
      </c>
    </row>
    <row r="826" spans="1:6" x14ac:dyDescent="0.3">
      <c r="A826" s="139" t="s">
        <v>1581</v>
      </c>
      <c r="B826" s="140">
        <v>2057</v>
      </c>
      <c r="C826" s="140">
        <v>11</v>
      </c>
      <c r="D826" s="140">
        <v>49340.548760330603</v>
      </c>
      <c r="E826" s="140">
        <v>1353.2628099173551</v>
      </c>
      <c r="F826" s="138">
        <v>50958.8429752066</v>
      </c>
    </row>
    <row r="827" spans="1:6" x14ac:dyDescent="0.3">
      <c r="A827" s="139" t="s">
        <v>1581</v>
      </c>
      <c r="B827" s="140">
        <v>2057</v>
      </c>
      <c r="C827" s="140">
        <v>12</v>
      </c>
      <c r="D827" s="140">
        <v>40998.94214876031</v>
      </c>
      <c r="E827" s="140">
        <v>4212.2181818181834</v>
      </c>
      <c r="F827" s="138">
        <v>42993.084297520647</v>
      </c>
    </row>
    <row r="828" spans="1:6" x14ac:dyDescent="0.3">
      <c r="A828" s="139" t="s">
        <v>1581</v>
      </c>
      <c r="B828" s="140">
        <v>2058</v>
      </c>
      <c r="C828" s="140">
        <v>1</v>
      </c>
      <c r="D828" s="140">
        <v>42158.320661157042</v>
      </c>
      <c r="E828" s="140">
        <v>9168.19834710744</v>
      </c>
      <c r="F828" s="138">
        <v>47272.423140495855</v>
      </c>
    </row>
    <row r="829" spans="1:6" x14ac:dyDescent="0.3">
      <c r="A829" s="139" t="s">
        <v>1581</v>
      </c>
      <c r="B829" s="140">
        <v>2058</v>
      </c>
      <c r="C829" s="140">
        <v>2</v>
      </c>
      <c r="D829" s="140">
        <v>38069.771900826454</v>
      </c>
      <c r="E829" s="140">
        <v>3355.3586776859497</v>
      </c>
      <c r="F829" s="138">
        <v>40611.272727272713</v>
      </c>
    </row>
    <row r="830" spans="1:6" x14ac:dyDescent="0.3">
      <c r="A830" s="139" t="s">
        <v>1581</v>
      </c>
      <c r="B830" s="140">
        <v>2058</v>
      </c>
      <c r="C830" s="140">
        <v>3</v>
      </c>
      <c r="D830" s="140">
        <v>41643.094214876015</v>
      </c>
      <c r="E830" s="140">
        <v>2695.3785123966954</v>
      </c>
      <c r="F830" s="138">
        <v>43741.328925619833</v>
      </c>
    </row>
    <row r="831" spans="1:6" x14ac:dyDescent="0.3">
      <c r="A831" s="139" t="s">
        <v>1581</v>
      </c>
      <c r="B831" s="140">
        <v>2058</v>
      </c>
      <c r="C831" s="140">
        <v>4</v>
      </c>
      <c r="D831" s="140">
        <v>41036.608264462819</v>
      </c>
      <c r="E831" s="140">
        <v>7794.6446280991677</v>
      </c>
      <c r="F831" s="138">
        <v>43802.876033057837</v>
      </c>
    </row>
    <row r="832" spans="1:6" x14ac:dyDescent="0.3">
      <c r="A832" s="139" t="s">
        <v>1581</v>
      </c>
      <c r="B832" s="140">
        <v>2058</v>
      </c>
      <c r="C832" s="140">
        <v>5</v>
      </c>
      <c r="D832" s="140">
        <v>43450.512396694212</v>
      </c>
      <c r="E832" s="140">
        <v>1485.6396694214873</v>
      </c>
      <c r="F832" s="138">
        <v>45047.246280991749</v>
      </c>
    </row>
    <row r="833" spans="1:6" x14ac:dyDescent="0.3">
      <c r="A833" s="139" t="s">
        <v>1581</v>
      </c>
      <c r="B833" s="140">
        <v>2058</v>
      </c>
      <c r="C833" s="140">
        <v>6</v>
      </c>
      <c r="D833" s="140">
        <v>41653.011570247931</v>
      </c>
      <c r="E833" s="140">
        <v>828.89256198347141</v>
      </c>
      <c r="F833" s="138">
        <v>42788.866115702469</v>
      </c>
    </row>
    <row r="834" spans="1:6" x14ac:dyDescent="0.3">
      <c r="A834" s="139" t="s">
        <v>1581</v>
      </c>
      <c r="B834" s="140">
        <v>2058</v>
      </c>
      <c r="C834" s="140">
        <v>7</v>
      </c>
      <c r="D834" s="140">
        <v>42620.171900826434</v>
      </c>
      <c r="E834" s="140">
        <v>856.52231404958707</v>
      </c>
      <c r="F834" s="138">
        <v>43742.122314049586</v>
      </c>
    </row>
    <row r="835" spans="1:6" x14ac:dyDescent="0.3">
      <c r="A835" s="139" t="s">
        <v>1581</v>
      </c>
      <c r="B835" s="140">
        <v>2058</v>
      </c>
      <c r="C835" s="140">
        <v>8</v>
      </c>
      <c r="D835" s="140">
        <v>42687.570247933872</v>
      </c>
      <c r="E835" s="140">
        <v>856.52231404958707</v>
      </c>
      <c r="F835" s="138">
        <v>43748.171900826455</v>
      </c>
    </row>
    <row r="836" spans="1:6" x14ac:dyDescent="0.3">
      <c r="A836" s="139" t="s">
        <v>1581</v>
      </c>
      <c r="B836" s="140">
        <v>2058</v>
      </c>
      <c r="C836" s="140">
        <v>9</v>
      </c>
      <c r="D836" s="140">
        <v>41839.259504132249</v>
      </c>
      <c r="E836" s="140">
        <v>828.89256198347141</v>
      </c>
      <c r="F836" s="138">
        <v>42844.621487603305</v>
      </c>
    </row>
    <row r="837" spans="1:6" x14ac:dyDescent="0.3">
      <c r="A837" s="139" t="s">
        <v>1581</v>
      </c>
      <c r="B837" s="140">
        <v>2058</v>
      </c>
      <c r="C837" s="140">
        <v>10</v>
      </c>
      <c r="D837" s="140">
        <v>42653.811570247948</v>
      </c>
      <c r="E837" s="140">
        <v>9417.2231404958711</v>
      </c>
      <c r="F837" s="138">
        <v>45193.606611570256</v>
      </c>
    </row>
    <row r="838" spans="1:6" x14ac:dyDescent="0.3">
      <c r="A838" s="139" t="s">
        <v>1581</v>
      </c>
      <c r="B838" s="140">
        <v>2058</v>
      </c>
      <c r="C838" s="140">
        <v>11</v>
      </c>
      <c r="D838" s="140">
        <v>40667.980165289264</v>
      </c>
      <c r="E838" s="140">
        <v>4886.5190082644585</v>
      </c>
      <c r="F838" s="138">
        <v>43093.606611570249</v>
      </c>
    </row>
    <row r="839" spans="1:6" x14ac:dyDescent="0.3">
      <c r="A839" s="139" t="s">
        <v>1581</v>
      </c>
      <c r="B839" s="140">
        <v>2058</v>
      </c>
      <c r="C839" s="140">
        <v>12</v>
      </c>
      <c r="D839" s="140">
        <v>44076.793388429738</v>
      </c>
      <c r="E839" s="140">
        <v>14155.180165289261</v>
      </c>
      <c r="F839" s="138">
        <v>48877.269421487617</v>
      </c>
    </row>
    <row r="840" spans="1:6" x14ac:dyDescent="0.3">
      <c r="A840" s="139" t="s">
        <v>1581</v>
      </c>
      <c r="B840" s="140">
        <v>2059</v>
      </c>
      <c r="C840" s="140">
        <v>1</v>
      </c>
      <c r="D840" s="140">
        <v>45033.93719008263</v>
      </c>
      <c r="E840" s="140">
        <v>1643.6628099173547</v>
      </c>
      <c r="F840" s="138">
        <v>47419.180165289275</v>
      </c>
    </row>
    <row r="841" spans="1:6" x14ac:dyDescent="0.3">
      <c r="A841" s="139" t="s">
        <v>1581</v>
      </c>
      <c r="B841" s="140">
        <v>2059</v>
      </c>
      <c r="C841" s="140">
        <v>2</v>
      </c>
      <c r="D841" s="140">
        <v>40337.057851239661</v>
      </c>
      <c r="E841" s="140">
        <v>8780.766942148759</v>
      </c>
      <c r="F841" s="138">
        <v>43347.510743801664</v>
      </c>
    </row>
    <row r="842" spans="1:6" x14ac:dyDescent="0.3">
      <c r="A842" s="139" t="s">
        <v>1581</v>
      </c>
      <c r="B842" s="140">
        <v>2059</v>
      </c>
      <c r="C842" s="140">
        <v>3</v>
      </c>
      <c r="D842" s="140">
        <v>385361.39504132234</v>
      </c>
      <c r="E842" s="140">
        <v>11762.79669421488</v>
      </c>
      <c r="F842" s="138">
        <v>389433.2826446282</v>
      </c>
    </row>
    <row r="843" spans="1:6" x14ac:dyDescent="0.3">
      <c r="A843" s="139" t="s">
        <v>1581</v>
      </c>
      <c r="B843" s="140">
        <v>2059</v>
      </c>
      <c r="C843" s="140">
        <v>4</v>
      </c>
      <c r="D843" s="140">
        <v>78881.553719008225</v>
      </c>
      <c r="E843" s="140">
        <v>846.86280991735566</v>
      </c>
      <c r="F843" s="138">
        <v>81818.142148760337</v>
      </c>
    </row>
    <row r="844" spans="1:6" x14ac:dyDescent="0.3">
      <c r="A844" s="139" t="s">
        <v>1581</v>
      </c>
      <c r="B844" s="140">
        <v>2059</v>
      </c>
      <c r="C844" s="140">
        <v>5</v>
      </c>
      <c r="D844" s="140">
        <v>43412.846280991733</v>
      </c>
      <c r="E844" s="140">
        <v>1444.1057851239666</v>
      </c>
      <c r="F844" s="138">
        <v>45618.307438016513</v>
      </c>
    </row>
    <row r="845" spans="1:6" x14ac:dyDescent="0.3">
      <c r="A845" s="139" t="s">
        <v>1581</v>
      </c>
      <c r="B845" s="140">
        <v>2059</v>
      </c>
      <c r="C845" s="140">
        <v>6</v>
      </c>
      <c r="D845" s="140">
        <v>58825.447933884294</v>
      </c>
      <c r="E845" s="140">
        <v>1369.1107438016531</v>
      </c>
      <c r="F845" s="138">
        <v>60916.700826446278</v>
      </c>
    </row>
    <row r="846" spans="1:6" x14ac:dyDescent="0.3">
      <c r="A846" s="139" t="s">
        <v>1581</v>
      </c>
      <c r="B846" s="140">
        <v>2059</v>
      </c>
      <c r="C846" s="140">
        <v>7</v>
      </c>
      <c r="D846" s="140">
        <v>43611.014876033078</v>
      </c>
      <c r="E846" s="140">
        <v>856.52231404958707</v>
      </c>
      <c r="F846" s="138">
        <v>45114.862809917358</v>
      </c>
    </row>
    <row r="847" spans="1:6" x14ac:dyDescent="0.3">
      <c r="A847" s="139" t="s">
        <v>1581</v>
      </c>
      <c r="B847" s="140">
        <v>2059</v>
      </c>
      <c r="C847" s="140">
        <v>8</v>
      </c>
      <c r="D847" s="140">
        <v>43260.198347107449</v>
      </c>
      <c r="E847" s="140">
        <v>856.52231404958707</v>
      </c>
      <c r="F847" s="138">
        <v>44576.509090909101</v>
      </c>
    </row>
    <row r="848" spans="1:6" x14ac:dyDescent="0.3">
      <c r="A848" s="139" t="s">
        <v>1581</v>
      </c>
      <c r="B848" s="140">
        <v>2059</v>
      </c>
      <c r="C848" s="140">
        <v>9</v>
      </c>
      <c r="D848" s="140">
        <v>42497.216528925601</v>
      </c>
      <c r="E848" s="140">
        <v>828.89256198347141</v>
      </c>
      <c r="F848" s="138">
        <v>43697.732231404945</v>
      </c>
    </row>
    <row r="849" spans="1:6" x14ac:dyDescent="0.3">
      <c r="A849" s="139" t="s">
        <v>1581</v>
      </c>
      <c r="B849" s="140">
        <v>2059</v>
      </c>
      <c r="C849" s="140">
        <v>10</v>
      </c>
      <c r="D849" s="140">
        <v>45929.811570247934</v>
      </c>
      <c r="E849" s="140">
        <v>3667.3983471074403</v>
      </c>
      <c r="F849" s="138">
        <v>47977.190082644629</v>
      </c>
    </row>
    <row r="850" spans="1:6" x14ac:dyDescent="0.3">
      <c r="A850" s="139" t="s">
        <v>1581</v>
      </c>
      <c r="B850" s="140">
        <v>2059</v>
      </c>
      <c r="C850" s="140">
        <v>11</v>
      </c>
      <c r="D850" s="140">
        <v>44371.993388429764</v>
      </c>
      <c r="E850" s="140">
        <v>1299.7685950413215</v>
      </c>
      <c r="F850" s="138">
        <v>45898.790082644642</v>
      </c>
    </row>
    <row r="851" spans="1:6" x14ac:dyDescent="0.3">
      <c r="A851" s="139" t="s">
        <v>1581</v>
      </c>
      <c r="B851" s="140">
        <v>2059</v>
      </c>
      <c r="C851" s="140">
        <v>12</v>
      </c>
      <c r="D851" s="140">
        <v>45537.381818181821</v>
      </c>
      <c r="E851" s="140">
        <v>856.52231404958707</v>
      </c>
      <c r="F851" s="138">
        <v>46710.029752066104</v>
      </c>
    </row>
    <row r="852" spans="1:6" x14ac:dyDescent="0.3">
      <c r="A852" s="139" t="s">
        <v>1581</v>
      </c>
      <c r="B852" s="140">
        <v>2060</v>
      </c>
      <c r="C852" s="140">
        <v>1</v>
      </c>
      <c r="D852" s="140">
        <v>44827.973553718992</v>
      </c>
      <c r="E852" s="140">
        <v>8341.2892561983517</v>
      </c>
      <c r="F852" s="138">
        <v>48190.53223140497</v>
      </c>
    </row>
    <row r="853" spans="1:6" x14ac:dyDescent="0.3">
      <c r="A853" s="139" t="s">
        <v>1581</v>
      </c>
      <c r="B853" s="140">
        <v>2060</v>
      </c>
      <c r="C853" s="140">
        <v>2</v>
      </c>
      <c r="D853" s="140">
        <v>39155.781818181807</v>
      </c>
      <c r="E853" s="140">
        <v>1706.6380165289243</v>
      </c>
      <c r="F853" s="138">
        <v>40797.361983471077</v>
      </c>
    </row>
    <row r="854" spans="1:6" x14ac:dyDescent="0.3">
      <c r="A854" s="139" t="s">
        <v>1581</v>
      </c>
      <c r="B854" s="140">
        <v>2060</v>
      </c>
      <c r="C854" s="140">
        <v>3</v>
      </c>
      <c r="D854" s="140">
        <v>41950.274380165298</v>
      </c>
      <c r="E854" s="140">
        <v>13910.241322314056</v>
      </c>
      <c r="F854" s="138">
        <v>46367.920661157026</v>
      </c>
    </row>
    <row r="855" spans="1:6" x14ac:dyDescent="0.3">
      <c r="A855" s="139" t="s">
        <v>1581</v>
      </c>
      <c r="B855" s="140">
        <v>2060</v>
      </c>
      <c r="C855" s="140">
        <v>4</v>
      </c>
      <c r="D855" s="140">
        <v>40967.285950413243</v>
      </c>
      <c r="E855" s="140">
        <v>6407.2462809917297</v>
      </c>
      <c r="F855" s="138">
        <v>43701.659504132229</v>
      </c>
    </row>
    <row r="856" spans="1:6" x14ac:dyDescent="0.3">
      <c r="A856" s="139" t="s">
        <v>1581</v>
      </c>
      <c r="B856" s="140">
        <v>2060</v>
      </c>
      <c r="C856" s="140">
        <v>5</v>
      </c>
      <c r="D856" s="140">
        <v>42200.033057851258</v>
      </c>
      <c r="E856" s="140">
        <v>856.52231404958707</v>
      </c>
      <c r="F856" s="138">
        <v>43508.092561983474</v>
      </c>
    </row>
    <row r="857" spans="1:6" x14ac:dyDescent="0.3">
      <c r="A857" s="139" t="s">
        <v>1581</v>
      </c>
      <c r="B857" s="140">
        <v>2060</v>
      </c>
      <c r="C857" s="140">
        <v>6</v>
      </c>
      <c r="D857" s="140">
        <v>127077.00495867773</v>
      </c>
      <c r="E857" s="140">
        <v>828.89256198347141</v>
      </c>
      <c r="F857" s="138">
        <v>127992.25785123972</v>
      </c>
    </row>
    <row r="858" spans="1:6" x14ac:dyDescent="0.3">
      <c r="A858" s="139" t="s">
        <v>1581</v>
      </c>
      <c r="B858" s="140">
        <v>2060</v>
      </c>
      <c r="C858" s="140">
        <v>7</v>
      </c>
      <c r="D858" s="140">
        <v>76749.877685950414</v>
      </c>
      <c r="E858" s="140">
        <v>856.52231404958707</v>
      </c>
      <c r="F858" s="138">
        <v>78023.642975206632</v>
      </c>
    </row>
    <row r="859" spans="1:6" x14ac:dyDescent="0.3">
      <c r="A859" s="139" t="s">
        <v>1581</v>
      </c>
      <c r="B859" s="140">
        <v>2060</v>
      </c>
      <c r="C859" s="140">
        <v>8</v>
      </c>
      <c r="D859" s="140">
        <v>63336.654545454548</v>
      </c>
      <c r="E859" s="140">
        <v>856.52231404958707</v>
      </c>
      <c r="F859" s="138">
        <v>64498.571900826457</v>
      </c>
    </row>
    <row r="860" spans="1:6" x14ac:dyDescent="0.3">
      <c r="A860" s="139" t="s">
        <v>1581</v>
      </c>
      <c r="B860" s="140">
        <v>2060</v>
      </c>
      <c r="C860" s="140">
        <v>9</v>
      </c>
      <c r="D860" s="140">
        <v>40951.418181818161</v>
      </c>
      <c r="E860" s="140">
        <v>828.89256198347141</v>
      </c>
      <c r="F860" s="138">
        <v>41990.915702479339</v>
      </c>
    </row>
    <row r="861" spans="1:6" x14ac:dyDescent="0.3">
      <c r="A861" s="139" t="s">
        <v>1581</v>
      </c>
      <c r="B861" s="140">
        <v>2060</v>
      </c>
      <c r="C861" s="140">
        <v>10</v>
      </c>
      <c r="D861" s="140">
        <v>41088.218181818185</v>
      </c>
      <c r="E861" s="140">
        <v>1941.7785123966935</v>
      </c>
      <c r="F861" s="138">
        <v>42447.352066115716</v>
      </c>
    </row>
    <row r="862" spans="1:6" x14ac:dyDescent="0.3">
      <c r="A862" s="139" t="s">
        <v>1581</v>
      </c>
      <c r="B862" s="140">
        <v>2060</v>
      </c>
      <c r="C862" s="140">
        <v>11</v>
      </c>
      <c r="D862" s="140">
        <v>69927.649586776854</v>
      </c>
      <c r="E862" s="140">
        <v>11022.446280991733</v>
      </c>
      <c r="F862" s="138">
        <v>72536.985123966952</v>
      </c>
    </row>
    <row r="863" spans="1:6" x14ac:dyDescent="0.3">
      <c r="A863" s="139" t="s">
        <v>1581</v>
      </c>
      <c r="B863" s="140">
        <v>2060</v>
      </c>
      <c r="C863" s="140">
        <v>12</v>
      </c>
      <c r="D863" s="140">
        <v>127650.96198347103</v>
      </c>
      <c r="E863" s="140">
        <v>16988.727272727283</v>
      </c>
      <c r="F863" s="138">
        <v>133259.10743801654</v>
      </c>
    </row>
    <row r="864" spans="1:6" x14ac:dyDescent="0.3">
      <c r="A864" s="139" t="s">
        <v>1581</v>
      </c>
      <c r="B864" s="140">
        <v>2061</v>
      </c>
      <c r="C864" s="140">
        <v>1</v>
      </c>
      <c r="D864" s="140">
        <v>113600.13223140493</v>
      </c>
      <c r="E864" s="140">
        <v>886.90909090909122</v>
      </c>
      <c r="F864" s="138">
        <v>115359.70909090909</v>
      </c>
    </row>
    <row r="865" spans="1:6" x14ac:dyDescent="0.3">
      <c r="A865" s="139" t="s">
        <v>1581</v>
      </c>
      <c r="B865" s="140">
        <v>2061</v>
      </c>
      <c r="C865" s="140">
        <v>2</v>
      </c>
      <c r="D865" s="140">
        <v>88034.459504132246</v>
      </c>
      <c r="E865" s="140">
        <v>983.82148760330608</v>
      </c>
      <c r="F865" s="138">
        <v>89350.770247933891</v>
      </c>
    </row>
    <row r="866" spans="1:6" x14ac:dyDescent="0.3">
      <c r="A866" s="139" t="s">
        <v>1581</v>
      </c>
      <c r="B866" s="140">
        <v>2061</v>
      </c>
      <c r="C866" s="140">
        <v>3</v>
      </c>
      <c r="D866" s="140">
        <v>113461.58677685952</v>
      </c>
      <c r="E866" s="140">
        <v>2395.1206611570237</v>
      </c>
      <c r="F866" s="138">
        <v>115018.17520661154</v>
      </c>
    </row>
    <row r="867" spans="1:6" x14ac:dyDescent="0.3">
      <c r="A867" s="139" t="s">
        <v>1581</v>
      </c>
      <c r="B867" s="140">
        <v>2061</v>
      </c>
      <c r="C867" s="140">
        <v>4</v>
      </c>
      <c r="D867" s="140">
        <v>88232.747107438045</v>
      </c>
      <c r="E867" s="140">
        <v>943.67603305785155</v>
      </c>
      <c r="F867" s="138">
        <v>89550.585123966943</v>
      </c>
    </row>
    <row r="868" spans="1:6" x14ac:dyDescent="0.3">
      <c r="A868" s="139" t="s">
        <v>1581</v>
      </c>
      <c r="B868" s="140">
        <v>2061</v>
      </c>
      <c r="C868" s="140">
        <v>5</v>
      </c>
      <c r="D868" s="140">
        <v>66450.247933884326</v>
      </c>
      <c r="E868" s="140">
        <v>871.31900826446315</v>
      </c>
      <c r="F868" s="138">
        <v>67671.550413223144</v>
      </c>
    </row>
    <row r="869" spans="1:6" x14ac:dyDescent="0.3">
      <c r="A869" s="139" t="s">
        <v>1581</v>
      </c>
      <c r="B869" s="140">
        <v>2061</v>
      </c>
      <c r="C869" s="140">
        <v>6</v>
      </c>
      <c r="D869" s="140">
        <v>79873.408264462807</v>
      </c>
      <c r="E869" s="140">
        <v>1506.7834710743798</v>
      </c>
      <c r="F869" s="138">
        <v>80965.348760330555</v>
      </c>
    </row>
    <row r="870" spans="1:6" x14ac:dyDescent="0.3">
      <c r="A870" s="139" t="s">
        <v>1581</v>
      </c>
      <c r="B870" s="140">
        <v>2061</v>
      </c>
      <c r="C870" s="140">
        <v>7</v>
      </c>
      <c r="D870" s="140">
        <v>156763.39834710743</v>
      </c>
      <c r="E870" s="140">
        <v>856.52231404958707</v>
      </c>
      <c r="F870" s="138">
        <v>157528.70082644629</v>
      </c>
    </row>
    <row r="871" spans="1:6" x14ac:dyDescent="0.3">
      <c r="A871" s="139" t="s">
        <v>1581</v>
      </c>
      <c r="B871" s="140">
        <v>2061</v>
      </c>
      <c r="C871" s="140">
        <v>8</v>
      </c>
      <c r="D871" s="140">
        <v>136093.11074380166</v>
      </c>
      <c r="E871" s="140">
        <v>856.52231404958707</v>
      </c>
      <c r="F871" s="138">
        <v>137242.86942148756</v>
      </c>
    </row>
    <row r="872" spans="1:6" x14ac:dyDescent="0.3">
      <c r="A872" s="139" t="s">
        <v>1581</v>
      </c>
      <c r="B872" s="140">
        <v>2061</v>
      </c>
      <c r="C872" s="140">
        <v>9</v>
      </c>
      <c r="D872" s="140">
        <v>60784.105785123946</v>
      </c>
      <c r="E872" s="140">
        <v>1051.7950413223143</v>
      </c>
      <c r="F872" s="138">
        <v>61978.57190082645</v>
      </c>
    </row>
    <row r="873" spans="1:6" x14ac:dyDescent="0.3">
      <c r="A873" s="139" t="s">
        <v>1581</v>
      </c>
      <c r="B873" s="140">
        <v>2061</v>
      </c>
      <c r="C873" s="140">
        <v>10</v>
      </c>
      <c r="D873" s="140">
        <v>66511.537190082643</v>
      </c>
      <c r="E873" s="140">
        <v>856.52231404958707</v>
      </c>
      <c r="F873" s="138">
        <v>67452.93223140495</v>
      </c>
    </row>
    <row r="874" spans="1:6" x14ac:dyDescent="0.3">
      <c r="A874" s="139" t="s">
        <v>1581</v>
      </c>
      <c r="B874" s="140">
        <v>2061</v>
      </c>
      <c r="C874" s="140">
        <v>11</v>
      </c>
      <c r="D874" s="140">
        <v>62557.626446280992</v>
      </c>
      <c r="E874" s="140">
        <v>2098.2743801652891</v>
      </c>
      <c r="F874" s="138">
        <v>64003.636363636375</v>
      </c>
    </row>
    <row r="875" spans="1:6" x14ac:dyDescent="0.3">
      <c r="A875" s="139" t="s">
        <v>1581</v>
      </c>
      <c r="B875" s="140">
        <v>2061</v>
      </c>
      <c r="C875" s="140">
        <v>12</v>
      </c>
      <c r="D875" s="140">
        <v>63566.439669421474</v>
      </c>
      <c r="E875" s="140">
        <v>926.97520661157057</v>
      </c>
      <c r="F875" s="138">
        <v>64509.639669421464</v>
      </c>
    </row>
    <row r="876" spans="1:6" x14ac:dyDescent="0.3">
      <c r="A876" s="139" t="s">
        <v>1581</v>
      </c>
      <c r="B876" s="140">
        <v>2062</v>
      </c>
      <c r="C876" s="140">
        <v>1</v>
      </c>
      <c r="D876" s="140">
        <v>62424.971900826458</v>
      </c>
      <c r="E876" s="140">
        <v>1289.1570247933887</v>
      </c>
      <c r="F876" s="138">
        <v>63357.242975206602</v>
      </c>
    </row>
    <row r="877" spans="1:6" x14ac:dyDescent="0.3">
      <c r="A877" s="139" t="s">
        <v>1581</v>
      </c>
      <c r="B877" s="140">
        <v>2062</v>
      </c>
      <c r="C877" s="140">
        <v>2</v>
      </c>
      <c r="D877" s="140">
        <v>51417.619834710735</v>
      </c>
      <c r="E877" s="140">
        <v>15390.30743801654</v>
      </c>
      <c r="F877" s="138">
        <v>54857.652892561971</v>
      </c>
    </row>
    <row r="878" spans="1:6" x14ac:dyDescent="0.3">
      <c r="A878" s="139" t="s">
        <v>1581</v>
      </c>
      <c r="B878" s="140">
        <v>2062</v>
      </c>
      <c r="C878" s="140">
        <v>3</v>
      </c>
      <c r="D878" s="140">
        <v>51215.543801652915</v>
      </c>
      <c r="E878" s="140">
        <v>8258.4396694214829</v>
      </c>
      <c r="F878" s="138">
        <v>54291.352066115716</v>
      </c>
    </row>
    <row r="879" spans="1:6" x14ac:dyDescent="0.3">
      <c r="A879" s="139" t="s">
        <v>1581</v>
      </c>
      <c r="B879" s="140">
        <v>2062</v>
      </c>
      <c r="C879" s="140">
        <v>4</v>
      </c>
      <c r="D879" s="140">
        <v>49402.076033057871</v>
      </c>
      <c r="E879" s="140">
        <v>1327.9140495867762</v>
      </c>
      <c r="F879" s="138">
        <v>50682.228099173575</v>
      </c>
    </row>
    <row r="880" spans="1:6" x14ac:dyDescent="0.3">
      <c r="A880" s="139" t="s">
        <v>1581</v>
      </c>
      <c r="B880" s="140">
        <v>2062</v>
      </c>
      <c r="C880" s="140">
        <v>5</v>
      </c>
      <c r="D880" s="140">
        <v>58893.22314049588</v>
      </c>
      <c r="E880" s="140">
        <v>856.52231404958707</v>
      </c>
      <c r="F880" s="138">
        <v>59889.639669421478</v>
      </c>
    </row>
    <row r="881" spans="1:6" x14ac:dyDescent="0.3">
      <c r="A881" s="139" t="s">
        <v>1581</v>
      </c>
      <c r="B881" s="140">
        <v>2062</v>
      </c>
      <c r="C881" s="140">
        <v>6</v>
      </c>
      <c r="D881" s="140">
        <v>70513.011570247938</v>
      </c>
      <c r="E881" s="140">
        <v>828.89256198347141</v>
      </c>
      <c r="F881" s="138">
        <v>71301.60000000002</v>
      </c>
    </row>
    <row r="882" spans="1:6" x14ac:dyDescent="0.3">
      <c r="A882" s="139" t="s">
        <v>1581</v>
      </c>
      <c r="B882" s="140">
        <v>2062</v>
      </c>
      <c r="C882" s="140">
        <v>7</v>
      </c>
      <c r="D882" s="140">
        <v>96516.912396694213</v>
      </c>
      <c r="E882" s="140">
        <v>856.52231404958707</v>
      </c>
      <c r="F882" s="138">
        <v>97289.533884297518</v>
      </c>
    </row>
    <row r="883" spans="1:6" x14ac:dyDescent="0.3">
      <c r="A883" s="139" t="s">
        <v>1581</v>
      </c>
      <c r="B883" s="140">
        <v>2062</v>
      </c>
      <c r="C883" s="140">
        <v>8</v>
      </c>
      <c r="D883" s="140">
        <v>87826.41322314048</v>
      </c>
      <c r="E883" s="140">
        <v>856.52231404958707</v>
      </c>
      <c r="F883" s="138">
        <v>88791.59008264463</v>
      </c>
    </row>
    <row r="884" spans="1:6" x14ac:dyDescent="0.3">
      <c r="A884" s="139" t="s">
        <v>1581</v>
      </c>
      <c r="B884" s="140">
        <v>2062</v>
      </c>
      <c r="C884" s="140">
        <v>9</v>
      </c>
      <c r="D884" s="140">
        <v>57723.94710743802</v>
      </c>
      <c r="E884" s="140">
        <v>852.57520661157059</v>
      </c>
      <c r="F884" s="138">
        <v>58676.56859504131</v>
      </c>
    </row>
    <row r="885" spans="1:6" x14ac:dyDescent="0.3">
      <c r="A885" s="139" t="s">
        <v>1581</v>
      </c>
      <c r="B885" s="140">
        <v>2062</v>
      </c>
      <c r="C885" s="140">
        <v>10</v>
      </c>
      <c r="D885" s="140">
        <v>66511.537190082643</v>
      </c>
      <c r="E885" s="140">
        <v>1118.3801652892562</v>
      </c>
      <c r="F885" s="138">
        <v>67559.464462809934</v>
      </c>
    </row>
    <row r="886" spans="1:6" x14ac:dyDescent="0.3">
      <c r="A886" s="139" t="s">
        <v>1581</v>
      </c>
      <c r="B886" s="140">
        <v>2062</v>
      </c>
      <c r="C886" s="140">
        <v>11</v>
      </c>
      <c r="D886" s="140">
        <v>62557.626446280992</v>
      </c>
      <c r="E886" s="140">
        <v>2805.3818181818174</v>
      </c>
      <c r="F886" s="138">
        <v>64051.319008264465</v>
      </c>
    </row>
    <row r="887" spans="1:6" x14ac:dyDescent="0.3">
      <c r="A887" s="139" t="s">
        <v>1581</v>
      </c>
      <c r="B887" s="140">
        <v>2062</v>
      </c>
      <c r="C887" s="140">
        <v>12</v>
      </c>
      <c r="D887" s="140">
        <v>63566.439669421474</v>
      </c>
      <c r="E887" s="140">
        <v>14909.851239669428</v>
      </c>
      <c r="F887" s="138">
        <v>69819.05454545455</v>
      </c>
    </row>
    <row r="888" spans="1:6" x14ac:dyDescent="0.3">
      <c r="A888" s="139" t="s">
        <v>1581</v>
      </c>
      <c r="B888" s="140">
        <v>2063</v>
      </c>
      <c r="C888" s="140">
        <v>1</v>
      </c>
      <c r="D888" s="140">
        <v>58599.94710743802</v>
      </c>
      <c r="E888" s="140">
        <v>856.52231404958707</v>
      </c>
      <c r="F888" s="138">
        <v>59788.859504132233</v>
      </c>
    </row>
    <row r="889" spans="1:6" x14ac:dyDescent="0.3">
      <c r="A889" s="139" t="s">
        <v>1581</v>
      </c>
      <c r="B889" s="140">
        <v>2063</v>
      </c>
      <c r="C889" s="140">
        <v>2</v>
      </c>
      <c r="D889" s="140">
        <v>53950.552066115692</v>
      </c>
      <c r="E889" s="140">
        <v>4939.1404958677622</v>
      </c>
      <c r="F889" s="138">
        <v>55908.912396694192</v>
      </c>
    </row>
    <row r="890" spans="1:6" x14ac:dyDescent="0.3">
      <c r="A890" s="139" t="s">
        <v>1581</v>
      </c>
      <c r="B890" s="140">
        <v>2063</v>
      </c>
      <c r="C890" s="140">
        <v>3</v>
      </c>
      <c r="D890" s="140">
        <v>50710.195041322324</v>
      </c>
      <c r="E890" s="140">
        <v>856.52231404958707</v>
      </c>
      <c r="F890" s="138">
        <v>51758.340495867771</v>
      </c>
    </row>
    <row r="891" spans="1:6" x14ac:dyDescent="0.3">
      <c r="A891" s="139" t="s">
        <v>1581</v>
      </c>
      <c r="B891" s="140">
        <v>2063</v>
      </c>
      <c r="C891" s="140">
        <v>4</v>
      </c>
      <c r="D891" s="140">
        <v>61663.953719008285</v>
      </c>
      <c r="E891" s="140">
        <v>1650.4661157024791</v>
      </c>
      <c r="F891" s="138">
        <v>62770.770247933884</v>
      </c>
    </row>
    <row r="892" spans="1:6" x14ac:dyDescent="0.3">
      <c r="A892" s="139" t="s">
        <v>1581</v>
      </c>
      <c r="B892" s="140">
        <v>2063</v>
      </c>
      <c r="C892" s="140">
        <v>5</v>
      </c>
      <c r="D892" s="140">
        <v>96932.985123966966</v>
      </c>
      <c r="E892" s="140">
        <v>856.52231404958707</v>
      </c>
      <c r="F892" s="138">
        <v>97737.14380165287</v>
      </c>
    </row>
    <row r="893" spans="1:6" x14ac:dyDescent="0.3">
      <c r="A893" s="139" t="s">
        <v>1581</v>
      </c>
      <c r="B893" s="140">
        <v>2063</v>
      </c>
      <c r="C893" s="140">
        <v>6</v>
      </c>
      <c r="D893" s="140">
        <v>103492.79999999997</v>
      </c>
      <c r="E893" s="140">
        <v>828.89256198347141</v>
      </c>
      <c r="F893" s="138">
        <v>104199.74876033061</v>
      </c>
    </row>
    <row r="894" spans="1:6" x14ac:dyDescent="0.3">
      <c r="A894" s="139" t="s">
        <v>1581</v>
      </c>
      <c r="B894" s="140">
        <v>2063</v>
      </c>
      <c r="C894" s="140">
        <v>7</v>
      </c>
      <c r="D894" s="140">
        <v>133933.28925619836</v>
      </c>
      <c r="E894" s="140">
        <v>856.52231404958707</v>
      </c>
      <c r="F894" s="138">
        <v>134666.30082644627</v>
      </c>
    </row>
    <row r="895" spans="1:6" x14ac:dyDescent="0.3">
      <c r="A895" s="139" t="s">
        <v>1581</v>
      </c>
      <c r="B895" s="140">
        <v>2063</v>
      </c>
      <c r="C895" s="140">
        <v>8</v>
      </c>
      <c r="D895" s="140">
        <v>83305.804958677661</v>
      </c>
      <c r="E895" s="140">
        <v>856.52231404958707</v>
      </c>
      <c r="F895" s="138">
        <v>84258.62479338843</v>
      </c>
    </row>
    <row r="896" spans="1:6" x14ac:dyDescent="0.3">
      <c r="A896" s="139" t="s">
        <v>1581</v>
      </c>
      <c r="B896" s="140">
        <v>2063</v>
      </c>
      <c r="C896" s="140">
        <v>9</v>
      </c>
      <c r="D896" s="140">
        <v>50026.37355371903</v>
      </c>
      <c r="E896" s="140">
        <v>828.89256198347141</v>
      </c>
      <c r="F896" s="138">
        <v>50807.484297520663</v>
      </c>
    </row>
    <row r="897" spans="1:6" x14ac:dyDescent="0.3">
      <c r="A897" s="139" t="s">
        <v>1581</v>
      </c>
      <c r="B897" s="140">
        <v>2063</v>
      </c>
      <c r="C897" s="140">
        <v>10</v>
      </c>
      <c r="D897" s="140">
        <v>50525.950413223152</v>
      </c>
      <c r="E897" s="140">
        <v>863.82148760330608</v>
      </c>
      <c r="F897" s="138">
        <v>51307.378512396681</v>
      </c>
    </row>
    <row r="898" spans="1:6" x14ac:dyDescent="0.3">
      <c r="A898" s="139" t="s">
        <v>1581</v>
      </c>
      <c r="B898" s="140">
        <v>2063</v>
      </c>
      <c r="C898" s="140">
        <v>11</v>
      </c>
      <c r="D898" s="140">
        <v>49667.623140495882</v>
      </c>
      <c r="E898" s="140">
        <v>2674.9487603305797</v>
      </c>
      <c r="F898" s="138">
        <v>50887.001652892548</v>
      </c>
    </row>
    <row r="899" spans="1:6" x14ac:dyDescent="0.3">
      <c r="A899" s="139" t="s">
        <v>1581</v>
      </c>
      <c r="B899" s="140">
        <v>2063</v>
      </c>
      <c r="C899" s="140">
        <v>12</v>
      </c>
      <c r="D899" s="140">
        <v>50686.452892562003</v>
      </c>
      <c r="E899" s="140">
        <v>6506.3404958677656</v>
      </c>
      <c r="F899" s="138">
        <v>52477.844628099185</v>
      </c>
    </row>
    <row r="900" spans="1:6" x14ac:dyDescent="0.3">
      <c r="A900" s="139" t="s">
        <v>1581</v>
      </c>
      <c r="B900" s="140">
        <v>2064</v>
      </c>
      <c r="C900" s="140">
        <v>1</v>
      </c>
      <c r="D900" s="140">
        <v>50513.970247933903</v>
      </c>
      <c r="E900" s="140">
        <v>12689.395041322319</v>
      </c>
      <c r="F900" s="138">
        <v>54671.305785123965</v>
      </c>
    </row>
    <row r="901" spans="1:6" x14ac:dyDescent="0.3">
      <c r="A901" s="139" t="s">
        <v>1581</v>
      </c>
      <c r="B901" s="140">
        <v>2064</v>
      </c>
      <c r="C901" s="140">
        <v>2</v>
      </c>
      <c r="D901" s="140">
        <v>47747.246280991756</v>
      </c>
      <c r="E901" s="140">
        <v>1942.0165289256192</v>
      </c>
      <c r="F901" s="138">
        <v>49194.942148760347</v>
      </c>
    </row>
    <row r="902" spans="1:6" x14ac:dyDescent="0.3">
      <c r="A902" s="139" t="s">
        <v>1581</v>
      </c>
      <c r="B902" s="140">
        <v>2064</v>
      </c>
      <c r="C902" s="140">
        <v>3</v>
      </c>
      <c r="D902" s="140">
        <v>60880.899173553727</v>
      </c>
      <c r="E902" s="140">
        <v>16756.224793388439</v>
      </c>
      <c r="F902" s="138">
        <v>65155.358677685937</v>
      </c>
    </row>
    <row r="903" spans="1:6" x14ac:dyDescent="0.3">
      <c r="A903" s="139" t="s">
        <v>1581</v>
      </c>
      <c r="B903" s="140">
        <v>2064</v>
      </c>
      <c r="C903" s="140">
        <v>4</v>
      </c>
      <c r="D903" s="140">
        <v>60938.400000000045</v>
      </c>
      <c r="E903" s="140">
        <v>1373.4743801652887</v>
      </c>
      <c r="F903" s="138">
        <v>62404.26446280993</v>
      </c>
    </row>
    <row r="904" spans="1:6" x14ac:dyDescent="0.3">
      <c r="A904" s="139" t="s">
        <v>1581</v>
      </c>
      <c r="B904" s="140">
        <v>2064</v>
      </c>
      <c r="C904" s="140">
        <v>5</v>
      </c>
      <c r="D904" s="140">
        <v>98251.001652892577</v>
      </c>
      <c r="E904" s="140">
        <v>856.52231404958707</v>
      </c>
      <c r="F904" s="138">
        <v>99225.084297520661</v>
      </c>
    </row>
    <row r="905" spans="1:6" x14ac:dyDescent="0.3">
      <c r="A905" s="139" t="s">
        <v>1581</v>
      </c>
      <c r="B905" s="140">
        <v>2064</v>
      </c>
      <c r="C905" s="140">
        <v>6</v>
      </c>
      <c r="D905" s="140">
        <v>156903.4115702479</v>
      </c>
      <c r="E905" s="140">
        <v>828.89256198347141</v>
      </c>
      <c r="F905" s="138">
        <v>157565.21652892558</v>
      </c>
    </row>
    <row r="906" spans="1:6" x14ac:dyDescent="0.3">
      <c r="A906" s="139" t="s">
        <v>1581</v>
      </c>
      <c r="B906" s="140">
        <v>2064</v>
      </c>
      <c r="C906" s="140">
        <v>7</v>
      </c>
      <c r="D906" s="140">
        <v>252849.73884297517</v>
      </c>
      <c r="E906" s="140">
        <v>856.52231404958707</v>
      </c>
      <c r="F906" s="138">
        <v>253610.18181818185</v>
      </c>
    </row>
    <row r="907" spans="1:6" x14ac:dyDescent="0.3">
      <c r="A907" s="139" t="s">
        <v>1581</v>
      </c>
      <c r="B907" s="140">
        <v>2064</v>
      </c>
      <c r="C907" s="140">
        <v>8</v>
      </c>
      <c r="D907" s="140">
        <v>157478.89586776856</v>
      </c>
      <c r="E907" s="140">
        <v>856.52231404958707</v>
      </c>
      <c r="F907" s="138">
        <v>158760.01983471078</v>
      </c>
    </row>
    <row r="908" spans="1:6" x14ac:dyDescent="0.3">
      <c r="A908" s="139" t="s">
        <v>1581</v>
      </c>
      <c r="B908" s="140">
        <v>2064</v>
      </c>
      <c r="C908" s="140">
        <v>9</v>
      </c>
      <c r="D908" s="140">
        <v>49691.484297520685</v>
      </c>
      <c r="E908" s="140">
        <v>828.89256198347141</v>
      </c>
      <c r="F908" s="138">
        <v>50670.981818181819</v>
      </c>
    </row>
    <row r="909" spans="1:6" x14ac:dyDescent="0.3">
      <c r="A909" s="139" t="s">
        <v>1581</v>
      </c>
      <c r="B909" s="140">
        <v>2064</v>
      </c>
      <c r="C909" s="140">
        <v>10</v>
      </c>
      <c r="D909" s="140">
        <v>51899.226446280984</v>
      </c>
      <c r="E909" s="140">
        <v>5519.6429752066133</v>
      </c>
      <c r="F909" s="138">
        <v>54268.482644628122</v>
      </c>
    </row>
    <row r="910" spans="1:6" x14ac:dyDescent="0.3">
      <c r="A910" s="139" t="s">
        <v>1581</v>
      </c>
      <c r="B910" s="140">
        <v>2064</v>
      </c>
      <c r="C910" s="140">
        <v>11</v>
      </c>
      <c r="D910" s="140">
        <v>51013.348760330555</v>
      </c>
      <c r="E910" s="140">
        <v>4199.1272727272726</v>
      </c>
      <c r="F910" s="138">
        <v>52822.413223140509</v>
      </c>
    </row>
    <row r="911" spans="1:6" x14ac:dyDescent="0.3">
      <c r="A911" s="139" t="s">
        <v>1581</v>
      </c>
      <c r="B911" s="140">
        <v>2064</v>
      </c>
      <c r="C911" s="140">
        <v>12</v>
      </c>
      <c r="D911" s="140">
        <v>52206.466115702489</v>
      </c>
      <c r="E911" s="140">
        <v>13337.315702479347</v>
      </c>
      <c r="F911" s="138">
        <v>56551.438016528926</v>
      </c>
    </row>
    <row r="912" spans="1:6" x14ac:dyDescent="0.3">
      <c r="A912" s="139" t="s">
        <v>1581</v>
      </c>
      <c r="B912" s="140">
        <v>2065</v>
      </c>
      <c r="C912" s="140">
        <v>1</v>
      </c>
      <c r="D912" s="140">
        <v>289726.29421487602</v>
      </c>
      <c r="E912" s="140">
        <v>22651.338842975216</v>
      </c>
      <c r="F912" s="138">
        <v>295676.29090909089</v>
      </c>
    </row>
    <row r="913" spans="1:6" x14ac:dyDescent="0.3">
      <c r="A913" s="139" t="s">
        <v>1581</v>
      </c>
      <c r="B913" s="140">
        <v>2065</v>
      </c>
      <c r="C913" s="140">
        <v>2</v>
      </c>
      <c r="D913" s="140">
        <v>2745349.4082644628</v>
      </c>
      <c r="E913" s="140">
        <v>20745.480991735541</v>
      </c>
      <c r="F913" s="138">
        <v>2749273.1305785123</v>
      </c>
    </row>
    <row r="914" spans="1:6" x14ac:dyDescent="0.3">
      <c r="A914" s="139" t="s">
        <v>1581</v>
      </c>
      <c r="B914" s="140">
        <v>2065</v>
      </c>
      <c r="C914" s="140">
        <v>3</v>
      </c>
      <c r="D914" s="140">
        <v>953621.59338842973</v>
      </c>
      <c r="E914" s="140">
        <v>5500.4826446280977</v>
      </c>
      <c r="F914" s="138">
        <v>957636.27768595039</v>
      </c>
    </row>
    <row r="915" spans="1:6" x14ac:dyDescent="0.3">
      <c r="A915" s="139" t="s">
        <v>1581</v>
      </c>
      <c r="B915" s="140">
        <v>2065</v>
      </c>
      <c r="C915" s="140">
        <v>4</v>
      </c>
      <c r="D915" s="140">
        <v>1196324.747107438</v>
      </c>
      <c r="E915" s="140">
        <v>5584.7801652892522</v>
      </c>
      <c r="F915" s="138">
        <v>1197801.1041322313</v>
      </c>
    </row>
    <row r="916" spans="1:6" x14ac:dyDescent="0.3">
      <c r="A916" s="139" t="s">
        <v>1581</v>
      </c>
      <c r="B916" s="140">
        <v>2065</v>
      </c>
      <c r="C916" s="140">
        <v>5</v>
      </c>
      <c r="D916" s="140">
        <v>657161.93057851226</v>
      </c>
      <c r="E916" s="140">
        <v>856.52231404958707</v>
      </c>
      <c r="F916" s="138">
        <v>660197.31570247933</v>
      </c>
    </row>
    <row r="917" spans="1:6" x14ac:dyDescent="0.3">
      <c r="A917" s="139" t="s">
        <v>1581</v>
      </c>
      <c r="B917" s="140">
        <v>2065</v>
      </c>
      <c r="C917" s="140">
        <v>6</v>
      </c>
      <c r="D917" s="140">
        <v>234738.58512396694</v>
      </c>
      <c r="E917" s="140">
        <v>828.89256198347141</v>
      </c>
      <c r="F917" s="138">
        <v>237096.87272727277</v>
      </c>
    </row>
    <row r="918" spans="1:6" x14ac:dyDescent="0.3">
      <c r="A918" s="139" t="s">
        <v>1581</v>
      </c>
      <c r="B918" s="140">
        <v>2065</v>
      </c>
      <c r="C918" s="140">
        <v>7</v>
      </c>
      <c r="D918" s="140">
        <v>93029.117355371869</v>
      </c>
      <c r="E918" s="140">
        <v>856.52231404958707</v>
      </c>
      <c r="F918" s="138">
        <v>94560.733884297515</v>
      </c>
    </row>
    <row r="919" spans="1:6" x14ac:dyDescent="0.3">
      <c r="A919" s="139" t="s">
        <v>1581</v>
      </c>
      <c r="B919" s="140">
        <v>2065</v>
      </c>
      <c r="C919" s="140">
        <v>8</v>
      </c>
      <c r="D919" s="140">
        <v>81050.638016528959</v>
      </c>
      <c r="E919" s="140">
        <v>856.52231404958707</v>
      </c>
      <c r="F919" s="138">
        <v>82502.499173553704</v>
      </c>
    </row>
    <row r="920" spans="1:6" x14ac:dyDescent="0.3">
      <c r="A920" s="139" t="s">
        <v>1581</v>
      </c>
      <c r="B920" s="140">
        <v>2065</v>
      </c>
      <c r="C920" s="140">
        <v>9</v>
      </c>
      <c r="D920" s="140">
        <v>52590.922314049589</v>
      </c>
      <c r="E920" s="140">
        <v>828.89256198347141</v>
      </c>
      <c r="F920" s="138">
        <v>53857.249586776874</v>
      </c>
    </row>
    <row r="921" spans="1:6" x14ac:dyDescent="0.3">
      <c r="A921" s="139" t="s">
        <v>1581</v>
      </c>
      <c r="B921" s="140">
        <v>2065</v>
      </c>
      <c r="C921" s="140">
        <v>10</v>
      </c>
      <c r="D921" s="140">
        <v>47313.262809917345</v>
      </c>
      <c r="E921" s="140">
        <v>1020.0198347107441</v>
      </c>
      <c r="F921" s="138">
        <v>48641.8909090909</v>
      </c>
    </row>
    <row r="922" spans="1:6" x14ac:dyDescent="0.3">
      <c r="A922" s="139" t="s">
        <v>1581</v>
      </c>
      <c r="B922" s="140">
        <v>2065</v>
      </c>
      <c r="C922" s="140">
        <v>11</v>
      </c>
      <c r="D922" s="140">
        <v>52939.814876033066</v>
      </c>
      <c r="E922" s="140">
        <v>8395.4578512396674</v>
      </c>
      <c r="F922" s="138">
        <v>55980.535537190081</v>
      </c>
    </row>
    <row r="923" spans="1:6" x14ac:dyDescent="0.3">
      <c r="A923" s="139" t="s">
        <v>1581</v>
      </c>
      <c r="B923" s="140">
        <v>2065</v>
      </c>
      <c r="C923" s="140">
        <v>12</v>
      </c>
      <c r="D923" s="140">
        <v>59103.332231404995</v>
      </c>
      <c r="E923" s="140">
        <v>938.24132231404997</v>
      </c>
      <c r="F923" s="138">
        <v>60464.449586776856</v>
      </c>
    </row>
    <row r="924" spans="1:6" x14ac:dyDescent="0.3">
      <c r="A924" s="139" t="s">
        <v>1581</v>
      </c>
      <c r="B924" s="140">
        <v>2066</v>
      </c>
      <c r="C924" s="140">
        <v>1</v>
      </c>
      <c r="D924" s="140">
        <v>57266.161983471095</v>
      </c>
      <c r="E924" s="140">
        <v>7104.7933884297481</v>
      </c>
      <c r="F924" s="138">
        <v>60609.778512396719</v>
      </c>
    </row>
    <row r="925" spans="1:6" x14ac:dyDescent="0.3">
      <c r="A925" s="139" t="s">
        <v>1581</v>
      </c>
      <c r="B925" s="140">
        <v>2066</v>
      </c>
      <c r="C925" s="140">
        <v>2</v>
      </c>
      <c r="D925" s="140">
        <v>53015.047933884322</v>
      </c>
      <c r="E925" s="140">
        <v>912.57520661157059</v>
      </c>
      <c r="F925" s="138">
        <v>54268.641322314063</v>
      </c>
    </row>
    <row r="926" spans="1:6" x14ac:dyDescent="0.3">
      <c r="A926" s="139" t="s">
        <v>1581</v>
      </c>
      <c r="B926" s="140">
        <v>2066</v>
      </c>
      <c r="C926" s="140">
        <v>3</v>
      </c>
      <c r="D926" s="140">
        <v>46032.952066115722</v>
      </c>
      <c r="E926" s="140">
        <v>13187.662809917361</v>
      </c>
      <c r="F926" s="138">
        <v>49870.512396694212</v>
      </c>
    </row>
    <row r="927" spans="1:6" x14ac:dyDescent="0.3">
      <c r="A927" s="139" t="s">
        <v>1581</v>
      </c>
      <c r="B927" s="140">
        <v>2066</v>
      </c>
      <c r="C927" s="140">
        <v>4</v>
      </c>
      <c r="D927" s="140">
        <v>124738.41322314052</v>
      </c>
      <c r="E927" s="140">
        <v>7888.2049586776793</v>
      </c>
      <c r="F927" s="138">
        <v>127793.09752066116</v>
      </c>
    </row>
    <row r="928" spans="1:6" x14ac:dyDescent="0.3">
      <c r="A928" s="139" t="s">
        <v>1581</v>
      </c>
      <c r="B928" s="140">
        <v>2066</v>
      </c>
      <c r="C928" s="140">
        <v>5</v>
      </c>
      <c r="D928" s="140">
        <v>47570.796694214892</v>
      </c>
      <c r="E928" s="140">
        <v>856.52231404958707</v>
      </c>
      <c r="F928" s="138">
        <v>48922.175206611573</v>
      </c>
    </row>
    <row r="929" spans="1:6" x14ac:dyDescent="0.3">
      <c r="A929" s="139" t="s">
        <v>1581</v>
      </c>
      <c r="B929" s="140">
        <v>2066</v>
      </c>
      <c r="C929" s="140">
        <v>6</v>
      </c>
      <c r="D929" s="140">
        <v>71493.976859504182</v>
      </c>
      <c r="E929" s="140">
        <v>828.89256198347141</v>
      </c>
      <c r="F929" s="138">
        <v>72519.550413223158</v>
      </c>
    </row>
    <row r="930" spans="1:6" x14ac:dyDescent="0.3">
      <c r="A930" s="139" t="s">
        <v>1581</v>
      </c>
      <c r="B930" s="140">
        <v>2066</v>
      </c>
      <c r="C930" s="140">
        <v>7</v>
      </c>
      <c r="D930" s="140">
        <v>84209.593388429756</v>
      </c>
      <c r="E930" s="140">
        <v>856.52231404958707</v>
      </c>
      <c r="F930" s="138">
        <v>85312.978512396701</v>
      </c>
    </row>
    <row r="931" spans="1:6" x14ac:dyDescent="0.3">
      <c r="A931" s="139" t="s">
        <v>1581</v>
      </c>
      <c r="B931" s="140">
        <v>2066</v>
      </c>
      <c r="C931" s="140">
        <v>8</v>
      </c>
      <c r="D931" s="140">
        <v>70164.277685950408</v>
      </c>
      <c r="E931" s="140">
        <v>856.52231404958707</v>
      </c>
      <c r="F931" s="138">
        <v>71300.171900826463</v>
      </c>
    </row>
    <row r="932" spans="1:6" x14ac:dyDescent="0.3">
      <c r="A932" s="139" t="s">
        <v>1581</v>
      </c>
      <c r="B932" s="140">
        <v>2066</v>
      </c>
      <c r="C932" s="140">
        <v>9</v>
      </c>
      <c r="D932" s="140">
        <v>46088.370247933875</v>
      </c>
      <c r="E932" s="140">
        <v>828.89256198347141</v>
      </c>
      <c r="F932" s="138">
        <v>47125.229752066123</v>
      </c>
    </row>
    <row r="933" spans="1:6" x14ac:dyDescent="0.3">
      <c r="A933" s="139" t="s">
        <v>1581</v>
      </c>
      <c r="B933" s="140">
        <v>2066</v>
      </c>
      <c r="C933" s="140">
        <v>10</v>
      </c>
      <c r="D933" s="140">
        <v>38525.672727272729</v>
      </c>
      <c r="E933" s="140">
        <v>856.52231404958707</v>
      </c>
      <c r="F933" s="138">
        <v>39594.228099173568</v>
      </c>
    </row>
    <row r="934" spans="1:6" x14ac:dyDescent="0.3">
      <c r="A934" s="139" t="s">
        <v>1581</v>
      </c>
      <c r="B934" s="140">
        <v>2066</v>
      </c>
      <c r="C934" s="140">
        <v>11</v>
      </c>
      <c r="D934" s="140">
        <v>37203.748760330593</v>
      </c>
      <c r="E934" s="140">
        <v>3291.5504132231431</v>
      </c>
      <c r="F934" s="138">
        <v>39254.578512396707</v>
      </c>
    </row>
    <row r="935" spans="1:6" x14ac:dyDescent="0.3">
      <c r="A935" s="139" t="s">
        <v>1581</v>
      </c>
      <c r="B935" s="140">
        <v>2066</v>
      </c>
      <c r="C935" s="140">
        <v>12</v>
      </c>
      <c r="D935" s="140">
        <v>38803.061157024807</v>
      </c>
      <c r="E935" s="140">
        <v>10047.947107438014</v>
      </c>
      <c r="F935" s="138">
        <v>43350.426446281002</v>
      </c>
    </row>
    <row r="936" spans="1:6" x14ac:dyDescent="0.3">
      <c r="A936" s="139" t="s">
        <v>1581</v>
      </c>
      <c r="B936" s="140">
        <v>2067</v>
      </c>
      <c r="C936" s="140">
        <v>1</v>
      </c>
      <c r="D936" s="140">
        <v>47943.352066115687</v>
      </c>
      <c r="E936" s="140">
        <v>3313.0314049586805</v>
      </c>
      <c r="F936" s="138">
        <v>51638.519008264462</v>
      </c>
    </row>
    <row r="937" spans="1:6" x14ac:dyDescent="0.3">
      <c r="A937" s="139" t="s">
        <v>1581</v>
      </c>
      <c r="B937" s="140">
        <v>2067</v>
      </c>
      <c r="C937" s="140">
        <v>2</v>
      </c>
      <c r="D937" s="140">
        <v>46684.800000000003</v>
      </c>
      <c r="E937" s="140">
        <v>9237.0842975206615</v>
      </c>
      <c r="F937" s="138">
        <v>50939.761983471064</v>
      </c>
    </row>
    <row r="938" spans="1:6" x14ac:dyDescent="0.3">
      <c r="A938" s="139" t="s">
        <v>1581</v>
      </c>
      <c r="B938" s="140">
        <v>2067</v>
      </c>
      <c r="C938" s="140">
        <v>3</v>
      </c>
      <c r="D938" s="140">
        <v>53454.942148760376</v>
      </c>
      <c r="E938" s="140">
        <v>1880.568595041321</v>
      </c>
      <c r="F938" s="138">
        <v>55899.966942148763</v>
      </c>
    </row>
    <row r="939" spans="1:6" x14ac:dyDescent="0.3">
      <c r="A939" s="139" t="s">
        <v>1581</v>
      </c>
      <c r="B939" s="140">
        <v>2067</v>
      </c>
      <c r="C939" s="140">
        <v>4</v>
      </c>
      <c r="D939" s="140">
        <v>37952.88595041322</v>
      </c>
      <c r="E939" s="140">
        <v>833.83140495867804</v>
      </c>
      <c r="F939" s="138">
        <v>39330.565289256199</v>
      </c>
    </row>
    <row r="940" spans="1:6" x14ac:dyDescent="0.3">
      <c r="A940" s="139" t="s">
        <v>1581</v>
      </c>
      <c r="B940" s="140">
        <v>2067</v>
      </c>
      <c r="C940" s="140">
        <v>5</v>
      </c>
      <c r="D940" s="140">
        <v>38818.889256198359</v>
      </c>
      <c r="E940" s="140">
        <v>856.52231404958707</v>
      </c>
      <c r="F940" s="138">
        <v>40155.986776859492</v>
      </c>
    </row>
    <row r="941" spans="1:6" x14ac:dyDescent="0.3">
      <c r="A941" s="139" t="s">
        <v>1581</v>
      </c>
      <c r="B941" s="140">
        <v>2067</v>
      </c>
      <c r="C941" s="140">
        <v>6</v>
      </c>
      <c r="D941" s="140">
        <v>39653.27603305786</v>
      </c>
      <c r="E941" s="140">
        <v>828.89256198347141</v>
      </c>
      <c r="F941" s="138">
        <v>40844.211570247942</v>
      </c>
    </row>
    <row r="942" spans="1:6" x14ac:dyDescent="0.3">
      <c r="A942" s="139" t="s">
        <v>1581</v>
      </c>
      <c r="B942" s="140">
        <v>2067</v>
      </c>
      <c r="C942" s="140">
        <v>7</v>
      </c>
      <c r="D942" s="140">
        <v>43945.963636363624</v>
      </c>
      <c r="E942" s="140">
        <v>856.52231404958707</v>
      </c>
      <c r="F942" s="138">
        <v>45149.890909090907</v>
      </c>
    </row>
    <row r="943" spans="1:6" x14ac:dyDescent="0.3">
      <c r="A943" s="139" t="s">
        <v>1581</v>
      </c>
      <c r="B943" s="140">
        <v>2067</v>
      </c>
      <c r="C943" s="140">
        <v>8</v>
      </c>
      <c r="D943" s="140">
        <v>43612.99834710743</v>
      </c>
      <c r="E943" s="140">
        <v>856.52231404958707</v>
      </c>
      <c r="F943" s="138">
        <v>44758.155371900815</v>
      </c>
    </row>
    <row r="944" spans="1:6" x14ac:dyDescent="0.3">
      <c r="A944" s="139" t="s">
        <v>1581</v>
      </c>
      <c r="B944" s="140">
        <v>2067</v>
      </c>
      <c r="C944" s="140">
        <v>9</v>
      </c>
      <c r="D944" s="140">
        <v>38212.542148760331</v>
      </c>
      <c r="E944" s="140">
        <v>950.41983471074411</v>
      </c>
      <c r="F944" s="138">
        <v>39360.198347107449</v>
      </c>
    </row>
    <row r="945" spans="1:6" x14ac:dyDescent="0.3">
      <c r="A945" s="139" t="s">
        <v>1581</v>
      </c>
      <c r="B945" s="140">
        <v>2067</v>
      </c>
      <c r="C945" s="140">
        <v>10</v>
      </c>
      <c r="D945" s="140">
        <v>39011.246280991749</v>
      </c>
      <c r="E945" s="140">
        <v>5212.6214876033055</v>
      </c>
      <c r="F945" s="138">
        <v>41350.671074380152</v>
      </c>
    </row>
    <row r="946" spans="1:6" x14ac:dyDescent="0.3">
      <c r="A946" s="139" t="s">
        <v>1581</v>
      </c>
      <c r="B946" s="140">
        <v>2067</v>
      </c>
      <c r="C946" s="140">
        <v>11</v>
      </c>
      <c r="D946" s="140">
        <v>37673.414876033072</v>
      </c>
      <c r="E946" s="140">
        <v>2021.9305785123954</v>
      </c>
      <c r="F946" s="138">
        <v>39606.585123966928</v>
      </c>
    </row>
    <row r="947" spans="1:6" x14ac:dyDescent="0.3">
      <c r="A947" s="139" t="s">
        <v>1581</v>
      </c>
      <c r="B947" s="140">
        <v>2067</v>
      </c>
      <c r="C947" s="140">
        <v>12</v>
      </c>
      <c r="D947" s="140">
        <v>38624.667768595049</v>
      </c>
      <c r="E947" s="140">
        <v>9048.9322314049514</v>
      </c>
      <c r="F947" s="138">
        <v>42126.525619834698</v>
      </c>
    </row>
    <row r="948" spans="1:6" x14ac:dyDescent="0.3">
      <c r="A948" s="139" t="s">
        <v>1581</v>
      </c>
      <c r="B948" s="140">
        <v>2068</v>
      </c>
      <c r="C948" s="140">
        <v>1</v>
      </c>
      <c r="D948" s="140">
        <v>39286.591735537193</v>
      </c>
      <c r="E948" s="140">
        <v>6131.9603305785058</v>
      </c>
      <c r="F948" s="138">
        <v>43541.057851239668</v>
      </c>
    </row>
    <row r="949" spans="1:6" x14ac:dyDescent="0.3">
      <c r="A949" s="139" t="s">
        <v>1581</v>
      </c>
      <c r="B949" s="140">
        <v>2068</v>
      </c>
      <c r="C949" s="140">
        <v>2</v>
      </c>
      <c r="D949" s="140">
        <v>36375.292561983457</v>
      </c>
      <c r="E949" s="140">
        <v>1937.7917355371894</v>
      </c>
      <c r="F949" s="138">
        <v>38415.728925619835</v>
      </c>
    </row>
    <row r="950" spans="1:6" x14ac:dyDescent="0.3">
      <c r="A950" s="139" t="s">
        <v>1581</v>
      </c>
      <c r="B950" s="140">
        <v>2068</v>
      </c>
      <c r="C950" s="140">
        <v>3</v>
      </c>
      <c r="D950" s="140">
        <v>38876.409917355384</v>
      </c>
      <c r="E950" s="140">
        <v>5214.0297520661115</v>
      </c>
      <c r="F950" s="138">
        <v>41385.242975206602</v>
      </c>
    </row>
    <row r="951" spans="1:6" x14ac:dyDescent="0.3">
      <c r="A951" s="139" t="s">
        <v>1581</v>
      </c>
      <c r="B951" s="140">
        <v>2068</v>
      </c>
      <c r="C951" s="140">
        <v>4</v>
      </c>
      <c r="D951" s="140">
        <v>37721.018181818181</v>
      </c>
      <c r="E951" s="140">
        <v>1560.2776859504115</v>
      </c>
      <c r="F951" s="138">
        <v>39478.413223140487</v>
      </c>
    </row>
    <row r="952" spans="1:6" x14ac:dyDescent="0.3">
      <c r="A952" s="139" t="s">
        <v>1581</v>
      </c>
      <c r="B952" s="140">
        <v>2068</v>
      </c>
      <c r="C952" s="140">
        <v>5</v>
      </c>
      <c r="D952" s="140">
        <v>39252.952066115693</v>
      </c>
      <c r="E952" s="140">
        <v>4814.122314049584</v>
      </c>
      <c r="F952" s="138">
        <v>41546.558677685964</v>
      </c>
    </row>
    <row r="953" spans="1:6" x14ac:dyDescent="0.3">
      <c r="A953" s="139" t="s">
        <v>1581</v>
      </c>
      <c r="B953" s="140">
        <v>2068</v>
      </c>
      <c r="C953" s="140">
        <v>6</v>
      </c>
      <c r="D953" s="140">
        <v>38610.783471074355</v>
      </c>
      <c r="E953" s="140">
        <v>1788.6347107438</v>
      </c>
      <c r="F953" s="138">
        <v>40204.066115702481</v>
      </c>
    </row>
    <row r="954" spans="1:6" x14ac:dyDescent="0.3">
      <c r="A954" s="139" t="s">
        <v>1581</v>
      </c>
      <c r="B954" s="140">
        <v>2068</v>
      </c>
      <c r="C954" s="140">
        <v>7</v>
      </c>
      <c r="D954" s="140">
        <v>46510.571900826428</v>
      </c>
      <c r="E954" s="140">
        <v>856.52231404958707</v>
      </c>
      <c r="F954" s="138">
        <v>47722.314049586777</v>
      </c>
    </row>
    <row r="955" spans="1:6" x14ac:dyDescent="0.3">
      <c r="A955" s="139" t="s">
        <v>1581</v>
      </c>
      <c r="B955" s="140">
        <v>2068</v>
      </c>
      <c r="C955" s="140">
        <v>8</v>
      </c>
      <c r="D955" s="140">
        <v>40568.925619834728</v>
      </c>
      <c r="E955" s="140">
        <v>856.52231404958707</v>
      </c>
      <c r="F955" s="138">
        <v>41742.069421487613</v>
      </c>
    </row>
    <row r="956" spans="1:6" x14ac:dyDescent="0.3">
      <c r="A956" s="139" t="s">
        <v>1581</v>
      </c>
      <c r="B956" s="140">
        <v>2068</v>
      </c>
      <c r="C956" s="140">
        <v>9</v>
      </c>
      <c r="D956" s="140">
        <v>37849.725619834724</v>
      </c>
      <c r="E956" s="140">
        <v>828.89256198347141</v>
      </c>
      <c r="F956" s="138">
        <v>38933.83140495867</v>
      </c>
    </row>
  </sheetData>
  <mergeCells count="1">
    <mergeCell ref="D6:E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74028-7624-4B51-A36F-158D0E6CFD15}">
  <sheetPr>
    <tabColor theme="7" tint="0.79998168889431442"/>
  </sheetPr>
  <dimension ref="B2:AZ953"/>
  <sheetViews>
    <sheetView topLeftCell="M1" workbookViewId="0">
      <selection activeCell="AC6" sqref="AC6"/>
    </sheetView>
  </sheetViews>
  <sheetFormatPr defaultRowHeight="14.4" x14ac:dyDescent="0.3"/>
  <cols>
    <col min="2" max="2" width="5" bestFit="1" customWidth="1"/>
    <col min="3" max="3" width="6.5546875" bestFit="1" customWidth="1"/>
    <col min="4" max="4" width="5" bestFit="1" customWidth="1"/>
    <col min="5" max="5" width="9.33203125" bestFit="1" customWidth="1"/>
    <col min="6" max="6" width="7.6640625" bestFit="1" customWidth="1"/>
    <col min="7" max="7" width="11.5546875" bestFit="1" customWidth="1"/>
    <col min="8" max="8" width="10.109375" bestFit="1" customWidth="1"/>
    <col min="9" max="9" width="10.21875" bestFit="1" customWidth="1"/>
    <col min="10" max="10" width="10.109375" bestFit="1" customWidth="1"/>
    <col min="11" max="12" width="14" bestFit="1" customWidth="1"/>
    <col min="13" max="13" width="10.88671875" bestFit="1" customWidth="1"/>
    <col min="14" max="14" width="14" bestFit="1" customWidth="1"/>
    <col min="15" max="15" width="12.6640625" bestFit="1" customWidth="1"/>
    <col min="16" max="16" width="8.21875" bestFit="1" customWidth="1"/>
    <col min="17" max="17" width="8.44140625" bestFit="1" customWidth="1"/>
    <col min="18" max="18" width="9.21875" customWidth="1"/>
    <col min="19" max="19" width="12.6640625" customWidth="1"/>
    <col min="20" max="20" width="8.44140625" customWidth="1"/>
    <col min="21" max="21" width="10.33203125" customWidth="1"/>
    <col min="22" max="22" width="6.33203125" bestFit="1" customWidth="1"/>
    <col min="23" max="23" width="11.77734375" bestFit="1" customWidth="1"/>
    <col min="24" max="24" width="8.44140625" bestFit="1" customWidth="1"/>
    <col min="25" max="25" width="8.44140625" customWidth="1"/>
    <col min="26" max="26" width="9" bestFit="1" customWidth="1"/>
    <col min="27" max="27" width="10.88671875" bestFit="1" customWidth="1"/>
    <col min="30" max="30" width="9" bestFit="1" customWidth="1"/>
    <col min="32" max="32" width="11.77734375" bestFit="1" customWidth="1"/>
    <col min="33" max="33" width="10.88671875" bestFit="1" customWidth="1"/>
    <col min="34" max="34" width="8.44140625" bestFit="1" customWidth="1"/>
    <col min="35" max="35" width="6.88671875" bestFit="1" customWidth="1"/>
    <col min="36" max="36" width="9.88671875" customWidth="1"/>
    <col min="37" max="38" width="10.21875" bestFit="1" customWidth="1"/>
    <col min="39" max="39" width="14" customWidth="1"/>
    <col min="40" max="40" width="15.77734375" bestFit="1" customWidth="1"/>
    <col min="41" max="41" width="10.88671875" bestFit="1" customWidth="1"/>
    <col min="42" max="42" width="14" customWidth="1"/>
    <col min="43" max="43" width="9.33203125" bestFit="1" customWidth="1"/>
    <col min="44" max="44" width="8" bestFit="1" customWidth="1"/>
    <col min="45" max="50" width="8.44140625" customWidth="1"/>
    <col min="51" max="51" width="12" customWidth="1"/>
    <col min="53" max="53" width="9.33203125" bestFit="1" customWidth="1"/>
  </cols>
  <sheetData>
    <row r="2" spans="2:52" x14ac:dyDescent="0.3"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6" t="s">
        <v>34</v>
      </c>
      <c r="Q2" s="177"/>
      <c r="R2" s="177"/>
      <c r="S2" s="177"/>
      <c r="T2" s="177"/>
      <c r="U2" s="177"/>
      <c r="V2" s="177"/>
      <c r="W2" s="177"/>
      <c r="X2" s="177"/>
      <c r="Y2" s="177"/>
      <c r="Z2" s="177"/>
      <c r="AA2" s="177"/>
      <c r="AB2" s="177"/>
      <c r="AC2" s="177"/>
      <c r="AD2" s="177"/>
      <c r="AE2" s="177"/>
    </row>
    <row r="3" spans="2:52" ht="14.55" customHeight="1" x14ac:dyDescent="0.3">
      <c r="E3" s="175"/>
      <c r="F3" s="175"/>
      <c r="G3" s="175"/>
      <c r="H3" s="175"/>
      <c r="I3" s="175"/>
      <c r="J3" s="175"/>
      <c r="K3" s="178" t="s">
        <v>28</v>
      </c>
      <c r="L3" s="178" t="s">
        <v>109</v>
      </c>
      <c r="M3" s="178"/>
      <c r="N3" s="178"/>
      <c r="O3" s="179" t="s">
        <v>91</v>
      </c>
      <c r="P3" s="182" t="s">
        <v>61</v>
      </c>
      <c r="Q3" s="182"/>
      <c r="R3" s="182"/>
      <c r="S3" s="182"/>
      <c r="T3" s="182"/>
      <c r="U3" s="183" t="s">
        <v>36</v>
      </c>
      <c r="V3" s="182" t="s">
        <v>67</v>
      </c>
      <c r="W3" s="182"/>
      <c r="X3" s="182"/>
      <c r="Y3" s="176" t="s">
        <v>35</v>
      </c>
      <c r="Z3" s="177"/>
      <c r="AA3" s="177"/>
      <c r="AB3" s="177"/>
      <c r="AC3" s="177"/>
      <c r="AD3" s="177"/>
      <c r="AE3" s="186"/>
    </row>
    <row r="4" spans="2:52" s="3" customFormat="1" ht="57.6" x14ac:dyDescent="0.3">
      <c r="E4" s="119" t="s">
        <v>30</v>
      </c>
      <c r="F4" s="178" t="s">
        <v>29</v>
      </c>
      <c r="G4" s="178"/>
      <c r="H4" s="119" t="s">
        <v>105</v>
      </c>
      <c r="I4" s="119" t="s">
        <v>121</v>
      </c>
      <c r="J4" s="119" t="s">
        <v>122</v>
      </c>
      <c r="K4" s="178"/>
      <c r="L4" s="178"/>
      <c r="M4" s="178"/>
      <c r="N4" s="178"/>
      <c r="O4" s="180"/>
      <c r="P4" s="182"/>
      <c r="Q4" s="182"/>
      <c r="R4" s="182"/>
      <c r="S4" s="182"/>
      <c r="T4" s="182"/>
      <c r="U4" s="184"/>
      <c r="V4" s="120" t="s">
        <v>29</v>
      </c>
      <c r="W4" s="183" t="s">
        <v>1636</v>
      </c>
      <c r="X4" s="183" t="s">
        <v>66</v>
      </c>
      <c r="Y4" s="120" t="s">
        <v>29</v>
      </c>
      <c r="Z4" s="182" t="s">
        <v>106</v>
      </c>
      <c r="AA4" s="182"/>
      <c r="AB4" s="182" t="s">
        <v>123</v>
      </c>
      <c r="AC4" s="182"/>
      <c r="AD4" s="182" t="s">
        <v>124</v>
      </c>
      <c r="AE4" s="182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</row>
    <row r="5" spans="2:52" s="3" customFormat="1" ht="86.4" x14ac:dyDescent="0.3">
      <c r="B5" s="5" t="s">
        <v>18</v>
      </c>
      <c r="C5" s="5" t="s">
        <v>19</v>
      </c>
      <c r="D5" s="32" t="s">
        <v>17</v>
      </c>
      <c r="E5" s="119" t="s">
        <v>33</v>
      </c>
      <c r="F5" s="119" t="str">
        <f>'[1]Strm Hydr Analysis'!D5</f>
        <v>Feather River into Wyandotte Creek</v>
      </c>
      <c r="G5" s="119" t="str">
        <f>'[1]Strm Hydr Analysis'!E5</f>
        <v>North Honcut Creek into Wyandotte Creek</v>
      </c>
      <c r="H5" s="119" t="str">
        <f>'[1]Drainsheds Analysis'!D5</f>
        <v>From Foothills</v>
      </c>
      <c r="I5" s="119" t="str">
        <f>'[1]Drainsheds Analysis'!I5</f>
        <v>From Foothills</v>
      </c>
      <c r="J5" s="119" t="str">
        <f>'[1]Drainsheds Analysis'!N5</f>
        <v>From Foothills</v>
      </c>
      <c r="K5" s="178"/>
      <c r="L5" s="119" t="s">
        <v>62</v>
      </c>
      <c r="M5" s="119" t="s">
        <v>63</v>
      </c>
      <c r="N5" s="119" t="s">
        <v>64</v>
      </c>
      <c r="O5" s="181"/>
      <c r="P5" s="120" t="s">
        <v>62</v>
      </c>
      <c r="Q5" s="120" t="s">
        <v>63</v>
      </c>
      <c r="R5" s="120" t="s">
        <v>64</v>
      </c>
      <c r="S5" s="120" t="s">
        <v>65</v>
      </c>
      <c r="T5" s="120" t="s">
        <v>40</v>
      </c>
      <c r="U5" s="185"/>
      <c r="V5" s="120" t="s">
        <v>53</v>
      </c>
      <c r="W5" s="185"/>
      <c r="X5" s="185"/>
      <c r="Y5" s="120" t="str">
        <f>'[1]Strm Hydr Analysis'!F5</f>
        <v>Feather River out of Wyandotte Creek</v>
      </c>
      <c r="Z5" s="120" t="str">
        <f>'[1]Drainsheds Analysis'!G5</f>
        <v>To Butte</v>
      </c>
      <c r="AA5" s="120" t="str">
        <f>'[1]Drainsheds Analysis'!H5</f>
        <v>To Outside</v>
      </c>
      <c r="AB5" s="120" t="str">
        <f>'[1]Drainsheds Analysis'!L5</f>
        <v>To Butte</v>
      </c>
      <c r="AC5" s="120" t="str">
        <f>'[1]Drainsheds Analysis'!M5</f>
        <v>To Outside</v>
      </c>
      <c r="AD5" s="120" t="str">
        <f>'[1]Drainsheds Analysis'!Q5</f>
        <v>To Butte</v>
      </c>
      <c r="AE5" s="120" t="str">
        <f>'[1]Drainsheds Analysis'!R5</f>
        <v>To Outside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</row>
    <row r="6" spans="2:52" x14ac:dyDescent="0.3">
      <c r="B6">
        <v>1989</v>
      </c>
      <c r="C6">
        <v>10</v>
      </c>
      <c r="D6">
        <f>IF(C6&gt;9,B6+1,B6)</f>
        <v>1990</v>
      </c>
      <c r="E6" s="2">
        <f>'Divs Extract'!D5+'ZBud Extract Monthly'!O5</f>
        <v>417.64419354838708</v>
      </c>
      <c r="F6" s="2">
        <f>'Strm Hydr Analysis'!D9</f>
        <v>38271.84793388431</v>
      </c>
      <c r="G6" s="2">
        <f>'Strm Hydr Analysis'!E9</f>
        <v>3242.3801652892575</v>
      </c>
      <c r="H6" s="2"/>
      <c r="I6" s="2"/>
      <c r="J6" s="2"/>
      <c r="K6" s="2">
        <f>'ZBud Extract Monthly'!C5</f>
        <v>13218.3</v>
      </c>
      <c r="L6" s="2">
        <f>'ZBud Extract Monthly'!K5</f>
        <v>348</v>
      </c>
      <c r="M6" s="2">
        <f>'ZBud Extract Monthly'!L5</f>
        <v>4.5999999999999996</v>
      </c>
      <c r="N6" s="2">
        <f>'ZBud Extract Monthly'!M5</f>
        <v>286.60000000000002</v>
      </c>
      <c r="O6" s="2">
        <f>'ZBud Extract Monthly'!V5</f>
        <v>3733.26</v>
      </c>
      <c r="P6" s="2">
        <f>'ZBud Extract Monthly'!D5</f>
        <v>2329</v>
      </c>
      <c r="Q6" s="2">
        <f>'ZBud Extract Monthly'!E5</f>
        <v>455.1</v>
      </c>
      <c r="R6" s="2">
        <f>'ZBud Extract Monthly'!F5</f>
        <v>134.30000000000001</v>
      </c>
      <c r="S6" s="2">
        <f>'ZBud Extract Monthly'!G5</f>
        <v>3472.9</v>
      </c>
      <c r="T6" s="2">
        <f>'NRL Extract'!D5</f>
        <v>1.3159999999999996</v>
      </c>
      <c r="U6" s="2">
        <f>'ZBud Extract Monthly'!H5</f>
        <v>4066.5</v>
      </c>
      <c r="V6" s="2">
        <f>'ZBud Extract Monthly'!U5</f>
        <v>146.31</v>
      </c>
      <c r="W6" s="2">
        <f>'ZBud Extract Monthly'!O5</f>
        <v>307.27</v>
      </c>
      <c r="X6" s="2">
        <f>'ZBud Extract Monthly'!N5</f>
        <v>193.25</v>
      </c>
      <c r="Y6" s="2">
        <f>'Strm Hydr Analysis'!F9</f>
        <v>40375.10082644628</v>
      </c>
      <c r="Z6" s="2">
        <f>'Drainshed Analysis WY'!E7</f>
        <v>629.9</v>
      </c>
      <c r="AA6" s="2">
        <f>'Drainshed Analysis WY'!F7</f>
        <v>8567.3000000000011</v>
      </c>
      <c r="AB6" s="2"/>
      <c r="AC6" s="2"/>
      <c r="AD6" s="2"/>
      <c r="AE6" s="2"/>
      <c r="AF6" s="9"/>
    </row>
    <row r="7" spans="2:52" x14ac:dyDescent="0.3">
      <c r="B7">
        <v>1989</v>
      </c>
      <c r="C7">
        <v>11</v>
      </c>
      <c r="D7">
        <f t="shared" ref="D7:D70" si="0">IF(C7&gt;9,B7+1,B7)</f>
        <v>1990</v>
      </c>
      <c r="E7" s="2">
        <f>'Divs Extract'!D6+'ZBud Extract Monthly'!O6</f>
        <v>391.28200925313945</v>
      </c>
      <c r="F7" s="2">
        <f>'Strm Hydr Analysis'!D10</f>
        <v>37594.135537190079</v>
      </c>
      <c r="G7" s="2">
        <f>'Strm Hydr Analysis'!E10</f>
        <v>3096.813223140497</v>
      </c>
      <c r="H7" s="2"/>
      <c r="I7" s="2"/>
      <c r="J7" s="2"/>
      <c r="K7" s="2">
        <f>'ZBud Extract Monthly'!C6</f>
        <v>6527.5</v>
      </c>
      <c r="L7" s="2">
        <f>'ZBud Extract Monthly'!K6</f>
        <v>621.79999999999995</v>
      </c>
      <c r="M7" s="2">
        <f>'ZBud Extract Monthly'!L6</f>
        <v>4.5999999999999996</v>
      </c>
      <c r="N7" s="2">
        <f>'ZBud Extract Monthly'!M6</f>
        <v>264.89999999999998</v>
      </c>
      <c r="O7" s="2">
        <f>'ZBud Extract Monthly'!V6</f>
        <v>3493.04</v>
      </c>
      <c r="P7" s="2">
        <f>'ZBud Extract Monthly'!D6</f>
        <v>2130</v>
      </c>
      <c r="Q7" s="2">
        <f>'ZBud Extract Monthly'!E6</f>
        <v>432.2</v>
      </c>
      <c r="R7" s="2">
        <f>'ZBud Extract Monthly'!F6</f>
        <v>98.9</v>
      </c>
      <c r="S7" s="2">
        <f>'ZBud Extract Monthly'!G6</f>
        <v>3640.7</v>
      </c>
      <c r="T7" s="2">
        <f>'NRL Extract'!D6</f>
        <v>1.5279999999999991</v>
      </c>
      <c r="U7" s="2">
        <f>'ZBud Extract Monthly'!H6</f>
        <v>2587.8000000000002</v>
      </c>
      <c r="V7" s="2">
        <f>'ZBud Extract Monthly'!U6</f>
        <v>120.71</v>
      </c>
      <c r="W7" s="2">
        <f>'ZBud Extract Monthly'!O6</f>
        <v>297.36</v>
      </c>
      <c r="X7" s="2">
        <f>'ZBud Extract Monthly'!N6</f>
        <v>153.74</v>
      </c>
      <c r="Y7" s="2">
        <f>'Strm Hydr Analysis'!F10</f>
        <v>39438.208264462795</v>
      </c>
      <c r="Z7" s="2"/>
      <c r="AA7" s="2"/>
      <c r="AB7" s="2"/>
      <c r="AC7" s="2"/>
      <c r="AD7" s="2"/>
      <c r="AE7" s="2"/>
      <c r="AF7" s="2"/>
    </row>
    <row r="8" spans="2:52" x14ac:dyDescent="0.3">
      <c r="B8">
        <v>1989</v>
      </c>
      <c r="C8">
        <v>12</v>
      </c>
      <c r="D8">
        <f t="shared" si="0"/>
        <v>1990</v>
      </c>
      <c r="E8" s="2">
        <f>'Divs Extract'!D7+'ZBud Extract Monthly'!O7</f>
        <v>411.23036925719191</v>
      </c>
      <c r="F8" s="2">
        <f>'Strm Hydr Analysis'!D11</f>
        <v>39064.680991735549</v>
      </c>
      <c r="G8" s="2">
        <f>'Strm Hydr Analysis'!E11</f>
        <v>856.52231404958707</v>
      </c>
      <c r="H8" s="2"/>
      <c r="I8" s="2"/>
      <c r="J8" s="2"/>
      <c r="K8" s="2">
        <f>'ZBud Extract Monthly'!C7</f>
        <v>0</v>
      </c>
      <c r="L8" s="2">
        <f>'ZBud Extract Monthly'!K7</f>
        <v>2440.8000000000002</v>
      </c>
      <c r="M8" s="2">
        <f>'ZBud Extract Monthly'!L7</f>
        <v>2.6</v>
      </c>
      <c r="N8" s="2">
        <f>'ZBud Extract Monthly'!M7</f>
        <v>398.7</v>
      </c>
      <c r="O8" s="2">
        <f>'ZBud Extract Monthly'!V7</f>
        <v>2342.73</v>
      </c>
      <c r="P8" s="2">
        <f>'ZBud Extract Monthly'!D7</f>
        <v>1720.3</v>
      </c>
      <c r="Q8" s="2">
        <f>'ZBud Extract Monthly'!E7</f>
        <v>326.7</v>
      </c>
      <c r="R8" s="2">
        <f>'ZBud Extract Monthly'!F7</f>
        <v>82.1</v>
      </c>
      <c r="S8" s="2">
        <f>'ZBud Extract Monthly'!G7</f>
        <v>2812.9</v>
      </c>
      <c r="T8" s="2">
        <f>'NRL Extract'!D7</f>
        <v>2.3529999999999993</v>
      </c>
      <c r="U8" s="2">
        <f>'ZBud Extract Monthly'!H7</f>
        <v>2034.1000000000001</v>
      </c>
      <c r="V8" s="2">
        <f>'ZBud Extract Monthly'!U7</f>
        <v>138.57</v>
      </c>
      <c r="W8" s="2">
        <f>'ZBud Extract Monthly'!O7</f>
        <v>307.27</v>
      </c>
      <c r="X8" s="2">
        <f>'ZBud Extract Monthly'!N7</f>
        <v>134.97999999999999</v>
      </c>
      <c r="Y8" s="2">
        <f>'Strm Hydr Analysis'!F11</f>
        <v>40602.029752066126</v>
      </c>
      <c r="Z8" s="2"/>
      <c r="AA8" s="2"/>
      <c r="AB8" s="2"/>
      <c r="AC8" s="2"/>
      <c r="AD8" s="2"/>
      <c r="AE8" s="2"/>
      <c r="AF8" s="2"/>
    </row>
    <row r="9" spans="2:52" x14ac:dyDescent="0.3">
      <c r="B9">
        <v>1990</v>
      </c>
      <c r="C9">
        <v>1</v>
      </c>
      <c r="D9">
        <f t="shared" si="0"/>
        <v>1990</v>
      </c>
      <c r="E9" s="2">
        <f>'Divs Extract'!D8+'ZBud Extract Monthly'!O8</f>
        <v>383.72448504983385</v>
      </c>
      <c r="F9" s="2">
        <f>'Strm Hydr Analysis'!D12</f>
        <v>39452.09256198346</v>
      </c>
      <c r="G9" s="2">
        <f>'Strm Hydr Analysis'!E12</f>
        <v>10170.287603305793</v>
      </c>
      <c r="H9" s="2"/>
      <c r="I9" s="2"/>
      <c r="J9" s="2"/>
      <c r="K9" s="2">
        <f>'ZBud Extract Monthly'!C8</f>
        <v>30715.800000000003</v>
      </c>
      <c r="L9" s="2">
        <f>'ZBud Extract Monthly'!K8</f>
        <v>83.3</v>
      </c>
      <c r="M9" s="2">
        <f>'ZBud Extract Monthly'!L8</f>
        <v>8.8000000000000007</v>
      </c>
      <c r="N9" s="2">
        <f>'ZBud Extract Monthly'!M8</f>
        <v>291.89999999999998</v>
      </c>
      <c r="O9" s="2">
        <f>'ZBud Extract Monthly'!V8</f>
        <v>5061.2</v>
      </c>
      <c r="P9" s="2">
        <f>'ZBud Extract Monthly'!D8</f>
        <v>2111.1999999999998</v>
      </c>
      <c r="Q9" s="2">
        <f>'ZBud Extract Monthly'!E8</f>
        <v>442.4</v>
      </c>
      <c r="R9" s="2">
        <f>'ZBud Extract Monthly'!F8</f>
        <v>90.4</v>
      </c>
      <c r="S9" s="2">
        <f>'ZBud Extract Monthly'!G8</f>
        <v>3560.8</v>
      </c>
      <c r="T9" s="2">
        <f>'NRL Extract'!D8</f>
        <v>0.91200000000000059</v>
      </c>
      <c r="U9" s="2">
        <f>'ZBud Extract Monthly'!H8</f>
        <v>12724.099999999999</v>
      </c>
      <c r="V9" s="2">
        <f>'ZBud Extract Monthly'!U8</f>
        <v>198.27</v>
      </c>
      <c r="W9" s="2">
        <f>'ZBud Extract Monthly'!O8</f>
        <v>307.27</v>
      </c>
      <c r="X9" s="2">
        <f>'ZBud Extract Monthly'!N8</f>
        <v>107.32</v>
      </c>
      <c r="Y9" s="2">
        <f>'Strm Hydr Analysis'!F12</f>
        <v>42835.319008264465</v>
      </c>
      <c r="Z9" s="2"/>
      <c r="AA9" s="2"/>
      <c r="AB9" s="2"/>
      <c r="AC9" s="2"/>
      <c r="AD9" s="2"/>
      <c r="AE9" s="2"/>
      <c r="AF9" s="2"/>
    </row>
    <row r="10" spans="2:52" x14ac:dyDescent="0.3">
      <c r="B10">
        <v>1990</v>
      </c>
      <c r="C10">
        <v>2</v>
      </c>
      <c r="D10">
        <f t="shared" si="0"/>
        <v>1990</v>
      </c>
      <c r="E10" s="2">
        <f>'Divs Extract'!D9+'ZBud Extract Monthly'!O9</f>
        <v>341.36067997215127</v>
      </c>
      <c r="F10" s="2">
        <f>'Strm Hydr Analysis'!D13</f>
        <v>35721.203305785115</v>
      </c>
      <c r="G10" s="2">
        <f>'Strm Hydr Analysis'!E13</f>
        <v>4227.3520661157008</v>
      </c>
      <c r="H10" s="2"/>
      <c r="I10" s="2"/>
      <c r="J10" s="2"/>
      <c r="K10" s="2">
        <f>'ZBud Extract Monthly'!C9</f>
        <v>15247.900000000001</v>
      </c>
      <c r="L10" s="2">
        <f>'ZBud Extract Monthly'!K9</f>
        <v>1.8</v>
      </c>
      <c r="M10" s="2">
        <f>'ZBud Extract Monthly'!L9</f>
        <v>0.6</v>
      </c>
      <c r="N10" s="2">
        <f>'ZBud Extract Monthly'!M9</f>
        <v>0</v>
      </c>
      <c r="O10" s="2">
        <f>'ZBud Extract Monthly'!V9</f>
        <v>4127.96</v>
      </c>
      <c r="P10" s="2">
        <f>'ZBud Extract Monthly'!D9</f>
        <v>2880.1</v>
      </c>
      <c r="Q10" s="2">
        <f>'ZBud Extract Monthly'!E9</f>
        <v>590.4</v>
      </c>
      <c r="R10" s="2">
        <f>'ZBud Extract Monthly'!F9</f>
        <v>126</v>
      </c>
      <c r="S10" s="2">
        <f>'ZBud Extract Monthly'!G9</f>
        <v>4893.3</v>
      </c>
      <c r="T10" s="2">
        <f>'NRL Extract'!D9</f>
        <v>4.3519999999999994</v>
      </c>
      <c r="U10" s="2">
        <f>'ZBud Extract Monthly'!H9</f>
        <v>7175.1</v>
      </c>
      <c r="V10" s="2">
        <f>'ZBud Extract Monthly'!U9</f>
        <v>105.72</v>
      </c>
      <c r="W10" s="2">
        <f>'ZBud Extract Monthly'!O9</f>
        <v>277.52999999999997</v>
      </c>
      <c r="X10" s="2">
        <f>'ZBud Extract Monthly'!N9</f>
        <v>92.44</v>
      </c>
      <c r="Y10" s="2">
        <f>'Strm Hydr Analysis'!F13</f>
        <v>37926.763636363634</v>
      </c>
      <c r="Z10" s="2"/>
      <c r="AA10" s="2"/>
      <c r="AB10" s="2"/>
      <c r="AC10" s="2"/>
      <c r="AD10" s="2"/>
      <c r="AE10" s="2"/>
      <c r="AF10" s="2"/>
    </row>
    <row r="11" spans="2:52" x14ac:dyDescent="0.3">
      <c r="B11">
        <v>1990</v>
      </c>
      <c r="C11">
        <v>3</v>
      </c>
      <c r="D11">
        <f t="shared" si="0"/>
        <v>1990</v>
      </c>
      <c r="E11" s="2">
        <f>'Divs Extract'!D10+'ZBud Extract Monthly'!O10</f>
        <v>386.20888292158963</v>
      </c>
      <c r="F11" s="2">
        <f>'Strm Hydr Analysis'!D14</f>
        <v>39255.927272727262</v>
      </c>
      <c r="G11" s="2">
        <f>'Strm Hydr Analysis'!E14</f>
        <v>3125.6528925619855</v>
      </c>
      <c r="H11" s="2"/>
      <c r="I11" s="2"/>
      <c r="J11" s="2"/>
      <c r="K11" s="2">
        <f>'ZBud Extract Monthly'!C10</f>
        <v>9947</v>
      </c>
      <c r="L11" s="2">
        <f>'ZBud Extract Monthly'!K10</f>
        <v>1906.4</v>
      </c>
      <c r="M11" s="2">
        <f>'ZBud Extract Monthly'!L10</f>
        <v>9.9</v>
      </c>
      <c r="N11" s="2">
        <f>'ZBud Extract Monthly'!M10</f>
        <v>0</v>
      </c>
      <c r="O11" s="2">
        <f>'ZBud Extract Monthly'!V10</f>
        <v>3768.53</v>
      </c>
      <c r="P11" s="2">
        <f>'ZBud Extract Monthly'!D10</f>
        <v>3840.7</v>
      </c>
      <c r="Q11" s="2">
        <f>'ZBud Extract Monthly'!E10</f>
        <v>684.7</v>
      </c>
      <c r="R11" s="2">
        <f>'ZBud Extract Monthly'!F10</f>
        <v>264.5</v>
      </c>
      <c r="S11" s="2">
        <f>'ZBud Extract Monthly'!G10</f>
        <v>6489.8</v>
      </c>
      <c r="T11" s="2">
        <f>'NRL Extract'!D10</f>
        <v>0.94100000000000006</v>
      </c>
      <c r="U11" s="2">
        <f>'ZBud Extract Monthly'!H10</f>
        <v>4376.6000000000004</v>
      </c>
      <c r="V11" s="2">
        <f>'ZBud Extract Monthly'!U10</f>
        <v>106.56</v>
      </c>
      <c r="W11" s="2">
        <f>'ZBud Extract Monthly'!O10</f>
        <v>307.27</v>
      </c>
      <c r="X11" s="2">
        <f>'ZBud Extract Monthly'!N10</f>
        <v>104.84</v>
      </c>
      <c r="Y11" s="2">
        <f>'Strm Hydr Analysis'!F14</f>
        <v>41249.355371900827</v>
      </c>
      <c r="Z11" s="2"/>
      <c r="AA11" s="2"/>
      <c r="AB11" s="2"/>
      <c r="AC11" s="2"/>
      <c r="AD11" s="2"/>
      <c r="AE11" s="2"/>
      <c r="AF11" s="2"/>
    </row>
    <row r="12" spans="2:52" x14ac:dyDescent="0.3">
      <c r="B12">
        <v>1990</v>
      </c>
      <c r="C12">
        <v>4</v>
      </c>
      <c r="D12">
        <f t="shared" si="0"/>
        <v>1990</v>
      </c>
      <c r="E12" s="2">
        <f>'Divs Extract'!D11+'ZBud Extract Monthly'!O11</f>
        <v>436.99515516442796</v>
      </c>
      <c r="F12" s="2">
        <f>'Strm Hydr Analysis'!D15</f>
        <v>38450.221487603303</v>
      </c>
      <c r="G12" s="2">
        <f>'Strm Hydr Analysis'!E15</f>
        <v>1182.0495867768591</v>
      </c>
      <c r="H12" s="2"/>
      <c r="I12" s="2"/>
      <c r="J12" s="2"/>
      <c r="K12" s="2">
        <f>'ZBud Extract Monthly'!C11</f>
        <v>1967</v>
      </c>
      <c r="L12" s="2">
        <f>'ZBud Extract Monthly'!K11</f>
        <v>4774</v>
      </c>
      <c r="M12" s="2">
        <f>'ZBud Extract Monthly'!L11</f>
        <v>0.1</v>
      </c>
      <c r="N12" s="2">
        <f>'ZBud Extract Monthly'!M11</f>
        <v>0</v>
      </c>
      <c r="O12" s="2">
        <f>'ZBud Extract Monthly'!V11</f>
        <v>2881.97</v>
      </c>
      <c r="P12" s="2">
        <f>'ZBud Extract Monthly'!D11</f>
        <v>4288.6000000000004</v>
      </c>
      <c r="Q12" s="2">
        <f>'ZBud Extract Monthly'!E11</f>
        <v>507.8</v>
      </c>
      <c r="R12" s="2">
        <f>'ZBud Extract Monthly'!F11</f>
        <v>356.8</v>
      </c>
      <c r="S12" s="2">
        <f>'ZBud Extract Monthly'!G11</f>
        <v>3002</v>
      </c>
      <c r="T12" s="2">
        <f>'NRL Extract'!D11</f>
        <v>2.1829999999999994</v>
      </c>
      <c r="U12" s="2">
        <f>'ZBud Extract Monthly'!H11</f>
        <v>1658.4999999999998</v>
      </c>
      <c r="V12" s="2">
        <f>'ZBud Extract Monthly'!U11</f>
        <v>141.51</v>
      </c>
      <c r="W12" s="2">
        <f>'ZBud Extract Monthly'!O11</f>
        <v>297.36</v>
      </c>
      <c r="X12" s="2">
        <f>'ZBud Extract Monthly'!N11</f>
        <v>260.64</v>
      </c>
      <c r="Y12" s="2">
        <f>'Strm Hydr Analysis'!F15</f>
        <v>39986.776859504142</v>
      </c>
      <c r="Z12" s="2"/>
      <c r="AA12" s="2"/>
      <c r="AB12" s="2"/>
      <c r="AC12" s="2"/>
      <c r="AD12" s="2"/>
      <c r="AE12" s="2"/>
      <c r="AF12" s="2"/>
    </row>
    <row r="13" spans="2:52" x14ac:dyDescent="0.3">
      <c r="B13">
        <v>1990</v>
      </c>
      <c r="C13">
        <v>5</v>
      </c>
      <c r="D13">
        <f t="shared" si="0"/>
        <v>1990</v>
      </c>
      <c r="E13" s="2">
        <f>'Divs Extract'!D12+'ZBud Extract Monthly'!O12</f>
        <v>568.69145615311436</v>
      </c>
      <c r="F13" s="2">
        <f>'Strm Hydr Analysis'!D16</f>
        <v>38822.856198347115</v>
      </c>
      <c r="G13" s="2">
        <f>'Strm Hydr Analysis'!E16</f>
        <v>5578.5917355371885</v>
      </c>
      <c r="H13" s="2"/>
      <c r="I13" s="2"/>
      <c r="J13" s="2"/>
      <c r="K13" s="2">
        <f>'ZBud Extract Monthly'!C12</f>
        <v>17555</v>
      </c>
      <c r="L13" s="2">
        <f>'ZBud Extract Monthly'!K12</f>
        <v>4439.3999999999996</v>
      </c>
      <c r="M13" s="2">
        <f>'ZBud Extract Monthly'!L12</f>
        <v>23.8</v>
      </c>
      <c r="N13" s="2">
        <f>'ZBud Extract Monthly'!M12</f>
        <v>0</v>
      </c>
      <c r="O13" s="2">
        <f>'ZBud Extract Monthly'!V12</f>
        <v>3727.88</v>
      </c>
      <c r="P13" s="2">
        <f>'ZBud Extract Monthly'!D12</f>
        <v>4859.5</v>
      </c>
      <c r="Q13" s="2">
        <f>'ZBud Extract Monthly'!E12</f>
        <v>513.79999999999995</v>
      </c>
      <c r="R13" s="2">
        <f>'ZBud Extract Monthly'!F12</f>
        <v>149.5</v>
      </c>
      <c r="S13" s="2">
        <f>'ZBud Extract Monthly'!G12</f>
        <v>1914.4</v>
      </c>
      <c r="T13" s="2">
        <f>'NRL Extract'!D12</f>
        <v>18.05</v>
      </c>
      <c r="U13" s="2">
        <f>'ZBud Extract Monthly'!H12</f>
        <v>3191.8999999999996</v>
      </c>
      <c r="V13" s="2">
        <f>'ZBud Extract Monthly'!U12</f>
        <v>164.71</v>
      </c>
      <c r="W13" s="2">
        <f>'ZBud Extract Monthly'!O12</f>
        <v>307.27</v>
      </c>
      <c r="X13" s="2">
        <f>'ZBud Extract Monthly'!N12</f>
        <v>316.52</v>
      </c>
      <c r="Y13" s="2">
        <f>'Strm Hydr Analysis'!F16</f>
        <v>41033.018181818181</v>
      </c>
      <c r="Z13" s="2"/>
      <c r="AA13" s="2"/>
      <c r="AB13" s="2"/>
      <c r="AC13" s="2"/>
      <c r="AD13" s="2"/>
      <c r="AE13" s="2"/>
      <c r="AF13" s="2"/>
    </row>
    <row r="14" spans="2:52" x14ac:dyDescent="0.3">
      <c r="B14">
        <v>1990</v>
      </c>
      <c r="C14">
        <v>6</v>
      </c>
      <c r="D14">
        <f t="shared" si="0"/>
        <v>1990</v>
      </c>
      <c r="E14" s="2">
        <f>'Divs Extract'!D13+'ZBud Extract Monthly'!O13</f>
        <v>685.04519909842213</v>
      </c>
      <c r="F14" s="2">
        <f>'Strm Hydr Analysis'!D17</f>
        <v>37269.044628099175</v>
      </c>
      <c r="G14" s="2">
        <f>'Strm Hydr Analysis'!E17</f>
        <v>828.89256198347141</v>
      </c>
      <c r="H14" s="2"/>
      <c r="I14" s="2"/>
      <c r="J14" s="2"/>
      <c r="K14" s="2">
        <f>'ZBud Extract Monthly'!C13</f>
        <v>1.7</v>
      </c>
      <c r="L14" s="2">
        <f>'ZBud Extract Monthly'!K13</f>
        <v>5826.5</v>
      </c>
      <c r="M14" s="2">
        <f>'ZBud Extract Monthly'!L13</f>
        <v>19.2</v>
      </c>
      <c r="N14" s="2">
        <f>'ZBud Extract Monthly'!M13</f>
        <v>393.3</v>
      </c>
      <c r="O14" s="2">
        <f>'ZBud Extract Monthly'!V13</f>
        <v>3442.12</v>
      </c>
      <c r="P14" s="2">
        <f>'ZBud Extract Monthly'!D13</f>
        <v>6637.2</v>
      </c>
      <c r="Q14" s="2">
        <f>'ZBud Extract Monthly'!E13</f>
        <v>852</v>
      </c>
      <c r="R14" s="2">
        <f>'ZBud Extract Monthly'!F13</f>
        <v>269.89999999999998</v>
      </c>
      <c r="S14" s="2">
        <f>'ZBud Extract Monthly'!G13</f>
        <v>4777.2</v>
      </c>
      <c r="T14" s="2">
        <f>'NRL Extract'!D13</f>
        <v>25.545000000000002</v>
      </c>
      <c r="U14" s="2">
        <f>'ZBud Extract Monthly'!H13</f>
        <v>3104</v>
      </c>
      <c r="V14" s="2">
        <f>'ZBud Extract Monthly'!U13</f>
        <v>84.11</v>
      </c>
      <c r="W14" s="2">
        <f>'ZBud Extract Monthly'!O13</f>
        <v>297.36</v>
      </c>
      <c r="X14" s="2">
        <f>'ZBud Extract Monthly'!N13</f>
        <v>338.82</v>
      </c>
      <c r="Y14" s="2">
        <f>'Strm Hydr Analysis'!F17</f>
        <v>38892.099173553717</v>
      </c>
      <c r="Z14" s="2"/>
      <c r="AA14" s="2"/>
      <c r="AB14" s="2"/>
      <c r="AC14" s="2"/>
      <c r="AD14" s="2"/>
      <c r="AE14" s="2"/>
      <c r="AF14" s="2"/>
    </row>
    <row r="15" spans="2:52" x14ac:dyDescent="0.3">
      <c r="B15">
        <v>1990</v>
      </c>
      <c r="C15">
        <v>7</v>
      </c>
      <c r="D15">
        <f t="shared" si="0"/>
        <v>1990</v>
      </c>
      <c r="E15" s="2">
        <f>'Divs Extract'!D14+'ZBud Extract Monthly'!O14</f>
        <v>783.62146127347455</v>
      </c>
      <c r="F15" s="2">
        <f>'Strm Hydr Analysis'!D18</f>
        <v>38876.33057851241</v>
      </c>
      <c r="G15" s="2">
        <f>'Strm Hydr Analysis'!E18</f>
        <v>856.52231404958707</v>
      </c>
      <c r="H15" s="2"/>
      <c r="I15" s="2"/>
      <c r="J15" s="2"/>
      <c r="K15" s="2">
        <f>'ZBud Extract Monthly'!C14</f>
        <v>0</v>
      </c>
      <c r="L15" s="2">
        <f>'ZBud Extract Monthly'!K14</f>
        <v>6261.9</v>
      </c>
      <c r="M15" s="2">
        <f>'ZBud Extract Monthly'!L14</f>
        <v>130.6</v>
      </c>
      <c r="N15" s="2">
        <f>'ZBud Extract Monthly'!M14</f>
        <v>312.89999999999998</v>
      </c>
      <c r="O15" s="2">
        <f>'ZBud Extract Monthly'!V14</f>
        <v>2416.8200000000002</v>
      </c>
      <c r="P15" s="2">
        <f>'ZBud Extract Monthly'!D14</f>
        <v>5742.3</v>
      </c>
      <c r="Q15" s="2">
        <f>'ZBud Extract Monthly'!E14</f>
        <v>525.29999999999995</v>
      </c>
      <c r="R15" s="2">
        <f>'ZBud Extract Monthly'!F14</f>
        <v>339.1</v>
      </c>
      <c r="S15" s="2">
        <f>'ZBud Extract Monthly'!G14</f>
        <v>1372.7</v>
      </c>
      <c r="T15" s="2">
        <f>'NRL Extract'!D14</f>
        <v>27.268999999999998</v>
      </c>
      <c r="U15" s="2">
        <f>'ZBud Extract Monthly'!H14</f>
        <v>1997</v>
      </c>
      <c r="V15" s="2">
        <f>'ZBud Extract Monthly'!U14</f>
        <v>165.84</v>
      </c>
      <c r="W15" s="2">
        <f>'ZBud Extract Monthly'!O14</f>
        <v>307.27</v>
      </c>
      <c r="X15" s="2">
        <f>'ZBud Extract Monthly'!N14</f>
        <v>425.73</v>
      </c>
      <c r="Y15" s="2">
        <f>'Strm Hydr Analysis'!F18</f>
        <v>40401.639669421478</v>
      </c>
      <c r="Z15" s="2"/>
      <c r="AA15" s="2"/>
      <c r="AB15" s="2"/>
      <c r="AC15" s="2"/>
      <c r="AD15" s="2"/>
      <c r="AE15" s="2"/>
      <c r="AF15" s="2"/>
    </row>
    <row r="16" spans="2:52" x14ac:dyDescent="0.3">
      <c r="B16">
        <v>1990</v>
      </c>
      <c r="C16">
        <v>8</v>
      </c>
      <c r="D16">
        <f t="shared" si="0"/>
        <v>1990</v>
      </c>
      <c r="E16" s="2">
        <f>'Divs Extract'!D15+'ZBud Extract Monthly'!O15</f>
        <v>963.45193076273574</v>
      </c>
      <c r="F16" s="2">
        <f>'Strm Hydr Analysis'!D19</f>
        <v>38402.77685950412</v>
      </c>
      <c r="G16" s="2">
        <f>'Strm Hydr Analysis'!E19</f>
        <v>856.52231404958707</v>
      </c>
      <c r="H16" s="2"/>
      <c r="I16" s="2"/>
      <c r="J16" s="2"/>
      <c r="K16" s="2">
        <f>'ZBud Extract Monthly'!C15</f>
        <v>144.80000000000001</v>
      </c>
      <c r="L16" s="2">
        <f>'ZBud Extract Monthly'!K15</f>
        <v>4076.5</v>
      </c>
      <c r="M16" s="2">
        <f>'ZBud Extract Monthly'!L15</f>
        <v>172</v>
      </c>
      <c r="N16" s="2">
        <f>'ZBud Extract Monthly'!M15</f>
        <v>0</v>
      </c>
      <c r="O16" s="2">
        <f>'ZBud Extract Monthly'!V15</f>
        <v>2605.34</v>
      </c>
      <c r="P16" s="2">
        <f>'ZBud Extract Monthly'!D15</f>
        <v>4469.1000000000004</v>
      </c>
      <c r="Q16" s="2">
        <f>'ZBud Extract Monthly'!E15</f>
        <v>508.1</v>
      </c>
      <c r="R16" s="2">
        <f>'ZBud Extract Monthly'!F15</f>
        <v>264.2</v>
      </c>
      <c r="S16" s="2">
        <f>'ZBud Extract Monthly'!G15</f>
        <v>670.2</v>
      </c>
      <c r="T16" s="2">
        <f>'NRL Extract'!D15</f>
        <v>25.122999999999998</v>
      </c>
      <c r="U16" s="2">
        <f>'ZBud Extract Monthly'!H15</f>
        <v>2087.2999999999997</v>
      </c>
      <c r="V16" s="2">
        <f>'ZBud Extract Monthly'!U15</f>
        <v>214.24</v>
      </c>
      <c r="W16" s="2">
        <f>'ZBud Extract Monthly'!O15</f>
        <v>307.27</v>
      </c>
      <c r="X16" s="2">
        <f>'ZBud Extract Monthly'!N15</f>
        <v>439.77</v>
      </c>
      <c r="Y16" s="2">
        <f>'Strm Hydr Analysis'!F19</f>
        <v>39906.446280991739</v>
      </c>
      <c r="Z16" s="2"/>
      <c r="AA16" s="2"/>
      <c r="AB16" s="2"/>
      <c r="AC16" s="2"/>
      <c r="AD16" s="2"/>
      <c r="AE16" s="2"/>
      <c r="AF16" s="2"/>
    </row>
    <row r="17" spans="2:32" x14ac:dyDescent="0.3">
      <c r="B17">
        <v>1990</v>
      </c>
      <c r="C17">
        <v>9</v>
      </c>
      <c r="D17">
        <f t="shared" si="0"/>
        <v>1990</v>
      </c>
      <c r="E17" s="2">
        <f>'Divs Extract'!D16+'ZBud Extract Monthly'!O16</f>
        <v>864.9114596657729</v>
      </c>
      <c r="F17" s="2">
        <f>'Strm Hydr Analysis'!D20</f>
        <v>36456.575206611567</v>
      </c>
      <c r="G17" s="2">
        <f>'Strm Hydr Analysis'!E20</f>
        <v>828.89256198347141</v>
      </c>
      <c r="H17" s="2"/>
      <c r="I17" s="2"/>
      <c r="J17" s="2"/>
      <c r="K17" s="2">
        <f>'ZBud Extract Monthly'!C16</f>
        <v>768.5</v>
      </c>
      <c r="L17" s="2">
        <f>'ZBud Extract Monthly'!K16</f>
        <v>2560</v>
      </c>
      <c r="M17" s="2">
        <f>'ZBud Extract Monthly'!L16</f>
        <v>132</v>
      </c>
      <c r="N17" s="2">
        <f>'ZBud Extract Monthly'!M16</f>
        <v>435.9</v>
      </c>
      <c r="O17" s="2">
        <f>'ZBud Extract Monthly'!V16</f>
        <v>2702.5</v>
      </c>
      <c r="P17" s="2">
        <f>'ZBud Extract Monthly'!D16</f>
        <v>3074.6000000000004</v>
      </c>
      <c r="Q17" s="2">
        <f>'ZBud Extract Monthly'!E16</f>
        <v>399.6</v>
      </c>
      <c r="R17" s="2">
        <f>'ZBud Extract Monthly'!F16</f>
        <v>184</v>
      </c>
      <c r="S17" s="2">
        <f>'ZBud Extract Monthly'!G16</f>
        <v>422.9</v>
      </c>
      <c r="T17" s="2">
        <f>'NRL Extract'!D16</f>
        <v>19.582999999999998</v>
      </c>
      <c r="U17" s="2">
        <f>'ZBud Extract Monthly'!H16</f>
        <v>1578.9</v>
      </c>
      <c r="V17" s="2">
        <f>'ZBud Extract Monthly'!U16</f>
        <v>96.98</v>
      </c>
      <c r="W17" s="2">
        <f>'ZBud Extract Monthly'!O16</f>
        <v>297.36</v>
      </c>
      <c r="X17" s="2">
        <f>'ZBud Extract Monthly'!N16</f>
        <v>400.31</v>
      </c>
      <c r="Y17" s="2">
        <f>'Strm Hydr Analysis'!F20</f>
        <v>37860.932231404957</v>
      </c>
      <c r="Z17" s="2"/>
      <c r="AA17" s="2"/>
      <c r="AB17" s="2"/>
      <c r="AC17" s="2"/>
      <c r="AD17" s="2"/>
      <c r="AE17" s="2"/>
      <c r="AF17" s="2"/>
    </row>
    <row r="18" spans="2:32" x14ac:dyDescent="0.3">
      <c r="B18">
        <v>1990</v>
      </c>
      <c r="C18">
        <v>10</v>
      </c>
      <c r="D18">
        <f t="shared" si="0"/>
        <v>1991</v>
      </c>
      <c r="E18" s="2">
        <f>'Divs Extract'!D17+'ZBud Extract Monthly'!O17</f>
        <v>653.35742023700982</v>
      </c>
      <c r="F18" s="2">
        <f>'Strm Hydr Analysis'!D21</f>
        <v>37886.419834710745</v>
      </c>
      <c r="G18" s="2">
        <f>'Strm Hydr Analysis'!E21</f>
        <v>1107.6694214876036</v>
      </c>
      <c r="H18" s="2"/>
      <c r="I18" s="2"/>
      <c r="J18" s="2"/>
      <c r="K18" s="2">
        <f>'ZBud Extract Monthly'!C17</f>
        <v>5271.5</v>
      </c>
      <c r="L18" s="2">
        <f>'ZBud Extract Monthly'!K17</f>
        <v>2489.5</v>
      </c>
      <c r="M18" s="2">
        <f>'ZBud Extract Monthly'!L17</f>
        <v>38.9</v>
      </c>
      <c r="N18" s="2">
        <f>'ZBud Extract Monthly'!M17</f>
        <v>342.6</v>
      </c>
      <c r="O18" s="2">
        <f>'ZBud Extract Monthly'!V17</f>
        <v>2790.2</v>
      </c>
      <c r="P18" s="2">
        <f>'ZBud Extract Monthly'!D17</f>
        <v>2429.9</v>
      </c>
      <c r="Q18" s="2">
        <f>'ZBud Extract Monthly'!E17</f>
        <v>505.5</v>
      </c>
      <c r="R18" s="2">
        <f>'ZBud Extract Monthly'!F17</f>
        <v>180.9</v>
      </c>
      <c r="S18" s="2">
        <f>'ZBud Extract Monthly'!G17</f>
        <v>869.5</v>
      </c>
      <c r="T18" s="2">
        <f>'NRL Extract'!D17</f>
        <v>6.6490000000000018</v>
      </c>
      <c r="U18" s="2">
        <f>'ZBud Extract Monthly'!H17</f>
        <v>1603.6999999999996</v>
      </c>
      <c r="V18" s="2">
        <f>'ZBud Extract Monthly'!U17</f>
        <v>109.87</v>
      </c>
      <c r="W18" s="2">
        <f>'ZBud Extract Monthly'!O17</f>
        <v>307.27</v>
      </c>
      <c r="X18" s="2">
        <f>'ZBud Extract Monthly'!N17</f>
        <v>346.25</v>
      </c>
      <c r="Y18" s="2">
        <f>'Strm Hydr Analysis'!F21</f>
        <v>39465.441322314036</v>
      </c>
      <c r="Z18" s="2"/>
      <c r="AA18" s="2"/>
      <c r="AB18" s="2"/>
      <c r="AC18" s="2"/>
      <c r="AD18" s="2"/>
      <c r="AE18" s="2"/>
      <c r="AF18" s="2"/>
    </row>
    <row r="19" spans="2:32" x14ac:dyDescent="0.3">
      <c r="B19">
        <v>1990</v>
      </c>
      <c r="C19">
        <v>11</v>
      </c>
      <c r="D19">
        <f t="shared" si="0"/>
        <v>1991</v>
      </c>
      <c r="E19" s="2">
        <f>'Divs Extract'!D18+'ZBud Extract Monthly'!O18</f>
        <v>416.01252574791567</v>
      </c>
      <c r="F19" s="2">
        <f>'Strm Hydr Analysis'!D22</f>
        <v>37053.044628099182</v>
      </c>
      <c r="G19" s="2">
        <f>'Strm Hydr Analysis'!E22</f>
        <v>1472.7867768595042</v>
      </c>
      <c r="H19" s="2"/>
      <c r="I19" s="2"/>
      <c r="J19" s="2"/>
      <c r="K19" s="2">
        <f>'ZBud Extract Monthly'!C18</f>
        <v>4779.3999999999996</v>
      </c>
      <c r="L19" s="2">
        <f>'ZBud Extract Monthly'!K18</f>
        <v>888.1</v>
      </c>
      <c r="M19" s="2">
        <f>'ZBud Extract Monthly'!L18</f>
        <v>1</v>
      </c>
      <c r="N19" s="2">
        <f>'ZBud Extract Monthly'!M18</f>
        <v>299.3</v>
      </c>
      <c r="O19" s="2">
        <f>'ZBud Extract Monthly'!V18</f>
        <v>2631.33</v>
      </c>
      <c r="P19" s="2">
        <f>'ZBud Extract Monthly'!D18</f>
        <v>1919.1</v>
      </c>
      <c r="Q19" s="2">
        <f>'ZBud Extract Monthly'!E18</f>
        <v>472.4</v>
      </c>
      <c r="R19" s="2">
        <f>'ZBud Extract Monthly'!F18</f>
        <v>108.2</v>
      </c>
      <c r="S19" s="2">
        <f>'ZBud Extract Monthly'!G18</f>
        <v>2073.5</v>
      </c>
      <c r="T19" s="2">
        <f>'NRL Extract'!D18</f>
        <v>2.0589999999999984</v>
      </c>
      <c r="U19" s="2">
        <f>'ZBud Extract Monthly'!H18</f>
        <v>1646.0000000000002</v>
      </c>
      <c r="V19" s="2">
        <f>'ZBud Extract Monthly'!U18</f>
        <v>114.81</v>
      </c>
      <c r="W19" s="2">
        <f>'ZBud Extract Monthly'!O18</f>
        <v>297.36</v>
      </c>
      <c r="X19" s="2">
        <f>'ZBud Extract Monthly'!N18</f>
        <v>180.62</v>
      </c>
      <c r="Y19" s="2">
        <f>'Strm Hydr Analysis'!F22</f>
        <v>38437.467768595052</v>
      </c>
      <c r="Z19" s="2"/>
      <c r="AA19" s="2"/>
      <c r="AB19" s="2"/>
      <c r="AC19" s="2"/>
      <c r="AD19" s="2"/>
      <c r="AE19" s="2"/>
      <c r="AF19" s="2"/>
    </row>
    <row r="20" spans="2:32" x14ac:dyDescent="0.3">
      <c r="B20">
        <v>1990</v>
      </c>
      <c r="C20">
        <v>12</v>
      </c>
      <c r="D20">
        <f t="shared" si="0"/>
        <v>1991</v>
      </c>
      <c r="E20" s="2">
        <f>'Divs Extract'!D19+'ZBud Extract Monthly'!O19</f>
        <v>421.61401212733705</v>
      </c>
      <c r="F20" s="2">
        <f>'Strm Hydr Analysis'!D23</f>
        <v>38310.604958677686</v>
      </c>
      <c r="G20" s="2">
        <f>'Strm Hydr Analysis'!E23</f>
        <v>2286.5851239669423</v>
      </c>
      <c r="H20" s="2"/>
      <c r="I20" s="2"/>
      <c r="J20" s="2"/>
      <c r="K20" s="2">
        <f>'ZBud Extract Monthly'!C19</f>
        <v>8040.5999999999995</v>
      </c>
      <c r="L20" s="2">
        <f>'ZBud Extract Monthly'!K19</f>
        <v>395.90000000000003</v>
      </c>
      <c r="M20" s="2">
        <f>'ZBud Extract Monthly'!L19</f>
        <v>19.600000000000001</v>
      </c>
      <c r="N20" s="2">
        <f>'ZBud Extract Monthly'!M19</f>
        <v>267.10000000000002</v>
      </c>
      <c r="O20" s="2">
        <f>'ZBud Extract Monthly'!V19</f>
        <v>2445.65</v>
      </c>
      <c r="P20" s="2">
        <f>'ZBud Extract Monthly'!D19</f>
        <v>1681.8</v>
      </c>
      <c r="Q20" s="2">
        <f>'ZBud Extract Monthly'!E19</f>
        <v>380.1</v>
      </c>
      <c r="R20" s="2">
        <f>'ZBud Extract Monthly'!F19</f>
        <v>79.7</v>
      </c>
      <c r="S20" s="2">
        <f>'ZBud Extract Monthly'!G19</f>
        <v>2587.1</v>
      </c>
      <c r="T20" s="2">
        <f>'NRL Extract'!D19</f>
        <v>1.9989999999999988</v>
      </c>
      <c r="U20" s="2">
        <f>'ZBud Extract Monthly'!H19</f>
        <v>2295.1999999999998</v>
      </c>
      <c r="V20" s="2">
        <f>'ZBud Extract Monthly'!U19</f>
        <v>253.79</v>
      </c>
      <c r="W20" s="2">
        <f>'ZBud Extract Monthly'!O19</f>
        <v>307.27</v>
      </c>
      <c r="X20" s="2">
        <f>'ZBud Extract Monthly'!N19</f>
        <v>132.86000000000001</v>
      </c>
      <c r="Y20" s="2">
        <f>'Strm Hydr Analysis'!F23</f>
        <v>40001.890909090907</v>
      </c>
      <c r="Z20" s="2"/>
      <c r="AA20" s="2"/>
      <c r="AB20" s="2"/>
      <c r="AC20" s="2"/>
      <c r="AD20" s="2"/>
      <c r="AE20" s="2"/>
      <c r="AF20" s="2"/>
    </row>
    <row r="21" spans="2:32" x14ac:dyDescent="0.3">
      <c r="B21">
        <v>1991</v>
      </c>
      <c r="C21">
        <v>1</v>
      </c>
      <c r="D21">
        <f t="shared" si="0"/>
        <v>1991</v>
      </c>
      <c r="E21" s="2">
        <f>'Divs Extract'!D20+'ZBud Extract Monthly'!O20</f>
        <v>484.91809461235221</v>
      </c>
      <c r="F21" s="2">
        <f>'Strm Hydr Analysis'!D24</f>
        <v>38052.932231404957</v>
      </c>
      <c r="G21" s="2">
        <f>'Strm Hydr Analysis'!E24</f>
        <v>1274.9157024793381</v>
      </c>
      <c r="H21" s="2"/>
      <c r="I21" s="2"/>
      <c r="J21" s="2"/>
      <c r="K21" s="2">
        <f>'ZBud Extract Monthly'!C20</f>
        <v>5105.5</v>
      </c>
      <c r="L21" s="2">
        <f>'ZBud Extract Monthly'!K20</f>
        <v>1761.6999999999998</v>
      </c>
      <c r="M21" s="2">
        <f>'ZBud Extract Monthly'!L20</f>
        <v>1.9</v>
      </c>
      <c r="N21" s="2">
        <f>'ZBud Extract Monthly'!M20</f>
        <v>414.1</v>
      </c>
      <c r="O21" s="2">
        <f>'ZBud Extract Monthly'!V20</f>
        <v>3121.35</v>
      </c>
      <c r="P21" s="2">
        <f>'ZBud Extract Monthly'!D20</f>
        <v>2267.3000000000002</v>
      </c>
      <c r="Q21" s="2">
        <f>'ZBud Extract Monthly'!E20</f>
        <v>441.2</v>
      </c>
      <c r="R21" s="2">
        <f>'ZBud Extract Monthly'!F20</f>
        <v>103.1</v>
      </c>
      <c r="S21" s="2">
        <f>'ZBud Extract Monthly'!G20</f>
        <v>3489.6</v>
      </c>
      <c r="T21" s="2">
        <f>'NRL Extract'!D20</f>
        <v>4.6140000000000008</v>
      </c>
      <c r="U21" s="2">
        <f>'ZBud Extract Monthly'!H20</f>
        <v>1879.5</v>
      </c>
      <c r="V21" s="2">
        <f>'ZBud Extract Monthly'!U20</f>
        <v>109.37</v>
      </c>
      <c r="W21" s="2">
        <f>'ZBud Extract Monthly'!O20</f>
        <v>307.27</v>
      </c>
      <c r="X21" s="2">
        <f>'ZBud Extract Monthly'!N20</f>
        <v>126.65</v>
      </c>
      <c r="Y21" s="2">
        <f>'Strm Hydr Analysis'!F24</f>
        <v>39554.638016528923</v>
      </c>
      <c r="Z21" s="2"/>
      <c r="AA21" s="2"/>
      <c r="AB21" s="2"/>
      <c r="AC21" s="2"/>
      <c r="AD21" s="2"/>
      <c r="AE21" s="2"/>
      <c r="AF21" s="2"/>
    </row>
    <row r="22" spans="2:32" x14ac:dyDescent="0.3">
      <c r="B22">
        <v>1991</v>
      </c>
      <c r="C22">
        <v>2</v>
      </c>
      <c r="D22">
        <f t="shared" si="0"/>
        <v>1991</v>
      </c>
      <c r="E22" s="2">
        <f>'Divs Extract'!D21+'ZBud Extract Monthly'!O21</f>
        <v>519.65210526315786</v>
      </c>
      <c r="F22" s="2">
        <f>'Strm Hydr Analysis'!D25</f>
        <v>34583.642975206603</v>
      </c>
      <c r="G22" s="2">
        <f>'Strm Hydr Analysis'!E25</f>
        <v>3239.46446280992</v>
      </c>
      <c r="H22" s="2"/>
      <c r="I22" s="2"/>
      <c r="J22" s="2"/>
      <c r="K22" s="2">
        <f>'ZBud Extract Monthly'!C21</f>
        <v>14224</v>
      </c>
      <c r="L22" s="2">
        <f>'ZBud Extract Monthly'!K21</f>
        <v>1164.0999999999999</v>
      </c>
      <c r="M22" s="2">
        <f>'ZBud Extract Monthly'!L21</f>
        <v>0</v>
      </c>
      <c r="N22" s="2">
        <f>'ZBud Extract Monthly'!M21</f>
        <v>0</v>
      </c>
      <c r="O22" s="2">
        <f>'ZBud Extract Monthly'!V21</f>
        <v>2851.92</v>
      </c>
      <c r="P22" s="2">
        <f>'ZBud Extract Monthly'!D21</f>
        <v>2905.1</v>
      </c>
      <c r="Q22" s="2">
        <f>'ZBud Extract Monthly'!E21</f>
        <v>549.6</v>
      </c>
      <c r="R22" s="2">
        <f>'ZBud Extract Monthly'!F21</f>
        <v>135.5</v>
      </c>
      <c r="S22" s="2">
        <f>'ZBud Extract Monthly'!G21</f>
        <v>4806.8</v>
      </c>
      <c r="T22" s="2">
        <f>'NRL Extract'!D21</f>
        <v>5.4719999999999995</v>
      </c>
      <c r="U22" s="2">
        <f>'ZBud Extract Monthly'!H21</f>
        <v>4190.5</v>
      </c>
      <c r="V22" s="2">
        <f>'ZBud Extract Monthly'!U21</f>
        <v>125.31</v>
      </c>
      <c r="W22" s="2">
        <f>'ZBud Extract Monthly'!O21</f>
        <v>277.52999999999997</v>
      </c>
      <c r="X22" s="2">
        <f>'ZBud Extract Monthly'!N21</f>
        <v>118.51</v>
      </c>
      <c r="Y22" s="2">
        <f>'Strm Hydr Analysis'!F25</f>
        <v>36477.084297520647</v>
      </c>
      <c r="Z22" s="2"/>
      <c r="AA22" s="2"/>
      <c r="AB22" s="2"/>
      <c r="AC22" s="2"/>
      <c r="AD22" s="2"/>
      <c r="AE22" s="2"/>
      <c r="AF22" s="2"/>
    </row>
    <row r="23" spans="2:32" x14ac:dyDescent="0.3">
      <c r="B23">
        <v>1991</v>
      </c>
      <c r="C23">
        <v>3</v>
      </c>
      <c r="D23">
        <f t="shared" si="0"/>
        <v>1991</v>
      </c>
      <c r="E23" s="2">
        <f>'Divs Extract'!D22+'ZBud Extract Monthly'!O22</f>
        <v>375.14368421052632</v>
      </c>
      <c r="F23" s="2">
        <f>'Strm Hydr Analysis'!D26</f>
        <v>38818.849586776858</v>
      </c>
      <c r="G23" s="2">
        <f>'Strm Hydr Analysis'!E26</f>
        <v>18949.130578512395</v>
      </c>
      <c r="H23" s="2"/>
      <c r="I23" s="2"/>
      <c r="J23" s="2"/>
      <c r="K23" s="2">
        <f>'ZBud Extract Monthly'!C22</f>
        <v>65715.600000000006</v>
      </c>
      <c r="L23" s="2">
        <f>'ZBud Extract Monthly'!K22</f>
        <v>0</v>
      </c>
      <c r="M23" s="2">
        <f>'ZBud Extract Monthly'!L22</f>
        <v>12.2</v>
      </c>
      <c r="N23" s="2">
        <f>'ZBud Extract Monthly'!M22</f>
        <v>0</v>
      </c>
      <c r="O23" s="2">
        <f>'ZBud Extract Monthly'!V22</f>
        <v>6148.33</v>
      </c>
      <c r="P23" s="2">
        <f>'ZBud Extract Monthly'!D22</f>
        <v>2615.9</v>
      </c>
      <c r="Q23" s="2">
        <f>'ZBud Extract Monthly'!E22</f>
        <v>497.8</v>
      </c>
      <c r="R23" s="2">
        <f>'ZBud Extract Monthly'!F22</f>
        <v>166.6</v>
      </c>
      <c r="S23" s="2">
        <f>'ZBud Extract Monthly'!G22</f>
        <v>4488</v>
      </c>
      <c r="T23" s="2">
        <f>'NRL Extract'!D22</f>
        <v>0.80600000000000049</v>
      </c>
      <c r="U23" s="2">
        <f>'ZBud Extract Monthly'!H22</f>
        <v>33048.5</v>
      </c>
      <c r="V23" s="2">
        <f>'ZBud Extract Monthly'!U22</f>
        <v>297.94</v>
      </c>
      <c r="W23" s="2">
        <f>'ZBud Extract Monthly'!O22</f>
        <v>307.27</v>
      </c>
      <c r="X23" s="2">
        <f>'ZBud Extract Monthly'!N22</f>
        <v>91.88</v>
      </c>
      <c r="Y23" s="2">
        <f>'Strm Hydr Analysis'!F26</f>
        <v>44986.452892561982</v>
      </c>
      <c r="Z23" s="2"/>
      <c r="AA23" s="2"/>
      <c r="AB23" s="2"/>
      <c r="AC23" s="2"/>
      <c r="AD23" s="2"/>
      <c r="AE23" s="2"/>
      <c r="AF23" s="2"/>
    </row>
    <row r="24" spans="2:32" x14ac:dyDescent="0.3">
      <c r="B24">
        <v>1991</v>
      </c>
      <c r="C24">
        <v>4</v>
      </c>
      <c r="D24">
        <f t="shared" si="0"/>
        <v>1991</v>
      </c>
      <c r="E24" s="2">
        <f>'Divs Extract'!D23+'ZBud Extract Monthly'!O23</f>
        <v>397.80938416422288</v>
      </c>
      <c r="F24" s="2">
        <f>'Strm Hydr Analysis'!D27</f>
        <v>37102.591735537193</v>
      </c>
      <c r="G24" s="2">
        <f>'Strm Hydr Analysis'!E27</f>
        <v>888.69421487603336</v>
      </c>
      <c r="H24" s="2"/>
      <c r="I24" s="2"/>
      <c r="J24" s="2"/>
      <c r="K24" s="2">
        <f>'ZBud Extract Monthly'!C23</f>
        <v>2635.1000000000004</v>
      </c>
      <c r="L24" s="2">
        <f>'ZBud Extract Monthly'!K23</f>
        <v>2076.8000000000002</v>
      </c>
      <c r="M24" s="2">
        <f>'ZBud Extract Monthly'!L23</f>
        <v>2.6</v>
      </c>
      <c r="N24" s="2">
        <f>'ZBud Extract Monthly'!M23</f>
        <v>0</v>
      </c>
      <c r="O24" s="2">
        <f>'ZBud Extract Monthly'!V23</f>
        <v>4772.1099999999997</v>
      </c>
      <c r="P24" s="2">
        <f>'ZBud Extract Monthly'!D23</f>
        <v>3979.6</v>
      </c>
      <c r="Q24" s="2">
        <f>'ZBud Extract Monthly'!E23</f>
        <v>760.8</v>
      </c>
      <c r="R24" s="2">
        <f>'ZBud Extract Monthly'!F23</f>
        <v>333.2</v>
      </c>
      <c r="S24" s="2">
        <f>'ZBud Extract Monthly'!G23</f>
        <v>5678.1</v>
      </c>
      <c r="T24" s="2">
        <f>'NRL Extract'!D23</f>
        <v>1.7229999999999999</v>
      </c>
      <c r="U24" s="2">
        <f>'ZBud Extract Monthly'!H23</f>
        <v>4323.8</v>
      </c>
      <c r="V24" s="2">
        <f>'ZBud Extract Monthly'!U23</f>
        <v>50.59</v>
      </c>
      <c r="W24" s="2">
        <f>'ZBud Extract Monthly'!O23</f>
        <v>297.36</v>
      </c>
      <c r="X24" s="2">
        <f>'ZBud Extract Monthly'!N23</f>
        <v>124.35</v>
      </c>
      <c r="Y24" s="2">
        <f>'Strm Hydr Analysis'!F27</f>
        <v>39045.024793388431</v>
      </c>
      <c r="Z24" s="2"/>
      <c r="AA24" s="2"/>
      <c r="AB24" s="2"/>
      <c r="AC24" s="2"/>
      <c r="AD24" s="2"/>
      <c r="AE24" s="2"/>
      <c r="AF24" s="2"/>
    </row>
    <row r="25" spans="2:32" x14ac:dyDescent="0.3">
      <c r="B25">
        <v>1991</v>
      </c>
      <c r="C25">
        <v>5</v>
      </c>
      <c r="D25">
        <f t="shared" si="0"/>
        <v>1991</v>
      </c>
      <c r="E25" s="2">
        <f>'Divs Extract'!D24+'ZBud Extract Monthly'!O24</f>
        <v>549.59939862899876</v>
      </c>
      <c r="F25" s="2">
        <f>'Strm Hydr Analysis'!D28</f>
        <v>38443.319008264465</v>
      </c>
      <c r="G25" s="2">
        <f>'Strm Hydr Analysis'!E28</f>
        <v>1229.4743801652885</v>
      </c>
      <c r="H25" s="2"/>
      <c r="I25" s="2"/>
      <c r="J25" s="2"/>
      <c r="K25" s="2">
        <f>'ZBud Extract Monthly'!C24</f>
        <v>4965.3999999999996</v>
      </c>
      <c r="L25" s="2">
        <f>'ZBud Extract Monthly'!K24</f>
        <v>5786.8</v>
      </c>
      <c r="M25" s="2">
        <f>'ZBud Extract Monthly'!L24</f>
        <v>4.5999999999999996</v>
      </c>
      <c r="N25" s="2">
        <f>'ZBud Extract Monthly'!M24</f>
        <v>0</v>
      </c>
      <c r="O25" s="2">
        <f>'ZBud Extract Monthly'!V24</f>
        <v>3222.98</v>
      </c>
      <c r="P25" s="2">
        <f>'ZBud Extract Monthly'!D24</f>
        <v>5125</v>
      </c>
      <c r="Q25" s="2">
        <f>'ZBud Extract Monthly'!E24</f>
        <v>719.2</v>
      </c>
      <c r="R25" s="2">
        <f>'ZBud Extract Monthly'!F24</f>
        <v>260.8</v>
      </c>
      <c r="S25" s="2">
        <f>'ZBud Extract Monthly'!G24</f>
        <v>3717.1</v>
      </c>
      <c r="T25" s="2">
        <f>'NRL Extract'!D24</f>
        <v>19.450999999999997</v>
      </c>
      <c r="U25" s="2">
        <f>'ZBud Extract Monthly'!H24</f>
        <v>2241</v>
      </c>
      <c r="V25" s="2">
        <f>'ZBud Extract Monthly'!U24</f>
        <v>76.13</v>
      </c>
      <c r="W25" s="2">
        <f>'ZBud Extract Monthly'!O24</f>
        <v>307.27</v>
      </c>
      <c r="X25" s="2">
        <f>'ZBud Extract Monthly'!N24</f>
        <v>300.12</v>
      </c>
      <c r="Y25" s="2">
        <f>'Strm Hydr Analysis'!F28</f>
        <v>40147.676033057862</v>
      </c>
      <c r="Z25" s="2"/>
      <c r="AA25" s="2"/>
      <c r="AB25" s="2"/>
      <c r="AC25" s="2"/>
      <c r="AD25" s="2"/>
      <c r="AE25" s="2"/>
      <c r="AF25" s="2"/>
    </row>
    <row r="26" spans="2:32" x14ac:dyDescent="0.3">
      <c r="B26">
        <v>1991</v>
      </c>
      <c r="C26">
        <v>6</v>
      </c>
      <c r="D26">
        <f t="shared" si="0"/>
        <v>1991</v>
      </c>
      <c r="E26" s="2">
        <f>'Divs Extract'!D25+'ZBud Extract Monthly'!O25</f>
        <v>702.61061007045885</v>
      </c>
      <c r="F26" s="2">
        <f>'Strm Hydr Analysis'!D29</f>
        <v>37098.68429752066</v>
      </c>
      <c r="G26" s="2">
        <f>'Strm Hydr Analysis'!E29</f>
        <v>1590.5057851239674</v>
      </c>
      <c r="H26" s="2"/>
      <c r="I26" s="2"/>
      <c r="J26" s="2"/>
      <c r="K26" s="2">
        <f>'ZBud Extract Monthly'!C25</f>
        <v>3034.8</v>
      </c>
      <c r="L26" s="2">
        <f>'ZBud Extract Monthly'!K25</f>
        <v>6428.4</v>
      </c>
      <c r="M26" s="2">
        <f>'ZBud Extract Monthly'!L25</f>
        <v>54.9</v>
      </c>
      <c r="N26" s="2">
        <f>'ZBud Extract Monthly'!M25</f>
        <v>466.8</v>
      </c>
      <c r="O26" s="2">
        <f>'ZBud Extract Monthly'!V25</f>
        <v>2482.34</v>
      </c>
      <c r="P26" s="2">
        <f>'ZBud Extract Monthly'!D25</f>
        <v>6085.2</v>
      </c>
      <c r="Q26" s="2">
        <f>'ZBud Extract Monthly'!E25</f>
        <v>501.6</v>
      </c>
      <c r="R26" s="2">
        <f>'ZBud Extract Monthly'!F25</f>
        <v>140.6</v>
      </c>
      <c r="S26" s="2">
        <f>'ZBud Extract Monthly'!G25</f>
        <v>2104.4</v>
      </c>
      <c r="T26" s="2">
        <f>'NRL Extract'!D25</f>
        <v>23.511000000000003</v>
      </c>
      <c r="U26" s="2">
        <f>'ZBud Extract Monthly'!H25</f>
        <v>1993.6000000000001</v>
      </c>
      <c r="V26" s="2">
        <f>'ZBud Extract Monthly'!U25</f>
        <v>127.24</v>
      </c>
      <c r="W26" s="2">
        <f>'ZBud Extract Monthly'!O25</f>
        <v>297.36</v>
      </c>
      <c r="X26" s="2">
        <f>'ZBud Extract Monthly'!N25</f>
        <v>375.69</v>
      </c>
      <c r="Y26" s="2">
        <f>'Strm Hydr Analysis'!F29</f>
        <v>38610.089256198335</v>
      </c>
      <c r="Z26" s="2"/>
      <c r="AA26" s="2"/>
      <c r="AB26" s="2"/>
      <c r="AC26" s="2"/>
      <c r="AD26" s="2"/>
      <c r="AE26" s="2"/>
      <c r="AF26" s="2"/>
    </row>
    <row r="27" spans="2:32" x14ac:dyDescent="0.3">
      <c r="B27">
        <v>1991</v>
      </c>
      <c r="C27">
        <v>7</v>
      </c>
      <c r="D27">
        <f t="shared" si="0"/>
        <v>1991</v>
      </c>
      <c r="E27" s="2">
        <f>'Divs Extract'!D26+'ZBud Extract Monthly'!O26</f>
        <v>738.87789730764712</v>
      </c>
      <c r="F27" s="2">
        <f>'Strm Hydr Analysis'!D30</f>
        <v>37679.385123966953</v>
      </c>
      <c r="G27" s="2">
        <f>'Strm Hydr Analysis'!E30</f>
        <v>856.52231404958707</v>
      </c>
      <c r="H27" s="2"/>
      <c r="I27" s="2"/>
      <c r="J27" s="2"/>
      <c r="K27" s="2">
        <f>'ZBud Extract Monthly'!C26</f>
        <v>0</v>
      </c>
      <c r="L27" s="2">
        <f>'ZBud Extract Monthly'!K26</f>
        <v>6371.7</v>
      </c>
      <c r="M27" s="2">
        <f>'ZBud Extract Monthly'!L26</f>
        <v>82.5</v>
      </c>
      <c r="N27" s="2">
        <f>'ZBud Extract Monthly'!M26</f>
        <v>301.60000000000002</v>
      </c>
      <c r="O27" s="2">
        <f>'ZBud Extract Monthly'!V26</f>
        <v>2454.9899999999998</v>
      </c>
      <c r="P27" s="2">
        <f>'ZBud Extract Monthly'!D26</f>
        <v>6012.2000000000007</v>
      </c>
      <c r="Q27" s="2">
        <f>'ZBud Extract Monthly'!E26</f>
        <v>572.4</v>
      </c>
      <c r="R27" s="2">
        <f>'ZBud Extract Monthly'!F26</f>
        <v>394.9</v>
      </c>
      <c r="S27" s="2">
        <f>'ZBud Extract Monthly'!G26</f>
        <v>1401.3</v>
      </c>
      <c r="T27" s="2">
        <f>'NRL Extract'!D26</f>
        <v>25.849</v>
      </c>
      <c r="U27" s="2">
        <f>'ZBud Extract Monthly'!H26</f>
        <v>1976.8</v>
      </c>
      <c r="V27" s="2">
        <f>'ZBud Extract Monthly'!U26</f>
        <v>123.43</v>
      </c>
      <c r="W27" s="2">
        <f>'ZBud Extract Monthly'!O26</f>
        <v>307.27</v>
      </c>
      <c r="X27" s="2">
        <f>'ZBud Extract Monthly'!N26</f>
        <v>422.12</v>
      </c>
      <c r="Y27" s="2">
        <f>'Strm Hydr Analysis'!F30</f>
        <v>39145.467768595045</v>
      </c>
      <c r="Z27" s="2"/>
      <c r="AA27" s="2"/>
      <c r="AB27" s="2"/>
      <c r="AC27" s="2"/>
      <c r="AD27" s="2"/>
      <c r="AE27" s="2"/>
      <c r="AF27" s="2"/>
    </row>
    <row r="28" spans="2:32" x14ac:dyDescent="0.3">
      <c r="B28">
        <v>1991</v>
      </c>
      <c r="C28">
        <v>8</v>
      </c>
      <c r="D28">
        <f t="shared" si="0"/>
        <v>1991</v>
      </c>
      <c r="E28" s="2">
        <f>'Divs Extract'!D27+'ZBud Extract Monthly'!O27</f>
        <v>676.36107479572593</v>
      </c>
      <c r="F28" s="2">
        <f>'Strm Hydr Analysis'!D31</f>
        <v>38494.909090909081</v>
      </c>
      <c r="G28" s="2">
        <f>'Strm Hydr Analysis'!E31</f>
        <v>856.52231404958707</v>
      </c>
      <c r="H28" s="2"/>
      <c r="I28" s="2"/>
      <c r="J28" s="2"/>
      <c r="K28" s="2">
        <f>'ZBud Extract Monthly'!C27</f>
        <v>282</v>
      </c>
      <c r="L28" s="2">
        <f>'ZBud Extract Monthly'!K27</f>
        <v>4874.7</v>
      </c>
      <c r="M28" s="2">
        <f>'ZBud Extract Monthly'!L27</f>
        <v>139.6</v>
      </c>
      <c r="N28" s="2">
        <f>'ZBud Extract Monthly'!M27</f>
        <v>0</v>
      </c>
      <c r="O28" s="2">
        <f>'ZBud Extract Monthly'!V27</f>
        <v>2199.9899999999998</v>
      </c>
      <c r="P28" s="2">
        <f>'ZBud Extract Monthly'!D27</f>
        <v>4658.7</v>
      </c>
      <c r="Q28" s="2">
        <f>'ZBud Extract Monthly'!E27</f>
        <v>486.8</v>
      </c>
      <c r="R28" s="2">
        <f>'ZBud Extract Monthly'!F27</f>
        <v>298.10000000000002</v>
      </c>
      <c r="S28" s="2">
        <f>'ZBud Extract Monthly'!G27</f>
        <v>662.2</v>
      </c>
      <c r="T28" s="2">
        <f>'NRL Extract'!D27</f>
        <v>22.498999999999999</v>
      </c>
      <c r="U28" s="2">
        <f>'ZBud Extract Monthly'!H27</f>
        <v>1854.0000000000002</v>
      </c>
      <c r="V28" s="2">
        <f>'ZBud Extract Monthly'!U27</f>
        <v>122.86</v>
      </c>
      <c r="W28" s="2">
        <f>'ZBud Extract Monthly'!O27</f>
        <v>307.27</v>
      </c>
      <c r="X28" s="2">
        <f>'ZBud Extract Monthly'!N27</f>
        <v>415.37</v>
      </c>
      <c r="Y28" s="2">
        <f>'Strm Hydr Analysis'!F31</f>
        <v>39896.05289256198</v>
      </c>
      <c r="Z28" s="2"/>
      <c r="AA28" s="2"/>
      <c r="AB28" s="2"/>
      <c r="AC28" s="2"/>
      <c r="AD28" s="2"/>
      <c r="AE28" s="2"/>
      <c r="AF28" s="2"/>
    </row>
    <row r="29" spans="2:32" x14ac:dyDescent="0.3">
      <c r="B29">
        <v>1991</v>
      </c>
      <c r="C29">
        <v>9</v>
      </c>
      <c r="D29">
        <f t="shared" si="0"/>
        <v>1991</v>
      </c>
      <c r="E29" s="2">
        <f>'Divs Extract'!D28+'ZBud Extract Monthly'!O28</f>
        <v>996.47392561345748</v>
      </c>
      <c r="F29" s="2">
        <f>'Strm Hydr Analysis'!D32</f>
        <v>37274.995041322312</v>
      </c>
      <c r="G29" s="2">
        <f>'Strm Hydr Analysis'!E32</f>
        <v>828.89256198347141</v>
      </c>
      <c r="H29" s="2"/>
      <c r="I29" s="2"/>
      <c r="J29" s="2"/>
      <c r="K29" s="2">
        <f>'ZBud Extract Monthly'!C28</f>
        <v>41.099999999999994</v>
      </c>
      <c r="L29" s="2">
        <f>'ZBud Extract Monthly'!K28</f>
        <v>2637.8</v>
      </c>
      <c r="M29" s="2">
        <f>'ZBud Extract Monthly'!L28</f>
        <v>140.5</v>
      </c>
      <c r="N29" s="2">
        <f>'ZBud Extract Monthly'!M28</f>
        <v>545.4</v>
      </c>
      <c r="O29" s="2">
        <f>'ZBud Extract Monthly'!V28</f>
        <v>1863.55</v>
      </c>
      <c r="P29" s="2">
        <f>'ZBud Extract Monthly'!D28</f>
        <v>3235.1</v>
      </c>
      <c r="Q29" s="2">
        <f>'ZBud Extract Monthly'!E28</f>
        <v>386.6</v>
      </c>
      <c r="R29" s="2">
        <f>'ZBud Extract Monthly'!F28</f>
        <v>202.7</v>
      </c>
      <c r="S29" s="2">
        <f>'ZBud Extract Monthly'!G28</f>
        <v>324.60000000000002</v>
      </c>
      <c r="T29" s="2">
        <f>'NRL Extract'!D28</f>
        <v>19.635999999999999</v>
      </c>
      <c r="U29" s="2">
        <f>'ZBud Extract Monthly'!H28</f>
        <v>1724.7</v>
      </c>
      <c r="V29" s="2">
        <f>'ZBud Extract Monthly'!U28</f>
        <v>178.02</v>
      </c>
      <c r="W29" s="2">
        <f>'ZBud Extract Monthly'!O28</f>
        <v>297.36</v>
      </c>
      <c r="X29" s="2">
        <f>'ZBud Extract Monthly'!N28</f>
        <v>395.7</v>
      </c>
      <c r="Y29" s="2">
        <f>'Strm Hydr Analysis'!F32</f>
        <v>38623.041322314049</v>
      </c>
      <c r="Z29" s="2"/>
      <c r="AA29" s="2"/>
      <c r="AB29" s="2"/>
      <c r="AC29" s="2"/>
      <c r="AD29" s="2"/>
      <c r="AE29" s="2"/>
      <c r="AF29" s="2"/>
    </row>
    <row r="30" spans="2:32" x14ac:dyDescent="0.3">
      <c r="B30">
        <v>1991</v>
      </c>
      <c r="C30">
        <v>10</v>
      </c>
      <c r="D30">
        <f t="shared" si="0"/>
        <v>1992</v>
      </c>
      <c r="E30" s="2">
        <f>'Divs Extract'!D29+'ZBud Extract Monthly'!O29</f>
        <v>565.3450279955207</v>
      </c>
      <c r="F30" s="2">
        <f>'Strm Hydr Analysis'!D33</f>
        <v>38682.128925619836</v>
      </c>
      <c r="G30" s="2">
        <f>'Strm Hydr Analysis'!E33</f>
        <v>4207.5371900826431</v>
      </c>
      <c r="H30" s="2"/>
      <c r="I30" s="2"/>
      <c r="J30" s="2"/>
      <c r="K30" s="2">
        <f>'ZBud Extract Monthly'!C29</f>
        <v>8027.1</v>
      </c>
      <c r="L30" s="2">
        <f>'ZBud Extract Monthly'!K29</f>
        <v>3074.4</v>
      </c>
      <c r="M30" s="2">
        <f>'ZBud Extract Monthly'!L29</f>
        <v>69.5</v>
      </c>
      <c r="N30" s="2">
        <f>'ZBud Extract Monthly'!M29</f>
        <v>406.2</v>
      </c>
      <c r="O30" s="2">
        <f>'ZBud Extract Monthly'!V29</f>
        <v>2122.27</v>
      </c>
      <c r="P30" s="2">
        <f>'ZBud Extract Monthly'!D29</f>
        <v>2789.8</v>
      </c>
      <c r="Q30" s="2">
        <f>'ZBud Extract Monthly'!E29</f>
        <v>502.4</v>
      </c>
      <c r="R30" s="2">
        <f>'ZBud Extract Monthly'!F29</f>
        <v>215.9</v>
      </c>
      <c r="S30" s="2">
        <f>'ZBud Extract Monthly'!G29</f>
        <v>1098.2</v>
      </c>
      <c r="T30" s="2">
        <f>'NRL Extract'!D29</f>
        <v>6.3139999999999983</v>
      </c>
      <c r="U30" s="2">
        <f>'ZBud Extract Monthly'!H29</f>
        <v>2182.1</v>
      </c>
      <c r="V30" s="2">
        <f>'ZBud Extract Monthly'!U29</f>
        <v>163.21</v>
      </c>
      <c r="W30" s="2">
        <f>'ZBud Extract Monthly'!O29</f>
        <v>307.27</v>
      </c>
      <c r="X30" s="2">
        <f>'ZBud Extract Monthly'!N29</f>
        <v>310.92</v>
      </c>
      <c r="Y30" s="2">
        <f>'Strm Hydr Analysis'!F33</f>
        <v>40248.277685950416</v>
      </c>
      <c r="Z30" s="2"/>
      <c r="AA30" s="2"/>
      <c r="AB30" s="2"/>
      <c r="AC30" s="2"/>
      <c r="AD30" s="2"/>
      <c r="AE30" s="2"/>
      <c r="AF30" s="2"/>
    </row>
    <row r="31" spans="2:32" x14ac:dyDescent="0.3">
      <c r="B31">
        <v>1991</v>
      </c>
      <c r="C31">
        <v>11</v>
      </c>
      <c r="D31">
        <f t="shared" si="0"/>
        <v>1992</v>
      </c>
      <c r="E31" s="2">
        <f>'Divs Extract'!D30+'ZBud Extract Monthly'!O30</f>
        <v>434.52784850926662</v>
      </c>
      <c r="F31" s="2">
        <f>'Strm Hydr Analysis'!D34</f>
        <v>37045.229752066116</v>
      </c>
      <c r="G31" s="2">
        <f>'Strm Hydr Analysis'!E34</f>
        <v>1296.0793388429745</v>
      </c>
      <c r="H31" s="2"/>
      <c r="I31" s="2"/>
      <c r="J31" s="2"/>
      <c r="K31" s="2">
        <f>'ZBud Extract Monthly'!C30</f>
        <v>4127</v>
      </c>
      <c r="L31" s="2">
        <f>'ZBud Extract Monthly'!K30</f>
        <v>447.40000000000003</v>
      </c>
      <c r="M31" s="2">
        <f>'ZBud Extract Monthly'!L30</f>
        <v>12.7</v>
      </c>
      <c r="N31" s="2">
        <f>'ZBud Extract Monthly'!M30</f>
        <v>258.3</v>
      </c>
      <c r="O31" s="2">
        <f>'ZBud Extract Monthly'!V30</f>
        <v>2134.17</v>
      </c>
      <c r="P31" s="2">
        <f>'ZBud Extract Monthly'!D30</f>
        <v>2456.4</v>
      </c>
      <c r="Q31" s="2">
        <f>'ZBud Extract Monthly'!E30</f>
        <v>588.20000000000005</v>
      </c>
      <c r="R31" s="2">
        <f>'ZBud Extract Monthly'!F30</f>
        <v>145.4</v>
      </c>
      <c r="S31" s="2">
        <f>'ZBud Extract Monthly'!G30</f>
        <v>2944.4</v>
      </c>
      <c r="T31" s="2">
        <f>'NRL Extract'!D30</f>
        <v>2.5069999999999992</v>
      </c>
      <c r="U31" s="2">
        <f>'ZBud Extract Monthly'!H30</f>
        <v>1439.8999999999999</v>
      </c>
      <c r="V31" s="2">
        <f>'ZBud Extract Monthly'!U30</f>
        <v>113.51</v>
      </c>
      <c r="W31" s="2">
        <f>'ZBud Extract Monthly'!O30</f>
        <v>297.36</v>
      </c>
      <c r="X31" s="2">
        <f>'ZBud Extract Monthly'!N30</f>
        <v>157.58000000000001</v>
      </c>
      <c r="Y31" s="2">
        <f>'Strm Hydr Analysis'!F34</f>
        <v>38349.46115702478</v>
      </c>
      <c r="Z31" s="2"/>
      <c r="AA31" s="2"/>
      <c r="AB31" s="2"/>
      <c r="AC31" s="2"/>
      <c r="AD31" s="2"/>
      <c r="AE31" s="2"/>
      <c r="AF31" s="2"/>
    </row>
    <row r="32" spans="2:32" x14ac:dyDescent="0.3">
      <c r="B32">
        <v>1991</v>
      </c>
      <c r="C32">
        <v>12</v>
      </c>
      <c r="D32">
        <f t="shared" si="0"/>
        <v>1992</v>
      </c>
      <c r="E32" s="2">
        <f>'Divs Extract'!D31+'ZBud Extract Monthly'!O31</f>
        <v>393.29683168316825</v>
      </c>
      <c r="F32" s="2">
        <f>'Strm Hydr Analysis'!D35</f>
        <v>38362.175206611573</v>
      </c>
      <c r="G32" s="2">
        <f>'Strm Hydr Analysis'!E35</f>
        <v>3254.181818181818</v>
      </c>
      <c r="H32" s="2"/>
      <c r="I32" s="2"/>
      <c r="J32" s="2"/>
      <c r="K32" s="2">
        <f>'ZBud Extract Monthly'!C31</f>
        <v>16939.099999999999</v>
      </c>
      <c r="L32" s="2">
        <f>'ZBud Extract Monthly'!K31</f>
        <v>1238.0999999999999</v>
      </c>
      <c r="M32" s="2">
        <f>'ZBud Extract Monthly'!L31</f>
        <v>33.9</v>
      </c>
      <c r="N32" s="2">
        <f>'ZBud Extract Monthly'!M31</f>
        <v>393.3</v>
      </c>
      <c r="O32" s="2">
        <f>'ZBud Extract Monthly'!V31</f>
        <v>2036.77</v>
      </c>
      <c r="P32" s="2">
        <f>'ZBud Extract Monthly'!D31</f>
        <v>1549.8000000000002</v>
      </c>
      <c r="Q32" s="2">
        <f>'ZBud Extract Monthly'!E31</f>
        <v>360.4</v>
      </c>
      <c r="R32" s="2">
        <f>'ZBud Extract Monthly'!F31</f>
        <v>82.8</v>
      </c>
      <c r="S32" s="2">
        <f>'ZBud Extract Monthly'!G31</f>
        <v>2537.3000000000002</v>
      </c>
      <c r="T32" s="2">
        <f>'NRL Extract'!D31</f>
        <v>1.0209999999999999</v>
      </c>
      <c r="U32" s="2">
        <f>'ZBud Extract Monthly'!H31</f>
        <v>3174.2</v>
      </c>
      <c r="V32" s="2">
        <f>'ZBud Extract Monthly'!U31</f>
        <v>194.46</v>
      </c>
      <c r="W32" s="2">
        <f>'ZBud Extract Monthly'!O31</f>
        <v>307.27</v>
      </c>
      <c r="X32" s="2">
        <f>'ZBud Extract Monthly'!N31</f>
        <v>118.89</v>
      </c>
      <c r="Y32" s="2">
        <f>'Strm Hydr Analysis'!F35</f>
        <v>40248.852892561983</v>
      </c>
      <c r="Z32" s="2"/>
      <c r="AA32" s="2"/>
      <c r="AB32" s="2"/>
      <c r="AC32" s="2"/>
      <c r="AD32" s="2"/>
      <c r="AE32" s="2"/>
      <c r="AF32" s="2"/>
    </row>
    <row r="33" spans="2:32" x14ac:dyDescent="0.3">
      <c r="B33">
        <v>1992</v>
      </c>
      <c r="C33">
        <v>1</v>
      </c>
      <c r="D33">
        <f t="shared" si="0"/>
        <v>1992</v>
      </c>
      <c r="E33" s="2">
        <f>'Divs Extract'!D32+'ZBud Extract Monthly'!O32</f>
        <v>400.02059171597637</v>
      </c>
      <c r="F33" s="2">
        <f>'Strm Hydr Analysis'!D36</f>
        <v>38191.676033057855</v>
      </c>
      <c r="G33" s="2">
        <f>'Strm Hydr Analysis'!E36</f>
        <v>2479.0611570247934</v>
      </c>
      <c r="H33" s="2"/>
      <c r="I33" s="2"/>
      <c r="J33" s="2"/>
      <c r="K33" s="2">
        <f>'ZBud Extract Monthly'!C32</f>
        <v>13522.5</v>
      </c>
      <c r="L33" s="2">
        <f>'ZBud Extract Monthly'!K32</f>
        <v>0</v>
      </c>
      <c r="M33" s="2">
        <f>'ZBud Extract Monthly'!L32</f>
        <v>15.5</v>
      </c>
      <c r="N33" s="2">
        <f>'ZBud Extract Monthly'!M32</f>
        <v>236.4</v>
      </c>
      <c r="O33" s="2">
        <f>'ZBud Extract Monthly'!V32</f>
        <v>3477.32</v>
      </c>
      <c r="P33" s="2">
        <f>'ZBud Extract Monthly'!D32</f>
        <v>1408.8</v>
      </c>
      <c r="Q33" s="2">
        <f>'ZBud Extract Monthly'!E32</f>
        <v>320.5</v>
      </c>
      <c r="R33" s="2">
        <f>'ZBud Extract Monthly'!F32</f>
        <v>67</v>
      </c>
      <c r="S33" s="2">
        <f>'ZBud Extract Monthly'!G32</f>
        <v>2435.5</v>
      </c>
      <c r="T33" s="2">
        <f>'NRL Extract'!D32</f>
        <v>1.3660000000000001</v>
      </c>
      <c r="U33" s="2">
        <f>'ZBud Extract Monthly'!H32</f>
        <v>9177.4</v>
      </c>
      <c r="V33" s="2">
        <f>'ZBud Extract Monthly'!U32</f>
        <v>132.77000000000001</v>
      </c>
      <c r="W33" s="2">
        <f>'ZBud Extract Monthly'!O32</f>
        <v>307.27</v>
      </c>
      <c r="X33" s="2">
        <f>'ZBud Extract Monthly'!N32</f>
        <v>101.11</v>
      </c>
      <c r="Y33" s="2">
        <f>'Strm Hydr Analysis'!F36</f>
        <v>40314.684297520675</v>
      </c>
      <c r="Z33" s="2"/>
      <c r="AA33" s="2"/>
      <c r="AB33" s="2"/>
      <c r="AC33" s="2"/>
      <c r="AD33" s="2"/>
      <c r="AE33" s="2"/>
      <c r="AF33" s="2"/>
    </row>
    <row r="34" spans="2:32" x14ac:dyDescent="0.3">
      <c r="B34">
        <v>1992</v>
      </c>
      <c r="C34">
        <v>2</v>
      </c>
      <c r="D34">
        <f t="shared" si="0"/>
        <v>1992</v>
      </c>
      <c r="E34" s="2">
        <f>'Divs Extract'!D33+'ZBud Extract Monthly'!O33</f>
        <v>353.82384615384615</v>
      </c>
      <c r="F34" s="2">
        <f>'Strm Hydr Analysis'!D37</f>
        <v>35996.727272727265</v>
      </c>
      <c r="G34" s="2">
        <f>'Strm Hydr Analysis'!E37</f>
        <v>11088.416528925623</v>
      </c>
      <c r="H34" s="2"/>
      <c r="I34" s="2"/>
      <c r="J34" s="2"/>
      <c r="K34" s="2">
        <f>'ZBud Extract Monthly'!C33</f>
        <v>41663.5</v>
      </c>
      <c r="L34" s="2">
        <f>'ZBud Extract Monthly'!K33</f>
        <v>2.2000000000000002</v>
      </c>
      <c r="M34" s="2">
        <f>'ZBud Extract Monthly'!L33</f>
        <v>85.5</v>
      </c>
      <c r="N34" s="2">
        <f>'ZBud Extract Monthly'!M33</f>
        <v>0</v>
      </c>
      <c r="O34" s="2">
        <f>'ZBud Extract Monthly'!V33</f>
        <v>4614.5</v>
      </c>
      <c r="P34" s="2">
        <f>'ZBud Extract Monthly'!D33</f>
        <v>2830.6</v>
      </c>
      <c r="Q34" s="2">
        <f>'ZBud Extract Monthly'!E33</f>
        <v>629.1</v>
      </c>
      <c r="R34" s="2">
        <f>'ZBud Extract Monthly'!F33</f>
        <v>140.6</v>
      </c>
      <c r="S34" s="2">
        <f>'ZBud Extract Monthly'!G33</f>
        <v>4881.8</v>
      </c>
      <c r="T34" s="2">
        <f>'NRL Extract'!D33</f>
        <v>0.78800000000000003</v>
      </c>
      <c r="U34" s="2">
        <f>'ZBud Extract Monthly'!H33</f>
        <v>22837.599999999999</v>
      </c>
      <c r="V34" s="2">
        <f>'ZBud Extract Monthly'!U33</f>
        <v>243.81</v>
      </c>
      <c r="W34" s="2">
        <f>'ZBud Extract Monthly'!O33</f>
        <v>287.45</v>
      </c>
      <c r="X34" s="2">
        <f>'ZBud Extract Monthly'!N33</f>
        <v>86.57</v>
      </c>
      <c r="Y34" s="2">
        <f>'Strm Hydr Analysis'!F37</f>
        <v>40093.705785123966</v>
      </c>
      <c r="Z34" s="2"/>
      <c r="AA34" s="2"/>
      <c r="AB34" s="2"/>
      <c r="AC34" s="2"/>
      <c r="AD34" s="2"/>
      <c r="AE34" s="2"/>
      <c r="AF34" s="2"/>
    </row>
    <row r="35" spans="2:32" x14ac:dyDescent="0.3">
      <c r="B35">
        <v>1992</v>
      </c>
      <c r="C35">
        <v>3</v>
      </c>
      <c r="D35">
        <f t="shared" si="0"/>
        <v>1992</v>
      </c>
      <c r="E35" s="2">
        <f>'Divs Extract'!D34+'ZBud Extract Monthly'!O34</f>
        <v>384.72773874862787</v>
      </c>
      <c r="F35" s="2">
        <f>'Strm Hydr Analysis'!D38</f>
        <v>38012.251239669422</v>
      </c>
      <c r="G35" s="2">
        <f>'Strm Hydr Analysis'!E38</f>
        <v>3944.7669421487631</v>
      </c>
      <c r="H35" s="2"/>
      <c r="I35" s="2"/>
      <c r="J35" s="2"/>
      <c r="K35" s="2">
        <f>'ZBud Extract Monthly'!C34</f>
        <v>20760.900000000001</v>
      </c>
      <c r="L35" s="2">
        <f>'ZBud Extract Monthly'!K34</f>
        <v>2.2000000000000002</v>
      </c>
      <c r="M35" s="2">
        <f>'ZBud Extract Monthly'!L34</f>
        <v>137.9</v>
      </c>
      <c r="N35" s="2">
        <f>'ZBud Extract Monthly'!M34</f>
        <v>0</v>
      </c>
      <c r="O35" s="2">
        <f>'ZBud Extract Monthly'!V34</f>
        <v>4853.4399999999996</v>
      </c>
      <c r="P35" s="2">
        <f>'ZBud Extract Monthly'!D34</f>
        <v>3392.5</v>
      </c>
      <c r="Q35" s="2">
        <f>'ZBud Extract Monthly'!E34</f>
        <v>698.1</v>
      </c>
      <c r="R35" s="2">
        <f>'ZBud Extract Monthly'!F34</f>
        <v>249.7</v>
      </c>
      <c r="S35" s="2">
        <f>'ZBud Extract Monthly'!G34</f>
        <v>6042.2</v>
      </c>
      <c r="T35" s="2">
        <f>'NRL Extract'!D34</f>
        <v>0.92</v>
      </c>
      <c r="U35" s="2">
        <f>'ZBud Extract Monthly'!H34</f>
        <v>11451.400000000001</v>
      </c>
      <c r="V35" s="2">
        <f>'ZBud Extract Monthly'!U34</f>
        <v>109.36</v>
      </c>
      <c r="W35" s="2">
        <f>'ZBud Extract Monthly'!O34</f>
        <v>307.27</v>
      </c>
      <c r="X35" s="2">
        <f>'ZBud Extract Monthly'!N34</f>
        <v>90.43</v>
      </c>
      <c r="Y35" s="2">
        <f>'Strm Hydr Analysis'!F38</f>
        <v>40817.018181818181</v>
      </c>
      <c r="Z35" s="2"/>
      <c r="AA35" s="2"/>
      <c r="AB35" s="2"/>
      <c r="AC35" s="2"/>
      <c r="AD35" s="2"/>
      <c r="AE35" s="2"/>
      <c r="AF35" s="2"/>
    </row>
    <row r="36" spans="2:32" x14ac:dyDescent="0.3">
      <c r="B36">
        <v>1992</v>
      </c>
      <c r="C36">
        <v>4</v>
      </c>
      <c r="D36">
        <f t="shared" si="0"/>
        <v>1992</v>
      </c>
      <c r="E36" s="2">
        <f>'Divs Extract'!D35+'ZBud Extract Monthly'!O35</f>
        <v>393.58524271844658</v>
      </c>
      <c r="F36" s="2">
        <f>'Strm Hydr Analysis'!D39</f>
        <v>36777.520661157025</v>
      </c>
      <c r="G36" s="2">
        <f>'Strm Hydr Analysis'!E39</f>
        <v>2197.8842975206608</v>
      </c>
      <c r="H36" s="2"/>
      <c r="I36" s="2"/>
      <c r="J36" s="2"/>
      <c r="K36" s="2">
        <f>'ZBud Extract Monthly'!C35</f>
        <v>9515.7000000000007</v>
      </c>
      <c r="L36" s="2">
        <f>'ZBud Extract Monthly'!K35</f>
        <v>2512.9</v>
      </c>
      <c r="M36" s="2">
        <f>'ZBud Extract Monthly'!L35</f>
        <v>99.2</v>
      </c>
      <c r="N36" s="2">
        <f>'ZBud Extract Monthly'!M35</f>
        <v>0</v>
      </c>
      <c r="O36" s="2">
        <f>'ZBud Extract Monthly'!V35</f>
        <v>3661.27</v>
      </c>
      <c r="P36" s="2">
        <f>'ZBud Extract Monthly'!D35</f>
        <v>4398.6000000000004</v>
      </c>
      <c r="Q36" s="2">
        <f>'ZBud Extract Monthly'!E35</f>
        <v>947.8</v>
      </c>
      <c r="R36" s="2">
        <f>'ZBud Extract Monthly'!F35</f>
        <v>396.7</v>
      </c>
      <c r="S36" s="2">
        <f>'ZBud Extract Monthly'!G35</f>
        <v>6319.4</v>
      </c>
      <c r="T36" s="2">
        <f>'NRL Extract'!D35</f>
        <v>1.1440000000000001</v>
      </c>
      <c r="U36" s="2">
        <f>'ZBud Extract Monthly'!H35</f>
        <v>3220.5999999999995</v>
      </c>
      <c r="V36" s="2">
        <f>'ZBud Extract Monthly'!U35</f>
        <v>77.540000000000006</v>
      </c>
      <c r="W36" s="2">
        <f>'ZBud Extract Monthly'!O35</f>
        <v>297.36</v>
      </c>
      <c r="X36" s="2">
        <f>'ZBud Extract Monthly'!N35</f>
        <v>137.56</v>
      </c>
      <c r="Y36" s="2">
        <f>'Strm Hydr Analysis'!F39</f>
        <v>38703.272727272735</v>
      </c>
      <c r="Z36" s="2"/>
      <c r="AA36" s="2"/>
      <c r="AB36" s="2"/>
      <c r="AC36" s="2"/>
      <c r="AD36" s="2"/>
      <c r="AE36" s="2"/>
      <c r="AF36" s="2"/>
    </row>
    <row r="37" spans="2:32" x14ac:dyDescent="0.3">
      <c r="B37">
        <v>1992</v>
      </c>
      <c r="C37">
        <v>5</v>
      </c>
      <c r="D37">
        <f t="shared" si="0"/>
        <v>1992</v>
      </c>
      <c r="E37" s="2">
        <f>'Divs Extract'!D36+'ZBud Extract Monthly'!O36</f>
        <v>656.95684553906392</v>
      </c>
      <c r="F37" s="2">
        <f>'Strm Hydr Analysis'!D40</f>
        <v>38118.327272727271</v>
      </c>
      <c r="G37" s="2">
        <f>'Strm Hydr Analysis'!E40</f>
        <v>856.52231404958707</v>
      </c>
      <c r="H37" s="2"/>
      <c r="I37" s="2"/>
      <c r="J37" s="2"/>
      <c r="K37" s="2">
        <f>'ZBud Extract Monthly'!C36</f>
        <v>53.800000000000004</v>
      </c>
      <c r="L37" s="2">
        <f>'ZBud Extract Monthly'!K36</f>
        <v>8491.2999999999993</v>
      </c>
      <c r="M37" s="2">
        <f>'ZBud Extract Monthly'!L36</f>
        <v>3.8</v>
      </c>
      <c r="N37" s="2">
        <f>'ZBud Extract Monthly'!M36</f>
        <v>0</v>
      </c>
      <c r="O37" s="2">
        <f>'ZBud Extract Monthly'!V36</f>
        <v>2262.1999999999998</v>
      </c>
      <c r="P37" s="2">
        <f>'ZBud Extract Monthly'!D36</f>
        <v>6484.7</v>
      </c>
      <c r="Q37" s="2">
        <f>'ZBud Extract Monthly'!E36</f>
        <v>657.6</v>
      </c>
      <c r="R37" s="2">
        <f>'ZBud Extract Monthly'!F36</f>
        <v>255.6</v>
      </c>
      <c r="S37" s="2">
        <f>'ZBud Extract Monthly'!G36</f>
        <v>3288.4</v>
      </c>
      <c r="T37" s="2">
        <f>'NRL Extract'!D36</f>
        <v>24.771000000000008</v>
      </c>
      <c r="U37" s="2">
        <f>'ZBud Extract Monthly'!H36</f>
        <v>2177.6</v>
      </c>
      <c r="V37" s="2">
        <f>'ZBud Extract Monthly'!U36</f>
        <v>111.14</v>
      </c>
      <c r="W37" s="2">
        <f>'ZBud Extract Monthly'!O36</f>
        <v>307.27</v>
      </c>
      <c r="X37" s="2">
        <f>'ZBud Extract Monthly'!N36</f>
        <v>384.67</v>
      </c>
      <c r="Y37" s="2">
        <f>'Strm Hydr Analysis'!F40</f>
        <v>39596.548760330581</v>
      </c>
      <c r="Z37" s="2"/>
      <c r="AA37" s="2"/>
      <c r="AB37" s="2"/>
      <c r="AC37" s="2"/>
      <c r="AD37" s="2"/>
      <c r="AE37" s="2"/>
      <c r="AF37" s="2"/>
    </row>
    <row r="38" spans="2:32" x14ac:dyDescent="0.3">
      <c r="B38">
        <v>1992</v>
      </c>
      <c r="C38">
        <v>6</v>
      </c>
      <c r="D38">
        <f t="shared" si="0"/>
        <v>1992</v>
      </c>
      <c r="E38" s="2">
        <f>'Divs Extract'!D37+'ZBud Extract Monthly'!O37</f>
        <v>677.98633879781426</v>
      </c>
      <c r="F38" s="2">
        <f>'Strm Hydr Analysis'!D41</f>
        <v>37510.869421487594</v>
      </c>
      <c r="G38" s="2">
        <f>'Strm Hydr Analysis'!E41</f>
        <v>1116.3570247933887</v>
      </c>
      <c r="H38" s="2"/>
      <c r="I38" s="2"/>
      <c r="J38" s="2"/>
      <c r="K38" s="2">
        <f>'ZBud Extract Monthly'!C37</f>
        <v>4923.7</v>
      </c>
      <c r="L38" s="2">
        <f>'ZBud Extract Monthly'!K37</f>
        <v>6035.5</v>
      </c>
      <c r="M38" s="2">
        <f>'ZBud Extract Monthly'!L37</f>
        <v>31</v>
      </c>
      <c r="N38" s="2">
        <f>'ZBud Extract Monthly'!M37</f>
        <v>439.7</v>
      </c>
      <c r="O38" s="2">
        <f>'ZBud Extract Monthly'!V37</f>
        <v>2275.33</v>
      </c>
      <c r="P38" s="2">
        <f>'ZBud Extract Monthly'!D37</f>
        <v>6051.2</v>
      </c>
      <c r="Q38" s="2">
        <f>'ZBud Extract Monthly'!E37</f>
        <v>534.79999999999995</v>
      </c>
      <c r="R38" s="2">
        <f>'ZBud Extract Monthly'!F37</f>
        <v>199.2</v>
      </c>
      <c r="S38" s="2">
        <f>'ZBud Extract Monthly'!G37</f>
        <v>1309</v>
      </c>
      <c r="T38" s="2">
        <f>'NRL Extract'!D37</f>
        <v>22.183</v>
      </c>
      <c r="U38" s="2">
        <f>'ZBud Extract Monthly'!H37</f>
        <v>1930.4999999999995</v>
      </c>
      <c r="V38" s="2">
        <f>'ZBud Extract Monthly'!U37</f>
        <v>126.02</v>
      </c>
      <c r="W38" s="2">
        <f>'ZBud Extract Monthly'!O37</f>
        <v>297.36</v>
      </c>
      <c r="X38" s="2">
        <f>'ZBud Extract Monthly'!N37</f>
        <v>401.04</v>
      </c>
      <c r="Y38" s="2">
        <f>'Strm Hydr Analysis'!F41</f>
        <v>39012.932231404971</v>
      </c>
      <c r="Z38" s="2"/>
      <c r="AA38" s="2"/>
      <c r="AB38" s="2"/>
      <c r="AC38" s="2"/>
      <c r="AD38" s="2"/>
      <c r="AE38" s="2"/>
      <c r="AF38" s="2"/>
    </row>
    <row r="39" spans="2:32" x14ac:dyDescent="0.3">
      <c r="B39">
        <v>1992</v>
      </c>
      <c r="C39">
        <v>7</v>
      </c>
      <c r="D39">
        <f t="shared" si="0"/>
        <v>1992</v>
      </c>
      <c r="E39" s="2">
        <f>'Divs Extract'!D38+'ZBud Extract Monthly'!O38</f>
        <v>755.14915571616257</v>
      </c>
      <c r="F39" s="2">
        <f>'Strm Hydr Analysis'!D42</f>
        <v>47590.77024793392</v>
      </c>
      <c r="G39" s="2">
        <f>'Strm Hydr Analysis'!E42</f>
        <v>856.52231404958707</v>
      </c>
      <c r="H39" s="2"/>
      <c r="I39" s="2"/>
      <c r="J39" s="2"/>
      <c r="K39" s="2">
        <f>'ZBud Extract Monthly'!C38</f>
        <v>0</v>
      </c>
      <c r="L39" s="2">
        <f>'ZBud Extract Monthly'!K38</f>
        <v>6455.5</v>
      </c>
      <c r="M39" s="2">
        <f>'ZBud Extract Monthly'!L38</f>
        <v>129</v>
      </c>
      <c r="N39" s="2">
        <f>'ZBud Extract Monthly'!M38</f>
        <v>304.3</v>
      </c>
      <c r="O39" s="2">
        <f>'ZBud Extract Monthly'!V38</f>
        <v>1737.75</v>
      </c>
      <c r="P39" s="2">
        <f>'ZBud Extract Monthly'!D38</f>
        <v>6150.1</v>
      </c>
      <c r="Q39" s="2">
        <f>'ZBud Extract Monthly'!E38</f>
        <v>704.5</v>
      </c>
      <c r="R39" s="2">
        <f>'ZBud Extract Monthly'!F38</f>
        <v>405.7</v>
      </c>
      <c r="S39" s="2">
        <f>'ZBud Extract Monthly'!G38</f>
        <v>1480.9</v>
      </c>
      <c r="T39" s="2">
        <f>'NRL Extract'!D38</f>
        <v>24.598000000000013</v>
      </c>
      <c r="U39" s="2">
        <f>'ZBud Extract Monthly'!H38</f>
        <v>2088.2999999999997</v>
      </c>
      <c r="V39" s="2">
        <f>'ZBud Extract Monthly'!U38</f>
        <v>281.89</v>
      </c>
      <c r="W39" s="2">
        <f>'ZBud Extract Monthly'!O38</f>
        <v>307.27</v>
      </c>
      <c r="X39" s="2">
        <f>'ZBud Extract Monthly'!N38</f>
        <v>440</v>
      </c>
      <c r="Y39" s="2">
        <f>'Strm Hydr Analysis'!F42</f>
        <v>48962.459504132232</v>
      </c>
      <c r="Z39" s="2"/>
      <c r="AA39" s="2"/>
      <c r="AB39" s="2"/>
      <c r="AC39" s="2"/>
      <c r="AD39" s="2"/>
      <c r="AE39" s="2"/>
      <c r="AF39" s="2"/>
    </row>
    <row r="40" spans="2:32" x14ac:dyDescent="0.3">
      <c r="B40">
        <v>1992</v>
      </c>
      <c r="C40">
        <v>8</v>
      </c>
      <c r="D40">
        <f t="shared" si="0"/>
        <v>1992</v>
      </c>
      <c r="E40" s="2">
        <f>'Divs Extract'!D39+'ZBud Extract Monthly'!O39</f>
        <v>773.55589464704633</v>
      </c>
      <c r="F40" s="2">
        <f>'Strm Hydr Analysis'!D43</f>
        <v>37041.163636363635</v>
      </c>
      <c r="G40" s="2">
        <f>'Strm Hydr Analysis'!E43</f>
        <v>856.52231404958707</v>
      </c>
      <c r="H40" s="2"/>
      <c r="I40" s="2"/>
      <c r="J40" s="2"/>
      <c r="K40" s="2">
        <f>'ZBud Extract Monthly'!C39</f>
        <v>0</v>
      </c>
      <c r="L40" s="2">
        <f>'ZBud Extract Monthly'!K39</f>
        <v>5489.4</v>
      </c>
      <c r="M40" s="2">
        <f>'ZBud Extract Monthly'!L39</f>
        <v>204.5</v>
      </c>
      <c r="N40" s="2">
        <f>'ZBud Extract Monthly'!M39</f>
        <v>0</v>
      </c>
      <c r="O40" s="2">
        <f>'ZBud Extract Monthly'!V39</f>
        <v>1647.63</v>
      </c>
      <c r="P40" s="2">
        <f>'ZBud Extract Monthly'!D39</f>
        <v>5202.3999999999996</v>
      </c>
      <c r="Q40" s="2">
        <f>'ZBud Extract Monthly'!E39</f>
        <v>558.79999999999995</v>
      </c>
      <c r="R40" s="2">
        <f>'ZBud Extract Monthly'!F39</f>
        <v>307.7</v>
      </c>
      <c r="S40" s="2">
        <f>'ZBud Extract Monthly'!G39</f>
        <v>667.1</v>
      </c>
      <c r="T40" s="2">
        <f>'NRL Extract'!D39</f>
        <v>23.683000000000003</v>
      </c>
      <c r="U40" s="2">
        <f>'ZBud Extract Monthly'!H39</f>
        <v>1940.2</v>
      </c>
      <c r="V40" s="2">
        <f>'ZBud Extract Monthly'!U39</f>
        <v>202.66</v>
      </c>
      <c r="W40" s="2">
        <f>'ZBud Extract Monthly'!O39</f>
        <v>307.27</v>
      </c>
      <c r="X40" s="2">
        <f>'ZBud Extract Monthly'!N39</f>
        <v>449.66</v>
      </c>
      <c r="Y40" s="2">
        <f>'Strm Hydr Analysis'!F43</f>
        <v>38389.071074380154</v>
      </c>
      <c r="Z40" s="2"/>
      <c r="AA40" s="2"/>
      <c r="AB40" s="2"/>
      <c r="AC40" s="2"/>
      <c r="AD40" s="2"/>
      <c r="AE40" s="2"/>
      <c r="AF40" s="2"/>
    </row>
    <row r="41" spans="2:32" x14ac:dyDescent="0.3">
      <c r="B41">
        <v>1992</v>
      </c>
      <c r="C41">
        <v>9</v>
      </c>
      <c r="D41">
        <f t="shared" si="0"/>
        <v>1992</v>
      </c>
      <c r="E41" s="2">
        <f>'Divs Extract'!D40+'ZBud Extract Monthly'!O40</f>
        <v>836.57156344051953</v>
      </c>
      <c r="F41" s="2">
        <f>'Strm Hydr Analysis'!D44</f>
        <v>37064.965289256201</v>
      </c>
      <c r="G41" s="2">
        <f>'Strm Hydr Analysis'!E44</f>
        <v>828.89256198347141</v>
      </c>
      <c r="H41" s="2"/>
      <c r="I41" s="2"/>
      <c r="J41" s="2"/>
      <c r="K41" s="2">
        <f>'ZBud Extract Monthly'!C40</f>
        <v>0</v>
      </c>
      <c r="L41" s="2">
        <f>'ZBud Extract Monthly'!K40</f>
        <v>3648.1000000000004</v>
      </c>
      <c r="M41" s="2">
        <f>'ZBud Extract Monthly'!L40</f>
        <v>91.3</v>
      </c>
      <c r="N41" s="2">
        <f>'ZBud Extract Monthly'!M40</f>
        <v>626.70000000000005</v>
      </c>
      <c r="O41" s="2">
        <f>'ZBud Extract Monthly'!V40</f>
        <v>1520.31</v>
      </c>
      <c r="P41" s="2">
        <f>'ZBud Extract Monthly'!D40</f>
        <v>3460</v>
      </c>
      <c r="Q41" s="2">
        <f>'ZBud Extract Monthly'!E40</f>
        <v>379.2</v>
      </c>
      <c r="R41" s="2">
        <f>'ZBud Extract Monthly'!F40</f>
        <v>207.2</v>
      </c>
      <c r="S41" s="2">
        <f>'ZBud Extract Monthly'!G40</f>
        <v>274.2</v>
      </c>
      <c r="T41" s="2">
        <f>'NRL Extract'!D40</f>
        <v>19.131000000000004</v>
      </c>
      <c r="U41" s="2">
        <f>'ZBud Extract Monthly'!H40</f>
        <v>1610.0000000000002</v>
      </c>
      <c r="V41" s="2">
        <f>'ZBud Extract Monthly'!U40</f>
        <v>201.1</v>
      </c>
      <c r="W41" s="2">
        <f>'ZBud Extract Monthly'!O40</f>
        <v>297.36</v>
      </c>
      <c r="X41" s="2">
        <f>'ZBud Extract Monthly'!N40</f>
        <v>384.12</v>
      </c>
      <c r="Y41" s="2">
        <f>'Strm Hydr Analysis'!F44</f>
        <v>38276.132231404947</v>
      </c>
      <c r="Z41" s="2"/>
      <c r="AA41" s="2"/>
      <c r="AB41" s="2"/>
      <c r="AC41" s="2"/>
      <c r="AD41" s="2"/>
      <c r="AE41" s="2"/>
      <c r="AF41" s="2"/>
    </row>
    <row r="42" spans="2:32" x14ac:dyDescent="0.3">
      <c r="B42">
        <v>1992</v>
      </c>
      <c r="C42">
        <v>10</v>
      </c>
      <c r="D42">
        <f t="shared" si="0"/>
        <v>1993</v>
      </c>
      <c r="E42" s="2">
        <f>'Divs Extract'!D41+'ZBud Extract Monthly'!O41</f>
        <v>515.79071684587802</v>
      </c>
      <c r="F42" s="2">
        <f>'Strm Hydr Analysis'!D45</f>
        <v>37882.532231404955</v>
      </c>
      <c r="G42" s="2">
        <f>'Strm Hydr Analysis'!E45</f>
        <v>3159.3322314049578</v>
      </c>
      <c r="H42" s="2"/>
      <c r="I42" s="2"/>
      <c r="J42" s="2"/>
      <c r="K42" s="2">
        <f>'ZBud Extract Monthly'!C41</f>
        <v>11881</v>
      </c>
      <c r="L42" s="2">
        <f>'ZBud Extract Monthly'!K41</f>
        <v>1782.8000000000002</v>
      </c>
      <c r="M42" s="2">
        <f>'ZBud Extract Monthly'!L41</f>
        <v>32.5</v>
      </c>
      <c r="N42" s="2">
        <f>'ZBud Extract Monthly'!M41</f>
        <v>338.6</v>
      </c>
      <c r="O42" s="2">
        <f>'ZBud Extract Monthly'!V41</f>
        <v>1943.59</v>
      </c>
      <c r="P42" s="2">
        <f>'ZBud Extract Monthly'!D41</f>
        <v>2317.1</v>
      </c>
      <c r="Q42" s="2">
        <f>'ZBud Extract Monthly'!E41</f>
        <v>478.8</v>
      </c>
      <c r="R42" s="2">
        <f>'ZBud Extract Monthly'!F41</f>
        <v>189.1</v>
      </c>
      <c r="S42" s="2">
        <f>'ZBud Extract Monthly'!G41</f>
        <v>1017.3</v>
      </c>
      <c r="T42" s="2">
        <f>'NRL Extract'!D41</f>
        <v>4.2279999999999998</v>
      </c>
      <c r="U42" s="2">
        <f>'ZBud Extract Monthly'!H41</f>
        <v>2223.6999999999998</v>
      </c>
      <c r="V42" s="2">
        <f>'ZBud Extract Monthly'!U41</f>
        <v>169.66</v>
      </c>
      <c r="W42" s="2">
        <f>'ZBud Extract Monthly'!O41</f>
        <v>307.27</v>
      </c>
      <c r="X42" s="2">
        <f>'ZBud Extract Monthly'!N41</f>
        <v>298.70999999999998</v>
      </c>
      <c r="Y42" s="2">
        <f>'Strm Hydr Analysis'!F45</f>
        <v>39517.269421487617</v>
      </c>
      <c r="Z42" s="2"/>
      <c r="AA42" s="2"/>
      <c r="AB42" s="2"/>
      <c r="AC42" s="2"/>
      <c r="AD42" s="2"/>
      <c r="AE42" s="2"/>
      <c r="AF42" s="2"/>
    </row>
    <row r="43" spans="2:32" x14ac:dyDescent="0.3">
      <c r="B43">
        <v>1992</v>
      </c>
      <c r="C43">
        <v>11</v>
      </c>
      <c r="D43">
        <f t="shared" si="0"/>
        <v>1993</v>
      </c>
      <c r="E43" s="2">
        <f>'Divs Extract'!D42+'ZBud Extract Monthly'!O42</f>
        <v>419.52798905608751</v>
      </c>
      <c r="F43" s="2">
        <f>'Strm Hydr Analysis'!D46</f>
        <v>36531.669421487612</v>
      </c>
      <c r="G43" s="2">
        <f>'Strm Hydr Analysis'!E46</f>
        <v>849.02479338843011</v>
      </c>
      <c r="H43" s="2"/>
      <c r="I43" s="2"/>
      <c r="J43" s="2"/>
      <c r="K43" s="2">
        <f>'ZBud Extract Monthly'!C42</f>
        <v>2233.8000000000002</v>
      </c>
      <c r="L43" s="2">
        <f>'ZBud Extract Monthly'!K42</f>
        <v>726.5</v>
      </c>
      <c r="M43" s="2">
        <f>'ZBud Extract Monthly'!L42</f>
        <v>2.2000000000000002</v>
      </c>
      <c r="N43" s="2">
        <f>'ZBud Extract Monthly'!M42</f>
        <v>376.4</v>
      </c>
      <c r="O43" s="2">
        <f>'ZBud Extract Monthly'!V42</f>
        <v>2042.05</v>
      </c>
      <c r="P43" s="2">
        <f>'ZBud Extract Monthly'!D42</f>
        <v>2344.3000000000002</v>
      </c>
      <c r="Q43" s="2">
        <f>'ZBud Extract Monthly'!E42</f>
        <v>576.1</v>
      </c>
      <c r="R43" s="2">
        <f>'ZBud Extract Monthly'!F42</f>
        <v>137.80000000000001</v>
      </c>
      <c r="S43" s="2">
        <f>'ZBud Extract Monthly'!G42</f>
        <v>3487.4</v>
      </c>
      <c r="T43" s="2">
        <f>'NRL Extract'!D42</f>
        <v>2.2160000000000002</v>
      </c>
      <c r="U43" s="2">
        <f>'ZBud Extract Monthly'!H42</f>
        <v>1769.2</v>
      </c>
      <c r="V43" s="2">
        <f>'ZBud Extract Monthly'!U42</f>
        <v>103.16</v>
      </c>
      <c r="W43" s="2">
        <f>'ZBud Extract Monthly'!O42</f>
        <v>297.36</v>
      </c>
      <c r="X43" s="2">
        <f>'ZBud Extract Monthly'!N42</f>
        <v>157.87</v>
      </c>
      <c r="Y43" s="2">
        <f>'Strm Hydr Analysis'!F46</f>
        <v>37780.621487603305</v>
      </c>
      <c r="Z43" s="2"/>
      <c r="AA43" s="2"/>
      <c r="AB43" s="2"/>
      <c r="AC43" s="2"/>
      <c r="AD43" s="2"/>
      <c r="AE43" s="2"/>
      <c r="AF43" s="2"/>
    </row>
    <row r="44" spans="2:32" x14ac:dyDescent="0.3">
      <c r="B44">
        <v>1992</v>
      </c>
      <c r="C44">
        <v>12</v>
      </c>
      <c r="D44">
        <f t="shared" si="0"/>
        <v>1993</v>
      </c>
      <c r="E44" s="2">
        <f>'Divs Extract'!D43+'ZBud Extract Monthly'!O43</f>
        <v>404.09535087719297</v>
      </c>
      <c r="F44" s="2">
        <f>'Strm Hydr Analysis'!D47</f>
        <v>37910.20165289256</v>
      </c>
      <c r="G44" s="2">
        <f>'Strm Hydr Analysis'!E47</f>
        <v>10692.753719008268</v>
      </c>
      <c r="H44" s="2"/>
      <c r="I44" s="2"/>
      <c r="J44" s="2"/>
      <c r="K44" s="2">
        <f>'ZBud Extract Monthly'!C43</f>
        <v>32268.5</v>
      </c>
      <c r="L44" s="2">
        <f>'ZBud Extract Monthly'!K43</f>
        <v>207.3</v>
      </c>
      <c r="M44" s="2">
        <f>'ZBud Extract Monthly'!L43</f>
        <v>9.6999999999999993</v>
      </c>
      <c r="N44" s="2">
        <f>'ZBud Extract Monthly'!M43</f>
        <v>323.39999999999998</v>
      </c>
      <c r="O44" s="2">
        <f>'ZBud Extract Monthly'!V43</f>
        <v>3112.57</v>
      </c>
      <c r="P44" s="2">
        <f>'ZBud Extract Monthly'!D43</f>
        <v>1848.1000000000001</v>
      </c>
      <c r="Q44" s="2">
        <f>'ZBud Extract Monthly'!E43</f>
        <v>447.6</v>
      </c>
      <c r="R44" s="2">
        <f>'ZBud Extract Monthly'!F43</f>
        <v>97.4</v>
      </c>
      <c r="S44" s="2">
        <f>'ZBud Extract Monthly'!G43</f>
        <v>3122</v>
      </c>
      <c r="T44" s="2">
        <f>'NRL Extract'!D43</f>
        <v>1.151</v>
      </c>
      <c r="U44" s="2">
        <f>'ZBud Extract Monthly'!H43</f>
        <v>10817.2</v>
      </c>
      <c r="V44" s="2">
        <f>'ZBud Extract Monthly'!U43</f>
        <v>269.54000000000002</v>
      </c>
      <c r="W44" s="2">
        <f>'ZBud Extract Monthly'!O43</f>
        <v>307.27</v>
      </c>
      <c r="X44" s="2">
        <f>'ZBud Extract Monthly'!N43</f>
        <v>113.8</v>
      </c>
      <c r="Y44" s="2">
        <f>'Strm Hydr Analysis'!F47</f>
        <v>40704.079338842988</v>
      </c>
      <c r="Z44" s="2"/>
      <c r="AA44" s="2"/>
      <c r="AB44" s="2"/>
      <c r="AC44" s="2"/>
      <c r="AD44" s="2"/>
      <c r="AE44" s="2"/>
      <c r="AF44" s="2"/>
    </row>
    <row r="45" spans="2:32" x14ac:dyDescent="0.3">
      <c r="B45">
        <v>1993</v>
      </c>
      <c r="C45">
        <v>1</v>
      </c>
      <c r="D45">
        <f t="shared" si="0"/>
        <v>1993</v>
      </c>
      <c r="E45" s="2">
        <f>'Divs Extract'!D44+'ZBud Extract Monthly'!O44</f>
        <v>388.01193888303476</v>
      </c>
      <c r="F45" s="2">
        <f>'Strm Hydr Analysis'!D48</f>
        <v>38360.132231404947</v>
      </c>
      <c r="G45" s="2">
        <f>'Strm Hydr Analysis'!E48</f>
        <v>19498.433057851245</v>
      </c>
      <c r="H45" s="2"/>
      <c r="I45" s="2"/>
      <c r="J45" s="2"/>
      <c r="K45" s="2">
        <f>'ZBud Extract Monthly'!C44</f>
        <v>61709.2</v>
      </c>
      <c r="L45" s="2">
        <f>'ZBud Extract Monthly'!K44</f>
        <v>96.2</v>
      </c>
      <c r="M45" s="2">
        <f>'ZBud Extract Monthly'!L44</f>
        <v>17.899999999999999</v>
      </c>
      <c r="N45" s="2">
        <f>'ZBud Extract Monthly'!M44</f>
        <v>350</v>
      </c>
      <c r="O45" s="2">
        <f>'ZBud Extract Monthly'!V44</f>
        <v>6976.78</v>
      </c>
      <c r="P45" s="2">
        <f>'ZBud Extract Monthly'!D44</f>
        <v>1909.9</v>
      </c>
      <c r="Q45" s="2">
        <f>'ZBud Extract Monthly'!E44</f>
        <v>456.5</v>
      </c>
      <c r="R45" s="2">
        <f>'ZBud Extract Monthly'!F44</f>
        <v>96</v>
      </c>
      <c r="S45" s="2">
        <f>'ZBud Extract Monthly'!G44</f>
        <v>3340.9</v>
      </c>
      <c r="T45" s="2">
        <f>'NRL Extract'!D44</f>
        <v>0.95900000000000063</v>
      </c>
      <c r="U45" s="2">
        <f>'ZBud Extract Monthly'!H44</f>
        <v>40226.800000000003</v>
      </c>
      <c r="V45" s="2">
        <f>'ZBud Extract Monthly'!U44</f>
        <v>324.77999999999997</v>
      </c>
      <c r="W45" s="2">
        <f>'ZBud Extract Monthly'!O44</f>
        <v>307.27</v>
      </c>
      <c r="X45" s="2">
        <f>'ZBud Extract Monthly'!N44</f>
        <v>116.1</v>
      </c>
      <c r="Y45" s="2">
        <f>'Strm Hydr Analysis'!F48</f>
        <v>45475.080991735551</v>
      </c>
      <c r="Z45" s="2"/>
      <c r="AA45" s="2"/>
      <c r="AB45" s="2"/>
      <c r="AC45" s="2"/>
      <c r="AD45" s="2"/>
      <c r="AE45" s="2"/>
      <c r="AF45" s="2"/>
    </row>
    <row r="46" spans="2:32" x14ac:dyDescent="0.3">
      <c r="B46">
        <v>1993</v>
      </c>
      <c r="C46">
        <v>2</v>
      </c>
      <c r="D46">
        <f t="shared" si="0"/>
        <v>1993</v>
      </c>
      <c r="E46" s="2">
        <f>'Divs Extract'!D45+'ZBud Extract Monthly'!O45</f>
        <v>342.50329842931933</v>
      </c>
      <c r="F46" s="2">
        <f>'Strm Hydr Analysis'!D49</f>
        <v>34663.001652892548</v>
      </c>
      <c r="G46" s="2">
        <f>'Strm Hydr Analysis'!E49</f>
        <v>9886.6115702479347</v>
      </c>
      <c r="H46" s="2"/>
      <c r="I46" s="2"/>
      <c r="J46" s="2"/>
      <c r="K46" s="2">
        <f>'ZBud Extract Monthly'!C45</f>
        <v>42296.9</v>
      </c>
      <c r="L46" s="2">
        <f>'ZBud Extract Monthly'!K45</f>
        <v>0</v>
      </c>
      <c r="M46" s="2">
        <f>'ZBud Extract Monthly'!L45</f>
        <v>51.2</v>
      </c>
      <c r="N46" s="2">
        <f>'ZBud Extract Monthly'!M45</f>
        <v>0</v>
      </c>
      <c r="O46" s="2">
        <f>'ZBud Extract Monthly'!V45</f>
        <v>6019.43</v>
      </c>
      <c r="P46" s="2">
        <f>'ZBud Extract Monthly'!D45</f>
        <v>2285.6</v>
      </c>
      <c r="Q46" s="2">
        <f>'ZBud Extract Monthly'!E45</f>
        <v>537.5</v>
      </c>
      <c r="R46" s="2">
        <f>'ZBud Extract Monthly'!F45</f>
        <v>120.9</v>
      </c>
      <c r="S46" s="2">
        <f>'ZBud Extract Monthly'!G45</f>
        <v>4006.7</v>
      </c>
      <c r="T46" s="2">
        <f>'NRL Extract'!D45</f>
        <v>0.77200000000000002</v>
      </c>
      <c r="U46" s="2">
        <f>'ZBud Extract Monthly'!H45</f>
        <v>22954.9</v>
      </c>
      <c r="V46" s="2">
        <f>'ZBud Extract Monthly'!U45</f>
        <v>162.99</v>
      </c>
      <c r="W46" s="2">
        <f>'ZBud Extract Monthly'!O45</f>
        <v>277.52999999999997</v>
      </c>
      <c r="X46" s="2">
        <f>'ZBud Extract Monthly'!N45</f>
        <v>94.46</v>
      </c>
      <c r="Y46" s="2">
        <f>'Strm Hydr Analysis'!F49</f>
        <v>39718.433057851231</v>
      </c>
      <c r="Z46" s="2"/>
      <c r="AA46" s="2"/>
      <c r="AB46" s="2"/>
      <c r="AC46" s="2"/>
      <c r="AD46" s="2"/>
      <c r="AE46" s="2"/>
      <c r="AF46" s="2"/>
    </row>
    <row r="47" spans="2:32" x14ac:dyDescent="0.3">
      <c r="B47">
        <v>1993</v>
      </c>
      <c r="C47">
        <v>3</v>
      </c>
      <c r="D47">
        <f t="shared" si="0"/>
        <v>1993</v>
      </c>
      <c r="E47" s="2">
        <f>'Divs Extract'!D46+'ZBud Extract Monthly'!O46</f>
        <v>392.21100000000001</v>
      </c>
      <c r="F47" s="2">
        <f>'Strm Hydr Analysis'!D50</f>
        <v>277071.17355371907</v>
      </c>
      <c r="G47" s="2">
        <f>'Strm Hydr Analysis'!E50</f>
        <v>5474.6380165289238</v>
      </c>
      <c r="H47" s="2"/>
      <c r="I47" s="2"/>
      <c r="J47" s="2"/>
      <c r="K47" s="2">
        <f>'ZBud Extract Monthly'!C46</f>
        <v>15914.1</v>
      </c>
      <c r="L47" s="2">
        <f>'ZBud Extract Monthly'!K46</f>
        <v>11.4</v>
      </c>
      <c r="M47" s="2">
        <f>'ZBud Extract Monthly'!L46</f>
        <v>122.9</v>
      </c>
      <c r="N47" s="2">
        <f>'ZBud Extract Monthly'!M46</f>
        <v>0</v>
      </c>
      <c r="O47" s="2">
        <f>'ZBud Extract Monthly'!V46</f>
        <v>4626.84</v>
      </c>
      <c r="P47" s="2">
        <f>'ZBud Extract Monthly'!D46</f>
        <v>3194.9</v>
      </c>
      <c r="Q47" s="2">
        <f>'ZBud Extract Monthly'!E46</f>
        <v>682.4</v>
      </c>
      <c r="R47" s="2">
        <f>'ZBud Extract Monthly'!F46</f>
        <v>249.1</v>
      </c>
      <c r="S47" s="2">
        <f>'ZBud Extract Monthly'!G46</f>
        <v>5790.8</v>
      </c>
      <c r="T47" s="2">
        <f>'NRL Extract'!D46</f>
        <v>1.01</v>
      </c>
      <c r="U47" s="2">
        <f>'ZBud Extract Monthly'!H46</f>
        <v>7989.2</v>
      </c>
      <c r="V47" s="2">
        <f>'ZBud Extract Monthly'!U46</f>
        <v>2151.5300000000002</v>
      </c>
      <c r="W47" s="2">
        <f>'ZBud Extract Monthly'!O46</f>
        <v>307.27</v>
      </c>
      <c r="X47" s="2">
        <f>'ZBud Extract Monthly'!N46</f>
        <v>85.74</v>
      </c>
      <c r="Y47" s="2">
        <f>'Strm Hydr Analysis'!F50</f>
        <v>279045.38181818189</v>
      </c>
      <c r="Z47" s="2"/>
      <c r="AA47" s="2"/>
      <c r="AB47" s="2"/>
      <c r="AC47" s="2"/>
      <c r="AD47" s="2"/>
      <c r="AE47" s="2"/>
      <c r="AF47" s="2"/>
    </row>
    <row r="48" spans="2:32" x14ac:dyDescent="0.3">
      <c r="B48">
        <v>1993</v>
      </c>
      <c r="C48">
        <v>4</v>
      </c>
      <c r="D48">
        <f t="shared" si="0"/>
        <v>1993</v>
      </c>
      <c r="E48" s="2">
        <f>'Divs Extract'!D47+'ZBud Extract Monthly'!O47</f>
        <v>382.99356713426857</v>
      </c>
      <c r="F48" s="2">
        <f>'Strm Hydr Analysis'!D51</f>
        <v>37265.057851239668</v>
      </c>
      <c r="G48" s="2">
        <f>'Strm Hydr Analysis'!E51</f>
        <v>2843.4842975206625</v>
      </c>
      <c r="H48" s="2"/>
      <c r="I48" s="2"/>
      <c r="J48" s="2"/>
      <c r="K48" s="2">
        <f>'ZBud Extract Monthly'!C47</f>
        <v>10573</v>
      </c>
      <c r="L48" s="2">
        <f>'ZBud Extract Monthly'!K47</f>
        <v>1442.9</v>
      </c>
      <c r="M48" s="2">
        <f>'ZBud Extract Monthly'!L47</f>
        <v>140.80000000000001</v>
      </c>
      <c r="N48" s="2">
        <f>'ZBud Extract Monthly'!M47</f>
        <v>0</v>
      </c>
      <c r="O48" s="2">
        <f>'ZBud Extract Monthly'!V47</f>
        <v>5949.8</v>
      </c>
      <c r="P48" s="2">
        <f>'ZBud Extract Monthly'!D47</f>
        <v>4296.5999999999995</v>
      </c>
      <c r="Q48" s="2">
        <f>'ZBud Extract Monthly'!E47</f>
        <v>902.7</v>
      </c>
      <c r="R48" s="2">
        <f>'ZBud Extract Monthly'!F47</f>
        <v>320.8</v>
      </c>
      <c r="S48" s="2">
        <f>'ZBud Extract Monthly'!G47</f>
        <v>5993.8</v>
      </c>
      <c r="T48" s="2">
        <f>'NRL Extract'!D47</f>
        <v>1.0090000000000001</v>
      </c>
      <c r="U48" s="2">
        <f>'ZBud Extract Monthly'!H47</f>
        <v>4676.5</v>
      </c>
      <c r="V48" s="2">
        <f>'ZBud Extract Monthly'!U47</f>
        <v>61.54</v>
      </c>
      <c r="W48" s="2">
        <f>'ZBud Extract Monthly'!O47</f>
        <v>297.36</v>
      </c>
      <c r="X48" s="2">
        <f>'ZBud Extract Monthly'!N47</f>
        <v>108.19</v>
      </c>
      <c r="Y48" s="2">
        <f>'Strm Hydr Analysis'!F51</f>
        <v>40444.879338842984</v>
      </c>
      <c r="Z48" s="2"/>
      <c r="AA48" s="2"/>
      <c r="AB48" s="2"/>
      <c r="AC48" s="2"/>
      <c r="AD48" s="2"/>
      <c r="AE48" s="2"/>
      <c r="AF48" s="2"/>
    </row>
    <row r="49" spans="2:32" x14ac:dyDescent="0.3">
      <c r="B49">
        <v>1993</v>
      </c>
      <c r="C49">
        <v>5</v>
      </c>
      <c r="D49">
        <f t="shared" si="0"/>
        <v>1993</v>
      </c>
      <c r="E49" s="2">
        <f>'Divs Extract'!D48+'ZBud Extract Monthly'!O48</f>
        <v>534.73895341597313</v>
      </c>
      <c r="F49" s="2">
        <f>'Strm Hydr Analysis'!D52</f>
        <v>37704.019834710743</v>
      </c>
      <c r="G49" s="2">
        <f>'Strm Hydr Analysis'!E52</f>
        <v>1818.2280991735533</v>
      </c>
      <c r="H49" s="2"/>
      <c r="I49" s="2"/>
      <c r="J49" s="2"/>
      <c r="K49" s="2">
        <f>'ZBud Extract Monthly'!C48</f>
        <v>11669.2</v>
      </c>
      <c r="L49" s="2">
        <f>'ZBud Extract Monthly'!K48</f>
        <v>5765.6</v>
      </c>
      <c r="M49" s="2">
        <f>'ZBud Extract Monthly'!L48</f>
        <v>97.1</v>
      </c>
      <c r="N49" s="2">
        <f>'ZBud Extract Monthly'!M48</f>
        <v>0</v>
      </c>
      <c r="O49" s="2">
        <f>'ZBud Extract Monthly'!V48</f>
        <v>3337.98</v>
      </c>
      <c r="P49" s="2">
        <f>'ZBud Extract Monthly'!D48</f>
        <v>5196.2999999999993</v>
      </c>
      <c r="Q49" s="2">
        <f>'ZBud Extract Monthly'!E48</f>
        <v>786.3</v>
      </c>
      <c r="R49" s="2">
        <f>'ZBud Extract Monthly'!F48</f>
        <v>295.60000000000002</v>
      </c>
      <c r="S49" s="2">
        <f>'ZBud Extract Monthly'!G48</f>
        <v>4196.8</v>
      </c>
      <c r="T49" s="2">
        <f>'NRL Extract'!D48</f>
        <v>17.844999999999999</v>
      </c>
      <c r="U49" s="2">
        <f>'ZBud Extract Monthly'!H48</f>
        <v>2608.7000000000003</v>
      </c>
      <c r="V49" s="2">
        <f>'ZBud Extract Monthly'!U48</f>
        <v>90.81</v>
      </c>
      <c r="W49" s="2">
        <f>'ZBud Extract Monthly'!O48</f>
        <v>307.27</v>
      </c>
      <c r="X49" s="2">
        <f>'ZBud Extract Monthly'!N48</f>
        <v>257.36</v>
      </c>
      <c r="Y49" s="2">
        <f>'Strm Hydr Analysis'!F52</f>
        <v>39944.985123966944</v>
      </c>
      <c r="Z49" s="2"/>
      <c r="AA49" s="2"/>
      <c r="AB49" s="2"/>
      <c r="AC49" s="2"/>
      <c r="AD49" s="2"/>
      <c r="AE49" s="2"/>
      <c r="AF49" s="2"/>
    </row>
    <row r="50" spans="2:32" x14ac:dyDescent="0.3">
      <c r="B50">
        <v>1993</v>
      </c>
      <c r="C50">
        <v>6</v>
      </c>
      <c r="D50">
        <f t="shared" si="0"/>
        <v>1993</v>
      </c>
      <c r="E50" s="2">
        <f>'Divs Extract'!D49+'ZBud Extract Monthly'!O49</f>
        <v>819.47728546548444</v>
      </c>
      <c r="F50" s="2">
        <f>'Strm Hydr Analysis'!D53</f>
        <v>36509.950413223138</v>
      </c>
      <c r="G50" s="2">
        <f>'Strm Hydr Analysis'!E53</f>
        <v>1539.4314049586762</v>
      </c>
      <c r="H50" s="2"/>
      <c r="I50" s="2"/>
      <c r="J50" s="2"/>
      <c r="K50" s="2">
        <f>'ZBud Extract Monthly'!C49</f>
        <v>4142</v>
      </c>
      <c r="L50" s="2">
        <f>'ZBud Extract Monthly'!K49</f>
        <v>4606.5</v>
      </c>
      <c r="M50" s="2">
        <f>'ZBud Extract Monthly'!L49</f>
        <v>82.5</v>
      </c>
      <c r="N50" s="2">
        <f>'ZBud Extract Monthly'!M49</f>
        <v>355.9</v>
      </c>
      <c r="O50" s="2">
        <f>'ZBud Extract Monthly'!V49</f>
        <v>3499.92</v>
      </c>
      <c r="P50" s="2">
        <f>'ZBud Extract Monthly'!D49</f>
        <v>6539.5</v>
      </c>
      <c r="Q50" s="2">
        <f>'ZBud Extract Monthly'!E49</f>
        <v>933.1</v>
      </c>
      <c r="R50" s="2">
        <f>'ZBud Extract Monthly'!F49</f>
        <v>342.9</v>
      </c>
      <c r="S50" s="2">
        <f>'ZBud Extract Monthly'!G49</f>
        <v>4840</v>
      </c>
      <c r="T50" s="2">
        <f>'NRL Extract'!D49</f>
        <v>25.518999999999995</v>
      </c>
      <c r="U50" s="2">
        <f>'ZBud Extract Monthly'!H49</f>
        <v>3455.8</v>
      </c>
      <c r="V50" s="2">
        <f>'ZBud Extract Monthly'!U49</f>
        <v>107.89</v>
      </c>
      <c r="W50" s="2">
        <f>'ZBud Extract Monthly'!O49</f>
        <v>297.36</v>
      </c>
      <c r="X50" s="2">
        <f>'ZBud Extract Monthly'!N49</f>
        <v>358.33</v>
      </c>
      <c r="Y50" s="2">
        <f>'Strm Hydr Analysis'!F53</f>
        <v>38325.203305785122</v>
      </c>
      <c r="Z50" s="2"/>
      <c r="AA50" s="2"/>
      <c r="AB50" s="2"/>
      <c r="AC50" s="2"/>
      <c r="AD50" s="2"/>
      <c r="AE50" s="2"/>
      <c r="AF50" s="2"/>
    </row>
    <row r="51" spans="2:32" x14ac:dyDescent="0.3">
      <c r="B51">
        <v>1993</v>
      </c>
      <c r="C51">
        <v>7</v>
      </c>
      <c r="D51">
        <f t="shared" si="0"/>
        <v>1993</v>
      </c>
      <c r="E51" s="2">
        <f>'Divs Extract'!D50+'ZBud Extract Monthly'!O50</f>
        <v>838.1081023255814</v>
      </c>
      <c r="F51" s="2">
        <f>'Strm Hydr Analysis'!D54</f>
        <v>37754.638016528908</v>
      </c>
      <c r="G51" s="2">
        <f>'Strm Hydr Analysis'!E54</f>
        <v>856.52231404958707</v>
      </c>
      <c r="H51" s="2"/>
      <c r="I51" s="2"/>
      <c r="J51" s="2"/>
      <c r="K51" s="2">
        <f>'ZBud Extract Monthly'!C50</f>
        <v>0</v>
      </c>
      <c r="L51" s="2">
        <f>'ZBud Extract Monthly'!K50</f>
        <v>6346.5</v>
      </c>
      <c r="M51" s="2">
        <f>'ZBud Extract Monthly'!L50</f>
        <v>176.5</v>
      </c>
      <c r="N51" s="2">
        <f>'ZBud Extract Monthly'!M50</f>
        <v>329.8</v>
      </c>
      <c r="O51" s="2">
        <f>'ZBud Extract Monthly'!V50</f>
        <v>1903.11</v>
      </c>
      <c r="P51" s="2">
        <f>'ZBud Extract Monthly'!D50</f>
        <v>6057</v>
      </c>
      <c r="Q51" s="2">
        <f>'ZBud Extract Monthly'!E50</f>
        <v>606.5</v>
      </c>
      <c r="R51" s="2">
        <f>'ZBud Extract Monthly'!F50</f>
        <v>345.8</v>
      </c>
      <c r="S51" s="2">
        <f>'ZBud Extract Monthly'!G50</f>
        <v>1696</v>
      </c>
      <c r="T51" s="2">
        <f>'NRL Extract'!D50</f>
        <v>27.147999999999993</v>
      </c>
      <c r="U51" s="2">
        <f>'ZBud Extract Monthly'!H50</f>
        <v>2044.8000000000002</v>
      </c>
      <c r="V51" s="2">
        <f>'ZBud Extract Monthly'!U50</f>
        <v>352.83</v>
      </c>
      <c r="W51" s="2">
        <f>'ZBud Extract Monthly'!O50</f>
        <v>307.27</v>
      </c>
      <c r="X51" s="2">
        <f>'ZBud Extract Monthly'!N50</f>
        <v>489.76</v>
      </c>
      <c r="Y51" s="2">
        <f>'Strm Hydr Analysis'!F54</f>
        <v>39435.213223140498</v>
      </c>
      <c r="Z51" s="2"/>
      <c r="AA51" s="2"/>
      <c r="AB51" s="2"/>
      <c r="AC51" s="2"/>
      <c r="AD51" s="2"/>
      <c r="AE51" s="2"/>
      <c r="AF51" s="2"/>
    </row>
    <row r="52" spans="2:32" x14ac:dyDescent="0.3">
      <c r="B52">
        <v>1993</v>
      </c>
      <c r="C52">
        <v>8</v>
      </c>
      <c r="D52">
        <f t="shared" si="0"/>
        <v>1993</v>
      </c>
      <c r="E52" s="2">
        <f>'Divs Extract'!D51+'ZBud Extract Monthly'!O51</f>
        <v>696.65193588162754</v>
      </c>
      <c r="F52" s="2">
        <f>'Strm Hydr Analysis'!D55</f>
        <v>37816.105785123953</v>
      </c>
      <c r="G52" s="2">
        <f>'Strm Hydr Analysis'!E55</f>
        <v>1398.5454545454536</v>
      </c>
      <c r="H52" s="2"/>
      <c r="I52" s="2"/>
      <c r="J52" s="2"/>
      <c r="K52" s="2">
        <f>'ZBud Extract Monthly'!C51</f>
        <v>3714.9</v>
      </c>
      <c r="L52" s="2">
        <f>'ZBud Extract Monthly'!K51</f>
        <v>4614.2000000000007</v>
      </c>
      <c r="M52" s="2">
        <f>'ZBud Extract Monthly'!L51</f>
        <v>197.4</v>
      </c>
      <c r="N52" s="2">
        <f>'ZBud Extract Monthly'!M51</f>
        <v>0</v>
      </c>
      <c r="O52" s="2">
        <f>'ZBud Extract Monthly'!V51</f>
        <v>2454.41</v>
      </c>
      <c r="P52" s="2">
        <f>'ZBud Extract Monthly'!D51</f>
        <v>4916.1000000000004</v>
      </c>
      <c r="Q52" s="2">
        <f>'ZBud Extract Monthly'!E51</f>
        <v>652.29999999999995</v>
      </c>
      <c r="R52" s="2">
        <f>'ZBud Extract Monthly'!F51</f>
        <v>267.2</v>
      </c>
      <c r="S52" s="2">
        <f>'ZBud Extract Monthly'!G51</f>
        <v>1592.7</v>
      </c>
      <c r="T52" s="2">
        <f>'NRL Extract'!D51</f>
        <v>24.574999999999999</v>
      </c>
      <c r="U52" s="2">
        <f>'ZBud Extract Monthly'!H51</f>
        <v>1852.4</v>
      </c>
      <c r="V52" s="2">
        <f>'ZBud Extract Monthly'!U51</f>
        <v>199.32</v>
      </c>
      <c r="W52" s="2">
        <f>'ZBud Extract Monthly'!O51</f>
        <v>307.27</v>
      </c>
      <c r="X52" s="2">
        <f>'ZBud Extract Monthly'!N51</f>
        <v>470.7</v>
      </c>
      <c r="Y52" s="2">
        <f>'Strm Hydr Analysis'!F55</f>
        <v>39632.528925619845</v>
      </c>
      <c r="Z52" s="2"/>
      <c r="AA52" s="2"/>
      <c r="AB52" s="2"/>
      <c r="AC52" s="2"/>
      <c r="AD52" s="2"/>
      <c r="AE52" s="2"/>
      <c r="AF52" s="2"/>
    </row>
    <row r="53" spans="2:32" x14ac:dyDescent="0.3">
      <c r="B53">
        <v>1993</v>
      </c>
      <c r="C53">
        <v>9</v>
      </c>
      <c r="D53">
        <f t="shared" si="0"/>
        <v>1993</v>
      </c>
      <c r="E53" s="2">
        <f>'Divs Extract'!D52+'ZBud Extract Monthly'!O52</f>
        <v>802.12406463982484</v>
      </c>
      <c r="F53" s="2">
        <f>'Strm Hydr Analysis'!D56</f>
        <v>36458.41983471073</v>
      </c>
      <c r="G53" s="2">
        <f>'Strm Hydr Analysis'!E56</f>
        <v>828.89256198347141</v>
      </c>
      <c r="H53" s="2"/>
      <c r="I53" s="2"/>
      <c r="J53" s="2"/>
      <c r="K53" s="2">
        <f>'ZBud Extract Monthly'!C52</f>
        <v>0</v>
      </c>
      <c r="L53" s="2">
        <f>'ZBud Extract Monthly'!K52</f>
        <v>3186.3</v>
      </c>
      <c r="M53" s="2">
        <f>'ZBud Extract Monthly'!L52</f>
        <v>139</v>
      </c>
      <c r="N53" s="2">
        <f>'ZBud Extract Monthly'!M52</f>
        <v>480.4</v>
      </c>
      <c r="O53" s="2">
        <f>'ZBud Extract Monthly'!V52</f>
        <v>3153.98</v>
      </c>
      <c r="P53" s="2">
        <f>'ZBud Extract Monthly'!D52</f>
        <v>3162.2</v>
      </c>
      <c r="Q53" s="2">
        <f>'ZBud Extract Monthly'!E52</f>
        <v>444.9</v>
      </c>
      <c r="R53" s="2">
        <f>'ZBud Extract Monthly'!F52</f>
        <v>160.4</v>
      </c>
      <c r="S53" s="2">
        <f>'ZBud Extract Monthly'!G52</f>
        <v>1013.8</v>
      </c>
      <c r="T53" s="2">
        <f>'NRL Extract'!D52</f>
        <v>18.439999999999994</v>
      </c>
      <c r="U53" s="2">
        <f>'ZBud Extract Monthly'!H52</f>
        <v>1848.1</v>
      </c>
      <c r="V53" s="2">
        <f>'ZBud Extract Monthly'!U52</f>
        <v>97.15</v>
      </c>
      <c r="W53" s="2">
        <f>'ZBud Extract Monthly'!O52</f>
        <v>297.36</v>
      </c>
      <c r="X53" s="2">
        <f>'ZBud Extract Monthly'!N52</f>
        <v>408.95</v>
      </c>
      <c r="Y53" s="2">
        <f>'Strm Hydr Analysis'!F56</f>
        <v>37893.282644628096</v>
      </c>
      <c r="Z53" s="2"/>
      <c r="AA53" s="2"/>
      <c r="AB53" s="2"/>
      <c r="AC53" s="2"/>
      <c r="AD53" s="2"/>
      <c r="AE53" s="2"/>
      <c r="AF53" s="2"/>
    </row>
    <row r="54" spans="2:32" x14ac:dyDescent="0.3">
      <c r="B54">
        <v>1993</v>
      </c>
      <c r="C54">
        <v>10</v>
      </c>
      <c r="D54">
        <f t="shared" si="0"/>
        <v>1994</v>
      </c>
      <c r="E54" s="2">
        <f>'Divs Extract'!D53+'ZBud Extract Monthly'!O53</f>
        <v>480.20313580246915</v>
      </c>
      <c r="F54" s="2">
        <f>'Strm Hydr Analysis'!D57</f>
        <v>37704.099173553732</v>
      </c>
      <c r="G54" s="2">
        <f>'Strm Hydr Analysis'!E57</f>
        <v>1144.7008264462806</v>
      </c>
      <c r="H54" s="2"/>
      <c r="I54" s="2"/>
      <c r="J54" s="2"/>
      <c r="K54" s="2">
        <f>'ZBud Extract Monthly'!C53</f>
        <v>5183.5</v>
      </c>
      <c r="L54" s="2">
        <f>'ZBud Extract Monthly'!K53</f>
        <v>1470.8</v>
      </c>
      <c r="M54" s="2">
        <f>'ZBud Extract Monthly'!L53</f>
        <v>5</v>
      </c>
      <c r="N54" s="2">
        <f>'ZBud Extract Monthly'!M53</f>
        <v>277.3</v>
      </c>
      <c r="O54" s="2">
        <f>'ZBud Extract Monthly'!V53</f>
        <v>2754.4</v>
      </c>
      <c r="P54" s="2">
        <f>'ZBud Extract Monthly'!D53</f>
        <v>2360.4</v>
      </c>
      <c r="Q54" s="2">
        <f>'ZBud Extract Monthly'!E53</f>
        <v>521.9</v>
      </c>
      <c r="R54" s="2">
        <f>'ZBud Extract Monthly'!F53</f>
        <v>147.6</v>
      </c>
      <c r="S54" s="2">
        <f>'ZBud Extract Monthly'!G53</f>
        <v>1784</v>
      </c>
      <c r="T54" s="2">
        <f>'NRL Extract'!D53</f>
        <v>4.0909999999999966</v>
      </c>
      <c r="U54" s="2">
        <f>'ZBud Extract Monthly'!H53</f>
        <v>1631.3</v>
      </c>
      <c r="V54" s="2">
        <f>'ZBud Extract Monthly'!U53</f>
        <v>111.54</v>
      </c>
      <c r="W54" s="2">
        <f>'ZBud Extract Monthly'!O53</f>
        <v>307.27</v>
      </c>
      <c r="X54" s="2">
        <f>'ZBud Extract Monthly'!N53</f>
        <v>278.74</v>
      </c>
      <c r="Y54" s="2">
        <f>'Strm Hydr Analysis'!F57</f>
        <v>39200.925619834721</v>
      </c>
      <c r="Z54" s="2"/>
      <c r="AA54" s="2"/>
      <c r="AB54" s="2"/>
      <c r="AC54" s="2"/>
      <c r="AD54" s="2"/>
      <c r="AE54" s="2"/>
      <c r="AF54" s="2"/>
    </row>
    <row r="55" spans="2:32" x14ac:dyDescent="0.3">
      <c r="B55">
        <v>1993</v>
      </c>
      <c r="C55">
        <v>11</v>
      </c>
      <c r="D55">
        <f t="shared" si="0"/>
        <v>1994</v>
      </c>
      <c r="E55" s="2">
        <f>'Divs Extract'!D54+'ZBud Extract Monthly'!O54</f>
        <v>298.66000000000003</v>
      </c>
      <c r="F55" s="2">
        <f>'Strm Hydr Analysis'!D58</f>
        <v>36866.816528925621</v>
      </c>
      <c r="G55" s="2">
        <f>'Strm Hydr Analysis'!E58</f>
        <v>4016.350413223141</v>
      </c>
      <c r="H55" s="2"/>
      <c r="I55" s="2"/>
      <c r="J55" s="2"/>
      <c r="K55" s="2">
        <f>'ZBud Extract Monthly'!C54</f>
        <v>11308.5</v>
      </c>
      <c r="L55" s="2">
        <f>'ZBud Extract Monthly'!K54</f>
        <v>2097.3000000000002</v>
      </c>
      <c r="M55" s="2">
        <f>'ZBud Extract Monthly'!L54</f>
        <v>24.5</v>
      </c>
      <c r="N55" s="2">
        <f>'ZBud Extract Monthly'!M54</f>
        <v>418.9</v>
      </c>
      <c r="O55" s="2">
        <f>'ZBud Extract Monthly'!V54</f>
        <v>2373.35</v>
      </c>
      <c r="P55" s="2">
        <f>'ZBud Extract Monthly'!D54</f>
        <v>2341.5</v>
      </c>
      <c r="Q55" s="2">
        <f>'ZBud Extract Monthly'!E54</f>
        <v>393.1</v>
      </c>
      <c r="R55" s="2">
        <f>'ZBud Extract Monthly'!F54</f>
        <v>128.6</v>
      </c>
      <c r="S55" s="2">
        <f>'ZBud Extract Monthly'!G54</f>
        <v>1772.9</v>
      </c>
      <c r="T55" s="2">
        <f>'NRL Extract'!D54</f>
        <v>5.9000000000000018E-2</v>
      </c>
      <c r="U55" s="2">
        <f>'ZBud Extract Monthly'!H54</f>
        <v>1880.6</v>
      </c>
      <c r="V55" s="2">
        <f>'ZBud Extract Monthly'!U54</f>
        <v>152.13999999999999</v>
      </c>
      <c r="W55" s="2">
        <f>'ZBud Extract Monthly'!O54</f>
        <v>297.36</v>
      </c>
      <c r="X55" s="2">
        <f>'ZBud Extract Monthly'!N54</f>
        <v>116.29</v>
      </c>
      <c r="Y55" s="2">
        <f>'Strm Hydr Analysis'!F58</f>
        <v>38413.4082644628</v>
      </c>
      <c r="Z55" s="2"/>
      <c r="AA55" s="2"/>
      <c r="AB55" s="2"/>
      <c r="AC55" s="2"/>
      <c r="AD55" s="2"/>
      <c r="AE55" s="2"/>
      <c r="AF55" s="2"/>
    </row>
    <row r="56" spans="2:32" x14ac:dyDescent="0.3">
      <c r="B56">
        <v>1993</v>
      </c>
      <c r="C56">
        <v>12</v>
      </c>
      <c r="D56">
        <f t="shared" si="0"/>
        <v>1994</v>
      </c>
      <c r="E56" s="2">
        <f>'Divs Extract'!D55+'ZBud Extract Monthly'!O55</f>
        <v>307.27</v>
      </c>
      <c r="F56" s="2">
        <f>'Strm Hydr Analysis'!D59</f>
        <v>38318.578512396685</v>
      </c>
      <c r="G56" s="2">
        <f>'Strm Hydr Analysis'!E59</f>
        <v>5632.5024793388366</v>
      </c>
      <c r="H56" s="2"/>
      <c r="I56" s="2"/>
      <c r="J56" s="2"/>
      <c r="K56" s="2">
        <f>'ZBud Extract Monthly'!C55</f>
        <v>18834</v>
      </c>
      <c r="L56" s="2">
        <f>'ZBud Extract Monthly'!K55</f>
        <v>119</v>
      </c>
      <c r="M56" s="2">
        <f>'ZBud Extract Monthly'!L55</f>
        <v>113.1</v>
      </c>
      <c r="N56" s="2">
        <f>'ZBud Extract Monthly'!M55</f>
        <v>333.6</v>
      </c>
      <c r="O56" s="2">
        <f>'ZBud Extract Monthly'!V55</f>
        <v>3216.23</v>
      </c>
      <c r="P56" s="2">
        <f>'ZBud Extract Monthly'!D55</f>
        <v>1680</v>
      </c>
      <c r="Q56" s="2">
        <f>'ZBud Extract Monthly'!E55</f>
        <v>394.7</v>
      </c>
      <c r="R56" s="2">
        <f>'ZBud Extract Monthly'!F55</f>
        <v>72.400000000000006</v>
      </c>
      <c r="S56" s="2">
        <f>'ZBud Extract Monthly'!G55</f>
        <v>2806.4</v>
      </c>
      <c r="T56" s="2">
        <f>'NRL Extract'!D55</f>
        <v>0</v>
      </c>
      <c r="U56" s="2">
        <f>'ZBud Extract Monthly'!H55</f>
        <v>9773</v>
      </c>
      <c r="V56" s="2">
        <f>'ZBud Extract Monthly'!U55</f>
        <v>368.95</v>
      </c>
      <c r="W56" s="2">
        <f>'ZBud Extract Monthly'!O55</f>
        <v>307.27</v>
      </c>
      <c r="X56" s="2">
        <f>'ZBud Extract Monthly'!N55</f>
        <v>41.51</v>
      </c>
      <c r="Y56" s="2">
        <f>'Strm Hydr Analysis'!F59</f>
        <v>40941.183471074371</v>
      </c>
      <c r="Z56" s="2"/>
      <c r="AA56" s="2"/>
      <c r="AB56" s="2"/>
      <c r="AC56" s="2"/>
      <c r="AD56" s="2"/>
      <c r="AE56" s="2"/>
      <c r="AF56" s="2"/>
    </row>
    <row r="57" spans="2:32" x14ac:dyDescent="0.3">
      <c r="B57">
        <v>1994</v>
      </c>
      <c r="C57">
        <v>1</v>
      </c>
      <c r="D57">
        <f t="shared" si="0"/>
        <v>1994</v>
      </c>
      <c r="E57" s="2">
        <f>'Divs Extract'!D56+'ZBud Extract Monthly'!O56</f>
        <v>308.19045454545454</v>
      </c>
      <c r="F57" s="2">
        <f>'Strm Hydr Analysis'!D60</f>
        <v>37961.712396694216</v>
      </c>
      <c r="G57" s="2">
        <f>'Strm Hydr Analysis'!E60</f>
        <v>2118.9421487603308</v>
      </c>
      <c r="H57" s="2"/>
      <c r="I57" s="2"/>
      <c r="J57" s="2"/>
      <c r="K57" s="2">
        <f>'ZBud Extract Monthly'!C56</f>
        <v>14412.8</v>
      </c>
      <c r="L57" s="2">
        <f>'ZBud Extract Monthly'!K56</f>
        <v>218.2</v>
      </c>
      <c r="M57" s="2">
        <f>'ZBud Extract Monthly'!L56</f>
        <v>80.7</v>
      </c>
      <c r="N57" s="2">
        <f>'ZBud Extract Monthly'!M56</f>
        <v>403</v>
      </c>
      <c r="O57" s="2">
        <f>'ZBud Extract Monthly'!V56</f>
        <v>4066.23</v>
      </c>
      <c r="P57" s="2">
        <f>'ZBud Extract Monthly'!D56</f>
        <v>2217</v>
      </c>
      <c r="Q57" s="2">
        <f>'ZBud Extract Monthly'!E56</f>
        <v>491.2</v>
      </c>
      <c r="R57" s="2">
        <f>'ZBud Extract Monthly'!F56</f>
        <v>92.1</v>
      </c>
      <c r="S57" s="2">
        <f>'ZBud Extract Monthly'!G56</f>
        <v>3586.6</v>
      </c>
      <c r="T57" s="2">
        <f>'NRL Extract'!D56</f>
        <v>4.5000000000000019E-2</v>
      </c>
      <c r="U57" s="2">
        <f>'ZBud Extract Monthly'!H56</f>
        <v>5226</v>
      </c>
      <c r="V57" s="2">
        <f>'ZBud Extract Monthly'!U56</f>
        <v>109.39</v>
      </c>
      <c r="W57" s="2">
        <f>'ZBud Extract Monthly'!O56</f>
        <v>307.27</v>
      </c>
      <c r="X57" s="2">
        <f>'ZBud Extract Monthly'!N56</f>
        <v>29.38</v>
      </c>
      <c r="Y57" s="2">
        <f>'Strm Hydr Analysis'!F60</f>
        <v>39797.295867768582</v>
      </c>
      <c r="Z57" s="2"/>
      <c r="AA57" s="2"/>
      <c r="AB57" s="2"/>
      <c r="AC57" s="2"/>
      <c r="AD57" s="2"/>
      <c r="AE57" s="2"/>
      <c r="AF57" s="2"/>
    </row>
    <row r="58" spans="2:32" x14ac:dyDescent="0.3">
      <c r="B58">
        <v>1994</v>
      </c>
      <c r="C58">
        <v>2</v>
      </c>
      <c r="D58">
        <f t="shared" si="0"/>
        <v>1994</v>
      </c>
      <c r="E58" s="2">
        <f>'Divs Extract'!D57+'ZBud Extract Monthly'!O57</f>
        <v>277.52999999999997</v>
      </c>
      <c r="F58" s="2">
        <f>'Strm Hydr Analysis'!D61</f>
        <v>35386.31404958677</v>
      </c>
      <c r="G58" s="2">
        <f>'Strm Hydr Analysis'!E61</f>
        <v>6114.3669421487584</v>
      </c>
      <c r="H58" s="2"/>
      <c r="I58" s="2"/>
      <c r="J58" s="2"/>
      <c r="K58" s="2">
        <f>'ZBud Extract Monthly'!C57</f>
        <v>27374.199999999997</v>
      </c>
      <c r="L58" s="2">
        <f>'ZBud Extract Monthly'!K57</f>
        <v>0</v>
      </c>
      <c r="M58" s="2">
        <f>'ZBud Extract Monthly'!L57</f>
        <v>103.6</v>
      </c>
      <c r="N58" s="2">
        <f>'ZBud Extract Monthly'!M57</f>
        <v>0</v>
      </c>
      <c r="O58" s="2">
        <f>'ZBud Extract Monthly'!V57</f>
        <v>4322.3100000000004</v>
      </c>
      <c r="P58" s="2">
        <f>'ZBud Extract Monthly'!D57</f>
        <v>2464.6999999999998</v>
      </c>
      <c r="Q58" s="2">
        <f>'ZBud Extract Monthly'!E57</f>
        <v>554.6</v>
      </c>
      <c r="R58" s="2">
        <f>'ZBud Extract Monthly'!F57</f>
        <v>106.8</v>
      </c>
      <c r="S58" s="2">
        <f>'ZBud Extract Monthly'!G57</f>
        <v>4011.6</v>
      </c>
      <c r="T58" s="2">
        <f>'NRL Extract'!D57</f>
        <v>0</v>
      </c>
      <c r="U58" s="2">
        <f>'ZBud Extract Monthly'!H57</f>
        <v>13537.699999999999</v>
      </c>
      <c r="V58" s="2">
        <f>'ZBud Extract Monthly'!U57</f>
        <v>139.78</v>
      </c>
      <c r="W58" s="2">
        <f>'ZBud Extract Monthly'!O57</f>
        <v>277.52999999999997</v>
      </c>
      <c r="X58" s="2">
        <f>'ZBud Extract Monthly'!N57</f>
        <v>22.71</v>
      </c>
      <c r="Y58" s="2">
        <f>'Strm Hydr Analysis'!F61</f>
        <v>38681.137190082642</v>
      </c>
      <c r="Z58" s="2"/>
      <c r="AA58" s="2"/>
      <c r="AB58" s="2"/>
      <c r="AC58" s="2"/>
      <c r="AD58" s="2"/>
      <c r="AE58" s="2"/>
      <c r="AF58" s="2"/>
    </row>
    <row r="59" spans="2:32" x14ac:dyDescent="0.3">
      <c r="B59">
        <v>1994</v>
      </c>
      <c r="C59">
        <v>3</v>
      </c>
      <c r="D59">
        <f t="shared" si="0"/>
        <v>1994</v>
      </c>
      <c r="E59" s="2">
        <f>'Divs Extract'!D58+'ZBud Extract Monthly'!O58</f>
        <v>329.19675026123298</v>
      </c>
      <c r="F59" s="2">
        <f>'Strm Hydr Analysis'!D62</f>
        <v>38547.471074380177</v>
      </c>
      <c r="G59" s="2">
        <f>'Strm Hydr Analysis'!E62</f>
        <v>1004.9057851239672</v>
      </c>
      <c r="H59" s="2"/>
      <c r="I59" s="2"/>
      <c r="J59" s="2"/>
      <c r="K59" s="2">
        <f>'ZBud Extract Monthly'!C58</f>
        <v>3142.8999999999996</v>
      </c>
      <c r="L59" s="2">
        <f>'ZBud Extract Monthly'!K58</f>
        <v>1792.8</v>
      </c>
      <c r="M59" s="2">
        <f>'ZBud Extract Monthly'!L58</f>
        <v>142.9</v>
      </c>
      <c r="N59" s="2">
        <f>'ZBud Extract Monthly'!M58</f>
        <v>0</v>
      </c>
      <c r="O59" s="2">
        <f>'ZBud Extract Monthly'!V58</f>
        <v>3968.1</v>
      </c>
      <c r="P59" s="2">
        <f>'ZBud Extract Monthly'!D58</f>
        <v>3849.5</v>
      </c>
      <c r="Q59" s="2">
        <f>'ZBud Extract Monthly'!E58</f>
        <v>689.3</v>
      </c>
      <c r="R59" s="2">
        <f>'ZBud Extract Monthly'!F58</f>
        <v>257</v>
      </c>
      <c r="S59" s="2">
        <f>'ZBud Extract Monthly'!G58</f>
        <v>6039</v>
      </c>
      <c r="T59" s="2">
        <f>'NRL Extract'!D58</f>
        <v>0.9670000000000003</v>
      </c>
      <c r="U59" s="2">
        <f>'ZBud Extract Monthly'!H58</f>
        <v>3476.8999999999996</v>
      </c>
      <c r="V59" s="2">
        <f>'ZBud Extract Monthly'!U58</f>
        <v>69.63</v>
      </c>
      <c r="W59" s="2">
        <f>'ZBud Extract Monthly'!O58</f>
        <v>307.27</v>
      </c>
      <c r="X59" s="2">
        <f>'ZBud Extract Monthly'!N58</f>
        <v>108.93</v>
      </c>
      <c r="Y59" s="2">
        <f>'Strm Hydr Analysis'!F62</f>
        <v>40169.990082644625</v>
      </c>
      <c r="Z59" s="2"/>
      <c r="AA59" s="2"/>
      <c r="AB59" s="2"/>
      <c r="AC59" s="2"/>
      <c r="AD59" s="2"/>
      <c r="AE59" s="2"/>
      <c r="AF59" s="2"/>
    </row>
    <row r="60" spans="2:32" x14ac:dyDescent="0.3">
      <c r="B60">
        <v>1994</v>
      </c>
      <c r="C60">
        <v>4</v>
      </c>
      <c r="D60">
        <f t="shared" si="0"/>
        <v>1994</v>
      </c>
      <c r="E60" s="2">
        <f>'Divs Extract'!D59+'ZBud Extract Monthly'!O59</f>
        <v>299.98570016474469</v>
      </c>
      <c r="F60" s="2">
        <f>'Strm Hydr Analysis'!D63</f>
        <v>37292.905785123978</v>
      </c>
      <c r="G60" s="2">
        <f>'Strm Hydr Analysis'!E63</f>
        <v>2141.4942148760315</v>
      </c>
      <c r="H60" s="2"/>
      <c r="I60" s="2"/>
      <c r="J60" s="2"/>
      <c r="K60" s="2">
        <f>'ZBud Extract Monthly'!C59</f>
        <v>6040</v>
      </c>
      <c r="L60" s="2">
        <f>'ZBud Extract Monthly'!K59</f>
        <v>3848.7</v>
      </c>
      <c r="M60" s="2">
        <f>'ZBud Extract Monthly'!L59</f>
        <v>105.5</v>
      </c>
      <c r="N60" s="2">
        <f>'ZBud Extract Monthly'!M59</f>
        <v>0</v>
      </c>
      <c r="O60" s="2">
        <f>'ZBud Extract Monthly'!V59</f>
        <v>2888.26</v>
      </c>
      <c r="P60" s="2">
        <f>'ZBud Extract Monthly'!D59</f>
        <v>3743.4</v>
      </c>
      <c r="Q60" s="2">
        <f>'ZBud Extract Monthly'!E59</f>
        <v>554.5</v>
      </c>
      <c r="R60" s="2">
        <f>'ZBud Extract Monthly'!F59</f>
        <v>357.2</v>
      </c>
      <c r="S60" s="2">
        <f>'ZBud Extract Monthly'!G59</f>
        <v>3415.1</v>
      </c>
      <c r="T60" s="2">
        <f>'NRL Extract'!D59</f>
        <v>1.2259999999999982</v>
      </c>
      <c r="U60" s="2">
        <f>'ZBud Extract Monthly'!H59</f>
        <v>1852.7</v>
      </c>
      <c r="V60" s="2">
        <f>'ZBud Extract Monthly'!U59</f>
        <v>98.44</v>
      </c>
      <c r="W60" s="2">
        <f>'ZBud Extract Monthly'!O59</f>
        <v>297.36</v>
      </c>
      <c r="X60" s="2">
        <f>'ZBud Extract Monthly'!N59</f>
        <v>187.06</v>
      </c>
      <c r="Y60" s="2">
        <f>'Strm Hydr Analysis'!F63</f>
        <v>38698.393388429751</v>
      </c>
      <c r="Z60" s="2"/>
      <c r="AA60" s="2"/>
      <c r="AB60" s="2"/>
      <c r="AC60" s="2"/>
      <c r="AD60" s="2"/>
      <c r="AE60" s="2"/>
      <c r="AF60" s="2"/>
    </row>
    <row r="61" spans="2:32" x14ac:dyDescent="0.3">
      <c r="B61">
        <v>1994</v>
      </c>
      <c r="C61">
        <v>5</v>
      </c>
      <c r="D61">
        <f t="shared" si="0"/>
        <v>1994</v>
      </c>
      <c r="E61" s="2">
        <f>'Divs Extract'!D60+'ZBud Extract Monthly'!O60</f>
        <v>319.48783975210267</v>
      </c>
      <c r="F61" s="2">
        <f>'Strm Hydr Analysis'!D64</f>
        <v>39174.664462809917</v>
      </c>
      <c r="G61" s="2">
        <f>'Strm Hydr Analysis'!E64</f>
        <v>965.17685950413261</v>
      </c>
      <c r="H61" s="2"/>
      <c r="I61" s="2"/>
      <c r="J61" s="2"/>
      <c r="K61" s="2">
        <f>'ZBud Extract Monthly'!C60</f>
        <v>5867.5</v>
      </c>
      <c r="L61" s="2">
        <f>'ZBud Extract Monthly'!K60</f>
        <v>6193.5</v>
      </c>
      <c r="M61" s="2">
        <f>'ZBud Extract Monthly'!L60</f>
        <v>24.6</v>
      </c>
      <c r="N61" s="2">
        <f>'ZBud Extract Monthly'!M60</f>
        <v>0</v>
      </c>
      <c r="O61" s="2">
        <f>'ZBud Extract Monthly'!V60</f>
        <v>3085.19</v>
      </c>
      <c r="P61" s="2">
        <f>'ZBud Extract Monthly'!D60</f>
        <v>5250.2</v>
      </c>
      <c r="Q61" s="2">
        <f>'ZBud Extract Monthly'!E60</f>
        <v>647</v>
      </c>
      <c r="R61" s="2">
        <f>'ZBud Extract Monthly'!F60</f>
        <v>253.1</v>
      </c>
      <c r="S61" s="2">
        <f>'ZBud Extract Monthly'!G60</f>
        <v>3521.1</v>
      </c>
      <c r="T61" s="2">
        <f>'NRL Extract'!D60</f>
        <v>2.2809999999999979</v>
      </c>
      <c r="U61" s="2">
        <f>'ZBud Extract Monthly'!H60</f>
        <v>2172.1999999999998</v>
      </c>
      <c r="V61" s="2">
        <f>'ZBud Extract Monthly'!U60</f>
        <v>94.81</v>
      </c>
      <c r="W61" s="2">
        <f>'ZBud Extract Monthly'!O60</f>
        <v>307.27</v>
      </c>
      <c r="X61" s="2">
        <f>'ZBud Extract Monthly'!N60</f>
        <v>245.31</v>
      </c>
      <c r="Y61" s="2">
        <f>'Strm Hydr Analysis'!F64</f>
        <v>40592.866115702476</v>
      </c>
      <c r="Z61" s="2"/>
      <c r="AA61" s="2"/>
      <c r="AB61" s="2"/>
      <c r="AC61" s="2"/>
      <c r="AD61" s="2"/>
      <c r="AE61" s="2"/>
      <c r="AF61" s="2"/>
    </row>
    <row r="62" spans="2:32" x14ac:dyDescent="0.3">
      <c r="B62">
        <v>1994</v>
      </c>
      <c r="C62">
        <v>6</v>
      </c>
      <c r="D62">
        <f t="shared" si="0"/>
        <v>1994</v>
      </c>
      <c r="E62" s="2">
        <f>'Divs Extract'!D61+'ZBud Extract Monthly'!O61</f>
        <v>315.64188611182686</v>
      </c>
      <c r="F62" s="2">
        <f>'Strm Hydr Analysis'!D65</f>
        <v>37102.631404958658</v>
      </c>
      <c r="G62" s="2">
        <f>'Strm Hydr Analysis'!E65</f>
        <v>828.89256198347141</v>
      </c>
      <c r="H62" s="2"/>
      <c r="I62" s="2"/>
      <c r="J62" s="2"/>
      <c r="K62" s="2">
        <f>'ZBud Extract Monthly'!C61</f>
        <v>0</v>
      </c>
      <c r="L62" s="2">
        <f>'ZBud Extract Monthly'!K61</f>
        <v>6566.5</v>
      </c>
      <c r="M62" s="2">
        <f>'ZBud Extract Monthly'!L61</f>
        <v>273.8</v>
      </c>
      <c r="N62" s="2">
        <f>'ZBud Extract Monthly'!M61</f>
        <v>467.5</v>
      </c>
      <c r="O62" s="2">
        <f>'ZBud Extract Monthly'!V61</f>
        <v>1988.34</v>
      </c>
      <c r="P62" s="2">
        <f>'ZBud Extract Monthly'!D61</f>
        <v>6518.8</v>
      </c>
      <c r="Q62" s="2">
        <f>'ZBud Extract Monthly'!E61</f>
        <v>211.8</v>
      </c>
      <c r="R62" s="2">
        <f>'ZBud Extract Monthly'!F61</f>
        <v>226.3</v>
      </c>
      <c r="S62" s="2">
        <f>'ZBud Extract Monthly'!G61</f>
        <v>1659.9</v>
      </c>
      <c r="T62" s="2">
        <f>'NRL Extract'!D61</f>
        <v>3.9199999999999973</v>
      </c>
      <c r="U62" s="2">
        <f>'ZBud Extract Monthly'!H61</f>
        <v>1992.8</v>
      </c>
      <c r="V62" s="2">
        <f>'ZBud Extract Monthly'!U61</f>
        <v>149.78</v>
      </c>
      <c r="W62" s="2">
        <f>'ZBud Extract Monthly'!O61</f>
        <v>297.36</v>
      </c>
      <c r="X62" s="2">
        <f>'ZBud Extract Monthly'!N61</f>
        <v>392.68</v>
      </c>
      <c r="Y62" s="2">
        <f>'Strm Hydr Analysis'!F65</f>
        <v>38266.195041322302</v>
      </c>
      <c r="Z62" s="2"/>
      <c r="AA62" s="2"/>
      <c r="AB62" s="2"/>
      <c r="AC62" s="2"/>
      <c r="AD62" s="2"/>
      <c r="AE62" s="2"/>
      <c r="AF62" s="2"/>
    </row>
    <row r="63" spans="2:32" x14ac:dyDescent="0.3">
      <c r="B63">
        <v>1994</v>
      </c>
      <c r="C63">
        <v>7</v>
      </c>
      <c r="D63">
        <f t="shared" si="0"/>
        <v>1994</v>
      </c>
      <c r="E63" s="2">
        <f>'Divs Extract'!D62+'ZBud Extract Monthly'!O62</f>
        <v>349.50327286861881</v>
      </c>
      <c r="F63" s="2">
        <f>'Strm Hydr Analysis'!D66</f>
        <v>38083.636363636346</v>
      </c>
      <c r="G63" s="2">
        <f>'Strm Hydr Analysis'!E66</f>
        <v>856.52231404958707</v>
      </c>
      <c r="H63" s="2"/>
      <c r="I63" s="2"/>
      <c r="J63" s="2"/>
      <c r="K63" s="2">
        <f>'ZBud Extract Monthly'!C62</f>
        <v>0</v>
      </c>
      <c r="L63" s="2">
        <f>'ZBud Extract Monthly'!K62</f>
        <v>6817.1</v>
      </c>
      <c r="M63" s="2">
        <f>'ZBud Extract Monthly'!L62</f>
        <v>267.5</v>
      </c>
      <c r="N63" s="2">
        <f>'ZBud Extract Monthly'!M62</f>
        <v>293.89999999999998</v>
      </c>
      <c r="O63" s="2">
        <f>'ZBud Extract Monthly'!V62</f>
        <v>1926.33</v>
      </c>
      <c r="P63" s="2">
        <f>'ZBud Extract Monthly'!D62</f>
        <v>5999.9000000000005</v>
      </c>
      <c r="Q63" s="2">
        <f>'ZBud Extract Monthly'!E62</f>
        <v>149.1</v>
      </c>
      <c r="R63" s="2">
        <f>'ZBud Extract Monthly'!F62</f>
        <v>363.7</v>
      </c>
      <c r="S63" s="2">
        <f>'ZBud Extract Monthly'!G62</f>
        <v>444.2</v>
      </c>
      <c r="T63" s="2">
        <f>'NRL Extract'!D62</f>
        <v>3.8989999999999991</v>
      </c>
      <c r="U63" s="2">
        <f>'ZBud Extract Monthly'!H62</f>
        <v>2056.4</v>
      </c>
      <c r="V63" s="2">
        <f>'ZBud Extract Monthly'!U62</f>
        <v>363.86</v>
      </c>
      <c r="W63" s="2">
        <f>'ZBud Extract Monthly'!O62</f>
        <v>307.27</v>
      </c>
      <c r="X63" s="2">
        <f>'ZBud Extract Monthly'!N62</f>
        <v>391.72</v>
      </c>
      <c r="Y63" s="2">
        <f>'Strm Hydr Analysis'!F66</f>
        <v>39222.604958677672</v>
      </c>
      <c r="Z63" s="2"/>
      <c r="AA63" s="2"/>
      <c r="AB63" s="2"/>
      <c r="AC63" s="2"/>
      <c r="AD63" s="2"/>
      <c r="AE63" s="2"/>
      <c r="AF63" s="2"/>
    </row>
    <row r="64" spans="2:32" x14ac:dyDescent="0.3">
      <c r="B64">
        <v>1994</v>
      </c>
      <c r="C64">
        <v>8</v>
      </c>
      <c r="D64">
        <f t="shared" si="0"/>
        <v>1994</v>
      </c>
      <c r="E64" s="2">
        <f>'Divs Extract'!D63+'ZBud Extract Monthly'!O63</f>
        <v>335.55149024246009</v>
      </c>
      <c r="F64" s="2">
        <f>'Strm Hydr Analysis'!D67</f>
        <v>38023.100826446294</v>
      </c>
      <c r="G64" s="2">
        <f>'Strm Hydr Analysis'!E67</f>
        <v>856.52231404958707</v>
      </c>
      <c r="H64" s="2"/>
      <c r="I64" s="2"/>
      <c r="J64" s="2"/>
      <c r="K64" s="2">
        <f>'ZBud Extract Monthly'!C63</f>
        <v>0</v>
      </c>
      <c r="L64" s="2">
        <f>'ZBud Extract Monthly'!K63</f>
        <v>4657.8</v>
      </c>
      <c r="M64" s="2">
        <f>'ZBud Extract Monthly'!L63</f>
        <v>326.89999999999998</v>
      </c>
      <c r="N64" s="2">
        <f>'ZBud Extract Monthly'!M63</f>
        <v>0</v>
      </c>
      <c r="O64" s="2">
        <f>'ZBud Extract Monthly'!V63</f>
        <v>1574.37</v>
      </c>
      <c r="P64" s="2">
        <f>'ZBud Extract Monthly'!D63</f>
        <v>4887.2999999999993</v>
      </c>
      <c r="Q64" s="2">
        <f>'ZBud Extract Monthly'!E63</f>
        <v>157.1</v>
      </c>
      <c r="R64" s="2">
        <f>'ZBud Extract Monthly'!F63</f>
        <v>276</v>
      </c>
      <c r="S64" s="2">
        <f>'ZBud Extract Monthly'!G63</f>
        <v>226</v>
      </c>
      <c r="T64" s="2">
        <f>'NRL Extract'!D63</f>
        <v>3.4159999999999968</v>
      </c>
      <c r="U64" s="2">
        <f>'ZBud Extract Monthly'!H63</f>
        <v>1778.9</v>
      </c>
      <c r="V64" s="2">
        <f>'ZBud Extract Monthly'!U63</f>
        <v>177.1</v>
      </c>
      <c r="W64" s="2">
        <f>'ZBud Extract Monthly'!O63</f>
        <v>307.27</v>
      </c>
      <c r="X64" s="2">
        <f>'ZBud Extract Monthly'!N63</f>
        <v>372.22</v>
      </c>
      <c r="Y64" s="2">
        <f>'Strm Hydr Analysis'!F67</f>
        <v>39122.419834710745</v>
      </c>
      <c r="Z64" s="2"/>
      <c r="AA64" s="2"/>
      <c r="AB64" s="2"/>
      <c r="AC64" s="2"/>
      <c r="AD64" s="2"/>
      <c r="AE64" s="2"/>
      <c r="AF64" s="2"/>
    </row>
    <row r="65" spans="2:32" x14ac:dyDescent="0.3">
      <c r="B65">
        <v>1994</v>
      </c>
      <c r="C65">
        <v>9</v>
      </c>
      <c r="D65">
        <f t="shared" si="0"/>
        <v>1994</v>
      </c>
      <c r="E65" s="2">
        <f>'Divs Extract'!D64+'ZBud Extract Monthly'!O64</f>
        <v>338.97216486594641</v>
      </c>
      <c r="F65" s="2">
        <f>'Strm Hydr Analysis'!D68</f>
        <v>37253.295867768597</v>
      </c>
      <c r="G65" s="2">
        <f>'Strm Hydr Analysis'!E68</f>
        <v>828.89256198347141</v>
      </c>
      <c r="H65" s="2"/>
      <c r="I65" s="2"/>
      <c r="J65" s="2"/>
      <c r="K65" s="2">
        <f>'ZBud Extract Monthly'!C64</f>
        <v>192.1</v>
      </c>
      <c r="L65" s="2">
        <f>'ZBud Extract Monthly'!K64</f>
        <v>3019.1</v>
      </c>
      <c r="M65" s="2">
        <f>'ZBud Extract Monthly'!L64</f>
        <v>205.3</v>
      </c>
      <c r="N65" s="2">
        <f>'ZBud Extract Monthly'!M64</f>
        <v>620.70000000000005</v>
      </c>
      <c r="O65" s="2">
        <f>'ZBud Extract Monthly'!V64</f>
        <v>1557.21</v>
      </c>
      <c r="P65" s="2">
        <f>'ZBud Extract Monthly'!D64</f>
        <v>3128</v>
      </c>
      <c r="Q65" s="2">
        <f>'ZBud Extract Monthly'!E64</f>
        <v>122.3</v>
      </c>
      <c r="R65" s="2">
        <f>'ZBud Extract Monthly'!F64</f>
        <v>190.2</v>
      </c>
      <c r="S65" s="2">
        <f>'ZBud Extract Monthly'!G64</f>
        <v>107.5</v>
      </c>
      <c r="T65" s="2">
        <f>'NRL Extract'!D64</f>
        <v>2.5239999999999978</v>
      </c>
      <c r="U65" s="2">
        <f>'ZBud Extract Monthly'!H64</f>
        <v>1526.3</v>
      </c>
      <c r="V65" s="2">
        <f>'ZBud Extract Monthly'!U64</f>
        <v>150.19</v>
      </c>
      <c r="W65" s="2">
        <f>'ZBud Extract Monthly'!O64</f>
        <v>297.36</v>
      </c>
      <c r="X65" s="2">
        <f>'ZBud Extract Monthly'!N64</f>
        <v>322.18</v>
      </c>
      <c r="Y65" s="2">
        <f>'Strm Hydr Analysis'!F68</f>
        <v>38253.104132231405</v>
      </c>
      <c r="Z65" s="2"/>
      <c r="AA65" s="2"/>
      <c r="AB65" s="2"/>
      <c r="AC65" s="2"/>
      <c r="AD65" s="2"/>
      <c r="AE65" s="2"/>
      <c r="AF65" s="2"/>
    </row>
    <row r="66" spans="2:32" x14ac:dyDescent="0.3">
      <c r="B66">
        <v>1994</v>
      </c>
      <c r="C66">
        <v>10</v>
      </c>
      <c r="D66">
        <f t="shared" si="0"/>
        <v>1995</v>
      </c>
      <c r="E66" s="2">
        <f>'Divs Extract'!D65+'ZBud Extract Monthly'!O65</f>
        <v>327.68916817359855</v>
      </c>
      <c r="F66" s="2">
        <f>'Strm Hydr Analysis'!D69</f>
        <v>37969.606611570249</v>
      </c>
      <c r="G66" s="2">
        <f>'Strm Hydr Analysis'!E69</f>
        <v>1311.1537190082638</v>
      </c>
      <c r="H66" s="2"/>
      <c r="I66" s="2"/>
      <c r="J66" s="2"/>
      <c r="K66" s="2">
        <f>'ZBud Extract Monthly'!C65</f>
        <v>4771.3</v>
      </c>
      <c r="L66" s="2">
        <f>'ZBud Extract Monthly'!K65</f>
        <v>2571.1000000000004</v>
      </c>
      <c r="M66" s="2">
        <f>'ZBud Extract Monthly'!L65</f>
        <v>15.1</v>
      </c>
      <c r="N66" s="2">
        <f>'ZBud Extract Monthly'!M65</f>
        <v>452.2</v>
      </c>
      <c r="O66" s="2">
        <f>'ZBud Extract Monthly'!V65</f>
        <v>1942.84</v>
      </c>
      <c r="P66" s="2">
        <f>'ZBud Extract Monthly'!D65</f>
        <v>2529.8000000000002</v>
      </c>
      <c r="Q66" s="2">
        <f>'ZBud Extract Monthly'!E65</f>
        <v>326.39999999999998</v>
      </c>
      <c r="R66" s="2">
        <f>'ZBud Extract Monthly'!F65</f>
        <v>185.1</v>
      </c>
      <c r="S66" s="2">
        <f>'ZBud Extract Monthly'!G65</f>
        <v>1584.2</v>
      </c>
      <c r="T66" s="2">
        <f>'NRL Extract'!D65</f>
        <v>1.117999999999999</v>
      </c>
      <c r="U66" s="2">
        <f>'ZBud Extract Monthly'!H65</f>
        <v>1710.3</v>
      </c>
      <c r="V66" s="2">
        <f>'ZBud Extract Monthly'!U65</f>
        <v>132.83000000000001</v>
      </c>
      <c r="W66" s="2">
        <f>'ZBud Extract Monthly'!O65</f>
        <v>307.27</v>
      </c>
      <c r="X66" s="2">
        <f>'ZBud Extract Monthly'!N65</f>
        <v>193.43</v>
      </c>
      <c r="Y66" s="2">
        <f>'Strm Hydr Analysis'!F69</f>
        <v>39081.401652892564</v>
      </c>
      <c r="Z66" s="2"/>
      <c r="AA66" s="2"/>
      <c r="AB66" s="2"/>
      <c r="AC66" s="2"/>
      <c r="AD66" s="2"/>
      <c r="AE66" s="2"/>
      <c r="AF66" s="2"/>
    </row>
    <row r="67" spans="2:32" x14ac:dyDescent="0.3">
      <c r="B67">
        <v>1994</v>
      </c>
      <c r="C67">
        <v>11</v>
      </c>
      <c r="D67">
        <f t="shared" si="0"/>
        <v>1995</v>
      </c>
      <c r="E67" s="2">
        <f>'Divs Extract'!D66+'ZBud Extract Monthly'!O66</f>
        <v>297.36</v>
      </c>
      <c r="F67" s="2">
        <f>'Strm Hydr Analysis'!D70</f>
        <v>37011.510743801649</v>
      </c>
      <c r="G67" s="2">
        <f>'Strm Hydr Analysis'!E70</f>
        <v>6577.9438016528875</v>
      </c>
      <c r="H67" s="2"/>
      <c r="I67" s="2"/>
      <c r="J67" s="2"/>
      <c r="K67" s="2">
        <f>'ZBud Extract Monthly'!C66</f>
        <v>25097</v>
      </c>
      <c r="L67" s="2">
        <f>'ZBud Extract Monthly'!K66</f>
        <v>705.1</v>
      </c>
      <c r="M67" s="2">
        <f>'ZBud Extract Monthly'!L66</f>
        <v>0</v>
      </c>
      <c r="N67" s="2">
        <f>'ZBud Extract Monthly'!M66</f>
        <v>500.6</v>
      </c>
      <c r="O67" s="2">
        <f>'ZBud Extract Monthly'!V66</f>
        <v>2856.27</v>
      </c>
      <c r="P67" s="2">
        <f>'ZBud Extract Monthly'!D66</f>
        <v>1944.7</v>
      </c>
      <c r="Q67" s="2">
        <f>'ZBud Extract Monthly'!E66</f>
        <v>453.6</v>
      </c>
      <c r="R67" s="2">
        <f>'ZBud Extract Monthly'!F66</f>
        <v>106</v>
      </c>
      <c r="S67" s="2">
        <f>'ZBud Extract Monthly'!G66</f>
        <v>3068.2</v>
      </c>
      <c r="T67" s="2">
        <f>'NRL Extract'!D66</f>
        <v>0</v>
      </c>
      <c r="U67" s="2">
        <f>'ZBud Extract Monthly'!H66</f>
        <v>7563.2000000000007</v>
      </c>
      <c r="V67" s="2">
        <f>'ZBud Extract Monthly'!U66</f>
        <v>212.51</v>
      </c>
      <c r="W67" s="2">
        <f>'ZBud Extract Monthly'!O66</f>
        <v>297.36</v>
      </c>
      <c r="X67" s="2">
        <f>'ZBud Extract Monthly'!N66</f>
        <v>0</v>
      </c>
      <c r="Y67" s="2">
        <f>'Strm Hydr Analysis'!F70</f>
        <v>39278.122314049579</v>
      </c>
      <c r="Z67" s="2"/>
      <c r="AA67" s="2"/>
      <c r="AB67" s="2"/>
      <c r="AC67" s="2"/>
      <c r="AD67" s="2"/>
      <c r="AE67" s="2"/>
      <c r="AF67" s="2"/>
    </row>
    <row r="68" spans="2:32" x14ac:dyDescent="0.3">
      <c r="B68">
        <v>1994</v>
      </c>
      <c r="C68">
        <v>12</v>
      </c>
      <c r="D68">
        <f t="shared" si="0"/>
        <v>1995</v>
      </c>
      <c r="E68" s="2">
        <f>'Divs Extract'!D67+'ZBud Extract Monthly'!O67</f>
        <v>307.27</v>
      </c>
      <c r="F68" s="2">
        <f>'Strm Hydr Analysis'!D71</f>
        <v>38761.428099173543</v>
      </c>
      <c r="G68" s="2">
        <f>'Strm Hydr Analysis'!E71</f>
        <v>10668.634710743816</v>
      </c>
      <c r="H68" s="2"/>
      <c r="I68" s="2"/>
      <c r="J68" s="2"/>
      <c r="K68" s="2">
        <f>'ZBud Extract Monthly'!C67</f>
        <v>32707.899999999998</v>
      </c>
      <c r="L68" s="2">
        <f>'ZBud Extract Monthly'!K67</f>
        <v>208.3</v>
      </c>
      <c r="M68" s="2">
        <f>'ZBud Extract Monthly'!L67</f>
        <v>4.2</v>
      </c>
      <c r="N68" s="2">
        <f>'ZBud Extract Monthly'!M67</f>
        <v>407.5</v>
      </c>
      <c r="O68" s="2">
        <f>'ZBud Extract Monthly'!V67</f>
        <v>4700.7700000000004</v>
      </c>
      <c r="P68" s="2">
        <f>'ZBud Extract Monthly'!D67</f>
        <v>1069.5</v>
      </c>
      <c r="Q68" s="2">
        <f>'ZBud Extract Monthly'!E67</f>
        <v>276.7</v>
      </c>
      <c r="R68" s="2">
        <f>'ZBud Extract Monthly'!F67</f>
        <v>54.1</v>
      </c>
      <c r="S68" s="2">
        <f>'ZBud Extract Monthly'!G67</f>
        <v>1925.1</v>
      </c>
      <c r="T68" s="2">
        <f>'NRL Extract'!D67</f>
        <v>0</v>
      </c>
      <c r="U68" s="2">
        <f>'ZBud Extract Monthly'!H67</f>
        <v>19961.900000000001</v>
      </c>
      <c r="V68" s="2">
        <f>'ZBud Extract Monthly'!U67</f>
        <v>230.83</v>
      </c>
      <c r="W68" s="2">
        <f>'ZBud Extract Monthly'!O67</f>
        <v>307.27</v>
      </c>
      <c r="X68" s="2">
        <f>'ZBud Extract Monthly'!N67</f>
        <v>0</v>
      </c>
      <c r="Y68" s="2">
        <f>'Strm Hydr Analysis'!F71</f>
        <v>42223.914049586769</v>
      </c>
      <c r="Z68" s="2"/>
      <c r="AA68" s="2"/>
      <c r="AB68" s="2"/>
      <c r="AC68" s="2"/>
      <c r="AD68" s="2"/>
      <c r="AE68" s="2"/>
      <c r="AF68" s="2"/>
    </row>
    <row r="69" spans="2:32" x14ac:dyDescent="0.3">
      <c r="B69">
        <v>1995</v>
      </c>
      <c r="C69">
        <v>1</v>
      </c>
      <c r="D69">
        <f t="shared" si="0"/>
        <v>1995</v>
      </c>
      <c r="E69" s="2">
        <f>'Divs Extract'!D68+'ZBud Extract Monthly'!O68</f>
        <v>307.27</v>
      </c>
      <c r="F69" s="2">
        <f>'Strm Hydr Analysis'!D72</f>
        <v>40396.442975206613</v>
      </c>
      <c r="G69" s="2">
        <f>'Strm Hydr Analysis'!E72</f>
        <v>20443.715702479345</v>
      </c>
      <c r="H69" s="2"/>
      <c r="I69" s="2"/>
      <c r="J69" s="2"/>
      <c r="K69" s="2">
        <f>'ZBud Extract Monthly'!C68</f>
        <v>83412.299999999988</v>
      </c>
      <c r="L69" s="2">
        <f>'ZBud Extract Monthly'!K68</f>
        <v>235</v>
      </c>
      <c r="M69" s="2">
        <f>'ZBud Extract Monthly'!L68</f>
        <v>136.9</v>
      </c>
      <c r="N69" s="2">
        <f>'ZBud Extract Monthly'!M68</f>
        <v>469.4</v>
      </c>
      <c r="O69" s="2">
        <f>'ZBud Extract Monthly'!V68</f>
        <v>7261.3</v>
      </c>
      <c r="P69" s="2">
        <f>'ZBud Extract Monthly'!D68</f>
        <v>1317.6</v>
      </c>
      <c r="Q69" s="2">
        <f>'ZBud Extract Monthly'!E68</f>
        <v>340.6</v>
      </c>
      <c r="R69" s="2">
        <f>'ZBud Extract Monthly'!F68</f>
        <v>65.900000000000006</v>
      </c>
      <c r="S69" s="2">
        <f>'ZBud Extract Monthly'!G68</f>
        <v>2362.6999999999998</v>
      </c>
      <c r="T69" s="2">
        <f>'NRL Extract'!D68</f>
        <v>0</v>
      </c>
      <c r="U69" s="2">
        <f>'ZBud Extract Monthly'!H68</f>
        <v>49338.7</v>
      </c>
      <c r="V69" s="2">
        <f>'ZBud Extract Monthly'!U68</f>
        <v>284.47000000000003</v>
      </c>
      <c r="W69" s="2">
        <f>'ZBud Extract Monthly'!O68</f>
        <v>307.27</v>
      </c>
      <c r="X69" s="2">
        <f>'ZBud Extract Monthly'!N68</f>
        <v>0</v>
      </c>
      <c r="Y69" s="2">
        <f>'Strm Hydr Analysis'!F72</f>
        <v>49400.647933884306</v>
      </c>
      <c r="Z69" s="2"/>
      <c r="AA69" s="2"/>
      <c r="AB69" s="2"/>
      <c r="AC69" s="2"/>
      <c r="AD69" s="2"/>
      <c r="AE69" s="2"/>
      <c r="AF69" s="2"/>
    </row>
    <row r="70" spans="2:32" x14ac:dyDescent="0.3">
      <c r="B70">
        <v>1995</v>
      </c>
      <c r="C70">
        <v>2</v>
      </c>
      <c r="D70">
        <f t="shared" si="0"/>
        <v>1995</v>
      </c>
      <c r="E70" s="2">
        <f>'Divs Extract'!D69+'ZBud Extract Monthly'!O69</f>
        <v>277.83199999999999</v>
      </c>
      <c r="F70" s="2">
        <f>'Strm Hydr Analysis'!D73</f>
        <v>34639.16033057851</v>
      </c>
      <c r="G70" s="2">
        <f>'Strm Hydr Analysis'!E73</f>
        <v>841.7256198347111</v>
      </c>
      <c r="H70" s="2"/>
      <c r="I70" s="2"/>
      <c r="J70" s="2"/>
      <c r="K70" s="2">
        <f>'ZBud Extract Monthly'!C69</f>
        <v>3390.5</v>
      </c>
      <c r="L70" s="2">
        <f>'ZBud Extract Monthly'!K69</f>
        <v>11.7</v>
      </c>
      <c r="M70" s="2">
        <f>'ZBud Extract Monthly'!L69</f>
        <v>191.4</v>
      </c>
      <c r="N70" s="2">
        <f>'ZBud Extract Monthly'!M69</f>
        <v>0</v>
      </c>
      <c r="O70" s="2">
        <f>'ZBud Extract Monthly'!V69</f>
        <v>5716.28</v>
      </c>
      <c r="P70" s="2">
        <f>'ZBud Extract Monthly'!D69</f>
        <v>1819.9</v>
      </c>
      <c r="Q70" s="2">
        <f>'ZBud Extract Monthly'!E69</f>
        <v>456.3</v>
      </c>
      <c r="R70" s="2">
        <f>'ZBud Extract Monthly'!F69</f>
        <v>94.5</v>
      </c>
      <c r="S70" s="2">
        <f>'ZBud Extract Monthly'!G69</f>
        <v>3247.5</v>
      </c>
      <c r="T70" s="2">
        <f>'NRL Extract'!D69</f>
        <v>0.15100000000000002</v>
      </c>
      <c r="U70" s="2">
        <f>'ZBud Extract Monthly'!H69</f>
        <v>8971.2999999999993</v>
      </c>
      <c r="V70" s="2">
        <f>'ZBud Extract Monthly'!U69</f>
        <v>46.41</v>
      </c>
      <c r="W70" s="2">
        <f>'ZBud Extract Monthly'!O69</f>
        <v>277.52999999999997</v>
      </c>
      <c r="X70" s="2">
        <f>'ZBud Extract Monthly'!N69</f>
        <v>25.58</v>
      </c>
      <c r="Y70" s="2">
        <f>'Strm Hydr Analysis'!F73</f>
        <v>37142.737190082647</v>
      </c>
      <c r="Z70" s="2"/>
      <c r="AA70" s="2"/>
      <c r="AB70" s="2"/>
      <c r="AC70" s="2"/>
      <c r="AD70" s="2"/>
      <c r="AE70" s="2"/>
      <c r="AF70" s="2"/>
    </row>
    <row r="71" spans="2:32" x14ac:dyDescent="0.3">
      <c r="B71">
        <v>1995</v>
      </c>
      <c r="C71">
        <v>3</v>
      </c>
      <c r="D71">
        <f t="shared" ref="D71:D134" si="1">IF(C71&gt;9,B71+1,B71)</f>
        <v>1995</v>
      </c>
      <c r="E71" s="2">
        <f>'Divs Extract'!D70+'ZBud Extract Monthly'!O70</f>
        <v>307.27</v>
      </c>
      <c r="F71" s="2">
        <f>'Strm Hydr Analysis'!D74</f>
        <v>1159947.3719008267</v>
      </c>
      <c r="G71" s="2">
        <f>'Strm Hydr Analysis'!E74</f>
        <v>20553.580165289262</v>
      </c>
      <c r="H71" s="2"/>
      <c r="I71" s="2"/>
      <c r="J71" s="2"/>
      <c r="K71" s="2">
        <f>'ZBud Extract Monthly'!C70</f>
        <v>63274.3</v>
      </c>
      <c r="L71" s="2">
        <f>'ZBud Extract Monthly'!K70</f>
        <v>57.9</v>
      </c>
      <c r="M71" s="2">
        <f>'ZBud Extract Monthly'!L70</f>
        <v>208.7</v>
      </c>
      <c r="N71" s="2">
        <f>'ZBud Extract Monthly'!M70</f>
        <v>0</v>
      </c>
      <c r="O71" s="2">
        <f>'ZBud Extract Monthly'!V70</f>
        <v>8825.7199999999993</v>
      </c>
      <c r="P71" s="2">
        <f>'ZBud Extract Monthly'!D70</f>
        <v>2439.3000000000002</v>
      </c>
      <c r="Q71" s="2">
        <f>'ZBud Extract Monthly'!E70</f>
        <v>576</v>
      </c>
      <c r="R71" s="2">
        <f>'ZBud Extract Monthly'!F70</f>
        <v>192</v>
      </c>
      <c r="S71" s="2">
        <f>'ZBud Extract Monthly'!G70</f>
        <v>4584.8</v>
      </c>
      <c r="T71" s="2">
        <f>'NRL Extract'!D70</f>
        <v>0</v>
      </c>
      <c r="U71" s="2">
        <f>'ZBud Extract Monthly'!H70</f>
        <v>34640.199999999997</v>
      </c>
      <c r="V71" s="2">
        <f>'ZBud Extract Monthly'!U70</f>
        <v>3381.45</v>
      </c>
      <c r="W71" s="2">
        <f>'ZBud Extract Monthly'!O70</f>
        <v>307.27</v>
      </c>
      <c r="X71" s="2">
        <f>'ZBud Extract Monthly'!N70</f>
        <v>0</v>
      </c>
      <c r="Y71" s="2">
        <f>'Strm Hydr Analysis'!F74</f>
        <v>1165762.4925619829</v>
      </c>
      <c r="Z71" s="2"/>
      <c r="AA71" s="2"/>
      <c r="AB71" s="2"/>
      <c r="AC71" s="2"/>
      <c r="AD71" s="2"/>
      <c r="AE71" s="2"/>
      <c r="AF71" s="2"/>
    </row>
    <row r="72" spans="2:32" x14ac:dyDescent="0.3">
      <c r="B72">
        <v>1995</v>
      </c>
      <c r="C72">
        <v>4</v>
      </c>
      <c r="D72">
        <f t="shared" si="1"/>
        <v>1995</v>
      </c>
      <c r="E72" s="2">
        <f>'Divs Extract'!D71+'ZBud Extract Monthly'!O71</f>
        <v>308.27102803738319</v>
      </c>
      <c r="F72" s="2">
        <f>'Strm Hydr Analysis'!D75</f>
        <v>148031.8214876033</v>
      </c>
      <c r="G72" s="2">
        <f>'Strm Hydr Analysis'!E75</f>
        <v>3348.8727272727288</v>
      </c>
      <c r="H72" s="2"/>
      <c r="I72" s="2"/>
      <c r="J72" s="2"/>
      <c r="K72" s="2">
        <f>'ZBud Extract Monthly'!C71</f>
        <v>11340.900000000001</v>
      </c>
      <c r="L72" s="2">
        <f>'ZBud Extract Monthly'!K71</f>
        <v>871.2</v>
      </c>
      <c r="M72" s="2">
        <f>'ZBud Extract Monthly'!L71</f>
        <v>156.69999999999999</v>
      </c>
      <c r="N72" s="2">
        <f>'ZBud Extract Monthly'!M71</f>
        <v>0</v>
      </c>
      <c r="O72" s="2">
        <f>'ZBud Extract Monthly'!V71</f>
        <v>7115.19</v>
      </c>
      <c r="P72" s="2">
        <f>'ZBud Extract Monthly'!D71</f>
        <v>3640.8</v>
      </c>
      <c r="Q72" s="2">
        <f>'ZBud Extract Monthly'!E71</f>
        <v>931</v>
      </c>
      <c r="R72" s="2">
        <f>'ZBud Extract Monthly'!F71</f>
        <v>341.2</v>
      </c>
      <c r="S72" s="2">
        <f>'ZBud Extract Monthly'!G71</f>
        <v>6064.5</v>
      </c>
      <c r="T72" s="2">
        <f>'NRL Extract'!D71</f>
        <v>1.0810000000000002</v>
      </c>
      <c r="U72" s="2">
        <f>'ZBud Extract Monthly'!H71</f>
        <v>4877.3999999999996</v>
      </c>
      <c r="V72" s="2">
        <f>'ZBud Extract Monthly'!U71</f>
        <v>628.91</v>
      </c>
      <c r="W72" s="2">
        <f>'ZBud Extract Monthly'!O71</f>
        <v>297.36</v>
      </c>
      <c r="X72" s="2">
        <f>'ZBud Extract Monthly'!N71</f>
        <v>142.82</v>
      </c>
      <c r="Y72" s="2">
        <f>'Strm Hydr Analysis'!F75</f>
        <v>150995.02809917356</v>
      </c>
      <c r="Z72" s="2"/>
      <c r="AA72" s="2"/>
      <c r="AB72" s="2"/>
      <c r="AC72" s="2"/>
      <c r="AD72" s="2"/>
      <c r="AE72" s="2"/>
      <c r="AF72" s="2"/>
    </row>
    <row r="73" spans="2:32" x14ac:dyDescent="0.3">
      <c r="B73">
        <v>1995</v>
      </c>
      <c r="C73">
        <v>5</v>
      </c>
      <c r="D73">
        <f t="shared" si="1"/>
        <v>1995</v>
      </c>
      <c r="E73" s="2">
        <f>'Divs Extract'!D72+'ZBud Extract Monthly'!O72</f>
        <v>310.1989342403628</v>
      </c>
      <c r="F73" s="2">
        <f>'Strm Hydr Analysis'!D76</f>
        <v>486488.35041322315</v>
      </c>
      <c r="G73" s="2">
        <f>'Strm Hydr Analysis'!E76</f>
        <v>3041.7322314049597</v>
      </c>
      <c r="H73" s="2"/>
      <c r="I73" s="2"/>
      <c r="J73" s="2"/>
      <c r="K73" s="2">
        <f>'ZBud Extract Monthly'!C72</f>
        <v>11249.8</v>
      </c>
      <c r="L73" s="2">
        <f>'ZBud Extract Monthly'!K72</f>
        <v>2868.1</v>
      </c>
      <c r="M73" s="2">
        <f>'ZBud Extract Monthly'!L72</f>
        <v>17.899999999999999</v>
      </c>
      <c r="N73" s="2">
        <f>'ZBud Extract Monthly'!M72</f>
        <v>0</v>
      </c>
      <c r="O73" s="2">
        <f>'ZBud Extract Monthly'!V72</f>
        <v>7148.38</v>
      </c>
      <c r="P73" s="2">
        <f>'ZBud Extract Monthly'!D72</f>
        <v>4744.8999999999996</v>
      </c>
      <c r="Q73" s="2">
        <f>'ZBud Extract Monthly'!E72</f>
        <v>901</v>
      </c>
      <c r="R73" s="2">
        <f>'ZBud Extract Monthly'!F72</f>
        <v>397</v>
      </c>
      <c r="S73" s="2">
        <f>'ZBud Extract Monthly'!G72</f>
        <v>4681.8</v>
      </c>
      <c r="T73" s="2">
        <f>'NRL Extract'!D72</f>
        <v>2.2269999999999999</v>
      </c>
      <c r="U73" s="2">
        <f>'ZBud Extract Monthly'!H72</f>
        <v>5500.6</v>
      </c>
      <c r="V73" s="2">
        <f>'ZBud Extract Monthly'!U72</f>
        <v>1958.91</v>
      </c>
      <c r="W73" s="2">
        <f>'ZBud Extract Monthly'!O72</f>
        <v>307.27</v>
      </c>
      <c r="X73" s="2">
        <f>'ZBud Extract Monthly'!N72</f>
        <v>199.13</v>
      </c>
      <c r="Y73" s="2">
        <f>'Strm Hydr Analysis'!F76</f>
        <v>489044.64793388441</v>
      </c>
      <c r="Z73" s="2"/>
      <c r="AA73" s="2"/>
      <c r="AB73" s="2"/>
      <c r="AC73" s="2"/>
      <c r="AD73" s="2"/>
      <c r="AE73" s="2"/>
      <c r="AF73" s="2"/>
    </row>
    <row r="74" spans="2:32" x14ac:dyDescent="0.3">
      <c r="B74">
        <v>1995</v>
      </c>
      <c r="C74">
        <v>6</v>
      </c>
      <c r="D74">
        <f t="shared" si="1"/>
        <v>1995</v>
      </c>
      <c r="E74" s="2">
        <f>'Divs Extract'!D73+'ZBud Extract Monthly'!O73</f>
        <v>319.37618868935942</v>
      </c>
      <c r="F74" s="2">
        <f>'Strm Hydr Analysis'!D77</f>
        <v>38793.183471074371</v>
      </c>
      <c r="G74" s="2">
        <f>'Strm Hydr Analysis'!E77</f>
        <v>2224.7008264462816</v>
      </c>
      <c r="H74" s="2"/>
      <c r="I74" s="2"/>
      <c r="J74" s="2"/>
      <c r="K74" s="2">
        <f>'ZBud Extract Monthly'!C73</f>
        <v>8946</v>
      </c>
      <c r="L74" s="2">
        <f>'ZBud Extract Monthly'!K73</f>
        <v>5184.8999999999996</v>
      </c>
      <c r="M74" s="2">
        <f>'ZBud Extract Monthly'!L73</f>
        <v>70.5</v>
      </c>
      <c r="N74" s="2">
        <f>'ZBud Extract Monthly'!M73</f>
        <v>317.39999999999998</v>
      </c>
      <c r="O74" s="2">
        <f>'ZBud Extract Monthly'!V73</f>
        <v>4520.1000000000004</v>
      </c>
      <c r="P74" s="2">
        <f>'ZBud Extract Monthly'!D73</f>
        <v>6292.7</v>
      </c>
      <c r="Q74" s="2">
        <f>'ZBud Extract Monthly'!E73</f>
        <v>671.2</v>
      </c>
      <c r="R74" s="2">
        <f>'ZBud Extract Monthly'!F73</f>
        <v>319</v>
      </c>
      <c r="S74" s="2">
        <f>'ZBud Extract Monthly'!G73</f>
        <v>4744</v>
      </c>
      <c r="T74" s="2">
        <f>'NRL Extract'!D73</f>
        <v>3.767999999999998</v>
      </c>
      <c r="U74" s="2">
        <f>'ZBud Extract Monthly'!H73</f>
        <v>3168.1</v>
      </c>
      <c r="V74" s="2">
        <f>'ZBud Extract Monthly'!U73</f>
        <v>53.38</v>
      </c>
      <c r="W74" s="2">
        <f>'ZBud Extract Monthly'!O73</f>
        <v>297.36</v>
      </c>
      <c r="X74" s="2">
        <f>'ZBud Extract Monthly'!N73</f>
        <v>330.51</v>
      </c>
      <c r="Y74" s="2">
        <f>'Strm Hydr Analysis'!F77</f>
        <v>40923.173553719011</v>
      </c>
      <c r="Z74" s="2"/>
      <c r="AA74" s="2"/>
      <c r="AB74" s="2"/>
      <c r="AC74" s="2"/>
      <c r="AD74" s="2"/>
      <c r="AE74" s="2"/>
      <c r="AF74" s="2"/>
    </row>
    <row r="75" spans="2:32" x14ac:dyDescent="0.3">
      <c r="B75">
        <v>1995</v>
      </c>
      <c r="C75">
        <v>7</v>
      </c>
      <c r="D75">
        <f t="shared" si="1"/>
        <v>1995</v>
      </c>
      <c r="E75" s="2">
        <f>'Divs Extract'!D74+'ZBud Extract Monthly'!O74</f>
        <v>332.41749561488984</v>
      </c>
      <c r="F75" s="2">
        <f>'Strm Hydr Analysis'!D78</f>
        <v>38135.127272727281</v>
      </c>
      <c r="G75" s="2">
        <f>'Strm Hydr Analysis'!E78</f>
        <v>856.52231404958707</v>
      </c>
      <c r="H75" s="2"/>
      <c r="I75" s="2"/>
      <c r="J75" s="2"/>
      <c r="K75" s="2">
        <f>'ZBud Extract Monthly'!C74</f>
        <v>175.6</v>
      </c>
      <c r="L75" s="2">
        <f>'ZBud Extract Monthly'!K74</f>
        <v>6069.1</v>
      </c>
      <c r="M75" s="2">
        <f>'ZBud Extract Monthly'!L74</f>
        <v>31.1</v>
      </c>
      <c r="N75" s="2">
        <f>'ZBud Extract Monthly'!M74</f>
        <v>354</v>
      </c>
      <c r="O75" s="2">
        <f>'ZBud Extract Monthly'!V74</f>
        <v>4808.9799999999996</v>
      </c>
      <c r="P75" s="2">
        <f>'ZBud Extract Monthly'!D74</f>
        <v>6258.9000000000005</v>
      </c>
      <c r="Q75" s="2">
        <f>'ZBud Extract Monthly'!E74</f>
        <v>226.2</v>
      </c>
      <c r="R75" s="2">
        <f>'ZBud Extract Monthly'!F74</f>
        <v>380.4</v>
      </c>
      <c r="S75" s="2">
        <f>'ZBud Extract Monthly'!G74</f>
        <v>2473.4</v>
      </c>
      <c r="T75" s="2">
        <f>'NRL Extract'!D74</f>
        <v>5.1819999999999977</v>
      </c>
      <c r="U75" s="2">
        <f>'ZBud Extract Monthly'!H74</f>
        <v>2150.6</v>
      </c>
      <c r="V75" s="2">
        <f>'ZBud Extract Monthly'!U74</f>
        <v>44.01</v>
      </c>
      <c r="W75" s="2">
        <f>'ZBud Extract Monthly'!O74</f>
        <v>307.27</v>
      </c>
      <c r="X75" s="2">
        <f>'ZBud Extract Monthly'!N74</f>
        <v>470.9</v>
      </c>
      <c r="Y75" s="2">
        <f>'Strm Hydr Analysis'!F78</f>
        <v>39877.88429752065</v>
      </c>
      <c r="Z75" s="2"/>
      <c r="AA75" s="2"/>
      <c r="AB75" s="2"/>
      <c r="AC75" s="2"/>
      <c r="AD75" s="2"/>
      <c r="AE75" s="2"/>
      <c r="AF75" s="2"/>
    </row>
    <row r="76" spans="2:32" x14ac:dyDescent="0.3">
      <c r="B76">
        <v>1995</v>
      </c>
      <c r="C76">
        <v>8</v>
      </c>
      <c r="D76">
        <f t="shared" si="1"/>
        <v>1995</v>
      </c>
      <c r="E76" s="2">
        <f>'Divs Extract'!D75+'ZBud Extract Monthly'!O75</f>
        <v>322.01565170245067</v>
      </c>
      <c r="F76" s="2">
        <f>'Strm Hydr Analysis'!D79</f>
        <v>37964.707438016529</v>
      </c>
      <c r="G76" s="2">
        <f>'Strm Hydr Analysis'!E79</f>
        <v>856.52231404958707</v>
      </c>
      <c r="H76" s="2"/>
      <c r="I76" s="2"/>
      <c r="J76" s="2"/>
      <c r="K76" s="2">
        <f>'ZBud Extract Monthly'!C75</f>
        <v>0</v>
      </c>
      <c r="L76" s="2">
        <f>'ZBud Extract Monthly'!K75</f>
        <v>5349.7</v>
      </c>
      <c r="M76" s="2">
        <f>'ZBud Extract Monthly'!L75</f>
        <v>166.9</v>
      </c>
      <c r="N76" s="2">
        <f>'ZBud Extract Monthly'!M75</f>
        <v>0</v>
      </c>
      <c r="O76" s="2">
        <f>'ZBud Extract Monthly'!V75</f>
        <v>3101.4</v>
      </c>
      <c r="P76" s="2">
        <f>'ZBud Extract Monthly'!D75</f>
        <v>5373.9</v>
      </c>
      <c r="Q76" s="2">
        <f>'ZBud Extract Monthly'!E75</f>
        <v>89.7</v>
      </c>
      <c r="R76" s="2">
        <f>'ZBud Extract Monthly'!F75</f>
        <v>277.39999999999998</v>
      </c>
      <c r="S76" s="2">
        <f>'ZBud Extract Monthly'!G75</f>
        <v>1264</v>
      </c>
      <c r="T76" s="2">
        <f>'NRL Extract'!D75</f>
        <v>4.6569999999999974</v>
      </c>
      <c r="U76" s="2">
        <f>'ZBud Extract Monthly'!H75</f>
        <v>1958.6</v>
      </c>
      <c r="V76" s="2">
        <f>'ZBud Extract Monthly'!U75</f>
        <v>56.88</v>
      </c>
      <c r="W76" s="2">
        <f>'ZBud Extract Monthly'!O75</f>
        <v>307.27</v>
      </c>
      <c r="X76" s="2">
        <f>'ZBud Extract Monthly'!N75</f>
        <v>421.92</v>
      </c>
      <c r="Y76" s="2">
        <f>'Strm Hydr Analysis'!F79</f>
        <v>39579.94710743802</v>
      </c>
      <c r="Z76" s="2"/>
      <c r="AA76" s="2"/>
      <c r="AB76" s="2"/>
      <c r="AC76" s="2"/>
      <c r="AD76" s="2"/>
      <c r="AE76" s="2"/>
      <c r="AF76" s="2"/>
    </row>
    <row r="77" spans="2:32" x14ac:dyDescent="0.3">
      <c r="B77">
        <v>1995</v>
      </c>
      <c r="C77">
        <v>9</v>
      </c>
      <c r="D77">
        <f t="shared" si="1"/>
        <v>1995</v>
      </c>
      <c r="E77" s="2">
        <f>'Divs Extract'!D76+'ZBud Extract Monthly'!O76</f>
        <v>366.43967479674802</v>
      </c>
      <c r="F77" s="2">
        <f>'Strm Hydr Analysis'!D80</f>
        <v>38055.847933884288</v>
      </c>
      <c r="G77" s="2">
        <f>'Strm Hydr Analysis'!E80</f>
        <v>828.89256198347141</v>
      </c>
      <c r="H77" s="2"/>
      <c r="I77" s="2"/>
      <c r="J77" s="2"/>
      <c r="K77" s="2">
        <f>'ZBud Extract Monthly'!C76</f>
        <v>0</v>
      </c>
      <c r="L77" s="2">
        <f>'ZBud Extract Monthly'!K76</f>
        <v>2678.1</v>
      </c>
      <c r="M77" s="2">
        <f>'ZBud Extract Monthly'!L76</f>
        <v>83.4</v>
      </c>
      <c r="N77" s="2">
        <f>'ZBud Extract Monthly'!M76</f>
        <v>494.4</v>
      </c>
      <c r="O77" s="2">
        <f>'ZBud Extract Monthly'!V76</f>
        <v>2750.3</v>
      </c>
      <c r="P77" s="2">
        <f>'ZBud Extract Monthly'!D76</f>
        <v>3201.6000000000004</v>
      </c>
      <c r="Q77" s="2">
        <f>'ZBud Extract Monthly'!E76</f>
        <v>53.8</v>
      </c>
      <c r="R77" s="2">
        <f>'ZBud Extract Monthly'!F76</f>
        <v>167.6</v>
      </c>
      <c r="S77" s="2">
        <f>'ZBud Extract Monthly'!G76</f>
        <v>505.1</v>
      </c>
      <c r="T77" s="2">
        <f>'NRL Extract'!D76</f>
        <v>3.353999999999997</v>
      </c>
      <c r="U77" s="2">
        <f>'ZBud Extract Monthly'!H76</f>
        <v>1727</v>
      </c>
      <c r="V77" s="2">
        <f>'ZBud Extract Monthly'!U76</f>
        <v>68.680000000000007</v>
      </c>
      <c r="W77" s="2">
        <f>'ZBud Extract Monthly'!O76</f>
        <v>297.36</v>
      </c>
      <c r="X77" s="2">
        <f>'ZBud Extract Monthly'!N76</f>
        <v>306.55</v>
      </c>
      <c r="Y77" s="2">
        <f>'Strm Hydr Analysis'!F80</f>
        <v>39514.373553719022</v>
      </c>
      <c r="Z77" s="2"/>
      <c r="AA77" s="2"/>
      <c r="AB77" s="2"/>
      <c r="AC77" s="2"/>
      <c r="AD77" s="2"/>
      <c r="AE77" s="2"/>
      <c r="AF77" s="2"/>
    </row>
    <row r="78" spans="2:32" x14ac:dyDescent="0.3">
      <c r="B78">
        <v>1995</v>
      </c>
      <c r="C78">
        <v>10</v>
      </c>
      <c r="D78">
        <f t="shared" si="1"/>
        <v>1996</v>
      </c>
      <c r="E78" s="2">
        <f>'Divs Extract'!D77+'ZBud Extract Monthly'!O77</f>
        <v>345.75941128372853</v>
      </c>
      <c r="F78" s="2">
        <f>'Strm Hydr Analysis'!D81</f>
        <v>97082.062809917348</v>
      </c>
      <c r="G78" s="2">
        <f>'Strm Hydr Analysis'!E81</f>
        <v>856.52231404958707</v>
      </c>
      <c r="H78" s="2"/>
      <c r="I78" s="2"/>
      <c r="J78" s="2"/>
      <c r="K78" s="2">
        <f>'ZBud Extract Monthly'!C77</f>
        <v>0</v>
      </c>
      <c r="L78" s="2">
        <f>'ZBud Extract Monthly'!K77</f>
        <v>3223.1</v>
      </c>
      <c r="M78" s="2">
        <f>'ZBud Extract Monthly'!L77</f>
        <v>1.6</v>
      </c>
      <c r="N78" s="2">
        <f>'ZBud Extract Monthly'!M77</f>
        <v>427.1</v>
      </c>
      <c r="O78" s="2">
        <f>'ZBud Extract Monthly'!V77</f>
        <v>4079.92</v>
      </c>
      <c r="P78" s="2">
        <f>'ZBud Extract Monthly'!D77</f>
        <v>2820.7999999999997</v>
      </c>
      <c r="Q78" s="2">
        <f>'ZBud Extract Monthly'!E77</f>
        <v>35.5</v>
      </c>
      <c r="R78" s="2">
        <f>'ZBud Extract Monthly'!F77</f>
        <v>218.3</v>
      </c>
      <c r="S78" s="2">
        <f>'ZBud Extract Monthly'!G77</f>
        <v>325.7</v>
      </c>
      <c r="T78" s="2">
        <f>'NRL Extract'!D77</f>
        <v>2.4709999999999992</v>
      </c>
      <c r="U78" s="2">
        <f>'ZBud Extract Monthly'!H77</f>
        <v>1651.5</v>
      </c>
      <c r="V78" s="2">
        <f>'ZBud Extract Monthly'!U77</f>
        <v>124.97</v>
      </c>
      <c r="W78" s="2">
        <f>'ZBud Extract Monthly'!O77</f>
        <v>307.27</v>
      </c>
      <c r="X78" s="2">
        <f>'ZBud Extract Monthly'!N77</f>
        <v>265.79000000000002</v>
      </c>
      <c r="Y78" s="2">
        <f>'Strm Hydr Analysis'!F81</f>
        <v>98298.485950413218</v>
      </c>
      <c r="Z78" s="2"/>
      <c r="AA78" s="2"/>
      <c r="AB78" s="2"/>
      <c r="AC78" s="2"/>
      <c r="AD78" s="2"/>
      <c r="AE78" s="2"/>
      <c r="AF78" s="2"/>
    </row>
    <row r="79" spans="2:32" x14ac:dyDescent="0.3">
      <c r="B79">
        <v>1995</v>
      </c>
      <c r="C79">
        <v>11</v>
      </c>
      <c r="D79">
        <f t="shared" si="1"/>
        <v>1996</v>
      </c>
      <c r="E79" s="2">
        <f>'Divs Extract'!D78+'ZBud Extract Monthly'!O78</f>
        <v>299.17730769230769</v>
      </c>
      <c r="F79" s="2">
        <f>'Strm Hydr Analysis'!D82</f>
        <v>94614.664462809946</v>
      </c>
      <c r="G79" s="2">
        <f>'Strm Hydr Analysis'!E82</f>
        <v>828.89256198347141</v>
      </c>
      <c r="H79" s="2"/>
      <c r="I79" s="2"/>
      <c r="J79" s="2"/>
      <c r="K79" s="2">
        <f>'ZBud Extract Monthly'!C78</f>
        <v>565.70000000000005</v>
      </c>
      <c r="L79" s="2">
        <f>'ZBud Extract Monthly'!K78</f>
        <v>3038.2000000000003</v>
      </c>
      <c r="M79" s="2">
        <f>'ZBud Extract Monthly'!L78</f>
        <v>30.1</v>
      </c>
      <c r="N79" s="2">
        <f>'ZBud Extract Monthly'!M78</f>
        <v>492.7</v>
      </c>
      <c r="O79" s="2">
        <f>'ZBud Extract Monthly'!V78</f>
        <v>3213.74</v>
      </c>
      <c r="P79" s="2">
        <f>'ZBud Extract Monthly'!D78</f>
        <v>1683.5</v>
      </c>
      <c r="Q79" s="2">
        <f>'ZBud Extract Monthly'!E78</f>
        <v>28.4</v>
      </c>
      <c r="R79" s="2">
        <f>'ZBud Extract Monthly'!F78</f>
        <v>115.1</v>
      </c>
      <c r="S79" s="2">
        <f>'ZBud Extract Monthly'!G78</f>
        <v>165</v>
      </c>
      <c r="T79" s="2">
        <f>'NRL Extract'!D78</f>
        <v>0.10500000000000002</v>
      </c>
      <c r="U79" s="2">
        <f>'ZBud Extract Monthly'!H78</f>
        <v>1655</v>
      </c>
      <c r="V79" s="2">
        <f>'ZBud Extract Monthly'!U78</f>
        <v>109.12</v>
      </c>
      <c r="W79" s="2">
        <f>'ZBud Extract Monthly'!O78</f>
        <v>297.36</v>
      </c>
      <c r="X79" s="2">
        <f>'ZBud Extract Monthly'!N78</f>
        <v>63.28</v>
      </c>
      <c r="Y79" s="2">
        <f>'Strm Hydr Analysis'!F82</f>
        <v>95896.046280991737</v>
      </c>
      <c r="Z79" s="2"/>
      <c r="AA79" s="2"/>
      <c r="AB79" s="2"/>
      <c r="AC79" s="2"/>
      <c r="AD79" s="2"/>
      <c r="AE79" s="2"/>
      <c r="AF79" s="2"/>
    </row>
    <row r="80" spans="2:32" x14ac:dyDescent="0.3">
      <c r="B80">
        <v>1995</v>
      </c>
      <c r="C80">
        <v>12</v>
      </c>
      <c r="D80">
        <f t="shared" si="1"/>
        <v>1996</v>
      </c>
      <c r="E80" s="2">
        <f>'Divs Extract'!D79+'ZBud Extract Monthly'!O79</f>
        <v>307.27</v>
      </c>
      <c r="F80" s="2">
        <f>'Strm Hydr Analysis'!D83</f>
        <v>97339.755371900872</v>
      </c>
      <c r="G80" s="2">
        <f>'Strm Hydr Analysis'!E83</f>
        <v>11581.685950413234</v>
      </c>
      <c r="H80" s="2"/>
      <c r="I80" s="2"/>
      <c r="J80" s="2"/>
      <c r="K80" s="2">
        <f>'ZBud Extract Monthly'!C79</f>
        <v>35065.199999999997</v>
      </c>
      <c r="L80" s="2">
        <f>'ZBud Extract Monthly'!K79</f>
        <v>287.3</v>
      </c>
      <c r="M80" s="2">
        <f>'ZBud Extract Monthly'!L79</f>
        <v>14.2</v>
      </c>
      <c r="N80" s="2">
        <f>'ZBud Extract Monthly'!M79</f>
        <v>431.8</v>
      </c>
      <c r="O80" s="2">
        <f>'ZBud Extract Monthly'!V79</f>
        <v>3979.55</v>
      </c>
      <c r="P80" s="2">
        <f>'ZBud Extract Monthly'!D79</f>
        <v>1216.5999999999999</v>
      </c>
      <c r="Q80" s="2">
        <f>'ZBud Extract Monthly'!E79</f>
        <v>286.60000000000002</v>
      </c>
      <c r="R80" s="2">
        <f>'ZBud Extract Monthly'!F79</f>
        <v>69.3</v>
      </c>
      <c r="S80" s="2">
        <f>'ZBud Extract Monthly'!G79</f>
        <v>1839.3</v>
      </c>
      <c r="T80" s="2">
        <f>'NRL Extract'!D79</f>
        <v>0</v>
      </c>
      <c r="U80" s="2">
        <f>'ZBud Extract Monthly'!H79</f>
        <v>9621.1</v>
      </c>
      <c r="V80" s="2">
        <f>'ZBud Extract Monthly'!U79</f>
        <v>481.86</v>
      </c>
      <c r="W80" s="2">
        <f>'ZBud Extract Monthly'!O79</f>
        <v>307.27</v>
      </c>
      <c r="X80" s="2">
        <f>'ZBud Extract Monthly'!N79</f>
        <v>0</v>
      </c>
      <c r="Y80" s="2">
        <f>'Strm Hydr Analysis'!F83</f>
        <v>100686.46611570248</v>
      </c>
      <c r="Z80" s="2"/>
      <c r="AA80" s="2"/>
      <c r="AB80" s="2"/>
      <c r="AC80" s="2"/>
      <c r="AD80" s="2"/>
      <c r="AE80" s="2"/>
      <c r="AF80" s="2"/>
    </row>
    <row r="81" spans="2:32" x14ac:dyDescent="0.3">
      <c r="B81">
        <v>1996</v>
      </c>
      <c r="C81">
        <v>1</v>
      </c>
      <c r="D81">
        <f t="shared" si="1"/>
        <v>1996</v>
      </c>
      <c r="E81" s="2">
        <f>'Divs Extract'!D80+'ZBud Extract Monthly'!O80</f>
        <v>307.27</v>
      </c>
      <c r="F81" s="2">
        <f>'Strm Hydr Analysis'!D84</f>
        <v>67464.892561983492</v>
      </c>
      <c r="G81" s="2">
        <f>'Strm Hydr Analysis'!E84</f>
        <v>9961.0314049586777</v>
      </c>
      <c r="H81" s="2"/>
      <c r="I81" s="2"/>
      <c r="J81" s="2"/>
      <c r="K81" s="2">
        <f>'ZBud Extract Monthly'!C80</f>
        <v>29745.599999999999</v>
      </c>
      <c r="L81" s="2">
        <f>'ZBud Extract Monthly'!K80</f>
        <v>267.3</v>
      </c>
      <c r="M81" s="2">
        <f>'ZBud Extract Monthly'!L80</f>
        <v>56</v>
      </c>
      <c r="N81" s="2">
        <f>'ZBud Extract Monthly'!M80</f>
        <v>499.8</v>
      </c>
      <c r="O81" s="2">
        <f>'ZBud Extract Monthly'!V80</f>
        <v>4780.6899999999996</v>
      </c>
      <c r="P81" s="2">
        <f>'ZBud Extract Monthly'!D80</f>
        <v>1749.7</v>
      </c>
      <c r="Q81" s="2">
        <f>'ZBud Extract Monthly'!E80</f>
        <v>493.6</v>
      </c>
      <c r="R81" s="2">
        <f>'ZBud Extract Monthly'!F80</f>
        <v>92.1</v>
      </c>
      <c r="S81" s="2">
        <f>'ZBud Extract Monthly'!G80</f>
        <v>3328.7</v>
      </c>
      <c r="T81" s="2">
        <f>'NRL Extract'!D80</f>
        <v>0</v>
      </c>
      <c r="U81" s="2">
        <f>'ZBud Extract Monthly'!H80</f>
        <v>19315.8</v>
      </c>
      <c r="V81" s="2">
        <f>'ZBud Extract Monthly'!U80</f>
        <v>215.49</v>
      </c>
      <c r="W81" s="2">
        <f>'ZBud Extract Monthly'!O80</f>
        <v>307.27</v>
      </c>
      <c r="X81" s="2">
        <f>'ZBud Extract Monthly'!N80</f>
        <v>0</v>
      </c>
      <c r="Y81" s="2">
        <f>'Strm Hydr Analysis'!F84</f>
        <v>71172.575206611582</v>
      </c>
      <c r="Z81" s="2"/>
      <c r="AA81" s="2"/>
      <c r="AB81" s="2"/>
      <c r="AC81" s="2"/>
      <c r="AD81" s="2"/>
      <c r="AE81" s="2"/>
      <c r="AF81" s="2"/>
    </row>
    <row r="82" spans="2:32" x14ac:dyDescent="0.3">
      <c r="B82">
        <v>1996</v>
      </c>
      <c r="C82">
        <v>2</v>
      </c>
      <c r="D82">
        <f t="shared" si="1"/>
        <v>1996</v>
      </c>
      <c r="E82" s="2">
        <f>'Divs Extract'!D81+'ZBud Extract Monthly'!O81</f>
        <v>287.45</v>
      </c>
      <c r="F82" s="2">
        <f>'Strm Hydr Analysis'!D85</f>
        <v>416249.11735537206</v>
      </c>
      <c r="G82" s="2">
        <f>'Strm Hydr Analysis'!E85</f>
        <v>11519.246280991738</v>
      </c>
      <c r="H82" s="2"/>
      <c r="I82" s="2"/>
      <c r="J82" s="2"/>
      <c r="K82" s="2">
        <f>'ZBud Extract Monthly'!C81</f>
        <v>37232</v>
      </c>
      <c r="L82" s="2">
        <f>'ZBud Extract Monthly'!K81</f>
        <v>107.5</v>
      </c>
      <c r="M82" s="2">
        <f>'ZBud Extract Monthly'!L81</f>
        <v>42.6</v>
      </c>
      <c r="N82" s="2">
        <f>'ZBud Extract Monthly'!M81</f>
        <v>0</v>
      </c>
      <c r="O82" s="2">
        <f>'ZBud Extract Monthly'!V81</f>
        <v>5917.85</v>
      </c>
      <c r="P82" s="2">
        <f>'ZBud Extract Monthly'!D81</f>
        <v>2111.4</v>
      </c>
      <c r="Q82" s="2">
        <f>'ZBud Extract Monthly'!E81</f>
        <v>589</v>
      </c>
      <c r="R82" s="2">
        <f>'ZBud Extract Monthly'!F81</f>
        <v>116.2</v>
      </c>
      <c r="S82" s="2">
        <f>'ZBud Extract Monthly'!G81</f>
        <v>4026</v>
      </c>
      <c r="T82" s="2">
        <f>'NRL Extract'!D81</f>
        <v>0</v>
      </c>
      <c r="U82" s="2">
        <f>'ZBud Extract Monthly'!H81</f>
        <v>22427.8</v>
      </c>
      <c r="V82" s="2">
        <f>'ZBud Extract Monthly'!U81</f>
        <v>1434.87</v>
      </c>
      <c r="W82" s="2">
        <f>'ZBud Extract Monthly'!O81</f>
        <v>287.45</v>
      </c>
      <c r="X82" s="2">
        <f>'ZBud Extract Monthly'!N81</f>
        <v>0</v>
      </c>
      <c r="Y82" s="2">
        <f>'Strm Hydr Analysis'!F85</f>
        <v>419926.53223140503</v>
      </c>
      <c r="Z82" s="2"/>
      <c r="AA82" s="2"/>
      <c r="AB82" s="2"/>
      <c r="AC82" s="2"/>
      <c r="AD82" s="2"/>
      <c r="AE82" s="2"/>
      <c r="AF82" s="2"/>
    </row>
    <row r="83" spans="2:32" x14ac:dyDescent="0.3">
      <c r="B83">
        <v>1996</v>
      </c>
      <c r="C83">
        <v>3</v>
      </c>
      <c r="D83">
        <f t="shared" si="1"/>
        <v>1996</v>
      </c>
      <c r="E83" s="2">
        <f>'Divs Extract'!D82+'ZBud Extract Monthly'!O82</f>
        <v>317.97863836017569</v>
      </c>
      <c r="F83" s="2">
        <f>'Strm Hydr Analysis'!D86</f>
        <v>37927.200000000019</v>
      </c>
      <c r="G83" s="2">
        <f>'Strm Hydr Analysis'!E86</f>
        <v>3553.9636363636382</v>
      </c>
      <c r="H83" s="2"/>
      <c r="I83" s="2"/>
      <c r="J83" s="2"/>
      <c r="K83" s="2">
        <f>'ZBud Extract Monthly'!C82</f>
        <v>11464.5</v>
      </c>
      <c r="L83" s="2">
        <f>'ZBud Extract Monthly'!K82</f>
        <v>35.299999999999997</v>
      </c>
      <c r="M83" s="2">
        <f>'ZBud Extract Monthly'!L82</f>
        <v>88.4</v>
      </c>
      <c r="N83" s="2">
        <f>'ZBud Extract Monthly'!M82</f>
        <v>0</v>
      </c>
      <c r="O83" s="2">
        <f>'ZBud Extract Monthly'!V82</f>
        <v>7478.3</v>
      </c>
      <c r="P83" s="2">
        <f>'ZBud Extract Monthly'!D82</f>
        <v>3540</v>
      </c>
      <c r="Q83" s="2">
        <f>'ZBud Extract Monthly'!E82</f>
        <v>879.9</v>
      </c>
      <c r="R83" s="2">
        <f>'ZBud Extract Monthly'!F82</f>
        <v>295.89999999999998</v>
      </c>
      <c r="S83" s="2">
        <f>'ZBud Extract Monthly'!G82</f>
        <v>6978.6</v>
      </c>
      <c r="T83" s="2">
        <f>'NRL Extract'!D82</f>
        <v>0.69</v>
      </c>
      <c r="U83" s="2">
        <f>'ZBud Extract Monthly'!H82</f>
        <v>8460.3000000000011</v>
      </c>
      <c r="V83" s="2">
        <f>'ZBud Extract Monthly'!U82</f>
        <v>44.42</v>
      </c>
      <c r="W83" s="2">
        <f>'ZBud Extract Monthly'!O82</f>
        <v>307.27</v>
      </c>
      <c r="X83" s="2">
        <f>'ZBud Extract Monthly'!N82</f>
        <v>102.85</v>
      </c>
      <c r="Y83" s="2">
        <f>'Strm Hydr Analysis'!F86</f>
        <v>41325.361983471077</v>
      </c>
      <c r="Z83" s="2"/>
      <c r="AA83" s="2"/>
      <c r="AB83" s="2"/>
      <c r="AC83" s="2"/>
      <c r="AD83" s="2"/>
      <c r="AE83" s="2"/>
      <c r="AF83" s="2"/>
    </row>
    <row r="84" spans="2:32" x14ac:dyDescent="0.3">
      <c r="B84">
        <v>1996</v>
      </c>
      <c r="C84">
        <v>4</v>
      </c>
      <c r="D84">
        <f t="shared" si="1"/>
        <v>1996</v>
      </c>
      <c r="E84" s="2">
        <f>'Divs Extract'!D83+'ZBud Extract Monthly'!O83</f>
        <v>302.61205205205209</v>
      </c>
      <c r="F84" s="2">
        <f>'Strm Hydr Analysis'!D87</f>
        <v>37229.514049586767</v>
      </c>
      <c r="G84" s="2">
        <f>'Strm Hydr Analysis'!E87</f>
        <v>6476.1719008264408</v>
      </c>
      <c r="H84" s="2"/>
      <c r="I84" s="2"/>
      <c r="J84" s="2"/>
      <c r="K84" s="2">
        <f>'ZBud Extract Monthly'!C83</f>
        <v>18121.399999999998</v>
      </c>
      <c r="L84" s="2">
        <f>'ZBud Extract Monthly'!K83</f>
        <v>1707.9</v>
      </c>
      <c r="M84" s="2">
        <f>'ZBud Extract Monthly'!L83</f>
        <v>193.2</v>
      </c>
      <c r="N84" s="2">
        <f>'ZBud Extract Monthly'!M83</f>
        <v>0</v>
      </c>
      <c r="O84" s="2">
        <f>'ZBud Extract Monthly'!V83</f>
        <v>5093.2700000000004</v>
      </c>
      <c r="P84" s="2">
        <f>'ZBud Extract Monthly'!D83</f>
        <v>4075.7000000000003</v>
      </c>
      <c r="Q84" s="2">
        <f>'ZBud Extract Monthly'!E83</f>
        <v>1032.2</v>
      </c>
      <c r="R84" s="2">
        <f>'ZBud Extract Monthly'!F83</f>
        <v>434.2</v>
      </c>
      <c r="S84" s="2">
        <f>'ZBud Extract Monthly'!G83</f>
        <v>6632.5</v>
      </c>
      <c r="T84" s="2">
        <f>'NRL Extract'!D83</f>
        <v>1.0090000000000001</v>
      </c>
      <c r="U84" s="2">
        <f>'ZBud Extract Monthly'!H83</f>
        <v>4651.2</v>
      </c>
      <c r="V84" s="2">
        <f>'ZBud Extract Monthly'!U83</f>
        <v>70.91</v>
      </c>
      <c r="W84" s="2">
        <f>'ZBud Extract Monthly'!O83</f>
        <v>297.36</v>
      </c>
      <c r="X84" s="2">
        <f>'ZBud Extract Monthly'!N83</f>
        <v>137.84</v>
      </c>
      <c r="Y84" s="2">
        <f>'Strm Hydr Analysis'!F87</f>
        <v>39900.03966942148</v>
      </c>
      <c r="Z84" s="2"/>
      <c r="AA84" s="2"/>
      <c r="AB84" s="2"/>
      <c r="AC84" s="2"/>
      <c r="AD84" s="2"/>
      <c r="AE84" s="2"/>
      <c r="AF84" s="2"/>
    </row>
    <row r="85" spans="2:32" x14ac:dyDescent="0.3">
      <c r="B85">
        <v>1996</v>
      </c>
      <c r="C85">
        <v>5</v>
      </c>
      <c r="D85">
        <f t="shared" si="1"/>
        <v>1996</v>
      </c>
      <c r="E85" s="2">
        <f>'Divs Extract'!D84+'ZBud Extract Monthly'!O84</f>
        <v>317.37178117048342</v>
      </c>
      <c r="F85" s="2">
        <f>'Strm Hydr Analysis'!D88</f>
        <v>115723.61652892565</v>
      </c>
      <c r="G85" s="2">
        <f>'Strm Hydr Analysis'!E88</f>
        <v>6581.0380165289225</v>
      </c>
      <c r="H85" s="2"/>
      <c r="I85" s="2"/>
      <c r="J85" s="2"/>
      <c r="K85" s="2">
        <f>'ZBud Extract Monthly'!C84</f>
        <v>20008.5</v>
      </c>
      <c r="L85" s="2">
        <f>'ZBud Extract Monthly'!K84</f>
        <v>5109.1000000000004</v>
      </c>
      <c r="M85" s="2">
        <f>'ZBud Extract Monthly'!L84</f>
        <v>54.5</v>
      </c>
      <c r="N85" s="2">
        <f>'ZBud Extract Monthly'!M84</f>
        <v>0</v>
      </c>
      <c r="O85" s="2">
        <f>'ZBud Extract Monthly'!V84</f>
        <v>5156.78</v>
      </c>
      <c r="P85" s="2">
        <f>'ZBud Extract Monthly'!D84</f>
        <v>5615.6</v>
      </c>
      <c r="Q85" s="2">
        <f>'ZBud Extract Monthly'!E84</f>
        <v>813.5</v>
      </c>
      <c r="R85" s="2">
        <f>'ZBud Extract Monthly'!F84</f>
        <v>524.79999999999995</v>
      </c>
      <c r="S85" s="2">
        <f>'ZBud Extract Monthly'!G84</f>
        <v>4879.3</v>
      </c>
      <c r="T85" s="2">
        <f>'NRL Extract'!D84</f>
        <v>2.381999999999997</v>
      </c>
      <c r="U85" s="2">
        <f>'ZBud Extract Monthly'!H84</f>
        <v>6620.5</v>
      </c>
      <c r="V85" s="2">
        <f>'ZBud Extract Monthly'!U84</f>
        <v>816.8</v>
      </c>
      <c r="W85" s="2">
        <f>'ZBud Extract Monthly'!O84</f>
        <v>307.27</v>
      </c>
      <c r="X85" s="2">
        <f>'ZBud Extract Monthly'!N84</f>
        <v>203.67</v>
      </c>
      <c r="Y85" s="2">
        <f>'Strm Hydr Analysis'!F88</f>
        <v>118427.12727272724</v>
      </c>
      <c r="Z85" s="2"/>
      <c r="AA85" s="2"/>
      <c r="AB85" s="2"/>
      <c r="AC85" s="2"/>
      <c r="AD85" s="2"/>
      <c r="AE85" s="2"/>
      <c r="AF85" s="2"/>
    </row>
    <row r="86" spans="2:32" x14ac:dyDescent="0.3">
      <c r="B86">
        <v>1996</v>
      </c>
      <c r="C86">
        <v>6</v>
      </c>
      <c r="D86">
        <f t="shared" si="1"/>
        <v>1996</v>
      </c>
      <c r="E86" s="2">
        <f>'Divs Extract'!D85+'ZBud Extract Monthly'!O85</f>
        <v>320.49173873045078</v>
      </c>
      <c r="F86" s="2">
        <f>'Strm Hydr Analysis'!D89</f>
        <v>36837.024793388431</v>
      </c>
      <c r="G86" s="2">
        <f>'Strm Hydr Analysis'!E89</f>
        <v>828.89256198347141</v>
      </c>
      <c r="H86" s="2"/>
      <c r="I86" s="2"/>
      <c r="J86" s="2"/>
      <c r="K86" s="2">
        <f>'ZBud Extract Monthly'!C85</f>
        <v>370.4</v>
      </c>
      <c r="L86" s="2">
        <f>'ZBud Extract Monthly'!K85</f>
        <v>6757.9</v>
      </c>
      <c r="M86" s="2">
        <f>'ZBud Extract Monthly'!L85</f>
        <v>0.3</v>
      </c>
      <c r="N86" s="2">
        <f>'ZBud Extract Monthly'!M85</f>
        <v>486.6</v>
      </c>
      <c r="O86" s="2">
        <f>'ZBud Extract Monthly'!V85</f>
        <v>4807.51</v>
      </c>
      <c r="P86" s="2">
        <f>'ZBud Extract Monthly'!D85</f>
        <v>6967.5</v>
      </c>
      <c r="Q86" s="2">
        <f>'ZBud Extract Monthly'!E85</f>
        <v>501.2</v>
      </c>
      <c r="R86" s="2">
        <f>'ZBud Extract Monthly'!F85</f>
        <v>417.9</v>
      </c>
      <c r="S86" s="2">
        <f>'ZBud Extract Monthly'!G85</f>
        <v>4444.6000000000004</v>
      </c>
      <c r="T86" s="2">
        <f>'NRL Extract'!D85</f>
        <v>4.3919999999999986</v>
      </c>
      <c r="U86" s="2">
        <f>'ZBud Extract Monthly'!H85</f>
        <v>2549.2999999999997</v>
      </c>
      <c r="V86" s="2">
        <f>'ZBud Extract Monthly'!U85</f>
        <v>49.27</v>
      </c>
      <c r="W86" s="2">
        <f>'ZBud Extract Monthly'!O85</f>
        <v>297.36</v>
      </c>
      <c r="X86" s="2">
        <f>'ZBud Extract Monthly'!N85</f>
        <v>379.12</v>
      </c>
      <c r="Y86" s="2">
        <f>'Strm Hydr Analysis'!F89</f>
        <v>38609.85123966942</v>
      </c>
      <c r="Z86" s="2"/>
      <c r="AA86" s="2"/>
      <c r="AB86" s="2"/>
      <c r="AC86" s="2"/>
      <c r="AD86" s="2"/>
      <c r="AE86" s="2"/>
      <c r="AF86" s="2"/>
    </row>
    <row r="87" spans="2:32" x14ac:dyDescent="0.3">
      <c r="B87">
        <v>1996</v>
      </c>
      <c r="C87">
        <v>7</v>
      </c>
      <c r="D87">
        <f t="shared" si="1"/>
        <v>1996</v>
      </c>
      <c r="E87" s="2">
        <f>'Divs Extract'!D86+'ZBud Extract Monthly'!O86</f>
        <v>326.9692275105906</v>
      </c>
      <c r="F87" s="2">
        <f>'Strm Hydr Analysis'!D90</f>
        <v>38777.295867768582</v>
      </c>
      <c r="G87" s="2">
        <f>'Strm Hydr Analysis'!E90</f>
        <v>856.52231404958707</v>
      </c>
      <c r="H87" s="2"/>
      <c r="I87" s="2"/>
      <c r="J87" s="2"/>
      <c r="K87" s="2">
        <f>'ZBud Extract Monthly'!C86</f>
        <v>7.6</v>
      </c>
      <c r="L87" s="2">
        <f>'ZBud Extract Monthly'!K86</f>
        <v>7151.2999999999993</v>
      </c>
      <c r="M87" s="2">
        <f>'ZBud Extract Monthly'!L86</f>
        <v>71.8</v>
      </c>
      <c r="N87" s="2">
        <f>'ZBud Extract Monthly'!M86</f>
        <v>379.5</v>
      </c>
      <c r="O87" s="2">
        <f>'ZBud Extract Monthly'!V86</f>
        <v>2931.78</v>
      </c>
      <c r="P87" s="2">
        <f>'ZBud Extract Monthly'!D86</f>
        <v>6656.2</v>
      </c>
      <c r="Q87" s="2">
        <f>'ZBud Extract Monthly'!E86</f>
        <v>87.8</v>
      </c>
      <c r="R87" s="2">
        <f>'ZBud Extract Monthly'!F86</f>
        <v>431.4</v>
      </c>
      <c r="S87" s="2">
        <f>'ZBud Extract Monthly'!G86</f>
        <v>1415.6</v>
      </c>
      <c r="T87" s="2">
        <f>'NRL Extract'!D86</f>
        <v>4.0539999999999967</v>
      </c>
      <c r="U87" s="2">
        <f>'ZBud Extract Monthly'!H86</f>
        <v>2106</v>
      </c>
      <c r="V87" s="2">
        <f>'ZBud Extract Monthly'!U86</f>
        <v>101.06</v>
      </c>
      <c r="W87" s="2">
        <f>'ZBud Extract Monthly'!O86</f>
        <v>307.27</v>
      </c>
      <c r="X87" s="2">
        <f>'ZBud Extract Monthly'!N86</f>
        <v>353.56</v>
      </c>
      <c r="Y87" s="2">
        <f>'Strm Hydr Analysis'!F90</f>
        <v>40299.768595041314</v>
      </c>
      <c r="Z87" s="2"/>
      <c r="AA87" s="2"/>
      <c r="AB87" s="2"/>
      <c r="AC87" s="2"/>
      <c r="AD87" s="2"/>
      <c r="AE87" s="2"/>
      <c r="AF87" s="2"/>
    </row>
    <row r="88" spans="2:32" x14ac:dyDescent="0.3">
      <c r="B88">
        <v>1996</v>
      </c>
      <c r="C88">
        <v>8</v>
      </c>
      <c r="D88">
        <f t="shared" si="1"/>
        <v>1996</v>
      </c>
      <c r="E88" s="2">
        <f>'Divs Extract'!D87+'ZBud Extract Monthly'!O87</f>
        <v>316.96696969696967</v>
      </c>
      <c r="F88" s="2">
        <f>'Strm Hydr Analysis'!D91</f>
        <v>39228.158677685948</v>
      </c>
      <c r="G88" s="2">
        <f>'Strm Hydr Analysis'!E91</f>
        <v>856.52231404958707</v>
      </c>
      <c r="H88" s="2"/>
      <c r="I88" s="2"/>
      <c r="J88" s="2"/>
      <c r="K88" s="2">
        <f>'ZBud Extract Monthly'!C87</f>
        <v>0</v>
      </c>
      <c r="L88" s="2">
        <f>'ZBud Extract Monthly'!K87</f>
        <v>5279.1</v>
      </c>
      <c r="M88" s="2">
        <f>'ZBud Extract Monthly'!L87</f>
        <v>157.4</v>
      </c>
      <c r="N88" s="2">
        <f>'ZBud Extract Monthly'!M87</f>
        <v>0</v>
      </c>
      <c r="O88" s="2">
        <f>'ZBud Extract Monthly'!V87</f>
        <v>3194.66</v>
      </c>
      <c r="P88" s="2">
        <f>'ZBud Extract Monthly'!D87</f>
        <v>5215.8</v>
      </c>
      <c r="Q88" s="2">
        <f>'ZBud Extract Monthly'!E87</f>
        <v>66.599999999999994</v>
      </c>
      <c r="R88" s="2">
        <f>'ZBud Extract Monthly'!F87</f>
        <v>283.89999999999998</v>
      </c>
      <c r="S88" s="2">
        <f>'ZBud Extract Monthly'!G87</f>
        <v>676.5</v>
      </c>
      <c r="T88" s="2">
        <f>'NRL Extract'!D87</f>
        <v>3.899999999999995</v>
      </c>
      <c r="U88" s="2">
        <f>'ZBud Extract Monthly'!H87</f>
        <v>1980.2</v>
      </c>
      <c r="V88" s="2">
        <f>'ZBud Extract Monthly'!U87</f>
        <v>61.07</v>
      </c>
      <c r="W88" s="2">
        <f>'ZBud Extract Monthly'!O87</f>
        <v>307.27</v>
      </c>
      <c r="X88" s="2">
        <f>'ZBud Extract Monthly'!N87</f>
        <v>336.85</v>
      </c>
      <c r="Y88" s="2">
        <f>'Strm Hydr Analysis'!F91</f>
        <v>40681.071074380168</v>
      </c>
      <c r="Z88" s="2"/>
      <c r="AA88" s="2"/>
      <c r="AB88" s="2"/>
      <c r="AC88" s="2"/>
      <c r="AD88" s="2"/>
      <c r="AE88" s="2"/>
      <c r="AF88" s="2"/>
    </row>
    <row r="89" spans="2:32" x14ac:dyDescent="0.3">
      <c r="B89">
        <v>1996</v>
      </c>
      <c r="C89">
        <v>9</v>
      </c>
      <c r="D89">
        <f t="shared" si="1"/>
        <v>1996</v>
      </c>
      <c r="E89" s="2">
        <f>'Divs Extract'!D88+'ZBud Extract Monthly'!O88</f>
        <v>428.46103575008362</v>
      </c>
      <c r="F89" s="2">
        <f>'Strm Hydr Analysis'!D92</f>
        <v>37035.352066115702</v>
      </c>
      <c r="G89" s="2">
        <f>'Strm Hydr Analysis'!E92</f>
        <v>828.89256198347141</v>
      </c>
      <c r="H89" s="2"/>
      <c r="I89" s="2"/>
      <c r="J89" s="2"/>
      <c r="K89" s="2">
        <f>'ZBud Extract Monthly'!C88</f>
        <v>1505.1</v>
      </c>
      <c r="L89" s="2">
        <f>'ZBud Extract Monthly'!K88</f>
        <v>3480</v>
      </c>
      <c r="M89" s="2">
        <f>'ZBud Extract Monthly'!L88</f>
        <v>90.9</v>
      </c>
      <c r="N89" s="2">
        <f>'ZBud Extract Monthly'!M88</f>
        <v>613.4</v>
      </c>
      <c r="O89" s="2">
        <f>'ZBud Extract Monthly'!V88</f>
        <v>3347.73</v>
      </c>
      <c r="P89" s="2">
        <f>'ZBud Extract Monthly'!D88</f>
        <v>3302.6</v>
      </c>
      <c r="Q89" s="2">
        <f>'ZBud Extract Monthly'!E88</f>
        <v>125.5</v>
      </c>
      <c r="R89" s="2">
        <f>'ZBud Extract Monthly'!F88</f>
        <v>189.4</v>
      </c>
      <c r="S89" s="2">
        <f>'ZBud Extract Monthly'!G88</f>
        <v>616.79999999999995</v>
      </c>
      <c r="T89" s="2">
        <f>'NRL Extract'!D88</f>
        <v>3.0229999999999979</v>
      </c>
      <c r="U89" s="2">
        <f>'ZBud Extract Monthly'!H88</f>
        <v>1678.1000000000001</v>
      </c>
      <c r="V89" s="2">
        <f>'ZBud Extract Monthly'!U88</f>
        <v>60.36</v>
      </c>
      <c r="W89" s="2">
        <f>'ZBud Extract Monthly'!O88</f>
        <v>297.36</v>
      </c>
      <c r="X89" s="2">
        <f>'ZBud Extract Monthly'!N88</f>
        <v>262.94</v>
      </c>
      <c r="Y89" s="2">
        <f>'Strm Hydr Analysis'!F92</f>
        <v>38504.568595041324</v>
      </c>
      <c r="Z89" s="2"/>
      <c r="AA89" s="2"/>
      <c r="AB89" s="2"/>
      <c r="AC89" s="2"/>
      <c r="AD89" s="2"/>
      <c r="AE89" s="2"/>
      <c r="AF89" s="2"/>
    </row>
    <row r="90" spans="2:32" x14ac:dyDescent="0.3">
      <c r="B90">
        <v>1996</v>
      </c>
      <c r="C90">
        <v>10</v>
      </c>
      <c r="D90">
        <f t="shared" si="1"/>
        <v>1997</v>
      </c>
      <c r="E90" s="2">
        <f>'Divs Extract'!D89+'ZBud Extract Monthly'!O89</f>
        <v>321.9080952380952</v>
      </c>
      <c r="F90" s="2">
        <f>'Strm Hydr Analysis'!D93</f>
        <v>70820.171900826448</v>
      </c>
      <c r="G90" s="2">
        <f>'Strm Hydr Analysis'!E93</f>
        <v>2335.5768595041327</v>
      </c>
      <c r="H90" s="2"/>
      <c r="I90" s="2"/>
      <c r="J90" s="2"/>
      <c r="K90" s="2">
        <f>'ZBud Extract Monthly'!C89</f>
        <v>12055</v>
      </c>
      <c r="L90" s="2">
        <f>'ZBud Extract Monthly'!K89</f>
        <v>2735.4</v>
      </c>
      <c r="M90" s="2">
        <f>'ZBud Extract Monthly'!L89</f>
        <v>10.6</v>
      </c>
      <c r="N90" s="2">
        <f>'ZBud Extract Monthly'!M89</f>
        <v>522.9</v>
      </c>
      <c r="O90" s="2">
        <f>'ZBud Extract Monthly'!V89</f>
        <v>3130.69</v>
      </c>
      <c r="P90" s="2">
        <f>'ZBud Extract Monthly'!D89</f>
        <v>2567.6999999999998</v>
      </c>
      <c r="Q90" s="2">
        <f>'ZBud Extract Monthly'!E89</f>
        <v>177.4</v>
      </c>
      <c r="R90" s="2">
        <f>'ZBud Extract Monthly'!F89</f>
        <v>206.6</v>
      </c>
      <c r="S90" s="2">
        <f>'ZBud Extract Monthly'!G89</f>
        <v>940.8</v>
      </c>
      <c r="T90" s="2">
        <f>'NRL Extract'!D89</f>
        <v>1.0599999999999994</v>
      </c>
      <c r="U90" s="2">
        <f>'ZBud Extract Monthly'!H89</f>
        <v>2042.2000000000003</v>
      </c>
      <c r="V90" s="2">
        <f>'ZBud Extract Monthly'!U89</f>
        <v>132.01</v>
      </c>
      <c r="W90" s="2">
        <f>'ZBud Extract Monthly'!O89</f>
        <v>307.27</v>
      </c>
      <c r="X90" s="2">
        <f>'ZBud Extract Monthly'!N89</f>
        <v>114.2</v>
      </c>
      <c r="Y90" s="2">
        <f>'Strm Hydr Analysis'!F93</f>
        <v>72471.034710743814</v>
      </c>
      <c r="Z90" s="2"/>
      <c r="AA90" s="2"/>
      <c r="AB90" s="2"/>
      <c r="AC90" s="2"/>
      <c r="AD90" s="2"/>
      <c r="AE90" s="2"/>
      <c r="AF90" s="2"/>
    </row>
    <row r="91" spans="2:32" x14ac:dyDescent="0.3">
      <c r="B91">
        <v>1996</v>
      </c>
      <c r="C91">
        <v>11</v>
      </c>
      <c r="D91">
        <f t="shared" si="1"/>
        <v>1997</v>
      </c>
      <c r="E91" s="2">
        <f>'Divs Extract'!D90+'ZBud Extract Monthly'!O90</f>
        <v>297.36</v>
      </c>
      <c r="F91" s="2">
        <f>'Strm Hydr Analysis'!D94</f>
        <v>96556.661157024777</v>
      </c>
      <c r="G91" s="2">
        <f>'Strm Hydr Analysis'!E94</f>
        <v>4595.4049586776837</v>
      </c>
      <c r="H91" s="2"/>
      <c r="I91" s="2"/>
      <c r="J91" s="2"/>
      <c r="K91" s="2">
        <f>'ZBud Extract Monthly'!C90</f>
        <v>14743.2</v>
      </c>
      <c r="L91" s="2">
        <f>'ZBud Extract Monthly'!K90</f>
        <v>346</v>
      </c>
      <c r="M91" s="2">
        <f>'ZBud Extract Monthly'!L90</f>
        <v>128.30000000000001</v>
      </c>
      <c r="N91" s="2">
        <f>'ZBud Extract Monthly'!M90</f>
        <v>540.6</v>
      </c>
      <c r="O91" s="2">
        <f>'ZBud Extract Monthly'!V90</f>
        <v>3761.32</v>
      </c>
      <c r="P91" s="2">
        <f>'ZBud Extract Monthly'!D90</f>
        <v>1811</v>
      </c>
      <c r="Q91" s="2">
        <f>'ZBud Extract Monthly'!E90</f>
        <v>516.20000000000005</v>
      </c>
      <c r="R91" s="2">
        <f>'ZBud Extract Monthly'!F90</f>
        <v>113.9</v>
      </c>
      <c r="S91" s="2">
        <f>'ZBud Extract Monthly'!G90</f>
        <v>3359</v>
      </c>
      <c r="T91" s="2">
        <f>'NRL Extract'!D90</f>
        <v>0</v>
      </c>
      <c r="U91" s="2">
        <f>'ZBud Extract Monthly'!H90</f>
        <v>5846.7999999999993</v>
      </c>
      <c r="V91" s="2">
        <f>'ZBud Extract Monthly'!U90</f>
        <v>157.1</v>
      </c>
      <c r="W91" s="2">
        <f>'ZBud Extract Monthly'!O90</f>
        <v>297.36</v>
      </c>
      <c r="X91" s="2">
        <f>'ZBud Extract Monthly'!N90</f>
        <v>21.33</v>
      </c>
      <c r="Y91" s="2">
        <f>'Strm Hydr Analysis'!F94</f>
        <v>98550.902479338823</v>
      </c>
      <c r="Z91" s="2"/>
      <c r="AA91" s="2"/>
      <c r="AB91" s="2"/>
      <c r="AC91" s="2"/>
      <c r="AD91" s="2"/>
      <c r="AE91" s="2"/>
      <c r="AF91" s="2"/>
    </row>
    <row r="92" spans="2:32" x14ac:dyDescent="0.3">
      <c r="B92">
        <v>1996</v>
      </c>
      <c r="C92">
        <v>12</v>
      </c>
      <c r="D92">
        <f t="shared" si="1"/>
        <v>1997</v>
      </c>
      <c r="E92" s="2">
        <f>'Divs Extract'!D91+'ZBud Extract Monthly'!O91</f>
        <v>307.27</v>
      </c>
      <c r="F92" s="2">
        <f>'Strm Hydr Analysis'!D95</f>
        <v>506282.22148760332</v>
      </c>
      <c r="G92" s="2">
        <f>'Strm Hydr Analysis'!E95</f>
        <v>19675.378512396695</v>
      </c>
      <c r="H92" s="2"/>
      <c r="I92" s="2"/>
      <c r="J92" s="2"/>
      <c r="K92" s="2">
        <f>'ZBud Extract Monthly'!C91</f>
        <v>52066.5</v>
      </c>
      <c r="L92" s="2">
        <f>'ZBud Extract Monthly'!K91</f>
        <v>339.8</v>
      </c>
      <c r="M92" s="2">
        <f>'ZBud Extract Monthly'!L91</f>
        <v>43.4</v>
      </c>
      <c r="N92" s="2">
        <f>'ZBud Extract Monthly'!M91</f>
        <v>487.8</v>
      </c>
      <c r="O92" s="2">
        <f>'ZBud Extract Monthly'!V91</f>
        <v>3462.51</v>
      </c>
      <c r="P92" s="2">
        <f>'ZBud Extract Monthly'!D91</f>
        <v>1589.6000000000001</v>
      </c>
      <c r="Q92" s="2">
        <f>'ZBud Extract Monthly'!E91</f>
        <v>458.6</v>
      </c>
      <c r="R92" s="2">
        <f>'ZBud Extract Monthly'!F91</f>
        <v>95.2</v>
      </c>
      <c r="S92" s="2">
        <f>'ZBud Extract Monthly'!G91</f>
        <v>3035.8</v>
      </c>
      <c r="T92" s="2">
        <f>'NRL Extract'!D91</f>
        <v>0</v>
      </c>
      <c r="U92" s="2">
        <f>'ZBud Extract Monthly'!H91</f>
        <v>24128.199999999997</v>
      </c>
      <c r="V92" s="2">
        <f>'ZBud Extract Monthly'!U91</f>
        <v>2638.73</v>
      </c>
      <c r="W92" s="2">
        <f>'ZBud Extract Monthly'!O91</f>
        <v>307.27</v>
      </c>
      <c r="X92" s="2">
        <f>'ZBud Extract Monthly'!N91</f>
        <v>0</v>
      </c>
      <c r="Y92" s="2">
        <f>'Strm Hydr Analysis'!F95</f>
        <v>509250.66446280992</v>
      </c>
      <c r="Z92" s="2"/>
      <c r="AA92" s="2"/>
      <c r="AB92" s="2"/>
      <c r="AC92" s="2"/>
      <c r="AD92" s="2"/>
      <c r="AE92" s="2"/>
      <c r="AF92" s="2"/>
    </row>
    <row r="93" spans="2:32" x14ac:dyDescent="0.3">
      <c r="B93">
        <v>1997</v>
      </c>
      <c r="C93">
        <v>1</v>
      </c>
      <c r="D93">
        <f t="shared" si="1"/>
        <v>1997</v>
      </c>
      <c r="E93" s="2">
        <f>'Divs Extract'!D92+'ZBud Extract Monthly'!O92</f>
        <v>307.27</v>
      </c>
      <c r="F93" s="2">
        <f>'Strm Hydr Analysis'!D96</f>
        <v>1645211.6429752063</v>
      </c>
      <c r="G93" s="2">
        <f>'Strm Hydr Analysis'!E96</f>
        <v>20857.804958677694</v>
      </c>
      <c r="H93" s="2"/>
      <c r="I93" s="2"/>
      <c r="J93" s="2"/>
      <c r="K93" s="2">
        <f>'ZBud Extract Monthly'!C92</f>
        <v>56498</v>
      </c>
      <c r="L93" s="2">
        <f>'ZBud Extract Monthly'!K92</f>
        <v>341</v>
      </c>
      <c r="M93" s="2">
        <f>'ZBud Extract Monthly'!L92</f>
        <v>57.7</v>
      </c>
      <c r="N93" s="2">
        <f>'ZBud Extract Monthly'!M92</f>
        <v>537.4</v>
      </c>
      <c r="O93" s="2">
        <f>'ZBud Extract Monthly'!V92</f>
        <v>10711.76</v>
      </c>
      <c r="P93" s="2">
        <f>'ZBud Extract Monthly'!D92</f>
        <v>1503.5</v>
      </c>
      <c r="Q93" s="2">
        <f>'ZBud Extract Monthly'!E92</f>
        <v>432.3</v>
      </c>
      <c r="R93" s="2">
        <f>'ZBud Extract Monthly'!F92</f>
        <v>89.7</v>
      </c>
      <c r="S93" s="2">
        <f>'ZBud Extract Monthly'!G92</f>
        <v>2858.7</v>
      </c>
      <c r="T93" s="2">
        <f>'NRL Extract'!D92</f>
        <v>0</v>
      </c>
      <c r="U93" s="2">
        <f>'ZBud Extract Monthly'!H92</f>
        <v>36105.199999999997</v>
      </c>
      <c r="V93" s="2">
        <f>'ZBud Extract Monthly'!U92</f>
        <v>2943.31</v>
      </c>
      <c r="W93" s="2">
        <f>'ZBud Extract Monthly'!O92</f>
        <v>307.27</v>
      </c>
      <c r="X93" s="2">
        <f>'ZBud Extract Monthly'!N92</f>
        <v>0</v>
      </c>
      <c r="Y93" s="2">
        <f>'Strm Hydr Analysis'!F96</f>
        <v>1653495.570247934</v>
      </c>
      <c r="Z93" s="2"/>
      <c r="AA93" s="2"/>
      <c r="AB93" s="2"/>
      <c r="AC93" s="2"/>
      <c r="AD93" s="2"/>
      <c r="AE93" s="2"/>
      <c r="AF93" s="2"/>
    </row>
    <row r="94" spans="2:32" x14ac:dyDescent="0.3">
      <c r="B94">
        <v>1997</v>
      </c>
      <c r="C94">
        <v>2</v>
      </c>
      <c r="D94">
        <f t="shared" si="1"/>
        <v>1997</v>
      </c>
      <c r="E94" s="2">
        <f>'Divs Extract'!D93+'ZBud Extract Monthly'!O93</f>
        <v>279.34899736147753</v>
      </c>
      <c r="F94" s="2">
        <f>'Strm Hydr Analysis'!D97</f>
        <v>294133.68595041323</v>
      </c>
      <c r="G94" s="2">
        <f>'Strm Hydr Analysis'!E97</f>
        <v>773.63305785123998</v>
      </c>
      <c r="H94" s="2"/>
      <c r="I94" s="2"/>
      <c r="J94" s="2"/>
      <c r="K94" s="2">
        <f>'ZBud Extract Monthly'!C93</f>
        <v>1432.8000000000002</v>
      </c>
      <c r="L94" s="2">
        <f>'ZBud Extract Monthly'!K93</f>
        <v>1029.4000000000001</v>
      </c>
      <c r="M94" s="2">
        <f>'ZBud Extract Monthly'!L93</f>
        <v>43.9</v>
      </c>
      <c r="N94" s="2">
        <f>'ZBud Extract Monthly'!M93</f>
        <v>0</v>
      </c>
      <c r="O94" s="2">
        <f>'ZBud Extract Monthly'!V93</f>
        <v>7801.43</v>
      </c>
      <c r="P94" s="2">
        <f>'ZBud Extract Monthly'!D93</f>
        <v>2942.5</v>
      </c>
      <c r="Q94" s="2">
        <f>'ZBud Extract Monthly'!E93</f>
        <v>663</v>
      </c>
      <c r="R94" s="2">
        <f>'ZBud Extract Monthly'!F93</f>
        <v>188.8</v>
      </c>
      <c r="S94" s="2">
        <f>'ZBud Extract Monthly'!G93</f>
        <v>5301.4</v>
      </c>
      <c r="T94" s="2">
        <f>'NRL Extract'!D93</f>
        <v>0.38300000000000001</v>
      </c>
      <c r="U94" s="2">
        <f>'ZBud Extract Monthly'!H93</f>
        <v>5711.6</v>
      </c>
      <c r="V94" s="2">
        <f>'ZBud Extract Monthly'!U93</f>
        <v>212.06</v>
      </c>
      <c r="W94" s="2">
        <f>'ZBud Extract Monthly'!O93</f>
        <v>277.52999999999997</v>
      </c>
      <c r="X94" s="2">
        <f>'ZBud Extract Monthly'!N93</f>
        <v>68.55</v>
      </c>
      <c r="Y94" s="2">
        <f>'Strm Hydr Analysis'!F97</f>
        <v>297573.00495867757</v>
      </c>
      <c r="Z94" s="2"/>
      <c r="AA94" s="2"/>
      <c r="AB94" s="2"/>
      <c r="AC94" s="2"/>
      <c r="AD94" s="2"/>
      <c r="AE94" s="2"/>
      <c r="AF94" s="2"/>
    </row>
    <row r="95" spans="2:32" x14ac:dyDescent="0.3">
      <c r="B95">
        <v>1997</v>
      </c>
      <c r="C95">
        <v>3</v>
      </c>
      <c r="D95">
        <f t="shared" si="1"/>
        <v>1997</v>
      </c>
      <c r="E95" s="2">
        <f>'Divs Extract'!D94+'ZBud Extract Monthly'!O94</f>
        <v>310.8065217391304</v>
      </c>
      <c r="F95" s="2">
        <f>'Strm Hydr Analysis'!D98</f>
        <v>38967.530578512386</v>
      </c>
      <c r="G95" s="2">
        <f>'Strm Hydr Analysis'!E98</f>
        <v>1963.3586776859495</v>
      </c>
      <c r="H95" s="2"/>
      <c r="I95" s="2"/>
      <c r="J95" s="2"/>
      <c r="K95" s="2">
        <f>'ZBud Extract Monthly'!C94</f>
        <v>6862.9</v>
      </c>
      <c r="L95" s="2">
        <f>'ZBud Extract Monthly'!K94</f>
        <v>2706.6</v>
      </c>
      <c r="M95" s="2">
        <f>'ZBud Extract Monthly'!L94</f>
        <v>91.2</v>
      </c>
      <c r="N95" s="2">
        <f>'ZBud Extract Monthly'!M94</f>
        <v>0</v>
      </c>
      <c r="O95" s="2">
        <f>'ZBud Extract Monthly'!V94</f>
        <v>6802.23</v>
      </c>
      <c r="P95" s="2">
        <f>'ZBud Extract Monthly'!D94</f>
        <v>3685</v>
      </c>
      <c r="Q95" s="2">
        <f>'ZBud Extract Monthly'!E94</f>
        <v>558.6</v>
      </c>
      <c r="R95" s="2">
        <f>'ZBud Extract Monthly'!F94</f>
        <v>372.1</v>
      </c>
      <c r="S95" s="2">
        <f>'ZBud Extract Monthly'!G94</f>
        <v>5135.2</v>
      </c>
      <c r="T95" s="2">
        <f>'NRL Extract'!D94</f>
        <v>0.58100000000000007</v>
      </c>
      <c r="U95" s="2">
        <f>'ZBud Extract Monthly'!H94</f>
        <v>1936</v>
      </c>
      <c r="V95" s="2">
        <f>'ZBud Extract Monthly'!U94</f>
        <v>43.16</v>
      </c>
      <c r="W95" s="2">
        <f>'ZBud Extract Monthly'!O94</f>
        <v>307.27</v>
      </c>
      <c r="X95" s="2">
        <f>'ZBud Extract Monthly'!N94</f>
        <v>89.25</v>
      </c>
      <c r="Y95" s="2">
        <f>'Strm Hydr Analysis'!F98</f>
        <v>41220.595041322311</v>
      </c>
      <c r="Z95" s="2"/>
      <c r="AA95" s="2"/>
      <c r="AB95" s="2"/>
      <c r="AC95" s="2"/>
      <c r="AD95" s="2"/>
      <c r="AE95" s="2"/>
      <c r="AF95" s="2"/>
    </row>
    <row r="96" spans="2:32" x14ac:dyDescent="0.3">
      <c r="B96">
        <v>1997</v>
      </c>
      <c r="C96">
        <v>4</v>
      </c>
      <c r="D96">
        <f t="shared" si="1"/>
        <v>1997</v>
      </c>
      <c r="E96" s="2">
        <f>'Divs Extract'!D95+'ZBud Extract Monthly'!O95</f>
        <v>312.60559228650141</v>
      </c>
      <c r="F96" s="2">
        <f>'Strm Hydr Analysis'!D99</f>
        <v>37013.454545454544</v>
      </c>
      <c r="G96" s="2">
        <f>'Strm Hydr Analysis'!E99</f>
        <v>1606.5719008264457</v>
      </c>
      <c r="H96" s="2"/>
      <c r="I96" s="2"/>
      <c r="J96" s="2"/>
      <c r="K96" s="2">
        <f>'ZBud Extract Monthly'!C95</f>
        <v>3970.9</v>
      </c>
      <c r="L96" s="2">
        <f>'ZBud Extract Monthly'!K95</f>
        <v>5332.4</v>
      </c>
      <c r="M96" s="2">
        <f>'ZBud Extract Monthly'!L95</f>
        <v>198.8</v>
      </c>
      <c r="N96" s="2">
        <f>'ZBud Extract Monthly'!M95</f>
        <v>0</v>
      </c>
      <c r="O96" s="2">
        <f>'ZBud Extract Monthly'!V95</f>
        <v>5097.3</v>
      </c>
      <c r="P96" s="2">
        <f>'ZBud Extract Monthly'!D95</f>
        <v>4148.3999999999996</v>
      </c>
      <c r="Q96" s="2">
        <f>'ZBud Extract Monthly'!E95</f>
        <v>465.7</v>
      </c>
      <c r="R96" s="2">
        <f>'ZBud Extract Monthly'!F95</f>
        <v>360.9</v>
      </c>
      <c r="S96" s="2">
        <f>'ZBud Extract Monthly'!G95</f>
        <v>2452.9</v>
      </c>
      <c r="T96" s="2">
        <f>'NRL Extract'!D95</f>
        <v>1.4659999999999989</v>
      </c>
      <c r="U96" s="2">
        <f>'ZBud Extract Monthly'!H95</f>
        <v>1714.7999999999997</v>
      </c>
      <c r="V96" s="2">
        <f>'ZBud Extract Monthly'!U95</f>
        <v>44.9</v>
      </c>
      <c r="W96" s="2">
        <f>'ZBud Extract Monthly'!O95</f>
        <v>297.36</v>
      </c>
      <c r="X96" s="2">
        <f>'ZBud Extract Monthly'!N95</f>
        <v>190.59</v>
      </c>
      <c r="Y96" s="2">
        <f>'Strm Hydr Analysis'!F99</f>
        <v>38882.657851239681</v>
      </c>
      <c r="Z96" s="2"/>
      <c r="AA96" s="2"/>
      <c r="AB96" s="2"/>
      <c r="AC96" s="2"/>
      <c r="AD96" s="2"/>
      <c r="AE96" s="2"/>
      <c r="AF96" s="2"/>
    </row>
    <row r="97" spans="2:32" x14ac:dyDescent="0.3">
      <c r="B97">
        <v>1997</v>
      </c>
      <c r="C97">
        <v>5</v>
      </c>
      <c r="D97">
        <f t="shared" si="1"/>
        <v>1997</v>
      </c>
      <c r="E97" s="2">
        <f>'Divs Extract'!D96+'ZBud Extract Monthly'!O96</f>
        <v>317.36953161592504</v>
      </c>
      <c r="F97" s="2">
        <f>'Strm Hydr Analysis'!D100</f>
        <v>38474.181818181816</v>
      </c>
      <c r="G97" s="2">
        <f>'Strm Hydr Analysis'!E100</f>
        <v>891.45123966942185</v>
      </c>
      <c r="H97" s="2"/>
      <c r="I97" s="2"/>
      <c r="J97" s="2"/>
      <c r="K97" s="2">
        <f>'ZBud Extract Monthly'!C96</f>
        <v>2070.6999999999998</v>
      </c>
      <c r="L97" s="2">
        <f>'ZBud Extract Monthly'!K96</f>
        <v>7105.4000000000005</v>
      </c>
      <c r="M97" s="2">
        <f>'ZBud Extract Monthly'!L96</f>
        <v>56.1</v>
      </c>
      <c r="N97" s="2">
        <f>'ZBud Extract Monthly'!M96</f>
        <v>0</v>
      </c>
      <c r="O97" s="2">
        <f>'ZBud Extract Monthly'!V96</f>
        <v>3809.09</v>
      </c>
      <c r="P97" s="2">
        <f>'ZBud Extract Monthly'!D96</f>
        <v>6223.7999999999993</v>
      </c>
      <c r="Q97" s="2">
        <f>'ZBud Extract Monthly'!E96</f>
        <v>339.4</v>
      </c>
      <c r="R97" s="2">
        <f>'ZBud Extract Monthly'!F96</f>
        <v>76.2</v>
      </c>
      <c r="S97" s="2">
        <f>'ZBud Extract Monthly'!G96</f>
        <v>1661.2</v>
      </c>
      <c r="T97" s="2">
        <f>'NRL Extract'!D96</f>
        <v>3.4499999999999997</v>
      </c>
      <c r="U97" s="2">
        <f>'ZBud Extract Monthly'!H96</f>
        <v>2040.9</v>
      </c>
      <c r="V97" s="2">
        <f>'ZBud Extract Monthly'!U96</f>
        <v>56.59</v>
      </c>
      <c r="W97" s="2">
        <f>'ZBud Extract Monthly'!O96</f>
        <v>307.27</v>
      </c>
      <c r="X97" s="2">
        <f>'ZBud Extract Monthly'!N96</f>
        <v>308.04000000000002</v>
      </c>
      <c r="Y97" s="2">
        <f>'Strm Hydr Analysis'!F100</f>
        <v>40177.487603305795</v>
      </c>
      <c r="Z97" s="2"/>
      <c r="AA97" s="2"/>
      <c r="AB97" s="2"/>
      <c r="AC97" s="2"/>
      <c r="AD97" s="2"/>
      <c r="AE97" s="2"/>
      <c r="AF97" s="2"/>
    </row>
    <row r="98" spans="2:32" x14ac:dyDescent="0.3">
      <c r="B98">
        <v>1997</v>
      </c>
      <c r="C98">
        <v>6</v>
      </c>
      <c r="D98">
        <f t="shared" si="1"/>
        <v>1997</v>
      </c>
      <c r="E98" s="2">
        <f>'Divs Extract'!D97+'ZBud Extract Monthly'!O97</f>
        <v>326.04590604026845</v>
      </c>
      <c r="F98" s="2">
        <f>'Strm Hydr Analysis'!D101</f>
        <v>37948.83966942149</v>
      </c>
      <c r="G98" s="2">
        <f>'Strm Hydr Analysis'!E101</f>
        <v>1051.0016528925623</v>
      </c>
      <c r="H98" s="2"/>
      <c r="I98" s="2"/>
      <c r="J98" s="2"/>
      <c r="K98" s="2">
        <f>'ZBud Extract Monthly'!C97</f>
        <v>3442</v>
      </c>
      <c r="L98" s="2">
        <f>'ZBud Extract Monthly'!K97</f>
        <v>6731.7000000000007</v>
      </c>
      <c r="M98" s="2">
        <f>'ZBud Extract Monthly'!L97</f>
        <v>0.3</v>
      </c>
      <c r="N98" s="2">
        <f>'ZBud Extract Monthly'!M97</f>
        <v>472.2</v>
      </c>
      <c r="O98" s="2">
        <f>'ZBud Extract Monthly'!V97</f>
        <v>2773.24</v>
      </c>
      <c r="P98" s="2">
        <f>'ZBud Extract Monthly'!D97</f>
        <v>6955.2999999999993</v>
      </c>
      <c r="Q98" s="2">
        <f>'ZBud Extract Monthly'!E97</f>
        <v>396.1</v>
      </c>
      <c r="R98" s="2">
        <f>'ZBud Extract Monthly'!F97</f>
        <v>364.8</v>
      </c>
      <c r="S98" s="2">
        <f>'ZBud Extract Monthly'!G97</f>
        <v>2122.8000000000002</v>
      </c>
      <c r="T98" s="2">
        <f>'NRL Extract'!D97</f>
        <v>4.2140000000000004</v>
      </c>
      <c r="U98" s="2">
        <f>'ZBud Extract Monthly'!H97</f>
        <v>2153.2000000000003</v>
      </c>
      <c r="V98" s="2">
        <f>'ZBud Extract Monthly'!U97</f>
        <v>156.93</v>
      </c>
      <c r="W98" s="2">
        <f>'ZBud Extract Monthly'!O97</f>
        <v>297.36</v>
      </c>
      <c r="X98" s="2">
        <f>'ZBud Extract Monthly'!N97</f>
        <v>356.33</v>
      </c>
      <c r="Y98" s="2">
        <f>'Strm Hydr Analysis'!F101</f>
        <v>39562.393388429751</v>
      </c>
      <c r="Z98" s="2"/>
      <c r="AA98" s="2"/>
      <c r="AB98" s="2"/>
      <c r="AC98" s="2"/>
      <c r="AD98" s="2"/>
      <c r="AE98" s="2"/>
      <c r="AF98" s="2"/>
    </row>
    <row r="99" spans="2:32" x14ac:dyDescent="0.3">
      <c r="B99">
        <v>1997</v>
      </c>
      <c r="C99">
        <v>7</v>
      </c>
      <c r="D99">
        <f t="shared" si="1"/>
        <v>1997</v>
      </c>
      <c r="E99" s="2">
        <f>'Divs Extract'!D98+'ZBud Extract Monthly'!O98</f>
        <v>326.8697854537653</v>
      </c>
      <c r="F99" s="2">
        <f>'Strm Hydr Analysis'!D102</f>
        <v>38550.466115702468</v>
      </c>
      <c r="G99" s="2">
        <f>'Strm Hydr Analysis'!E102</f>
        <v>856.52231404958707</v>
      </c>
      <c r="H99" s="2"/>
      <c r="I99" s="2"/>
      <c r="J99" s="2"/>
      <c r="K99" s="2">
        <f>'ZBud Extract Monthly'!C98</f>
        <v>13.5</v>
      </c>
      <c r="L99" s="2">
        <f>'ZBud Extract Monthly'!K98</f>
        <v>7060.4</v>
      </c>
      <c r="M99" s="2">
        <f>'ZBud Extract Monthly'!L98</f>
        <v>73.900000000000006</v>
      </c>
      <c r="N99" s="2">
        <f>'ZBud Extract Monthly'!M98</f>
        <v>376.7</v>
      </c>
      <c r="O99" s="2">
        <f>'ZBud Extract Monthly'!V98</f>
        <v>2190.7800000000002</v>
      </c>
      <c r="P99" s="2">
        <f>'ZBud Extract Monthly'!D98</f>
        <v>6912.3</v>
      </c>
      <c r="Q99" s="2">
        <f>'ZBud Extract Monthly'!E98</f>
        <v>62.8</v>
      </c>
      <c r="R99" s="2">
        <f>'ZBud Extract Monthly'!F98</f>
        <v>416.8</v>
      </c>
      <c r="S99" s="2">
        <f>'ZBud Extract Monthly'!G98</f>
        <v>599.5</v>
      </c>
      <c r="T99" s="2">
        <f>'NRL Extract'!D98</f>
        <v>4.7089999999999987</v>
      </c>
      <c r="U99" s="2">
        <f>'ZBud Extract Monthly'!H98</f>
        <v>2105.5</v>
      </c>
      <c r="V99" s="2">
        <f>'ZBud Extract Monthly'!U98</f>
        <v>178.78</v>
      </c>
      <c r="W99" s="2">
        <f>'ZBud Extract Monthly'!O98</f>
        <v>307.27</v>
      </c>
      <c r="X99" s="2">
        <f>'ZBud Extract Monthly'!N98</f>
        <v>404.73</v>
      </c>
      <c r="Y99" s="2">
        <f>'Strm Hydr Analysis'!F102</f>
        <v>40003.378512396703</v>
      </c>
      <c r="Z99" s="2"/>
      <c r="AA99" s="2"/>
      <c r="AB99" s="2"/>
      <c r="AC99" s="2"/>
      <c r="AD99" s="2"/>
      <c r="AE99" s="2"/>
      <c r="AF99" s="2"/>
    </row>
    <row r="100" spans="2:32" x14ac:dyDescent="0.3">
      <c r="B100">
        <v>1997</v>
      </c>
      <c r="C100">
        <v>8</v>
      </c>
      <c r="D100">
        <f t="shared" si="1"/>
        <v>1997</v>
      </c>
      <c r="E100" s="2">
        <f>'Divs Extract'!D99+'ZBud Extract Monthly'!O99</f>
        <v>318.07811200923783</v>
      </c>
      <c r="F100" s="2">
        <f>'Strm Hydr Analysis'!D103</f>
        <v>39333.223140495858</v>
      </c>
      <c r="G100" s="2">
        <f>'Strm Hydr Analysis'!E103</f>
        <v>938.83636363636401</v>
      </c>
      <c r="H100" s="2"/>
      <c r="I100" s="2"/>
      <c r="J100" s="2"/>
      <c r="K100" s="2">
        <f>'ZBud Extract Monthly'!C99</f>
        <v>3237.2</v>
      </c>
      <c r="L100" s="2">
        <f>'ZBud Extract Monthly'!K99</f>
        <v>4343.7</v>
      </c>
      <c r="M100" s="2">
        <f>'ZBud Extract Monthly'!L99</f>
        <v>161.9</v>
      </c>
      <c r="N100" s="2">
        <f>'ZBud Extract Monthly'!M99</f>
        <v>0</v>
      </c>
      <c r="O100" s="2">
        <f>'ZBud Extract Monthly'!V99</f>
        <v>3128.9</v>
      </c>
      <c r="P100" s="2">
        <f>'ZBud Extract Monthly'!D99</f>
        <v>5250.7000000000007</v>
      </c>
      <c r="Q100" s="2">
        <f>'ZBud Extract Monthly'!E99</f>
        <v>201.9</v>
      </c>
      <c r="R100" s="2">
        <f>'ZBud Extract Monthly'!F99</f>
        <v>278.60000000000002</v>
      </c>
      <c r="S100" s="2">
        <f>'ZBud Extract Monthly'!G99</f>
        <v>751.8</v>
      </c>
      <c r="T100" s="2">
        <f>'NRL Extract'!D99</f>
        <v>3.4989999999999979</v>
      </c>
      <c r="U100" s="2">
        <f>'ZBud Extract Monthly'!H99</f>
        <v>1952.9</v>
      </c>
      <c r="V100" s="2">
        <f>'ZBud Extract Monthly'!U99</f>
        <v>124.35</v>
      </c>
      <c r="W100" s="2">
        <f>'ZBud Extract Monthly'!O99</f>
        <v>307.27</v>
      </c>
      <c r="X100" s="2">
        <f>'ZBud Extract Monthly'!N99</f>
        <v>294.88</v>
      </c>
      <c r="Y100" s="2">
        <f>'Strm Hydr Analysis'!F103</f>
        <v>40862.181818181809</v>
      </c>
      <c r="Z100" s="2"/>
      <c r="AA100" s="2"/>
      <c r="AB100" s="2"/>
      <c r="AC100" s="2"/>
      <c r="AD100" s="2"/>
      <c r="AE100" s="2"/>
      <c r="AF100" s="2"/>
    </row>
    <row r="101" spans="2:32" x14ac:dyDescent="0.3">
      <c r="B101">
        <v>1997</v>
      </c>
      <c r="C101">
        <v>9</v>
      </c>
      <c r="D101">
        <f t="shared" si="1"/>
        <v>1997</v>
      </c>
      <c r="E101" s="2">
        <f>'Divs Extract'!D100+'ZBud Extract Monthly'!O100</f>
        <v>392.71820791039556</v>
      </c>
      <c r="F101" s="2">
        <f>'Strm Hydr Analysis'!D104</f>
        <v>37360.264462809915</v>
      </c>
      <c r="G101" s="2">
        <f>'Strm Hydr Analysis'!E104</f>
        <v>868.16528925619866</v>
      </c>
      <c r="H101" s="2"/>
      <c r="I101" s="2"/>
      <c r="J101" s="2"/>
      <c r="K101" s="2">
        <f>'ZBud Extract Monthly'!C100</f>
        <v>2015.4</v>
      </c>
      <c r="L101" s="2">
        <f>'ZBud Extract Monthly'!K100</f>
        <v>2458.9</v>
      </c>
      <c r="M101" s="2">
        <f>'ZBud Extract Monthly'!L100</f>
        <v>93.5</v>
      </c>
      <c r="N101" s="2">
        <f>'ZBud Extract Monthly'!M100</f>
        <v>531.1</v>
      </c>
      <c r="O101" s="2">
        <f>'ZBud Extract Monthly'!V100</f>
        <v>3030.53</v>
      </c>
      <c r="P101" s="2">
        <f>'ZBud Extract Monthly'!D100</f>
        <v>3707.2</v>
      </c>
      <c r="Q101" s="2">
        <f>'ZBud Extract Monthly'!E100</f>
        <v>273.60000000000002</v>
      </c>
      <c r="R101" s="2">
        <f>'ZBud Extract Monthly'!F100</f>
        <v>218.6</v>
      </c>
      <c r="S101" s="2">
        <f>'ZBud Extract Monthly'!G100</f>
        <v>1309.7</v>
      </c>
      <c r="T101" s="2">
        <f>'NRL Extract'!D100</f>
        <v>2.8859999999999997</v>
      </c>
      <c r="U101" s="2">
        <f>'ZBud Extract Monthly'!H100</f>
        <v>1537.4000000000003</v>
      </c>
      <c r="V101" s="2">
        <f>'ZBud Extract Monthly'!U100</f>
        <v>96.46</v>
      </c>
      <c r="W101" s="2">
        <f>'ZBud Extract Monthly'!O100</f>
        <v>297.36</v>
      </c>
      <c r="X101" s="2">
        <f>'ZBud Extract Monthly'!N100</f>
        <v>247.96</v>
      </c>
      <c r="Y101" s="2">
        <f>'Strm Hydr Analysis'!F104</f>
        <v>38707.73553719007</v>
      </c>
      <c r="Z101" s="2"/>
      <c r="AA101" s="2"/>
      <c r="AB101" s="2"/>
      <c r="AC101" s="2"/>
      <c r="AD101" s="2"/>
      <c r="AE101" s="2"/>
      <c r="AF101" s="2"/>
    </row>
    <row r="102" spans="2:32" x14ac:dyDescent="0.3">
      <c r="B102">
        <v>1997</v>
      </c>
      <c r="C102">
        <v>10</v>
      </c>
      <c r="D102">
        <f t="shared" si="1"/>
        <v>1998</v>
      </c>
      <c r="E102" s="2">
        <f>'Divs Extract'!D101+'ZBud Extract Monthly'!O101</f>
        <v>318.983262815297</v>
      </c>
      <c r="F102" s="2">
        <f>'Strm Hydr Analysis'!D105</f>
        <v>47897.851239669406</v>
      </c>
      <c r="G102" s="2">
        <f>'Strm Hydr Analysis'!E105</f>
        <v>4038.1685950413253</v>
      </c>
      <c r="H102" s="2"/>
      <c r="I102" s="2"/>
      <c r="J102" s="2"/>
      <c r="K102" s="2">
        <f>'ZBud Extract Monthly'!C101</f>
        <v>11285</v>
      </c>
      <c r="L102" s="2">
        <f>'ZBud Extract Monthly'!K101</f>
        <v>1591.3</v>
      </c>
      <c r="M102" s="2">
        <f>'ZBud Extract Monthly'!L101</f>
        <v>10.8</v>
      </c>
      <c r="N102" s="2">
        <f>'ZBud Extract Monthly'!M101</f>
        <v>492.1</v>
      </c>
      <c r="O102" s="2">
        <f>'ZBud Extract Monthly'!V101</f>
        <v>3386.9</v>
      </c>
      <c r="P102" s="2">
        <f>'ZBud Extract Monthly'!D101</f>
        <v>2620.3000000000002</v>
      </c>
      <c r="Q102" s="2">
        <f>'ZBud Extract Monthly'!E101</f>
        <v>575.79999999999995</v>
      </c>
      <c r="R102" s="2">
        <f>'ZBud Extract Monthly'!F101</f>
        <v>190.1</v>
      </c>
      <c r="S102" s="2">
        <f>'ZBud Extract Monthly'!G101</f>
        <v>3414</v>
      </c>
      <c r="T102" s="2">
        <f>'NRL Extract'!D101</f>
        <v>1.2410000000000003</v>
      </c>
      <c r="U102" s="2">
        <f>'ZBud Extract Monthly'!H101</f>
        <v>2545</v>
      </c>
      <c r="V102" s="2">
        <f>'ZBud Extract Monthly'!U101</f>
        <v>114.37</v>
      </c>
      <c r="W102" s="2">
        <f>'ZBud Extract Monthly'!O101</f>
        <v>307.27</v>
      </c>
      <c r="X102" s="2">
        <f>'ZBud Extract Monthly'!N101</f>
        <v>132.57</v>
      </c>
      <c r="Y102" s="2">
        <f>'Strm Hydr Analysis'!F105</f>
        <v>49752.73388429753</v>
      </c>
      <c r="Z102" s="2"/>
      <c r="AA102" s="2"/>
      <c r="AB102" s="2"/>
      <c r="AC102" s="2"/>
      <c r="AD102" s="2"/>
      <c r="AE102" s="2"/>
      <c r="AF102" s="2"/>
    </row>
    <row r="103" spans="2:32" x14ac:dyDescent="0.3">
      <c r="B103">
        <v>1997</v>
      </c>
      <c r="C103">
        <v>11</v>
      </c>
      <c r="D103">
        <f t="shared" si="1"/>
        <v>1998</v>
      </c>
      <c r="E103" s="2">
        <f>'Divs Extract'!D102+'ZBud Extract Monthly'!O102</f>
        <v>297.36</v>
      </c>
      <c r="F103" s="2">
        <f>'Strm Hydr Analysis'!D106</f>
        <v>55690.651239669431</v>
      </c>
      <c r="G103" s="2">
        <f>'Strm Hydr Analysis'!E106</f>
        <v>5355.9867768595032</v>
      </c>
      <c r="H103" s="2"/>
      <c r="I103" s="2"/>
      <c r="J103" s="2"/>
      <c r="K103" s="2">
        <f>'ZBud Extract Monthly'!C102</f>
        <v>31153.599999999999</v>
      </c>
      <c r="L103" s="2">
        <f>'ZBud Extract Monthly'!K102</f>
        <v>1355.7</v>
      </c>
      <c r="M103" s="2">
        <f>'ZBud Extract Monthly'!L102</f>
        <v>132</v>
      </c>
      <c r="N103" s="2">
        <f>'ZBud Extract Monthly'!M102</f>
        <v>481.6</v>
      </c>
      <c r="O103" s="2">
        <f>'ZBud Extract Monthly'!V102</f>
        <v>3668.97</v>
      </c>
      <c r="P103" s="2">
        <f>'ZBud Extract Monthly'!D102</f>
        <v>1492.5</v>
      </c>
      <c r="Q103" s="2">
        <f>'ZBud Extract Monthly'!E102</f>
        <v>369.8</v>
      </c>
      <c r="R103" s="2">
        <f>'ZBud Extract Monthly'!F102</f>
        <v>90.9</v>
      </c>
      <c r="S103" s="2">
        <f>'ZBud Extract Monthly'!G102</f>
        <v>2333.9</v>
      </c>
      <c r="T103" s="2">
        <f>'NRL Extract'!D102</f>
        <v>0</v>
      </c>
      <c r="U103" s="2">
        <f>'ZBud Extract Monthly'!H102</f>
        <v>9603.6</v>
      </c>
      <c r="V103" s="2">
        <f>'ZBud Extract Monthly'!U102</f>
        <v>156.69</v>
      </c>
      <c r="W103" s="2">
        <f>'ZBud Extract Monthly'!O102</f>
        <v>297.36</v>
      </c>
      <c r="X103" s="2">
        <f>'ZBud Extract Monthly'!N102</f>
        <v>0</v>
      </c>
      <c r="Y103" s="2">
        <f>'Strm Hydr Analysis'!F106</f>
        <v>58595.960330578499</v>
      </c>
      <c r="Z103" s="2"/>
      <c r="AA103" s="2"/>
      <c r="AB103" s="2"/>
      <c r="AC103" s="2"/>
      <c r="AD103" s="2"/>
      <c r="AE103" s="2"/>
      <c r="AF103" s="2"/>
    </row>
    <row r="104" spans="2:32" x14ac:dyDescent="0.3">
      <c r="B104">
        <v>1997</v>
      </c>
      <c r="C104">
        <v>12</v>
      </c>
      <c r="D104">
        <f t="shared" si="1"/>
        <v>1998</v>
      </c>
      <c r="E104" s="2">
        <f>'Divs Extract'!D103+'ZBud Extract Monthly'!O103</f>
        <v>307.27</v>
      </c>
      <c r="F104" s="2">
        <f>'Strm Hydr Analysis'!D107</f>
        <v>57002.618181818172</v>
      </c>
      <c r="G104" s="2">
        <f>'Strm Hydr Analysis'!E107</f>
        <v>3511.3983471074407</v>
      </c>
      <c r="H104" s="2"/>
      <c r="I104" s="2"/>
      <c r="J104" s="2"/>
      <c r="K104" s="2">
        <f>'ZBud Extract Monthly'!C103</f>
        <v>11925.099999999999</v>
      </c>
      <c r="L104" s="2">
        <f>'ZBud Extract Monthly'!K103</f>
        <v>394.40000000000003</v>
      </c>
      <c r="M104" s="2">
        <f>'ZBud Extract Monthly'!L103</f>
        <v>44.6</v>
      </c>
      <c r="N104" s="2">
        <f>'ZBud Extract Monthly'!M103</f>
        <v>528.79999999999995</v>
      </c>
      <c r="O104" s="2">
        <f>'ZBud Extract Monthly'!V103</f>
        <v>5638.19</v>
      </c>
      <c r="P104" s="2">
        <f>'ZBud Extract Monthly'!D103</f>
        <v>1817.6999999999998</v>
      </c>
      <c r="Q104" s="2">
        <f>'ZBud Extract Monthly'!E103</f>
        <v>509.2</v>
      </c>
      <c r="R104" s="2">
        <f>'ZBud Extract Monthly'!F103</f>
        <v>102.6</v>
      </c>
      <c r="S104" s="2">
        <f>'ZBud Extract Monthly'!G103</f>
        <v>3321.3</v>
      </c>
      <c r="T104" s="2">
        <f>'NRL Extract'!D103</f>
        <v>0</v>
      </c>
      <c r="U104" s="2">
        <f>'ZBud Extract Monthly'!H103</f>
        <v>14225.7</v>
      </c>
      <c r="V104" s="2">
        <f>'ZBud Extract Monthly'!U103</f>
        <v>86.64</v>
      </c>
      <c r="W104" s="2">
        <f>'ZBud Extract Monthly'!O103</f>
        <v>307.27</v>
      </c>
      <c r="X104" s="2">
        <f>'ZBud Extract Monthly'!N103</f>
        <v>3.2</v>
      </c>
      <c r="Y104" s="2">
        <f>'Strm Hydr Analysis'!F107</f>
        <v>59573.811570247934</v>
      </c>
      <c r="Z104" s="2"/>
      <c r="AA104" s="2"/>
      <c r="AB104" s="2"/>
      <c r="AC104" s="2"/>
      <c r="AD104" s="2"/>
      <c r="AE104" s="2"/>
      <c r="AF104" s="2"/>
    </row>
    <row r="105" spans="2:32" x14ac:dyDescent="0.3">
      <c r="B105">
        <v>1998</v>
      </c>
      <c r="C105">
        <v>1</v>
      </c>
      <c r="D105">
        <f t="shared" si="1"/>
        <v>1998</v>
      </c>
      <c r="E105" s="2">
        <f>'Divs Extract'!D104+'ZBud Extract Monthly'!O104</f>
        <v>307.27</v>
      </c>
      <c r="F105" s="2">
        <f>'Strm Hydr Analysis'!D108</f>
        <v>58704.059504132245</v>
      </c>
      <c r="G105" s="2">
        <f>'Strm Hydr Analysis'!E108</f>
        <v>16935.292561983479</v>
      </c>
      <c r="H105" s="2"/>
      <c r="I105" s="2"/>
      <c r="J105" s="2"/>
      <c r="K105" s="2">
        <f>'ZBud Extract Monthly'!C104</f>
        <v>55596.800000000003</v>
      </c>
      <c r="L105" s="2">
        <f>'ZBud Extract Monthly'!K104</f>
        <v>371.5</v>
      </c>
      <c r="M105" s="2">
        <f>'ZBud Extract Monthly'!L104</f>
        <v>59.4</v>
      </c>
      <c r="N105" s="2">
        <f>'ZBud Extract Monthly'!M104</f>
        <v>501.5</v>
      </c>
      <c r="O105" s="2">
        <f>'ZBud Extract Monthly'!V104</f>
        <v>6117.29</v>
      </c>
      <c r="P105" s="2">
        <f>'ZBud Extract Monthly'!D104</f>
        <v>1123.3</v>
      </c>
      <c r="Q105" s="2">
        <f>'ZBud Extract Monthly'!E104</f>
        <v>316.8</v>
      </c>
      <c r="R105" s="2">
        <f>'ZBud Extract Monthly'!F104</f>
        <v>62.6</v>
      </c>
      <c r="S105" s="2">
        <f>'ZBud Extract Monthly'!G104</f>
        <v>2047.3</v>
      </c>
      <c r="T105" s="2">
        <f>'NRL Extract'!D104</f>
        <v>0</v>
      </c>
      <c r="U105" s="2">
        <f>'ZBud Extract Monthly'!H104</f>
        <v>32472.7</v>
      </c>
      <c r="V105" s="2">
        <f>'ZBud Extract Monthly'!U104</f>
        <v>204.3</v>
      </c>
      <c r="W105" s="2">
        <f>'ZBud Extract Monthly'!O104</f>
        <v>307.27</v>
      </c>
      <c r="X105" s="2">
        <f>'ZBud Extract Monthly'!N104</f>
        <v>0</v>
      </c>
      <c r="Y105" s="2">
        <f>'Strm Hydr Analysis'!F108</f>
        <v>64854.426446280981</v>
      </c>
      <c r="Z105" s="2"/>
      <c r="AA105" s="2"/>
      <c r="AB105" s="2"/>
      <c r="AC105" s="2"/>
      <c r="AD105" s="2"/>
      <c r="AE105" s="2"/>
      <c r="AF105" s="2"/>
    </row>
    <row r="106" spans="2:32" x14ac:dyDescent="0.3">
      <c r="B106">
        <v>1998</v>
      </c>
      <c r="C106">
        <v>2</v>
      </c>
      <c r="D106">
        <f t="shared" si="1"/>
        <v>1998</v>
      </c>
      <c r="E106" s="2">
        <f>'Divs Extract'!D105+'ZBud Extract Monthly'!O105</f>
        <v>277.52999999999997</v>
      </c>
      <c r="F106" s="2">
        <f>'Strm Hydr Analysis'!D109</f>
        <v>242359.51735537185</v>
      </c>
      <c r="G106" s="2">
        <f>'Strm Hydr Analysis'!E109</f>
        <v>15167.563636363642</v>
      </c>
      <c r="H106" s="2"/>
      <c r="I106" s="2"/>
      <c r="J106" s="2"/>
      <c r="K106" s="2">
        <f>'ZBud Extract Monthly'!C105</f>
        <v>68917.7</v>
      </c>
      <c r="L106" s="2">
        <f>'ZBud Extract Monthly'!K105</f>
        <v>137.4</v>
      </c>
      <c r="M106" s="2">
        <f>'ZBud Extract Monthly'!L105</f>
        <v>45.2</v>
      </c>
      <c r="N106" s="2">
        <f>'ZBud Extract Monthly'!M105</f>
        <v>0</v>
      </c>
      <c r="O106" s="2">
        <f>'ZBud Extract Monthly'!V105</f>
        <v>8919.9</v>
      </c>
      <c r="P106" s="2">
        <f>'ZBud Extract Monthly'!D105</f>
        <v>1535.7</v>
      </c>
      <c r="Q106" s="2">
        <f>'ZBud Extract Monthly'!E105</f>
        <v>429.9</v>
      </c>
      <c r="R106" s="2">
        <f>'ZBud Extract Monthly'!F105</f>
        <v>91.2</v>
      </c>
      <c r="S106" s="2">
        <f>'ZBud Extract Monthly'!G105</f>
        <v>2818.2</v>
      </c>
      <c r="T106" s="2">
        <f>'NRL Extract'!D105</f>
        <v>0</v>
      </c>
      <c r="U106" s="2">
        <f>'ZBud Extract Monthly'!H105</f>
        <v>46605.3</v>
      </c>
      <c r="V106" s="2">
        <f>'ZBud Extract Monthly'!U105</f>
        <v>306.32</v>
      </c>
      <c r="W106" s="2">
        <f>'ZBud Extract Monthly'!O105</f>
        <v>277.52999999999997</v>
      </c>
      <c r="X106" s="2">
        <f>'ZBud Extract Monthly'!N105</f>
        <v>0</v>
      </c>
      <c r="Y106" s="2">
        <f>'Strm Hydr Analysis'!F109</f>
        <v>250589.57355371909</v>
      </c>
      <c r="Z106" s="2"/>
      <c r="AA106" s="2"/>
      <c r="AB106" s="2"/>
      <c r="AC106" s="2"/>
      <c r="AD106" s="2"/>
      <c r="AE106" s="2"/>
      <c r="AF106" s="2"/>
    </row>
    <row r="107" spans="2:32" x14ac:dyDescent="0.3">
      <c r="B107">
        <v>1998</v>
      </c>
      <c r="C107">
        <v>3</v>
      </c>
      <c r="D107">
        <f t="shared" si="1"/>
        <v>1998</v>
      </c>
      <c r="E107" s="2">
        <f>'Divs Extract'!D106+'ZBud Extract Monthly'!O106</f>
        <v>307.27</v>
      </c>
      <c r="F107" s="2">
        <f>'Strm Hydr Analysis'!D110</f>
        <v>152073.34214876033</v>
      </c>
      <c r="G107" s="2">
        <f>'Strm Hydr Analysis'!E110</f>
        <v>3796.3438016528939</v>
      </c>
      <c r="H107" s="2"/>
      <c r="I107" s="2"/>
      <c r="J107" s="2"/>
      <c r="K107" s="2">
        <f>'ZBud Extract Monthly'!C106</f>
        <v>17425</v>
      </c>
      <c r="L107" s="2">
        <f>'ZBud Extract Monthly'!K106</f>
        <v>0.8</v>
      </c>
      <c r="M107" s="2">
        <f>'ZBud Extract Monthly'!L106</f>
        <v>93.8</v>
      </c>
      <c r="N107" s="2">
        <f>'ZBud Extract Monthly'!M106</f>
        <v>0</v>
      </c>
      <c r="O107" s="2">
        <f>'ZBud Extract Monthly'!V106</f>
        <v>7517.62</v>
      </c>
      <c r="P107" s="2">
        <f>'ZBud Extract Monthly'!D106</f>
        <v>2932.2999999999997</v>
      </c>
      <c r="Q107" s="2">
        <f>'ZBud Extract Monthly'!E106</f>
        <v>768.8</v>
      </c>
      <c r="R107" s="2">
        <f>'ZBud Extract Monthly'!F106</f>
        <v>258.3</v>
      </c>
      <c r="S107" s="2">
        <f>'ZBud Extract Monthly'!G106</f>
        <v>5685.9</v>
      </c>
      <c r="T107" s="2">
        <f>'NRL Extract'!D106</f>
        <v>0</v>
      </c>
      <c r="U107" s="2">
        <f>'ZBud Extract Monthly'!H106</f>
        <v>8728</v>
      </c>
      <c r="V107" s="2">
        <f>'ZBud Extract Monthly'!U106</f>
        <v>483.38</v>
      </c>
      <c r="W107" s="2">
        <f>'ZBud Extract Monthly'!O106</f>
        <v>307.27</v>
      </c>
      <c r="X107" s="2">
        <f>'ZBud Extract Monthly'!N106</f>
        <v>5.35</v>
      </c>
      <c r="Y107" s="2">
        <f>'Strm Hydr Analysis'!F110</f>
        <v>154828.38347107437</v>
      </c>
      <c r="Z107" s="2"/>
      <c r="AA107" s="2"/>
      <c r="AB107" s="2"/>
      <c r="AC107" s="2"/>
      <c r="AD107" s="2"/>
      <c r="AE107" s="2"/>
      <c r="AF107" s="2"/>
    </row>
    <row r="108" spans="2:32" x14ac:dyDescent="0.3">
      <c r="B108">
        <v>1998</v>
      </c>
      <c r="C108">
        <v>4</v>
      </c>
      <c r="D108">
        <f t="shared" si="1"/>
        <v>1998</v>
      </c>
      <c r="E108" s="2">
        <f>'Divs Extract'!D107+'ZBud Extract Monthly'!O107</f>
        <v>302.51219298245616</v>
      </c>
      <c r="F108" s="2">
        <f>'Strm Hydr Analysis'!D111</f>
        <v>37524.852892561983</v>
      </c>
      <c r="G108" s="2">
        <f>'Strm Hydr Analysis'!E111</f>
        <v>2400.8727272727274</v>
      </c>
      <c r="H108" s="2"/>
      <c r="I108" s="2"/>
      <c r="J108" s="2"/>
      <c r="K108" s="2">
        <f>'ZBud Extract Monthly'!C107</f>
        <v>13659.199999999999</v>
      </c>
      <c r="L108" s="2">
        <f>'ZBud Extract Monthly'!K107</f>
        <v>126.2</v>
      </c>
      <c r="M108" s="2">
        <f>'ZBud Extract Monthly'!L107</f>
        <v>205.5</v>
      </c>
      <c r="N108" s="2">
        <f>'ZBud Extract Monthly'!M107</f>
        <v>0</v>
      </c>
      <c r="O108" s="2">
        <f>'ZBud Extract Monthly'!V107</f>
        <v>8874.51</v>
      </c>
      <c r="P108" s="2">
        <f>'ZBud Extract Monthly'!D107</f>
        <v>2978.3</v>
      </c>
      <c r="Q108" s="2">
        <f>'ZBud Extract Monthly'!E107</f>
        <v>904.4</v>
      </c>
      <c r="R108" s="2">
        <f>'ZBud Extract Monthly'!F107</f>
        <v>407.5</v>
      </c>
      <c r="S108" s="2">
        <f>'ZBud Extract Monthly'!G107</f>
        <v>5398.1</v>
      </c>
      <c r="T108" s="2">
        <f>'NRL Extract'!D107</f>
        <v>0.69100000000000006</v>
      </c>
      <c r="U108" s="2">
        <f>'ZBud Extract Monthly'!H107</f>
        <v>10415.200000000001</v>
      </c>
      <c r="V108" s="2">
        <f>'ZBud Extract Monthly'!U107</f>
        <v>44.08</v>
      </c>
      <c r="W108" s="2">
        <f>'ZBud Extract Monthly'!O107</f>
        <v>297.36</v>
      </c>
      <c r="X108" s="2">
        <f>'ZBud Extract Monthly'!N107</f>
        <v>93.42</v>
      </c>
      <c r="Y108" s="2">
        <f>'Strm Hydr Analysis'!F111</f>
        <v>41500.859504132233</v>
      </c>
      <c r="Z108" s="2"/>
      <c r="AA108" s="2"/>
      <c r="AB108" s="2"/>
      <c r="AC108" s="2"/>
      <c r="AD108" s="2"/>
      <c r="AE108" s="2"/>
      <c r="AF108" s="2"/>
    </row>
    <row r="109" spans="2:32" x14ac:dyDescent="0.3">
      <c r="B109">
        <v>1998</v>
      </c>
      <c r="C109">
        <v>5</v>
      </c>
      <c r="D109">
        <f t="shared" si="1"/>
        <v>1998</v>
      </c>
      <c r="E109" s="2">
        <f>'Divs Extract'!D108+'ZBud Extract Monthly'!O108</f>
        <v>307.47206489675517</v>
      </c>
      <c r="F109" s="2">
        <f>'Strm Hydr Analysis'!D112</f>
        <v>38372.985123966944</v>
      </c>
      <c r="G109" s="2">
        <f>'Strm Hydr Analysis'!E112</f>
        <v>3823.3388429752067</v>
      </c>
      <c r="H109" s="2"/>
      <c r="I109" s="2"/>
      <c r="J109" s="2"/>
      <c r="K109" s="2">
        <f>'ZBud Extract Monthly'!C108</f>
        <v>21320.300000000003</v>
      </c>
      <c r="L109" s="2">
        <f>'ZBud Extract Monthly'!K108</f>
        <v>3663.3</v>
      </c>
      <c r="M109" s="2">
        <f>'ZBud Extract Monthly'!L108</f>
        <v>57.9</v>
      </c>
      <c r="N109" s="2">
        <f>'ZBud Extract Monthly'!M108</f>
        <v>0</v>
      </c>
      <c r="O109" s="2">
        <f>'ZBud Extract Monthly'!V108</f>
        <v>6005.32</v>
      </c>
      <c r="P109" s="2">
        <f>'ZBud Extract Monthly'!D108</f>
        <v>3595.3</v>
      </c>
      <c r="Q109" s="2">
        <f>'ZBud Extract Monthly'!E108</f>
        <v>822.1</v>
      </c>
      <c r="R109" s="2">
        <f>'ZBud Extract Monthly'!F108</f>
        <v>429.2</v>
      </c>
      <c r="S109" s="2">
        <f>'ZBud Extract Monthly'!G108</f>
        <v>3772.2</v>
      </c>
      <c r="T109" s="2">
        <f>'NRL Extract'!D108</f>
        <v>0.68500000000000039</v>
      </c>
      <c r="U109" s="2">
        <f>'ZBud Extract Monthly'!H108</f>
        <v>5390.9</v>
      </c>
      <c r="V109" s="2">
        <f>'ZBud Extract Monthly'!U108</f>
        <v>56.1</v>
      </c>
      <c r="W109" s="2">
        <f>'ZBud Extract Monthly'!O108</f>
        <v>307.27</v>
      </c>
      <c r="X109" s="2">
        <f>'ZBud Extract Monthly'!N108</f>
        <v>50.01</v>
      </c>
      <c r="Y109" s="2">
        <f>'Strm Hydr Analysis'!F112</f>
        <v>41495.008264462813</v>
      </c>
      <c r="Z109" s="2"/>
      <c r="AA109" s="2"/>
      <c r="AB109" s="2"/>
      <c r="AC109" s="2"/>
      <c r="AD109" s="2"/>
      <c r="AE109" s="2"/>
      <c r="AF109" s="2"/>
    </row>
    <row r="110" spans="2:32" x14ac:dyDescent="0.3">
      <c r="B110">
        <v>1998</v>
      </c>
      <c r="C110">
        <v>6</v>
      </c>
      <c r="D110">
        <f t="shared" si="1"/>
        <v>1998</v>
      </c>
      <c r="E110" s="2">
        <f>'Divs Extract'!D109+'ZBud Extract Monthly'!O109</f>
        <v>310.79262108262111</v>
      </c>
      <c r="F110" s="2">
        <f>'Strm Hydr Analysis'!D113</f>
        <v>37740.73388429753</v>
      </c>
      <c r="G110" s="2">
        <f>'Strm Hydr Analysis'!E113</f>
        <v>853.56694214876063</v>
      </c>
      <c r="H110" s="2"/>
      <c r="I110" s="2"/>
      <c r="J110" s="2"/>
      <c r="K110" s="2">
        <f>'ZBud Extract Monthly'!C109</f>
        <v>2827.4</v>
      </c>
      <c r="L110" s="2">
        <f>'ZBud Extract Monthly'!K109</f>
        <v>4772.3</v>
      </c>
      <c r="M110" s="2">
        <f>'ZBud Extract Monthly'!L109</f>
        <v>0.3</v>
      </c>
      <c r="N110" s="2">
        <f>'ZBud Extract Monthly'!M109</f>
        <v>358.6</v>
      </c>
      <c r="O110" s="2">
        <f>'ZBud Extract Monthly'!V109</f>
        <v>5607.7</v>
      </c>
      <c r="P110" s="2">
        <f>'ZBud Extract Monthly'!D109</f>
        <v>5928.2</v>
      </c>
      <c r="Q110" s="2">
        <f>'ZBud Extract Monthly'!E109</f>
        <v>918.8</v>
      </c>
      <c r="R110" s="2">
        <f>'ZBud Extract Monthly'!F109</f>
        <v>567.4</v>
      </c>
      <c r="S110" s="2">
        <f>'ZBud Extract Monthly'!G109</f>
        <v>4794</v>
      </c>
      <c r="T110" s="2">
        <f>'NRL Extract'!D109</f>
        <v>3.5450000000000013</v>
      </c>
      <c r="U110" s="2">
        <f>'ZBud Extract Monthly'!H109</f>
        <v>4812.6000000000004</v>
      </c>
      <c r="V110" s="2">
        <f>'ZBud Extract Monthly'!U109</f>
        <v>39.340000000000003</v>
      </c>
      <c r="W110" s="2">
        <f>'ZBud Extract Monthly'!O109</f>
        <v>297.36</v>
      </c>
      <c r="X110" s="2">
        <f>'ZBud Extract Monthly'!N109</f>
        <v>316.35000000000002</v>
      </c>
      <c r="Y110" s="2">
        <f>'Strm Hydr Analysis'!F113</f>
        <v>40062.406611570259</v>
      </c>
      <c r="Z110" s="2"/>
      <c r="AA110" s="2"/>
      <c r="AB110" s="2"/>
      <c r="AC110" s="2"/>
      <c r="AD110" s="2"/>
      <c r="AE110" s="2"/>
      <c r="AF110" s="2"/>
    </row>
    <row r="111" spans="2:32" x14ac:dyDescent="0.3">
      <c r="B111">
        <v>1998</v>
      </c>
      <c r="C111">
        <v>7</v>
      </c>
      <c r="D111">
        <f t="shared" si="1"/>
        <v>1998</v>
      </c>
      <c r="E111" s="2">
        <f>'Divs Extract'!D110+'ZBud Extract Monthly'!O110</f>
        <v>328.88484940462291</v>
      </c>
      <c r="F111" s="2">
        <f>'Strm Hydr Analysis'!D114</f>
        <v>38389.864462809921</v>
      </c>
      <c r="G111" s="2">
        <f>'Strm Hydr Analysis'!E114</f>
        <v>856.52231404958707</v>
      </c>
      <c r="H111" s="2"/>
      <c r="I111" s="2"/>
      <c r="J111" s="2"/>
      <c r="K111" s="2">
        <f>'ZBud Extract Monthly'!C110</f>
        <v>0</v>
      </c>
      <c r="L111" s="2">
        <f>'ZBud Extract Monthly'!K110</f>
        <v>6687.2000000000007</v>
      </c>
      <c r="M111" s="2">
        <f>'ZBud Extract Monthly'!L110</f>
        <v>76.3</v>
      </c>
      <c r="N111" s="2">
        <f>'ZBud Extract Monthly'!M110</f>
        <v>448</v>
      </c>
      <c r="O111" s="2">
        <f>'ZBud Extract Monthly'!V110</f>
        <v>5041.51</v>
      </c>
      <c r="P111" s="2">
        <f>'ZBud Extract Monthly'!D110</f>
        <v>6349.2</v>
      </c>
      <c r="Q111" s="2">
        <f>'ZBud Extract Monthly'!E110</f>
        <v>201.9</v>
      </c>
      <c r="R111" s="2">
        <f>'ZBud Extract Monthly'!F110</f>
        <v>481.9</v>
      </c>
      <c r="S111" s="2">
        <f>'ZBud Extract Monthly'!G110</f>
        <v>2303.3000000000002</v>
      </c>
      <c r="T111" s="2">
        <f>'NRL Extract'!D110</f>
        <v>4.3259999999999996</v>
      </c>
      <c r="U111" s="2">
        <f>'ZBud Extract Monthly'!H110</f>
        <v>2196.1</v>
      </c>
      <c r="V111" s="2">
        <f>'ZBud Extract Monthly'!U110</f>
        <v>39.799999999999997</v>
      </c>
      <c r="W111" s="2">
        <f>'ZBud Extract Monthly'!O110</f>
        <v>307.27</v>
      </c>
      <c r="X111" s="2">
        <f>'ZBud Extract Monthly'!N110</f>
        <v>393.83</v>
      </c>
      <c r="Y111" s="2">
        <f>'Strm Hydr Analysis'!F114</f>
        <v>40348.323966942145</v>
      </c>
      <c r="Z111" s="2"/>
      <c r="AA111" s="2"/>
      <c r="AB111" s="2"/>
      <c r="AC111" s="2"/>
      <c r="AD111" s="2"/>
      <c r="AE111" s="2"/>
      <c r="AF111" s="2"/>
    </row>
    <row r="112" spans="2:32" x14ac:dyDescent="0.3">
      <c r="B112">
        <v>1998</v>
      </c>
      <c r="C112">
        <v>8</v>
      </c>
      <c r="D112">
        <f t="shared" si="1"/>
        <v>1998</v>
      </c>
      <c r="E112" s="2">
        <f>'Divs Extract'!D111+'ZBud Extract Monthly'!O111</f>
        <v>317.67463662412086</v>
      </c>
      <c r="F112" s="2">
        <f>'Strm Hydr Analysis'!D115</f>
        <v>38056.938842975193</v>
      </c>
      <c r="G112" s="2">
        <f>'Strm Hydr Analysis'!E115</f>
        <v>856.52231404958707</v>
      </c>
      <c r="H112" s="2"/>
      <c r="I112" s="2"/>
      <c r="J112" s="2"/>
      <c r="K112" s="2">
        <f>'ZBud Extract Monthly'!C111</f>
        <v>0</v>
      </c>
      <c r="L112" s="2">
        <f>'ZBud Extract Monthly'!K111</f>
        <v>6059.3</v>
      </c>
      <c r="M112" s="2">
        <f>'ZBud Extract Monthly'!L111</f>
        <v>167.4</v>
      </c>
      <c r="N112" s="2">
        <f>'ZBud Extract Monthly'!M111</f>
        <v>0</v>
      </c>
      <c r="O112" s="2">
        <f>'ZBud Extract Monthly'!V111</f>
        <v>3934.05</v>
      </c>
      <c r="P112" s="2">
        <f>'ZBud Extract Monthly'!D111</f>
        <v>5720.9</v>
      </c>
      <c r="Q112" s="2">
        <f>'ZBud Extract Monthly'!E111</f>
        <v>92.1</v>
      </c>
      <c r="R112" s="2">
        <f>'ZBud Extract Monthly'!F111</f>
        <v>333.2</v>
      </c>
      <c r="S112" s="2">
        <f>'ZBud Extract Monthly'!G111</f>
        <v>1252.3</v>
      </c>
      <c r="T112" s="2">
        <f>'NRL Extract'!D111</f>
        <v>3.8779999999999966</v>
      </c>
      <c r="U112" s="2">
        <f>'ZBud Extract Monthly'!H111</f>
        <v>1917.2</v>
      </c>
      <c r="V112" s="2">
        <f>'ZBud Extract Monthly'!U111</f>
        <v>44.22</v>
      </c>
      <c r="W112" s="2">
        <f>'ZBud Extract Monthly'!O111</f>
        <v>307.27</v>
      </c>
      <c r="X112" s="2">
        <f>'ZBud Extract Monthly'!N111</f>
        <v>350.68</v>
      </c>
      <c r="Y112" s="2">
        <f>'Strm Hydr Analysis'!F115</f>
        <v>39893.395041322314</v>
      </c>
      <c r="Z112" s="2"/>
      <c r="AA112" s="2"/>
      <c r="AB112" s="2"/>
      <c r="AC112" s="2"/>
      <c r="AD112" s="2"/>
      <c r="AE112" s="2"/>
      <c r="AF112" s="2"/>
    </row>
    <row r="113" spans="2:32" x14ac:dyDescent="0.3">
      <c r="B113">
        <v>1998</v>
      </c>
      <c r="C113">
        <v>9</v>
      </c>
      <c r="D113">
        <f t="shared" si="1"/>
        <v>1998</v>
      </c>
      <c r="E113" s="2">
        <f>'Divs Extract'!D112+'ZBud Extract Monthly'!O112</f>
        <v>323.62187050359717</v>
      </c>
      <c r="F113" s="2">
        <f>'Strm Hydr Analysis'!D116</f>
        <v>37475.186776859504</v>
      </c>
      <c r="G113" s="2">
        <f>'Strm Hydr Analysis'!E116</f>
        <v>828.89256198347141</v>
      </c>
      <c r="H113" s="2"/>
      <c r="I113" s="2"/>
      <c r="J113" s="2"/>
      <c r="K113" s="2">
        <f>'ZBud Extract Monthly'!C112</f>
        <v>1833.7</v>
      </c>
      <c r="L113" s="2">
        <f>'ZBud Extract Monthly'!K112</f>
        <v>2958</v>
      </c>
      <c r="M113" s="2">
        <f>'ZBud Extract Monthly'!L112</f>
        <v>96.6</v>
      </c>
      <c r="N113" s="2">
        <f>'ZBud Extract Monthly'!M112</f>
        <v>813.7</v>
      </c>
      <c r="O113" s="2">
        <f>'ZBud Extract Monthly'!V112</f>
        <v>3561.85</v>
      </c>
      <c r="P113" s="2">
        <f>'ZBud Extract Monthly'!D112</f>
        <v>3342</v>
      </c>
      <c r="Q113" s="2">
        <f>'ZBud Extract Monthly'!E112</f>
        <v>70.400000000000006</v>
      </c>
      <c r="R113" s="2">
        <f>'ZBud Extract Monthly'!F112</f>
        <v>199.2</v>
      </c>
      <c r="S113" s="2">
        <f>'ZBud Extract Monthly'!G112</f>
        <v>595.70000000000005</v>
      </c>
      <c r="T113" s="2">
        <f>'NRL Extract'!D112</f>
        <v>2.8079999999999972</v>
      </c>
      <c r="U113" s="2">
        <f>'ZBud Extract Monthly'!H112</f>
        <v>1706.6</v>
      </c>
      <c r="V113" s="2">
        <f>'ZBud Extract Monthly'!U112</f>
        <v>57.47</v>
      </c>
      <c r="W113" s="2">
        <f>'ZBud Extract Monthly'!O112</f>
        <v>297.36</v>
      </c>
      <c r="X113" s="2">
        <f>'ZBud Extract Monthly'!N112</f>
        <v>254.67</v>
      </c>
      <c r="Y113" s="2">
        <f>'Strm Hydr Analysis'!F116</f>
        <v>39170.181818181816</v>
      </c>
      <c r="Z113" s="2"/>
      <c r="AA113" s="2"/>
      <c r="AB113" s="2"/>
      <c r="AC113" s="2"/>
      <c r="AD113" s="2"/>
      <c r="AE113" s="2"/>
      <c r="AF113" s="2"/>
    </row>
    <row r="114" spans="2:32" x14ac:dyDescent="0.3">
      <c r="B114">
        <v>1998</v>
      </c>
      <c r="C114">
        <v>10</v>
      </c>
      <c r="D114">
        <f t="shared" si="1"/>
        <v>1999</v>
      </c>
      <c r="E114" s="2">
        <f>'Divs Extract'!D113+'ZBud Extract Monthly'!O113</f>
        <v>338.57097087378639</v>
      </c>
      <c r="F114" s="2">
        <f>'Strm Hydr Analysis'!D117</f>
        <v>38734.710743801661</v>
      </c>
      <c r="G114" s="2">
        <f>'Strm Hydr Analysis'!E117</f>
        <v>1893.223140495867</v>
      </c>
      <c r="H114" s="2"/>
      <c r="I114" s="2"/>
      <c r="J114" s="2"/>
      <c r="K114" s="2">
        <f>'ZBud Extract Monthly'!C113</f>
        <v>8344.5</v>
      </c>
      <c r="L114" s="2">
        <f>'ZBud Extract Monthly'!K113</f>
        <v>2902.2</v>
      </c>
      <c r="M114" s="2">
        <f>'ZBud Extract Monthly'!L113</f>
        <v>11.2</v>
      </c>
      <c r="N114" s="2">
        <f>'ZBud Extract Monthly'!M113</f>
        <v>573.20000000000005</v>
      </c>
      <c r="O114" s="2">
        <f>'ZBud Extract Monthly'!V113</f>
        <v>4556.0600000000004</v>
      </c>
      <c r="P114" s="2">
        <f>'ZBud Extract Monthly'!D113</f>
        <v>2727.4</v>
      </c>
      <c r="Q114" s="2">
        <f>'ZBud Extract Monthly'!E113</f>
        <v>277.89999999999998</v>
      </c>
      <c r="R114" s="2">
        <f>'ZBud Extract Monthly'!F113</f>
        <v>260.2</v>
      </c>
      <c r="S114" s="2">
        <f>'ZBud Extract Monthly'!G113</f>
        <v>1681.5</v>
      </c>
      <c r="T114" s="2">
        <f>'NRL Extract'!D113</f>
        <v>1.9759999999999986</v>
      </c>
      <c r="U114" s="2">
        <f>'ZBud Extract Monthly'!H113</f>
        <v>2168.1</v>
      </c>
      <c r="V114" s="2">
        <f>'ZBud Extract Monthly'!U113</f>
        <v>55.29</v>
      </c>
      <c r="W114" s="2">
        <f>'ZBud Extract Monthly'!O113</f>
        <v>307.27</v>
      </c>
      <c r="X114" s="2">
        <f>'ZBud Extract Monthly'!N113</f>
        <v>214.15</v>
      </c>
      <c r="Y114" s="2">
        <f>'Strm Hydr Analysis'!F117</f>
        <v>40894.11570247935</v>
      </c>
      <c r="Z114" s="2"/>
      <c r="AA114" s="2"/>
      <c r="AB114" s="2"/>
      <c r="AC114" s="2"/>
      <c r="AD114" s="2"/>
      <c r="AE114" s="2"/>
      <c r="AF114" s="2"/>
    </row>
    <row r="115" spans="2:32" x14ac:dyDescent="0.3">
      <c r="B115">
        <v>1998</v>
      </c>
      <c r="C115">
        <v>11</v>
      </c>
      <c r="D115">
        <f t="shared" si="1"/>
        <v>1999</v>
      </c>
      <c r="E115" s="2">
        <f>'Divs Extract'!D114+'ZBud Extract Monthly'!O114</f>
        <v>297.36</v>
      </c>
      <c r="F115" s="2">
        <f>'Strm Hydr Analysis'!D118</f>
        <v>37857.699173553716</v>
      </c>
      <c r="G115" s="2">
        <f>'Strm Hydr Analysis'!E118</f>
        <v>6028.0661157024806</v>
      </c>
      <c r="H115" s="2"/>
      <c r="I115" s="2"/>
      <c r="J115" s="2"/>
      <c r="K115" s="2">
        <f>'ZBud Extract Monthly'!C114</f>
        <v>27799.300000000003</v>
      </c>
      <c r="L115" s="2">
        <f>'ZBud Extract Monthly'!K114</f>
        <v>405.2</v>
      </c>
      <c r="M115" s="2">
        <f>'ZBud Extract Monthly'!L114</f>
        <v>136.5</v>
      </c>
      <c r="N115" s="2">
        <f>'ZBud Extract Monthly'!M114</f>
        <v>606</v>
      </c>
      <c r="O115" s="2">
        <f>'ZBud Extract Monthly'!V114</f>
        <v>4743.54</v>
      </c>
      <c r="P115" s="2">
        <f>'ZBud Extract Monthly'!D114</f>
        <v>1343.1000000000001</v>
      </c>
      <c r="Q115" s="2">
        <f>'ZBud Extract Monthly'!E114</f>
        <v>450.5</v>
      </c>
      <c r="R115" s="2">
        <f>'ZBud Extract Monthly'!F114</f>
        <v>108.5</v>
      </c>
      <c r="S115" s="2">
        <f>'ZBud Extract Monthly'!G114</f>
        <v>2756.8</v>
      </c>
      <c r="T115" s="2">
        <f>'NRL Extract'!D114</f>
        <v>0</v>
      </c>
      <c r="U115" s="2">
        <f>'ZBud Extract Monthly'!H114</f>
        <v>7133.9</v>
      </c>
      <c r="V115" s="2">
        <f>'ZBud Extract Monthly'!U114</f>
        <v>88.66</v>
      </c>
      <c r="W115" s="2">
        <f>'ZBud Extract Monthly'!O114</f>
        <v>297.36</v>
      </c>
      <c r="X115" s="2">
        <f>'ZBud Extract Monthly'!N114</f>
        <v>0</v>
      </c>
      <c r="Y115" s="2">
        <f>'Strm Hydr Analysis'!F118</f>
        <v>41552.985123966952</v>
      </c>
      <c r="Z115" s="2"/>
      <c r="AA115" s="2"/>
      <c r="AB115" s="2"/>
      <c r="AC115" s="2"/>
      <c r="AD115" s="2"/>
      <c r="AE115" s="2"/>
      <c r="AF115" s="2"/>
    </row>
    <row r="116" spans="2:32" x14ac:dyDescent="0.3">
      <c r="B116">
        <v>1998</v>
      </c>
      <c r="C116">
        <v>12</v>
      </c>
      <c r="D116">
        <f t="shared" si="1"/>
        <v>1999</v>
      </c>
      <c r="E116" s="2">
        <f>'Divs Extract'!D115+'ZBud Extract Monthly'!O115</f>
        <v>307.27</v>
      </c>
      <c r="F116" s="2">
        <f>'Strm Hydr Analysis'!D119</f>
        <v>38422.552066115706</v>
      </c>
      <c r="G116" s="2">
        <f>'Strm Hydr Analysis'!E119</f>
        <v>3260.9851239669447</v>
      </c>
      <c r="H116" s="2"/>
      <c r="I116" s="2"/>
      <c r="J116" s="2"/>
      <c r="K116" s="2">
        <f>'ZBud Extract Monthly'!C115</f>
        <v>11577.6</v>
      </c>
      <c r="L116" s="2">
        <f>'ZBud Extract Monthly'!K115</f>
        <v>415.4</v>
      </c>
      <c r="M116" s="2">
        <f>'ZBud Extract Monthly'!L115</f>
        <v>46.2</v>
      </c>
      <c r="N116" s="2">
        <f>'ZBud Extract Monthly'!M115</f>
        <v>651.6</v>
      </c>
      <c r="O116" s="2">
        <f>'ZBud Extract Monthly'!V115</f>
        <v>5628.12</v>
      </c>
      <c r="P116" s="2">
        <f>'ZBud Extract Monthly'!D115</f>
        <v>1454.6000000000001</v>
      </c>
      <c r="Q116" s="2">
        <f>'ZBud Extract Monthly'!E115</f>
        <v>489.6</v>
      </c>
      <c r="R116" s="2">
        <f>'ZBud Extract Monthly'!F115</f>
        <v>114.3</v>
      </c>
      <c r="S116" s="2">
        <f>'ZBud Extract Monthly'!G115</f>
        <v>3108.4</v>
      </c>
      <c r="T116" s="2">
        <f>'NRL Extract'!D115</f>
        <v>0</v>
      </c>
      <c r="U116" s="2">
        <f>'ZBud Extract Monthly'!H115</f>
        <v>14362.3</v>
      </c>
      <c r="V116" s="2">
        <f>'ZBud Extract Monthly'!U115</f>
        <v>462.2</v>
      </c>
      <c r="W116" s="2">
        <f>'ZBud Extract Monthly'!O115</f>
        <v>307.27</v>
      </c>
      <c r="X116" s="2">
        <f>'ZBud Extract Monthly'!N115</f>
        <v>2.27</v>
      </c>
      <c r="Y116" s="2">
        <f>'Strm Hydr Analysis'!F119</f>
        <v>41479.398347107446</v>
      </c>
      <c r="Z116" s="2"/>
      <c r="AA116" s="2"/>
      <c r="AB116" s="2"/>
      <c r="AC116" s="2"/>
      <c r="AD116" s="2"/>
      <c r="AE116" s="2"/>
      <c r="AF116" s="2"/>
    </row>
    <row r="117" spans="2:32" x14ac:dyDescent="0.3">
      <c r="B117">
        <v>1999</v>
      </c>
      <c r="C117">
        <v>1</v>
      </c>
      <c r="D117">
        <f t="shared" si="1"/>
        <v>1999</v>
      </c>
      <c r="E117" s="2">
        <f>'Divs Extract'!D116+'ZBud Extract Monthly'!O116</f>
        <v>308.57</v>
      </c>
      <c r="F117" s="2">
        <f>'Strm Hydr Analysis'!D120</f>
        <v>38242.15537190083</v>
      </c>
      <c r="G117" s="2">
        <f>'Strm Hydr Analysis'!E120</f>
        <v>8026.0363636363609</v>
      </c>
      <c r="H117" s="2"/>
      <c r="I117" s="2"/>
      <c r="J117" s="2"/>
      <c r="K117" s="2">
        <f>'ZBud Extract Monthly'!C116</f>
        <v>19407.2</v>
      </c>
      <c r="L117" s="2">
        <f>'ZBud Extract Monthly'!K116</f>
        <v>690.5</v>
      </c>
      <c r="M117" s="2">
        <f>'ZBud Extract Monthly'!L116</f>
        <v>61.4</v>
      </c>
      <c r="N117" s="2">
        <f>'ZBud Extract Monthly'!M116</f>
        <v>623.1</v>
      </c>
      <c r="O117" s="2">
        <f>'ZBud Extract Monthly'!V116</f>
        <v>4538.78</v>
      </c>
      <c r="P117" s="2">
        <f>'ZBud Extract Monthly'!D116</f>
        <v>1399.5</v>
      </c>
      <c r="Q117" s="2">
        <f>'ZBud Extract Monthly'!E116</f>
        <v>440.8</v>
      </c>
      <c r="R117" s="2">
        <f>'ZBud Extract Monthly'!F116</f>
        <v>108.9</v>
      </c>
      <c r="S117" s="2">
        <f>'ZBud Extract Monthly'!G116</f>
        <v>2917.7</v>
      </c>
      <c r="T117" s="2">
        <f>'NRL Extract'!D116</f>
        <v>7.1000000000000035E-2</v>
      </c>
      <c r="U117" s="2">
        <f>'ZBud Extract Monthly'!H116</f>
        <v>8096.6</v>
      </c>
      <c r="V117" s="2">
        <f>'ZBud Extract Monthly'!U116</f>
        <v>317.47000000000003</v>
      </c>
      <c r="W117" s="2">
        <f>'ZBud Extract Monthly'!O116</f>
        <v>307.27</v>
      </c>
      <c r="X117" s="2">
        <f>'ZBud Extract Monthly'!N116</f>
        <v>5.57</v>
      </c>
      <c r="Y117" s="2">
        <f>'Strm Hydr Analysis'!F120</f>
        <v>41082.406611570244</v>
      </c>
      <c r="Z117" s="2"/>
      <c r="AA117" s="2"/>
      <c r="AB117" s="2"/>
      <c r="AC117" s="2"/>
      <c r="AD117" s="2"/>
      <c r="AE117" s="2"/>
      <c r="AF117" s="2"/>
    </row>
    <row r="118" spans="2:32" x14ac:dyDescent="0.3">
      <c r="B118">
        <v>1999</v>
      </c>
      <c r="C118">
        <v>2</v>
      </c>
      <c r="D118">
        <f t="shared" si="1"/>
        <v>1999</v>
      </c>
      <c r="E118" s="2">
        <f>'Divs Extract'!D117+'ZBud Extract Monthly'!O117</f>
        <v>277.52999999999997</v>
      </c>
      <c r="F118" s="2">
        <f>'Strm Hydr Analysis'!D121</f>
        <v>107560.78016528925</v>
      </c>
      <c r="G118" s="2">
        <f>'Strm Hydr Analysis'!E121</f>
        <v>12903.074380165292</v>
      </c>
      <c r="H118" s="2"/>
      <c r="I118" s="2"/>
      <c r="J118" s="2"/>
      <c r="K118" s="2">
        <f>'ZBud Extract Monthly'!C117</f>
        <v>33742.400000000001</v>
      </c>
      <c r="L118" s="2">
        <f>'ZBud Extract Monthly'!K117</f>
        <v>176.7</v>
      </c>
      <c r="M118" s="2">
        <f>'ZBud Extract Monthly'!L117</f>
        <v>46.9</v>
      </c>
      <c r="N118" s="2">
        <f>'ZBud Extract Monthly'!M117</f>
        <v>0</v>
      </c>
      <c r="O118" s="2">
        <f>'ZBud Extract Monthly'!V117</f>
        <v>5014.01</v>
      </c>
      <c r="P118" s="2">
        <f>'ZBud Extract Monthly'!D117</f>
        <v>1717.8999999999999</v>
      </c>
      <c r="Q118" s="2">
        <f>'ZBud Extract Monthly'!E117</f>
        <v>577.70000000000005</v>
      </c>
      <c r="R118" s="2">
        <f>'ZBud Extract Monthly'!F117</f>
        <v>139.19999999999999</v>
      </c>
      <c r="S118" s="2">
        <f>'ZBud Extract Monthly'!G117</f>
        <v>3672.7</v>
      </c>
      <c r="T118" s="2">
        <f>'NRL Extract'!D117</f>
        <v>0</v>
      </c>
      <c r="U118" s="2">
        <f>'ZBud Extract Monthly'!H117</f>
        <v>20104.900000000001</v>
      </c>
      <c r="V118" s="2">
        <f>'ZBud Extract Monthly'!U117</f>
        <v>446.81</v>
      </c>
      <c r="W118" s="2">
        <f>'ZBud Extract Monthly'!O117</f>
        <v>277.52999999999997</v>
      </c>
      <c r="X118" s="2">
        <f>'ZBud Extract Monthly'!N117</f>
        <v>0</v>
      </c>
      <c r="Y118" s="2">
        <f>'Strm Hydr Analysis'!F121</f>
        <v>111596.9652892562</v>
      </c>
      <c r="Z118" s="2"/>
      <c r="AA118" s="2"/>
      <c r="AB118" s="2"/>
      <c r="AC118" s="2"/>
      <c r="AD118" s="2"/>
      <c r="AE118" s="2"/>
      <c r="AF118" s="2"/>
    </row>
    <row r="119" spans="2:32" x14ac:dyDescent="0.3">
      <c r="B119">
        <v>1999</v>
      </c>
      <c r="C119">
        <v>3</v>
      </c>
      <c r="D119">
        <f t="shared" si="1"/>
        <v>1999</v>
      </c>
      <c r="E119" s="2">
        <f>'Divs Extract'!D118+'ZBud Extract Monthly'!O118</f>
        <v>308.08290322580643</v>
      </c>
      <c r="F119" s="2">
        <f>'Strm Hydr Analysis'!D122</f>
        <v>57154.809917355393</v>
      </c>
      <c r="G119" s="2">
        <f>'Strm Hydr Analysis'!E122</f>
        <v>1500.5157024793377</v>
      </c>
      <c r="H119" s="2"/>
      <c r="I119" s="2"/>
      <c r="J119" s="2"/>
      <c r="K119" s="2">
        <f>'ZBud Extract Monthly'!C118</f>
        <v>9291.9</v>
      </c>
      <c r="L119" s="2">
        <f>'ZBud Extract Monthly'!K118</f>
        <v>62.4</v>
      </c>
      <c r="M119" s="2">
        <f>'ZBud Extract Monthly'!L118</f>
        <v>97</v>
      </c>
      <c r="N119" s="2">
        <f>'ZBud Extract Monthly'!M118</f>
        <v>0</v>
      </c>
      <c r="O119" s="2">
        <f>'ZBud Extract Monthly'!V118</f>
        <v>7266.01</v>
      </c>
      <c r="P119" s="2">
        <f>'ZBud Extract Monthly'!D118</f>
        <v>2559.7000000000003</v>
      </c>
      <c r="Q119" s="2">
        <f>'ZBud Extract Monthly'!E118</f>
        <v>794.9</v>
      </c>
      <c r="R119" s="2">
        <f>'ZBud Extract Monthly'!F118</f>
        <v>315.2</v>
      </c>
      <c r="S119" s="2">
        <f>'ZBud Extract Monthly'!G118</f>
        <v>5774.5</v>
      </c>
      <c r="T119" s="2">
        <f>'NRL Extract'!D118</f>
        <v>0.189</v>
      </c>
      <c r="U119" s="2">
        <f>'ZBud Extract Monthly'!H118</f>
        <v>6280.9</v>
      </c>
      <c r="V119" s="2">
        <f>'ZBud Extract Monthly'!U118</f>
        <v>65.92</v>
      </c>
      <c r="W119" s="2">
        <f>'ZBud Extract Monthly'!O118</f>
        <v>307.27</v>
      </c>
      <c r="X119" s="2">
        <f>'ZBud Extract Monthly'!N118</f>
        <v>34.270000000000003</v>
      </c>
      <c r="Y119" s="2">
        <f>'Strm Hydr Analysis'!F122</f>
        <v>59885.27603305786</v>
      </c>
      <c r="Z119" s="2"/>
      <c r="AA119" s="2"/>
      <c r="AB119" s="2"/>
      <c r="AC119" s="2"/>
      <c r="AD119" s="2"/>
      <c r="AE119" s="2"/>
      <c r="AF119" s="2"/>
    </row>
    <row r="120" spans="2:32" x14ac:dyDescent="0.3">
      <c r="B120">
        <v>1999</v>
      </c>
      <c r="C120">
        <v>4</v>
      </c>
      <c r="D120">
        <f t="shared" si="1"/>
        <v>1999</v>
      </c>
      <c r="E120" s="2">
        <f>'Divs Extract'!D119+'ZBud Extract Monthly'!O119</f>
        <v>309.27512195121955</v>
      </c>
      <c r="F120" s="2">
        <f>'Strm Hydr Analysis'!D123</f>
        <v>36888.535537190088</v>
      </c>
      <c r="G120" s="2">
        <f>'Strm Hydr Analysis'!E123</f>
        <v>1049.2165289256197</v>
      </c>
      <c r="H120" s="2"/>
      <c r="I120" s="2"/>
      <c r="J120" s="2"/>
      <c r="K120" s="2">
        <f>'ZBud Extract Monthly'!C119</f>
        <v>5880.1</v>
      </c>
      <c r="L120" s="2">
        <f>'ZBud Extract Monthly'!K119</f>
        <v>3615.8999999999996</v>
      </c>
      <c r="M120" s="2">
        <f>'ZBud Extract Monthly'!L119</f>
        <v>212.1</v>
      </c>
      <c r="N120" s="2">
        <f>'ZBud Extract Monthly'!M119</f>
        <v>0</v>
      </c>
      <c r="O120" s="2">
        <f>'ZBud Extract Monthly'!V119</f>
        <v>5305.37</v>
      </c>
      <c r="P120" s="2">
        <f>'ZBud Extract Monthly'!D119</f>
        <v>4147</v>
      </c>
      <c r="Q120" s="2">
        <f>'ZBud Extract Monthly'!E119</f>
        <v>1032.5</v>
      </c>
      <c r="R120" s="2">
        <f>'ZBud Extract Monthly'!F119</f>
        <v>623.4</v>
      </c>
      <c r="S120" s="2">
        <f>'ZBud Extract Monthly'!G119</f>
        <v>6357.3</v>
      </c>
      <c r="T120" s="2">
        <f>'NRL Extract'!D119</f>
        <v>1.4490000000000001</v>
      </c>
      <c r="U120" s="2">
        <f>'ZBud Extract Monthly'!H119</f>
        <v>2715.8999999999996</v>
      </c>
      <c r="V120" s="2">
        <f>'ZBud Extract Monthly'!U119</f>
        <v>39.119999999999997</v>
      </c>
      <c r="W120" s="2">
        <f>'ZBud Extract Monthly'!O119</f>
        <v>297.36</v>
      </c>
      <c r="X120" s="2">
        <f>'ZBud Extract Monthly'!N119</f>
        <v>190.11</v>
      </c>
      <c r="Y120" s="2">
        <f>'Strm Hydr Analysis'!F123</f>
        <v>38961.322314049568</v>
      </c>
      <c r="Z120" s="2"/>
      <c r="AA120" s="2"/>
      <c r="AB120" s="2"/>
      <c r="AC120" s="2"/>
      <c r="AD120" s="2"/>
      <c r="AE120" s="2"/>
      <c r="AF120" s="2"/>
    </row>
    <row r="121" spans="2:32" x14ac:dyDescent="0.3">
      <c r="B121">
        <v>1999</v>
      </c>
      <c r="C121">
        <v>5</v>
      </c>
      <c r="D121">
        <f t="shared" si="1"/>
        <v>1999</v>
      </c>
      <c r="E121" s="2">
        <f>'Divs Extract'!D120+'ZBud Extract Monthly'!O120</f>
        <v>317.6740404040404</v>
      </c>
      <c r="F121" s="2">
        <f>'Strm Hydr Analysis'!D124</f>
        <v>38200.601652892561</v>
      </c>
      <c r="G121" s="2">
        <f>'Strm Hydr Analysis'!E124</f>
        <v>856.52231404958707</v>
      </c>
      <c r="H121" s="2"/>
      <c r="I121" s="2"/>
      <c r="J121" s="2"/>
      <c r="K121" s="2">
        <f>'ZBud Extract Monthly'!C120</f>
        <v>881.09999999999991</v>
      </c>
      <c r="L121" s="2">
        <f>'ZBud Extract Monthly'!K120</f>
        <v>7278.8</v>
      </c>
      <c r="M121" s="2">
        <f>'ZBud Extract Monthly'!L120</f>
        <v>59.8</v>
      </c>
      <c r="N121" s="2">
        <f>'ZBud Extract Monthly'!M120</f>
        <v>0</v>
      </c>
      <c r="O121" s="2">
        <f>'ZBud Extract Monthly'!V120</f>
        <v>4860.37</v>
      </c>
      <c r="P121" s="2">
        <f>'ZBud Extract Monthly'!D120</f>
        <v>6181.7</v>
      </c>
      <c r="Q121" s="2">
        <f>'ZBud Extract Monthly'!E120</f>
        <v>295.2</v>
      </c>
      <c r="R121" s="2">
        <f>'ZBud Extract Monthly'!F120</f>
        <v>259.3</v>
      </c>
      <c r="S121" s="2">
        <f>'ZBud Extract Monthly'!G120</f>
        <v>2200.3000000000002</v>
      </c>
      <c r="T121" s="2">
        <f>'NRL Extract'!D120</f>
        <v>3.6</v>
      </c>
      <c r="U121" s="2">
        <f>'ZBud Extract Monthly'!H120</f>
        <v>2006.1999999999998</v>
      </c>
      <c r="V121" s="2">
        <f>'ZBud Extract Monthly'!U120</f>
        <v>40.53</v>
      </c>
      <c r="W121" s="2">
        <f>'ZBud Extract Monthly'!O120</f>
        <v>307.27</v>
      </c>
      <c r="X121" s="2">
        <f>'ZBud Extract Monthly'!N120</f>
        <v>316.75</v>
      </c>
      <c r="Y121" s="2">
        <f>'Strm Hydr Analysis'!F124</f>
        <v>39975.312396694208</v>
      </c>
      <c r="Z121" s="2"/>
      <c r="AA121" s="2"/>
      <c r="AB121" s="2"/>
      <c r="AC121" s="2"/>
      <c r="AD121" s="2"/>
      <c r="AE121" s="2"/>
      <c r="AF121" s="2"/>
    </row>
    <row r="122" spans="2:32" x14ac:dyDescent="0.3">
      <c r="B122">
        <v>1999</v>
      </c>
      <c r="C122">
        <v>6</v>
      </c>
      <c r="D122">
        <f t="shared" si="1"/>
        <v>1999</v>
      </c>
      <c r="E122" s="2">
        <f>'Divs Extract'!D121+'ZBud Extract Monthly'!O121</f>
        <v>308.97701754385969</v>
      </c>
      <c r="F122" s="2">
        <f>'Strm Hydr Analysis'!D125</f>
        <v>36686.439669421474</v>
      </c>
      <c r="G122" s="2">
        <f>'Strm Hydr Analysis'!E125</f>
        <v>828.89256198347141</v>
      </c>
      <c r="H122" s="2"/>
      <c r="I122" s="2"/>
      <c r="J122" s="2"/>
      <c r="K122" s="2">
        <f>'ZBud Extract Monthly'!C121</f>
        <v>1747.5</v>
      </c>
      <c r="L122" s="2">
        <f>'ZBud Extract Monthly'!K121</f>
        <v>7672.9</v>
      </c>
      <c r="M122" s="2">
        <f>'ZBud Extract Monthly'!L121</f>
        <v>0.3</v>
      </c>
      <c r="N122" s="2">
        <f>'ZBud Extract Monthly'!M121</f>
        <v>723</v>
      </c>
      <c r="O122" s="2">
        <f>'ZBud Extract Monthly'!V121</f>
        <v>3459.16</v>
      </c>
      <c r="P122" s="2">
        <f>'ZBud Extract Monthly'!D121</f>
        <v>6644.7</v>
      </c>
      <c r="Q122" s="2">
        <f>'ZBud Extract Monthly'!E121</f>
        <v>182</v>
      </c>
      <c r="R122" s="2">
        <f>'ZBud Extract Monthly'!F121</f>
        <v>510.6</v>
      </c>
      <c r="S122" s="2">
        <f>'ZBud Extract Monthly'!G121</f>
        <v>1289.5999999999999</v>
      </c>
      <c r="T122" s="2">
        <f>'NRL Extract'!D121</f>
        <v>2.8789999999999996</v>
      </c>
      <c r="U122" s="2">
        <f>'ZBud Extract Monthly'!H121</f>
        <v>1983.6999999999998</v>
      </c>
      <c r="V122" s="2">
        <f>'ZBud Extract Monthly'!U121</f>
        <v>276.16000000000003</v>
      </c>
      <c r="W122" s="2">
        <f>'ZBud Extract Monthly'!O121</f>
        <v>297.36</v>
      </c>
      <c r="X122" s="2">
        <f>'ZBud Extract Monthly'!N121</f>
        <v>234.24</v>
      </c>
      <c r="Y122" s="2">
        <f>'Strm Hydr Analysis'!F125</f>
        <v>38310.109090909093</v>
      </c>
      <c r="Z122" s="2"/>
      <c r="AA122" s="2"/>
      <c r="AB122" s="2"/>
      <c r="AC122" s="2"/>
      <c r="AD122" s="2"/>
      <c r="AE122" s="2"/>
      <c r="AF122" s="2"/>
    </row>
    <row r="123" spans="2:32" x14ac:dyDescent="0.3">
      <c r="B123">
        <v>1999</v>
      </c>
      <c r="C123">
        <v>7</v>
      </c>
      <c r="D123">
        <f t="shared" si="1"/>
        <v>1999</v>
      </c>
      <c r="E123" s="2">
        <f>'Divs Extract'!D122+'ZBud Extract Monthly'!O122</f>
        <v>318.38160847508203</v>
      </c>
      <c r="F123" s="2">
        <f>'Strm Hydr Analysis'!D126</f>
        <v>38448.297520661159</v>
      </c>
      <c r="G123" s="2">
        <f>'Strm Hydr Analysis'!E126</f>
        <v>856.52231404958707</v>
      </c>
      <c r="H123" s="2"/>
      <c r="I123" s="2"/>
      <c r="J123" s="2"/>
      <c r="K123" s="2">
        <f>'ZBud Extract Monthly'!C122</f>
        <v>0</v>
      </c>
      <c r="L123" s="2">
        <f>'ZBud Extract Monthly'!K122</f>
        <v>7239.7</v>
      </c>
      <c r="M123" s="2">
        <f>'ZBud Extract Monthly'!L122</f>
        <v>78.8</v>
      </c>
      <c r="N123" s="2">
        <f>'ZBud Extract Monthly'!M122</f>
        <v>572.20000000000005</v>
      </c>
      <c r="O123" s="2">
        <f>'ZBud Extract Monthly'!V122</f>
        <v>2070.73</v>
      </c>
      <c r="P123" s="2">
        <f>'ZBud Extract Monthly'!D122</f>
        <v>6755</v>
      </c>
      <c r="Q123" s="2">
        <f>'ZBud Extract Monthly'!E122</f>
        <v>43.3</v>
      </c>
      <c r="R123" s="2">
        <f>'ZBud Extract Monthly'!F122</f>
        <v>537</v>
      </c>
      <c r="S123" s="2">
        <f>'ZBud Extract Monthly'!G122</f>
        <v>386.2</v>
      </c>
      <c r="T123" s="2">
        <f>'NRL Extract'!D122</f>
        <v>3.3849999999999976</v>
      </c>
      <c r="U123" s="2">
        <f>'ZBud Extract Monthly'!H122</f>
        <v>1984.8</v>
      </c>
      <c r="V123" s="2">
        <f>'ZBud Extract Monthly'!U122</f>
        <v>311.33</v>
      </c>
      <c r="W123" s="2">
        <f>'ZBud Extract Monthly'!O122</f>
        <v>307.27</v>
      </c>
      <c r="X123" s="2">
        <f>'ZBud Extract Monthly'!N122</f>
        <v>282.83999999999997</v>
      </c>
      <c r="Y123" s="2">
        <f>'Strm Hydr Analysis'!F126</f>
        <v>40006.809917355371</v>
      </c>
      <c r="Z123" s="2"/>
      <c r="AA123" s="2"/>
      <c r="AB123" s="2"/>
      <c r="AC123" s="2"/>
      <c r="AD123" s="2"/>
      <c r="AE123" s="2"/>
      <c r="AF123" s="2"/>
    </row>
    <row r="124" spans="2:32" x14ac:dyDescent="0.3">
      <c r="B124">
        <v>1999</v>
      </c>
      <c r="C124">
        <v>8</v>
      </c>
      <c r="D124">
        <f t="shared" si="1"/>
        <v>1999</v>
      </c>
      <c r="E124" s="2">
        <f>'Divs Extract'!D123+'ZBud Extract Monthly'!O123</f>
        <v>316.45921568627449</v>
      </c>
      <c r="F124" s="2">
        <f>'Strm Hydr Analysis'!D127</f>
        <v>38563.239669421477</v>
      </c>
      <c r="G124" s="2">
        <f>'Strm Hydr Analysis'!E127</f>
        <v>856.52231404958707</v>
      </c>
      <c r="H124" s="2"/>
      <c r="I124" s="2"/>
      <c r="J124" s="2"/>
      <c r="K124" s="2">
        <f>'ZBud Extract Monthly'!C123</f>
        <v>61.600000000000009</v>
      </c>
      <c r="L124" s="2">
        <f>'ZBud Extract Monthly'!K123</f>
        <v>5873</v>
      </c>
      <c r="M124" s="2">
        <f>'ZBud Extract Monthly'!L123</f>
        <v>172.9</v>
      </c>
      <c r="N124" s="2">
        <f>'ZBud Extract Monthly'!M123</f>
        <v>0</v>
      </c>
      <c r="O124" s="2">
        <f>'ZBud Extract Monthly'!V123</f>
        <v>2936.48</v>
      </c>
      <c r="P124" s="2">
        <f>'ZBud Extract Monthly'!D123</f>
        <v>5216.8</v>
      </c>
      <c r="Q124" s="2">
        <f>'ZBud Extract Monthly'!E123</f>
        <v>70.3</v>
      </c>
      <c r="R124" s="2">
        <f>'ZBud Extract Monthly'!F123</f>
        <v>347.1</v>
      </c>
      <c r="S124" s="2">
        <f>'ZBud Extract Monthly'!G123</f>
        <v>195.5</v>
      </c>
      <c r="T124" s="2">
        <f>'NRL Extract'!D123</f>
        <v>2.7809999999999988</v>
      </c>
      <c r="U124" s="2">
        <f>'ZBud Extract Monthly'!H123</f>
        <v>1927.8999999999999</v>
      </c>
      <c r="V124" s="2">
        <f>'ZBud Extract Monthly'!U123</f>
        <v>110.89</v>
      </c>
      <c r="W124" s="2">
        <f>'ZBud Extract Monthly'!O123</f>
        <v>307.27</v>
      </c>
      <c r="X124" s="2">
        <f>'ZBud Extract Monthly'!N123</f>
        <v>231.99</v>
      </c>
      <c r="Y124" s="2">
        <f>'Strm Hydr Analysis'!F127</f>
        <v>40065.421487603293</v>
      </c>
      <c r="Z124" s="2"/>
      <c r="AA124" s="2"/>
      <c r="AB124" s="2"/>
      <c r="AC124" s="2"/>
      <c r="AD124" s="2"/>
      <c r="AE124" s="2"/>
      <c r="AF124" s="2"/>
    </row>
    <row r="125" spans="2:32" x14ac:dyDescent="0.3">
      <c r="B125">
        <v>1999</v>
      </c>
      <c r="C125">
        <v>9</v>
      </c>
      <c r="D125">
        <f t="shared" si="1"/>
        <v>1999</v>
      </c>
      <c r="E125" s="2">
        <f>'Divs Extract'!D124+'ZBud Extract Monthly'!O124</f>
        <v>353.70572127139366</v>
      </c>
      <c r="F125" s="2">
        <f>'Strm Hydr Analysis'!D128</f>
        <v>39203.404958677696</v>
      </c>
      <c r="G125" s="2">
        <f>'Strm Hydr Analysis'!E128</f>
        <v>828.89256198347141</v>
      </c>
      <c r="H125" s="2"/>
      <c r="I125" s="2"/>
      <c r="J125" s="2"/>
      <c r="K125" s="2">
        <f>'ZBud Extract Monthly'!C124</f>
        <v>0.6</v>
      </c>
      <c r="L125" s="2">
        <f>'ZBud Extract Monthly'!K124</f>
        <v>2823.6</v>
      </c>
      <c r="M125" s="2">
        <f>'ZBud Extract Monthly'!L124</f>
        <v>99.8</v>
      </c>
      <c r="N125" s="2">
        <f>'ZBud Extract Monthly'!M124</f>
        <v>843.2</v>
      </c>
      <c r="O125" s="2">
        <f>'ZBud Extract Monthly'!V124</f>
        <v>2953.6</v>
      </c>
      <c r="P125" s="2">
        <f>'ZBud Extract Monthly'!D124</f>
        <v>3751.6000000000004</v>
      </c>
      <c r="Q125" s="2">
        <f>'ZBud Extract Monthly'!E124</f>
        <v>63.6</v>
      </c>
      <c r="R125" s="2">
        <f>'ZBud Extract Monthly'!F124</f>
        <v>283.7</v>
      </c>
      <c r="S125" s="2">
        <f>'ZBud Extract Monthly'!G124</f>
        <v>103.2</v>
      </c>
      <c r="T125" s="2">
        <f>'NRL Extract'!D124</f>
        <v>2.4779999999999989</v>
      </c>
      <c r="U125" s="2">
        <f>'ZBud Extract Monthly'!H124</f>
        <v>1471.9</v>
      </c>
      <c r="V125" s="2">
        <f>'ZBud Extract Monthly'!U124</f>
        <v>74.75</v>
      </c>
      <c r="W125" s="2">
        <f>'ZBud Extract Monthly'!O124</f>
        <v>297.36</v>
      </c>
      <c r="X125" s="2">
        <f>'ZBud Extract Monthly'!N124</f>
        <v>206.98</v>
      </c>
      <c r="Y125" s="2">
        <f>'Strm Hydr Analysis'!F128</f>
        <v>40581.659504132229</v>
      </c>
      <c r="Z125" s="2"/>
      <c r="AA125" s="2"/>
      <c r="AB125" s="2"/>
      <c r="AC125" s="2"/>
      <c r="AD125" s="2"/>
      <c r="AE125" s="2"/>
      <c r="AF125" s="2"/>
    </row>
    <row r="126" spans="2:32" x14ac:dyDescent="0.3">
      <c r="B126">
        <v>1999</v>
      </c>
      <c r="C126">
        <v>10</v>
      </c>
      <c r="D126">
        <f t="shared" si="1"/>
        <v>2000</v>
      </c>
      <c r="E126" s="2">
        <f>'Divs Extract'!D125+'ZBud Extract Monthly'!O125</f>
        <v>508.05342904019687</v>
      </c>
      <c r="F126" s="2">
        <f>'Strm Hydr Analysis'!D129</f>
        <v>39353.990082644617</v>
      </c>
      <c r="G126" s="2">
        <f>'Strm Hydr Analysis'!E129</f>
        <v>3630.4661157024802</v>
      </c>
      <c r="H126" s="2"/>
      <c r="I126" s="2"/>
      <c r="J126" s="2"/>
      <c r="K126" s="2">
        <f>'ZBud Extract Monthly'!C125</f>
        <v>4749.3</v>
      </c>
      <c r="L126" s="2">
        <f>'ZBud Extract Monthly'!K125</f>
        <v>3998.7</v>
      </c>
      <c r="M126" s="2">
        <f>'ZBud Extract Monthly'!L125</f>
        <v>5.2</v>
      </c>
      <c r="N126" s="2">
        <f>'ZBud Extract Monthly'!M125</f>
        <v>752</v>
      </c>
      <c r="O126" s="2">
        <f>'ZBud Extract Monthly'!V125</f>
        <v>2981.76</v>
      </c>
      <c r="P126" s="2">
        <f>'ZBud Extract Monthly'!D125</f>
        <v>2696.3</v>
      </c>
      <c r="Q126" s="2">
        <f>'ZBud Extract Monthly'!E125</f>
        <v>245.9</v>
      </c>
      <c r="R126" s="2">
        <f>'ZBud Extract Monthly'!F125</f>
        <v>283.8</v>
      </c>
      <c r="S126" s="2">
        <f>'ZBud Extract Monthly'!G125</f>
        <v>453.3</v>
      </c>
      <c r="T126" s="2">
        <f>'NRL Extract'!D125</f>
        <v>3.6749999999999994</v>
      </c>
      <c r="U126" s="2">
        <f>'ZBud Extract Monthly'!H125</f>
        <v>1846.4999999999998</v>
      </c>
      <c r="V126" s="2">
        <f>'ZBud Extract Monthly'!U125</f>
        <v>123.61</v>
      </c>
      <c r="W126" s="2">
        <f>'ZBud Extract Monthly'!O125</f>
        <v>307.27</v>
      </c>
      <c r="X126" s="2">
        <f>'ZBud Extract Monthly'!N125</f>
        <v>228.34</v>
      </c>
      <c r="Y126" s="2">
        <f>'Strm Hydr Analysis'!F129</f>
        <v>41051.742148760328</v>
      </c>
      <c r="Z126" s="2"/>
      <c r="AA126" s="2"/>
      <c r="AB126" s="2"/>
      <c r="AC126" s="2"/>
      <c r="AD126" s="2"/>
      <c r="AE126" s="2"/>
      <c r="AF126" s="2"/>
    </row>
    <row r="127" spans="2:32" x14ac:dyDescent="0.3">
      <c r="B127">
        <v>1999</v>
      </c>
      <c r="C127">
        <v>11</v>
      </c>
      <c r="D127">
        <f t="shared" si="1"/>
        <v>2000</v>
      </c>
      <c r="E127" s="2">
        <f>'Divs Extract'!D126+'ZBud Extract Monthly'!O126</f>
        <v>416.60651726226536</v>
      </c>
      <c r="F127" s="2">
        <f>'Strm Hydr Analysis'!D130</f>
        <v>37901.276033057839</v>
      </c>
      <c r="G127" s="2">
        <f>'Strm Hydr Analysis'!E130</f>
        <v>3272.9057851239677</v>
      </c>
      <c r="H127" s="2"/>
      <c r="I127" s="2"/>
      <c r="J127" s="2"/>
      <c r="K127" s="2">
        <f>'ZBud Extract Monthly'!C126</f>
        <v>10000.9</v>
      </c>
      <c r="L127" s="2">
        <f>'ZBud Extract Monthly'!K126</f>
        <v>704.7</v>
      </c>
      <c r="M127" s="2">
        <f>'ZBud Extract Monthly'!L126</f>
        <v>0</v>
      </c>
      <c r="N127" s="2">
        <f>'ZBud Extract Monthly'!M126</f>
        <v>637.4</v>
      </c>
      <c r="O127" s="2">
        <f>'ZBud Extract Monthly'!V126</f>
        <v>3137.82</v>
      </c>
      <c r="P127" s="2">
        <f>'ZBud Extract Monthly'!D126</f>
        <v>1452.1</v>
      </c>
      <c r="Q127" s="2">
        <f>'ZBud Extract Monthly'!E126</f>
        <v>426.5</v>
      </c>
      <c r="R127" s="2">
        <f>'ZBud Extract Monthly'!F126</f>
        <v>131.30000000000001</v>
      </c>
      <c r="S127" s="2">
        <f>'ZBud Extract Monthly'!G126</f>
        <v>1936.9</v>
      </c>
      <c r="T127" s="2">
        <f>'NRL Extract'!D126</f>
        <v>1.6599999999999997</v>
      </c>
      <c r="U127" s="2">
        <f>'ZBud Extract Monthly'!H126</f>
        <v>2003.9</v>
      </c>
      <c r="V127" s="2">
        <f>'ZBud Extract Monthly'!U126</f>
        <v>100.01</v>
      </c>
      <c r="W127" s="2">
        <f>'ZBud Extract Monthly'!O126</f>
        <v>297.36</v>
      </c>
      <c r="X127" s="2">
        <f>'ZBud Extract Monthly'!N126</f>
        <v>71.53</v>
      </c>
      <c r="Y127" s="2">
        <f>'Strm Hydr Analysis'!F130</f>
        <v>39614.737190082655</v>
      </c>
      <c r="Z127" s="2"/>
      <c r="AA127" s="2"/>
      <c r="AB127" s="2"/>
      <c r="AC127" s="2"/>
      <c r="AD127" s="2"/>
      <c r="AE127" s="2"/>
      <c r="AF127" s="2"/>
    </row>
    <row r="128" spans="2:32" x14ac:dyDescent="0.3">
      <c r="B128">
        <v>1999</v>
      </c>
      <c r="C128">
        <v>12</v>
      </c>
      <c r="D128">
        <f t="shared" si="1"/>
        <v>2000</v>
      </c>
      <c r="E128" s="2">
        <f>'Divs Extract'!D127+'ZBud Extract Monthly'!O127</f>
        <v>410.76181446111872</v>
      </c>
      <c r="F128" s="2">
        <f>'Strm Hydr Analysis'!D131</f>
        <v>38063.742148760328</v>
      </c>
      <c r="G128" s="2">
        <f>'Strm Hydr Analysis'!E131</f>
        <v>1133.2363636363634</v>
      </c>
      <c r="H128" s="2"/>
      <c r="I128" s="2"/>
      <c r="J128" s="2"/>
      <c r="K128" s="2">
        <f>'ZBud Extract Monthly'!C127</f>
        <v>1977.1999999999998</v>
      </c>
      <c r="L128" s="2">
        <f>'ZBud Extract Monthly'!K127</f>
        <v>1410.2</v>
      </c>
      <c r="M128" s="2">
        <f>'ZBud Extract Monthly'!L127</f>
        <v>1.7</v>
      </c>
      <c r="N128" s="2">
        <f>'ZBud Extract Monthly'!M127</f>
        <v>696.7</v>
      </c>
      <c r="O128" s="2">
        <f>'ZBud Extract Monthly'!V127</f>
        <v>3191.41</v>
      </c>
      <c r="P128" s="2">
        <f>'ZBud Extract Monthly'!D127</f>
        <v>1777</v>
      </c>
      <c r="Q128" s="2">
        <f>'ZBud Extract Monthly'!E127</f>
        <v>531.4</v>
      </c>
      <c r="R128" s="2">
        <f>'ZBud Extract Monthly'!F127</f>
        <v>155.4</v>
      </c>
      <c r="S128" s="2">
        <f>'ZBud Extract Monthly'!G127</f>
        <v>3140.2</v>
      </c>
      <c r="T128" s="2">
        <f>'NRL Extract'!D127</f>
        <v>1.4729999999999996</v>
      </c>
      <c r="U128" s="2">
        <f>'ZBud Extract Monthly'!H127</f>
        <v>2129.1999999999998</v>
      </c>
      <c r="V128" s="2">
        <f>'ZBud Extract Monthly'!U127</f>
        <v>60.95</v>
      </c>
      <c r="W128" s="2">
        <f>'ZBud Extract Monthly'!O127</f>
        <v>307.27</v>
      </c>
      <c r="X128" s="2">
        <f>'ZBud Extract Monthly'!N127</f>
        <v>102.93</v>
      </c>
      <c r="Y128" s="2">
        <f>'Strm Hydr Analysis'!F131</f>
        <v>39572.56859504131</v>
      </c>
      <c r="Z128" s="2"/>
      <c r="AA128" s="2"/>
      <c r="AB128" s="2"/>
      <c r="AC128" s="2"/>
      <c r="AD128" s="2"/>
      <c r="AE128" s="2"/>
      <c r="AF128" s="2"/>
    </row>
    <row r="129" spans="2:32" x14ac:dyDescent="0.3">
      <c r="B129">
        <v>2000</v>
      </c>
      <c r="C129">
        <v>1</v>
      </c>
      <c r="D129">
        <f t="shared" si="1"/>
        <v>2000</v>
      </c>
      <c r="E129" s="2">
        <f>'Divs Extract'!D128+'ZBud Extract Monthly'!O128</f>
        <v>406.69519685039376</v>
      </c>
      <c r="F129" s="2">
        <f>'Strm Hydr Analysis'!D132</f>
        <v>37944.793388429753</v>
      </c>
      <c r="G129" s="2">
        <f>'Strm Hydr Analysis'!E132</f>
        <v>9140.7471074380192</v>
      </c>
      <c r="H129" s="2"/>
      <c r="I129" s="2"/>
      <c r="J129" s="2"/>
      <c r="K129" s="2">
        <f>'ZBud Extract Monthly'!C128</f>
        <v>32461.1</v>
      </c>
      <c r="L129" s="2">
        <f>'ZBud Extract Monthly'!K128</f>
        <v>1630.9</v>
      </c>
      <c r="M129" s="2">
        <f>'ZBud Extract Monthly'!L128</f>
        <v>7.9</v>
      </c>
      <c r="N129" s="2">
        <f>'ZBud Extract Monthly'!M128</f>
        <v>644.70000000000005</v>
      </c>
      <c r="O129" s="2">
        <f>'ZBud Extract Monthly'!V128</f>
        <v>4109.37</v>
      </c>
      <c r="P129" s="2">
        <f>'ZBud Extract Monthly'!D128</f>
        <v>1349.3999999999999</v>
      </c>
      <c r="Q129" s="2">
        <f>'ZBud Extract Monthly'!E128</f>
        <v>383.9</v>
      </c>
      <c r="R129" s="2">
        <f>'ZBud Extract Monthly'!F128</f>
        <v>117.8</v>
      </c>
      <c r="S129" s="2">
        <f>'ZBud Extract Monthly'!G128</f>
        <v>2270.5</v>
      </c>
      <c r="T129" s="2">
        <f>'NRL Extract'!D128</f>
        <v>1.4029999999999996</v>
      </c>
      <c r="U129" s="2">
        <f>'ZBud Extract Monthly'!H128</f>
        <v>11863.8</v>
      </c>
      <c r="V129" s="2">
        <f>'ZBud Extract Monthly'!U128</f>
        <v>147.07</v>
      </c>
      <c r="W129" s="2">
        <f>'ZBud Extract Monthly'!O128</f>
        <v>307.27</v>
      </c>
      <c r="X129" s="2">
        <f>'ZBud Extract Monthly'!N128</f>
        <v>75.540000000000006</v>
      </c>
      <c r="Y129" s="2">
        <f>'Strm Hydr Analysis'!F132</f>
        <v>41292.852892561983</v>
      </c>
      <c r="Z129" s="2"/>
      <c r="AA129" s="2"/>
      <c r="AB129" s="2"/>
      <c r="AC129" s="2"/>
      <c r="AD129" s="2"/>
      <c r="AE129" s="2"/>
      <c r="AF129" s="2"/>
    </row>
    <row r="130" spans="2:32" x14ac:dyDescent="0.3">
      <c r="B130">
        <v>2000</v>
      </c>
      <c r="C130">
        <v>2</v>
      </c>
      <c r="D130">
        <f t="shared" si="1"/>
        <v>2000</v>
      </c>
      <c r="E130" s="2">
        <f>'Divs Extract'!D129+'ZBud Extract Monthly'!O129</f>
        <v>376.35951008645532</v>
      </c>
      <c r="F130" s="2">
        <f>'Strm Hydr Analysis'!D133</f>
        <v>36714.128925619822</v>
      </c>
      <c r="G130" s="2">
        <f>'Strm Hydr Analysis'!E133</f>
        <v>16411.358677685952</v>
      </c>
      <c r="H130" s="2"/>
      <c r="I130" s="2"/>
      <c r="J130" s="2"/>
      <c r="K130" s="2">
        <f>'ZBud Extract Monthly'!C129</f>
        <v>54369</v>
      </c>
      <c r="L130" s="2">
        <f>'ZBud Extract Monthly'!K129</f>
        <v>104.6</v>
      </c>
      <c r="M130" s="2">
        <f>'ZBud Extract Monthly'!L129</f>
        <v>4.4000000000000004</v>
      </c>
      <c r="N130" s="2">
        <f>'ZBud Extract Monthly'!M129</f>
        <v>0</v>
      </c>
      <c r="O130" s="2">
        <f>'ZBud Extract Monthly'!V129</f>
        <v>5365.66</v>
      </c>
      <c r="P130" s="2">
        <f>'ZBud Extract Monthly'!D129</f>
        <v>1630.1</v>
      </c>
      <c r="Q130" s="2">
        <f>'ZBud Extract Monthly'!E129</f>
        <v>566.79999999999995</v>
      </c>
      <c r="R130" s="2">
        <f>'ZBud Extract Monthly'!F129</f>
        <v>147.1</v>
      </c>
      <c r="S130" s="2">
        <f>'ZBud Extract Monthly'!G129</f>
        <v>3450.4</v>
      </c>
      <c r="T130" s="2">
        <f>'NRL Extract'!D129</f>
        <v>1.3960000000000001</v>
      </c>
      <c r="U130" s="2">
        <f>'ZBud Extract Monthly'!H129</f>
        <v>33805.300000000003</v>
      </c>
      <c r="V130" s="2">
        <f>'ZBud Extract Monthly'!U129</f>
        <v>166.6</v>
      </c>
      <c r="W130" s="2">
        <f>'ZBud Extract Monthly'!O129</f>
        <v>287.45</v>
      </c>
      <c r="X130" s="2">
        <f>'ZBud Extract Monthly'!N129</f>
        <v>48.49</v>
      </c>
      <c r="Y130" s="2">
        <f>'Strm Hydr Analysis'!F133</f>
        <v>42613.229752066116</v>
      </c>
      <c r="Z130" s="2"/>
      <c r="AA130" s="2"/>
      <c r="AB130" s="2"/>
      <c r="AC130" s="2"/>
      <c r="AD130" s="2"/>
      <c r="AE130" s="2"/>
      <c r="AF130" s="2"/>
    </row>
    <row r="131" spans="2:32" x14ac:dyDescent="0.3">
      <c r="B131">
        <v>2000</v>
      </c>
      <c r="C131">
        <v>3</v>
      </c>
      <c r="D131">
        <f t="shared" si="1"/>
        <v>2000</v>
      </c>
      <c r="E131" s="2">
        <f>'Divs Extract'!D130+'ZBud Extract Monthly'!O130</f>
        <v>433.43832579185522</v>
      </c>
      <c r="F131" s="2">
        <f>'Strm Hydr Analysis'!D134</f>
        <v>39040.89917355372</v>
      </c>
      <c r="G131" s="2">
        <f>'Strm Hydr Analysis'!E134</f>
        <v>3307.4776859504159</v>
      </c>
      <c r="H131" s="2"/>
      <c r="I131" s="2"/>
      <c r="J131" s="2"/>
      <c r="K131" s="2">
        <f>'ZBud Extract Monthly'!C130</f>
        <v>15009.8</v>
      </c>
      <c r="L131" s="2">
        <f>'ZBud Extract Monthly'!K130</f>
        <v>147</v>
      </c>
      <c r="M131" s="2">
        <f>'ZBud Extract Monthly'!L130</f>
        <v>9.6</v>
      </c>
      <c r="N131" s="2">
        <f>'ZBud Extract Monthly'!M130</f>
        <v>0</v>
      </c>
      <c r="O131" s="2">
        <f>'ZBud Extract Monthly'!V130</f>
        <v>8083.09</v>
      </c>
      <c r="P131" s="2">
        <f>'ZBud Extract Monthly'!D130</f>
        <v>3184.8</v>
      </c>
      <c r="Q131" s="2">
        <f>'ZBud Extract Monthly'!E130</f>
        <v>961.1</v>
      </c>
      <c r="R131" s="2">
        <f>'ZBud Extract Monthly'!F130</f>
        <v>449.7</v>
      </c>
      <c r="S131" s="2">
        <f>'ZBud Extract Monthly'!G130</f>
        <v>6955.2</v>
      </c>
      <c r="T131" s="2">
        <f>'NRL Extract'!D130</f>
        <v>1.776</v>
      </c>
      <c r="U131" s="2">
        <f>'ZBud Extract Monthly'!H130</f>
        <v>16395.7</v>
      </c>
      <c r="V131" s="2">
        <f>'ZBud Extract Monthly'!U130</f>
        <v>46.3</v>
      </c>
      <c r="W131" s="2">
        <f>'ZBud Extract Monthly'!O130</f>
        <v>307.27</v>
      </c>
      <c r="X131" s="2">
        <f>'ZBud Extract Monthly'!N130</f>
        <v>84.96</v>
      </c>
      <c r="Y131" s="2">
        <f>'Strm Hydr Analysis'!F134</f>
        <v>42650.677685950432</v>
      </c>
      <c r="Z131" s="2"/>
      <c r="AA131" s="2"/>
      <c r="AB131" s="2"/>
      <c r="AC131" s="2"/>
      <c r="AD131" s="2"/>
      <c r="AE131" s="2"/>
      <c r="AF131" s="2"/>
    </row>
    <row r="132" spans="2:32" x14ac:dyDescent="0.3">
      <c r="B132">
        <v>2000</v>
      </c>
      <c r="C132">
        <v>4</v>
      </c>
      <c r="D132">
        <f t="shared" si="1"/>
        <v>2000</v>
      </c>
      <c r="E132" s="2">
        <f>'Divs Extract'!D131+'ZBud Extract Monthly'!O131</f>
        <v>464.57848602988952</v>
      </c>
      <c r="F132" s="2">
        <f>'Strm Hydr Analysis'!D135</f>
        <v>36549.738842975217</v>
      </c>
      <c r="G132" s="2">
        <f>'Strm Hydr Analysis'!E135</f>
        <v>1458.4066115702465</v>
      </c>
      <c r="H132" s="2"/>
      <c r="I132" s="2"/>
      <c r="J132" s="2"/>
      <c r="K132" s="2">
        <f>'ZBud Extract Monthly'!C131</f>
        <v>9317</v>
      </c>
      <c r="L132" s="2">
        <f>'ZBud Extract Monthly'!K131</f>
        <v>3187.7999999999997</v>
      </c>
      <c r="M132" s="2">
        <f>'ZBud Extract Monthly'!L131</f>
        <v>40.1</v>
      </c>
      <c r="N132" s="2">
        <f>'ZBud Extract Monthly'!M131</f>
        <v>0</v>
      </c>
      <c r="O132" s="2">
        <f>'ZBud Extract Monthly'!V131</f>
        <v>5023.6499999999996</v>
      </c>
      <c r="P132" s="2">
        <f>'ZBud Extract Monthly'!D131</f>
        <v>3610.7</v>
      </c>
      <c r="Q132" s="2">
        <f>'ZBud Extract Monthly'!E131</f>
        <v>962</v>
      </c>
      <c r="R132" s="2">
        <f>'ZBud Extract Monthly'!F131</f>
        <v>634.20000000000005</v>
      </c>
      <c r="S132" s="2">
        <f>'ZBud Extract Monthly'!G131</f>
        <v>4845.5</v>
      </c>
      <c r="T132" s="2">
        <f>'NRL Extract'!D131</f>
        <v>3.0950000000000002</v>
      </c>
      <c r="U132" s="2">
        <f>'ZBud Extract Monthly'!H131</f>
        <v>2608.6</v>
      </c>
      <c r="V132" s="2">
        <f>'ZBud Extract Monthly'!U131</f>
        <v>55.66</v>
      </c>
      <c r="W132" s="2">
        <f>'ZBud Extract Monthly'!O131</f>
        <v>297.36</v>
      </c>
      <c r="X132" s="2">
        <f>'ZBud Extract Monthly'!N131</f>
        <v>240.81</v>
      </c>
      <c r="Y132" s="2">
        <f>'Strm Hydr Analysis'!F135</f>
        <v>38761.864462809921</v>
      </c>
      <c r="Z132" s="2"/>
      <c r="AA132" s="2"/>
      <c r="AB132" s="2"/>
      <c r="AC132" s="2"/>
      <c r="AD132" s="2"/>
      <c r="AE132" s="2"/>
      <c r="AF132" s="2"/>
    </row>
    <row r="133" spans="2:32" x14ac:dyDescent="0.3">
      <c r="B133">
        <v>2000</v>
      </c>
      <c r="C133">
        <v>5</v>
      </c>
      <c r="D133">
        <f t="shared" si="1"/>
        <v>2000</v>
      </c>
      <c r="E133" s="2">
        <f>'Divs Extract'!D132+'ZBud Extract Monthly'!O132</f>
        <v>526.9156387169387</v>
      </c>
      <c r="F133" s="2">
        <f>'Strm Hydr Analysis'!D136</f>
        <v>39203.365289256188</v>
      </c>
      <c r="G133" s="2">
        <f>'Strm Hydr Analysis'!E136</f>
        <v>1302.327272727272</v>
      </c>
      <c r="H133" s="2"/>
      <c r="I133" s="2"/>
      <c r="J133" s="2"/>
      <c r="K133" s="2">
        <f>'ZBud Extract Monthly'!C132</f>
        <v>5997.7</v>
      </c>
      <c r="L133" s="2">
        <f>'ZBud Extract Monthly'!K132</f>
        <v>6892.6</v>
      </c>
      <c r="M133" s="2">
        <f>'ZBud Extract Monthly'!L132</f>
        <v>38.299999999999997</v>
      </c>
      <c r="N133" s="2">
        <f>'ZBud Extract Monthly'!M132</f>
        <v>0</v>
      </c>
      <c r="O133" s="2">
        <f>'ZBud Extract Monthly'!V132</f>
        <v>5202.08</v>
      </c>
      <c r="P133" s="2">
        <f>'ZBud Extract Monthly'!D132</f>
        <v>5585.6</v>
      </c>
      <c r="Q133" s="2">
        <f>'ZBud Extract Monthly'!E132</f>
        <v>1025.4000000000001</v>
      </c>
      <c r="R133" s="2">
        <f>'ZBud Extract Monthly'!F132</f>
        <v>536.79999999999995</v>
      </c>
      <c r="S133" s="2">
        <f>'ZBud Extract Monthly'!G132</f>
        <v>4147.6000000000004</v>
      </c>
      <c r="T133" s="2">
        <f>'NRL Extract'!D132</f>
        <v>3.5709999999999984</v>
      </c>
      <c r="U133" s="2">
        <f>'ZBud Extract Monthly'!H132</f>
        <v>2349.8000000000002</v>
      </c>
      <c r="V133" s="2">
        <f>'ZBud Extract Monthly'!U132</f>
        <v>43.9</v>
      </c>
      <c r="W133" s="2">
        <f>'ZBud Extract Monthly'!O132</f>
        <v>307.27</v>
      </c>
      <c r="X133" s="2">
        <f>'ZBud Extract Monthly'!N132</f>
        <v>262.86</v>
      </c>
      <c r="Y133" s="2">
        <f>'Strm Hydr Analysis'!F136</f>
        <v>41242.809917355386</v>
      </c>
      <c r="Z133" s="2"/>
      <c r="AA133" s="2"/>
      <c r="AB133" s="2"/>
      <c r="AC133" s="2"/>
      <c r="AD133" s="2"/>
      <c r="AE133" s="2"/>
      <c r="AF133" s="2"/>
    </row>
    <row r="134" spans="2:32" x14ac:dyDescent="0.3">
      <c r="B134">
        <v>2000</v>
      </c>
      <c r="C134">
        <v>6</v>
      </c>
      <c r="D134">
        <f t="shared" si="1"/>
        <v>2000</v>
      </c>
      <c r="E134" s="2">
        <f>'Divs Extract'!D133+'ZBud Extract Monthly'!O133</f>
        <v>566.56250875145861</v>
      </c>
      <c r="F134" s="2">
        <f>'Strm Hydr Analysis'!D137</f>
        <v>37122.446280991739</v>
      </c>
      <c r="G134" s="2">
        <f>'Strm Hydr Analysis'!E137</f>
        <v>828.89256198347141</v>
      </c>
      <c r="H134" s="2"/>
      <c r="I134" s="2"/>
      <c r="J134" s="2"/>
      <c r="K134" s="2">
        <f>'ZBud Extract Monthly'!C133</f>
        <v>2186.6</v>
      </c>
      <c r="L134" s="2">
        <f>'ZBud Extract Monthly'!K133</f>
        <v>9220.9</v>
      </c>
      <c r="M134" s="2">
        <f>'ZBud Extract Monthly'!L133</f>
        <v>20</v>
      </c>
      <c r="N134" s="2">
        <f>'ZBud Extract Monthly'!M133</f>
        <v>886.4</v>
      </c>
      <c r="O134" s="2">
        <f>'ZBud Extract Monthly'!V133</f>
        <v>2624.24</v>
      </c>
      <c r="P134" s="2">
        <f>'ZBud Extract Monthly'!D133</f>
        <v>7898.1</v>
      </c>
      <c r="Q134" s="2">
        <f>'ZBud Extract Monthly'!E133</f>
        <v>727.8</v>
      </c>
      <c r="R134" s="2">
        <f>'ZBud Extract Monthly'!F133</f>
        <v>305.5</v>
      </c>
      <c r="S134" s="2">
        <f>'ZBud Extract Monthly'!G133</f>
        <v>2709.1</v>
      </c>
      <c r="T134" s="2">
        <f>'NRL Extract'!D133</f>
        <v>5.1669999999999998</v>
      </c>
      <c r="U134" s="2">
        <f>'ZBud Extract Monthly'!H133</f>
        <v>2085.5</v>
      </c>
      <c r="V134" s="2">
        <f>'ZBud Extract Monthly'!U133</f>
        <v>219.85</v>
      </c>
      <c r="W134" s="2">
        <f>'ZBud Extract Monthly'!O133</f>
        <v>297.36</v>
      </c>
      <c r="X134" s="2">
        <f>'ZBud Extract Monthly'!N133</f>
        <v>386.95</v>
      </c>
      <c r="Y134" s="2">
        <f>'Strm Hydr Analysis'!F137</f>
        <v>38914.095867768607</v>
      </c>
      <c r="Z134" s="2"/>
      <c r="AA134" s="2"/>
      <c r="AB134" s="2"/>
      <c r="AC134" s="2"/>
      <c r="AD134" s="2"/>
      <c r="AE134" s="2"/>
      <c r="AF134" s="2"/>
    </row>
    <row r="135" spans="2:32" x14ac:dyDescent="0.3">
      <c r="B135">
        <v>2000</v>
      </c>
      <c r="C135">
        <v>7</v>
      </c>
      <c r="D135">
        <f t="shared" ref="D135:D198" si="2">IF(C135&gt;9,B135+1,B135)</f>
        <v>2000</v>
      </c>
      <c r="E135" s="2">
        <f>'Divs Extract'!D134+'ZBud Extract Monthly'!O134</f>
        <v>621.46388145315495</v>
      </c>
      <c r="F135" s="2">
        <f>'Strm Hydr Analysis'!D138</f>
        <v>38430.446280991739</v>
      </c>
      <c r="G135" s="2">
        <f>'Strm Hydr Analysis'!E138</f>
        <v>856.52231404958707</v>
      </c>
      <c r="H135" s="2"/>
      <c r="I135" s="2"/>
      <c r="J135" s="2"/>
      <c r="K135" s="2">
        <f>'ZBud Extract Monthly'!C134</f>
        <v>0</v>
      </c>
      <c r="L135" s="2">
        <f>'ZBud Extract Monthly'!K134</f>
        <v>7420.4</v>
      </c>
      <c r="M135" s="2">
        <f>'ZBud Extract Monthly'!L134</f>
        <v>21.8</v>
      </c>
      <c r="N135" s="2">
        <f>'ZBud Extract Monthly'!M134</f>
        <v>626.6</v>
      </c>
      <c r="O135" s="2">
        <f>'ZBud Extract Monthly'!V134</f>
        <v>2329.84</v>
      </c>
      <c r="P135" s="2">
        <f>'ZBud Extract Monthly'!D134</f>
        <v>6864.1</v>
      </c>
      <c r="Q135" s="2">
        <f>'ZBud Extract Monthly'!E134</f>
        <v>407.2</v>
      </c>
      <c r="R135" s="2">
        <f>'ZBud Extract Monthly'!F134</f>
        <v>663.9</v>
      </c>
      <c r="S135" s="2">
        <f>'ZBud Extract Monthly'!G134</f>
        <v>678.1</v>
      </c>
      <c r="T135" s="2">
        <f>'NRL Extract'!D134</f>
        <v>6.3080000000000007</v>
      </c>
      <c r="U135" s="2">
        <f>'ZBud Extract Monthly'!H134</f>
        <v>2005.9</v>
      </c>
      <c r="V135" s="2">
        <f>'ZBud Extract Monthly'!U134</f>
        <v>174.64</v>
      </c>
      <c r="W135" s="2">
        <f>'ZBud Extract Monthly'!O134</f>
        <v>307.27</v>
      </c>
      <c r="X135" s="2">
        <f>'ZBud Extract Monthly'!N134</f>
        <v>416.68</v>
      </c>
      <c r="Y135" s="2">
        <f>'Strm Hydr Analysis'!F138</f>
        <v>40102.988429752055</v>
      </c>
      <c r="Z135" s="2"/>
      <c r="AA135" s="2"/>
      <c r="AB135" s="2"/>
      <c r="AC135" s="2"/>
      <c r="AD135" s="2"/>
      <c r="AE135" s="2"/>
      <c r="AF135" s="2"/>
    </row>
    <row r="136" spans="2:32" x14ac:dyDescent="0.3">
      <c r="B136">
        <v>2000</v>
      </c>
      <c r="C136">
        <v>8</v>
      </c>
      <c r="D136">
        <f t="shared" si="2"/>
        <v>2000</v>
      </c>
      <c r="E136" s="2">
        <f>'Divs Extract'!D135+'ZBud Extract Monthly'!O135</f>
        <v>601.20237082066865</v>
      </c>
      <c r="F136" s="2">
        <f>'Strm Hydr Analysis'!D139</f>
        <v>38281.666115702479</v>
      </c>
      <c r="G136" s="2">
        <f>'Strm Hydr Analysis'!E139</f>
        <v>856.52231404958707</v>
      </c>
      <c r="H136" s="2"/>
      <c r="I136" s="2"/>
      <c r="J136" s="2"/>
      <c r="K136" s="2">
        <f>'ZBud Extract Monthly'!C135</f>
        <v>0</v>
      </c>
      <c r="L136" s="2">
        <f>'ZBud Extract Monthly'!K135</f>
        <v>6551.3</v>
      </c>
      <c r="M136" s="2">
        <f>'ZBud Extract Monthly'!L135</f>
        <v>52.3</v>
      </c>
      <c r="N136" s="2">
        <f>'ZBud Extract Monthly'!M135</f>
        <v>0</v>
      </c>
      <c r="O136" s="2">
        <f>'ZBud Extract Monthly'!V135</f>
        <v>2551.06</v>
      </c>
      <c r="P136" s="2">
        <f>'ZBud Extract Monthly'!D135</f>
        <v>5714</v>
      </c>
      <c r="Q136" s="2">
        <f>'ZBud Extract Monthly'!E135</f>
        <v>389.2</v>
      </c>
      <c r="R136" s="2">
        <f>'ZBud Extract Monthly'!F135</f>
        <v>543.1</v>
      </c>
      <c r="S136" s="2">
        <f>'ZBud Extract Monthly'!G135</f>
        <v>337.9</v>
      </c>
      <c r="T136" s="2">
        <f>'NRL Extract'!D135</f>
        <v>5.9509999999999996</v>
      </c>
      <c r="U136" s="2">
        <f>'ZBud Extract Monthly'!H135</f>
        <v>1936.8999999999999</v>
      </c>
      <c r="V136" s="2">
        <f>'ZBud Extract Monthly'!U135</f>
        <v>121.18</v>
      </c>
      <c r="W136" s="2">
        <f>'ZBud Extract Monthly'!O135</f>
        <v>307.27</v>
      </c>
      <c r="X136" s="2">
        <f>'ZBud Extract Monthly'!N135</f>
        <v>397.88</v>
      </c>
      <c r="Y136" s="2">
        <f>'Strm Hydr Analysis'!F139</f>
        <v>39883.338842975209</v>
      </c>
      <c r="Z136" s="2"/>
      <c r="AA136" s="2"/>
      <c r="AB136" s="2"/>
      <c r="AC136" s="2"/>
      <c r="AD136" s="2"/>
      <c r="AE136" s="2"/>
      <c r="AF136" s="2"/>
    </row>
    <row r="137" spans="2:32" x14ac:dyDescent="0.3">
      <c r="B137">
        <v>2000</v>
      </c>
      <c r="C137">
        <v>9</v>
      </c>
      <c r="D137">
        <f t="shared" si="2"/>
        <v>2000</v>
      </c>
      <c r="E137" s="2">
        <f>'Divs Extract'!D136+'ZBud Extract Monthly'!O136</f>
        <v>573.28993542435433</v>
      </c>
      <c r="F137" s="2">
        <f>'Strm Hydr Analysis'!D140</f>
        <v>37611.907438016526</v>
      </c>
      <c r="G137" s="2">
        <f>'Strm Hydr Analysis'!E140</f>
        <v>912.19834710743839</v>
      </c>
      <c r="H137" s="2"/>
      <c r="I137" s="2"/>
      <c r="J137" s="2"/>
      <c r="K137" s="2">
        <f>'ZBud Extract Monthly'!C136</f>
        <v>1116.8000000000002</v>
      </c>
      <c r="L137" s="2">
        <f>'ZBud Extract Monthly'!K136</f>
        <v>2797</v>
      </c>
      <c r="M137" s="2">
        <f>'ZBud Extract Monthly'!L136</f>
        <v>2.6</v>
      </c>
      <c r="N137" s="2">
        <f>'ZBud Extract Monthly'!M136</f>
        <v>1217</v>
      </c>
      <c r="O137" s="2">
        <f>'ZBud Extract Monthly'!V136</f>
        <v>2932.33</v>
      </c>
      <c r="P137" s="2">
        <f>'ZBud Extract Monthly'!D136</f>
        <v>3503.7</v>
      </c>
      <c r="Q137" s="2">
        <f>'ZBud Extract Monthly'!E136</f>
        <v>323.2</v>
      </c>
      <c r="R137" s="2">
        <f>'ZBud Extract Monthly'!F136</f>
        <v>369</v>
      </c>
      <c r="S137" s="2">
        <f>'ZBud Extract Monthly'!G136</f>
        <v>440.4</v>
      </c>
      <c r="T137" s="2">
        <f>'NRL Extract'!D136</f>
        <v>4.3569999999999993</v>
      </c>
      <c r="U137" s="2">
        <f>'ZBud Extract Monthly'!H136</f>
        <v>1505.5</v>
      </c>
      <c r="V137" s="2">
        <f>'ZBud Extract Monthly'!U136</f>
        <v>104.24</v>
      </c>
      <c r="W137" s="2">
        <f>'ZBud Extract Monthly'!O136</f>
        <v>297.36</v>
      </c>
      <c r="X137" s="2">
        <f>'ZBud Extract Monthly'!N136</f>
        <v>262.10000000000002</v>
      </c>
      <c r="Y137" s="2">
        <f>'Strm Hydr Analysis'!F140</f>
        <v>39084.456198347107</v>
      </c>
      <c r="Z137" s="2"/>
      <c r="AA137" s="2"/>
      <c r="AB137" s="2"/>
      <c r="AC137" s="2"/>
      <c r="AD137" s="2"/>
      <c r="AE137" s="2"/>
      <c r="AF137" s="2"/>
    </row>
    <row r="138" spans="2:32" x14ac:dyDescent="0.3">
      <c r="B138">
        <v>2000</v>
      </c>
      <c r="C138">
        <v>10</v>
      </c>
      <c r="D138">
        <f t="shared" si="2"/>
        <v>2001</v>
      </c>
      <c r="E138" s="2">
        <f>'Divs Extract'!D137+'ZBud Extract Monthly'!O137</f>
        <v>497.91233855559801</v>
      </c>
      <c r="F138" s="2">
        <f>'Strm Hydr Analysis'!D141</f>
        <v>38703.966942148771</v>
      </c>
      <c r="G138" s="2">
        <f>'Strm Hydr Analysis'!E141</f>
        <v>3426.2479338842963</v>
      </c>
      <c r="H138" s="2"/>
      <c r="I138" s="2"/>
      <c r="J138" s="2"/>
      <c r="K138" s="2">
        <f>'ZBud Extract Monthly'!C137</f>
        <v>15395.5</v>
      </c>
      <c r="L138" s="2">
        <f>'ZBud Extract Monthly'!K137</f>
        <v>2797.3</v>
      </c>
      <c r="M138" s="2">
        <f>'ZBud Extract Monthly'!L137</f>
        <v>1.7</v>
      </c>
      <c r="N138" s="2">
        <f>'ZBud Extract Monthly'!M137</f>
        <v>763</v>
      </c>
      <c r="O138" s="2">
        <f>'ZBud Extract Monthly'!V137</f>
        <v>3002.42</v>
      </c>
      <c r="P138" s="2">
        <f>'ZBud Extract Monthly'!D137</f>
        <v>2132.4</v>
      </c>
      <c r="Q138" s="2">
        <f>'ZBud Extract Monthly'!E137</f>
        <v>530.1</v>
      </c>
      <c r="R138" s="2">
        <f>'ZBud Extract Monthly'!F137</f>
        <v>255.9</v>
      </c>
      <c r="S138" s="2">
        <f>'ZBud Extract Monthly'!G137</f>
        <v>1474.9</v>
      </c>
      <c r="T138" s="2">
        <f>'NRL Extract'!D137</f>
        <v>2.629999999999999</v>
      </c>
      <c r="U138" s="2">
        <f>'ZBud Extract Monthly'!H137</f>
        <v>2758.3999999999996</v>
      </c>
      <c r="V138" s="2">
        <f>'ZBud Extract Monthly'!U137</f>
        <v>151.86000000000001</v>
      </c>
      <c r="W138" s="2">
        <f>'ZBud Extract Monthly'!O137</f>
        <v>307.27</v>
      </c>
      <c r="X138" s="2">
        <f>'ZBud Extract Monthly'!N137</f>
        <v>208.14</v>
      </c>
      <c r="Y138" s="2">
        <f>'Strm Hydr Analysis'!F141</f>
        <v>40772.290909090909</v>
      </c>
      <c r="Z138" s="2"/>
      <c r="AA138" s="2"/>
      <c r="AB138" s="2"/>
      <c r="AC138" s="2"/>
      <c r="AD138" s="2"/>
      <c r="AE138" s="2"/>
      <c r="AF138" s="2"/>
    </row>
    <row r="139" spans="2:32" x14ac:dyDescent="0.3">
      <c r="B139">
        <v>2000</v>
      </c>
      <c r="C139">
        <v>11</v>
      </c>
      <c r="D139">
        <f t="shared" si="2"/>
        <v>2001</v>
      </c>
      <c r="E139" s="2">
        <f>'Divs Extract'!D138+'ZBud Extract Monthly'!O138</f>
        <v>417.40116945107394</v>
      </c>
      <c r="F139" s="2">
        <f>'Strm Hydr Analysis'!D142</f>
        <v>37774.413223140495</v>
      </c>
      <c r="G139" s="2">
        <f>'Strm Hydr Analysis'!E142</f>
        <v>851.0082644628103</v>
      </c>
      <c r="H139" s="2"/>
      <c r="I139" s="2"/>
      <c r="J139" s="2"/>
      <c r="K139" s="2">
        <f>'ZBud Extract Monthly'!C138</f>
        <v>2974</v>
      </c>
      <c r="L139" s="2">
        <f>'ZBud Extract Monthly'!K138</f>
        <v>444.4</v>
      </c>
      <c r="M139" s="2">
        <f>'ZBud Extract Monthly'!L138</f>
        <v>0.9</v>
      </c>
      <c r="N139" s="2">
        <f>'ZBud Extract Monthly'!M138</f>
        <v>787.3</v>
      </c>
      <c r="O139" s="2">
        <f>'ZBud Extract Monthly'!V138</f>
        <v>3321.14</v>
      </c>
      <c r="P139" s="2">
        <f>'ZBud Extract Monthly'!D138</f>
        <v>1457.1</v>
      </c>
      <c r="Q139" s="2">
        <f>'ZBud Extract Monthly'!E138</f>
        <v>505</v>
      </c>
      <c r="R139" s="2">
        <f>'ZBud Extract Monthly'!F138</f>
        <v>149.80000000000001</v>
      </c>
      <c r="S139" s="2">
        <f>'ZBud Extract Monthly'!G138</f>
        <v>2821.2</v>
      </c>
      <c r="T139" s="2">
        <f>'NRL Extract'!D138</f>
        <v>1.6849999999999996</v>
      </c>
      <c r="U139" s="2">
        <f>'ZBud Extract Monthly'!H138</f>
        <v>2873</v>
      </c>
      <c r="V139" s="2">
        <f>'ZBud Extract Monthly'!U138</f>
        <v>79.540000000000006</v>
      </c>
      <c r="W139" s="2">
        <f>'ZBud Extract Monthly'!O138</f>
        <v>297.36</v>
      </c>
      <c r="X139" s="2">
        <f>'ZBud Extract Monthly'!N138</f>
        <v>71.180000000000007</v>
      </c>
      <c r="Y139" s="2">
        <f>'Strm Hydr Analysis'!F142</f>
        <v>39369.520661157039</v>
      </c>
      <c r="Z139" s="2"/>
      <c r="AA139" s="2"/>
      <c r="AB139" s="2"/>
      <c r="AC139" s="2"/>
      <c r="AD139" s="2"/>
      <c r="AE139" s="2"/>
      <c r="AF139" s="2"/>
    </row>
    <row r="140" spans="2:32" x14ac:dyDescent="0.3">
      <c r="B140">
        <v>2000</v>
      </c>
      <c r="C140">
        <v>12</v>
      </c>
      <c r="D140">
        <f t="shared" si="2"/>
        <v>2001</v>
      </c>
      <c r="E140" s="2">
        <f>'Divs Extract'!D139+'ZBud Extract Monthly'!O139</f>
        <v>425.5223037542662</v>
      </c>
      <c r="F140" s="2">
        <f>'Strm Hydr Analysis'!D143</f>
        <v>38575.080991735551</v>
      </c>
      <c r="G140" s="2">
        <f>'Strm Hydr Analysis'!E143</f>
        <v>1350.2876033057837</v>
      </c>
      <c r="H140" s="2"/>
      <c r="I140" s="2"/>
      <c r="J140" s="2"/>
      <c r="K140" s="2">
        <f>'ZBud Extract Monthly'!C139</f>
        <v>4384.1000000000004</v>
      </c>
      <c r="L140" s="2">
        <f>'ZBud Extract Monthly'!K139</f>
        <v>543.40000000000009</v>
      </c>
      <c r="M140" s="2">
        <f>'ZBud Extract Monthly'!L139</f>
        <v>0.9</v>
      </c>
      <c r="N140" s="2">
        <f>'ZBud Extract Monthly'!M139</f>
        <v>634.29999999999995</v>
      </c>
      <c r="O140" s="2">
        <f>'ZBud Extract Monthly'!V139</f>
        <v>3317.27</v>
      </c>
      <c r="P140" s="2">
        <f>'ZBud Extract Monthly'!D139</f>
        <v>1337.6000000000001</v>
      </c>
      <c r="Q140" s="2">
        <f>'ZBud Extract Monthly'!E139</f>
        <v>467.4</v>
      </c>
      <c r="R140" s="2">
        <f>'ZBud Extract Monthly'!F139</f>
        <v>135.6</v>
      </c>
      <c r="S140" s="2">
        <f>'ZBud Extract Monthly'!G139</f>
        <v>2562.5</v>
      </c>
      <c r="T140" s="2">
        <f>'NRL Extract'!D139</f>
        <v>2.3529999999999998</v>
      </c>
      <c r="U140" s="2">
        <f>'ZBud Extract Monthly'!H139</f>
        <v>2094.3000000000002</v>
      </c>
      <c r="V140" s="2">
        <f>'ZBud Extract Monthly'!U139</f>
        <v>82.46</v>
      </c>
      <c r="W140" s="2">
        <f>'ZBud Extract Monthly'!O139</f>
        <v>307.27</v>
      </c>
      <c r="X140" s="2">
        <f>'ZBud Extract Monthly'!N139</f>
        <v>128.33000000000001</v>
      </c>
      <c r="Y140" s="2">
        <f>'Strm Hydr Analysis'!F143</f>
        <v>40174.571900826428</v>
      </c>
      <c r="Z140" s="2"/>
      <c r="AA140" s="2"/>
      <c r="AB140" s="2"/>
      <c r="AC140" s="2"/>
      <c r="AD140" s="2"/>
      <c r="AE140" s="2"/>
      <c r="AF140" s="2"/>
    </row>
    <row r="141" spans="2:32" x14ac:dyDescent="0.3">
      <c r="B141">
        <v>2001</v>
      </c>
      <c r="C141">
        <v>1</v>
      </c>
      <c r="D141">
        <f t="shared" si="2"/>
        <v>2001</v>
      </c>
      <c r="E141" s="2">
        <f>'Divs Extract'!D140+'ZBud Extract Monthly'!O140</f>
        <v>407.27397973950792</v>
      </c>
      <c r="F141" s="2">
        <f>'Strm Hydr Analysis'!D144</f>
        <v>38765.355371900834</v>
      </c>
      <c r="G141" s="2">
        <f>'Strm Hydr Analysis'!E144</f>
        <v>3768.8330578512409</v>
      </c>
      <c r="H141" s="2"/>
      <c r="I141" s="2"/>
      <c r="J141" s="2"/>
      <c r="K141" s="2">
        <f>'ZBud Extract Monthly'!C140</f>
        <v>25263</v>
      </c>
      <c r="L141" s="2">
        <f>'ZBud Extract Monthly'!K140</f>
        <v>1361.4</v>
      </c>
      <c r="M141" s="2">
        <f>'ZBud Extract Monthly'!L140</f>
        <v>1.7</v>
      </c>
      <c r="N141" s="2">
        <f>'ZBud Extract Monthly'!M140</f>
        <v>825.1</v>
      </c>
      <c r="O141" s="2">
        <f>'ZBud Extract Monthly'!V140</f>
        <v>4091.35</v>
      </c>
      <c r="P141" s="2">
        <f>'ZBud Extract Monthly'!D140</f>
        <v>1842.1</v>
      </c>
      <c r="Q141" s="2">
        <f>'ZBud Extract Monthly'!E140</f>
        <v>637.9</v>
      </c>
      <c r="R141" s="2">
        <f>'ZBud Extract Monthly'!F140</f>
        <v>184.5</v>
      </c>
      <c r="S141" s="2">
        <f>'ZBud Extract Monthly'!G140</f>
        <v>3557.6</v>
      </c>
      <c r="T141" s="2">
        <f>'NRL Extract'!D140</f>
        <v>1.389</v>
      </c>
      <c r="U141" s="2">
        <f>'ZBud Extract Monthly'!H140</f>
        <v>9263.7000000000007</v>
      </c>
      <c r="V141" s="2">
        <f>'ZBud Extract Monthly'!U140</f>
        <v>113.06</v>
      </c>
      <c r="W141" s="2">
        <f>'ZBud Extract Monthly'!O140</f>
        <v>307.27</v>
      </c>
      <c r="X141" s="2">
        <f>'ZBud Extract Monthly'!N140</f>
        <v>80.27</v>
      </c>
      <c r="Y141" s="2">
        <f>'Strm Hydr Analysis'!F144</f>
        <v>41536.680991735535</v>
      </c>
      <c r="Z141" s="2"/>
      <c r="AA141" s="2"/>
      <c r="AB141" s="2"/>
      <c r="AC141" s="2"/>
      <c r="AD141" s="2"/>
      <c r="AE141" s="2"/>
      <c r="AF141" s="2"/>
    </row>
    <row r="142" spans="2:32" x14ac:dyDescent="0.3">
      <c r="B142">
        <v>2001</v>
      </c>
      <c r="C142">
        <v>2</v>
      </c>
      <c r="D142">
        <f t="shared" si="2"/>
        <v>2001</v>
      </c>
      <c r="E142" s="2">
        <f>'Divs Extract'!D141+'ZBud Extract Monthly'!O141</f>
        <v>366.03661538461535</v>
      </c>
      <c r="F142" s="2">
        <f>'Strm Hydr Analysis'!D145</f>
        <v>35200.006611570243</v>
      </c>
      <c r="G142" s="2">
        <f>'Strm Hydr Analysis'!E145</f>
        <v>4594.2148760330574</v>
      </c>
      <c r="H142" s="2"/>
      <c r="I142" s="2"/>
      <c r="J142" s="2"/>
      <c r="K142" s="2">
        <f>'ZBud Extract Monthly'!C141</f>
        <v>30875</v>
      </c>
      <c r="L142" s="2">
        <f>'ZBud Extract Monthly'!K141</f>
        <v>164.7</v>
      </c>
      <c r="M142" s="2">
        <f>'ZBud Extract Monthly'!L141</f>
        <v>0.9</v>
      </c>
      <c r="N142" s="2">
        <f>'ZBud Extract Monthly'!M141</f>
        <v>0</v>
      </c>
      <c r="O142" s="2">
        <f>'ZBud Extract Monthly'!V141</f>
        <v>4636.5</v>
      </c>
      <c r="P142" s="2">
        <f>'ZBud Extract Monthly'!D141</f>
        <v>2219.3000000000002</v>
      </c>
      <c r="Q142" s="2">
        <f>'ZBud Extract Monthly'!E141</f>
        <v>781.8</v>
      </c>
      <c r="R142" s="2">
        <f>'ZBud Extract Monthly'!F141</f>
        <v>232.6</v>
      </c>
      <c r="S142" s="2">
        <f>'ZBud Extract Monthly'!G141</f>
        <v>4500.6000000000004</v>
      </c>
      <c r="T142" s="2">
        <f>'NRL Extract'!D141</f>
        <v>1.306</v>
      </c>
      <c r="U142" s="2">
        <f>'ZBud Extract Monthly'!H141</f>
        <v>16658.5</v>
      </c>
      <c r="V142" s="2">
        <f>'ZBud Extract Monthly'!U141</f>
        <v>87.73</v>
      </c>
      <c r="W142" s="2">
        <f>'ZBud Extract Monthly'!O141</f>
        <v>277.52999999999997</v>
      </c>
      <c r="X142" s="2">
        <f>'ZBud Extract Monthly'!N141</f>
        <v>45.54</v>
      </c>
      <c r="Y142" s="2">
        <f>'Strm Hydr Analysis'!F145</f>
        <v>38677.923966942159</v>
      </c>
      <c r="Z142" s="2"/>
      <c r="AA142" s="2"/>
      <c r="AB142" s="2"/>
      <c r="AC142" s="2"/>
      <c r="AD142" s="2"/>
      <c r="AE142" s="2"/>
      <c r="AF142" s="2"/>
    </row>
    <row r="143" spans="2:32" x14ac:dyDescent="0.3">
      <c r="B143">
        <v>2001</v>
      </c>
      <c r="C143">
        <v>3</v>
      </c>
      <c r="D143">
        <f t="shared" si="2"/>
        <v>2001</v>
      </c>
      <c r="E143" s="2">
        <f>'Divs Extract'!D142+'ZBud Extract Monthly'!O142</f>
        <v>426.76029633933757</v>
      </c>
      <c r="F143" s="2">
        <f>'Strm Hydr Analysis'!D146</f>
        <v>38701.904132231408</v>
      </c>
      <c r="G143" s="2">
        <f>'Strm Hydr Analysis'!E146</f>
        <v>1917.7388429752039</v>
      </c>
      <c r="H143" s="2"/>
      <c r="I143" s="2"/>
      <c r="J143" s="2"/>
      <c r="K143" s="2">
        <f>'ZBud Extract Monthly'!C142</f>
        <v>10617.8</v>
      </c>
      <c r="L143" s="2">
        <f>'ZBud Extract Monthly'!K142</f>
        <v>743.9</v>
      </c>
      <c r="M143" s="2">
        <f>'ZBud Extract Monthly'!L142</f>
        <v>9.6</v>
      </c>
      <c r="N143" s="2">
        <f>'ZBud Extract Monthly'!M142</f>
        <v>0</v>
      </c>
      <c r="O143" s="2">
        <f>'ZBud Extract Monthly'!V142</f>
        <v>5646.66</v>
      </c>
      <c r="P143" s="2">
        <f>'ZBud Extract Monthly'!D142</f>
        <v>3241.7</v>
      </c>
      <c r="Q143" s="2">
        <f>'ZBud Extract Monthly'!E142</f>
        <v>983.4</v>
      </c>
      <c r="R143" s="2">
        <f>'ZBud Extract Monthly'!F142</f>
        <v>532.79999999999995</v>
      </c>
      <c r="S143" s="2">
        <f>'ZBud Extract Monthly'!G142</f>
        <v>6736.3</v>
      </c>
      <c r="T143" s="2">
        <f>'NRL Extract'!D142</f>
        <v>1.7310000000000003</v>
      </c>
      <c r="U143" s="2">
        <f>'ZBud Extract Monthly'!H142</f>
        <v>9901.6</v>
      </c>
      <c r="V143" s="2">
        <f>'ZBud Extract Monthly'!U142</f>
        <v>45.08</v>
      </c>
      <c r="W143" s="2">
        <f>'ZBud Extract Monthly'!O142</f>
        <v>307.27</v>
      </c>
      <c r="X143" s="2">
        <f>'ZBud Extract Monthly'!N142</f>
        <v>110.28</v>
      </c>
      <c r="Y143" s="2">
        <f>'Strm Hydr Analysis'!F146</f>
        <v>41253.500826446281</v>
      </c>
      <c r="Z143" s="2"/>
      <c r="AA143" s="2"/>
      <c r="AB143" s="2"/>
      <c r="AC143" s="2"/>
      <c r="AD143" s="2"/>
      <c r="AE143" s="2"/>
      <c r="AF143" s="2"/>
    </row>
    <row r="144" spans="2:32" x14ac:dyDescent="0.3">
      <c r="B144">
        <v>2001</v>
      </c>
      <c r="C144">
        <v>4</v>
      </c>
      <c r="D144">
        <f t="shared" si="2"/>
        <v>2001</v>
      </c>
      <c r="E144" s="2">
        <f>'Divs Extract'!D143+'ZBud Extract Monthly'!O143</f>
        <v>462.53802271209088</v>
      </c>
      <c r="F144" s="2">
        <f>'Strm Hydr Analysis'!D147</f>
        <v>37570.314049586785</v>
      </c>
      <c r="G144" s="2">
        <f>'Strm Hydr Analysis'!E147</f>
        <v>1961.2760330578499</v>
      </c>
      <c r="H144" s="2"/>
      <c r="I144" s="2"/>
      <c r="J144" s="2"/>
      <c r="K144" s="2">
        <f>'ZBud Extract Monthly'!C143</f>
        <v>10455.299999999999</v>
      </c>
      <c r="L144" s="2">
        <f>'ZBud Extract Monthly'!K143</f>
        <v>1871.1999999999998</v>
      </c>
      <c r="M144" s="2">
        <f>'ZBud Extract Monthly'!L143</f>
        <v>1.8</v>
      </c>
      <c r="N144" s="2">
        <f>'ZBud Extract Monthly'!M143</f>
        <v>0</v>
      </c>
      <c r="O144" s="2">
        <f>'ZBud Extract Monthly'!V143</f>
        <v>4458.95</v>
      </c>
      <c r="P144" s="2">
        <f>'ZBud Extract Monthly'!D143</f>
        <v>3497.5</v>
      </c>
      <c r="Q144" s="2">
        <f>'ZBud Extract Monthly'!E143</f>
        <v>1053.4000000000001</v>
      </c>
      <c r="R144" s="2">
        <f>'ZBud Extract Monthly'!F143</f>
        <v>665.9</v>
      </c>
      <c r="S144" s="2">
        <f>'ZBud Extract Monthly'!G143</f>
        <v>5029.6000000000004</v>
      </c>
      <c r="T144" s="2">
        <f>'NRL Extract'!D143</f>
        <v>3.01</v>
      </c>
      <c r="U144" s="2">
        <f>'ZBud Extract Monthly'!H143</f>
        <v>2341.6999999999998</v>
      </c>
      <c r="V144" s="2">
        <f>'ZBud Extract Monthly'!U143</f>
        <v>48.6</v>
      </c>
      <c r="W144" s="2">
        <f>'ZBud Extract Monthly'!O143</f>
        <v>297.36</v>
      </c>
      <c r="X144" s="2">
        <f>'ZBud Extract Monthly'!N143</f>
        <v>215.15</v>
      </c>
      <c r="Y144" s="2">
        <f>'Strm Hydr Analysis'!F147</f>
        <v>39495.034710743799</v>
      </c>
      <c r="Z144" s="2"/>
      <c r="AA144" s="2"/>
      <c r="AB144" s="2"/>
      <c r="AC144" s="2"/>
      <c r="AD144" s="2"/>
      <c r="AE144" s="2"/>
      <c r="AF144" s="2"/>
    </row>
    <row r="145" spans="2:32" x14ac:dyDescent="0.3">
      <c r="B145">
        <v>2001</v>
      </c>
      <c r="C145">
        <v>5</v>
      </c>
      <c r="D145">
        <f t="shared" si="2"/>
        <v>2001</v>
      </c>
      <c r="E145" s="2">
        <f>'Divs Extract'!D144+'ZBud Extract Monthly'!O144</f>
        <v>531.36778473931531</v>
      </c>
      <c r="F145" s="2">
        <f>'Strm Hydr Analysis'!D148</f>
        <v>38081.633057851242</v>
      </c>
      <c r="G145" s="2">
        <f>'Strm Hydr Analysis'!E148</f>
        <v>856.52231404958707</v>
      </c>
      <c r="H145" s="2"/>
      <c r="I145" s="2"/>
      <c r="J145" s="2"/>
      <c r="K145" s="2">
        <f>'ZBud Extract Monthly'!C144</f>
        <v>0</v>
      </c>
      <c r="L145" s="2">
        <f>'ZBud Extract Monthly'!K144</f>
        <v>8846.1</v>
      </c>
      <c r="M145" s="2">
        <f>'ZBud Extract Monthly'!L144</f>
        <v>0.9</v>
      </c>
      <c r="N145" s="2">
        <f>'ZBud Extract Monthly'!M144</f>
        <v>0</v>
      </c>
      <c r="O145" s="2">
        <f>'ZBud Extract Monthly'!V144</f>
        <v>3046.86</v>
      </c>
      <c r="P145" s="2">
        <f>'ZBud Extract Monthly'!D144</f>
        <v>7119.5</v>
      </c>
      <c r="Q145" s="2">
        <f>'ZBud Extract Monthly'!E144</f>
        <v>705.5</v>
      </c>
      <c r="R145" s="2">
        <f>'ZBud Extract Monthly'!F144</f>
        <v>521.5</v>
      </c>
      <c r="S145" s="2">
        <f>'ZBud Extract Monthly'!G144</f>
        <v>3022.1</v>
      </c>
      <c r="T145" s="2">
        <f>'NRL Extract'!D144</f>
        <v>4.4909999999999997</v>
      </c>
      <c r="U145" s="2">
        <f>'ZBud Extract Monthly'!H144</f>
        <v>1953.7</v>
      </c>
      <c r="V145" s="2">
        <f>'ZBud Extract Monthly'!U144</f>
        <v>71.38</v>
      </c>
      <c r="W145" s="2">
        <f>'ZBud Extract Monthly'!O144</f>
        <v>307.27</v>
      </c>
      <c r="X145" s="2">
        <f>'ZBud Extract Monthly'!N144</f>
        <v>374.1</v>
      </c>
      <c r="Y145" s="2">
        <f>'Strm Hydr Analysis'!F148</f>
        <v>39624.634710743805</v>
      </c>
      <c r="Z145" s="2"/>
      <c r="AA145" s="2"/>
      <c r="AB145" s="2"/>
      <c r="AC145" s="2"/>
      <c r="AD145" s="2"/>
      <c r="AE145" s="2"/>
      <c r="AF145" s="2"/>
    </row>
    <row r="146" spans="2:32" x14ac:dyDescent="0.3">
      <c r="B146">
        <v>2001</v>
      </c>
      <c r="C146">
        <v>6</v>
      </c>
      <c r="D146">
        <f t="shared" si="2"/>
        <v>2001</v>
      </c>
      <c r="E146" s="2">
        <f>'Divs Extract'!D145+'ZBud Extract Monthly'!O145</f>
        <v>570.05366434955317</v>
      </c>
      <c r="F146" s="2">
        <f>'Strm Hydr Analysis'!D149</f>
        <v>37177.943801652902</v>
      </c>
      <c r="G146" s="2">
        <f>'Strm Hydr Analysis'!E149</f>
        <v>828.89256198347141</v>
      </c>
      <c r="H146" s="2"/>
      <c r="I146" s="2"/>
      <c r="J146" s="2"/>
      <c r="K146" s="2">
        <f>'ZBud Extract Monthly'!C145</f>
        <v>360.5</v>
      </c>
      <c r="L146" s="2">
        <f>'ZBud Extract Monthly'!K145</f>
        <v>7744.6</v>
      </c>
      <c r="M146" s="2">
        <f>'ZBud Extract Monthly'!L145</f>
        <v>63.3</v>
      </c>
      <c r="N146" s="2">
        <f>'ZBud Extract Monthly'!M145</f>
        <v>995.3</v>
      </c>
      <c r="O146" s="2">
        <f>'ZBud Extract Monthly'!V145</f>
        <v>2371.5</v>
      </c>
      <c r="P146" s="2">
        <f>'ZBud Extract Monthly'!D145</f>
        <v>6970.7999999999993</v>
      </c>
      <c r="Q146" s="2">
        <f>'ZBud Extract Monthly'!E145</f>
        <v>356.3</v>
      </c>
      <c r="R146" s="2">
        <f>'ZBud Extract Monthly'!F145</f>
        <v>239.6</v>
      </c>
      <c r="S146" s="2">
        <f>'ZBud Extract Monthly'!G145</f>
        <v>719.5</v>
      </c>
      <c r="T146" s="2">
        <f>'NRL Extract'!D145</f>
        <v>5.0589999999999993</v>
      </c>
      <c r="U146" s="2">
        <f>'ZBud Extract Monthly'!H145</f>
        <v>1818.3000000000002</v>
      </c>
      <c r="V146" s="2">
        <f>'ZBud Extract Monthly'!U145</f>
        <v>126.58</v>
      </c>
      <c r="W146" s="2">
        <f>'ZBud Extract Monthly'!O145</f>
        <v>297.36</v>
      </c>
      <c r="X146" s="2">
        <f>'ZBud Extract Monthly'!N145</f>
        <v>374.29</v>
      </c>
      <c r="Y146" s="2">
        <f>'Strm Hydr Analysis'!F149</f>
        <v>38607.451239669419</v>
      </c>
      <c r="Z146" s="2"/>
      <c r="AA146" s="2"/>
      <c r="AB146" s="2"/>
      <c r="AC146" s="2"/>
      <c r="AD146" s="2"/>
      <c r="AE146" s="2"/>
      <c r="AF146" s="2"/>
    </row>
    <row r="147" spans="2:32" x14ac:dyDescent="0.3">
      <c r="B147">
        <v>2001</v>
      </c>
      <c r="C147">
        <v>7</v>
      </c>
      <c r="D147">
        <f t="shared" si="2"/>
        <v>2001</v>
      </c>
      <c r="E147" s="2">
        <f>'Divs Extract'!D146+'ZBud Extract Monthly'!O146</f>
        <v>621.90455317758517</v>
      </c>
      <c r="F147" s="2">
        <f>'Strm Hydr Analysis'!D150</f>
        <v>43642.770247933899</v>
      </c>
      <c r="G147" s="2">
        <f>'Strm Hydr Analysis'!E150</f>
        <v>856.52231404958707</v>
      </c>
      <c r="H147" s="2"/>
      <c r="I147" s="2"/>
      <c r="J147" s="2"/>
      <c r="K147" s="2">
        <f>'ZBud Extract Monthly'!C146</f>
        <v>0</v>
      </c>
      <c r="L147" s="2">
        <f>'ZBud Extract Monthly'!K146</f>
        <v>8192.2999999999993</v>
      </c>
      <c r="M147" s="2">
        <f>'ZBud Extract Monthly'!L146</f>
        <v>29</v>
      </c>
      <c r="N147" s="2">
        <f>'ZBud Extract Monthly'!M146</f>
        <v>658.2</v>
      </c>
      <c r="O147" s="2">
        <f>'ZBud Extract Monthly'!V146</f>
        <v>2097.9699999999998</v>
      </c>
      <c r="P147" s="2">
        <f>'ZBud Extract Monthly'!D146</f>
        <v>6708.6</v>
      </c>
      <c r="Q147" s="2">
        <f>'ZBud Extract Monthly'!E146</f>
        <v>421.1</v>
      </c>
      <c r="R147" s="2">
        <f>'ZBud Extract Monthly'!F146</f>
        <v>765</v>
      </c>
      <c r="S147" s="2">
        <f>'ZBud Extract Monthly'!G146</f>
        <v>276.7</v>
      </c>
      <c r="T147" s="2">
        <f>'NRL Extract'!D146</f>
        <v>6.1510000000000007</v>
      </c>
      <c r="U147" s="2">
        <f>'ZBud Extract Monthly'!H146</f>
        <v>1960.6999999999998</v>
      </c>
      <c r="V147" s="2">
        <f>'ZBud Extract Monthly'!U146</f>
        <v>172.66</v>
      </c>
      <c r="W147" s="2">
        <f>'ZBud Extract Monthly'!O146</f>
        <v>307.27</v>
      </c>
      <c r="X147" s="2">
        <f>'ZBud Extract Monthly'!N146</f>
        <v>426.03</v>
      </c>
      <c r="Y147" s="2">
        <f>'Strm Hydr Analysis'!F150</f>
        <v>45049.328925619833</v>
      </c>
      <c r="Z147" s="2"/>
      <c r="AA147" s="2"/>
      <c r="AB147" s="2"/>
      <c r="AC147" s="2"/>
      <c r="AD147" s="2"/>
      <c r="AE147" s="2"/>
      <c r="AF147" s="2"/>
    </row>
    <row r="148" spans="2:32" x14ac:dyDescent="0.3">
      <c r="B148">
        <v>2001</v>
      </c>
      <c r="C148">
        <v>8</v>
      </c>
      <c r="D148">
        <f t="shared" si="2"/>
        <v>2001</v>
      </c>
      <c r="E148" s="2">
        <f>'Divs Extract'!D147+'ZBud Extract Monthly'!O147</f>
        <v>619.98094156407137</v>
      </c>
      <c r="F148" s="2">
        <f>'Strm Hydr Analysis'!D151</f>
        <v>41262.545454545463</v>
      </c>
      <c r="G148" s="2">
        <f>'Strm Hydr Analysis'!E151</f>
        <v>856.52231404958707</v>
      </c>
      <c r="H148" s="2"/>
      <c r="I148" s="2"/>
      <c r="J148" s="2"/>
      <c r="K148" s="2">
        <f>'ZBud Extract Monthly'!C147</f>
        <v>0</v>
      </c>
      <c r="L148" s="2">
        <f>'ZBud Extract Monthly'!K147</f>
        <v>6557.9</v>
      </c>
      <c r="M148" s="2">
        <f>'ZBud Extract Monthly'!L147</f>
        <v>8.8000000000000007</v>
      </c>
      <c r="N148" s="2">
        <f>'ZBud Extract Monthly'!M147</f>
        <v>0</v>
      </c>
      <c r="O148" s="2">
        <f>'ZBud Extract Monthly'!V147</f>
        <v>2012.7</v>
      </c>
      <c r="P148" s="2">
        <f>'ZBud Extract Monthly'!D147</f>
        <v>5565.2999999999993</v>
      </c>
      <c r="Q148" s="2">
        <f>'ZBud Extract Monthly'!E147</f>
        <v>374.7</v>
      </c>
      <c r="R148" s="2">
        <f>'ZBud Extract Monthly'!F147</f>
        <v>606.9</v>
      </c>
      <c r="S148" s="2">
        <f>'ZBud Extract Monthly'!G147</f>
        <v>129.9</v>
      </c>
      <c r="T148" s="2">
        <f>'NRL Extract'!D147</f>
        <v>5.794999999999999</v>
      </c>
      <c r="U148" s="2">
        <f>'ZBud Extract Monthly'!H147</f>
        <v>1868</v>
      </c>
      <c r="V148" s="2">
        <f>'ZBud Extract Monthly'!U147</f>
        <v>192.4</v>
      </c>
      <c r="W148" s="2">
        <f>'ZBud Extract Monthly'!O147</f>
        <v>307.27</v>
      </c>
      <c r="X148" s="2">
        <f>'ZBud Extract Monthly'!N147</f>
        <v>369.06</v>
      </c>
      <c r="Y148" s="2">
        <f>'Strm Hydr Analysis'!F151</f>
        <v>42632.88595041322</v>
      </c>
      <c r="Z148" s="2"/>
      <c r="AA148" s="2"/>
      <c r="AB148" s="2"/>
      <c r="AC148" s="2"/>
      <c r="AD148" s="2"/>
      <c r="AE148" s="2"/>
      <c r="AF148" s="2"/>
    </row>
    <row r="149" spans="2:32" x14ac:dyDescent="0.3">
      <c r="B149">
        <v>2001</v>
      </c>
      <c r="C149">
        <v>9</v>
      </c>
      <c r="D149">
        <f t="shared" si="2"/>
        <v>2001</v>
      </c>
      <c r="E149" s="2">
        <f>'Divs Extract'!D148+'ZBud Extract Monthly'!O148</f>
        <v>596.13039566650968</v>
      </c>
      <c r="F149" s="2">
        <f>'Strm Hydr Analysis'!D152</f>
        <v>37661.514049586789</v>
      </c>
      <c r="G149" s="2">
        <f>'Strm Hydr Analysis'!E152</f>
        <v>909.02479338843011</v>
      </c>
      <c r="H149" s="2"/>
      <c r="I149" s="2"/>
      <c r="J149" s="2"/>
      <c r="K149" s="2">
        <f>'ZBud Extract Monthly'!C148</f>
        <v>1085.0999999999999</v>
      </c>
      <c r="L149" s="2">
        <f>'ZBud Extract Monthly'!K148</f>
        <v>2632.7</v>
      </c>
      <c r="M149" s="2">
        <f>'ZBud Extract Monthly'!L148</f>
        <v>0</v>
      </c>
      <c r="N149" s="2">
        <f>'ZBud Extract Monthly'!M148</f>
        <v>1297.7</v>
      </c>
      <c r="O149" s="2">
        <f>'ZBud Extract Monthly'!V148</f>
        <v>2062.4699999999998</v>
      </c>
      <c r="P149" s="2">
        <f>'ZBud Extract Monthly'!D148</f>
        <v>3285.5</v>
      </c>
      <c r="Q149" s="2">
        <f>'ZBud Extract Monthly'!E148</f>
        <v>281.2</v>
      </c>
      <c r="R149" s="2">
        <f>'ZBud Extract Monthly'!F148</f>
        <v>349.1</v>
      </c>
      <c r="S149" s="2">
        <f>'ZBud Extract Monthly'!G148</f>
        <v>137.6</v>
      </c>
      <c r="T149" s="2">
        <f>'NRL Extract'!D148</f>
        <v>4.2669999999999995</v>
      </c>
      <c r="U149" s="2">
        <f>'ZBud Extract Monthly'!H148</f>
        <v>1448.0000000000002</v>
      </c>
      <c r="V149" s="2">
        <f>'ZBud Extract Monthly'!U148</f>
        <v>132.86000000000001</v>
      </c>
      <c r="W149" s="2">
        <f>'ZBud Extract Monthly'!O148</f>
        <v>297.36</v>
      </c>
      <c r="X149" s="2">
        <f>'ZBud Extract Monthly'!N148</f>
        <v>258.57</v>
      </c>
      <c r="Y149" s="2">
        <f>'Strm Hydr Analysis'!F152</f>
        <v>38931.074380165286</v>
      </c>
      <c r="Z149" s="2"/>
      <c r="AA149" s="2"/>
      <c r="AB149" s="2"/>
      <c r="AC149" s="2"/>
      <c r="AD149" s="2"/>
      <c r="AE149" s="2"/>
      <c r="AF149" s="2"/>
    </row>
    <row r="150" spans="2:32" x14ac:dyDescent="0.3">
      <c r="B150">
        <v>2001</v>
      </c>
      <c r="C150">
        <v>10</v>
      </c>
      <c r="D150">
        <f t="shared" si="2"/>
        <v>2002</v>
      </c>
      <c r="E150" s="2">
        <f>'Divs Extract'!D149+'ZBud Extract Monthly'!O149</f>
        <v>519.34379134860046</v>
      </c>
      <c r="F150" s="2">
        <f>'Strm Hydr Analysis'!D153</f>
        <v>38608.859504132219</v>
      </c>
      <c r="G150" s="2">
        <f>'Strm Hydr Analysis'!E153</f>
        <v>1613.434710743802</v>
      </c>
      <c r="H150" s="2"/>
      <c r="I150" s="2"/>
      <c r="J150" s="2"/>
      <c r="K150" s="2">
        <f>'ZBud Extract Monthly'!C149</f>
        <v>3686.6</v>
      </c>
      <c r="L150" s="2">
        <f>'ZBud Extract Monthly'!K149</f>
        <v>4254.6000000000004</v>
      </c>
      <c r="M150" s="2">
        <f>'ZBud Extract Monthly'!L149</f>
        <v>2.6</v>
      </c>
      <c r="N150" s="2">
        <f>'ZBud Extract Monthly'!M149</f>
        <v>1012.1</v>
      </c>
      <c r="O150" s="2">
        <f>'ZBud Extract Monthly'!V149</f>
        <v>2111.2399999999998</v>
      </c>
      <c r="P150" s="2">
        <f>'ZBud Extract Monthly'!D149</f>
        <v>2654.2</v>
      </c>
      <c r="Q150" s="2">
        <f>'ZBud Extract Monthly'!E149</f>
        <v>368.8</v>
      </c>
      <c r="R150" s="2">
        <f>'ZBud Extract Monthly'!F149</f>
        <v>377.8</v>
      </c>
      <c r="S150" s="2">
        <f>'ZBud Extract Monthly'!G149</f>
        <v>360.6</v>
      </c>
      <c r="T150" s="2">
        <f>'NRL Extract'!D149</f>
        <v>3.5549999999999984</v>
      </c>
      <c r="U150" s="2">
        <f>'ZBud Extract Monthly'!H149</f>
        <v>1923.7</v>
      </c>
      <c r="V150" s="2">
        <f>'ZBud Extract Monthly'!U149</f>
        <v>154.1</v>
      </c>
      <c r="W150" s="2">
        <f>'ZBud Extract Monthly'!O149</f>
        <v>307.27</v>
      </c>
      <c r="X150" s="2">
        <f>'ZBud Extract Monthly'!N149</f>
        <v>220.39</v>
      </c>
      <c r="Y150" s="2">
        <f>'Strm Hydr Analysis'!F153</f>
        <v>39876.317355371903</v>
      </c>
      <c r="Z150" s="2"/>
      <c r="AA150" s="2"/>
      <c r="AB150" s="2"/>
      <c r="AC150" s="2"/>
      <c r="AD150" s="2"/>
      <c r="AE150" s="2"/>
      <c r="AF150" s="2"/>
    </row>
    <row r="151" spans="2:32" x14ac:dyDescent="0.3">
      <c r="B151">
        <v>2001</v>
      </c>
      <c r="C151">
        <v>11</v>
      </c>
      <c r="D151">
        <f t="shared" si="2"/>
        <v>2002</v>
      </c>
      <c r="E151" s="2">
        <f>'Divs Extract'!D150+'ZBud Extract Monthly'!O150</f>
        <v>419.95512195121955</v>
      </c>
      <c r="F151" s="2">
        <f>'Strm Hydr Analysis'!D154</f>
        <v>37451.444628099176</v>
      </c>
      <c r="G151" s="2">
        <f>'Strm Hydr Analysis'!E154</f>
        <v>6391.1008264462807</v>
      </c>
      <c r="H151" s="2"/>
      <c r="I151" s="2"/>
      <c r="J151" s="2"/>
      <c r="K151" s="2">
        <f>'ZBud Extract Monthly'!C150</f>
        <v>26187.699999999997</v>
      </c>
      <c r="L151" s="2">
        <f>'ZBud Extract Monthly'!K150</f>
        <v>458.90000000000003</v>
      </c>
      <c r="M151" s="2">
        <f>'ZBud Extract Monthly'!L150</f>
        <v>0.9</v>
      </c>
      <c r="N151" s="2">
        <f>'ZBud Extract Monthly'!M150</f>
        <v>812.9</v>
      </c>
      <c r="O151" s="2">
        <f>'ZBud Extract Monthly'!V150</f>
        <v>3059.85</v>
      </c>
      <c r="P151" s="2">
        <f>'ZBud Extract Monthly'!D150</f>
        <v>1500.5</v>
      </c>
      <c r="Q151" s="2">
        <f>'ZBud Extract Monthly'!E150</f>
        <v>427</v>
      </c>
      <c r="R151" s="2">
        <f>'ZBud Extract Monthly'!F150</f>
        <v>172.8</v>
      </c>
      <c r="S151" s="2">
        <f>'ZBud Extract Monthly'!G150</f>
        <v>2127.3000000000002</v>
      </c>
      <c r="T151" s="2">
        <f>'NRL Extract'!D150</f>
        <v>1.6480000000000001</v>
      </c>
      <c r="U151" s="2">
        <f>'ZBud Extract Monthly'!H150</f>
        <v>8123.6</v>
      </c>
      <c r="V151" s="2">
        <f>'ZBud Extract Monthly'!U150</f>
        <v>201.63</v>
      </c>
      <c r="W151" s="2">
        <f>'ZBud Extract Monthly'!O150</f>
        <v>297.36</v>
      </c>
      <c r="X151" s="2">
        <f>'ZBud Extract Monthly'!N150</f>
        <v>71.180000000000007</v>
      </c>
      <c r="Y151" s="2">
        <f>'Strm Hydr Analysis'!F154</f>
        <v>39908.90578512397</v>
      </c>
      <c r="Z151" s="2"/>
      <c r="AA151" s="2"/>
      <c r="AB151" s="2"/>
      <c r="AC151" s="2"/>
      <c r="AD151" s="2"/>
      <c r="AE151" s="2"/>
      <c r="AF151" s="2"/>
    </row>
    <row r="152" spans="2:32" x14ac:dyDescent="0.3">
      <c r="B152">
        <v>2001</v>
      </c>
      <c r="C152">
        <v>12</v>
      </c>
      <c r="D152">
        <f t="shared" si="2"/>
        <v>2002</v>
      </c>
      <c r="E152" s="2">
        <f>'Divs Extract'!D151+'ZBud Extract Monthly'!O151</f>
        <v>411.41065155807365</v>
      </c>
      <c r="F152" s="2">
        <f>'Strm Hydr Analysis'!D155</f>
        <v>38291.722314049584</v>
      </c>
      <c r="G152" s="2">
        <f>'Strm Hydr Analysis'!E155</f>
        <v>10037.335537190083</v>
      </c>
      <c r="H152" s="2"/>
      <c r="I152" s="2"/>
      <c r="J152" s="2"/>
      <c r="K152" s="2">
        <f>'ZBud Extract Monthly'!C151</f>
        <v>42387.1</v>
      </c>
      <c r="L152" s="2">
        <f>'ZBud Extract Monthly'!K151</f>
        <v>368</v>
      </c>
      <c r="M152" s="2">
        <f>'ZBud Extract Monthly'!L151</f>
        <v>0.9</v>
      </c>
      <c r="N152" s="2">
        <f>'ZBud Extract Monthly'!M151</f>
        <v>696.9</v>
      </c>
      <c r="O152" s="2">
        <f>'ZBud Extract Monthly'!V151</f>
        <v>5549.41</v>
      </c>
      <c r="P152" s="2">
        <f>'ZBud Extract Monthly'!D151</f>
        <v>1360.5</v>
      </c>
      <c r="Q152" s="2">
        <f>'ZBud Extract Monthly'!E151</f>
        <v>483.6</v>
      </c>
      <c r="R152" s="2">
        <f>'ZBud Extract Monthly'!F151</f>
        <v>148.6</v>
      </c>
      <c r="S152" s="2">
        <f>'ZBud Extract Monthly'!G151</f>
        <v>2647.7</v>
      </c>
      <c r="T152" s="2">
        <f>'NRL Extract'!D151</f>
        <v>1.4179999999999995</v>
      </c>
      <c r="U152" s="2">
        <f>'ZBud Extract Monthly'!H151</f>
        <v>25969.7</v>
      </c>
      <c r="V152" s="2">
        <f>'ZBud Extract Monthly'!U151</f>
        <v>250.89</v>
      </c>
      <c r="W152" s="2">
        <f>'ZBud Extract Monthly'!O151</f>
        <v>307.27</v>
      </c>
      <c r="X152" s="2">
        <f>'ZBud Extract Monthly'!N151</f>
        <v>68.22</v>
      </c>
      <c r="Y152" s="2">
        <f>'Strm Hydr Analysis'!F155</f>
        <v>42895.814876033066</v>
      </c>
      <c r="Z152" s="2"/>
      <c r="AA152" s="2"/>
      <c r="AB152" s="2"/>
      <c r="AC152" s="2"/>
      <c r="AD152" s="2"/>
      <c r="AE152" s="2"/>
      <c r="AF152" s="2"/>
    </row>
    <row r="153" spans="2:32" x14ac:dyDescent="0.3">
      <c r="B153">
        <v>2002</v>
      </c>
      <c r="C153">
        <v>1</v>
      </c>
      <c r="D153">
        <f t="shared" si="2"/>
        <v>2002</v>
      </c>
      <c r="E153" s="2">
        <f>'Divs Extract'!D152+'ZBud Extract Monthly'!O152</f>
        <v>409.00445318084343</v>
      </c>
      <c r="F153" s="2">
        <f>'Strm Hydr Analysis'!D156</f>
        <v>38624.687603305771</v>
      </c>
      <c r="G153" s="2">
        <f>'Strm Hydr Analysis'!E156</f>
        <v>4015.0611570247961</v>
      </c>
      <c r="H153" s="2"/>
      <c r="I153" s="2"/>
      <c r="J153" s="2"/>
      <c r="K153" s="2">
        <f>'ZBud Extract Monthly'!C152</f>
        <v>19375.8</v>
      </c>
      <c r="L153" s="2">
        <f>'ZBud Extract Monthly'!K152</f>
        <v>418</v>
      </c>
      <c r="M153" s="2">
        <f>'ZBud Extract Monthly'!L152</f>
        <v>9.6999999999999993</v>
      </c>
      <c r="N153" s="2">
        <f>'ZBud Extract Monthly'!M152</f>
        <v>857.2</v>
      </c>
      <c r="O153" s="2">
        <f>'ZBud Extract Monthly'!V152</f>
        <v>6523.63</v>
      </c>
      <c r="P153" s="2">
        <f>'ZBud Extract Monthly'!D152</f>
        <v>1639.3000000000002</v>
      </c>
      <c r="Q153" s="2">
        <f>'ZBud Extract Monthly'!E152</f>
        <v>576.79999999999995</v>
      </c>
      <c r="R153" s="2">
        <f>'ZBud Extract Monthly'!F152</f>
        <v>176.1</v>
      </c>
      <c r="S153" s="2">
        <f>'ZBud Extract Monthly'!G152</f>
        <v>3178.6</v>
      </c>
      <c r="T153" s="2">
        <f>'NRL Extract'!D152</f>
        <v>1.405</v>
      </c>
      <c r="U153" s="2">
        <f>'ZBud Extract Monthly'!H152</f>
        <v>18797.3</v>
      </c>
      <c r="V153" s="2">
        <f>'ZBud Extract Monthly'!U152</f>
        <v>96.24</v>
      </c>
      <c r="W153" s="2">
        <f>'ZBud Extract Monthly'!O152</f>
        <v>307.27</v>
      </c>
      <c r="X153" s="2">
        <f>'ZBud Extract Monthly'!N152</f>
        <v>63.25</v>
      </c>
      <c r="Y153" s="2">
        <f>'Strm Hydr Analysis'!F156</f>
        <v>42406.472727272718</v>
      </c>
      <c r="Z153" s="2"/>
      <c r="AA153" s="2"/>
      <c r="AB153" s="2"/>
      <c r="AC153" s="2"/>
      <c r="AD153" s="2"/>
      <c r="AE153" s="2"/>
      <c r="AF153" s="2"/>
    </row>
    <row r="154" spans="2:32" x14ac:dyDescent="0.3">
      <c r="B154">
        <v>2002</v>
      </c>
      <c r="C154">
        <v>2</v>
      </c>
      <c r="D154">
        <f t="shared" si="2"/>
        <v>2002</v>
      </c>
      <c r="E154" s="2">
        <f>'Divs Extract'!D153+'ZBud Extract Monthly'!O153</f>
        <v>368.49821877309677</v>
      </c>
      <c r="F154" s="2">
        <f>'Strm Hydr Analysis'!D157</f>
        <v>34353.719008264459</v>
      </c>
      <c r="G154" s="2">
        <f>'Strm Hydr Analysis'!E157</f>
        <v>3733.2495867768607</v>
      </c>
      <c r="H154" s="2"/>
      <c r="I154" s="2"/>
      <c r="J154" s="2"/>
      <c r="K154" s="2">
        <f>'ZBud Extract Monthly'!C153</f>
        <v>7592.0999999999995</v>
      </c>
      <c r="L154" s="2">
        <f>'ZBud Extract Monthly'!K153</f>
        <v>144.19999999999999</v>
      </c>
      <c r="M154" s="2">
        <f>'ZBud Extract Monthly'!L153</f>
        <v>0.9</v>
      </c>
      <c r="N154" s="2">
        <f>'ZBud Extract Monthly'!M153</f>
        <v>0</v>
      </c>
      <c r="O154" s="2">
        <f>'ZBud Extract Monthly'!V153</f>
        <v>4259.43</v>
      </c>
      <c r="P154" s="2">
        <f>'ZBud Extract Monthly'!D153</f>
        <v>2553.5</v>
      </c>
      <c r="Q154" s="2">
        <f>'ZBud Extract Monthly'!E153</f>
        <v>852.5</v>
      </c>
      <c r="R154" s="2">
        <f>'ZBud Extract Monthly'!F153</f>
        <v>294.89999999999998</v>
      </c>
      <c r="S154" s="2">
        <f>'ZBud Extract Monthly'!G153</f>
        <v>4928.6000000000004</v>
      </c>
      <c r="T154" s="2">
        <f>'NRL Extract'!D153</f>
        <v>1.3599999999999999</v>
      </c>
      <c r="U154" s="2">
        <f>'ZBud Extract Monthly'!H153</f>
        <v>3302.9</v>
      </c>
      <c r="V154" s="2">
        <f>'ZBud Extract Monthly'!U153</f>
        <v>86.72</v>
      </c>
      <c r="W154" s="2">
        <f>'ZBud Extract Monthly'!O153</f>
        <v>277.52999999999997</v>
      </c>
      <c r="X154" s="2">
        <f>'ZBud Extract Monthly'!N153</f>
        <v>82.07</v>
      </c>
      <c r="Y154" s="2">
        <f>'Strm Hydr Analysis'!F157</f>
        <v>36171.292561983471</v>
      </c>
      <c r="Z154" s="2"/>
      <c r="AA154" s="2"/>
      <c r="AB154" s="2"/>
      <c r="AC154" s="2"/>
      <c r="AD154" s="2"/>
      <c r="AE154" s="2"/>
      <c r="AF154" s="2"/>
    </row>
    <row r="155" spans="2:32" x14ac:dyDescent="0.3">
      <c r="B155">
        <v>2002</v>
      </c>
      <c r="C155">
        <v>3</v>
      </c>
      <c r="D155">
        <f t="shared" si="2"/>
        <v>2002</v>
      </c>
      <c r="E155" s="2">
        <f>'Divs Extract'!D154+'ZBud Extract Monthly'!O154</f>
        <v>433.21810344827588</v>
      </c>
      <c r="F155" s="2">
        <f>'Strm Hydr Analysis'!D158</f>
        <v>38705.990082644639</v>
      </c>
      <c r="G155" s="2">
        <f>'Strm Hydr Analysis'!E158</f>
        <v>5428.978512396694</v>
      </c>
      <c r="H155" s="2"/>
      <c r="I155" s="2"/>
      <c r="J155" s="2"/>
      <c r="K155" s="2">
        <f>'ZBud Extract Monthly'!C154</f>
        <v>16168.7</v>
      </c>
      <c r="L155" s="2">
        <f>'ZBud Extract Monthly'!K154</f>
        <v>184.7</v>
      </c>
      <c r="M155" s="2">
        <f>'ZBud Extract Monthly'!L154</f>
        <v>106.4</v>
      </c>
      <c r="N155" s="2">
        <f>'ZBud Extract Monthly'!M154</f>
        <v>0</v>
      </c>
      <c r="O155" s="2">
        <f>'ZBud Extract Monthly'!V154</f>
        <v>4465.21</v>
      </c>
      <c r="P155" s="2">
        <f>'ZBud Extract Monthly'!D154</f>
        <v>3087.3</v>
      </c>
      <c r="Q155" s="2">
        <f>'ZBud Extract Monthly'!E154</f>
        <v>995.9</v>
      </c>
      <c r="R155" s="2">
        <f>'ZBud Extract Monthly'!F154</f>
        <v>539.6</v>
      </c>
      <c r="S155" s="2">
        <f>'ZBud Extract Monthly'!G154</f>
        <v>6340.7</v>
      </c>
      <c r="T155" s="2">
        <f>'NRL Extract'!D154</f>
        <v>1.7489999999999997</v>
      </c>
      <c r="U155" s="2">
        <f>'ZBud Extract Monthly'!H154</f>
        <v>4179.3999999999996</v>
      </c>
      <c r="V155" s="2">
        <f>'ZBud Extract Monthly'!U154</f>
        <v>104.99</v>
      </c>
      <c r="W155" s="2">
        <f>'ZBud Extract Monthly'!O154</f>
        <v>307.27</v>
      </c>
      <c r="X155" s="2">
        <f>'ZBud Extract Monthly'!N154</f>
        <v>79.150000000000006</v>
      </c>
      <c r="Y155" s="2">
        <f>'Strm Hydr Analysis'!F158</f>
        <v>40946.181818181831</v>
      </c>
      <c r="Z155" s="2"/>
      <c r="AA155" s="2"/>
      <c r="AB155" s="2"/>
      <c r="AC155" s="2"/>
      <c r="AD155" s="2"/>
      <c r="AE155" s="2"/>
      <c r="AF155" s="2"/>
    </row>
    <row r="156" spans="2:32" x14ac:dyDescent="0.3">
      <c r="B156">
        <v>2002</v>
      </c>
      <c r="C156">
        <v>4</v>
      </c>
      <c r="D156">
        <f t="shared" si="2"/>
        <v>2002</v>
      </c>
      <c r="E156" s="2">
        <f>'Divs Extract'!D155+'ZBud Extract Monthly'!O155</f>
        <v>459.99495460440983</v>
      </c>
      <c r="F156" s="2">
        <f>'Strm Hydr Analysis'!D159</f>
        <v>37247.345454545452</v>
      </c>
      <c r="G156" s="2">
        <f>'Strm Hydr Analysis'!E159</f>
        <v>926.4595041322317</v>
      </c>
      <c r="H156" s="2"/>
      <c r="I156" s="2"/>
      <c r="J156" s="2"/>
      <c r="K156" s="2">
        <f>'ZBud Extract Monthly'!C155</f>
        <v>1762.3</v>
      </c>
      <c r="L156" s="2">
        <f>'ZBud Extract Monthly'!K155</f>
        <v>4695.3</v>
      </c>
      <c r="M156" s="2">
        <f>'ZBud Extract Monthly'!L155</f>
        <v>200.2</v>
      </c>
      <c r="N156" s="2">
        <f>'ZBud Extract Monthly'!M155</f>
        <v>0</v>
      </c>
      <c r="O156" s="2">
        <f>'ZBud Extract Monthly'!V155</f>
        <v>3781.05</v>
      </c>
      <c r="P156" s="2">
        <f>'ZBud Extract Monthly'!D155</f>
        <v>3690</v>
      </c>
      <c r="Q156" s="2">
        <f>'ZBud Extract Monthly'!E155</f>
        <v>891.1</v>
      </c>
      <c r="R156" s="2">
        <f>'ZBud Extract Monthly'!F155</f>
        <v>739.6</v>
      </c>
      <c r="S156" s="2">
        <f>'ZBud Extract Monthly'!G155</f>
        <v>3988.9</v>
      </c>
      <c r="T156" s="2">
        <f>'NRL Extract'!D155</f>
        <v>3.0979999999999999</v>
      </c>
      <c r="U156" s="2">
        <f>'ZBud Extract Monthly'!H155</f>
        <v>2135.5</v>
      </c>
      <c r="V156" s="2">
        <f>'ZBud Extract Monthly'!U155</f>
        <v>52.91</v>
      </c>
      <c r="W156" s="2">
        <f>'ZBud Extract Monthly'!O155</f>
        <v>297.36</v>
      </c>
      <c r="X156" s="2">
        <f>'ZBud Extract Monthly'!N155</f>
        <v>277.87</v>
      </c>
      <c r="Y156" s="2">
        <f>'Strm Hydr Analysis'!F159</f>
        <v>38839.438016528926</v>
      </c>
      <c r="Z156" s="2"/>
      <c r="AA156" s="2"/>
      <c r="AB156" s="2"/>
      <c r="AC156" s="2"/>
      <c r="AD156" s="2"/>
      <c r="AE156" s="2"/>
      <c r="AF156" s="2"/>
    </row>
    <row r="157" spans="2:32" x14ac:dyDescent="0.3">
      <c r="B157">
        <v>2002</v>
      </c>
      <c r="C157">
        <v>5</v>
      </c>
      <c r="D157">
        <f t="shared" si="2"/>
        <v>2002</v>
      </c>
      <c r="E157" s="2">
        <f>'Divs Extract'!D156+'ZBud Extract Monthly'!O156</f>
        <v>525.49164179104469</v>
      </c>
      <c r="F157" s="2">
        <f>'Strm Hydr Analysis'!D160</f>
        <v>38204.628099173555</v>
      </c>
      <c r="G157" s="2">
        <f>'Strm Hydr Analysis'!E160</f>
        <v>1665.0446280991728</v>
      </c>
      <c r="H157" s="2"/>
      <c r="I157" s="2"/>
      <c r="J157" s="2"/>
      <c r="K157" s="2">
        <f>'ZBud Extract Monthly'!C156</f>
        <v>6410.4</v>
      </c>
      <c r="L157" s="2">
        <f>'ZBud Extract Monthly'!K156</f>
        <v>6860.2000000000007</v>
      </c>
      <c r="M157" s="2">
        <f>'ZBud Extract Monthly'!L156</f>
        <v>30.6</v>
      </c>
      <c r="N157" s="2">
        <f>'ZBud Extract Monthly'!M156</f>
        <v>0</v>
      </c>
      <c r="O157" s="2">
        <f>'ZBud Extract Monthly'!V156</f>
        <v>3188.25</v>
      </c>
      <c r="P157" s="2">
        <f>'ZBud Extract Monthly'!D156</f>
        <v>6043.5</v>
      </c>
      <c r="Q157" s="2">
        <f>'ZBud Extract Monthly'!E156</f>
        <v>833.2</v>
      </c>
      <c r="R157" s="2">
        <f>'ZBud Extract Monthly'!F156</f>
        <v>476.7</v>
      </c>
      <c r="S157" s="2">
        <f>'ZBud Extract Monthly'!G156</f>
        <v>2612.9</v>
      </c>
      <c r="T157" s="2">
        <f>'NRL Extract'!D156</f>
        <v>3.5019999999999993</v>
      </c>
      <c r="U157" s="2">
        <f>'ZBud Extract Monthly'!H156</f>
        <v>2299.2999999999997</v>
      </c>
      <c r="V157" s="2">
        <f>'ZBud Extract Monthly'!U156</f>
        <v>97</v>
      </c>
      <c r="W157" s="2">
        <f>'ZBud Extract Monthly'!O156</f>
        <v>307.27</v>
      </c>
      <c r="X157" s="2">
        <f>'ZBud Extract Monthly'!N156</f>
        <v>268.33999999999997</v>
      </c>
      <c r="Y157" s="2">
        <f>'Strm Hydr Analysis'!F160</f>
        <v>39874.413223140487</v>
      </c>
      <c r="Z157" s="2"/>
      <c r="AA157" s="2"/>
      <c r="AB157" s="2"/>
      <c r="AC157" s="2"/>
      <c r="AD157" s="2"/>
      <c r="AE157" s="2"/>
      <c r="AF157" s="2"/>
    </row>
    <row r="158" spans="2:32" x14ac:dyDescent="0.3">
      <c r="B158">
        <v>2002</v>
      </c>
      <c r="C158">
        <v>6</v>
      </c>
      <c r="D158">
        <f t="shared" si="2"/>
        <v>2002</v>
      </c>
      <c r="E158" s="2">
        <f>'Divs Extract'!D157+'ZBud Extract Monthly'!O157</f>
        <v>570.87017427385877</v>
      </c>
      <c r="F158" s="2">
        <f>'Strm Hydr Analysis'!D161</f>
        <v>37915.219834710755</v>
      </c>
      <c r="G158" s="2">
        <f>'Strm Hydr Analysis'!E161</f>
        <v>828.89256198347141</v>
      </c>
      <c r="H158" s="2"/>
      <c r="I158" s="2"/>
      <c r="J158" s="2"/>
      <c r="K158" s="2">
        <f>'ZBud Extract Monthly'!C157</f>
        <v>0</v>
      </c>
      <c r="L158" s="2">
        <f>'ZBud Extract Monthly'!K157</f>
        <v>8044.1</v>
      </c>
      <c r="M158" s="2">
        <f>'ZBud Extract Monthly'!L157</f>
        <v>14.9</v>
      </c>
      <c r="N158" s="2">
        <f>'ZBud Extract Monthly'!M157</f>
        <v>1062.3</v>
      </c>
      <c r="O158" s="2">
        <f>'ZBud Extract Monthly'!V157</f>
        <v>1886.45</v>
      </c>
      <c r="P158" s="2">
        <f>'ZBud Extract Monthly'!D157</f>
        <v>7683.5</v>
      </c>
      <c r="Q158" s="2">
        <f>'ZBud Extract Monthly'!E157</f>
        <v>586.1</v>
      </c>
      <c r="R158" s="2">
        <f>'ZBud Extract Monthly'!F157</f>
        <v>382.9</v>
      </c>
      <c r="S158" s="2">
        <f>'ZBud Extract Monthly'!G157</f>
        <v>1899.5</v>
      </c>
      <c r="T158" s="2">
        <f>'NRL Extract'!D157</f>
        <v>6.0540000000000038</v>
      </c>
      <c r="U158" s="2">
        <f>'ZBud Extract Monthly'!H157</f>
        <v>1956.8999999999999</v>
      </c>
      <c r="V158" s="2">
        <f>'ZBud Extract Monthly'!U157</f>
        <v>236.04</v>
      </c>
      <c r="W158" s="2">
        <f>'ZBud Extract Monthly'!O157</f>
        <v>297.36</v>
      </c>
      <c r="X158" s="2">
        <f>'ZBud Extract Monthly'!N157</f>
        <v>422.23</v>
      </c>
      <c r="Y158" s="2">
        <f>'Strm Hydr Analysis'!F161</f>
        <v>39276.83305785124</v>
      </c>
      <c r="Z158" s="2"/>
      <c r="AA158" s="2"/>
      <c r="AB158" s="2"/>
      <c r="AC158" s="2"/>
      <c r="AD158" s="2"/>
      <c r="AE158" s="2"/>
      <c r="AF158" s="2"/>
    </row>
    <row r="159" spans="2:32" x14ac:dyDescent="0.3">
      <c r="B159">
        <v>2002</v>
      </c>
      <c r="C159">
        <v>7</v>
      </c>
      <c r="D159">
        <f t="shared" si="2"/>
        <v>2002</v>
      </c>
      <c r="E159" s="2">
        <f>'Divs Extract'!D158+'ZBud Extract Monthly'!O158</f>
        <v>618.96542021533037</v>
      </c>
      <c r="F159" s="2">
        <f>'Strm Hydr Analysis'!D162</f>
        <v>44041.130578512406</v>
      </c>
      <c r="G159" s="2">
        <f>'Strm Hydr Analysis'!E162</f>
        <v>856.52231404958707</v>
      </c>
      <c r="H159" s="2"/>
      <c r="I159" s="2"/>
      <c r="J159" s="2"/>
      <c r="K159" s="2">
        <f>'ZBud Extract Monthly'!C158</f>
        <v>0</v>
      </c>
      <c r="L159" s="2">
        <f>'ZBud Extract Monthly'!K158</f>
        <v>8043.5</v>
      </c>
      <c r="M159" s="2">
        <f>'ZBud Extract Monthly'!L158</f>
        <v>14.9</v>
      </c>
      <c r="N159" s="2">
        <f>'ZBud Extract Monthly'!M158</f>
        <v>796.6</v>
      </c>
      <c r="O159" s="2">
        <f>'ZBud Extract Monthly'!V158</f>
        <v>1674.68</v>
      </c>
      <c r="P159" s="2">
        <f>'ZBud Extract Monthly'!D158</f>
        <v>6675.4</v>
      </c>
      <c r="Q159" s="2">
        <f>'ZBud Extract Monthly'!E158</f>
        <v>373.8</v>
      </c>
      <c r="R159" s="2">
        <f>'ZBud Extract Monthly'!F158</f>
        <v>813.9</v>
      </c>
      <c r="S159" s="2">
        <f>'ZBud Extract Monthly'!G158</f>
        <v>411.8</v>
      </c>
      <c r="T159" s="2">
        <f>'NRL Extract'!D158</f>
        <v>6.2530000000000019</v>
      </c>
      <c r="U159" s="2">
        <f>'ZBud Extract Monthly'!H158</f>
        <v>2044.8999999999999</v>
      </c>
      <c r="V159" s="2">
        <f>'ZBud Extract Monthly'!U158</f>
        <v>351.72</v>
      </c>
      <c r="W159" s="2">
        <f>'ZBud Extract Monthly'!O158</f>
        <v>307.27</v>
      </c>
      <c r="X159" s="2">
        <f>'ZBud Extract Monthly'!N158</f>
        <v>418.58</v>
      </c>
      <c r="Y159" s="2">
        <f>'Strm Hydr Analysis'!F162</f>
        <v>45390.327272727256</v>
      </c>
      <c r="Z159" s="2"/>
      <c r="AA159" s="2"/>
      <c r="AB159" s="2"/>
      <c r="AC159" s="2"/>
      <c r="AD159" s="2"/>
      <c r="AE159" s="2"/>
      <c r="AF159" s="2"/>
    </row>
    <row r="160" spans="2:32" x14ac:dyDescent="0.3">
      <c r="B160">
        <v>2002</v>
      </c>
      <c r="C160">
        <v>8</v>
      </c>
      <c r="D160">
        <f t="shared" si="2"/>
        <v>2002</v>
      </c>
      <c r="E160" s="2">
        <f>'Divs Extract'!D159+'ZBud Extract Monthly'!O159</f>
        <v>603.17656716417923</v>
      </c>
      <c r="F160" s="2">
        <f>'Strm Hydr Analysis'!D163</f>
        <v>49080.971900826429</v>
      </c>
      <c r="G160" s="2">
        <f>'Strm Hydr Analysis'!E163</f>
        <v>856.52231404958707</v>
      </c>
      <c r="H160" s="2"/>
      <c r="I160" s="2"/>
      <c r="J160" s="2"/>
      <c r="K160" s="2">
        <f>'ZBud Extract Monthly'!C159</f>
        <v>0</v>
      </c>
      <c r="L160" s="2">
        <f>'ZBud Extract Monthly'!K159</f>
        <v>6054.2000000000007</v>
      </c>
      <c r="M160" s="2">
        <f>'ZBud Extract Monthly'!L159</f>
        <v>53.3</v>
      </c>
      <c r="N160" s="2">
        <f>'ZBud Extract Monthly'!M159</f>
        <v>0</v>
      </c>
      <c r="O160" s="2">
        <f>'ZBud Extract Monthly'!V159</f>
        <v>1921.98</v>
      </c>
      <c r="P160" s="2">
        <f>'ZBud Extract Monthly'!D159</f>
        <v>5312.2</v>
      </c>
      <c r="Q160" s="2">
        <f>'ZBud Extract Monthly'!E159</f>
        <v>374</v>
      </c>
      <c r="R160" s="2">
        <f>'ZBud Extract Monthly'!F159</f>
        <v>629.5</v>
      </c>
      <c r="S160" s="2">
        <f>'ZBud Extract Monthly'!G159</f>
        <v>197.8</v>
      </c>
      <c r="T160" s="2">
        <f>'NRL Extract'!D159</f>
        <v>5.0489999999999995</v>
      </c>
      <c r="U160" s="2">
        <f>'ZBud Extract Monthly'!H159</f>
        <v>1867.8999999999999</v>
      </c>
      <c r="V160" s="2">
        <f>'ZBud Extract Monthly'!U159</f>
        <v>192.82</v>
      </c>
      <c r="W160" s="2">
        <f>'ZBud Extract Monthly'!O159</f>
        <v>307.27</v>
      </c>
      <c r="X160" s="2">
        <f>'ZBud Extract Monthly'!N159</f>
        <v>355.01</v>
      </c>
      <c r="Y160" s="2">
        <f>'Strm Hydr Analysis'!F163</f>
        <v>50367.768595041336</v>
      </c>
      <c r="Z160" s="2"/>
      <c r="AA160" s="2"/>
      <c r="AB160" s="2"/>
      <c r="AC160" s="2"/>
      <c r="AD160" s="2"/>
      <c r="AE160" s="2"/>
      <c r="AF160" s="2"/>
    </row>
    <row r="161" spans="2:32" x14ac:dyDescent="0.3">
      <c r="B161">
        <v>2002</v>
      </c>
      <c r="C161">
        <v>9</v>
      </c>
      <c r="D161">
        <f t="shared" si="2"/>
        <v>2002</v>
      </c>
      <c r="E161" s="2">
        <f>'Divs Extract'!D160+'ZBud Extract Monthly'!O160</f>
        <v>618.84185621909467</v>
      </c>
      <c r="F161" s="2">
        <f>'Strm Hydr Analysis'!D164</f>
        <v>37869.600000000013</v>
      </c>
      <c r="G161" s="2">
        <f>'Strm Hydr Analysis'!E164</f>
        <v>828.89256198347141</v>
      </c>
      <c r="H161" s="2"/>
      <c r="I161" s="2"/>
      <c r="J161" s="2"/>
      <c r="K161" s="2">
        <f>'ZBud Extract Monthly'!C160</f>
        <v>0</v>
      </c>
      <c r="L161" s="2">
        <f>'ZBud Extract Monthly'!K160</f>
        <v>3344.5</v>
      </c>
      <c r="M161" s="2">
        <f>'ZBud Extract Monthly'!L160</f>
        <v>8.6999999999999993</v>
      </c>
      <c r="N161" s="2">
        <f>'ZBud Extract Monthly'!M160</f>
        <v>1399.2</v>
      </c>
      <c r="O161" s="2">
        <f>'ZBud Extract Monthly'!V160</f>
        <v>2083.3000000000002</v>
      </c>
      <c r="P161" s="2">
        <f>'ZBud Extract Monthly'!D160</f>
        <v>3712.2</v>
      </c>
      <c r="Q161" s="2">
        <f>'ZBud Extract Monthly'!E160</f>
        <v>314.39999999999998</v>
      </c>
      <c r="R161" s="2">
        <f>'ZBud Extract Monthly'!F160</f>
        <v>431.2</v>
      </c>
      <c r="S161" s="2">
        <f>'ZBud Extract Monthly'!G160</f>
        <v>95.1</v>
      </c>
      <c r="T161" s="2">
        <f>'NRL Extract'!D160</f>
        <v>5.2839999999999998</v>
      </c>
      <c r="U161" s="2">
        <f>'ZBud Extract Monthly'!H160</f>
        <v>1628.8999999999999</v>
      </c>
      <c r="V161" s="2">
        <f>'ZBud Extract Monthly'!U160</f>
        <v>122.02</v>
      </c>
      <c r="W161" s="2">
        <f>'ZBud Extract Monthly'!O160</f>
        <v>297.36</v>
      </c>
      <c r="X161" s="2">
        <f>'ZBud Extract Monthly'!N160</f>
        <v>307.12</v>
      </c>
      <c r="Y161" s="2">
        <f>'Strm Hydr Analysis'!F164</f>
        <v>39128.251239669422</v>
      </c>
      <c r="Z161" s="2"/>
      <c r="AA161" s="2"/>
      <c r="AB161" s="2"/>
      <c r="AC161" s="2"/>
      <c r="AD161" s="2"/>
      <c r="AE161" s="2"/>
      <c r="AF161" s="2"/>
    </row>
    <row r="162" spans="2:32" x14ac:dyDescent="0.3">
      <c r="B162">
        <v>2002</v>
      </c>
      <c r="C162">
        <v>10</v>
      </c>
      <c r="D162">
        <f t="shared" si="2"/>
        <v>2003</v>
      </c>
      <c r="E162" s="2">
        <f>'Divs Extract'!D161+'ZBud Extract Monthly'!O161</f>
        <v>507.08539584093398</v>
      </c>
      <c r="F162" s="2">
        <f>'Strm Hydr Analysis'!D165</f>
        <v>39072.614876033069</v>
      </c>
      <c r="G162" s="2">
        <f>'Strm Hydr Analysis'!E165</f>
        <v>856.52231404958707</v>
      </c>
      <c r="H162" s="2"/>
      <c r="I162" s="2"/>
      <c r="J162" s="2"/>
      <c r="K162" s="2">
        <f>'ZBud Extract Monthly'!C161</f>
        <v>0</v>
      </c>
      <c r="L162" s="2">
        <f>'ZBud Extract Monthly'!K161</f>
        <v>4268.3999999999996</v>
      </c>
      <c r="M162" s="2">
        <f>'ZBud Extract Monthly'!L161</f>
        <v>0.9</v>
      </c>
      <c r="N162" s="2">
        <f>'ZBud Extract Monthly'!M161</f>
        <v>1104.4000000000001</v>
      </c>
      <c r="O162" s="2">
        <f>'ZBud Extract Monthly'!V161</f>
        <v>2367.61</v>
      </c>
      <c r="P162" s="2">
        <f>'ZBud Extract Monthly'!D161</f>
        <v>2295</v>
      </c>
      <c r="Q162" s="2">
        <f>'ZBud Extract Monthly'!E161</f>
        <v>294.60000000000002</v>
      </c>
      <c r="R162" s="2">
        <f>'ZBud Extract Monthly'!F161</f>
        <v>379</v>
      </c>
      <c r="S162" s="2">
        <f>'ZBud Extract Monthly'!G161</f>
        <v>44.9</v>
      </c>
      <c r="T162" s="2">
        <f>'NRL Extract'!D161</f>
        <v>2.754999999999999</v>
      </c>
      <c r="U162" s="2">
        <f>'ZBud Extract Monthly'!H161</f>
        <v>1828.2000000000003</v>
      </c>
      <c r="V162" s="2">
        <f>'ZBud Extract Monthly'!U161</f>
        <v>113.38</v>
      </c>
      <c r="W162" s="2">
        <f>'ZBud Extract Monthly'!O161</f>
        <v>307.27</v>
      </c>
      <c r="X162" s="2">
        <f>'ZBud Extract Monthly'!N161</f>
        <v>177.61</v>
      </c>
      <c r="Y162" s="2">
        <f>'Strm Hydr Analysis'!F165</f>
        <v>40270.948760330575</v>
      </c>
      <c r="Z162" s="2"/>
      <c r="AA162" s="2"/>
      <c r="AB162" s="2"/>
      <c r="AC162" s="2"/>
      <c r="AD162" s="2"/>
      <c r="AE162" s="2"/>
      <c r="AF162" s="2"/>
    </row>
    <row r="163" spans="2:32" x14ac:dyDescent="0.3">
      <c r="B163">
        <v>2002</v>
      </c>
      <c r="C163">
        <v>11</v>
      </c>
      <c r="D163">
        <f t="shared" si="2"/>
        <v>2003</v>
      </c>
      <c r="E163" s="2">
        <f>'Divs Extract'!D162+'ZBud Extract Monthly'!O162</f>
        <v>435.29344867358714</v>
      </c>
      <c r="F163" s="2">
        <f>'Strm Hydr Analysis'!D166</f>
        <v>37651.557024793379</v>
      </c>
      <c r="G163" s="2">
        <f>'Strm Hydr Analysis'!E166</f>
        <v>4623.292561983465</v>
      </c>
      <c r="H163" s="2"/>
      <c r="I163" s="2"/>
      <c r="J163" s="2"/>
      <c r="K163" s="2">
        <f>'ZBud Extract Monthly'!C162</f>
        <v>15985</v>
      </c>
      <c r="L163" s="2">
        <f>'ZBud Extract Monthly'!K162</f>
        <v>620.4</v>
      </c>
      <c r="M163" s="2">
        <f>'ZBud Extract Monthly'!L162</f>
        <v>2.6</v>
      </c>
      <c r="N163" s="2">
        <f>'ZBud Extract Monthly'!M162</f>
        <v>924.7</v>
      </c>
      <c r="O163" s="2">
        <f>'ZBud Extract Monthly'!V162</f>
        <v>2825.77</v>
      </c>
      <c r="P163" s="2">
        <f>'ZBud Extract Monthly'!D162</f>
        <v>1997.1</v>
      </c>
      <c r="Q163" s="2">
        <f>'ZBud Extract Monthly'!E162</f>
        <v>586.70000000000005</v>
      </c>
      <c r="R163" s="2">
        <f>'ZBud Extract Monthly'!F162</f>
        <v>238.7</v>
      </c>
      <c r="S163" s="2">
        <f>'ZBud Extract Monthly'!G162</f>
        <v>2666.4</v>
      </c>
      <c r="T163" s="2">
        <f>'NRL Extract'!D162</f>
        <v>2.6129999999999991</v>
      </c>
      <c r="U163" s="2">
        <f>'ZBud Extract Monthly'!H162</f>
        <v>4147.1000000000004</v>
      </c>
      <c r="V163" s="2">
        <f>'ZBud Extract Monthly'!U162</f>
        <v>165.85</v>
      </c>
      <c r="W163" s="2">
        <f>'ZBud Extract Monthly'!O162</f>
        <v>297.36</v>
      </c>
      <c r="X163" s="2">
        <f>'ZBud Extract Monthly'!N162</f>
        <v>116.26</v>
      </c>
      <c r="Y163" s="2">
        <f>'Strm Hydr Analysis'!F166</f>
        <v>39780.47603305785</v>
      </c>
      <c r="Z163" s="2"/>
      <c r="AA163" s="2"/>
      <c r="AB163" s="2"/>
      <c r="AC163" s="2"/>
      <c r="AD163" s="2"/>
      <c r="AE163" s="2"/>
      <c r="AF163" s="2"/>
    </row>
    <row r="164" spans="2:32" x14ac:dyDescent="0.3">
      <c r="B164">
        <v>2002</v>
      </c>
      <c r="C164">
        <v>12</v>
      </c>
      <c r="D164">
        <f t="shared" si="2"/>
        <v>2003</v>
      </c>
      <c r="E164" s="2">
        <f>'Divs Extract'!D163+'ZBud Extract Monthly'!O163</f>
        <v>410.80824948311511</v>
      </c>
      <c r="F164" s="2">
        <f>'Strm Hydr Analysis'!D167</f>
        <v>38703.927272727284</v>
      </c>
      <c r="G164" s="2">
        <f>'Strm Hydr Analysis'!E167</f>
        <v>18676.264462809922</v>
      </c>
      <c r="H164" s="2"/>
      <c r="I164" s="2"/>
      <c r="J164" s="2"/>
      <c r="K164" s="2">
        <f>'ZBud Extract Monthly'!C163</f>
        <v>57051.5</v>
      </c>
      <c r="L164" s="2">
        <f>'ZBud Extract Monthly'!K163</f>
        <v>445.09999999999997</v>
      </c>
      <c r="M164" s="2">
        <f>'ZBud Extract Monthly'!L163</f>
        <v>12.2</v>
      </c>
      <c r="N164" s="2">
        <f>'ZBud Extract Monthly'!M163</f>
        <v>755</v>
      </c>
      <c r="O164" s="2">
        <f>'ZBud Extract Monthly'!V163</f>
        <v>4843.58</v>
      </c>
      <c r="P164" s="2">
        <f>'ZBud Extract Monthly'!D163</f>
        <v>1575.8999999999999</v>
      </c>
      <c r="Q164" s="2">
        <f>'ZBud Extract Monthly'!E163</f>
        <v>511.7</v>
      </c>
      <c r="R164" s="2">
        <f>'ZBud Extract Monthly'!F163</f>
        <v>176.2</v>
      </c>
      <c r="S164" s="2">
        <f>'ZBud Extract Monthly'!G163</f>
        <v>2598.5</v>
      </c>
      <c r="T164" s="2">
        <f>'NRL Extract'!D163</f>
        <v>1.46</v>
      </c>
      <c r="U164" s="2">
        <f>'ZBud Extract Monthly'!H163</f>
        <v>25222.400000000001</v>
      </c>
      <c r="V164" s="2">
        <f>'ZBud Extract Monthly'!U163</f>
        <v>350.97</v>
      </c>
      <c r="W164" s="2">
        <f>'ZBud Extract Monthly'!O163</f>
        <v>307.27</v>
      </c>
      <c r="X164" s="2">
        <f>'ZBud Extract Monthly'!N163</f>
        <v>94.9</v>
      </c>
      <c r="Y164" s="2">
        <f>'Strm Hydr Analysis'!F167</f>
        <v>44478.228099173546</v>
      </c>
      <c r="Z164" s="2"/>
      <c r="AA164" s="2"/>
      <c r="AB164" s="2"/>
      <c r="AC164" s="2"/>
      <c r="AD164" s="2"/>
      <c r="AE164" s="2"/>
      <c r="AF164" s="2"/>
    </row>
    <row r="165" spans="2:32" x14ac:dyDescent="0.3">
      <c r="B165">
        <v>2003</v>
      </c>
      <c r="C165">
        <v>1</v>
      </c>
      <c r="D165">
        <f t="shared" si="2"/>
        <v>2003</v>
      </c>
      <c r="E165" s="2">
        <f>'Divs Extract'!D164+'ZBud Extract Monthly'!O164</f>
        <v>407.10532846715324</v>
      </c>
      <c r="F165" s="2">
        <f>'Strm Hydr Analysis'!D168</f>
        <v>39181.547107438026</v>
      </c>
      <c r="G165" s="2">
        <f>'Strm Hydr Analysis'!E168</f>
        <v>3241.9041322314069</v>
      </c>
      <c r="H165" s="2"/>
      <c r="I165" s="2"/>
      <c r="J165" s="2"/>
      <c r="K165" s="2">
        <f>'ZBud Extract Monthly'!C164</f>
        <v>18970.8</v>
      </c>
      <c r="L165" s="2">
        <f>'ZBud Extract Monthly'!K164</f>
        <v>372.2</v>
      </c>
      <c r="M165" s="2">
        <f>'ZBud Extract Monthly'!L164</f>
        <v>44.6</v>
      </c>
      <c r="N165" s="2">
        <f>'ZBud Extract Monthly'!M164</f>
        <v>898.2</v>
      </c>
      <c r="O165" s="2">
        <f>'ZBud Extract Monthly'!V164</f>
        <v>6300.54</v>
      </c>
      <c r="P165" s="2">
        <f>'ZBud Extract Monthly'!D164</f>
        <v>1286.0999999999999</v>
      </c>
      <c r="Q165" s="2">
        <f>'ZBud Extract Monthly'!E164</f>
        <v>431.3</v>
      </c>
      <c r="R165" s="2">
        <f>'ZBud Extract Monthly'!F164</f>
        <v>140.5</v>
      </c>
      <c r="S165" s="2">
        <f>'ZBud Extract Monthly'!G164</f>
        <v>2207.3000000000002</v>
      </c>
      <c r="T165" s="2">
        <f>'NRL Extract'!D164</f>
        <v>1.3759999999999997</v>
      </c>
      <c r="U165" s="2">
        <f>'ZBud Extract Monthly'!H164</f>
        <v>19428.8</v>
      </c>
      <c r="V165" s="2">
        <f>'ZBud Extract Monthly'!U164</f>
        <v>99.94</v>
      </c>
      <c r="W165" s="2">
        <f>'ZBud Extract Monthly'!O164</f>
        <v>307.27</v>
      </c>
      <c r="X165" s="2">
        <f>'ZBud Extract Monthly'!N164</f>
        <v>64.52</v>
      </c>
      <c r="Y165" s="2">
        <f>'Strm Hydr Analysis'!F168</f>
        <v>42924.535537190102</v>
      </c>
      <c r="Z165" s="2"/>
      <c r="AA165" s="2"/>
      <c r="AB165" s="2"/>
      <c r="AC165" s="2"/>
      <c r="AD165" s="2"/>
      <c r="AE165" s="2"/>
      <c r="AF165" s="2"/>
    </row>
    <row r="166" spans="2:32" x14ac:dyDescent="0.3">
      <c r="B166">
        <v>2003</v>
      </c>
      <c r="C166">
        <v>2</v>
      </c>
      <c r="D166">
        <f t="shared" si="2"/>
        <v>2003</v>
      </c>
      <c r="E166" s="2">
        <f>'Divs Extract'!D165+'ZBud Extract Monthly'!O165</f>
        <v>366.13212765957445</v>
      </c>
      <c r="F166" s="2">
        <f>'Strm Hydr Analysis'!D169</f>
        <v>35164.343801652889</v>
      </c>
      <c r="G166" s="2">
        <f>'Strm Hydr Analysis'!E169</f>
        <v>2179.2793388429759</v>
      </c>
      <c r="H166" s="2"/>
      <c r="I166" s="2"/>
      <c r="J166" s="2"/>
      <c r="K166" s="2">
        <f>'ZBud Extract Monthly'!C165</f>
        <v>11610.8</v>
      </c>
      <c r="L166" s="2">
        <f>'ZBud Extract Monthly'!K165</f>
        <v>213.60000000000002</v>
      </c>
      <c r="M166" s="2">
        <f>'ZBud Extract Monthly'!L165</f>
        <v>2.6</v>
      </c>
      <c r="N166" s="2">
        <f>'ZBud Extract Monthly'!M165</f>
        <v>0</v>
      </c>
      <c r="O166" s="2">
        <f>'ZBud Extract Monthly'!V165</f>
        <v>3663.89</v>
      </c>
      <c r="P166" s="2">
        <f>'ZBud Extract Monthly'!D165</f>
        <v>2571.3000000000002</v>
      </c>
      <c r="Q166" s="2">
        <f>'ZBud Extract Monthly'!E165</f>
        <v>840.2</v>
      </c>
      <c r="R166" s="2">
        <f>'ZBud Extract Monthly'!F165</f>
        <v>291.60000000000002</v>
      </c>
      <c r="S166" s="2">
        <f>'ZBud Extract Monthly'!G165</f>
        <v>4430.6000000000004</v>
      </c>
      <c r="T166" s="2">
        <f>'NRL Extract'!D165</f>
        <v>1.3219999999999998</v>
      </c>
      <c r="U166" s="2">
        <f>'ZBud Extract Monthly'!H165</f>
        <v>5942.1</v>
      </c>
      <c r="V166" s="2">
        <f>'ZBud Extract Monthly'!U165</f>
        <v>246.81</v>
      </c>
      <c r="W166" s="2">
        <f>'ZBud Extract Monthly'!O165</f>
        <v>277.52999999999997</v>
      </c>
      <c r="X166" s="2">
        <f>'ZBud Extract Monthly'!N165</f>
        <v>48.36</v>
      </c>
      <c r="Y166" s="2">
        <f>'Strm Hydr Analysis'!F169</f>
        <v>37432.661157024791</v>
      </c>
      <c r="Z166" s="2"/>
      <c r="AA166" s="2"/>
      <c r="AB166" s="2"/>
      <c r="AC166" s="2"/>
      <c r="AD166" s="2"/>
      <c r="AE166" s="2"/>
      <c r="AF166" s="2"/>
    </row>
    <row r="167" spans="2:32" x14ac:dyDescent="0.3">
      <c r="B167">
        <v>2003</v>
      </c>
      <c r="C167">
        <v>3</v>
      </c>
      <c r="D167">
        <f t="shared" si="2"/>
        <v>2003</v>
      </c>
      <c r="E167" s="2">
        <f>'Divs Extract'!D166+'ZBud Extract Monthly'!O166</f>
        <v>427.22502614758855</v>
      </c>
      <c r="F167" s="2">
        <f>'Strm Hydr Analysis'!D170</f>
        <v>38751.5305785124</v>
      </c>
      <c r="G167" s="2">
        <f>'Strm Hydr Analysis'!E170</f>
        <v>4066.9685950413236</v>
      </c>
      <c r="H167" s="2"/>
      <c r="I167" s="2"/>
      <c r="J167" s="2"/>
      <c r="K167" s="2">
        <f>'ZBud Extract Monthly'!C166</f>
        <v>11974.1</v>
      </c>
      <c r="L167" s="2">
        <f>'ZBud Extract Monthly'!K166</f>
        <v>797.9</v>
      </c>
      <c r="M167" s="2">
        <f>'ZBud Extract Monthly'!L166</f>
        <v>7.9</v>
      </c>
      <c r="N167" s="2">
        <f>'ZBud Extract Monthly'!M166</f>
        <v>0</v>
      </c>
      <c r="O167" s="2">
        <f>'ZBud Extract Monthly'!V166</f>
        <v>5037.1499999999996</v>
      </c>
      <c r="P167" s="2">
        <f>'ZBud Extract Monthly'!D166</f>
        <v>3461.4</v>
      </c>
      <c r="Q167" s="2">
        <f>'ZBud Extract Monthly'!E166</f>
        <v>1025.5999999999999</v>
      </c>
      <c r="R167" s="2">
        <f>'ZBud Extract Monthly'!F166</f>
        <v>609.9</v>
      </c>
      <c r="S167" s="2">
        <f>'ZBud Extract Monthly'!G166</f>
        <v>6275</v>
      </c>
      <c r="T167" s="2">
        <f>'NRL Extract'!D166</f>
        <v>1.728999999999999</v>
      </c>
      <c r="U167" s="2">
        <f>'ZBud Extract Monthly'!H166</f>
        <v>3726.8</v>
      </c>
      <c r="V167" s="2">
        <f>'ZBud Extract Monthly'!U166</f>
        <v>93.29</v>
      </c>
      <c r="W167" s="2">
        <f>'ZBud Extract Monthly'!O166</f>
        <v>307.27</v>
      </c>
      <c r="X167" s="2">
        <f>'ZBud Extract Monthly'!N166</f>
        <v>97.67</v>
      </c>
      <c r="Y167" s="2">
        <f>'Strm Hydr Analysis'!F170</f>
        <v>40824.039669421487</v>
      </c>
      <c r="Z167" s="2"/>
      <c r="AA167" s="2"/>
      <c r="AB167" s="2"/>
      <c r="AC167" s="2"/>
      <c r="AD167" s="2"/>
      <c r="AE167" s="2"/>
      <c r="AF167" s="2"/>
    </row>
    <row r="168" spans="2:32" x14ac:dyDescent="0.3">
      <c r="B168">
        <v>2003</v>
      </c>
      <c r="C168">
        <v>4</v>
      </c>
      <c r="D168">
        <f t="shared" si="2"/>
        <v>2003</v>
      </c>
      <c r="E168" s="2">
        <f>'Divs Extract'!D167+'ZBud Extract Monthly'!O167</f>
        <v>458.71293014533524</v>
      </c>
      <c r="F168" s="2">
        <f>'Strm Hydr Analysis'!D171</f>
        <v>37463.325619834708</v>
      </c>
      <c r="G168" s="2">
        <f>'Strm Hydr Analysis'!E171</f>
        <v>5790.644628099175</v>
      </c>
      <c r="H168" s="2"/>
      <c r="I168" s="2"/>
      <c r="J168" s="2"/>
      <c r="K168" s="2">
        <f>'ZBud Extract Monthly'!C167</f>
        <v>25966.199999999997</v>
      </c>
      <c r="L168" s="2">
        <f>'ZBud Extract Monthly'!K167</f>
        <v>779.9</v>
      </c>
      <c r="M168" s="2">
        <f>'ZBud Extract Monthly'!L167</f>
        <v>5.2</v>
      </c>
      <c r="N168" s="2">
        <f>'ZBud Extract Monthly'!M167</f>
        <v>0</v>
      </c>
      <c r="O168" s="2">
        <f>'ZBud Extract Monthly'!V167</f>
        <v>4272.7299999999996</v>
      </c>
      <c r="P168" s="2">
        <f>'ZBud Extract Monthly'!D167</f>
        <v>2951.1000000000004</v>
      </c>
      <c r="Q168" s="2">
        <f>'ZBud Extract Monthly'!E167</f>
        <v>1050.2</v>
      </c>
      <c r="R168" s="2">
        <f>'ZBud Extract Monthly'!F167</f>
        <v>684.6</v>
      </c>
      <c r="S168" s="2">
        <f>'ZBud Extract Monthly'!G167</f>
        <v>4656.1000000000004</v>
      </c>
      <c r="T168" s="2">
        <f>'NRL Extract'!D167</f>
        <v>2.1429999999999998</v>
      </c>
      <c r="U168" s="2">
        <f>'ZBud Extract Monthly'!H167</f>
        <v>6998.8000000000011</v>
      </c>
      <c r="V168" s="2">
        <f>'ZBud Extract Monthly'!U167</f>
        <v>115.67</v>
      </c>
      <c r="W168" s="2">
        <f>'ZBud Extract Monthly'!O167</f>
        <v>297.36</v>
      </c>
      <c r="X168" s="2">
        <f>'ZBud Extract Monthly'!N167</f>
        <v>178.39</v>
      </c>
      <c r="Y168" s="2">
        <f>'Strm Hydr Analysis'!F171</f>
        <v>40361.117355371898</v>
      </c>
      <c r="Z168" s="2"/>
      <c r="AA168" s="2"/>
      <c r="AB168" s="2"/>
      <c r="AC168" s="2"/>
      <c r="AD168" s="2"/>
      <c r="AE168" s="2"/>
      <c r="AF168" s="2"/>
    </row>
    <row r="169" spans="2:32" x14ac:dyDescent="0.3">
      <c r="B169">
        <v>2003</v>
      </c>
      <c r="C169">
        <v>5</v>
      </c>
      <c r="D169">
        <f t="shared" si="2"/>
        <v>2003</v>
      </c>
      <c r="E169" s="2">
        <f>'Divs Extract'!D168+'ZBud Extract Monthly'!O168</f>
        <v>521.89721357850067</v>
      </c>
      <c r="F169" s="2">
        <f>'Strm Hydr Analysis'!D172</f>
        <v>38484.039669421487</v>
      </c>
      <c r="G169" s="2">
        <f>'Strm Hydr Analysis'!E172</f>
        <v>2064.6942148760309</v>
      </c>
      <c r="H169" s="2"/>
      <c r="I169" s="2"/>
      <c r="J169" s="2"/>
      <c r="K169" s="2">
        <f>'ZBud Extract Monthly'!C168</f>
        <v>5589.1</v>
      </c>
      <c r="L169" s="2">
        <f>'ZBud Extract Monthly'!K168</f>
        <v>4221.3</v>
      </c>
      <c r="M169" s="2">
        <f>'ZBud Extract Monthly'!L168</f>
        <v>0.9</v>
      </c>
      <c r="N169" s="2">
        <f>'ZBud Extract Monthly'!M168</f>
        <v>0</v>
      </c>
      <c r="O169" s="2">
        <f>'ZBud Extract Monthly'!V168</f>
        <v>4047.15</v>
      </c>
      <c r="P169" s="2">
        <f>'ZBud Extract Monthly'!D168</f>
        <v>5330.5</v>
      </c>
      <c r="Q169" s="2">
        <f>'ZBud Extract Monthly'!E168</f>
        <v>1240.7</v>
      </c>
      <c r="R169" s="2">
        <f>'ZBud Extract Monthly'!F168</f>
        <v>1049.5999999999999</v>
      </c>
      <c r="S169" s="2">
        <f>'ZBud Extract Monthly'!G168</f>
        <v>4808.3999999999996</v>
      </c>
      <c r="T169" s="2">
        <f>'NRL Extract'!D168</f>
        <v>3.5519999999999996</v>
      </c>
      <c r="U169" s="2">
        <f>'ZBud Extract Monthly'!H168</f>
        <v>7357</v>
      </c>
      <c r="V169" s="2">
        <f>'ZBud Extract Monthly'!U168</f>
        <v>65.16</v>
      </c>
      <c r="W169" s="2">
        <f>'ZBud Extract Monthly'!O168</f>
        <v>307.27</v>
      </c>
      <c r="X169" s="2">
        <f>'ZBud Extract Monthly'!N168</f>
        <v>241.95</v>
      </c>
      <c r="Y169" s="2">
        <f>'Strm Hydr Analysis'!F172</f>
        <v>40688.152066115705</v>
      </c>
      <c r="Z169" s="2"/>
      <c r="AA169" s="2"/>
      <c r="AB169" s="2"/>
      <c r="AC169" s="2"/>
      <c r="AD169" s="2"/>
      <c r="AE169" s="2"/>
      <c r="AF169" s="2"/>
    </row>
    <row r="170" spans="2:32" x14ac:dyDescent="0.3">
      <c r="B170">
        <v>2003</v>
      </c>
      <c r="C170">
        <v>6</v>
      </c>
      <c r="D170">
        <f t="shared" si="2"/>
        <v>2003</v>
      </c>
      <c r="E170" s="2">
        <f>'Divs Extract'!D169+'ZBud Extract Monthly'!O169</f>
        <v>558.74711401425179</v>
      </c>
      <c r="F170" s="2">
        <f>'Strm Hydr Analysis'!D173</f>
        <v>37259.266115702478</v>
      </c>
      <c r="G170" s="2">
        <f>'Strm Hydr Analysis'!E173</f>
        <v>828.89256198347141</v>
      </c>
      <c r="H170" s="2"/>
      <c r="I170" s="2"/>
      <c r="J170" s="2"/>
      <c r="K170" s="2">
        <f>'ZBud Extract Monthly'!C169</f>
        <v>0</v>
      </c>
      <c r="L170" s="2">
        <f>'ZBud Extract Monthly'!K169</f>
        <v>8889.6</v>
      </c>
      <c r="M170" s="2">
        <f>'ZBud Extract Monthly'!L169</f>
        <v>9.6</v>
      </c>
      <c r="N170" s="2">
        <f>'ZBud Extract Monthly'!M169</f>
        <v>1203.2</v>
      </c>
      <c r="O170" s="2">
        <f>'ZBud Extract Monthly'!V169</f>
        <v>2717.79</v>
      </c>
      <c r="P170" s="2">
        <f>'ZBud Extract Monthly'!D169</f>
        <v>7211.7999999999993</v>
      </c>
      <c r="Q170" s="2">
        <f>'ZBud Extract Monthly'!E169</f>
        <v>538.70000000000005</v>
      </c>
      <c r="R170" s="2">
        <f>'ZBud Extract Monthly'!F169</f>
        <v>648.6</v>
      </c>
      <c r="S170" s="2">
        <f>'ZBud Extract Monthly'!G169</f>
        <v>2609.6</v>
      </c>
      <c r="T170" s="2">
        <f>'NRL Extract'!D169</f>
        <v>5.077</v>
      </c>
      <c r="U170" s="2">
        <f>'ZBud Extract Monthly'!H169</f>
        <v>1988.8</v>
      </c>
      <c r="V170" s="2">
        <f>'ZBud Extract Monthly'!U169</f>
        <v>402.95</v>
      </c>
      <c r="W170" s="2">
        <f>'ZBud Extract Monthly'!O169</f>
        <v>297.36</v>
      </c>
      <c r="X170" s="2">
        <f>'ZBud Extract Monthly'!N169</f>
        <v>413.44</v>
      </c>
      <c r="Y170" s="2">
        <f>'Strm Hydr Analysis'!F173</f>
        <v>38736.535537190081</v>
      </c>
      <c r="Z170" s="2"/>
      <c r="AA170" s="2"/>
      <c r="AB170" s="2"/>
      <c r="AC170" s="2"/>
      <c r="AD170" s="2"/>
      <c r="AE170" s="2"/>
      <c r="AF170" s="2"/>
    </row>
    <row r="171" spans="2:32" x14ac:dyDescent="0.3">
      <c r="B171">
        <v>2003</v>
      </c>
      <c r="C171">
        <v>7</v>
      </c>
      <c r="D171">
        <f t="shared" si="2"/>
        <v>2003</v>
      </c>
      <c r="E171" s="2">
        <f>'Divs Extract'!D170+'ZBud Extract Monthly'!O170</f>
        <v>613.61304698623633</v>
      </c>
      <c r="F171" s="2">
        <f>'Strm Hydr Analysis'!D174</f>
        <v>41738.340495867786</v>
      </c>
      <c r="G171" s="2">
        <f>'Strm Hydr Analysis'!E174</f>
        <v>856.52231404958707</v>
      </c>
      <c r="H171" s="2"/>
      <c r="I171" s="2"/>
      <c r="J171" s="2"/>
      <c r="K171" s="2">
        <f>'ZBud Extract Monthly'!C170</f>
        <v>0</v>
      </c>
      <c r="L171" s="2">
        <f>'ZBud Extract Monthly'!K170</f>
        <v>7538.1</v>
      </c>
      <c r="M171" s="2">
        <f>'ZBud Extract Monthly'!L170</f>
        <v>29.6</v>
      </c>
      <c r="N171" s="2">
        <f>'ZBud Extract Monthly'!M170</f>
        <v>935</v>
      </c>
      <c r="O171" s="2">
        <f>'ZBud Extract Monthly'!V170</f>
        <v>1693.36</v>
      </c>
      <c r="P171" s="2">
        <f>'ZBud Extract Monthly'!D170</f>
        <v>7067.1</v>
      </c>
      <c r="Q171" s="2">
        <f>'ZBud Extract Monthly'!E170</f>
        <v>407.2</v>
      </c>
      <c r="R171" s="2">
        <f>'ZBud Extract Monthly'!F170</f>
        <v>959.2</v>
      </c>
      <c r="S171" s="2">
        <f>'ZBud Extract Monthly'!G170</f>
        <v>693.2</v>
      </c>
      <c r="T171" s="2">
        <f>'NRL Extract'!D170</f>
        <v>6.352999999999998</v>
      </c>
      <c r="U171" s="2">
        <f>'ZBud Extract Monthly'!H170</f>
        <v>1963.3000000000002</v>
      </c>
      <c r="V171" s="2">
        <f>'ZBud Extract Monthly'!U170</f>
        <v>505.62</v>
      </c>
      <c r="W171" s="2">
        <f>'ZBud Extract Monthly'!O170</f>
        <v>307.27</v>
      </c>
      <c r="X171" s="2">
        <f>'ZBud Extract Monthly'!N170</f>
        <v>460.47</v>
      </c>
      <c r="Y171" s="2">
        <f>'Strm Hydr Analysis'!F174</f>
        <v>43183.021487603313</v>
      </c>
      <c r="Z171" s="2"/>
      <c r="AA171" s="2"/>
      <c r="AB171" s="2"/>
      <c r="AC171" s="2"/>
      <c r="AD171" s="2"/>
      <c r="AE171" s="2"/>
      <c r="AF171" s="2"/>
    </row>
    <row r="172" spans="2:32" x14ac:dyDescent="0.3">
      <c r="B172">
        <v>2003</v>
      </c>
      <c r="C172">
        <v>8</v>
      </c>
      <c r="D172">
        <f t="shared" si="2"/>
        <v>2003</v>
      </c>
      <c r="E172" s="2">
        <f>'Divs Extract'!D171+'ZBud Extract Monthly'!O171</f>
        <v>599.17024100533661</v>
      </c>
      <c r="F172" s="2">
        <f>'Strm Hydr Analysis'!D175</f>
        <v>43735.993388429772</v>
      </c>
      <c r="G172" s="2">
        <f>'Strm Hydr Analysis'!E175</f>
        <v>1065.4809917355374</v>
      </c>
      <c r="H172" s="2"/>
      <c r="I172" s="2"/>
      <c r="J172" s="2"/>
      <c r="K172" s="2">
        <f>'ZBud Extract Monthly'!C171</f>
        <v>4380.8</v>
      </c>
      <c r="L172" s="2">
        <f>'ZBud Extract Monthly'!K171</f>
        <v>5480.1</v>
      </c>
      <c r="M172" s="2">
        <f>'ZBud Extract Monthly'!L171</f>
        <v>54</v>
      </c>
      <c r="N172" s="2">
        <f>'ZBud Extract Monthly'!M171</f>
        <v>0</v>
      </c>
      <c r="O172" s="2">
        <f>'ZBud Extract Monthly'!V171</f>
        <v>2279.9499999999998</v>
      </c>
      <c r="P172" s="2">
        <f>'ZBud Extract Monthly'!D171</f>
        <v>5211.6000000000004</v>
      </c>
      <c r="Q172" s="2">
        <f>'ZBud Extract Monthly'!E171</f>
        <v>675.7</v>
      </c>
      <c r="R172" s="2">
        <f>'ZBud Extract Monthly'!F171</f>
        <v>725.2</v>
      </c>
      <c r="S172" s="2">
        <f>'ZBud Extract Monthly'!G171</f>
        <v>1209.5999999999999</v>
      </c>
      <c r="T172" s="2">
        <f>'NRL Extract'!D171</f>
        <v>5.8369999999999989</v>
      </c>
      <c r="U172" s="2">
        <f>'ZBud Extract Monthly'!H171</f>
        <v>1813.8000000000002</v>
      </c>
      <c r="V172" s="2">
        <f>'ZBud Extract Monthly'!U171</f>
        <v>198.19</v>
      </c>
      <c r="W172" s="2">
        <f>'ZBud Extract Monthly'!O171</f>
        <v>307.27</v>
      </c>
      <c r="X172" s="2">
        <f>'ZBud Extract Monthly'!N171</f>
        <v>313.17</v>
      </c>
      <c r="Y172" s="2">
        <f>'Strm Hydr Analysis'!F175</f>
        <v>45305.1570247934</v>
      </c>
      <c r="Z172" s="2"/>
      <c r="AA172" s="2"/>
      <c r="AB172" s="2"/>
      <c r="AC172" s="2"/>
      <c r="AD172" s="2"/>
      <c r="AE172" s="2"/>
      <c r="AF172" s="2"/>
    </row>
    <row r="173" spans="2:32" x14ac:dyDescent="0.3">
      <c r="B173">
        <v>2003</v>
      </c>
      <c r="C173">
        <v>9</v>
      </c>
      <c r="D173">
        <f t="shared" si="2"/>
        <v>2003</v>
      </c>
      <c r="E173" s="2">
        <f>'Divs Extract'!D172+'ZBud Extract Monthly'!O172</f>
        <v>558.71335016062426</v>
      </c>
      <c r="F173" s="2">
        <f>'Strm Hydr Analysis'!D176</f>
        <v>37596.079338842988</v>
      </c>
      <c r="G173" s="2">
        <f>'Strm Hydr Analysis'!E176</f>
        <v>828.89256198347141</v>
      </c>
      <c r="H173" s="2"/>
      <c r="I173" s="2"/>
      <c r="J173" s="2"/>
      <c r="K173" s="2">
        <f>'ZBud Extract Monthly'!C172</f>
        <v>0</v>
      </c>
      <c r="L173" s="2">
        <f>'ZBud Extract Monthly'!K172</f>
        <v>4255.5999999999995</v>
      </c>
      <c r="M173" s="2">
        <f>'ZBud Extract Monthly'!L172</f>
        <v>2.6</v>
      </c>
      <c r="N173" s="2">
        <f>'ZBud Extract Monthly'!M172</f>
        <v>1655.1</v>
      </c>
      <c r="O173" s="2">
        <f>'ZBud Extract Monthly'!V172</f>
        <v>2572.58</v>
      </c>
      <c r="P173" s="2">
        <f>'ZBud Extract Monthly'!D172</f>
        <v>3679</v>
      </c>
      <c r="Q173" s="2">
        <f>'ZBud Extract Monthly'!E172</f>
        <v>426.2</v>
      </c>
      <c r="R173" s="2">
        <f>'ZBud Extract Monthly'!F172</f>
        <v>518.20000000000005</v>
      </c>
      <c r="S173" s="2">
        <f>'ZBud Extract Monthly'!G172</f>
        <v>855.4</v>
      </c>
      <c r="T173" s="2">
        <f>'NRL Extract'!D172</f>
        <v>4.3789999999999987</v>
      </c>
      <c r="U173" s="2">
        <f>'ZBud Extract Monthly'!H172</f>
        <v>1786.9</v>
      </c>
      <c r="V173" s="2">
        <f>'ZBud Extract Monthly'!U172</f>
        <v>115.82</v>
      </c>
      <c r="W173" s="2">
        <f>'ZBud Extract Monthly'!O172</f>
        <v>297.36</v>
      </c>
      <c r="X173" s="2">
        <f>'ZBud Extract Monthly'!N172</f>
        <v>301.10000000000002</v>
      </c>
      <c r="Y173" s="2">
        <f>'Strm Hydr Analysis'!F176</f>
        <v>38882.280991735541</v>
      </c>
      <c r="Z173" s="2"/>
      <c r="AA173" s="2"/>
      <c r="AB173" s="2"/>
      <c r="AC173" s="2"/>
      <c r="AD173" s="2"/>
      <c r="AE173" s="2"/>
      <c r="AF173" s="2"/>
    </row>
    <row r="174" spans="2:32" x14ac:dyDescent="0.3">
      <c r="B174">
        <v>2003</v>
      </c>
      <c r="C174">
        <v>10</v>
      </c>
      <c r="D174">
        <f t="shared" si="2"/>
        <v>2004</v>
      </c>
      <c r="E174" s="2">
        <f>'Divs Extract'!D173+'ZBud Extract Monthly'!O173</f>
        <v>520.77041539739685</v>
      </c>
      <c r="F174" s="2">
        <f>'Strm Hydr Analysis'!D177</f>
        <v>38525.672727272729</v>
      </c>
      <c r="G174" s="2">
        <f>'Strm Hydr Analysis'!E177</f>
        <v>856.52231404958707</v>
      </c>
      <c r="H174" s="2"/>
      <c r="I174" s="2"/>
      <c r="J174" s="2"/>
      <c r="K174" s="2">
        <f>'ZBud Extract Monthly'!C173</f>
        <v>744.80000000000007</v>
      </c>
      <c r="L174" s="2">
        <f>'ZBud Extract Monthly'!K173</f>
        <v>3861.1</v>
      </c>
      <c r="M174" s="2">
        <f>'ZBud Extract Monthly'!L173</f>
        <v>0.9</v>
      </c>
      <c r="N174" s="2">
        <f>'ZBud Extract Monthly'!M173</f>
        <v>1240.5999999999999</v>
      </c>
      <c r="O174" s="2">
        <f>'ZBud Extract Monthly'!V173</f>
        <v>2420.7800000000002</v>
      </c>
      <c r="P174" s="2">
        <f>'ZBud Extract Monthly'!D173</f>
        <v>2816.2</v>
      </c>
      <c r="Q174" s="2">
        <f>'ZBud Extract Monthly'!E173</f>
        <v>357.2</v>
      </c>
      <c r="R174" s="2">
        <f>'ZBud Extract Monthly'!F173</f>
        <v>477.1</v>
      </c>
      <c r="S174" s="2">
        <f>'ZBud Extract Monthly'!G173</f>
        <v>453.3</v>
      </c>
      <c r="T174" s="2">
        <f>'NRL Extract'!D173</f>
        <v>3.6279999999999983</v>
      </c>
      <c r="U174" s="2">
        <f>'ZBud Extract Monthly'!H173</f>
        <v>1905.5</v>
      </c>
      <c r="V174" s="2">
        <f>'ZBud Extract Monthly'!U173</f>
        <v>110.59</v>
      </c>
      <c r="W174" s="2">
        <f>'ZBud Extract Monthly'!O173</f>
        <v>307.27</v>
      </c>
      <c r="X174" s="2">
        <f>'ZBud Extract Monthly'!N173</f>
        <v>250.34</v>
      </c>
      <c r="Y174" s="2">
        <f>'Strm Hydr Analysis'!F177</f>
        <v>39820.621487603319</v>
      </c>
      <c r="Z174" s="2"/>
      <c r="AA174" s="2"/>
      <c r="AB174" s="2"/>
      <c r="AC174" s="2"/>
      <c r="AD174" s="2"/>
      <c r="AE174" s="2"/>
      <c r="AF174" s="2"/>
    </row>
    <row r="175" spans="2:32" x14ac:dyDescent="0.3">
      <c r="B175">
        <v>2003</v>
      </c>
      <c r="C175">
        <v>11</v>
      </c>
      <c r="D175">
        <f t="shared" si="2"/>
        <v>2004</v>
      </c>
      <c r="E175" s="2">
        <f>'Divs Extract'!D174+'ZBud Extract Monthly'!O174</f>
        <v>415.62688741721854</v>
      </c>
      <c r="F175" s="2">
        <f>'Strm Hydr Analysis'!D178</f>
        <v>37203.748760330593</v>
      </c>
      <c r="G175" s="2">
        <f>'Strm Hydr Analysis'!E178</f>
        <v>3291.5504132231431</v>
      </c>
      <c r="H175" s="2"/>
      <c r="I175" s="2"/>
      <c r="J175" s="2"/>
      <c r="K175" s="2">
        <f>'ZBud Extract Monthly'!C174</f>
        <v>16106.9</v>
      </c>
      <c r="L175" s="2">
        <f>'ZBud Extract Monthly'!K174</f>
        <v>470.3</v>
      </c>
      <c r="M175" s="2">
        <f>'ZBud Extract Monthly'!L174</f>
        <v>0.9</v>
      </c>
      <c r="N175" s="2">
        <f>'ZBud Extract Monthly'!M174</f>
        <v>1032.5999999999999</v>
      </c>
      <c r="O175" s="2">
        <f>'ZBud Extract Monthly'!V174</f>
        <v>2835.84</v>
      </c>
      <c r="P175" s="2">
        <f>'ZBud Extract Monthly'!D174</f>
        <v>1672.2</v>
      </c>
      <c r="Q175" s="2">
        <f>'ZBud Extract Monthly'!E174</f>
        <v>612.6</v>
      </c>
      <c r="R175" s="2">
        <f>'ZBud Extract Monthly'!F174</f>
        <v>224.9</v>
      </c>
      <c r="S175" s="2">
        <f>'ZBud Extract Monthly'!G174</f>
        <v>2631.2</v>
      </c>
      <c r="T175" s="2">
        <f>'NRL Extract'!D174</f>
        <v>1.669</v>
      </c>
      <c r="U175" s="2">
        <f>'ZBud Extract Monthly'!H174</f>
        <v>4252.3999999999996</v>
      </c>
      <c r="V175" s="2">
        <f>'ZBud Extract Monthly'!U174</f>
        <v>144.91999999999999</v>
      </c>
      <c r="W175" s="2">
        <f>'ZBud Extract Monthly'!O174</f>
        <v>297.36</v>
      </c>
      <c r="X175" s="2">
        <f>'ZBud Extract Monthly'!N174</f>
        <v>79.86</v>
      </c>
      <c r="Y175" s="2">
        <f>'Strm Hydr Analysis'!F178</f>
        <v>39288.277685950423</v>
      </c>
      <c r="Z175" s="2"/>
      <c r="AA175" s="2"/>
      <c r="AB175" s="2"/>
      <c r="AC175" s="2"/>
      <c r="AD175" s="2"/>
      <c r="AE175" s="2"/>
      <c r="AF175" s="2"/>
    </row>
    <row r="176" spans="2:32" x14ac:dyDescent="0.3">
      <c r="B176">
        <v>2003</v>
      </c>
      <c r="C176">
        <v>12</v>
      </c>
      <c r="D176">
        <f t="shared" si="2"/>
        <v>2004</v>
      </c>
      <c r="E176" s="2">
        <f>'Divs Extract'!D175+'ZBud Extract Monthly'!O175</f>
        <v>408.84021877205367</v>
      </c>
      <c r="F176" s="2">
        <f>'Strm Hydr Analysis'!D179</f>
        <v>38803.061157024807</v>
      </c>
      <c r="G176" s="2">
        <f>'Strm Hydr Analysis'!E179</f>
        <v>10047.947107438014</v>
      </c>
      <c r="H176" s="2"/>
      <c r="I176" s="2"/>
      <c r="J176" s="2"/>
      <c r="K176" s="2">
        <f>'ZBud Extract Monthly'!C175</f>
        <v>42263.9</v>
      </c>
      <c r="L176" s="2">
        <f>'ZBud Extract Monthly'!K175</f>
        <v>367.2</v>
      </c>
      <c r="M176" s="2">
        <f>'ZBud Extract Monthly'!L175</f>
        <v>15.7</v>
      </c>
      <c r="N176" s="2">
        <f>'ZBud Extract Monthly'!M175</f>
        <v>840.7</v>
      </c>
      <c r="O176" s="2">
        <f>'ZBud Extract Monthly'!V175</f>
        <v>4661.3100000000004</v>
      </c>
      <c r="P176" s="2">
        <f>'ZBud Extract Monthly'!D175</f>
        <v>1250.6999999999998</v>
      </c>
      <c r="Q176" s="2">
        <f>'ZBud Extract Monthly'!E175</f>
        <v>475.5</v>
      </c>
      <c r="R176" s="2">
        <f>'ZBud Extract Monthly'!F175</f>
        <v>161.9</v>
      </c>
      <c r="S176" s="2">
        <f>'ZBud Extract Monthly'!G175</f>
        <v>2245.3000000000002</v>
      </c>
      <c r="T176" s="2">
        <f>'NRL Extract'!D175</f>
        <v>1.4249999999999996</v>
      </c>
      <c r="U176" s="2">
        <f>'ZBud Extract Monthly'!H175</f>
        <v>21575.5</v>
      </c>
      <c r="V176" s="2">
        <f>'ZBud Extract Monthly'!U175</f>
        <v>253.47</v>
      </c>
      <c r="W176" s="2">
        <f>'ZBud Extract Monthly'!O175</f>
        <v>307.27</v>
      </c>
      <c r="X176" s="2">
        <f>'ZBud Extract Monthly'!N175</f>
        <v>71.989999999999995</v>
      </c>
      <c r="Y176" s="2">
        <f>'Strm Hydr Analysis'!F179</f>
        <v>43016.588429752068</v>
      </c>
      <c r="Z176" s="2"/>
      <c r="AA176" s="2"/>
      <c r="AB176" s="2"/>
      <c r="AC176" s="2"/>
      <c r="AD176" s="2"/>
      <c r="AE176" s="2"/>
      <c r="AF176" s="2"/>
    </row>
    <row r="177" spans="2:32" x14ac:dyDescent="0.3">
      <c r="B177">
        <v>2004</v>
      </c>
      <c r="C177">
        <v>1</v>
      </c>
      <c r="D177">
        <f t="shared" si="2"/>
        <v>2004</v>
      </c>
      <c r="E177" s="2">
        <f>'Divs Extract'!D176+'ZBud Extract Monthly'!O176</f>
        <v>411.20184979137684</v>
      </c>
      <c r="F177" s="2">
        <f>'Strm Hydr Analysis'!D180</f>
        <v>47943.352066115687</v>
      </c>
      <c r="G177" s="2">
        <f>'Strm Hydr Analysis'!E180</f>
        <v>3313.0314049586805</v>
      </c>
      <c r="H177" s="2"/>
      <c r="I177" s="2"/>
      <c r="J177" s="2"/>
      <c r="K177" s="2">
        <f>'ZBud Extract Monthly'!C176</f>
        <v>20835.800000000003</v>
      </c>
      <c r="L177" s="2">
        <f>'ZBud Extract Monthly'!K176</f>
        <v>396.4</v>
      </c>
      <c r="M177" s="2">
        <f>'ZBud Extract Monthly'!L176</f>
        <v>2.6</v>
      </c>
      <c r="N177" s="2">
        <f>'ZBud Extract Monthly'!M176</f>
        <v>987.4</v>
      </c>
      <c r="O177" s="2">
        <f>'ZBud Extract Monthly'!V176</f>
        <v>5923.63</v>
      </c>
      <c r="P177" s="2">
        <f>'ZBud Extract Monthly'!D176</f>
        <v>1420.3</v>
      </c>
      <c r="Q177" s="2">
        <f>'ZBud Extract Monthly'!E176</f>
        <v>539.70000000000005</v>
      </c>
      <c r="R177" s="2">
        <f>'ZBud Extract Monthly'!F176</f>
        <v>181.4</v>
      </c>
      <c r="S177" s="2">
        <f>'ZBud Extract Monthly'!G176</f>
        <v>2541.9</v>
      </c>
      <c r="T177" s="2">
        <f>'NRL Extract'!D176</f>
        <v>1.4440000000000002</v>
      </c>
      <c r="U177" s="2">
        <f>'ZBud Extract Monthly'!H176</f>
        <v>18084.400000000001</v>
      </c>
      <c r="V177" s="2">
        <f>'ZBud Extract Monthly'!U176</f>
        <v>109.94</v>
      </c>
      <c r="W177" s="2">
        <f>'ZBud Extract Monthly'!O176</f>
        <v>307.27</v>
      </c>
      <c r="X177" s="2">
        <f>'ZBud Extract Monthly'!N176</f>
        <v>71.39</v>
      </c>
      <c r="Y177" s="2">
        <f>'Strm Hydr Analysis'!F180</f>
        <v>51660.495867768594</v>
      </c>
      <c r="Z177" s="2"/>
      <c r="AA177" s="2"/>
      <c r="AB177" s="2"/>
      <c r="AC177" s="2"/>
      <c r="AD177" s="2"/>
      <c r="AE177" s="2"/>
      <c r="AF177" s="2"/>
    </row>
    <row r="178" spans="2:32" x14ac:dyDescent="0.3">
      <c r="B178">
        <v>2004</v>
      </c>
      <c r="C178">
        <v>2</v>
      </c>
      <c r="D178">
        <f t="shared" si="2"/>
        <v>2004</v>
      </c>
      <c r="E178" s="2">
        <f>'Divs Extract'!D177+'ZBud Extract Monthly'!O177</f>
        <v>379.65058181818176</v>
      </c>
      <c r="F178" s="2">
        <f>'Strm Hydr Analysis'!D181</f>
        <v>51163.775206611572</v>
      </c>
      <c r="G178" s="2">
        <f>'Strm Hydr Analysis'!E181</f>
        <v>9264.714049586777</v>
      </c>
      <c r="H178" s="2"/>
      <c r="I178" s="2"/>
      <c r="J178" s="2"/>
      <c r="K178" s="2">
        <f>'ZBud Extract Monthly'!C177</f>
        <v>36132.699999999997</v>
      </c>
      <c r="L178" s="2">
        <f>'ZBud Extract Monthly'!K177</f>
        <v>105.6</v>
      </c>
      <c r="M178" s="2">
        <f>'ZBud Extract Monthly'!L177</f>
        <v>2.6</v>
      </c>
      <c r="N178" s="2">
        <f>'ZBud Extract Monthly'!M177</f>
        <v>0</v>
      </c>
      <c r="O178" s="2">
        <f>'ZBud Extract Monthly'!V177</f>
        <v>4285.05</v>
      </c>
      <c r="P178" s="2">
        <f>'ZBud Extract Monthly'!D177</f>
        <v>2093.9</v>
      </c>
      <c r="Q178" s="2">
        <f>'ZBud Extract Monthly'!E177</f>
        <v>787.1</v>
      </c>
      <c r="R178" s="2">
        <f>'ZBud Extract Monthly'!F177</f>
        <v>281.5</v>
      </c>
      <c r="S178" s="2">
        <f>'ZBud Extract Monthly'!G177</f>
        <v>3768.6</v>
      </c>
      <c r="T178" s="2">
        <f>'NRL Extract'!D177</f>
        <v>1.3810000000000002</v>
      </c>
      <c r="U178" s="2">
        <f>'ZBud Extract Monthly'!H177</f>
        <v>17988.5</v>
      </c>
      <c r="V178" s="2">
        <f>'ZBud Extract Monthly'!U177</f>
        <v>332.15</v>
      </c>
      <c r="W178" s="2">
        <f>'ZBud Extract Monthly'!O177</f>
        <v>287.45</v>
      </c>
      <c r="X178" s="2">
        <f>'ZBud Extract Monthly'!N177</f>
        <v>52.33</v>
      </c>
      <c r="Y178" s="2">
        <f>'Strm Hydr Analysis'!F181</f>
        <v>55267.557024793379</v>
      </c>
      <c r="Z178" s="2"/>
      <c r="AA178" s="2"/>
      <c r="AB178" s="2"/>
      <c r="AC178" s="2"/>
      <c r="AD178" s="2"/>
      <c r="AE178" s="2"/>
      <c r="AF178" s="2"/>
    </row>
    <row r="179" spans="2:32" x14ac:dyDescent="0.3">
      <c r="B179">
        <v>2004</v>
      </c>
      <c r="C179">
        <v>3</v>
      </c>
      <c r="D179">
        <f t="shared" si="2"/>
        <v>2004</v>
      </c>
      <c r="E179" s="2">
        <f>'Divs Extract'!D178+'ZBud Extract Monthly'!O178</f>
        <v>434.46391113549095</v>
      </c>
      <c r="F179" s="2">
        <f>'Strm Hydr Analysis'!D182</f>
        <v>50232.476033057894</v>
      </c>
      <c r="G179" s="2">
        <f>'Strm Hydr Analysis'!E182</f>
        <v>1880.568595041321</v>
      </c>
      <c r="H179" s="2"/>
      <c r="I179" s="2"/>
      <c r="J179" s="2"/>
      <c r="K179" s="2">
        <f>'ZBud Extract Monthly'!C178</f>
        <v>7123.8</v>
      </c>
      <c r="L179" s="2">
        <f>'ZBud Extract Monthly'!K178</f>
        <v>1379.9</v>
      </c>
      <c r="M179" s="2">
        <f>'ZBud Extract Monthly'!L178</f>
        <v>9.6</v>
      </c>
      <c r="N179" s="2">
        <f>'ZBud Extract Monthly'!M178</f>
        <v>0</v>
      </c>
      <c r="O179" s="2">
        <f>'ZBud Extract Monthly'!V178</f>
        <v>6063.47</v>
      </c>
      <c r="P179" s="2">
        <f>'ZBud Extract Monthly'!D178</f>
        <v>3818.3</v>
      </c>
      <c r="Q179" s="2">
        <f>'ZBud Extract Monthly'!E178</f>
        <v>1187.3</v>
      </c>
      <c r="R179" s="2">
        <f>'ZBud Extract Monthly'!F178</f>
        <v>799.2</v>
      </c>
      <c r="S179" s="2">
        <f>'ZBud Extract Monthly'!G178</f>
        <v>6946.9</v>
      </c>
      <c r="T179" s="2">
        <f>'NRL Extract'!D178</f>
        <v>1.8330000000000004</v>
      </c>
      <c r="U179" s="2">
        <f>'ZBud Extract Monthly'!H178</f>
        <v>7005.5</v>
      </c>
      <c r="V179" s="2">
        <f>'ZBud Extract Monthly'!U178</f>
        <v>99.66</v>
      </c>
      <c r="W179" s="2">
        <f>'ZBud Extract Monthly'!O178</f>
        <v>307.27</v>
      </c>
      <c r="X179" s="2">
        <f>'ZBud Extract Monthly'!N178</f>
        <v>122.15</v>
      </c>
      <c r="Y179" s="2">
        <f>'Strm Hydr Analysis'!F182</f>
        <v>52861.586776859491</v>
      </c>
      <c r="Z179" s="2"/>
      <c r="AA179" s="2"/>
      <c r="AB179" s="2"/>
      <c r="AC179" s="2"/>
      <c r="AD179" s="2"/>
      <c r="AE179" s="2"/>
      <c r="AF179" s="2"/>
    </row>
    <row r="180" spans="2:32" x14ac:dyDescent="0.3">
      <c r="B180">
        <v>2004</v>
      </c>
      <c r="C180">
        <v>4</v>
      </c>
      <c r="D180">
        <f t="shared" si="2"/>
        <v>2004</v>
      </c>
      <c r="E180" s="2">
        <f>'Divs Extract'!D179+'ZBud Extract Monthly'!O179</f>
        <v>461.01130729006462</v>
      </c>
      <c r="F180" s="2">
        <f>'Strm Hydr Analysis'!D183</f>
        <v>37956.852892561983</v>
      </c>
      <c r="G180" s="2">
        <f>'Strm Hydr Analysis'!E183</f>
        <v>833.83140495867804</v>
      </c>
      <c r="H180" s="2"/>
      <c r="I180" s="2"/>
      <c r="J180" s="2"/>
      <c r="K180" s="2">
        <f>'ZBud Extract Monthly'!C179</f>
        <v>1075.3</v>
      </c>
      <c r="L180" s="2">
        <f>'ZBud Extract Monthly'!K179</f>
        <v>4848.3999999999996</v>
      </c>
      <c r="M180" s="2">
        <f>'ZBud Extract Monthly'!L179</f>
        <v>7.8</v>
      </c>
      <c r="N180" s="2">
        <f>'ZBud Extract Monthly'!M179</f>
        <v>0</v>
      </c>
      <c r="O180" s="2">
        <f>'ZBud Extract Monthly'!V179</f>
        <v>4159.55</v>
      </c>
      <c r="P180" s="2">
        <f>'ZBud Extract Monthly'!D179</f>
        <v>3970.7999999999997</v>
      </c>
      <c r="Q180" s="2">
        <f>'ZBud Extract Monthly'!E179</f>
        <v>861.9</v>
      </c>
      <c r="R180" s="2">
        <f>'ZBud Extract Monthly'!F179</f>
        <v>1078.5</v>
      </c>
      <c r="S180" s="2">
        <f>'ZBud Extract Monthly'!G179</f>
        <v>3105.4</v>
      </c>
      <c r="T180" s="2">
        <f>'NRL Extract'!D179</f>
        <v>3.2679999999999993</v>
      </c>
      <c r="U180" s="2">
        <f>'ZBud Extract Monthly'!H179</f>
        <v>1694.5</v>
      </c>
      <c r="V180" s="2">
        <f>'ZBud Extract Monthly'!U179</f>
        <v>219.8</v>
      </c>
      <c r="W180" s="2">
        <f>'ZBud Extract Monthly'!O179</f>
        <v>297.36</v>
      </c>
      <c r="X180" s="2">
        <f>'ZBud Extract Monthly'!N179</f>
        <v>333.72</v>
      </c>
      <c r="Y180" s="2">
        <f>'Strm Hydr Analysis'!F183</f>
        <v>39595.041322314064</v>
      </c>
      <c r="Z180" s="2"/>
      <c r="AA180" s="2"/>
      <c r="AB180" s="2"/>
      <c r="AC180" s="2"/>
      <c r="AD180" s="2"/>
      <c r="AE180" s="2"/>
      <c r="AF180" s="2"/>
    </row>
    <row r="181" spans="2:32" x14ac:dyDescent="0.3">
      <c r="B181">
        <v>2004</v>
      </c>
      <c r="C181">
        <v>5</v>
      </c>
      <c r="D181">
        <f t="shared" si="2"/>
        <v>2004</v>
      </c>
      <c r="E181" s="2">
        <f>'Divs Extract'!D180+'ZBud Extract Monthly'!O180</f>
        <v>535.22090526315787</v>
      </c>
      <c r="F181" s="2">
        <f>'Strm Hydr Analysis'!D184</f>
        <v>38820.872727272741</v>
      </c>
      <c r="G181" s="2">
        <f>'Strm Hydr Analysis'!E184</f>
        <v>856.52231404958707</v>
      </c>
      <c r="H181" s="2"/>
      <c r="I181" s="2"/>
      <c r="J181" s="2"/>
      <c r="K181" s="2">
        <f>'ZBud Extract Monthly'!C180</f>
        <v>669.7</v>
      </c>
      <c r="L181" s="2">
        <f>'ZBud Extract Monthly'!K180</f>
        <v>7568.9</v>
      </c>
      <c r="M181" s="2">
        <f>'ZBud Extract Monthly'!L180</f>
        <v>16.5</v>
      </c>
      <c r="N181" s="2">
        <f>'ZBud Extract Monthly'!M180</f>
        <v>0</v>
      </c>
      <c r="O181" s="2">
        <f>'ZBud Extract Monthly'!V180</f>
        <v>3414.78</v>
      </c>
      <c r="P181" s="2">
        <f>'ZBud Extract Monthly'!D180</f>
        <v>5795.6</v>
      </c>
      <c r="Q181" s="2">
        <f>'ZBud Extract Monthly'!E180</f>
        <v>405.7</v>
      </c>
      <c r="R181" s="2">
        <f>'ZBud Extract Monthly'!F180</f>
        <v>249</v>
      </c>
      <c r="S181" s="2">
        <f>'ZBud Extract Monthly'!G180</f>
        <v>982.9</v>
      </c>
      <c r="T181" s="2">
        <f>'NRL Extract'!D180</f>
        <v>4.7719999999999985</v>
      </c>
      <c r="U181" s="2">
        <f>'ZBud Extract Monthly'!H180</f>
        <v>1836.1999999999998</v>
      </c>
      <c r="V181" s="2">
        <f>'ZBud Extract Monthly'!U180</f>
        <v>64.8</v>
      </c>
      <c r="W181" s="2">
        <f>'ZBud Extract Monthly'!O180</f>
        <v>307.27</v>
      </c>
      <c r="X181" s="2">
        <f>'ZBud Extract Monthly'!N180</f>
        <v>372.15</v>
      </c>
      <c r="Y181" s="2">
        <f>'Strm Hydr Analysis'!F184</f>
        <v>40410.228099173553</v>
      </c>
      <c r="Z181" s="2"/>
      <c r="AA181" s="2"/>
      <c r="AB181" s="2"/>
      <c r="AC181" s="2"/>
      <c r="AD181" s="2"/>
      <c r="AE181" s="2"/>
      <c r="AF181" s="2"/>
    </row>
    <row r="182" spans="2:32" x14ac:dyDescent="0.3">
      <c r="B182">
        <v>2004</v>
      </c>
      <c r="C182">
        <v>6</v>
      </c>
      <c r="D182">
        <f t="shared" si="2"/>
        <v>2004</v>
      </c>
      <c r="E182" s="2">
        <f>'Divs Extract'!D181+'ZBud Extract Monthly'!O181</f>
        <v>574.60383664293749</v>
      </c>
      <c r="F182" s="2">
        <f>'Strm Hydr Analysis'!D185</f>
        <v>39724.621487603305</v>
      </c>
      <c r="G182" s="2">
        <f>'Strm Hydr Analysis'!E185</f>
        <v>828.89256198347141</v>
      </c>
      <c r="H182" s="2"/>
      <c r="I182" s="2"/>
      <c r="J182" s="2"/>
      <c r="K182" s="2">
        <f>'ZBud Extract Monthly'!C181</f>
        <v>0</v>
      </c>
      <c r="L182" s="2">
        <f>'ZBud Extract Monthly'!K181</f>
        <v>7360.2000000000007</v>
      </c>
      <c r="M182" s="2">
        <f>'ZBud Extract Monthly'!L181</f>
        <v>11.3</v>
      </c>
      <c r="N182" s="2">
        <f>'ZBud Extract Monthly'!M181</f>
        <v>1359.3</v>
      </c>
      <c r="O182" s="2">
        <f>'ZBud Extract Monthly'!V181</f>
        <v>1938.69</v>
      </c>
      <c r="P182" s="2">
        <f>'ZBud Extract Monthly'!D181</f>
        <v>6696.5</v>
      </c>
      <c r="Q182" s="2">
        <f>'ZBud Extract Monthly'!E181</f>
        <v>364.5</v>
      </c>
      <c r="R182" s="2">
        <f>'ZBud Extract Monthly'!F181</f>
        <v>528.5</v>
      </c>
      <c r="S182" s="2">
        <f>'ZBud Extract Monthly'!G181</f>
        <v>397.4</v>
      </c>
      <c r="T182" s="2">
        <f>'NRL Extract'!D181</f>
        <v>5.3640000000000008</v>
      </c>
      <c r="U182" s="2">
        <f>'ZBud Extract Monthly'!H181</f>
        <v>1855</v>
      </c>
      <c r="V182" s="2">
        <f>'ZBud Extract Monthly'!U181</f>
        <v>241.33</v>
      </c>
      <c r="W182" s="2">
        <f>'ZBud Extract Monthly'!O181</f>
        <v>297.36</v>
      </c>
      <c r="X182" s="2">
        <f>'ZBud Extract Monthly'!N181</f>
        <v>387.45</v>
      </c>
      <c r="Y182" s="2">
        <f>'Strm Hydr Analysis'!F185</f>
        <v>41148.694214876035</v>
      </c>
      <c r="Z182" s="2"/>
      <c r="AA182" s="2"/>
      <c r="AB182" s="2"/>
      <c r="AC182" s="2"/>
      <c r="AD182" s="2"/>
      <c r="AE182" s="2"/>
      <c r="AF182" s="2"/>
    </row>
    <row r="183" spans="2:32" x14ac:dyDescent="0.3">
      <c r="B183">
        <v>2004</v>
      </c>
      <c r="C183">
        <v>7</v>
      </c>
      <c r="D183">
        <f t="shared" si="2"/>
        <v>2004</v>
      </c>
      <c r="E183" s="2">
        <f>'Divs Extract'!D182+'ZBud Extract Monthly'!O182</f>
        <v>634.73319046882239</v>
      </c>
      <c r="F183" s="2">
        <f>'Strm Hydr Analysis'!D186</f>
        <v>44120.370247933875</v>
      </c>
      <c r="G183" s="2">
        <f>'Strm Hydr Analysis'!E186</f>
        <v>856.52231404958707</v>
      </c>
      <c r="H183" s="2"/>
      <c r="I183" s="2"/>
      <c r="J183" s="2"/>
      <c r="K183" s="2">
        <f>'ZBud Extract Monthly'!C182</f>
        <v>0</v>
      </c>
      <c r="L183" s="2">
        <f>'ZBud Extract Monthly'!K182</f>
        <v>7699.2000000000007</v>
      </c>
      <c r="M183" s="2">
        <f>'ZBud Extract Monthly'!L182</f>
        <v>55.5</v>
      </c>
      <c r="N183" s="2">
        <f>'ZBud Extract Monthly'!M182</f>
        <v>910.2</v>
      </c>
      <c r="O183" s="2">
        <f>'ZBud Extract Monthly'!V182</f>
        <v>1620.36</v>
      </c>
      <c r="P183" s="2">
        <f>'ZBud Extract Monthly'!D182</f>
        <v>6309.7999999999993</v>
      </c>
      <c r="Q183" s="2">
        <f>'ZBud Extract Monthly'!E182</f>
        <v>392.1</v>
      </c>
      <c r="R183" s="2">
        <f>'ZBud Extract Monthly'!F182</f>
        <v>996.7</v>
      </c>
      <c r="S183" s="2">
        <f>'ZBud Extract Monthly'!G182</f>
        <v>103.9</v>
      </c>
      <c r="T183" s="2">
        <f>'NRL Extract'!D182</f>
        <v>6.4939999999999989</v>
      </c>
      <c r="U183" s="2">
        <f>'ZBud Extract Monthly'!H182</f>
        <v>1941.8</v>
      </c>
      <c r="V183" s="2">
        <f>'ZBud Extract Monthly'!U182</f>
        <v>461.52</v>
      </c>
      <c r="W183" s="2">
        <f>'ZBud Extract Monthly'!O182</f>
        <v>307.27</v>
      </c>
      <c r="X183" s="2">
        <f>'ZBud Extract Monthly'!N182</f>
        <v>459.44</v>
      </c>
      <c r="Y183" s="2">
        <f>'Strm Hydr Analysis'!F186</f>
        <v>45558.069421487591</v>
      </c>
      <c r="Z183" s="2"/>
      <c r="AA183" s="2"/>
      <c r="AB183" s="2"/>
      <c r="AC183" s="2"/>
      <c r="AD183" s="2"/>
      <c r="AE183" s="2"/>
      <c r="AF183" s="2"/>
    </row>
    <row r="184" spans="2:32" x14ac:dyDescent="0.3">
      <c r="B184">
        <v>2004</v>
      </c>
      <c r="C184">
        <v>8</v>
      </c>
      <c r="D184">
        <f t="shared" si="2"/>
        <v>2004</v>
      </c>
      <c r="E184" s="2">
        <f>'Divs Extract'!D183+'ZBud Extract Monthly'!O183</f>
        <v>610.48995687120168</v>
      </c>
      <c r="F184" s="2">
        <f>'Strm Hydr Analysis'!D187</f>
        <v>43387.061157024786</v>
      </c>
      <c r="G184" s="2">
        <f>'Strm Hydr Analysis'!E187</f>
        <v>856.52231404958707</v>
      </c>
      <c r="H184" s="2"/>
      <c r="I184" s="2"/>
      <c r="J184" s="2"/>
      <c r="K184" s="2">
        <f>'ZBud Extract Monthly'!C183</f>
        <v>0</v>
      </c>
      <c r="L184" s="2">
        <f>'ZBud Extract Monthly'!K183</f>
        <v>3809.4</v>
      </c>
      <c r="M184" s="2">
        <f>'ZBud Extract Monthly'!L183</f>
        <v>73.7</v>
      </c>
      <c r="N184" s="2">
        <f>'ZBud Extract Monthly'!M183</f>
        <v>0</v>
      </c>
      <c r="O184" s="2">
        <f>'ZBud Extract Monthly'!V183</f>
        <v>1944.75</v>
      </c>
      <c r="P184" s="2">
        <f>'ZBud Extract Monthly'!D183</f>
        <v>5027.8</v>
      </c>
      <c r="Q184" s="2">
        <f>'ZBud Extract Monthly'!E183</f>
        <v>382.9</v>
      </c>
      <c r="R184" s="2">
        <f>'ZBud Extract Monthly'!F183</f>
        <v>741.4</v>
      </c>
      <c r="S184" s="2">
        <f>'ZBud Extract Monthly'!G183</f>
        <v>51.3</v>
      </c>
      <c r="T184" s="2">
        <f>'NRL Extract'!D183</f>
        <v>5.1249999999999991</v>
      </c>
      <c r="U184" s="2">
        <f>'ZBud Extract Monthly'!H183</f>
        <v>1323</v>
      </c>
      <c r="V184" s="2">
        <f>'ZBud Extract Monthly'!U183</f>
        <v>228.6</v>
      </c>
      <c r="W184" s="2">
        <f>'ZBud Extract Monthly'!O183</f>
        <v>307.27</v>
      </c>
      <c r="X184" s="2">
        <f>'ZBud Extract Monthly'!N183</f>
        <v>376.29</v>
      </c>
      <c r="Y184" s="2">
        <f>'Strm Hydr Analysis'!F187</f>
        <v>44770.314049586763</v>
      </c>
      <c r="Z184" s="2"/>
      <c r="AA184" s="2"/>
      <c r="AB184" s="2"/>
      <c r="AC184" s="2"/>
      <c r="AD184" s="2"/>
      <c r="AE184" s="2"/>
      <c r="AF184" s="2"/>
    </row>
    <row r="185" spans="2:32" x14ac:dyDescent="0.3">
      <c r="B185">
        <v>2004</v>
      </c>
      <c r="C185">
        <v>9</v>
      </c>
      <c r="D185">
        <f t="shared" si="2"/>
        <v>2004</v>
      </c>
      <c r="E185" s="2">
        <f>'Divs Extract'!D184+'ZBud Extract Monthly'!O184</f>
        <v>658.95803676601827</v>
      </c>
      <c r="F185" s="2">
        <f>'Strm Hydr Analysis'!D188</f>
        <v>38194.710743801661</v>
      </c>
      <c r="G185" s="2">
        <f>'Strm Hydr Analysis'!E188</f>
        <v>950.41983471074411</v>
      </c>
      <c r="H185" s="2"/>
      <c r="I185" s="2"/>
      <c r="J185" s="2"/>
      <c r="K185" s="2">
        <f>'ZBud Extract Monthly'!C184</f>
        <v>1729.1</v>
      </c>
      <c r="L185" s="2">
        <f>'ZBud Extract Monthly'!K184</f>
        <v>3004.4</v>
      </c>
      <c r="M185" s="2">
        <f>'ZBud Extract Monthly'!L184</f>
        <v>18.2</v>
      </c>
      <c r="N185" s="2">
        <f>'ZBud Extract Monthly'!M184</f>
        <v>1754.3</v>
      </c>
      <c r="O185" s="2">
        <f>'ZBud Extract Monthly'!V184</f>
        <v>2312.1999999999998</v>
      </c>
      <c r="P185" s="2">
        <f>'ZBud Extract Monthly'!D184</f>
        <v>3099</v>
      </c>
      <c r="Q185" s="2">
        <f>'ZBud Extract Monthly'!E184</f>
        <v>389.5</v>
      </c>
      <c r="R185" s="2">
        <f>'ZBud Extract Monthly'!F184</f>
        <v>488.2</v>
      </c>
      <c r="S185" s="2">
        <f>'ZBud Extract Monthly'!G184</f>
        <v>241.7</v>
      </c>
      <c r="T185" s="2">
        <f>'NRL Extract'!D184</f>
        <v>5.6309999999999976</v>
      </c>
      <c r="U185" s="2">
        <f>'ZBud Extract Monthly'!H184</f>
        <v>1616.1999999999998</v>
      </c>
      <c r="V185" s="2">
        <f>'ZBud Extract Monthly'!U184</f>
        <v>132.1</v>
      </c>
      <c r="W185" s="2">
        <f>'ZBud Extract Monthly'!O184</f>
        <v>297.36</v>
      </c>
      <c r="X185" s="2">
        <f>'ZBud Extract Monthly'!N184</f>
        <v>335.5</v>
      </c>
      <c r="Y185" s="2">
        <f>'Strm Hydr Analysis'!F188</f>
        <v>39531.09421487603</v>
      </c>
      <c r="Z185" s="2"/>
      <c r="AA185" s="2"/>
      <c r="AB185" s="2"/>
      <c r="AC185" s="2"/>
      <c r="AD185" s="2"/>
      <c r="AE185" s="2"/>
      <c r="AF185" s="2"/>
    </row>
    <row r="186" spans="2:32" x14ac:dyDescent="0.3">
      <c r="B186">
        <v>2004</v>
      </c>
      <c r="C186">
        <v>10</v>
      </c>
      <c r="D186">
        <f t="shared" si="2"/>
        <v>2005</v>
      </c>
      <c r="E186" s="2">
        <f>'Divs Extract'!D185+'ZBud Extract Monthly'!O185</f>
        <v>504.41152823920277</v>
      </c>
      <c r="F186" s="2">
        <f>'Strm Hydr Analysis'!D189</f>
        <v>39007.279338842985</v>
      </c>
      <c r="G186" s="2">
        <f>'Strm Hydr Analysis'!E189</f>
        <v>5212.6214876033055</v>
      </c>
      <c r="H186" s="2"/>
      <c r="I186" s="2"/>
      <c r="J186" s="2"/>
      <c r="K186" s="2">
        <f>'ZBud Extract Monthly'!C185</f>
        <v>21583.9</v>
      </c>
      <c r="L186" s="2">
        <f>'ZBud Extract Monthly'!K185</f>
        <v>2878.3</v>
      </c>
      <c r="M186" s="2">
        <f>'ZBud Extract Monthly'!L185</f>
        <v>7.8</v>
      </c>
      <c r="N186" s="2">
        <f>'ZBud Extract Monthly'!M185</f>
        <v>1183.8</v>
      </c>
      <c r="O186" s="2">
        <f>'ZBud Extract Monthly'!V185</f>
        <v>2742.89</v>
      </c>
      <c r="P186" s="2">
        <f>'ZBud Extract Monthly'!D185</f>
        <v>2162.4</v>
      </c>
      <c r="Q186" s="2">
        <f>'ZBud Extract Monthly'!E185</f>
        <v>569.5</v>
      </c>
      <c r="R186" s="2">
        <f>'ZBud Extract Monthly'!F185</f>
        <v>430.5</v>
      </c>
      <c r="S186" s="2">
        <f>'ZBud Extract Monthly'!G185</f>
        <v>1464.6</v>
      </c>
      <c r="T186" s="2">
        <f>'NRL Extract'!D185</f>
        <v>2.7219999999999978</v>
      </c>
      <c r="U186" s="2">
        <f>'ZBud Extract Monthly'!H185</f>
        <v>6195.1</v>
      </c>
      <c r="V186" s="2">
        <f>'ZBud Extract Monthly'!U185</f>
        <v>197.31</v>
      </c>
      <c r="W186" s="2">
        <f>'ZBud Extract Monthly'!O185</f>
        <v>307.27</v>
      </c>
      <c r="X186" s="2">
        <f>'ZBud Extract Monthly'!N185</f>
        <v>235.57</v>
      </c>
      <c r="Y186" s="2">
        <f>'Strm Hydr Analysis'!F189</f>
        <v>41305.606611570256</v>
      </c>
      <c r="Z186" s="2"/>
      <c r="AA186" s="2"/>
      <c r="AB186" s="2"/>
      <c r="AC186" s="2"/>
      <c r="AD186" s="2"/>
      <c r="AE186" s="2"/>
      <c r="AF186" s="2"/>
    </row>
    <row r="187" spans="2:32" x14ac:dyDescent="0.3">
      <c r="B187">
        <v>2004</v>
      </c>
      <c r="C187">
        <v>11</v>
      </c>
      <c r="D187">
        <f t="shared" si="2"/>
        <v>2005</v>
      </c>
      <c r="E187" s="2">
        <f>'Divs Extract'!D186+'ZBud Extract Monthly'!O186</f>
        <v>421.82900114810559</v>
      </c>
      <c r="F187" s="2">
        <f>'Strm Hydr Analysis'!D190</f>
        <v>37659.530578512407</v>
      </c>
      <c r="G187" s="2">
        <f>'Strm Hydr Analysis'!E190</f>
        <v>2021.930578512395</v>
      </c>
      <c r="H187" s="2"/>
      <c r="I187" s="2"/>
      <c r="J187" s="2"/>
      <c r="K187" s="2">
        <f>'ZBud Extract Monthly'!C186</f>
        <v>11932.2</v>
      </c>
      <c r="L187" s="2">
        <f>'ZBud Extract Monthly'!K186</f>
        <v>411.5</v>
      </c>
      <c r="M187" s="2">
        <f>'ZBud Extract Monthly'!L186</f>
        <v>3.5</v>
      </c>
      <c r="N187" s="2">
        <f>'ZBud Extract Monthly'!M186</f>
        <v>1178.5</v>
      </c>
      <c r="O187" s="2">
        <f>'ZBud Extract Monthly'!V186</f>
        <v>3423.58</v>
      </c>
      <c r="P187" s="2">
        <f>'ZBud Extract Monthly'!D186</f>
        <v>1671.7</v>
      </c>
      <c r="Q187" s="2">
        <f>'ZBud Extract Monthly'!E186</f>
        <v>700.5</v>
      </c>
      <c r="R187" s="2">
        <f>'ZBud Extract Monthly'!F186</f>
        <v>265.2</v>
      </c>
      <c r="S187" s="2">
        <f>'ZBud Extract Monthly'!G186</f>
        <v>3154.4</v>
      </c>
      <c r="T187" s="2">
        <f>'NRL Extract'!D186</f>
        <v>1.7499999999999991</v>
      </c>
      <c r="U187" s="2">
        <f>'ZBud Extract Monthly'!H186</f>
        <v>6708.6</v>
      </c>
      <c r="V187" s="2">
        <f>'ZBud Extract Monthly'!U186</f>
        <v>128.63</v>
      </c>
      <c r="W187" s="2">
        <f>'ZBud Extract Monthly'!O186</f>
        <v>297.36</v>
      </c>
      <c r="X187" s="2">
        <f>'ZBud Extract Monthly'!N186</f>
        <v>82.87</v>
      </c>
      <c r="Y187" s="2">
        <f>'Strm Hydr Analysis'!F190</f>
        <v>39644.56859504131</v>
      </c>
      <c r="Z187" s="2"/>
      <c r="AA187" s="2"/>
      <c r="AB187" s="2"/>
      <c r="AC187" s="2"/>
      <c r="AD187" s="2"/>
      <c r="AE187" s="2"/>
      <c r="AF187" s="2"/>
    </row>
    <row r="188" spans="2:32" x14ac:dyDescent="0.3">
      <c r="B188">
        <v>2004</v>
      </c>
      <c r="C188">
        <v>12</v>
      </c>
      <c r="D188">
        <f t="shared" si="2"/>
        <v>2005</v>
      </c>
      <c r="E188" s="2">
        <f>'Divs Extract'!D187+'ZBud Extract Monthly'!O187</f>
        <v>414.66327620303235</v>
      </c>
      <c r="F188" s="2">
        <f>'Strm Hydr Analysis'!D191</f>
        <v>38650.433057851238</v>
      </c>
      <c r="G188" s="2">
        <f>'Strm Hydr Analysis'!E191</f>
        <v>10354.373553719</v>
      </c>
      <c r="H188" s="2"/>
      <c r="I188" s="2"/>
      <c r="J188" s="2"/>
      <c r="K188" s="2">
        <f>'ZBud Extract Monthly'!C187</f>
        <v>29238.3</v>
      </c>
      <c r="L188" s="2">
        <f>'ZBud Extract Monthly'!K187</f>
        <v>377.59999999999997</v>
      </c>
      <c r="M188" s="2">
        <f>'ZBud Extract Monthly'!L187</f>
        <v>0.9</v>
      </c>
      <c r="N188" s="2">
        <f>'ZBud Extract Monthly'!M187</f>
        <v>1177.4000000000001</v>
      </c>
      <c r="O188" s="2">
        <f>'ZBud Extract Monthly'!V187</f>
        <v>4076.06</v>
      </c>
      <c r="P188" s="2">
        <f>'ZBud Extract Monthly'!D187</f>
        <v>1447.2</v>
      </c>
      <c r="Q188" s="2">
        <f>'ZBud Extract Monthly'!E187</f>
        <v>618.70000000000005</v>
      </c>
      <c r="R188" s="2">
        <f>'ZBud Extract Monthly'!F187</f>
        <v>226.1</v>
      </c>
      <c r="S188" s="2">
        <f>'ZBud Extract Monthly'!G187</f>
        <v>2785.8</v>
      </c>
      <c r="T188" s="2">
        <f>'NRL Extract'!D187</f>
        <v>1.5239999999999998</v>
      </c>
      <c r="U188" s="2">
        <f>'ZBud Extract Monthly'!H187</f>
        <v>12341.6</v>
      </c>
      <c r="V188" s="2">
        <f>'ZBud Extract Monthly'!U187</f>
        <v>223.07</v>
      </c>
      <c r="W188" s="2">
        <f>'ZBud Extract Monthly'!O187</f>
        <v>307.27</v>
      </c>
      <c r="X188" s="2">
        <f>'ZBud Extract Monthly'!N187</f>
        <v>79.45</v>
      </c>
      <c r="Y188" s="2">
        <f>'Strm Hydr Analysis'!F191</f>
        <v>42155.186776859518</v>
      </c>
      <c r="Z188" s="2"/>
      <c r="AA188" s="2"/>
      <c r="AB188" s="2"/>
      <c r="AC188" s="2"/>
      <c r="AD188" s="2"/>
      <c r="AE188" s="2"/>
      <c r="AF188" s="2"/>
    </row>
    <row r="189" spans="2:32" x14ac:dyDescent="0.3">
      <c r="B189">
        <v>2005</v>
      </c>
      <c r="C189">
        <v>1</v>
      </c>
      <c r="D189">
        <f t="shared" si="2"/>
        <v>2005</v>
      </c>
      <c r="E189" s="2">
        <f>'Divs Extract'!D188+'ZBud Extract Monthly'!O188</f>
        <v>400.47146831530142</v>
      </c>
      <c r="F189" s="2">
        <f>'Strm Hydr Analysis'!D192</f>
        <v>39268.760330578516</v>
      </c>
      <c r="G189" s="2">
        <f>'Strm Hydr Analysis'!E192</f>
        <v>4826.5190082644604</v>
      </c>
      <c r="H189" s="2"/>
      <c r="I189" s="2"/>
      <c r="J189" s="2"/>
      <c r="K189" s="2">
        <f>'ZBud Extract Monthly'!C188</f>
        <v>26509.7</v>
      </c>
      <c r="L189" s="2">
        <f>'ZBud Extract Monthly'!K188</f>
        <v>400.9</v>
      </c>
      <c r="M189" s="2">
        <f>'ZBud Extract Monthly'!L188</f>
        <v>8.6999999999999993</v>
      </c>
      <c r="N189" s="2">
        <f>'ZBud Extract Monthly'!M188</f>
        <v>1108.3</v>
      </c>
      <c r="O189" s="2">
        <f>'ZBud Extract Monthly'!V188</f>
        <v>6231.24</v>
      </c>
      <c r="P189" s="2">
        <f>'ZBud Extract Monthly'!D188</f>
        <v>1180.8</v>
      </c>
      <c r="Q189" s="2">
        <f>'ZBud Extract Monthly'!E188</f>
        <v>507.1</v>
      </c>
      <c r="R189" s="2">
        <f>'ZBud Extract Monthly'!F188</f>
        <v>183.4</v>
      </c>
      <c r="S189" s="2">
        <f>'ZBud Extract Monthly'!G188</f>
        <v>2265.3000000000002</v>
      </c>
      <c r="T189" s="2">
        <f>'NRL Extract'!D188</f>
        <v>1.3010000000000002</v>
      </c>
      <c r="U189" s="2">
        <f>'ZBud Extract Monthly'!H188</f>
        <v>23522</v>
      </c>
      <c r="V189" s="2">
        <f>'ZBud Extract Monthly'!U188</f>
        <v>117.22</v>
      </c>
      <c r="W189" s="2">
        <f>'ZBud Extract Monthly'!O188</f>
        <v>307.27</v>
      </c>
      <c r="X189" s="2">
        <f>'ZBud Extract Monthly'!N188</f>
        <v>72.25</v>
      </c>
      <c r="Y189" s="2">
        <f>'Strm Hydr Analysis'!F192</f>
        <v>43263.689256198333</v>
      </c>
      <c r="Z189" s="2"/>
      <c r="AA189" s="2"/>
      <c r="AB189" s="2"/>
      <c r="AC189" s="2"/>
      <c r="AD189" s="2"/>
      <c r="AE189" s="2"/>
      <c r="AF189" s="2"/>
    </row>
    <row r="190" spans="2:32" x14ac:dyDescent="0.3">
      <c r="B190">
        <v>2005</v>
      </c>
      <c r="C190">
        <v>2</v>
      </c>
      <c r="D190">
        <f t="shared" si="2"/>
        <v>2005</v>
      </c>
      <c r="E190" s="2">
        <f>'Divs Extract'!D189+'ZBud Extract Monthly'!O189</f>
        <v>360.4317857142857</v>
      </c>
      <c r="F190" s="2">
        <f>'Strm Hydr Analysis'!D193</f>
        <v>35120.766942148752</v>
      </c>
      <c r="G190" s="2">
        <f>'Strm Hydr Analysis'!E193</f>
        <v>1910.1619834710741</v>
      </c>
      <c r="H190" s="2"/>
      <c r="I190" s="2"/>
      <c r="J190" s="2"/>
      <c r="K190" s="2">
        <f>'ZBud Extract Monthly'!C189</f>
        <v>13288.6</v>
      </c>
      <c r="L190" s="2">
        <f>'ZBud Extract Monthly'!K189</f>
        <v>215.5</v>
      </c>
      <c r="M190" s="2">
        <f>'ZBud Extract Monthly'!L189</f>
        <v>4.3</v>
      </c>
      <c r="N190" s="2">
        <f>'ZBud Extract Monthly'!M189</f>
        <v>0</v>
      </c>
      <c r="O190" s="2">
        <f>'ZBud Extract Monthly'!V189</f>
        <v>4222.92</v>
      </c>
      <c r="P190" s="2">
        <f>'ZBud Extract Monthly'!D189</f>
        <v>1974.5</v>
      </c>
      <c r="Q190" s="2">
        <f>'ZBud Extract Monthly'!E189</f>
        <v>830.8</v>
      </c>
      <c r="R190" s="2">
        <f>'ZBud Extract Monthly'!F189</f>
        <v>320.60000000000002</v>
      </c>
      <c r="S190" s="2">
        <f>'ZBud Extract Monthly'!G189</f>
        <v>3811.5</v>
      </c>
      <c r="T190" s="2">
        <f>'NRL Extract'!D189</f>
        <v>1.238</v>
      </c>
      <c r="U190" s="2">
        <f>'ZBud Extract Monthly'!H189</f>
        <v>5141.6000000000004</v>
      </c>
      <c r="V190" s="2">
        <f>'ZBud Extract Monthly'!U189</f>
        <v>58.68</v>
      </c>
      <c r="W190" s="2">
        <f>'ZBud Extract Monthly'!O189</f>
        <v>277.52999999999997</v>
      </c>
      <c r="X190" s="2">
        <f>'ZBud Extract Monthly'!N189</f>
        <v>46.97</v>
      </c>
      <c r="Y190" s="2">
        <f>'Strm Hydr Analysis'!F193</f>
        <v>37150.770247933884</v>
      </c>
      <c r="Z190" s="2"/>
      <c r="AA190" s="2"/>
      <c r="AB190" s="2"/>
      <c r="AC190" s="2"/>
      <c r="AD190" s="2"/>
      <c r="AE190" s="2"/>
      <c r="AF190" s="2"/>
    </row>
    <row r="191" spans="2:32" x14ac:dyDescent="0.3">
      <c r="B191">
        <v>2005</v>
      </c>
      <c r="C191">
        <v>3</v>
      </c>
      <c r="D191">
        <f t="shared" si="2"/>
        <v>2005</v>
      </c>
      <c r="E191" s="2">
        <f>'Divs Extract'!D190+'ZBud Extract Monthly'!O190</f>
        <v>421.7002769230769</v>
      </c>
      <c r="F191" s="2">
        <f>'Strm Hydr Analysis'!D194</f>
        <v>38876.409917355384</v>
      </c>
      <c r="G191" s="2">
        <f>'Strm Hydr Analysis'!E194</f>
        <v>5214.0297520661115</v>
      </c>
      <c r="H191" s="2"/>
      <c r="I191" s="2"/>
      <c r="J191" s="2"/>
      <c r="K191" s="2">
        <f>'ZBud Extract Monthly'!C190</f>
        <v>20070.3</v>
      </c>
      <c r="L191" s="2">
        <f>'ZBud Extract Monthly'!K190</f>
        <v>7.7</v>
      </c>
      <c r="M191" s="2">
        <f>'ZBud Extract Monthly'!L190</f>
        <v>6.9</v>
      </c>
      <c r="N191" s="2">
        <f>'ZBud Extract Monthly'!M190</f>
        <v>0</v>
      </c>
      <c r="O191" s="2">
        <f>'ZBud Extract Monthly'!V190</f>
        <v>4888.66</v>
      </c>
      <c r="P191" s="2">
        <f>'ZBud Extract Monthly'!D190</f>
        <v>2990.3</v>
      </c>
      <c r="Q191" s="2">
        <f>'ZBud Extract Monthly'!E190</f>
        <v>1188.8</v>
      </c>
      <c r="R191" s="2">
        <f>'ZBud Extract Monthly'!F190</f>
        <v>743.9</v>
      </c>
      <c r="S191" s="2">
        <f>'ZBud Extract Monthly'!G190</f>
        <v>6255.4</v>
      </c>
      <c r="T191" s="2">
        <f>'NRL Extract'!D190</f>
        <v>1.6339999999999999</v>
      </c>
      <c r="U191" s="2">
        <f>'ZBud Extract Monthly'!H190</f>
        <v>8497.7999999999993</v>
      </c>
      <c r="V191" s="2">
        <f>'ZBud Extract Monthly'!U190</f>
        <v>82.58</v>
      </c>
      <c r="W191" s="2">
        <f>'ZBud Extract Monthly'!O190</f>
        <v>307.27</v>
      </c>
      <c r="X191" s="2">
        <f>'ZBud Extract Monthly'!N190</f>
        <v>96.7</v>
      </c>
      <c r="Y191" s="2">
        <f>'Strm Hydr Analysis'!F194</f>
        <v>41373.084297520669</v>
      </c>
      <c r="Z191" s="2"/>
      <c r="AA191" s="2"/>
      <c r="AB191" s="2"/>
      <c r="AC191" s="2"/>
      <c r="AD191" s="2"/>
      <c r="AE191" s="2"/>
      <c r="AF191" s="2"/>
    </row>
    <row r="192" spans="2:32" x14ac:dyDescent="0.3">
      <c r="B192">
        <v>2005</v>
      </c>
      <c r="C192">
        <v>4</v>
      </c>
      <c r="D192">
        <f t="shared" si="2"/>
        <v>2005</v>
      </c>
      <c r="E192" s="2">
        <f>'Divs Extract'!D191+'ZBud Extract Monthly'!O191</f>
        <v>445.20977928692696</v>
      </c>
      <c r="F192" s="2">
        <f>'Strm Hydr Analysis'!D195</f>
        <v>37721.018181818181</v>
      </c>
      <c r="G192" s="2">
        <f>'Strm Hydr Analysis'!E195</f>
        <v>1560.2776859504115</v>
      </c>
      <c r="H192" s="2"/>
      <c r="I192" s="2"/>
      <c r="J192" s="2"/>
      <c r="K192" s="2">
        <f>'ZBud Extract Monthly'!C191</f>
        <v>7047.2000000000007</v>
      </c>
      <c r="L192" s="2">
        <f>'ZBud Extract Monthly'!K191</f>
        <v>1276</v>
      </c>
      <c r="M192" s="2">
        <f>'ZBud Extract Monthly'!L191</f>
        <v>62.9</v>
      </c>
      <c r="N192" s="2">
        <f>'ZBud Extract Monthly'!M191</f>
        <v>0</v>
      </c>
      <c r="O192" s="2">
        <f>'ZBud Extract Monthly'!V191</f>
        <v>4807.4799999999996</v>
      </c>
      <c r="P192" s="2">
        <f>'ZBud Extract Monthly'!D191</f>
        <v>3442.1</v>
      </c>
      <c r="Q192" s="2">
        <f>'ZBud Extract Monthly'!E191</f>
        <v>1245.0999999999999</v>
      </c>
      <c r="R192" s="2">
        <f>'ZBud Extract Monthly'!F191</f>
        <v>850.6</v>
      </c>
      <c r="S192" s="2">
        <f>'ZBud Extract Monthly'!G191</f>
        <v>5364.4</v>
      </c>
      <c r="T192" s="2">
        <f>'NRL Extract'!D191</f>
        <v>2.9580000000000002</v>
      </c>
      <c r="U192" s="2">
        <f>'ZBud Extract Monthly'!H191</f>
        <v>5054.1000000000004</v>
      </c>
      <c r="V192" s="2">
        <f>'ZBud Extract Monthly'!U191</f>
        <v>48.5</v>
      </c>
      <c r="W192" s="2">
        <f>'ZBud Extract Monthly'!O191</f>
        <v>297.36</v>
      </c>
      <c r="X192" s="2">
        <f>'ZBud Extract Monthly'!N191</f>
        <v>200.31</v>
      </c>
      <c r="Y192" s="2">
        <f>'Strm Hydr Analysis'!F195</f>
        <v>39610.591735537193</v>
      </c>
      <c r="Z192" s="2"/>
      <c r="AA192" s="2"/>
      <c r="AB192" s="2"/>
      <c r="AC192" s="2"/>
      <c r="AD192" s="2"/>
      <c r="AE192" s="2"/>
      <c r="AF192" s="2"/>
    </row>
    <row r="193" spans="2:32" x14ac:dyDescent="0.3">
      <c r="B193">
        <v>2005</v>
      </c>
      <c r="C193">
        <v>5</v>
      </c>
      <c r="D193">
        <f t="shared" si="2"/>
        <v>2005</v>
      </c>
      <c r="E193" s="2">
        <f>'Divs Extract'!D192+'ZBud Extract Monthly'!O192</f>
        <v>515.31452359750665</v>
      </c>
      <c r="F193" s="2">
        <f>'Strm Hydr Analysis'!D196</f>
        <v>39252.952066115693</v>
      </c>
      <c r="G193" s="2">
        <f>'Strm Hydr Analysis'!E196</f>
        <v>4814.122314049584</v>
      </c>
      <c r="H193" s="2"/>
      <c r="I193" s="2"/>
      <c r="J193" s="2"/>
      <c r="K193" s="2">
        <f>'ZBud Extract Monthly'!C192</f>
        <v>16639.099999999999</v>
      </c>
      <c r="L193" s="2">
        <f>'ZBud Extract Monthly'!K192</f>
        <v>3343.6000000000004</v>
      </c>
      <c r="M193" s="2">
        <f>'ZBud Extract Monthly'!L192</f>
        <v>14.9</v>
      </c>
      <c r="N193" s="2">
        <f>'ZBud Extract Monthly'!M192</f>
        <v>0</v>
      </c>
      <c r="O193" s="2">
        <f>'ZBud Extract Monthly'!V192</f>
        <v>3925.46</v>
      </c>
      <c r="P193" s="2">
        <f>'ZBud Extract Monthly'!D192</f>
        <v>5031.1000000000004</v>
      </c>
      <c r="Q193" s="2">
        <f>'ZBud Extract Monthly'!E192</f>
        <v>1339.7</v>
      </c>
      <c r="R193" s="2">
        <f>'ZBud Extract Monthly'!F192</f>
        <v>1013.7</v>
      </c>
      <c r="S193" s="2">
        <f>'ZBud Extract Monthly'!G192</f>
        <v>4378.1000000000004</v>
      </c>
      <c r="T193" s="2">
        <f>'NRL Extract'!D192</f>
        <v>3.3859999999999992</v>
      </c>
      <c r="U193" s="2">
        <f>'ZBud Extract Monthly'!H192</f>
        <v>4471.2</v>
      </c>
      <c r="V193" s="2">
        <f>'ZBud Extract Monthly'!U192</f>
        <v>94.61</v>
      </c>
      <c r="W193" s="2">
        <f>'ZBud Extract Monthly'!O192</f>
        <v>307.27</v>
      </c>
      <c r="X193" s="2">
        <f>'ZBud Extract Monthly'!N192</f>
        <v>234.47</v>
      </c>
      <c r="Y193" s="2">
        <f>'Strm Hydr Analysis'!F196</f>
        <v>41541.064462809903</v>
      </c>
      <c r="Z193" s="2"/>
      <c r="AA193" s="2"/>
      <c r="AB193" s="2"/>
      <c r="AC193" s="2"/>
      <c r="AD193" s="2"/>
      <c r="AE193" s="2"/>
      <c r="AF193" s="2"/>
    </row>
    <row r="194" spans="2:32" x14ac:dyDescent="0.3">
      <c r="B194">
        <v>2005</v>
      </c>
      <c r="C194">
        <v>6</v>
      </c>
      <c r="D194">
        <f t="shared" si="2"/>
        <v>2005</v>
      </c>
      <c r="E194" s="2">
        <f>'Divs Extract'!D193+'ZBud Extract Monthly'!O193</f>
        <v>548.07989191971171</v>
      </c>
      <c r="F194" s="2">
        <f>'Strm Hydr Analysis'!D197</f>
        <v>38610.783471074355</v>
      </c>
      <c r="G194" s="2">
        <f>'Strm Hydr Analysis'!E197</f>
        <v>1788.6347107438</v>
      </c>
      <c r="H194" s="2"/>
      <c r="I194" s="2"/>
      <c r="J194" s="2"/>
      <c r="K194" s="2">
        <f>'ZBud Extract Monthly'!C193</f>
        <v>6663.8</v>
      </c>
      <c r="L194" s="2">
        <f>'ZBud Extract Monthly'!K193</f>
        <v>6609</v>
      </c>
      <c r="M194" s="2">
        <f>'ZBud Extract Monthly'!L193</f>
        <v>21</v>
      </c>
      <c r="N194" s="2">
        <f>'ZBud Extract Monthly'!M193</f>
        <v>1139</v>
      </c>
      <c r="O194" s="2">
        <f>'ZBud Extract Monthly'!V193</f>
        <v>3032.64</v>
      </c>
      <c r="P194" s="2">
        <f>'ZBud Extract Monthly'!D193</f>
        <v>6293.8</v>
      </c>
      <c r="Q194" s="2">
        <f>'ZBud Extract Monthly'!E193</f>
        <v>1292.2</v>
      </c>
      <c r="R194" s="2">
        <f>'ZBud Extract Monthly'!F193</f>
        <v>772</v>
      </c>
      <c r="S194" s="2">
        <f>'ZBud Extract Monthly'!G193</f>
        <v>4387.6000000000004</v>
      </c>
      <c r="T194" s="2">
        <f>'NRL Extract'!D193</f>
        <v>3.9049999999999998</v>
      </c>
      <c r="U194" s="2">
        <f>'ZBud Extract Monthly'!H193</f>
        <v>2528.1999999999998</v>
      </c>
      <c r="V194" s="2">
        <f>'ZBud Extract Monthly'!U193</f>
        <v>168.35</v>
      </c>
      <c r="W194" s="2">
        <f>'ZBud Extract Monthly'!O193</f>
        <v>297.36</v>
      </c>
      <c r="X194" s="2">
        <f>'ZBud Extract Monthly'!N193</f>
        <v>288.95999999999998</v>
      </c>
      <c r="Y194" s="2">
        <f>'Strm Hydr Analysis'!F197</f>
        <v>40310.538842975206</v>
      </c>
      <c r="Z194" s="2"/>
      <c r="AA194" s="2"/>
      <c r="AB194" s="2"/>
      <c r="AC194" s="2"/>
      <c r="AD194" s="2"/>
      <c r="AE194" s="2"/>
      <c r="AF194" s="2"/>
    </row>
    <row r="195" spans="2:32" x14ac:dyDescent="0.3">
      <c r="B195">
        <v>2005</v>
      </c>
      <c r="C195">
        <v>7</v>
      </c>
      <c r="D195">
        <f t="shared" si="2"/>
        <v>2005</v>
      </c>
      <c r="E195" s="2">
        <f>'Divs Extract'!D194+'ZBud Extract Monthly'!O194</f>
        <v>602.47441176470579</v>
      </c>
      <c r="F195" s="2">
        <f>'Strm Hydr Analysis'!D198</f>
        <v>46510.571900826428</v>
      </c>
      <c r="G195" s="2">
        <f>'Strm Hydr Analysis'!E198</f>
        <v>856.52231404958707</v>
      </c>
      <c r="H195" s="2"/>
      <c r="I195" s="2"/>
      <c r="J195" s="2"/>
      <c r="K195" s="2">
        <f>'ZBud Extract Monthly'!C194</f>
        <v>0</v>
      </c>
      <c r="L195" s="2">
        <f>'ZBud Extract Monthly'!K194</f>
        <v>6859.9000000000005</v>
      </c>
      <c r="M195" s="2">
        <f>'ZBud Extract Monthly'!L194</f>
        <v>107.5</v>
      </c>
      <c r="N195" s="2">
        <f>'ZBud Extract Monthly'!M194</f>
        <v>889</v>
      </c>
      <c r="O195" s="2">
        <f>'ZBud Extract Monthly'!V194</f>
        <v>2275.59</v>
      </c>
      <c r="P195" s="2">
        <f>'ZBud Extract Monthly'!D194</f>
        <v>6371.4</v>
      </c>
      <c r="Q195" s="2">
        <f>'ZBud Extract Monthly'!E194</f>
        <v>631.70000000000005</v>
      </c>
      <c r="R195" s="2">
        <f>'ZBud Extract Monthly'!F194</f>
        <v>960.4</v>
      </c>
      <c r="S195" s="2">
        <f>'ZBud Extract Monthly'!G194</f>
        <v>1941.6</v>
      </c>
      <c r="T195" s="2">
        <f>'NRL Extract'!D194</f>
        <v>6.083000000000002</v>
      </c>
      <c r="U195" s="2">
        <f>'ZBud Extract Monthly'!H194</f>
        <v>2001.8</v>
      </c>
      <c r="V195" s="2">
        <f>'ZBud Extract Monthly'!U194</f>
        <v>184.31</v>
      </c>
      <c r="W195" s="2">
        <f>'ZBud Extract Monthly'!O194</f>
        <v>307.27</v>
      </c>
      <c r="X195" s="2">
        <f>'ZBud Extract Monthly'!N194</f>
        <v>433.42</v>
      </c>
      <c r="Y195" s="2">
        <f>'Strm Hydr Analysis'!F198</f>
        <v>47925.937190082659</v>
      </c>
      <c r="Z195" s="2"/>
      <c r="AA195" s="2"/>
      <c r="AB195" s="2"/>
      <c r="AC195" s="2"/>
      <c r="AD195" s="2"/>
      <c r="AE195" s="2"/>
      <c r="AF195" s="2"/>
    </row>
    <row r="196" spans="2:32" x14ac:dyDescent="0.3">
      <c r="B196">
        <v>2005</v>
      </c>
      <c r="C196">
        <v>8</v>
      </c>
      <c r="D196">
        <f t="shared" si="2"/>
        <v>2005</v>
      </c>
      <c r="E196" s="2">
        <f>'Divs Extract'!D195+'ZBud Extract Monthly'!O195</f>
        <v>590.13413984077533</v>
      </c>
      <c r="F196" s="2">
        <f>'Strm Hydr Analysis'!D199</f>
        <v>40568.925619834728</v>
      </c>
      <c r="G196" s="2">
        <f>'Strm Hydr Analysis'!E199</f>
        <v>856.52231404958707</v>
      </c>
      <c r="H196" s="2"/>
      <c r="I196" s="2"/>
      <c r="J196" s="2"/>
      <c r="K196" s="2">
        <f>'ZBud Extract Monthly'!C195</f>
        <v>0</v>
      </c>
      <c r="L196" s="2">
        <f>'ZBud Extract Monthly'!K195</f>
        <v>5568.1</v>
      </c>
      <c r="M196" s="2">
        <f>'ZBud Extract Monthly'!L195</f>
        <v>155.6</v>
      </c>
      <c r="N196" s="2">
        <f>'ZBud Extract Monthly'!M195</f>
        <v>0</v>
      </c>
      <c r="O196" s="2">
        <f>'ZBud Extract Monthly'!V195</f>
        <v>2041.51</v>
      </c>
      <c r="P196" s="2">
        <f>'ZBud Extract Monthly'!D195</f>
        <v>5293.7999999999993</v>
      </c>
      <c r="Q196" s="2">
        <f>'ZBud Extract Monthly'!E195</f>
        <v>456.2</v>
      </c>
      <c r="R196" s="2">
        <f>'ZBud Extract Monthly'!F195</f>
        <v>692.4</v>
      </c>
      <c r="S196" s="2">
        <f>'ZBud Extract Monthly'!G195</f>
        <v>952.9</v>
      </c>
      <c r="T196" s="2">
        <f>'NRL Extract'!D195</f>
        <v>5.8059999999999992</v>
      </c>
      <c r="U196" s="2">
        <f>'ZBud Extract Monthly'!H195</f>
        <v>1676.2000000000003</v>
      </c>
      <c r="V196" s="2">
        <f>'ZBud Extract Monthly'!U195</f>
        <v>171.39</v>
      </c>
      <c r="W196" s="2">
        <f>'ZBud Extract Monthly'!O195</f>
        <v>307.27</v>
      </c>
      <c r="X196" s="2">
        <f>'ZBud Extract Monthly'!N195</f>
        <v>363.69</v>
      </c>
      <c r="Y196" s="2">
        <f>'Strm Hydr Analysis'!F199</f>
        <v>41949.599999999991</v>
      </c>
      <c r="Z196" s="2"/>
      <c r="AA196" s="2"/>
      <c r="AB196" s="2"/>
      <c r="AC196" s="2"/>
      <c r="AD196" s="2"/>
      <c r="AE196" s="2"/>
      <c r="AF196" s="2"/>
    </row>
    <row r="197" spans="2:32" x14ac:dyDescent="0.3">
      <c r="B197">
        <v>2005</v>
      </c>
      <c r="C197">
        <v>9</v>
      </c>
      <c r="D197">
        <f t="shared" si="2"/>
        <v>2005</v>
      </c>
      <c r="E197" s="2">
        <f>'Divs Extract'!D196+'ZBud Extract Monthly'!O196</f>
        <v>571.06678819860872</v>
      </c>
      <c r="F197" s="2">
        <f>'Strm Hydr Analysis'!D200</f>
        <v>37849.725619834724</v>
      </c>
      <c r="G197" s="2">
        <f>'Strm Hydr Analysis'!E200</f>
        <v>828.89256198347141</v>
      </c>
      <c r="H197" s="2"/>
      <c r="I197" s="2"/>
      <c r="J197" s="2"/>
      <c r="K197" s="2">
        <f>'ZBud Extract Monthly'!C196</f>
        <v>438.5</v>
      </c>
      <c r="L197" s="2">
        <f>'ZBud Extract Monthly'!K196</f>
        <v>3501.9</v>
      </c>
      <c r="M197" s="2">
        <f>'ZBud Extract Monthly'!L196</f>
        <v>111.9</v>
      </c>
      <c r="N197" s="2">
        <f>'ZBud Extract Monthly'!M196</f>
        <v>1786.3</v>
      </c>
      <c r="O197" s="2">
        <f>'ZBud Extract Monthly'!V196</f>
        <v>1850</v>
      </c>
      <c r="P197" s="2">
        <f>'ZBud Extract Monthly'!D196</f>
        <v>3063.9</v>
      </c>
      <c r="Q197" s="2">
        <f>'ZBud Extract Monthly'!E196</f>
        <v>328.7</v>
      </c>
      <c r="R197" s="2">
        <f>'ZBud Extract Monthly'!F196</f>
        <v>405.3</v>
      </c>
      <c r="S197" s="2">
        <f>'ZBud Extract Monthly'!G196</f>
        <v>411.8</v>
      </c>
      <c r="T197" s="2">
        <f>'NRL Extract'!D196</f>
        <v>4.1890000000000009</v>
      </c>
      <c r="U197" s="2">
        <f>'ZBud Extract Monthly'!H196</f>
        <v>1564.4</v>
      </c>
      <c r="V197" s="2">
        <f>'ZBud Extract Monthly'!U196</f>
        <v>179.68</v>
      </c>
      <c r="W197" s="2">
        <f>'ZBud Extract Monthly'!O196</f>
        <v>297.36</v>
      </c>
      <c r="X197" s="2">
        <f>'ZBud Extract Monthly'!N196</f>
        <v>243.63</v>
      </c>
      <c r="Y197" s="2">
        <f>'Strm Hydr Analysis'!F200</f>
        <v>39109.646280991721</v>
      </c>
      <c r="Z197" s="2"/>
      <c r="AA197" s="2"/>
      <c r="AB197" s="2"/>
      <c r="AC197" s="2"/>
      <c r="AD197" s="2"/>
      <c r="AE197" s="2"/>
      <c r="AF197" s="2"/>
    </row>
    <row r="198" spans="2:32" x14ac:dyDescent="0.3">
      <c r="B198">
        <v>2005</v>
      </c>
      <c r="C198">
        <v>10</v>
      </c>
      <c r="D198">
        <f t="shared" si="2"/>
        <v>2006</v>
      </c>
      <c r="E198" s="2">
        <f>'Divs Extract'!D197+'ZBud Extract Monthly'!O197</f>
        <v>503.33832740213512</v>
      </c>
      <c r="F198" s="2">
        <f>'Strm Hydr Analysis'!D201</f>
        <v>40055.662809917369</v>
      </c>
      <c r="G198" s="2">
        <f>'Strm Hydr Analysis'!E201</f>
        <v>1015.8148760330582</v>
      </c>
      <c r="H198" s="2"/>
      <c r="I198" s="2"/>
      <c r="J198" s="2"/>
      <c r="K198" s="2">
        <f>'ZBud Extract Monthly'!C197</f>
        <v>6215.7</v>
      </c>
      <c r="L198" s="2">
        <f>'ZBud Extract Monthly'!K197</f>
        <v>2417.4</v>
      </c>
      <c r="M198" s="2">
        <f>'ZBud Extract Monthly'!L197</f>
        <v>11.4</v>
      </c>
      <c r="N198" s="2">
        <f>'ZBud Extract Monthly'!M197</f>
        <v>1120.0999999999999</v>
      </c>
      <c r="O198" s="2">
        <f>'ZBud Extract Monthly'!V197</f>
        <v>2461.2600000000002</v>
      </c>
      <c r="P198" s="2">
        <f>'ZBud Extract Monthly'!D197</f>
        <v>2247.4</v>
      </c>
      <c r="Q198" s="2">
        <f>'ZBud Extract Monthly'!E197</f>
        <v>459.8</v>
      </c>
      <c r="R198" s="2">
        <f>'ZBud Extract Monthly'!F197</f>
        <v>418.1</v>
      </c>
      <c r="S198" s="2">
        <f>'ZBud Extract Monthly'!G197</f>
        <v>718.7</v>
      </c>
      <c r="T198" s="2">
        <f>'NRL Extract'!D197</f>
        <v>3.3869999999999991</v>
      </c>
      <c r="U198" s="2">
        <f>'ZBud Extract Monthly'!H197</f>
        <v>1896.9</v>
      </c>
      <c r="V198" s="2">
        <f>'ZBud Extract Monthly'!U197</f>
        <v>131.21</v>
      </c>
      <c r="W198" s="2">
        <f>'ZBud Extract Monthly'!O197</f>
        <v>307.27</v>
      </c>
      <c r="X198" s="2">
        <f>'ZBud Extract Monthly'!N197</f>
        <v>231.94</v>
      </c>
      <c r="Y198" s="2">
        <f>'Strm Hydr Analysis'!F201</f>
        <v>41504.449586776856</v>
      </c>
      <c r="Z198" s="2"/>
      <c r="AA198" s="2"/>
      <c r="AB198" s="2"/>
      <c r="AC198" s="2"/>
      <c r="AD198" s="2"/>
      <c r="AE198" s="2"/>
      <c r="AF198" s="2"/>
    </row>
    <row r="199" spans="2:32" x14ac:dyDescent="0.3">
      <c r="B199">
        <v>2005</v>
      </c>
      <c r="C199">
        <v>11</v>
      </c>
      <c r="D199">
        <f t="shared" ref="D199:D262" si="3">IF(C199&gt;9,B199+1,B199)</f>
        <v>2006</v>
      </c>
      <c r="E199" s="2">
        <f>'Divs Extract'!D198+'ZBud Extract Monthly'!O198</f>
        <v>411.63315689981096</v>
      </c>
      <c r="F199" s="2">
        <f>'Strm Hydr Analysis'!D202</f>
        <v>40222.095867768585</v>
      </c>
      <c r="G199" s="2">
        <f>'Strm Hydr Analysis'!E202</f>
        <v>3520.919008264465</v>
      </c>
      <c r="H199" s="2"/>
      <c r="I199" s="2"/>
      <c r="J199" s="2"/>
      <c r="K199" s="2">
        <f>'ZBud Extract Monthly'!C198</f>
        <v>15696.400000000001</v>
      </c>
      <c r="L199" s="2">
        <f>'ZBud Extract Monthly'!K198</f>
        <v>564.5</v>
      </c>
      <c r="M199" s="2">
        <f>'ZBud Extract Monthly'!L198</f>
        <v>9.6</v>
      </c>
      <c r="N199" s="2">
        <f>'ZBud Extract Monthly'!M198</f>
        <v>1124.4000000000001</v>
      </c>
      <c r="O199" s="2">
        <f>'ZBud Extract Monthly'!V198</f>
        <v>2777.21</v>
      </c>
      <c r="P199" s="2">
        <f>'ZBud Extract Monthly'!D198</f>
        <v>1968.1000000000001</v>
      </c>
      <c r="Q199" s="2">
        <f>'ZBud Extract Monthly'!E198</f>
        <v>778.5</v>
      </c>
      <c r="R199" s="2">
        <f>'ZBud Extract Monthly'!F198</f>
        <v>276.89999999999998</v>
      </c>
      <c r="S199" s="2">
        <f>'ZBud Extract Monthly'!G198</f>
        <v>3054.8</v>
      </c>
      <c r="T199" s="2">
        <f>'NRL Extract'!D198</f>
        <v>1.595</v>
      </c>
      <c r="U199" s="2">
        <f>'ZBud Extract Monthly'!H198</f>
        <v>3371.6</v>
      </c>
      <c r="V199" s="2">
        <f>'ZBud Extract Monthly'!U198</f>
        <v>153.53</v>
      </c>
      <c r="W199" s="2">
        <f>'ZBud Extract Monthly'!O198</f>
        <v>297.36</v>
      </c>
      <c r="X199" s="2">
        <f>'ZBud Extract Monthly'!N198</f>
        <v>100.84</v>
      </c>
      <c r="Y199" s="2">
        <f>'Strm Hydr Analysis'!F202</f>
        <v>42222.228099173546</v>
      </c>
      <c r="Z199" s="2"/>
      <c r="AA199" s="2"/>
      <c r="AB199" s="2"/>
      <c r="AC199" s="2"/>
      <c r="AD199" s="2"/>
      <c r="AE199" s="2"/>
      <c r="AF199" s="2"/>
    </row>
    <row r="200" spans="2:32" x14ac:dyDescent="0.3">
      <c r="B200">
        <v>2005</v>
      </c>
      <c r="C200">
        <v>12</v>
      </c>
      <c r="D200">
        <f t="shared" si="3"/>
        <v>2006</v>
      </c>
      <c r="E200" s="2">
        <f>'Divs Extract'!D199+'ZBud Extract Monthly'!O199</f>
        <v>405.90101682516456</v>
      </c>
      <c r="F200" s="2">
        <f>'Strm Hydr Analysis'!D203</f>
        <v>404269.60661157023</v>
      </c>
      <c r="G200" s="2">
        <f>'Strm Hydr Analysis'!E203</f>
        <v>27729.81818181818</v>
      </c>
      <c r="H200" s="2"/>
      <c r="I200" s="2"/>
      <c r="J200" s="2"/>
      <c r="K200" s="2">
        <f>'ZBud Extract Monthly'!C199</f>
        <v>65811</v>
      </c>
      <c r="L200" s="2">
        <f>'ZBud Extract Monthly'!K199</f>
        <v>335.7</v>
      </c>
      <c r="M200" s="2">
        <f>'ZBud Extract Monthly'!L199</f>
        <v>7</v>
      </c>
      <c r="N200" s="2">
        <f>'ZBud Extract Monthly'!M199</f>
        <v>972.9</v>
      </c>
      <c r="O200" s="2">
        <f>'ZBud Extract Monthly'!V199</f>
        <v>2593.56</v>
      </c>
      <c r="P200" s="2">
        <f>'ZBud Extract Monthly'!D199</f>
        <v>1406.4</v>
      </c>
      <c r="Q200" s="2">
        <f>'ZBud Extract Monthly'!E199</f>
        <v>551.4</v>
      </c>
      <c r="R200" s="2">
        <f>'ZBud Extract Monthly'!F199</f>
        <v>189.1</v>
      </c>
      <c r="S200" s="2">
        <f>'ZBud Extract Monthly'!G199</f>
        <v>2404</v>
      </c>
      <c r="T200" s="2">
        <f>'NRL Extract'!D199</f>
        <v>1.373</v>
      </c>
      <c r="U200" s="2">
        <f>'ZBud Extract Monthly'!H199</f>
        <v>28717.5</v>
      </c>
      <c r="V200" s="2">
        <f>'ZBud Extract Monthly'!U199</f>
        <v>3145.16</v>
      </c>
      <c r="W200" s="2">
        <f>'ZBud Extract Monthly'!O199</f>
        <v>307.27</v>
      </c>
      <c r="X200" s="2">
        <f>'ZBud Extract Monthly'!N199</f>
        <v>72.52</v>
      </c>
      <c r="Y200" s="2">
        <f>'Strm Hydr Analysis'!F203</f>
        <v>409034.00330578518</v>
      </c>
      <c r="Z200" s="2"/>
      <c r="AA200" s="2"/>
      <c r="AB200" s="2"/>
      <c r="AC200" s="2"/>
      <c r="AD200" s="2"/>
      <c r="AE200" s="2"/>
      <c r="AF200" s="2"/>
    </row>
    <row r="201" spans="2:32" x14ac:dyDescent="0.3">
      <c r="B201">
        <v>2006</v>
      </c>
      <c r="C201">
        <v>1</v>
      </c>
      <c r="D201">
        <f t="shared" si="3"/>
        <v>2006</v>
      </c>
      <c r="E201" s="2">
        <f>'Divs Extract'!D200+'ZBud Extract Monthly'!O200</f>
        <v>390.02425623387785</v>
      </c>
      <c r="F201" s="2">
        <f>'Strm Hydr Analysis'!D204</f>
        <v>452502.10909090936</v>
      </c>
      <c r="G201" s="2">
        <f>'Strm Hydr Analysis'!E204</f>
        <v>5653.1305785123941</v>
      </c>
      <c r="H201" s="2"/>
      <c r="I201" s="2"/>
      <c r="J201" s="2"/>
      <c r="K201" s="2">
        <f>'ZBud Extract Monthly'!C200</f>
        <v>24522.199999999997</v>
      </c>
      <c r="L201" s="2">
        <f>'ZBud Extract Monthly'!K200</f>
        <v>396.6</v>
      </c>
      <c r="M201" s="2">
        <f>'ZBud Extract Monthly'!L200</f>
        <v>47.2</v>
      </c>
      <c r="N201" s="2">
        <f>'ZBud Extract Monthly'!M200</f>
        <v>1101.8</v>
      </c>
      <c r="O201" s="2">
        <f>'ZBud Extract Monthly'!V200</f>
        <v>11217.46</v>
      </c>
      <c r="P201" s="2">
        <f>'ZBud Extract Monthly'!D200</f>
        <v>1667.1</v>
      </c>
      <c r="Q201" s="2">
        <f>'ZBud Extract Monthly'!E200</f>
        <v>656.2</v>
      </c>
      <c r="R201" s="2">
        <f>'ZBud Extract Monthly'!F200</f>
        <v>221.3</v>
      </c>
      <c r="S201" s="2">
        <f>'ZBud Extract Monthly'!G200</f>
        <v>2840.6</v>
      </c>
      <c r="T201" s="2">
        <f>'NRL Extract'!D200</f>
        <v>1.1680000000000008</v>
      </c>
      <c r="U201" s="2">
        <f>'ZBud Extract Monthly'!H200</f>
        <v>23193.7</v>
      </c>
      <c r="V201" s="2">
        <f>'ZBud Extract Monthly'!U200</f>
        <v>1417.03</v>
      </c>
      <c r="W201" s="2">
        <f>'ZBud Extract Monthly'!O200</f>
        <v>307.27</v>
      </c>
      <c r="X201" s="2">
        <f>'ZBud Extract Monthly'!N200</f>
        <v>69.680000000000007</v>
      </c>
      <c r="Y201" s="2">
        <f>'Strm Hydr Analysis'!F204</f>
        <v>458592.45619834703</v>
      </c>
      <c r="Z201" s="2"/>
      <c r="AA201" s="2"/>
      <c r="AB201" s="2"/>
      <c r="AC201" s="2"/>
      <c r="AD201" s="2"/>
      <c r="AE201" s="2"/>
      <c r="AF201" s="2"/>
    </row>
    <row r="202" spans="2:32" x14ac:dyDescent="0.3">
      <c r="B202">
        <v>2006</v>
      </c>
      <c r="C202">
        <v>2</v>
      </c>
      <c r="D202">
        <f t="shared" si="3"/>
        <v>2006</v>
      </c>
      <c r="E202" s="2">
        <f>'Divs Extract'!D201+'ZBud Extract Monthly'!O201</f>
        <v>357.38459411239961</v>
      </c>
      <c r="F202" s="2">
        <f>'Strm Hydr Analysis'!D205</f>
        <v>61773.084297520661</v>
      </c>
      <c r="G202" s="2">
        <f>'Strm Hydr Analysis'!E205</f>
        <v>6553.9239669421477</v>
      </c>
      <c r="H202" s="2"/>
      <c r="I202" s="2"/>
      <c r="J202" s="2"/>
      <c r="K202" s="2">
        <f>'ZBud Extract Monthly'!C201</f>
        <v>18428.5</v>
      </c>
      <c r="L202" s="2">
        <f>'ZBud Extract Monthly'!K201</f>
        <v>394.9</v>
      </c>
      <c r="M202" s="2">
        <f>'ZBud Extract Monthly'!L201</f>
        <v>36.700000000000003</v>
      </c>
      <c r="N202" s="2">
        <f>'ZBud Extract Monthly'!M201</f>
        <v>0</v>
      </c>
      <c r="O202" s="2">
        <f>'ZBud Extract Monthly'!V201</f>
        <v>5039.78</v>
      </c>
      <c r="P202" s="2">
        <f>'ZBud Extract Monthly'!D201</f>
        <v>2636.1</v>
      </c>
      <c r="Q202" s="2">
        <f>'ZBud Extract Monthly'!E201</f>
        <v>957.7</v>
      </c>
      <c r="R202" s="2">
        <f>'ZBud Extract Monthly'!F201</f>
        <v>370.3</v>
      </c>
      <c r="S202" s="2">
        <f>'ZBud Extract Monthly'!G201</f>
        <v>4481.3999999999996</v>
      </c>
      <c r="T202" s="2">
        <f>'NRL Extract'!D201</f>
        <v>1.1260000000000003</v>
      </c>
      <c r="U202" s="2">
        <f>'ZBud Extract Monthly'!H201</f>
        <v>5972.4</v>
      </c>
      <c r="V202" s="2">
        <f>'ZBud Extract Monthly'!U201</f>
        <v>588.77</v>
      </c>
      <c r="W202" s="2">
        <f>'ZBud Extract Monthly'!O201</f>
        <v>277.52999999999997</v>
      </c>
      <c r="X202" s="2">
        <f>'ZBud Extract Monthly'!N201</f>
        <v>110.47</v>
      </c>
      <c r="Y202" s="2">
        <f>'Strm Hydr Analysis'!F205</f>
        <v>64375.10082644628</v>
      </c>
      <c r="Z202" s="2"/>
      <c r="AA202" s="2"/>
      <c r="AB202" s="2"/>
      <c r="AC202" s="2"/>
      <c r="AD202" s="2"/>
      <c r="AE202" s="2"/>
      <c r="AF202" s="2"/>
    </row>
    <row r="203" spans="2:32" x14ac:dyDescent="0.3">
      <c r="B203">
        <v>2006</v>
      </c>
      <c r="C203">
        <v>3</v>
      </c>
      <c r="D203">
        <f t="shared" si="3"/>
        <v>2006</v>
      </c>
      <c r="E203" s="2">
        <f>'Divs Extract'!D202+'ZBud Extract Monthly'!O202</f>
        <v>408.96922480620145</v>
      </c>
      <c r="F203" s="2">
        <f>'Strm Hydr Analysis'!D206</f>
        <v>317557.2297520662</v>
      </c>
      <c r="G203" s="2">
        <f>'Strm Hydr Analysis'!E206</f>
        <v>9334.671074380165</v>
      </c>
      <c r="H203" s="2"/>
      <c r="I203" s="2"/>
      <c r="J203" s="2"/>
      <c r="K203" s="2">
        <f>'ZBud Extract Monthly'!C202</f>
        <v>44454.600000000006</v>
      </c>
      <c r="L203" s="2">
        <f>'ZBud Extract Monthly'!K202</f>
        <v>0</v>
      </c>
      <c r="M203" s="2">
        <f>'ZBud Extract Monthly'!L202</f>
        <v>108.4</v>
      </c>
      <c r="N203" s="2">
        <f>'ZBud Extract Monthly'!M202</f>
        <v>0</v>
      </c>
      <c r="O203" s="2">
        <f>'ZBud Extract Monthly'!V202</f>
        <v>7506.35</v>
      </c>
      <c r="P203" s="2">
        <f>'ZBud Extract Monthly'!D202</f>
        <v>2398.8000000000002</v>
      </c>
      <c r="Q203" s="2">
        <f>'ZBud Extract Monthly'!E202</f>
        <v>884.6</v>
      </c>
      <c r="R203" s="2">
        <f>'ZBud Extract Monthly'!F202</f>
        <v>510.5</v>
      </c>
      <c r="S203" s="2">
        <f>'ZBud Extract Monthly'!G202</f>
        <v>4507.6000000000004</v>
      </c>
      <c r="T203" s="2">
        <f>'NRL Extract'!D202</f>
        <v>1.426000000000001</v>
      </c>
      <c r="U203" s="2">
        <f>'ZBud Extract Monthly'!H202</f>
        <v>25907.7</v>
      </c>
      <c r="V203" s="2">
        <f>'ZBud Extract Monthly'!U202</f>
        <v>1730.05</v>
      </c>
      <c r="W203" s="2">
        <f>'ZBud Extract Monthly'!O202</f>
        <v>307.27</v>
      </c>
      <c r="X203" s="2">
        <f>'ZBud Extract Monthly'!N202</f>
        <v>60.7</v>
      </c>
      <c r="Y203" s="2">
        <f>'Strm Hydr Analysis'!F206</f>
        <v>322855.39834710746</v>
      </c>
      <c r="Z203" s="2"/>
      <c r="AA203" s="2"/>
      <c r="AB203" s="2"/>
      <c r="AC203" s="2"/>
      <c r="AD203" s="2"/>
      <c r="AE203" s="2"/>
      <c r="AF203" s="2"/>
    </row>
    <row r="204" spans="2:32" x14ac:dyDescent="0.3">
      <c r="B204">
        <v>2006</v>
      </c>
      <c r="C204">
        <v>4</v>
      </c>
      <c r="D204">
        <f t="shared" si="3"/>
        <v>2006</v>
      </c>
      <c r="E204" s="2">
        <f>'Divs Extract'!D203+'ZBud Extract Monthly'!O203</f>
        <v>437.76515984296134</v>
      </c>
      <c r="F204" s="2">
        <f>'Strm Hydr Analysis'!D207</f>
        <v>343854.36694214877</v>
      </c>
      <c r="G204" s="2">
        <f>'Strm Hydr Analysis'!E207</f>
        <v>9461.494214876042</v>
      </c>
      <c r="H204" s="2"/>
      <c r="I204" s="2"/>
      <c r="J204" s="2"/>
      <c r="K204" s="2">
        <f>'ZBud Extract Monthly'!C203</f>
        <v>32832.699999999997</v>
      </c>
      <c r="L204" s="2">
        <f>'ZBud Extract Monthly'!K203</f>
        <v>0</v>
      </c>
      <c r="M204" s="2">
        <f>'ZBud Extract Monthly'!L203</f>
        <v>288.89999999999998</v>
      </c>
      <c r="N204" s="2">
        <f>'ZBud Extract Monthly'!M203</f>
        <v>0</v>
      </c>
      <c r="O204" s="2">
        <f>'ZBud Extract Monthly'!V203</f>
        <v>7495.18</v>
      </c>
      <c r="P204" s="2">
        <f>'ZBud Extract Monthly'!D203</f>
        <v>2817.2000000000003</v>
      </c>
      <c r="Q204" s="2">
        <f>'ZBud Extract Monthly'!E203</f>
        <v>1157.4000000000001</v>
      </c>
      <c r="R204" s="2">
        <f>'ZBud Extract Monthly'!F203</f>
        <v>698.8</v>
      </c>
      <c r="S204" s="2">
        <f>'ZBud Extract Monthly'!G203</f>
        <v>4592.5</v>
      </c>
      <c r="T204" s="2">
        <f>'NRL Extract'!D203</f>
        <v>1.7919999999999998</v>
      </c>
      <c r="U204" s="2">
        <f>'ZBud Extract Monthly'!H203</f>
        <v>25378.3</v>
      </c>
      <c r="V204" s="2">
        <f>'ZBud Extract Monthly'!U203</f>
        <v>593.28</v>
      </c>
      <c r="W204" s="2">
        <f>'ZBud Extract Monthly'!O203</f>
        <v>297.36</v>
      </c>
      <c r="X204" s="2">
        <f>'ZBud Extract Monthly'!N203</f>
        <v>149.34</v>
      </c>
      <c r="Y204" s="2">
        <f>'Strm Hydr Analysis'!F207</f>
        <v>348394.23471074365</v>
      </c>
      <c r="Z204" s="2"/>
      <c r="AA204" s="2"/>
      <c r="AB204" s="2"/>
      <c r="AC204" s="2"/>
      <c r="AD204" s="2"/>
      <c r="AE204" s="2"/>
      <c r="AF204" s="2"/>
    </row>
    <row r="205" spans="2:32" x14ac:dyDescent="0.3">
      <c r="B205">
        <v>2006</v>
      </c>
      <c r="C205">
        <v>5</v>
      </c>
      <c r="D205">
        <f t="shared" si="3"/>
        <v>2006</v>
      </c>
      <c r="E205" s="2">
        <f>'Divs Extract'!D204+'ZBud Extract Monthly'!O204</f>
        <v>487.90627906976738</v>
      </c>
      <c r="F205" s="2">
        <f>'Strm Hydr Analysis'!D208</f>
        <v>44122.314049586763</v>
      </c>
      <c r="G205" s="2">
        <f>'Strm Hydr Analysis'!E208</f>
        <v>856.52231404958707</v>
      </c>
      <c r="H205" s="2"/>
      <c r="I205" s="2"/>
      <c r="J205" s="2"/>
      <c r="K205" s="2">
        <f>'ZBud Extract Monthly'!C204</f>
        <v>2865.7000000000003</v>
      </c>
      <c r="L205" s="2">
        <f>'ZBud Extract Monthly'!K204</f>
        <v>6428.3</v>
      </c>
      <c r="M205" s="2">
        <f>'ZBud Extract Monthly'!L204</f>
        <v>101.5</v>
      </c>
      <c r="N205" s="2">
        <f>'ZBud Extract Monthly'!M204</f>
        <v>0</v>
      </c>
      <c r="O205" s="2">
        <f>'ZBud Extract Monthly'!V204</f>
        <v>7291.49</v>
      </c>
      <c r="P205" s="2">
        <f>'ZBud Extract Monthly'!D204</f>
        <v>5407.5</v>
      </c>
      <c r="Q205" s="2">
        <f>'ZBud Extract Monthly'!E204</f>
        <v>1148.8</v>
      </c>
      <c r="R205" s="2">
        <f>'ZBud Extract Monthly'!F204</f>
        <v>1007.1</v>
      </c>
      <c r="S205" s="2">
        <f>'ZBud Extract Monthly'!G204</f>
        <v>4348.8</v>
      </c>
      <c r="T205" s="2">
        <f>'NRL Extract'!D204</f>
        <v>4.1040000000000001</v>
      </c>
      <c r="U205" s="2">
        <f>'ZBud Extract Monthly'!H204</f>
        <v>2239.3000000000002</v>
      </c>
      <c r="V205" s="2">
        <f>'ZBud Extract Monthly'!U204</f>
        <v>44.65</v>
      </c>
      <c r="W205" s="2">
        <f>'ZBud Extract Monthly'!O204</f>
        <v>307.27</v>
      </c>
      <c r="X205" s="2">
        <f>'ZBud Extract Monthly'!N204</f>
        <v>326.64999999999998</v>
      </c>
      <c r="Y205" s="2">
        <f>'Strm Hydr Analysis'!F208</f>
        <v>46726.095867768607</v>
      </c>
      <c r="Z205" s="2"/>
      <c r="AA205" s="2"/>
      <c r="AB205" s="2"/>
      <c r="AC205" s="2"/>
      <c r="AD205" s="2"/>
      <c r="AE205" s="2"/>
      <c r="AF205" s="2"/>
    </row>
    <row r="206" spans="2:32" x14ac:dyDescent="0.3">
      <c r="B206">
        <v>2006</v>
      </c>
      <c r="C206">
        <v>6</v>
      </c>
      <c r="D206">
        <f t="shared" si="3"/>
        <v>2006</v>
      </c>
      <c r="E206" s="2">
        <f>'Divs Extract'!D205+'ZBud Extract Monthly'!O205</f>
        <v>512.72170451359682</v>
      </c>
      <c r="F206" s="2">
        <f>'Strm Hydr Analysis'!D209</f>
        <v>42608.211570247942</v>
      </c>
      <c r="G206" s="2">
        <f>'Strm Hydr Analysis'!E209</f>
        <v>828.89256198347141</v>
      </c>
      <c r="H206" s="2"/>
      <c r="I206" s="2"/>
      <c r="J206" s="2"/>
      <c r="K206" s="2">
        <f>'ZBud Extract Monthly'!C205</f>
        <v>1.7000000000000002</v>
      </c>
      <c r="L206" s="2">
        <f>'ZBud Extract Monthly'!K205</f>
        <v>7467.6</v>
      </c>
      <c r="M206" s="2">
        <f>'ZBud Extract Monthly'!L205</f>
        <v>105.9</v>
      </c>
      <c r="N206" s="2">
        <f>'ZBud Extract Monthly'!M205</f>
        <v>1253.7</v>
      </c>
      <c r="O206" s="2">
        <f>'ZBud Extract Monthly'!V205</f>
        <v>4711.7</v>
      </c>
      <c r="P206" s="2">
        <f>'ZBud Extract Monthly'!D205</f>
        <v>6464.4</v>
      </c>
      <c r="Q206" s="2">
        <f>'ZBud Extract Monthly'!E205</f>
        <v>592.5</v>
      </c>
      <c r="R206" s="2">
        <f>'ZBud Extract Monthly'!F205</f>
        <v>710.6</v>
      </c>
      <c r="S206" s="2">
        <f>'ZBud Extract Monthly'!G205</f>
        <v>2029.3</v>
      </c>
      <c r="T206" s="2">
        <f>'NRL Extract'!D205</f>
        <v>3.5829999999999984</v>
      </c>
      <c r="U206" s="2">
        <f>'ZBud Extract Monthly'!H205</f>
        <v>1859</v>
      </c>
      <c r="V206" s="2">
        <f>'ZBud Extract Monthly'!U205</f>
        <v>53.27</v>
      </c>
      <c r="W206" s="2">
        <f>'ZBud Extract Monthly'!O205</f>
        <v>297.36</v>
      </c>
      <c r="X206" s="2">
        <f>'ZBud Extract Monthly'!N205</f>
        <v>356.63</v>
      </c>
      <c r="Y206" s="2">
        <f>'Strm Hydr Analysis'!F209</f>
        <v>44478.16859504133</v>
      </c>
      <c r="Z206" s="2"/>
      <c r="AA206" s="2"/>
      <c r="AB206" s="2"/>
      <c r="AC206" s="2"/>
      <c r="AD206" s="2"/>
      <c r="AE206" s="2"/>
      <c r="AF206" s="2"/>
    </row>
    <row r="207" spans="2:32" x14ac:dyDescent="0.3">
      <c r="B207">
        <v>2006</v>
      </c>
      <c r="C207">
        <v>7</v>
      </c>
      <c r="D207">
        <f t="shared" si="3"/>
        <v>2006</v>
      </c>
      <c r="E207" s="2">
        <f>'Divs Extract'!D206+'ZBud Extract Monthly'!O206</f>
        <v>565.03532769556023</v>
      </c>
      <c r="F207" s="2">
        <f>'Strm Hydr Analysis'!D210</f>
        <v>43153.229752066123</v>
      </c>
      <c r="G207" s="2">
        <f>'Strm Hydr Analysis'!E210</f>
        <v>856.52231404958707</v>
      </c>
      <c r="H207" s="2"/>
      <c r="I207" s="2"/>
      <c r="J207" s="2"/>
      <c r="K207" s="2">
        <f>'ZBud Extract Monthly'!C206</f>
        <v>0</v>
      </c>
      <c r="L207" s="2">
        <f>'ZBud Extract Monthly'!K206</f>
        <v>7256.7999999999993</v>
      </c>
      <c r="M207" s="2">
        <f>'ZBud Extract Monthly'!L206</f>
        <v>155.80000000000001</v>
      </c>
      <c r="N207" s="2">
        <f>'ZBud Extract Monthly'!M206</f>
        <v>945.9</v>
      </c>
      <c r="O207" s="2">
        <f>'ZBud Extract Monthly'!V206</f>
        <v>3639.21</v>
      </c>
      <c r="P207" s="2">
        <f>'ZBud Extract Monthly'!D206</f>
        <v>6472.7999999999993</v>
      </c>
      <c r="Q207" s="2">
        <f>'ZBud Extract Monthly'!E206</f>
        <v>434.2</v>
      </c>
      <c r="R207" s="2">
        <f>'ZBud Extract Monthly'!F206</f>
        <v>925.4</v>
      </c>
      <c r="S207" s="2">
        <f>'ZBud Extract Monthly'!G206</f>
        <v>590.1</v>
      </c>
      <c r="T207" s="2">
        <f>'NRL Extract'!D206</f>
        <v>5.7040000000000006</v>
      </c>
      <c r="U207" s="2">
        <f>'ZBud Extract Monthly'!H206</f>
        <v>1892.3000000000002</v>
      </c>
      <c r="V207" s="2">
        <f>'ZBud Extract Monthly'!U206</f>
        <v>71.88</v>
      </c>
      <c r="W207" s="2">
        <f>'ZBud Extract Monthly'!O206</f>
        <v>307.27</v>
      </c>
      <c r="X207" s="2">
        <f>'ZBud Extract Monthly'!N206</f>
        <v>469.37</v>
      </c>
      <c r="Y207" s="2">
        <f>'Strm Hydr Analysis'!F210</f>
        <v>44967.054545454557</v>
      </c>
      <c r="Z207" s="2"/>
      <c r="AA207" s="2"/>
      <c r="AB207" s="2"/>
      <c r="AC207" s="2"/>
      <c r="AD207" s="2"/>
      <c r="AE207" s="2"/>
      <c r="AF207" s="2"/>
    </row>
    <row r="208" spans="2:32" x14ac:dyDescent="0.3">
      <c r="B208">
        <v>2006</v>
      </c>
      <c r="C208">
        <v>8</v>
      </c>
      <c r="D208">
        <f t="shared" si="3"/>
        <v>2006</v>
      </c>
      <c r="E208" s="2">
        <f>'Divs Extract'!D207+'ZBud Extract Monthly'!O207</f>
        <v>547.17637509266115</v>
      </c>
      <c r="F208" s="2">
        <f>'Strm Hydr Analysis'!D211</f>
        <v>40408.383471074369</v>
      </c>
      <c r="G208" s="2">
        <f>'Strm Hydr Analysis'!E211</f>
        <v>856.52231404958707</v>
      </c>
      <c r="H208" s="2"/>
      <c r="I208" s="2"/>
      <c r="J208" s="2"/>
      <c r="K208" s="2">
        <f>'ZBud Extract Monthly'!C207</f>
        <v>0</v>
      </c>
      <c r="L208" s="2">
        <f>'ZBud Extract Monthly'!K207</f>
        <v>5723.9</v>
      </c>
      <c r="M208" s="2">
        <f>'ZBud Extract Monthly'!L207</f>
        <v>190.8</v>
      </c>
      <c r="N208" s="2">
        <f>'ZBud Extract Monthly'!M207</f>
        <v>0</v>
      </c>
      <c r="O208" s="2">
        <f>'ZBud Extract Monthly'!V207</f>
        <v>3047.77</v>
      </c>
      <c r="P208" s="2">
        <f>'ZBud Extract Monthly'!D207</f>
        <v>4990.2</v>
      </c>
      <c r="Q208" s="2">
        <f>'ZBud Extract Monthly'!E207</f>
        <v>402.1</v>
      </c>
      <c r="R208" s="2">
        <f>'ZBud Extract Monthly'!F207</f>
        <v>650.29999999999995</v>
      </c>
      <c r="S208" s="2">
        <f>'ZBud Extract Monthly'!G207</f>
        <v>290.3</v>
      </c>
      <c r="T208" s="2">
        <f>'NRL Extract'!D207</f>
        <v>5.4209999999999994</v>
      </c>
      <c r="U208" s="2">
        <f>'ZBud Extract Monthly'!H207</f>
        <v>1810.3</v>
      </c>
      <c r="V208" s="2">
        <f>'ZBud Extract Monthly'!U207</f>
        <v>89.17</v>
      </c>
      <c r="W208" s="2">
        <f>'ZBud Extract Monthly'!O207</f>
        <v>307.27</v>
      </c>
      <c r="X208" s="2">
        <f>'ZBud Extract Monthly'!N207</f>
        <v>398.63</v>
      </c>
      <c r="Y208" s="2">
        <f>'Strm Hydr Analysis'!F211</f>
        <v>42092.866115702469</v>
      </c>
      <c r="Z208" s="2"/>
      <c r="AA208" s="2"/>
      <c r="AB208" s="2"/>
      <c r="AC208" s="2"/>
      <c r="AD208" s="2"/>
      <c r="AE208" s="2"/>
      <c r="AF208" s="2"/>
    </row>
    <row r="209" spans="2:32" x14ac:dyDescent="0.3">
      <c r="B209">
        <v>2006</v>
      </c>
      <c r="C209">
        <v>9</v>
      </c>
      <c r="D209">
        <f t="shared" si="3"/>
        <v>2006</v>
      </c>
      <c r="E209" s="2">
        <f>'Divs Extract'!D208+'ZBud Extract Monthly'!O208</f>
        <v>546.46540115364462</v>
      </c>
      <c r="F209" s="2">
        <f>'Strm Hydr Analysis'!D212</f>
        <v>40989.04462809916</v>
      </c>
      <c r="G209" s="2">
        <f>'Strm Hydr Analysis'!E212</f>
        <v>828.89256198347141</v>
      </c>
      <c r="H209" s="2"/>
      <c r="I209" s="2"/>
      <c r="J209" s="2"/>
      <c r="K209" s="2">
        <f>'ZBud Extract Monthly'!C208</f>
        <v>0.5</v>
      </c>
      <c r="L209" s="2">
        <f>'ZBud Extract Monthly'!K208</f>
        <v>3379.4</v>
      </c>
      <c r="M209" s="2">
        <f>'ZBud Extract Monthly'!L208</f>
        <v>169.8</v>
      </c>
      <c r="N209" s="2">
        <f>'ZBud Extract Monthly'!M208</f>
        <v>1666.9</v>
      </c>
      <c r="O209" s="2">
        <f>'ZBud Extract Monthly'!V208</f>
        <v>2966.13</v>
      </c>
      <c r="P209" s="2">
        <f>'ZBud Extract Monthly'!D208</f>
        <v>3389.6</v>
      </c>
      <c r="Q209" s="2">
        <f>'ZBud Extract Monthly'!E208</f>
        <v>357</v>
      </c>
      <c r="R209" s="2">
        <f>'ZBud Extract Monthly'!F208</f>
        <v>469</v>
      </c>
      <c r="S209" s="2">
        <f>'ZBud Extract Monthly'!G208</f>
        <v>146.80000000000001</v>
      </c>
      <c r="T209" s="2">
        <f>'NRL Extract'!D208</f>
        <v>3.8309999999999995</v>
      </c>
      <c r="U209" s="2">
        <f>'ZBud Extract Monthly'!H208</f>
        <v>1653.8000000000002</v>
      </c>
      <c r="V209" s="2">
        <f>'ZBud Extract Monthly'!U208</f>
        <v>95.5</v>
      </c>
      <c r="W209" s="2">
        <f>'ZBud Extract Monthly'!O208</f>
        <v>297.36</v>
      </c>
      <c r="X209" s="2">
        <f>'ZBud Extract Monthly'!N208</f>
        <v>299.60000000000002</v>
      </c>
      <c r="Y209" s="2">
        <f>'Strm Hydr Analysis'!F212</f>
        <v>42527.36528925621</v>
      </c>
      <c r="Z209" s="2"/>
      <c r="AA209" s="2"/>
      <c r="AB209" s="2"/>
      <c r="AC209" s="2"/>
      <c r="AD209" s="2"/>
      <c r="AE209" s="2"/>
      <c r="AF209" s="2"/>
    </row>
    <row r="210" spans="2:32" x14ac:dyDescent="0.3">
      <c r="B210">
        <v>2006</v>
      </c>
      <c r="C210">
        <v>10</v>
      </c>
      <c r="D210">
        <f t="shared" si="3"/>
        <v>2007</v>
      </c>
      <c r="E210" s="2">
        <f>'Divs Extract'!D209+'ZBud Extract Monthly'!O209</f>
        <v>499.2547222222222</v>
      </c>
      <c r="F210" s="2">
        <f>'Strm Hydr Analysis'!D213</f>
        <v>42792.515702479352</v>
      </c>
      <c r="G210" s="2">
        <f>'Strm Hydr Analysis'!E213</f>
        <v>856.52231404958707</v>
      </c>
      <c r="H210" s="2"/>
      <c r="I210" s="2"/>
      <c r="J210" s="2"/>
      <c r="K210" s="2">
        <f>'ZBud Extract Monthly'!C209</f>
        <v>411.70000000000005</v>
      </c>
      <c r="L210" s="2">
        <f>'ZBud Extract Monthly'!K209</f>
        <v>3774.7000000000003</v>
      </c>
      <c r="M210" s="2">
        <f>'ZBud Extract Monthly'!L209</f>
        <v>61.3</v>
      </c>
      <c r="N210" s="2">
        <f>'ZBud Extract Monthly'!M209</f>
        <v>1181.5999999999999</v>
      </c>
      <c r="O210" s="2">
        <f>'ZBud Extract Monthly'!V209</f>
        <v>3135.73</v>
      </c>
      <c r="P210" s="2">
        <f>'ZBud Extract Monthly'!D209</f>
        <v>2548.9</v>
      </c>
      <c r="Q210" s="2">
        <f>'ZBud Extract Monthly'!E209</f>
        <v>390.3</v>
      </c>
      <c r="R210" s="2">
        <f>'ZBud Extract Monthly'!F209</f>
        <v>453.8</v>
      </c>
      <c r="S210" s="2">
        <f>'ZBud Extract Monthly'!G209</f>
        <v>199</v>
      </c>
      <c r="T210" s="2">
        <f>'NRL Extract'!D209</f>
        <v>3.2550000000000008</v>
      </c>
      <c r="U210" s="2">
        <f>'ZBud Extract Monthly'!H209</f>
        <v>1804.8000000000002</v>
      </c>
      <c r="V210" s="2">
        <f>'ZBud Extract Monthly'!U209</f>
        <v>100.03</v>
      </c>
      <c r="W210" s="2">
        <f>'ZBud Extract Monthly'!O209</f>
        <v>307.27</v>
      </c>
      <c r="X210" s="2">
        <f>'ZBud Extract Monthly'!N209</f>
        <v>247.15</v>
      </c>
      <c r="Y210" s="2">
        <f>'Strm Hydr Analysis'!F213</f>
        <v>44283.986776859507</v>
      </c>
      <c r="Z210" s="2"/>
      <c r="AA210" s="2"/>
      <c r="AB210" s="2"/>
      <c r="AC210" s="2"/>
      <c r="AD210" s="2"/>
      <c r="AE210" s="2"/>
      <c r="AF210" s="2"/>
    </row>
    <row r="211" spans="2:32" x14ac:dyDescent="0.3">
      <c r="B211">
        <v>2006</v>
      </c>
      <c r="C211">
        <v>11</v>
      </c>
      <c r="D211">
        <f t="shared" si="3"/>
        <v>2007</v>
      </c>
      <c r="E211" s="2">
        <f>'Divs Extract'!D210+'ZBud Extract Monthly'!O210</f>
        <v>396.28487419122933</v>
      </c>
      <c r="F211" s="2">
        <f>'Strm Hydr Analysis'!D214</f>
        <v>42124.641322314041</v>
      </c>
      <c r="G211" s="2">
        <f>'Strm Hydr Analysis'!E214</f>
        <v>3134.75702479339</v>
      </c>
      <c r="H211" s="2"/>
      <c r="I211" s="2"/>
      <c r="J211" s="2"/>
      <c r="K211" s="2">
        <f>'ZBud Extract Monthly'!C210</f>
        <v>15500</v>
      </c>
      <c r="L211" s="2">
        <f>'ZBud Extract Monthly'!K210</f>
        <v>501</v>
      </c>
      <c r="M211" s="2">
        <f>'ZBud Extract Monthly'!L210</f>
        <v>41.1</v>
      </c>
      <c r="N211" s="2">
        <f>'ZBud Extract Monthly'!M210</f>
        <v>1090.3</v>
      </c>
      <c r="O211" s="2">
        <f>'ZBud Extract Monthly'!V210</f>
        <v>3314.51</v>
      </c>
      <c r="P211" s="2">
        <f>'ZBud Extract Monthly'!D210</f>
        <v>1870</v>
      </c>
      <c r="Q211" s="2">
        <f>'ZBud Extract Monthly'!E210</f>
        <v>794.2</v>
      </c>
      <c r="R211" s="2">
        <f>'ZBud Extract Monthly'!F210</f>
        <v>270.5</v>
      </c>
      <c r="S211" s="2">
        <f>'ZBud Extract Monthly'!G210</f>
        <v>2688.3</v>
      </c>
      <c r="T211" s="2">
        <f>'NRL Extract'!D210</f>
        <v>1.397</v>
      </c>
      <c r="U211" s="2">
        <f>'ZBud Extract Monthly'!H210</f>
        <v>3042.8</v>
      </c>
      <c r="V211" s="2">
        <f>'ZBud Extract Monthly'!U210</f>
        <v>125.86</v>
      </c>
      <c r="W211" s="2">
        <f>'ZBud Extract Monthly'!O210</f>
        <v>297.36</v>
      </c>
      <c r="X211" s="2">
        <f>'ZBud Extract Monthly'!N210</f>
        <v>81.31</v>
      </c>
      <c r="Y211" s="2">
        <f>'Strm Hydr Analysis'!F214</f>
        <v>44218.651239669423</v>
      </c>
      <c r="Z211" s="2"/>
      <c r="AA211" s="2"/>
      <c r="AB211" s="2"/>
      <c r="AC211" s="2"/>
      <c r="AD211" s="2"/>
      <c r="AE211" s="2"/>
      <c r="AF211" s="2"/>
    </row>
    <row r="212" spans="2:32" x14ac:dyDescent="0.3">
      <c r="B212">
        <v>2006</v>
      </c>
      <c r="C212">
        <v>12</v>
      </c>
      <c r="D212">
        <f t="shared" si="3"/>
        <v>2007</v>
      </c>
      <c r="E212" s="2">
        <f>'Divs Extract'!D211+'ZBud Extract Monthly'!O211</f>
        <v>392.62008237232294</v>
      </c>
      <c r="F212" s="2">
        <f>'Strm Hydr Analysis'!D215</f>
        <v>42949.071074380176</v>
      </c>
      <c r="G212" s="2">
        <f>'Strm Hydr Analysis'!E215</f>
        <v>5394.4264462809888</v>
      </c>
      <c r="H212" s="2"/>
      <c r="I212" s="2"/>
      <c r="J212" s="2"/>
      <c r="K212" s="2">
        <f>'ZBud Extract Monthly'!C211</f>
        <v>22788.300000000003</v>
      </c>
      <c r="L212" s="2">
        <f>'ZBud Extract Monthly'!K211</f>
        <v>529.9</v>
      </c>
      <c r="M212" s="2">
        <f>'ZBud Extract Monthly'!L211</f>
        <v>38.5</v>
      </c>
      <c r="N212" s="2">
        <f>'ZBud Extract Monthly'!M211</f>
        <v>1046.5999999999999</v>
      </c>
      <c r="O212" s="2">
        <f>'ZBud Extract Monthly'!V211</f>
        <v>4262.6000000000004</v>
      </c>
      <c r="P212" s="2">
        <f>'ZBud Extract Monthly'!D211</f>
        <v>1995.9</v>
      </c>
      <c r="Q212" s="2">
        <f>'ZBud Extract Monthly'!E211</f>
        <v>875.8</v>
      </c>
      <c r="R212" s="2">
        <f>'ZBud Extract Monthly'!F211</f>
        <v>282.60000000000002</v>
      </c>
      <c r="S212" s="2">
        <f>'ZBud Extract Monthly'!G211</f>
        <v>3433.2</v>
      </c>
      <c r="T212" s="2">
        <f>'NRL Extract'!D211</f>
        <v>1.2190000000000001</v>
      </c>
      <c r="U212" s="2">
        <f>'ZBud Extract Monthly'!H211</f>
        <v>8826.8000000000011</v>
      </c>
      <c r="V212" s="2">
        <f>'ZBud Extract Monthly'!U211</f>
        <v>153.19</v>
      </c>
      <c r="W212" s="2">
        <f>'ZBud Extract Monthly'!O211</f>
        <v>307.27</v>
      </c>
      <c r="X212" s="2">
        <f>'ZBud Extract Monthly'!N211</f>
        <v>102.87</v>
      </c>
      <c r="Y212" s="2">
        <f>'Strm Hydr Analysis'!F215</f>
        <v>45855.292561983479</v>
      </c>
      <c r="Z212" s="2"/>
      <c r="AA212" s="2"/>
      <c r="AB212" s="2"/>
      <c r="AC212" s="2"/>
      <c r="AD212" s="2"/>
      <c r="AE212" s="2"/>
      <c r="AF212" s="2"/>
    </row>
    <row r="213" spans="2:32" x14ac:dyDescent="0.3">
      <c r="B213">
        <v>2007</v>
      </c>
      <c r="C213">
        <v>1</v>
      </c>
      <c r="D213">
        <f t="shared" si="3"/>
        <v>2007</v>
      </c>
      <c r="E213" s="2">
        <f>'Divs Extract'!D212+'ZBud Extract Monthly'!O212</f>
        <v>384.64891459074727</v>
      </c>
      <c r="F213" s="2">
        <f>'Strm Hydr Analysis'!D216</f>
        <v>42570.505785123969</v>
      </c>
      <c r="G213" s="2">
        <f>'Strm Hydr Analysis'!E216</f>
        <v>989.53388429752101</v>
      </c>
      <c r="H213" s="2"/>
      <c r="I213" s="2"/>
      <c r="J213" s="2"/>
      <c r="K213" s="2">
        <f>'ZBud Extract Monthly'!C212</f>
        <v>440.1</v>
      </c>
      <c r="L213" s="2">
        <f>'ZBud Extract Monthly'!K212</f>
        <v>3072.6000000000004</v>
      </c>
      <c r="M213" s="2">
        <f>'ZBud Extract Monthly'!L212</f>
        <v>30.6</v>
      </c>
      <c r="N213" s="2">
        <f>'ZBud Extract Monthly'!M212</f>
        <v>1344.8</v>
      </c>
      <c r="O213" s="2">
        <f>'ZBud Extract Monthly'!V212</f>
        <v>3787.33</v>
      </c>
      <c r="P213" s="2">
        <f>'ZBud Extract Monthly'!D212</f>
        <v>2803.2999999999997</v>
      </c>
      <c r="Q213" s="2">
        <f>'ZBud Extract Monthly'!E212</f>
        <v>904.9</v>
      </c>
      <c r="R213" s="2">
        <f>'ZBud Extract Monthly'!F212</f>
        <v>409.3</v>
      </c>
      <c r="S213" s="2">
        <f>'ZBud Extract Monthly'!G212</f>
        <v>4561.3</v>
      </c>
      <c r="T213" s="2">
        <f>'NRL Extract'!D212</f>
        <v>1.1310000000000007</v>
      </c>
      <c r="U213" s="2">
        <f>'ZBud Extract Monthly'!H212</f>
        <v>3189.3</v>
      </c>
      <c r="V213" s="2">
        <f>'ZBud Extract Monthly'!U212</f>
        <v>78.39</v>
      </c>
      <c r="W213" s="2">
        <f>'ZBud Extract Monthly'!O212</f>
        <v>307.27</v>
      </c>
      <c r="X213" s="2">
        <f>'ZBud Extract Monthly'!N212</f>
        <v>117.35</v>
      </c>
      <c r="Y213" s="2">
        <f>'Strm Hydr Analysis'!F216</f>
        <v>44161.071074380168</v>
      </c>
      <c r="Z213" s="2"/>
      <c r="AA213" s="2"/>
      <c r="AB213" s="2"/>
      <c r="AC213" s="2"/>
      <c r="AD213" s="2"/>
      <c r="AE213" s="2"/>
      <c r="AF213" s="2"/>
    </row>
    <row r="214" spans="2:32" x14ac:dyDescent="0.3">
      <c r="B214">
        <v>2007</v>
      </c>
      <c r="C214">
        <v>2</v>
      </c>
      <c r="D214">
        <f t="shared" si="3"/>
        <v>2007</v>
      </c>
      <c r="E214" s="2">
        <f>'Divs Extract'!D213+'ZBud Extract Monthly'!O213</f>
        <v>342.84219980787702</v>
      </c>
      <c r="F214" s="2">
        <f>'Strm Hydr Analysis'!D217</f>
        <v>38026.135537190094</v>
      </c>
      <c r="G214" s="2">
        <f>'Strm Hydr Analysis'!E217</f>
        <v>11962.333884297528</v>
      </c>
      <c r="H214" s="2"/>
      <c r="I214" s="2"/>
      <c r="J214" s="2"/>
      <c r="K214" s="2">
        <f>'ZBud Extract Monthly'!C213</f>
        <v>33526</v>
      </c>
      <c r="L214" s="2">
        <f>'ZBud Extract Monthly'!K213</f>
        <v>352.7</v>
      </c>
      <c r="M214" s="2">
        <f>'ZBud Extract Monthly'!L213</f>
        <v>33.299999999999997</v>
      </c>
      <c r="N214" s="2">
        <f>'ZBud Extract Monthly'!M213</f>
        <v>0</v>
      </c>
      <c r="O214" s="2">
        <f>'ZBud Extract Monthly'!V213</f>
        <v>3107.04</v>
      </c>
      <c r="P214" s="2">
        <f>'ZBud Extract Monthly'!D213</f>
        <v>2616.4</v>
      </c>
      <c r="Q214" s="2">
        <f>'ZBud Extract Monthly'!E213</f>
        <v>983.4</v>
      </c>
      <c r="R214" s="2">
        <f>'ZBud Extract Monthly'!F213</f>
        <v>390.5</v>
      </c>
      <c r="S214" s="2">
        <f>'ZBud Extract Monthly'!G213</f>
        <v>4348.8</v>
      </c>
      <c r="T214" s="2">
        <f>'NRL Extract'!D213</f>
        <v>1.0459999999999998</v>
      </c>
      <c r="U214" s="2">
        <f>'ZBud Extract Monthly'!H213</f>
        <v>8510.7000000000007</v>
      </c>
      <c r="V214" s="2">
        <f>'ZBud Extract Monthly'!U213</f>
        <v>375.93</v>
      </c>
      <c r="W214" s="2">
        <f>'ZBud Extract Monthly'!O213</f>
        <v>277.52999999999997</v>
      </c>
      <c r="X214" s="2">
        <f>'ZBud Extract Monthly'!N213</f>
        <v>68.150000000000006</v>
      </c>
      <c r="Y214" s="2">
        <f>'Strm Hydr Analysis'!F217</f>
        <v>41039.781818181815</v>
      </c>
      <c r="Z214" s="2"/>
      <c r="AA214" s="2"/>
      <c r="AB214" s="2"/>
      <c r="AC214" s="2"/>
      <c r="AD214" s="2"/>
      <c r="AE214" s="2"/>
      <c r="AF214" s="2"/>
    </row>
    <row r="215" spans="2:32" x14ac:dyDescent="0.3">
      <c r="B215">
        <v>2007</v>
      </c>
      <c r="C215">
        <v>3</v>
      </c>
      <c r="D215">
        <f t="shared" si="3"/>
        <v>2007</v>
      </c>
      <c r="E215" s="2">
        <f>'Divs Extract'!D214+'ZBud Extract Monthly'!O214</f>
        <v>432.01300518134713</v>
      </c>
      <c r="F215" s="2">
        <f>'Strm Hydr Analysis'!D218</f>
        <v>41549.95041322316</v>
      </c>
      <c r="G215" s="2">
        <f>'Strm Hydr Analysis'!E218</f>
        <v>1151.1074380165287</v>
      </c>
      <c r="H215" s="2"/>
      <c r="I215" s="2"/>
      <c r="J215" s="2"/>
      <c r="K215" s="2">
        <f>'ZBud Extract Monthly'!C214</f>
        <v>1419.7</v>
      </c>
      <c r="L215" s="2">
        <f>'ZBud Extract Monthly'!K214</f>
        <v>1763.6</v>
      </c>
      <c r="M215" s="2">
        <f>'ZBud Extract Monthly'!L214</f>
        <v>33.299999999999997</v>
      </c>
      <c r="N215" s="2">
        <f>'ZBud Extract Monthly'!M214</f>
        <v>0</v>
      </c>
      <c r="O215" s="2">
        <f>'ZBud Extract Monthly'!V214</f>
        <v>4482.41</v>
      </c>
      <c r="P215" s="2">
        <f>'ZBud Extract Monthly'!D214</f>
        <v>3784.8</v>
      </c>
      <c r="Q215" s="2">
        <f>'ZBud Extract Monthly'!E214</f>
        <v>1288.4000000000001</v>
      </c>
      <c r="R215" s="2">
        <f>'ZBud Extract Monthly'!F214</f>
        <v>886.7</v>
      </c>
      <c r="S215" s="2">
        <f>'ZBud Extract Monthly'!G214</f>
        <v>6616.8</v>
      </c>
      <c r="T215" s="2">
        <f>'NRL Extract'!D214</f>
        <v>2.3280000000000003</v>
      </c>
      <c r="U215" s="2">
        <f>'ZBud Extract Monthly'!H214</f>
        <v>5033.8</v>
      </c>
      <c r="V215" s="2">
        <f>'ZBud Extract Monthly'!U214</f>
        <v>81.59</v>
      </c>
      <c r="W215" s="2">
        <f>'ZBud Extract Monthly'!O214</f>
        <v>307.27</v>
      </c>
      <c r="X215" s="2">
        <f>'ZBud Extract Monthly'!N214</f>
        <v>190.31</v>
      </c>
      <c r="Y215" s="2">
        <f>'Strm Hydr Analysis'!F218</f>
        <v>43384.403305785127</v>
      </c>
      <c r="Z215" s="2"/>
      <c r="AA215" s="2"/>
      <c r="AB215" s="2"/>
      <c r="AC215" s="2"/>
      <c r="AD215" s="2"/>
      <c r="AE215" s="2"/>
      <c r="AF215" s="2"/>
    </row>
    <row r="216" spans="2:32" x14ac:dyDescent="0.3">
      <c r="B216">
        <v>2007</v>
      </c>
      <c r="C216">
        <v>4</v>
      </c>
      <c r="D216">
        <f t="shared" si="3"/>
        <v>2007</v>
      </c>
      <c r="E216" s="2">
        <f>'Divs Extract'!D215+'ZBud Extract Monthly'!O215</f>
        <v>409.78751915144375</v>
      </c>
      <c r="F216" s="2">
        <f>'Strm Hydr Analysis'!D219</f>
        <v>39126.148760330565</v>
      </c>
      <c r="G216" s="2">
        <f>'Strm Hydr Analysis'!E219</f>
        <v>2775.8280991735546</v>
      </c>
      <c r="H216" s="2"/>
      <c r="I216" s="2"/>
      <c r="J216" s="2"/>
      <c r="K216" s="2">
        <f>'ZBud Extract Monthly'!C215</f>
        <v>9499.5</v>
      </c>
      <c r="L216" s="2">
        <f>'ZBud Extract Monthly'!K215</f>
        <v>3017.3999999999996</v>
      </c>
      <c r="M216" s="2">
        <f>'ZBud Extract Monthly'!L215</f>
        <v>61.3</v>
      </c>
      <c r="N216" s="2">
        <f>'ZBud Extract Monthly'!M215</f>
        <v>0</v>
      </c>
      <c r="O216" s="2">
        <f>'ZBud Extract Monthly'!V215</f>
        <v>3175.11</v>
      </c>
      <c r="P216" s="2">
        <f>'ZBud Extract Monthly'!D215</f>
        <v>3935</v>
      </c>
      <c r="Q216" s="2">
        <f>'ZBud Extract Monthly'!E215</f>
        <v>1214.4000000000001</v>
      </c>
      <c r="R216" s="2">
        <f>'ZBud Extract Monthly'!F215</f>
        <v>980.6</v>
      </c>
      <c r="S216" s="2">
        <f>'ZBud Extract Monthly'!G215</f>
        <v>3972.9</v>
      </c>
      <c r="T216" s="2">
        <f>'NRL Extract'!D215</f>
        <v>1.7049999999999994</v>
      </c>
      <c r="U216" s="2">
        <f>'ZBud Extract Monthly'!H215</f>
        <v>1710.2</v>
      </c>
      <c r="V216" s="2">
        <f>'ZBud Extract Monthly'!U215</f>
        <v>105.24</v>
      </c>
      <c r="W216" s="2">
        <f>'ZBud Extract Monthly'!O215</f>
        <v>297.36</v>
      </c>
      <c r="X216" s="2">
        <f>'ZBud Extract Monthly'!N215</f>
        <v>210.28</v>
      </c>
      <c r="Y216" s="2">
        <f>'Strm Hydr Analysis'!F219</f>
        <v>40831.338842975194</v>
      </c>
      <c r="Z216" s="2"/>
      <c r="AA216" s="2"/>
      <c r="AB216" s="2"/>
      <c r="AC216" s="2"/>
      <c r="AD216" s="2"/>
      <c r="AE216" s="2"/>
      <c r="AF216" s="2"/>
    </row>
    <row r="217" spans="2:32" x14ac:dyDescent="0.3">
      <c r="B217">
        <v>2007</v>
      </c>
      <c r="C217">
        <v>5</v>
      </c>
      <c r="D217">
        <f t="shared" si="3"/>
        <v>2007</v>
      </c>
      <c r="E217" s="2">
        <f>'Divs Extract'!D216+'ZBud Extract Monthly'!O216</f>
        <v>470.39053241311308</v>
      </c>
      <c r="F217" s="2">
        <f>'Strm Hydr Analysis'!D220</f>
        <v>42655.775206611572</v>
      </c>
      <c r="G217" s="2">
        <f>'Strm Hydr Analysis'!E220</f>
        <v>1052.7867768595042</v>
      </c>
      <c r="H217" s="2"/>
      <c r="I217" s="2"/>
      <c r="J217" s="2"/>
      <c r="K217" s="2">
        <f>'ZBud Extract Monthly'!C216</f>
        <v>3787.5</v>
      </c>
      <c r="L217" s="2">
        <f>'ZBud Extract Monthly'!K216</f>
        <v>7106.0999999999995</v>
      </c>
      <c r="M217" s="2">
        <f>'ZBud Extract Monthly'!L216</f>
        <v>66.5</v>
      </c>
      <c r="N217" s="2">
        <f>'ZBud Extract Monthly'!M216</f>
        <v>0</v>
      </c>
      <c r="O217" s="2">
        <f>'ZBud Extract Monthly'!V216</f>
        <v>2962.16</v>
      </c>
      <c r="P217" s="2">
        <f>'ZBud Extract Monthly'!D216</f>
        <v>6560</v>
      </c>
      <c r="Q217" s="2">
        <f>'ZBud Extract Monthly'!E216</f>
        <v>1115.2</v>
      </c>
      <c r="R217" s="2">
        <f>'ZBud Extract Monthly'!F216</f>
        <v>558.9</v>
      </c>
      <c r="S217" s="2">
        <f>'ZBud Extract Monthly'!G216</f>
        <v>3438</v>
      </c>
      <c r="T217" s="2">
        <f>'NRL Extract'!D216</f>
        <v>4.0749999999999984</v>
      </c>
      <c r="U217" s="2">
        <f>'ZBud Extract Monthly'!H216</f>
        <v>1947.4</v>
      </c>
      <c r="V217" s="2">
        <f>'ZBud Extract Monthly'!U216</f>
        <v>93.56</v>
      </c>
      <c r="W217" s="2">
        <f>'ZBud Extract Monthly'!O216</f>
        <v>307.27</v>
      </c>
      <c r="X217" s="2">
        <f>'ZBud Extract Monthly'!N216</f>
        <v>370.25</v>
      </c>
      <c r="Y217" s="2">
        <f>'Strm Hydr Analysis'!F220</f>
        <v>44164.839669421497</v>
      </c>
      <c r="Z217" s="2"/>
      <c r="AA217" s="2"/>
      <c r="AB217" s="2"/>
      <c r="AC217" s="2"/>
      <c r="AD217" s="2"/>
      <c r="AE217" s="2"/>
      <c r="AF217" s="2"/>
    </row>
    <row r="218" spans="2:32" x14ac:dyDescent="0.3">
      <c r="B218">
        <v>2007</v>
      </c>
      <c r="C218">
        <v>6</v>
      </c>
      <c r="D218">
        <f t="shared" si="3"/>
        <v>2007</v>
      </c>
      <c r="E218" s="2">
        <f>'Divs Extract'!D217+'ZBud Extract Monthly'!O217</f>
        <v>493.26576621045547</v>
      </c>
      <c r="F218" s="2">
        <f>'Strm Hydr Analysis'!D221</f>
        <v>40872.178512396691</v>
      </c>
      <c r="G218" s="2">
        <f>'Strm Hydr Analysis'!E221</f>
        <v>873.89752066115739</v>
      </c>
      <c r="H218" s="2"/>
      <c r="I218" s="2"/>
      <c r="J218" s="2"/>
      <c r="K218" s="2">
        <f>'ZBud Extract Monthly'!C217</f>
        <v>838.5</v>
      </c>
      <c r="L218" s="2">
        <f>'ZBud Extract Monthly'!K217</f>
        <v>8019</v>
      </c>
      <c r="M218" s="2">
        <f>'ZBud Extract Monthly'!L217</f>
        <v>85.8</v>
      </c>
      <c r="N218" s="2">
        <f>'ZBud Extract Monthly'!M217</f>
        <v>1193.3</v>
      </c>
      <c r="O218" s="2">
        <f>'ZBud Extract Monthly'!V217</f>
        <v>1735.61</v>
      </c>
      <c r="P218" s="2">
        <f>'ZBud Extract Monthly'!D217</f>
        <v>6759.2</v>
      </c>
      <c r="Q218" s="2">
        <f>'ZBud Extract Monthly'!E217</f>
        <v>482.2</v>
      </c>
      <c r="R218" s="2">
        <f>'ZBud Extract Monthly'!F217</f>
        <v>666.4</v>
      </c>
      <c r="S218" s="2">
        <f>'ZBud Extract Monthly'!G217</f>
        <v>1176.5999999999999</v>
      </c>
      <c r="T218" s="2">
        <f>'NRL Extract'!D217</f>
        <v>4.4799999999999995</v>
      </c>
      <c r="U218" s="2">
        <f>'ZBud Extract Monthly'!H217</f>
        <v>1796.1000000000001</v>
      </c>
      <c r="V218" s="2">
        <f>'ZBud Extract Monthly'!U217</f>
        <v>610.33000000000004</v>
      </c>
      <c r="W218" s="2">
        <f>'ZBud Extract Monthly'!O217</f>
        <v>297.36</v>
      </c>
      <c r="X218" s="2">
        <f>'ZBud Extract Monthly'!N217</f>
        <v>393.35</v>
      </c>
      <c r="Y218" s="2">
        <f>'Strm Hydr Analysis'!F221</f>
        <v>42165.421487603293</v>
      </c>
      <c r="Z218" s="2"/>
      <c r="AA218" s="2"/>
      <c r="AB218" s="2"/>
      <c r="AC218" s="2"/>
      <c r="AD218" s="2"/>
      <c r="AE218" s="2"/>
      <c r="AF218" s="2"/>
    </row>
    <row r="219" spans="2:32" x14ac:dyDescent="0.3">
      <c r="B219">
        <v>2007</v>
      </c>
      <c r="C219">
        <v>7</v>
      </c>
      <c r="D219">
        <f t="shared" si="3"/>
        <v>2007</v>
      </c>
      <c r="E219" s="2">
        <f>'Divs Extract'!D218+'ZBud Extract Monthly'!O218</f>
        <v>537.86614599863981</v>
      </c>
      <c r="F219" s="2">
        <f>'Strm Hydr Analysis'!D222</f>
        <v>47878.036363636376</v>
      </c>
      <c r="G219" s="2">
        <f>'Strm Hydr Analysis'!E222</f>
        <v>856.52231404958707</v>
      </c>
      <c r="H219" s="2"/>
      <c r="I219" s="2"/>
      <c r="J219" s="2"/>
      <c r="K219" s="2">
        <f>'ZBud Extract Monthly'!C218</f>
        <v>893</v>
      </c>
      <c r="L219" s="2">
        <f>'ZBud Extract Monthly'!K218</f>
        <v>6362.6</v>
      </c>
      <c r="M219" s="2">
        <f>'ZBud Extract Monthly'!L218</f>
        <v>117.3</v>
      </c>
      <c r="N219" s="2">
        <f>'ZBud Extract Monthly'!M218</f>
        <v>878.7</v>
      </c>
      <c r="O219" s="2">
        <f>'ZBud Extract Monthly'!V218</f>
        <v>1572.28</v>
      </c>
      <c r="P219" s="2">
        <f>'ZBud Extract Monthly'!D218</f>
        <v>6446.7</v>
      </c>
      <c r="Q219" s="2">
        <f>'ZBud Extract Monthly'!E218</f>
        <v>465.7</v>
      </c>
      <c r="R219" s="2">
        <f>'ZBud Extract Monthly'!F218</f>
        <v>906.6</v>
      </c>
      <c r="S219" s="2">
        <f>'ZBud Extract Monthly'!G218</f>
        <v>463.6</v>
      </c>
      <c r="T219" s="2">
        <f>'NRL Extract'!D218</f>
        <v>4.4339999999999984</v>
      </c>
      <c r="U219" s="2">
        <f>'ZBud Extract Monthly'!H218</f>
        <v>1848.8000000000002</v>
      </c>
      <c r="V219" s="2">
        <f>'ZBud Extract Monthly'!U218</f>
        <v>374.31</v>
      </c>
      <c r="W219" s="2">
        <f>'ZBud Extract Monthly'!O218</f>
        <v>307.27</v>
      </c>
      <c r="X219" s="2">
        <f>'ZBud Extract Monthly'!N218</f>
        <v>438.8</v>
      </c>
      <c r="Y219" s="2">
        <f>'Strm Hydr Analysis'!F222</f>
        <v>49174.314049586763</v>
      </c>
      <c r="Z219" s="2"/>
      <c r="AA219" s="2"/>
      <c r="AB219" s="2"/>
      <c r="AC219" s="2"/>
      <c r="AD219" s="2"/>
      <c r="AE219" s="2"/>
      <c r="AF219" s="2"/>
    </row>
    <row r="220" spans="2:32" x14ac:dyDescent="0.3">
      <c r="B220">
        <v>2007</v>
      </c>
      <c r="C220">
        <v>8</v>
      </c>
      <c r="D220">
        <f t="shared" si="3"/>
        <v>2007</v>
      </c>
      <c r="E220" s="2">
        <f>'Divs Extract'!D219+'ZBud Extract Monthly'!O219</f>
        <v>525.40937761819282</v>
      </c>
      <c r="F220" s="2">
        <f>'Strm Hydr Analysis'!D223</f>
        <v>42972.9520661157</v>
      </c>
      <c r="G220" s="2">
        <f>'Strm Hydr Analysis'!E223</f>
        <v>856.52231404958707</v>
      </c>
      <c r="H220" s="2"/>
      <c r="I220" s="2"/>
      <c r="J220" s="2"/>
      <c r="K220" s="2">
        <f>'ZBud Extract Monthly'!C219</f>
        <v>0</v>
      </c>
      <c r="L220" s="2">
        <f>'ZBud Extract Monthly'!K219</f>
        <v>6819.2</v>
      </c>
      <c r="M220" s="2">
        <f>'ZBud Extract Monthly'!L219</f>
        <v>314.2</v>
      </c>
      <c r="N220" s="2">
        <f>'ZBud Extract Monthly'!M219</f>
        <v>0</v>
      </c>
      <c r="O220" s="2">
        <f>'ZBud Extract Monthly'!V219</f>
        <v>1447.51</v>
      </c>
      <c r="P220" s="2">
        <f>'ZBud Extract Monthly'!D219</f>
        <v>5438.4</v>
      </c>
      <c r="Q220" s="2">
        <f>'ZBud Extract Monthly'!E219</f>
        <v>479.6</v>
      </c>
      <c r="R220" s="2">
        <f>'ZBud Extract Monthly'!F219</f>
        <v>651.5</v>
      </c>
      <c r="S220" s="2">
        <f>'ZBud Extract Monthly'!G219</f>
        <v>339.5</v>
      </c>
      <c r="T220" s="2">
        <f>'NRL Extract'!D219</f>
        <v>5.0369999999999999</v>
      </c>
      <c r="U220" s="2">
        <f>'ZBud Extract Monthly'!H219</f>
        <v>1833.2</v>
      </c>
      <c r="V220" s="2">
        <f>'ZBud Extract Monthly'!U219</f>
        <v>342.33</v>
      </c>
      <c r="W220" s="2">
        <f>'ZBud Extract Monthly'!O219</f>
        <v>307.27</v>
      </c>
      <c r="X220" s="2">
        <f>'ZBud Extract Monthly'!N219</f>
        <v>381.25</v>
      </c>
      <c r="Y220" s="2">
        <f>'Strm Hydr Analysis'!F223</f>
        <v>44236.26446280993</v>
      </c>
      <c r="Z220" s="2"/>
      <c r="AA220" s="2"/>
      <c r="AB220" s="2"/>
      <c r="AC220" s="2"/>
      <c r="AD220" s="2"/>
      <c r="AE220" s="2"/>
      <c r="AF220" s="2"/>
    </row>
    <row r="221" spans="2:32" x14ac:dyDescent="0.3">
      <c r="B221">
        <v>2007</v>
      </c>
      <c r="C221">
        <v>9</v>
      </c>
      <c r="D221">
        <f t="shared" si="3"/>
        <v>2007</v>
      </c>
      <c r="E221" s="2">
        <f>'Divs Extract'!D220+'ZBud Extract Monthly'!O220</f>
        <v>514.88922259507819</v>
      </c>
      <c r="F221" s="2">
        <f>'Strm Hydr Analysis'!D224</f>
        <v>38454.287603305784</v>
      </c>
      <c r="G221" s="2">
        <f>'Strm Hydr Analysis'!E224</f>
        <v>883.35867768595074</v>
      </c>
      <c r="H221" s="2"/>
      <c r="I221" s="2"/>
      <c r="J221" s="2"/>
      <c r="K221" s="2">
        <f>'ZBud Extract Monthly'!C220</f>
        <v>2455.3000000000002</v>
      </c>
      <c r="L221" s="2">
        <f>'ZBud Extract Monthly'!K220</f>
        <v>2336.1</v>
      </c>
      <c r="M221" s="2">
        <f>'ZBud Extract Monthly'!L220</f>
        <v>254.7</v>
      </c>
      <c r="N221" s="2">
        <f>'ZBud Extract Monthly'!M220</f>
        <v>1665.1</v>
      </c>
      <c r="O221" s="2">
        <f>'ZBud Extract Monthly'!V220</f>
        <v>1727.35</v>
      </c>
      <c r="P221" s="2">
        <f>'ZBud Extract Monthly'!D220</f>
        <v>3244.7</v>
      </c>
      <c r="Q221" s="2">
        <f>'ZBud Extract Monthly'!E220</f>
        <v>415.6</v>
      </c>
      <c r="R221" s="2">
        <f>'ZBud Extract Monthly'!F220</f>
        <v>365.8</v>
      </c>
      <c r="S221" s="2">
        <f>'ZBud Extract Monthly'!G220</f>
        <v>340.1</v>
      </c>
      <c r="T221" s="2">
        <f>'NRL Extract'!D220</f>
        <v>3.5929999999999982</v>
      </c>
      <c r="U221" s="2">
        <f>'ZBud Extract Monthly'!H220</f>
        <v>1501.4</v>
      </c>
      <c r="V221" s="2">
        <f>'ZBud Extract Monthly'!U220</f>
        <v>202.83</v>
      </c>
      <c r="W221" s="2">
        <f>'ZBud Extract Monthly'!O220</f>
        <v>297.36</v>
      </c>
      <c r="X221" s="2">
        <f>'ZBud Extract Monthly'!N220</f>
        <v>253.64</v>
      </c>
      <c r="Y221" s="2">
        <f>'Strm Hydr Analysis'!F224</f>
        <v>39697.626446280992</v>
      </c>
      <c r="Z221" s="2"/>
      <c r="AA221" s="2"/>
      <c r="AB221" s="2"/>
      <c r="AC221" s="2"/>
      <c r="AD221" s="2"/>
      <c r="AE221" s="2"/>
      <c r="AF221" s="2"/>
    </row>
    <row r="222" spans="2:32" x14ac:dyDescent="0.3">
      <c r="B222">
        <v>2007</v>
      </c>
      <c r="C222">
        <v>10</v>
      </c>
      <c r="D222">
        <f t="shared" si="3"/>
        <v>2008</v>
      </c>
      <c r="E222" s="2">
        <f>'Divs Extract'!D221+'ZBud Extract Monthly'!O221</f>
        <v>466.8553610286844</v>
      </c>
      <c r="F222" s="2">
        <f>'Strm Hydr Analysis'!D225</f>
        <v>40136.98512396693</v>
      </c>
      <c r="G222" s="2">
        <f>'Strm Hydr Analysis'!E225</f>
        <v>1709.6132231404945</v>
      </c>
      <c r="H222" s="2"/>
      <c r="I222" s="2"/>
      <c r="J222" s="2"/>
      <c r="K222" s="2">
        <f>'ZBud Extract Monthly'!C221</f>
        <v>10124</v>
      </c>
      <c r="L222" s="2">
        <f>'ZBud Extract Monthly'!K221</f>
        <v>1265.3</v>
      </c>
      <c r="M222" s="2">
        <f>'ZBud Extract Monthly'!L221</f>
        <v>59.5</v>
      </c>
      <c r="N222" s="2">
        <f>'ZBud Extract Monthly'!M221</f>
        <v>1037.3</v>
      </c>
      <c r="O222" s="2">
        <f>'ZBud Extract Monthly'!V221</f>
        <v>2439.89</v>
      </c>
      <c r="P222" s="2">
        <f>'ZBud Extract Monthly'!D221</f>
        <v>2454.3999999999996</v>
      </c>
      <c r="Q222" s="2">
        <f>'ZBud Extract Monthly'!E221</f>
        <v>863.2</v>
      </c>
      <c r="R222" s="2">
        <f>'ZBud Extract Monthly'!F221</f>
        <v>399.8</v>
      </c>
      <c r="S222" s="2">
        <f>'ZBud Extract Monthly'!G221</f>
        <v>2496.9</v>
      </c>
      <c r="T222" s="2">
        <f>'NRL Extract'!D221</f>
        <v>3.0480000000000005</v>
      </c>
      <c r="U222" s="2">
        <f>'ZBud Extract Monthly'!H221</f>
        <v>2260.1999999999998</v>
      </c>
      <c r="V222" s="2">
        <f>'ZBud Extract Monthly'!U221</f>
        <v>130.83000000000001</v>
      </c>
      <c r="W222" s="2">
        <f>'ZBud Extract Monthly'!O221</f>
        <v>307.27</v>
      </c>
      <c r="X222" s="2">
        <f>'ZBud Extract Monthly'!N221</f>
        <v>221.58</v>
      </c>
      <c r="Y222" s="2">
        <f>'Strm Hydr Analysis'!F225</f>
        <v>41679.193388429754</v>
      </c>
      <c r="Z222" s="2"/>
      <c r="AA222" s="2"/>
      <c r="AB222" s="2"/>
      <c r="AC222" s="2"/>
      <c r="AD222" s="2"/>
      <c r="AE222" s="2"/>
      <c r="AF222" s="2"/>
    </row>
    <row r="223" spans="2:32" x14ac:dyDescent="0.3">
      <c r="B223">
        <v>2007</v>
      </c>
      <c r="C223">
        <v>11</v>
      </c>
      <c r="D223">
        <f t="shared" si="3"/>
        <v>2008</v>
      </c>
      <c r="E223" s="2">
        <f>'Divs Extract'!D222+'ZBud Extract Monthly'!O222</f>
        <v>387.28938564026652</v>
      </c>
      <c r="F223" s="2">
        <f>'Strm Hydr Analysis'!D226</f>
        <v>38781.203305785122</v>
      </c>
      <c r="G223" s="2">
        <f>'Strm Hydr Analysis'!E226</f>
        <v>2202.5057851239667</v>
      </c>
      <c r="H223" s="2"/>
      <c r="I223" s="2"/>
      <c r="J223" s="2"/>
      <c r="K223" s="2">
        <f>'ZBud Extract Monthly'!C222</f>
        <v>5675.5</v>
      </c>
      <c r="L223" s="2">
        <f>'ZBud Extract Monthly'!K222</f>
        <v>3014</v>
      </c>
      <c r="M223" s="2">
        <f>'ZBud Extract Monthly'!L222</f>
        <v>43.8</v>
      </c>
      <c r="N223" s="2">
        <f>'ZBud Extract Monthly'!M222</f>
        <v>1320.6</v>
      </c>
      <c r="O223" s="2">
        <f>'ZBud Extract Monthly'!V222</f>
        <v>2252.5500000000002</v>
      </c>
      <c r="P223" s="2">
        <f>'ZBud Extract Monthly'!D222</f>
        <v>2500</v>
      </c>
      <c r="Q223" s="2">
        <f>'ZBud Extract Monthly'!E222</f>
        <v>964.8</v>
      </c>
      <c r="R223" s="2">
        <f>'ZBud Extract Monthly'!F222</f>
        <v>364.8</v>
      </c>
      <c r="S223" s="2">
        <f>'ZBud Extract Monthly'!G222</f>
        <v>3251.7</v>
      </c>
      <c r="T223" s="2">
        <f>'NRL Extract'!D222</f>
        <v>1.3590000000000004</v>
      </c>
      <c r="U223" s="2">
        <f>'ZBud Extract Monthly'!H222</f>
        <v>2511.2000000000003</v>
      </c>
      <c r="V223" s="2">
        <f>'ZBud Extract Monthly'!U222</f>
        <v>131.08000000000001</v>
      </c>
      <c r="W223" s="2">
        <f>'ZBud Extract Monthly'!O222</f>
        <v>297.36</v>
      </c>
      <c r="X223" s="2">
        <f>'ZBud Extract Monthly'!N222</f>
        <v>134.69</v>
      </c>
      <c r="Y223" s="2">
        <f>'Strm Hydr Analysis'!F226</f>
        <v>40191.986776859507</v>
      </c>
      <c r="Z223" s="2"/>
      <c r="AA223" s="2"/>
      <c r="AB223" s="2"/>
      <c r="AC223" s="2"/>
      <c r="AD223" s="2"/>
      <c r="AE223" s="2"/>
      <c r="AF223" s="2"/>
    </row>
    <row r="224" spans="2:32" x14ac:dyDescent="0.3">
      <c r="B224">
        <v>2007</v>
      </c>
      <c r="C224">
        <v>12</v>
      </c>
      <c r="D224">
        <f t="shared" si="3"/>
        <v>2008</v>
      </c>
      <c r="E224" s="2">
        <f>'Divs Extract'!D223+'ZBud Extract Monthly'!O223</f>
        <v>385.97500000000002</v>
      </c>
      <c r="F224" s="2">
        <f>'Strm Hydr Analysis'!D227</f>
        <v>39569.970247933867</v>
      </c>
      <c r="G224" s="2">
        <f>'Strm Hydr Analysis'!E227</f>
        <v>6394.4727272727241</v>
      </c>
      <c r="H224" s="2"/>
      <c r="I224" s="2"/>
      <c r="J224" s="2"/>
      <c r="K224" s="2">
        <f>'ZBud Extract Monthly'!C223</f>
        <v>24649.300000000003</v>
      </c>
      <c r="L224" s="2">
        <f>'ZBud Extract Monthly'!K223</f>
        <v>863.3</v>
      </c>
      <c r="M224" s="2">
        <f>'ZBud Extract Monthly'!L223</f>
        <v>60.4</v>
      </c>
      <c r="N224" s="2">
        <f>'ZBud Extract Monthly'!M223</f>
        <v>1128</v>
      </c>
      <c r="O224" s="2">
        <f>'ZBud Extract Monthly'!V223</f>
        <v>3013.16</v>
      </c>
      <c r="P224" s="2">
        <f>'ZBud Extract Monthly'!D223</f>
        <v>2189.4</v>
      </c>
      <c r="Q224" s="2">
        <f>'ZBud Extract Monthly'!E223</f>
        <v>943.6</v>
      </c>
      <c r="R224" s="2">
        <f>'ZBud Extract Monthly'!F223</f>
        <v>305.2</v>
      </c>
      <c r="S224" s="2">
        <f>'ZBud Extract Monthly'!G223</f>
        <v>3650.8</v>
      </c>
      <c r="T224" s="2">
        <f>'NRL Extract'!D223</f>
        <v>1.1659999999999999</v>
      </c>
      <c r="U224" s="2">
        <f>'ZBud Extract Monthly'!H223</f>
        <v>6878.2999999999993</v>
      </c>
      <c r="V224" s="2">
        <f>'ZBud Extract Monthly'!U223</f>
        <v>204.48</v>
      </c>
      <c r="W224" s="2">
        <f>'ZBud Extract Monthly'!O223</f>
        <v>307.27</v>
      </c>
      <c r="X224" s="2">
        <f>'ZBud Extract Monthly'!N223</f>
        <v>82.7</v>
      </c>
      <c r="Y224" s="2">
        <f>'Strm Hydr Analysis'!F227</f>
        <v>41973.084297520647</v>
      </c>
      <c r="Z224" s="2"/>
      <c r="AA224" s="2"/>
      <c r="AB224" s="2"/>
      <c r="AC224" s="2"/>
      <c r="AD224" s="2"/>
      <c r="AE224" s="2"/>
      <c r="AF224" s="2"/>
    </row>
    <row r="225" spans="2:32" x14ac:dyDescent="0.3">
      <c r="B225">
        <v>2008</v>
      </c>
      <c r="C225">
        <v>1</v>
      </c>
      <c r="D225">
        <f t="shared" si="3"/>
        <v>2008</v>
      </c>
      <c r="E225" s="2">
        <f>'Divs Extract'!D224+'ZBud Extract Monthly'!O224</f>
        <v>402.77416982562545</v>
      </c>
      <c r="F225" s="2">
        <f>'Strm Hydr Analysis'!D228</f>
        <v>39966.36694214875</v>
      </c>
      <c r="G225" s="2">
        <f>'Strm Hydr Analysis'!E228</f>
        <v>6632.6876033057797</v>
      </c>
      <c r="H225" s="2"/>
      <c r="I225" s="2"/>
      <c r="J225" s="2"/>
      <c r="K225" s="2">
        <f>'ZBud Extract Monthly'!C224</f>
        <v>41222.300000000003</v>
      </c>
      <c r="L225" s="2">
        <f>'ZBud Extract Monthly'!K224</f>
        <v>451.2</v>
      </c>
      <c r="M225" s="2">
        <f>'ZBud Extract Monthly'!L224</f>
        <v>126</v>
      </c>
      <c r="N225" s="2">
        <f>'ZBud Extract Monthly'!M224</f>
        <v>1120</v>
      </c>
      <c r="O225" s="2">
        <f>'ZBud Extract Monthly'!V224</f>
        <v>4983.9799999999996</v>
      </c>
      <c r="P225" s="2">
        <f>'ZBud Extract Monthly'!D224</f>
        <v>1666.3999999999999</v>
      </c>
      <c r="Q225" s="2">
        <f>'ZBud Extract Monthly'!E224</f>
        <v>763</v>
      </c>
      <c r="R225" s="2">
        <f>'ZBud Extract Monthly'!F224</f>
        <v>226.7</v>
      </c>
      <c r="S225" s="2">
        <f>'ZBud Extract Monthly'!G224</f>
        <v>2972.8</v>
      </c>
      <c r="T225" s="2">
        <f>'NRL Extract'!D224</f>
        <v>1.3260000000000001</v>
      </c>
      <c r="U225" s="2">
        <f>'ZBud Extract Monthly'!H224</f>
        <v>22617.200000000001</v>
      </c>
      <c r="V225" s="2">
        <f>'ZBud Extract Monthly'!U224</f>
        <v>189.94</v>
      </c>
      <c r="W225" s="2">
        <f>'ZBud Extract Monthly'!O224</f>
        <v>307.27</v>
      </c>
      <c r="X225" s="2">
        <f>'ZBud Extract Monthly'!N224</f>
        <v>66.599999999999994</v>
      </c>
      <c r="Y225" s="2">
        <f>'Strm Hydr Analysis'!F228</f>
        <v>43998.228099173568</v>
      </c>
      <c r="Z225" s="2"/>
      <c r="AA225" s="2"/>
      <c r="AB225" s="2"/>
      <c r="AC225" s="2"/>
      <c r="AD225" s="2"/>
      <c r="AE225" s="2"/>
      <c r="AF225" s="2"/>
    </row>
    <row r="226" spans="2:32" x14ac:dyDescent="0.3">
      <c r="B226">
        <v>2008</v>
      </c>
      <c r="C226">
        <v>2</v>
      </c>
      <c r="D226">
        <f t="shared" si="3"/>
        <v>2008</v>
      </c>
      <c r="E226" s="2">
        <f>'Divs Extract'!D225+'ZBud Extract Monthly'!O225</f>
        <v>370.90965189873413</v>
      </c>
      <c r="F226" s="2">
        <f>'Strm Hydr Analysis'!D229</f>
        <v>37100.588429752053</v>
      </c>
      <c r="G226" s="2">
        <f>'Strm Hydr Analysis'!E229</f>
        <v>5946.7239669421488</v>
      </c>
      <c r="H226" s="2"/>
      <c r="I226" s="2"/>
      <c r="J226" s="2"/>
      <c r="K226" s="2">
        <f>'ZBud Extract Monthly'!C225</f>
        <v>19068.8</v>
      </c>
      <c r="L226" s="2">
        <f>'ZBud Extract Monthly'!K225</f>
        <v>152.89999999999998</v>
      </c>
      <c r="M226" s="2">
        <f>'ZBud Extract Monthly'!L225</f>
        <v>74.400000000000006</v>
      </c>
      <c r="N226" s="2">
        <f>'ZBud Extract Monthly'!M225</f>
        <v>0</v>
      </c>
      <c r="O226" s="2">
        <f>'ZBud Extract Monthly'!V225</f>
        <v>4958.66</v>
      </c>
      <c r="P226" s="2">
        <f>'ZBud Extract Monthly'!D225</f>
        <v>2465.6000000000004</v>
      </c>
      <c r="Q226" s="2">
        <f>'ZBud Extract Monthly'!E225</f>
        <v>1103</v>
      </c>
      <c r="R226" s="2">
        <f>'ZBud Extract Monthly'!F225</f>
        <v>351.5</v>
      </c>
      <c r="S226" s="2">
        <f>'ZBud Extract Monthly'!G225</f>
        <v>4435.8999999999996</v>
      </c>
      <c r="T226" s="2">
        <f>'NRL Extract'!D225</f>
        <v>1.2709999999999999</v>
      </c>
      <c r="U226" s="2">
        <f>'ZBud Extract Monthly'!H225</f>
        <v>12577</v>
      </c>
      <c r="V226" s="2">
        <f>'ZBud Extract Monthly'!U225</f>
        <v>137.77000000000001</v>
      </c>
      <c r="W226" s="2">
        <f>'ZBud Extract Monthly'!O225</f>
        <v>287.45</v>
      </c>
      <c r="X226" s="2">
        <f>'ZBud Extract Monthly'!N225</f>
        <v>48.28</v>
      </c>
      <c r="Y226" s="2">
        <f>'Strm Hydr Analysis'!F229</f>
        <v>39758.776859504134</v>
      </c>
      <c r="Z226" s="2"/>
      <c r="AA226" s="2"/>
      <c r="AB226" s="2"/>
      <c r="AC226" s="2"/>
      <c r="AD226" s="2"/>
      <c r="AE226" s="2"/>
      <c r="AF226" s="2"/>
    </row>
    <row r="227" spans="2:32" x14ac:dyDescent="0.3">
      <c r="B227">
        <v>2008</v>
      </c>
      <c r="C227">
        <v>3</v>
      </c>
      <c r="D227">
        <f t="shared" si="3"/>
        <v>2008</v>
      </c>
      <c r="E227" s="2">
        <f>'Divs Extract'!D226+'ZBud Extract Monthly'!O226</f>
        <v>459.37527950310562</v>
      </c>
      <c r="F227" s="2">
        <f>'Strm Hydr Analysis'!D230</f>
        <v>40396.56198347106</v>
      </c>
      <c r="G227" s="2">
        <f>'Strm Hydr Analysis'!E230</f>
        <v>903.88760330578543</v>
      </c>
      <c r="H227" s="2"/>
      <c r="I227" s="2"/>
      <c r="J227" s="2"/>
      <c r="K227" s="2">
        <f>'ZBud Extract Monthly'!C226</f>
        <v>1281</v>
      </c>
      <c r="L227" s="2">
        <f>'ZBud Extract Monthly'!K226</f>
        <v>2124.6999999999998</v>
      </c>
      <c r="M227" s="2">
        <f>'ZBud Extract Monthly'!L226</f>
        <v>60.4</v>
      </c>
      <c r="N227" s="2">
        <f>'ZBud Extract Monthly'!M226</f>
        <v>0</v>
      </c>
      <c r="O227" s="2">
        <f>'ZBud Extract Monthly'!V226</f>
        <v>3997.13</v>
      </c>
      <c r="P227" s="2">
        <f>'ZBud Extract Monthly'!D226</f>
        <v>3708.5</v>
      </c>
      <c r="Q227" s="2">
        <f>'ZBud Extract Monthly'!E226</f>
        <v>1170</v>
      </c>
      <c r="R227" s="2">
        <f>'ZBud Extract Monthly'!F226</f>
        <v>845.5</v>
      </c>
      <c r="S227" s="2">
        <f>'ZBud Extract Monthly'!G226</f>
        <v>6005</v>
      </c>
      <c r="T227" s="2">
        <f>'NRL Extract'!D226</f>
        <v>2.5879999999999992</v>
      </c>
      <c r="U227" s="2">
        <f>'ZBud Extract Monthly'!H226</f>
        <v>2656.8999999999996</v>
      </c>
      <c r="V227" s="2">
        <f>'ZBud Extract Monthly'!U226</f>
        <v>70.180000000000007</v>
      </c>
      <c r="W227" s="2">
        <f>'ZBud Extract Monthly'!O226</f>
        <v>307.27</v>
      </c>
      <c r="X227" s="2">
        <f>'ZBud Extract Monthly'!N226</f>
        <v>208.78</v>
      </c>
      <c r="Y227" s="2">
        <f>'Strm Hydr Analysis'!F230</f>
        <v>41889.937190082637</v>
      </c>
      <c r="Z227" s="2"/>
      <c r="AA227" s="2"/>
      <c r="AB227" s="2"/>
      <c r="AC227" s="2"/>
      <c r="AD227" s="2"/>
      <c r="AE227" s="2"/>
      <c r="AF227" s="2"/>
    </row>
    <row r="228" spans="2:32" x14ac:dyDescent="0.3">
      <c r="B228">
        <v>2008</v>
      </c>
      <c r="C228">
        <v>4</v>
      </c>
      <c r="D228">
        <f t="shared" si="3"/>
        <v>2008</v>
      </c>
      <c r="E228" s="2">
        <f>'Divs Extract'!D227+'ZBud Extract Monthly'!O227</f>
        <v>447.60700199866756</v>
      </c>
      <c r="F228" s="2">
        <f>'Strm Hydr Analysis'!D231</f>
        <v>39968.449586776842</v>
      </c>
      <c r="G228" s="2">
        <f>'Strm Hydr Analysis'!E231</f>
        <v>912.39669421487633</v>
      </c>
      <c r="H228" s="2"/>
      <c r="I228" s="2"/>
      <c r="J228" s="2"/>
      <c r="K228" s="2">
        <f>'ZBud Extract Monthly'!C227</f>
        <v>1807.2</v>
      </c>
      <c r="L228" s="2">
        <f>'ZBud Extract Monthly'!K227</f>
        <v>5233.3999999999996</v>
      </c>
      <c r="M228" s="2">
        <f>'ZBud Extract Monthly'!L227</f>
        <v>160.19999999999999</v>
      </c>
      <c r="N228" s="2">
        <f>'ZBud Extract Monthly'!M227</f>
        <v>0</v>
      </c>
      <c r="O228" s="2">
        <f>'ZBud Extract Monthly'!V227</f>
        <v>2709.35</v>
      </c>
      <c r="P228" s="2">
        <f>'ZBud Extract Monthly'!D227</f>
        <v>4246.8999999999996</v>
      </c>
      <c r="Q228" s="2">
        <f>'ZBud Extract Monthly'!E227</f>
        <v>649.29999999999995</v>
      </c>
      <c r="R228" s="2">
        <f>'ZBud Extract Monthly'!F227</f>
        <v>730.3</v>
      </c>
      <c r="S228" s="2">
        <f>'ZBud Extract Monthly'!G227</f>
        <v>1876.8</v>
      </c>
      <c r="T228" s="2">
        <f>'NRL Extract'!D227</f>
        <v>3.016999999999999</v>
      </c>
      <c r="U228" s="2">
        <f>'ZBud Extract Monthly'!H227</f>
        <v>1626.6999999999998</v>
      </c>
      <c r="V228" s="2">
        <f>'ZBud Extract Monthly'!U227</f>
        <v>89.54</v>
      </c>
      <c r="W228" s="2">
        <f>'ZBud Extract Monthly'!O227</f>
        <v>297.36</v>
      </c>
      <c r="X228" s="2">
        <f>'ZBud Extract Monthly'!N227</f>
        <v>311.92</v>
      </c>
      <c r="Y228" s="2">
        <f>'Strm Hydr Analysis'!F231</f>
        <v>41319.292561983471</v>
      </c>
      <c r="Z228" s="2"/>
      <c r="AA228" s="2"/>
      <c r="AB228" s="2"/>
      <c r="AC228" s="2"/>
      <c r="AD228" s="2"/>
      <c r="AE228" s="2"/>
      <c r="AF228" s="2"/>
    </row>
    <row r="229" spans="2:32" x14ac:dyDescent="0.3">
      <c r="B229">
        <v>2008</v>
      </c>
      <c r="C229">
        <v>5</v>
      </c>
      <c r="D229">
        <f t="shared" si="3"/>
        <v>2008</v>
      </c>
      <c r="E229" s="2">
        <f>'Divs Extract'!D228+'ZBud Extract Monthly'!O228</f>
        <v>515.68813456540579</v>
      </c>
      <c r="F229" s="2">
        <f>'Strm Hydr Analysis'!D232</f>
        <v>41230.86942148758</v>
      </c>
      <c r="G229" s="2">
        <f>'Strm Hydr Analysis'!E232</f>
        <v>856.52231404958707</v>
      </c>
      <c r="H229" s="2"/>
      <c r="I229" s="2"/>
      <c r="J229" s="2"/>
      <c r="K229" s="2">
        <f>'ZBud Extract Monthly'!C228</f>
        <v>303.5</v>
      </c>
      <c r="L229" s="2">
        <f>'ZBud Extract Monthly'!K228</f>
        <v>8208.4</v>
      </c>
      <c r="M229" s="2">
        <f>'ZBud Extract Monthly'!L228</f>
        <v>92.4</v>
      </c>
      <c r="N229" s="2">
        <f>'ZBud Extract Monthly'!M228</f>
        <v>0</v>
      </c>
      <c r="O229" s="2">
        <f>'ZBud Extract Monthly'!V228</f>
        <v>2461.2800000000002</v>
      </c>
      <c r="P229" s="2">
        <f>'ZBud Extract Monthly'!D228</f>
        <v>6438.4</v>
      </c>
      <c r="Q229" s="2">
        <f>'ZBud Extract Monthly'!E228</f>
        <v>468.8</v>
      </c>
      <c r="R229" s="2">
        <f>'ZBud Extract Monthly'!F228</f>
        <v>106.7</v>
      </c>
      <c r="S229" s="2">
        <f>'ZBud Extract Monthly'!G228</f>
        <v>762</v>
      </c>
      <c r="T229" s="2">
        <f>'NRL Extract'!D228</f>
        <v>3.4799999999999991</v>
      </c>
      <c r="U229" s="2">
        <f>'ZBud Extract Monthly'!H228</f>
        <v>2032.3</v>
      </c>
      <c r="V229" s="2">
        <f>'ZBud Extract Monthly'!U228</f>
        <v>131.44999999999999</v>
      </c>
      <c r="W229" s="2">
        <f>'ZBud Extract Monthly'!O228</f>
        <v>307.27</v>
      </c>
      <c r="X229" s="2">
        <f>'ZBud Extract Monthly'!N228</f>
        <v>352.82</v>
      </c>
      <c r="Y229" s="2">
        <f>'Strm Hydr Analysis'!F232</f>
        <v>42473.970247933896</v>
      </c>
      <c r="Z229" s="2"/>
      <c r="AA229" s="2"/>
      <c r="AB229" s="2"/>
      <c r="AC229" s="2"/>
      <c r="AD229" s="2"/>
      <c r="AE229" s="2"/>
      <c r="AF229" s="2"/>
    </row>
    <row r="230" spans="2:32" x14ac:dyDescent="0.3">
      <c r="B230">
        <v>2008</v>
      </c>
      <c r="C230">
        <v>6</v>
      </c>
      <c r="D230">
        <f t="shared" si="3"/>
        <v>2008</v>
      </c>
      <c r="E230" s="2">
        <f>'Divs Extract'!D229+'ZBud Extract Monthly'!O229</f>
        <v>562.22705387542555</v>
      </c>
      <c r="F230" s="2">
        <f>'Strm Hydr Analysis'!D233</f>
        <v>42711.371900826445</v>
      </c>
      <c r="G230" s="2">
        <f>'Strm Hydr Analysis'!E233</f>
        <v>828.89256198347141</v>
      </c>
      <c r="H230" s="2"/>
      <c r="I230" s="2"/>
      <c r="J230" s="2"/>
      <c r="K230" s="2">
        <f>'ZBud Extract Monthly'!C229</f>
        <v>0</v>
      </c>
      <c r="L230" s="2">
        <f>'ZBud Extract Monthly'!K229</f>
        <v>9153.7000000000007</v>
      </c>
      <c r="M230" s="2">
        <f>'ZBud Extract Monthly'!L229</f>
        <v>125.8</v>
      </c>
      <c r="N230" s="2">
        <f>'ZBud Extract Monthly'!M229</f>
        <v>1069.2</v>
      </c>
      <c r="O230" s="2">
        <f>'ZBud Extract Monthly'!V229</f>
        <v>1566.6</v>
      </c>
      <c r="P230" s="2">
        <f>'ZBud Extract Monthly'!D229</f>
        <v>7638.7000000000007</v>
      </c>
      <c r="Q230" s="2">
        <f>'ZBud Extract Monthly'!E229</f>
        <v>397.9</v>
      </c>
      <c r="R230" s="2">
        <f>'ZBud Extract Monthly'!F229</f>
        <v>576.1</v>
      </c>
      <c r="S230" s="2">
        <f>'ZBud Extract Monthly'!G229</f>
        <v>282.60000000000002</v>
      </c>
      <c r="T230" s="2">
        <f>'NRL Extract'!D229</f>
        <v>5.0169999999999986</v>
      </c>
      <c r="U230" s="2">
        <f>'ZBud Extract Monthly'!H229</f>
        <v>2048.5</v>
      </c>
      <c r="V230" s="2">
        <f>'ZBud Extract Monthly'!U229</f>
        <v>312.31</v>
      </c>
      <c r="W230" s="2">
        <f>'ZBud Extract Monthly'!O229</f>
        <v>297.36</v>
      </c>
      <c r="X230" s="2">
        <f>'ZBud Extract Monthly'!N229</f>
        <v>366.57</v>
      </c>
      <c r="Y230" s="2">
        <f>'Strm Hydr Analysis'!F233</f>
        <v>43830.148760330587</v>
      </c>
      <c r="Z230" s="2"/>
      <c r="AA230" s="2"/>
      <c r="AB230" s="2"/>
      <c r="AC230" s="2"/>
      <c r="AD230" s="2"/>
      <c r="AE230" s="2"/>
      <c r="AF230" s="2"/>
    </row>
    <row r="231" spans="2:32" x14ac:dyDescent="0.3">
      <c r="B231">
        <v>2008</v>
      </c>
      <c r="C231">
        <v>7</v>
      </c>
      <c r="D231">
        <f t="shared" si="3"/>
        <v>2008</v>
      </c>
      <c r="E231" s="2">
        <f>'Divs Extract'!D230+'ZBud Extract Monthly'!O230</f>
        <v>609.47256452955867</v>
      </c>
      <c r="F231" s="2">
        <f>'Strm Hydr Analysis'!D234</f>
        <v>43513.943801652902</v>
      </c>
      <c r="G231" s="2">
        <f>'Strm Hydr Analysis'!E234</f>
        <v>856.52231404958707</v>
      </c>
      <c r="H231" s="2"/>
      <c r="I231" s="2"/>
      <c r="J231" s="2"/>
      <c r="K231" s="2">
        <f>'ZBud Extract Monthly'!C230</f>
        <v>0</v>
      </c>
      <c r="L231" s="2">
        <f>'ZBud Extract Monthly'!K230</f>
        <v>7849.1</v>
      </c>
      <c r="M231" s="2">
        <f>'ZBud Extract Monthly'!L230</f>
        <v>191</v>
      </c>
      <c r="N231" s="2">
        <f>'ZBud Extract Monthly'!M230</f>
        <v>759.1</v>
      </c>
      <c r="O231" s="2">
        <f>'ZBud Extract Monthly'!V230</f>
        <v>1639.97</v>
      </c>
      <c r="P231" s="2">
        <f>'ZBud Extract Monthly'!D230</f>
        <v>6537.5999999999995</v>
      </c>
      <c r="Q231" s="2">
        <f>'ZBud Extract Monthly'!E230</f>
        <v>427.6</v>
      </c>
      <c r="R231" s="2">
        <f>'ZBud Extract Monthly'!F230</f>
        <v>740.9</v>
      </c>
      <c r="S231" s="2">
        <f>'ZBud Extract Monthly'!G230</f>
        <v>64.599999999999994</v>
      </c>
      <c r="T231" s="2">
        <f>'NRL Extract'!D230</f>
        <v>6.0330000000000004</v>
      </c>
      <c r="U231" s="2">
        <f>'ZBud Extract Monthly'!H230</f>
        <v>2150.6</v>
      </c>
      <c r="V231" s="2">
        <f>'ZBud Extract Monthly'!U230</f>
        <v>216.03</v>
      </c>
      <c r="W231" s="2">
        <f>'ZBud Extract Monthly'!O230</f>
        <v>307.27</v>
      </c>
      <c r="X231" s="2">
        <f>'ZBud Extract Monthly'!N230</f>
        <v>442.64</v>
      </c>
      <c r="Y231" s="2">
        <f>'Strm Hydr Analysis'!F234</f>
        <v>44685.897520661165</v>
      </c>
      <c r="Z231" s="2"/>
      <c r="AA231" s="2"/>
      <c r="AB231" s="2"/>
      <c r="AC231" s="2"/>
      <c r="AD231" s="2"/>
      <c r="AE231" s="2"/>
      <c r="AF231" s="2"/>
    </row>
    <row r="232" spans="2:32" x14ac:dyDescent="0.3">
      <c r="B232">
        <v>2008</v>
      </c>
      <c r="C232">
        <v>8</v>
      </c>
      <c r="D232">
        <f t="shared" si="3"/>
        <v>2008</v>
      </c>
      <c r="E232" s="2">
        <f>'Divs Extract'!D231+'ZBud Extract Monthly'!O231</f>
        <v>592.10703056768546</v>
      </c>
      <c r="F232" s="2">
        <f>'Strm Hydr Analysis'!D235</f>
        <v>50333.593388429763</v>
      </c>
      <c r="G232" s="2">
        <f>'Strm Hydr Analysis'!E235</f>
        <v>856.52231404958707</v>
      </c>
      <c r="H232" s="2"/>
      <c r="I232" s="2"/>
      <c r="J232" s="2"/>
      <c r="K232" s="2">
        <f>'ZBud Extract Monthly'!C231</f>
        <v>27.299999999999997</v>
      </c>
      <c r="L232" s="2">
        <f>'ZBud Extract Monthly'!K231</f>
        <v>7073.2</v>
      </c>
      <c r="M232" s="2">
        <f>'ZBud Extract Monthly'!L231</f>
        <v>221.8</v>
      </c>
      <c r="N232" s="2">
        <f>'ZBud Extract Monthly'!M231</f>
        <v>0</v>
      </c>
      <c r="O232" s="2">
        <f>'ZBud Extract Monthly'!V231</f>
        <v>1374.53</v>
      </c>
      <c r="P232" s="2">
        <f>'ZBud Extract Monthly'!D231</f>
        <v>5872.2</v>
      </c>
      <c r="Q232" s="2">
        <f>'ZBud Extract Monthly'!E231</f>
        <v>458.9</v>
      </c>
      <c r="R232" s="2">
        <f>'ZBud Extract Monthly'!F231</f>
        <v>541.79999999999995</v>
      </c>
      <c r="S232" s="2">
        <f>'ZBud Extract Monthly'!G231</f>
        <v>38.799999999999997</v>
      </c>
      <c r="T232" s="2">
        <f>'NRL Extract'!D231</f>
        <v>5.7519999999999989</v>
      </c>
      <c r="U232" s="2">
        <f>'ZBud Extract Monthly'!H231</f>
        <v>2041.0000000000002</v>
      </c>
      <c r="V232" s="2">
        <f>'ZBud Extract Monthly'!U231</f>
        <v>319.45</v>
      </c>
      <c r="W232" s="2">
        <f>'ZBud Extract Monthly'!O231</f>
        <v>307.27</v>
      </c>
      <c r="X232" s="2">
        <f>'ZBud Extract Monthly'!N231</f>
        <v>398.23</v>
      </c>
      <c r="Y232" s="2">
        <f>'Strm Hydr Analysis'!F235</f>
        <v>51401.157024793363</v>
      </c>
      <c r="Z232" s="2"/>
      <c r="AA232" s="2"/>
      <c r="AB232" s="2"/>
      <c r="AC232" s="2"/>
      <c r="AD232" s="2"/>
      <c r="AE232" s="2"/>
      <c r="AF232" s="2"/>
    </row>
    <row r="233" spans="2:32" x14ac:dyDescent="0.3">
      <c r="B233">
        <v>2008</v>
      </c>
      <c r="C233">
        <v>9</v>
      </c>
      <c r="D233">
        <f t="shared" si="3"/>
        <v>2008</v>
      </c>
      <c r="E233" s="2">
        <f>'Divs Extract'!D232+'ZBud Extract Monthly'!O232</f>
        <v>569.7921402834495</v>
      </c>
      <c r="F233" s="2">
        <f>'Strm Hydr Analysis'!D236</f>
        <v>45636.634710743805</v>
      </c>
      <c r="G233" s="2">
        <f>'Strm Hydr Analysis'!E236</f>
        <v>828.89256198347141</v>
      </c>
      <c r="H233" s="2"/>
      <c r="I233" s="2"/>
      <c r="J233" s="2"/>
      <c r="K233" s="2">
        <f>'ZBud Extract Monthly'!C232</f>
        <v>0</v>
      </c>
      <c r="L233" s="2">
        <f>'ZBud Extract Monthly'!K232</f>
        <v>2710.6</v>
      </c>
      <c r="M233" s="2">
        <f>'ZBud Extract Monthly'!L232</f>
        <v>169.8</v>
      </c>
      <c r="N233" s="2">
        <f>'ZBud Extract Monthly'!M232</f>
        <v>1388.6</v>
      </c>
      <c r="O233" s="2">
        <f>'ZBud Extract Monthly'!V232</f>
        <v>1418.07</v>
      </c>
      <c r="P233" s="2">
        <f>'ZBud Extract Monthly'!D232</f>
        <v>3631.4</v>
      </c>
      <c r="Q233" s="2">
        <f>'ZBud Extract Monthly'!E232</f>
        <v>341.9</v>
      </c>
      <c r="R233" s="2">
        <f>'ZBud Extract Monthly'!F232</f>
        <v>325.39999999999998</v>
      </c>
      <c r="S233" s="2">
        <f>'ZBud Extract Monthly'!G232</f>
        <v>14.2</v>
      </c>
      <c r="T233" s="2">
        <f>'NRL Extract'!D232</f>
        <v>4.1849999999999996</v>
      </c>
      <c r="U233" s="2">
        <f>'ZBud Extract Monthly'!H232</f>
        <v>1458.1000000000001</v>
      </c>
      <c r="V233" s="2">
        <f>'ZBud Extract Monthly'!U232</f>
        <v>230.56</v>
      </c>
      <c r="W233" s="2">
        <f>'ZBud Extract Monthly'!O232</f>
        <v>297.36</v>
      </c>
      <c r="X233" s="2">
        <f>'ZBud Extract Monthly'!N232</f>
        <v>299.3</v>
      </c>
      <c r="Y233" s="2">
        <f>'Strm Hydr Analysis'!F236</f>
        <v>46653.22314049588</v>
      </c>
      <c r="Z233" s="2"/>
      <c r="AA233" s="2"/>
      <c r="AB233" s="2"/>
      <c r="AC233" s="2"/>
      <c r="AD233" s="2"/>
      <c r="AE233" s="2"/>
      <c r="AF233" s="2"/>
    </row>
    <row r="234" spans="2:32" x14ac:dyDescent="0.3">
      <c r="B234">
        <v>2008</v>
      </c>
      <c r="C234">
        <v>10</v>
      </c>
      <c r="D234">
        <f t="shared" si="3"/>
        <v>2009</v>
      </c>
      <c r="E234" s="2">
        <f>'Divs Extract'!D233+'ZBud Extract Monthly'!O233</f>
        <v>505.24016222479707</v>
      </c>
      <c r="F234" s="2">
        <f>'Strm Hydr Analysis'!D237</f>
        <v>41981.990082644646</v>
      </c>
      <c r="G234" s="2">
        <f>'Strm Hydr Analysis'!E237</f>
        <v>2352.8528925619821</v>
      </c>
      <c r="H234" s="2"/>
      <c r="I234" s="2"/>
      <c r="J234" s="2"/>
      <c r="K234" s="2">
        <f>'ZBud Extract Monthly'!C233</f>
        <v>8035.9000000000005</v>
      </c>
      <c r="L234" s="2">
        <f>'ZBud Extract Monthly'!K233</f>
        <v>3593.5</v>
      </c>
      <c r="M234" s="2">
        <f>'ZBud Extract Monthly'!L233</f>
        <v>49.3</v>
      </c>
      <c r="N234" s="2">
        <f>'ZBud Extract Monthly'!M233</f>
        <v>1100</v>
      </c>
      <c r="O234" s="2">
        <f>'ZBud Extract Monthly'!V233</f>
        <v>1753.32</v>
      </c>
      <c r="P234" s="2">
        <f>'ZBud Extract Monthly'!D233</f>
        <v>2726.4</v>
      </c>
      <c r="Q234" s="2">
        <f>'ZBud Extract Monthly'!E233</f>
        <v>760.5</v>
      </c>
      <c r="R234" s="2">
        <f>'ZBud Extract Monthly'!F233</f>
        <v>372.3</v>
      </c>
      <c r="S234" s="2">
        <f>'ZBud Extract Monthly'!G233</f>
        <v>1575.1</v>
      </c>
      <c r="T234" s="2">
        <f>'NRL Extract'!D233</f>
        <v>3.4690000000000007</v>
      </c>
      <c r="U234" s="2">
        <f>'ZBud Extract Monthly'!H233</f>
        <v>2097.8000000000002</v>
      </c>
      <c r="V234" s="2">
        <f>'ZBud Extract Monthly'!U233</f>
        <v>181.74</v>
      </c>
      <c r="W234" s="2">
        <f>'ZBud Extract Monthly'!O233</f>
        <v>307.27</v>
      </c>
      <c r="X234" s="2">
        <f>'ZBud Extract Monthly'!N233</f>
        <v>196.74</v>
      </c>
      <c r="Y234" s="2">
        <f>'Strm Hydr Analysis'!F237</f>
        <v>43494.426446281002</v>
      </c>
      <c r="Z234" s="2"/>
      <c r="AA234" s="2"/>
      <c r="AB234" s="2"/>
      <c r="AC234" s="2"/>
      <c r="AD234" s="2"/>
      <c r="AE234" s="2"/>
      <c r="AF234" s="2"/>
    </row>
    <row r="235" spans="2:32" x14ac:dyDescent="0.3">
      <c r="B235">
        <v>2008</v>
      </c>
      <c r="C235">
        <v>11</v>
      </c>
      <c r="D235">
        <f t="shared" si="3"/>
        <v>2009</v>
      </c>
      <c r="E235" s="2">
        <f>'Divs Extract'!D234+'ZBud Extract Monthly'!O234</f>
        <v>413.91193750000002</v>
      </c>
      <c r="F235" s="2">
        <f>'Strm Hydr Analysis'!D238</f>
        <v>37875.431404958676</v>
      </c>
      <c r="G235" s="2">
        <f>'Strm Hydr Analysis'!E238</f>
        <v>4337.6330578512379</v>
      </c>
      <c r="H235" s="2"/>
      <c r="I235" s="2"/>
      <c r="J235" s="2"/>
      <c r="K235" s="2">
        <f>'ZBud Extract Monthly'!C234</f>
        <v>11458.400000000001</v>
      </c>
      <c r="L235" s="2">
        <f>'ZBud Extract Monthly'!K234</f>
        <v>722.4</v>
      </c>
      <c r="M235" s="2">
        <f>'ZBud Extract Monthly'!L234</f>
        <v>19.399999999999999</v>
      </c>
      <c r="N235" s="2">
        <f>'ZBud Extract Monthly'!M234</f>
        <v>1007.4</v>
      </c>
      <c r="O235" s="2">
        <f>'ZBud Extract Monthly'!V234</f>
        <v>2338.86</v>
      </c>
      <c r="P235" s="2">
        <f>'ZBud Extract Monthly'!D234</f>
        <v>1871.5</v>
      </c>
      <c r="Q235" s="2">
        <f>'ZBud Extract Monthly'!E234</f>
        <v>715</v>
      </c>
      <c r="R235" s="2">
        <f>'ZBud Extract Monthly'!F234</f>
        <v>202.1</v>
      </c>
      <c r="S235" s="2">
        <f>'ZBud Extract Monthly'!G234</f>
        <v>2629.7</v>
      </c>
      <c r="T235" s="2">
        <f>'NRL Extract'!D234</f>
        <v>1.6089999999999998</v>
      </c>
      <c r="U235" s="2">
        <f>'ZBud Extract Monthly'!H234</f>
        <v>4157.9000000000005</v>
      </c>
      <c r="V235" s="2">
        <f>'ZBud Extract Monthly'!U234</f>
        <v>157.26</v>
      </c>
      <c r="W235" s="2">
        <f>'ZBud Extract Monthly'!O234</f>
        <v>297.36</v>
      </c>
      <c r="X235" s="2">
        <f>'ZBud Extract Monthly'!N234</f>
        <v>79.010000000000005</v>
      </c>
      <c r="Y235" s="2">
        <f>'Strm Hydr Analysis'!F238</f>
        <v>39560.211570247935</v>
      </c>
      <c r="Z235" s="2"/>
      <c r="AA235" s="2"/>
      <c r="AB235" s="2"/>
      <c r="AC235" s="2"/>
      <c r="AD235" s="2"/>
      <c r="AE235" s="2"/>
      <c r="AF235" s="2"/>
    </row>
    <row r="236" spans="2:32" x14ac:dyDescent="0.3">
      <c r="B236">
        <v>2008</v>
      </c>
      <c r="C236">
        <v>12</v>
      </c>
      <c r="D236">
        <f t="shared" si="3"/>
        <v>2009</v>
      </c>
      <c r="E236" s="2">
        <f>'Divs Extract'!D235+'ZBud Extract Monthly'!O235</f>
        <v>406.30150984682717</v>
      </c>
      <c r="F236" s="2">
        <f>'Strm Hydr Analysis'!D239</f>
        <v>39112.125619834718</v>
      </c>
      <c r="G236" s="2">
        <f>'Strm Hydr Analysis'!E239</f>
        <v>3915.3917355371914</v>
      </c>
      <c r="H236" s="2"/>
      <c r="I236" s="2"/>
      <c r="J236" s="2"/>
      <c r="K236" s="2">
        <f>'ZBud Extract Monthly'!C235</f>
        <v>15101.9</v>
      </c>
      <c r="L236" s="2">
        <f>'ZBud Extract Monthly'!K235</f>
        <v>948.9</v>
      </c>
      <c r="M236" s="2">
        <f>'ZBud Extract Monthly'!L235</f>
        <v>22</v>
      </c>
      <c r="N236" s="2">
        <f>'ZBud Extract Monthly'!M235</f>
        <v>808.4</v>
      </c>
      <c r="O236" s="2">
        <f>'ZBud Extract Monthly'!V235</f>
        <v>2348.71</v>
      </c>
      <c r="P236" s="2">
        <f>'ZBud Extract Monthly'!D235</f>
        <v>1397.6</v>
      </c>
      <c r="Q236" s="2">
        <f>'ZBud Extract Monthly'!E235</f>
        <v>503.1</v>
      </c>
      <c r="R236" s="2">
        <f>'ZBud Extract Monthly'!F235</f>
        <v>150.69999999999999</v>
      </c>
      <c r="S236" s="2">
        <f>'ZBud Extract Monthly'!G235</f>
        <v>1828.1</v>
      </c>
      <c r="T236" s="2">
        <f>'NRL Extract'!D235</f>
        <v>1.3769999999999996</v>
      </c>
      <c r="U236" s="2">
        <f>'ZBud Extract Monthly'!H235</f>
        <v>4280.7</v>
      </c>
      <c r="V236" s="2">
        <f>'ZBud Extract Monthly'!U235</f>
        <v>162.1</v>
      </c>
      <c r="W236" s="2">
        <f>'ZBud Extract Monthly'!O235</f>
        <v>307.27</v>
      </c>
      <c r="X236" s="2">
        <f>'ZBud Extract Monthly'!N235</f>
        <v>118.57</v>
      </c>
      <c r="Y236" s="2">
        <f>'Strm Hydr Analysis'!F239</f>
        <v>41022.327272727285</v>
      </c>
      <c r="Z236" s="2"/>
      <c r="AA236" s="2"/>
      <c r="AB236" s="2"/>
      <c r="AC236" s="2"/>
      <c r="AD236" s="2"/>
      <c r="AE236" s="2"/>
      <c r="AF236" s="2"/>
    </row>
    <row r="237" spans="2:32" x14ac:dyDescent="0.3">
      <c r="B237">
        <v>2009</v>
      </c>
      <c r="C237">
        <v>1</v>
      </c>
      <c r="D237">
        <f t="shared" si="3"/>
        <v>2009</v>
      </c>
      <c r="E237" s="2">
        <f>'Divs Extract'!D236+'ZBud Extract Monthly'!O236</f>
        <v>394.5611883589329</v>
      </c>
      <c r="F237" s="2">
        <f>'Strm Hydr Analysis'!D240</f>
        <v>38915.90082644629</v>
      </c>
      <c r="G237" s="2">
        <f>'Strm Hydr Analysis'!E240</f>
        <v>1426.373553719008</v>
      </c>
      <c r="H237" s="2"/>
      <c r="I237" s="2"/>
      <c r="J237" s="2"/>
      <c r="K237" s="2">
        <f>'ZBud Extract Monthly'!C236</f>
        <v>9382.9000000000015</v>
      </c>
      <c r="L237" s="2">
        <f>'ZBud Extract Monthly'!K236</f>
        <v>916.3</v>
      </c>
      <c r="M237" s="2">
        <f>'ZBud Extract Monthly'!L236</f>
        <v>47.5</v>
      </c>
      <c r="N237" s="2">
        <f>'ZBud Extract Monthly'!M236</f>
        <v>996.1</v>
      </c>
      <c r="O237" s="2">
        <f>'ZBud Extract Monthly'!V236</f>
        <v>2554.33</v>
      </c>
      <c r="P237" s="2">
        <f>'ZBud Extract Monthly'!D236</f>
        <v>2669.5</v>
      </c>
      <c r="Q237" s="2">
        <f>'ZBud Extract Monthly'!E236</f>
        <v>993.6</v>
      </c>
      <c r="R237" s="2">
        <f>'ZBud Extract Monthly'!F236</f>
        <v>276.60000000000002</v>
      </c>
      <c r="S237" s="2">
        <f>'ZBud Extract Monthly'!G236</f>
        <v>3863.8</v>
      </c>
      <c r="T237" s="2">
        <f>'NRL Extract'!D236</f>
        <v>1.2440000000000002</v>
      </c>
      <c r="U237" s="2">
        <f>'ZBud Extract Monthly'!H236</f>
        <v>4215.7</v>
      </c>
      <c r="V237" s="2">
        <f>'ZBud Extract Monthly'!U236</f>
        <v>118.92</v>
      </c>
      <c r="W237" s="2">
        <f>'ZBud Extract Monthly'!O236</f>
        <v>307.27</v>
      </c>
      <c r="X237" s="2">
        <f>'ZBud Extract Monthly'!N236</f>
        <v>110</v>
      </c>
      <c r="Y237" s="2">
        <f>'Strm Hydr Analysis'!F240</f>
        <v>40542.327272727271</v>
      </c>
      <c r="Z237" s="2"/>
      <c r="AA237" s="2"/>
      <c r="AB237" s="2"/>
      <c r="AC237" s="2"/>
      <c r="AD237" s="2"/>
      <c r="AE237" s="2"/>
      <c r="AF237" s="2"/>
    </row>
    <row r="238" spans="2:32" x14ac:dyDescent="0.3">
      <c r="B238">
        <v>2009</v>
      </c>
      <c r="C238">
        <v>2</v>
      </c>
      <c r="D238">
        <f t="shared" si="3"/>
        <v>2009</v>
      </c>
      <c r="E238" s="2">
        <f>'Divs Extract'!D237+'ZBud Extract Monthly'!O237</f>
        <v>353.45586206896547</v>
      </c>
      <c r="F238" s="2">
        <f>'Strm Hydr Analysis'!D241</f>
        <v>34962.188429752066</v>
      </c>
      <c r="G238" s="2">
        <f>'Strm Hydr Analysis'!E241</f>
        <v>6973.328925619835</v>
      </c>
      <c r="H238" s="2"/>
      <c r="I238" s="2"/>
      <c r="J238" s="2"/>
      <c r="K238" s="2">
        <f>'ZBud Extract Monthly'!C237</f>
        <v>35589.9</v>
      </c>
      <c r="L238" s="2">
        <f>'ZBud Extract Monthly'!K237</f>
        <v>172.10000000000002</v>
      </c>
      <c r="M238" s="2">
        <f>'ZBud Extract Monthly'!L237</f>
        <v>88</v>
      </c>
      <c r="N238" s="2">
        <f>'ZBud Extract Monthly'!M237</f>
        <v>0</v>
      </c>
      <c r="O238" s="2">
        <f>'ZBud Extract Monthly'!V237</f>
        <v>3185.73</v>
      </c>
      <c r="P238" s="2">
        <f>'ZBud Extract Monthly'!D237</f>
        <v>2376.9</v>
      </c>
      <c r="Q238" s="2">
        <f>'ZBud Extract Monthly'!E237</f>
        <v>918.2</v>
      </c>
      <c r="R238" s="2">
        <f>'ZBud Extract Monthly'!F237</f>
        <v>255.7</v>
      </c>
      <c r="S238" s="2">
        <f>'ZBud Extract Monthly'!G237</f>
        <v>3477.6</v>
      </c>
      <c r="T238" s="2">
        <f>'NRL Extract'!D237</f>
        <v>1.165</v>
      </c>
      <c r="U238" s="2">
        <f>'ZBud Extract Monthly'!H237</f>
        <v>15143.900000000001</v>
      </c>
      <c r="V238" s="2">
        <f>'ZBud Extract Monthly'!U237</f>
        <v>208.39</v>
      </c>
      <c r="W238" s="2">
        <f>'ZBud Extract Monthly'!O237</f>
        <v>277.52999999999997</v>
      </c>
      <c r="X238" s="2">
        <f>'ZBud Extract Monthly'!N237</f>
        <v>55.67</v>
      </c>
      <c r="Y238" s="2">
        <f>'Strm Hydr Analysis'!F241</f>
        <v>38715.669421487604</v>
      </c>
      <c r="Z238" s="2"/>
      <c r="AA238" s="2"/>
      <c r="AB238" s="2"/>
      <c r="AC238" s="2"/>
      <c r="AD238" s="2"/>
      <c r="AE238" s="2"/>
      <c r="AF238" s="2"/>
    </row>
    <row r="239" spans="2:32" x14ac:dyDescent="0.3">
      <c r="B239">
        <v>2009</v>
      </c>
      <c r="C239">
        <v>3</v>
      </c>
      <c r="D239">
        <f t="shared" si="3"/>
        <v>2009</v>
      </c>
      <c r="E239" s="2">
        <f>'Divs Extract'!D238+'ZBud Extract Monthly'!O238</f>
        <v>416.56262613195344</v>
      </c>
      <c r="F239" s="2">
        <f>'Strm Hydr Analysis'!D242</f>
        <v>39179.702479338855</v>
      </c>
      <c r="G239" s="2">
        <f>'Strm Hydr Analysis'!E242</f>
        <v>4633.7057851239642</v>
      </c>
      <c r="H239" s="2"/>
      <c r="I239" s="2"/>
      <c r="J239" s="2"/>
      <c r="K239" s="2">
        <f>'ZBud Extract Monthly'!C238</f>
        <v>13434.2</v>
      </c>
      <c r="L239" s="2">
        <f>'ZBud Extract Monthly'!K238</f>
        <v>855.6</v>
      </c>
      <c r="M239" s="2">
        <f>'ZBud Extract Monthly'!L238</f>
        <v>160.19999999999999</v>
      </c>
      <c r="N239" s="2">
        <f>'ZBud Extract Monthly'!M238</f>
        <v>0</v>
      </c>
      <c r="O239" s="2">
        <f>'ZBud Extract Monthly'!V238</f>
        <v>4246.12</v>
      </c>
      <c r="P239" s="2">
        <f>'ZBud Extract Monthly'!D238</f>
        <v>3875.5</v>
      </c>
      <c r="Q239" s="2">
        <f>'ZBud Extract Monthly'!E238</f>
        <v>1345.4</v>
      </c>
      <c r="R239" s="2">
        <f>'ZBud Extract Monthly'!F238</f>
        <v>668</v>
      </c>
      <c r="S239" s="2">
        <f>'ZBud Extract Monthly'!G238</f>
        <v>5995.9</v>
      </c>
      <c r="T239" s="2">
        <f>'NRL Extract'!D238</f>
        <v>1.5530000000000002</v>
      </c>
      <c r="U239" s="2">
        <f>'ZBud Extract Monthly'!H238</f>
        <v>10875.599999999999</v>
      </c>
      <c r="V239" s="2">
        <f>'ZBud Extract Monthly'!U238</f>
        <v>147.93</v>
      </c>
      <c r="W239" s="2">
        <f>'ZBud Extract Monthly'!O238</f>
        <v>307.27</v>
      </c>
      <c r="X239" s="2">
        <f>'ZBud Extract Monthly'!N238</f>
        <v>122.93</v>
      </c>
      <c r="Y239" s="2">
        <f>'Strm Hydr Analysis'!F242</f>
        <v>41625.203305785137</v>
      </c>
      <c r="Z239" s="2"/>
      <c r="AA239" s="2"/>
      <c r="AB239" s="2"/>
      <c r="AC239" s="2"/>
      <c r="AD239" s="2"/>
      <c r="AE239" s="2"/>
      <c r="AF239" s="2"/>
    </row>
    <row r="240" spans="2:32" x14ac:dyDescent="0.3">
      <c r="B240">
        <v>2009</v>
      </c>
      <c r="C240">
        <v>4</v>
      </c>
      <c r="D240">
        <f t="shared" si="3"/>
        <v>2009</v>
      </c>
      <c r="E240" s="2">
        <f>'Divs Extract'!D239+'ZBud Extract Monthly'!O239</f>
        <v>441.25878006273967</v>
      </c>
      <c r="F240" s="2">
        <f>'Strm Hydr Analysis'!D243</f>
        <v>37913.137190082627</v>
      </c>
      <c r="G240" s="2">
        <f>'Strm Hydr Analysis'!E243</f>
        <v>967.43801652892591</v>
      </c>
      <c r="H240" s="2"/>
      <c r="I240" s="2"/>
      <c r="J240" s="2"/>
      <c r="K240" s="2">
        <f>'ZBud Extract Monthly'!C239</f>
        <v>2107.6000000000004</v>
      </c>
      <c r="L240" s="2">
        <f>'ZBud Extract Monthly'!K239</f>
        <v>4710.8999999999996</v>
      </c>
      <c r="M240" s="2">
        <f>'ZBud Extract Monthly'!L239</f>
        <v>122.5</v>
      </c>
      <c r="N240" s="2">
        <f>'ZBud Extract Monthly'!M239</f>
        <v>0</v>
      </c>
      <c r="O240" s="2">
        <f>'ZBud Extract Monthly'!V239</f>
        <v>1842.4</v>
      </c>
      <c r="P240" s="2">
        <f>'ZBud Extract Monthly'!D239</f>
        <v>3973.7000000000003</v>
      </c>
      <c r="Q240" s="2">
        <f>'ZBud Extract Monthly'!E239</f>
        <v>1073.4000000000001</v>
      </c>
      <c r="R240" s="2">
        <f>'ZBud Extract Monthly'!F239</f>
        <v>900.2</v>
      </c>
      <c r="S240" s="2">
        <f>'ZBud Extract Monthly'!G239</f>
        <v>3277.9</v>
      </c>
      <c r="T240" s="2">
        <f>'NRL Extract'!D239</f>
        <v>2.8829999999999996</v>
      </c>
      <c r="U240" s="2">
        <f>'ZBud Extract Monthly'!H239</f>
        <v>1739.9</v>
      </c>
      <c r="V240" s="2">
        <f>'ZBud Extract Monthly'!U239</f>
        <v>180.21</v>
      </c>
      <c r="W240" s="2">
        <f>'ZBud Extract Monthly'!O239</f>
        <v>297.36</v>
      </c>
      <c r="X240" s="2">
        <f>'ZBud Extract Monthly'!N239</f>
        <v>312.94</v>
      </c>
      <c r="Y240" s="2">
        <f>'Strm Hydr Analysis'!F243</f>
        <v>39134.618181818172</v>
      </c>
      <c r="Z240" s="2"/>
      <c r="AA240" s="2"/>
      <c r="AB240" s="2"/>
      <c r="AC240" s="2"/>
      <c r="AD240" s="2"/>
      <c r="AE240" s="2"/>
      <c r="AF240" s="2"/>
    </row>
    <row r="241" spans="2:32" x14ac:dyDescent="0.3">
      <c r="B241">
        <v>2009</v>
      </c>
      <c r="C241">
        <v>5</v>
      </c>
      <c r="D241">
        <f t="shared" si="3"/>
        <v>2009</v>
      </c>
      <c r="E241" s="2">
        <f>'Divs Extract'!D240+'ZBud Extract Monthly'!O240</f>
        <v>496.04599067599065</v>
      </c>
      <c r="F241" s="2">
        <f>'Strm Hydr Analysis'!D244</f>
        <v>39752.330578512388</v>
      </c>
      <c r="G241" s="2">
        <f>'Strm Hydr Analysis'!E244</f>
        <v>4092.4561983471094</v>
      </c>
      <c r="H241" s="2"/>
      <c r="I241" s="2"/>
      <c r="J241" s="2"/>
      <c r="K241" s="2">
        <f>'ZBud Extract Monthly'!C240</f>
        <v>11902.8</v>
      </c>
      <c r="L241" s="2">
        <f>'ZBud Extract Monthly'!K240</f>
        <v>5756.9</v>
      </c>
      <c r="M241" s="2">
        <f>'ZBud Extract Monthly'!L240</f>
        <v>116.3</v>
      </c>
      <c r="N241" s="2">
        <f>'ZBud Extract Monthly'!M240</f>
        <v>0</v>
      </c>
      <c r="O241" s="2">
        <f>'ZBud Extract Monthly'!V240</f>
        <v>2606.1</v>
      </c>
      <c r="P241" s="2">
        <f>'ZBud Extract Monthly'!D240</f>
        <v>6065.7999999999993</v>
      </c>
      <c r="Q241" s="2">
        <f>'ZBud Extract Monthly'!E240</f>
        <v>1474.9</v>
      </c>
      <c r="R241" s="2">
        <f>'ZBud Extract Monthly'!F240</f>
        <v>613.79999999999995</v>
      </c>
      <c r="S241" s="2">
        <f>'ZBud Extract Monthly'!G240</f>
        <v>4063.6</v>
      </c>
      <c r="T241" s="2">
        <f>'NRL Extract'!D240</f>
        <v>4.3099999999999996</v>
      </c>
      <c r="U241" s="2">
        <f>'ZBud Extract Monthly'!H240</f>
        <v>3192</v>
      </c>
      <c r="V241" s="2">
        <f>'ZBud Extract Monthly'!U240</f>
        <v>233.37</v>
      </c>
      <c r="W241" s="2">
        <f>'ZBud Extract Monthly'!O240</f>
        <v>307.27</v>
      </c>
      <c r="X241" s="2">
        <f>'ZBud Extract Monthly'!N240</f>
        <v>348.01</v>
      </c>
      <c r="Y241" s="2">
        <f>'Strm Hydr Analysis'!F244</f>
        <v>41462.816528925621</v>
      </c>
      <c r="Z241" s="2"/>
      <c r="AA241" s="2"/>
      <c r="AB241" s="2"/>
      <c r="AC241" s="2"/>
      <c r="AD241" s="2"/>
      <c r="AE241" s="2"/>
      <c r="AF241" s="2"/>
    </row>
    <row r="242" spans="2:32" x14ac:dyDescent="0.3">
      <c r="B242">
        <v>2009</v>
      </c>
      <c r="C242">
        <v>6</v>
      </c>
      <c r="D242">
        <f t="shared" si="3"/>
        <v>2009</v>
      </c>
      <c r="E242" s="2">
        <f>'Divs Extract'!D241+'ZBud Extract Monthly'!O241</f>
        <v>535.83779456193338</v>
      </c>
      <c r="F242" s="2">
        <f>'Strm Hydr Analysis'!D245</f>
        <v>45454.254545454532</v>
      </c>
      <c r="G242" s="2">
        <f>'Strm Hydr Analysis'!E245</f>
        <v>941.29586776859537</v>
      </c>
      <c r="H242" s="2"/>
      <c r="I242" s="2"/>
      <c r="J242" s="2"/>
      <c r="K242" s="2">
        <f>'ZBud Extract Monthly'!C241</f>
        <v>2165.6</v>
      </c>
      <c r="L242" s="2">
        <f>'ZBud Extract Monthly'!K241</f>
        <v>7332.9</v>
      </c>
      <c r="M242" s="2">
        <f>'ZBud Extract Monthly'!L241</f>
        <v>60.8</v>
      </c>
      <c r="N242" s="2">
        <f>'ZBud Extract Monthly'!M241</f>
        <v>1085.9000000000001</v>
      </c>
      <c r="O242" s="2">
        <f>'ZBud Extract Monthly'!V241</f>
        <v>1531.25</v>
      </c>
      <c r="P242" s="2">
        <f>'ZBud Extract Monthly'!D241</f>
        <v>6262.2999999999993</v>
      </c>
      <c r="Q242" s="2">
        <f>'ZBud Extract Monthly'!E241</f>
        <v>724.8</v>
      </c>
      <c r="R242" s="2">
        <f>'ZBud Extract Monthly'!F241</f>
        <v>717.1</v>
      </c>
      <c r="S242" s="2">
        <f>'ZBud Extract Monthly'!G241</f>
        <v>1950</v>
      </c>
      <c r="T242" s="2">
        <f>'NRL Extract'!D241</f>
        <v>4.657</v>
      </c>
      <c r="U242" s="2">
        <f>'ZBud Extract Monthly'!H241</f>
        <v>2039</v>
      </c>
      <c r="V242" s="2">
        <f>'ZBud Extract Monthly'!U241</f>
        <v>550.04</v>
      </c>
      <c r="W242" s="2">
        <f>'ZBud Extract Monthly'!O241</f>
        <v>297.36</v>
      </c>
      <c r="X242" s="2">
        <f>'ZBud Extract Monthly'!N241</f>
        <v>359.88</v>
      </c>
      <c r="Y242" s="2">
        <f>'Strm Hydr Analysis'!F245</f>
        <v>46538.618181818179</v>
      </c>
      <c r="Z242" s="2"/>
      <c r="AA242" s="2"/>
      <c r="AB242" s="2"/>
      <c r="AC242" s="2"/>
      <c r="AD242" s="2"/>
      <c r="AE242" s="2"/>
      <c r="AF242" s="2"/>
    </row>
    <row r="243" spans="2:32" x14ac:dyDescent="0.3">
      <c r="B243">
        <v>2009</v>
      </c>
      <c r="C243">
        <v>7</v>
      </c>
      <c r="D243">
        <f t="shared" si="3"/>
        <v>2009</v>
      </c>
      <c r="E243" s="2">
        <f>'Divs Extract'!D242+'ZBud Extract Monthly'!O242</f>
        <v>578.42383688919483</v>
      </c>
      <c r="F243" s="2">
        <f>'Strm Hydr Analysis'!D246</f>
        <v>45228.297520661166</v>
      </c>
      <c r="G243" s="2">
        <f>'Strm Hydr Analysis'!E246</f>
        <v>856.52231404958707</v>
      </c>
      <c r="H243" s="2"/>
      <c r="I243" s="2"/>
      <c r="J243" s="2"/>
      <c r="K243" s="2">
        <f>'ZBud Extract Monthly'!C242</f>
        <v>0</v>
      </c>
      <c r="L243" s="2">
        <f>'ZBud Extract Monthly'!K242</f>
        <v>7450.8</v>
      </c>
      <c r="M243" s="2">
        <f>'ZBud Extract Monthly'!L242</f>
        <v>97.8</v>
      </c>
      <c r="N243" s="2">
        <f>'ZBud Extract Monthly'!M242</f>
        <v>848.3</v>
      </c>
      <c r="O243" s="2">
        <f>'ZBud Extract Monthly'!V242</f>
        <v>1140.48</v>
      </c>
      <c r="P243" s="2">
        <f>'ZBud Extract Monthly'!D242</f>
        <v>6632.7999999999993</v>
      </c>
      <c r="Q243" s="2">
        <f>'ZBud Extract Monthly'!E242</f>
        <v>433.2</v>
      </c>
      <c r="R243" s="2">
        <f>'ZBud Extract Monthly'!F242</f>
        <v>830.7</v>
      </c>
      <c r="S243" s="2">
        <f>'ZBud Extract Monthly'!G242</f>
        <v>632.1</v>
      </c>
      <c r="T243" s="2">
        <f>'NRL Extract'!D242</f>
        <v>5.8390000000000004</v>
      </c>
      <c r="U243" s="2">
        <f>'ZBud Extract Monthly'!H242</f>
        <v>2024.1</v>
      </c>
      <c r="V243" s="2">
        <f>'ZBud Extract Monthly'!U242</f>
        <v>818.03</v>
      </c>
      <c r="W243" s="2">
        <f>'ZBud Extract Monthly'!O242</f>
        <v>307.27</v>
      </c>
      <c r="X243" s="2">
        <f>'ZBud Extract Monthly'!N242</f>
        <v>477.45</v>
      </c>
      <c r="Y243" s="2">
        <f>'Strm Hydr Analysis'!F246</f>
        <v>46286.578512396685</v>
      </c>
      <c r="Z243" s="2"/>
      <c r="AA243" s="2"/>
      <c r="AB243" s="2"/>
      <c r="AC243" s="2"/>
      <c r="AD243" s="2"/>
      <c r="AE243" s="2"/>
      <c r="AF243" s="2"/>
    </row>
    <row r="244" spans="2:32" x14ac:dyDescent="0.3">
      <c r="B244">
        <v>2009</v>
      </c>
      <c r="C244">
        <v>8</v>
      </c>
      <c r="D244">
        <f t="shared" si="3"/>
        <v>2009</v>
      </c>
      <c r="E244" s="2">
        <f>'Divs Extract'!D243+'ZBud Extract Monthly'!O243</f>
        <v>572.05908160996228</v>
      </c>
      <c r="F244" s="2">
        <f>'Strm Hydr Analysis'!D247</f>
        <v>41866.988429752048</v>
      </c>
      <c r="G244" s="2">
        <f>'Strm Hydr Analysis'!E247</f>
        <v>856.52231404958707</v>
      </c>
      <c r="H244" s="2"/>
      <c r="I244" s="2"/>
      <c r="J244" s="2"/>
      <c r="K244" s="2">
        <f>'ZBud Extract Monthly'!C243</f>
        <v>2.8</v>
      </c>
      <c r="L244" s="2">
        <f>'ZBud Extract Monthly'!K243</f>
        <v>6001.2</v>
      </c>
      <c r="M244" s="2">
        <f>'ZBud Extract Monthly'!L243</f>
        <v>115.5</v>
      </c>
      <c r="N244" s="2">
        <f>'ZBud Extract Monthly'!M243</f>
        <v>0</v>
      </c>
      <c r="O244" s="2">
        <f>'ZBud Extract Monthly'!V243</f>
        <v>1736.9</v>
      </c>
      <c r="P244" s="2">
        <f>'ZBud Extract Monthly'!D243</f>
        <v>5255.2</v>
      </c>
      <c r="Q244" s="2">
        <f>'ZBud Extract Monthly'!E243</f>
        <v>389</v>
      </c>
      <c r="R244" s="2">
        <f>'ZBud Extract Monthly'!F243</f>
        <v>512.9</v>
      </c>
      <c r="S244" s="2">
        <f>'ZBud Extract Monthly'!G243</f>
        <v>311</v>
      </c>
      <c r="T244" s="2">
        <f>'NRL Extract'!D243</f>
        <v>4.5189999999999975</v>
      </c>
      <c r="U244" s="2">
        <f>'ZBud Extract Monthly'!H243</f>
        <v>1819.6</v>
      </c>
      <c r="V244" s="2">
        <f>'ZBud Extract Monthly'!U243</f>
        <v>239.26</v>
      </c>
      <c r="W244" s="2">
        <f>'ZBud Extract Monthly'!O243</f>
        <v>307.27</v>
      </c>
      <c r="X244" s="2">
        <f>'ZBud Extract Monthly'!N243</f>
        <v>352.5</v>
      </c>
      <c r="Y244" s="2">
        <f>'Strm Hydr Analysis'!F247</f>
        <v>42890.876033057852</v>
      </c>
      <c r="Z244" s="2"/>
      <c r="AA244" s="2"/>
      <c r="AB244" s="2"/>
      <c r="AC244" s="2"/>
      <c r="AD244" s="2"/>
      <c r="AE244" s="2"/>
      <c r="AF244" s="2"/>
    </row>
    <row r="245" spans="2:32" x14ac:dyDescent="0.3">
      <c r="B245">
        <v>2009</v>
      </c>
      <c r="C245">
        <v>9</v>
      </c>
      <c r="D245">
        <f t="shared" si="3"/>
        <v>2009</v>
      </c>
      <c r="E245" s="2">
        <f>'Divs Extract'!D244+'ZBud Extract Monthly'!O244</f>
        <v>575.49685815963403</v>
      </c>
      <c r="F245" s="2">
        <f>'Strm Hydr Analysis'!D248</f>
        <v>39855.391735537181</v>
      </c>
      <c r="G245" s="2">
        <f>'Strm Hydr Analysis'!E248</f>
        <v>828.89256198347141</v>
      </c>
      <c r="H245" s="2"/>
      <c r="I245" s="2"/>
      <c r="J245" s="2"/>
      <c r="K245" s="2">
        <f>'ZBud Extract Monthly'!C244</f>
        <v>2093.1</v>
      </c>
      <c r="L245" s="2">
        <f>'ZBud Extract Monthly'!K244</f>
        <v>2119.3000000000002</v>
      </c>
      <c r="M245" s="2">
        <f>'ZBud Extract Monthly'!L244</f>
        <v>82.8</v>
      </c>
      <c r="N245" s="2">
        <f>'ZBud Extract Monthly'!M244</f>
        <v>1443.3</v>
      </c>
      <c r="O245" s="2">
        <f>'ZBud Extract Monthly'!V244</f>
        <v>1525.84</v>
      </c>
      <c r="P245" s="2">
        <f>'ZBud Extract Monthly'!D244</f>
        <v>3515.3999999999996</v>
      </c>
      <c r="Q245" s="2">
        <f>'ZBud Extract Monthly'!E244</f>
        <v>457.9</v>
      </c>
      <c r="R245" s="2">
        <f>'ZBud Extract Monthly'!F244</f>
        <v>387.1</v>
      </c>
      <c r="S245" s="2">
        <f>'ZBud Extract Monthly'!G244</f>
        <v>527.6</v>
      </c>
      <c r="T245" s="2">
        <f>'NRL Extract'!D244</f>
        <v>3.9529999999999985</v>
      </c>
      <c r="U245" s="2">
        <f>'ZBud Extract Monthly'!H244</f>
        <v>1408.1</v>
      </c>
      <c r="V245" s="2">
        <f>'ZBud Extract Monthly'!U244</f>
        <v>180.53</v>
      </c>
      <c r="W245" s="2">
        <f>'ZBud Extract Monthly'!O244</f>
        <v>297.36</v>
      </c>
      <c r="X245" s="2">
        <f>'ZBud Extract Monthly'!N244</f>
        <v>298.32</v>
      </c>
      <c r="Y245" s="2">
        <f>'Strm Hydr Analysis'!F248</f>
        <v>40885.904132231408</v>
      </c>
      <c r="Z245" s="2"/>
      <c r="AA245" s="2"/>
      <c r="AB245" s="2"/>
      <c r="AC245" s="2"/>
      <c r="AD245" s="2"/>
      <c r="AE245" s="2"/>
      <c r="AF245" s="2"/>
    </row>
    <row r="246" spans="2:32" x14ac:dyDescent="0.3">
      <c r="B246">
        <v>2009</v>
      </c>
      <c r="C246">
        <v>10</v>
      </c>
      <c r="D246">
        <f t="shared" si="3"/>
        <v>2010</v>
      </c>
      <c r="E246" s="2">
        <f>'Divs Extract'!D245+'ZBud Extract Monthly'!O245</f>
        <v>493.30448483027931</v>
      </c>
      <c r="F246" s="2">
        <f>'Strm Hydr Analysis'!D249</f>
        <v>41645.097520661147</v>
      </c>
      <c r="G246" s="2">
        <f>'Strm Hydr Analysis'!E249</f>
        <v>3107.1272727272749</v>
      </c>
      <c r="H246" s="2"/>
      <c r="I246" s="2"/>
      <c r="J246" s="2"/>
      <c r="K246" s="2">
        <f>'ZBud Extract Monthly'!C245</f>
        <v>11040.599999999999</v>
      </c>
      <c r="L246" s="2">
        <f>'ZBud Extract Monthly'!K245</f>
        <v>2620.3000000000002</v>
      </c>
      <c r="M246" s="2">
        <f>'ZBud Extract Monthly'!L245</f>
        <v>30</v>
      </c>
      <c r="N246" s="2">
        <f>'ZBud Extract Monthly'!M245</f>
        <v>1061.0999999999999</v>
      </c>
      <c r="O246" s="2">
        <f>'ZBud Extract Monthly'!V245</f>
        <v>1634.43</v>
      </c>
      <c r="P246" s="2">
        <f>'ZBud Extract Monthly'!D245</f>
        <v>2477.4</v>
      </c>
      <c r="Q246" s="2">
        <f>'ZBud Extract Monthly'!E245</f>
        <v>795.3</v>
      </c>
      <c r="R246" s="2">
        <f>'ZBud Extract Monthly'!F245</f>
        <v>371.4</v>
      </c>
      <c r="S246" s="2">
        <f>'ZBud Extract Monthly'!G245</f>
        <v>2199.9</v>
      </c>
      <c r="T246" s="2">
        <f>'NRL Extract'!D245</f>
        <v>3.3439999999999976</v>
      </c>
      <c r="U246" s="2">
        <f>'ZBud Extract Monthly'!H245</f>
        <v>3083.8999999999996</v>
      </c>
      <c r="V246" s="2">
        <f>'ZBud Extract Monthly'!U245</f>
        <v>221.56</v>
      </c>
      <c r="W246" s="2">
        <f>'ZBud Extract Monthly'!O245</f>
        <v>307.27</v>
      </c>
      <c r="X246" s="2">
        <f>'ZBud Extract Monthly'!N245</f>
        <v>190.15</v>
      </c>
      <c r="Y246" s="2">
        <f>'Strm Hydr Analysis'!F249</f>
        <v>43166.796694214878</v>
      </c>
      <c r="Z246" s="2"/>
      <c r="AA246" s="2"/>
      <c r="AB246" s="2"/>
      <c r="AC246" s="2"/>
      <c r="AD246" s="2"/>
      <c r="AE246" s="2"/>
      <c r="AF246" s="2"/>
    </row>
    <row r="247" spans="2:32" x14ac:dyDescent="0.3">
      <c r="B247">
        <v>2009</v>
      </c>
      <c r="C247">
        <v>11</v>
      </c>
      <c r="D247">
        <f t="shared" si="3"/>
        <v>2010</v>
      </c>
      <c r="E247" s="2">
        <f>'Divs Extract'!D246+'ZBud Extract Monthly'!O246</f>
        <v>403.11920265780731</v>
      </c>
      <c r="F247" s="2">
        <f>'Strm Hydr Analysis'!D250</f>
        <v>49340.548760330603</v>
      </c>
      <c r="G247" s="2">
        <f>'Strm Hydr Analysis'!E250</f>
        <v>1353.2628099173551</v>
      </c>
      <c r="H247" s="2"/>
      <c r="I247" s="2"/>
      <c r="J247" s="2"/>
      <c r="K247" s="2">
        <f>'ZBud Extract Monthly'!C246</f>
        <v>9735</v>
      </c>
      <c r="L247" s="2">
        <f>'ZBud Extract Monthly'!K246</f>
        <v>1460.7</v>
      </c>
      <c r="M247" s="2">
        <f>'ZBud Extract Monthly'!L246</f>
        <v>16.7</v>
      </c>
      <c r="N247" s="2">
        <f>'ZBud Extract Monthly'!M246</f>
        <v>1040.9000000000001</v>
      </c>
      <c r="O247" s="2">
        <f>'ZBud Extract Monthly'!V246</f>
        <v>1760.37</v>
      </c>
      <c r="P247" s="2">
        <f>'ZBud Extract Monthly'!D246</f>
        <v>2279</v>
      </c>
      <c r="Q247" s="2">
        <f>'ZBud Extract Monthly'!E246</f>
        <v>920.4</v>
      </c>
      <c r="R247" s="2">
        <f>'ZBud Extract Monthly'!F246</f>
        <v>291.60000000000002</v>
      </c>
      <c r="S247" s="2">
        <f>'ZBud Extract Monthly'!G246</f>
        <v>2791.1</v>
      </c>
      <c r="T247" s="2">
        <f>'NRL Extract'!D246</f>
        <v>1.5129999999999999</v>
      </c>
      <c r="U247" s="2">
        <f>'ZBud Extract Monthly'!H246</f>
        <v>2193.7999999999997</v>
      </c>
      <c r="V247" s="2">
        <f>'ZBud Extract Monthly'!U246</f>
        <v>165.79</v>
      </c>
      <c r="W247" s="2">
        <f>'ZBud Extract Monthly'!O246</f>
        <v>297.36</v>
      </c>
      <c r="X247" s="2">
        <f>'ZBud Extract Monthly'!N246</f>
        <v>148.59</v>
      </c>
      <c r="Y247" s="2">
        <f>'Strm Hydr Analysis'!F250</f>
        <v>50828.449586776856</v>
      </c>
      <c r="Z247" s="2"/>
      <c r="AA247" s="2"/>
      <c r="AB247" s="2"/>
      <c r="AC247" s="2"/>
      <c r="AD247" s="2"/>
      <c r="AE247" s="2"/>
      <c r="AF247" s="2"/>
    </row>
    <row r="248" spans="2:32" x14ac:dyDescent="0.3">
      <c r="B248">
        <v>2009</v>
      </c>
      <c r="C248">
        <v>12</v>
      </c>
      <c r="D248">
        <f t="shared" si="3"/>
        <v>2010</v>
      </c>
      <c r="E248" s="2">
        <f>'Divs Extract'!D247+'ZBud Extract Monthly'!O247</f>
        <v>397.89681388012616</v>
      </c>
      <c r="F248" s="2">
        <f>'Strm Hydr Analysis'!D251</f>
        <v>40998.94214876031</v>
      </c>
      <c r="G248" s="2">
        <f>'Strm Hydr Analysis'!E251</f>
        <v>4212.2181818181834</v>
      </c>
      <c r="H248" s="2"/>
      <c r="I248" s="2"/>
      <c r="J248" s="2"/>
      <c r="K248" s="2">
        <f>'ZBud Extract Monthly'!C247</f>
        <v>16464.199999999997</v>
      </c>
      <c r="L248" s="2">
        <f>'ZBud Extract Monthly'!K247</f>
        <v>537.6</v>
      </c>
      <c r="M248" s="2">
        <f>'ZBud Extract Monthly'!L247</f>
        <v>29.1</v>
      </c>
      <c r="N248" s="2">
        <f>'ZBud Extract Monthly'!M247</f>
        <v>890.5</v>
      </c>
      <c r="O248" s="2">
        <f>'ZBud Extract Monthly'!V247</f>
        <v>2549.59</v>
      </c>
      <c r="P248" s="2">
        <f>'ZBud Extract Monthly'!D247</f>
        <v>1368.1000000000001</v>
      </c>
      <c r="Q248" s="2">
        <f>'ZBud Extract Monthly'!E247</f>
        <v>621.9</v>
      </c>
      <c r="R248" s="2">
        <f>'ZBud Extract Monthly'!F247</f>
        <v>166</v>
      </c>
      <c r="S248" s="2">
        <f>'ZBud Extract Monthly'!G247</f>
        <v>2153.1999999999998</v>
      </c>
      <c r="T248" s="2">
        <f>'NRL Extract'!D247</f>
        <v>1.2740000000000002</v>
      </c>
      <c r="U248" s="2">
        <f>'ZBud Extract Monthly'!H247</f>
        <v>6311.7</v>
      </c>
      <c r="V248" s="2">
        <f>'ZBud Extract Monthly'!U247</f>
        <v>167.36</v>
      </c>
      <c r="W248" s="2">
        <f>'ZBud Extract Monthly'!O247</f>
        <v>307.27</v>
      </c>
      <c r="X248" s="2">
        <f>'ZBud Extract Monthly'!N247</f>
        <v>76.56</v>
      </c>
      <c r="Y248" s="2">
        <f>'Strm Hydr Analysis'!F251</f>
        <v>42843.570247933902</v>
      </c>
      <c r="Z248" s="2"/>
      <c r="AA248" s="2"/>
      <c r="AB248" s="2"/>
      <c r="AC248" s="2"/>
      <c r="AD248" s="2"/>
      <c r="AE248" s="2"/>
      <c r="AF248" s="2"/>
    </row>
    <row r="249" spans="2:32" x14ac:dyDescent="0.3">
      <c r="B249">
        <v>2010</v>
      </c>
      <c r="C249">
        <v>1</v>
      </c>
      <c r="D249">
        <f t="shared" si="3"/>
        <v>2010</v>
      </c>
      <c r="E249" s="2">
        <f>'Divs Extract'!D248+'ZBud Extract Monthly'!O248</f>
        <v>390.6711226252159</v>
      </c>
      <c r="F249" s="2">
        <f>'Strm Hydr Analysis'!D252</f>
        <v>42158.320661157042</v>
      </c>
      <c r="G249" s="2">
        <f>'Strm Hydr Analysis'!E252</f>
        <v>9168.19834710744</v>
      </c>
      <c r="H249" s="2"/>
      <c r="I249" s="2"/>
      <c r="J249" s="2"/>
      <c r="K249" s="2">
        <f>'ZBud Extract Monthly'!C248</f>
        <v>43449.3</v>
      </c>
      <c r="L249" s="2">
        <f>'ZBud Extract Monthly'!K248</f>
        <v>502.5</v>
      </c>
      <c r="M249" s="2">
        <f>'ZBud Extract Monthly'!L248</f>
        <v>23.8</v>
      </c>
      <c r="N249" s="2">
        <f>'ZBud Extract Monthly'!M248</f>
        <v>961.5</v>
      </c>
      <c r="O249" s="2">
        <f>'ZBud Extract Monthly'!V248</f>
        <v>4449.6000000000004</v>
      </c>
      <c r="P249" s="2">
        <f>'ZBud Extract Monthly'!D248</f>
        <v>1282.0999999999999</v>
      </c>
      <c r="Q249" s="2">
        <f>'ZBud Extract Monthly'!E248</f>
        <v>583.70000000000005</v>
      </c>
      <c r="R249" s="2">
        <f>'ZBud Extract Monthly'!F248</f>
        <v>150.69999999999999</v>
      </c>
      <c r="S249" s="2">
        <f>'ZBud Extract Monthly'!G248</f>
        <v>2097</v>
      </c>
      <c r="T249" s="2">
        <f>'NRL Extract'!D248</f>
        <v>1.1650000000000003</v>
      </c>
      <c r="U249" s="2">
        <f>'ZBud Extract Monthly'!H248</f>
        <v>24628.799999999999</v>
      </c>
      <c r="V249" s="2">
        <f>'ZBud Extract Monthly'!U248</f>
        <v>243.27</v>
      </c>
      <c r="W249" s="2">
        <f>'ZBud Extract Monthly'!O248</f>
        <v>307.27</v>
      </c>
      <c r="X249" s="2">
        <f>'ZBud Extract Monthly'!N248</f>
        <v>66.900000000000006</v>
      </c>
      <c r="Y249" s="2">
        <f>'Strm Hydr Analysis'!F252</f>
        <v>46863.213223140505</v>
      </c>
      <c r="Z249" s="2"/>
      <c r="AA249" s="2"/>
      <c r="AB249" s="2"/>
      <c r="AC249" s="2"/>
      <c r="AD249" s="2"/>
      <c r="AE249" s="2"/>
      <c r="AF249" s="2"/>
    </row>
    <row r="250" spans="2:32" x14ac:dyDescent="0.3">
      <c r="B250">
        <v>2010</v>
      </c>
      <c r="C250">
        <v>2</v>
      </c>
      <c r="D250">
        <f t="shared" si="3"/>
        <v>2010</v>
      </c>
      <c r="E250" s="2">
        <f>'Divs Extract'!D249+'ZBud Extract Monthly'!O249</f>
        <v>349.35708142726435</v>
      </c>
      <c r="F250" s="2">
        <f>'Strm Hydr Analysis'!D253</f>
        <v>38069.771900826454</v>
      </c>
      <c r="G250" s="2">
        <f>'Strm Hydr Analysis'!E253</f>
        <v>3355.3586776859497</v>
      </c>
      <c r="H250" s="2"/>
      <c r="I250" s="2"/>
      <c r="J250" s="2"/>
      <c r="K250" s="2">
        <f>'ZBud Extract Monthly'!C249</f>
        <v>16859.3</v>
      </c>
      <c r="L250" s="2">
        <f>'ZBud Extract Monthly'!K249</f>
        <v>142.1</v>
      </c>
      <c r="M250" s="2">
        <f>'ZBud Extract Monthly'!L249</f>
        <v>74.900000000000006</v>
      </c>
      <c r="N250" s="2">
        <f>'ZBud Extract Monthly'!M249</f>
        <v>0</v>
      </c>
      <c r="O250" s="2">
        <f>'ZBud Extract Monthly'!V249</f>
        <v>4196.3900000000003</v>
      </c>
      <c r="P250" s="2">
        <f>'ZBud Extract Monthly'!D249</f>
        <v>1831.1999999999998</v>
      </c>
      <c r="Q250" s="2">
        <f>'ZBud Extract Monthly'!E249</f>
        <v>826.1</v>
      </c>
      <c r="R250" s="2">
        <f>'ZBud Extract Monthly'!F249</f>
        <v>228.7</v>
      </c>
      <c r="S250" s="2">
        <f>'ZBud Extract Monthly'!G249</f>
        <v>3033.2</v>
      </c>
      <c r="T250" s="2">
        <f>'NRL Extract'!D249</f>
        <v>1.0980000000000003</v>
      </c>
      <c r="U250" s="2">
        <f>'ZBud Extract Monthly'!H249</f>
        <v>10747.9</v>
      </c>
      <c r="V250" s="2">
        <f>'ZBud Extract Monthly'!U249</f>
        <v>133.4</v>
      </c>
      <c r="W250" s="2">
        <f>'ZBud Extract Monthly'!O249</f>
        <v>277.52999999999997</v>
      </c>
      <c r="X250" s="2">
        <f>'ZBud Extract Monthly'!N249</f>
        <v>47.1</v>
      </c>
      <c r="Y250" s="2">
        <f>'Strm Hydr Analysis'!F253</f>
        <v>40475.880991735547</v>
      </c>
      <c r="Z250" s="2"/>
      <c r="AA250" s="2"/>
      <c r="AB250" s="2"/>
      <c r="AC250" s="2"/>
      <c r="AD250" s="2"/>
      <c r="AE250" s="2"/>
      <c r="AF250" s="2"/>
    </row>
    <row r="251" spans="2:32" x14ac:dyDescent="0.3">
      <c r="B251">
        <v>2010</v>
      </c>
      <c r="C251">
        <v>3</v>
      </c>
      <c r="D251">
        <f t="shared" si="3"/>
        <v>2010</v>
      </c>
      <c r="E251" s="2">
        <f>'Divs Extract'!D250+'ZBud Extract Monthly'!O250</f>
        <v>429.07647181628391</v>
      </c>
      <c r="F251" s="2">
        <f>'Strm Hydr Analysis'!D254</f>
        <v>41643.094214876015</v>
      </c>
      <c r="G251" s="2">
        <f>'Strm Hydr Analysis'!E254</f>
        <v>2695.3785123966954</v>
      </c>
      <c r="H251" s="2"/>
      <c r="I251" s="2"/>
      <c r="J251" s="2"/>
      <c r="K251" s="2">
        <f>'ZBud Extract Monthly'!C250</f>
        <v>11323.6</v>
      </c>
      <c r="L251" s="2">
        <f>'ZBud Extract Monthly'!K250</f>
        <v>122</v>
      </c>
      <c r="M251" s="2">
        <f>'ZBud Extract Monthly'!L250</f>
        <v>69.599999999999994</v>
      </c>
      <c r="N251" s="2">
        <f>'ZBud Extract Monthly'!M250</f>
        <v>0</v>
      </c>
      <c r="O251" s="2">
        <f>'ZBud Extract Monthly'!V250</f>
        <v>4155.34</v>
      </c>
      <c r="P251" s="2">
        <f>'ZBud Extract Monthly'!D250</f>
        <v>2859.5</v>
      </c>
      <c r="Q251" s="2">
        <f>'ZBud Extract Monthly'!E250</f>
        <v>1212.2</v>
      </c>
      <c r="R251" s="2">
        <f>'ZBud Extract Monthly'!F250</f>
        <v>553</v>
      </c>
      <c r="S251" s="2">
        <f>'ZBud Extract Monthly'!G250</f>
        <v>5119.8999999999996</v>
      </c>
      <c r="T251" s="2">
        <f>'NRL Extract'!D250</f>
        <v>1.4430000000000001</v>
      </c>
      <c r="U251" s="2">
        <f>'ZBud Extract Monthly'!H250</f>
        <v>7541.2000000000007</v>
      </c>
      <c r="V251" s="2">
        <f>'ZBud Extract Monthly'!U250</f>
        <v>107.37</v>
      </c>
      <c r="W251" s="2">
        <f>'ZBud Extract Monthly'!O250</f>
        <v>307.27</v>
      </c>
      <c r="X251" s="2">
        <f>'ZBud Extract Monthly'!N250</f>
        <v>99.06</v>
      </c>
      <c r="Y251" s="2">
        <f>'Strm Hydr Analysis'!F254</f>
        <v>43672.720661157022</v>
      </c>
      <c r="Z251" s="2"/>
      <c r="AA251" s="2"/>
      <c r="AB251" s="2"/>
      <c r="AC251" s="2"/>
      <c r="AD251" s="2"/>
      <c r="AE251" s="2"/>
      <c r="AF251" s="2"/>
    </row>
    <row r="252" spans="2:32" x14ac:dyDescent="0.3">
      <c r="B252">
        <v>2010</v>
      </c>
      <c r="C252">
        <v>4</v>
      </c>
      <c r="D252">
        <f t="shared" si="3"/>
        <v>2010</v>
      </c>
      <c r="E252" s="2">
        <f>'Divs Extract'!D251+'ZBud Extract Monthly'!O251</f>
        <v>448.21850645704666</v>
      </c>
      <c r="F252" s="2">
        <f>'Strm Hydr Analysis'!D255</f>
        <v>41036.608264462819</v>
      </c>
      <c r="G252" s="2">
        <f>'Strm Hydr Analysis'!E255</f>
        <v>7794.6446280991677</v>
      </c>
      <c r="H252" s="2"/>
      <c r="I252" s="2"/>
      <c r="J252" s="2"/>
      <c r="K252" s="2">
        <f>'ZBud Extract Monthly'!C251</f>
        <v>24728.800000000003</v>
      </c>
      <c r="L252" s="2">
        <f>'ZBud Extract Monthly'!K251</f>
        <v>90.7</v>
      </c>
      <c r="M252" s="2">
        <f>'ZBud Extract Monthly'!L251</f>
        <v>61</v>
      </c>
      <c r="N252" s="2">
        <f>'ZBud Extract Monthly'!M251</f>
        <v>0</v>
      </c>
      <c r="O252" s="2">
        <f>'ZBud Extract Monthly'!V251</f>
        <v>3918.34</v>
      </c>
      <c r="P252" s="2">
        <f>'ZBud Extract Monthly'!D251</f>
        <v>3108.4</v>
      </c>
      <c r="Q252" s="2">
        <f>'ZBud Extract Monthly'!E251</f>
        <v>1335.9</v>
      </c>
      <c r="R252" s="2">
        <f>'ZBud Extract Monthly'!F251</f>
        <v>607.9</v>
      </c>
      <c r="S252" s="2">
        <f>'ZBud Extract Monthly'!G251</f>
        <v>4473.5</v>
      </c>
      <c r="T252" s="2">
        <f>'NRL Extract'!D251</f>
        <v>1.79</v>
      </c>
      <c r="U252" s="2">
        <f>'ZBud Extract Monthly'!H251</f>
        <v>7378.4</v>
      </c>
      <c r="V252" s="2">
        <f>'ZBud Extract Monthly'!U251</f>
        <v>186.8</v>
      </c>
      <c r="W252" s="2">
        <f>'ZBud Extract Monthly'!O251</f>
        <v>297.36</v>
      </c>
      <c r="X252" s="2">
        <f>'ZBud Extract Monthly'!N251</f>
        <v>136.38</v>
      </c>
      <c r="Y252" s="2">
        <f>'Strm Hydr Analysis'!F255</f>
        <v>43573.685950413237</v>
      </c>
      <c r="Z252" s="2"/>
      <c r="AA252" s="2"/>
      <c r="AB252" s="2"/>
      <c r="AC252" s="2"/>
      <c r="AD252" s="2"/>
      <c r="AE252" s="2"/>
      <c r="AF252" s="2"/>
    </row>
    <row r="253" spans="2:32" x14ac:dyDescent="0.3">
      <c r="B253">
        <v>2010</v>
      </c>
      <c r="C253">
        <v>5</v>
      </c>
      <c r="D253">
        <f t="shared" si="3"/>
        <v>2010</v>
      </c>
      <c r="E253" s="2">
        <f>'Divs Extract'!D252+'ZBud Extract Monthly'!O252</f>
        <v>485.79972762645917</v>
      </c>
      <c r="F253" s="2">
        <f>'Strm Hydr Analysis'!D256</f>
        <v>43450.512396694212</v>
      </c>
      <c r="G253" s="2">
        <f>'Strm Hydr Analysis'!E256</f>
        <v>1485.6396694214873</v>
      </c>
      <c r="H253" s="2"/>
      <c r="I253" s="2"/>
      <c r="J253" s="2"/>
      <c r="K253" s="2">
        <f>'ZBud Extract Monthly'!C252</f>
        <v>6005</v>
      </c>
      <c r="L253" s="2">
        <f>'ZBud Extract Monthly'!K252</f>
        <v>4485</v>
      </c>
      <c r="M253" s="2">
        <f>'ZBud Extract Monthly'!L252</f>
        <v>21.2</v>
      </c>
      <c r="N253" s="2">
        <f>'ZBud Extract Monthly'!M252</f>
        <v>0</v>
      </c>
      <c r="O253" s="2">
        <f>'ZBud Extract Monthly'!V252</f>
        <v>3428.81</v>
      </c>
      <c r="P253" s="2">
        <f>'ZBud Extract Monthly'!D252</f>
        <v>5477</v>
      </c>
      <c r="Q253" s="2">
        <f>'ZBud Extract Monthly'!E252</f>
        <v>1674.6</v>
      </c>
      <c r="R253" s="2">
        <f>'ZBud Extract Monthly'!F252</f>
        <v>915.4</v>
      </c>
      <c r="S253" s="2">
        <f>'ZBud Extract Monthly'!G252</f>
        <v>4375.5</v>
      </c>
      <c r="T253" s="2">
        <f>'NRL Extract'!D252</f>
        <v>3.8730000000000002</v>
      </c>
      <c r="U253" s="2">
        <f>'ZBud Extract Monthly'!H252</f>
        <v>3550.7</v>
      </c>
      <c r="V253" s="2">
        <f>'ZBud Extract Monthly'!U252</f>
        <v>95.75</v>
      </c>
      <c r="W253" s="2">
        <f>'ZBud Extract Monthly'!O252</f>
        <v>307.27</v>
      </c>
      <c r="X253" s="2">
        <f>'ZBud Extract Monthly'!N252</f>
        <v>328.34</v>
      </c>
      <c r="Y253" s="2">
        <f>'Strm Hydr Analysis'!F256</f>
        <v>45006.24793388429</v>
      </c>
      <c r="Z253" s="2"/>
      <c r="AA253" s="2"/>
      <c r="AB253" s="2"/>
      <c r="AC253" s="2"/>
      <c r="AD253" s="2"/>
      <c r="AE253" s="2"/>
      <c r="AF253" s="2"/>
    </row>
    <row r="254" spans="2:32" x14ac:dyDescent="0.3">
      <c r="B254">
        <v>2010</v>
      </c>
      <c r="C254">
        <v>6</v>
      </c>
      <c r="D254">
        <f t="shared" si="3"/>
        <v>2010</v>
      </c>
      <c r="E254" s="2">
        <f>'Divs Extract'!D253+'ZBud Extract Monthly'!O253</f>
        <v>513.75135454801466</v>
      </c>
      <c r="F254" s="2">
        <f>'Strm Hydr Analysis'!D257</f>
        <v>41653.011570247931</v>
      </c>
      <c r="G254" s="2">
        <f>'Strm Hydr Analysis'!E257</f>
        <v>828.89256198347141</v>
      </c>
      <c r="H254" s="2"/>
      <c r="I254" s="2"/>
      <c r="J254" s="2"/>
      <c r="K254" s="2">
        <f>'ZBud Extract Monthly'!C253</f>
        <v>154.30000000000001</v>
      </c>
      <c r="L254" s="2">
        <f>'ZBud Extract Monthly'!K253</f>
        <v>8570.5</v>
      </c>
      <c r="M254" s="2">
        <f>'ZBud Extract Monthly'!L253</f>
        <v>24.7</v>
      </c>
      <c r="N254" s="2">
        <f>'ZBud Extract Monthly'!M253</f>
        <v>1018.2</v>
      </c>
      <c r="O254" s="2">
        <f>'ZBud Extract Monthly'!V253</f>
        <v>2246.7600000000002</v>
      </c>
      <c r="P254" s="2">
        <f>'ZBud Extract Monthly'!D253</f>
        <v>7170</v>
      </c>
      <c r="Q254" s="2">
        <f>'ZBud Extract Monthly'!E253</f>
        <v>867.6</v>
      </c>
      <c r="R254" s="2">
        <f>'ZBud Extract Monthly'!F253</f>
        <v>844.5</v>
      </c>
      <c r="S254" s="2">
        <f>'ZBud Extract Monthly'!G253</f>
        <v>3032.6</v>
      </c>
      <c r="T254" s="2">
        <f>'NRL Extract'!D253</f>
        <v>3.5689999999999991</v>
      </c>
      <c r="U254" s="2">
        <f>'ZBud Extract Monthly'!H253</f>
        <v>2275.9</v>
      </c>
      <c r="V254" s="2">
        <f>'ZBud Extract Monthly'!U253</f>
        <v>141.74</v>
      </c>
      <c r="W254" s="2">
        <f>'ZBud Extract Monthly'!O253</f>
        <v>297.36</v>
      </c>
      <c r="X254" s="2">
        <f>'ZBud Extract Monthly'!N253</f>
        <v>380.42</v>
      </c>
      <c r="Y254" s="2">
        <f>'Strm Hydr Analysis'!F257</f>
        <v>42789.223140495858</v>
      </c>
      <c r="Z254" s="2"/>
      <c r="AA254" s="2"/>
      <c r="AB254" s="2"/>
      <c r="AC254" s="2"/>
      <c r="AD254" s="2"/>
      <c r="AE254" s="2"/>
      <c r="AF254" s="2"/>
    </row>
    <row r="255" spans="2:32" x14ac:dyDescent="0.3">
      <c r="B255">
        <v>2010</v>
      </c>
      <c r="C255">
        <v>7</v>
      </c>
      <c r="D255">
        <f t="shared" si="3"/>
        <v>2010</v>
      </c>
      <c r="E255" s="2">
        <f>'Divs Extract'!D254+'ZBud Extract Monthly'!O254</f>
        <v>567.03830819552968</v>
      </c>
      <c r="F255" s="2">
        <f>'Strm Hydr Analysis'!D258</f>
        <v>42620.171900826434</v>
      </c>
      <c r="G255" s="2">
        <f>'Strm Hydr Analysis'!E258</f>
        <v>856.52231404958707</v>
      </c>
      <c r="H255" s="2"/>
      <c r="I255" s="2"/>
      <c r="J255" s="2"/>
      <c r="K255" s="2">
        <f>'ZBud Extract Monthly'!C254</f>
        <v>0</v>
      </c>
      <c r="L255" s="2">
        <f>'ZBud Extract Monthly'!K254</f>
        <v>8444</v>
      </c>
      <c r="M255" s="2">
        <f>'ZBud Extract Monthly'!L254</f>
        <v>45.9</v>
      </c>
      <c r="N255" s="2">
        <f>'ZBud Extract Monthly'!M254</f>
        <v>822.6</v>
      </c>
      <c r="O255" s="2">
        <f>'ZBud Extract Monthly'!V254</f>
        <v>1219.3900000000001</v>
      </c>
      <c r="P255" s="2">
        <f>'ZBud Extract Monthly'!D254</f>
        <v>7119.5</v>
      </c>
      <c r="Q255" s="2">
        <f>'ZBud Extract Monthly'!E254</f>
        <v>408.1</v>
      </c>
      <c r="R255" s="2">
        <f>'ZBud Extract Monthly'!F254</f>
        <v>776.6</v>
      </c>
      <c r="S255" s="2">
        <f>'ZBud Extract Monthly'!G254</f>
        <v>885.7</v>
      </c>
      <c r="T255" s="2">
        <f>'NRL Extract'!D254</f>
        <v>5.530000000000002</v>
      </c>
      <c r="U255" s="2">
        <f>'ZBud Extract Monthly'!H254</f>
        <v>2147.6999999999998</v>
      </c>
      <c r="V255" s="2">
        <f>'ZBud Extract Monthly'!U254</f>
        <v>601.49</v>
      </c>
      <c r="W255" s="2">
        <f>'ZBud Extract Monthly'!O254</f>
        <v>307.27</v>
      </c>
      <c r="X255" s="2">
        <f>'ZBud Extract Monthly'!N254</f>
        <v>439.45</v>
      </c>
      <c r="Y255" s="2">
        <f>'Strm Hydr Analysis'!F258</f>
        <v>43738.353719008257</v>
      </c>
      <c r="Z255" s="2"/>
      <c r="AA255" s="2"/>
      <c r="AB255" s="2"/>
      <c r="AC255" s="2"/>
      <c r="AD255" s="2"/>
      <c r="AE255" s="2"/>
      <c r="AF255" s="2"/>
    </row>
    <row r="256" spans="2:32" x14ac:dyDescent="0.3">
      <c r="B256">
        <v>2010</v>
      </c>
      <c r="C256">
        <v>8</v>
      </c>
      <c r="D256">
        <f t="shared" si="3"/>
        <v>2010</v>
      </c>
      <c r="E256" s="2">
        <f>'Divs Extract'!D255+'ZBud Extract Monthly'!O255</f>
        <v>554.8621811496032</v>
      </c>
      <c r="F256" s="2">
        <f>'Strm Hydr Analysis'!D259</f>
        <v>42687.570247933872</v>
      </c>
      <c r="G256" s="2">
        <f>'Strm Hydr Analysis'!E259</f>
        <v>856.52231404958707</v>
      </c>
      <c r="H256" s="2"/>
      <c r="I256" s="2"/>
      <c r="J256" s="2"/>
      <c r="K256" s="2">
        <f>'ZBud Extract Monthly'!C255</f>
        <v>6.8000000000000007</v>
      </c>
      <c r="L256" s="2">
        <f>'ZBud Extract Monthly'!K255</f>
        <v>6553.2</v>
      </c>
      <c r="M256" s="2">
        <f>'ZBud Extract Monthly'!L255</f>
        <v>143.1</v>
      </c>
      <c r="N256" s="2">
        <f>'ZBud Extract Monthly'!M255</f>
        <v>0</v>
      </c>
      <c r="O256" s="2">
        <f>'ZBud Extract Monthly'!V255</f>
        <v>1210.5999999999999</v>
      </c>
      <c r="P256" s="2">
        <f>'ZBud Extract Monthly'!D255</f>
        <v>5512.3</v>
      </c>
      <c r="Q256" s="2">
        <f>'ZBud Extract Monthly'!E255</f>
        <v>361.5</v>
      </c>
      <c r="R256" s="2">
        <f>'ZBud Extract Monthly'!F255</f>
        <v>462.4</v>
      </c>
      <c r="S256" s="2">
        <f>'ZBud Extract Monthly'!G255</f>
        <v>430.1</v>
      </c>
      <c r="T256" s="2">
        <f>'NRL Extract'!D255</f>
        <v>5.1919999999999993</v>
      </c>
      <c r="U256" s="2">
        <f>'ZBud Extract Monthly'!H255</f>
        <v>2017.8</v>
      </c>
      <c r="V256" s="2">
        <f>'ZBud Extract Monthly'!U255</f>
        <v>472.27</v>
      </c>
      <c r="W256" s="2">
        <f>'ZBud Extract Monthly'!O255</f>
        <v>307.27</v>
      </c>
      <c r="X256" s="2">
        <f>'ZBud Extract Monthly'!N255</f>
        <v>410.03</v>
      </c>
      <c r="Y256" s="2">
        <f>'Strm Hydr Analysis'!F259</f>
        <v>43761.183471074371</v>
      </c>
      <c r="Z256" s="2"/>
      <c r="AA256" s="2"/>
      <c r="AB256" s="2"/>
      <c r="AC256" s="2"/>
      <c r="AD256" s="2"/>
      <c r="AE256" s="2"/>
      <c r="AF256" s="2"/>
    </row>
    <row r="257" spans="2:32" x14ac:dyDescent="0.3">
      <c r="B257">
        <v>2010</v>
      </c>
      <c r="C257">
        <v>9</v>
      </c>
      <c r="D257">
        <f t="shared" si="3"/>
        <v>2010</v>
      </c>
      <c r="E257" s="2">
        <f>'Divs Extract'!D256+'ZBud Extract Monthly'!O256</f>
        <v>532.4653430973691</v>
      </c>
      <c r="F257" s="2">
        <f>'Strm Hydr Analysis'!D260</f>
        <v>41839.259504132249</v>
      </c>
      <c r="G257" s="2">
        <f>'Strm Hydr Analysis'!E260</f>
        <v>828.89256198347141</v>
      </c>
      <c r="H257" s="2"/>
      <c r="I257" s="2"/>
      <c r="J257" s="2"/>
      <c r="K257" s="2">
        <f>'ZBud Extract Monthly'!C256</f>
        <v>401.9</v>
      </c>
      <c r="L257" s="2">
        <f>'ZBud Extract Monthly'!K256</f>
        <v>3177.8</v>
      </c>
      <c r="M257" s="2">
        <f>'ZBud Extract Monthly'!L256</f>
        <v>119.3</v>
      </c>
      <c r="N257" s="2">
        <f>'ZBud Extract Monthly'!M256</f>
        <v>1423</v>
      </c>
      <c r="O257" s="2">
        <f>'ZBud Extract Monthly'!V256</f>
        <v>1340.48</v>
      </c>
      <c r="P257" s="2">
        <f>'ZBud Extract Monthly'!D256</f>
        <v>3297.8</v>
      </c>
      <c r="Q257" s="2">
        <f>'ZBud Extract Monthly'!E256</f>
        <v>317.2</v>
      </c>
      <c r="R257" s="2">
        <f>'ZBud Extract Monthly'!F256</f>
        <v>292.60000000000002</v>
      </c>
      <c r="S257" s="2">
        <f>'ZBud Extract Monthly'!G256</f>
        <v>240.9</v>
      </c>
      <c r="T257" s="2">
        <f>'NRL Extract'!D256</f>
        <v>3.706</v>
      </c>
      <c r="U257" s="2">
        <f>'ZBud Extract Monthly'!H256</f>
        <v>1639.9</v>
      </c>
      <c r="V257" s="2">
        <f>'ZBud Extract Monthly'!U256</f>
        <v>289.91000000000003</v>
      </c>
      <c r="W257" s="2">
        <f>'ZBud Extract Monthly'!O256</f>
        <v>297.36</v>
      </c>
      <c r="X257" s="2">
        <f>'ZBud Extract Monthly'!N256</f>
        <v>247.28</v>
      </c>
      <c r="Y257" s="2">
        <f>'Strm Hydr Analysis'!F260</f>
        <v>42832.165289256212</v>
      </c>
      <c r="Z257" s="2"/>
      <c r="AA257" s="2"/>
      <c r="AB257" s="2"/>
      <c r="AC257" s="2"/>
      <c r="AD257" s="2"/>
      <c r="AE257" s="2"/>
      <c r="AF257" s="2"/>
    </row>
    <row r="258" spans="2:32" x14ac:dyDescent="0.3">
      <c r="B258">
        <v>2010</v>
      </c>
      <c r="C258">
        <v>10</v>
      </c>
      <c r="D258">
        <f t="shared" si="3"/>
        <v>2011</v>
      </c>
      <c r="E258" s="2">
        <f>'Divs Extract'!D257+'ZBud Extract Monthly'!O257</f>
        <v>496.57192883272359</v>
      </c>
      <c r="F258" s="2">
        <f>'Strm Hydr Analysis'!D261</f>
        <v>42653.811570247948</v>
      </c>
      <c r="G258" s="2">
        <f>'Strm Hydr Analysis'!E261</f>
        <v>9417.2231404958711</v>
      </c>
      <c r="H258" s="2"/>
      <c r="I258" s="2"/>
      <c r="J258" s="2"/>
      <c r="K258" s="2">
        <f>'ZBud Extract Monthly'!C257</f>
        <v>19775.7</v>
      </c>
      <c r="L258" s="2">
        <f>'ZBud Extract Monthly'!K257</f>
        <v>1861.4</v>
      </c>
      <c r="M258" s="2">
        <f>'ZBud Extract Monthly'!L257</f>
        <v>30</v>
      </c>
      <c r="N258" s="2">
        <f>'ZBud Extract Monthly'!M257</f>
        <v>802.7</v>
      </c>
      <c r="O258" s="2">
        <f>'ZBud Extract Monthly'!V257</f>
        <v>2365.2800000000002</v>
      </c>
      <c r="P258" s="2">
        <f>'ZBud Extract Monthly'!D257</f>
        <v>2207.6</v>
      </c>
      <c r="Q258" s="2">
        <f>'ZBud Extract Monthly'!E257</f>
        <v>507.6</v>
      </c>
      <c r="R258" s="2">
        <f>'ZBud Extract Monthly'!F257</f>
        <v>303.2</v>
      </c>
      <c r="S258" s="2">
        <f>'ZBud Extract Monthly'!G257</f>
        <v>972.1</v>
      </c>
      <c r="T258" s="2">
        <f>'NRL Extract'!D257</f>
        <v>3.0229999999999992</v>
      </c>
      <c r="U258" s="2">
        <f>'ZBud Extract Monthly'!H257</f>
        <v>4454.7</v>
      </c>
      <c r="V258" s="2">
        <f>'ZBud Extract Monthly'!U257</f>
        <v>211.15</v>
      </c>
      <c r="W258" s="2">
        <f>'ZBud Extract Monthly'!O257</f>
        <v>307.27</v>
      </c>
      <c r="X258" s="2">
        <f>'ZBud Extract Monthly'!N257</f>
        <v>223.04</v>
      </c>
      <c r="Y258" s="2">
        <f>'Strm Hydr Analysis'!F261</f>
        <v>44964.297520661145</v>
      </c>
      <c r="Z258" s="2"/>
      <c r="AA258" s="2"/>
      <c r="AB258" s="2"/>
      <c r="AC258" s="2"/>
      <c r="AD258" s="2"/>
      <c r="AE258" s="2"/>
      <c r="AF258" s="2"/>
    </row>
    <row r="259" spans="2:32" x14ac:dyDescent="0.3">
      <c r="B259">
        <v>2010</v>
      </c>
      <c r="C259">
        <v>11</v>
      </c>
      <c r="D259">
        <f t="shared" si="3"/>
        <v>2011</v>
      </c>
      <c r="E259" s="2">
        <f>'Divs Extract'!D258+'ZBud Extract Monthly'!O258</f>
        <v>396.37957446808514</v>
      </c>
      <c r="F259" s="2">
        <f>'Strm Hydr Analysis'!D262</f>
        <v>40667.980165289264</v>
      </c>
      <c r="G259" s="2">
        <f>'Strm Hydr Analysis'!E262</f>
        <v>4886.5190082644585</v>
      </c>
      <c r="H259" s="2"/>
      <c r="I259" s="2"/>
      <c r="J259" s="2"/>
      <c r="K259" s="2">
        <f>'ZBud Extract Monthly'!C258</f>
        <v>18821.7</v>
      </c>
      <c r="L259" s="2">
        <f>'ZBud Extract Monthly'!K258</f>
        <v>962.3</v>
      </c>
      <c r="M259" s="2">
        <f>'ZBud Extract Monthly'!L258</f>
        <v>151.1</v>
      </c>
      <c r="N259" s="2">
        <f>'ZBud Extract Monthly'!M258</f>
        <v>960.3</v>
      </c>
      <c r="O259" s="2">
        <f>'ZBud Extract Monthly'!V258</f>
        <v>3182.05</v>
      </c>
      <c r="P259" s="2">
        <f>'ZBud Extract Monthly'!D258</f>
        <v>2126.9</v>
      </c>
      <c r="Q259" s="2">
        <f>'ZBud Extract Monthly'!E258</f>
        <v>920.1</v>
      </c>
      <c r="R259" s="2">
        <f>'ZBud Extract Monthly'!F258</f>
        <v>228.8</v>
      </c>
      <c r="S259" s="2">
        <f>'ZBud Extract Monthly'!G258</f>
        <v>3184.2</v>
      </c>
      <c r="T259" s="2">
        <f>'NRL Extract'!D258</f>
        <v>1.4159999999999995</v>
      </c>
      <c r="U259" s="2">
        <f>'ZBud Extract Monthly'!H258</f>
        <v>8849.4000000000015</v>
      </c>
      <c r="V259" s="2">
        <f>'ZBud Extract Monthly'!U258</f>
        <v>182.05</v>
      </c>
      <c r="W259" s="2">
        <f>'ZBud Extract Monthly'!O258</f>
        <v>297.36</v>
      </c>
      <c r="X259" s="2">
        <f>'ZBud Extract Monthly'!N258</f>
        <v>89.4</v>
      </c>
      <c r="Y259" s="2">
        <f>'Strm Hydr Analysis'!F262</f>
        <v>42955.299173553722</v>
      </c>
      <c r="Z259" s="2"/>
      <c r="AA259" s="2"/>
      <c r="AB259" s="2"/>
      <c r="AC259" s="2"/>
      <c r="AD259" s="2"/>
      <c r="AE259" s="2"/>
      <c r="AF259" s="2"/>
    </row>
    <row r="260" spans="2:32" x14ac:dyDescent="0.3">
      <c r="B260">
        <v>2010</v>
      </c>
      <c r="C260">
        <v>12</v>
      </c>
      <c r="D260">
        <f t="shared" si="3"/>
        <v>2011</v>
      </c>
      <c r="E260" s="2">
        <f>'Divs Extract'!D259+'ZBud Extract Monthly'!O259</f>
        <v>393.12654712260212</v>
      </c>
      <c r="F260" s="2">
        <f>'Strm Hydr Analysis'!D263</f>
        <v>44076.793388429738</v>
      </c>
      <c r="G260" s="2">
        <f>'Strm Hydr Analysis'!E263</f>
        <v>14155.180165289261</v>
      </c>
      <c r="H260" s="2"/>
      <c r="I260" s="2"/>
      <c r="J260" s="2"/>
      <c r="K260" s="2">
        <f>'ZBud Extract Monthly'!C259</f>
        <v>44977.8</v>
      </c>
      <c r="L260" s="2">
        <f>'ZBud Extract Monthly'!K259</f>
        <v>495.4</v>
      </c>
      <c r="M260" s="2">
        <f>'ZBud Extract Monthly'!L259</f>
        <v>83.9</v>
      </c>
      <c r="N260" s="2">
        <f>'ZBud Extract Monthly'!M259</f>
        <v>720.2</v>
      </c>
      <c r="O260" s="2">
        <f>'ZBud Extract Monthly'!V259</f>
        <v>5105.54</v>
      </c>
      <c r="P260" s="2">
        <f>'ZBud Extract Monthly'!D259</f>
        <v>1305</v>
      </c>
      <c r="Q260" s="2">
        <f>'ZBud Extract Monthly'!E259</f>
        <v>574</v>
      </c>
      <c r="R260" s="2">
        <f>'ZBud Extract Monthly'!F259</f>
        <v>138.30000000000001</v>
      </c>
      <c r="S260" s="2">
        <f>'ZBud Extract Monthly'!G259</f>
        <v>1980.9</v>
      </c>
      <c r="T260" s="2">
        <f>'NRL Extract'!D259</f>
        <v>1.2040000000000004</v>
      </c>
      <c r="U260" s="2">
        <f>'ZBud Extract Monthly'!H259</f>
        <v>26868.6</v>
      </c>
      <c r="V260" s="2">
        <f>'ZBud Extract Monthly'!U259</f>
        <v>288.18</v>
      </c>
      <c r="W260" s="2">
        <f>'ZBud Extract Monthly'!O259</f>
        <v>307.27</v>
      </c>
      <c r="X260" s="2">
        <f>'ZBud Extract Monthly'!N259</f>
        <v>74.180000000000007</v>
      </c>
      <c r="Y260" s="2">
        <f>'Strm Hydr Analysis'!F263</f>
        <v>48484.284297520651</v>
      </c>
      <c r="Z260" s="2"/>
      <c r="AA260" s="2"/>
      <c r="AB260" s="2"/>
      <c r="AC260" s="2"/>
      <c r="AD260" s="2"/>
      <c r="AE260" s="2"/>
      <c r="AF260" s="2"/>
    </row>
    <row r="261" spans="2:32" x14ac:dyDescent="0.3">
      <c r="B261">
        <v>2011</v>
      </c>
      <c r="C261">
        <v>1</v>
      </c>
      <c r="D261">
        <f t="shared" si="3"/>
        <v>2011</v>
      </c>
      <c r="E261" s="2">
        <f>'Divs Extract'!D260+'ZBud Extract Monthly'!O260</f>
        <v>386.32386690647479</v>
      </c>
      <c r="F261" s="2">
        <f>'Strm Hydr Analysis'!D264</f>
        <v>45033.93719008263</v>
      </c>
      <c r="G261" s="2">
        <f>'Strm Hydr Analysis'!E264</f>
        <v>1643.6628099173547</v>
      </c>
      <c r="H261" s="2"/>
      <c r="I261" s="2"/>
      <c r="J261" s="2"/>
      <c r="K261" s="2">
        <f>'ZBud Extract Monthly'!C260</f>
        <v>10050.799999999999</v>
      </c>
      <c r="L261" s="2">
        <f>'ZBud Extract Monthly'!K260</f>
        <v>577.19999999999993</v>
      </c>
      <c r="M261" s="2">
        <f>'ZBud Extract Monthly'!L260</f>
        <v>89.2</v>
      </c>
      <c r="N261" s="2">
        <f>'ZBud Extract Monthly'!M260</f>
        <v>924</v>
      </c>
      <c r="O261" s="2">
        <f>'ZBud Extract Monthly'!V260</f>
        <v>5232.1400000000003</v>
      </c>
      <c r="P261" s="2">
        <f>'ZBud Extract Monthly'!D260</f>
        <v>1583.5</v>
      </c>
      <c r="Q261" s="2">
        <f>'ZBud Extract Monthly'!E260</f>
        <v>691.3</v>
      </c>
      <c r="R261" s="2">
        <f>'ZBud Extract Monthly'!F260</f>
        <v>165.9</v>
      </c>
      <c r="S261" s="2">
        <f>'ZBud Extract Monthly'!G260</f>
        <v>2393.3000000000002</v>
      </c>
      <c r="T261" s="2">
        <f>'NRL Extract'!D260</f>
        <v>1.1170000000000004</v>
      </c>
      <c r="U261" s="2">
        <f>'ZBud Extract Monthly'!H260</f>
        <v>10798</v>
      </c>
      <c r="V261" s="2">
        <f>'ZBud Extract Monthly'!U260</f>
        <v>89.73</v>
      </c>
      <c r="W261" s="2">
        <f>'ZBud Extract Monthly'!O260</f>
        <v>307.27</v>
      </c>
      <c r="X261" s="2">
        <f>'ZBud Extract Monthly'!N260</f>
        <v>67.349999999999994</v>
      </c>
      <c r="Y261" s="2">
        <f>'Strm Hydr Analysis'!F264</f>
        <v>47376.37685950414</v>
      </c>
      <c r="Z261" s="2"/>
      <c r="AA261" s="2"/>
      <c r="AB261" s="2"/>
      <c r="AC261" s="2"/>
      <c r="AD261" s="2"/>
      <c r="AE261" s="2"/>
      <c r="AF261" s="2"/>
    </row>
    <row r="262" spans="2:32" x14ac:dyDescent="0.3">
      <c r="B262">
        <v>2011</v>
      </c>
      <c r="C262">
        <v>2</v>
      </c>
      <c r="D262">
        <f t="shared" si="3"/>
        <v>2011</v>
      </c>
      <c r="E262" s="2">
        <f>'Divs Extract'!D261+'ZBud Extract Monthly'!O261</f>
        <v>347.35325581395347</v>
      </c>
      <c r="F262" s="2">
        <f>'Strm Hydr Analysis'!D265</f>
        <v>40337.057851239661</v>
      </c>
      <c r="G262" s="2">
        <f>'Strm Hydr Analysis'!E265</f>
        <v>8780.766942148759</v>
      </c>
      <c r="H262" s="2"/>
      <c r="I262" s="2"/>
      <c r="J262" s="2"/>
      <c r="K262" s="2">
        <f>'ZBud Extract Monthly'!C261</f>
        <v>27904.2</v>
      </c>
      <c r="L262" s="2">
        <f>'ZBud Extract Monthly'!K261</f>
        <v>785.8</v>
      </c>
      <c r="M262" s="2">
        <f>'ZBud Extract Monthly'!L261</f>
        <v>62.7</v>
      </c>
      <c r="N262" s="2">
        <f>'ZBud Extract Monthly'!M261</f>
        <v>0</v>
      </c>
      <c r="O262" s="2">
        <f>'ZBud Extract Monthly'!V261</f>
        <v>4095.88</v>
      </c>
      <c r="P262" s="2">
        <f>'ZBud Extract Monthly'!D261</f>
        <v>2781.6</v>
      </c>
      <c r="Q262" s="2">
        <f>'ZBud Extract Monthly'!E261</f>
        <v>1101.5</v>
      </c>
      <c r="R262" s="2">
        <f>'ZBud Extract Monthly'!F261</f>
        <v>306.7</v>
      </c>
      <c r="S262" s="2">
        <f>'ZBud Extract Monthly'!G261</f>
        <v>4165.3</v>
      </c>
      <c r="T262" s="2">
        <f>'NRL Extract'!D261</f>
        <v>1.08</v>
      </c>
      <c r="U262" s="2">
        <f>'ZBud Extract Monthly'!H261</f>
        <v>9924.5999999999985</v>
      </c>
      <c r="V262" s="2">
        <f>'ZBud Extract Monthly'!U261</f>
        <v>168.31</v>
      </c>
      <c r="W262" s="2">
        <f>'ZBud Extract Monthly'!O261</f>
        <v>277.52999999999997</v>
      </c>
      <c r="X262" s="2">
        <f>'ZBud Extract Monthly'!N261</f>
        <v>109.04</v>
      </c>
      <c r="Y262" s="2">
        <f>'Strm Hydr Analysis'!F265</f>
        <v>43099.953719008256</v>
      </c>
      <c r="Z262" s="2"/>
      <c r="AA262" s="2"/>
      <c r="AB262" s="2"/>
      <c r="AC262" s="2"/>
      <c r="AD262" s="2"/>
      <c r="AE262" s="2"/>
      <c r="AF262" s="2"/>
    </row>
    <row r="263" spans="2:32" x14ac:dyDescent="0.3">
      <c r="B263">
        <v>2011</v>
      </c>
      <c r="C263">
        <v>3</v>
      </c>
      <c r="D263">
        <f t="shared" ref="D263:D326" si="4">IF(C263&gt;9,B263+1,B263)</f>
        <v>2011</v>
      </c>
      <c r="E263" s="2">
        <f>'Divs Extract'!D262+'ZBud Extract Monthly'!O262</f>
        <v>405.70298969072167</v>
      </c>
      <c r="F263" s="2">
        <f>'Strm Hydr Analysis'!D266</f>
        <v>385361.39504132234</v>
      </c>
      <c r="G263" s="2">
        <f>'Strm Hydr Analysis'!E266</f>
        <v>11762.79669421488</v>
      </c>
      <c r="H263" s="2"/>
      <c r="I263" s="2"/>
      <c r="J263" s="2"/>
      <c r="K263" s="2">
        <f>'ZBud Extract Monthly'!C262</f>
        <v>48918.899999999994</v>
      </c>
      <c r="L263" s="2">
        <f>'ZBud Extract Monthly'!K262</f>
        <v>0</v>
      </c>
      <c r="M263" s="2">
        <f>'ZBud Extract Monthly'!L262</f>
        <v>152</v>
      </c>
      <c r="N263" s="2">
        <f>'ZBud Extract Monthly'!M262</f>
        <v>0</v>
      </c>
      <c r="O263" s="2">
        <f>'ZBud Extract Monthly'!V262</f>
        <v>5357.6</v>
      </c>
      <c r="P263" s="2">
        <f>'ZBud Extract Monthly'!D262</f>
        <v>2508.2999999999997</v>
      </c>
      <c r="Q263" s="2">
        <f>'ZBud Extract Monthly'!E262</f>
        <v>1049.9000000000001</v>
      </c>
      <c r="R263" s="2">
        <f>'ZBud Extract Monthly'!F262</f>
        <v>427.1</v>
      </c>
      <c r="S263" s="2">
        <f>'ZBud Extract Monthly'!G262</f>
        <v>4213.3999999999996</v>
      </c>
      <c r="T263" s="2">
        <f>'NRL Extract'!D262</f>
        <v>1.364000000000001</v>
      </c>
      <c r="U263" s="2">
        <f>'ZBud Extract Monthly'!H262</f>
        <v>30406.699999999997</v>
      </c>
      <c r="V263" s="2">
        <f>'ZBud Extract Monthly'!U262</f>
        <v>2040.02</v>
      </c>
      <c r="W263" s="2">
        <f>'ZBud Extract Monthly'!O262</f>
        <v>307.27</v>
      </c>
      <c r="X263" s="2">
        <f>'ZBud Extract Monthly'!N262</f>
        <v>60.33</v>
      </c>
      <c r="Y263" s="2">
        <f>'Strm Hydr Analysis'!F266</f>
        <v>389056.3834710744</v>
      </c>
      <c r="Z263" s="2"/>
      <c r="AA263" s="2"/>
      <c r="AB263" s="2"/>
      <c r="AC263" s="2"/>
      <c r="AD263" s="2"/>
      <c r="AE263" s="2"/>
      <c r="AF263" s="2"/>
    </row>
    <row r="264" spans="2:32" x14ac:dyDescent="0.3">
      <c r="B264">
        <v>2011</v>
      </c>
      <c r="C264">
        <v>4</v>
      </c>
      <c r="D264">
        <f t="shared" si="4"/>
        <v>2011</v>
      </c>
      <c r="E264" s="2">
        <f>'Divs Extract'!D263+'ZBud Extract Monthly'!O263</f>
        <v>415.06499425947186</v>
      </c>
      <c r="F264" s="2">
        <f>'Strm Hydr Analysis'!D267</f>
        <v>78881.553719008225</v>
      </c>
      <c r="G264" s="2">
        <f>'Strm Hydr Analysis'!E267</f>
        <v>846.86280991735566</v>
      </c>
      <c r="H264" s="2"/>
      <c r="I264" s="2"/>
      <c r="J264" s="2"/>
      <c r="K264" s="2">
        <f>'ZBud Extract Monthly'!C263</f>
        <v>3369.1000000000004</v>
      </c>
      <c r="L264" s="2">
        <f>'ZBud Extract Monthly'!K263</f>
        <v>1414.6</v>
      </c>
      <c r="M264" s="2">
        <f>'ZBud Extract Monthly'!L263</f>
        <v>105.7</v>
      </c>
      <c r="N264" s="2">
        <f>'ZBud Extract Monthly'!M263</f>
        <v>0</v>
      </c>
      <c r="O264" s="2">
        <f>'ZBud Extract Monthly'!V263</f>
        <v>6713.77</v>
      </c>
      <c r="P264" s="2">
        <f>'ZBud Extract Monthly'!D263</f>
        <v>3743.7000000000003</v>
      </c>
      <c r="Q264" s="2">
        <f>'ZBud Extract Monthly'!E263</f>
        <v>1635</v>
      </c>
      <c r="R264" s="2">
        <f>'ZBud Extract Monthly'!F263</f>
        <v>791.6</v>
      </c>
      <c r="S264" s="2">
        <f>'ZBud Extract Monthly'!G263</f>
        <v>5464.3</v>
      </c>
      <c r="T264" s="2">
        <f>'NRL Extract'!D263</f>
        <v>1.7509999999999999</v>
      </c>
      <c r="U264" s="2">
        <f>'ZBud Extract Monthly'!H263</f>
        <v>3929.4000000000005</v>
      </c>
      <c r="V264" s="2">
        <f>'ZBud Extract Monthly'!U263</f>
        <v>74.88</v>
      </c>
      <c r="W264" s="2">
        <f>'ZBud Extract Monthly'!O263</f>
        <v>297.36</v>
      </c>
      <c r="X264" s="2">
        <f>'ZBud Extract Monthly'!N263</f>
        <v>199.66</v>
      </c>
      <c r="Y264" s="2">
        <f>'Strm Hydr Analysis'!F267</f>
        <v>81821.057851239646</v>
      </c>
      <c r="Z264" s="2"/>
      <c r="AA264" s="2"/>
      <c r="AB264" s="2"/>
      <c r="AC264" s="2"/>
      <c r="AD264" s="2"/>
      <c r="AE264" s="2"/>
      <c r="AF264" s="2"/>
    </row>
    <row r="265" spans="2:32" x14ac:dyDescent="0.3">
      <c r="B265">
        <v>2011</v>
      </c>
      <c r="C265">
        <v>5</v>
      </c>
      <c r="D265">
        <f t="shared" si="4"/>
        <v>2011</v>
      </c>
      <c r="E265" s="2">
        <f>'Divs Extract'!D264+'ZBud Extract Monthly'!O264</f>
        <v>476.74267080745346</v>
      </c>
      <c r="F265" s="2">
        <f>'Strm Hydr Analysis'!D268</f>
        <v>43412.846280991733</v>
      </c>
      <c r="G265" s="2">
        <f>'Strm Hydr Analysis'!E268</f>
        <v>1444.1057851239666</v>
      </c>
      <c r="H265" s="2"/>
      <c r="I265" s="2"/>
      <c r="J265" s="2"/>
      <c r="K265" s="2">
        <f>'ZBud Extract Monthly'!C264</f>
        <v>12773.5</v>
      </c>
      <c r="L265" s="2">
        <f>'ZBud Extract Monthly'!K264</f>
        <v>4156.1000000000004</v>
      </c>
      <c r="M265" s="2">
        <f>'ZBud Extract Monthly'!L264</f>
        <v>36.1</v>
      </c>
      <c r="N265" s="2">
        <f>'ZBud Extract Monthly'!M264</f>
        <v>0</v>
      </c>
      <c r="O265" s="2">
        <f>'ZBud Extract Monthly'!V264</f>
        <v>4220.16</v>
      </c>
      <c r="P265" s="2">
        <f>'ZBud Extract Monthly'!D264</f>
        <v>4804.8999999999996</v>
      </c>
      <c r="Q265" s="2">
        <f>'ZBud Extract Monthly'!E264</f>
        <v>1360.1</v>
      </c>
      <c r="R265" s="2">
        <f>'ZBud Extract Monthly'!F264</f>
        <v>643.29999999999995</v>
      </c>
      <c r="S265" s="2">
        <f>'ZBud Extract Monthly'!G264</f>
        <v>3417.4</v>
      </c>
      <c r="T265" s="2">
        <f>'NRL Extract'!D264</f>
        <v>2.9129999999999989</v>
      </c>
      <c r="U265" s="2">
        <f>'ZBud Extract Monthly'!H264</f>
        <v>2709</v>
      </c>
      <c r="V265" s="2">
        <f>'ZBud Extract Monthly'!U264</f>
        <v>68.430000000000007</v>
      </c>
      <c r="W265" s="2">
        <f>'ZBud Extract Monthly'!O264</f>
        <v>307.27</v>
      </c>
      <c r="X265" s="2">
        <f>'ZBud Extract Monthly'!N264</f>
        <v>222.94</v>
      </c>
      <c r="Y265" s="2">
        <f>'Strm Hydr Analysis'!F268</f>
        <v>45481.150413223142</v>
      </c>
      <c r="Z265" s="2"/>
      <c r="AA265" s="2"/>
      <c r="AB265" s="2"/>
      <c r="AC265" s="2"/>
      <c r="AD265" s="2"/>
      <c r="AE265" s="2"/>
      <c r="AF265" s="2"/>
    </row>
    <row r="266" spans="2:32" x14ac:dyDescent="0.3">
      <c r="B266">
        <v>2011</v>
      </c>
      <c r="C266">
        <v>6</v>
      </c>
      <c r="D266">
        <f t="shared" si="4"/>
        <v>2011</v>
      </c>
      <c r="E266" s="2">
        <f>'Divs Extract'!D265+'ZBud Extract Monthly'!O265</f>
        <v>504.47128557409229</v>
      </c>
      <c r="F266" s="2">
        <f>'Strm Hydr Analysis'!D269</f>
        <v>58825.447933884294</v>
      </c>
      <c r="G266" s="2">
        <f>'Strm Hydr Analysis'!E269</f>
        <v>1369.1107438016531</v>
      </c>
      <c r="H266" s="2"/>
      <c r="I266" s="2"/>
      <c r="J266" s="2"/>
      <c r="K266" s="2">
        <f>'ZBud Extract Monthly'!C265</f>
        <v>10959.6</v>
      </c>
      <c r="L266" s="2">
        <f>'ZBud Extract Monthly'!K265</f>
        <v>5733.9</v>
      </c>
      <c r="M266" s="2">
        <f>'ZBud Extract Monthly'!L265</f>
        <v>37.9</v>
      </c>
      <c r="N266" s="2">
        <f>'ZBud Extract Monthly'!M265</f>
        <v>871.6</v>
      </c>
      <c r="O266" s="2">
        <f>'ZBud Extract Monthly'!V265</f>
        <v>3348.71</v>
      </c>
      <c r="P266" s="2">
        <f>'ZBud Extract Monthly'!D265</f>
        <v>5982.9</v>
      </c>
      <c r="Q266" s="2">
        <f>'ZBud Extract Monthly'!E265</f>
        <v>1531.4</v>
      </c>
      <c r="R266" s="2">
        <f>'ZBud Extract Monthly'!F265</f>
        <v>838.4</v>
      </c>
      <c r="S266" s="2">
        <f>'ZBud Extract Monthly'!G265</f>
        <v>3871.2</v>
      </c>
      <c r="T266" s="2">
        <f>'NRL Extract'!D265</f>
        <v>4.0959999999999992</v>
      </c>
      <c r="U266" s="2">
        <f>'ZBud Extract Monthly'!H265</f>
        <v>3538.5</v>
      </c>
      <c r="V266" s="2">
        <f>'ZBud Extract Monthly'!U265</f>
        <v>150.36000000000001</v>
      </c>
      <c r="W266" s="2">
        <f>'ZBud Extract Monthly'!O265</f>
        <v>297.36</v>
      </c>
      <c r="X266" s="2">
        <f>'ZBud Extract Monthly'!N265</f>
        <v>333.88</v>
      </c>
      <c r="Y266" s="2">
        <f>'Strm Hydr Analysis'!F269</f>
        <v>60778.69090909091</v>
      </c>
      <c r="Z266" s="2"/>
      <c r="AA266" s="2"/>
      <c r="AB266" s="2"/>
      <c r="AC266" s="2"/>
      <c r="AD266" s="2"/>
      <c r="AE266" s="2"/>
      <c r="AF266" s="2"/>
    </row>
    <row r="267" spans="2:32" x14ac:dyDescent="0.3">
      <c r="B267">
        <v>2011</v>
      </c>
      <c r="C267">
        <v>7</v>
      </c>
      <c r="D267">
        <f t="shared" si="4"/>
        <v>2011</v>
      </c>
      <c r="E267" s="2">
        <f>'Divs Extract'!D266+'ZBud Extract Monthly'!O266</f>
        <v>544.38772665764543</v>
      </c>
      <c r="F267" s="2">
        <f>'Strm Hydr Analysis'!D270</f>
        <v>43611.014876033078</v>
      </c>
      <c r="G267" s="2">
        <f>'Strm Hydr Analysis'!E270</f>
        <v>856.52231404958707</v>
      </c>
      <c r="H267" s="2"/>
      <c r="I267" s="2"/>
      <c r="J267" s="2"/>
      <c r="K267" s="2">
        <f>'ZBud Extract Monthly'!C266</f>
        <v>0</v>
      </c>
      <c r="L267" s="2">
        <f>'ZBud Extract Monthly'!K266</f>
        <v>6607.6</v>
      </c>
      <c r="M267" s="2">
        <f>'ZBud Extract Monthly'!L266</f>
        <v>75.8</v>
      </c>
      <c r="N267" s="2">
        <f>'ZBud Extract Monthly'!M266</f>
        <v>706.3</v>
      </c>
      <c r="O267" s="2">
        <f>'ZBud Extract Monthly'!V266</f>
        <v>4151.38</v>
      </c>
      <c r="P267" s="2">
        <f>'ZBud Extract Monthly'!D266</f>
        <v>6123.1</v>
      </c>
      <c r="Q267" s="2">
        <f>'ZBud Extract Monthly'!E266</f>
        <v>1040.5</v>
      </c>
      <c r="R267" s="2">
        <f>'ZBud Extract Monthly'!F266</f>
        <v>726.7</v>
      </c>
      <c r="S267" s="2">
        <f>'ZBud Extract Monthly'!G266</f>
        <v>2430.8000000000002</v>
      </c>
      <c r="T267" s="2">
        <f>'NRL Extract'!D266</f>
        <v>4.4549999999999983</v>
      </c>
      <c r="U267" s="2">
        <f>'ZBud Extract Monthly'!H266</f>
        <v>2381.3000000000002</v>
      </c>
      <c r="V267" s="2">
        <f>'ZBud Extract Monthly'!U266</f>
        <v>73.069999999999993</v>
      </c>
      <c r="W267" s="2">
        <f>'ZBud Extract Monthly'!O266</f>
        <v>307.27</v>
      </c>
      <c r="X267" s="2">
        <f>'ZBud Extract Monthly'!N266</f>
        <v>381.84</v>
      </c>
      <c r="Y267" s="2">
        <f>'Strm Hydr Analysis'!F270</f>
        <v>45094.036363636362</v>
      </c>
      <c r="Z267" s="2"/>
      <c r="AA267" s="2"/>
      <c r="AB267" s="2"/>
      <c r="AC267" s="2"/>
      <c r="AD267" s="2"/>
      <c r="AE267" s="2"/>
      <c r="AF267" s="2"/>
    </row>
    <row r="268" spans="2:32" x14ac:dyDescent="0.3">
      <c r="B268">
        <v>2011</v>
      </c>
      <c r="C268">
        <v>8</v>
      </c>
      <c r="D268">
        <f t="shared" si="4"/>
        <v>2011</v>
      </c>
      <c r="E268" s="2">
        <f>'Divs Extract'!D267+'ZBud Extract Monthly'!O267</f>
        <v>533.82476515299152</v>
      </c>
      <c r="F268" s="2">
        <f>'Strm Hydr Analysis'!D271</f>
        <v>43260.198347107449</v>
      </c>
      <c r="G268" s="2">
        <f>'Strm Hydr Analysis'!E271</f>
        <v>856.52231404958707</v>
      </c>
      <c r="H268" s="2"/>
      <c r="I268" s="2"/>
      <c r="J268" s="2"/>
      <c r="K268" s="2">
        <f>'ZBud Extract Monthly'!C267</f>
        <v>0</v>
      </c>
      <c r="L268" s="2">
        <f>'ZBud Extract Monthly'!K267</f>
        <v>5733.5</v>
      </c>
      <c r="M268" s="2">
        <f>'ZBud Extract Monthly'!L267</f>
        <v>121.6</v>
      </c>
      <c r="N268" s="2">
        <f>'ZBud Extract Monthly'!M267</f>
        <v>0</v>
      </c>
      <c r="O268" s="2">
        <f>'ZBud Extract Monthly'!V267</f>
        <v>2415.7399999999998</v>
      </c>
      <c r="P268" s="2">
        <f>'ZBud Extract Monthly'!D267</f>
        <v>5028.8</v>
      </c>
      <c r="Q268" s="2">
        <f>'ZBud Extract Monthly'!E267</f>
        <v>480.3</v>
      </c>
      <c r="R268" s="2">
        <f>'ZBud Extract Monthly'!F267</f>
        <v>487.6</v>
      </c>
      <c r="S268" s="2">
        <f>'ZBud Extract Monthly'!G267</f>
        <v>1231.5</v>
      </c>
      <c r="T268" s="2">
        <f>'NRL Extract'!D267</f>
        <v>5.155000000000002</v>
      </c>
      <c r="U268" s="2">
        <f>'ZBud Extract Monthly'!H267</f>
        <v>1844</v>
      </c>
      <c r="V268" s="2">
        <f>'ZBud Extract Monthly'!U267</f>
        <v>131.26</v>
      </c>
      <c r="W268" s="2">
        <f>'ZBud Extract Monthly'!O267</f>
        <v>307.27</v>
      </c>
      <c r="X268" s="2">
        <f>'ZBud Extract Monthly'!N267</f>
        <v>369.15</v>
      </c>
      <c r="Y268" s="2">
        <f>'Strm Hydr Analysis'!F271</f>
        <v>44561.593388429741</v>
      </c>
      <c r="Z268" s="2"/>
      <c r="AA268" s="2"/>
      <c r="AB268" s="2"/>
      <c r="AC268" s="2"/>
      <c r="AD268" s="2"/>
      <c r="AE268" s="2"/>
      <c r="AF268" s="2"/>
    </row>
    <row r="269" spans="2:32" x14ac:dyDescent="0.3">
      <c r="B269">
        <v>2011</v>
      </c>
      <c r="C269">
        <v>9</v>
      </c>
      <c r="D269">
        <f t="shared" si="4"/>
        <v>2011</v>
      </c>
      <c r="E269" s="2">
        <f>'Divs Extract'!D268+'ZBud Extract Monthly'!O268</f>
        <v>515.93201533406364</v>
      </c>
      <c r="F269" s="2">
        <f>'Strm Hydr Analysis'!D272</f>
        <v>42497.216528925601</v>
      </c>
      <c r="G269" s="2">
        <f>'Strm Hydr Analysis'!E272</f>
        <v>828.89256198347141</v>
      </c>
      <c r="H269" s="2"/>
      <c r="I269" s="2"/>
      <c r="J269" s="2"/>
      <c r="K269" s="2">
        <f>'ZBud Extract Monthly'!C268</f>
        <v>54.899999999999991</v>
      </c>
      <c r="L269" s="2">
        <f>'ZBud Extract Monthly'!K268</f>
        <v>3075</v>
      </c>
      <c r="M269" s="2">
        <f>'ZBud Extract Monthly'!L268</f>
        <v>112.7</v>
      </c>
      <c r="N269" s="2">
        <f>'ZBud Extract Monthly'!M268</f>
        <v>1431.4</v>
      </c>
      <c r="O269" s="2">
        <f>'ZBud Extract Monthly'!V268</f>
        <v>1847.8</v>
      </c>
      <c r="P269" s="2">
        <f>'ZBud Extract Monthly'!D268</f>
        <v>3250.1</v>
      </c>
      <c r="Q269" s="2">
        <f>'ZBud Extract Monthly'!E268</f>
        <v>317.3</v>
      </c>
      <c r="R269" s="2">
        <f>'ZBud Extract Monthly'!F268</f>
        <v>321.8</v>
      </c>
      <c r="S269" s="2">
        <f>'ZBud Extract Monthly'!G268</f>
        <v>582.29999999999995</v>
      </c>
      <c r="T269" s="2">
        <f>'NRL Extract'!D268</f>
        <v>3.6699999999999995</v>
      </c>
      <c r="U269" s="2">
        <f>'ZBud Extract Monthly'!H268</f>
        <v>1576.3000000000004</v>
      </c>
      <c r="V269" s="2">
        <f>'ZBud Extract Monthly'!U268</f>
        <v>206.43</v>
      </c>
      <c r="W269" s="2">
        <f>'ZBud Extract Monthly'!O268</f>
        <v>297.36</v>
      </c>
      <c r="X269" s="2">
        <f>'ZBud Extract Monthly'!N268</f>
        <v>293.64</v>
      </c>
      <c r="Y269" s="2">
        <f>'Strm Hydr Analysis'!F272</f>
        <v>43679.960330578528</v>
      </c>
      <c r="Z269" s="2"/>
      <c r="AA269" s="2"/>
      <c r="AB269" s="2"/>
      <c r="AC269" s="2"/>
      <c r="AD269" s="2"/>
      <c r="AE269" s="2"/>
      <c r="AF269" s="2"/>
    </row>
    <row r="270" spans="2:32" x14ac:dyDescent="0.3">
      <c r="B270">
        <v>2011</v>
      </c>
      <c r="C270">
        <v>10</v>
      </c>
      <c r="D270">
        <f t="shared" si="4"/>
        <v>2012</v>
      </c>
      <c r="E270" s="2">
        <f>'Divs Extract'!D269+'ZBud Extract Monthly'!O269</f>
        <v>460.38761835041487</v>
      </c>
      <c r="F270" s="2">
        <f>'Strm Hydr Analysis'!D273</f>
        <v>45929.811570247934</v>
      </c>
      <c r="G270" s="2">
        <f>'Strm Hydr Analysis'!E273</f>
        <v>3667.3983471074403</v>
      </c>
      <c r="H270" s="2"/>
      <c r="I270" s="2"/>
      <c r="J270" s="2"/>
      <c r="K270" s="2">
        <f>'ZBud Extract Monthly'!C269</f>
        <v>13348</v>
      </c>
      <c r="L270" s="2">
        <f>'ZBud Extract Monthly'!K269</f>
        <v>1116.4000000000001</v>
      </c>
      <c r="M270" s="2">
        <f>'ZBud Extract Monthly'!L269</f>
        <v>89.8</v>
      </c>
      <c r="N270" s="2">
        <f>'ZBud Extract Monthly'!M269</f>
        <v>1018</v>
      </c>
      <c r="O270" s="2">
        <f>'ZBud Extract Monthly'!V269</f>
        <v>3500.82</v>
      </c>
      <c r="P270" s="2">
        <f>'ZBud Extract Monthly'!D269</f>
        <v>2244.4</v>
      </c>
      <c r="Q270" s="2">
        <f>'ZBud Extract Monthly'!E269</f>
        <v>888.5</v>
      </c>
      <c r="R270" s="2">
        <f>'ZBud Extract Monthly'!F269</f>
        <v>306.5</v>
      </c>
      <c r="S270" s="2">
        <f>'ZBud Extract Monthly'!G269</f>
        <v>2780</v>
      </c>
      <c r="T270" s="2">
        <f>'NRL Extract'!D269</f>
        <v>2.06</v>
      </c>
      <c r="U270" s="2">
        <f>'ZBud Extract Monthly'!H269</f>
        <v>3718.2</v>
      </c>
      <c r="V270" s="2">
        <f>'ZBud Extract Monthly'!U269</f>
        <v>141.53</v>
      </c>
      <c r="W270" s="2">
        <f>'ZBud Extract Monthly'!O269</f>
        <v>307.27</v>
      </c>
      <c r="X270" s="2">
        <f>'ZBud Extract Monthly'!N269</f>
        <v>147.83000000000001</v>
      </c>
      <c r="Y270" s="2">
        <f>'Strm Hydr Analysis'!F273</f>
        <v>47820.694214876035</v>
      </c>
      <c r="Z270" s="2"/>
      <c r="AA270" s="2"/>
      <c r="AB270" s="2"/>
      <c r="AC270" s="2"/>
      <c r="AD270" s="2"/>
      <c r="AE270" s="2"/>
      <c r="AF270" s="2"/>
    </row>
    <row r="271" spans="2:32" x14ac:dyDescent="0.3">
      <c r="B271">
        <v>2011</v>
      </c>
      <c r="C271">
        <v>11</v>
      </c>
      <c r="D271">
        <f t="shared" si="4"/>
        <v>2012</v>
      </c>
      <c r="E271" s="2">
        <f>'Divs Extract'!D270+'ZBud Extract Monthly'!O270</f>
        <v>410.10226713532512</v>
      </c>
      <c r="F271" s="2">
        <f>'Strm Hydr Analysis'!D274</f>
        <v>44371.993388429764</v>
      </c>
      <c r="G271" s="2">
        <f>'Strm Hydr Analysis'!E274</f>
        <v>1299.7685950413215</v>
      </c>
      <c r="H271" s="2"/>
      <c r="I271" s="2"/>
      <c r="J271" s="2"/>
      <c r="K271" s="2">
        <f>'ZBud Extract Monthly'!C270</f>
        <v>7313.6</v>
      </c>
      <c r="L271" s="2">
        <f>'ZBud Extract Monthly'!K270</f>
        <v>899.2</v>
      </c>
      <c r="M271" s="2">
        <f>'ZBud Extract Monthly'!L270</f>
        <v>154.1</v>
      </c>
      <c r="N271" s="2">
        <f>'ZBud Extract Monthly'!M270</f>
        <v>867.9</v>
      </c>
      <c r="O271" s="2">
        <f>'ZBud Extract Monthly'!V270</f>
        <v>3055.4</v>
      </c>
      <c r="P271" s="2">
        <f>'ZBud Extract Monthly'!D270</f>
        <v>1646.1</v>
      </c>
      <c r="Q271" s="2">
        <f>'ZBud Extract Monthly'!E270</f>
        <v>784.7</v>
      </c>
      <c r="R271" s="2">
        <f>'ZBud Extract Monthly'!F270</f>
        <v>200.5</v>
      </c>
      <c r="S271" s="2">
        <f>'ZBud Extract Monthly'!G270</f>
        <v>2356</v>
      </c>
      <c r="T271" s="2">
        <f>'NRL Extract'!D270</f>
        <v>2.286999999999999</v>
      </c>
      <c r="U271" s="2">
        <f>'ZBud Extract Monthly'!H270</f>
        <v>2131.2000000000003</v>
      </c>
      <c r="V271" s="2">
        <f>'ZBud Extract Monthly'!U270</f>
        <v>88.53</v>
      </c>
      <c r="W271" s="2">
        <f>'ZBud Extract Monthly'!O270</f>
        <v>297.36</v>
      </c>
      <c r="X271" s="2">
        <f>'ZBud Extract Monthly'!N270</f>
        <v>141.29</v>
      </c>
      <c r="Y271" s="2">
        <f>'Strm Hydr Analysis'!F274</f>
        <v>45845.811570247926</v>
      </c>
      <c r="Z271" s="2"/>
      <c r="AA271" s="2"/>
      <c r="AB271" s="2"/>
      <c r="AC271" s="2"/>
      <c r="AD271" s="2"/>
      <c r="AE271" s="2"/>
      <c r="AF271" s="2"/>
    </row>
    <row r="272" spans="2:32" x14ac:dyDescent="0.3">
      <c r="B272">
        <v>2011</v>
      </c>
      <c r="C272">
        <v>12</v>
      </c>
      <c r="D272">
        <f t="shared" si="4"/>
        <v>2012</v>
      </c>
      <c r="E272" s="2">
        <f>'Divs Extract'!D271+'ZBud Extract Monthly'!O271</f>
        <v>388.57248756218905</v>
      </c>
      <c r="F272" s="2">
        <f>'Strm Hydr Analysis'!D275</f>
        <v>45537.381818181821</v>
      </c>
      <c r="G272" s="2">
        <f>'Strm Hydr Analysis'!E275</f>
        <v>856.52231404958707</v>
      </c>
      <c r="H272" s="2"/>
      <c r="I272" s="2"/>
      <c r="J272" s="2"/>
      <c r="K272" s="2">
        <f>'ZBud Extract Monthly'!C271</f>
        <v>1101.5999999999999</v>
      </c>
      <c r="L272" s="2">
        <f>'ZBud Extract Monthly'!K271</f>
        <v>3231.3</v>
      </c>
      <c r="M272" s="2">
        <f>'ZBud Extract Monthly'!L271</f>
        <v>143.6</v>
      </c>
      <c r="N272" s="2">
        <f>'ZBud Extract Monthly'!M271</f>
        <v>1147.8</v>
      </c>
      <c r="O272" s="2">
        <f>'ZBud Extract Monthly'!V271</f>
        <v>2553.5100000000002</v>
      </c>
      <c r="P272" s="2">
        <f>'ZBud Extract Monthly'!D271</f>
        <v>2363.6</v>
      </c>
      <c r="Q272" s="2">
        <f>'ZBud Extract Monthly'!E271</f>
        <v>814.7</v>
      </c>
      <c r="R272" s="2">
        <f>'ZBud Extract Monthly'!F271</f>
        <v>295</v>
      </c>
      <c r="S272" s="2">
        <f>'ZBud Extract Monthly'!G271</f>
        <v>2507.5</v>
      </c>
      <c r="T272" s="2">
        <f>'NRL Extract'!D271</f>
        <v>1.2119999999999993</v>
      </c>
      <c r="U272" s="2">
        <f>'ZBud Extract Monthly'!H271</f>
        <v>2234.5</v>
      </c>
      <c r="V272" s="2">
        <f>'ZBud Extract Monthly'!U271</f>
        <v>226.27</v>
      </c>
      <c r="W272" s="2">
        <f>'ZBud Extract Monthly'!O271</f>
        <v>307.27</v>
      </c>
      <c r="X272" s="2">
        <f>'ZBud Extract Monthly'!N271</f>
        <v>151.30000000000001</v>
      </c>
      <c r="Y272" s="2">
        <f>'Strm Hydr Analysis'!F275</f>
        <v>46716.83305785124</v>
      </c>
      <c r="Z272" s="2"/>
      <c r="AA272" s="2"/>
      <c r="AB272" s="2"/>
      <c r="AC272" s="2"/>
      <c r="AD272" s="2"/>
      <c r="AE272" s="2"/>
      <c r="AF272" s="2"/>
    </row>
    <row r="273" spans="2:32" x14ac:dyDescent="0.3">
      <c r="B273">
        <v>2012</v>
      </c>
      <c r="C273">
        <v>1</v>
      </c>
      <c r="D273">
        <f t="shared" si="4"/>
        <v>2012</v>
      </c>
      <c r="E273" s="2">
        <f>'Divs Extract'!D272+'ZBud Extract Monthly'!O272</f>
        <v>414.63318312559926</v>
      </c>
      <c r="F273" s="2">
        <f>'Strm Hydr Analysis'!D276</f>
        <v>44827.973553718992</v>
      </c>
      <c r="G273" s="2">
        <f>'Strm Hydr Analysis'!E276</f>
        <v>8341.2892561983517</v>
      </c>
      <c r="H273" s="2"/>
      <c r="I273" s="2"/>
      <c r="J273" s="2"/>
      <c r="K273" s="2">
        <f>'ZBud Extract Monthly'!C272</f>
        <v>24391.599999999999</v>
      </c>
      <c r="L273" s="2">
        <f>'ZBud Extract Monthly'!K272</f>
        <v>2741.5</v>
      </c>
      <c r="M273" s="2">
        <f>'ZBud Extract Monthly'!L272</f>
        <v>45.8</v>
      </c>
      <c r="N273" s="2">
        <f>'ZBud Extract Monthly'!M272</f>
        <v>1007</v>
      </c>
      <c r="O273" s="2">
        <f>'ZBud Extract Monthly'!V272</f>
        <v>3366.85</v>
      </c>
      <c r="P273" s="2">
        <f>'ZBud Extract Monthly'!D272</f>
        <v>2030.2</v>
      </c>
      <c r="Q273" s="2">
        <f>'ZBud Extract Monthly'!E272</f>
        <v>554.6</v>
      </c>
      <c r="R273" s="2">
        <f>'ZBud Extract Monthly'!F272</f>
        <v>251.8</v>
      </c>
      <c r="S273" s="2">
        <f>'ZBud Extract Monthly'!G272</f>
        <v>1931.3</v>
      </c>
      <c r="T273" s="2">
        <f>'NRL Extract'!D272</f>
        <v>2.097</v>
      </c>
      <c r="U273" s="2">
        <f>'ZBud Extract Monthly'!H272</f>
        <v>7669.2</v>
      </c>
      <c r="V273" s="2">
        <f>'ZBud Extract Monthly'!U272</f>
        <v>168.51</v>
      </c>
      <c r="W273" s="2">
        <f>'ZBud Extract Monthly'!O272</f>
        <v>307.27</v>
      </c>
      <c r="X273" s="2">
        <f>'ZBud Extract Monthly'!N272</f>
        <v>159.13999999999999</v>
      </c>
      <c r="Y273" s="2">
        <f>'Strm Hydr Analysis'!F276</f>
        <v>47939.62314049586</v>
      </c>
      <c r="Z273" s="2"/>
      <c r="AA273" s="2"/>
      <c r="AB273" s="2"/>
      <c r="AC273" s="2"/>
      <c r="AD273" s="2"/>
      <c r="AE273" s="2"/>
      <c r="AF273" s="2"/>
    </row>
    <row r="274" spans="2:32" x14ac:dyDescent="0.3">
      <c r="B274">
        <v>2012</v>
      </c>
      <c r="C274">
        <v>2</v>
      </c>
      <c r="D274">
        <f t="shared" si="4"/>
        <v>2012</v>
      </c>
      <c r="E274" s="2">
        <f>'Divs Extract'!D273+'ZBud Extract Monthly'!O273</f>
        <v>361.20587467362924</v>
      </c>
      <c r="F274" s="2">
        <f>'Strm Hydr Analysis'!D277</f>
        <v>39155.781818181807</v>
      </c>
      <c r="G274" s="2">
        <f>'Strm Hydr Analysis'!E277</f>
        <v>1706.6380165289243</v>
      </c>
      <c r="H274" s="2"/>
      <c r="I274" s="2"/>
      <c r="J274" s="2"/>
      <c r="K274" s="2">
        <f>'ZBud Extract Monthly'!C273</f>
        <v>6575.2000000000007</v>
      </c>
      <c r="L274" s="2">
        <f>'ZBud Extract Monthly'!K273</f>
        <v>979.19999999999993</v>
      </c>
      <c r="M274" s="2">
        <f>'ZBud Extract Monthly'!L273</f>
        <v>35.200000000000003</v>
      </c>
      <c r="N274" s="2">
        <f>'ZBud Extract Monthly'!M273</f>
        <v>0</v>
      </c>
      <c r="O274" s="2">
        <f>'ZBud Extract Monthly'!V273</f>
        <v>3089.6</v>
      </c>
      <c r="P274" s="2">
        <f>'ZBud Extract Monthly'!D273</f>
        <v>3002.5</v>
      </c>
      <c r="Q274" s="2">
        <f>'ZBud Extract Monthly'!E273</f>
        <v>1378.8</v>
      </c>
      <c r="R274" s="2">
        <f>'ZBud Extract Monthly'!F273</f>
        <v>377.5</v>
      </c>
      <c r="S274" s="2">
        <f>'ZBud Extract Monthly'!G273</f>
        <v>4943.3</v>
      </c>
      <c r="T274" s="2">
        <f>'NRL Extract'!D273</f>
        <v>1.1530000000000002</v>
      </c>
      <c r="U274" s="2">
        <f>'ZBud Extract Monthly'!H273</f>
        <v>3301.7000000000003</v>
      </c>
      <c r="V274" s="2">
        <f>'ZBud Extract Monthly'!U273</f>
        <v>79.34</v>
      </c>
      <c r="W274" s="2">
        <f>'ZBud Extract Monthly'!O273</f>
        <v>287.45</v>
      </c>
      <c r="X274" s="2">
        <f>'ZBud Extract Monthly'!N273</f>
        <v>94.26</v>
      </c>
      <c r="Y274" s="2">
        <f>'Strm Hydr Analysis'!F277</f>
        <v>40711.656198347118</v>
      </c>
      <c r="Z274" s="2"/>
      <c r="AA274" s="2"/>
      <c r="AB274" s="2"/>
      <c r="AC274" s="2"/>
      <c r="AD274" s="2"/>
      <c r="AE274" s="2"/>
      <c r="AF274" s="2"/>
    </row>
    <row r="275" spans="2:32" x14ac:dyDescent="0.3">
      <c r="B275">
        <v>2012</v>
      </c>
      <c r="C275">
        <v>3</v>
      </c>
      <c r="D275">
        <f t="shared" si="4"/>
        <v>2012</v>
      </c>
      <c r="E275" s="2">
        <f>'Divs Extract'!D274+'ZBud Extract Monthly'!O274</f>
        <v>495.55282655246253</v>
      </c>
      <c r="F275" s="2">
        <f>'Strm Hydr Analysis'!D278</f>
        <v>41950.274380165298</v>
      </c>
      <c r="G275" s="2">
        <f>'Strm Hydr Analysis'!E278</f>
        <v>13910.241322314056</v>
      </c>
      <c r="H275" s="2"/>
      <c r="I275" s="2"/>
      <c r="J275" s="2"/>
      <c r="K275" s="2">
        <f>'ZBud Extract Monthly'!C274</f>
        <v>40717.5</v>
      </c>
      <c r="L275" s="2">
        <f>'ZBud Extract Monthly'!K274</f>
        <v>696.6</v>
      </c>
      <c r="M275" s="2">
        <f>'ZBud Extract Monthly'!L274</f>
        <v>146.19999999999999</v>
      </c>
      <c r="N275" s="2">
        <f>'ZBud Extract Monthly'!M274</f>
        <v>0</v>
      </c>
      <c r="O275" s="2">
        <f>'ZBud Extract Monthly'!V274</f>
        <v>4329.99</v>
      </c>
      <c r="P275" s="2">
        <f>'ZBud Extract Monthly'!D274</f>
        <v>2637.5</v>
      </c>
      <c r="Q275" s="2">
        <f>'ZBud Extract Monthly'!E274</f>
        <v>1066.5</v>
      </c>
      <c r="R275" s="2">
        <f>'ZBud Extract Monthly'!F274</f>
        <v>494</v>
      </c>
      <c r="S275" s="2">
        <f>'ZBud Extract Monthly'!G274</f>
        <v>4332.8</v>
      </c>
      <c r="T275" s="2">
        <f>'NRL Extract'!D274</f>
        <v>2.3460000000000001</v>
      </c>
      <c r="U275" s="2">
        <f>'ZBud Extract Monthly'!H274</f>
        <v>15400.7</v>
      </c>
      <c r="V275" s="2">
        <f>'ZBud Extract Monthly'!U274</f>
        <v>206.4</v>
      </c>
      <c r="W275" s="2">
        <f>'ZBud Extract Monthly'!O274</f>
        <v>307.27</v>
      </c>
      <c r="X275" s="2">
        <f>'ZBud Extract Monthly'!N274</f>
        <v>153.28</v>
      </c>
      <c r="Y275" s="2">
        <f>'Strm Hydr Analysis'!F278</f>
        <v>46004.747107438016</v>
      </c>
      <c r="Z275" s="2"/>
      <c r="AA275" s="2"/>
      <c r="AB275" s="2"/>
      <c r="AC275" s="2"/>
      <c r="AD275" s="2"/>
      <c r="AE275" s="2"/>
      <c r="AF275" s="2"/>
    </row>
    <row r="276" spans="2:32" x14ac:dyDescent="0.3">
      <c r="B276">
        <v>2012</v>
      </c>
      <c r="C276">
        <v>4</v>
      </c>
      <c r="D276">
        <f t="shared" si="4"/>
        <v>2012</v>
      </c>
      <c r="E276" s="2">
        <f>'Divs Extract'!D275+'ZBud Extract Monthly'!O275</f>
        <v>440.89370288248335</v>
      </c>
      <c r="F276" s="2">
        <f>'Strm Hydr Analysis'!D279</f>
        <v>40967.285950413243</v>
      </c>
      <c r="G276" s="2">
        <f>'Strm Hydr Analysis'!E279</f>
        <v>6407.2462809917297</v>
      </c>
      <c r="H276" s="2"/>
      <c r="I276" s="2"/>
      <c r="J276" s="2"/>
      <c r="K276" s="2">
        <f>'ZBud Extract Monthly'!C275</f>
        <v>16759.5</v>
      </c>
      <c r="L276" s="2">
        <f>'ZBud Extract Monthly'!K275</f>
        <v>15.5</v>
      </c>
      <c r="M276" s="2">
        <f>'ZBud Extract Monthly'!L275</f>
        <v>180.4</v>
      </c>
      <c r="N276" s="2">
        <f>'ZBud Extract Monthly'!M275</f>
        <v>0</v>
      </c>
      <c r="O276" s="2">
        <f>'ZBud Extract Monthly'!V275</f>
        <v>4748.18</v>
      </c>
      <c r="P276" s="2">
        <f>'ZBud Extract Monthly'!D275</f>
        <v>3772.7</v>
      </c>
      <c r="Q276" s="2">
        <f>'ZBud Extract Monthly'!E275</f>
        <v>1555.4</v>
      </c>
      <c r="R276" s="2">
        <f>'ZBud Extract Monthly'!F275</f>
        <v>658</v>
      </c>
      <c r="S276" s="2">
        <f>'ZBud Extract Monthly'!G275</f>
        <v>5037.1000000000004</v>
      </c>
      <c r="T276" s="2">
        <f>'NRL Extract'!D275</f>
        <v>1.8120000000000001</v>
      </c>
      <c r="U276" s="2">
        <f>'ZBud Extract Monthly'!H275</f>
        <v>10569.9</v>
      </c>
      <c r="V276" s="2">
        <f>'ZBud Extract Monthly'!U275</f>
        <v>116.71</v>
      </c>
      <c r="W276" s="2">
        <f>'ZBud Extract Monthly'!O275</f>
        <v>297.36</v>
      </c>
      <c r="X276" s="2">
        <f>'ZBud Extract Monthly'!N275</f>
        <v>131.38</v>
      </c>
      <c r="Y276" s="2">
        <f>'Strm Hydr Analysis'!F279</f>
        <v>43572.357024793375</v>
      </c>
      <c r="Z276" s="2"/>
      <c r="AA276" s="2"/>
      <c r="AB276" s="2"/>
      <c r="AC276" s="2"/>
      <c r="AD276" s="2"/>
      <c r="AE276" s="2"/>
      <c r="AF276" s="2"/>
    </row>
    <row r="277" spans="2:32" x14ac:dyDescent="0.3">
      <c r="B277">
        <v>2012</v>
      </c>
      <c r="C277">
        <v>5</v>
      </c>
      <c r="D277">
        <f t="shared" si="4"/>
        <v>2012</v>
      </c>
      <c r="E277" s="2">
        <f>'Divs Extract'!D276+'ZBud Extract Monthly'!O276</f>
        <v>489.4118811881188</v>
      </c>
      <c r="F277" s="2">
        <f>'Strm Hydr Analysis'!D280</f>
        <v>42200.033057851258</v>
      </c>
      <c r="G277" s="2">
        <f>'Strm Hydr Analysis'!E280</f>
        <v>856.52231404958707</v>
      </c>
      <c r="H277" s="2"/>
      <c r="I277" s="2"/>
      <c r="J277" s="2"/>
      <c r="K277" s="2">
        <f>'ZBud Extract Monthly'!C276</f>
        <v>123.69999999999999</v>
      </c>
      <c r="L277" s="2">
        <f>'ZBud Extract Monthly'!K276</f>
        <v>8567.1</v>
      </c>
      <c r="M277" s="2">
        <f>'ZBud Extract Monthly'!L276</f>
        <v>48</v>
      </c>
      <c r="N277" s="2">
        <f>'ZBud Extract Monthly'!M276</f>
        <v>0</v>
      </c>
      <c r="O277" s="2">
        <f>'ZBud Extract Monthly'!V276</f>
        <v>3179.04</v>
      </c>
      <c r="P277" s="2">
        <f>'ZBud Extract Monthly'!D276</f>
        <v>6416.7000000000007</v>
      </c>
      <c r="Q277" s="2">
        <f>'ZBud Extract Monthly'!E276</f>
        <v>1166.8</v>
      </c>
      <c r="R277" s="2">
        <f>'ZBud Extract Monthly'!F276</f>
        <v>685.1</v>
      </c>
      <c r="S277" s="2">
        <f>'ZBud Extract Monthly'!G276</f>
        <v>3713</v>
      </c>
      <c r="T277" s="2">
        <f>'NRL Extract'!D276</f>
        <v>4.0610000000000008</v>
      </c>
      <c r="U277" s="2">
        <f>'ZBud Extract Monthly'!H276</f>
        <v>2569.7000000000003</v>
      </c>
      <c r="V277" s="2">
        <f>'ZBud Extract Monthly'!U276</f>
        <v>66.31</v>
      </c>
      <c r="W277" s="2">
        <f>'ZBud Extract Monthly'!O276</f>
        <v>307.27</v>
      </c>
      <c r="X277" s="2">
        <f>'ZBud Extract Monthly'!N276</f>
        <v>401.75</v>
      </c>
      <c r="Y277" s="2">
        <f>'Strm Hydr Analysis'!F280</f>
        <v>43513.765289256196</v>
      </c>
      <c r="Z277" s="2"/>
      <c r="AA277" s="2"/>
      <c r="AB277" s="2"/>
      <c r="AC277" s="2"/>
      <c r="AD277" s="2"/>
      <c r="AE277" s="2"/>
      <c r="AF277" s="2"/>
    </row>
    <row r="278" spans="2:32" x14ac:dyDescent="0.3">
      <c r="B278">
        <v>2012</v>
      </c>
      <c r="C278">
        <v>6</v>
      </c>
      <c r="D278">
        <f t="shared" si="4"/>
        <v>2012</v>
      </c>
      <c r="E278" s="2">
        <f>'Divs Extract'!D277+'ZBud Extract Monthly'!O277</f>
        <v>522.09078276165337</v>
      </c>
      <c r="F278" s="2">
        <f>'Strm Hydr Analysis'!D281</f>
        <v>127077.00495867773</v>
      </c>
      <c r="G278" s="2">
        <f>'Strm Hydr Analysis'!E281</f>
        <v>828.89256198347141</v>
      </c>
      <c r="H278" s="2"/>
      <c r="I278" s="2"/>
      <c r="J278" s="2"/>
      <c r="K278" s="2">
        <f>'ZBud Extract Monthly'!C277</f>
        <v>757.5</v>
      </c>
      <c r="L278" s="2">
        <f>'ZBud Extract Monthly'!K277</f>
        <v>8782.7000000000007</v>
      </c>
      <c r="M278" s="2">
        <f>'ZBud Extract Monthly'!L277</f>
        <v>68.400000000000006</v>
      </c>
      <c r="N278" s="2">
        <f>'ZBud Extract Monthly'!M277</f>
        <v>990.9</v>
      </c>
      <c r="O278" s="2">
        <f>'ZBud Extract Monthly'!V277</f>
        <v>1531.32</v>
      </c>
      <c r="P278" s="2">
        <f>'ZBud Extract Monthly'!D277</f>
        <v>7521</v>
      </c>
      <c r="Q278" s="2">
        <f>'ZBud Extract Monthly'!E277</f>
        <v>511.8</v>
      </c>
      <c r="R278" s="2">
        <f>'ZBud Extract Monthly'!F277</f>
        <v>297.2</v>
      </c>
      <c r="S278" s="2">
        <f>'ZBud Extract Monthly'!G277</f>
        <v>1499.8</v>
      </c>
      <c r="T278" s="2">
        <f>'NRL Extract'!D277</f>
        <v>4.5710000000000006</v>
      </c>
      <c r="U278" s="2">
        <f>'ZBud Extract Monthly'!H277</f>
        <v>2125.2000000000003</v>
      </c>
      <c r="V278" s="2">
        <f>'ZBud Extract Monthly'!U277</f>
        <v>808.03</v>
      </c>
      <c r="W278" s="2">
        <f>'ZBud Extract Monthly'!O277</f>
        <v>297.36</v>
      </c>
      <c r="X278" s="2">
        <f>'ZBud Extract Monthly'!N277</f>
        <v>392.72</v>
      </c>
      <c r="Y278" s="2">
        <f>'Strm Hydr Analysis'!F281</f>
        <v>127966.35371900827</v>
      </c>
      <c r="Z278" s="2"/>
      <c r="AA278" s="2"/>
      <c r="AB278" s="2"/>
      <c r="AC278" s="2"/>
      <c r="AD278" s="2"/>
      <c r="AE278" s="2"/>
      <c r="AF278" s="2"/>
    </row>
    <row r="279" spans="2:32" x14ac:dyDescent="0.3">
      <c r="B279">
        <v>2012</v>
      </c>
      <c r="C279">
        <v>7</v>
      </c>
      <c r="D279">
        <f t="shared" si="4"/>
        <v>2012</v>
      </c>
      <c r="E279" s="2">
        <f>'Divs Extract'!D278+'ZBud Extract Monthly'!O278</f>
        <v>569.23394325731738</v>
      </c>
      <c r="F279" s="2">
        <f>'Strm Hydr Analysis'!D282</f>
        <v>76749.877685950414</v>
      </c>
      <c r="G279" s="2">
        <f>'Strm Hydr Analysis'!E282</f>
        <v>856.52231404958707</v>
      </c>
      <c r="H279" s="2"/>
      <c r="I279" s="2"/>
      <c r="J279" s="2"/>
      <c r="K279" s="2">
        <f>'ZBud Extract Monthly'!C278</f>
        <v>0</v>
      </c>
      <c r="L279" s="2">
        <f>'ZBud Extract Monthly'!K278</f>
        <v>8304.6</v>
      </c>
      <c r="M279" s="2">
        <f>'ZBud Extract Monthly'!L278</f>
        <v>70.2</v>
      </c>
      <c r="N279" s="2">
        <f>'ZBud Extract Monthly'!M278</f>
        <v>673.2</v>
      </c>
      <c r="O279" s="2">
        <f>'ZBud Extract Monthly'!V278</f>
        <v>1342.43</v>
      </c>
      <c r="P279" s="2">
        <f>'ZBud Extract Monthly'!D278</f>
        <v>6925</v>
      </c>
      <c r="Q279" s="2">
        <f>'ZBud Extract Monthly'!E278</f>
        <v>398.1</v>
      </c>
      <c r="R279" s="2">
        <f>'ZBud Extract Monthly'!F278</f>
        <v>724.9</v>
      </c>
      <c r="S279" s="2">
        <f>'ZBud Extract Monthly'!G278</f>
        <v>404.7</v>
      </c>
      <c r="T279" s="2">
        <f>'NRL Extract'!D278</f>
        <v>5.5960000000000001</v>
      </c>
      <c r="U279" s="2">
        <f>'ZBud Extract Monthly'!H278</f>
        <v>2156.7999999999997</v>
      </c>
      <c r="V279" s="2">
        <f>'ZBud Extract Monthly'!U278</f>
        <v>597.41999999999996</v>
      </c>
      <c r="W279" s="2">
        <f>'ZBud Extract Monthly'!O278</f>
        <v>307.27</v>
      </c>
      <c r="X279" s="2">
        <f>'ZBud Extract Monthly'!N278</f>
        <v>468.83</v>
      </c>
      <c r="Y279" s="2">
        <f>'Strm Hydr Analysis'!F282</f>
        <v>77998.988429752048</v>
      </c>
      <c r="Z279" s="2"/>
      <c r="AA279" s="2"/>
      <c r="AB279" s="2"/>
      <c r="AC279" s="2"/>
      <c r="AD279" s="2"/>
      <c r="AE279" s="2"/>
      <c r="AF279" s="2"/>
    </row>
    <row r="280" spans="2:32" x14ac:dyDescent="0.3">
      <c r="B280">
        <v>2012</v>
      </c>
      <c r="C280">
        <v>8</v>
      </c>
      <c r="D280">
        <f t="shared" si="4"/>
        <v>2012</v>
      </c>
      <c r="E280" s="2">
        <f>'Divs Extract'!D279+'ZBud Extract Monthly'!O279</f>
        <v>549.85202818202811</v>
      </c>
      <c r="F280" s="2">
        <f>'Strm Hydr Analysis'!D283</f>
        <v>63336.654545454548</v>
      </c>
      <c r="G280" s="2">
        <f>'Strm Hydr Analysis'!E283</f>
        <v>856.52231404958707</v>
      </c>
      <c r="H280" s="2"/>
      <c r="I280" s="2"/>
      <c r="J280" s="2"/>
      <c r="K280" s="2">
        <f>'ZBud Extract Monthly'!C279</f>
        <v>0</v>
      </c>
      <c r="L280" s="2">
        <f>'ZBud Extract Monthly'!K279</f>
        <v>6475.7</v>
      </c>
      <c r="M280" s="2">
        <f>'ZBud Extract Monthly'!L279</f>
        <v>151.1</v>
      </c>
      <c r="N280" s="2">
        <f>'ZBud Extract Monthly'!M279</f>
        <v>0</v>
      </c>
      <c r="O280" s="2">
        <f>'ZBud Extract Monthly'!V279</f>
        <v>1637.46</v>
      </c>
      <c r="P280" s="2">
        <f>'ZBud Extract Monthly'!D279</f>
        <v>5631.1</v>
      </c>
      <c r="Q280" s="2">
        <f>'ZBud Extract Monthly'!E279</f>
        <v>398.8</v>
      </c>
      <c r="R280" s="2">
        <f>'ZBud Extract Monthly'!F279</f>
        <v>588.1</v>
      </c>
      <c r="S280" s="2">
        <f>'ZBud Extract Monthly'!G279</f>
        <v>209.5</v>
      </c>
      <c r="T280" s="2">
        <f>'NRL Extract'!D279</f>
        <v>4.3519999999999994</v>
      </c>
      <c r="U280" s="2">
        <f>'ZBud Extract Monthly'!H279</f>
        <v>2063.6000000000004</v>
      </c>
      <c r="V280" s="2">
        <f>'ZBud Extract Monthly'!U279</f>
        <v>255.53</v>
      </c>
      <c r="W280" s="2">
        <f>'ZBud Extract Monthly'!O279</f>
        <v>307.27</v>
      </c>
      <c r="X280" s="2">
        <f>'ZBud Extract Monthly'!N279</f>
        <v>385.91</v>
      </c>
      <c r="Y280" s="2">
        <f>'Strm Hydr Analysis'!F283</f>
        <v>64486.314049586785</v>
      </c>
      <c r="Z280" s="2"/>
      <c r="AA280" s="2"/>
      <c r="AB280" s="2"/>
      <c r="AC280" s="2"/>
      <c r="AD280" s="2"/>
      <c r="AE280" s="2"/>
      <c r="AF280" s="2"/>
    </row>
    <row r="281" spans="2:32" x14ac:dyDescent="0.3">
      <c r="B281">
        <v>2012</v>
      </c>
      <c r="C281">
        <v>9</v>
      </c>
      <c r="D281">
        <f t="shared" si="4"/>
        <v>2012</v>
      </c>
      <c r="E281" s="2">
        <f>'Divs Extract'!D280+'ZBud Extract Monthly'!O280</f>
        <v>581.03125401929265</v>
      </c>
      <c r="F281" s="2">
        <f>'Strm Hydr Analysis'!D284</f>
        <v>40951.418181818161</v>
      </c>
      <c r="G281" s="2">
        <f>'Strm Hydr Analysis'!E284</f>
        <v>828.89256198347141</v>
      </c>
      <c r="H281" s="2"/>
      <c r="I281" s="2"/>
      <c r="J281" s="2"/>
      <c r="K281" s="2">
        <f>'ZBud Extract Monthly'!C280</f>
        <v>0</v>
      </c>
      <c r="L281" s="2">
        <f>'ZBud Extract Monthly'!K280</f>
        <v>2752.2000000000003</v>
      </c>
      <c r="M281" s="2">
        <f>'ZBud Extract Monthly'!L280</f>
        <v>105.8</v>
      </c>
      <c r="N281" s="2">
        <f>'ZBud Extract Monthly'!M280</f>
        <v>1227</v>
      </c>
      <c r="O281" s="2">
        <f>'ZBud Extract Monthly'!V280</f>
        <v>1474.36</v>
      </c>
      <c r="P281" s="2">
        <f>'ZBud Extract Monthly'!D280</f>
        <v>3422.2</v>
      </c>
      <c r="Q281" s="2">
        <f>'ZBud Extract Monthly'!E280</f>
        <v>315.10000000000002</v>
      </c>
      <c r="R281" s="2">
        <f>'ZBud Extract Monthly'!F280</f>
        <v>358</v>
      </c>
      <c r="S281" s="2">
        <f>'ZBud Extract Monthly'!G280</f>
        <v>93.6</v>
      </c>
      <c r="T281" s="2">
        <f>'NRL Extract'!D280</f>
        <v>4.6859999999999999</v>
      </c>
      <c r="U281" s="2">
        <f>'ZBud Extract Monthly'!H280</f>
        <v>1549.2</v>
      </c>
      <c r="V281" s="2">
        <f>'ZBud Extract Monthly'!U280</f>
        <v>266.49</v>
      </c>
      <c r="W281" s="2">
        <f>'ZBud Extract Monthly'!O280</f>
        <v>297.36</v>
      </c>
      <c r="X281" s="2">
        <f>'ZBud Extract Monthly'!N280</f>
        <v>304.74</v>
      </c>
      <c r="Y281" s="2">
        <f>'Strm Hydr Analysis'!F284</f>
        <v>41968.26446280993</v>
      </c>
      <c r="Z281" s="2"/>
      <c r="AA281" s="2"/>
      <c r="AB281" s="2"/>
      <c r="AC281" s="2"/>
      <c r="AD281" s="2"/>
      <c r="AE281" s="2"/>
      <c r="AF281" s="2"/>
    </row>
    <row r="282" spans="2:32" x14ac:dyDescent="0.3">
      <c r="B282">
        <v>2012</v>
      </c>
      <c r="C282">
        <v>10</v>
      </c>
      <c r="D282">
        <f t="shared" si="4"/>
        <v>2013</v>
      </c>
      <c r="E282" s="2">
        <f>'Divs Extract'!D281+'ZBud Extract Monthly'!O281</f>
        <v>491.11964285714276</v>
      </c>
      <c r="F282" s="2">
        <f>'Strm Hydr Analysis'!D285</f>
        <v>41088.218181818185</v>
      </c>
      <c r="G282" s="2">
        <f>'Strm Hydr Analysis'!E285</f>
        <v>1941.7785123966935</v>
      </c>
      <c r="H282" s="2"/>
      <c r="I282" s="2"/>
      <c r="J282" s="2"/>
      <c r="K282" s="2">
        <f>'ZBud Extract Monthly'!C281</f>
        <v>7109.9</v>
      </c>
      <c r="L282" s="2">
        <f>'ZBud Extract Monthly'!K281</f>
        <v>2903.6000000000004</v>
      </c>
      <c r="M282" s="2">
        <f>'ZBud Extract Monthly'!L281</f>
        <v>118.2</v>
      </c>
      <c r="N282" s="2">
        <f>'ZBud Extract Monthly'!M281</f>
        <v>941.7</v>
      </c>
      <c r="O282" s="2">
        <f>'ZBud Extract Monthly'!V281</f>
        <v>2030.63</v>
      </c>
      <c r="P282" s="2">
        <f>'ZBud Extract Monthly'!D281</f>
        <v>2370.8000000000002</v>
      </c>
      <c r="Q282" s="2">
        <f>'ZBud Extract Monthly'!E281</f>
        <v>527</v>
      </c>
      <c r="R282" s="2">
        <f>'ZBud Extract Monthly'!F281</f>
        <v>305.39999999999998</v>
      </c>
      <c r="S282" s="2">
        <f>'ZBud Extract Monthly'!G281</f>
        <v>685.5</v>
      </c>
      <c r="T282" s="2">
        <f>'NRL Extract'!D281</f>
        <v>2.8129999999999993</v>
      </c>
      <c r="U282" s="2">
        <f>'ZBud Extract Monthly'!H281</f>
        <v>2141.2999999999997</v>
      </c>
      <c r="V282" s="2">
        <f>'ZBud Extract Monthly'!U281</f>
        <v>299.52</v>
      </c>
      <c r="W282" s="2">
        <f>'ZBud Extract Monthly'!O281</f>
        <v>307.27</v>
      </c>
      <c r="X282" s="2">
        <f>'ZBud Extract Monthly'!N281</f>
        <v>189.74</v>
      </c>
      <c r="Y282" s="2">
        <f>'Strm Hydr Analysis'!F285</f>
        <v>42362.360330578515</v>
      </c>
      <c r="Z282" s="2"/>
      <c r="AA282" s="2"/>
      <c r="AB282" s="2"/>
      <c r="AC282" s="2"/>
      <c r="AD282" s="2"/>
      <c r="AE282" s="2"/>
      <c r="AF282" s="2"/>
    </row>
    <row r="283" spans="2:32" x14ac:dyDescent="0.3">
      <c r="B283">
        <v>2012</v>
      </c>
      <c r="C283">
        <v>11</v>
      </c>
      <c r="D283">
        <f t="shared" si="4"/>
        <v>2013</v>
      </c>
      <c r="E283" s="2">
        <f>'Divs Extract'!D282+'ZBud Extract Monthly'!O282</f>
        <v>403.57111111111112</v>
      </c>
      <c r="F283" s="2">
        <f>'Strm Hydr Analysis'!D286</f>
        <v>69927.649586776854</v>
      </c>
      <c r="G283" s="2">
        <f>'Strm Hydr Analysis'!E286</f>
        <v>11022.446280991733</v>
      </c>
      <c r="H283" s="2"/>
      <c r="I283" s="2"/>
      <c r="J283" s="2"/>
      <c r="K283" s="2">
        <f>'ZBud Extract Monthly'!C282</f>
        <v>27844.5</v>
      </c>
      <c r="L283" s="2">
        <f>'ZBud Extract Monthly'!K282</f>
        <v>952</v>
      </c>
      <c r="M283" s="2">
        <f>'ZBud Extract Monthly'!L282</f>
        <v>147.5</v>
      </c>
      <c r="N283" s="2">
        <f>'ZBud Extract Monthly'!M282</f>
        <v>855.1</v>
      </c>
      <c r="O283" s="2">
        <f>'ZBud Extract Monthly'!V282</f>
        <v>2175.62</v>
      </c>
      <c r="P283" s="2">
        <f>'ZBud Extract Monthly'!D282</f>
        <v>1971.8000000000002</v>
      </c>
      <c r="Q283" s="2">
        <f>'ZBud Extract Monthly'!E282</f>
        <v>842.8</v>
      </c>
      <c r="R283" s="2">
        <f>'ZBud Extract Monthly'!F282</f>
        <v>195.8</v>
      </c>
      <c r="S283" s="2">
        <f>'ZBud Extract Monthly'!G282</f>
        <v>2509.1999999999998</v>
      </c>
      <c r="T283" s="2">
        <f>'NRL Extract'!D282</f>
        <v>1.7379999999999995</v>
      </c>
      <c r="U283" s="2">
        <f>'ZBud Extract Monthly'!H282</f>
        <v>5928.1</v>
      </c>
      <c r="V283" s="2">
        <f>'ZBud Extract Monthly'!U282</f>
        <v>304.86</v>
      </c>
      <c r="W283" s="2">
        <f>'ZBud Extract Monthly'!O282</f>
        <v>297.36</v>
      </c>
      <c r="X283" s="2">
        <f>'ZBud Extract Monthly'!N282</f>
        <v>127.97</v>
      </c>
      <c r="Y283" s="2">
        <f>'Strm Hydr Analysis'!F286</f>
        <v>72274.373553719008</v>
      </c>
      <c r="Z283" s="2"/>
      <c r="AA283" s="2"/>
      <c r="AB283" s="2"/>
      <c r="AC283" s="2"/>
      <c r="AD283" s="2"/>
      <c r="AE283" s="2"/>
      <c r="AF283" s="2"/>
    </row>
    <row r="284" spans="2:32" x14ac:dyDescent="0.3">
      <c r="B284">
        <v>2012</v>
      </c>
      <c r="C284">
        <v>12</v>
      </c>
      <c r="D284">
        <f t="shared" si="4"/>
        <v>2013</v>
      </c>
      <c r="E284" s="2">
        <f>'Divs Extract'!D283+'ZBud Extract Monthly'!O283</f>
        <v>394.39639344262292</v>
      </c>
      <c r="F284" s="2">
        <f>'Strm Hydr Analysis'!D287</f>
        <v>127650.96198347103</v>
      </c>
      <c r="G284" s="2">
        <f>'Strm Hydr Analysis'!E287</f>
        <v>16988.727272727283</v>
      </c>
      <c r="H284" s="2"/>
      <c r="I284" s="2"/>
      <c r="J284" s="2"/>
      <c r="K284" s="2">
        <f>'ZBud Extract Monthly'!C283</f>
        <v>44304.299999999996</v>
      </c>
      <c r="L284" s="2">
        <f>'ZBud Extract Monthly'!K283</f>
        <v>520.70000000000005</v>
      </c>
      <c r="M284" s="2">
        <f>'ZBud Extract Monthly'!L283</f>
        <v>62.2</v>
      </c>
      <c r="N284" s="2">
        <f>'ZBud Extract Monthly'!M283</f>
        <v>740.7</v>
      </c>
      <c r="O284" s="2">
        <f>'ZBud Extract Monthly'!V283</f>
        <v>5873.92</v>
      </c>
      <c r="P284" s="2">
        <f>'ZBud Extract Monthly'!D283</f>
        <v>1648.3</v>
      </c>
      <c r="Q284" s="2">
        <f>'ZBud Extract Monthly'!E283</f>
        <v>706.4</v>
      </c>
      <c r="R284" s="2">
        <f>'ZBud Extract Monthly'!F283</f>
        <v>158</v>
      </c>
      <c r="S284" s="2">
        <f>'ZBud Extract Monthly'!G283</f>
        <v>2319.9</v>
      </c>
      <c r="T284" s="2">
        <f>'NRL Extract'!D283</f>
        <v>1.2260000000000002</v>
      </c>
      <c r="U284" s="2">
        <f>'ZBud Extract Monthly'!H283</f>
        <v>30025</v>
      </c>
      <c r="V284" s="2">
        <f>'ZBud Extract Monthly'!U283</f>
        <v>351.82</v>
      </c>
      <c r="W284" s="2">
        <f>'ZBud Extract Monthly'!O283</f>
        <v>307.27</v>
      </c>
      <c r="X284" s="2">
        <f>'ZBud Extract Monthly'!N283</f>
        <v>102.19</v>
      </c>
      <c r="Y284" s="2">
        <f>'Strm Hydr Analysis'!F287</f>
        <v>132859.14049586776</v>
      </c>
      <c r="Z284" s="2"/>
      <c r="AA284" s="2"/>
      <c r="AB284" s="2"/>
      <c r="AC284" s="2"/>
      <c r="AD284" s="2"/>
      <c r="AE284" s="2"/>
      <c r="AF284" s="2"/>
    </row>
    <row r="285" spans="2:32" x14ac:dyDescent="0.3">
      <c r="B285">
        <v>2013</v>
      </c>
      <c r="C285">
        <v>1</v>
      </c>
      <c r="D285">
        <f t="shared" si="4"/>
        <v>2013</v>
      </c>
      <c r="E285" s="2">
        <f>'Divs Extract'!D284+'ZBud Extract Monthly'!O284</f>
        <v>405.77711513583444</v>
      </c>
      <c r="F285" s="2">
        <f>'Strm Hydr Analysis'!D288</f>
        <v>113600.13223140493</v>
      </c>
      <c r="G285" s="2">
        <f>'Strm Hydr Analysis'!E288</f>
        <v>886.90909090909122</v>
      </c>
      <c r="H285" s="2"/>
      <c r="I285" s="2"/>
      <c r="J285" s="2"/>
      <c r="K285" s="2">
        <f>'ZBud Extract Monthly'!C284</f>
        <v>4179.5</v>
      </c>
      <c r="L285" s="2">
        <f>'ZBud Extract Monthly'!K284</f>
        <v>737.59999999999991</v>
      </c>
      <c r="M285" s="2">
        <f>'ZBud Extract Monthly'!L284</f>
        <v>37.299999999999997</v>
      </c>
      <c r="N285" s="2">
        <f>'ZBud Extract Monthly'!M284</f>
        <v>859.3</v>
      </c>
      <c r="O285" s="2">
        <f>'ZBud Extract Monthly'!V284</f>
        <v>4356.41</v>
      </c>
      <c r="P285" s="2">
        <f>'ZBud Extract Monthly'!D284</f>
        <v>2021.4</v>
      </c>
      <c r="Q285" s="2">
        <f>'ZBud Extract Monthly'!E284</f>
        <v>854</v>
      </c>
      <c r="R285" s="2">
        <f>'ZBud Extract Monthly'!F284</f>
        <v>192.8</v>
      </c>
      <c r="S285" s="2">
        <f>'ZBud Extract Monthly'!G284</f>
        <v>2818.9</v>
      </c>
      <c r="T285" s="2">
        <f>'NRL Extract'!D284</f>
        <v>1.5539999999999996</v>
      </c>
      <c r="U285" s="2">
        <f>'ZBud Extract Monthly'!H284</f>
        <v>5578.3</v>
      </c>
      <c r="V285" s="2">
        <f>'ZBud Extract Monthly'!U284</f>
        <v>127.43</v>
      </c>
      <c r="W285" s="2">
        <f>'ZBud Extract Monthly'!O284</f>
        <v>307.27</v>
      </c>
      <c r="X285" s="2">
        <f>'ZBud Extract Monthly'!N284</f>
        <v>99.42</v>
      </c>
      <c r="Y285" s="2">
        <f>'Strm Hydr Analysis'!F288</f>
        <v>115323.13388429752</v>
      </c>
      <c r="Z285" s="2"/>
      <c r="AA285" s="2"/>
      <c r="AB285" s="2"/>
      <c r="AC285" s="2"/>
      <c r="AD285" s="2"/>
      <c r="AE285" s="2"/>
      <c r="AF285" s="2"/>
    </row>
    <row r="286" spans="2:32" x14ac:dyDescent="0.3">
      <c r="B286">
        <v>2013</v>
      </c>
      <c r="C286">
        <v>2</v>
      </c>
      <c r="D286">
        <f t="shared" si="4"/>
        <v>2013</v>
      </c>
      <c r="E286" s="2">
        <f>'Divs Extract'!D285+'ZBud Extract Monthly'!O285</f>
        <v>359.43682196339432</v>
      </c>
      <c r="F286" s="2">
        <f>'Strm Hydr Analysis'!D289</f>
        <v>88034.459504132246</v>
      </c>
      <c r="G286" s="2">
        <f>'Strm Hydr Analysis'!E289</f>
        <v>983.82148760330608</v>
      </c>
      <c r="H286" s="2"/>
      <c r="I286" s="2"/>
      <c r="J286" s="2"/>
      <c r="K286" s="2">
        <f>'ZBud Extract Monthly'!C285</f>
        <v>2998.7</v>
      </c>
      <c r="L286" s="2">
        <f>'ZBud Extract Monthly'!K285</f>
        <v>2945.2</v>
      </c>
      <c r="M286" s="2">
        <f>'ZBud Extract Monthly'!L285</f>
        <v>43.6</v>
      </c>
      <c r="N286" s="2">
        <f>'ZBud Extract Monthly'!M285</f>
        <v>0</v>
      </c>
      <c r="O286" s="2">
        <f>'ZBud Extract Monthly'!V285</f>
        <v>3029.66</v>
      </c>
      <c r="P286" s="2">
        <f>'ZBud Extract Monthly'!D285</f>
        <v>3102.3</v>
      </c>
      <c r="Q286" s="2">
        <f>'ZBud Extract Monthly'!E285</f>
        <v>914.7</v>
      </c>
      <c r="R286" s="2">
        <f>'ZBud Extract Monthly'!F285</f>
        <v>330.4</v>
      </c>
      <c r="S286" s="2">
        <f>'ZBud Extract Monthly'!G285</f>
        <v>3738.5</v>
      </c>
      <c r="T286" s="2">
        <f>'NRL Extract'!D285</f>
        <v>1.2079999999999997</v>
      </c>
      <c r="U286" s="2">
        <f>'ZBud Extract Monthly'!H285</f>
        <v>2126.4</v>
      </c>
      <c r="V286" s="2">
        <f>'ZBud Extract Monthly'!U285</f>
        <v>108.49</v>
      </c>
      <c r="W286" s="2">
        <f>'ZBud Extract Monthly'!O285</f>
        <v>277.52999999999997</v>
      </c>
      <c r="X286" s="2">
        <f>'ZBud Extract Monthly'!N285</f>
        <v>85.17</v>
      </c>
      <c r="Y286" s="2">
        <f>'Strm Hydr Analysis'!F289</f>
        <v>89308.125619834711</v>
      </c>
      <c r="Z286" s="2"/>
      <c r="AA286" s="2"/>
      <c r="AB286" s="2"/>
      <c r="AC286" s="2"/>
      <c r="AD286" s="2"/>
      <c r="AE286" s="2"/>
      <c r="AF286" s="2"/>
    </row>
    <row r="287" spans="2:32" x14ac:dyDescent="0.3">
      <c r="B287">
        <v>2013</v>
      </c>
      <c r="C287">
        <v>3</v>
      </c>
      <c r="D287">
        <f t="shared" si="4"/>
        <v>2013</v>
      </c>
      <c r="E287" s="2">
        <f>'Divs Extract'!D286+'ZBud Extract Monthly'!O286</f>
        <v>427.62196078431373</v>
      </c>
      <c r="F287" s="2">
        <f>'Strm Hydr Analysis'!D290</f>
        <v>113461.58677685952</v>
      </c>
      <c r="G287" s="2">
        <f>'Strm Hydr Analysis'!E290</f>
        <v>2395.1206611570237</v>
      </c>
      <c r="H287" s="2"/>
      <c r="I287" s="2"/>
      <c r="J287" s="2"/>
      <c r="K287" s="2">
        <f>'ZBud Extract Monthly'!C286</f>
        <v>9844.2999999999993</v>
      </c>
      <c r="L287" s="2">
        <f>'ZBud Extract Monthly'!K286</f>
        <v>2190.3000000000002</v>
      </c>
      <c r="M287" s="2">
        <f>'ZBud Extract Monthly'!L286</f>
        <v>167.1</v>
      </c>
      <c r="N287" s="2">
        <f>'ZBud Extract Monthly'!M286</f>
        <v>0</v>
      </c>
      <c r="O287" s="2">
        <f>'ZBud Extract Monthly'!V286</f>
        <v>2612.8000000000002</v>
      </c>
      <c r="P287" s="2">
        <f>'ZBud Extract Monthly'!D286</f>
        <v>3773.1000000000004</v>
      </c>
      <c r="Q287" s="2">
        <f>'ZBud Extract Monthly'!E286</f>
        <v>1021.1</v>
      </c>
      <c r="R287" s="2">
        <f>'ZBud Extract Monthly'!F286</f>
        <v>632.9</v>
      </c>
      <c r="S287" s="2">
        <f>'ZBud Extract Monthly'!G286</f>
        <v>3421.4</v>
      </c>
      <c r="T287" s="2">
        <f>'NRL Extract'!D286</f>
        <v>1.8459999999999996</v>
      </c>
      <c r="U287" s="2">
        <f>'ZBud Extract Monthly'!H286</f>
        <v>1549.0000000000002</v>
      </c>
      <c r="V287" s="2">
        <f>'ZBud Extract Monthly'!U286</f>
        <v>241.07</v>
      </c>
      <c r="W287" s="2">
        <f>'ZBud Extract Monthly'!O286</f>
        <v>307.27</v>
      </c>
      <c r="X287" s="2">
        <f>'ZBud Extract Monthly'!N286</f>
        <v>106.34</v>
      </c>
      <c r="Y287" s="2">
        <f>'Strm Hydr Analysis'!F290</f>
        <v>114928.76033057856</v>
      </c>
      <c r="Z287" s="2"/>
      <c r="AA287" s="2"/>
      <c r="AB287" s="2"/>
      <c r="AC287" s="2"/>
      <c r="AD287" s="2"/>
      <c r="AE287" s="2"/>
      <c r="AF287" s="2"/>
    </row>
    <row r="288" spans="2:32" x14ac:dyDescent="0.3">
      <c r="B288">
        <v>2013</v>
      </c>
      <c r="C288">
        <v>4</v>
      </c>
      <c r="D288">
        <f t="shared" si="4"/>
        <v>2013</v>
      </c>
      <c r="E288" s="2">
        <f>'Divs Extract'!D287+'ZBud Extract Monthly'!O287</f>
        <v>435.99888888888893</v>
      </c>
      <c r="F288" s="2">
        <f>'Strm Hydr Analysis'!D291</f>
        <v>88232.747107438045</v>
      </c>
      <c r="G288" s="2">
        <f>'Strm Hydr Analysis'!E291</f>
        <v>943.67603305785155</v>
      </c>
      <c r="H288" s="2"/>
      <c r="I288" s="2"/>
      <c r="J288" s="2"/>
      <c r="K288" s="2">
        <f>'ZBud Extract Monthly'!C287</f>
        <v>4246</v>
      </c>
      <c r="L288" s="2">
        <f>'ZBud Extract Monthly'!K287</f>
        <v>4742.3999999999996</v>
      </c>
      <c r="M288" s="2">
        <f>'ZBud Extract Monthly'!L287</f>
        <v>121.3</v>
      </c>
      <c r="N288" s="2">
        <f>'ZBud Extract Monthly'!M287</f>
        <v>0</v>
      </c>
      <c r="O288" s="2">
        <f>'ZBud Extract Monthly'!V287</f>
        <v>2407.3200000000002</v>
      </c>
      <c r="P288" s="2">
        <f>'ZBud Extract Monthly'!D287</f>
        <v>4541.6000000000004</v>
      </c>
      <c r="Q288" s="2">
        <f>'ZBud Extract Monthly'!E287</f>
        <v>1541.8</v>
      </c>
      <c r="R288" s="2">
        <f>'ZBud Extract Monthly'!F287</f>
        <v>834.8</v>
      </c>
      <c r="S288" s="2">
        <f>'ZBud Extract Monthly'!G287</f>
        <v>4012.3</v>
      </c>
      <c r="T288" s="2">
        <f>'NRL Extract'!D287</f>
        <v>1.9529999999999994</v>
      </c>
      <c r="U288" s="2">
        <f>'ZBud Extract Monthly'!H287</f>
        <v>1843.6</v>
      </c>
      <c r="V288" s="2">
        <f>'ZBud Extract Monthly'!U287</f>
        <v>297.14</v>
      </c>
      <c r="W288" s="2">
        <f>'ZBud Extract Monthly'!O287</f>
        <v>297.36</v>
      </c>
      <c r="X288" s="2">
        <f>'ZBud Extract Monthly'!N287</f>
        <v>158.68</v>
      </c>
      <c r="Y288" s="2">
        <f>'Strm Hydr Analysis'!F291</f>
        <v>89512.066115702502</v>
      </c>
      <c r="Z288" s="2"/>
      <c r="AA288" s="2"/>
      <c r="AB288" s="2"/>
      <c r="AC288" s="2"/>
      <c r="AD288" s="2"/>
      <c r="AE288" s="2"/>
      <c r="AF288" s="2"/>
    </row>
    <row r="289" spans="2:32" x14ac:dyDescent="0.3">
      <c r="B289">
        <v>2013</v>
      </c>
      <c r="C289">
        <v>5</v>
      </c>
      <c r="D289">
        <f t="shared" si="4"/>
        <v>2013</v>
      </c>
      <c r="E289" s="2">
        <f>'Divs Extract'!D288+'ZBud Extract Monthly'!O288</f>
        <v>505.29559352987212</v>
      </c>
      <c r="F289" s="2">
        <f>'Strm Hydr Analysis'!D292</f>
        <v>66450.247933884326</v>
      </c>
      <c r="G289" s="2">
        <f>'Strm Hydr Analysis'!E292</f>
        <v>871.31900826446315</v>
      </c>
      <c r="H289" s="2"/>
      <c r="I289" s="2"/>
      <c r="J289" s="2"/>
      <c r="K289" s="2">
        <f>'ZBud Extract Monthly'!C288</f>
        <v>2046.2000000000003</v>
      </c>
      <c r="L289" s="2">
        <f>'ZBud Extract Monthly'!K288</f>
        <v>7114.8</v>
      </c>
      <c r="M289" s="2">
        <f>'ZBud Extract Monthly'!L288</f>
        <v>60.2</v>
      </c>
      <c r="N289" s="2">
        <f>'ZBud Extract Monthly'!M288</f>
        <v>0</v>
      </c>
      <c r="O289" s="2">
        <f>'ZBud Extract Monthly'!V288</f>
        <v>1931.12</v>
      </c>
      <c r="P289" s="2">
        <f>'ZBud Extract Monthly'!D288</f>
        <v>5784.2999999999993</v>
      </c>
      <c r="Q289" s="2">
        <f>'ZBud Extract Monthly'!E288</f>
        <v>609.70000000000005</v>
      </c>
      <c r="R289" s="2">
        <f>'ZBud Extract Monthly'!F288</f>
        <v>152.1</v>
      </c>
      <c r="S289" s="2">
        <f>'ZBud Extract Monthly'!G288</f>
        <v>1209.3</v>
      </c>
      <c r="T289" s="2">
        <f>'NRL Extract'!D288</f>
        <v>3.8509999999999982</v>
      </c>
      <c r="U289" s="2">
        <f>'ZBud Extract Monthly'!H288</f>
        <v>1845.1</v>
      </c>
      <c r="V289" s="2">
        <f>'ZBud Extract Monthly'!U288</f>
        <v>150.12</v>
      </c>
      <c r="W289" s="2">
        <f>'ZBud Extract Monthly'!O288</f>
        <v>307.27</v>
      </c>
      <c r="X289" s="2">
        <f>'ZBud Extract Monthly'!N288</f>
        <v>321.86</v>
      </c>
      <c r="Y289" s="2">
        <f>'Strm Hydr Analysis'!F292</f>
        <v>67621.626446280992</v>
      </c>
      <c r="Z289" s="2"/>
      <c r="AA289" s="2"/>
      <c r="AB289" s="2"/>
      <c r="AC289" s="2"/>
      <c r="AD289" s="2"/>
      <c r="AE289" s="2"/>
      <c r="AF289" s="2"/>
    </row>
    <row r="290" spans="2:32" x14ac:dyDescent="0.3">
      <c r="B290">
        <v>2013</v>
      </c>
      <c r="C290">
        <v>6</v>
      </c>
      <c r="D290">
        <f t="shared" si="4"/>
        <v>2013</v>
      </c>
      <c r="E290" s="2">
        <f>'Divs Extract'!D289+'ZBud Extract Monthly'!O289</f>
        <v>541.33456807187281</v>
      </c>
      <c r="F290" s="2">
        <f>'Strm Hydr Analysis'!D293</f>
        <v>79873.408264462807</v>
      </c>
      <c r="G290" s="2">
        <f>'Strm Hydr Analysis'!E293</f>
        <v>1506.7834710743798</v>
      </c>
      <c r="H290" s="2"/>
      <c r="I290" s="2"/>
      <c r="J290" s="2"/>
      <c r="K290" s="2">
        <f>'ZBud Extract Monthly'!C289</f>
        <v>3644.4</v>
      </c>
      <c r="L290" s="2">
        <f>'ZBud Extract Monthly'!K289</f>
        <v>7168.8</v>
      </c>
      <c r="M290" s="2">
        <f>'ZBud Extract Monthly'!L289</f>
        <v>34.5</v>
      </c>
      <c r="N290" s="2">
        <f>'ZBud Extract Monthly'!M289</f>
        <v>1027.7</v>
      </c>
      <c r="O290" s="2">
        <f>'ZBud Extract Monthly'!V289</f>
        <v>1145.78</v>
      </c>
      <c r="P290" s="2">
        <f>'ZBud Extract Monthly'!D289</f>
        <v>6856.5</v>
      </c>
      <c r="Q290" s="2">
        <f>'ZBud Extract Monthly'!E289</f>
        <v>654.1</v>
      </c>
      <c r="R290" s="2">
        <f>'ZBud Extract Monthly'!F289</f>
        <v>331.3</v>
      </c>
      <c r="S290" s="2">
        <f>'ZBud Extract Monthly'!G289</f>
        <v>921.9</v>
      </c>
      <c r="T290" s="2">
        <f>'NRL Extract'!D289</f>
        <v>4.3619999999999992</v>
      </c>
      <c r="U290" s="2">
        <f>'ZBud Extract Monthly'!H289</f>
        <v>1852.1000000000001</v>
      </c>
      <c r="V290" s="2">
        <f>'ZBud Extract Monthly'!U289</f>
        <v>521.65</v>
      </c>
      <c r="W290" s="2">
        <f>'ZBud Extract Monthly'!O289</f>
        <v>297.36</v>
      </c>
      <c r="X290" s="2">
        <f>'ZBud Extract Monthly'!N289</f>
        <v>373.9</v>
      </c>
      <c r="Y290" s="2">
        <f>'Strm Hydr Analysis'!F293</f>
        <v>80885.791735537219</v>
      </c>
      <c r="Z290" s="2"/>
      <c r="AA290" s="2"/>
      <c r="AB290" s="2"/>
      <c r="AC290" s="2"/>
      <c r="AD290" s="2"/>
      <c r="AE290" s="2"/>
      <c r="AF290" s="2"/>
    </row>
    <row r="291" spans="2:32" x14ac:dyDescent="0.3">
      <c r="B291">
        <v>2013</v>
      </c>
      <c r="C291">
        <v>7</v>
      </c>
      <c r="D291">
        <f t="shared" si="4"/>
        <v>2013</v>
      </c>
      <c r="E291" s="2">
        <f>'Divs Extract'!D290+'ZBud Extract Monthly'!O290</f>
        <v>590.90523740221943</v>
      </c>
      <c r="F291" s="2">
        <f>'Strm Hydr Analysis'!D294</f>
        <v>156763.39834710743</v>
      </c>
      <c r="G291" s="2">
        <f>'Strm Hydr Analysis'!E294</f>
        <v>856.52231404958707</v>
      </c>
      <c r="H291" s="2"/>
      <c r="I291" s="2"/>
      <c r="J291" s="2"/>
      <c r="K291" s="2">
        <f>'ZBud Extract Monthly'!C290</f>
        <v>0</v>
      </c>
      <c r="L291" s="2">
        <f>'ZBud Extract Monthly'!K290</f>
        <v>7529</v>
      </c>
      <c r="M291" s="2">
        <f>'ZBud Extract Monthly'!L290</f>
        <v>94.7</v>
      </c>
      <c r="N291" s="2">
        <f>'ZBud Extract Monthly'!M290</f>
        <v>732.6</v>
      </c>
      <c r="O291" s="2">
        <f>'ZBud Extract Monthly'!V290</f>
        <v>778.07</v>
      </c>
      <c r="P291" s="2">
        <f>'ZBud Extract Monthly'!D290</f>
        <v>6671</v>
      </c>
      <c r="Q291" s="2">
        <f>'ZBud Extract Monthly'!E290</f>
        <v>675.5</v>
      </c>
      <c r="R291" s="2">
        <f>'ZBud Extract Monthly'!F290</f>
        <v>813.5</v>
      </c>
      <c r="S291" s="2">
        <f>'ZBud Extract Monthly'!G290</f>
        <v>833</v>
      </c>
      <c r="T291" s="2">
        <f>'NRL Extract'!D290</f>
        <v>5.5229999999999988</v>
      </c>
      <c r="U291" s="2">
        <f>'ZBud Extract Monthly'!H290</f>
        <v>1926.3</v>
      </c>
      <c r="V291" s="2">
        <f>'ZBud Extract Monthly'!U290</f>
        <v>707.48</v>
      </c>
      <c r="W291" s="2">
        <f>'ZBud Extract Monthly'!O290</f>
        <v>307.27</v>
      </c>
      <c r="X291" s="2">
        <f>'ZBud Extract Monthly'!N290</f>
        <v>436</v>
      </c>
      <c r="Y291" s="2">
        <f>'Strm Hydr Analysis'!F294</f>
        <v>157488.85289256193</v>
      </c>
      <c r="Z291" s="2"/>
      <c r="AA291" s="2"/>
      <c r="AB291" s="2"/>
      <c r="AC291" s="2"/>
      <c r="AD291" s="2"/>
      <c r="AE291" s="2"/>
      <c r="AF291" s="2"/>
    </row>
    <row r="292" spans="2:32" x14ac:dyDescent="0.3">
      <c r="B292">
        <v>2013</v>
      </c>
      <c r="C292">
        <v>8</v>
      </c>
      <c r="D292">
        <f t="shared" si="4"/>
        <v>2013</v>
      </c>
      <c r="E292" s="2">
        <f>'Divs Extract'!D291+'ZBud Extract Monthly'!O291</f>
        <v>573.74696456086281</v>
      </c>
      <c r="F292" s="2">
        <f>'Strm Hydr Analysis'!D295</f>
        <v>136093.11074380166</v>
      </c>
      <c r="G292" s="2">
        <f>'Strm Hydr Analysis'!E295</f>
        <v>856.52231404958707</v>
      </c>
      <c r="H292" s="2"/>
      <c r="I292" s="2"/>
      <c r="J292" s="2"/>
      <c r="K292" s="2">
        <f>'ZBud Extract Monthly'!C291</f>
        <v>14.8</v>
      </c>
      <c r="L292" s="2">
        <f>'ZBud Extract Monthly'!K291</f>
        <v>5235</v>
      </c>
      <c r="M292" s="2">
        <f>'ZBud Extract Monthly'!L291</f>
        <v>140.80000000000001</v>
      </c>
      <c r="N292" s="2">
        <f>'ZBud Extract Monthly'!M291</f>
        <v>0</v>
      </c>
      <c r="O292" s="2">
        <f>'ZBud Extract Monthly'!V291</f>
        <v>1181.92</v>
      </c>
      <c r="P292" s="2">
        <f>'ZBud Extract Monthly'!D291</f>
        <v>4913.7</v>
      </c>
      <c r="Q292" s="2">
        <f>'ZBud Extract Monthly'!E291</f>
        <v>446.9</v>
      </c>
      <c r="R292" s="2">
        <f>'ZBud Extract Monthly'!F291</f>
        <v>602.20000000000005</v>
      </c>
      <c r="S292" s="2">
        <f>'ZBud Extract Monthly'!G291</f>
        <v>340.4</v>
      </c>
      <c r="T292" s="2">
        <f>'NRL Extract'!D291</f>
        <v>5.2170000000000005</v>
      </c>
      <c r="U292" s="2">
        <f>'ZBud Extract Monthly'!H291</f>
        <v>1679.9</v>
      </c>
      <c r="V292" s="2">
        <f>'ZBud Extract Monthly'!U291</f>
        <v>546.67999999999995</v>
      </c>
      <c r="W292" s="2">
        <f>'ZBud Extract Monthly'!O291</f>
        <v>307.27</v>
      </c>
      <c r="X292" s="2">
        <f>'ZBud Extract Monthly'!N291</f>
        <v>393.69</v>
      </c>
      <c r="Y292" s="2">
        <f>'Strm Hydr Analysis'!F295</f>
        <v>137211.82809917352</v>
      </c>
      <c r="Z292" s="2"/>
      <c r="AA292" s="2"/>
      <c r="AB292" s="2"/>
      <c r="AC292" s="2"/>
      <c r="AD292" s="2"/>
      <c r="AE292" s="2"/>
      <c r="AF292" s="2"/>
    </row>
    <row r="293" spans="2:32" x14ac:dyDescent="0.3">
      <c r="B293">
        <v>2013</v>
      </c>
      <c r="C293">
        <v>9</v>
      </c>
      <c r="D293">
        <f t="shared" si="4"/>
        <v>2013</v>
      </c>
      <c r="E293" s="2">
        <f>'Divs Extract'!D292+'ZBud Extract Monthly'!O292</f>
        <v>559.98378277153552</v>
      </c>
      <c r="F293" s="2">
        <f>'Strm Hydr Analysis'!D296</f>
        <v>60784.105785123946</v>
      </c>
      <c r="G293" s="2">
        <f>'Strm Hydr Analysis'!E296</f>
        <v>1051.7950413223143</v>
      </c>
      <c r="H293" s="2"/>
      <c r="I293" s="2"/>
      <c r="J293" s="2"/>
      <c r="K293" s="2">
        <f>'ZBud Extract Monthly'!C292</f>
        <v>4697.5999999999995</v>
      </c>
      <c r="L293" s="2">
        <f>'ZBud Extract Monthly'!K292</f>
        <v>1972</v>
      </c>
      <c r="M293" s="2">
        <f>'ZBud Extract Monthly'!L292</f>
        <v>89.4</v>
      </c>
      <c r="N293" s="2">
        <f>'ZBud Extract Monthly'!M292</f>
        <v>1285.4000000000001</v>
      </c>
      <c r="O293" s="2">
        <f>'ZBud Extract Monthly'!V292</f>
        <v>1727.23</v>
      </c>
      <c r="P293" s="2">
        <f>'ZBud Extract Monthly'!D292</f>
        <v>3176.1</v>
      </c>
      <c r="Q293" s="2">
        <f>'ZBud Extract Monthly'!E292</f>
        <v>472.3</v>
      </c>
      <c r="R293" s="2">
        <f>'ZBud Extract Monthly'!F292</f>
        <v>387</v>
      </c>
      <c r="S293" s="2">
        <f>'ZBud Extract Monthly'!G292</f>
        <v>597</v>
      </c>
      <c r="T293" s="2">
        <f>'NRL Extract'!D292</f>
        <v>4.2919999999999989</v>
      </c>
      <c r="U293" s="2">
        <f>'ZBud Extract Monthly'!H292</f>
        <v>1590.2999999999997</v>
      </c>
      <c r="V293" s="2">
        <f>'ZBud Extract Monthly'!U292</f>
        <v>207.75</v>
      </c>
      <c r="W293" s="2">
        <f>'ZBud Extract Monthly'!O292</f>
        <v>297.36</v>
      </c>
      <c r="X293" s="2">
        <f>'ZBud Extract Monthly'!N292</f>
        <v>286.83999999999997</v>
      </c>
      <c r="Y293" s="2">
        <f>'Strm Hydr Analysis'!F296</f>
        <v>61895.365289256188</v>
      </c>
      <c r="Z293" s="2"/>
      <c r="AA293" s="2"/>
      <c r="AB293" s="2"/>
      <c r="AC293" s="2"/>
      <c r="AD293" s="2"/>
      <c r="AE293" s="2"/>
      <c r="AF293" s="2"/>
    </row>
    <row r="294" spans="2:32" x14ac:dyDescent="0.3">
      <c r="B294">
        <v>2013</v>
      </c>
      <c r="C294">
        <v>10</v>
      </c>
      <c r="D294">
        <f t="shared" si="4"/>
        <v>2014</v>
      </c>
      <c r="E294" s="2">
        <f>'Divs Extract'!D293+'ZBud Extract Monthly'!O293</f>
        <v>494.776408094435</v>
      </c>
      <c r="F294" s="2">
        <f>'Strm Hydr Analysis'!D297</f>
        <v>66511.537190082643</v>
      </c>
      <c r="G294" s="2">
        <f>'Strm Hydr Analysis'!E297</f>
        <v>856.52231404958707</v>
      </c>
      <c r="H294" s="2"/>
      <c r="I294" s="2"/>
      <c r="J294" s="2"/>
      <c r="K294" s="2">
        <f>'ZBud Extract Monthly'!C293</f>
        <v>694.2</v>
      </c>
      <c r="L294" s="2">
        <f>'ZBud Extract Monthly'!K293</f>
        <v>3845</v>
      </c>
      <c r="M294" s="2">
        <f>'ZBud Extract Monthly'!L293</f>
        <v>24.8</v>
      </c>
      <c r="N294" s="2">
        <f>'ZBud Extract Monthly'!M293</f>
        <v>1136.2</v>
      </c>
      <c r="O294" s="2">
        <f>'ZBud Extract Monthly'!V293</f>
        <v>1470.15</v>
      </c>
      <c r="P294" s="2">
        <f>'ZBud Extract Monthly'!D293</f>
        <v>2571.7999999999997</v>
      </c>
      <c r="Q294" s="2">
        <f>'ZBud Extract Monthly'!E293</f>
        <v>698.3</v>
      </c>
      <c r="R294" s="2">
        <f>'ZBud Extract Monthly'!F293</f>
        <v>389</v>
      </c>
      <c r="S294" s="2">
        <f>'ZBud Extract Monthly'!G293</f>
        <v>1130.3</v>
      </c>
      <c r="T294" s="2">
        <f>'NRL Extract'!D293</f>
        <v>2.9809999999999994</v>
      </c>
      <c r="U294" s="2">
        <f>'ZBud Extract Monthly'!H293</f>
        <v>1847.5</v>
      </c>
      <c r="V294" s="2">
        <f>'ZBud Extract Monthly'!U293</f>
        <v>181.83</v>
      </c>
      <c r="W294" s="2">
        <f>'ZBud Extract Monthly'!O293</f>
        <v>307.27</v>
      </c>
      <c r="X294" s="2">
        <f>'ZBud Extract Monthly'!N293</f>
        <v>190.68</v>
      </c>
      <c r="Y294" s="2">
        <f>'Strm Hydr Analysis'!F297</f>
        <v>67392.912396694199</v>
      </c>
      <c r="Z294" s="2"/>
      <c r="AA294" s="2"/>
      <c r="AB294" s="2"/>
      <c r="AC294" s="2"/>
      <c r="AD294" s="2"/>
      <c r="AE294" s="2"/>
      <c r="AF294" s="2"/>
    </row>
    <row r="295" spans="2:32" x14ac:dyDescent="0.3">
      <c r="B295">
        <v>2013</v>
      </c>
      <c r="C295">
        <v>11</v>
      </c>
      <c r="D295">
        <f t="shared" si="4"/>
        <v>2014</v>
      </c>
      <c r="E295" s="2">
        <f>'Divs Extract'!D294+'ZBud Extract Monthly'!O294</f>
        <v>411.21478781284003</v>
      </c>
      <c r="F295" s="2">
        <f>'Strm Hydr Analysis'!D298</f>
        <v>62557.626446280992</v>
      </c>
      <c r="G295" s="2">
        <f>'Strm Hydr Analysis'!E298</f>
        <v>2098.2743801652891</v>
      </c>
      <c r="H295" s="2"/>
      <c r="I295" s="2"/>
      <c r="J295" s="2"/>
      <c r="K295" s="2">
        <f>'ZBud Extract Monthly'!C294</f>
        <v>8091.4000000000005</v>
      </c>
      <c r="L295" s="2">
        <f>'ZBud Extract Monthly'!K294</f>
        <v>2629.1</v>
      </c>
      <c r="M295" s="2">
        <f>'ZBud Extract Monthly'!L294</f>
        <v>10.6</v>
      </c>
      <c r="N295" s="2">
        <f>'ZBud Extract Monthly'!M294</f>
        <v>1132.9000000000001</v>
      </c>
      <c r="O295" s="2">
        <f>'ZBud Extract Monthly'!V294</f>
        <v>1552.77</v>
      </c>
      <c r="P295" s="2">
        <f>'ZBud Extract Monthly'!D294</f>
        <v>2280</v>
      </c>
      <c r="Q295" s="2">
        <f>'ZBud Extract Monthly'!E294</f>
        <v>730.7</v>
      </c>
      <c r="R295" s="2">
        <f>'ZBud Extract Monthly'!F294</f>
        <v>302</v>
      </c>
      <c r="S295" s="2">
        <f>'ZBud Extract Monthly'!G294</f>
        <v>1631.1</v>
      </c>
      <c r="T295" s="2">
        <f>'NRL Extract'!D294</f>
        <v>1.8469999999999989</v>
      </c>
      <c r="U295" s="2">
        <f>'ZBud Extract Monthly'!H294</f>
        <v>2378.8000000000002</v>
      </c>
      <c r="V295" s="2">
        <f>'ZBud Extract Monthly'!U294</f>
        <v>188.81</v>
      </c>
      <c r="W295" s="2">
        <f>'ZBud Extract Monthly'!O294</f>
        <v>297.36</v>
      </c>
      <c r="X295" s="2">
        <f>'ZBud Extract Monthly'!N294</f>
        <v>121.59</v>
      </c>
      <c r="Y295" s="2">
        <f>'Strm Hydr Analysis'!F298</f>
        <v>63854.598347107451</v>
      </c>
      <c r="Z295" s="2"/>
      <c r="AA295" s="2"/>
      <c r="AB295" s="2"/>
      <c r="AC295" s="2"/>
      <c r="AD295" s="2"/>
      <c r="AE295" s="2"/>
      <c r="AF295" s="2"/>
    </row>
    <row r="296" spans="2:32" x14ac:dyDescent="0.3">
      <c r="B296">
        <v>2013</v>
      </c>
      <c r="C296">
        <v>12</v>
      </c>
      <c r="D296">
        <f t="shared" si="4"/>
        <v>2014</v>
      </c>
      <c r="E296" s="2">
        <f>'Divs Extract'!D295+'ZBud Extract Monthly'!O295</f>
        <v>401.29513247539739</v>
      </c>
      <c r="F296" s="2">
        <f>'Strm Hydr Analysis'!D299</f>
        <v>63566.439669421474</v>
      </c>
      <c r="G296" s="2">
        <f>'Strm Hydr Analysis'!E299</f>
        <v>926.97520661157057</v>
      </c>
      <c r="H296" s="2"/>
      <c r="I296" s="2"/>
      <c r="J296" s="2"/>
      <c r="K296" s="2">
        <f>'ZBud Extract Monthly'!C295</f>
        <v>1665.6</v>
      </c>
      <c r="L296" s="2">
        <f>'ZBud Extract Monthly'!K295</f>
        <v>2411.6999999999998</v>
      </c>
      <c r="M296" s="2">
        <f>'ZBud Extract Monthly'!L295</f>
        <v>10.6</v>
      </c>
      <c r="N296" s="2">
        <f>'ZBud Extract Monthly'!M295</f>
        <v>1103.9000000000001</v>
      </c>
      <c r="O296" s="2">
        <f>'ZBud Extract Monthly'!V295</f>
        <v>1675.92</v>
      </c>
      <c r="P296" s="2">
        <f>'ZBud Extract Monthly'!D295</f>
        <v>1934.8000000000002</v>
      </c>
      <c r="Q296" s="2">
        <f>'ZBud Extract Monthly'!E295</f>
        <v>726.8</v>
      </c>
      <c r="R296" s="2">
        <f>'ZBud Extract Monthly'!F295</f>
        <v>248.4</v>
      </c>
      <c r="S296" s="2">
        <f>'ZBud Extract Monthly'!G295</f>
        <v>1887</v>
      </c>
      <c r="T296" s="2">
        <f>'NRL Extract'!D295</f>
        <v>1.3270000000000004</v>
      </c>
      <c r="U296" s="2">
        <f>'ZBud Extract Monthly'!H295</f>
        <v>1921.5</v>
      </c>
      <c r="V296" s="2">
        <f>'ZBud Extract Monthly'!U295</f>
        <v>158.47</v>
      </c>
      <c r="W296" s="2">
        <f>'ZBud Extract Monthly'!O295</f>
        <v>307.27</v>
      </c>
      <c r="X296" s="2">
        <f>'ZBud Extract Monthly'!N295</f>
        <v>111.25</v>
      </c>
      <c r="Y296" s="2">
        <f>'Strm Hydr Analysis'!F299</f>
        <v>64441.606611570256</v>
      </c>
      <c r="Z296" s="2"/>
      <c r="AA296" s="2"/>
      <c r="AB296" s="2"/>
      <c r="AC296" s="2"/>
      <c r="AD296" s="2"/>
      <c r="AE296" s="2"/>
      <c r="AF296" s="2"/>
    </row>
    <row r="297" spans="2:32" x14ac:dyDescent="0.3">
      <c r="B297">
        <v>2014</v>
      </c>
      <c r="C297">
        <v>1</v>
      </c>
      <c r="D297">
        <f t="shared" si="4"/>
        <v>2014</v>
      </c>
      <c r="E297" s="2">
        <f>'Divs Extract'!D296+'ZBud Extract Monthly'!O296</f>
        <v>400.26300466355764</v>
      </c>
      <c r="F297" s="2">
        <f>'Strm Hydr Analysis'!D300</f>
        <v>62424.971900826458</v>
      </c>
      <c r="G297" s="2">
        <f>'Strm Hydr Analysis'!E300</f>
        <v>1289.1570247933887</v>
      </c>
      <c r="H297" s="2"/>
      <c r="I297" s="2"/>
      <c r="J297" s="2"/>
      <c r="K297" s="2">
        <f>'ZBud Extract Monthly'!C296</f>
        <v>2031.4</v>
      </c>
      <c r="L297" s="2">
        <f>'ZBud Extract Monthly'!K296</f>
        <v>3650.4</v>
      </c>
      <c r="M297" s="2">
        <f>'ZBud Extract Monthly'!L296</f>
        <v>18.600000000000001</v>
      </c>
      <c r="N297" s="2">
        <f>'ZBud Extract Monthly'!M296</f>
        <v>1190.4000000000001</v>
      </c>
      <c r="O297" s="2">
        <f>'ZBud Extract Monthly'!V296</f>
        <v>1466.43</v>
      </c>
      <c r="P297" s="2">
        <f>'ZBud Extract Monthly'!D296</f>
        <v>2472.2999999999997</v>
      </c>
      <c r="Q297" s="2">
        <f>'ZBud Extract Monthly'!E296</f>
        <v>336.7</v>
      </c>
      <c r="R297" s="2">
        <f>'ZBud Extract Monthly'!F296</f>
        <v>344.2</v>
      </c>
      <c r="S297" s="2">
        <f>'ZBud Extract Monthly'!G296</f>
        <v>1147.5</v>
      </c>
      <c r="T297" s="2">
        <f>'NRL Extract'!D296</f>
        <v>1.5089999999999999</v>
      </c>
      <c r="U297" s="2">
        <f>'ZBud Extract Monthly'!H296</f>
        <v>1985.6000000000001</v>
      </c>
      <c r="V297" s="2">
        <f>'ZBud Extract Monthly'!U296</f>
        <v>180.88</v>
      </c>
      <c r="W297" s="2">
        <f>'ZBud Extract Monthly'!O296</f>
        <v>307.27</v>
      </c>
      <c r="X297" s="2">
        <f>'ZBud Extract Monthly'!N296</f>
        <v>49.3</v>
      </c>
      <c r="Y297" s="2">
        <f>'Strm Hydr Analysis'!F300</f>
        <v>63286.393388429766</v>
      </c>
      <c r="Z297" s="2"/>
      <c r="AA297" s="2"/>
      <c r="AB297" s="2"/>
      <c r="AC297" s="2"/>
      <c r="AD297" s="2"/>
      <c r="AE297" s="2"/>
      <c r="AF297" s="2"/>
    </row>
    <row r="298" spans="2:32" x14ac:dyDescent="0.3">
      <c r="B298">
        <v>2014</v>
      </c>
      <c r="C298">
        <v>2</v>
      </c>
      <c r="D298">
        <f t="shared" si="4"/>
        <v>2014</v>
      </c>
      <c r="E298" s="2">
        <f>'Divs Extract'!D297+'ZBud Extract Monthly'!O297</f>
        <v>352.85411408815901</v>
      </c>
      <c r="F298" s="2">
        <f>'Strm Hydr Analysis'!D301</f>
        <v>51417.619834710735</v>
      </c>
      <c r="G298" s="2">
        <f>'Strm Hydr Analysis'!E301</f>
        <v>15390.30743801654</v>
      </c>
      <c r="H298" s="2"/>
      <c r="I298" s="2"/>
      <c r="J298" s="2"/>
      <c r="K298" s="2">
        <f>'ZBud Extract Monthly'!C297</f>
        <v>30841.3</v>
      </c>
      <c r="L298" s="2">
        <f>'ZBud Extract Monthly'!K297</f>
        <v>290.39999999999998</v>
      </c>
      <c r="M298" s="2">
        <f>'ZBud Extract Monthly'!L297</f>
        <v>86.8</v>
      </c>
      <c r="N298" s="2">
        <f>'ZBud Extract Monthly'!M297</f>
        <v>0</v>
      </c>
      <c r="O298" s="2">
        <f>'ZBud Extract Monthly'!V297</f>
        <v>2286.14</v>
      </c>
      <c r="P298" s="2">
        <f>'ZBud Extract Monthly'!D297</f>
        <v>1990.5</v>
      </c>
      <c r="Q298" s="2">
        <f>'ZBud Extract Monthly'!E297</f>
        <v>890.7</v>
      </c>
      <c r="R298" s="2">
        <f>'ZBud Extract Monthly'!F297</f>
        <v>248.6</v>
      </c>
      <c r="S298" s="2">
        <f>'ZBud Extract Monthly'!G297</f>
        <v>2918</v>
      </c>
      <c r="T298" s="2">
        <f>'NRL Extract'!D297</f>
        <v>1.1619999999999999</v>
      </c>
      <c r="U298" s="2">
        <f>'ZBud Extract Monthly'!H297</f>
        <v>8305.2000000000007</v>
      </c>
      <c r="V298" s="2">
        <f>'ZBud Extract Monthly'!U297</f>
        <v>288.61</v>
      </c>
      <c r="W298" s="2">
        <f>'ZBud Extract Monthly'!O297</f>
        <v>277.52999999999997</v>
      </c>
      <c r="X298" s="2">
        <f>'ZBud Extract Monthly'!N297</f>
        <v>45.68</v>
      </c>
      <c r="Y298" s="2">
        <f>'Strm Hydr Analysis'!F301</f>
        <v>54526.710743801654</v>
      </c>
      <c r="Z298" s="2"/>
      <c r="AA298" s="2"/>
      <c r="AB298" s="2"/>
      <c r="AC298" s="2"/>
      <c r="AD298" s="2"/>
      <c r="AE298" s="2"/>
      <c r="AF298" s="2"/>
    </row>
    <row r="299" spans="2:32" x14ac:dyDescent="0.3">
      <c r="B299">
        <v>2014</v>
      </c>
      <c r="C299">
        <v>3</v>
      </c>
      <c r="D299">
        <f t="shared" si="4"/>
        <v>2014</v>
      </c>
      <c r="E299" s="2">
        <f>'Divs Extract'!D298+'ZBud Extract Monthly'!O298</f>
        <v>413.64702702702698</v>
      </c>
      <c r="F299" s="2">
        <f>'Strm Hydr Analysis'!D302</f>
        <v>51215.543801652915</v>
      </c>
      <c r="G299" s="2">
        <f>'Strm Hydr Analysis'!E302</f>
        <v>8258.4396694214829</v>
      </c>
      <c r="H299" s="2"/>
      <c r="I299" s="2"/>
      <c r="J299" s="2"/>
      <c r="K299" s="2">
        <f>'ZBud Extract Monthly'!C298</f>
        <v>25698.300000000003</v>
      </c>
      <c r="L299" s="2">
        <f>'ZBud Extract Monthly'!K298</f>
        <v>178.9</v>
      </c>
      <c r="M299" s="2">
        <f>'ZBud Extract Monthly'!L298</f>
        <v>139</v>
      </c>
      <c r="N299" s="2">
        <f>'ZBud Extract Monthly'!M298</f>
        <v>0</v>
      </c>
      <c r="O299" s="2">
        <f>'ZBud Extract Monthly'!V298</f>
        <v>3291.85</v>
      </c>
      <c r="P299" s="2">
        <f>'ZBud Extract Monthly'!D298</f>
        <v>3252.2</v>
      </c>
      <c r="Q299" s="2">
        <f>'ZBud Extract Monthly'!E298</f>
        <v>1512.9</v>
      </c>
      <c r="R299" s="2">
        <f>'ZBud Extract Monthly'!F298</f>
        <v>604.29999999999995</v>
      </c>
      <c r="S299" s="2">
        <f>'ZBud Extract Monthly'!G298</f>
        <v>5761.8</v>
      </c>
      <c r="T299" s="2">
        <f>'NRL Extract'!D298</f>
        <v>1.784</v>
      </c>
      <c r="U299" s="2">
        <f>'ZBud Extract Monthly'!H298</f>
        <v>11630.5</v>
      </c>
      <c r="V299" s="2">
        <f>'ZBud Extract Monthly'!U298</f>
        <v>226.88</v>
      </c>
      <c r="W299" s="2">
        <f>'ZBud Extract Monthly'!O298</f>
        <v>307.27</v>
      </c>
      <c r="X299" s="2">
        <f>'ZBud Extract Monthly'!N298</f>
        <v>53.33</v>
      </c>
      <c r="Y299" s="2">
        <f>'Strm Hydr Analysis'!F302</f>
        <v>54001.646280991736</v>
      </c>
      <c r="Z299" s="2"/>
      <c r="AA299" s="2"/>
      <c r="AB299" s="2"/>
      <c r="AC299" s="2"/>
      <c r="AD299" s="2"/>
      <c r="AE299" s="2"/>
      <c r="AF299" s="2"/>
    </row>
    <row r="300" spans="2:32" x14ac:dyDescent="0.3">
      <c r="B300">
        <v>2014</v>
      </c>
      <c r="C300">
        <v>4</v>
      </c>
      <c r="D300">
        <f t="shared" si="4"/>
        <v>2014</v>
      </c>
      <c r="E300" s="2">
        <f>'Divs Extract'!D299+'ZBud Extract Monthly'!O299</f>
        <v>430.84268096514751</v>
      </c>
      <c r="F300" s="2">
        <f>'Strm Hydr Analysis'!D303</f>
        <v>49402.076033057871</v>
      </c>
      <c r="G300" s="2">
        <f>'Strm Hydr Analysis'!E303</f>
        <v>1327.9140495867762</v>
      </c>
      <c r="H300" s="2"/>
      <c r="I300" s="2"/>
      <c r="J300" s="2"/>
      <c r="K300" s="2">
        <f>'ZBud Extract Monthly'!C299</f>
        <v>4281.3</v>
      </c>
      <c r="L300" s="2">
        <f>'ZBud Extract Monthly'!K299</f>
        <v>2897.8999999999996</v>
      </c>
      <c r="M300" s="2">
        <f>'ZBud Extract Monthly'!L299</f>
        <v>170.1</v>
      </c>
      <c r="N300" s="2">
        <f>'ZBud Extract Monthly'!M299</f>
        <v>0</v>
      </c>
      <c r="O300" s="2">
        <f>'ZBud Extract Monthly'!V299</f>
        <v>2439.92</v>
      </c>
      <c r="P300" s="2">
        <f>'ZBud Extract Monthly'!D299</f>
        <v>3713.2</v>
      </c>
      <c r="Q300" s="2">
        <f>'ZBud Extract Monthly'!E299</f>
        <v>1596.8</v>
      </c>
      <c r="R300" s="2">
        <f>'ZBud Extract Monthly'!F299</f>
        <v>826.8</v>
      </c>
      <c r="S300" s="2">
        <f>'ZBud Extract Monthly'!G299</f>
        <v>5240.5</v>
      </c>
      <c r="T300" s="2">
        <f>'NRL Extract'!D299</f>
        <v>1.8759999999999999</v>
      </c>
      <c r="U300" s="2">
        <f>'ZBud Extract Monthly'!H299</f>
        <v>4111.3999999999996</v>
      </c>
      <c r="V300" s="2">
        <f>'ZBud Extract Monthly'!U299</f>
        <v>114.55</v>
      </c>
      <c r="W300" s="2">
        <f>'ZBud Extract Monthly'!O299</f>
        <v>297.36</v>
      </c>
      <c r="X300" s="2">
        <f>'ZBud Extract Monthly'!N299</f>
        <v>78.72</v>
      </c>
      <c r="Y300" s="2">
        <f>'Strm Hydr Analysis'!F303</f>
        <v>50642.995041322312</v>
      </c>
      <c r="Z300" s="2"/>
      <c r="AA300" s="2"/>
      <c r="AB300" s="2"/>
      <c r="AC300" s="2"/>
      <c r="AD300" s="2"/>
      <c r="AE300" s="2"/>
      <c r="AF300" s="2"/>
    </row>
    <row r="301" spans="2:32" x14ac:dyDescent="0.3">
      <c r="B301">
        <v>2014</v>
      </c>
      <c r="C301">
        <v>5</v>
      </c>
      <c r="D301">
        <f t="shared" si="4"/>
        <v>2014</v>
      </c>
      <c r="E301" s="2">
        <f>'Divs Extract'!D300+'ZBud Extract Monthly'!O300</f>
        <v>496.5813679118516</v>
      </c>
      <c r="F301" s="2">
        <f>'Strm Hydr Analysis'!D304</f>
        <v>58893.22314049588</v>
      </c>
      <c r="G301" s="2">
        <f>'Strm Hydr Analysis'!E304</f>
        <v>856.52231404958707</v>
      </c>
      <c r="H301" s="2"/>
      <c r="I301" s="2"/>
      <c r="J301" s="2"/>
      <c r="K301" s="2">
        <f>'ZBud Extract Monthly'!C300</f>
        <v>1833.2</v>
      </c>
      <c r="L301" s="2">
        <f>'ZBud Extract Monthly'!K300</f>
        <v>7727.3</v>
      </c>
      <c r="M301" s="2">
        <f>'ZBud Extract Monthly'!L300</f>
        <v>76.2</v>
      </c>
      <c r="N301" s="2">
        <f>'ZBud Extract Monthly'!M300</f>
        <v>0</v>
      </c>
      <c r="O301" s="2">
        <f>'ZBud Extract Monthly'!V300</f>
        <v>1365.96</v>
      </c>
      <c r="P301" s="2">
        <f>'ZBud Extract Monthly'!D300</f>
        <v>5746.5</v>
      </c>
      <c r="Q301" s="2">
        <f>'ZBud Extract Monthly'!E300</f>
        <v>939.9</v>
      </c>
      <c r="R301" s="2">
        <f>'ZBud Extract Monthly'!F300</f>
        <v>414.6</v>
      </c>
      <c r="S301" s="2">
        <f>'ZBud Extract Monthly'!G300</f>
        <v>2497.5</v>
      </c>
      <c r="T301" s="2">
        <f>'NRL Extract'!D300</f>
        <v>3.7389999999999999</v>
      </c>
      <c r="U301" s="2">
        <f>'ZBud Extract Monthly'!H300</f>
        <v>1822.3</v>
      </c>
      <c r="V301" s="2">
        <f>'ZBud Extract Monthly'!U300</f>
        <v>237.84</v>
      </c>
      <c r="W301" s="2">
        <f>'ZBud Extract Monthly'!O300</f>
        <v>307.27</v>
      </c>
      <c r="X301" s="2">
        <f>'ZBud Extract Monthly'!N300</f>
        <v>135.72999999999999</v>
      </c>
      <c r="Y301" s="2">
        <f>'Strm Hydr Analysis'!F304</f>
        <v>59826.029752066126</v>
      </c>
      <c r="Z301" s="2"/>
      <c r="AA301" s="2"/>
      <c r="AB301" s="2"/>
      <c r="AC301" s="2"/>
      <c r="AD301" s="2"/>
      <c r="AE301" s="2"/>
      <c r="AF301" s="2"/>
    </row>
    <row r="302" spans="2:32" x14ac:dyDescent="0.3">
      <c r="B302">
        <v>2014</v>
      </c>
      <c r="C302">
        <v>6</v>
      </c>
      <c r="D302">
        <f t="shared" si="4"/>
        <v>2014</v>
      </c>
      <c r="E302" s="2">
        <f>'Divs Extract'!D301+'ZBud Extract Monthly'!O301</f>
        <v>525.03904761904766</v>
      </c>
      <c r="F302" s="2">
        <f>'Strm Hydr Analysis'!D305</f>
        <v>70513.011570247938</v>
      </c>
      <c r="G302" s="2">
        <f>'Strm Hydr Analysis'!E305</f>
        <v>828.89256198347141</v>
      </c>
      <c r="H302" s="2"/>
      <c r="I302" s="2"/>
      <c r="J302" s="2"/>
      <c r="K302" s="2">
        <f>'ZBud Extract Monthly'!C301</f>
        <v>0</v>
      </c>
      <c r="L302" s="2">
        <f>'ZBud Extract Monthly'!K301</f>
        <v>8551.7999999999993</v>
      </c>
      <c r="M302" s="2">
        <f>'ZBud Extract Monthly'!L301</f>
        <v>59.4</v>
      </c>
      <c r="N302" s="2">
        <f>'ZBud Extract Monthly'!M301</f>
        <v>1180.9000000000001</v>
      </c>
      <c r="O302" s="2">
        <f>'ZBud Extract Monthly'!V301</f>
        <v>773.37</v>
      </c>
      <c r="P302" s="2">
        <f>'ZBud Extract Monthly'!D301</f>
        <v>6755</v>
      </c>
      <c r="Q302" s="2">
        <f>'ZBud Extract Monthly'!E301</f>
        <v>422.7</v>
      </c>
      <c r="R302" s="2">
        <f>'ZBud Extract Monthly'!F301</f>
        <v>386.9</v>
      </c>
      <c r="S302" s="2">
        <f>'ZBud Extract Monthly'!G301</f>
        <v>833.6</v>
      </c>
      <c r="T302" s="2">
        <f>'NRL Extract'!D301</f>
        <v>4.22</v>
      </c>
      <c r="U302" s="2">
        <f>'ZBud Extract Monthly'!H301</f>
        <v>1740.2000000000003</v>
      </c>
      <c r="V302" s="2">
        <f>'ZBud Extract Monthly'!U301</f>
        <v>756.96</v>
      </c>
      <c r="W302" s="2">
        <f>'ZBud Extract Monthly'!O301</f>
        <v>297.36</v>
      </c>
      <c r="X302" s="2">
        <f>'ZBud Extract Monthly'!N301</f>
        <v>159.63</v>
      </c>
      <c r="Y302" s="2">
        <f>'Strm Hydr Analysis'!F305</f>
        <v>71243.305785123972</v>
      </c>
      <c r="Z302" s="2"/>
      <c r="AA302" s="2"/>
      <c r="AB302" s="2"/>
      <c r="AC302" s="2"/>
      <c r="AD302" s="2"/>
      <c r="AE302" s="2"/>
      <c r="AF302" s="2"/>
    </row>
    <row r="303" spans="2:32" x14ac:dyDescent="0.3">
      <c r="B303">
        <v>2014</v>
      </c>
      <c r="C303">
        <v>7</v>
      </c>
      <c r="D303">
        <f t="shared" si="4"/>
        <v>2014</v>
      </c>
      <c r="E303" s="2">
        <f>'Divs Extract'!D302+'ZBud Extract Monthly'!O302</f>
        <v>582.2016360913517</v>
      </c>
      <c r="F303" s="2">
        <f>'Strm Hydr Analysis'!D306</f>
        <v>96516.912396694213</v>
      </c>
      <c r="G303" s="2">
        <f>'Strm Hydr Analysis'!E306</f>
        <v>856.52231404958707</v>
      </c>
      <c r="H303" s="2"/>
      <c r="I303" s="2"/>
      <c r="J303" s="2"/>
      <c r="K303" s="2">
        <f>'ZBud Extract Monthly'!C302</f>
        <v>58.599999999999994</v>
      </c>
      <c r="L303" s="2">
        <f>'ZBud Extract Monthly'!K302</f>
        <v>8061.5</v>
      </c>
      <c r="M303" s="2">
        <f>'ZBud Extract Monthly'!L302</f>
        <v>93.1</v>
      </c>
      <c r="N303" s="2">
        <f>'ZBud Extract Monthly'!M302</f>
        <v>866.9</v>
      </c>
      <c r="O303" s="2">
        <f>'ZBud Extract Monthly'!V302</f>
        <v>738.46</v>
      </c>
      <c r="P303" s="2">
        <f>'ZBud Extract Monthly'!D302</f>
        <v>6262.2000000000007</v>
      </c>
      <c r="Q303" s="2">
        <f>'ZBud Extract Monthly'!E302</f>
        <v>410</v>
      </c>
      <c r="R303" s="2">
        <f>'ZBud Extract Monthly'!F302</f>
        <v>803.8</v>
      </c>
      <c r="S303" s="2">
        <f>'ZBud Extract Monthly'!G302</f>
        <v>225</v>
      </c>
      <c r="T303" s="2">
        <f>'NRL Extract'!D302</f>
        <v>5.3680000000000003</v>
      </c>
      <c r="U303" s="2">
        <f>'ZBud Extract Monthly'!H302</f>
        <v>1765.4</v>
      </c>
      <c r="V303" s="2">
        <f>'ZBud Extract Monthly'!U302</f>
        <v>710.01</v>
      </c>
      <c r="W303" s="2">
        <f>'ZBud Extract Monthly'!O302</f>
        <v>307.27</v>
      </c>
      <c r="X303" s="2">
        <f>'ZBud Extract Monthly'!N302</f>
        <v>186.29</v>
      </c>
      <c r="Y303" s="2">
        <f>'Strm Hydr Analysis'!F306</f>
        <v>97224.813223140474</v>
      </c>
      <c r="Z303" s="2"/>
      <c r="AA303" s="2"/>
      <c r="AB303" s="2"/>
      <c r="AC303" s="2"/>
      <c r="AD303" s="2"/>
      <c r="AE303" s="2"/>
      <c r="AF303" s="2"/>
    </row>
    <row r="304" spans="2:32" x14ac:dyDescent="0.3">
      <c r="B304">
        <v>2014</v>
      </c>
      <c r="C304">
        <v>8</v>
      </c>
      <c r="D304">
        <f t="shared" si="4"/>
        <v>2014</v>
      </c>
      <c r="E304" s="2">
        <f>'Divs Extract'!D303+'ZBud Extract Monthly'!O303</f>
        <v>557.30290386521301</v>
      </c>
      <c r="F304" s="2">
        <f>'Strm Hydr Analysis'!D307</f>
        <v>87826.41322314048</v>
      </c>
      <c r="G304" s="2">
        <f>'Strm Hydr Analysis'!E307</f>
        <v>856.52231404958707</v>
      </c>
      <c r="H304" s="2"/>
      <c r="I304" s="2"/>
      <c r="J304" s="2"/>
      <c r="K304" s="2">
        <f>'ZBud Extract Monthly'!C303</f>
        <v>901.3</v>
      </c>
      <c r="L304" s="2">
        <f>'ZBud Extract Monthly'!K303</f>
        <v>5278.5</v>
      </c>
      <c r="M304" s="2">
        <f>'ZBud Extract Monthly'!L303</f>
        <v>80.599999999999994</v>
      </c>
      <c r="N304" s="2">
        <f>'ZBud Extract Monthly'!M303</f>
        <v>0</v>
      </c>
      <c r="O304" s="2">
        <f>'ZBud Extract Monthly'!V303</f>
        <v>944.02</v>
      </c>
      <c r="P304" s="2">
        <f>'ZBud Extract Monthly'!D303</f>
        <v>4781.3</v>
      </c>
      <c r="Q304" s="2">
        <f>'ZBud Extract Monthly'!E303</f>
        <v>516.6</v>
      </c>
      <c r="R304" s="2">
        <f>'ZBud Extract Monthly'!F303</f>
        <v>601</v>
      </c>
      <c r="S304" s="2">
        <f>'ZBud Extract Monthly'!G303</f>
        <v>310.3</v>
      </c>
      <c r="T304" s="2">
        <f>'NRL Extract'!D303</f>
        <v>5.0699999999999985</v>
      </c>
      <c r="U304" s="2">
        <f>'ZBud Extract Monthly'!H303</f>
        <v>1528.7</v>
      </c>
      <c r="V304" s="2">
        <f>'ZBud Extract Monthly'!U303</f>
        <v>530.17999999999995</v>
      </c>
      <c r="W304" s="2">
        <f>'ZBud Extract Monthly'!O303</f>
        <v>307.27</v>
      </c>
      <c r="X304" s="2">
        <f>'ZBud Extract Monthly'!N303</f>
        <v>168.84</v>
      </c>
      <c r="Y304" s="2">
        <f>'Strm Hydr Analysis'!F307</f>
        <v>88710.981818181797</v>
      </c>
      <c r="Z304" s="2"/>
      <c r="AA304" s="2"/>
      <c r="AB304" s="2"/>
      <c r="AC304" s="2"/>
      <c r="AD304" s="2"/>
      <c r="AE304" s="2"/>
      <c r="AF304" s="2"/>
    </row>
    <row r="305" spans="2:32" x14ac:dyDescent="0.3">
      <c r="B305">
        <v>2014</v>
      </c>
      <c r="C305">
        <v>9</v>
      </c>
      <c r="D305">
        <f t="shared" si="4"/>
        <v>2014</v>
      </c>
      <c r="E305" s="2">
        <f>'Divs Extract'!D304+'ZBud Extract Monthly'!O304</f>
        <v>571.57931351220691</v>
      </c>
      <c r="F305" s="2">
        <f>'Strm Hydr Analysis'!D308</f>
        <v>57723.94710743802</v>
      </c>
      <c r="G305" s="2">
        <f>'Strm Hydr Analysis'!E308</f>
        <v>852.57520661157059</v>
      </c>
      <c r="H305" s="2"/>
      <c r="I305" s="2"/>
      <c r="J305" s="2"/>
      <c r="K305" s="2">
        <f>'ZBud Extract Monthly'!C304</f>
        <v>2918</v>
      </c>
      <c r="L305" s="2">
        <f>'ZBud Extract Monthly'!K304</f>
        <v>2454.1</v>
      </c>
      <c r="M305" s="2">
        <f>'ZBud Extract Monthly'!L304</f>
        <v>45.2</v>
      </c>
      <c r="N305" s="2">
        <f>'ZBud Extract Monthly'!M304</f>
        <v>1540.8</v>
      </c>
      <c r="O305" s="2">
        <f>'ZBud Extract Monthly'!V304</f>
        <v>897.04</v>
      </c>
      <c r="P305" s="2">
        <f>'ZBud Extract Monthly'!D304</f>
        <v>3235.7</v>
      </c>
      <c r="Q305" s="2">
        <f>'ZBud Extract Monthly'!E304</f>
        <v>407.5</v>
      </c>
      <c r="R305" s="2">
        <f>'ZBud Extract Monthly'!F304</f>
        <v>398.2</v>
      </c>
      <c r="S305" s="2">
        <f>'ZBud Extract Monthly'!G304</f>
        <v>304.2</v>
      </c>
      <c r="T305" s="2">
        <f>'NRL Extract'!D304</f>
        <v>4.157</v>
      </c>
      <c r="U305" s="2">
        <f>'ZBud Extract Monthly'!H304</f>
        <v>1287.9000000000001</v>
      </c>
      <c r="V305" s="2">
        <f>'ZBud Extract Monthly'!U304</f>
        <v>406.39</v>
      </c>
      <c r="W305" s="2">
        <f>'ZBud Extract Monthly'!O304</f>
        <v>297.36</v>
      </c>
      <c r="X305" s="2">
        <f>'ZBud Extract Monthly'!N304</f>
        <v>139.22</v>
      </c>
      <c r="Y305" s="2">
        <f>'Strm Hydr Analysis'!F308</f>
        <v>58572.495867768608</v>
      </c>
      <c r="Z305" s="2"/>
      <c r="AA305" s="2"/>
      <c r="AB305" s="2"/>
      <c r="AC305" s="2"/>
      <c r="AD305" s="2"/>
      <c r="AE305" s="2"/>
      <c r="AF305" s="2"/>
    </row>
    <row r="306" spans="2:32" x14ac:dyDescent="0.3">
      <c r="B306">
        <v>2014</v>
      </c>
      <c r="C306">
        <v>10</v>
      </c>
      <c r="D306">
        <f t="shared" si="4"/>
        <v>2015</v>
      </c>
      <c r="E306" s="2">
        <f>'Divs Extract'!D305+'ZBud Extract Monthly'!O305</f>
        <v>488.92283018867926</v>
      </c>
      <c r="F306" s="2">
        <f>'Strm Hydr Analysis'!D309</f>
        <v>66511.537190082643</v>
      </c>
      <c r="G306" s="2">
        <f>'Strm Hydr Analysis'!E309</f>
        <v>1118.3801652892562</v>
      </c>
      <c r="H306" s="2"/>
      <c r="I306" s="2"/>
      <c r="J306" s="2"/>
      <c r="K306" s="2">
        <f>'ZBud Extract Monthly'!C305</f>
        <v>4691.3999999999996</v>
      </c>
      <c r="L306" s="2">
        <f>'ZBud Extract Monthly'!K305</f>
        <v>3004</v>
      </c>
      <c r="M306" s="2">
        <f>'ZBud Extract Monthly'!L305</f>
        <v>42.5</v>
      </c>
      <c r="N306" s="2">
        <f>'ZBud Extract Monthly'!M305</f>
        <v>1176.9000000000001</v>
      </c>
      <c r="O306" s="2">
        <f>'ZBud Extract Monthly'!V305</f>
        <v>898.18</v>
      </c>
      <c r="P306" s="2">
        <f>'ZBud Extract Monthly'!D305</f>
        <v>2276.5</v>
      </c>
      <c r="Q306" s="2">
        <f>'ZBud Extract Monthly'!E305</f>
        <v>810.9</v>
      </c>
      <c r="R306" s="2">
        <f>'ZBud Extract Monthly'!F305</f>
        <v>378.1</v>
      </c>
      <c r="S306" s="2">
        <f>'ZBud Extract Monthly'!G305</f>
        <v>1180.2</v>
      </c>
      <c r="T306" s="2">
        <f>'NRL Extract'!D305</f>
        <v>2.9819999999999984</v>
      </c>
      <c r="U306" s="2">
        <f>'ZBud Extract Monthly'!H305</f>
        <v>1719.8000000000002</v>
      </c>
      <c r="V306" s="2">
        <f>'ZBud Extract Monthly'!U305</f>
        <v>368.95</v>
      </c>
      <c r="W306" s="2">
        <f>'ZBud Extract Monthly'!O305</f>
        <v>307.27</v>
      </c>
      <c r="X306" s="2">
        <f>'ZBud Extract Monthly'!N305</f>
        <v>84.25</v>
      </c>
      <c r="Y306" s="2">
        <f>'Strm Hydr Analysis'!F309</f>
        <v>67426.948760330575</v>
      </c>
      <c r="Z306" s="2"/>
      <c r="AA306" s="2"/>
      <c r="AB306" s="2"/>
      <c r="AC306" s="2"/>
      <c r="AD306" s="2"/>
      <c r="AE306" s="2"/>
      <c r="AF306" s="2"/>
    </row>
    <row r="307" spans="2:32" x14ac:dyDescent="0.3">
      <c r="B307">
        <v>2014</v>
      </c>
      <c r="C307">
        <v>11</v>
      </c>
      <c r="D307">
        <f t="shared" si="4"/>
        <v>2015</v>
      </c>
      <c r="E307" s="2">
        <f>'Divs Extract'!D306+'ZBud Extract Monthly'!O306</f>
        <v>416.34070844686653</v>
      </c>
      <c r="F307" s="2">
        <f>'Strm Hydr Analysis'!D310</f>
        <v>62557.626446280992</v>
      </c>
      <c r="G307" s="2">
        <f>'Strm Hydr Analysis'!E310</f>
        <v>2805.3818181818174</v>
      </c>
      <c r="H307" s="2"/>
      <c r="I307" s="2"/>
      <c r="J307" s="2"/>
      <c r="K307" s="2">
        <f>'ZBud Extract Monthly'!C306</f>
        <v>14028.5</v>
      </c>
      <c r="L307" s="2">
        <f>'ZBud Extract Monthly'!K306</f>
        <v>471.40000000000003</v>
      </c>
      <c r="M307" s="2">
        <f>'ZBud Extract Monthly'!L306</f>
        <v>23.9</v>
      </c>
      <c r="N307" s="2">
        <f>'ZBud Extract Monthly'!M306</f>
        <v>984.1</v>
      </c>
      <c r="O307" s="2">
        <f>'ZBud Extract Monthly'!V306</f>
        <v>1327.96</v>
      </c>
      <c r="P307" s="2">
        <f>'ZBud Extract Monthly'!D306</f>
        <v>1479.4</v>
      </c>
      <c r="Q307" s="2">
        <f>'ZBud Extract Monthly'!E306</f>
        <v>775.7</v>
      </c>
      <c r="R307" s="2">
        <f>'ZBud Extract Monthly'!F306</f>
        <v>187.1</v>
      </c>
      <c r="S307" s="2">
        <f>'ZBud Extract Monthly'!G306</f>
        <v>2067</v>
      </c>
      <c r="T307" s="2">
        <f>'NRL Extract'!D306</f>
        <v>1.8439999999999994</v>
      </c>
      <c r="U307" s="2">
        <f>'ZBud Extract Monthly'!H306</f>
        <v>2597.1000000000004</v>
      </c>
      <c r="V307" s="2">
        <f>'ZBud Extract Monthly'!U306</f>
        <v>216.28</v>
      </c>
      <c r="W307" s="2">
        <f>'ZBud Extract Monthly'!O306</f>
        <v>297.36</v>
      </c>
      <c r="X307" s="2">
        <f>'ZBud Extract Monthly'!N306</f>
        <v>55.96</v>
      </c>
      <c r="Y307" s="2">
        <f>'Strm Hydr Analysis'!F310</f>
        <v>63851.821487603316</v>
      </c>
      <c r="Z307" s="2"/>
      <c r="AA307" s="2"/>
      <c r="AB307" s="2"/>
      <c r="AC307" s="2"/>
      <c r="AD307" s="2"/>
      <c r="AE307" s="2"/>
      <c r="AF307" s="2"/>
    </row>
    <row r="308" spans="2:32" x14ac:dyDescent="0.3">
      <c r="B308">
        <v>2014</v>
      </c>
      <c r="C308">
        <v>12</v>
      </c>
      <c r="D308">
        <f t="shared" si="4"/>
        <v>2015</v>
      </c>
      <c r="E308" s="2">
        <f>'Divs Extract'!D307+'ZBud Extract Monthly'!O307</f>
        <v>403.28030534351143</v>
      </c>
      <c r="F308" s="2">
        <f>'Strm Hydr Analysis'!D311</f>
        <v>63566.439669421474</v>
      </c>
      <c r="G308" s="2">
        <f>'Strm Hydr Analysis'!E311</f>
        <v>14909.851239669428</v>
      </c>
      <c r="H308" s="2"/>
      <c r="I308" s="2"/>
      <c r="J308" s="2"/>
      <c r="K308" s="2">
        <f>'ZBud Extract Monthly'!C307</f>
        <v>47850.3</v>
      </c>
      <c r="L308" s="2">
        <f>'ZBud Extract Monthly'!K307</f>
        <v>319.3</v>
      </c>
      <c r="M308" s="2">
        <f>'ZBud Extract Monthly'!L307</f>
        <v>22.2</v>
      </c>
      <c r="N308" s="2">
        <f>'ZBud Extract Monthly'!M307</f>
        <v>824.5</v>
      </c>
      <c r="O308" s="2">
        <f>'ZBud Extract Monthly'!V307</f>
        <v>4594.4799999999996</v>
      </c>
      <c r="P308" s="2">
        <f>'ZBud Extract Monthly'!D307</f>
        <v>1081.4000000000001</v>
      </c>
      <c r="Q308" s="2">
        <f>'ZBud Extract Monthly'!E307</f>
        <v>557</v>
      </c>
      <c r="R308" s="2">
        <f>'ZBud Extract Monthly'!F307</f>
        <v>127</v>
      </c>
      <c r="S308" s="2">
        <f>'ZBud Extract Monthly'!G307</f>
        <v>1795.7</v>
      </c>
      <c r="T308" s="2">
        <f>'NRL Extract'!D307</f>
        <v>1.3169999999999999</v>
      </c>
      <c r="U308" s="2">
        <f>'ZBud Extract Monthly'!H307</f>
        <v>28815.1</v>
      </c>
      <c r="V308" s="2">
        <f>'ZBud Extract Monthly'!U307</f>
        <v>329.24</v>
      </c>
      <c r="W308" s="2">
        <f>'ZBud Extract Monthly'!O307</f>
        <v>307.27</v>
      </c>
      <c r="X308" s="2">
        <f>'ZBud Extract Monthly'!N307</f>
        <v>53.4</v>
      </c>
      <c r="Y308" s="2">
        <f>'Strm Hydr Analysis'!F311</f>
        <v>69328.958677685965</v>
      </c>
      <c r="Z308" s="2"/>
      <c r="AA308" s="2"/>
      <c r="AB308" s="2"/>
      <c r="AC308" s="2"/>
      <c r="AD308" s="2"/>
      <c r="AE308" s="2"/>
      <c r="AF308" s="2"/>
    </row>
    <row r="309" spans="2:32" x14ac:dyDescent="0.3">
      <c r="B309">
        <v>2015</v>
      </c>
      <c r="C309">
        <v>1</v>
      </c>
      <c r="D309">
        <f t="shared" si="4"/>
        <v>2015</v>
      </c>
      <c r="E309" s="2">
        <f>'Divs Extract'!D308+'ZBud Extract Monthly'!O308</f>
        <v>403.21596397598398</v>
      </c>
      <c r="F309" s="2">
        <f>'Strm Hydr Analysis'!D312</f>
        <v>58599.94710743802</v>
      </c>
      <c r="G309" s="2">
        <f>'Strm Hydr Analysis'!E312</f>
        <v>856.52231404958707</v>
      </c>
      <c r="H309" s="2"/>
      <c r="I309" s="2"/>
      <c r="J309" s="2"/>
      <c r="K309" s="2">
        <f>'ZBud Extract Monthly'!C308</f>
        <v>518.20000000000005</v>
      </c>
      <c r="L309" s="2">
        <f>'ZBud Extract Monthly'!K308</f>
        <v>1446.6</v>
      </c>
      <c r="M309" s="2">
        <f>'ZBud Extract Monthly'!L308</f>
        <v>21.3</v>
      </c>
      <c r="N309" s="2">
        <f>'ZBud Extract Monthly'!M308</f>
        <v>1048</v>
      </c>
      <c r="O309" s="2">
        <f>'ZBud Extract Monthly'!V308</f>
        <v>2784.45</v>
      </c>
      <c r="P309" s="2">
        <f>'ZBud Extract Monthly'!D308</f>
        <v>1885.8000000000002</v>
      </c>
      <c r="Q309" s="2">
        <f>'ZBud Extract Monthly'!E308</f>
        <v>789.7</v>
      </c>
      <c r="R309" s="2">
        <f>'ZBud Extract Monthly'!F308</f>
        <v>226.5</v>
      </c>
      <c r="S309" s="2">
        <f>'ZBud Extract Monthly'!G308</f>
        <v>2984.8</v>
      </c>
      <c r="T309" s="2">
        <f>'NRL Extract'!D308</f>
        <v>1.506</v>
      </c>
      <c r="U309" s="2">
        <f>'ZBud Extract Monthly'!H308</f>
        <v>2823.2</v>
      </c>
      <c r="V309" s="2">
        <f>'ZBud Extract Monthly'!U308</f>
        <v>115.06</v>
      </c>
      <c r="W309" s="2">
        <f>'ZBud Extract Monthly'!O308</f>
        <v>307.27</v>
      </c>
      <c r="X309" s="2">
        <f>'ZBud Extract Monthly'!N308</f>
        <v>50.48</v>
      </c>
      <c r="Y309" s="2">
        <f>'Strm Hydr Analysis'!F312</f>
        <v>59729.236363636366</v>
      </c>
      <c r="Z309" s="2"/>
      <c r="AA309" s="2"/>
      <c r="AB309" s="2"/>
      <c r="AC309" s="2"/>
      <c r="AD309" s="2"/>
      <c r="AE309" s="2"/>
      <c r="AF309" s="2"/>
    </row>
    <row r="310" spans="2:32" x14ac:dyDescent="0.3">
      <c r="B310">
        <v>2015</v>
      </c>
      <c r="C310">
        <v>2</v>
      </c>
      <c r="D310">
        <f t="shared" si="4"/>
        <v>2015</v>
      </c>
      <c r="E310" s="2">
        <f>'Divs Extract'!D309+'ZBud Extract Monthly'!O309</f>
        <v>358.88034602076124</v>
      </c>
      <c r="F310" s="2">
        <f>'Strm Hydr Analysis'!D313</f>
        <v>53950.552066115692</v>
      </c>
      <c r="G310" s="2">
        <f>'Strm Hydr Analysis'!E313</f>
        <v>4939.1404958677622</v>
      </c>
      <c r="H310" s="2"/>
      <c r="I310" s="2"/>
      <c r="J310" s="2"/>
      <c r="K310" s="2">
        <f>'ZBud Extract Monthly'!C309</f>
        <v>14929.8</v>
      </c>
      <c r="L310" s="2">
        <f>'ZBud Extract Monthly'!K309</f>
        <v>704.1</v>
      </c>
      <c r="M310" s="2">
        <f>'ZBud Extract Monthly'!L309</f>
        <v>18.600000000000001</v>
      </c>
      <c r="N310" s="2">
        <f>'ZBud Extract Monthly'!M309</f>
        <v>0</v>
      </c>
      <c r="O310" s="2">
        <f>'ZBud Extract Monthly'!V309</f>
        <v>2355.5300000000002</v>
      </c>
      <c r="P310" s="2">
        <f>'ZBud Extract Monthly'!D309</f>
        <v>2387.7999999999997</v>
      </c>
      <c r="Q310" s="2">
        <f>'ZBud Extract Monthly'!E309</f>
        <v>1086.8</v>
      </c>
      <c r="R310" s="2">
        <f>'ZBud Extract Monthly'!F309</f>
        <v>297.8</v>
      </c>
      <c r="S310" s="2">
        <f>'ZBud Extract Monthly'!G309</f>
        <v>3838.1</v>
      </c>
      <c r="T310" s="2">
        <f>'NRL Extract'!D309</f>
        <v>1.1609999999999994</v>
      </c>
      <c r="U310" s="2">
        <f>'ZBud Extract Monthly'!H309</f>
        <v>4553.1000000000004</v>
      </c>
      <c r="V310" s="2">
        <f>'ZBud Extract Monthly'!U309</f>
        <v>163.41999999999999</v>
      </c>
      <c r="W310" s="2">
        <f>'ZBud Extract Monthly'!O309</f>
        <v>277.52999999999997</v>
      </c>
      <c r="X310" s="2">
        <f>'ZBud Extract Monthly'!N309</f>
        <v>41.95</v>
      </c>
      <c r="Y310" s="2">
        <f>'Strm Hydr Analysis'!F313</f>
        <v>55704.614876033054</v>
      </c>
      <c r="Z310" s="2"/>
      <c r="AA310" s="2"/>
      <c r="AB310" s="2"/>
      <c r="AC310" s="2"/>
      <c r="AD310" s="2"/>
      <c r="AE310" s="2"/>
      <c r="AF310" s="2"/>
    </row>
    <row r="311" spans="2:32" x14ac:dyDescent="0.3">
      <c r="B311">
        <v>2015</v>
      </c>
      <c r="C311">
        <v>3</v>
      </c>
      <c r="D311">
        <f t="shared" si="4"/>
        <v>2015</v>
      </c>
      <c r="E311" s="2">
        <f>'Divs Extract'!D310+'ZBud Extract Monthly'!O310</f>
        <v>424.25920134983124</v>
      </c>
      <c r="F311" s="2">
        <f>'Strm Hydr Analysis'!D314</f>
        <v>50710.195041322324</v>
      </c>
      <c r="G311" s="2">
        <f>'Strm Hydr Analysis'!E314</f>
        <v>856.52231404958707</v>
      </c>
      <c r="H311" s="2"/>
      <c r="I311" s="2"/>
      <c r="J311" s="2"/>
      <c r="K311" s="2">
        <f>'ZBud Extract Monthly'!C310</f>
        <v>1615.1</v>
      </c>
      <c r="L311" s="2">
        <f>'ZBud Extract Monthly'!K310</f>
        <v>2914.2</v>
      </c>
      <c r="M311" s="2">
        <f>'ZBud Extract Monthly'!L310</f>
        <v>25.7</v>
      </c>
      <c r="N311" s="2">
        <f>'ZBud Extract Monthly'!M310</f>
        <v>0</v>
      </c>
      <c r="O311" s="2">
        <f>'ZBud Extract Monthly'!V310</f>
        <v>2025.01</v>
      </c>
      <c r="P311" s="2">
        <f>'ZBud Extract Monthly'!D310</f>
        <v>3161.4</v>
      </c>
      <c r="Q311" s="2">
        <f>'ZBud Extract Monthly'!E310</f>
        <v>856.4</v>
      </c>
      <c r="R311" s="2">
        <f>'ZBud Extract Monthly'!F310</f>
        <v>705.9</v>
      </c>
      <c r="S311" s="2">
        <f>'ZBud Extract Monthly'!G310</f>
        <v>3817</v>
      </c>
      <c r="T311" s="2">
        <f>'NRL Extract'!D310</f>
        <v>1.7869999999999993</v>
      </c>
      <c r="U311" s="2">
        <f>'ZBud Extract Monthly'!H310</f>
        <v>1453.3</v>
      </c>
      <c r="V311" s="2">
        <f>'ZBud Extract Monthly'!U310</f>
        <v>118.02</v>
      </c>
      <c r="W311" s="2">
        <f>'ZBud Extract Monthly'!O310</f>
        <v>307.27</v>
      </c>
      <c r="X311" s="2">
        <f>'ZBud Extract Monthly'!N310</f>
        <v>54.48</v>
      </c>
      <c r="Y311" s="2">
        <f>'Strm Hydr Analysis'!F314</f>
        <v>51689.494214876031</v>
      </c>
      <c r="Z311" s="2"/>
      <c r="AA311" s="2"/>
      <c r="AB311" s="2"/>
      <c r="AC311" s="2"/>
      <c r="AD311" s="2"/>
      <c r="AE311" s="2"/>
      <c r="AF311" s="2"/>
    </row>
    <row r="312" spans="2:32" x14ac:dyDescent="0.3">
      <c r="B312">
        <v>2015</v>
      </c>
      <c r="C312">
        <v>4</v>
      </c>
      <c r="D312">
        <f t="shared" si="4"/>
        <v>2015</v>
      </c>
      <c r="E312" s="2">
        <f>'Divs Extract'!D311+'ZBud Extract Monthly'!O311</f>
        <v>429.36477724100916</v>
      </c>
      <c r="F312" s="2">
        <f>'Strm Hydr Analysis'!D315</f>
        <v>61663.953719008285</v>
      </c>
      <c r="G312" s="2">
        <f>'Strm Hydr Analysis'!E315</f>
        <v>1650.4661157024791</v>
      </c>
      <c r="H312" s="2"/>
      <c r="I312" s="2"/>
      <c r="J312" s="2"/>
      <c r="K312" s="2">
        <f>'ZBud Extract Monthly'!C311</f>
        <v>8278</v>
      </c>
      <c r="L312" s="2">
        <f>'ZBud Extract Monthly'!K311</f>
        <v>5914.8</v>
      </c>
      <c r="M312" s="2">
        <f>'ZBud Extract Monthly'!L311</f>
        <v>28.5</v>
      </c>
      <c r="N312" s="2">
        <f>'ZBud Extract Monthly'!M311</f>
        <v>0</v>
      </c>
      <c r="O312" s="2">
        <f>'ZBud Extract Monthly'!V311</f>
        <v>1335.76</v>
      </c>
      <c r="P312" s="2">
        <f>'ZBud Extract Monthly'!D311</f>
        <v>3934</v>
      </c>
      <c r="Q312" s="2">
        <f>'ZBud Extract Monthly'!E311</f>
        <v>1168.5</v>
      </c>
      <c r="R312" s="2">
        <f>'ZBud Extract Monthly'!F311</f>
        <v>615.1</v>
      </c>
      <c r="S312" s="2">
        <f>'ZBud Extract Monthly'!G311</f>
        <v>3326.2</v>
      </c>
      <c r="T312" s="2">
        <f>'NRL Extract'!D311</f>
        <v>1.8729999999999998</v>
      </c>
      <c r="U312" s="2">
        <f>'ZBud Extract Monthly'!H311</f>
        <v>1930.5000000000002</v>
      </c>
      <c r="V312" s="2">
        <f>'ZBud Extract Monthly'!U311</f>
        <v>226.45</v>
      </c>
      <c r="W312" s="2">
        <f>'ZBud Extract Monthly'!O311</f>
        <v>297.36</v>
      </c>
      <c r="X312" s="2">
        <f>'ZBud Extract Monthly'!N311</f>
        <v>70.8</v>
      </c>
      <c r="Y312" s="2">
        <f>'Strm Hydr Analysis'!F315</f>
        <v>62762.717355371926</v>
      </c>
      <c r="Z312" s="2"/>
      <c r="AA312" s="2"/>
      <c r="AB312" s="2"/>
      <c r="AC312" s="2"/>
      <c r="AD312" s="2"/>
      <c r="AE312" s="2"/>
      <c r="AF312" s="2"/>
    </row>
    <row r="313" spans="2:32" x14ac:dyDescent="0.3">
      <c r="B313">
        <v>2015</v>
      </c>
      <c r="C313">
        <v>5</v>
      </c>
      <c r="D313">
        <f t="shared" si="4"/>
        <v>2015</v>
      </c>
      <c r="E313" s="2">
        <f>'Divs Extract'!D312+'ZBud Extract Monthly'!O312</f>
        <v>495.92868746637976</v>
      </c>
      <c r="F313" s="2">
        <f>'Strm Hydr Analysis'!D316</f>
        <v>96932.985123966966</v>
      </c>
      <c r="G313" s="2">
        <f>'Strm Hydr Analysis'!E316</f>
        <v>856.52231404958707</v>
      </c>
      <c r="H313" s="2"/>
      <c r="I313" s="2"/>
      <c r="J313" s="2"/>
      <c r="K313" s="2">
        <f>'ZBud Extract Monthly'!C312</f>
        <v>1.4</v>
      </c>
      <c r="L313" s="2">
        <f>'ZBud Extract Monthly'!K312</f>
        <v>6931</v>
      </c>
      <c r="M313" s="2">
        <f>'ZBud Extract Monthly'!L312</f>
        <v>35.4</v>
      </c>
      <c r="N313" s="2">
        <f>'ZBud Extract Monthly'!M312</f>
        <v>0</v>
      </c>
      <c r="O313" s="2">
        <f>'ZBud Extract Monthly'!V312</f>
        <v>959.56</v>
      </c>
      <c r="P313" s="2">
        <f>'ZBud Extract Monthly'!D312</f>
        <v>5305.1</v>
      </c>
      <c r="Q313" s="2">
        <f>'ZBud Extract Monthly'!E312</f>
        <v>585.79999999999995</v>
      </c>
      <c r="R313" s="2">
        <f>'ZBud Extract Monthly'!F312</f>
        <v>103.4</v>
      </c>
      <c r="S313" s="2">
        <f>'ZBud Extract Monthly'!G312</f>
        <v>1432.6</v>
      </c>
      <c r="T313" s="2">
        <f>'NRL Extract'!D312</f>
        <v>3.7349999999999999</v>
      </c>
      <c r="U313" s="2">
        <f>'ZBud Extract Monthly'!H312</f>
        <v>1596.1</v>
      </c>
      <c r="V313" s="2">
        <f>'ZBud Extract Monthly'!U312</f>
        <v>525.91999999999996</v>
      </c>
      <c r="W313" s="2">
        <f>'ZBud Extract Monthly'!O312</f>
        <v>307.27</v>
      </c>
      <c r="X313" s="2">
        <f>'ZBud Extract Monthly'!N312</f>
        <v>137.94</v>
      </c>
      <c r="Y313" s="2">
        <f>'Strm Hydr Analysis'!F316</f>
        <v>97696.363636363618</v>
      </c>
      <c r="Z313" s="2"/>
      <c r="AA313" s="2"/>
      <c r="AB313" s="2"/>
      <c r="AC313" s="2"/>
      <c r="AD313" s="2"/>
      <c r="AE313" s="2"/>
      <c r="AF313" s="2"/>
    </row>
    <row r="314" spans="2:32" x14ac:dyDescent="0.3">
      <c r="B314">
        <v>2015</v>
      </c>
      <c r="C314">
        <v>6</v>
      </c>
      <c r="D314">
        <f t="shared" si="4"/>
        <v>2015</v>
      </c>
      <c r="E314" s="2">
        <f>'Divs Extract'!D313+'ZBud Extract Monthly'!O313</f>
        <v>519.96670949321913</v>
      </c>
      <c r="F314" s="2">
        <f>'Strm Hydr Analysis'!D317</f>
        <v>103492.79999999997</v>
      </c>
      <c r="G314" s="2">
        <f>'Strm Hydr Analysis'!E317</f>
        <v>828.89256198347141</v>
      </c>
      <c r="H314" s="2"/>
      <c r="I314" s="2"/>
      <c r="J314" s="2"/>
      <c r="K314" s="2">
        <f>'ZBud Extract Monthly'!C313</f>
        <v>255.9</v>
      </c>
      <c r="L314" s="2">
        <f>'ZBud Extract Monthly'!K313</f>
        <v>7482.4</v>
      </c>
      <c r="M314" s="2">
        <f>'ZBud Extract Monthly'!L313</f>
        <v>39.700000000000003</v>
      </c>
      <c r="N314" s="2">
        <f>'ZBud Extract Monthly'!M313</f>
        <v>1032.8</v>
      </c>
      <c r="O314" s="2">
        <f>'ZBud Extract Monthly'!V313</f>
        <v>644.35</v>
      </c>
      <c r="P314" s="2">
        <f>'ZBud Extract Monthly'!D313</f>
        <v>6086.1</v>
      </c>
      <c r="Q314" s="2">
        <f>'ZBud Extract Monthly'!E313</f>
        <v>373.8</v>
      </c>
      <c r="R314" s="2">
        <f>'ZBud Extract Monthly'!F313</f>
        <v>367.1</v>
      </c>
      <c r="S314" s="2">
        <f>'ZBud Extract Monthly'!G313</f>
        <v>537.29999999999995</v>
      </c>
      <c r="T314" s="2">
        <f>'NRL Extract'!D313</f>
        <v>4.2240000000000002</v>
      </c>
      <c r="U314" s="2">
        <f>'ZBud Extract Monthly'!H313</f>
        <v>1621.7</v>
      </c>
      <c r="V314" s="2">
        <f>'ZBud Extract Monthly'!U313</f>
        <v>711.15</v>
      </c>
      <c r="W314" s="2">
        <f>'ZBud Extract Monthly'!O313</f>
        <v>297.36</v>
      </c>
      <c r="X314" s="2">
        <f>'ZBud Extract Monthly'!N313</f>
        <v>155</v>
      </c>
      <c r="Y314" s="2">
        <f>'Strm Hydr Analysis'!F317</f>
        <v>104158.90909090907</v>
      </c>
      <c r="Z314" s="2"/>
      <c r="AA314" s="2"/>
      <c r="AB314" s="2"/>
      <c r="AC314" s="2"/>
      <c r="AD314" s="2"/>
      <c r="AE314" s="2"/>
      <c r="AF314" s="2"/>
    </row>
    <row r="315" spans="2:32" x14ac:dyDescent="0.3">
      <c r="B315">
        <v>2015</v>
      </c>
      <c r="C315">
        <v>7</v>
      </c>
      <c r="D315">
        <f t="shared" si="4"/>
        <v>2015</v>
      </c>
      <c r="E315" s="2">
        <f>'Divs Extract'!D314+'ZBud Extract Monthly'!O314</f>
        <v>589.58578947368426</v>
      </c>
      <c r="F315" s="2">
        <f>'Strm Hydr Analysis'!D318</f>
        <v>133933.28925619836</v>
      </c>
      <c r="G315" s="2">
        <f>'Strm Hydr Analysis'!E318</f>
        <v>856.52231404958707</v>
      </c>
      <c r="H315" s="2"/>
      <c r="I315" s="2"/>
      <c r="J315" s="2"/>
      <c r="K315" s="2">
        <f>'ZBud Extract Monthly'!C314</f>
        <v>218.8</v>
      </c>
      <c r="L315" s="2">
        <f>'ZBud Extract Monthly'!K314</f>
        <v>6555.2000000000007</v>
      </c>
      <c r="M315" s="2">
        <f>'ZBud Extract Monthly'!L314</f>
        <v>57.9</v>
      </c>
      <c r="N315" s="2">
        <f>'ZBud Extract Monthly'!M314</f>
        <v>738.7</v>
      </c>
      <c r="O315" s="2">
        <f>'ZBud Extract Monthly'!V314</f>
        <v>606.51</v>
      </c>
      <c r="P315" s="2">
        <f>'ZBud Extract Monthly'!D314</f>
        <v>5382.3</v>
      </c>
      <c r="Q315" s="2">
        <f>'ZBud Extract Monthly'!E314</f>
        <v>377.5</v>
      </c>
      <c r="R315" s="2">
        <f>'ZBud Extract Monthly'!F314</f>
        <v>685.7</v>
      </c>
      <c r="S315" s="2">
        <f>'ZBud Extract Monthly'!G314</f>
        <v>193.1</v>
      </c>
      <c r="T315" s="2">
        <f>'NRL Extract'!D314</f>
        <v>5.363999999999999</v>
      </c>
      <c r="U315" s="2">
        <f>'ZBud Extract Monthly'!H314</f>
        <v>1672.3000000000002</v>
      </c>
      <c r="V315" s="2">
        <f>'ZBud Extract Monthly'!U314</f>
        <v>960.41</v>
      </c>
      <c r="W315" s="2">
        <f>'ZBud Extract Monthly'!O314</f>
        <v>307.27</v>
      </c>
      <c r="X315" s="2">
        <f>'ZBud Extract Monthly'!N314</f>
        <v>181.81</v>
      </c>
      <c r="Y315" s="2">
        <f>'Strm Hydr Analysis'!F318</f>
        <v>134623.23966942145</v>
      </c>
      <c r="Z315" s="2"/>
      <c r="AA315" s="2"/>
      <c r="AB315" s="2"/>
      <c r="AC315" s="2"/>
      <c r="AD315" s="2"/>
      <c r="AE315" s="2"/>
      <c r="AF315" s="2"/>
    </row>
    <row r="316" spans="2:32" x14ac:dyDescent="0.3">
      <c r="B316">
        <v>2015</v>
      </c>
      <c r="C316">
        <v>8</v>
      </c>
      <c r="D316">
        <f t="shared" si="4"/>
        <v>2015</v>
      </c>
      <c r="E316" s="2">
        <f>'Divs Extract'!D315+'ZBud Extract Monthly'!O315</f>
        <v>566.04677508925033</v>
      </c>
      <c r="F316" s="2">
        <f>'Strm Hydr Analysis'!D319</f>
        <v>83305.804958677661</v>
      </c>
      <c r="G316" s="2">
        <f>'Strm Hydr Analysis'!E319</f>
        <v>856.52231404958707</v>
      </c>
      <c r="H316" s="2"/>
      <c r="I316" s="2"/>
      <c r="J316" s="2"/>
      <c r="K316" s="2">
        <f>'ZBud Extract Monthly'!C315</f>
        <v>87.7</v>
      </c>
      <c r="L316" s="2">
        <f>'ZBud Extract Monthly'!K315</f>
        <v>4699.8999999999996</v>
      </c>
      <c r="M316" s="2">
        <f>'ZBud Extract Monthly'!L315</f>
        <v>68.2</v>
      </c>
      <c r="N316" s="2">
        <f>'ZBud Extract Monthly'!M315</f>
        <v>0</v>
      </c>
      <c r="O316" s="2">
        <f>'ZBud Extract Monthly'!V315</f>
        <v>966.74</v>
      </c>
      <c r="P316" s="2">
        <f>'ZBud Extract Monthly'!D315</f>
        <v>4030.4</v>
      </c>
      <c r="Q316" s="2">
        <f>'ZBud Extract Monthly'!E315</f>
        <v>378.6</v>
      </c>
      <c r="R316" s="2">
        <f>'ZBud Extract Monthly'!F315</f>
        <v>528.9</v>
      </c>
      <c r="S316" s="2">
        <f>'ZBud Extract Monthly'!G315</f>
        <v>100.9</v>
      </c>
      <c r="T316" s="2">
        <f>'NRL Extract'!D315</f>
        <v>5.0670000000000002</v>
      </c>
      <c r="U316" s="2">
        <f>'ZBud Extract Monthly'!H315</f>
        <v>1488.3</v>
      </c>
      <c r="V316" s="2">
        <f>'ZBud Extract Monthly'!U315</f>
        <v>524.32000000000005</v>
      </c>
      <c r="W316" s="2">
        <f>'ZBud Extract Monthly'!O315</f>
        <v>307.27</v>
      </c>
      <c r="X316" s="2">
        <f>'ZBud Extract Monthly'!N315</f>
        <v>161.69999999999999</v>
      </c>
      <c r="Y316" s="2">
        <f>'Strm Hydr Analysis'!F319</f>
        <v>84214.631404958651</v>
      </c>
      <c r="Z316" s="2"/>
      <c r="AA316" s="2"/>
      <c r="AB316" s="2"/>
      <c r="AC316" s="2"/>
      <c r="AD316" s="2"/>
      <c r="AE316" s="2"/>
      <c r="AF316" s="2"/>
    </row>
    <row r="317" spans="2:32" x14ac:dyDescent="0.3">
      <c r="B317">
        <v>2015</v>
      </c>
      <c r="C317">
        <v>9</v>
      </c>
      <c r="D317">
        <f t="shared" si="4"/>
        <v>2015</v>
      </c>
      <c r="E317" s="2">
        <f>'Divs Extract'!D316+'ZBud Extract Monthly'!O316</f>
        <v>575.69816425120757</v>
      </c>
      <c r="F317" s="2">
        <f>'Strm Hydr Analysis'!D320</f>
        <v>50026.37355371903</v>
      </c>
      <c r="G317" s="2">
        <f>'Strm Hydr Analysis'!E320</f>
        <v>828.89256198347141</v>
      </c>
      <c r="H317" s="2"/>
      <c r="I317" s="2"/>
      <c r="J317" s="2"/>
      <c r="K317" s="2">
        <f>'ZBud Extract Monthly'!C316</f>
        <v>794.8</v>
      </c>
      <c r="L317" s="2">
        <f>'ZBud Extract Monthly'!K316</f>
        <v>2818.4</v>
      </c>
      <c r="M317" s="2">
        <f>'ZBud Extract Monthly'!L316</f>
        <v>54.4</v>
      </c>
      <c r="N317" s="2">
        <f>'ZBud Extract Monthly'!M316</f>
        <v>1375.5</v>
      </c>
      <c r="O317" s="2">
        <f>'ZBud Extract Monthly'!V316</f>
        <v>732.06</v>
      </c>
      <c r="P317" s="2">
        <f>'ZBud Extract Monthly'!D316</f>
        <v>2597</v>
      </c>
      <c r="Q317" s="2">
        <f>'ZBud Extract Monthly'!E316</f>
        <v>283.10000000000002</v>
      </c>
      <c r="R317" s="2">
        <f>'ZBud Extract Monthly'!F316</f>
        <v>289.5</v>
      </c>
      <c r="S317" s="2">
        <f>'ZBud Extract Monthly'!G316</f>
        <v>161.80000000000001</v>
      </c>
      <c r="T317" s="2">
        <f>'NRL Extract'!D316</f>
        <v>4.1599999999999966</v>
      </c>
      <c r="U317" s="2">
        <f>'ZBud Extract Monthly'!H316</f>
        <v>1288.9000000000001</v>
      </c>
      <c r="V317" s="2">
        <f>'ZBud Extract Monthly'!U316</f>
        <v>466.47</v>
      </c>
      <c r="W317" s="2">
        <f>'ZBud Extract Monthly'!O316</f>
        <v>297.36</v>
      </c>
      <c r="X317" s="2">
        <f>'ZBud Extract Monthly'!N316</f>
        <v>131.71</v>
      </c>
      <c r="Y317" s="2">
        <f>'Strm Hydr Analysis'!F320</f>
        <v>50777.018181818181</v>
      </c>
      <c r="Z317" s="2"/>
      <c r="AA317" s="2"/>
      <c r="AB317" s="2"/>
      <c r="AC317" s="2"/>
      <c r="AD317" s="2"/>
      <c r="AE317" s="2"/>
      <c r="AF317" s="2"/>
    </row>
    <row r="318" spans="2:32" x14ac:dyDescent="0.3">
      <c r="B318">
        <v>2015</v>
      </c>
      <c r="C318">
        <v>10</v>
      </c>
      <c r="D318">
        <f t="shared" si="4"/>
        <v>2016</v>
      </c>
      <c r="E318" s="2">
        <f>'Divs Extract'!D317+'ZBud Extract Monthly'!O317</f>
        <v>475.92033783783774</v>
      </c>
      <c r="F318" s="2">
        <f>'Strm Hydr Analysis'!D321</f>
        <v>50525.950413223152</v>
      </c>
      <c r="G318" s="2">
        <f>'Strm Hydr Analysis'!E321</f>
        <v>863.82148760330608</v>
      </c>
      <c r="H318" s="2"/>
      <c r="I318" s="2"/>
      <c r="J318" s="2"/>
      <c r="K318" s="2">
        <f>'ZBud Extract Monthly'!C317</f>
        <v>1643.1999999999998</v>
      </c>
      <c r="L318" s="2">
        <f>'ZBud Extract Monthly'!K317</f>
        <v>2245.4</v>
      </c>
      <c r="M318" s="2">
        <f>'ZBud Extract Monthly'!L317</f>
        <v>35.4</v>
      </c>
      <c r="N318" s="2">
        <f>'ZBud Extract Monthly'!M317</f>
        <v>881.3</v>
      </c>
      <c r="O318" s="2">
        <f>'ZBud Extract Monthly'!V317</f>
        <v>766.42</v>
      </c>
      <c r="P318" s="2">
        <f>'ZBud Extract Monthly'!D317</f>
        <v>1646.5</v>
      </c>
      <c r="Q318" s="2">
        <f>'ZBud Extract Monthly'!E317</f>
        <v>377.9</v>
      </c>
      <c r="R318" s="2">
        <f>'ZBud Extract Monthly'!F317</f>
        <v>179.2</v>
      </c>
      <c r="S318" s="2">
        <f>'ZBud Extract Monthly'!G317</f>
        <v>386.6</v>
      </c>
      <c r="T318" s="2">
        <f>'NRL Extract'!D317</f>
        <v>2.9749999999999979</v>
      </c>
      <c r="U318" s="2">
        <f>'ZBud Extract Monthly'!H317</f>
        <v>1339.7000000000003</v>
      </c>
      <c r="V318" s="2">
        <f>'ZBud Extract Monthly'!U317</f>
        <v>323.64</v>
      </c>
      <c r="W318" s="2">
        <f>'ZBud Extract Monthly'!O317</f>
        <v>307.27</v>
      </c>
      <c r="X318" s="2">
        <f>'ZBud Extract Monthly'!N317</f>
        <v>88.53</v>
      </c>
      <c r="Y318" s="2">
        <f>'Strm Hydr Analysis'!F321</f>
        <v>51267.233057851226</v>
      </c>
      <c r="Z318" s="2"/>
      <c r="AA318" s="2"/>
      <c r="AB318" s="2"/>
      <c r="AC318" s="2"/>
      <c r="AD318" s="2"/>
      <c r="AE318" s="2"/>
      <c r="AF318" s="2"/>
    </row>
    <row r="319" spans="2:32" x14ac:dyDescent="0.3">
      <c r="B319">
        <v>2015</v>
      </c>
      <c r="C319">
        <v>11</v>
      </c>
      <c r="D319">
        <f t="shared" si="4"/>
        <v>2016</v>
      </c>
      <c r="E319" s="2">
        <f>'Divs Extract'!D318+'ZBud Extract Monthly'!O318</f>
        <v>399.90585152838429</v>
      </c>
      <c r="F319" s="2">
        <f>'Strm Hydr Analysis'!D322</f>
        <v>49667.623140495882</v>
      </c>
      <c r="G319" s="2">
        <f>'Strm Hydr Analysis'!E322</f>
        <v>2674.9487603305797</v>
      </c>
      <c r="H319" s="2"/>
      <c r="I319" s="2"/>
      <c r="J319" s="2"/>
      <c r="K319" s="2">
        <f>'ZBud Extract Monthly'!C318</f>
        <v>13014.1</v>
      </c>
      <c r="L319" s="2">
        <f>'ZBud Extract Monthly'!K318</f>
        <v>526.20000000000005</v>
      </c>
      <c r="M319" s="2">
        <f>'ZBud Extract Monthly'!L318</f>
        <v>22.5</v>
      </c>
      <c r="N319" s="2">
        <f>'ZBud Extract Monthly'!M318</f>
        <v>903.9</v>
      </c>
      <c r="O319" s="2">
        <f>'ZBud Extract Monthly'!V318</f>
        <v>1035.94</v>
      </c>
      <c r="P319" s="2">
        <f>'ZBud Extract Monthly'!D318</f>
        <v>1842.1</v>
      </c>
      <c r="Q319" s="2">
        <f>'ZBud Extract Monthly'!E318</f>
        <v>707</v>
      </c>
      <c r="R319" s="2">
        <f>'ZBud Extract Monthly'!F318</f>
        <v>182.1</v>
      </c>
      <c r="S319" s="2">
        <f>'ZBud Extract Monthly'!G318</f>
        <v>2904.9</v>
      </c>
      <c r="T319" s="2">
        <f>'NRL Extract'!D318</f>
        <v>1.8399999999999996</v>
      </c>
      <c r="U319" s="2">
        <f>'ZBud Extract Monthly'!H318</f>
        <v>2788.7</v>
      </c>
      <c r="V319" s="2">
        <f>'ZBud Extract Monthly'!U318</f>
        <v>261.02</v>
      </c>
      <c r="W319" s="2">
        <f>'ZBud Extract Monthly'!O318</f>
        <v>297.36</v>
      </c>
      <c r="X319" s="2">
        <f>'ZBud Extract Monthly'!N318</f>
        <v>55.79</v>
      </c>
      <c r="Y319" s="2">
        <f>'Strm Hydr Analysis'!F322</f>
        <v>50866.869421487601</v>
      </c>
      <c r="Z319" s="2"/>
      <c r="AA319" s="2"/>
      <c r="AB319" s="2"/>
      <c r="AC319" s="2"/>
      <c r="AD319" s="2"/>
      <c r="AE319" s="2"/>
      <c r="AF319" s="2"/>
    </row>
    <row r="320" spans="2:32" x14ac:dyDescent="0.3">
      <c r="B320">
        <v>2015</v>
      </c>
      <c r="C320">
        <v>12</v>
      </c>
      <c r="D320">
        <f t="shared" si="4"/>
        <v>2016</v>
      </c>
      <c r="E320" s="2">
        <f>'Divs Extract'!D319+'ZBud Extract Monthly'!O319</f>
        <v>393.9643640517898</v>
      </c>
      <c r="F320" s="2">
        <f>'Strm Hydr Analysis'!D323</f>
        <v>50686.452892562003</v>
      </c>
      <c r="G320" s="2">
        <f>'Strm Hydr Analysis'!E323</f>
        <v>6506.3404958677656</v>
      </c>
      <c r="H320" s="2"/>
      <c r="I320" s="2"/>
      <c r="J320" s="2"/>
      <c r="K320" s="2">
        <f>'ZBud Extract Monthly'!C319</f>
        <v>16790.400000000001</v>
      </c>
      <c r="L320" s="2">
        <f>'ZBud Extract Monthly'!K319</f>
        <v>382.1</v>
      </c>
      <c r="M320" s="2">
        <f>'ZBud Extract Monthly'!L319</f>
        <v>20.7</v>
      </c>
      <c r="N320" s="2">
        <f>'ZBud Extract Monthly'!M319</f>
        <v>793.5</v>
      </c>
      <c r="O320" s="2">
        <f>'ZBud Extract Monthly'!V319</f>
        <v>1519.52</v>
      </c>
      <c r="P320" s="2">
        <f>'ZBud Extract Monthly'!D319</f>
        <v>1302.5999999999999</v>
      </c>
      <c r="Q320" s="2">
        <f>'ZBud Extract Monthly'!E319</f>
        <v>519.4</v>
      </c>
      <c r="R320" s="2">
        <f>'ZBud Extract Monthly'!F319</f>
        <v>133.69999999999999</v>
      </c>
      <c r="S320" s="2">
        <f>'ZBud Extract Monthly'!G319</f>
        <v>2399</v>
      </c>
      <c r="T320" s="2">
        <f>'NRL Extract'!D319</f>
        <v>1.3190000000000002</v>
      </c>
      <c r="U320" s="2">
        <f>'ZBud Extract Monthly'!H319</f>
        <v>6214</v>
      </c>
      <c r="V320" s="2">
        <f>'ZBud Extract Monthly'!U319</f>
        <v>287.45</v>
      </c>
      <c r="W320" s="2">
        <f>'ZBud Extract Monthly'!O319</f>
        <v>307.27</v>
      </c>
      <c r="X320" s="2">
        <f>'ZBud Extract Monthly'!N319</f>
        <v>51.61</v>
      </c>
      <c r="Y320" s="2">
        <f>'Strm Hydr Analysis'!F323</f>
        <v>52469.752066115689</v>
      </c>
      <c r="Z320" s="2"/>
      <c r="AA320" s="2"/>
      <c r="AB320" s="2"/>
      <c r="AC320" s="2"/>
      <c r="AD320" s="2"/>
      <c r="AE320" s="2"/>
      <c r="AF320" s="2"/>
    </row>
    <row r="321" spans="2:32" x14ac:dyDescent="0.3">
      <c r="B321">
        <v>2016</v>
      </c>
      <c r="C321">
        <v>1</v>
      </c>
      <c r="D321">
        <f t="shared" si="4"/>
        <v>2016</v>
      </c>
      <c r="E321" s="2">
        <f>'Divs Extract'!D320+'ZBud Extract Monthly'!O320</f>
        <v>386.16646464646465</v>
      </c>
      <c r="F321" s="2">
        <f>'Strm Hydr Analysis'!D324</f>
        <v>50513.970247933903</v>
      </c>
      <c r="G321" s="2">
        <f>'Strm Hydr Analysis'!E324</f>
        <v>12689.395041322319</v>
      </c>
      <c r="H321" s="2"/>
      <c r="I321" s="2"/>
      <c r="J321" s="2"/>
      <c r="K321" s="2">
        <f>'ZBud Extract Monthly'!C320</f>
        <v>42222.799999999996</v>
      </c>
      <c r="L321" s="2">
        <f>'ZBud Extract Monthly'!K320</f>
        <v>361.9</v>
      </c>
      <c r="M321" s="2">
        <f>'ZBud Extract Monthly'!L320</f>
        <v>18.100000000000001</v>
      </c>
      <c r="N321" s="2">
        <f>'ZBud Extract Monthly'!M320</f>
        <v>840.2</v>
      </c>
      <c r="O321" s="2">
        <f>'ZBud Extract Monthly'!V320</f>
        <v>3376.54</v>
      </c>
      <c r="P321" s="2">
        <f>'ZBud Extract Monthly'!D320</f>
        <v>1428.9</v>
      </c>
      <c r="Q321" s="2">
        <f>'ZBud Extract Monthly'!E320</f>
        <v>575.5</v>
      </c>
      <c r="R321" s="2">
        <f>'ZBud Extract Monthly'!F320</f>
        <v>145.30000000000001</v>
      </c>
      <c r="S321" s="2">
        <f>'ZBud Extract Monthly'!G320</f>
        <v>2702.9</v>
      </c>
      <c r="T321" s="2">
        <f>'NRL Extract'!D320</f>
        <v>1.5919999999999996</v>
      </c>
      <c r="U321" s="2">
        <f>'ZBud Extract Monthly'!H320</f>
        <v>23909.7</v>
      </c>
      <c r="V321" s="2">
        <f>'ZBud Extract Monthly'!U320</f>
        <v>309.68</v>
      </c>
      <c r="W321" s="2">
        <f>'ZBud Extract Monthly'!O320</f>
        <v>307.27</v>
      </c>
      <c r="X321" s="2">
        <f>'ZBud Extract Monthly'!N320</f>
        <v>46.19</v>
      </c>
      <c r="Y321" s="2">
        <f>'Strm Hydr Analysis'!F324</f>
        <v>54701.21652892563</v>
      </c>
      <c r="Z321" s="2"/>
      <c r="AA321" s="2"/>
      <c r="AB321" s="2"/>
      <c r="AC321" s="2"/>
      <c r="AD321" s="2"/>
      <c r="AE321" s="2"/>
      <c r="AF321" s="2"/>
    </row>
    <row r="322" spans="2:32" x14ac:dyDescent="0.3">
      <c r="B322">
        <v>2016</v>
      </c>
      <c r="C322">
        <v>2</v>
      </c>
      <c r="D322">
        <f t="shared" si="4"/>
        <v>2016</v>
      </c>
      <c r="E322" s="2">
        <f>'Divs Extract'!D321+'ZBud Extract Monthly'!O321</f>
        <v>362.10521472392639</v>
      </c>
      <c r="F322" s="2">
        <f>'Strm Hydr Analysis'!D325</f>
        <v>47747.246280991756</v>
      </c>
      <c r="G322" s="2">
        <f>'Strm Hydr Analysis'!E325</f>
        <v>1942.0165289256192</v>
      </c>
      <c r="H322" s="2"/>
      <c r="I322" s="2"/>
      <c r="J322" s="2"/>
      <c r="K322" s="2">
        <f>'ZBud Extract Monthly'!C321</f>
        <v>5083.1000000000004</v>
      </c>
      <c r="L322" s="2">
        <f>'ZBud Extract Monthly'!K321</f>
        <v>255.8</v>
      </c>
      <c r="M322" s="2">
        <f>'ZBud Extract Monthly'!L321</f>
        <v>19</v>
      </c>
      <c r="N322" s="2">
        <f>'ZBud Extract Monthly'!M321</f>
        <v>0</v>
      </c>
      <c r="O322" s="2">
        <f>'ZBud Extract Monthly'!V321</f>
        <v>2545.75</v>
      </c>
      <c r="P322" s="2">
        <f>'ZBud Extract Monthly'!D321</f>
        <v>2788.3</v>
      </c>
      <c r="Q322" s="2">
        <f>'ZBud Extract Monthly'!E321</f>
        <v>1071.8</v>
      </c>
      <c r="R322" s="2">
        <f>'ZBud Extract Monthly'!F321</f>
        <v>297.89999999999998</v>
      </c>
      <c r="S322" s="2">
        <f>'ZBud Extract Monthly'!G321</f>
        <v>5224.5</v>
      </c>
      <c r="T322" s="2">
        <f>'NRL Extract'!D321</f>
        <v>1.1480000000000004</v>
      </c>
      <c r="U322" s="2">
        <f>'ZBud Extract Monthly'!H321</f>
        <v>5123.2000000000007</v>
      </c>
      <c r="V322" s="2">
        <f>'ZBud Extract Monthly'!U321</f>
        <v>124.16</v>
      </c>
      <c r="W322" s="2">
        <f>'ZBud Extract Monthly'!O321</f>
        <v>287.45</v>
      </c>
      <c r="X322" s="2">
        <f>'ZBud Extract Monthly'!N321</f>
        <v>41.53</v>
      </c>
      <c r="Y322" s="2">
        <f>'Strm Hydr Analysis'!F325</f>
        <v>49159.19999999999</v>
      </c>
      <c r="Z322" s="2"/>
      <c r="AA322" s="2"/>
      <c r="AB322" s="2"/>
      <c r="AC322" s="2"/>
      <c r="AD322" s="2"/>
      <c r="AE322" s="2"/>
      <c r="AF322" s="2"/>
    </row>
    <row r="323" spans="2:32" x14ac:dyDescent="0.3">
      <c r="B323">
        <v>2016</v>
      </c>
      <c r="C323">
        <v>3</v>
      </c>
      <c r="D323">
        <f t="shared" si="4"/>
        <v>2016</v>
      </c>
      <c r="E323" s="2">
        <f>'Divs Extract'!D322+'ZBud Extract Monthly'!O322</f>
        <v>448.43221498371338</v>
      </c>
      <c r="F323" s="2">
        <f>'Strm Hydr Analysis'!D326</f>
        <v>60880.899173553727</v>
      </c>
      <c r="G323" s="2">
        <f>'Strm Hydr Analysis'!E326</f>
        <v>16756.224793388439</v>
      </c>
      <c r="H323" s="2"/>
      <c r="I323" s="2"/>
      <c r="J323" s="2"/>
      <c r="K323" s="2">
        <f>'ZBud Extract Monthly'!C322</f>
        <v>39916</v>
      </c>
      <c r="L323" s="2">
        <f>'ZBud Extract Monthly'!K322</f>
        <v>78.5</v>
      </c>
      <c r="M323" s="2">
        <f>'ZBud Extract Monthly'!L322</f>
        <v>20.7</v>
      </c>
      <c r="N323" s="2">
        <f>'ZBud Extract Monthly'!M322</f>
        <v>0</v>
      </c>
      <c r="O323" s="2">
        <f>'ZBud Extract Monthly'!V322</f>
        <v>3576.35</v>
      </c>
      <c r="P323" s="2">
        <f>'ZBud Extract Monthly'!D322</f>
        <v>2674.2000000000003</v>
      </c>
      <c r="Q323" s="2">
        <f>'ZBud Extract Monthly'!E322</f>
        <v>973.1</v>
      </c>
      <c r="R323" s="2">
        <f>'ZBud Extract Monthly'!F322</f>
        <v>450.4</v>
      </c>
      <c r="S323" s="2">
        <f>'ZBud Extract Monthly'!G322</f>
        <v>5410.8</v>
      </c>
      <c r="T323" s="2">
        <f>'NRL Extract'!D322</f>
        <v>1.8520000000000001</v>
      </c>
      <c r="U323" s="2">
        <f>'ZBud Extract Monthly'!H322</f>
        <v>19767.100000000002</v>
      </c>
      <c r="V323" s="2">
        <f>'ZBud Extract Monthly'!U322</f>
        <v>517.96</v>
      </c>
      <c r="W323" s="2">
        <f>'ZBud Extract Monthly'!O322</f>
        <v>307.27</v>
      </c>
      <c r="X323" s="2">
        <f>'ZBud Extract Monthly'!N322</f>
        <v>51.55</v>
      </c>
      <c r="Y323" s="2">
        <f>'Strm Hydr Analysis'!F326</f>
        <v>65179.239669421499</v>
      </c>
      <c r="Z323" s="2"/>
      <c r="AA323" s="2"/>
      <c r="AB323" s="2"/>
      <c r="AC323" s="2"/>
      <c r="AD323" s="2"/>
      <c r="AE323" s="2"/>
      <c r="AF323" s="2"/>
    </row>
    <row r="324" spans="2:32" x14ac:dyDescent="0.3">
      <c r="B324">
        <v>2016</v>
      </c>
      <c r="C324">
        <v>4</v>
      </c>
      <c r="D324">
        <f t="shared" si="4"/>
        <v>2016</v>
      </c>
      <c r="E324" s="2">
        <f>'Divs Extract'!D323+'ZBud Extract Monthly'!O323</f>
        <v>434.15475982532752</v>
      </c>
      <c r="F324" s="2">
        <f>'Strm Hydr Analysis'!D327</f>
        <v>60938.400000000045</v>
      </c>
      <c r="G324" s="2">
        <f>'Strm Hydr Analysis'!E327</f>
        <v>1373.4743801652887</v>
      </c>
      <c r="H324" s="2"/>
      <c r="I324" s="2"/>
      <c r="J324" s="2"/>
      <c r="K324" s="2">
        <f>'ZBud Extract Monthly'!C323</f>
        <v>3857.5</v>
      </c>
      <c r="L324" s="2">
        <f>'ZBud Extract Monthly'!K323</f>
        <v>3668.4</v>
      </c>
      <c r="M324" s="2">
        <f>'ZBud Extract Monthly'!L323</f>
        <v>25.8</v>
      </c>
      <c r="N324" s="2">
        <f>'ZBud Extract Monthly'!M323</f>
        <v>0</v>
      </c>
      <c r="O324" s="2">
        <f>'ZBud Extract Monthly'!V323</f>
        <v>2810.89</v>
      </c>
      <c r="P324" s="2">
        <f>'ZBud Extract Monthly'!D323</f>
        <v>3742.5</v>
      </c>
      <c r="Q324" s="2">
        <f>'ZBud Extract Monthly'!E323</f>
        <v>1247.5999999999999</v>
      </c>
      <c r="R324" s="2">
        <f>'ZBud Extract Monthly'!F323</f>
        <v>702.1</v>
      </c>
      <c r="S324" s="2">
        <f>'ZBud Extract Monthly'!G323</f>
        <v>4614.2</v>
      </c>
      <c r="T324" s="2">
        <f>'NRL Extract'!D323</f>
        <v>1.8399999999999996</v>
      </c>
      <c r="U324" s="2">
        <f>'ZBud Extract Monthly'!H323</f>
        <v>2287.6999999999998</v>
      </c>
      <c r="V324" s="2">
        <f>'ZBud Extract Monthly'!U323</f>
        <v>122.18</v>
      </c>
      <c r="W324" s="2">
        <f>'ZBud Extract Monthly'!O323</f>
        <v>297.36</v>
      </c>
      <c r="X324" s="2">
        <f>'ZBud Extract Monthly'!N323</f>
        <v>73.88</v>
      </c>
      <c r="Y324" s="2">
        <f>'Strm Hydr Analysis'!F327</f>
        <v>62342.955371900825</v>
      </c>
      <c r="Z324" s="2"/>
      <c r="AA324" s="2"/>
      <c r="AB324" s="2"/>
      <c r="AC324" s="2"/>
      <c r="AD324" s="2"/>
      <c r="AE324" s="2"/>
      <c r="AF324" s="2"/>
    </row>
    <row r="325" spans="2:32" x14ac:dyDescent="0.3">
      <c r="B325">
        <v>2016</v>
      </c>
      <c r="C325">
        <v>5</v>
      </c>
      <c r="D325">
        <f t="shared" si="4"/>
        <v>2016</v>
      </c>
      <c r="E325" s="2">
        <f>'Divs Extract'!D324+'ZBud Extract Monthly'!O324</f>
        <v>498.32261692650331</v>
      </c>
      <c r="F325" s="2">
        <f>'Strm Hydr Analysis'!D328</f>
        <v>98251.001652892577</v>
      </c>
      <c r="G325" s="2">
        <f>'Strm Hydr Analysis'!E328</f>
        <v>856.52231404958707</v>
      </c>
      <c r="H325" s="2"/>
      <c r="I325" s="2"/>
      <c r="J325" s="2"/>
      <c r="K325" s="2">
        <f>'ZBud Extract Monthly'!C324</f>
        <v>3264.9</v>
      </c>
      <c r="L325" s="2">
        <f>'ZBud Extract Monthly'!K324</f>
        <v>6573.5</v>
      </c>
      <c r="M325" s="2">
        <f>'ZBud Extract Monthly'!L324</f>
        <v>34.799999999999997</v>
      </c>
      <c r="N325" s="2">
        <f>'ZBud Extract Monthly'!M324</f>
        <v>0</v>
      </c>
      <c r="O325" s="2">
        <f>'ZBud Extract Monthly'!V324</f>
        <v>1256.4000000000001</v>
      </c>
      <c r="P325" s="2">
        <f>'ZBud Extract Monthly'!D324</f>
        <v>5268.7</v>
      </c>
      <c r="Q325" s="2">
        <f>'ZBud Extract Monthly'!E324</f>
        <v>757.6</v>
      </c>
      <c r="R325" s="2">
        <f>'ZBud Extract Monthly'!F324</f>
        <v>373.5</v>
      </c>
      <c r="S325" s="2">
        <f>'ZBud Extract Monthly'!G324</f>
        <v>2429.4</v>
      </c>
      <c r="T325" s="2">
        <f>'NRL Extract'!D324</f>
        <v>3.6099999999999994</v>
      </c>
      <c r="U325" s="2">
        <f>'ZBud Extract Monthly'!H324</f>
        <v>1607.6</v>
      </c>
      <c r="V325" s="2">
        <f>'ZBud Extract Monthly'!U324</f>
        <v>439.67</v>
      </c>
      <c r="W325" s="2">
        <f>'ZBud Extract Monthly'!O324</f>
        <v>307.27</v>
      </c>
      <c r="X325" s="2">
        <f>'ZBud Extract Monthly'!N324</f>
        <v>133.41</v>
      </c>
      <c r="Y325" s="2">
        <f>'Strm Hydr Analysis'!F328</f>
        <v>99182.975206611576</v>
      </c>
      <c r="Z325" s="2"/>
      <c r="AA325" s="2"/>
      <c r="AB325" s="2"/>
      <c r="AC325" s="2"/>
      <c r="AD325" s="2"/>
      <c r="AE325" s="2"/>
      <c r="AF325" s="2"/>
    </row>
    <row r="326" spans="2:32" x14ac:dyDescent="0.3">
      <c r="B326">
        <v>2016</v>
      </c>
      <c r="C326">
        <v>6</v>
      </c>
      <c r="D326">
        <f t="shared" si="4"/>
        <v>2016</v>
      </c>
      <c r="E326" s="2">
        <f>'Divs Extract'!D325+'ZBud Extract Monthly'!O325</f>
        <v>526.56856283267757</v>
      </c>
      <c r="F326" s="2">
        <f>'Strm Hydr Analysis'!D329</f>
        <v>156903.4115702479</v>
      </c>
      <c r="G326" s="2">
        <f>'Strm Hydr Analysis'!E329</f>
        <v>828.89256198347141</v>
      </c>
      <c r="H326" s="2"/>
      <c r="I326" s="2"/>
      <c r="J326" s="2"/>
      <c r="K326" s="2">
        <f>'ZBud Extract Monthly'!C325</f>
        <v>786.1</v>
      </c>
      <c r="L326" s="2">
        <f>'ZBud Extract Monthly'!K325</f>
        <v>6774.9000000000005</v>
      </c>
      <c r="M326" s="2">
        <f>'ZBud Extract Monthly'!L325</f>
        <v>43.7</v>
      </c>
      <c r="N326" s="2">
        <f>'ZBud Extract Monthly'!M325</f>
        <v>947.1</v>
      </c>
      <c r="O326" s="2">
        <f>'ZBud Extract Monthly'!V325</f>
        <v>575.29</v>
      </c>
      <c r="P326" s="2">
        <f>'ZBud Extract Monthly'!D325</f>
        <v>5996.2999999999993</v>
      </c>
      <c r="Q326" s="2">
        <f>'ZBud Extract Monthly'!E325</f>
        <v>495.9</v>
      </c>
      <c r="R326" s="2">
        <f>'ZBud Extract Monthly'!F325</f>
        <v>401</v>
      </c>
      <c r="S326" s="2">
        <f>'ZBud Extract Monthly'!G325</f>
        <v>1294.3</v>
      </c>
      <c r="T326" s="2">
        <f>'NRL Extract'!D325</f>
        <v>4.3419999999999987</v>
      </c>
      <c r="U326" s="2">
        <f>'ZBud Extract Monthly'!H325</f>
        <v>1480.8999999999999</v>
      </c>
      <c r="V326" s="2">
        <f>'ZBud Extract Monthly'!U325</f>
        <v>952.58</v>
      </c>
      <c r="W326" s="2">
        <f>'ZBud Extract Monthly'!O325</f>
        <v>297.36</v>
      </c>
      <c r="X326" s="2">
        <f>'ZBud Extract Monthly'!N325</f>
        <v>155.52000000000001</v>
      </c>
      <c r="Y326" s="2">
        <f>'Strm Hydr Analysis'!F329</f>
        <v>157531.63636363635</v>
      </c>
      <c r="Z326" s="2"/>
      <c r="AA326" s="2"/>
      <c r="AB326" s="2"/>
      <c r="AC326" s="2"/>
      <c r="AD326" s="2"/>
      <c r="AE326" s="2"/>
      <c r="AF326" s="2"/>
    </row>
    <row r="327" spans="2:32" x14ac:dyDescent="0.3">
      <c r="B327">
        <v>2016</v>
      </c>
      <c r="C327">
        <v>7</v>
      </c>
      <c r="D327">
        <f t="shared" ref="D327:D353" si="5">IF(C327&gt;9,B327+1,B327)</f>
        <v>2016</v>
      </c>
      <c r="E327" s="2">
        <f>'Divs Extract'!D326+'ZBud Extract Monthly'!O326</f>
        <v>573.85437257939566</v>
      </c>
      <c r="F327" s="2">
        <f>'Strm Hydr Analysis'!D330</f>
        <v>252849.73884297517</v>
      </c>
      <c r="G327" s="2">
        <f>'Strm Hydr Analysis'!E330</f>
        <v>856.52231404958707</v>
      </c>
      <c r="H327" s="2"/>
      <c r="I327" s="2"/>
      <c r="J327" s="2"/>
      <c r="K327" s="2">
        <f>'ZBud Extract Monthly'!C326</f>
        <v>0</v>
      </c>
      <c r="L327" s="2">
        <f>'ZBud Extract Monthly'!K326</f>
        <v>7059.7000000000007</v>
      </c>
      <c r="M327" s="2">
        <f>'ZBud Extract Monthly'!L326</f>
        <v>63.3</v>
      </c>
      <c r="N327" s="2">
        <f>'ZBud Extract Monthly'!M326</f>
        <v>734.6</v>
      </c>
      <c r="O327" s="2">
        <f>'ZBud Extract Monthly'!V326</f>
        <v>601.59</v>
      </c>
      <c r="P327" s="2">
        <f>'ZBud Extract Monthly'!D326</f>
        <v>5912.3</v>
      </c>
      <c r="Q327" s="2">
        <f>'ZBud Extract Monthly'!E326</f>
        <v>420.9</v>
      </c>
      <c r="R327" s="2">
        <f>'ZBud Extract Monthly'!F326</f>
        <v>676.8</v>
      </c>
      <c r="S327" s="2">
        <f>'ZBud Extract Monthly'!G326</f>
        <v>453.4</v>
      </c>
      <c r="T327" s="2">
        <f>'NRL Extract'!D326</f>
        <v>5.1890000000000001</v>
      </c>
      <c r="U327" s="2">
        <f>'ZBud Extract Monthly'!H326</f>
        <v>1514.7</v>
      </c>
      <c r="V327" s="2">
        <f>'ZBud Extract Monthly'!U326</f>
        <v>1424.86</v>
      </c>
      <c r="W327" s="2">
        <f>'ZBud Extract Monthly'!O326</f>
        <v>307.27</v>
      </c>
      <c r="X327" s="2">
        <f>'ZBud Extract Monthly'!N326</f>
        <v>181.39</v>
      </c>
      <c r="Y327" s="2">
        <f>'Strm Hydr Analysis'!F330</f>
        <v>253582.07603305782</v>
      </c>
      <c r="Z327" s="2"/>
      <c r="AA327" s="2"/>
      <c r="AB327" s="2"/>
      <c r="AC327" s="2"/>
      <c r="AD327" s="2"/>
      <c r="AE327" s="2"/>
      <c r="AF327" s="2"/>
    </row>
    <row r="328" spans="2:32" x14ac:dyDescent="0.3">
      <c r="B328">
        <v>2016</v>
      </c>
      <c r="C328">
        <v>8</v>
      </c>
      <c r="D328">
        <f t="shared" si="5"/>
        <v>2016</v>
      </c>
      <c r="E328" s="2">
        <f>'Divs Extract'!D327+'ZBud Extract Monthly'!O327</f>
        <v>569.4978584577625</v>
      </c>
      <c r="F328" s="2">
        <f>'Strm Hydr Analysis'!D331</f>
        <v>157478.89586776856</v>
      </c>
      <c r="G328" s="2">
        <f>'Strm Hydr Analysis'!E331</f>
        <v>856.52231404958707</v>
      </c>
      <c r="H328" s="2"/>
      <c r="I328" s="2"/>
      <c r="J328" s="2"/>
      <c r="K328" s="2">
        <f>'ZBud Extract Monthly'!C327</f>
        <v>0</v>
      </c>
      <c r="L328" s="2">
        <f>'ZBud Extract Monthly'!K327</f>
        <v>5602</v>
      </c>
      <c r="M328" s="2">
        <f>'ZBud Extract Monthly'!L327</f>
        <v>74.900000000000006</v>
      </c>
      <c r="N328" s="2">
        <f>'ZBud Extract Monthly'!M327</f>
        <v>0</v>
      </c>
      <c r="O328" s="2">
        <f>'ZBud Extract Monthly'!V327</f>
        <v>1177.08</v>
      </c>
      <c r="P328" s="2">
        <f>'ZBud Extract Monthly'!D327</f>
        <v>4458.5</v>
      </c>
      <c r="Q328" s="2">
        <f>'ZBud Extract Monthly'!E327</f>
        <v>385.7</v>
      </c>
      <c r="R328" s="2">
        <f>'ZBud Extract Monthly'!F327</f>
        <v>497.2</v>
      </c>
      <c r="S328" s="2">
        <f>'ZBud Extract Monthly'!G327</f>
        <v>217</v>
      </c>
      <c r="T328" s="2">
        <f>'NRL Extract'!D327</f>
        <v>4.9120000000000008</v>
      </c>
      <c r="U328" s="2">
        <f>'ZBud Extract Monthly'!H327</f>
        <v>1387.1</v>
      </c>
      <c r="V328" s="2">
        <f>'ZBud Extract Monthly'!U327</f>
        <v>881.67</v>
      </c>
      <c r="W328" s="2">
        <f>'ZBud Extract Monthly'!O327</f>
        <v>307.27</v>
      </c>
      <c r="X328" s="2">
        <f>'ZBud Extract Monthly'!N327</f>
        <v>164.65</v>
      </c>
      <c r="Y328" s="2">
        <f>'Strm Hydr Analysis'!F331</f>
        <v>158731.73553719008</v>
      </c>
      <c r="Z328" s="2"/>
      <c r="AA328" s="2"/>
      <c r="AB328" s="2"/>
      <c r="AC328" s="2"/>
      <c r="AD328" s="2"/>
      <c r="AE328" s="2"/>
      <c r="AF328" s="2"/>
    </row>
    <row r="329" spans="2:32" x14ac:dyDescent="0.3">
      <c r="B329">
        <v>2016</v>
      </c>
      <c r="C329">
        <v>9</v>
      </c>
      <c r="D329">
        <f t="shared" si="5"/>
        <v>2016</v>
      </c>
      <c r="E329" s="2">
        <f>'Divs Extract'!D328+'ZBud Extract Monthly'!O328</f>
        <v>606.42406473108042</v>
      </c>
      <c r="F329" s="2">
        <f>'Strm Hydr Analysis'!D332</f>
        <v>49691.484297520685</v>
      </c>
      <c r="G329" s="2">
        <f>'Strm Hydr Analysis'!E332</f>
        <v>828.89256198347141</v>
      </c>
      <c r="H329" s="2"/>
      <c r="I329" s="2"/>
      <c r="J329" s="2"/>
      <c r="K329" s="2">
        <f>'ZBud Extract Monthly'!C328</f>
        <v>0</v>
      </c>
      <c r="L329" s="2">
        <f>'ZBud Extract Monthly'!K328</f>
        <v>2567.9</v>
      </c>
      <c r="M329" s="2">
        <f>'ZBud Extract Monthly'!L328</f>
        <v>53.5</v>
      </c>
      <c r="N329" s="2">
        <f>'ZBud Extract Monthly'!M328</f>
        <v>1334.8</v>
      </c>
      <c r="O329" s="2">
        <f>'ZBud Extract Monthly'!V328</f>
        <v>1073.17</v>
      </c>
      <c r="P329" s="2">
        <f>'ZBud Extract Monthly'!D328</f>
        <v>2871.7</v>
      </c>
      <c r="Q329" s="2">
        <f>'ZBud Extract Monthly'!E328</f>
        <v>271.5</v>
      </c>
      <c r="R329" s="2">
        <f>'ZBud Extract Monthly'!F328</f>
        <v>289.8</v>
      </c>
      <c r="S329" s="2">
        <f>'ZBud Extract Monthly'!G328</f>
        <v>93.1</v>
      </c>
      <c r="T329" s="2">
        <f>'NRL Extract'!D328</f>
        <v>4.2219999999999986</v>
      </c>
      <c r="U329" s="2">
        <f>'ZBud Extract Monthly'!H328</f>
        <v>1224.9999999999998</v>
      </c>
      <c r="V329" s="2">
        <f>'ZBud Extract Monthly'!U328</f>
        <v>373.81</v>
      </c>
      <c r="W329" s="2">
        <f>'ZBud Extract Monthly'!O328</f>
        <v>297.36</v>
      </c>
      <c r="X329" s="2">
        <f>'ZBud Extract Monthly'!N328</f>
        <v>131.91</v>
      </c>
      <c r="Y329" s="2">
        <f>'Strm Hydr Analysis'!F332</f>
        <v>50641.447933884294</v>
      </c>
      <c r="Z329" s="2"/>
      <c r="AA329" s="2"/>
      <c r="AB329" s="2"/>
      <c r="AC329" s="2"/>
      <c r="AD329" s="2"/>
      <c r="AE329" s="2"/>
      <c r="AF329" s="2"/>
    </row>
    <row r="330" spans="2:32" x14ac:dyDescent="0.3">
      <c r="B330">
        <v>2016</v>
      </c>
      <c r="C330">
        <v>10</v>
      </c>
      <c r="D330">
        <f t="shared" si="5"/>
        <v>2017</v>
      </c>
      <c r="E330" s="2">
        <f>'Divs Extract'!D329+'ZBud Extract Monthly'!O329</f>
        <v>470.11557301648145</v>
      </c>
      <c r="F330" s="2">
        <f>'Strm Hydr Analysis'!D333</f>
        <v>51899.226446280984</v>
      </c>
      <c r="G330" s="2">
        <f>'Strm Hydr Analysis'!E333</f>
        <v>5519.6429752066133</v>
      </c>
      <c r="H330" s="2"/>
      <c r="I330" s="2"/>
      <c r="J330" s="2"/>
      <c r="K330" s="2">
        <f>'ZBud Extract Monthly'!C329</f>
        <v>21788.7</v>
      </c>
      <c r="L330" s="2">
        <f>'ZBud Extract Monthly'!K329</f>
        <v>1480.1</v>
      </c>
      <c r="M330" s="2">
        <f>'ZBud Extract Monthly'!L329</f>
        <v>32.1</v>
      </c>
      <c r="N330" s="2">
        <f>'ZBud Extract Monthly'!M329</f>
        <v>702.3</v>
      </c>
      <c r="O330" s="2">
        <f>'ZBud Extract Monthly'!V329</f>
        <v>1570.34</v>
      </c>
      <c r="P330" s="2">
        <f>'ZBud Extract Monthly'!D329</f>
        <v>1497.6999999999998</v>
      </c>
      <c r="Q330" s="2">
        <f>'ZBud Extract Monthly'!E329</f>
        <v>351</v>
      </c>
      <c r="R330" s="2">
        <f>'ZBud Extract Monthly'!F329</f>
        <v>126.1</v>
      </c>
      <c r="S330" s="2">
        <f>'ZBud Extract Monthly'!G329</f>
        <v>860.8</v>
      </c>
      <c r="T330" s="2">
        <f>'NRL Extract'!D329</f>
        <v>2.6209999999999991</v>
      </c>
      <c r="U330" s="2">
        <f>'ZBud Extract Monthly'!H329</f>
        <v>4245.5</v>
      </c>
      <c r="V330" s="2">
        <f>'ZBud Extract Monthly'!U329</f>
        <v>277.12</v>
      </c>
      <c r="W330" s="2">
        <f>'ZBud Extract Monthly'!O329</f>
        <v>307.27</v>
      </c>
      <c r="X330" s="2">
        <f>'ZBud Extract Monthly'!N329</f>
        <v>89.14</v>
      </c>
      <c r="Y330" s="2">
        <f>'Strm Hydr Analysis'!F333</f>
        <v>54159.828099173552</v>
      </c>
      <c r="Z330" s="2"/>
      <c r="AA330" s="2"/>
      <c r="AB330" s="2"/>
      <c r="AC330" s="2"/>
      <c r="AD330" s="2"/>
      <c r="AE330" s="2"/>
      <c r="AF330" s="2"/>
    </row>
    <row r="331" spans="2:32" x14ac:dyDescent="0.3">
      <c r="B331">
        <v>2016</v>
      </c>
      <c r="C331">
        <v>11</v>
      </c>
      <c r="D331">
        <f t="shared" si="5"/>
        <v>2017</v>
      </c>
      <c r="E331" s="2">
        <f>'Divs Extract'!D330+'ZBud Extract Monthly'!O330</f>
        <v>397.720133060389</v>
      </c>
      <c r="F331" s="2">
        <f>'Strm Hydr Analysis'!D334</f>
        <v>51013.348760330555</v>
      </c>
      <c r="G331" s="2">
        <f>'Strm Hydr Analysis'!E334</f>
        <v>4199.1272727272726</v>
      </c>
      <c r="H331" s="2"/>
      <c r="I331" s="2"/>
      <c r="J331" s="2"/>
      <c r="K331" s="2">
        <f>'ZBud Extract Monthly'!C330</f>
        <v>11345.599999999999</v>
      </c>
      <c r="L331" s="2">
        <f>'ZBud Extract Monthly'!K330</f>
        <v>423.3</v>
      </c>
      <c r="M331" s="2">
        <f>'ZBud Extract Monthly'!L330</f>
        <v>20.5</v>
      </c>
      <c r="N331" s="2">
        <f>'ZBud Extract Monthly'!M330</f>
        <v>801.6</v>
      </c>
      <c r="O331" s="2">
        <f>'ZBud Extract Monthly'!V330</f>
        <v>2103.29</v>
      </c>
      <c r="P331" s="2">
        <f>'ZBud Extract Monthly'!D330</f>
        <v>1941.6000000000001</v>
      </c>
      <c r="Q331" s="2">
        <f>'ZBud Extract Monthly'!E330</f>
        <v>581</v>
      </c>
      <c r="R331" s="2">
        <f>'ZBud Extract Monthly'!F330</f>
        <v>142.9</v>
      </c>
      <c r="S331" s="2">
        <f>'ZBud Extract Monthly'!G330</f>
        <v>2697.9</v>
      </c>
      <c r="T331" s="2">
        <f>'NRL Extract'!D330</f>
        <v>1.9629999999999996</v>
      </c>
      <c r="U331" s="2">
        <f>'ZBud Extract Monthly'!H330</f>
        <v>6930.5</v>
      </c>
      <c r="V331" s="2">
        <f>'ZBud Extract Monthly'!U330</f>
        <v>170.74</v>
      </c>
      <c r="W331" s="2">
        <f>'ZBud Extract Monthly'!O330</f>
        <v>297.36</v>
      </c>
      <c r="X331" s="2">
        <f>'ZBud Extract Monthly'!N330</f>
        <v>55.18</v>
      </c>
      <c r="Y331" s="2">
        <f>'Strm Hydr Analysis'!F334</f>
        <v>52763.00826446282</v>
      </c>
      <c r="Z331" s="2"/>
      <c r="AA331" s="2"/>
      <c r="AB331" s="2"/>
      <c r="AC331" s="2"/>
      <c r="AD331" s="2"/>
      <c r="AE331" s="2"/>
      <c r="AF331" s="2"/>
    </row>
    <row r="332" spans="2:32" x14ac:dyDescent="0.3">
      <c r="B332">
        <v>2016</v>
      </c>
      <c r="C332">
        <v>12</v>
      </c>
      <c r="D332">
        <f t="shared" si="5"/>
        <v>2017</v>
      </c>
      <c r="E332" s="2">
        <f>'Divs Extract'!D331+'ZBud Extract Monthly'!O331</f>
        <v>391.57368885324775</v>
      </c>
      <c r="F332" s="2">
        <f>'Strm Hydr Analysis'!D335</f>
        <v>52206.466115702489</v>
      </c>
      <c r="G332" s="2">
        <f>'Strm Hydr Analysis'!E335</f>
        <v>13337.315702479347</v>
      </c>
      <c r="H332" s="2"/>
      <c r="I332" s="2"/>
      <c r="J332" s="2"/>
      <c r="K332" s="2">
        <f>'ZBud Extract Monthly'!C331</f>
        <v>28917.9</v>
      </c>
      <c r="L332" s="2">
        <f>'ZBud Extract Monthly'!K331</f>
        <v>354.2</v>
      </c>
      <c r="M332" s="2">
        <f>'ZBud Extract Monthly'!L331</f>
        <v>20.5</v>
      </c>
      <c r="N332" s="2">
        <f>'ZBud Extract Monthly'!M331</f>
        <v>776.9</v>
      </c>
      <c r="O332" s="2">
        <f>'ZBud Extract Monthly'!V331</f>
        <v>3557.76</v>
      </c>
      <c r="P332" s="2">
        <f>'ZBud Extract Monthly'!D331</f>
        <v>1741.3</v>
      </c>
      <c r="Q332" s="2">
        <f>'ZBud Extract Monthly'!E331</f>
        <v>582.4</v>
      </c>
      <c r="R332" s="2">
        <f>'ZBud Extract Monthly'!F331</f>
        <v>144.9</v>
      </c>
      <c r="S332" s="2">
        <f>'ZBud Extract Monthly'!G331</f>
        <v>2696.4</v>
      </c>
      <c r="T332" s="2">
        <f>'NRL Extract'!D331</f>
        <v>1.2530000000000003</v>
      </c>
      <c r="U332" s="2">
        <f>'ZBud Extract Monthly'!H331</f>
        <v>17137.5</v>
      </c>
      <c r="V332" s="2">
        <f>'ZBud Extract Monthly'!U331</f>
        <v>270.17</v>
      </c>
      <c r="W332" s="2">
        <f>'ZBud Extract Monthly'!O331</f>
        <v>307.27</v>
      </c>
      <c r="X332" s="2">
        <f>'ZBud Extract Monthly'!N331</f>
        <v>52.1</v>
      </c>
      <c r="Y332" s="2">
        <f>'Strm Hydr Analysis'!F335</f>
        <v>56437.804958677676</v>
      </c>
      <c r="Z332" s="2"/>
      <c r="AA332" s="2"/>
      <c r="AB332" s="2"/>
      <c r="AC332" s="2"/>
      <c r="AD332" s="2"/>
      <c r="AE332" s="2"/>
      <c r="AF332" s="2"/>
    </row>
    <row r="333" spans="2:32" x14ac:dyDescent="0.3">
      <c r="B333">
        <v>2017</v>
      </c>
      <c r="C333">
        <v>1</v>
      </c>
      <c r="D333">
        <f t="shared" si="5"/>
        <v>2017</v>
      </c>
      <c r="E333" s="2">
        <f>'Divs Extract'!D332+'ZBud Extract Monthly'!O332</f>
        <v>390.13527514231498</v>
      </c>
      <c r="F333" s="2">
        <f>'Strm Hydr Analysis'!D336</f>
        <v>289726.29421487602</v>
      </c>
      <c r="G333" s="2">
        <f>'Strm Hydr Analysis'!E336</f>
        <v>22651.338842975216</v>
      </c>
      <c r="H333" s="2"/>
      <c r="I333" s="2"/>
      <c r="J333" s="2"/>
      <c r="K333" s="2">
        <f>'ZBud Extract Monthly'!C332</f>
        <v>52897.5</v>
      </c>
      <c r="L333" s="2">
        <f>'ZBud Extract Monthly'!K332</f>
        <v>374.4</v>
      </c>
      <c r="M333" s="2">
        <f>'ZBud Extract Monthly'!L332</f>
        <v>18.7</v>
      </c>
      <c r="N333" s="2">
        <f>'ZBud Extract Monthly'!M332</f>
        <v>803.9</v>
      </c>
      <c r="O333" s="2">
        <f>'ZBud Extract Monthly'!V332</f>
        <v>3820.13</v>
      </c>
      <c r="P333" s="2">
        <f>'ZBud Extract Monthly'!D332</f>
        <v>1869.8</v>
      </c>
      <c r="Q333" s="2">
        <f>'ZBud Extract Monthly'!E332</f>
        <v>646</v>
      </c>
      <c r="R333" s="2">
        <f>'ZBud Extract Monthly'!F332</f>
        <v>157.19999999999999</v>
      </c>
      <c r="S333" s="2">
        <f>'ZBud Extract Monthly'!G332</f>
        <v>2978.6</v>
      </c>
      <c r="T333" s="2">
        <f>'NRL Extract'!D332</f>
        <v>1.5880000000000003</v>
      </c>
      <c r="U333" s="2">
        <f>'ZBud Extract Monthly'!H332</f>
        <v>31352.6</v>
      </c>
      <c r="V333" s="2">
        <f>'ZBud Extract Monthly'!U332</f>
        <v>1411.93</v>
      </c>
      <c r="W333" s="2">
        <f>'ZBud Extract Monthly'!O332</f>
        <v>307.27</v>
      </c>
      <c r="X333" s="2">
        <f>'ZBud Extract Monthly'!N332</f>
        <v>46.24</v>
      </c>
      <c r="Y333" s="2">
        <f>'Strm Hydr Analysis'!F336</f>
        <v>295510.13553719001</v>
      </c>
      <c r="Z333" s="2"/>
      <c r="AA333" s="2"/>
      <c r="AB333" s="2"/>
      <c r="AC333" s="2"/>
      <c r="AD333" s="2"/>
      <c r="AE333" s="2"/>
      <c r="AF333" s="2"/>
    </row>
    <row r="334" spans="2:32" x14ac:dyDescent="0.3">
      <c r="B334">
        <v>2017</v>
      </c>
      <c r="C334">
        <v>2</v>
      </c>
      <c r="D334">
        <f t="shared" si="5"/>
        <v>2017</v>
      </c>
      <c r="E334" s="2">
        <f>'Divs Extract'!D333+'ZBud Extract Monthly'!O333</f>
        <v>353.26070175438599</v>
      </c>
      <c r="F334" s="2">
        <f>'Strm Hydr Analysis'!D337</f>
        <v>2745349.4479338843</v>
      </c>
      <c r="G334" s="2">
        <f>'Strm Hydr Analysis'!E337</f>
        <v>20745.480991735541</v>
      </c>
      <c r="H334" s="2"/>
      <c r="I334" s="2"/>
      <c r="J334" s="2"/>
      <c r="K334" s="2">
        <f>'ZBud Extract Monthly'!C333</f>
        <v>52385.9</v>
      </c>
      <c r="L334" s="2">
        <f>'ZBud Extract Monthly'!K333</f>
        <v>93.1</v>
      </c>
      <c r="M334" s="2">
        <f>'ZBud Extract Monthly'!L333</f>
        <v>18.7</v>
      </c>
      <c r="N334" s="2">
        <f>'ZBud Extract Monthly'!M333</f>
        <v>0</v>
      </c>
      <c r="O334" s="2">
        <f>'ZBud Extract Monthly'!V333</f>
        <v>5862</v>
      </c>
      <c r="P334" s="2">
        <f>'ZBud Extract Monthly'!D333</f>
        <v>2066.4</v>
      </c>
      <c r="Q334" s="2">
        <f>'ZBud Extract Monthly'!E333</f>
        <v>664.4</v>
      </c>
      <c r="R334" s="2">
        <f>'ZBud Extract Monthly'!F333</f>
        <v>175.9</v>
      </c>
      <c r="S334" s="2">
        <f>'ZBud Extract Monthly'!G333</f>
        <v>3133.6</v>
      </c>
      <c r="T334" s="2">
        <f>'NRL Extract'!D333</f>
        <v>1.1450000000000002</v>
      </c>
      <c r="U334" s="2">
        <f>'ZBud Extract Monthly'!H333</f>
        <v>30897.5</v>
      </c>
      <c r="V334" s="2">
        <f>'ZBud Extract Monthly'!U333</f>
        <v>7872.66</v>
      </c>
      <c r="W334" s="2">
        <f>'ZBud Extract Monthly'!O333</f>
        <v>277.52999999999997</v>
      </c>
      <c r="X334" s="2">
        <f>'ZBud Extract Monthly'!N333</f>
        <v>41.5</v>
      </c>
      <c r="Y334" s="2">
        <f>'Strm Hydr Analysis'!F337</f>
        <v>2749117.9438016531</v>
      </c>
      <c r="Z334" s="2"/>
      <c r="AA334" s="2"/>
      <c r="AB334" s="2"/>
      <c r="AC334" s="2"/>
      <c r="AD334" s="2"/>
      <c r="AE334" s="2"/>
      <c r="AF334" s="2"/>
    </row>
    <row r="335" spans="2:32" x14ac:dyDescent="0.3">
      <c r="B335">
        <v>2017</v>
      </c>
      <c r="C335">
        <v>3</v>
      </c>
      <c r="D335">
        <f t="shared" si="5"/>
        <v>2017</v>
      </c>
      <c r="E335" s="2">
        <f>'Divs Extract'!D334+'ZBud Extract Monthly'!O334</f>
        <v>449.48365113759485</v>
      </c>
      <c r="F335" s="2">
        <f>'Strm Hydr Analysis'!D338</f>
        <v>953621.59338842973</v>
      </c>
      <c r="G335" s="2">
        <f>'Strm Hydr Analysis'!E338</f>
        <v>5500.4826446280977</v>
      </c>
      <c r="H335" s="2"/>
      <c r="I335" s="2"/>
      <c r="J335" s="2"/>
      <c r="K335" s="2">
        <f>'ZBud Extract Monthly'!C334</f>
        <v>16262.4</v>
      </c>
      <c r="L335" s="2">
        <f>'ZBud Extract Monthly'!K334</f>
        <v>228.8</v>
      </c>
      <c r="M335" s="2">
        <f>'ZBud Extract Monthly'!L334</f>
        <v>25</v>
      </c>
      <c r="N335" s="2">
        <f>'ZBud Extract Monthly'!M334</f>
        <v>0</v>
      </c>
      <c r="O335" s="2">
        <f>'ZBud Extract Monthly'!V334</f>
        <v>9250.0400000000009</v>
      </c>
      <c r="P335" s="2">
        <f>'ZBud Extract Monthly'!D334</f>
        <v>3307.5</v>
      </c>
      <c r="Q335" s="2">
        <f>'ZBud Extract Monthly'!E334</f>
        <v>1041.7</v>
      </c>
      <c r="R335" s="2">
        <f>'ZBud Extract Monthly'!F334</f>
        <v>464.8</v>
      </c>
      <c r="S335" s="2">
        <f>'ZBud Extract Monthly'!G334</f>
        <v>5824.5</v>
      </c>
      <c r="T335" s="2">
        <f>'NRL Extract'!D334</f>
        <v>1.8539999999999999</v>
      </c>
      <c r="U335" s="2">
        <f>'ZBud Extract Monthly'!H334</f>
        <v>6365.4</v>
      </c>
      <c r="V335" s="2">
        <f>'ZBud Extract Monthly'!U334</f>
        <v>3419.5</v>
      </c>
      <c r="W335" s="2">
        <f>'ZBud Extract Monthly'!O334</f>
        <v>307.27</v>
      </c>
      <c r="X335" s="2">
        <f>'ZBud Extract Monthly'!N334</f>
        <v>51.51</v>
      </c>
      <c r="Y335" s="2">
        <f>'Strm Hydr Analysis'!F338</f>
        <v>957585.38181818184</v>
      </c>
      <c r="Z335" s="2"/>
      <c r="AA335" s="2"/>
      <c r="AB335" s="2"/>
      <c r="AC335" s="2"/>
      <c r="AD335" s="2"/>
      <c r="AE335" s="2"/>
      <c r="AF335" s="2"/>
    </row>
    <row r="336" spans="2:32" x14ac:dyDescent="0.3">
      <c r="B336">
        <v>2017</v>
      </c>
      <c r="C336">
        <v>4</v>
      </c>
      <c r="D336">
        <f t="shared" si="5"/>
        <v>2017</v>
      </c>
      <c r="E336" s="2">
        <f>'Divs Extract'!D335+'ZBud Extract Monthly'!O335</f>
        <v>430.41079191698532</v>
      </c>
      <c r="F336" s="2">
        <f>'Strm Hydr Analysis'!D339</f>
        <v>1196324.6280991735</v>
      </c>
      <c r="G336" s="2">
        <f>'Strm Hydr Analysis'!E339</f>
        <v>5584.7801652892522</v>
      </c>
      <c r="H336" s="2"/>
      <c r="I336" s="2"/>
      <c r="J336" s="2"/>
      <c r="K336" s="2">
        <f>'ZBud Extract Monthly'!C335</f>
        <v>17668</v>
      </c>
      <c r="L336" s="2">
        <f>'ZBud Extract Monthly'!K335</f>
        <v>31.1</v>
      </c>
      <c r="M336" s="2">
        <f>'ZBud Extract Monthly'!L335</f>
        <v>23.2</v>
      </c>
      <c r="N336" s="2">
        <f>'ZBud Extract Monthly'!M335</f>
        <v>0</v>
      </c>
      <c r="O336" s="2">
        <f>'ZBud Extract Monthly'!V335</f>
        <v>3662.41</v>
      </c>
      <c r="P336" s="2">
        <f>'ZBud Extract Monthly'!D335</f>
        <v>3587</v>
      </c>
      <c r="Q336" s="2">
        <f>'ZBud Extract Monthly'!E335</f>
        <v>1212.2</v>
      </c>
      <c r="R336" s="2">
        <f>'ZBud Extract Monthly'!F335</f>
        <v>573.5</v>
      </c>
      <c r="S336" s="2">
        <f>'ZBud Extract Monthly'!G335</f>
        <v>5532.8</v>
      </c>
      <c r="T336" s="2">
        <f>'NRL Extract'!D335</f>
        <v>1.8399999999999996</v>
      </c>
      <c r="U336" s="2">
        <f>'ZBud Extract Monthly'!H335</f>
        <v>8075.7</v>
      </c>
      <c r="V336" s="2">
        <f>'ZBud Extract Monthly'!U335</f>
        <v>2692.96</v>
      </c>
      <c r="W336" s="2">
        <f>'ZBud Extract Monthly'!O335</f>
        <v>297.36</v>
      </c>
      <c r="X336" s="2">
        <f>'ZBud Extract Monthly'!N335</f>
        <v>73.87</v>
      </c>
      <c r="Y336" s="2">
        <f>'Strm Hydr Analysis'!F339</f>
        <v>1197731.46446281</v>
      </c>
      <c r="Z336" s="2"/>
      <c r="AA336" s="2"/>
      <c r="AB336" s="2"/>
      <c r="AC336" s="2"/>
      <c r="AD336" s="2"/>
      <c r="AE336" s="2"/>
      <c r="AF336" s="2"/>
    </row>
    <row r="337" spans="2:32" x14ac:dyDescent="0.3">
      <c r="B337">
        <v>2017</v>
      </c>
      <c r="C337">
        <v>5</v>
      </c>
      <c r="D337">
        <f t="shared" si="5"/>
        <v>2017</v>
      </c>
      <c r="E337" s="2">
        <f>'Divs Extract'!D336+'ZBud Extract Monthly'!O336</f>
        <v>502.08793372319684</v>
      </c>
      <c r="F337" s="2">
        <f>'Strm Hydr Analysis'!D340</f>
        <v>657161.93057851226</v>
      </c>
      <c r="G337" s="2">
        <f>'Strm Hydr Analysis'!E340</f>
        <v>856.52231404958707</v>
      </c>
      <c r="H337" s="2"/>
      <c r="I337" s="2"/>
      <c r="J337" s="2"/>
      <c r="K337" s="2">
        <f>'ZBud Extract Monthly'!C336</f>
        <v>841.5</v>
      </c>
      <c r="L337" s="2">
        <f>'ZBud Extract Monthly'!K336</f>
        <v>5435.9</v>
      </c>
      <c r="M337" s="2">
        <f>'ZBud Extract Monthly'!L336</f>
        <v>35.700000000000003</v>
      </c>
      <c r="N337" s="2">
        <f>'ZBud Extract Monthly'!M336</f>
        <v>0</v>
      </c>
      <c r="O337" s="2">
        <f>'ZBud Extract Monthly'!V336</f>
        <v>6917.4</v>
      </c>
      <c r="P337" s="2">
        <f>'ZBud Extract Monthly'!D336</f>
        <v>5315.8</v>
      </c>
      <c r="Q337" s="2">
        <f>'ZBud Extract Monthly'!E336</f>
        <v>932.6</v>
      </c>
      <c r="R337" s="2">
        <f>'ZBud Extract Monthly'!F336</f>
        <v>660.4</v>
      </c>
      <c r="S337" s="2">
        <f>'ZBud Extract Monthly'!G336</f>
        <v>4031.4</v>
      </c>
      <c r="T337" s="2">
        <f>'NRL Extract'!D336</f>
        <v>3.6079999999999992</v>
      </c>
      <c r="U337" s="2">
        <f>'ZBud Extract Monthly'!H336</f>
        <v>1559.6</v>
      </c>
      <c r="V337" s="2">
        <f>'ZBud Extract Monthly'!U336</f>
        <v>1535.68</v>
      </c>
      <c r="W337" s="2">
        <f>'ZBud Extract Monthly'!O336</f>
        <v>307.27</v>
      </c>
      <c r="X337" s="2">
        <f>'ZBud Extract Monthly'!N336</f>
        <v>133.38999999999999</v>
      </c>
      <c r="Y337" s="2">
        <f>'Strm Hydr Analysis'!F340</f>
        <v>660189.83801652875</v>
      </c>
      <c r="Z337" s="2"/>
      <c r="AA337" s="2"/>
      <c r="AB337" s="2"/>
      <c r="AC337" s="2"/>
      <c r="AD337" s="2"/>
      <c r="AE337" s="2"/>
      <c r="AF337" s="2"/>
    </row>
    <row r="338" spans="2:32" x14ac:dyDescent="0.3">
      <c r="B338">
        <v>2017</v>
      </c>
      <c r="C338">
        <v>6</v>
      </c>
      <c r="D338">
        <f t="shared" si="5"/>
        <v>2017</v>
      </c>
      <c r="E338" s="2">
        <f>'Divs Extract'!D337+'ZBud Extract Monthly'!O337</f>
        <v>527.32518518518532</v>
      </c>
      <c r="F338" s="2">
        <f>'Strm Hydr Analysis'!D341</f>
        <v>234738.58512396694</v>
      </c>
      <c r="G338" s="2">
        <f>'Strm Hydr Analysis'!E341</f>
        <v>828.89256198347141</v>
      </c>
      <c r="H338" s="2"/>
      <c r="I338" s="2"/>
      <c r="J338" s="2"/>
      <c r="K338" s="2">
        <f>'ZBud Extract Monthly'!C337</f>
        <v>3296.3999999999996</v>
      </c>
      <c r="L338" s="2">
        <f>'ZBud Extract Monthly'!K337</f>
        <v>5556.9</v>
      </c>
      <c r="M338" s="2">
        <f>'ZBud Extract Monthly'!L337</f>
        <v>43.7</v>
      </c>
      <c r="N338" s="2">
        <f>'ZBud Extract Monthly'!M337</f>
        <v>935.7</v>
      </c>
      <c r="O338" s="2">
        <f>'ZBud Extract Monthly'!V337</f>
        <v>4623.04</v>
      </c>
      <c r="P338" s="2">
        <f>'ZBud Extract Monthly'!D337</f>
        <v>5484.4000000000005</v>
      </c>
      <c r="Q338" s="2">
        <f>'ZBud Extract Monthly'!E337</f>
        <v>816.9</v>
      </c>
      <c r="R338" s="2">
        <f>'ZBud Extract Monthly'!F337</f>
        <v>466.8</v>
      </c>
      <c r="S338" s="2">
        <f>'ZBud Extract Monthly'!G337</f>
        <v>2527</v>
      </c>
      <c r="T338" s="2">
        <f>'NRL Extract'!D337</f>
        <v>4.3419999999999987</v>
      </c>
      <c r="U338" s="2">
        <f>'ZBud Extract Monthly'!H337</f>
        <v>1239.3</v>
      </c>
      <c r="V338" s="2">
        <f>'ZBud Extract Monthly'!U337</f>
        <v>224.59</v>
      </c>
      <c r="W338" s="2">
        <f>'ZBud Extract Monthly'!O337</f>
        <v>297.36</v>
      </c>
      <c r="X338" s="2">
        <f>'ZBud Extract Monthly'!N337</f>
        <v>155.58000000000001</v>
      </c>
      <c r="Y338" s="2">
        <f>'Strm Hydr Analysis'!F341</f>
        <v>237079.31900826446</v>
      </c>
      <c r="Z338" s="2"/>
      <c r="AA338" s="2"/>
      <c r="AB338" s="2"/>
      <c r="AC338" s="2"/>
      <c r="AD338" s="2"/>
      <c r="AE338" s="2"/>
      <c r="AF338" s="2"/>
    </row>
    <row r="339" spans="2:32" x14ac:dyDescent="0.3">
      <c r="B339">
        <v>2017</v>
      </c>
      <c r="C339">
        <v>7</v>
      </c>
      <c r="D339">
        <f t="shared" si="5"/>
        <v>2017</v>
      </c>
      <c r="E339" s="2">
        <f>'Divs Extract'!D338+'ZBud Extract Monthly'!O338</f>
        <v>574.15557599225554</v>
      </c>
      <c r="F339" s="2">
        <f>'Strm Hydr Analysis'!D342</f>
        <v>93029.117355371869</v>
      </c>
      <c r="G339" s="2">
        <f>'Strm Hydr Analysis'!E342</f>
        <v>856.52231404958707</v>
      </c>
      <c r="H339" s="2"/>
      <c r="I339" s="2"/>
      <c r="J339" s="2"/>
      <c r="K339" s="2">
        <f>'ZBud Extract Monthly'!C338</f>
        <v>0</v>
      </c>
      <c r="L339" s="2">
        <f>'ZBud Extract Monthly'!K338</f>
        <v>6096</v>
      </c>
      <c r="M339" s="2">
        <f>'ZBud Extract Monthly'!L338</f>
        <v>61.5</v>
      </c>
      <c r="N339" s="2">
        <f>'ZBud Extract Monthly'!M338</f>
        <v>742.1</v>
      </c>
      <c r="O339" s="2">
        <f>'ZBud Extract Monthly'!V338</f>
        <v>2263.7199999999998</v>
      </c>
      <c r="P339" s="2">
        <f>'ZBud Extract Monthly'!D338</f>
        <v>5222.5</v>
      </c>
      <c r="Q339" s="2">
        <f>'ZBud Extract Monthly'!E338</f>
        <v>429</v>
      </c>
      <c r="R339" s="2">
        <f>'ZBud Extract Monthly'!F338</f>
        <v>700.8</v>
      </c>
      <c r="S339" s="2">
        <f>'ZBud Extract Monthly'!G338</f>
        <v>766</v>
      </c>
      <c r="T339" s="2">
        <f>'NRL Extract'!D338</f>
        <v>5.1899999999999995</v>
      </c>
      <c r="U339" s="2">
        <f>'ZBud Extract Monthly'!H338</f>
        <v>1223.2</v>
      </c>
      <c r="V339" s="2">
        <f>'ZBud Extract Monthly'!U338</f>
        <v>390.86</v>
      </c>
      <c r="W339" s="2">
        <f>'ZBud Extract Monthly'!O338</f>
        <v>307.27</v>
      </c>
      <c r="X339" s="2">
        <f>'ZBud Extract Monthly'!N338</f>
        <v>181.34</v>
      </c>
      <c r="Y339" s="2">
        <f>'Strm Hydr Analysis'!F342</f>
        <v>94556.667768595056</v>
      </c>
      <c r="Z339" s="2"/>
      <c r="AA339" s="2"/>
      <c r="AB339" s="2"/>
      <c r="AC339" s="2"/>
      <c r="AD339" s="2"/>
      <c r="AE339" s="2"/>
      <c r="AF339" s="2"/>
    </row>
    <row r="340" spans="2:32" x14ac:dyDescent="0.3">
      <c r="B340">
        <v>2017</v>
      </c>
      <c r="C340">
        <v>8</v>
      </c>
      <c r="D340">
        <f t="shared" si="5"/>
        <v>2017</v>
      </c>
      <c r="E340" s="2">
        <f>'Divs Extract'!D339+'ZBud Extract Monthly'!O339</f>
        <v>575.18007371007366</v>
      </c>
      <c r="F340" s="2">
        <f>'Strm Hydr Analysis'!D343</f>
        <v>81050.638016528959</v>
      </c>
      <c r="G340" s="2">
        <f>'Strm Hydr Analysis'!E343</f>
        <v>856.52231404958707</v>
      </c>
      <c r="H340" s="2"/>
      <c r="I340" s="2"/>
      <c r="J340" s="2"/>
      <c r="K340" s="2">
        <f>'ZBud Extract Monthly'!C339</f>
        <v>0</v>
      </c>
      <c r="L340" s="2">
        <f>'ZBud Extract Monthly'!K339</f>
        <v>4354.8</v>
      </c>
      <c r="M340" s="2">
        <f>'ZBud Extract Monthly'!L339</f>
        <v>77.5</v>
      </c>
      <c r="N340" s="2">
        <f>'ZBud Extract Monthly'!M339</f>
        <v>0</v>
      </c>
      <c r="O340" s="2">
        <f>'ZBud Extract Monthly'!V339</f>
        <v>1731.21</v>
      </c>
      <c r="P340" s="2">
        <f>'ZBud Extract Monthly'!D339</f>
        <v>3980.9</v>
      </c>
      <c r="Q340" s="2">
        <f>'ZBud Extract Monthly'!E339</f>
        <v>384.7</v>
      </c>
      <c r="R340" s="2">
        <f>'ZBud Extract Monthly'!F339</f>
        <v>507.6</v>
      </c>
      <c r="S340" s="2">
        <f>'ZBud Extract Monthly'!G339</f>
        <v>349.8</v>
      </c>
      <c r="T340" s="2">
        <f>'NRL Extract'!D339</f>
        <v>4.9080000000000013</v>
      </c>
      <c r="U340" s="2">
        <f>'ZBud Extract Monthly'!H339</f>
        <v>1108.5</v>
      </c>
      <c r="V340" s="2">
        <f>'ZBud Extract Monthly'!U339</f>
        <v>318.22000000000003</v>
      </c>
      <c r="W340" s="2">
        <f>'ZBud Extract Monthly'!O339</f>
        <v>307.27</v>
      </c>
      <c r="X340" s="2">
        <f>'ZBud Extract Monthly'!N339</f>
        <v>164.63</v>
      </c>
      <c r="Y340" s="2">
        <f>'Strm Hydr Analysis'!F343</f>
        <v>82499.38512396696</v>
      </c>
      <c r="Z340" s="2"/>
      <c r="AA340" s="2"/>
      <c r="AB340" s="2"/>
      <c r="AC340" s="2"/>
      <c r="AD340" s="2"/>
      <c r="AE340" s="2"/>
      <c r="AF340" s="2"/>
    </row>
    <row r="341" spans="2:32" x14ac:dyDescent="0.3">
      <c r="B341">
        <v>2017</v>
      </c>
      <c r="C341">
        <v>9</v>
      </c>
      <c r="D341">
        <f t="shared" si="5"/>
        <v>2017</v>
      </c>
      <c r="E341" s="2">
        <f>'Divs Extract'!D340+'ZBud Extract Monthly'!O340</f>
        <v>574.3087008343266</v>
      </c>
      <c r="F341" s="2">
        <f>'Strm Hydr Analysis'!D344</f>
        <v>52590.922314049589</v>
      </c>
      <c r="G341" s="2">
        <f>'Strm Hydr Analysis'!E344</f>
        <v>828.89256198347141</v>
      </c>
      <c r="H341" s="2"/>
      <c r="I341" s="2"/>
      <c r="J341" s="2"/>
      <c r="K341" s="2">
        <f>'ZBud Extract Monthly'!C340</f>
        <v>157.39999999999998</v>
      </c>
      <c r="L341" s="2">
        <f>'ZBud Extract Monthly'!K340</f>
        <v>2388.9</v>
      </c>
      <c r="M341" s="2">
        <f>'ZBud Extract Monthly'!L340</f>
        <v>63.3</v>
      </c>
      <c r="N341" s="2">
        <f>'ZBud Extract Monthly'!M340</f>
        <v>1312.5</v>
      </c>
      <c r="O341" s="2">
        <f>'ZBud Extract Monthly'!V340</f>
        <v>1652.81</v>
      </c>
      <c r="P341" s="2">
        <f>'ZBud Extract Monthly'!D340</f>
        <v>2394.9</v>
      </c>
      <c r="Q341" s="2">
        <f>'ZBud Extract Monthly'!E340</f>
        <v>294.2</v>
      </c>
      <c r="R341" s="2">
        <f>'ZBud Extract Monthly'!F340</f>
        <v>280.7</v>
      </c>
      <c r="S341" s="2">
        <f>'ZBud Extract Monthly'!G340</f>
        <v>178.3</v>
      </c>
      <c r="T341" s="2">
        <f>'NRL Extract'!D340</f>
        <v>4.2139999999999995</v>
      </c>
      <c r="U341" s="2">
        <f>'ZBud Extract Monthly'!H340</f>
        <v>1131</v>
      </c>
      <c r="V341" s="2">
        <f>'ZBud Extract Monthly'!U340</f>
        <v>212.1</v>
      </c>
      <c r="W341" s="2">
        <f>'ZBud Extract Monthly'!O340</f>
        <v>297.36</v>
      </c>
      <c r="X341" s="2">
        <f>'ZBud Extract Monthly'!N340</f>
        <v>131.88</v>
      </c>
      <c r="Y341" s="2">
        <f>'Strm Hydr Analysis'!F344</f>
        <v>53870.95537190084</v>
      </c>
      <c r="Z341" s="2"/>
      <c r="AA341" s="2"/>
      <c r="AB341" s="2"/>
      <c r="AC341" s="2"/>
      <c r="AD341" s="2"/>
      <c r="AE341" s="2"/>
      <c r="AF341" s="2"/>
    </row>
    <row r="342" spans="2:32" x14ac:dyDescent="0.3">
      <c r="B342">
        <v>2017</v>
      </c>
      <c r="C342">
        <v>10</v>
      </c>
      <c r="D342">
        <f t="shared" si="5"/>
        <v>2018</v>
      </c>
      <c r="E342" s="2">
        <f>'Divs Extract'!D341+'ZBud Extract Monthly'!O341</f>
        <v>474.0352708413368</v>
      </c>
      <c r="F342" s="2">
        <f>'Strm Hydr Analysis'!D345</f>
        <v>47313.262809917345</v>
      </c>
      <c r="G342" s="2">
        <f>'Strm Hydr Analysis'!E345</f>
        <v>1020.0198347107441</v>
      </c>
      <c r="H342" s="2"/>
      <c r="I342" s="2"/>
      <c r="J342" s="2"/>
      <c r="K342" s="2">
        <f>'ZBud Extract Monthly'!C341</f>
        <v>1874.1</v>
      </c>
      <c r="L342" s="2">
        <f>'ZBud Extract Monthly'!K341</f>
        <v>2059.6</v>
      </c>
      <c r="M342" s="2">
        <f>'ZBud Extract Monthly'!L341</f>
        <v>42.8</v>
      </c>
      <c r="N342" s="2">
        <f>'ZBud Extract Monthly'!M341</f>
        <v>861.6</v>
      </c>
      <c r="O342" s="2">
        <f>'ZBud Extract Monthly'!V341</f>
        <v>3094.41</v>
      </c>
      <c r="P342" s="2">
        <f>'ZBud Extract Monthly'!D341</f>
        <v>1531.1</v>
      </c>
      <c r="Q342" s="2">
        <f>'ZBud Extract Monthly'!E341</f>
        <v>364.6</v>
      </c>
      <c r="R342" s="2">
        <f>'ZBud Extract Monthly'!F341</f>
        <v>199.2</v>
      </c>
      <c r="S342" s="2">
        <f>'ZBud Extract Monthly'!G341</f>
        <v>324.7</v>
      </c>
      <c r="T342" s="2">
        <f>'NRL Extract'!D341</f>
        <v>2.6149999999999971</v>
      </c>
      <c r="U342" s="2">
        <f>'ZBud Extract Monthly'!H341</f>
        <v>1243.5</v>
      </c>
      <c r="V342" s="2">
        <f>'ZBud Extract Monthly'!U341</f>
        <v>131.16999999999999</v>
      </c>
      <c r="W342" s="2">
        <f>'ZBud Extract Monthly'!O341</f>
        <v>307.27</v>
      </c>
      <c r="X342" s="2">
        <f>'ZBud Extract Monthly'!N341</f>
        <v>89.09</v>
      </c>
      <c r="Y342" s="2">
        <f>'Strm Hydr Analysis'!F345</f>
        <v>48629.117355371898</v>
      </c>
      <c r="Z342" s="2"/>
      <c r="AA342" s="2"/>
      <c r="AB342" s="2"/>
      <c r="AC342" s="2"/>
      <c r="AD342" s="2"/>
      <c r="AE342" s="2"/>
      <c r="AF342" s="2"/>
    </row>
    <row r="343" spans="2:32" x14ac:dyDescent="0.3">
      <c r="B343">
        <v>2017</v>
      </c>
      <c r="C343">
        <v>11</v>
      </c>
      <c r="D343">
        <f t="shared" si="5"/>
        <v>2018</v>
      </c>
      <c r="E343" s="2">
        <f>'Divs Extract'!D342+'ZBud Extract Monthly'!O342</f>
        <v>399.98014388489207</v>
      </c>
      <c r="F343" s="2">
        <f>'Strm Hydr Analysis'!D346</f>
        <v>52939.814876033066</v>
      </c>
      <c r="G343" s="2">
        <f>'Strm Hydr Analysis'!E346</f>
        <v>8395.4578512396674</v>
      </c>
      <c r="H343" s="2"/>
      <c r="I343" s="2"/>
      <c r="J343" s="2"/>
      <c r="K343" s="2">
        <f>'ZBud Extract Monthly'!C342</f>
        <v>23881.300000000003</v>
      </c>
      <c r="L343" s="2">
        <f>'ZBud Extract Monthly'!K342</f>
        <v>174.4</v>
      </c>
      <c r="M343" s="2">
        <f>'ZBud Extract Monthly'!L342</f>
        <v>19.600000000000001</v>
      </c>
      <c r="N343" s="2">
        <f>'ZBud Extract Monthly'!M342</f>
        <v>737.3</v>
      </c>
      <c r="O343" s="2">
        <f>'ZBud Extract Monthly'!V342</f>
        <v>3037.56</v>
      </c>
      <c r="P343" s="2">
        <f>'ZBud Extract Monthly'!D342</f>
        <v>1402.6</v>
      </c>
      <c r="Q343" s="2">
        <f>'ZBud Extract Monthly'!E342</f>
        <v>467.3</v>
      </c>
      <c r="R343" s="2">
        <f>'ZBud Extract Monthly'!F342</f>
        <v>119.1</v>
      </c>
      <c r="S343" s="2">
        <f>'ZBud Extract Monthly'!G342</f>
        <v>1953.2</v>
      </c>
      <c r="T343" s="2">
        <f>'NRL Extract'!D342</f>
        <v>1.9539999999999997</v>
      </c>
      <c r="U343" s="2">
        <f>'ZBud Extract Monthly'!H342</f>
        <v>6317.4</v>
      </c>
      <c r="V343" s="2">
        <f>'ZBud Extract Monthly'!U342</f>
        <v>226.24</v>
      </c>
      <c r="W343" s="2">
        <f>'ZBud Extract Monthly'!O342</f>
        <v>297.36</v>
      </c>
      <c r="X343" s="2">
        <f>'ZBud Extract Monthly'!N342</f>
        <v>55.19</v>
      </c>
      <c r="Y343" s="2">
        <f>'Strm Hydr Analysis'!F346</f>
        <v>55887.490909090884</v>
      </c>
      <c r="Z343" s="2"/>
      <c r="AA343" s="2"/>
      <c r="AB343" s="2"/>
      <c r="AC343" s="2"/>
      <c r="AD343" s="2"/>
      <c r="AE343" s="2"/>
      <c r="AF343" s="2"/>
    </row>
    <row r="344" spans="2:32" x14ac:dyDescent="0.3">
      <c r="B344">
        <v>2017</v>
      </c>
      <c r="C344">
        <v>12</v>
      </c>
      <c r="D344">
        <f t="shared" si="5"/>
        <v>2018</v>
      </c>
      <c r="E344" s="2">
        <f>'Divs Extract'!D343+'ZBud Extract Monthly'!O343</f>
        <v>394.28768488745976</v>
      </c>
      <c r="F344" s="2">
        <f>'Strm Hydr Analysis'!D347</f>
        <v>59103.332231404995</v>
      </c>
      <c r="G344" s="2">
        <f>'Strm Hydr Analysis'!E347</f>
        <v>938.24132231404997</v>
      </c>
      <c r="H344" s="2"/>
      <c r="I344" s="2"/>
      <c r="J344" s="2"/>
      <c r="K344" s="2">
        <f>'ZBud Extract Monthly'!C343</f>
        <v>677.7</v>
      </c>
      <c r="L344" s="2">
        <f>'ZBud Extract Monthly'!K343</f>
        <v>1085.2</v>
      </c>
      <c r="M344" s="2">
        <f>'ZBud Extract Monthly'!L343</f>
        <v>19.600000000000001</v>
      </c>
      <c r="N344" s="2">
        <f>'ZBud Extract Monthly'!M343</f>
        <v>926.5</v>
      </c>
      <c r="O344" s="2">
        <f>'ZBud Extract Monthly'!V343</f>
        <v>3036.44</v>
      </c>
      <c r="P344" s="2">
        <f>'ZBud Extract Monthly'!D343</f>
        <v>2222.6000000000004</v>
      </c>
      <c r="Q344" s="2">
        <f>'ZBud Extract Monthly'!E343</f>
        <v>734.8</v>
      </c>
      <c r="R344" s="2">
        <f>'ZBud Extract Monthly'!F343</f>
        <v>214.3</v>
      </c>
      <c r="S344" s="2">
        <f>'ZBud Extract Monthly'!G343</f>
        <v>3716.9</v>
      </c>
      <c r="T344" s="2">
        <f>'NRL Extract'!D343</f>
        <v>1.2499999999999998</v>
      </c>
      <c r="U344" s="2">
        <f>'ZBud Extract Monthly'!H343</f>
        <v>2615.3999999999996</v>
      </c>
      <c r="V344" s="2">
        <f>'ZBud Extract Monthly'!U343</f>
        <v>93.72</v>
      </c>
      <c r="W344" s="2">
        <f>'ZBud Extract Monthly'!O343</f>
        <v>307.27</v>
      </c>
      <c r="X344" s="2">
        <f>'ZBud Extract Monthly'!N343</f>
        <v>52.06</v>
      </c>
      <c r="Y344" s="2">
        <f>'Strm Hydr Analysis'!F347</f>
        <v>60456.714049586779</v>
      </c>
      <c r="Z344" s="2"/>
      <c r="AA344" s="2"/>
      <c r="AB344" s="2"/>
      <c r="AC344" s="2"/>
      <c r="AD344" s="2"/>
      <c r="AE344" s="2"/>
      <c r="AF344" s="2"/>
    </row>
    <row r="345" spans="2:32" x14ac:dyDescent="0.3">
      <c r="B345">
        <v>2018</v>
      </c>
      <c r="C345">
        <v>1</v>
      </c>
      <c r="D345">
        <f t="shared" si="5"/>
        <v>2018</v>
      </c>
      <c r="E345" s="2">
        <f>'Divs Extract'!D344+'ZBud Extract Monthly'!O344</f>
        <v>395.71444444444444</v>
      </c>
      <c r="F345" s="2">
        <f>'Strm Hydr Analysis'!D348</f>
        <v>57266.161983471095</v>
      </c>
      <c r="G345" s="2">
        <f>'Strm Hydr Analysis'!E348</f>
        <v>7104.7933884297481</v>
      </c>
      <c r="H345" s="2"/>
      <c r="I345" s="2"/>
      <c r="J345" s="2"/>
      <c r="K345" s="2">
        <f>'ZBud Extract Monthly'!C344</f>
        <v>26092.7</v>
      </c>
      <c r="L345" s="2">
        <f>'ZBud Extract Monthly'!K344</f>
        <v>447.4</v>
      </c>
      <c r="M345" s="2">
        <f>'ZBud Extract Monthly'!L344</f>
        <v>18.7</v>
      </c>
      <c r="N345" s="2">
        <f>'ZBud Extract Monthly'!M344</f>
        <v>792</v>
      </c>
      <c r="O345" s="2">
        <f>'ZBud Extract Monthly'!V344</f>
        <v>3547.47</v>
      </c>
      <c r="P345" s="2">
        <f>'ZBud Extract Monthly'!D344</f>
        <v>1604.2</v>
      </c>
      <c r="Q345" s="2">
        <f>'ZBud Extract Monthly'!E344</f>
        <v>543.70000000000005</v>
      </c>
      <c r="R345" s="2">
        <f>'ZBud Extract Monthly'!F344</f>
        <v>142.6</v>
      </c>
      <c r="S345" s="2">
        <f>'ZBud Extract Monthly'!G344</f>
        <v>2564.8000000000002</v>
      </c>
      <c r="T345" s="2">
        <f>'NRL Extract'!D344</f>
        <v>1.5919999999999996</v>
      </c>
      <c r="U345" s="2">
        <f>'ZBud Extract Monthly'!H344</f>
        <v>9547.2000000000007</v>
      </c>
      <c r="V345" s="2">
        <f>'ZBud Extract Monthly'!U344</f>
        <v>177.91</v>
      </c>
      <c r="W345" s="2">
        <f>'ZBud Extract Monthly'!O344</f>
        <v>307.27</v>
      </c>
      <c r="X345" s="2">
        <f>'ZBud Extract Monthly'!N344</f>
        <v>46.17</v>
      </c>
      <c r="Y345" s="2">
        <f>'Strm Hydr Analysis'!F348</f>
        <v>60525.778512396697</v>
      </c>
      <c r="Z345" s="2"/>
      <c r="AA345" s="2"/>
      <c r="AB345" s="2"/>
      <c r="AC345" s="2"/>
      <c r="AD345" s="2"/>
      <c r="AE345" s="2"/>
      <c r="AF345" s="2"/>
    </row>
    <row r="346" spans="2:32" x14ac:dyDescent="0.3">
      <c r="B346">
        <v>2018</v>
      </c>
      <c r="C346">
        <v>2</v>
      </c>
      <c r="D346">
        <f t="shared" si="5"/>
        <v>2018</v>
      </c>
      <c r="E346" s="2">
        <f>'Divs Extract'!D345+'ZBud Extract Monthly'!O345</f>
        <v>363.80543706293702</v>
      </c>
      <c r="F346" s="2">
        <f>'Strm Hydr Analysis'!D349</f>
        <v>53015.047933884322</v>
      </c>
      <c r="G346" s="2">
        <f>'Strm Hydr Analysis'!E349</f>
        <v>912.57520661157059</v>
      </c>
      <c r="H346" s="2"/>
      <c r="I346" s="2"/>
      <c r="J346" s="2"/>
      <c r="K346" s="2">
        <f>'ZBud Extract Monthly'!C345</f>
        <v>2185.6000000000004</v>
      </c>
      <c r="L346" s="2">
        <f>'ZBud Extract Monthly'!K345</f>
        <v>2147</v>
      </c>
      <c r="M346" s="2">
        <f>'ZBud Extract Monthly'!L345</f>
        <v>17.8</v>
      </c>
      <c r="N346" s="2">
        <f>'ZBud Extract Monthly'!M345</f>
        <v>0</v>
      </c>
      <c r="O346" s="2">
        <f>'ZBud Extract Monthly'!V345</f>
        <v>2534.96</v>
      </c>
      <c r="P346" s="2">
        <f>'ZBud Extract Monthly'!D345</f>
        <v>3117.3</v>
      </c>
      <c r="Q346" s="2">
        <f>'ZBud Extract Monthly'!E345</f>
        <v>829.5</v>
      </c>
      <c r="R346" s="2">
        <f>'ZBud Extract Monthly'!F345</f>
        <v>309.89999999999998</v>
      </c>
      <c r="S346" s="2">
        <f>'ZBud Extract Monthly'!G345</f>
        <v>4859.6000000000004</v>
      </c>
      <c r="T346" s="2">
        <f>'NRL Extract'!D345</f>
        <v>1.1490000000000002</v>
      </c>
      <c r="U346" s="2">
        <f>'ZBud Extract Monthly'!H345</f>
        <v>2094.1999999999998</v>
      </c>
      <c r="V346" s="2">
        <f>'ZBud Extract Monthly'!U345</f>
        <v>87.72</v>
      </c>
      <c r="W346" s="2">
        <f>'ZBud Extract Monthly'!O345</f>
        <v>277.52999999999997</v>
      </c>
      <c r="X346" s="2">
        <f>'ZBud Extract Monthly'!N345</f>
        <v>41.49</v>
      </c>
      <c r="Y346" s="2">
        <f>'Strm Hydr Analysis'!F349</f>
        <v>54265.249586776874</v>
      </c>
      <c r="Z346" s="2"/>
      <c r="AA346" s="2"/>
      <c r="AB346" s="2"/>
      <c r="AC346" s="2"/>
      <c r="AD346" s="2"/>
      <c r="AE346" s="2"/>
      <c r="AF346" s="2"/>
    </row>
    <row r="347" spans="2:32" x14ac:dyDescent="0.3">
      <c r="B347">
        <v>2018</v>
      </c>
      <c r="C347">
        <v>3</v>
      </c>
      <c r="D347">
        <f t="shared" si="5"/>
        <v>2018</v>
      </c>
      <c r="E347" s="2">
        <f>'Divs Extract'!D346+'ZBud Extract Monthly'!O346</f>
        <v>423.34115384615382</v>
      </c>
      <c r="F347" s="2">
        <f>'Strm Hydr Analysis'!D350</f>
        <v>46032.952066115722</v>
      </c>
      <c r="G347" s="2">
        <f>'Strm Hydr Analysis'!E350</f>
        <v>13187.662809917361</v>
      </c>
      <c r="H347" s="2"/>
      <c r="I347" s="2"/>
      <c r="J347" s="2"/>
      <c r="K347" s="2">
        <f>'ZBud Extract Monthly'!C346</f>
        <v>34311.300000000003</v>
      </c>
      <c r="L347" s="2">
        <f>'ZBud Extract Monthly'!K346</f>
        <v>0</v>
      </c>
      <c r="M347" s="2">
        <f>'ZBud Extract Monthly'!L346</f>
        <v>21.4</v>
      </c>
      <c r="N347" s="2">
        <f>'ZBud Extract Monthly'!M346</f>
        <v>0</v>
      </c>
      <c r="O347" s="2">
        <f>'ZBud Extract Monthly'!V346</f>
        <v>3655.6</v>
      </c>
      <c r="P347" s="2">
        <f>'ZBud Extract Monthly'!D346</f>
        <v>3272.4</v>
      </c>
      <c r="Q347" s="2">
        <f>'ZBud Extract Monthly'!E346</f>
        <v>1060.0999999999999</v>
      </c>
      <c r="R347" s="2">
        <f>'ZBud Extract Monthly'!F346</f>
        <v>451.2</v>
      </c>
      <c r="S347" s="2">
        <f>'ZBud Extract Monthly'!G346</f>
        <v>5723</v>
      </c>
      <c r="T347" s="2">
        <f>'NRL Extract'!D346</f>
        <v>1.8289999999999997</v>
      </c>
      <c r="U347" s="2">
        <f>'ZBud Extract Monthly'!H346</f>
        <v>12762.3</v>
      </c>
      <c r="V347" s="2">
        <f>'ZBud Extract Monthly'!U346</f>
        <v>237.91</v>
      </c>
      <c r="W347" s="2">
        <f>'ZBud Extract Monthly'!O346</f>
        <v>307.27</v>
      </c>
      <c r="X347" s="2">
        <f>'ZBud Extract Monthly'!N346</f>
        <v>51.33</v>
      </c>
      <c r="Y347" s="2">
        <f>'Strm Hydr Analysis'!F350</f>
        <v>49754.062809917355</v>
      </c>
      <c r="Z347" s="2"/>
      <c r="AA347" s="2"/>
      <c r="AB347" s="2"/>
      <c r="AC347" s="2"/>
      <c r="AD347" s="2"/>
      <c r="AE347" s="2"/>
      <c r="AF347" s="2"/>
    </row>
    <row r="348" spans="2:32" x14ac:dyDescent="0.3">
      <c r="B348">
        <v>2018</v>
      </c>
      <c r="C348">
        <v>4</v>
      </c>
      <c r="D348">
        <f t="shared" si="5"/>
        <v>2018</v>
      </c>
      <c r="E348" s="2">
        <f>'Divs Extract'!D347+'ZBud Extract Monthly'!O347</f>
        <v>432.72245901639349</v>
      </c>
      <c r="F348" s="2">
        <f>'Strm Hydr Analysis'!D351</f>
        <v>124738.41322314052</v>
      </c>
      <c r="G348" s="2">
        <f>'Strm Hydr Analysis'!E351</f>
        <v>7888.2049586776793</v>
      </c>
      <c r="H348" s="2"/>
      <c r="I348" s="2"/>
      <c r="J348" s="2"/>
      <c r="K348" s="2">
        <f>'ZBud Extract Monthly'!C347</f>
        <v>18141.8</v>
      </c>
      <c r="L348" s="2">
        <f>'ZBud Extract Monthly'!K347</f>
        <v>859.1</v>
      </c>
      <c r="M348" s="2">
        <f>'ZBud Extract Monthly'!L347</f>
        <v>20.5</v>
      </c>
      <c r="N348" s="2">
        <f>'ZBud Extract Monthly'!M347</f>
        <v>0</v>
      </c>
      <c r="O348" s="2">
        <f>'ZBud Extract Monthly'!V347</f>
        <v>4173.88</v>
      </c>
      <c r="P348" s="2">
        <f>'ZBud Extract Monthly'!D347</f>
        <v>3908.5</v>
      </c>
      <c r="Q348" s="2">
        <f>'ZBud Extract Monthly'!E347</f>
        <v>1319.8</v>
      </c>
      <c r="R348" s="2">
        <f>'ZBud Extract Monthly'!F347</f>
        <v>638.70000000000005</v>
      </c>
      <c r="S348" s="2">
        <f>'ZBud Extract Monthly'!G347</f>
        <v>6035.2</v>
      </c>
      <c r="T348" s="2">
        <f>'NRL Extract'!D347</f>
        <v>1.839</v>
      </c>
      <c r="U348" s="2">
        <f>'ZBud Extract Monthly'!H347</f>
        <v>6988.2</v>
      </c>
      <c r="V348" s="2">
        <f>'ZBud Extract Monthly'!U347</f>
        <v>895.84</v>
      </c>
      <c r="W348" s="2">
        <f>'ZBud Extract Monthly'!O347</f>
        <v>297.36</v>
      </c>
      <c r="X348" s="2">
        <f>'ZBud Extract Monthly'!N347</f>
        <v>73.849999999999994</v>
      </c>
      <c r="Y348" s="2">
        <f>'Strm Hydr Analysis'!F351</f>
        <v>127731.7685950413</v>
      </c>
      <c r="Z348" s="2"/>
      <c r="AA348" s="2"/>
      <c r="AB348" s="2"/>
      <c r="AC348" s="2"/>
      <c r="AD348" s="2"/>
      <c r="AE348" s="2"/>
      <c r="AF348" s="2"/>
    </row>
    <row r="349" spans="2:32" x14ac:dyDescent="0.3">
      <c r="B349">
        <v>2018</v>
      </c>
      <c r="C349">
        <v>5</v>
      </c>
      <c r="D349">
        <f t="shared" si="5"/>
        <v>2018</v>
      </c>
      <c r="E349" s="2">
        <f>'Divs Extract'!D348+'ZBud Extract Monthly'!O348</f>
        <v>500.83541353383453</v>
      </c>
      <c r="F349" s="2">
        <f>'Strm Hydr Analysis'!D352</f>
        <v>47570.796694214892</v>
      </c>
      <c r="G349" s="2">
        <f>'Strm Hydr Analysis'!E352</f>
        <v>856.52231404958707</v>
      </c>
      <c r="H349" s="2"/>
      <c r="I349" s="2"/>
      <c r="J349" s="2"/>
      <c r="K349" s="2">
        <f>'ZBud Extract Monthly'!C348</f>
        <v>1622.1</v>
      </c>
      <c r="L349" s="2">
        <f>'ZBud Extract Monthly'!K348</f>
        <v>4732.3999999999996</v>
      </c>
      <c r="M349" s="2">
        <f>'ZBud Extract Monthly'!L348</f>
        <v>33.9</v>
      </c>
      <c r="N349" s="2">
        <f>'ZBud Extract Monthly'!M348</f>
        <v>0</v>
      </c>
      <c r="O349" s="2">
        <f>'ZBud Extract Monthly'!V348</f>
        <v>2649.23</v>
      </c>
      <c r="P349" s="2">
        <f>'ZBud Extract Monthly'!D348</f>
        <v>4780.5</v>
      </c>
      <c r="Q349" s="2">
        <f>'ZBud Extract Monthly'!E348</f>
        <v>760.5</v>
      </c>
      <c r="R349" s="2">
        <f>'ZBud Extract Monthly'!F348</f>
        <v>590.5</v>
      </c>
      <c r="S349" s="2">
        <f>'ZBud Extract Monthly'!G348</f>
        <v>3301.2</v>
      </c>
      <c r="T349" s="2">
        <f>'NRL Extract'!D348</f>
        <v>3.6089999999999987</v>
      </c>
      <c r="U349" s="2">
        <f>'ZBud Extract Monthly'!H348</f>
        <v>1296.8000000000002</v>
      </c>
      <c r="V349" s="2">
        <f>'ZBud Extract Monthly'!U348</f>
        <v>88.96</v>
      </c>
      <c r="W349" s="2">
        <f>'ZBud Extract Monthly'!O348</f>
        <v>307.27</v>
      </c>
      <c r="X349" s="2">
        <f>'ZBud Extract Monthly'!N348</f>
        <v>133.35</v>
      </c>
      <c r="Y349" s="2">
        <f>'Strm Hydr Analysis'!F352</f>
        <v>48918.961983471076</v>
      </c>
      <c r="Z349" s="2"/>
      <c r="AA349" s="2"/>
      <c r="AB349" s="2"/>
      <c r="AC349" s="2"/>
      <c r="AD349" s="2"/>
      <c r="AE349" s="2"/>
      <c r="AF349" s="2"/>
    </row>
    <row r="350" spans="2:32" x14ac:dyDescent="0.3">
      <c r="B350">
        <v>2018</v>
      </c>
      <c r="C350">
        <v>6</v>
      </c>
      <c r="D350">
        <f t="shared" si="5"/>
        <v>2018</v>
      </c>
      <c r="E350" s="2">
        <f>'Divs Extract'!D349+'ZBud Extract Monthly'!O349</f>
        <v>524.96002312673454</v>
      </c>
      <c r="F350" s="2">
        <f>'Strm Hydr Analysis'!D353</f>
        <v>71493.976859504182</v>
      </c>
      <c r="G350" s="2">
        <f>'Strm Hydr Analysis'!E353</f>
        <v>828.89256198347141</v>
      </c>
      <c r="H350" s="2"/>
      <c r="I350" s="2"/>
      <c r="J350" s="2"/>
      <c r="K350" s="2">
        <f>'ZBud Extract Monthly'!C349</f>
        <v>0</v>
      </c>
      <c r="L350" s="2">
        <f>'ZBud Extract Monthly'!K349</f>
        <v>6377.5999999999995</v>
      </c>
      <c r="M350" s="2">
        <f>'ZBud Extract Monthly'!L349</f>
        <v>43.7</v>
      </c>
      <c r="N350" s="2">
        <f>'ZBud Extract Monthly'!M349</f>
        <v>958.5</v>
      </c>
      <c r="O350" s="2">
        <f>'ZBud Extract Monthly'!V349</f>
        <v>1656.12</v>
      </c>
      <c r="P350" s="2">
        <f>'ZBud Extract Monthly'!D349</f>
        <v>5513.5</v>
      </c>
      <c r="Q350" s="2">
        <f>'ZBud Extract Monthly'!E349</f>
        <v>469.6</v>
      </c>
      <c r="R350" s="2">
        <f>'ZBud Extract Monthly'!F349</f>
        <v>417.1</v>
      </c>
      <c r="S350" s="2">
        <f>'ZBud Extract Monthly'!G349</f>
        <v>1546.6</v>
      </c>
      <c r="T350" s="2">
        <f>'NRL Extract'!D349</f>
        <v>4.3449999999999998</v>
      </c>
      <c r="U350" s="2">
        <f>'ZBud Extract Monthly'!H349</f>
        <v>1161.6000000000001</v>
      </c>
      <c r="V350" s="2">
        <f>'ZBud Extract Monthly'!U349</f>
        <v>369.63</v>
      </c>
      <c r="W350" s="2">
        <f>'ZBud Extract Monthly'!O349</f>
        <v>297.36</v>
      </c>
      <c r="X350" s="2">
        <f>'ZBud Extract Monthly'!N349</f>
        <v>155.6</v>
      </c>
      <c r="Y350" s="2">
        <f>'Strm Hydr Analysis'!F353</f>
        <v>72521.117355371884</v>
      </c>
      <c r="Z350" s="2"/>
      <c r="AA350" s="2"/>
      <c r="AB350" s="2"/>
      <c r="AC350" s="2"/>
      <c r="AD350" s="2"/>
      <c r="AE350" s="2"/>
      <c r="AF350" s="2"/>
    </row>
    <row r="351" spans="2:32" x14ac:dyDescent="0.3">
      <c r="B351">
        <v>2018</v>
      </c>
      <c r="C351">
        <v>7</v>
      </c>
      <c r="D351">
        <f t="shared" si="5"/>
        <v>2018</v>
      </c>
      <c r="E351" s="2">
        <f>'Divs Extract'!D350+'ZBud Extract Monthly'!O350</f>
        <v>594.65431752178119</v>
      </c>
      <c r="F351" s="2">
        <f>'Strm Hydr Analysis'!D354</f>
        <v>84209.593388429756</v>
      </c>
      <c r="G351" s="2">
        <f>'Strm Hydr Analysis'!E354</f>
        <v>856.52231404958707</v>
      </c>
      <c r="H351" s="2"/>
      <c r="I351" s="2"/>
      <c r="J351" s="2"/>
      <c r="K351" s="2">
        <f>'ZBud Extract Monthly'!C350</f>
        <v>0</v>
      </c>
      <c r="L351" s="2">
        <f>'ZBud Extract Monthly'!K350</f>
        <v>5767.2</v>
      </c>
      <c r="M351" s="2">
        <f>'ZBud Extract Monthly'!L350</f>
        <v>62.4</v>
      </c>
      <c r="N351" s="2">
        <f>'ZBud Extract Monthly'!M350</f>
        <v>722.6</v>
      </c>
      <c r="O351" s="2">
        <f>'ZBud Extract Monthly'!V350</f>
        <v>1181.3699999999999</v>
      </c>
      <c r="P351" s="2">
        <f>'ZBud Extract Monthly'!D350</f>
        <v>4907.5</v>
      </c>
      <c r="Q351" s="2">
        <f>'ZBud Extract Monthly'!E350</f>
        <v>359.9</v>
      </c>
      <c r="R351" s="2">
        <f>'ZBud Extract Monthly'!F350</f>
        <v>672.8</v>
      </c>
      <c r="S351" s="2">
        <f>'ZBud Extract Monthly'!G350</f>
        <v>384.6</v>
      </c>
      <c r="T351" s="2">
        <f>'NRL Extract'!D350</f>
        <v>5.1899999999999986</v>
      </c>
      <c r="U351" s="2">
        <f>'ZBud Extract Monthly'!H350</f>
        <v>1246.5999999999999</v>
      </c>
      <c r="V351" s="2">
        <f>'ZBud Extract Monthly'!U350</f>
        <v>560.04999999999995</v>
      </c>
      <c r="W351" s="2">
        <f>'ZBud Extract Monthly'!O350</f>
        <v>307.27</v>
      </c>
      <c r="X351" s="2">
        <f>'ZBud Extract Monthly'!N350</f>
        <v>181.38</v>
      </c>
      <c r="Y351" s="2">
        <f>'Strm Hydr Analysis'!F354</f>
        <v>85316.866115702462</v>
      </c>
      <c r="Z351" s="2"/>
      <c r="AA351" s="2"/>
      <c r="AB351" s="2"/>
      <c r="AC351" s="2"/>
      <c r="AD351" s="2"/>
      <c r="AE351" s="2"/>
      <c r="AF351" s="2"/>
    </row>
    <row r="352" spans="2:32" x14ac:dyDescent="0.3">
      <c r="B352">
        <v>2018</v>
      </c>
      <c r="C352">
        <v>8</v>
      </c>
      <c r="D352">
        <f t="shared" si="5"/>
        <v>2018</v>
      </c>
      <c r="E352" s="2">
        <f>'Divs Extract'!D351+'ZBud Extract Monthly'!O351</f>
        <v>572.21183046683041</v>
      </c>
      <c r="F352" s="2">
        <f>'Strm Hydr Analysis'!D355</f>
        <v>70164.277685950408</v>
      </c>
      <c r="G352" s="2">
        <f>'Strm Hydr Analysis'!E355</f>
        <v>856.52231404958707</v>
      </c>
      <c r="H352" s="2"/>
      <c r="I352" s="2"/>
      <c r="J352" s="2"/>
      <c r="K352" s="2">
        <f>'ZBud Extract Monthly'!C351</f>
        <v>0</v>
      </c>
      <c r="L352" s="2">
        <f>'ZBud Extract Monthly'!K351</f>
        <v>4097.5</v>
      </c>
      <c r="M352" s="2">
        <f>'ZBud Extract Monthly'!L351</f>
        <v>78.400000000000006</v>
      </c>
      <c r="N352" s="2">
        <f>'ZBud Extract Monthly'!M351</f>
        <v>0</v>
      </c>
      <c r="O352" s="2">
        <f>'ZBud Extract Monthly'!V351</f>
        <v>1112.8599999999999</v>
      </c>
      <c r="P352" s="2">
        <f>'ZBud Extract Monthly'!D351</f>
        <v>3550.2999999999997</v>
      </c>
      <c r="Q352" s="2">
        <f>'ZBud Extract Monthly'!E351</f>
        <v>358</v>
      </c>
      <c r="R352" s="2">
        <f>'ZBud Extract Monthly'!F351</f>
        <v>477.6</v>
      </c>
      <c r="S352" s="2">
        <f>'ZBud Extract Monthly'!G351</f>
        <v>179.2</v>
      </c>
      <c r="T352" s="2">
        <f>'NRL Extract'!D351</f>
        <v>4.9069999999999974</v>
      </c>
      <c r="U352" s="2">
        <f>'ZBud Extract Monthly'!H351</f>
        <v>1122.6000000000001</v>
      </c>
      <c r="V352" s="2">
        <f>'ZBud Extract Monthly'!U351</f>
        <v>614.39</v>
      </c>
      <c r="W352" s="2">
        <f>'ZBud Extract Monthly'!O351</f>
        <v>307.27</v>
      </c>
      <c r="X352" s="2">
        <f>'ZBud Extract Monthly'!N351</f>
        <v>164.6</v>
      </c>
      <c r="Y352" s="2">
        <f>'Strm Hydr Analysis'!F355</f>
        <v>71303.722314049592</v>
      </c>
      <c r="Z352" s="2"/>
      <c r="AA352" s="2"/>
      <c r="AB352" s="2"/>
      <c r="AC352" s="2"/>
      <c r="AD352" s="2"/>
      <c r="AE352" s="2"/>
      <c r="AF352" s="2"/>
    </row>
    <row r="353" spans="2:32" x14ac:dyDescent="0.3">
      <c r="B353">
        <v>2018</v>
      </c>
      <c r="C353">
        <v>9</v>
      </c>
      <c r="D353">
        <f t="shared" si="5"/>
        <v>2018</v>
      </c>
      <c r="E353" s="2">
        <f>'Divs Extract'!D352+'ZBud Extract Monthly'!O352</f>
        <v>579.90064362336125</v>
      </c>
      <c r="F353" s="2">
        <f>'Strm Hydr Analysis'!D356</f>
        <v>46088.370247933875</v>
      </c>
      <c r="G353" s="2">
        <f>'Strm Hydr Analysis'!E356</f>
        <v>828.89256198347141</v>
      </c>
      <c r="H353" s="2"/>
      <c r="I353" s="2"/>
      <c r="J353" s="2"/>
      <c r="K353" s="2">
        <f>'ZBud Extract Monthly'!C352</f>
        <v>0</v>
      </c>
      <c r="L353" s="2">
        <f>'ZBud Extract Monthly'!K352</f>
        <v>3105.6</v>
      </c>
      <c r="M353" s="2">
        <f>'ZBud Extract Monthly'!L352</f>
        <v>64.2</v>
      </c>
      <c r="N353" s="2">
        <f>'ZBud Extract Monthly'!M352</f>
        <v>1327.9</v>
      </c>
      <c r="O353" s="2">
        <f>'ZBud Extract Monthly'!V352</f>
        <v>1158.8499999999999</v>
      </c>
      <c r="P353" s="2">
        <f>'ZBud Extract Monthly'!D352</f>
        <v>2410.3000000000002</v>
      </c>
      <c r="Q353" s="2">
        <f>'ZBud Extract Monthly'!E352</f>
        <v>289.5</v>
      </c>
      <c r="R353" s="2">
        <f>'ZBud Extract Monthly'!F352</f>
        <v>309.39999999999998</v>
      </c>
      <c r="S353" s="2">
        <f>'ZBud Extract Monthly'!G352</f>
        <v>88.5</v>
      </c>
      <c r="T353" s="2">
        <f>'NRL Extract'!D352</f>
        <v>4.2149999999999999</v>
      </c>
      <c r="U353" s="2">
        <f>'ZBud Extract Monthly'!H352</f>
        <v>1163.5</v>
      </c>
      <c r="V353" s="2">
        <f>'ZBud Extract Monthly'!U352</f>
        <v>353.4</v>
      </c>
      <c r="W353" s="2">
        <f>'ZBud Extract Monthly'!O352</f>
        <v>297.36</v>
      </c>
      <c r="X353" s="2">
        <f>'ZBud Extract Monthly'!N352</f>
        <v>131.87</v>
      </c>
      <c r="Y353" s="2">
        <f>'Strm Hydr Analysis'!F356</f>
        <v>47124.05950413223</v>
      </c>
      <c r="Z353" s="2"/>
      <c r="AA353" s="2"/>
      <c r="AB353" s="2"/>
      <c r="AC353" s="2"/>
      <c r="AD353" s="2"/>
      <c r="AE353" s="2"/>
      <c r="AF353" s="2"/>
    </row>
    <row r="354" spans="2:32" x14ac:dyDescent="0.3">
      <c r="B354">
        <v>2018</v>
      </c>
      <c r="C354">
        <v>10</v>
      </c>
      <c r="D354">
        <f>D342+1</f>
        <v>2019</v>
      </c>
      <c r="E354" s="2">
        <f>'Divs Extract'!D353+'ZBud Extract Monthly'!O353</f>
        <v>479.05650824070528</v>
      </c>
      <c r="F354" s="2">
        <f>'Strm Hydr Analysis'!D357</f>
        <v>25269.857851239674</v>
      </c>
      <c r="G354" s="2">
        <f>'Strm Hydr Analysis'!E357</f>
        <v>1906.3140495867763</v>
      </c>
      <c r="H354" s="2"/>
      <c r="I354" s="2"/>
      <c r="J354" s="2"/>
      <c r="K354" s="2">
        <f>'ZBud Extract Monthly'!C353</f>
        <v>7616.2000000000007</v>
      </c>
      <c r="L354" s="2">
        <f>'ZBud Extract Monthly'!K353</f>
        <v>1653.4</v>
      </c>
      <c r="M354" s="2">
        <f>'ZBud Extract Monthly'!L353</f>
        <v>48.1</v>
      </c>
      <c r="N354" s="2">
        <f>'ZBud Extract Monthly'!M353</f>
        <v>868.8</v>
      </c>
      <c r="O354" s="2">
        <f>'ZBud Extract Monthly'!V353</f>
        <v>2168.4</v>
      </c>
      <c r="P354" s="2">
        <f>'ZBud Extract Monthly'!D353</f>
        <v>1864.2</v>
      </c>
      <c r="Q354" s="2">
        <f>'ZBud Extract Monthly'!E353</f>
        <v>460.8</v>
      </c>
      <c r="R354" s="2">
        <f>'ZBud Extract Monthly'!F353</f>
        <v>280.60000000000002</v>
      </c>
      <c r="S354" s="2">
        <f>'ZBud Extract Monthly'!G353</f>
        <v>847.1</v>
      </c>
      <c r="T354" s="2">
        <f>'NRL Extract'!D353</f>
        <v>2.6209999999999991</v>
      </c>
      <c r="U354" s="2">
        <f>'ZBud Extract Monthly'!H353</f>
        <v>1688.1</v>
      </c>
      <c r="V354" s="2">
        <f>'ZBud Extract Monthly'!U353</f>
        <v>125.44</v>
      </c>
      <c r="W354" s="2">
        <f>'ZBud Extract Monthly'!O353</f>
        <v>307.27</v>
      </c>
      <c r="X354" s="2">
        <f>'ZBud Extract Monthly'!N353</f>
        <v>89.14</v>
      </c>
      <c r="Y354" s="2">
        <f>'Strm Hydr Analysis'!F357</f>
        <v>26696.727272727268</v>
      </c>
      <c r="Z354" s="2"/>
      <c r="AA354" s="2"/>
      <c r="AB354" s="2"/>
      <c r="AC354" s="2"/>
      <c r="AD354" s="2"/>
      <c r="AE354" s="2"/>
      <c r="AF354" s="2"/>
    </row>
    <row r="355" spans="2:32" x14ac:dyDescent="0.3">
      <c r="B355">
        <v>2018</v>
      </c>
      <c r="C355">
        <v>11</v>
      </c>
      <c r="D355">
        <f>D343+1</f>
        <v>2019</v>
      </c>
      <c r="E355" s="2">
        <f>'Divs Extract'!D354+'ZBud Extract Monthly'!O354</f>
        <v>397.720133060389</v>
      </c>
      <c r="F355" s="2">
        <f>'Strm Hydr Analysis'!D358</f>
        <v>24492.019834710743</v>
      </c>
      <c r="G355" s="2">
        <f>'Strm Hydr Analysis'!E358</f>
        <v>14756.092561983476</v>
      </c>
      <c r="H355" s="2"/>
      <c r="I355" s="2"/>
      <c r="J355" s="2"/>
      <c r="K355" s="2">
        <f>'ZBud Extract Monthly'!C354</f>
        <v>36490.400000000001</v>
      </c>
      <c r="L355" s="2">
        <f>'ZBud Extract Monthly'!K354</f>
        <v>125.4</v>
      </c>
      <c r="M355" s="2">
        <f>'ZBud Extract Monthly'!L354</f>
        <v>34.799999999999997</v>
      </c>
      <c r="N355" s="2">
        <f>'ZBud Extract Monthly'!M354</f>
        <v>738.3</v>
      </c>
      <c r="O355" s="2">
        <f>'ZBud Extract Monthly'!V354</f>
        <v>2626.97</v>
      </c>
      <c r="P355" s="2">
        <f>'ZBud Extract Monthly'!D354</f>
        <v>1571.6000000000001</v>
      </c>
      <c r="Q355" s="2">
        <f>'ZBud Extract Monthly'!E354</f>
        <v>586.6</v>
      </c>
      <c r="R355" s="2">
        <f>'ZBud Extract Monthly'!F354</f>
        <v>151.6</v>
      </c>
      <c r="S355" s="2">
        <f>'ZBud Extract Monthly'!G354</f>
        <v>2549.9</v>
      </c>
      <c r="T355" s="2">
        <f>'NRL Extract'!D354</f>
        <v>1.9629999999999996</v>
      </c>
      <c r="U355" s="2">
        <f>'ZBud Extract Monthly'!H354</f>
        <v>8845</v>
      </c>
      <c r="V355" s="2">
        <f>'ZBud Extract Monthly'!U354</f>
        <v>252.41</v>
      </c>
      <c r="W355" s="2">
        <f>'ZBud Extract Monthly'!O354</f>
        <v>297.36</v>
      </c>
      <c r="X355" s="2">
        <f>'ZBud Extract Monthly'!N354</f>
        <v>55.18</v>
      </c>
      <c r="Y355" s="2">
        <f>'Strm Hydr Analysis'!F358</f>
        <v>28547.186776859511</v>
      </c>
      <c r="Z355" s="2"/>
      <c r="AA355" s="2"/>
      <c r="AB355" s="2"/>
      <c r="AC355" s="2"/>
      <c r="AD355" s="2"/>
      <c r="AE355" s="2"/>
      <c r="AF355" s="2"/>
    </row>
    <row r="356" spans="2:32" x14ac:dyDescent="0.3">
      <c r="B356">
        <v>2018</v>
      </c>
      <c r="C356">
        <v>12</v>
      </c>
      <c r="D356">
        <f>D344+1</f>
        <v>2019</v>
      </c>
      <c r="E356" s="2">
        <f>'Divs Extract'!D355+'ZBud Extract Monthly'!O355</f>
        <v>391.77465116279069</v>
      </c>
      <c r="F356" s="2">
        <f>'Strm Hydr Analysis'!D359</f>
        <v>25273.904132231411</v>
      </c>
      <c r="G356" s="2">
        <f>'Strm Hydr Analysis'!E359</f>
        <v>7424.4297520661075</v>
      </c>
      <c r="H356" s="2"/>
      <c r="I356" s="2"/>
      <c r="J356" s="2"/>
      <c r="K356" s="2">
        <f>'ZBud Extract Monthly'!C355</f>
        <v>27991</v>
      </c>
      <c r="L356" s="2">
        <f>'ZBud Extract Monthly'!K355</f>
        <v>102</v>
      </c>
      <c r="M356" s="2">
        <f>'ZBud Extract Monthly'!L355</f>
        <v>25.8</v>
      </c>
      <c r="N356" s="2">
        <f>'ZBud Extract Monthly'!M355</f>
        <v>641.20000000000005</v>
      </c>
      <c r="O356" s="2">
        <f>'ZBud Extract Monthly'!V355</f>
        <v>4415.24</v>
      </c>
      <c r="P356" s="2">
        <f>'ZBud Extract Monthly'!D355</f>
        <v>1135.7</v>
      </c>
      <c r="Q356" s="2">
        <f>'ZBud Extract Monthly'!E355</f>
        <v>414.1</v>
      </c>
      <c r="R356" s="2">
        <f>'ZBud Extract Monthly'!F355</f>
        <v>103.7</v>
      </c>
      <c r="S356" s="2">
        <f>'ZBud Extract Monthly'!G355</f>
        <v>1916.8</v>
      </c>
      <c r="T356" s="2">
        <f>'NRL Extract'!D355</f>
        <v>1.2530000000000003</v>
      </c>
      <c r="U356" s="2">
        <f>'ZBud Extract Monthly'!H355</f>
        <v>22780.5</v>
      </c>
      <c r="V356" s="2">
        <f>'ZBud Extract Monthly'!U355</f>
        <v>151.12</v>
      </c>
      <c r="W356" s="2">
        <f>'ZBud Extract Monthly'!O355</f>
        <v>307.27</v>
      </c>
      <c r="X356" s="2">
        <f>'ZBud Extract Monthly'!N355</f>
        <v>52.1</v>
      </c>
      <c r="Y356" s="2">
        <f>'Strm Hydr Analysis'!F359</f>
        <v>29345.395041322321</v>
      </c>
      <c r="Z356" s="2"/>
      <c r="AA356" s="2"/>
      <c r="AB356" s="2"/>
      <c r="AC356" s="2"/>
      <c r="AD356" s="2"/>
      <c r="AE356" s="2"/>
      <c r="AF356" s="2"/>
    </row>
    <row r="357" spans="2:32" x14ac:dyDescent="0.3">
      <c r="B357">
        <f>B345+1</f>
        <v>2019</v>
      </c>
      <c r="C357">
        <f>C345</f>
        <v>1</v>
      </c>
      <c r="D357">
        <f>D345+1</f>
        <v>2019</v>
      </c>
      <c r="E357" s="2">
        <f>'Divs Extract'!D356+'ZBud Extract Monthly'!O356</f>
        <v>391.64700568540746</v>
      </c>
      <c r="F357" s="2">
        <f>'Strm Hydr Analysis'!D360</f>
        <v>24982.532231404963</v>
      </c>
      <c r="G357" s="2">
        <f>'Strm Hydr Analysis'!E360</f>
        <v>2133.34214876033</v>
      </c>
      <c r="H357" s="2"/>
      <c r="I357" s="2"/>
      <c r="J357" s="2"/>
      <c r="K357" s="2">
        <f>'ZBud Extract Monthly'!C356</f>
        <v>9863.2999999999993</v>
      </c>
      <c r="L357" s="2">
        <f>'ZBud Extract Monthly'!K356</f>
        <v>125.6</v>
      </c>
      <c r="M357" s="2">
        <f>'ZBud Extract Monthly'!L356</f>
        <v>18.7</v>
      </c>
      <c r="N357" s="2">
        <f>'ZBud Extract Monthly'!M356</f>
        <v>778.3</v>
      </c>
      <c r="O357" s="2">
        <f>'ZBud Extract Monthly'!V356</f>
        <v>3834.57</v>
      </c>
      <c r="P357" s="2">
        <f>'ZBud Extract Monthly'!D356</f>
        <v>1668.6</v>
      </c>
      <c r="Q357" s="2">
        <f>'ZBud Extract Monthly'!E356</f>
        <v>607.1</v>
      </c>
      <c r="R357" s="2">
        <f>'ZBud Extract Monthly'!F356</f>
        <v>150.5</v>
      </c>
      <c r="S357" s="2">
        <f>'ZBud Extract Monthly'!G356</f>
        <v>2809.7</v>
      </c>
      <c r="T357" s="2">
        <f>'NRL Extract'!D356</f>
        <v>1.5919999999999996</v>
      </c>
      <c r="U357" s="2">
        <f>'ZBud Extract Monthly'!H356</f>
        <v>8852.2000000000007</v>
      </c>
      <c r="V357" s="2">
        <f>'ZBud Extract Monthly'!U356</f>
        <v>168.18</v>
      </c>
      <c r="W357" s="2">
        <f>'ZBud Extract Monthly'!O356</f>
        <v>307.27</v>
      </c>
      <c r="X357" s="2">
        <f>'ZBud Extract Monthly'!N356</f>
        <v>46.19</v>
      </c>
      <c r="Y357" s="2">
        <f>'Strm Hydr Analysis'!F360</f>
        <v>27124.304132231398</v>
      </c>
      <c r="Z357" s="2"/>
      <c r="AA357" s="2"/>
      <c r="AB357" s="2"/>
      <c r="AC357" s="2"/>
      <c r="AD357" s="2"/>
      <c r="AE357" s="2"/>
      <c r="AF357" s="2"/>
    </row>
    <row r="358" spans="2:32" x14ac:dyDescent="0.3">
      <c r="B358">
        <f t="shared" ref="B358:B421" si="6">B346+1</f>
        <v>2019</v>
      </c>
      <c r="C358">
        <f t="shared" ref="C358:C421" si="7">C346</f>
        <v>2</v>
      </c>
      <c r="D358">
        <f t="shared" ref="D358:D421" si="8">D346+1</f>
        <v>2019</v>
      </c>
      <c r="E358" s="2">
        <f>'Divs Extract'!D357+'ZBud Extract Monthly'!O357</f>
        <v>356.0544565217391</v>
      </c>
      <c r="F358" s="2">
        <f>'Strm Hydr Analysis'!D361</f>
        <v>23566.452892561985</v>
      </c>
      <c r="G358" s="2">
        <f>'Strm Hydr Analysis'!E361</f>
        <v>773.63305785123998</v>
      </c>
      <c r="H358" s="2"/>
      <c r="I358" s="2"/>
      <c r="J358" s="2"/>
      <c r="K358" s="2">
        <f>'ZBud Extract Monthly'!C357</f>
        <v>1074.0999999999999</v>
      </c>
      <c r="L358" s="2">
        <f>'ZBud Extract Monthly'!K357</f>
        <v>2119.2999999999997</v>
      </c>
      <c r="M358" s="2">
        <f>'ZBud Extract Monthly'!L357</f>
        <v>18.7</v>
      </c>
      <c r="N358" s="2">
        <f>'ZBud Extract Monthly'!M357</f>
        <v>0</v>
      </c>
      <c r="O358" s="2">
        <f>'ZBud Extract Monthly'!V357</f>
        <v>3730.2</v>
      </c>
      <c r="P358" s="2">
        <f>'ZBud Extract Monthly'!D357</f>
        <v>2342.3999999999996</v>
      </c>
      <c r="Q358" s="2">
        <f>'ZBud Extract Monthly'!E357</f>
        <v>555.4</v>
      </c>
      <c r="R358" s="2">
        <f>'ZBud Extract Monthly'!F357</f>
        <v>239.3</v>
      </c>
      <c r="S358" s="2">
        <f>'ZBud Extract Monthly'!G357</f>
        <v>3501.8</v>
      </c>
      <c r="T358" s="2">
        <f>'NRL Extract'!D357</f>
        <v>1.1100000000000003</v>
      </c>
      <c r="U358" s="2">
        <f>'ZBud Extract Monthly'!H357</f>
        <v>1822.6999999999998</v>
      </c>
      <c r="V358" s="2">
        <f>'ZBud Extract Monthly'!U357</f>
        <v>47.94</v>
      </c>
      <c r="W358" s="2">
        <f>'ZBud Extract Monthly'!O357</f>
        <v>277.52999999999997</v>
      </c>
      <c r="X358" s="2">
        <f>'ZBud Extract Monthly'!N357</f>
        <v>40.83</v>
      </c>
      <c r="Y358" s="2">
        <f>'Strm Hydr Analysis'!F361</f>
        <v>24792.773553718998</v>
      </c>
      <c r="Z358" s="2"/>
      <c r="AA358" s="2"/>
      <c r="AB358" s="2"/>
      <c r="AC358" s="2"/>
      <c r="AD358" s="2"/>
      <c r="AE358" s="2"/>
      <c r="AF358" s="2"/>
    </row>
    <row r="359" spans="2:32" x14ac:dyDescent="0.3">
      <c r="B359">
        <f t="shared" si="6"/>
        <v>2019</v>
      </c>
      <c r="C359">
        <f t="shared" si="7"/>
        <v>3</v>
      </c>
      <c r="D359">
        <f t="shared" si="8"/>
        <v>2019</v>
      </c>
      <c r="E359" s="2">
        <f>'Divs Extract'!D358+'ZBud Extract Monthly'!O358</f>
        <v>424.70409337676438</v>
      </c>
      <c r="F359" s="2">
        <f>'Strm Hydr Analysis'!D362</f>
        <v>83460.099173553695</v>
      </c>
      <c r="G359" s="2">
        <f>'Strm Hydr Analysis'!E362</f>
        <v>4595.90082644628</v>
      </c>
      <c r="H359" s="2"/>
      <c r="I359" s="2"/>
      <c r="J359" s="2"/>
      <c r="K359" s="2">
        <f>'ZBud Extract Monthly'!C358</f>
        <v>18058.900000000001</v>
      </c>
      <c r="L359" s="2">
        <f>'ZBud Extract Monthly'!K358</f>
        <v>338.5</v>
      </c>
      <c r="M359" s="2">
        <f>'ZBud Extract Monthly'!L358</f>
        <v>22.3</v>
      </c>
      <c r="N359" s="2">
        <f>'ZBud Extract Monthly'!M358</f>
        <v>0</v>
      </c>
      <c r="O359" s="2">
        <f>'ZBud Extract Monthly'!V358</f>
        <v>1652.5</v>
      </c>
      <c r="P359" s="2">
        <f>'ZBud Extract Monthly'!D358</f>
        <v>2798.2999999999997</v>
      </c>
      <c r="Q359" s="2">
        <f>'ZBud Extract Monthly'!E358</f>
        <v>813.7</v>
      </c>
      <c r="R359" s="2">
        <f>'ZBud Extract Monthly'!F358</f>
        <v>447.6</v>
      </c>
      <c r="S359" s="2">
        <f>'ZBud Extract Monthly'!G358</f>
        <v>4373.1000000000004</v>
      </c>
      <c r="T359" s="2">
        <f>'NRL Extract'!D358</f>
        <v>1.8520000000000001</v>
      </c>
      <c r="U359" s="2">
        <f>'ZBud Extract Monthly'!H358</f>
        <v>3101.9</v>
      </c>
      <c r="V359" s="2">
        <f>'ZBud Extract Monthly'!U358</f>
        <v>1283.5999999999999</v>
      </c>
      <c r="W359" s="2">
        <f>'ZBud Extract Monthly'!O358</f>
        <v>307.27</v>
      </c>
      <c r="X359" s="2">
        <f>'ZBud Extract Monthly'!N358</f>
        <v>51.55</v>
      </c>
      <c r="Y359" s="2">
        <f>'Strm Hydr Analysis'!F362</f>
        <v>85047.808264462816</v>
      </c>
      <c r="Z359" s="2"/>
      <c r="AA359" s="2"/>
      <c r="AB359" s="2"/>
      <c r="AC359" s="2"/>
      <c r="AD359" s="2"/>
      <c r="AE359" s="2"/>
      <c r="AF359" s="2"/>
    </row>
    <row r="360" spans="2:32" x14ac:dyDescent="0.3">
      <c r="B360">
        <f t="shared" si="6"/>
        <v>2019</v>
      </c>
      <c r="C360">
        <f t="shared" si="7"/>
        <v>4</v>
      </c>
      <c r="D360">
        <f t="shared" si="8"/>
        <v>2019</v>
      </c>
      <c r="E360" s="2">
        <f>'Divs Extract'!D359+'ZBud Extract Monthly'!O359</f>
        <v>431.8176734025123</v>
      </c>
      <c r="F360" s="2">
        <f>'Strm Hydr Analysis'!D363</f>
        <v>24234.327272727278</v>
      </c>
      <c r="G360" s="2">
        <f>'Strm Hydr Analysis'!E363</f>
        <v>830.28099173553755</v>
      </c>
      <c r="H360" s="2"/>
      <c r="I360" s="2"/>
      <c r="J360" s="2"/>
      <c r="K360" s="2">
        <f>'ZBud Extract Monthly'!C359</f>
        <v>2830.8</v>
      </c>
      <c r="L360" s="2">
        <f>'ZBud Extract Monthly'!K359</f>
        <v>3330.4</v>
      </c>
      <c r="M360" s="2">
        <f>'ZBud Extract Monthly'!L359</f>
        <v>23.4</v>
      </c>
      <c r="N360" s="2">
        <f>'ZBud Extract Monthly'!M359</f>
        <v>0</v>
      </c>
      <c r="O360" s="2">
        <f>'ZBud Extract Monthly'!V359</f>
        <v>3315.59</v>
      </c>
      <c r="P360" s="2">
        <f>'ZBud Extract Monthly'!D359</f>
        <v>3522.9</v>
      </c>
      <c r="Q360" s="2">
        <f>'ZBud Extract Monthly'!E359</f>
        <v>1392.1</v>
      </c>
      <c r="R360" s="2">
        <f>'ZBud Extract Monthly'!F359</f>
        <v>640</v>
      </c>
      <c r="S360" s="2">
        <f>'ZBud Extract Monthly'!G359</f>
        <v>4697.3</v>
      </c>
      <c r="T360" s="2">
        <f>'NRL Extract'!D359</f>
        <v>1.8399999999999996</v>
      </c>
      <c r="U360" s="2">
        <f>'ZBud Extract Monthly'!H359</f>
        <v>2587.7999999999997</v>
      </c>
      <c r="V360" s="2">
        <f>'ZBud Extract Monthly'!U359</f>
        <v>62.96</v>
      </c>
      <c r="W360" s="2">
        <f>'ZBud Extract Monthly'!O359</f>
        <v>297.36</v>
      </c>
      <c r="X360" s="2">
        <f>'ZBud Extract Monthly'!N359</f>
        <v>73.88</v>
      </c>
      <c r="Y360" s="2">
        <f>'Strm Hydr Analysis'!F363</f>
        <v>26133.104132231405</v>
      </c>
      <c r="Z360" s="2"/>
      <c r="AA360" s="2"/>
      <c r="AB360" s="2"/>
      <c r="AC360" s="2"/>
      <c r="AD360" s="2"/>
      <c r="AE360" s="2"/>
      <c r="AF360" s="2"/>
    </row>
    <row r="361" spans="2:32" x14ac:dyDescent="0.3">
      <c r="B361">
        <f t="shared" si="6"/>
        <v>2019</v>
      </c>
      <c r="C361">
        <f t="shared" si="7"/>
        <v>5</v>
      </c>
      <c r="D361">
        <f t="shared" si="8"/>
        <v>2019</v>
      </c>
      <c r="E361" s="2">
        <f>'Divs Extract'!D360+'ZBud Extract Monthly'!O360</f>
        <v>498.12161469933176</v>
      </c>
      <c r="F361" s="2">
        <f>'Strm Hydr Analysis'!D364</f>
        <v>24714.981818181823</v>
      </c>
      <c r="G361" s="2">
        <f>'Strm Hydr Analysis'!E364</f>
        <v>892.64132231404994</v>
      </c>
      <c r="H361" s="2"/>
      <c r="I361" s="2"/>
      <c r="J361" s="2"/>
      <c r="K361" s="2">
        <f>'ZBud Extract Monthly'!C360</f>
        <v>5401.6</v>
      </c>
      <c r="L361" s="2">
        <f>'ZBud Extract Monthly'!K360</f>
        <v>5713.2</v>
      </c>
      <c r="M361" s="2">
        <f>'ZBud Extract Monthly'!L360</f>
        <v>35</v>
      </c>
      <c r="N361" s="2">
        <f>'ZBud Extract Monthly'!M360</f>
        <v>0</v>
      </c>
      <c r="O361" s="2">
        <f>'ZBud Extract Monthly'!V360</f>
        <v>2072.61</v>
      </c>
      <c r="P361" s="2">
        <f>'ZBud Extract Monthly'!D360</f>
        <v>4817.2</v>
      </c>
      <c r="Q361" s="2">
        <f>'ZBud Extract Monthly'!E360</f>
        <v>776.1</v>
      </c>
      <c r="R361" s="2">
        <f>'ZBud Extract Monthly'!F360</f>
        <v>344.4</v>
      </c>
      <c r="S361" s="2">
        <f>'ZBud Extract Monthly'!G360</f>
        <v>2062.9</v>
      </c>
      <c r="T361" s="2">
        <f>'NRL Extract'!D360</f>
        <v>3.6099999999999994</v>
      </c>
      <c r="U361" s="2">
        <f>'ZBud Extract Monthly'!H360</f>
        <v>1575.6</v>
      </c>
      <c r="V361" s="2">
        <f>'ZBud Extract Monthly'!U360</f>
        <v>298.33</v>
      </c>
      <c r="W361" s="2">
        <f>'ZBud Extract Monthly'!O360</f>
        <v>307.27</v>
      </c>
      <c r="X361" s="2">
        <f>'ZBud Extract Monthly'!N360</f>
        <v>133.41</v>
      </c>
      <c r="Y361" s="2">
        <f>'Strm Hydr Analysis'!F364</f>
        <v>26103.153719008264</v>
      </c>
      <c r="Z361" s="2"/>
      <c r="AA361" s="2"/>
      <c r="AB361" s="2"/>
      <c r="AC361" s="2"/>
      <c r="AD361" s="2"/>
      <c r="AE361" s="2"/>
      <c r="AF361" s="2"/>
    </row>
    <row r="362" spans="2:32" x14ac:dyDescent="0.3">
      <c r="B362">
        <f t="shared" si="6"/>
        <v>2019</v>
      </c>
      <c r="C362">
        <f t="shared" si="7"/>
        <v>6</v>
      </c>
      <c r="D362">
        <f t="shared" si="8"/>
        <v>2019</v>
      </c>
      <c r="E362" s="2">
        <f>'Divs Extract'!D361+'ZBud Extract Monthly'!O361</f>
        <v>535.46643518518522</v>
      </c>
      <c r="F362" s="2">
        <f>'Strm Hydr Analysis'!D365</f>
        <v>24410.796694214878</v>
      </c>
      <c r="G362" s="2">
        <f>'Strm Hydr Analysis'!E365</f>
        <v>828.89256198347141</v>
      </c>
      <c r="H362" s="2"/>
      <c r="I362" s="2"/>
      <c r="J362" s="2"/>
      <c r="K362" s="2">
        <f>'ZBud Extract Monthly'!C361</f>
        <v>939.1</v>
      </c>
      <c r="L362" s="2">
        <f>'ZBud Extract Monthly'!K361</f>
        <v>6533.1</v>
      </c>
      <c r="M362" s="2">
        <f>'ZBud Extract Monthly'!L361</f>
        <v>44</v>
      </c>
      <c r="N362" s="2">
        <f>'ZBud Extract Monthly'!M361</f>
        <v>972.7</v>
      </c>
      <c r="O362" s="2">
        <f>'ZBud Extract Monthly'!V361</f>
        <v>1761.34</v>
      </c>
      <c r="P362" s="2">
        <f>'ZBud Extract Monthly'!D361</f>
        <v>6236.1</v>
      </c>
      <c r="Q362" s="2">
        <f>'ZBud Extract Monthly'!E361</f>
        <v>828.8</v>
      </c>
      <c r="R362" s="2">
        <f>'ZBud Extract Monthly'!F361</f>
        <v>598.20000000000005</v>
      </c>
      <c r="S362" s="2">
        <f>'ZBud Extract Monthly'!G361</f>
        <v>1983.3</v>
      </c>
      <c r="T362" s="2">
        <f>'NRL Extract'!D361</f>
        <v>4.3419999999999987</v>
      </c>
      <c r="U362" s="2">
        <f>'ZBud Extract Monthly'!H361</f>
        <v>1479.6000000000001</v>
      </c>
      <c r="V362" s="2">
        <f>'ZBud Extract Monthly'!U361</f>
        <v>230.91</v>
      </c>
      <c r="W362" s="2">
        <f>'ZBud Extract Monthly'!O361</f>
        <v>297.36</v>
      </c>
      <c r="X362" s="2">
        <f>'ZBud Extract Monthly'!N361</f>
        <v>155.52000000000001</v>
      </c>
      <c r="Y362" s="2">
        <f>'Strm Hydr Analysis'!F365</f>
        <v>25526.201652892563</v>
      </c>
      <c r="Z362" s="2"/>
      <c r="AA362" s="2"/>
      <c r="AB362" s="2"/>
      <c r="AC362" s="2"/>
      <c r="AD362" s="2"/>
      <c r="AE362" s="2"/>
      <c r="AF362" s="2"/>
    </row>
    <row r="363" spans="2:32" x14ac:dyDescent="0.3">
      <c r="B363">
        <f t="shared" si="6"/>
        <v>2019</v>
      </c>
      <c r="C363">
        <f t="shared" si="7"/>
        <v>7</v>
      </c>
      <c r="D363">
        <f t="shared" si="8"/>
        <v>2019</v>
      </c>
      <c r="E363" s="2">
        <f>'Divs Extract'!D362+'ZBud Extract Monthly'!O362</f>
        <v>574.00368828654393</v>
      </c>
      <c r="F363" s="2">
        <f>'Strm Hydr Analysis'!D366</f>
        <v>25010.181818181823</v>
      </c>
      <c r="G363" s="2">
        <f>'Strm Hydr Analysis'!E366</f>
        <v>856.52231404958707</v>
      </c>
      <c r="H363" s="2"/>
      <c r="I363" s="2"/>
      <c r="J363" s="2"/>
      <c r="K363" s="2">
        <f>'ZBud Extract Monthly'!C362</f>
        <v>0</v>
      </c>
      <c r="L363" s="2">
        <f>'ZBud Extract Monthly'!K362</f>
        <v>7356.5</v>
      </c>
      <c r="M363" s="2">
        <f>'ZBud Extract Monthly'!L362</f>
        <v>62.9</v>
      </c>
      <c r="N363" s="2">
        <f>'ZBud Extract Monthly'!M362</f>
        <v>754</v>
      </c>
      <c r="O363" s="2">
        <f>'ZBud Extract Monthly'!V362</f>
        <v>1330.17</v>
      </c>
      <c r="P363" s="2">
        <f>'ZBud Extract Monthly'!D362</f>
        <v>6124</v>
      </c>
      <c r="Q363" s="2">
        <f>'ZBud Extract Monthly'!E362</f>
        <v>482.9</v>
      </c>
      <c r="R363" s="2">
        <f>'ZBud Extract Monthly'!F362</f>
        <v>674.2</v>
      </c>
      <c r="S363" s="2">
        <f>'ZBud Extract Monthly'!G362</f>
        <v>675.6</v>
      </c>
      <c r="T363" s="2">
        <f>'NRL Extract'!D362</f>
        <v>5.1890000000000001</v>
      </c>
      <c r="U363" s="2">
        <f>'ZBud Extract Monthly'!H362</f>
        <v>1494.5</v>
      </c>
      <c r="V363" s="2">
        <f>'ZBud Extract Monthly'!U362</f>
        <v>301.18</v>
      </c>
      <c r="W363" s="2">
        <f>'ZBud Extract Monthly'!O362</f>
        <v>307.27</v>
      </c>
      <c r="X363" s="2">
        <f>'ZBud Extract Monthly'!N362</f>
        <v>181.39</v>
      </c>
      <c r="Y363" s="2">
        <f>'Strm Hydr Analysis'!F366</f>
        <v>26078.261157024797</v>
      </c>
      <c r="Z363" s="2"/>
      <c r="AA363" s="2"/>
      <c r="AB363" s="2"/>
      <c r="AC363" s="2"/>
      <c r="AD363" s="2"/>
      <c r="AE363" s="2"/>
      <c r="AF363" s="2"/>
    </row>
    <row r="364" spans="2:32" x14ac:dyDescent="0.3">
      <c r="B364">
        <f t="shared" si="6"/>
        <v>2019</v>
      </c>
      <c r="C364">
        <f t="shared" si="7"/>
        <v>8</v>
      </c>
      <c r="D364">
        <f t="shared" si="8"/>
        <v>2019</v>
      </c>
      <c r="E364" s="2">
        <f>'Divs Extract'!D363+'ZBud Extract Monthly'!O363</f>
        <v>581.50993453355159</v>
      </c>
      <c r="F364" s="2">
        <f>'Strm Hydr Analysis'!D367</f>
        <v>25056.793388429756</v>
      </c>
      <c r="G364" s="2">
        <f>'Strm Hydr Analysis'!E367</f>
        <v>856.52231404958707</v>
      </c>
      <c r="H364" s="2"/>
      <c r="I364" s="2"/>
      <c r="J364" s="2"/>
      <c r="K364" s="2">
        <f>'ZBud Extract Monthly'!C363</f>
        <v>0</v>
      </c>
      <c r="L364" s="2">
        <f>'ZBud Extract Monthly'!K363</f>
        <v>5412.9000000000005</v>
      </c>
      <c r="M364" s="2">
        <f>'ZBud Extract Monthly'!L363</f>
        <v>77.3</v>
      </c>
      <c r="N364" s="2">
        <f>'ZBud Extract Monthly'!M363</f>
        <v>0</v>
      </c>
      <c r="O364" s="2">
        <f>'ZBud Extract Monthly'!V363</f>
        <v>1026.3</v>
      </c>
      <c r="P364" s="2">
        <f>'ZBud Extract Monthly'!D363</f>
        <v>4964.5</v>
      </c>
      <c r="Q364" s="2">
        <f>'ZBud Extract Monthly'!E363</f>
        <v>390.7</v>
      </c>
      <c r="R364" s="2">
        <f>'ZBud Extract Monthly'!F363</f>
        <v>419.7</v>
      </c>
      <c r="S364" s="2">
        <f>'ZBud Extract Monthly'!G363</f>
        <v>312.3</v>
      </c>
      <c r="T364" s="2">
        <f>'NRL Extract'!D363</f>
        <v>4.9120000000000008</v>
      </c>
      <c r="U364" s="2">
        <f>'ZBud Extract Monthly'!H363</f>
        <v>1348.1</v>
      </c>
      <c r="V364" s="2">
        <f>'ZBud Extract Monthly'!U363</f>
        <v>860.01</v>
      </c>
      <c r="W364" s="2">
        <f>'ZBud Extract Monthly'!O363</f>
        <v>307.27</v>
      </c>
      <c r="X364" s="2">
        <f>'ZBud Extract Monthly'!N363</f>
        <v>164.65</v>
      </c>
      <c r="Y364" s="2">
        <f>'Strm Hydr Analysis'!F367</f>
        <v>26071.100826446276</v>
      </c>
      <c r="Z364" s="2"/>
      <c r="AA364" s="2"/>
      <c r="AB364" s="2"/>
      <c r="AC364" s="2"/>
      <c r="AD364" s="2"/>
      <c r="AE364" s="2"/>
      <c r="AF364" s="2"/>
    </row>
    <row r="365" spans="2:32" x14ac:dyDescent="0.3">
      <c r="B365">
        <f t="shared" si="6"/>
        <v>2019</v>
      </c>
      <c r="C365">
        <f t="shared" si="7"/>
        <v>9</v>
      </c>
      <c r="D365">
        <f t="shared" si="8"/>
        <v>2019</v>
      </c>
      <c r="E365" s="2">
        <f>'Divs Extract'!D364+'ZBud Extract Monthly'!O364</f>
        <v>610.19009523809518</v>
      </c>
      <c r="F365" s="2">
        <f>'Strm Hydr Analysis'!D368</f>
        <v>24266.003305785125</v>
      </c>
      <c r="G365" s="2">
        <f>'Strm Hydr Analysis'!E368</f>
        <v>866.40000000000032</v>
      </c>
      <c r="H365" s="2"/>
      <c r="I365" s="2"/>
      <c r="J365" s="2"/>
      <c r="K365" s="2">
        <f>'ZBud Extract Monthly'!C364</f>
        <v>1370.4</v>
      </c>
      <c r="L365" s="2">
        <f>'ZBud Extract Monthly'!K364</f>
        <v>2864.6</v>
      </c>
      <c r="M365" s="2">
        <f>'ZBud Extract Monthly'!L364</f>
        <v>61.1</v>
      </c>
      <c r="N365" s="2">
        <f>'ZBud Extract Monthly'!M364</f>
        <v>1346</v>
      </c>
      <c r="O365" s="2">
        <f>'ZBud Extract Monthly'!V364</f>
        <v>1273.45</v>
      </c>
      <c r="P365" s="2">
        <f>'ZBud Extract Monthly'!D364</f>
        <v>2990</v>
      </c>
      <c r="Q365" s="2">
        <f>'ZBud Extract Monthly'!E364</f>
        <v>283.2</v>
      </c>
      <c r="R365" s="2">
        <f>'ZBud Extract Monthly'!F364</f>
        <v>261.3</v>
      </c>
      <c r="S365" s="2">
        <f>'ZBud Extract Monthly'!G364</f>
        <v>144.9</v>
      </c>
      <c r="T365" s="2">
        <f>'NRL Extract'!D364</f>
        <v>4.2219999999999986</v>
      </c>
      <c r="U365" s="2">
        <f>'ZBud Extract Monthly'!H364</f>
        <v>1115.7</v>
      </c>
      <c r="V365" s="2">
        <f>'ZBud Extract Monthly'!U364</f>
        <v>469.62</v>
      </c>
      <c r="W365" s="2">
        <f>'ZBud Extract Monthly'!O364</f>
        <v>297.36</v>
      </c>
      <c r="X365" s="2">
        <f>'ZBud Extract Monthly'!N364</f>
        <v>131.91</v>
      </c>
      <c r="Y365" s="2">
        <f>'Strm Hydr Analysis'!F368</f>
        <v>25270.96859504133</v>
      </c>
      <c r="Z365" s="2"/>
      <c r="AA365" s="2"/>
      <c r="AB365" s="2"/>
      <c r="AC365" s="2"/>
      <c r="AD365" s="2"/>
      <c r="AE365" s="2"/>
      <c r="AF365" s="2"/>
    </row>
    <row r="366" spans="2:32" x14ac:dyDescent="0.3">
      <c r="B366">
        <f t="shared" si="6"/>
        <v>2019</v>
      </c>
      <c r="C366">
        <f t="shared" si="7"/>
        <v>10</v>
      </c>
      <c r="D366">
        <f t="shared" si="8"/>
        <v>2020</v>
      </c>
      <c r="E366" s="2">
        <f>'Divs Extract'!D365+'ZBud Extract Monthly'!O365</f>
        <v>474.76466820099733</v>
      </c>
      <c r="F366" s="2">
        <f>'Strm Hydr Analysis'!D369</f>
        <v>24896.211570247935</v>
      </c>
      <c r="G366" s="2">
        <f>'Strm Hydr Analysis'!E369</f>
        <v>856.52231404958707</v>
      </c>
      <c r="H366" s="2"/>
      <c r="I366" s="2"/>
      <c r="J366" s="2"/>
      <c r="K366" s="2">
        <f>'ZBud Extract Monthly'!C365</f>
        <v>838.7</v>
      </c>
      <c r="L366" s="2">
        <f>'ZBud Extract Monthly'!K365</f>
        <v>3243.6</v>
      </c>
      <c r="M366" s="2">
        <f>'ZBud Extract Monthly'!L365</f>
        <v>41.3</v>
      </c>
      <c r="N366" s="2">
        <f>'ZBud Extract Monthly'!M365</f>
        <v>939.4</v>
      </c>
      <c r="O366" s="2">
        <f>'ZBud Extract Monthly'!V365</f>
        <v>1656.52</v>
      </c>
      <c r="P366" s="2">
        <f>'ZBud Extract Monthly'!D365</f>
        <v>1978</v>
      </c>
      <c r="Q366" s="2">
        <f>'ZBud Extract Monthly'!E365</f>
        <v>449.2</v>
      </c>
      <c r="R366" s="2">
        <f>'ZBud Extract Monthly'!F365</f>
        <v>282.8</v>
      </c>
      <c r="S366" s="2">
        <f>'ZBud Extract Monthly'!G365</f>
        <v>511.6</v>
      </c>
      <c r="T366" s="2">
        <f>'NRL Extract'!D365</f>
        <v>2.6209999999999991</v>
      </c>
      <c r="U366" s="2">
        <f>'ZBud Extract Monthly'!H365</f>
        <v>1464.3</v>
      </c>
      <c r="V366" s="2">
        <f>'ZBud Extract Monthly'!U365</f>
        <v>146.54</v>
      </c>
      <c r="W366" s="2">
        <f>'ZBud Extract Monthly'!O365</f>
        <v>307.27</v>
      </c>
      <c r="X366" s="2">
        <f>'ZBud Extract Monthly'!N365</f>
        <v>89.14</v>
      </c>
      <c r="Y366" s="2">
        <f>'Strm Hydr Analysis'!F369</f>
        <v>25854.128925619836</v>
      </c>
      <c r="Z366" s="2"/>
      <c r="AA366" s="2"/>
      <c r="AB366" s="2"/>
      <c r="AC366" s="2"/>
      <c r="AD366" s="2"/>
      <c r="AE366" s="2"/>
      <c r="AF366" s="2"/>
    </row>
    <row r="367" spans="2:32" x14ac:dyDescent="0.3">
      <c r="B367">
        <f t="shared" si="6"/>
        <v>2019</v>
      </c>
      <c r="C367">
        <f t="shared" si="7"/>
        <v>11</v>
      </c>
      <c r="D367">
        <f t="shared" si="8"/>
        <v>2020</v>
      </c>
      <c r="E367" s="2">
        <f>'Divs Extract'!D366+'ZBud Extract Monthly'!O366</f>
        <v>400.27943734015349</v>
      </c>
      <c r="F367" s="2">
        <f>'Strm Hydr Analysis'!D370</f>
        <v>24311.623140495867</v>
      </c>
      <c r="G367" s="2">
        <f>'Strm Hydr Analysis'!E370</f>
        <v>1796.3702479338829</v>
      </c>
      <c r="H367" s="2"/>
      <c r="I367" s="2"/>
      <c r="J367" s="2"/>
      <c r="K367" s="2">
        <f>'ZBud Extract Monthly'!C366</f>
        <v>9088.4</v>
      </c>
      <c r="L367" s="2">
        <f>'ZBud Extract Monthly'!K366</f>
        <v>843.1</v>
      </c>
      <c r="M367" s="2">
        <f>'ZBud Extract Monthly'!L366</f>
        <v>25.2</v>
      </c>
      <c r="N367" s="2">
        <f>'ZBud Extract Monthly'!M366</f>
        <v>859.9</v>
      </c>
      <c r="O367" s="2">
        <f>'ZBud Extract Monthly'!V366</f>
        <v>1274.27</v>
      </c>
      <c r="P367" s="2">
        <f>'ZBud Extract Monthly'!D366</f>
        <v>1588.6999999999998</v>
      </c>
      <c r="Q367" s="2">
        <f>'ZBud Extract Monthly'!E366</f>
        <v>587.9</v>
      </c>
      <c r="R367" s="2">
        <f>'ZBud Extract Monthly'!F366</f>
        <v>180.1</v>
      </c>
      <c r="S367" s="2">
        <f>'ZBud Extract Monthly'!G366</f>
        <v>1366.2</v>
      </c>
      <c r="T367" s="2">
        <f>'NRL Extract'!D366</f>
        <v>1.9629999999999996</v>
      </c>
      <c r="U367" s="2">
        <f>'ZBud Extract Monthly'!H366</f>
        <v>1629.2</v>
      </c>
      <c r="V367" s="2">
        <f>'ZBud Extract Monthly'!U366</f>
        <v>243.23</v>
      </c>
      <c r="W367" s="2">
        <f>'ZBud Extract Monthly'!O366</f>
        <v>297.36</v>
      </c>
      <c r="X367" s="2">
        <f>'ZBud Extract Monthly'!N366</f>
        <v>55.18</v>
      </c>
      <c r="Y367" s="2">
        <f>'Strm Hydr Analysis'!F370</f>
        <v>25604.945454545461</v>
      </c>
      <c r="Z367" s="2"/>
      <c r="AA367" s="2"/>
      <c r="AB367" s="2"/>
      <c r="AC367" s="2"/>
      <c r="AD367" s="2"/>
      <c r="AE367" s="2"/>
      <c r="AF367" s="2"/>
    </row>
    <row r="368" spans="2:32" x14ac:dyDescent="0.3">
      <c r="B368">
        <f t="shared" si="6"/>
        <v>2019</v>
      </c>
      <c r="C368">
        <f t="shared" si="7"/>
        <v>12</v>
      </c>
      <c r="D368">
        <f t="shared" si="8"/>
        <v>2020</v>
      </c>
      <c r="E368" s="2">
        <f>'Divs Extract'!D367+'ZBud Extract Monthly'!O367</f>
        <v>392.64696629213483</v>
      </c>
      <c r="F368" s="2">
        <f>'Strm Hydr Analysis'!D371</f>
        <v>25434.327272727274</v>
      </c>
      <c r="G368" s="2">
        <f>'Strm Hydr Analysis'!E371</f>
        <v>4679.7024793388418</v>
      </c>
      <c r="H368" s="2"/>
      <c r="I368" s="2"/>
      <c r="J368" s="2"/>
      <c r="K368" s="2">
        <f>'ZBud Extract Monthly'!C367</f>
        <v>23510.1</v>
      </c>
      <c r="L368" s="2">
        <f>'ZBud Extract Monthly'!K367</f>
        <v>351.9</v>
      </c>
      <c r="M368" s="2">
        <f>'ZBud Extract Monthly'!L367</f>
        <v>22.5</v>
      </c>
      <c r="N368" s="2">
        <f>'ZBud Extract Monthly'!M367</f>
        <v>695.4</v>
      </c>
      <c r="O368" s="2">
        <f>'ZBud Extract Monthly'!V367</f>
        <v>2073.98</v>
      </c>
      <c r="P368" s="2">
        <f>'ZBud Extract Monthly'!D367</f>
        <v>1290.9000000000001</v>
      </c>
      <c r="Q368" s="2">
        <f>'ZBud Extract Monthly'!E367</f>
        <v>570.6</v>
      </c>
      <c r="R368" s="2">
        <f>'ZBud Extract Monthly'!F367</f>
        <v>119.2</v>
      </c>
      <c r="S368" s="2">
        <f>'ZBud Extract Monthly'!G367</f>
        <v>2028.1</v>
      </c>
      <c r="T368" s="2">
        <f>'NRL Extract'!D367</f>
        <v>1.2530000000000003</v>
      </c>
      <c r="U368" s="2">
        <f>'ZBud Extract Monthly'!H367</f>
        <v>7709.2999999999993</v>
      </c>
      <c r="V368" s="2">
        <f>'ZBud Extract Monthly'!U367</f>
        <v>177.89</v>
      </c>
      <c r="W368" s="2">
        <f>'ZBud Extract Monthly'!O367</f>
        <v>307.27</v>
      </c>
      <c r="X368" s="2">
        <f>'ZBud Extract Monthly'!N367</f>
        <v>52.1</v>
      </c>
      <c r="Y368" s="2">
        <f>'Strm Hydr Analysis'!F371</f>
        <v>27894.981818181823</v>
      </c>
      <c r="Z368" s="2"/>
      <c r="AA368" s="2"/>
      <c r="AB368" s="2"/>
      <c r="AC368" s="2"/>
      <c r="AD368" s="2"/>
      <c r="AE368" s="2"/>
      <c r="AF368" s="2"/>
    </row>
    <row r="369" spans="2:32" x14ac:dyDescent="0.3">
      <c r="B369">
        <f t="shared" si="6"/>
        <v>2020</v>
      </c>
      <c r="C369">
        <f t="shared" si="7"/>
        <v>1</v>
      </c>
      <c r="D369">
        <f t="shared" si="8"/>
        <v>2020</v>
      </c>
      <c r="E369" s="2">
        <f>'Divs Extract'!D368+'ZBud Extract Monthly'!O368</f>
        <v>391.94871130764375</v>
      </c>
      <c r="F369" s="2">
        <f>'Strm Hydr Analysis'!D372</f>
        <v>25258.928925619835</v>
      </c>
      <c r="G369" s="2">
        <f>'Strm Hydr Analysis'!E372</f>
        <v>2537.2165289256204</v>
      </c>
      <c r="H369" s="2"/>
      <c r="I369" s="2"/>
      <c r="J369" s="2"/>
      <c r="K369" s="2">
        <f>'ZBud Extract Monthly'!C368</f>
        <v>7472.1</v>
      </c>
      <c r="L369" s="2">
        <f>'ZBud Extract Monthly'!K368</f>
        <v>363</v>
      </c>
      <c r="M369" s="2">
        <f>'ZBud Extract Monthly'!L368</f>
        <v>18.899999999999999</v>
      </c>
      <c r="N369" s="2">
        <f>'ZBud Extract Monthly'!M368</f>
        <v>775.7</v>
      </c>
      <c r="O369" s="2">
        <f>'ZBud Extract Monthly'!V368</f>
        <v>2933.15</v>
      </c>
      <c r="P369" s="2">
        <f>'ZBud Extract Monthly'!D368</f>
        <v>1465.3</v>
      </c>
      <c r="Q369" s="2">
        <f>'ZBud Extract Monthly'!E368</f>
        <v>629.9</v>
      </c>
      <c r="R369" s="2">
        <f>'ZBud Extract Monthly'!F368</f>
        <v>132.19999999999999</v>
      </c>
      <c r="S369" s="2">
        <f>'ZBud Extract Monthly'!G368</f>
        <v>2317.9</v>
      </c>
      <c r="T369" s="2">
        <f>'NRL Extract'!D368</f>
        <v>1.5919999999999996</v>
      </c>
      <c r="U369" s="2">
        <f>'ZBud Extract Monthly'!H368</f>
        <v>5471.3</v>
      </c>
      <c r="V369" s="2">
        <f>'ZBud Extract Monthly'!U368</f>
        <v>119.23</v>
      </c>
      <c r="W369" s="2">
        <f>'ZBud Extract Monthly'!O368</f>
        <v>307.27</v>
      </c>
      <c r="X369" s="2">
        <f>'ZBud Extract Monthly'!N368</f>
        <v>46.19</v>
      </c>
      <c r="Y369" s="2">
        <f>'Strm Hydr Analysis'!F372</f>
        <v>26910.565289256199</v>
      </c>
      <c r="Z369" s="2"/>
      <c r="AA369" s="2"/>
      <c r="AB369" s="2"/>
      <c r="AC369" s="2"/>
      <c r="AD369" s="2"/>
      <c r="AE369" s="2"/>
      <c r="AF369" s="2"/>
    </row>
    <row r="370" spans="2:32" x14ac:dyDescent="0.3">
      <c r="B370">
        <f t="shared" si="6"/>
        <v>2020</v>
      </c>
      <c r="C370">
        <f t="shared" si="7"/>
        <v>2</v>
      </c>
      <c r="D370">
        <f t="shared" si="8"/>
        <v>2020</v>
      </c>
      <c r="E370" s="2">
        <f>'Divs Extract'!D369+'ZBud Extract Monthly'!O369</f>
        <v>365.18858267716536</v>
      </c>
      <c r="F370" s="2">
        <f>'Strm Hydr Analysis'!D373</f>
        <v>25017.183471074386</v>
      </c>
      <c r="G370" s="2">
        <f>'Strm Hydr Analysis'!E373</f>
        <v>1782.6644628099152</v>
      </c>
      <c r="H370" s="2"/>
      <c r="I370" s="2"/>
      <c r="J370" s="2"/>
      <c r="K370" s="2">
        <f>'ZBud Extract Monthly'!C369</f>
        <v>8834.7000000000007</v>
      </c>
      <c r="L370" s="2">
        <f>'ZBud Extract Monthly'!K369</f>
        <v>194.89999999999998</v>
      </c>
      <c r="M370" s="2">
        <f>'ZBud Extract Monthly'!L369</f>
        <v>18.899999999999999</v>
      </c>
      <c r="N370" s="2">
        <f>'ZBud Extract Monthly'!M369</f>
        <v>0</v>
      </c>
      <c r="O370" s="2">
        <f>'ZBud Extract Monthly'!V369</f>
        <v>2429.9299999999998</v>
      </c>
      <c r="P370" s="2">
        <f>'ZBud Extract Monthly'!D369</f>
        <v>2303.1999999999998</v>
      </c>
      <c r="Q370" s="2">
        <f>'ZBud Extract Monthly'!E369</f>
        <v>981</v>
      </c>
      <c r="R370" s="2">
        <f>'ZBud Extract Monthly'!F369</f>
        <v>219.7</v>
      </c>
      <c r="S370" s="2">
        <f>'ZBud Extract Monthly'!G369</f>
        <v>3672.2</v>
      </c>
      <c r="T370" s="2">
        <f>'NRL Extract'!D369</f>
        <v>1.1480000000000004</v>
      </c>
      <c r="U370" s="2">
        <f>'ZBud Extract Monthly'!H369</f>
        <v>3929.3</v>
      </c>
      <c r="V370" s="2">
        <f>'ZBud Extract Monthly'!U369</f>
        <v>545.1</v>
      </c>
      <c r="W370" s="2">
        <f>'ZBud Extract Monthly'!O369</f>
        <v>287.45</v>
      </c>
      <c r="X370" s="2">
        <f>'ZBud Extract Monthly'!N369</f>
        <v>41.53</v>
      </c>
      <c r="Y370" s="2">
        <f>'Strm Hydr Analysis'!F373</f>
        <v>26476.561983471071</v>
      </c>
      <c r="Z370" s="2"/>
      <c r="AA370" s="2"/>
      <c r="AB370" s="2"/>
      <c r="AC370" s="2"/>
      <c r="AD370" s="2"/>
      <c r="AE370" s="2"/>
      <c r="AF370" s="2"/>
    </row>
    <row r="371" spans="2:32" x14ac:dyDescent="0.3">
      <c r="B371">
        <f t="shared" si="6"/>
        <v>2020</v>
      </c>
      <c r="C371">
        <f t="shared" si="7"/>
        <v>3</v>
      </c>
      <c r="D371">
        <f t="shared" si="8"/>
        <v>2020</v>
      </c>
      <c r="E371" s="2">
        <f>'Divs Extract'!D370+'ZBud Extract Monthly'!O370</f>
        <v>422.86934924078093</v>
      </c>
      <c r="F371" s="2">
        <f>'Strm Hydr Analysis'!D374</f>
        <v>24966.60495867769</v>
      </c>
      <c r="G371" s="2">
        <f>'Strm Hydr Analysis'!E374</f>
        <v>1161.5999999999997</v>
      </c>
      <c r="H371" s="2"/>
      <c r="I371" s="2"/>
      <c r="J371" s="2"/>
      <c r="K371" s="2">
        <f>'ZBud Extract Monthly'!C370</f>
        <v>3007</v>
      </c>
      <c r="L371" s="2">
        <f>'ZBud Extract Monthly'!K370</f>
        <v>2178</v>
      </c>
      <c r="M371" s="2">
        <f>'ZBud Extract Monthly'!L370</f>
        <v>23.4</v>
      </c>
      <c r="N371" s="2">
        <f>'ZBud Extract Monthly'!M370</f>
        <v>0</v>
      </c>
      <c r="O371" s="2">
        <f>'ZBud Extract Monthly'!V370</f>
        <v>2584.63</v>
      </c>
      <c r="P371" s="2">
        <f>'ZBud Extract Monthly'!D370</f>
        <v>3258.1</v>
      </c>
      <c r="Q371" s="2">
        <f>'ZBud Extract Monthly'!E370</f>
        <v>1034.8</v>
      </c>
      <c r="R371" s="2">
        <f>'ZBud Extract Monthly'!F370</f>
        <v>530.29999999999995</v>
      </c>
      <c r="S371" s="2">
        <f>'ZBud Extract Monthly'!G370</f>
        <v>4696.3</v>
      </c>
      <c r="T371" s="2">
        <f>'NRL Extract'!D370</f>
        <v>1.8520000000000001</v>
      </c>
      <c r="U371" s="2">
        <f>'ZBud Extract Monthly'!H370</f>
        <v>1594.6</v>
      </c>
      <c r="V371" s="2">
        <f>'ZBud Extract Monthly'!U370</f>
        <v>103.69</v>
      </c>
      <c r="W371" s="2">
        <f>'ZBud Extract Monthly'!O370</f>
        <v>307.27</v>
      </c>
      <c r="X371" s="2">
        <f>'ZBud Extract Monthly'!N370</f>
        <v>51.55</v>
      </c>
      <c r="Y371" s="2">
        <f>'Strm Hydr Analysis'!F374</f>
        <v>26039.305785123968</v>
      </c>
      <c r="Z371" s="2"/>
      <c r="AA371" s="2"/>
      <c r="AB371" s="2"/>
      <c r="AC371" s="2"/>
      <c r="AD371" s="2"/>
      <c r="AE371" s="2"/>
      <c r="AF371" s="2"/>
    </row>
    <row r="372" spans="2:32" x14ac:dyDescent="0.3">
      <c r="B372">
        <f t="shared" si="6"/>
        <v>2020</v>
      </c>
      <c r="C372">
        <f t="shared" si="7"/>
        <v>4</v>
      </c>
      <c r="D372">
        <f t="shared" si="8"/>
        <v>2020</v>
      </c>
      <c r="E372" s="2">
        <f>'Divs Extract'!D371+'ZBud Extract Monthly'!O371</f>
        <v>434.8324194429274</v>
      </c>
      <c r="F372" s="2">
        <f>'Strm Hydr Analysis'!D375</f>
        <v>28427.960330578517</v>
      </c>
      <c r="G372" s="2">
        <f>'Strm Hydr Analysis'!E375</f>
        <v>1065.0049586776861</v>
      </c>
      <c r="H372" s="2"/>
      <c r="I372" s="2"/>
      <c r="J372" s="2"/>
      <c r="K372" s="2">
        <f>'ZBud Extract Monthly'!C371</f>
        <v>6983.2999999999993</v>
      </c>
      <c r="L372" s="2">
        <f>'ZBud Extract Monthly'!K371</f>
        <v>3002.3999999999996</v>
      </c>
      <c r="M372" s="2">
        <f>'ZBud Extract Monthly'!L371</f>
        <v>22.5</v>
      </c>
      <c r="N372" s="2">
        <f>'ZBud Extract Monthly'!M371</f>
        <v>0</v>
      </c>
      <c r="O372" s="2">
        <f>'ZBud Extract Monthly'!V371</f>
        <v>2024.01</v>
      </c>
      <c r="P372" s="2">
        <f>'ZBud Extract Monthly'!D371</f>
        <v>3382.7</v>
      </c>
      <c r="Q372" s="2">
        <f>'ZBud Extract Monthly'!E371</f>
        <v>1030.5</v>
      </c>
      <c r="R372" s="2">
        <f>'ZBud Extract Monthly'!F371</f>
        <v>631.1</v>
      </c>
      <c r="S372" s="2">
        <f>'ZBud Extract Monthly'!G371</f>
        <v>3271</v>
      </c>
      <c r="T372" s="2">
        <f>'NRL Extract'!D371</f>
        <v>1.8399999999999996</v>
      </c>
      <c r="U372" s="2">
        <f>'ZBud Extract Monthly'!H371</f>
        <v>1096.3</v>
      </c>
      <c r="V372" s="2">
        <f>'ZBud Extract Monthly'!U371</f>
        <v>199.35</v>
      </c>
      <c r="W372" s="2">
        <f>'ZBud Extract Monthly'!O371</f>
        <v>297.36</v>
      </c>
      <c r="X372" s="2">
        <f>'ZBud Extract Monthly'!N371</f>
        <v>73.88</v>
      </c>
      <c r="Y372" s="2">
        <f>'Strm Hydr Analysis'!F375</f>
        <v>29565.957024793388</v>
      </c>
      <c r="Z372" s="2"/>
      <c r="AA372" s="2"/>
      <c r="AB372" s="2"/>
      <c r="AC372" s="2"/>
      <c r="AD372" s="2"/>
      <c r="AE372" s="2"/>
      <c r="AF372" s="2"/>
    </row>
    <row r="373" spans="2:32" x14ac:dyDescent="0.3">
      <c r="B373">
        <f t="shared" si="6"/>
        <v>2020</v>
      </c>
      <c r="C373">
        <f t="shared" si="7"/>
        <v>5</v>
      </c>
      <c r="D373">
        <f t="shared" si="8"/>
        <v>2020</v>
      </c>
      <c r="E373" s="2">
        <f>'Divs Extract'!D372+'ZBud Extract Monthly'!O372</f>
        <v>502.34266146993309</v>
      </c>
      <c r="F373" s="2">
        <f>'Strm Hydr Analysis'!D376</f>
        <v>24766.393388429758</v>
      </c>
      <c r="G373" s="2">
        <f>'Strm Hydr Analysis'!E376</f>
        <v>1199.2264462809912</v>
      </c>
      <c r="H373" s="2"/>
      <c r="I373" s="2"/>
      <c r="J373" s="2"/>
      <c r="K373" s="2">
        <f>'ZBud Extract Monthly'!C372</f>
        <v>3091.4</v>
      </c>
      <c r="L373" s="2">
        <f>'ZBud Extract Monthly'!K372</f>
        <v>6988.1</v>
      </c>
      <c r="M373" s="2">
        <f>'ZBud Extract Monthly'!L372</f>
        <v>35</v>
      </c>
      <c r="N373" s="2">
        <f>'ZBud Extract Monthly'!M372</f>
        <v>0</v>
      </c>
      <c r="O373" s="2">
        <f>'ZBud Extract Monthly'!V372</f>
        <v>1407.69</v>
      </c>
      <c r="P373" s="2">
        <f>'ZBud Extract Monthly'!D372</f>
        <v>5681.5</v>
      </c>
      <c r="Q373" s="2">
        <f>'ZBud Extract Monthly'!E372</f>
        <v>758.5</v>
      </c>
      <c r="R373" s="2">
        <f>'ZBud Extract Monthly'!F372</f>
        <v>272.10000000000002</v>
      </c>
      <c r="S373" s="2">
        <f>'ZBud Extract Monthly'!G372</f>
        <v>1967.9</v>
      </c>
      <c r="T373" s="2">
        <f>'NRL Extract'!D372</f>
        <v>3.6099999999999994</v>
      </c>
      <c r="U373" s="2">
        <f>'ZBud Extract Monthly'!H372</f>
        <v>1466.6</v>
      </c>
      <c r="V373" s="2">
        <f>'ZBud Extract Monthly'!U372</f>
        <v>230.49</v>
      </c>
      <c r="W373" s="2">
        <f>'ZBud Extract Monthly'!O372</f>
        <v>307.27</v>
      </c>
      <c r="X373" s="2">
        <f>'ZBud Extract Monthly'!N372</f>
        <v>133.41</v>
      </c>
      <c r="Y373" s="2">
        <f>'Strm Hydr Analysis'!F376</f>
        <v>25806.981818181808</v>
      </c>
      <c r="Z373" s="2"/>
      <c r="AA373" s="2"/>
      <c r="AB373" s="2"/>
      <c r="AC373" s="2"/>
      <c r="AD373" s="2"/>
      <c r="AE373" s="2"/>
      <c r="AF373" s="2"/>
    </row>
    <row r="374" spans="2:32" x14ac:dyDescent="0.3">
      <c r="B374">
        <f t="shared" si="6"/>
        <v>2020</v>
      </c>
      <c r="C374">
        <f t="shared" si="7"/>
        <v>6</v>
      </c>
      <c r="D374">
        <f t="shared" si="8"/>
        <v>2020</v>
      </c>
      <c r="E374" s="2">
        <f>'Divs Extract'!D373+'ZBud Extract Monthly'!O373</f>
        <v>526.46807683406621</v>
      </c>
      <c r="F374" s="2">
        <f>'Strm Hydr Analysis'!D377</f>
        <v>24258.109090909093</v>
      </c>
      <c r="G374" s="2">
        <f>'Strm Hydr Analysis'!E377</f>
        <v>1000.1057851239673</v>
      </c>
      <c r="H374" s="2"/>
      <c r="I374" s="2"/>
      <c r="J374" s="2"/>
      <c r="K374" s="2">
        <f>'ZBud Extract Monthly'!C373</f>
        <v>1990.9</v>
      </c>
      <c r="L374" s="2">
        <f>'ZBud Extract Monthly'!K373</f>
        <v>7139.5</v>
      </c>
      <c r="M374" s="2">
        <f>'ZBud Extract Monthly'!L373</f>
        <v>44</v>
      </c>
      <c r="N374" s="2">
        <f>'ZBud Extract Monthly'!M373</f>
        <v>949.1</v>
      </c>
      <c r="O374" s="2">
        <f>'ZBud Extract Monthly'!V373</f>
        <v>767.19</v>
      </c>
      <c r="P374" s="2">
        <f>'ZBud Extract Monthly'!D373</f>
        <v>6612.1</v>
      </c>
      <c r="Q374" s="2">
        <f>'ZBud Extract Monthly'!E373</f>
        <v>698.3</v>
      </c>
      <c r="R374" s="2">
        <f>'ZBud Extract Monthly'!F373</f>
        <v>630.6</v>
      </c>
      <c r="S374" s="2">
        <f>'ZBud Extract Monthly'!G373</f>
        <v>1564</v>
      </c>
      <c r="T374" s="2">
        <f>'NRL Extract'!D373</f>
        <v>4.3419999999999987</v>
      </c>
      <c r="U374" s="2">
        <f>'ZBud Extract Monthly'!H373</f>
        <v>1470.3999999999999</v>
      </c>
      <c r="V374" s="2">
        <f>'ZBud Extract Monthly'!U373</f>
        <v>745.87</v>
      </c>
      <c r="W374" s="2">
        <f>'ZBud Extract Monthly'!O373</f>
        <v>297.36</v>
      </c>
      <c r="X374" s="2">
        <f>'ZBud Extract Monthly'!N373</f>
        <v>155.52000000000001</v>
      </c>
      <c r="Y374" s="2">
        <f>'Strm Hydr Analysis'!F377</f>
        <v>25161.540495867765</v>
      </c>
      <c r="Z374" s="2"/>
      <c r="AA374" s="2"/>
      <c r="AB374" s="2"/>
      <c r="AC374" s="2"/>
      <c r="AD374" s="2"/>
      <c r="AE374" s="2"/>
      <c r="AF374" s="2"/>
    </row>
    <row r="375" spans="2:32" x14ac:dyDescent="0.3">
      <c r="B375">
        <f t="shared" si="6"/>
        <v>2020</v>
      </c>
      <c r="C375">
        <f t="shared" si="7"/>
        <v>7</v>
      </c>
      <c r="D375">
        <f t="shared" si="8"/>
        <v>2020</v>
      </c>
      <c r="E375" s="2">
        <f>'Divs Extract'!D374+'ZBud Extract Monthly'!O374</f>
        <v>575.26115027110768</v>
      </c>
      <c r="F375" s="2">
        <f>'Strm Hydr Analysis'!D378</f>
        <v>25032.971900826447</v>
      </c>
      <c r="G375" s="2">
        <f>'Strm Hydr Analysis'!E378</f>
        <v>856.52231404958707</v>
      </c>
      <c r="H375" s="2"/>
      <c r="I375" s="2"/>
      <c r="J375" s="2"/>
      <c r="K375" s="2">
        <f>'ZBud Extract Monthly'!C374</f>
        <v>0</v>
      </c>
      <c r="L375" s="2">
        <f>'ZBud Extract Monthly'!K374</f>
        <v>7210.3</v>
      </c>
      <c r="M375" s="2">
        <f>'ZBud Extract Monthly'!L374</f>
        <v>62.9</v>
      </c>
      <c r="N375" s="2">
        <f>'ZBud Extract Monthly'!M374</f>
        <v>810.1</v>
      </c>
      <c r="O375" s="2">
        <f>'ZBud Extract Monthly'!V374</f>
        <v>822.59</v>
      </c>
      <c r="P375" s="2">
        <f>'ZBud Extract Monthly'!D374</f>
        <v>6119</v>
      </c>
      <c r="Q375" s="2">
        <f>'ZBud Extract Monthly'!E374</f>
        <v>416.1</v>
      </c>
      <c r="R375" s="2">
        <f>'ZBud Extract Monthly'!F374</f>
        <v>663.9</v>
      </c>
      <c r="S375" s="2">
        <f>'ZBud Extract Monthly'!G374</f>
        <v>452.1</v>
      </c>
      <c r="T375" s="2">
        <f>'NRL Extract'!D374</f>
        <v>5.1890000000000001</v>
      </c>
      <c r="U375" s="2">
        <f>'ZBud Extract Monthly'!H374</f>
        <v>1499.1999999999998</v>
      </c>
      <c r="V375" s="2">
        <f>'ZBud Extract Monthly'!U374</f>
        <v>649.64</v>
      </c>
      <c r="W375" s="2">
        <f>'ZBud Extract Monthly'!O374</f>
        <v>307.27</v>
      </c>
      <c r="X375" s="2">
        <f>'ZBud Extract Monthly'!N374</f>
        <v>181.39</v>
      </c>
      <c r="Y375" s="2">
        <f>'Strm Hydr Analysis'!F378</f>
        <v>25858.532231404963</v>
      </c>
      <c r="Z375" s="2"/>
      <c r="AA375" s="2"/>
      <c r="AB375" s="2"/>
      <c r="AC375" s="2"/>
      <c r="AD375" s="2"/>
      <c r="AE375" s="2"/>
      <c r="AF375" s="2"/>
    </row>
    <row r="376" spans="2:32" x14ac:dyDescent="0.3">
      <c r="B376">
        <f t="shared" si="6"/>
        <v>2020</v>
      </c>
      <c r="C376">
        <f t="shared" si="7"/>
        <v>8</v>
      </c>
      <c r="D376">
        <f t="shared" si="8"/>
        <v>2020</v>
      </c>
      <c r="E376" s="2">
        <f>'Divs Extract'!D375+'ZBud Extract Monthly'!O375</f>
        <v>572.96819967266788</v>
      </c>
      <c r="F376" s="2">
        <f>'Strm Hydr Analysis'!D379</f>
        <v>25090.472727272729</v>
      </c>
      <c r="G376" s="2">
        <f>'Strm Hydr Analysis'!E379</f>
        <v>856.52231404958707</v>
      </c>
      <c r="H376" s="2"/>
      <c r="I376" s="2"/>
      <c r="J376" s="2"/>
      <c r="K376" s="2">
        <f>'ZBud Extract Monthly'!C375</f>
        <v>0</v>
      </c>
      <c r="L376" s="2">
        <f>'ZBud Extract Monthly'!K375</f>
        <v>5632.0999999999995</v>
      </c>
      <c r="M376" s="2">
        <f>'ZBud Extract Monthly'!L375</f>
        <v>78.2</v>
      </c>
      <c r="N376" s="2">
        <f>'ZBud Extract Monthly'!M375</f>
        <v>0</v>
      </c>
      <c r="O376" s="2">
        <f>'ZBud Extract Monthly'!V375</f>
        <v>717.7</v>
      </c>
      <c r="P376" s="2">
        <f>'ZBud Extract Monthly'!D375</f>
        <v>4778</v>
      </c>
      <c r="Q376" s="2">
        <f>'ZBud Extract Monthly'!E375</f>
        <v>384.8</v>
      </c>
      <c r="R376" s="2">
        <f>'ZBud Extract Monthly'!F375</f>
        <v>384.4</v>
      </c>
      <c r="S376" s="2">
        <f>'ZBud Extract Monthly'!G375</f>
        <v>206.8</v>
      </c>
      <c r="T376" s="2">
        <f>'NRL Extract'!D375</f>
        <v>4.9120000000000008</v>
      </c>
      <c r="U376" s="2">
        <f>'ZBud Extract Monthly'!H375</f>
        <v>1358.3000000000002</v>
      </c>
      <c r="V376" s="2">
        <f>'ZBud Extract Monthly'!U375</f>
        <v>886.22</v>
      </c>
      <c r="W376" s="2">
        <f>'ZBud Extract Monthly'!O375</f>
        <v>307.27</v>
      </c>
      <c r="X376" s="2">
        <f>'ZBud Extract Monthly'!N375</f>
        <v>164.65</v>
      </c>
      <c r="Y376" s="2">
        <f>'Strm Hydr Analysis'!F379</f>
        <v>25879.517355371907</v>
      </c>
      <c r="Z376" s="2"/>
      <c r="AA376" s="2"/>
      <c r="AB376" s="2"/>
      <c r="AC376" s="2"/>
      <c r="AD376" s="2"/>
      <c r="AE376" s="2"/>
      <c r="AF376" s="2"/>
    </row>
    <row r="377" spans="2:32" x14ac:dyDescent="0.3">
      <c r="B377">
        <f t="shared" si="6"/>
        <v>2020</v>
      </c>
      <c r="C377">
        <f t="shared" si="7"/>
        <v>9</v>
      </c>
      <c r="D377">
        <f t="shared" si="8"/>
        <v>2020</v>
      </c>
      <c r="E377" s="2">
        <f>'Divs Extract'!D376+'ZBud Extract Monthly'!O376</f>
        <v>560.70750118990964</v>
      </c>
      <c r="F377" s="2">
        <f>'Strm Hydr Analysis'!D380</f>
        <v>23112.575206611564</v>
      </c>
      <c r="G377" s="2">
        <f>'Strm Hydr Analysis'!E380</f>
        <v>886.73057851239707</v>
      </c>
      <c r="H377" s="2"/>
      <c r="I377" s="2"/>
      <c r="J377" s="2"/>
      <c r="K377" s="2">
        <f>'ZBud Extract Monthly'!C376</f>
        <v>2648.1</v>
      </c>
      <c r="L377" s="2">
        <f>'ZBud Extract Monthly'!K376</f>
        <v>1883.8</v>
      </c>
      <c r="M377" s="2">
        <f>'ZBud Extract Monthly'!L376</f>
        <v>62.9</v>
      </c>
      <c r="N377" s="2">
        <f>'ZBud Extract Monthly'!M376</f>
        <v>1307.7</v>
      </c>
      <c r="O377" s="2">
        <f>'ZBud Extract Monthly'!V376</f>
        <v>783.28</v>
      </c>
      <c r="P377" s="2">
        <f>'ZBud Extract Monthly'!D376</f>
        <v>2714.3999999999996</v>
      </c>
      <c r="Q377" s="2">
        <f>'ZBud Extract Monthly'!E376</f>
        <v>318.10000000000002</v>
      </c>
      <c r="R377" s="2">
        <f>'ZBud Extract Monthly'!F376</f>
        <v>234.4</v>
      </c>
      <c r="S377" s="2">
        <f>'ZBud Extract Monthly'!G376</f>
        <v>234.9</v>
      </c>
      <c r="T377" s="2">
        <f>'NRL Extract'!D376</f>
        <v>4.2219999999999986</v>
      </c>
      <c r="U377" s="2">
        <f>'ZBud Extract Monthly'!H376</f>
        <v>1065.0999999999999</v>
      </c>
      <c r="V377" s="2">
        <f>'ZBud Extract Monthly'!U376</f>
        <v>470.88</v>
      </c>
      <c r="W377" s="2">
        <f>'ZBud Extract Monthly'!O376</f>
        <v>297.36</v>
      </c>
      <c r="X377" s="2">
        <f>'ZBud Extract Monthly'!N376</f>
        <v>131.91</v>
      </c>
      <c r="Y377" s="2">
        <f>'Strm Hydr Analysis'!F380</f>
        <v>23954.876033057844</v>
      </c>
      <c r="Z377" s="2"/>
      <c r="AA377" s="2"/>
      <c r="AB377" s="2"/>
      <c r="AC377" s="2"/>
      <c r="AD377" s="2"/>
      <c r="AE377" s="2"/>
      <c r="AF377" s="2"/>
    </row>
    <row r="378" spans="2:32" x14ac:dyDescent="0.3">
      <c r="B378">
        <f t="shared" si="6"/>
        <v>2020</v>
      </c>
      <c r="C378">
        <f t="shared" si="7"/>
        <v>10</v>
      </c>
      <c r="D378">
        <f t="shared" si="8"/>
        <v>2021</v>
      </c>
      <c r="E378" s="2">
        <f>'Divs Extract'!D377+'ZBud Extract Monthly'!O377</f>
        <v>482.60655542769462</v>
      </c>
      <c r="F378" s="2">
        <f>'Strm Hydr Analysis'!D381</f>
        <v>25856.409917355366</v>
      </c>
      <c r="G378" s="2">
        <f>'Strm Hydr Analysis'!E381</f>
        <v>1790.9157024793371</v>
      </c>
      <c r="H378" s="2"/>
      <c r="I378" s="2"/>
      <c r="J378" s="2"/>
      <c r="K378" s="2">
        <f>'ZBud Extract Monthly'!C377</f>
        <v>10718.1</v>
      </c>
      <c r="L378" s="2">
        <f>'ZBud Extract Monthly'!K377</f>
        <v>1489.9</v>
      </c>
      <c r="M378" s="2">
        <f>'ZBud Extract Monthly'!L377</f>
        <v>44</v>
      </c>
      <c r="N378" s="2">
        <f>'ZBud Extract Monthly'!M377</f>
        <v>849.6</v>
      </c>
      <c r="O378" s="2">
        <f>'ZBud Extract Monthly'!V377</f>
        <v>1282.8800000000001</v>
      </c>
      <c r="P378" s="2">
        <f>'ZBud Extract Monthly'!D377</f>
        <v>2087.4</v>
      </c>
      <c r="Q378" s="2">
        <f>'ZBud Extract Monthly'!E377</f>
        <v>729.7</v>
      </c>
      <c r="R378" s="2">
        <f>'ZBud Extract Monthly'!F377</f>
        <v>250.1</v>
      </c>
      <c r="S378" s="2">
        <f>'ZBud Extract Monthly'!G377</f>
        <v>2165.4</v>
      </c>
      <c r="T378" s="2">
        <f>'NRL Extract'!D377</f>
        <v>2.6209999999999991</v>
      </c>
      <c r="U378" s="2">
        <f>'ZBud Extract Monthly'!H377</f>
        <v>2778.7000000000003</v>
      </c>
      <c r="V378" s="2">
        <f>'ZBud Extract Monthly'!U377</f>
        <v>221.57</v>
      </c>
      <c r="W378" s="2">
        <f>'ZBud Extract Monthly'!O377</f>
        <v>307.27</v>
      </c>
      <c r="X378" s="2">
        <f>'ZBud Extract Monthly'!N377</f>
        <v>89.14</v>
      </c>
      <c r="Y378" s="2">
        <f>'Strm Hydr Analysis'!F381</f>
        <v>27209.930578512391</v>
      </c>
      <c r="Z378" s="2"/>
      <c r="AA378" s="2"/>
      <c r="AB378" s="2"/>
      <c r="AC378" s="2"/>
      <c r="AD378" s="2"/>
      <c r="AE378" s="2"/>
      <c r="AF378" s="2"/>
    </row>
    <row r="379" spans="2:32" x14ac:dyDescent="0.3">
      <c r="B379">
        <f t="shared" si="6"/>
        <v>2020</v>
      </c>
      <c r="C379">
        <f t="shared" si="7"/>
        <v>11</v>
      </c>
      <c r="D379">
        <f t="shared" si="8"/>
        <v>2021</v>
      </c>
      <c r="E379" s="2">
        <f>'Divs Extract'!D378+'ZBud Extract Monthly'!O378</f>
        <v>398.17084398976988</v>
      </c>
      <c r="F379" s="2">
        <f>'Strm Hydr Analysis'!D382</f>
        <v>24141.163636363646</v>
      </c>
      <c r="G379" s="2">
        <f>'Strm Hydr Analysis'!E382</f>
        <v>5861.7917355371856</v>
      </c>
      <c r="H379" s="2"/>
      <c r="I379" s="2"/>
      <c r="J379" s="2"/>
      <c r="K379" s="2">
        <f>'ZBud Extract Monthly'!C378</f>
        <v>26891.599999999999</v>
      </c>
      <c r="L379" s="2">
        <f>'ZBud Extract Monthly'!K378</f>
        <v>373</v>
      </c>
      <c r="M379" s="2">
        <f>'ZBud Extract Monthly'!L378</f>
        <v>27</v>
      </c>
      <c r="N379" s="2">
        <f>'ZBud Extract Monthly'!M378</f>
        <v>742.7</v>
      </c>
      <c r="O379" s="2">
        <f>'ZBud Extract Monthly'!V378</f>
        <v>2712.48</v>
      </c>
      <c r="P379" s="2">
        <f>'ZBud Extract Monthly'!D378</f>
        <v>1397.1000000000001</v>
      </c>
      <c r="Q379" s="2">
        <f>'ZBud Extract Monthly'!E378</f>
        <v>603</v>
      </c>
      <c r="R379" s="2">
        <f>'ZBud Extract Monthly'!F378</f>
        <v>131.19999999999999</v>
      </c>
      <c r="S379" s="2">
        <f>'ZBud Extract Monthly'!G378</f>
        <v>2153.1</v>
      </c>
      <c r="T379" s="2">
        <f>'NRL Extract'!D378</f>
        <v>1.9629999999999996</v>
      </c>
      <c r="U379" s="2">
        <f>'ZBud Extract Monthly'!H378</f>
        <v>12932.3</v>
      </c>
      <c r="V379" s="2">
        <f>'ZBud Extract Monthly'!U378</f>
        <v>196.46</v>
      </c>
      <c r="W379" s="2">
        <f>'ZBud Extract Monthly'!O378</f>
        <v>297.36</v>
      </c>
      <c r="X379" s="2">
        <f>'ZBud Extract Monthly'!N378</f>
        <v>55.18</v>
      </c>
      <c r="Y379" s="2">
        <f>'Strm Hydr Analysis'!F382</f>
        <v>27053.514049586778</v>
      </c>
      <c r="Z379" s="2"/>
      <c r="AA379" s="2"/>
      <c r="AB379" s="2"/>
      <c r="AC379" s="2"/>
      <c r="AD379" s="2"/>
      <c r="AE379" s="2"/>
      <c r="AF379" s="2"/>
    </row>
    <row r="380" spans="2:32" x14ac:dyDescent="0.3">
      <c r="B380">
        <f t="shared" si="6"/>
        <v>2020</v>
      </c>
      <c r="C380">
        <f t="shared" si="7"/>
        <v>12</v>
      </c>
      <c r="D380">
        <f t="shared" si="8"/>
        <v>2021</v>
      </c>
      <c r="E380" s="2">
        <f>'Divs Extract'!D379+'ZBud Extract Monthly'!O379</f>
        <v>392.47801924619085</v>
      </c>
      <c r="F380" s="2">
        <f>'Strm Hydr Analysis'!D383</f>
        <v>24590.082644628106</v>
      </c>
      <c r="G380" s="2">
        <f>'Strm Hydr Analysis'!E383</f>
        <v>4167.411570247933</v>
      </c>
      <c r="H380" s="2"/>
      <c r="I380" s="2"/>
      <c r="J380" s="2"/>
      <c r="K380" s="2">
        <f>'ZBud Extract Monthly'!C379</f>
        <v>17591.800000000003</v>
      </c>
      <c r="L380" s="2">
        <f>'ZBud Extract Monthly'!K379</f>
        <v>319.7</v>
      </c>
      <c r="M380" s="2">
        <f>'ZBud Extract Monthly'!L379</f>
        <v>22.5</v>
      </c>
      <c r="N380" s="2">
        <f>'ZBud Extract Monthly'!M379</f>
        <v>701.9</v>
      </c>
      <c r="O380" s="2">
        <f>'ZBud Extract Monthly'!V379</f>
        <v>2627.63</v>
      </c>
      <c r="P380" s="2">
        <f>'ZBud Extract Monthly'!D379</f>
        <v>1163.7</v>
      </c>
      <c r="Q380" s="2">
        <f>'ZBud Extract Monthly'!E379</f>
        <v>505.8</v>
      </c>
      <c r="R380" s="2">
        <f>'ZBud Extract Monthly'!F379</f>
        <v>105.6</v>
      </c>
      <c r="S380" s="2">
        <f>'ZBud Extract Monthly'!G379</f>
        <v>1847.1</v>
      </c>
      <c r="T380" s="2">
        <f>'NRL Extract'!D379</f>
        <v>1.2530000000000003</v>
      </c>
      <c r="U380" s="2">
        <f>'ZBud Extract Monthly'!H379</f>
        <v>10462.799999999999</v>
      </c>
      <c r="V380" s="2">
        <f>'ZBud Extract Monthly'!U379</f>
        <v>143.88999999999999</v>
      </c>
      <c r="W380" s="2">
        <f>'ZBud Extract Monthly'!O379</f>
        <v>307.27</v>
      </c>
      <c r="X380" s="2">
        <f>'ZBud Extract Monthly'!N379</f>
        <v>52.1</v>
      </c>
      <c r="Y380" s="2">
        <f>'Strm Hydr Analysis'!F383</f>
        <v>26854.076033057845</v>
      </c>
      <c r="Z380" s="2"/>
      <c r="AA380" s="2"/>
      <c r="AB380" s="2"/>
      <c r="AC380" s="2"/>
      <c r="AD380" s="2"/>
      <c r="AE380" s="2"/>
      <c r="AF380" s="2"/>
    </row>
    <row r="381" spans="2:32" x14ac:dyDescent="0.3">
      <c r="B381">
        <f t="shared" si="6"/>
        <v>2021</v>
      </c>
      <c r="C381">
        <f t="shared" si="7"/>
        <v>1</v>
      </c>
      <c r="D381">
        <f t="shared" si="8"/>
        <v>2021</v>
      </c>
      <c r="E381" s="2">
        <f>'Divs Extract'!D380+'ZBud Extract Monthly'!O380</f>
        <v>391.39272727272731</v>
      </c>
      <c r="F381" s="2">
        <f>'Strm Hydr Analysis'!D384</f>
        <v>219167.80165289255</v>
      </c>
      <c r="G381" s="2">
        <f>'Strm Hydr Analysis'!E384</f>
        <v>22739.48429752067</v>
      </c>
      <c r="H381" s="2"/>
      <c r="I381" s="2"/>
      <c r="J381" s="2"/>
      <c r="K381" s="2">
        <f>'ZBud Extract Monthly'!C380</f>
        <v>57272.100000000006</v>
      </c>
      <c r="L381" s="2">
        <f>'ZBud Extract Monthly'!K380</f>
        <v>357.2</v>
      </c>
      <c r="M381" s="2">
        <f>'ZBud Extract Monthly'!L380</f>
        <v>18.899999999999999</v>
      </c>
      <c r="N381" s="2">
        <f>'ZBud Extract Monthly'!M380</f>
        <v>773.9</v>
      </c>
      <c r="O381" s="2">
        <f>'ZBud Extract Monthly'!V380</f>
        <v>5191.63</v>
      </c>
      <c r="P381" s="2">
        <f>'ZBud Extract Monthly'!D380</f>
        <v>1450.1</v>
      </c>
      <c r="Q381" s="2">
        <f>'ZBud Extract Monthly'!E380</f>
        <v>631.20000000000005</v>
      </c>
      <c r="R381" s="2">
        <f>'ZBud Extract Monthly'!F380</f>
        <v>130.6</v>
      </c>
      <c r="S381" s="2">
        <f>'ZBud Extract Monthly'!G380</f>
        <v>2299.6999999999998</v>
      </c>
      <c r="T381" s="2">
        <f>'NRL Extract'!D380</f>
        <v>1.5919999999999996</v>
      </c>
      <c r="U381" s="2">
        <f>'ZBud Extract Monthly'!H380</f>
        <v>30370.600000000002</v>
      </c>
      <c r="V381" s="2">
        <f>'ZBud Extract Monthly'!U380</f>
        <v>1696.57</v>
      </c>
      <c r="W381" s="2">
        <f>'ZBud Extract Monthly'!O380</f>
        <v>307.27</v>
      </c>
      <c r="X381" s="2">
        <f>'ZBud Extract Monthly'!N380</f>
        <v>46.19</v>
      </c>
      <c r="Y381" s="2">
        <f>'Strm Hydr Analysis'!F384</f>
        <v>226024.83966942152</v>
      </c>
      <c r="Z381" s="2"/>
      <c r="AA381" s="2"/>
      <c r="AB381" s="2"/>
      <c r="AC381" s="2"/>
      <c r="AD381" s="2"/>
      <c r="AE381" s="2"/>
      <c r="AF381" s="2"/>
    </row>
    <row r="382" spans="2:32" x14ac:dyDescent="0.3">
      <c r="B382">
        <f t="shared" si="6"/>
        <v>2021</v>
      </c>
      <c r="C382">
        <f t="shared" si="7"/>
        <v>2</v>
      </c>
      <c r="D382">
        <f t="shared" si="8"/>
        <v>2021</v>
      </c>
      <c r="E382" s="2">
        <f>'Divs Extract'!D381+'ZBud Extract Monthly'!O381</f>
        <v>352.33434782608697</v>
      </c>
      <c r="F382" s="2">
        <f>'Strm Hydr Analysis'!D385</f>
        <v>23253.242975206605</v>
      </c>
      <c r="G382" s="2">
        <f>'Strm Hydr Analysis'!E385</f>
        <v>11579.127272727268</v>
      </c>
      <c r="H382" s="2"/>
      <c r="I382" s="2"/>
      <c r="J382" s="2"/>
      <c r="K382" s="2">
        <f>'ZBud Extract Monthly'!C381</f>
        <v>37430.800000000003</v>
      </c>
      <c r="L382" s="2">
        <f>'ZBud Extract Monthly'!K381</f>
        <v>119.9</v>
      </c>
      <c r="M382" s="2">
        <f>'ZBud Extract Monthly'!L381</f>
        <v>18.899999999999999</v>
      </c>
      <c r="N382" s="2">
        <f>'ZBud Extract Monthly'!M381</f>
        <v>0</v>
      </c>
      <c r="O382" s="2">
        <f>'ZBud Extract Monthly'!V381</f>
        <v>4948.2299999999996</v>
      </c>
      <c r="P382" s="2">
        <f>'ZBud Extract Monthly'!D381</f>
        <v>2095.1</v>
      </c>
      <c r="Q382" s="2">
        <f>'ZBud Extract Monthly'!E381</f>
        <v>906.7</v>
      </c>
      <c r="R382" s="2">
        <f>'ZBud Extract Monthly'!F381</f>
        <v>197.8</v>
      </c>
      <c r="S382" s="2">
        <f>'ZBud Extract Monthly'!G381</f>
        <v>3353.5</v>
      </c>
      <c r="T382" s="2">
        <f>'NRL Extract'!D381</f>
        <v>1.1100000000000003</v>
      </c>
      <c r="U382" s="2">
        <f>'ZBud Extract Monthly'!H381</f>
        <v>20070</v>
      </c>
      <c r="V382" s="2">
        <f>'ZBud Extract Monthly'!U381</f>
        <v>301.22000000000003</v>
      </c>
      <c r="W382" s="2">
        <f>'ZBud Extract Monthly'!O381</f>
        <v>277.52999999999997</v>
      </c>
      <c r="X382" s="2">
        <f>'ZBud Extract Monthly'!N381</f>
        <v>40.83</v>
      </c>
      <c r="Y382" s="2">
        <f>'Strm Hydr Analysis'!F385</f>
        <v>27900.97190082644</v>
      </c>
      <c r="Z382" s="2"/>
      <c r="AA382" s="2"/>
      <c r="AB382" s="2"/>
      <c r="AC382" s="2"/>
      <c r="AD382" s="2"/>
      <c r="AE382" s="2"/>
      <c r="AF382" s="2"/>
    </row>
    <row r="383" spans="2:32" x14ac:dyDescent="0.3">
      <c r="B383">
        <f t="shared" si="6"/>
        <v>2021</v>
      </c>
      <c r="C383">
        <f t="shared" si="7"/>
        <v>3</v>
      </c>
      <c r="D383">
        <f t="shared" si="8"/>
        <v>2021</v>
      </c>
      <c r="E383" s="2">
        <f>'Divs Extract'!D382+'ZBud Extract Monthly'!O382</f>
        <v>424.97845986984817</v>
      </c>
      <c r="F383" s="2">
        <f>'Strm Hydr Analysis'!D386</f>
        <v>24932.925619834718</v>
      </c>
      <c r="G383" s="2">
        <f>'Strm Hydr Analysis'!E386</f>
        <v>2979.6099173553712</v>
      </c>
      <c r="H383" s="2"/>
      <c r="I383" s="2"/>
      <c r="J383" s="2"/>
      <c r="K383" s="2">
        <f>'ZBud Extract Monthly'!C382</f>
        <v>14639.599999999999</v>
      </c>
      <c r="L383" s="2">
        <f>'ZBud Extract Monthly'!K382</f>
        <v>3.9</v>
      </c>
      <c r="M383" s="2">
        <f>'ZBud Extract Monthly'!L382</f>
        <v>22.5</v>
      </c>
      <c r="N383" s="2">
        <f>'ZBud Extract Monthly'!M382</f>
        <v>0</v>
      </c>
      <c r="O383" s="2">
        <f>'ZBud Extract Monthly'!V382</f>
        <v>6040.28</v>
      </c>
      <c r="P383" s="2">
        <f>'ZBud Extract Monthly'!D382</f>
        <v>2830.7999999999997</v>
      </c>
      <c r="Q383" s="2">
        <f>'ZBud Extract Monthly'!E382</f>
        <v>1173.4000000000001</v>
      </c>
      <c r="R383" s="2">
        <f>'ZBud Extract Monthly'!F382</f>
        <v>418.5</v>
      </c>
      <c r="S383" s="2">
        <f>'ZBud Extract Monthly'!G382</f>
        <v>5008.2</v>
      </c>
      <c r="T383" s="2">
        <f>'NRL Extract'!D382</f>
        <v>1.8520000000000001</v>
      </c>
      <c r="U383" s="2">
        <f>'ZBud Extract Monthly'!H382</f>
        <v>12052.599999999999</v>
      </c>
      <c r="V383" s="2">
        <f>'ZBud Extract Monthly'!U382</f>
        <v>169.71</v>
      </c>
      <c r="W383" s="2">
        <f>'ZBud Extract Monthly'!O382</f>
        <v>307.27</v>
      </c>
      <c r="X383" s="2">
        <f>'ZBud Extract Monthly'!N382</f>
        <v>51.55</v>
      </c>
      <c r="Y383" s="2">
        <f>'Strm Hydr Analysis'!F386</f>
        <v>27677.851239669428</v>
      </c>
      <c r="Z383" s="2"/>
      <c r="AA383" s="2"/>
      <c r="AB383" s="2"/>
      <c r="AC383" s="2"/>
      <c r="AD383" s="2"/>
      <c r="AE383" s="2"/>
      <c r="AF383" s="2"/>
    </row>
    <row r="384" spans="2:32" x14ac:dyDescent="0.3">
      <c r="B384">
        <f t="shared" si="6"/>
        <v>2021</v>
      </c>
      <c r="C384">
        <f t="shared" si="7"/>
        <v>4</v>
      </c>
      <c r="D384">
        <f t="shared" si="8"/>
        <v>2021</v>
      </c>
      <c r="E384" s="2">
        <f>'Divs Extract'!D383+'ZBud Extract Monthly'!O383</f>
        <v>434.63143637356637</v>
      </c>
      <c r="F384" s="2">
        <f>'Strm Hydr Analysis'!D387</f>
        <v>24509.752066115696</v>
      </c>
      <c r="G384" s="2">
        <f>'Strm Hydr Analysis'!E387</f>
        <v>828.89256198347141</v>
      </c>
      <c r="H384" s="2"/>
      <c r="I384" s="2"/>
      <c r="J384" s="2"/>
      <c r="K384" s="2">
        <f>'ZBud Extract Monthly'!C383</f>
        <v>594.5</v>
      </c>
      <c r="L384" s="2">
        <f>'ZBud Extract Monthly'!K383</f>
        <v>3400.1</v>
      </c>
      <c r="M384" s="2">
        <f>'ZBud Extract Monthly'!L383</f>
        <v>22.5</v>
      </c>
      <c r="N384" s="2">
        <f>'ZBud Extract Monthly'!M383</f>
        <v>0</v>
      </c>
      <c r="O384" s="2">
        <f>'ZBud Extract Monthly'!V383</f>
        <v>3895.49</v>
      </c>
      <c r="P384" s="2">
        <f>'ZBud Extract Monthly'!D383</f>
        <v>3946.3</v>
      </c>
      <c r="Q384" s="2">
        <f>'ZBud Extract Monthly'!E383</f>
        <v>1161.9000000000001</v>
      </c>
      <c r="R384" s="2">
        <f>'ZBud Extract Monthly'!F383</f>
        <v>719</v>
      </c>
      <c r="S384" s="2">
        <f>'ZBud Extract Monthly'!G383</f>
        <v>4777.1000000000004</v>
      </c>
      <c r="T384" s="2">
        <f>'NRL Extract'!D383</f>
        <v>1.8399999999999996</v>
      </c>
      <c r="U384" s="2">
        <f>'ZBud Extract Monthly'!H383</f>
        <v>1897.7</v>
      </c>
      <c r="V384" s="2">
        <f>'ZBud Extract Monthly'!U383</f>
        <v>52.83</v>
      </c>
      <c r="W384" s="2">
        <f>'ZBud Extract Monthly'!O383</f>
        <v>297.36</v>
      </c>
      <c r="X384" s="2">
        <f>'ZBud Extract Monthly'!N383</f>
        <v>73.88</v>
      </c>
      <c r="Y384" s="2">
        <f>'Strm Hydr Analysis'!F387</f>
        <v>25888.998347107437</v>
      </c>
      <c r="Z384" s="2"/>
      <c r="AA384" s="2"/>
      <c r="AB384" s="2"/>
      <c r="AC384" s="2"/>
      <c r="AD384" s="2"/>
      <c r="AE384" s="2"/>
      <c r="AF384" s="2"/>
    </row>
    <row r="385" spans="2:32" x14ac:dyDescent="0.3">
      <c r="B385">
        <f t="shared" si="6"/>
        <v>2021</v>
      </c>
      <c r="C385">
        <f t="shared" si="7"/>
        <v>5</v>
      </c>
      <c r="D385">
        <f t="shared" si="8"/>
        <v>2021</v>
      </c>
      <c r="E385" s="2">
        <f>'Divs Extract'!D384+'ZBud Extract Monthly'!O384</f>
        <v>500.68798941798934</v>
      </c>
      <c r="F385" s="2">
        <f>'Strm Hydr Analysis'!D388</f>
        <v>25116.277685950412</v>
      </c>
      <c r="G385" s="2">
        <f>'Strm Hydr Analysis'!E388</f>
        <v>856.52231404958707</v>
      </c>
      <c r="H385" s="2"/>
      <c r="I385" s="2"/>
      <c r="J385" s="2"/>
      <c r="K385" s="2">
        <f>'ZBud Extract Monthly'!C384</f>
        <v>1056.7</v>
      </c>
      <c r="L385" s="2">
        <f>'ZBud Extract Monthly'!K384</f>
        <v>6975.9</v>
      </c>
      <c r="M385" s="2">
        <f>'ZBud Extract Monthly'!L384</f>
        <v>35</v>
      </c>
      <c r="N385" s="2">
        <f>'ZBud Extract Monthly'!M384</f>
        <v>0</v>
      </c>
      <c r="O385" s="2">
        <f>'ZBud Extract Monthly'!V384</f>
        <v>2672.15</v>
      </c>
      <c r="P385" s="2">
        <f>'ZBud Extract Monthly'!D384</f>
        <v>5442.8</v>
      </c>
      <c r="Q385" s="2">
        <f>'ZBud Extract Monthly'!E384</f>
        <v>496.4</v>
      </c>
      <c r="R385" s="2">
        <f>'ZBud Extract Monthly'!F384</f>
        <v>384.3</v>
      </c>
      <c r="S385" s="2">
        <f>'ZBud Extract Monthly'!G384</f>
        <v>1564.1</v>
      </c>
      <c r="T385" s="2">
        <f>'NRL Extract'!D384</f>
        <v>3.6099999999999994</v>
      </c>
      <c r="U385" s="2">
        <f>'ZBud Extract Monthly'!H384</f>
        <v>1482.1000000000001</v>
      </c>
      <c r="V385" s="2">
        <f>'ZBud Extract Monthly'!U384</f>
        <v>222.78</v>
      </c>
      <c r="W385" s="2">
        <f>'ZBud Extract Monthly'!O384</f>
        <v>307.27</v>
      </c>
      <c r="X385" s="2">
        <f>'ZBud Extract Monthly'!N384</f>
        <v>133.41</v>
      </c>
      <c r="Y385" s="2">
        <f>'Strm Hydr Analysis'!F388</f>
        <v>26438.082644628099</v>
      </c>
      <c r="Z385" s="2"/>
      <c r="AA385" s="2"/>
      <c r="AB385" s="2"/>
      <c r="AC385" s="2"/>
      <c r="AD385" s="2"/>
      <c r="AE385" s="2"/>
      <c r="AF385" s="2"/>
    </row>
    <row r="386" spans="2:32" x14ac:dyDescent="0.3">
      <c r="B386">
        <f t="shared" si="6"/>
        <v>2021</v>
      </c>
      <c r="C386">
        <f t="shared" si="7"/>
        <v>6</v>
      </c>
      <c r="D386">
        <f t="shared" si="8"/>
        <v>2021</v>
      </c>
      <c r="E386" s="2">
        <f>'Divs Extract'!D385+'ZBud Extract Monthly'!O385</f>
        <v>528.77925480212912</v>
      </c>
      <c r="F386" s="2">
        <f>'Strm Hydr Analysis'!D389</f>
        <v>24224.39008264463</v>
      </c>
      <c r="G386" s="2">
        <f>'Strm Hydr Analysis'!E389</f>
        <v>828.89256198347141</v>
      </c>
      <c r="H386" s="2"/>
      <c r="I386" s="2"/>
      <c r="J386" s="2"/>
      <c r="K386" s="2">
        <f>'ZBud Extract Monthly'!C385</f>
        <v>730</v>
      </c>
      <c r="L386" s="2">
        <f>'ZBud Extract Monthly'!K385</f>
        <v>7362</v>
      </c>
      <c r="M386" s="2">
        <f>'ZBud Extract Monthly'!L385</f>
        <v>44</v>
      </c>
      <c r="N386" s="2">
        <f>'ZBud Extract Monthly'!M385</f>
        <v>987.4</v>
      </c>
      <c r="O386" s="2">
        <f>'ZBud Extract Monthly'!V385</f>
        <v>1902.02</v>
      </c>
      <c r="P386" s="2">
        <f>'ZBud Extract Monthly'!D385</f>
        <v>6611.2</v>
      </c>
      <c r="Q386" s="2">
        <f>'ZBud Extract Monthly'!E385</f>
        <v>456.1</v>
      </c>
      <c r="R386" s="2">
        <f>'ZBud Extract Monthly'!F385</f>
        <v>649.29999999999995</v>
      </c>
      <c r="S386" s="2">
        <f>'ZBud Extract Monthly'!G385</f>
        <v>808.5</v>
      </c>
      <c r="T386" s="2">
        <f>'NRL Extract'!D385</f>
        <v>4.3419999999999987</v>
      </c>
      <c r="U386" s="2">
        <f>'ZBud Extract Monthly'!H385</f>
        <v>1412.3000000000002</v>
      </c>
      <c r="V386" s="2">
        <f>'ZBud Extract Monthly'!U385</f>
        <v>161.24</v>
      </c>
      <c r="W386" s="2">
        <f>'ZBud Extract Monthly'!O385</f>
        <v>297.36</v>
      </c>
      <c r="X386" s="2">
        <f>'ZBud Extract Monthly'!N385</f>
        <v>155.52000000000001</v>
      </c>
      <c r="Y386" s="2">
        <f>'Strm Hydr Analysis'!F389</f>
        <v>25414.849586776854</v>
      </c>
      <c r="Z386" s="2"/>
      <c r="AA386" s="2"/>
      <c r="AB386" s="2"/>
      <c r="AC386" s="2"/>
      <c r="AD386" s="2"/>
      <c r="AE386" s="2"/>
      <c r="AF386" s="2"/>
    </row>
    <row r="387" spans="2:32" x14ac:dyDescent="0.3">
      <c r="B387">
        <f t="shared" si="6"/>
        <v>2021</v>
      </c>
      <c r="C387">
        <f t="shared" si="7"/>
        <v>7</v>
      </c>
      <c r="D387">
        <f t="shared" si="8"/>
        <v>2021</v>
      </c>
      <c r="E387" s="2">
        <f>'Divs Extract'!D386+'ZBud Extract Monthly'!O386</f>
        <v>575.76357087529038</v>
      </c>
      <c r="F387" s="2">
        <f>'Strm Hydr Analysis'!D390</f>
        <v>25237.150413223146</v>
      </c>
      <c r="G387" s="2">
        <f>'Strm Hydr Analysis'!E390</f>
        <v>856.52231404958707</v>
      </c>
      <c r="H387" s="2"/>
      <c r="I387" s="2"/>
      <c r="J387" s="2"/>
      <c r="K387" s="2">
        <f>'ZBud Extract Monthly'!C386</f>
        <v>0</v>
      </c>
      <c r="L387" s="2">
        <f>'ZBud Extract Monthly'!K386</f>
        <v>7465.4</v>
      </c>
      <c r="M387" s="2">
        <f>'ZBud Extract Monthly'!L386</f>
        <v>62.9</v>
      </c>
      <c r="N387" s="2">
        <f>'ZBud Extract Monthly'!M386</f>
        <v>822.4</v>
      </c>
      <c r="O387" s="2">
        <f>'ZBud Extract Monthly'!V386</f>
        <v>1346.88</v>
      </c>
      <c r="P387" s="2">
        <f>'ZBud Extract Monthly'!D386</f>
        <v>6057.3</v>
      </c>
      <c r="Q387" s="2">
        <f>'ZBud Extract Monthly'!E386</f>
        <v>378</v>
      </c>
      <c r="R387" s="2">
        <f>'ZBud Extract Monthly'!F386</f>
        <v>657.8</v>
      </c>
      <c r="S387" s="2">
        <f>'ZBud Extract Monthly'!G386</f>
        <v>205.2</v>
      </c>
      <c r="T387" s="2">
        <f>'NRL Extract'!D386</f>
        <v>5.1890000000000001</v>
      </c>
      <c r="U387" s="2">
        <f>'ZBud Extract Monthly'!H386</f>
        <v>1492.6</v>
      </c>
      <c r="V387" s="2">
        <f>'ZBud Extract Monthly'!U386</f>
        <v>349.18</v>
      </c>
      <c r="W387" s="2">
        <f>'ZBud Extract Monthly'!O386</f>
        <v>307.27</v>
      </c>
      <c r="X387" s="2">
        <f>'ZBud Extract Monthly'!N386</f>
        <v>181.39</v>
      </c>
      <c r="Y387" s="2">
        <f>'Strm Hydr Analysis'!F390</f>
        <v>26378.499173553726</v>
      </c>
      <c r="Z387" s="2"/>
      <c r="AA387" s="2"/>
      <c r="AB387" s="2"/>
      <c r="AC387" s="2"/>
      <c r="AD387" s="2"/>
      <c r="AE387" s="2"/>
      <c r="AF387" s="2"/>
    </row>
    <row r="388" spans="2:32" x14ac:dyDescent="0.3">
      <c r="B388">
        <f t="shared" si="6"/>
        <v>2021</v>
      </c>
      <c r="C388">
        <f t="shared" si="7"/>
        <v>8</v>
      </c>
      <c r="D388">
        <f t="shared" si="8"/>
        <v>2021</v>
      </c>
      <c r="E388" s="2">
        <f>'Divs Extract'!D387+'ZBud Extract Monthly'!O387</f>
        <v>577.28931260229137</v>
      </c>
      <c r="F388" s="2">
        <f>'Strm Hydr Analysis'!D391</f>
        <v>25131.173553719014</v>
      </c>
      <c r="G388" s="2">
        <f>'Strm Hydr Analysis'!E391</f>
        <v>856.52231404958707</v>
      </c>
      <c r="H388" s="2"/>
      <c r="I388" s="2"/>
      <c r="J388" s="2"/>
      <c r="K388" s="2">
        <f>'ZBud Extract Monthly'!C387</f>
        <v>0</v>
      </c>
      <c r="L388" s="2">
        <f>'ZBud Extract Monthly'!K387</f>
        <v>5350.1</v>
      </c>
      <c r="M388" s="2">
        <f>'ZBud Extract Monthly'!L387</f>
        <v>78.2</v>
      </c>
      <c r="N388" s="2">
        <f>'ZBud Extract Monthly'!M387</f>
        <v>0</v>
      </c>
      <c r="O388" s="2">
        <f>'ZBud Extract Monthly'!V387</f>
        <v>1323.55</v>
      </c>
      <c r="P388" s="2">
        <f>'ZBud Extract Monthly'!D387</f>
        <v>4801.5</v>
      </c>
      <c r="Q388" s="2">
        <f>'ZBud Extract Monthly'!E387</f>
        <v>377.8</v>
      </c>
      <c r="R388" s="2">
        <f>'ZBud Extract Monthly'!F387</f>
        <v>378.3</v>
      </c>
      <c r="S388" s="2">
        <f>'ZBud Extract Monthly'!G387</f>
        <v>96.8</v>
      </c>
      <c r="T388" s="2">
        <f>'NRL Extract'!D387</f>
        <v>4.9120000000000008</v>
      </c>
      <c r="U388" s="2">
        <f>'ZBud Extract Monthly'!H387</f>
        <v>1350.4</v>
      </c>
      <c r="V388" s="2">
        <f>'ZBud Extract Monthly'!U387</f>
        <v>423.2</v>
      </c>
      <c r="W388" s="2">
        <f>'ZBud Extract Monthly'!O387</f>
        <v>307.27</v>
      </c>
      <c r="X388" s="2">
        <f>'ZBud Extract Monthly'!N387</f>
        <v>164.65</v>
      </c>
      <c r="Y388" s="2">
        <f>'Strm Hydr Analysis'!F391</f>
        <v>26207.028099173549</v>
      </c>
      <c r="Z388" s="2"/>
      <c r="AA388" s="2"/>
      <c r="AB388" s="2"/>
      <c r="AC388" s="2"/>
      <c r="AD388" s="2"/>
      <c r="AE388" s="2"/>
      <c r="AF388" s="2"/>
    </row>
    <row r="389" spans="2:32" x14ac:dyDescent="0.3">
      <c r="B389">
        <f t="shared" si="6"/>
        <v>2021</v>
      </c>
      <c r="C389">
        <f t="shared" si="7"/>
        <v>9</v>
      </c>
      <c r="D389">
        <f t="shared" si="8"/>
        <v>2021</v>
      </c>
      <c r="E389" s="2">
        <f>'Divs Extract'!D388+'ZBud Extract Monthly'!O388</f>
        <v>563.58418471792436</v>
      </c>
      <c r="F389" s="2">
        <f>'Strm Hydr Analysis'!D392</f>
        <v>24618.783471074381</v>
      </c>
      <c r="G389" s="2">
        <f>'Strm Hydr Analysis'!E392</f>
        <v>828.89256198347141</v>
      </c>
      <c r="H389" s="2"/>
      <c r="I389" s="2"/>
      <c r="J389" s="2"/>
      <c r="K389" s="2">
        <f>'ZBud Extract Monthly'!C388</f>
        <v>2027.4</v>
      </c>
      <c r="L389" s="2">
        <f>'ZBud Extract Monthly'!K388</f>
        <v>2690.4</v>
      </c>
      <c r="M389" s="2">
        <f>'ZBud Extract Monthly'!L388</f>
        <v>62.9</v>
      </c>
      <c r="N389" s="2">
        <f>'ZBud Extract Monthly'!M388</f>
        <v>1315.3</v>
      </c>
      <c r="O389" s="2">
        <f>'ZBud Extract Monthly'!V388</f>
        <v>1232.46</v>
      </c>
      <c r="P389" s="2">
        <f>'ZBud Extract Monthly'!D388</f>
        <v>2919.4</v>
      </c>
      <c r="Q389" s="2">
        <f>'ZBud Extract Monthly'!E388</f>
        <v>353</v>
      </c>
      <c r="R389" s="2">
        <f>'ZBud Extract Monthly'!F388</f>
        <v>248.8</v>
      </c>
      <c r="S389" s="2">
        <f>'ZBud Extract Monthly'!G388</f>
        <v>241.8</v>
      </c>
      <c r="T389" s="2">
        <f>'NRL Extract'!D388</f>
        <v>4.2219999999999986</v>
      </c>
      <c r="U389" s="2">
        <f>'ZBud Extract Monthly'!H388</f>
        <v>1099.8</v>
      </c>
      <c r="V389" s="2">
        <f>'ZBud Extract Monthly'!U388</f>
        <v>274.27</v>
      </c>
      <c r="W389" s="2">
        <f>'ZBud Extract Monthly'!O388</f>
        <v>297.36</v>
      </c>
      <c r="X389" s="2">
        <f>'ZBud Extract Monthly'!N388</f>
        <v>131.91</v>
      </c>
      <c r="Y389" s="2">
        <f>'Strm Hydr Analysis'!F392</f>
        <v>25699.398347107439</v>
      </c>
      <c r="Z389" s="2"/>
      <c r="AA389" s="2"/>
      <c r="AB389" s="2"/>
      <c r="AC389" s="2"/>
      <c r="AD389" s="2"/>
      <c r="AE389" s="2"/>
      <c r="AF389" s="2"/>
    </row>
    <row r="390" spans="2:32" x14ac:dyDescent="0.3">
      <c r="B390">
        <f t="shared" si="6"/>
        <v>2021</v>
      </c>
      <c r="C390">
        <f t="shared" si="7"/>
        <v>10</v>
      </c>
      <c r="D390">
        <f t="shared" si="8"/>
        <v>2022</v>
      </c>
      <c r="E390" s="2">
        <f>'Divs Extract'!D389+'ZBud Extract Monthly'!O389</f>
        <v>478.98722286152667</v>
      </c>
      <c r="F390" s="2">
        <f>'Strm Hydr Analysis'!D393</f>
        <v>25024.998347107437</v>
      </c>
      <c r="G390" s="2">
        <f>'Strm Hydr Analysis'!E393</f>
        <v>3183.5900826446282</v>
      </c>
      <c r="H390" s="2"/>
      <c r="I390" s="2"/>
      <c r="J390" s="2"/>
      <c r="K390" s="2">
        <f>'ZBud Extract Monthly'!C389</f>
        <v>10977.4</v>
      </c>
      <c r="L390" s="2">
        <f>'ZBud Extract Monthly'!K389</f>
        <v>1728.8</v>
      </c>
      <c r="M390" s="2">
        <f>'ZBud Extract Monthly'!L389</f>
        <v>44.9</v>
      </c>
      <c r="N390" s="2">
        <f>'ZBud Extract Monthly'!M389</f>
        <v>891.2</v>
      </c>
      <c r="O390" s="2">
        <f>'ZBud Extract Monthly'!V389</f>
        <v>1651.34</v>
      </c>
      <c r="P390" s="2">
        <f>'ZBud Extract Monthly'!D389</f>
        <v>2131.5</v>
      </c>
      <c r="Q390" s="2">
        <f>'ZBud Extract Monthly'!E389</f>
        <v>767.6</v>
      </c>
      <c r="R390" s="2">
        <f>'ZBud Extract Monthly'!F389</f>
        <v>265.10000000000002</v>
      </c>
      <c r="S390" s="2">
        <f>'ZBud Extract Monthly'!G389</f>
        <v>1842.5</v>
      </c>
      <c r="T390" s="2">
        <f>'NRL Extract'!D389</f>
        <v>2.6209999999999991</v>
      </c>
      <c r="U390" s="2">
        <f>'ZBud Extract Monthly'!H389</f>
        <v>2045.1</v>
      </c>
      <c r="V390" s="2">
        <f>'ZBud Extract Monthly'!U389</f>
        <v>170.52</v>
      </c>
      <c r="W390" s="2">
        <f>'ZBud Extract Monthly'!O389</f>
        <v>307.27</v>
      </c>
      <c r="X390" s="2">
        <f>'ZBud Extract Monthly'!N389</f>
        <v>89.14</v>
      </c>
      <c r="Y390" s="2">
        <f>'Strm Hydr Analysis'!F393</f>
        <v>26604.49586776859</v>
      </c>
      <c r="Z390" s="2"/>
      <c r="AA390" s="2"/>
      <c r="AB390" s="2"/>
      <c r="AC390" s="2"/>
      <c r="AD390" s="2"/>
      <c r="AE390" s="2"/>
      <c r="AF390" s="2"/>
    </row>
    <row r="391" spans="2:32" x14ac:dyDescent="0.3">
      <c r="B391">
        <f t="shared" si="6"/>
        <v>2021</v>
      </c>
      <c r="C391">
        <f t="shared" si="7"/>
        <v>11</v>
      </c>
      <c r="D391">
        <f t="shared" si="8"/>
        <v>2022</v>
      </c>
      <c r="E391" s="2">
        <f>'Divs Extract'!D390+'ZBud Extract Monthly'!O390</f>
        <v>398.17356886840764</v>
      </c>
      <c r="F391" s="2">
        <f>'Strm Hydr Analysis'!D394</f>
        <v>134861.35537190081</v>
      </c>
      <c r="G391" s="2">
        <f>'Strm Hydr Analysis'!E394</f>
        <v>12863.047933884303</v>
      </c>
      <c r="H391" s="2"/>
      <c r="I391" s="2"/>
      <c r="J391" s="2"/>
      <c r="K391" s="2">
        <f>'ZBud Extract Monthly'!C390</f>
        <v>46994.6</v>
      </c>
      <c r="L391" s="2">
        <f>'ZBud Extract Monthly'!K390</f>
        <v>368.8</v>
      </c>
      <c r="M391" s="2">
        <f>'ZBud Extract Monthly'!L390</f>
        <v>28.8</v>
      </c>
      <c r="N391" s="2">
        <f>'ZBud Extract Monthly'!M390</f>
        <v>687</v>
      </c>
      <c r="O391" s="2">
        <f>'ZBud Extract Monthly'!V390</f>
        <v>2826.27</v>
      </c>
      <c r="P391" s="2">
        <f>'ZBud Extract Monthly'!D390</f>
        <v>1412.8999999999999</v>
      </c>
      <c r="Q391" s="2">
        <f>'ZBud Extract Monthly'!E390</f>
        <v>616</v>
      </c>
      <c r="R391" s="2">
        <f>'ZBud Extract Monthly'!F390</f>
        <v>133.9</v>
      </c>
      <c r="S391" s="2">
        <f>'ZBud Extract Monthly'!G390</f>
        <v>2165.5</v>
      </c>
      <c r="T391" s="2">
        <f>'NRL Extract'!D390</f>
        <v>1.9629999999999996</v>
      </c>
      <c r="U391" s="2">
        <f>'ZBud Extract Monthly'!H390</f>
        <v>23680.800000000003</v>
      </c>
      <c r="V391" s="2">
        <f>'ZBud Extract Monthly'!U390</f>
        <v>1130.24</v>
      </c>
      <c r="W391" s="2">
        <f>'ZBud Extract Monthly'!O390</f>
        <v>297.36</v>
      </c>
      <c r="X391" s="2">
        <f>'ZBud Extract Monthly'!N390</f>
        <v>55.18</v>
      </c>
      <c r="Y391" s="2">
        <f>'Strm Hydr Analysis'!F394</f>
        <v>139758.50578512397</v>
      </c>
      <c r="Z391" s="2"/>
      <c r="AA391" s="2"/>
      <c r="AB391" s="2"/>
      <c r="AC391" s="2"/>
      <c r="AD391" s="2"/>
      <c r="AE391" s="2"/>
      <c r="AF391" s="2"/>
    </row>
    <row r="392" spans="2:32" x14ac:dyDescent="0.3">
      <c r="B392">
        <f t="shared" si="6"/>
        <v>2021</v>
      </c>
      <c r="C392">
        <f t="shared" si="7"/>
        <v>12</v>
      </c>
      <c r="D392">
        <f t="shared" si="8"/>
        <v>2022</v>
      </c>
      <c r="E392" s="2">
        <f>'Divs Extract'!D391+'ZBud Extract Monthly'!O391</f>
        <v>392.54640449438199</v>
      </c>
      <c r="F392" s="2">
        <f>'Strm Hydr Analysis'!D395</f>
        <v>25246.095867768599</v>
      </c>
      <c r="G392" s="2">
        <f>'Strm Hydr Analysis'!E395</f>
        <v>9157.2297520661123</v>
      </c>
      <c r="H392" s="2"/>
      <c r="I392" s="2"/>
      <c r="J392" s="2"/>
      <c r="K392" s="2">
        <f>'ZBud Extract Monthly'!C391</f>
        <v>27946.6</v>
      </c>
      <c r="L392" s="2">
        <f>'ZBud Extract Monthly'!K391</f>
        <v>326.60000000000002</v>
      </c>
      <c r="M392" s="2">
        <f>'ZBud Extract Monthly'!L391</f>
        <v>23.4</v>
      </c>
      <c r="N392" s="2">
        <f>'ZBud Extract Monthly'!M391</f>
        <v>734.2</v>
      </c>
      <c r="O392" s="2">
        <f>'ZBud Extract Monthly'!V391</f>
        <v>4689.43</v>
      </c>
      <c r="P392" s="2">
        <f>'ZBud Extract Monthly'!D391</f>
        <v>1259</v>
      </c>
      <c r="Q392" s="2">
        <f>'ZBud Extract Monthly'!E391</f>
        <v>547.6</v>
      </c>
      <c r="R392" s="2">
        <f>'ZBud Extract Monthly'!F391</f>
        <v>114.5</v>
      </c>
      <c r="S392" s="2">
        <f>'ZBud Extract Monthly'!G391</f>
        <v>2001.8</v>
      </c>
      <c r="T392" s="2">
        <f>'NRL Extract'!D391</f>
        <v>1.2530000000000003</v>
      </c>
      <c r="U392" s="2">
        <f>'ZBud Extract Monthly'!H391</f>
        <v>17590.400000000001</v>
      </c>
      <c r="V392" s="2">
        <f>'ZBud Extract Monthly'!U391</f>
        <v>169.18</v>
      </c>
      <c r="W392" s="2">
        <f>'ZBud Extract Monthly'!O391</f>
        <v>307.27</v>
      </c>
      <c r="X392" s="2">
        <f>'ZBud Extract Monthly'!N391</f>
        <v>52.1</v>
      </c>
      <c r="Y392" s="2">
        <f>'Strm Hydr Analysis'!F395</f>
        <v>29361.143801652899</v>
      </c>
      <c r="Z392" s="2"/>
      <c r="AA392" s="2"/>
      <c r="AB392" s="2"/>
      <c r="AC392" s="2"/>
      <c r="AD392" s="2"/>
      <c r="AE392" s="2"/>
      <c r="AF392" s="2"/>
    </row>
    <row r="393" spans="2:32" x14ac:dyDescent="0.3">
      <c r="B393">
        <f t="shared" si="6"/>
        <v>2022</v>
      </c>
      <c r="C393">
        <f t="shared" si="7"/>
        <v>1</v>
      </c>
      <c r="D393">
        <f t="shared" si="8"/>
        <v>2022</v>
      </c>
      <c r="E393" s="2">
        <f>'Divs Extract'!D392+'ZBud Extract Monthly'!O392</f>
        <v>391.39272727272731</v>
      </c>
      <c r="F393" s="2">
        <f>'Strm Hydr Analysis'!D396</f>
        <v>502612.74049586768</v>
      </c>
      <c r="G393" s="2">
        <f>'Strm Hydr Analysis'!E396</f>
        <v>8152.0066115702448</v>
      </c>
      <c r="H393" s="2"/>
      <c r="I393" s="2"/>
      <c r="J393" s="2"/>
      <c r="K393" s="2">
        <f>'ZBud Extract Monthly'!C392</f>
        <v>23942</v>
      </c>
      <c r="L393" s="2">
        <f>'ZBud Extract Monthly'!K392</f>
        <v>371.6</v>
      </c>
      <c r="M393" s="2">
        <f>'ZBud Extract Monthly'!L392</f>
        <v>18.899999999999999</v>
      </c>
      <c r="N393" s="2">
        <f>'ZBud Extract Monthly'!M392</f>
        <v>794.2</v>
      </c>
      <c r="O393" s="2">
        <f>'ZBud Extract Monthly'!V392</f>
        <v>4673.42</v>
      </c>
      <c r="P393" s="2">
        <f>'ZBud Extract Monthly'!D392</f>
        <v>1677.7</v>
      </c>
      <c r="Q393" s="2">
        <f>'ZBud Extract Monthly'!E392</f>
        <v>731.9</v>
      </c>
      <c r="R393" s="2">
        <f>'ZBud Extract Monthly'!F392</f>
        <v>150.69999999999999</v>
      </c>
      <c r="S393" s="2">
        <f>'ZBud Extract Monthly'!G392</f>
        <v>2657.5</v>
      </c>
      <c r="T393" s="2">
        <f>'NRL Extract'!D392</f>
        <v>1.5919999999999996</v>
      </c>
      <c r="U393" s="2">
        <f>'ZBud Extract Monthly'!H392</f>
        <v>17786.400000000001</v>
      </c>
      <c r="V393" s="2">
        <f>'ZBud Extract Monthly'!U392</f>
        <v>1722.85</v>
      </c>
      <c r="W393" s="2">
        <f>'ZBud Extract Monthly'!O392</f>
        <v>307.27</v>
      </c>
      <c r="X393" s="2">
        <f>'ZBud Extract Monthly'!N392</f>
        <v>46.19</v>
      </c>
      <c r="Y393" s="2">
        <f>'Strm Hydr Analysis'!F396</f>
        <v>505713.3223140497</v>
      </c>
      <c r="Z393" s="2"/>
      <c r="AA393" s="2"/>
      <c r="AB393" s="2"/>
      <c r="AC393" s="2"/>
      <c r="AD393" s="2"/>
      <c r="AE393" s="2"/>
      <c r="AF393" s="2"/>
    </row>
    <row r="394" spans="2:32" x14ac:dyDescent="0.3">
      <c r="B394">
        <f t="shared" si="6"/>
        <v>2022</v>
      </c>
      <c r="C394">
        <f t="shared" si="7"/>
        <v>2</v>
      </c>
      <c r="D394">
        <f t="shared" si="8"/>
        <v>2022</v>
      </c>
      <c r="E394" s="2">
        <f>'Divs Extract'!D393+'ZBud Extract Monthly'!O393</f>
        <v>353.84249999999997</v>
      </c>
      <c r="F394" s="2">
        <f>'Strm Hydr Analysis'!D397</f>
        <v>22730.042975206612</v>
      </c>
      <c r="G394" s="2">
        <f>'Strm Hydr Analysis'!E397</f>
        <v>3534.5652892561989</v>
      </c>
      <c r="H394" s="2"/>
      <c r="I394" s="2"/>
      <c r="J394" s="2"/>
      <c r="K394" s="2">
        <f>'ZBud Extract Monthly'!C393</f>
        <v>13400.7</v>
      </c>
      <c r="L394" s="2">
        <f>'ZBud Extract Monthly'!K393</f>
        <v>147.9</v>
      </c>
      <c r="M394" s="2">
        <f>'ZBud Extract Monthly'!L393</f>
        <v>18.899999999999999</v>
      </c>
      <c r="N394" s="2">
        <f>'ZBud Extract Monthly'!M393</f>
        <v>0</v>
      </c>
      <c r="O394" s="2">
        <f>'ZBud Extract Monthly'!V393</f>
        <v>5117.84</v>
      </c>
      <c r="P394" s="2">
        <f>'ZBud Extract Monthly'!D393</f>
        <v>2203</v>
      </c>
      <c r="Q394" s="2">
        <f>'ZBud Extract Monthly'!E393</f>
        <v>946.3</v>
      </c>
      <c r="R394" s="2">
        <f>'ZBud Extract Monthly'!F393</f>
        <v>207.5</v>
      </c>
      <c r="S394" s="2">
        <f>'ZBud Extract Monthly'!G393</f>
        <v>3523.3</v>
      </c>
      <c r="T394" s="2">
        <f>'NRL Extract'!D393</f>
        <v>1.1100000000000003</v>
      </c>
      <c r="U394" s="2">
        <f>'ZBud Extract Monthly'!H393</f>
        <v>5011.8</v>
      </c>
      <c r="V394" s="2">
        <f>'ZBud Extract Monthly'!U393</f>
        <v>74.17</v>
      </c>
      <c r="W394" s="2">
        <f>'ZBud Extract Monthly'!O393</f>
        <v>277.52999999999997</v>
      </c>
      <c r="X394" s="2">
        <f>'ZBud Extract Monthly'!N393</f>
        <v>40.83</v>
      </c>
      <c r="Y394" s="2">
        <f>'Strm Hydr Analysis'!F397</f>
        <v>25533.659504132233</v>
      </c>
      <c r="Z394" s="2"/>
      <c r="AA394" s="2"/>
      <c r="AB394" s="2"/>
      <c r="AC394" s="2"/>
      <c r="AD394" s="2"/>
      <c r="AE394" s="2"/>
      <c r="AF394" s="2"/>
    </row>
    <row r="395" spans="2:32" x14ac:dyDescent="0.3">
      <c r="B395">
        <f t="shared" si="6"/>
        <v>2022</v>
      </c>
      <c r="C395">
        <f t="shared" si="7"/>
        <v>3</v>
      </c>
      <c r="D395">
        <f t="shared" si="8"/>
        <v>2022</v>
      </c>
      <c r="E395" s="2">
        <f>'Divs Extract'!D394+'ZBud Extract Monthly'!O394</f>
        <v>424.97845986984817</v>
      </c>
      <c r="F395" s="2">
        <f>'Strm Hydr Analysis'!D398</f>
        <v>131321.8909090909</v>
      </c>
      <c r="G395" s="2">
        <f>'Strm Hydr Analysis'!E398</f>
        <v>10267.953719008261</v>
      </c>
      <c r="H395" s="2"/>
      <c r="I395" s="2"/>
      <c r="J395" s="2"/>
      <c r="K395" s="2">
        <f>'ZBud Extract Monthly'!C394</f>
        <v>33966.800000000003</v>
      </c>
      <c r="L395" s="2">
        <f>'ZBud Extract Monthly'!K394</f>
        <v>5.6</v>
      </c>
      <c r="M395" s="2">
        <f>'ZBud Extract Monthly'!L394</f>
        <v>22.5</v>
      </c>
      <c r="N395" s="2">
        <f>'ZBud Extract Monthly'!M394</f>
        <v>0</v>
      </c>
      <c r="O395" s="2">
        <f>'ZBud Extract Monthly'!V394</f>
        <v>3557.15</v>
      </c>
      <c r="P395" s="2">
        <f>'ZBud Extract Monthly'!D394</f>
        <v>2617.1999999999998</v>
      </c>
      <c r="Q395" s="2">
        <f>'ZBud Extract Monthly'!E394</f>
        <v>1076.3</v>
      </c>
      <c r="R395" s="2">
        <f>'ZBud Extract Monthly'!F394</f>
        <v>387.4</v>
      </c>
      <c r="S395" s="2">
        <f>'ZBud Extract Monthly'!G394</f>
        <v>4628</v>
      </c>
      <c r="T395" s="2">
        <f>'NRL Extract'!D394</f>
        <v>1.8520000000000001</v>
      </c>
      <c r="U395" s="2">
        <f>'ZBud Extract Monthly'!H394</f>
        <v>13926</v>
      </c>
      <c r="V395" s="2">
        <f>'ZBud Extract Monthly'!U394</f>
        <v>946.63</v>
      </c>
      <c r="W395" s="2">
        <f>'ZBud Extract Monthly'!O394</f>
        <v>307.27</v>
      </c>
      <c r="X395" s="2">
        <f>'ZBud Extract Monthly'!N394</f>
        <v>51.55</v>
      </c>
      <c r="Y395" s="2">
        <f>'Strm Hydr Analysis'!F398</f>
        <v>134501.11735537191</v>
      </c>
      <c r="Z395" s="2"/>
      <c r="AA395" s="2"/>
      <c r="AB395" s="2"/>
      <c r="AC395" s="2"/>
      <c r="AD395" s="2"/>
      <c r="AE395" s="2"/>
      <c r="AF395" s="2"/>
    </row>
    <row r="396" spans="2:32" x14ac:dyDescent="0.3">
      <c r="B396">
        <f t="shared" si="6"/>
        <v>2022</v>
      </c>
      <c r="C396">
        <f t="shared" si="7"/>
        <v>4</v>
      </c>
      <c r="D396">
        <f t="shared" si="8"/>
        <v>2022</v>
      </c>
      <c r="E396" s="2">
        <f>'Divs Extract'!D395+'ZBud Extract Monthly'!O395</f>
        <v>434.22947023484437</v>
      </c>
      <c r="F396" s="2">
        <f>'Strm Hydr Analysis'!D399</f>
        <v>401664.51570247969</v>
      </c>
      <c r="G396" s="2">
        <f>'Strm Hydr Analysis'!E399</f>
        <v>2296.8396694214871</v>
      </c>
      <c r="H396" s="2"/>
      <c r="I396" s="2"/>
      <c r="J396" s="2"/>
      <c r="K396" s="2">
        <f>'ZBud Extract Monthly'!C395</f>
        <v>8069.7</v>
      </c>
      <c r="L396" s="2">
        <f>'ZBud Extract Monthly'!K395</f>
        <v>1063.5</v>
      </c>
      <c r="M396" s="2">
        <f>'ZBud Extract Monthly'!L395</f>
        <v>22.5</v>
      </c>
      <c r="N396" s="2">
        <f>'ZBud Extract Monthly'!M395</f>
        <v>0</v>
      </c>
      <c r="O396" s="2">
        <f>'ZBud Extract Monthly'!V395</f>
        <v>6311.15</v>
      </c>
      <c r="P396" s="2">
        <f>'ZBud Extract Monthly'!D395</f>
        <v>3344</v>
      </c>
      <c r="Q396" s="2">
        <f>'ZBud Extract Monthly'!E395</f>
        <v>1419.7</v>
      </c>
      <c r="R396" s="2">
        <f>'ZBud Extract Monthly'!F395</f>
        <v>570.29999999999995</v>
      </c>
      <c r="S396" s="2">
        <f>'ZBud Extract Monthly'!G395</f>
        <v>5096.8</v>
      </c>
      <c r="T396" s="2">
        <f>'NRL Extract'!D395</f>
        <v>1.8399999999999996</v>
      </c>
      <c r="U396" s="2">
        <f>'ZBud Extract Monthly'!H395</f>
        <v>7065.7000000000007</v>
      </c>
      <c r="V396" s="2">
        <f>'ZBud Extract Monthly'!U395</f>
        <v>1158.42</v>
      </c>
      <c r="W396" s="2">
        <f>'ZBud Extract Monthly'!O395</f>
        <v>297.36</v>
      </c>
      <c r="X396" s="2">
        <f>'ZBud Extract Monthly'!N395</f>
        <v>73.88</v>
      </c>
      <c r="Y396" s="2">
        <f>'Strm Hydr Analysis'!F399</f>
        <v>404632.30413223139</v>
      </c>
      <c r="Z396" s="2"/>
      <c r="AA396" s="2"/>
      <c r="AB396" s="2"/>
      <c r="AC396" s="2"/>
      <c r="AD396" s="2"/>
      <c r="AE396" s="2"/>
      <c r="AF396" s="2"/>
    </row>
    <row r="397" spans="2:32" x14ac:dyDescent="0.3">
      <c r="B397">
        <f t="shared" si="6"/>
        <v>2022</v>
      </c>
      <c r="C397">
        <f t="shared" si="7"/>
        <v>5</v>
      </c>
      <c r="D397">
        <f t="shared" si="8"/>
        <v>2022</v>
      </c>
      <c r="E397" s="2">
        <f>'Divs Extract'!D396+'ZBud Extract Monthly'!O396</f>
        <v>500.78851851851846</v>
      </c>
      <c r="F397" s="2">
        <f>'Strm Hydr Analysis'!D400</f>
        <v>25567.100826446276</v>
      </c>
      <c r="G397" s="2">
        <f>'Strm Hydr Analysis'!E400</f>
        <v>856.52231404958707</v>
      </c>
      <c r="H397" s="2"/>
      <c r="I397" s="2"/>
      <c r="J397" s="2"/>
      <c r="K397" s="2">
        <f>'ZBud Extract Monthly'!C396</f>
        <v>366.1</v>
      </c>
      <c r="L397" s="2">
        <f>'ZBud Extract Monthly'!K396</f>
        <v>6788.1</v>
      </c>
      <c r="M397" s="2">
        <f>'ZBud Extract Monthly'!L396</f>
        <v>35</v>
      </c>
      <c r="N397" s="2">
        <f>'ZBud Extract Monthly'!M396</f>
        <v>0</v>
      </c>
      <c r="O397" s="2">
        <f>'ZBud Extract Monthly'!V396</f>
        <v>3971.62</v>
      </c>
      <c r="P397" s="2">
        <f>'ZBud Extract Monthly'!D396</f>
        <v>5489.1</v>
      </c>
      <c r="Q397" s="2">
        <f>'ZBud Extract Monthly'!E396</f>
        <v>910.4</v>
      </c>
      <c r="R397" s="2">
        <f>'ZBud Extract Monthly'!F396</f>
        <v>650.1</v>
      </c>
      <c r="S397" s="2">
        <f>'ZBud Extract Monthly'!G396</f>
        <v>3430</v>
      </c>
      <c r="T397" s="2">
        <f>'NRL Extract'!D396</f>
        <v>3.6099999999999994</v>
      </c>
      <c r="U397" s="2">
        <f>'ZBud Extract Monthly'!H396</f>
        <v>1708.2999999999997</v>
      </c>
      <c r="V397" s="2">
        <f>'ZBud Extract Monthly'!U396</f>
        <v>59.01</v>
      </c>
      <c r="W397" s="2">
        <f>'ZBud Extract Monthly'!O396</f>
        <v>307.27</v>
      </c>
      <c r="X397" s="2">
        <f>'ZBud Extract Monthly'!N396</f>
        <v>133.41</v>
      </c>
      <c r="Y397" s="2">
        <f>'Strm Hydr Analysis'!F400</f>
        <v>27109.804958677691</v>
      </c>
      <c r="Z397" s="2"/>
      <c r="AA397" s="2"/>
      <c r="AB397" s="2"/>
      <c r="AC397" s="2"/>
      <c r="AD397" s="2"/>
      <c r="AE397" s="2"/>
      <c r="AF397" s="2"/>
    </row>
    <row r="398" spans="2:32" x14ac:dyDescent="0.3">
      <c r="B398">
        <f t="shared" si="6"/>
        <v>2022</v>
      </c>
      <c r="C398">
        <f t="shared" si="7"/>
        <v>6</v>
      </c>
      <c r="D398">
        <f t="shared" si="8"/>
        <v>2022</v>
      </c>
      <c r="E398" s="2">
        <f>'Divs Extract'!D397+'ZBud Extract Monthly'!O397</f>
        <v>530.98994677158066</v>
      </c>
      <c r="F398" s="2">
        <f>'Strm Hydr Analysis'!D401</f>
        <v>24087.629752066121</v>
      </c>
      <c r="G398" s="2">
        <f>'Strm Hydr Analysis'!E401</f>
        <v>828.89256198347141</v>
      </c>
      <c r="H398" s="2"/>
      <c r="I398" s="2"/>
      <c r="J398" s="2"/>
      <c r="K398" s="2">
        <f>'ZBud Extract Monthly'!C397</f>
        <v>1033.5999999999999</v>
      </c>
      <c r="L398" s="2">
        <f>'ZBud Extract Monthly'!K397</f>
        <v>6651.7</v>
      </c>
      <c r="M398" s="2">
        <f>'ZBud Extract Monthly'!L397</f>
        <v>44</v>
      </c>
      <c r="N398" s="2">
        <f>'ZBud Extract Monthly'!M397</f>
        <v>984.7</v>
      </c>
      <c r="O398" s="2">
        <f>'ZBud Extract Monthly'!V397</f>
        <v>2775.37</v>
      </c>
      <c r="P398" s="2">
        <f>'ZBud Extract Monthly'!D397</f>
        <v>5929.2</v>
      </c>
      <c r="Q398" s="2">
        <f>'ZBud Extract Monthly'!E397</f>
        <v>461.1</v>
      </c>
      <c r="R398" s="2">
        <f>'ZBud Extract Monthly'!F397</f>
        <v>636.1</v>
      </c>
      <c r="S398" s="2">
        <f>'ZBud Extract Monthly'!G397</f>
        <v>1336.3</v>
      </c>
      <c r="T398" s="2">
        <f>'NRL Extract'!D397</f>
        <v>4.3419999999999987</v>
      </c>
      <c r="U398" s="2">
        <f>'ZBud Extract Monthly'!H397</f>
        <v>1438.2000000000003</v>
      </c>
      <c r="V398" s="2">
        <f>'ZBud Extract Monthly'!U397</f>
        <v>174.01</v>
      </c>
      <c r="W398" s="2">
        <f>'ZBud Extract Monthly'!O397</f>
        <v>297.36</v>
      </c>
      <c r="X398" s="2">
        <f>'ZBud Extract Monthly'!N397</f>
        <v>155.52000000000001</v>
      </c>
      <c r="Y398" s="2">
        <f>'Strm Hydr Analysis'!F401</f>
        <v>25466.241322314054</v>
      </c>
      <c r="Z398" s="2"/>
      <c r="AA398" s="2"/>
      <c r="AB398" s="2"/>
      <c r="AC398" s="2"/>
      <c r="AD398" s="2"/>
      <c r="AE398" s="2"/>
      <c r="AF398" s="2"/>
    </row>
    <row r="399" spans="2:32" x14ac:dyDescent="0.3">
      <c r="B399">
        <f t="shared" si="6"/>
        <v>2022</v>
      </c>
      <c r="C399">
        <f t="shared" si="7"/>
        <v>7</v>
      </c>
      <c r="D399">
        <f t="shared" si="8"/>
        <v>2022</v>
      </c>
      <c r="E399" s="2">
        <f>'Divs Extract'!D398+'ZBud Extract Monthly'!O398</f>
        <v>572.0456584043377</v>
      </c>
      <c r="F399" s="2">
        <f>'Strm Hydr Analysis'!D402</f>
        <v>25352.171900826444</v>
      </c>
      <c r="G399" s="2">
        <f>'Strm Hydr Analysis'!E402</f>
        <v>3808.0859504132259</v>
      </c>
      <c r="H399" s="2"/>
      <c r="I399" s="2"/>
      <c r="J399" s="2"/>
      <c r="K399" s="2">
        <f>'ZBud Extract Monthly'!C398</f>
        <v>7611.4</v>
      </c>
      <c r="L399" s="2">
        <f>'ZBud Extract Monthly'!K398</f>
        <v>5452.6</v>
      </c>
      <c r="M399" s="2">
        <f>'ZBud Extract Monthly'!L398</f>
        <v>62.9</v>
      </c>
      <c r="N399" s="2">
        <f>'ZBud Extract Monthly'!M398</f>
        <v>752.9</v>
      </c>
      <c r="O399" s="2">
        <f>'ZBud Extract Monthly'!V398</f>
        <v>1763.07</v>
      </c>
      <c r="P399" s="2">
        <f>'ZBud Extract Monthly'!D398</f>
        <v>5491</v>
      </c>
      <c r="Q399" s="2">
        <f>'ZBud Extract Monthly'!E398</f>
        <v>921.2</v>
      </c>
      <c r="R399" s="2">
        <f>'ZBud Extract Monthly'!F398</f>
        <v>585.9</v>
      </c>
      <c r="S399" s="2">
        <f>'ZBud Extract Monthly'!G398</f>
        <v>1864</v>
      </c>
      <c r="T399" s="2">
        <f>'NRL Extract'!D398</f>
        <v>5.1890000000000001</v>
      </c>
      <c r="U399" s="2">
        <f>'ZBud Extract Monthly'!H398</f>
        <v>2034.1</v>
      </c>
      <c r="V399" s="2">
        <f>'ZBud Extract Monthly'!U398</f>
        <v>400.59</v>
      </c>
      <c r="W399" s="2">
        <f>'ZBud Extract Monthly'!O398</f>
        <v>307.27</v>
      </c>
      <c r="X399" s="2">
        <f>'ZBud Extract Monthly'!N398</f>
        <v>181.39</v>
      </c>
      <c r="Y399" s="2">
        <f>'Strm Hydr Analysis'!F402</f>
        <v>27223.398347107443</v>
      </c>
      <c r="Z399" s="2"/>
      <c r="AA399" s="2"/>
      <c r="AB399" s="2"/>
      <c r="AC399" s="2"/>
      <c r="AD399" s="2"/>
      <c r="AE399" s="2"/>
      <c r="AF399" s="2"/>
    </row>
    <row r="400" spans="2:32" x14ac:dyDescent="0.3">
      <c r="B400">
        <f t="shared" si="6"/>
        <v>2022</v>
      </c>
      <c r="C400">
        <f t="shared" si="7"/>
        <v>8</v>
      </c>
      <c r="D400">
        <f t="shared" si="8"/>
        <v>2022</v>
      </c>
      <c r="E400" s="2">
        <f>'Divs Extract'!D399+'ZBud Extract Monthly'!O399</f>
        <v>574.53024145692666</v>
      </c>
      <c r="F400" s="2">
        <f>'Strm Hydr Analysis'!D403</f>
        <v>25181.65289256199</v>
      </c>
      <c r="G400" s="2">
        <f>'Strm Hydr Analysis'!E403</f>
        <v>856.52231404958707</v>
      </c>
      <c r="H400" s="2"/>
      <c r="I400" s="2"/>
      <c r="J400" s="2"/>
      <c r="K400" s="2">
        <f>'ZBud Extract Monthly'!C399</f>
        <v>13.899999999999999</v>
      </c>
      <c r="L400" s="2">
        <f>'ZBud Extract Monthly'!K399</f>
        <v>5121</v>
      </c>
      <c r="M400" s="2">
        <f>'ZBud Extract Monthly'!L399</f>
        <v>78.2</v>
      </c>
      <c r="N400" s="2">
        <f>'ZBud Extract Monthly'!M399</f>
        <v>0</v>
      </c>
      <c r="O400" s="2">
        <f>'ZBud Extract Monthly'!V399</f>
        <v>1674.6</v>
      </c>
      <c r="P400" s="2">
        <f>'ZBud Extract Monthly'!D399</f>
        <v>4682.5</v>
      </c>
      <c r="Q400" s="2">
        <f>'ZBud Extract Monthly'!E399</f>
        <v>523.9</v>
      </c>
      <c r="R400" s="2">
        <f>'ZBud Extract Monthly'!F399</f>
        <v>395.5</v>
      </c>
      <c r="S400" s="2">
        <f>'ZBud Extract Monthly'!G399</f>
        <v>1169.0999999999999</v>
      </c>
      <c r="T400" s="2">
        <f>'NRL Extract'!D399</f>
        <v>4.9120000000000008</v>
      </c>
      <c r="U400" s="2">
        <f>'ZBud Extract Monthly'!H399</f>
        <v>1406.2</v>
      </c>
      <c r="V400" s="2">
        <f>'ZBud Extract Monthly'!U399</f>
        <v>245.2</v>
      </c>
      <c r="W400" s="2">
        <f>'ZBud Extract Monthly'!O399</f>
        <v>307.27</v>
      </c>
      <c r="X400" s="2">
        <f>'ZBud Extract Monthly'!N399</f>
        <v>164.65</v>
      </c>
      <c r="Y400" s="2">
        <f>'Strm Hydr Analysis'!F403</f>
        <v>26450.935537190082</v>
      </c>
      <c r="Z400" s="2"/>
      <c r="AA400" s="2"/>
      <c r="AB400" s="2"/>
      <c r="AC400" s="2"/>
      <c r="AD400" s="2"/>
      <c r="AE400" s="2"/>
      <c r="AF400" s="2"/>
    </row>
    <row r="401" spans="2:32" x14ac:dyDescent="0.3">
      <c r="B401">
        <f t="shared" si="6"/>
        <v>2022</v>
      </c>
      <c r="C401">
        <f t="shared" si="7"/>
        <v>9</v>
      </c>
      <c r="D401">
        <f t="shared" si="8"/>
        <v>2022</v>
      </c>
      <c r="E401" s="2">
        <f>'Divs Extract'!D400+'ZBud Extract Monthly'!O400</f>
        <v>586.6675238095238</v>
      </c>
      <c r="F401" s="2">
        <f>'Strm Hydr Analysis'!D404</f>
        <v>24390.942148760332</v>
      </c>
      <c r="G401" s="2">
        <f>'Strm Hydr Analysis'!E404</f>
        <v>828.89256198347141</v>
      </c>
      <c r="H401" s="2"/>
      <c r="I401" s="2"/>
      <c r="J401" s="2"/>
      <c r="K401" s="2">
        <f>'ZBud Extract Monthly'!C400</f>
        <v>0</v>
      </c>
      <c r="L401" s="2">
        <f>'ZBud Extract Monthly'!K400</f>
        <v>3268.4</v>
      </c>
      <c r="M401" s="2">
        <f>'ZBud Extract Monthly'!L400</f>
        <v>62</v>
      </c>
      <c r="N401" s="2">
        <f>'ZBud Extract Monthly'!M400</f>
        <v>1355.4</v>
      </c>
      <c r="O401" s="2">
        <f>'ZBud Extract Monthly'!V400</f>
        <v>1546.66</v>
      </c>
      <c r="P401" s="2">
        <f>'ZBud Extract Monthly'!D400</f>
        <v>3234.6</v>
      </c>
      <c r="Q401" s="2">
        <f>'ZBud Extract Monthly'!E400</f>
        <v>328.9</v>
      </c>
      <c r="R401" s="2">
        <f>'ZBud Extract Monthly'!F400</f>
        <v>291.2</v>
      </c>
      <c r="S401" s="2">
        <f>'ZBud Extract Monthly'!G400</f>
        <v>558.20000000000005</v>
      </c>
      <c r="T401" s="2">
        <f>'NRL Extract'!D400</f>
        <v>4.2219999999999986</v>
      </c>
      <c r="U401" s="2">
        <f>'ZBud Extract Monthly'!H400</f>
        <v>1122.6999999999998</v>
      </c>
      <c r="V401" s="2">
        <f>'ZBud Extract Monthly'!U400</f>
        <v>233.24</v>
      </c>
      <c r="W401" s="2">
        <f>'ZBud Extract Monthly'!O400</f>
        <v>297.36</v>
      </c>
      <c r="X401" s="2">
        <f>'ZBud Extract Monthly'!N400</f>
        <v>131.91</v>
      </c>
      <c r="Y401" s="2">
        <f>'Strm Hydr Analysis'!F404</f>
        <v>25547.603305785131</v>
      </c>
      <c r="Z401" s="2"/>
      <c r="AA401" s="2"/>
      <c r="AB401" s="2"/>
      <c r="AC401" s="2"/>
      <c r="AD401" s="2"/>
      <c r="AE401" s="2"/>
      <c r="AF401" s="2"/>
    </row>
    <row r="402" spans="2:32" x14ac:dyDescent="0.3">
      <c r="B402">
        <f t="shared" si="6"/>
        <v>2022</v>
      </c>
      <c r="C402">
        <f t="shared" si="7"/>
        <v>10</v>
      </c>
      <c r="D402">
        <f t="shared" si="8"/>
        <v>2023</v>
      </c>
      <c r="E402" s="2">
        <f>'Divs Extract'!D401+'ZBud Extract Monthly'!O401</f>
        <v>495.94981580966999</v>
      </c>
      <c r="F402" s="2">
        <f>'Strm Hydr Analysis'!D405</f>
        <v>37109.613223140506</v>
      </c>
      <c r="G402" s="2">
        <f>'Strm Hydr Analysis'!E405</f>
        <v>2720.4495867768601</v>
      </c>
      <c r="H402" s="2"/>
      <c r="I402" s="2"/>
      <c r="J402" s="2"/>
      <c r="K402" s="2">
        <f>'ZBud Extract Monthly'!C401</f>
        <v>8836.2999999999993</v>
      </c>
      <c r="L402" s="2">
        <f>'ZBud Extract Monthly'!K401</f>
        <v>3501.2</v>
      </c>
      <c r="M402" s="2">
        <f>'ZBud Extract Monthly'!L401</f>
        <v>43.1</v>
      </c>
      <c r="N402" s="2">
        <f>'ZBud Extract Monthly'!M401</f>
        <v>957.6</v>
      </c>
      <c r="O402" s="2">
        <f>'ZBud Extract Monthly'!V401</f>
        <v>2101.94</v>
      </c>
      <c r="P402" s="2">
        <f>'ZBud Extract Monthly'!D401</f>
        <v>2104.2000000000003</v>
      </c>
      <c r="Q402" s="2">
        <f>'ZBud Extract Monthly'!E401</f>
        <v>385.1</v>
      </c>
      <c r="R402" s="2">
        <f>'ZBud Extract Monthly'!F401</f>
        <v>309.39999999999998</v>
      </c>
      <c r="S402" s="2">
        <f>'ZBud Extract Monthly'!G401</f>
        <v>534.70000000000005</v>
      </c>
      <c r="T402" s="2">
        <f>'NRL Extract'!D401</f>
        <v>2.6209999999999991</v>
      </c>
      <c r="U402" s="2">
        <f>'ZBud Extract Monthly'!H401</f>
        <v>1630.2</v>
      </c>
      <c r="V402" s="2">
        <f>'ZBud Extract Monthly'!U401</f>
        <v>201.27</v>
      </c>
      <c r="W402" s="2">
        <f>'ZBud Extract Monthly'!O401</f>
        <v>307.27</v>
      </c>
      <c r="X402" s="2">
        <f>'ZBud Extract Monthly'!N401</f>
        <v>89.14</v>
      </c>
      <c r="Y402" s="2">
        <f>'Strm Hydr Analysis'!F405</f>
        <v>38615.404958677675</v>
      </c>
      <c r="Z402" s="2"/>
      <c r="AA402" s="2"/>
      <c r="AB402" s="2"/>
      <c r="AC402" s="2"/>
      <c r="AD402" s="2"/>
      <c r="AE402" s="2"/>
      <c r="AF402" s="2"/>
    </row>
    <row r="403" spans="2:32" x14ac:dyDescent="0.3">
      <c r="B403">
        <f t="shared" si="6"/>
        <v>2022</v>
      </c>
      <c r="C403">
        <f t="shared" si="7"/>
        <v>11</v>
      </c>
      <c r="D403">
        <f t="shared" si="8"/>
        <v>2023</v>
      </c>
      <c r="E403" s="2">
        <f>'Divs Extract'!D402+'ZBud Extract Monthly'!O402</f>
        <v>398.82519959058345</v>
      </c>
      <c r="F403" s="2">
        <f>'Strm Hydr Analysis'!D406</f>
        <v>50264.191735537199</v>
      </c>
      <c r="G403" s="2">
        <f>'Strm Hydr Analysis'!E406</f>
        <v>1486.8694214876018</v>
      </c>
      <c r="H403" s="2"/>
      <c r="I403" s="2"/>
      <c r="J403" s="2"/>
      <c r="K403" s="2">
        <f>'ZBud Extract Monthly'!C402</f>
        <v>7003</v>
      </c>
      <c r="L403" s="2">
        <f>'ZBud Extract Monthly'!K402</f>
        <v>403.5</v>
      </c>
      <c r="M403" s="2">
        <f>'ZBud Extract Monthly'!L402</f>
        <v>27</v>
      </c>
      <c r="N403" s="2">
        <f>'ZBud Extract Monthly'!M402</f>
        <v>834.7</v>
      </c>
      <c r="O403" s="2">
        <f>'ZBud Extract Monthly'!V402</f>
        <v>1934.05</v>
      </c>
      <c r="P403" s="2">
        <f>'ZBud Extract Monthly'!D402</f>
        <v>1716.3999999999999</v>
      </c>
      <c r="Q403" s="2">
        <f>'ZBud Extract Monthly'!E402</f>
        <v>775.8</v>
      </c>
      <c r="R403" s="2">
        <f>'ZBud Extract Monthly'!F402</f>
        <v>167.7</v>
      </c>
      <c r="S403" s="2">
        <f>'ZBud Extract Monthly'!G402</f>
        <v>2684.8</v>
      </c>
      <c r="T403" s="2">
        <f>'NRL Extract'!D402</f>
        <v>1.9629999999999996</v>
      </c>
      <c r="U403" s="2">
        <f>'ZBud Extract Monthly'!H402</f>
        <v>2933.6000000000004</v>
      </c>
      <c r="V403" s="2">
        <f>'ZBud Extract Monthly'!U402</f>
        <v>356.44</v>
      </c>
      <c r="W403" s="2">
        <f>'ZBud Extract Monthly'!O402</f>
        <v>297.36</v>
      </c>
      <c r="X403" s="2">
        <f>'ZBud Extract Monthly'!N402</f>
        <v>55.18</v>
      </c>
      <c r="Y403" s="2">
        <f>'Strm Hydr Analysis'!F406</f>
        <v>51761.692561983473</v>
      </c>
      <c r="Z403" s="2"/>
      <c r="AA403" s="2"/>
      <c r="AB403" s="2"/>
      <c r="AC403" s="2"/>
      <c r="AD403" s="2"/>
      <c r="AE403" s="2"/>
      <c r="AF403" s="2"/>
    </row>
    <row r="404" spans="2:32" x14ac:dyDescent="0.3">
      <c r="B404">
        <f t="shared" si="6"/>
        <v>2022</v>
      </c>
      <c r="C404">
        <f t="shared" si="7"/>
        <v>12</v>
      </c>
      <c r="D404">
        <f t="shared" si="8"/>
        <v>2023</v>
      </c>
      <c r="E404" s="2">
        <f>'Divs Extract'!D403+'ZBud Extract Monthly'!O403</f>
        <v>393.18138732959102</v>
      </c>
      <c r="F404" s="2">
        <f>'Strm Hydr Analysis'!D407</f>
        <v>51397.84462809917</v>
      </c>
      <c r="G404" s="2">
        <f>'Strm Hydr Analysis'!E407</f>
        <v>3893.375206611569</v>
      </c>
      <c r="H404" s="2"/>
      <c r="I404" s="2"/>
      <c r="J404" s="2"/>
      <c r="K404" s="2">
        <f>'ZBud Extract Monthly'!C403</f>
        <v>13846.2</v>
      </c>
      <c r="L404" s="2">
        <f>'ZBud Extract Monthly'!K403</f>
        <v>351.9</v>
      </c>
      <c r="M404" s="2">
        <f>'ZBud Extract Monthly'!L403</f>
        <v>22.5</v>
      </c>
      <c r="N404" s="2">
        <f>'ZBud Extract Monthly'!M403</f>
        <v>780.8</v>
      </c>
      <c r="O404" s="2">
        <f>'ZBud Extract Monthly'!V403</f>
        <v>3199.24</v>
      </c>
      <c r="P404" s="2">
        <f>'ZBud Extract Monthly'!D403</f>
        <v>1312.1999999999998</v>
      </c>
      <c r="Q404" s="2">
        <f>'ZBud Extract Monthly'!E403</f>
        <v>577.1</v>
      </c>
      <c r="R404" s="2">
        <f>'ZBud Extract Monthly'!F403</f>
        <v>121.8</v>
      </c>
      <c r="S404" s="2">
        <f>'ZBud Extract Monthly'!G403</f>
        <v>2098</v>
      </c>
      <c r="T404" s="2">
        <f>'NRL Extract'!D403</f>
        <v>1.2530000000000003</v>
      </c>
      <c r="U404" s="2">
        <f>'ZBud Extract Monthly'!H403</f>
        <v>3657.4000000000005</v>
      </c>
      <c r="V404" s="2">
        <f>'ZBud Extract Monthly'!U403</f>
        <v>153.63999999999999</v>
      </c>
      <c r="W404" s="2">
        <f>'ZBud Extract Monthly'!O403</f>
        <v>307.27</v>
      </c>
      <c r="X404" s="2">
        <f>'ZBud Extract Monthly'!N403</f>
        <v>52.1</v>
      </c>
      <c r="Y404" s="2">
        <f>'Strm Hydr Analysis'!F407</f>
        <v>53369.474380165288</v>
      </c>
      <c r="Z404" s="2"/>
      <c r="AA404" s="2"/>
      <c r="AB404" s="2"/>
      <c r="AC404" s="2"/>
      <c r="AD404" s="2"/>
      <c r="AE404" s="2"/>
      <c r="AF404" s="2"/>
    </row>
    <row r="405" spans="2:32" x14ac:dyDescent="0.3">
      <c r="B405">
        <f t="shared" si="6"/>
        <v>2023</v>
      </c>
      <c r="C405">
        <f t="shared" si="7"/>
        <v>1</v>
      </c>
      <c r="D405">
        <f t="shared" si="8"/>
        <v>2023</v>
      </c>
      <c r="E405" s="2">
        <f>'Divs Extract'!D404+'ZBud Extract Monthly'!O404</f>
        <v>392.79979797979803</v>
      </c>
      <c r="F405" s="2">
        <f>'Strm Hydr Analysis'!D408</f>
        <v>52238.201652892581</v>
      </c>
      <c r="G405" s="2">
        <f>'Strm Hydr Analysis'!E408</f>
        <v>1560.6743801652876</v>
      </c>
      <c r="H405" s="2"/>
      <c r="I405" s="2"/>
      <c r="J405" s="2"/>
      <c r="K405" s="2">
        <f>'ZBud Extract Monthly'!C404</f>
        <v>4374.1000000000004</v>
      </c>
      <c r="L405" s="2">
        <f>'ZBud Extract Monthly'!K404</f>
        <v>473</v>
      </c>
      <c r="M405" s="2">
        <f>'ZBud Extract Monthly'!L404</f>
        <v>18.899999999999999</v>
      </c>
      <c r="N405" s="2">
        <f>'ZBud Extract Monthly'!M404</f>
        <v>801.5</v>
      </c>
      <c r="O405" s="2">
        <f>'ZBud Extract Monthly'!V404</f>
        <v>3111.45</v>
      </c>
      <c r="P405" s="2">
        <f>'ZBud Extract Monthly'!D404</f>
        <v>1693.8999999999999</v>
      </c>
      <c r="Q405" s="2">
        <f>'ZBud Extract Monthly'!E404</f>
        <v>717.4</v>
      </c>
      <c r="R405" s="2">
        <f>'ZBud Extract Monthly'!F404</f>
        <v>155.1</v>
      </c>
      <c r="S405" s="2">
        <f>'ZBud Extract Monthly'!G404</f>
        <v>2689.8</v>
      </c>
      <c r="T405" s="2">
        <f>'NRL Extract'!D404</f>
        <v>1.5919999999999996</v>
      </c>
      <c r="U405" s="2">
        <f>'ZBud Extract Monthly'!H404</f>
        <v>3974.8</v>
      </c>
      <c r="V405" s="2">
        <f>'ZBud Extract Monthly'!U404</f>
        <v>96.8</v>
      </c>
      <c r="W405" s="2">
        <f>'ZBud Extract Monthly'!O404</f>
        <v>307.27</v>
      </c>
      <c r="X405" s="2">
        <f>'ZBud Extract Monthly'!N404</f>
        <v>46.19</v>
      </c>
      <c r="Y405" s="2">
        <f>'Strm Hydr Analysis'!F408</f>
        <v>53735.464462809919</v>
      </c>
      <c r="Z405" s="2"/>
      <c r="AA405" s="2"/>
      <c r="AB405" s="2"/>
      <c r="AC405" s="2"/>
      <c r="AD405" s="2"/>
      <c r="AE405" s="2"/>
      <c r="AF405" s="2"/>
    </row>
    <row r="406" spans="2:32" x14ac:dyDescent="0.3">
      <c r="B406">
        <f t="shared" si="6"/>
        <v>2023</v>
      </c>
      <c r="C406">
        <f t="shared" si="7"/>
        <v>2</v>
      </c>
      <c r="D406">
        <f t="shared" si="8"/>
        <v>2023</v>
      </c>
      <c r="E406" s="2">
        <f>'Divs Extract'!D405+'ZBud Extract Monthly'!O405</f>
        <v>352.26665158371043</v>
      </c>
      <c r="F406" s="2">
        <f>'Strm Hydr Analysis'!D409</f>
        <v>22856.92561983471</v>
      </c>
      <c r="G406" s="2">
        <f>'Strm Hydr Analysis'!E409</f>
        <v>19760.588429752075</v>
      </c>
      <c r="H406" s="2"/>
      <c r="I406" s="2"/>
      <c r="J406" s="2"/>
      <c r="K406" s="2">
        <f>'ZBud Extract Monthly'!C405</f>
        <v>50263.9</v>
      </c>
      <c r="L406" s="2">
        <f>'ZBud Extract Monthly'!K405</f>
        <v>132.80000000000001</v>
      </c>
      <c r="M406" s="2">
        <f>'ZBud Extract Monthly'!L405</f>
        <v>18.899999999999999</v>
      </c>
      <c r="N406" s="2">
        <f>'ZBud Extract Monthly'!M405</f>
        <v>0</v>
      </c>
      <c r="O406" s="2">
        <f>'ZBud Extract Monthly'!V405</f>
        <v>5601.99</v>
      </c>
      <c r="P406" s="2">
        <f>'ZBud Extract Monthly'!D405</f>
        <v>1982.1000000000001</v>
      </c>
      <c r="Q406" s="2">
        <f>'ZBud Extract Monthly'!E405</f>
        <v>853.5</v>
      </c>
      <c r="R406" s="2">
        <f>'ZBud Extract Monthly'!F405</f>
        <v>191.4</v>
      </c>
      <c r="S406" s="2">
        <f>'ZBud Extract Monthly'!G405</f>
        <v>3183.1</v>
      </c>
      <c r="T406" s="2">
        <f>'NRL Extract'!D405</f>
        <v>1.1100000000000003</v>
      </c>
      <c r="U406" s="2">
        <f>'ZBud Extract Monthly'!H405</f>
        <v>23603.899999999998</v>
      </c>
      <c r="V406" s="2">
        <f>'ZBud Extract Monthly'!U405</f>
        <v>244.93</v>
      </c>
      <c r="W406" s="2">
        <f>'ZBud Extract Monthly'!O405</f>
        <v>277.52999999999997</v>
      </c>
      <c r="X406" s="2">
        <f>'ZBud Extract Monthly'!N405</f>
        <v>40.83</v>
      </c>
      <c r="Y406" s="2">
        <f>'Strm Hydr Analysis'!F409</f>
        <v>29277.699173553709</v>
      </c>
      <c r="Z406" s="2"/>
      <c r="AA406" s="2"/>
      <c r="AB406" s="2"/>
      <c r="AC406" s="2"/>
      <c r="AD406" s="2"/>
      <c r="AE406" s="2"/>
      <c r="AF406" s="2"/>
    </row>
    <row r="407" spans="2:32" x14ac:dyDescent="0.3">
      <c r="B407">
        <f t="shared" si="6"/>
        <v>2023</v>
      </c>
      <c r="C407">
        <f t="shared" si="7"/>
        <v>3</v>
      </c>
      <c r="D407">
        <f t="shared" si="8"/>
        <v>2023</v>
      </c>
      <c r="E407" s="2">
        <f>'Divs Extract'!D406+'ZBud Extract Monthly'!O406</f>
        <v>424.97845986984817</v>
      </c>
      <c r="F407" s="2">
        <f>'Strm Hydr Analysis'!D410</f>
        <v>25191.570247933883</v>
      </c>
      <c r="G407" s="2">
        <f>'Strm Hydr Analysis'!E410</f>
        <v>6651.7685950413206</v>
      </c>
      <c r="H407" s="2"/>
      <c r="I407" s="2"/>
      <c r="J407" s="2"/>
      <c r="K407" s="2">
        <f>'ZBud Extract Monthly'!C406</f>
        <v>27844</v>
      </c>
      <c r="L407" s="2">
        <f>'ZBud Extract Monthly'!K406</f>
        <v>1.4</v>
      </c>
      <c r="M407" s="2">
        <f>'ZBud Extract Monthly'!L406</f>
        <v>22.5</v>
      </c>
      <c r="N407" s="2">
        <f>'ZBud Extract Monthly'!M406</f>
        <v>0</v>
      </c>
      <c r="O407" s="2">
        <f>'ZBud Extract Monthly'!V406</f>
        <v>5133.74</v>
      </c>
      <c r="P407" s="2">
        <f>'ZBud Extract Monthly'!D406</f>
        <v>2526.4</v>
      </c>
      <c r="Q407" s="2">
        <f>'ZBud Extract Monthly'!E406</f>
        <v>1047</v>
      </c>
      <c r="R407" s="2">
        <f>'ZBud Extract Monthly'!F406</f>
        <v>370.3</v>
      </c>
      <c r="S407" s="2">
        <f>'ZBud Extract Monthly'!G406</f>
        <v>4471.1000000000004</v>
      </c>
      <c r="T407" s="2">
        <f>'NRL Extract'!D406</f>
        <v>1.8520000000000001</v>
      </c>
      <c r="U407" s="2">
        <f>'ZBud Extract Monthly'!H406</f>
        <v>13780.6</v>
      </c>
      <c r="V407" s="2">
        <f>'ZBud Extract Monthly'!U406</f>
        <v>112.64</v>
      </c>
      <c r="W407" s="2">
        <f>'ZBud Extract Monthly'!O406</f>
        <v>307.27</v>
      </c>
      <c r="X407" s="2">
        <f>'ZBud Extract Monthly'!N406</f>
        <v>51.55</v>
      </c>
      <c r="Y407" s="2">
        <f>'Strm Hydr Analysis'!F410</f>
        <v>28593.084297520661</v>
      </c>
      <c r="Z407" s="2"/>
      <c r="AA407" s="2"/>
      <c r="AB407" s="2"/>
      <c r="AC407" s="2"/>
      <c r="AD407" s="2"/>
      <c r="AE407" s="2"/>
      <c r="AF407" s="2"/>
    </row>
    <row r="408" spans="2:32" x14ac:dyDescent="0.3">
      <c r="B408">
        <f t="shared" si="6"/>
        <v>2023</v>
      </c>
      <c r="C408">
        <f t="shared" si="7"/>
        <v>4</v>
      </c>
      <c r="D408">
        <f t="shared" si="8"/>
        <v>2023</v>
      </c>
      <c r="E408" s="2">
        <f>'Divs Extract'!D407+'ZBud Extract Monthly'!O407</f>
        <v>434.43045330420534</v>
      </c>
      <c r="F408" s="2">
        <f>'Strm Hydr Analysis'!D411</f>
        <v>24456.357024793389</v>
      </c>
      <c r="G408" s="2">
        <f>'Strm Hydr Analysis'!E411</f>
        <v>1670.4991735537176</v>
      </c>
      <c r="H408" s="2"/>
      <c r="I408" s="2"/>
      <c r="J408" s="2"/>
      <c r="K408" s="2">
        <f>'ZBud Extract Monthly'!C407</f>
        <v>8164.1</v>
      </c>
      <c r="L408" s="2">
        <f>'ZBud Extract Monthly'!K407</f>
        <v>1170.5</v>
      </c>
      <c r="M408" s="2">
        <f>'ZBud Extract Monthly'!L407</f>
        <v>22.5</v>
      </c>
      <c r="N408" s="2">
        <f>'ZBud Extract Monthly'!M407</f>
        <v>0</v>
      </c>
      <c r="O408" s="2">
        <f>'ZBud Extract Monthly'!V407</f>
        <v>3974.82</v>
      </c>
      <c r="P408" s="2">
        <f>'ZBud Extract Monthly'!D407</f>
        <v>3078</v>
      </c>
      <c r="Q408" s="2">
        <f>'ZBud Extract Monthly'!E407</f>
        <v>1307.5</v>
      </c>
      <c r="R408" s="2">
        <f>'ZBud Extract Monthly'!F407</f>
        <v>524.9</v>
      </c>
      <c r="S408" s="2">
        <f>'ZBud Extract Monthly'!G407</f>
        <v>4602</v>
      </c>
      <c r="T408" s="2">
        <f>'NRL Extract'!D407</f>
        <v>1.8399999999999996</v>
      </c>
      <c r="U408" s="2">
        <f>'ZBud Extract Monthly'!H407</f>
        <v>4310.3999999999996</v>
      </c>
      <c r="V408" s="2">
        <f>'ZBud Extract Monthly'!U407</f>
        <v>142.88999999999999</v>
      </c>
      <c r="W408" s="2">
        <f>'ZBud Extract Monthly'!O407</f>
        <v>297.36</v>
      </c>
      <c r="X408" s="2">
        <f>'ZBud Extract Monthly'!N407</f>
        <v>73.88</v>
      </c>
      <c r="Y408" s="2">
        <f>'Strm Hydr Analysis'!F411</f>
        <v>26343.68925619834</v>
      </c>
      <c r="Z408" s="2"/>
      <c r="AA408" s="2"/>
      <c r="AB408" s="2"/>
      <c r="AC408" s="2"/>
      <c r="AD408" s="2"/>
      <c r="AE408" s="2"/>
      <c r="AF408" s="2"/>
    </row>
    <row r="409" spans="2:32" x14ac:dyDescent="0.3">
      <c r="B409">
        <f t="shared" si="6"/>
        <v>2023</v>
      </c>
      <c r="C409">
        <f t="shared" si="7"/>
        <v>5</v>
      </c>
      <c r="D409">
        <f t="shared" si="8"/>
        <v>2023</v>
      </c>
      <c r="E409" s="2">
        <f>'Divs Extract'!D408+'ZBud Extract Monthly'!O408</f>
        <v>502.4975132275132</v>
      </c>
      <c r="F409" s="2">
        <f>'Strm Hydr Analysis'!D412</f>
        <v>25567.180165289257</v>
      </c>
      <c r="G409" s="2">
        <f>'Strm Hydr Analysis'!E412</f>
        <v>856.52231404958707</v>
      </c>
      <c r="H409" s="2"/>
      <c r="I409" s="2"/>
      <c r="J409" s="2"/>
      <c r="K409" s="2">
        <f>'ZBud Extract Monthly'!C408</f>
        <v>487.4</v>
      </c>
      <c r="L409" s="2">
        <f>'ZBud Extract Monthly'!K408</f>
        <v>6901.7000000000007</v>
      </c>
      <c r="M409" s="2">
        <f>'ZBud Extract Monthly'!L408</f>
        <v>35</v>
      </c>
      <c r="N409" s="2">
        <f>'ZBud Extract Monthly'!M408</f>
        <v>0</v>
      </c>
      <c r="O409" s="2">
        <f>'ZBud Extract Monthly'!V408</f>
        <v>2664.05</v>
      </c>
      <c r="P409" s="2">
        <f>'ZBud Extract Monthly'!D408</f>
        <v>5547.4</v>
      </c>
      <c r="Q409" s="2">
        <f>'ZBud Extract Monthly'!E408</f>
        <v>922.4</v>
      </c>
      <c r="R409" s="2">
        <f>'ZBud Extract Monthly'!F408</f>
        <v>648.29999999999995</v>
      </c>
      <c r="S409" s="2">
        <f>'ZBud Extract Monthly'!G408</f>
        <v>3310.6</v>
      </c>
      <c r="T409" s="2">
        <f>'NRL Extract'!D408</f>
        <v>3.6099999999999994</v>
      </c>
      <c r="U409" s="2">
        <f>'ZBud Extract Monthly'!H408</f>
        <v>1726</v>
      </c>
      <c r="V409" s="2">
        <f>'ZBud Extract Monthly'!U408</f>
        <v>169.79</v>
      </c>
      <c r="W409" s="2">
        <f>'ZBud Extract Monthly'!O408</f>
        <v>307.27</v>
      </c>
      <c r="X409" s="2">
        <f>'ZBud Extract Monthly'!N408</f>
        <v>133.41</v>
      </c>
      <c r="Y409" s="2">
        <f>'Strm Hydr Analysis'!F412</f>
        <v>26926.889256198341</v>
      </c>
      <c r="Z409" s="2"/>
      <c r="AA409" s="2"/>
      <c r="AB409" s="2"/>
      <c r="AC409" s="2"/>
      <c r="AD409" s="2"/>
      <c r="AE409" s="2"/>
      <c r="AF409" s="2"/>
    </row>
    <row r="410" spans="2:32" x14ac:dyDescent="0.3">
      <c r="B410">
        <f t="shared" si="6"/>
        <v>2023</v>
      </c>
      <c r="C410">
        <f t="shared" si="7"/>
        <v>6</v>
      </c>
      <c r="D410">
        <f t="shared" si="8"/>
        <v>2023</v>
      </c>
      <c r="E410" s="2">
        <f>'Divs Extract'!D409+'ZBud Extract Monthly'!O409</f>
        <v>535.61230270770648</v>
      </c>
      <c r="F410" s="2">
        <f>'Strm Hydr Analysis'!D413</f>
        <v>24698.042975206605</v>
      </c>
      <c r="G410" s="2">
        <f>'Strm Hydr Analysis'!E413</f>
        <v>828.89256198347141</v>
      </c>
      <c r="H410" s="2"/>
      <c r="I410" s="2"/>
      <c r="J410" s="2"/>
      <c r="K410" s="2">
        <f>'ZBud Extract Monthly'!C409</f>
        <v>980.30000000000007</v>
      </c>
      <c r="L410" s="2">
        <f>'ZBud Extract Monthly'!K409</f>
        <v>6446.7999999999993</v>
      </c>
      <c r="M410" s="2">
        <f>'ZBud Extract Monthly'!L409</f>
        <v>44</v>
      </c>
      <c r="N410" s="2">
        <f>'ZBud Extract Monthly'!M409</f>
        <v>988.1</v>
      </c>
      <c r="O410" s="2">
        <f>'ZBud Extract Monthly'!V409</f>
        <v>2308.56</v>
      </c>
      <c r="P410" s="2">
        <f>'ZBud Extract Monthly'!D409</f>
        <v>6037.7</v>
      </c>
      <c r="Q410" s="2">
        <f>'ZBud Extract Monthly'!E409</f>
        <v>417.5</v>
      </c>
      <c r="R410" s="2">
        <f>'ZBud Extract Monthly'!F409</f>
        <v>254.6</v>
      </c>
      <c r="S410" s="2">
        <f>'ZBud Extract Monthly'!G409</f>
        <v>1210.5999999999999</v>
      </c>
      <c r="T410" s="2">
        <f>'NRL Extract'!D409</f>
        <v>4.3419999999999987</v>
      </c>
      <c r="U410" s="2">
        <f>'ZBud Extract Monthly'!H409</f>
        <v>1426.3999999999999</v>
      </c>
      <c r="V410" s="2">
        <f>'ZBud Extract Monthly'!U409</f>
        <v>313.31</v>
      </c>
      <c r="W410" s="2">
        <f>'ZBud Extract Monthly'!O409</f>
        <v>297.36</v>
      </c>
      <c r="X410" s="2">
        <f>'ZBud Extract Monthly'!N409</f>
        <v>155.52000000000001</v>
      </c>
      <c r="Y410" s="2">
        <f>'Strm Hydr Analysis'!F413</f>
        <v>25952.489256198347</v>
      </c>
      <c r="Z410" s="2"/>
      <c r="AA410" s="2"/>
      <c r="AB410" s="2"/>
      <c r="AC410" s="2"/>
      <c r="AD410" s="2"/>
      <c r="AE410" s="2"/>
      <c r="AF410" s="2"/>
    </row>
    <row r="411" spans="2:32" x14ac:dyDescent="0.3">
      <c r="B411">
        <f t="shared" si="6"/>
        <v>2023</v>
      </c>
      <c r="C411">
        <f t="shared" si="7"/>
        <v>7</v>
      </c>
      <c r="D411">
        <f t="shared" si="8"/>
        <v>2023</v>
      </c>
      <c r="E411" s="2">
        <f>'Divs Extract'!D410+'ZBud Extract Monthly'!O410</f>
        <v>575.41019361084204</v>
      </c>
      <c r="F411" s="2">
        <f>'Strm Hydr Analysis'!D414</f>
        <v>25039.061157024804</v>
      </c>
      <c r="G411" s="2">
        <f>'Strm Hydr Analysis'!E414</f>
        <v>856.52231404958707</v>
      </c>
      <c r="H411" s="2"/>
      <c r="I411" s="2"/>
      <c r="J411" s="2"/>
      <c r="K411" s="2">
        <f>'ZBud Extract Monthly'!C410</f>
        <v>155.1</v>
      </c>
      <c r="L411" s="2">
        <f>'ZBud Extract Monthly'!K410</f>
        <v>7096.4</v>
      </c>
      <c r="M411" s="2">
        <f>'ZBud Extract Monthly'!L410</f>
        <v>62.9</v>
      </c>
      <c r="N411" s="2">
        <f>'ZBud Extract Monthly'!M410</f>
        <v>616</v>
      </c>
      <c r="O411" s="2">
        <f>'ZBud Extract Monthly'!V410</f>
        <v>1532.07</v>
      </c>
      <c r="P411" s="2">
        <f>'ZBud Extract Monthly'!D410</f>
        <v>5308.4</v>
      </c>
      <c r="Q411" s="2">
        <f>'ZBud Extract Monthly'!E410</f>
        <v>447.4</v>
      </c>
      <c r="R411" s="2">
        <f>'ZBud Extract Monthly'!F410</f>
        <v>594.29999999999995</v>
      </c>
      <c r="S411" s="2">
        <f>'ZBud Extract Monthly'!G410</f>
        <v>496.6</v>
      </c>
      <c r="T411" s="2">
        <f>'NRL Extract'!D410</f>
        <v>5.1890000000000001</v>
      </c>
      <c r="U411" s="2">
        <f>'ZBud Extract Monthly'!H410</f>
        <v>1540.2</v>
      </c>
      <c r="V411" s="2">
        <f>'ZBud Extract Monthly'!U410</f>
        <v>411.82</v>
      </c>
      <c r="W411" s="2">
        <f>'ZBud Extract Monthly'!O410</f>
        <v>307.27</v>
      </c>
      <c r="X411" s="2">
        <f>'ZBud Extract Monthly'!N410</f>
        <v>181.39</v>
      </c>
      <c r="Y411" s="2">
        <f>'Strm Hydr Analysis'!F414</f>
        <v>26256.337190082657</v>
      </c>
      <c r="Z411" s="2"/>
      <c r="AA411" s="2"/>
      <c r="AB411" s="2"/>
      <c r="AC411" s="2"/>
      <c r="AD411" s="2"/>
      <c r="AE411" s="2"/>
      <c r="AF411" s="2"/>
    </row>
    <row r="412" spans="2:32" x14ac:dyDescent="0.3">
      <c r="B412">
        <f t="shared" si="6"/>
        <v>2023</v>
      </c>
      <c r="C412">
        <f t="shared" si="7"/>
        <v>8</v>
      </c>
      <c r="D412">
        <f t="shared" si="8"/>
        <v>2023</v>
      </c>
      <c r="E412" s="2">
        <f>'Divs Extract'!D411+'ZBud Extract Monthly'!O411</f>
        <v>585.28497851442614</v>
      </c>
      <c r="F412" s="2">
        <f>'Strm Hydr Analysis'!D415</f>
        <v>24831.867768595046</v>
      </c>
      <c r="G412" s="2">
        <f>'Strm Hydr Analysis'!E415</f>
        <v>856.52231404958707</v>
      </c>
      <c r="H412" s="2"/>
      <c r="I412" s="2"/>
      <c r="J412" s="2"/>
      <c r="K412" s="2">
        <f>'ZBud Extract Monthly'!C411</f>
        <v>1122.3000000000002</v>
      </c>
      <c r="L412" s="2">
        <f>'ZBud Extract Monthly'!K411</f>
        <v>4362.5</v>
      </c>
      <c r="M412" s="2">
        <f>'ZBud Extract Monthly'!L411</f>
        <v>78.2</v>
      </c>
      <c r="N412" s="2">
        <f>'ZBud Extract Monthly'!M411</f>
        <v>0</v>
      </c>
      <c r="O412" s="2">
        <f>'ZBud Extract Monthly'!V411</f>
        <v>1516.51</v>
      </c>
      <c r="P412" s="2">
        <f>'ZBud Extract Monthly'!D411</f>
        <v>4347.7999999999993</v>
      </c>
      <c r="Q412" s="2">
        <f>'ZBud Extract Monthly'!E411</f>
        <v>444.5</v>
      </c>
      <c r="R412" s="2">
        <f>'ZBud Extract Monthly'!F411</f>
        <v>493.2</v>
      </c>
      <c r="S412" s="2">
        <f>'ZBud Extract Monthly'!G411</f>
        <v>410.7</v>
      </c>
      <c r="T412" s="2">
        <f>'NRL Extract'!D411</f>
        <v>4.9120000000000008</v>
      </c>
      <c r="U412" s="2">
        <f>'ZBud Extract Monthly'!H411</f>
        <v>1313.5</v>
      </c>
      <c r="V412" s="2">
        <f>'ZBud Extract Monthly'!U411</f>
        <v>228.59</v>
      </c>
      <c r="W412" s="2">
        <f>'ZBud Extract Monthly'!O411</f>
        <v>307.27</v>
      </c>
      <c r="X412" s="2">
        <f>'ZBud Extract Monthly'!N411</f>
        <v>164.65</v>
      </c>
      <c r="Y412" s="2">
        <f>'Strm Hydr Analysis'!F415</f>
        <v>26027.940495867762</v>
      </c>
      <c r="Z412" s="2"/>
      <c r="AA412" s="2"/>
      <c r="AB412" s="2"/>
      <c r="AC412" s="2"/>
      <c r="AD412" s="2"/>
      <c r="AE412" s="2"/>
      <c r="AF412" s="2"/>
    </row>
    <row r="413" spans="2:32" x14ac:dyDescent="0.3">
      <c r="B413">
        <f t="shared" si="6"/>
        <v>2023</v>
      </c>
      <c r="C413">
        <f t="shared" si="7"/>
        <v>9</v>
      </c>
      <c r="D413">
        <f t="shared" si="8"/>
        <v>2023</v>
      </c>
      <c r="E413" s="2">
        <f>'Divs Extract'!D412+'ZBud Extract Monthly'!O412</f>
        <v>540.22552380952379</v>
      </c>
      <c r="F413" s="2">
        <f>'Strm Hydr Analysis'!D416</f>
        <v>24557.335537190083</v>
      </c>
      <c r="G413" s="2">
        <f>'Strm Hydr Analysis'!E416</f>
        <v>828.89256198347141</v>
      </c>
      <c r="H413" s="2"/>
      <c r="I413" s="2"/>
      <c r="J413" s="2"/>
      <c r="K413" s="2">
        <f>'ZBud Extract Monthly'!C412</f>
        <v>154.60000000000002</v>
      </c>
      <c r="L413" s="2">
        <f>'ZBud Extract Monthly'!K412</f>
        <v>2570.3000000000002</v>
      </c>
      <c r="M413" s="2">
        <f>'ZBud Extract Monthly'!L412</f>
        <v>62.9</v>
      </c>
      <c r="N413" s="2">
        <f>'ZBud Extract Monthly'!M412</f>
        <v>1278.8</v>
      </c>
      <c r="O413" s="2">
        <f>'ZBud Extract Monthly'!V412</f>
        <v>1803.42</v>
      </c>
      <c r="P413" s="2">
        <f>'ZBud Extract Monthly'!D412</f>
        <v>3010.5</v>
      </c>
      <c r="Q413" s="2">
        <f>'ZBud Extract Monthly'!E412</f>
        <v>372.2</v>
      </c>
      <c r="R413" s="2">
        <f>'ZBud Extract Monthly'!F412</f>
        <v>373</v>
      </c>
      <c r="S413" s="2">
        <f>'ZBud Extract Monthly'!G412</f>
        <v>358.8</v>
      </c>
      <c r="T413" s="2">
        <f>'NRL Extract'!D412</f>
        <v>4.2219999999999986</v>
      </c>
      <c r="U413" s="2">
        <f>'ZBud Extract Monthly'!H412</f>
        <v>1064.9000000000001</v>
      </c>
      <c r="V413" s="2">
        <f>'ZBud Extract Monthly'!U412</f>
        <v>152.69999999999999</v>
      </c>
      <c r="W413" s="2">
        <f>'ZBud Extract Monthly'!O412</f>
        <v>297.36</v>
      </c>
      <c r="X413" s="2">
        <f>'ZBud Extract Monthly'!N412</f>
        <v>131.91</v>
      </c>
      <c r="Y413" s="2">
        <f>'Strm Hydr Analysis'!F416</f>
        <v>25624.621487603312</v>
      </c>
      <c r="Z413" s="2"/>
      <c r="AA413" s="2"/>
      <c r="AB413" s="2"/>
      <c r="AC413" s="2"/>
      <c r="AD413" s="2"/>
      <c r="AE413" s="2"/>
      <c r="AF413" s="2"/>
    </row>
    <row r="414" spans="2:32" x14ac:dyDescent="0.3">
      <c r="B414">
        <f t="shared" si="6"/>
        <v>2023</v>
      </c>
      <c r="C414">
        <f t="shared" si="7"/>
        <v>10</v>
      </c>
      <c r="D414">
        <f t="shared" si="8"/>
        <v>2024</v>
      </c>
      <c r="E414" s="2">
        <f>'Divs Extract'!D413+'ZBud Extract Monthly'!O413</f>
        <v>479.48990794016106</v>
      </c>
      <c r="F414" s="2">
        <f>'Strm Hydr Analysis'!D417</f>
        <v>24587.147107438024</v>
      </c>
      <c r="G414" s="2">
        <f>'Strm Hydr Analysis'!E417</f>
        <v>3238.6115702479319</v>
      </c>
      <c r="H414" s="2"/>
      <c r="I414" s="2"/>
      <c r="J414" s="2"/>
      <c r="K414" s="2">
        <f>'ZBud Extract Monthly'!C413</f>
        <v>13769.3</v>
      </c>
      <c r="L414" s="2">
        <f>'ZBud Extract Monthly'!K413</f>
        <v>2061.8999999999996</v>
      </c>
      <c r="M414" s="2">
        <f>'ZBud Extract Monthly'!L413</f>
        <v>44</v>
      </c>
      <c r="N414" s="2">
        <f>'ZBud Extract Monthly'!M413</f>
        <v>877.9</v>
      </c>
      <c r="O414" s="2">
        <f>'ZBud Extract Monthly'!V413</f>
        <v>1937.92</v>
      </c>
      <c r="P414" s="2">
        <f>'ZBud Extract Monthly'!D413</f>
        <v>2030.1000000000001</v>
      </c>
      <c r="Q414" s="2">
        <f>'ZBud Extract Monthly'!E413</f>
        <v>697.4</v>
      </c>
      <c r="R414" s="2">
        <f>'ZBud Extract Monthly'!F413</f>
        <v>254.6</v>
      </c>
      <c r="S414" s="2">
        <f>'ZBud Extract Monthly'!G413</f>
        <v>1729.3</v>
      </c>
      <c r="T414" s="2">
        <f>'NRL Extract'!D413</f>
        <v>2.6209999999999991</v>
      </c>
      <c r="U414" s="2">
        <f>'ZBud Extract Monthly'!H413</f>
        <v>2240.4</v>
      </c>
      <c r="V414" s="2">
        <f>'ZBud Extract Monthly'!U413</f>
        <v>164.52</v>
      </c>
      <c r="W414" s="2">
        <f>'ZBud Extract Monthly'!O413</f>
        <v>307.27</v>
      </c>
      <c r="X414" s="2">
        <f>'ZBud Extract Monthly'!N413</f>
        <v>89.14</v>
      </c>
      <c r="Y414" s="2">
        <f>'Strm Hydr Analysis'!F417</f>
        <v>26384.469421487604</v>
      </c>
      <c r="Z414" s="2"/>
      <c r="AA414" s="2"/>
      <c r="AB414" s="2"/>
      <c r="AC414" s="2"/>
      <c r="AD414" s="2"/>
      <c r="AE414" s="2"/>
      <c r="AF414" s="2"/>
    </row>
    <row r="415" spans="2:32" x14ac:dyDescent="0.3">
      <c r="B415">
        <f t="shared" si="6"/>
        <v>2023</v>
      </c>
      <c r="C415">
        <f t="shared" si="7"/>
        <v>11</v>
      </c>
      <c r="D415">
        <f t="shared" si="8"/>
        <v>2024</v>
      </c>
      <c r="E415" s="2">
        <f>'Divs Extract'!D414+'ZBud Extract Monthly'!O414</f>
        <v>399.02612077789155</v>
      </c>
      <c r="F415" s="2">
        <f>'Strm Hydr Analysis'!D418</f>
        <v>23931.014876033063</v>
      </c>
      <c r="G415" s="2">
        <f>'Strm Hydr Analysis'!E418</f>
        <v>1371.9867768595032</v>
      </c>
      <c r="H415" s="2"/>
      <c r="I415" s="2"/>
      <c r="J415" s="2"/>
      <c r="K415" s="2">
        <f>'ZBud Extract Monthly'!C414</f>
        <v>6273.3</v>
      </c>
      <c r="L415" s="2">
        <f>'ZBud Extract Monthly'!K414</f>
        <v>485.8</v>
      </c>
      <c r="M415" s="2">
        <f>'ZBud Extract Monthly'!L414</f>
        <v>27.9</v>
      </c>
      <c r="N415" s="2">
        <f>'ZBud Extract Monthly'!M414</f>
        <v>855.6</v>
      </c>
      <c r="O415" s="2">
        <f>'ZBud Extract Monthly'!V414</f>
        <v>1768.21</v>
      </c>
      <c r="P415" s="2">
        <f>'ZBud Extract Monthly'!D414</f>
        <v>1771</v>
      </c>
      <c r="Q415" s="2">
        <f>'ZBud Extract Monthly'!E414</f>
        <v>787.2</v>
      </c>
      <c r="R415" s="2">
        <f>'ZBud Extract Monthly'!F414</f>
        <v>170.8</v>
      </c>
      <c r="S415" s="2">
        <f>'ZBud Extract Monthly'!G414</f>
        <v>2800.7</v>
      </c>
      <c r="T415" s="2">
        <f>'NRL Extract'!D414</f>
        <v>1.9629999999999996</v>
      </c>
      <c r="U415" s="2">
        <f>'ZBud Extract Monthly'!H414</f>
        <v>2555.7000000000003</v>
      </c>
      <c r="V415" s="2">
        <f>'ZBud Extract Monthly'!U414</f>
        <v>390.77</v>
      </c>
      <c r="W415" s="2">
        <f>'ZBud Extract Monthly'!O414</f>
        <v>297.36</v>
      </c>
      <c r="X415" s="2">
        <f>'ZBud Extract Monthly'!N414</f>
        <v>55.18</v>
      </c>
      <c r="Y415" s="2">
        <f>'Strm Hydr Analysis'!F418</f>
        <v>25330.353719008261</v>
      </c>
      <c r="Z415" s="2"/>
      <c r="AA415" s="2"/>
      <c r="AB415" s="2"/>
      <c r="AC415" s="2"/>
      <c r="AD415" s="2"/>
      <c r="AE415" s="2"/>
      <c r="AF415" s="2"/>
    </row>
    <row r="416" spans="2:32" x14ac:dyDescent="0.3">
      <c r="B416">
        <f t="shared" si="6"/>
        <v>2023</v>
      </c>
      <c r="C416">
        <f t="shared" si="7"/>
        <v>12</v>
      </c>
      <c r="D416">
        <f t="shared" si="8"/>
        <v>2024</v>
      </c>
      <c r="E416" s="2">
        <f>'Divs Extract'!D415+'ZBud Extract Monthly'!O415</f>
        <v>393.35089887640447</v>
      </c>
      <c r="F416" s="2">
        <f>'Strm Hydr Analysis'!D419</f>
        <v>24547.457851239677</v>
      </c>
      <c r="G416" s="2">
        <f>'Strm Hydr Analysis'!E419</f>
        <v>2981.5537190082678</v>
      </c>
      <c r="H416" s="2"/>
      <c r="I416" s="2"/>
      <c r="J416" s="2"/>
      <c r="K416" s="2">
        <f>'ZBud Extract Monthly'!C415</f>
        <v>8325.2999999999993</v>
      </c>
      <c r="L416" s="2">
        <f>'ZBud Extract Monthly'!K415</f>
        <v>412.4</v>
      </c>
      <c r="M416" s="2">
        <f>'ZBud Extract Monthly'!L415</f>
        <v>23.4</v>
      </c>
      <c r="N416" s="2">
        <f>'ZBud Extract Monthly'!M415</f>
        <v>829.9</v>
      </c>
      <c r="O416" s="2">
        <f>'ZBud Extract Monthly'!V415</f>
        <v>2444.0700000000002</v>
      </c>
      <c r="P416" s="2">
        <f>'ZBud Extract Monthly'!D415</f>
        <v>1517.7</v>
      </c>
      <c r="Q416" s="2">
        <f>'ZBud Extract Monthly'!E415</f>
        <v>670.6</v>
      </c>
      <c r="R416" s="2">
        <f>'ZBud Extract Monthly'!F415</f>
        <v>143.4</v>
      </c>
      <c r="S416" s="2">
        <f>'ZBud Extract Monthly'!G415</f>
        <v>2444.9</v>
      </c>
      <c r="T416" s="2">
        <f>'NRL Extract'!D415</f>
        <v>1.2530000000000003</v>
      </c>
      <c r="U416" s="2">
        <f>'ZBud Extract Monthly'!H415</f>
        <v>2902.4000000000005</v>
      </c>
      <c r="V416" s="2">
        <f>'ZBud Extract Monthly'!U415</f>
        <v>137.49</v>
      </c>
      <c r="W416" s="2">
        <f>'ZBud Extract Monthly'!O415</f>
        <v>307.27</v>
      </c>
      <c r="X416" s="2">
        <f>'ZBud Extract Monthly'!N415</f>
        <v>52.1</v>
      </c>
      <c r="Y416" s="2">
        <f>'Strm Hydr Analysis'!F419</f>
        <v>26179.993388429757</v>
      </c>
      <c r="Z416" s="2"/>
      <c r="AA416" s="2"/>
      <c r="AB416" s="2"/>
      <c r="AC416" s="2"/>
      <c r="AD416" s="2"/>
      <c r="AE416" s="2"/>
      <c r="AF416" s="2"/>
    </row>
    <row r="417" spans="2:32" x14ac:dyDescent="0.3">
      <c r="B417">
        <f t="shared" si="6"/>
        <v>2024</v>
      </c>
      <c r="C417">
        <f t="shared" si="7"/>
        <v>1</v>
      </c>
      <c r="D417">
        <f t="shared" si="8"/>
        <v>2024</v>
      </c>
      <c r="E417" s="2">
        <f>'Divs Extract'!D416+'ZBud Extract Monthly'!O416</f>
        <v>396.11646464646469</v>
      </c>
      <c r="F417" s="2">
        <f>'Strm Hydr Analysis'!D420</f>
        <v>24663.252892561988</v>
      </c>
      <c r="G417" s="2">
        <f>'Strm Hydr Analysis'!E420</f>
        <v>1195.457851239669</v>
      </c>
      <c r="H417" s="2"/>
      <c r="I417" s="2"/>
      <c r="J417" s="2"/>
      <c r="K417" s="2">
        <f>'ZBud Extract Monthly'!C416</f>
        <v>2619.5</v>
      </c>
      <c r="L417" s="2">
        <f>'ZBud Extract Monthly'!K416</f>
        <v>2365.1</v>
      </c>
      <c r="M417" s="2">
        <f>'ZBud Extract Monthly'!L416</f>
        <v>18.899999999999999</v>
      </c>
      <c r="N417" s="2">
        <f>'ZBud Extract Monthly'!M416</f>
        <v>842.4</v>
      </c>
      <c r="O417" s="2">
        <f>'ZBud Extract Monthly'!V416</f>
        <v>2730.63</v>
      </c>
      <c r="P417" s="2">
        <f>'ZBud Extract Monthly'!D416</f>
        <v>1796.5</v>
      </c>
      <c r="Q417" s="2">
        <f>'ZBud Extract Monthly'!E416</f>
        <v>651.79999999999995</v>
      </c>
      <c r="R417" s="2">
        <f>'ZBud Extract Monthly'!F416</f>
        <v>178.5</v>
      </c>
      <c r="S417" s="2">
        <f>'ZBud Extract Monthly'!G416</f>
        <v>2629.7</v>
      </c>
      <c r="T417" s="2">
        <f>'NRL Extract'!D416</f>
        <v>1.5919999999999996</v>
      </c>
      <c r="U417" s="2">
        <f>'ZBud Extract Monthly'!H416</f>
        <v>1883.8</v>
      </c>
      <c r="V417" s="2">
        <f>'ZBud Extract Monthly'!U416</f>
        <v>96.19</v>
      </c>
      <c r="W417" s="2">
        <f>'ZBud Extract Monthly'!O416</f>
        <v>307.27</v>
      </c>
      <c r="X417" s="2">
        <f>'ZBud Extract Monthly'!N416</f>
        <v>46.19</v>
      </c>
      <c r="Y417" s="2">
        <f>'Strm Hydr Analysis'!F420</f>
        <v>25809.421487603307</v>
      </c>
      <c r="Z417" s="2"/>
      <c r="AA417" s="2"/>
      <c r="AB417" s="2"/>
      <c r="AC417" s="2"/>
      <c r="AD417" s="2"/>
      <c r="AE417" s="2"/>
      <c r="AF417" s="2"/>
    </row>
    <row r="418" spans="2:32" x14ac:dyDescent="0.3">
      <c r="B418">
        <f t="shared" si="6"/>
        <v>2024</v>
      </c>
      <c r="C418">
        <f t="shared" si="7"/>
        <v>2</v>
      </c>
      <c r="D418">
        <f t="shared" si="8"/>
        <v>2024</v>
      </c>
      <c r="E418" s="2">
        <f>'Divs Extract'!D417+'ZBud Extract Monthly'!O417</f>
        <v>367.97084063047288</v>
      </c>
      <c r="F418" s="2">
        <f>'Strm Hydr Analysis'!D421</f>
        <v>22965.897520661161</v>
      </c>
      <c r="G418" s="2">
        <f>'Strm Hydr Analysis'!E421</f>
        <v>1513.1900826446281</v>
      </c>
      <c r="H418" s="2"/>
      <c r="I418" s="2"/>
      <c r="J418" s="2"/>
      <c r="K418" s="2">
        <f>'ZBud Extract Monthly'!C417</f>
        <v>11866</v>
      </c>
      <c r="L418" s="2">
        <f>'ZBud Extract Monthly'!K417</f>
        <v>761.09999999999991</v>
      </c>
      <c r="M418" s="2">
        <f>'ZBud Extract Monthly'!L417</f>
        <v>18.899999999999999</v>
      </c>
      <c r="N418" s="2">
        <f>'ZBud Extract Monthly'!M417</f>
        <v>0</v>
      </c>
      <c r="O418" s="2">
        <f>'ZBud Extract Monthly'!V417</f>
        <v>1873.07</v>
      </c>
      <c r="P418" s="2">
        <f>'ZBud Extract Monthly'!D417</f>
        <v>2077.9</v>
      </c>
      <c r="Q418" s="2">
        <f>'ZBud Extract Monthly'!E417</f>
        <v>673</v>
      </c>
      <c r="R418" s="2">
        <f>'ZBud Extract Monthly'!F417</f>
        <v>220</v>
      </c>
      <c r="S418" s="2">
        <f>'ZBud Extract Monthly'!G417</f>
        <v>2717.2</v>
      </c>
      <c r="T418" s="2">
        <f>'NRL Extract'!D417</f>
        <v>1.1480000000000004</v>
      </c>
      <c r="U418" s="2">
        <f>'ZBud Extract Monthly'!H417</f>
        <v>1831.1999999999998</v>
      </c>
      <c r="V418" s="2">
        <f>'ZBud Extract Monthly'!U417</f>
        <v>115.52</v>
      </c>
      <c r="W418" s="2">
        <f>'ZBud Extract Monthly'!O417</f>
        <v>287.45</v>
      </c>
      <c r="X418" s="2">
        <f>'ZBud Extract Monthly'!N417</f>
        <v>41.53</v>
      </c>
      <c r="Y418" s="2">
        <f>'Strm Hydr Analysis'!F421</f>
        <v>24439.021487603306</v>
      </c>
      <c r="Z418" s="2"/>
      <c r="AA418" s="2"/>
      <c r="AB418" s="2"/>
      <c r="AC418" s="2"/>
      <c r="AD418" s="2"/>
      <c r="AE418" s="2"/>
      <c r="AF418" s="2"/>
    </row>
    <row r="419" spans="2:32" x14ac:dyDescent="0.3">
      <c r="B419">
        <f t="shared" si="6"/>
        <v>2024</v>
      </c>
      <c r="C419">
        <f t="shared" si="7"/>
        <v>3</v>
      </c>
      <c r="D419">
        <f t="shared" si="8"/>
        <v>2024</v>
      </c>
      <c r="E419" s="2">
        <f>'Divs Extract'!D418+'ZBud Extract Monthly'!O418</f>
        <v>431.70752711496743</v>
      </c>
      <c r="F419" s="2">
        <f>'Strm Hydr Analysis'!D422</f>
        <v>24962.638016528927</v>
      </c>
      <c r="G419" s="2">
        <f>'Strm Hydr Analysis'!E422</f>
        <v>1543.7553719008247</v>
      </c>
      <c r="H419" s="2"/>
      <c r="I419" s="2"/>
      <c r="J419" s="2"/>
      <c r="K419" s="2">
        <f>'ZBud Extract Monthly'!C418</f>
        <v>6304.5</v>
      </c>
      <c r="L419" s="2">
        <f>'ZBud Extract Monthly'!K418</f>
        <v>1297.8</v>
      </c>
      <c r="M419" s="2">
        <f>'ZBud Extract Monthly'!L418</f>
        <v>22.5</v>
      </c>
      <c r="N419" s="2">
        <f>'ZBud Extract Monthly'!M418</f>
        <v>0</v>
      </c>
      <c r="O419" s="2">
        <f>'ZBud Extract Monthly'!V418</f>
        <v>2583.11</v>
      </c>
      <c r="P419" s="2">
        <f>'ZBud Extract Monthly'!D418</f>
        <v>3029</v>
      </c>
      <c r="Q419" s="2">
        <f>'ZBud Extract Monthly'!E418</f>
        <v>1113.7</v>
      </c>
      <c r="R419" s="2">
        <f>'ZBud Extract Monthly'!F418</f>
        <v>478.2</v>
      </c>
      <c r="S419" s="2">
        <f>'ZBud Extract Monthly'!G418</f>
        <v>4833.6000000000004</v>
      </c>
      <c r="T419" s="2">
        <f>'NRL Extract'!D418</f>
        <v>1.8520000000000001</v>
      </c>
      <c r="U419" s="2">
        <f>'ZBud Extract Monthly'!H418</f>
        <v>3429.4999999999995</v>
      </c>
      <c r="V419" s="2">
        <f>'ZBud Extract Monthly'!U418</f>
        <v>90.85</v>
      </c>
      <c r="W419" s="2">
        <f>'ZBud Extract Monthly'!O418</f>
        <v>307.27</v>
      </c>
      <c r="X419" s="2">
        <f>'ZBud Extract Monthly'!N418</f>
        <v>51.55</v>
      </c>
      <c r="Y419" s="2">
        <f>'Strm Hydr Analysis'!F422</f>
        <v>26368.740495867769</v>
      </c>
      <c r="Z419" s="2"/>
      <c r="AA419" s="2"/>
      <c r="AB419" s="2"/>
      <c r="AC419" s="2"/>
      <c r="AD419" s="2"/>
      <c r="AE419" s="2"/>
      <c r="AF419" s="2"/>
    </row>
    <row r="420" spans="2:32" x14ac:dyDescent="0.3">
      <c r="B420">
        <f t="shared" si="6"/>
        <v>2024</v>
      </c>
      <c r="C420">
        <f t="shared" si="7"/>
        <v>4</v>
      </c>
      <c r="D420">
        <f t="shared" si="8"/>
        <v>2024</v>
      </c>
      <c r="E420" s="2">
        <f>'Divs Extract'!D419+'ZBud Extract Monthly'!O419</f>
        <v>432.72209721463685</v>
      </c>
      <c r="F420" s="2">
        <f>'Strm Hydr Analysis'!D423</f>
        <v>24220.462809917361</v>
      </c>
      <c r="G420" s="2">
        <f>'Strm Hydr Analysis'!E423</f>
        <v>2417.5537190082655</v>
      </c>
      <c r="H420" s="2"/>
      <c r="I420" s="2"/>
      <c r="J420" s="2"/>
      <c r="K420" s="2">
        <f>'ZBud Extract Monthly'!C419</f>
        <v>9078.1</v>
      </c>
      <c r="L420" s="2">
        <f>'ZBud Extract Monthly'!K419</f>
        <v>2910.3</v>
      </c>
      <c r="M420" s="2">
        <f>'ZBud Extract Monthly'!L419</f>
        <v>22.5</v>
      </c>
      <c r="N420" s="2">
        <f>'ZBud Extract Monthly'!M419</f>
        <v>0</v>
      </c>
      <c r="O420" s="2">
        <f>'ZBud Extract Monthly'!V419</f>
        <v>1812.7</v>
      </c>
      <c r="P420" s="2">
        <f>'ZBud Extract Monthly'!D419</f>
        <v>3144.7999999999997</v>
      </c>
      <c r="Q420" s="2">
        <f>'ZBud Extract Monthly'!E419</f>
        <v>1113.9000000000001</v>
      </c>
      <c r="R420" s="2">
        <f>'ZBud Extract Monthly'!F419</f>
        <v>582.1</v>
      </c>
      <c r="S420" s="2">
        <f>'ZBud Extract Monthly'!G419</f>
        <v>3822.8</v>
      </c>
      <c r="T420" s="2">
        <f>'NRL Extract'!D419</f>
        <v>1.8399999999999996</v>
      </c>
      <c r="U420" s="2">
        <f>'ZBud Extract Monthly'!H419</f>
        <v>1911.3000000000002</v>
      </c>
      <c r="V420" s="2">
        <f>'ZBud Extract Monthly'!U419</f>
        <v>180.81</v>
      </c>
      <c r="W420" s="2">
        <f>'ZBud Extract Monthly'!O419</f>
        <v>297.36</v>
      </c>
      <c r="X420" s="2">
        <f>'ZBud Extract Monthly'!N419</f>
        <v>73.88</v>
      </c>
      <c r="Y420" s="2">
        <f>'Strm Hydr Analysis'!F423</f>
        <v>25623.669421487608</v>
      </c>
      <c r="Z420" s="2"/>
      <c r="AA420" s="2"/>
      <c r="AB420" s="2"/>
      <c r="AC420" s="2"/>
      <c r="AD420" s="2"/>
      <c r="AE420" s="2"/>
      <c r="AF420" s="2"/>
    </row>
    <row r="421" spans="2:32" x14ac:dyDescent="0.3">
      <c r="B421">
        <f t="shared" si="6"/>
        <v>2024</v>
      </c>
      <c r="C421">
        <f t="shared" si="7"/>
        <v>5</v>
      </c>
      <c r="D421">
        <f t="shared" si="8"/>
        <v>2024</v>
      </c>
      <c r="E421" s="2">
        <f>'Divs Extract'!D420+'ZBud Extract Monthly'!O420</f>
        <v>499.5286302895322</v>
      </c>
      <c r="F421" s="2">
        <f>'Strm Hydr Analysis'!D424</f>
        <v>25064.727272727279</v>
      </c>
      <c r="G421" s="2">
        <f>'Strm Hydr Analysis'!E424</f>
        <v>856.52231404958707</v>
      </c>
      <c r="H421" s="2"/>
      <c r="I421" s="2"/>
      <c r="J421" s="2"/>
      <c r="K421" s="2">
        <f>'ZBud Extract Monthly'!C420</f>
        <v>0</v>
      </c>
      <c r="L421" s="2">
        <f>'ZBud Extract Monthly'!K420</f>
        <v>7279.9</v>
      </c>
      <c r="M421" s="2">
        <f>'ZBud Extract Monthly'!L420</f>
        <v>35</v>
      </c>
      <c r="N421" s="2">
        <f>'ZBud Extract Monthly'!M420</f>
        <v>0</v>
      </c>
      <c r="O421" s="2">
        <f>'ZBud Extract Monthly'!V420</f>
        <v>1654.43</v>
      </c>
      <c r="P421" s="2">
        <f>'ZBud Extract Monthly'!D420</f>
        <v>5467.5</v>
      </c>
      <c r="Q421" s="2">
        <f>'ZBud Extract Monthly'!E420</f>
        <v>528.9</v>
      </c>
      <c r="R421" s="2">
        <f>'ZBud Extract Monthly'!F420</f>
        <v>411</v>
      </c>
      <c r="S421" s="2">
        <f>'ZBud Extract Monthly'!G420</f>
        <v>1645.5</v>
      </c>
      <c r="T421" s="2">
        <f>'NRL Extract'!D420</f>
        <v>3.6099999999999994</v>
      </c>
      <c r="U421" s="2">
        <f>'ZBud Extract Monthly'!H420</f>
        <v>1458.3999999999999</v>
      </c>
      <c r="V421" s="2">
        <f>'ZBud Extract Monthly'!U420</f>
        <v>161.5</v>
      </c>
      <c r="W421" s="2">
        <f>'ZBud Extract Monthly'!O420</f>
        <v>307.27</v>
      </c>
      <c r="X421" s="2">
        <f>'ZBud Extract Monthly'!N420</f>
        <v>133.41</v>
      </c>
      <c r="Y421" s="2">
        <f>'Strm Hydr Analysis'!F424</f>
        <v>25976.588429752061</v>
      </c>
      <c r="Z421" s="2"/>
      <c r="AA421" s="2"/>
      <c r="AB421" s="2"/>
      <c r="AC421" s="2"/>
      <c r="AD421" s="2"/>
      <c r="AE421" s="2"/>
      <c r="AF421" s="2"/>
    </row>
    <row r="422" spans="2:32" x14ac:dyDescent="0.3">
      <c r="B422">
        <f t="shared" ref="B422:B485" si="9">B410+1</f>
        <v>2024</v>
      </c>
      <c r="C422">
        <f t="shared" ref="C422:C485" si="10">C410</f>
        <v>6</v>
      </c>
      <c r="D422">
        <f t="shared" ref="D422:D485" si="11">D410+1</f>
        <v>2024</v>
      </c>
      <c r="E422" s="2">
        <f>'Divs Extract'!D421+'ZBud Extract Monthly'!O421</f>
        <v>530.58800277713488</v>
      </c>
      <c r="F422" s="2">
        <f>'Strm Hydr Analysis'!D425</f>
        <v>24406.829752066114</v>
      </c>
      <c r="G422" s="2">
        <f>'Strm Hydr Analysis'!E425</f>
        <v>828.89256198347141</v>
      </c>
      <c r="H422" s="2"/>
      <c r="I422" s="2"/>
      <c r="J422" s="2"/>
      <c r="K422" s="2">
        <f>'ZBud Extract Monthly'!C421</f>
        <v>17.799999999999997</v>
      </c>
      <c r="L422" s="2">
        <f>'ZBud Extract Monthly'!K421</f>
        <v>6985</v>
      </c>
      <c r="M422" s="2">
        <f>'ZBud Extract Monthly'!L421</f>
        <v>44</v>
      </c>
      <c r="N422" s="2">
        <f>'ZBud Extract Monthly'!M421</f>
        <v>997.6</v>
      </c>
      <c r="O422" s="2">
        <f>'ZBud Extract Monthly'!V421</f>
        <v>1004.33</v>
      </c>
      <c r="P422" s="2">
        <f>'ZBud Extract Monthly'!D421</f>
        <v>5899.7000000000007</v>
      </c>
      <c r="Q422" s="2">
        <f>'ZBud Extract Monthly'!E421</f>
        <v>349.9</v>
      </c>
      <c r="R422" s="2">
        <f>'ZBud Extract Monthly'!F421</f>
        <v>328.5</v>
      </c>
      <c r="S422" s="2">
        <f>'ZBud Extract Monthly'!G421</f>
        <v>498</v>
      </c>
      <c r="T422" s="2">
        <f>'NRL Extract'!D421</f>
        <v>4.3419999999999987</v>
      </c>
      <c r="U422" s="2">
        <f>'ZBud Extract Monthly'!H421</f>
        <v>1429.7</v>
      </c>
      <c r="V422" s="2">
        <f>'ZBud Extract Monthly'!U421</f>
        <v>472.71</v>
      </c>
      <c r="W422" s="2">
        <f>'ZBud Extract Monthly'!O421</f>
        <v>297.36</v>
      </c>
      <c r="X422" s="2">
        <f>'ZBud Extract Monthly'!N421</f>
        <v>155.52000000000001</v>
      </c>
      <c r="Y422" s="2">
        <f>'Strm Hydr Analysis'!F425</f>
        <v>25256.866115702473</v>
      </c>
      <c r="Z422" s="2"/>
      <c r="AA422" s="2"/>
      <c r="AB422" s="2"/>
      <c r="AC422" s="2"/>
      <c r="AD422" s="2"/>
      <c r="AE422" s="2"/>
      <c r="AF422" s="2"/>
    </row>
    <row r="423" spans="2:32" x14ac:dyDescent="0.3">
      <c r="B423">
        <f t="shared" si="9"/>
        <v>2024</v>
      </c>
      <c r="C423">
        <f t="shared" si="10"/>
        <v>7</v>
      </c>
      <c r="D423">
        <f t="shared" si="11"/>
        <v>2024</v>
      </c>
      <c r="E423" s="2">
        <f>'Divs Extract'!D422+'ZBud Extract Monthly'!O422</f>
        <v>582.89794345468613</v>
      </c>
      <c r="F423" s="2">
        <f>'Strm Hydr Analysis'!D426</f>
        <v>24840.793388429764</v>
      </c>
      <c r="G423" s="2">
        <f>'Strm Hydr Analysis'!E426</f>
        <v>856.52231404958707</v>
      </c>
      <c r="H423" s="2"/>
      <c r="I423" s="2"/>
      <c r="J423" s="2"/>
      <c r="K423" s="2">
        <f>'ZBud Extract Monthly'!C422</f>
        <v>0</v>
      </c>
      <c r="L423" s="2">
        <f>'ZBud Extract Monthly'!K422</f>
        <v>6486.7999999999993</v>
      </c>
      <c r="M423" s="2">
        <f>'ZBud Extract Monthly'!L422</f>
        <v>62.9</v>
      </c>
      <c r="N423" s="2">
        <f>'ZBud Extract Monthly'!M422</f>
        <v>714.7</v>
      </c>
      <c r="O423" s="2">
        <f>'ZBud Extract Monthly'!V422</f>
        <v>845.74</v>
      </c>
      <c r="P423" s="2">
        <f>'ZBud Extract Monthly'!D422</f>
        <v>5549.3</v>
      </c>
      <c r="Q423" s="2">
        <f>'ZBud Extract Monthly'!E422</f>
        <v>365.1</v>
      </c>
      <c r="R423" s="2">
        <f>'ZBud Extract Monthly'!F422</f>
        <v>625.70000000000005</v>
      </c>
      <c r="S423" s="2">
        <f>'ZBud Extract Monthly'!G422</f>
        <v>140.80000000000001</v>
      </c>
      <c r="T423" s="2">
        <f>'NRL Extract'!D422</f>
        <v>5.1890000000000001</v>
      </c>
      <c r="U423" s="2">
        <f>'ZBud Extract Monthly'!H422</f>
        <v>1535.1</v>
      </c>
      <c r="V423" s="2">
        <f>'ZBud Extract Monthly'!U422</f>
        <v>635.04</v>
      </c>
      <c r="W423" s="2">
        <f>'ZBud Extract Monthly'!O422</f>
        <v>307.27</v>
      </c>
      <c r="X423" s="2">
        <f>'ZBud Extract Monthly'!N422</f>
        <v>181.39</v>
      </c>
      <c r="Y423" s="2">
        <f>'Strm Hydr Analysis'!F426</f>
        <v>25708.085950413235</v>
      </c>
      <c r="Z423" s="2"/>
      <c r="AA423" s="2"/>
      <c r="AB423" s="2"/>
      <c r="AC423" s="2"/>
      <c r="AD423" s="2"/>
      <c r="AE423" s="2"/>
      <c r="AF423" s="2"/>
    </row>
    <row r="424" spans="2:32" x14ac:dyDescent="0.3">
      <c r="B424">
        <f t="shared" si="9"/>
        <v>2024</v>
      </c>
      <c r="C424">
        <f t="shared" si="10"/>
        <v>8</v>
      </c>
      <c r="D424">
        <f t="shared" si="11"/>
        <v>2024</v>
      </c>
      <c r="E424" s="2">
        <f>'Divs Extract'!D423+'ZBud Extract Monthly'!O423</f>
        <v>563.82351882160401</v>
      </c>
      <c r="F424" s="2">
        <f>'Strm Hydr Analysis'!D427</f>
        <v>24734.757024793395</v>
      </c>
      <c r="G424" s="2">
        <f>'Strm Hydr Analysis'!E427</f>
        <v>922.63140495867799</v>
      </c>
      <c r="H424" s="2"/>
      <c r="I424" s="2"/>
      <c r="J424" s="2"/>
      <c r="K424" s="2">
        <f>'ZBud Extract Monthly'!C423</f>
        <v>3631.9</v>
      </c>
      <c r="L424" s="2">
        <f>'ZBud Extract Monthly'!K423</f>
        <v>4110.5</v>
      </c>
      <c r="M424" s="2">
        <f>'ZBud Extract Monthly'!L423</f>
        <v>78.2</v>
      </c>
      <c r="N424" s="2">
        <f>'ZBud Extract Monthly'!M423</f>
        <v>0</v>
      </c>
      <c r="O424" s="2">
        <f>'ZBud Extract Monthly'!V423</f>
        <v>1136.8599999999999</v>
      </c>
      <c r="P424" s="2">
        <f>'ZBud Extract Monthly'!D423</f>
        <v>4027.6000000000004</v>
      </c>
      <c r="Q424" s="2">
        <f>'ZBud Extract Monthly'!E423</f>
        <v>580.70000000000005</v>
      </c>
      <c r="R424" s="2">
        <f>'ZBud Extract Monthly'!F423</f>
        <v>462.8</v>
      </c>
      <c r="S424" s="2">
        <f>'ZBud Extract Monthly'!G423</f>
        <v>605.79999999999995</v>
      </c>
      <c r="T424" s="2">
        <f>'NRL Extract'!D423</f>
        <v>4.9120000000000008</v>
      </c>
      <c r="U424" s="2">
        <f>'ZBud Extract Monthly'!H423</f>
        <v>1275.4000000000001</v>
      </c>
      <c r="V424" s="2">
        <f>'ZBud Extract Monthly'!U423</f>
        <v>330.45</v>
      </c>
      <c r="W424" s="2">
        <f>'ZBud Extract Monthly'!O423</f>
        <v>307.27</v>
      </c>
      <c r="X424" s="2">
        <f>'ZBud Extract Monthly'!N423</f>
        <v>164.65</v>
      </c>
      <c r="Y424" s="2">
        <f>'Strm Hydr Analysis'!F427</f>
        <v>25729.150413223146</v>
      </c>
      <c r="Z424" s="2"/>
      <c r="AA424" s="2"/>
      <c r="AB424" s="2"/>
      <c r="AC424" s="2"/>
      <c r="AD424" s="2"/>
      <c r="AE424" s="2"/>
      <c r="AF424" s="2"/>
    </row>
    <row r="425" spans="2:32" x14ac:dyDescent="0.3">
      <c r="B425">
        <f t="shared" si="9"/>
        <v>2024</v>
      </c>
      <c r="C425">
        <f t="shared" si="10"/>
        <v>9</v>
      </c>
      <c r="D425">
        <f t="shared" si="11"/>
        <v>2024</v>
      </c>
      <c r="E425" s="2">
        <f>'Divs Extract'!D424+'ZBud Extract Monthly'!O424</f>
        <v>558.15719114496551</v>
      </c>
      <c r="F425" s="2">
        <f>'Strm Hydr Analysis'!D428</f>
        <v>23970.664462809924</v>
      </c>
      <c r="G425" s="2">
        <f>'Strm Hydr Analysis'!E428</f>
        <v>828.89256198347141</v>
      </c>
      <c r="H425" s="2"/>
      <c r="I425" s="2"/>
      <c r="J425" s="2"/>
      <c r="K425" s="2">
        <f>'ZBud Extract Monthly'!C424</f>
        <v>1782.6</v>
      </c>
      <c r="L425" s="2">
        <f>'ZBud Extract Monthly'!K424</f>
        <v>2223.4</v>
      </c>
      <c r="M425" s="2">
        <f>'ZBud Extract Monthly'!L424</f>
        <v>62.9</v>
      </c>
      <c r="N425" s="2">
        <f>'ZBud Extract Monthly'!M424</f>
        <v>1183.5</v>
      </c>
      <c r="O425" s="2">
        <f>'ZBud Extract Monthly'!V424</f>
        <v>949.41</v>
      </c>
      <c r="P425" s="2">
        <f>'ZBud Extract Monthly'!D424</f>
        <v>2930.8</v>
      </c>
      <c r="Q425" s="2">
        <f>'ZBud Extract Monthly'!E424</f>
        <v>492.4</v>
      </c>
      <c r="R425" s="2">
        <f>'ZBud Extract Monthly'!F424</f>
        <v>368.2</v>
      </c>
      <c r="S425" s="2">
        <f>'ZBud Extract Monthly'!G424</f>
        <v>784</v>
      </c>
      <c r="T425" s="2">
        <f>'NRL Extract'!D424</f>
        <v>4.2219999999999986</v>
      </c>
      <c r="U425" s="2">
        <f>'ZBud Extract Monthly'!H424</f>
        <v>1123.0999999999999</v>
      </c>
      <c r="V425" s="2">
        <f>'ZBud Extract Monthly'!U424</f>
        <v>520.03</v>
      </c>
      <c r="W425" s="2">
        <f>'ZBud Extract Monthly'!O424</f>
        <v>297.36</v>
      </c>
      <c r="X425" s="2">
        <f>'ZBud Extract Monthly'!N424</f>
        <v>131.91</v>
      </c>
      <c r="Y425" s="2">
        <f>'Strm Hydr Analysis'!F428</f>
        <v>24828.456198347103</v>
      </c>
      <c r="Z425" s="2"/>
      <c r="AA425" s="2"/>
      <c r="AB425" s="2"/>
      <c r="AC425" s="2"/>
      <c r="AD425" s="2"/>
      <c r="AE425" s="2"/>
      <c r="AF425" s="2"/>
    </row>
    <row r="426" spans="2:32" x14ac:dyDescent="0.3">
      <c r="B426">
        <f t="shared" si="9"/>
        <v>2024</v>
      </c>
      <c r="C426">
        <f t="shared" si="10"/>
        <v>10</v>
      </c>
      <c r="D426">
        <f t="shared" si="11"/>
        <v>2025</v>
      </c>
      <c r="E426" s="2">
        <f>'Divs Extract'!D425+'ZBud Extract Monthly'!O425</f>
        <v>474.52721412125862</v>
      </c>
      <c r="F426" s="2">
        <f>'Strm Hydr Analysis'!D429</f>
        <v>24898.254545454551</v>
      </c>
      <c r="G426" s="2">
        <f>'Strm Hydr Analysis'!E429</f>
        <v>856.52231404958707</v>
      </c>
      <c r="H426" s="2"/>
      <c r="I426" s="2"/>
      <c r="J426" s="2"/>
      <c r="K426" s="2">
        <f>'ZBud Extract Monthly'!C425</f>
        <v>193</v>
      </c>
      <c r="L426" s="2">
        <f>'ZBud Extract Monthly'!K425</f>
        <v>3583.7</v>
      </c>
      <c r="M426" s="2">
        <f>'ZBud Extract Monthly'!L425</f>
        <v>44</v>
      </c>
      <c r="N426" s="2">
        <f>'ZBud Extract Monthly'!M425</f>
        <v>973.6</v>
      </c>
      <c r="O426" s="2">
        <f>'ZBud Extract Monthly'!V425</f>
        <v>1036.8599999999999</v>
      </c>
      <c r="P426" s="2">
        <f>'ZBud Extract Monthly'!D425</f>
        <v>2190.2999999999997</v>
      </c>
      <c r="Q426" s="2">
        <f>'ZBud Extract Monthly'!E425</f>
        <v>501.1</v>
      </c>
      <c r="R426" s="2">
        <f>'ZBud Extract Monthly'!F425</f>
        <v>306.3</v>
      </c>
      <c r="S426" s="2">
        <f>'ZBud Extract Monthly'!G425</f>
        <v>717.7</v>
      </c>
      <c r="T426" s="2">
        <f>'NRL Extract'!D425</f>
        <v>2.6209999999999991</v>
      </c>
      <c r="U426" s="2">
        <f>'ZBud Extract Monthly'!H425</f>
        <v>1414.7</v>
      </c>
      <c r="V426" s="2">
        <f>'ZBud Extract Monthly'!U425</f>
        <v>253.45</v>
      </c>
      <c r="W426" s="2">
        <f>'ZBud Extract Monthly'!O425</f>
        <v>307.27</v>
      </c>
      <c r="X426" s="2">
        <f>'ZBud Extract Monthly'!N425</f>
        <v>89.14</v>
      </c>
      <c r="Y426" s="2">
        <f>'Strm Hydr Analysis'!F429</f>
        <v>25666.750413223141</v>
      </c>
      <c r="Z426" s="2"/>
      <c r="AA426" s="2"/>
      <c r="AB426" s="2"/>
      <c r="AC426" s="2"/>
      <c r="AD426" s="2"/>
      <c r="AE426" s="2"/>
      <c r="AF426" s="2"/>
    </row>
    <row r="427" spans="2:32" x14ac:dyDescent="0.3">
      <c r="B427">
        <f t="shared" si="9"/>
        <v>2024</v>
      </c>
      <c r="C427">
        <f t="shared" si="10"/>
        <v>11</v>
      </c>
      <c r="D427">
        <f t="shared" si="11"/>
        <v>2025</v>
      </c>
      <c r="E427" s="2">
        <f>'Divs Extract'!D426+'ZBud Extract Monthly'!O426</f>
        <v>400.3321084953941</v>
      </c>
      <c r="F427" s="2">
        <f>'Strm Hydr Analysis'!D430</f>
        <v>23935.080991735544</v>
      </c>
      <c r="G427" s="2">
        <f>'Strm Hydr Analysis'!E430</f>
        <v>1912.8793388429738</v>
      </c>
      <c r="H427" s="2"/>
      <c r="I427" s="2"/>
      <c r="J427" s="2"/>
      <c r="K427" s="2">
        <f>'ZBud Extract Monthly'!C426</f>
        <v>5368.2000000000007</v>
      </c>
      <c r="L427" s="2">
        <f>'ZBud Extract Monthly'!K426</f>
        <v>1636.9</v>
      </c>
      <c r="M427" s="2">
        <f>'ZBud Extract Monthly'!L426</f>
        <v>27.9</v>
      </c>
      <c r="N427" s="2">
        <f>'ZBud Extract Monthly'!M426</f>
        <v>910.9</v>
      </c>
      <c r="O427" s="2">
        <f>'ZBud Extract Monthly'!V426</f>
        <v>1059.81</v>
      </c>
      <c r="P427" s="2">
        <f>'ZBud Extract Monthly'!D426</f>
        <v>1549.9</v>
      </c>
      <c r="Q427" s="2">
        <f>'ZBud Extract Monthly'!E426</f>
        <v>447</v>
      </c>
      <c r="R427" s="2">
        <f>'ZBud Extract Monthly'!F426</f>
        <v>187.7</v>
      </c>
      <c r="S427" s="2">
        <f>'ZBud Extract Monthly'!G426</f>
        <v>961.2</v>
      </c>
      <c r="T427" s="2">
        <f>'NRL Extract'!D426</f>
        <v>1.9629999999999996</v>
      </c>
      <c r="U427" s="2">
        <f>'ZBud Extract Monthly'!H426</f>
        <v>1646.2</v>
      </c>
      <c r="V427" s="2">
        <f>'ZBud Extract Monthly'!U426</f>
        <v>218.7</v>
      </c>
      <c r="W427" s="2">
        <f>'ZBud Extract Monthly'!O426</f>
        <v>297.36</v>
      </c>
      <c r="X427" s="2">
        <f>'ZBud Extract Monthly'!N426</f>
        <v>55.18</v>
      </c>
      <c r="Y427" s="2">
        <f>'Strm Hydr Analysis'!F430</f>
        <v>24913.229752066109</v>
      </c>
      <c r="Z427" s="2"/>
      <c r="AA427" s="2"/>
      <c r="AB427" s="2"/>
      <c r="AC427" s="2"/>
      <c r="AD427" s="2"/>
      <c r="AE427" s="2"/>
      <c r="AF427" s="2"/>
    </row>
    <row r="428" spans="2:32" x14ac:dyDescent="0.3">
      <c r="B428">
        <f t="shared" si="9"/>
        <v>2024</v>
      </c>
      <c r="C428">
        <f t="shared" si="10"/>
        <v>12</v>
      </c>
      <c r="D428">
        <f t="shared" si="11"/>
        <v>2025</v>
      </c>
      <c r="E428" s="2">
        <f>'Divs Extract'!D427+'ZBud Extract Monthly'!O427</f>
        <v>395.56325842696629</v>
      </c>
      <c r="F428" s="2">
        <f>'Strm Hydr Analysis'!D431</f>
        <v>25260.932231404964</v>
      </c>
      <c r="G428" s="2">
        <f>'Strm Hydr Analysis'!E431</f>
        <v>937.05123966942188</v>
      </c>
      <c r="H428" s="2"/>
      <c r="I428" s="2"/>
      <c r="J428" s="2"/>
      <c r="K428" s="2">
        <f>'ZBud Extract Monthly'!C427</f>
        <v>1953.5</v>
      </c>
      <c r="L428" s="2">
        <f>'ZBud Extract Monthly'!K427</f>
        <v>2666.6</v>
      </c>
      <c r="M428" s="2">
        <f>'ZBud Extract Monthly'!L427</f>
        <v>23.4</v>
      </c>
      <c r="N428" s="2">
        <f>'ZBud Extract Monthly'!M427</f>
        <v>917.3</v>
      </c>
      <c r="O428" s="2">
        <f>'ZBud Extract Monthly'!V427</f>
        <v>1099.74</v>
      </c>
      <c r="P428" s="2">
        <f>'ZBud Extract Monthly'!D427</f>
        <v>1521.6</v>
      </c>
      <c r="Q428" s="2">
        <f>'ZBud Extract Monthly'!E427</f>
        <v>360.4</v>
      </c>
      <c r="R428" s="2">
        <f>'ZBud Extract Monthly'!F427</f>
        <v>183.2</v>
      </c>
      <c r="S428" s="2">
        <f>'ZBud Extract Monthly'!G427</f>
        <v>1046.5999999999999</v>
      </c>
      <c r="T428" s="2">
        <f>'NRL Extract'!D427</f>
        <v>1.2530000000000003</v>
      </c>
      <c r="U428" s="2">
        <f>'ZBud Extract Monthly'!H427</f>
        <v>1534.9</v>
      </c>
      <c r="V428" s="2">
        <f>'ZBud Extract Monthly'!U427</f>
        <v>186.67</v>
      </c>
      <c r="W428" s="2">
        <f>'ZBud Extract Monthly'!O427</f>
        <v>307.27</v>
      </c>
      <c r="X428" s="2">
        <f>'ZBud Extract Monthly'!N427</f>
        <v>52.1</v>
      </c>
      <c r="Y428" s="2">
        <f>'Strm Hydr Analysis'!F431</f>
        <v>26054.895867768595</v>
      </c>
      <c r="Z428" s="2"/>
      <c r="AA428" s="2"/>
      <c r="AB428" s="2"/>
      <c r="AC428" s="2"/>
      <c r="AD428" s="2"/>
      <c r="AE428" s="2"/>
      <c r="AF428" s="2"/>
    </row>
    <row r="429" spans="2:32" x14ac:dyDescent="0.3">
      <c r="B429">
        <f t="shared" si="9"/>
        <v>2025</v>
      </c>
      <c r="C429">
        <f t="shared" si="10"/>
        <v>1</v>
      </c>
      <c r="D429">
        <f t="shared" si="11"/>
        <v>2025</v>
      </c>
      <c r="E429" s="2">
        <f>'Divs Extract'!D428+'ZBud Extract Monthly'!O428</f>
        <v>393.68643286573143</v>
      </c>
      <c r="F429" s="2">
        <f>'Strm Hydr Analysis'!D432</f>
        <v>24967.53719008265</v>
      </c>
      <c r="G429" s="2">
        <f>'Strm Hydr Analysis'!E432</f>
        <v>3265.4479338843012</v>
      </c>
      <c r="H429" s="2"/>
      <c r="I429" s="2"/>
      <c r="J429" s="2"/>
      <c r="K429" s="2">
        <f>'ZBud Extract Monthly'!C428</f>
        <v>9364.7999999999993</v>
      </c>
      <c r="L429" s="2">
        <f>'ZBud Extract Monthly'!K428</f>
        <v>440.8</v>
      </c>
      <c r="M429" s="2">
        <f>'ZBud Extract Monthly'!L428</f>
        <v>18.899999999999999</v>
      </c>
      <c r="N429" s="2">
        <f>'ZBud Extract Monthly'!M428</f>
        <v>772</v>
      </c>
      <c r="O429" s="2">
        <f>'ZBud Extract Monthly'!V428</f>
        <v>1544.73</v>
      </c>
      <c r="P429" s="2">
        <f>'ZBud Extract Monthly'!D428</f>
        <v>1391.6</v>
      </c>
      <c r="Q429" s="2">
        <f>'ZBud Extract Monthly'!E428</f>
        <v>604.79999999999995</v>
      </c>
      <c r="R429" s="2">
        <f>'ZBud Extract Monthly'!F428</f>
        <v>135</v>
      </c>
      <c r="S429" s="2">
        <f>'ZBud Extract Monthly'!G428</f>
        <v>2155.4</v>
      </c>
      <c r="T429" s="2">
        <f>'NRL Extract'!D428</f>
        <v>1.506</v>
      </c>
      <c r="U429" s="2">
        <f>'ZBud Extract Monthly'!H428</f>
        <v>3115.5</v>
      </c>
      <c r="V429" s="2">
        <f>'ZBud Extract Monthly'!U428</f>
        <v>151.79</v>
      </c>
      <c r="W429" s="2">
        <f>'ZBud Extract Monthly'!O428</f>
        <v>307.27</v>
      </c>
      <c r="X429" s="2">
        <f>'ZBud Extract Monthly'!N428</f>
        <v>50.48</v>
      </c>
      <c r="Y429" s="2">
        <f>'Strm Hydr Analysis'!F432</f>
        <v>26329.090909090908</v>
      </c>
      <c r="Z429" s="2"/>
      <c r="AA429" s="2"/>
      <c r="AB429" s="2"/>
      <c r="AC429" s="2"/>
      <c r="AD429" s="2"/>
      <c r="AE429" s="2"/>
      <c r="AF429" s="2"/>
    </row>
    <row r="430" spans="2:32" x14ac:dyDescent="0.3">
      <c r="B430">
        <f t="shared" si="9"/>
        <v>2025</v>
      </c>
      <c r="C430">
        <f t="shared" si="10"/>
        <v>2</v>
      </c>
      <c r="D430">
        <f t="shared" si="11"/>
        <v>2025</v>
      </c>
      <c r="E430" s="2">
        <f>'Divs Extract'!D429+'ZBud Extract Monthly'!O429</f>
        <v>357.31102253032924</v>
      </c>
      <c r="F430" s="2">
        <f>'Strm Hydr Analysis'!D433</f>
        <v>22623.014876033059</v>
      </c>
      <c r="G430" s="2">
        <f>'Strm Hydr Analysis'!E433</f>
        <v>1585.1900826446274</v>
      </c>
      <c r="H430" s="2"/>
      <c r="I430" s="2"/>
      <c r="J430" s="2"/>
      <c r="K430" s="2">
        <f>'ZBud Extract Monthly'!C429</f>
        <v>6513.7999999999993</v>
      </c>
      <c r="L430" s="2">
        <f>'ZBud Extract Monthly'!K429</f>
        <v>1982.8000000000002</v>
      </c>
      <c r="M430" s="2">
        <f>'ZBud Extract Monthly'!L429</f>
        <v>18.899999999999999</v>
      </c>
      <c r="N430" s="2">
        <f>'ZBud Extract Monthly'!M429</f>
        <v>0</v>
      </c>
      <c r="O430" s="2">
        <f>'ZBud Extract Monthly'!V429</f>
        <v>1120</v>
      </c>
      <c r="P430" s="2">
        <f>'ZBud Extract Monthly'!D429</f>
        <v>2369.9</v>
      </c>
      <c r="Q430" s="2">
        <f>'ZBud Extract Monthly'!E429</f>
        <v>746.8</v>
      </c>
      <c r="R430" s="2">
        <f>'ZBud Extract Monthly'!F429</f>
        <v>261.89999999999998</v>
      </c>
      <c r="S430" s="2">
        <f>'ZBud Extract Monthly'!G429</f>
        <v>2915.2</v>
      </c>
      <c r="T430" s="2">
        <f>'NRL Extract'!D429</f>
        <v>1.1609999999999994</v>
      </c>
      <c r="U430" s="2">
        <f>'ZBud Extract Monthly'!H429</f>
        <v>1652.3999999999999</v>
      </c>
      <c r="V430" s="2">
        <f>'ZBud Extract Monthly'!U429</f>
        <v>147.16999999999999</v>
      </c>
      <c r="W430" s="2">
        <f>'ZBud Extract Monthly'!O429</f>
        <v>277.52999999999997</v>
      </c>
      <c r="X430" s="2">
        <f>'ZBud Extract Monthly'!N429</f>
        <v>41.95</v>
      </c>
      <c r="Y430" s="2">
        <f>'Strm Hydr Analysis'!F433</f>
        <v>23583.193388429758</v>
      </c>
      <c r="Z430" s="2"/>
      <c r="AA430" s="2"/>
      <c r="AB430" s="2"/>
      <c r="AC430" s="2"/>
      <c r="AD430" s="2"/>
      <c r="AE430" s="2"/>
      <c r="AF430" s="2"/>
    </row>
    <row r="431" spans="2:32" x14ac:dyDescent="0.3">
      <c r="B431">
        <f t="shared" si="9"/>
        <v>2025</v>
      </c>
      <c r="C431">
        <f t="shared" si="10"/>
        <v>3</v>
      </c>
      <c r="D431">
        <f t="shared" si="11"/>
        <v>2025</v>
      </c>
      <c r="E431" s="2">
        <f>'Divs Extract'!D430+'ZBud Extract Monthly'!O430</f>
        <v>428.14642093415864</v>
      </c>
      <c r="F431" s="2">
        <f>'Strm Hydr Analysis'!D434</f>
        <v>24965.613223140503</v>
      </c>
      <c r="G431" s="2">
        <f>'Strm Hydr Analysis'!E434</f>
        <v>1071.4909090909093</v>
      </c>
      <c r="H431" s="2"/>
      <c r="I431" s="2"/>
      <c r="J431" s="2"/>
      <c r="K431" s="2">
        <f>'ZBud Extract Monthly'!C430</f>
        <v>6206.1</v>
      </c>
      <c r="L431" s="2">
        <f>'ZBud Extract Monthly'!K430</f>
        <v>803.5</v>
      </c>
      <c r="M431" s="2">
        <f>'ZBud Extract Monthly'!L430</f>
        <v>22.5</v>
      </c>
      <c r="N431" s="2">
        <f>'ZBud Extract Monthly'!M430</f>
        <v>0</v>
      </c>
      <c r="O431" s="2">
        <f>'ZBud Extract Monthly'!V430</f>
        <v>1314.33</v>
      </c>
      <c r="P431" s="2">
        <f>'ZBud Extract Monthly'!D430</f>
        <v>2605</v>
      </c>
      <c r="Q431" s="2">
        <f>'ZBud Extract Monthly'!E430</f>
        <v>888.6</v>
      </c>
      <c r="R431" s="2">
        <f>'ZBud Extract Monthly'!F430</f>
        <v>450.8</v>
      </c>
      <c r="S431" s="2">
        <f>'ZBud Extract Monthly'!G430</f>
        <v>3331.8</v>
      </c>
      <c r="T431" s="2">
        <f>'NRL Extract'!D430</f>
        <v>1.7869999999999993</v>
      </c>
      <c r="U431" s="2">
        <f>'ZBud Extract Monthly'!H430</f>
        <v>1238</v>
      </c>
      <c r="V431" s="2">
        <f>'ZBud Extract Monthly'!U430</f>
        <v>127.59</v>
      </c>
      <c r="W431" s="2">
        <f>'ZBud Extract Monthly'!O430</f>
        <v>307.27</v>
      </c>
      <c r="X431" s="2">
        <f>'ZBud Extract Monthly'!N430</f>
        <v>54.48</v>
      </c>
      <c r="Y431" s="2">
        <f>'Strm Hydr Analysis'!F434</f>
        <v>25916.885950413216</v>
      </c>
      <c r="Z431" s="2"/>
      <c r="AA431" s="2"/>
      <c r="AB431" s="2"/>
      <c r="AC431" s="2"/>
      <c r="AD431" s="2"/>
      <c r="AE431" s="2"/>
      <c r="AF431" s="2"/>
    </row>
    <row r="432" spans="2:32" x14ac:dyDescent="0.3">
      <c r="B432">
        <f t="shared" si="9"/>
        <v>2025</v>
      </c>
      <c r="C432">
        <f t="shared" si="10"/>
        <v>4</v>
      </c>
      <c r="D432">
        <f t="shared" si="11"/>
        <v>2025</v>
      </c>
      <c r="E432" s="2">
        <f>'Divs Extract'!D431+'ZBud Extract Monthly'!O431</f>
        <v>438.33741416309016</v>
      </c>
      <c r="F432" s="2">
        <f>'Strm Hydr Analysis'!D435</f>
        <v>23849.831404958684</v>
      </c>
      <c r="G432" s="2">
        <f>'Strm Hydr Analysis'!E435</f>
        <v>833.03801652892594</v>
      </c>
      <c r="H432" s="2"/>
      <c r="I432" s="2"/>
      <c r="J432" s="2"/>
      <c r="K432" s="2">
        <f>'ZBud Extract Monthly'!C431</f>
        <v>2037.3999999999999</v>
      </c>
      <c r="L432" s="2">
        <f>'ZBud Extract Monthly'!K431</f>
        <v>5711.7000000000007</v>
      </c>
      <c r="M432" s="2">
        <f>'ZBud Extract Monthly'!L431</f>
        <v>21.7</v>
      </c>
      <c r="N432" s="2">
        <f>'ZBud Extract Monthly'!M431</f>
        <v>0</v>
      </c>
      <c r="O432" s="2">
        <f>'ZBud Extract Monthly'!V431</f>
        <v>745.37</v>
      </c>
      <c r="P432" s="2">
        <f>'ZBud Extract Monthly'!D431</f>
        <v>3726.5</v>
      </c>
      <c r="Q432" s="2">
        <f>'ZBud Extract Monthly'!E431</f>
        <v>696.4</v>
      </c>
      <c r="R432" s="2">
        <f>'ZBud Extract Monthly'!F431</f>
        <v>699.2</v>
      </c>
      <c r="S432" s="2">
        <f>'ZBud Extract Monthly'!G431</f>
        <v>2646.9</v>
      </c>
      <c r="T432" s="2">
        <f>'NRL Extract'!D431</f>
        <v>1.8729999999999998</v>
      </c>
      <c r="U432" s="2">
        <f>'ZBud Extract Monthly'!H431</f>
        <v>1428.5999999999997</v>
      </c>
      <c r="V432" s="2">
        <f>'ZBud Extract Monthly'!U431</f>
        <v>483.84</v>
      </c>
      <c r="W432" s="2">
        <f>'ZBud Extract Monthly'!O431</f>
        <v>297.36</v>
      </c>
      <c r="X432" s="2">
        <f>'ZBud Extract Monthly'!N431</f>
        <v>70.8</v>
      </c>
      <c r="Y432" s="2">
        <f>'Strm Hydr Analysis'!F435</f>
        <v>24544.780165289252</v>
      </c>
      <c r="Z432" s="2"/>
      <c r="AA432" s="2"/>
      <c r="AB432" s="2"/>
      <c r="AC432" s="2"/>
      <c r="AD432" s="2"/>
      <c r="AE432" s="2"/>
      <c r="AF432" s="2"/>
    </row>
    <row r="433" spans="2:32" x14ac:dyDescent="0.3">
      <c r="B433">
        <f t="shared" si="9"/>
        <v>2025</v>
      </c>
      <c r="C433">
        <f t="shared" si="10"/>
        <v>5</v>
      </c>
      <c r="D433">
        <f t="shared" si="11"/>
        <v>2025</v>
      </c>
      <c r="E433" s="2">
        <f>'Divs Extract'!D432+'ZBud Extract Monthly'!O432</f>
        <v>496.68283292978202</v>
      </c>
      <c r="F433" s="2">
        <f>'Strm Hydr Analysis'!D436</f>
        <v>24507.808264462819</v>
      </c>
      <c r="G433" s="2">
        <f>'Strm Hydr Analysis'!E436</f>
        <v>1037.3157024793393</v>
      </c>
      <c r="H433" s="2"/>
      <c r="I433" s="2"/>
      <c r="J433" s="2"/>
      <c r="K433" s="2">
        <f>'ZBud Extract Monthly'!C432</f>
        <v>7742.4</v>
      </c>
      <c r="L433" s="2">
        <f>'ZBud Extract Monthly'!K432</f>
        <v>4532.8999999999996</v>
      </c>
      <c r="M433" s="2">
        <f>'ZBud Extract Monthly'!L432</f>
        <v>33.9</v>
      </c>
      <c r="N433" s="2">
        <f>'ZBud Extract Monthly'!M432</f>
        <v>0</v>
      </c>
      <c r="O433" s="2">
        <f>'ZBud Extract Monthly'!V432</f>
        <v>1204.8599999999999</v>
      </c>
      <c r="P433" s="2">
        <f>'ZBud Extract Monthly'!D432</f>
        <v>4394.5999999999995</v>
      </c>
      <c r="Q433" s="2">
        <f>'ZBud Extract Monthly'!E432</f>
        <v>898.8</v>
      </c>
      <c r="R433" s="2">
        <f>'ZBud Extract Monthly'!F432</f>
        <v>311.5</v>
      </c>
      <c r="S433" s="2">
        <f>'ZBud Extract Monthly'!G432</f>
        <v>2634</v>
      </c>
      <c r="T433" s="2">
        <f>'NRL Extract'!D432</f>
        <v>3.7349999999999999</v>
      </c>
      <c r="U433" s="2">
        <f>'ZBud Extract Monthly'!H432</f>
        <v>1699.8999999999996</v>
      </c>
      <c r="V433" s="2">
        <f>'ZBud Extract Monthly'!U432</f>
        <v>190.63</v>
      </c>
      <c r="W433" s="2">
        <f>'ZBud Extract Monthly'!O432</f>
        <v>307.27</v>
      </c>
      <c r="X433" s="2">
        <f>'ZBud Extract Monthly'!N432</f>
        <v>137.94</v>
      </c>
      <c r="Y433" s="2">
        <f>'Strm Hydr Analysis'!F436</f>
        <v>25418.340495867764</v>
      </c>
      <c r="Z433" s="2"/>
      <c r="AA433" s="2"/>
      <c r="AB433" s="2"/>
      <c r="AC433" s="2"/>
      <c r="AD433" s="2"/>
      <c r="AE433" s="2"/>
      <c r="AF433" s="2"/>
    </row>
    <row r="434" spans="2:32" x14ac:dyDescent="0.3">
      <c r="B434">
        <f t="shared" si="9"/>
        <v>2025</v>
      </c>
      <c r="C434">
        <f t="shared" si="10"/>
        <v>6</v>
      </c>
      <c r="D434">
        <f t="shared" si="11"/>
        <v>2025</v>
      </c>
      <c r="E434" s="2">
        <f>'Divs Extract'!D433+'ZBud Extract Monthly'!O433</f>
        <v>528.40867951463247</v>
      </c>
      <c r="F434" s="2">
        <f>'Strm Hydr Analysis'!D437</f>
        <v>24224.42975206612</v>
      </c>
      <c r="G434" s="2">
        <f>'Strm Hydr Analysis'!E437</f>
        <v>828.89256198347141</v>
      </c>
      <c r="H434" s="2"/>
      <c r="I434" s="2"/>
      <c r="J434" s="2"/>
      <c r="K434" s="2">
        <f>'ZBud Extract Monthly'!C433</f>
        <v>0</v>
      </c>
      <c r="L434" s="2">
        <f>'ZBud Extract Monthly'!K433</f>
        <v>7738.1</v>
      </c>
      <c r="M434" s="2">
        <f>'ZBud Extract Monthly'!L433</f>
        <v>42.6</v>
      </c>
      <c r="N434" s="2">
        <f>'ZBud Extract Monthly'!M433</f>
        <v>1042.4000000000001</v>
      </c>
      <c r="O434" s="2">
        <f>'ZBud Extract Monthly'!V433</f>
        <v>574.76</v>
      </c>
      <c r="P434" s="2">
        <f>'ZBud Extract Monthly'!D433</f>
        <v>6391.3</v>
      </c>
      <c r="Q434" s="2">
        <f>'ZBud Extract Monthly'!E433</f>
        <v>528</v>
      </c>
      <c r="R434" s="2">
        <f>'ZBud Extract Monthly'!F433</f>
        <v>437.5</v>
      </c>
      <c r="S434" s="2">
        <f>'ZBud Extract Monthly'!G433</f>
        <v>1599.5</v>
      </c>
      <c r="T434" s="2">
        <f>'NRL Extract'!D433</f>
        <v>4.2240000000000002</v>
      </c>
      <c r="U434" s="2">
        <f>'ZBud Extract Monthly'!H433</f>
        <v>1658.5000000000002</v>
      </c>
      <c r="V434" s="2">
        <f>'ZBud Extract Monthly'!U433</f>
        <v>690.73</v>
      </c>
      <c r="W434" s="2">
        <f>'ZBud Extract Monthly'!O433</f>
        <v>297.36</v>
      </c>
      <c r="X434" s="2">
        <f>'ZBud Extract Monthly'!N433</f>
        <v>155</v>
      </c>
      <c r="Y434" s="2">
        <f>'Strm Hydr Analysis'!F437</f>
        <v>24839.087603305787</v>
      </c>
      <c r="Z434" s="2"/>
      <c r="AA434" s="2"/>
      <c r="AB434" s="2"/>
      <c r="AC434" s="2"/>
      <c r="AD434" s="2"/>
      <c r="AE434" s="2"/>
      <c r="AF434" s="2"/>
    </row>
    <row r="435" spans="2:32" x14ac:dyDescent="0.3">
      <c r="B435">
        <f t="shared" si="9"/>
        <v>2025</v>
      </c>
      <c r="C435">
        <f t="shared" si="10"/>
        <v>7</v>
      </c>
      <c r="D435">
        <f t="shared" si="11"/>
        <v>2025</v>
      </c>
      <c r="E435" s="2">
        <f>'Divs Extract'!D434+'ZBud Extract Monthly'!O434</f>
        <v>587.8778291814948</v>
      </c>
      <c r="F435" s="2">
        <f>'Strm Hydr Analysis'!D438</f>
        <v>24881.335537190087</v>
      </c>
      <c r="G435" s="2">
        <f>'Strm Hydr Analysis'!E438</f>
        <v>856.52231404958707</v>
      </c>
      <c r="H435" s="2"/>
      <c r="I435" s="2"/>
      <c r="J435" s="2"/>
      <c r="K435" s="2">
        <f>'ZBud Extract Monthly'!C434</f>
        <v>63.7</v>
      </c>
      <c r="L435" s="2">
        <f>'ZBud Extract Monthly'!K434</f>
        <v>7116.4</v>
      </c>
      <c r="M435" s="2">
        <f>'ZBud Extract Monthly'!L434</f>
        <v>60.8</v>
      </c>
      <c r="N435" s="2">
        <f>'ZBud Extract Monthly'!M434</f>
        <v>766.2</v>
      </c>
      <c r="O435" s="2">
        <f>'ZBud Extract Monthly'!V434</f>
        <v>544.54999999999995</v>
      </c>
      <c r="P435" s="2">
        <f>'ZBud Extract Monthly'!D434</f>
        <v>5697.4</v>
      </c>
      <c r="Q435" s="2">
        <f>'ZBud Extract Monthly'!E434</f>
        <v>365.3</v>
      </c>
      <c r="R435" s="2">
        <f>'ZBud Extract Monthly'!F434</f>
        <v>695</v>
      </c>
      <c r="S435" s="2">
        <f>'ZBud Extract Monthly'!G434</f>
        <v>406.4</v>
      </c>
      <c r="T435" s="2">
        <f>'NRL Extract'!D434</f>
        <v>5.363999999999999</v>
      </c>
      <c r="U435" s="2">
        <f>'ZBud Extract Monthly'!H434</f>
        <v>1677.1999999999998</v>
      </c>
      <c r="V435" s="2">
        <f>'ZBud Extract Monthly'!U434</f>
        <v>997.98</v>
      </c>
      <c r="W435" s="2">
        <f>'ZBud Extract Monthly'!O434</f>
        <v>307.27</v>
      </c>
      <c r="X435" s="2">
        <f>'ZBud Extract Monthly'!N434</f>
        <v>181.81</v>
      </c>
      <c r="Y435" s="2">
        <f>'Strm Hydr Analysis'!F438</f>
        <v>25508.866115702484</v>
      </c>
      <c r="Z435" s="2"/>
      <c r="AA435" s="2"/>
      <c r="AB435" s="2"/>
      <c r="AC435" s="2"/>
      <c r="AD435" s="2"/>
      <c r="AE435" s="2"/>
      <c r="AF435" s="2"/>
    </row>
    <row r="436" spans="2:32" x14ac:dyDescent="0.3">
      <c r="B436">
        <f t="shared" si="9"/>
        <v>2025</v>
      </c>
      <c r="C436">
        <f t="shared" si="10"/>
        <v>8</v>
      </c>
      <c r="D436">
        <f t="shared" si="11"/>
        <v>2025</v>
      </c>
      <c r="E436" s="2">
        <f>'Divs Extract'!D435+'ZBud Extract Monthly'!O435</f>
        <v>571.22020820939929</v>
      </c>
      <c r="F436" s="2">
        <f>'Strm Hydr Analysis'!D439</f>
        <v>24988.423140495874</v>
      </c>
      <c r="G436" s="2">
        <f>'Strm Hydr Analysis'!E439</f>
        <v>856.52231404958707</v>
      </c>
      <c r="H436" s="2"/>
      <c r="I436" s="2"/>
      <c r="J436" s="2"/>
      <c r="K436" s="2">
        <f>'ZBud Extract Monthly'!C435</f>
        <v>99.4</v>
      </c>
      <c r="L436" s="2">
        <f>'ZBud Extract Monthly'!K435</f>
        <v>5029.5</v>
      </c>
      <c r="M436" s="2">
        <f>'ZBud Extract Monthly'!L435</f>
        <v>75.599999999999994</v>
      </c>
      <c r="N436" s="2">
        <f>'ZBud Extract Monthly'!M435</f>
        <v>0</v>
      </c>
      <c r="O436" s="2">
        <f>'ZBud Extract Monthly'!V435</f>
        <v>527.97</v>
      </c>
      <c r="P436" s="2">
        <f>'ZBud Extract Monthly'!D435</f>
        <v>4423.6000000000004</v>
      </c>
      <c r="Q436" s="2">
        <f>'ZBud Extract Monthly'!E435</f>
        <v>358.6</v>
      </c>
      <c r="R436" s="2">
        <f>'ZBud Extract Monthly'!F435</f>
        <v>525</v>
      </c>
      <c r="S436" s="2">
        <f>'ZBud Extract Monthly'!G435</f>
        <v>203.8</v>
      </c>
      <c r="T436" s="2">
        <f>'NRL Extract'!D435</f>
        <v>5.0670000000000002</v>
      </c>
      <c r="U436" s="2">
        <f>'ZBud Extract Monthly'!H435</f>
        <v>1446.3999999999999</v>
      </c>
      <c r="V436" s="2">
        <f>'ZBud Extract Monthly'!U435</f>
        <v>878.77</v>
      </c>
      <c r="W436" s="2">
        <f>'ZBud Extract Monthly'!O435</f>
        <v>307.27</v>
      </c>
      <c r="X436" s="2">
        <f>'ZBud Extract Monthly'!N435</f>
        <v>161.69999999999999</v>
      </c>
      <c r="Y436" s="2">
        <f>'Strm Hydr Analysis'!F439</f>
        <v>25589.672727272733</v>
      </c>
      <c r="Z436" s="2"/>
      <c r="AA436" s="2"/>
      <c r="AB436" s="2"/>
      <c r="AC436" s="2"/>
      <c r="AD436" s="2"/>
      <c r="AE436" s="2"/>
      <c r="AF436" s="2"/>
    </row>
    <row r="437" spans="2:32" x14ac:dyDescent="0.3">
      <c r="B437">
        <f t="shared" si="9"/>
        <v>2025</v>
      </c>
      <c r="C437">
        <f t="shared" si="10"/>
        <v>9</v>
      </c>
      <c r="D437">
        <f t="shared" si="11"/>
        <v>2025</v>
      </c>
      <c r="E437" s="2">
        <f>'Divs Extract'!D436+'ZBud Extract Monthly'!O436</f>
        <v>525.45661835748786</v>
      </c>
      <c r="F437" s="2">
        <f>'Strm Hydr Analysis'!D440</f>
        <v>23764.641322314055</v>
      </c>
      <c r="G437" s="2">
        <f>'Strm Hydr Analysis'!E440</f>
        <v>2241.2429752066109</v>
      </c>
      <c r="H437" s="2"/>
      <c r="I437" s="2"/>
      <c r="J437" s="2"/>
      <c r="K437" s="2">
        <f>'ZBud Extract Monthly'!C436</f>
        <v>8481.2999999999993</v>
      </c>
      <c r="L437" s="2">
        <f>'ZBud Extract Monthly'!K436</f>
        <v>1866.9</v>
      </c>
      <c r="M437" s="2">
        <f>'ZBud Extract Monthly'!L436</f>
        <v>60.8</v>
      </c>
      <c r="N437" s="2">
        <f>'ZBud Extract Monthly'!M436</f>
        <v>1303.2</v>
      </c>
      <c r="O437" s="2">
        <f>'ZBud Extract Monthly'!V436</f>
        <v>557.09</v>
      </c>
      <c r="P437" s="2">
        <f>'ZBud Extract Monthly'!D436</f>
        <v>2767.3999999999996</v>
      </c>
      <c r="Q437" s="2">
        <f>'ZBud Extract Monthly'!E436</f>
        <v>364.3</v>
      </c>
      <c r="R437" s="2">
        <f>'ZBud Extract Monthly'!F436</f>
        <v>278.89999999999998</v>
      </c>
      <c r="S437" s="2">
        <f>'ZBud Extract Monthly'!G436</f>
        <v>849.2</v>
      </c>
      <c r="T437" s="2">
        <f>'NRL Extract'!D436</f>
        <v>4.1599999999999966</v>
      </c>
      <c r="U437" s="2">
        <f>'ZBud Extract Monthly'!H436</f>
        <v>1535.1000000000001</v>
      </c>
      <c r="V437" s="2">
        <f>'ZBud Extract Monthly'!U436</f>
        <v>546.54999999999995</v>
      </c>
      <c r="W437" s="2">
        <f>'ZBud Extract Monthly'!O436</f>
        <v>297.36</v>
      </c>
      <c r="X437" s="2">
        <f>'ZBud Extract Monthly'!N436</f>
        <v>131.71</v>
      </c>
      <c r="Y437" s="2">
        <f>'Strm Hydr Analysis'!F440</f>
        <v>24658.254545454551</v>
      </c>
      <c r="Z437" s="2"/>
      <c r="AA437" s="2"/>
      <c r="AB437" s="2"/>
      <c r="AC437" s="2"/>
      <c r="AD437" s="2"/>
      <c r="AE437" s="2"/>
      <c r="AF437" s="2"/>
    </row>
    <row r="438" spans="2:32" x14ac:dyDescent="0.3">
      <c r="B438">
        <f t="shared" si="9"/>
        <v>2025</v>
      </c>
      <c r="C438">
        <f t="shared" si="10"/>
        <v>10</v>
      </c>
      <c r="D438">
        <f t="shared" si="11"/>
        <v>2026</v>
      </c>
      <c r="E438" s="2">
        <f>'Divs Extract'!D437+'ZBud Extract Monthly'!O437</f>
        <v>494.51408783783774</v>
      </c>
      <c r="F438" s="2">
        <f>'Strm Hydr Analysis'!D441</f>
        <v>46749.361983471077</v>
      </c>
      <c r="G438" s="2">
        <f>'Strm Hydr Analysis'!E441</f>
        <v>856.52231404958707</v>
      </c>
      <c r="H438" s="2"/>
      <c r="I438" s="2"/>
      <c r="J438" s="2"/>
      <c r="K438" s="2">
        <f>'ZBud Extract Monthly'!C437</f>
        <v>1671.4</v>
      </c>
      <c r="L438" s="2">
        <f>'ZBud Extract Monthly'!K437</f>
        <v>3491.3999999999996</v>
      </c>
      <c r="M438" s="2">
        <f>'ZBud Extract Monthly'!L437</f>
        <v>42.6</v>
      </c>
      <c r="N438" s="2">
        <f>'ZBud Extract Monthly'!M437</f>
        <v>1025.5</v>
      </c>
      <c r="O438" s="2">
        <f>'ZBud Extract Monthly'!V437</f>
        <v>518.47</v>
      </c>
      <c r="P438" s="2">
        <f>'ZBud Extract Monthly'!D437</f>
        <v>2272.6999999999998</v>
      </c>
      <c r="Q438" s="2">
        <f>'ZBud Extract Monthly'!E437</f>
        <v>680.1</v>
      </c>
      <c r="R438" s="2">
        <f>'ZBud Extract Monthly'!F437</f>
        <v>317.60000000000002</v>
      </c>
      <c r="S438" s="2">
        <f>'ZBud Extract Monthly'!G437</f>
        <v>2119.6</v>
      </c>
      <c r="T438" s="2">
        <f>'NRL Extract'!D437</f>
        <v>2.9749999999999979</v>
      </c>
      <c r="U438" s="2">
        <f>'ZBud Extract Monthly'!H437</f>
        <v>1864.6</v>
      </c>
      <c r="V438" s="2">
        <f>'ZBud Extract Monthly'!U437</f>
        <v>264.63</v>
      </c>
      <c r="W438" s="2">
        <f>'ZBud Extract Monthly'!O437</f>
        <v>307.27</v>
      </c>
      <c r="X438" s="2">
        <f>'ZBud Extract Monthly'!N437</f>
        <v>88.53</v>
      </c>
      <c r="Y438" s="2">
        <f>'Strm Hydr Analysis'!F441</f>
        <v>47308.32396694216</v>
      </c>
      <c r="Z438" s="2"/>
      <c r="AA438" s="2"/>
      <c r="AB438" s="2"/>
      <c r="AC438" s="2"/>
      <c r="AD438" s="2"/>
      <c r="AE438" s="2"/>
      <c r="AF438" s="2"/>
    </row>
    <row r="439" spans="2:32" x14ac:dyDescent="0.3">
      <c r="B439">
        <f t="shared" si="9"/>
        <v>2025</v>
      </c>
      <c r="C439">
        <f t="shared" si="10"/>
        <v>11</v>
      </c>
      <c r="D439">
        <f t="shared" si="11"/>
        <v>2026</v>
      </c>
      <c r="E439" s="2">
        <f>'Divs Extract'!D438+'ZBud Extract Monthly'!O438</f>
        <v>403.2780775532496</v>
      </c>
      <c r="F439" s="2">
        <f>'Strm Hydr Analysis'!D442</f>
        <v>33075.451239669434</v>
      </c>
      <c r="G439" s="2">
        <f>'Strm Hydr Analysis'!E442</f>
        <v>5587.5570247933856</v>
      </c>
      <c r="H439" s="2"/>
      <c r="I439" s="2"/>
      <c r="J439" s="2"/>
      <c r="K439" s="2">
        <f>'ZBud Extract Monthly'!C438</f>
        <v>14528.3</v>
      </c>
      <c r="L439" s="2">
        <f>'ZBud Extract Monthly'!K438</f>
        <v>579</v>
      </c>
      <c r="M439" s="2">
        <f>'ZBud Extract Monthly'!L438</f>
        <v>26.9</v>
      </c>
      <c r="N439" s="2">
        <f>'ZBud Extract Monthly'!M438</f>
        <v>965.7</v>
      </c>
      <c r="O439" s="2">
        <f>'ZBud Extract Monthly'!V438</f>
        <v>723.27</v>
      </c>
      <c r="P439" s="2">
        <f>'ZBud Extract Monthly'!D438</f>
        <v>1729.1000000000001</v>
      </c>
      <c r="Q439" s="2">
        <f>'ZBud Extract Monthly'!E438</f>
        <v>634.20000000000005</v>
      </c>
      <c r="R439" s="2">
        <f>'ZBud Extract Monthly'!F438</f>
        <v>204.3</v>
      </c>
      <c r="S439" s="2">
        <f>'ZBud Extract Monthly'!G438</f>
        <v>2555.3000000000002</v>
      </c>
      <c r="T439" s="2">
        <f>'NRL Extract'!D438</f>
        <v>1.8399999999999996</v>
      </c>
      <c r="U439" s="2">
        <f>'ZBud Extract Monthly'!H438</f>
        <v>3024.8999999999996</v>
      </c>
      <c r="V439" s="2">
        <f>'ZBud Extract Monthly'!U438</f>
        <v>398.63</v>
      </c>
      <c r="W439" s="2">
        <f>'ZBud Extract Monthly'!O438</f>
        <v>297.36</v>
      </c>
      <c r="X439" s="2">
        <f>'ZBud Extract Monthly'!N438</f>
        <v>55.79</v>
      </c>
      <c r="Y439" s="2">
        <f>'Strm Hydr Analysis'!F442</f>
        <v>34507.854545454553</v>
      </c>
      <c r="Z439" s="2"/>
      <c r="AA439" s="2"/>
      <c r="AB439" s="2"/>
      <c r="AC439" s="2"/>
      <c r="AD439" s="2"/>
      <c r="AE439" s="2"/>
      <c r="AF439" s="2"/>
    </row>
    <row r="440" spans="2:32" x14ac:dyDescent="0.3">
      <c r="B440">
        <f t="shared" si="9"/>
        <v>2025</v>
      </c>
      <c r="C440">
        <f t="shared" si="10"/>
        <v>12</v>
      </c>
      <c r="D440">
        <f t="shared" si="11"/>
        <v>2026</v>
      </c>
      <c r="E440" s="2">
        <f>'Divs Extract'!D439+'ZBud Extract Monthly'!O439</f>
        <v>395.13631097560977</v>
      </c>
      <c r="F440" s="2">
        <f>'Strm Hydr Analysis'!D443</f>
        <v>24532.601652892568</v>
      </c>
      <c r="G440" s="2">
        <f>'Strm Hydr Analysis'!E443</f>
        <v>7371.9669421487579</v>
      </c>
      <c r="H440" s="2"/>
      <c r="I440" s="2"/>
      <c r="J440" s="2"/>
      <c r="K440" s="2">
        <f>'ZBud Extract Monthly'!C439</f>
        <v>24676.9</v>
      </c>
      <c r="L440" s="2">
        <f>'ZBud Extract Monthly'!K439</f>
        <v>359</v>
      </c>
      <c r="M440" s="2">
        <f>'ZBud Extract Monthly'!L439</f>
        <v>22.6</v>
      </c>
      <c r="N440" s="2">
        <f>'ZBud Extract Monthly'!M439</f>
        <v>824.9</v>
      </c>
      <c r="O440" s="2">
        <f>'ZBud Extract Monthly'!V439</f>
        <v>1504.39</v>
      </c>
      <c r="P440" s="2">
        <f>'ZBud Extract Monthly'!D439</f>
        <v>1369.7</v>
      </c>
      <c r="Q440" s="2">
        <f>'ZBud Extract Monthly'!E439</f>
        <v>530.79999999999995</v>
      </c>
      <c r="R440" s="2">
        <f>'ZBud Extract Monthly'!F439</f>
        <v>150.1</v>
      </c>
      <c r="S440" s="2">
        <f>'ZBud Extract Monthly'!G439</f>
        <v>2742.2</v>
      </c>
      <c r="T440" s="2">
        <f>'NRL Extract'!D439</f>
        <v>1.3190000000000002</v>
      </c>
      <c r="U440" s="2">
        <f>'ZBud Extract Monthly'!H439</f>
        <v>10592.599999999999</v>
      </c>
      <c r="V440" s="2">
        <f>'ZBud Extract Monthly'!U439</f>
        <v>303.52</v>
      </c>
      <c r="W440" s="2">
        <f>'ZBud Extract Monthly'!O439</f>
        <v>307.27</v>
      </c>
      <c r="X440" s="2">
        <f>'ZBud Extract Monthly'!N439</f>
        <v>51.61</v>
      </c>
      <c r="Y440" s="2">
        <f>'Strm Hydr Analysis'!F443</f>
        <v>26848.998347107437</v>
      </c>
      <c r="Z440" s="2"/>
      <c r="AA440" s="2"/>
      <c r="AB440" s="2"/>
      <c r="AC440" s="2"/>
      <c r="AD440" s="2"/>
      <c r="AE440" s="2"/>
      <c r="AF440" s="2"/>
    </row>
    <row r="441" spans="2:32" x14ac:dyDescent="0.3">
      <c r="B441">
        <f t="shared" si="9"/>
        <v>2026</v>
      </c>
      <c r="C441">
        <f t="shared" si="10"/>
        <v>1</v>
      </c>
      <c r="D441">
        <f t="shared" si="11"/>
        <v>2026</v>
      </c>
      <c r="E441" s="2">
        <f>'Divs Extract'!D440+'ZBud Extract Monthly'!O440</f>
        <v>387.12110410094635</v>
      </c>
      <c r="F441" s="2">
        <f>'Strm Hydr Analysis'!D444</f>
        <v>24803.047933884307</v>
      </c>
      <c r="G441" s="2">
        <f>'Strm Hydr Analysis'!E444</f>
        <v>14860.740495867774</v>
      </c>
      <c r="H441" s="2"/>
      <c r="I441" s="2"/>
      <c r="J441" s="2"/>
      <c r="K441" s="2">
        <f>'ZBud Extract Monthly'!C440</f>
        <v>45298.899999999994</v>
      </c>
      <c r="L441" s="2">
        <f>'ZBud Extract Monthly'!K440</f>
        <v>361.9</v>
      </c>
      <c r="M441" s="2">
        <f>'ZBud Extract Monthly'!L440</f>
        <v>18.2</v>
      </c>
      <c r="N441" s="2">
        <f>'ZBud Extract Monthly'!M440</f>
        <v>850.2</v>
      </c>
      <c r="O441" s="2">
        <f>'ZBud Extract Monthly'!V440</f>
        <v>4745.8500000000004</v>
      </c>
      <c r="P441" s="2">
        <f>'ZBud Extract Monthly'!D440</f>
        <v>1382.3000000000002</v>
      </c>
      <c r="Q441" s="2">
        <f>'ZBud Extract Monthly'!E440</f>
        <v>532</v>
      </c>
      <c r="R441" s="2">
        <f>'ZBud Extract Monthly'!F440</f>
        <v>147.5</v>
      </c>
      <c r="S441" s="2">
        <f>'ZBud Extract Monthly'!G440</f>
        <v>2738.8</v>
      </c>
      <c r="T441" s="2">
        <f>'NRL Extract'!D440</f>
        <v>1.5919999999999996</v>
      </c>
      <c r="U441" s="2">
        <f>'ZBud Extract Monthly'!H440</f>
        <v>32151.9</v>
      </c>
      <c r="V441" s="2">
        <f>'ZBud Extract Monthly'!U440</f>
        <v>319.64999999999998</v>
      </c>
      <c r="W441" s="2">
        <f>'ZBud Extract Monthly'!O440</f>
        <v>307.27</v>
      </c>
      <c r="X441" s="2">
        <f>'ZBud Extract Monthly'!N440</f>
        <v>46.19</v>
      </c>
      <c r="Y441" s="2">
        <f>'Strm Hydr Analysis'!F444</f>
        <v>29727.629752066117</v>
      </c>
      <c r="Z441" s="2"/>
      <c r="AA441" s="2"/>
      <c r="AB441" s="2"/>
      <c r="AC441" s="2"/>
      <c r="AD441" s="2"/>
      <c r="AE441" s="2"/>
      <c r="AF441" s="2"/>
    </row>
    <row r="442" spans="2:32" x14ac:dyDescent="0.3">
      <c r="B442">
        <f t="shared" si="9"/>
        <v>2026</v>
      </c>
      <c r="C442">
        <f t="shared" si="10"/>
        <v>2</v>
      </c>
      <c r="D442">
        <f t="shared" si="11"/>
        <v>2026</v>
      </c>
      <c r="E442" s="2">
        <f>'Divs Extract'!D441+'ZBud Extract Monthly'!O441</f>
        <v>348.54990950226244</v>
      </c>
      <c r="F442" s="2">
        <f>'Strm Hydr Analysis'!D445</f>
        <v>22153.32892561984</v>
      </c>
      <c r="G442" s="2">
        <f>'Strm Hydr Analysis'!E445</f>
        <v>4745.0776859504094</v>
      </c>
      <c r="H442" s="2"/>
      <c r="I442" s="2"/>
      <c r="J442" s="2"/>
      <c r="K442" s="2">
        <f>'ZBud Extract Monthly'!C441</f>
        <v>20725.900000000001</v>
      </c>
      <c r="L442" s="2">
        <f>'ZBud Extract Monthly'!K441</f>
        <v>117.1</v>
      </c>
      <c r="M442" s="2">
        <f>'ZBud Extract Monthly'!L441</f>
        <v>18.2</v>
      </c>
      <c r="N442" s="2">
        <f>'ZBud Extract Monthly'!M441</f>
        <v>0</v>
      </c>
      <c r="O442" s="2">
        <f>'ZBud Extract Monthly'!V441</f>
        <v>3270.42</v>
      </c>
      <c r="P442" s="2">
        <f>'ZBud Extract Monthly'!D441</f>
        <v>1887.8</v>
      </c>
      <c r="Q442" s="2">
        <f>'ZBud Extract Monthly'!E441</f>
        <v>717.5</v>
      </c>
      <c r="R442" s="2">
        <f>'ZBud Extract Monthly'!F441</f>
        <v>212.9</v>
      </c>
      <c r="S442" s="2">
        <f>'ZBud Extract Monthly'!G441</f>
        <v>3766.2</v>
      </c>
      <c r="T442" s="2">
        <f>'NRL Extract'!D441</f>
        <v>1.1100000000000003</v>
      </c>
      <c r="U442" s="2">
        <f>'ZBud Extract Monthly'!H441</f>
        <v>12580.7</v>
      </c>
      <c r="V442" s="2">
        <f>'ZBud Extract Monthly'!U441</f>
        <v>156.44999999999999</v>
      </c>
      <c r="W442" s="2">
        <f>'ZBud Extract Monthly'!O441</f>
        <v>277.52999999999997</v>
      </c>
      <c r="X442" s="2">
        <f>'ZBud Extract Monthly'!N441</f>
        <v>40.83</v>
      </c>
      <c r="Y442" s="2">
        <f>'Strm Hydr Analysis'!F445</f>
        <v>24455.226446280991</v>
      </c>
      <c r="Z442" s="2"/>
      <c r="AA442" s="2"/>
      <c r="AB442" s="2"/>
      <c r="AC442" s="2"/>
      <c r="AD442" s="2"/>
      <c r="AE442" s="2"/>
      <c r="AF442" s="2"/>
    </row>
    <row r="443" spans="2:32" x14ac:dyDescent="0.3">
      <c r="B443">
        <f t="shared" si="9"/>
        <v>2026</v>
      </c>
      <c r="C443">
        <f t="shared" si="10"/>
        <v>3</v>
      </c>
      <c r="D443">
        <f t="shared" si="11"/>
        <v>2026</v>
      </c>
      <c r="E443" s="2">
        <f>'Divs Extract'!D442+'ZBud Extract Monthly'!O442</f>
        <v>418.34982646420821</v>
      </c>
      <c r="F443" s="2">
        <f>'Strm Hydr Analysis'!D446</f>
        <v>24842.816528925625</v>
      </c>
      <c r="G443" s="2">
        <f>'Strm Hydr Analysis'!E446</f>
        <v>10958.439669421501</v>
      </c>
      <c r="H443" s="2"/>
      <c r="I443" s="2"/>
      <c r="J443" s="2"/>
      <c r="K443" s="2">
        <f>'ZBud Extract Monthly'!C442</f>
        <v>30262.3</v>
      </c>
      <c r="L443" s="2">
        <f>'ZBud Extract Monthly'!K442</f>
        <v>177.7</v>
      </c>
      <c r="M443" s="2">
        <f>'ZBud Extract Monthly'!L442</f>
        <v>21.7</v>
      </c>
      <c r="N443" s="2">
        <f>'ZBud Extract Monthly'!M442</f>
        <v>0</v>
      </c>
      <c r="O443" s="2">
        <f>'ZBud Extract Monthly'!V442</f>
        <v>3495.34</v>
      </c>
      <c r="P443" s="2">
        <f>'ZBud Extract Monthly'!D442</f>
        <v>2927.2</v>
      </c>
      <c r="Q443" s="2">
        <f>'ZBud Extract Monthly'!E442</f>
        <v>1029.8</v>
      </c>
      <c r="R443" s="2">
        <f>'ZBud Extract Monthly'!F442</f>
        <v>506.6</v>
      </c>
      <c r="S443" s="2">
        <f>'ZBud Extract Monthly'!G442</f>
        <v>6222.4</v>
      </c>
      <c r="T443" s="2">
        <f>'NRL Extract'!D442</f>
        <v>1.8520000000000001</v>
      </c>
      <c r="U443" s="2">
        <f>'ZBud Extract Monthly'!H442</f>
        <v>16208</v>
      </c>
      <c r="V443" s="2">
        <f>'ZBud Extract Monthly'!U442</f>
        <v>836.06</v>
      </c>
      <c r="W443" s="2">
        <f>'ZBud Extract Monthly'!O442</f>
        <v>307.27</v>
      </c>
      <c r="X443" s="2">
        <f>'ZBud Extract Monthly'!N442</f>
        <v>51.55</v>
      </c>
      <c r="Y443" s="2">
        <f>'Strm Hydr Analysis'!F446</f>
        <v>28455.213223140508</v>
      </c>
      <c r="Z443" s="2"/>
      <c r="AA443" s="2"/>
      <c r="AB443" s="2"/>
      <c r="AC443" s="2"/>
      <c r="AD443" s="2"/>
      <c r="AE443" s="2"/>
      <c r="AF443" s="2"/>
    </row>
    <row r="444" spans="2:32" x14ac:dyDescent="0.3">
      <c r="B444">
        <f t="shared" si="9"/>
        <v>2026</v>
      </c>
      <c r="C444">
        <f t="shared" si="10"/>
        <v>4</v>
      </c>
      <c r="D444">
        <f t="shared" si="11"/>
        <v>2026</v>
      </c>
      <c r="E444" s="2">
        <f>'Divs Extract'!D443+'ZBud Extract Monthly'!O443</f>
        <v>432.62160567995636</v>
      </c>
      <c r="F444" s="2">
        <f>'Strm Hydr Analysis'!D447</f>
        <v>23887.576859504141</v>
      </c>
      <c r="G444" s="2">
        <f>'Strm Hydr Analysis'!E447</f>
        <v>7780.1454545454517</v>
      </c>
      <c r="H444" s="2"/>
      <c r="I444" s="2"/>
      <c r="J444" s="2"/>
      <c r="K444" s="2">
        <f>'ZBud Extract Monthly'!C443</f>
        <v>26237.9</v>
      </c>
      <c r="L444" s="2">
        <f>'ZBud Extract Monthly'!K443</f>
        <v>834.09999999999991</v>
      </c>
      <c r="M444" s="2">
        <f>'ZBud Extract Monthly'!L443</f>
        <v>22.5</v>
      </c>
      <c r="N444" s="2">
        <f>'ZBud Extract Monthly'!M443</f>
        <v>0</v>
      </c>
      <c r="O444" s="2">
        <f>'ZBud Extract Monthly'!V443</f>
        <v>3133.64</v>
      </c>
      <c r="P444" s="2">
        <f>'ZBud Extract Monthly'!D443</f>
        <v>3193.2</v>
      </c>
      <c r="Q444" s="2">
        <f>'ZBud Extract Monthly'!E443</f>
        <v>1390.1</v>
      </c>
      <c r="R444" s="2">
        <f>'ZBud Extract Monthly'!F443</f>
        <v>545.6</v>
      </c>
      <c r="S444" s="2">
        <f>'ZBud Extract Monthly'!G443</f>
        <v>5016.8999999999996</v>
      </c>
      <c r="T444" s="2">
        <f>'NRL Extract'!D443</f>
        <v>1.8399999999999996</v>
      </c>
      <c r="U444" s="2">
        <f>'ZBud Extract Monthly'!H443</f>
        <v>9229</v>
      </c>
      <c r="V444" s="2">
        <f>'ZBud Extract Monthly'!U443</f>
        <v>182.79</v>
      </c>
      <c r="W444" s="2">
        <f>'ZBud Extract Monthly'!O443</f>
        <v>297.36</v>
      </c>
      <c r="X444" s="2">
        <f>'ZBud Extract Monthly'!N443</f>
        <v>73.88</v>
      </c>
      <c r="Y444" s="2">
        <f>'Strm Hydr Analysis'!F447</f>
        <v>26984.290909090905</v>
      </c>
      <c r="Z444" s="2"/>
      <c r="AA444" s="2"/>
      <c r="AB444" s="2"/>
      <c r="AC444" s="2"/>
      <c r="AD444" s="2"/>
      <c r="AE444" s="2"/>
      <c r="AF444" s="2"/>
    </row>
    <row r="445" spans="2:32" x14ac:dyDescent="0.3">
      <c r="B445">
        <f t="shared" si="9"/>
        <v>2026</v>
      </c>
      <c r="C445">
        <f t="shared" si="10"/>
        <v>5</v>
      </c>
      <c r="D445">
        <f t="shared" si="11"/>
        <v>2026</v>
      </c>
      <c r="E445" s="2">
        <f>'Divs Extract'!D444+'ZBud Extract Monthly'!O444</f>
        <v>498.87846560846555</v>
      </c>
      <c r="F445" s="2">
        <f>'Strm Hydr Analysis'!D448</f>
        <v>25026.029752066115</v>
      </c>
      <c r="G445" s="2">
        <f>'Strm Hydr Analysis'!E448</f>
        <v>856.52231404958707</v>
      </c>
      <c r="H445" s="2"/>
      <c r="I445" s="2"/>
      <c r="J445" s="2"/>
      <c r="K445" s="2">
        <f>'ZBud Extract Monthly'!C444</f>
        <v>1335.2</v>
      </c>
      <c r="L445" s="2">
        <f>'ZBud Extract Monthly'!K444</f>
        <v>5870.8</v>
      </c>
      <c r="M445" s="2">
        <f>'ZBud Extract Monthly'!L444</f>
        <v>35</v>
      </c>
      <c r="N445" s="2">
        <f>'ZBud Extract Monthly'!M444</f>
        <v>0</v>
      </c>
      <c r="O445" s="2">
        <f>'ZBud Extract Monthly'!V444</f>
        <v>3038.8</v>
      </c>
      <c r="P445" s="2">
        <f>'ZBud Extract Monthly'!D444</f>
        <v>5492.5</v>
      </c>
      <c r="Q445" s="2">
        <f>'ZBud Extract Monthly'!E444</f>
        <v>1362.1</v>
      </c>
      <c r="R445" s="2">
        <f>'ZBud Extract Monthly'!F444</f>
        <v>756.6</v>
      </c>
      <c r="S445" s="2">
        <f>'ZBud Extract Monthly'!G444</f>
        <v>4384</v>
      </c>
      <c r="T445" s="2">
        <f>'NRL Extract'!D444</f>
        <v>3.6099999999999994</v>
      </c>
      <c r="U445" s="2">
        <f>'ZBud Extract Monthly'!H444</f>
        <v>2902.2999999999997</v>
      </c>
      <c r="V445" s="2">
        <f>'ZBud Extract Monthly'!U444</f>
        <v>95.39</v>
      </c>
      <c r="W445" s="2">
        <f>'ZBud Extract Monthly'!O444</f>
        <v>307.27</v>
      </c>
      <c r="X445" s="2">
        <f>'ZBud Extract Monthly'!N444</f>
        <v>133.41</v>
      </c>
      <c r="Y445" s="2">
        <f>'Strm Hydr Analysis'!F448</f>
        <v>26348.965289256186</v>
      </c>
      <c r="Z445" s="2"/>
      <c r="AA445" s="2"/>
      <c r="AB445" s="2"/>
      <c r="AC445" s="2"/>
      <c r="AD445" s="2"/>
      <c r="AE445" s="2"/>
      <c r="AF445" s="2"/>
    </row>
    <row r="446" spans="2:32" x14ac:dyDescent="0.3">
      <c r="B446">
        <f t="shared" si="9"/>
        <v>2026</v>
      </c>
      <c r="C446">
        <f t="shared" si="10"/>
        <v>6</v>
      </c>
      <c r="D446">
        <f t="shared" si="11"/>
        <v>2026</v>
      </c>
      <c r="E446" s="2">
        <f>'Divs Extract'!D445+'ZBud Extract Monthly'!O445</f>
        <v>526.62162037037035</v>
      </c>
      <c r="F446" s="2">
        <f>'Strm Hydr Analysis'!D449</f>
        <v>24258.109090909096</v>
      </c>
      <c r="G446" s="2">
        <f>'Strm Hydr Analysis'!E449</f>
        <v>828.89256198347141</v>
      </c>
      <c r="H446" s="2"/>
      <c r="I446" s="2"/>
      <c r="J446" s="2"/>
      <c r="K446" s="2">
        <f>'ZBud Extract Monthly'!C445</f>
        <v>459.79999999999995</v>
      </c>
      <c r="L446" s="2">
        <f>'ZBud Extract Monthly'!K445</f>
        <v>6361.4</v>
      </c>
      <c r="M446" s="2">
        <f>'ZBud Extract Monthly'!L445</f>
        <v>44</v>
      </c>
      <c r="N446" s="2">
        <f>'ZBud Extract Monthly'!M445</f>
        <v>956</v>
      </c>
      <c r="O446" s="2">
        <f>'ZBud Extract Monthly'!V445</f>
        <v>1461.25</v>
      </c>
      <c r="P446" s="2">
        <f>'ZBud Extract Monthly'!D445</f>
        <v>5889.7000000000007</v>
      </c>
      <c r="Q446" s="2">
        <f>'ZBud Extract Monthly'!E445</f>
        <v>496.2</v>
      </c>
      <c r="R446" s="2">
        <f>'ZBud Extract Monthly'!F445</f>
        <v>396.3</v>
      </c>
      <c r="S446" s="2">
        <f>'ZBud Extract Monthly'!G445</f>
        <v>1925.5</v>
      </c>
      <c r="T446" s="2">
        <f>'NRL Extract'!D445</f>
        <v>4.3419999999999987</v>
      </c>
      <c r="U446" s="2">
        <f>'ZBud Extract Monthly'!H445</f>
        <v>1464.5000000000002</v>
      </c>
      <c r="V446" s="2">
        <f>'ZBud Extract Monthly'!U445</f>
        <v>201.6</v>
      </c>
      <c r="W446" s="2">
        <f>'ZBud Extract Monthly'!O445</f>
        <v>297.36</v>
      </c>
      <c r="X446" s="2">
        <f>'ZBud Extract Monthly'!N445</f>
        <v>155.52000000000001</v>
      </c>
      <c r="Y446" s="2">
        <f>'Strm Hydr Analysis'!F449</f>
        <v>25312.224793388436</v>
      </c>
      <c r="Z446" s="2"/>
      <c r="AA446" s="2"/>
      <c r="AB446" s="2"/>
      <c r="AC446" s="2"/>
      <c r="AD446" s="2"/>
      <c r="AE446" s="2"/>
      <c r="AF446" s="2"/>
    </row>
    <row r="447" spans="2:32" x14ac:dyDescent="0.3">
      <c r="B447">
        <f t="shared" si="9"/>
        <v>2026</v>
      </c>
      <c r="C447">
        <f t="shared" si="10"/>
        <v>7</v>
      </c>
      <c r="D447">
        <f t="shared" si="11"/>
        <v>2026</v>
      </c>
      <c r="E447" s="2">
        <f>'Divs Extract'!D446+'ZBud Extract Monthly'!O446</f>
        <v>573.70229428848006</v>
      </c>
      <c r="F447" s="2">
        <f>'Strm Hydr Analysis'!D450</f>
        <v>25220.370247933883</v>
      </c>
      <c r="G447" s="2">
        <f>'Strm Hydr Analysis'!E450</f>
        <v>856.52231404958707</v>
      </c>
      <c r="H447" s="2"/>
      <c r="I447" s="2"/>
      <c r="J447" s="2"/>
      <c r="K447" s="2">
        <f>'ZBud Extract Monthly'!C446</f>
        <v>187.2</v>
      </c>
      <c r="L447" s="2">
        <f>'ZBud Extract Monthly'!K446</f>
        <v>6882.1</v>
      </c>
      <c r="M447" s="2">
        <f>'ZBud Extract Monthly'!L446</f>
        <v>62.9</v>
      </c>
      <c r="N447" s="2">
        <f>'ZBud Extract Monthly'!M446</f>
        <v>628</v>
      </c>
      <c r="O447" s="2">
        <f>'ZBud Extract Monthly'!V446</f>
        <v>983.54</v>
      </c>
      <c r="P447" s="2">
        <f>'ZBud Extract Monthly'!D446</f>
        <v>5682</v>
      </c>
      <c r="Q447" s="2">
        <f>'ZBud Extract Monthly'!E446</f>
        <v>467.7</v>
      </c>
      <c r="R447" s="2">
        <f>'ZBud Extract Monthly'!F446</f>
        <v>631.9</v>
      </c>
      <c r="S447" s="2">
        <f>'ZBud Extract Monthly'!G446</f>
        <v>707</v>
      </c>
      <c r="T447" s="2">
        <f>'NRL Extract'!D446</f>
        <v>5.1890000000000001</v>
      </c>
      <c r="U447" s="2">
        <f>'ZBud Extract Monthly'!H446</f>
        <v>1526.3</v>
      </c>
      <c r="V447" s="2">
        <f>'ZBud Extract Monthly'!U446</f>
        <v>731.12</v>
      </c>
      <c r="W447" s="2">
        <f>'ZBud Extract Monthly'!O446</f>
        <v>307.27</v>
      </c>
      <c r="X447" s="2">
        <f>'ZBud Extract Monthly'!N446</f>
        <v>181.39</v>
      </c>
      <c r="Y447" s="2">
        <f>'Strm Hydr Analysis'!F450</f>
        <v>26245.408264462803</v>
      </c>
      <c r="Z447" s="2"/>
      <c r="AA447" s="2"/>
      <c r="AB447" s="2"/>
      <c r="AC447" s="2"/>
      <c r="AD447" s="2"/>
      <c r="AE447" s="2"/>
      <c r="AF447" s="2"/>
    </row>
    <row r="448" spans="2:32" x14ac:dyDescent="0.3">
      <c r="B448">
        <f t="shared" si="9"/>
        <v>2026</v>
      </c>
      <c r="C448">
        <f t="shared" si="10"/>
        <v>8</v>
      </c>
      <c r="D448">
        <f t="shared" si="11"/>
        <v>2026</v>
      </c>
      <c r="E448" s="2">
        <f>'Divs Extract'!D447+'ZBud Extract Monthly'!O447</f>
        <v>579.95786576631895</v>
      </c>
      <c r="F448" s="2">
        <f>'Strm Hydr Analysis'!D451</f>
        <v>24992.310743801652</v>
      </c>
      <c r="G448" s="2">
        <f>'Strm Hydr Analysis'!E451</f>
        <v>856.52231404958707</v>
      </c>
      <c r="H448" s="2"/>
      <c r="I448" s="2"/>
      <c r="J448" s="2"/>
      <c r="K448" s="2">
        <f>'ZBud Extract Monthly'!C447</f>
        <v>0</v>
      </c>
      <c r="L448" s="2">
        <f>'ZBud Extract Monthly'!K447</f>
        <v>5089.7</v>
      </c>
      <c r="M448" s="2">
        <f>'ZBud Extract Monthly'!L447</f>
        <v>78.2</v>
      </c>
      <c r="N448" s="2">
        <f>'ZBud Extract Monthly'!M447</f>
        <v>0</v>
      </c>
      <c r="O448" s="2">
        <f>'ZBud Extract Monthly'!V447</f>
        <v>1133.2</v>
      </c>
      <c r="P448" s="2">
        <f>'ZBud Extract Monthly'!D447</f>
        <v>4688.5</v>
      </c>
      <c r="Q448" s="2">
        <f>'ZBud Extract Monthly'!E447</f>
        <v>386.5</v>
      </c>
      <c r="R448" s="2">
        <f>'ZBud Extract Monthly'!F447</f>
        <v>483.7</v>
      </c>
      <c r="S448" s="2">
        <f>'ZBud Extract Monthly'!G447</f>
        <v>363.4</v>
      </c>
      <c r="T448" s="2">
        <f>'NRL Extract'!D447</f>
        <v>4.9120000000000008</v>
      </c>
      <c r="U448" s="2">
        <f>'ZBud Extract Monthly'!H447</f>
        <v>1327.6</v>
      </c>
      <c r="V448" s="2">
        <f>'ZBud Extract Monthly'!U447</f>
        <v>403.47</v>
      </c>
      <c r="W448" s="2">
        <f>'ZBud Extract Monthly'!O447</f>
        <v>307.27</v>
      </c>
      <c r="X448" s="2">
        <f>'ZBud Extract Monthly'!N447</f>
        <v>164.65</v>
      </c>
      <c r="Y448" s="2">
        <f>'Strm Hydr Analysis'!F451</f>
        <v>25949.137190082645</v>
      </c>
      <c r="Z448" s="2"/>
      <c r="AA448" s="2"/>
      <c r="AB448" s="2"/>
      <c r="AC448" s="2"/>
      <c r="AD448" s="2"/>
      <c r="AE448" s="2"/>
      <c r="AF448" s="2"/>
    </row>
    <row r="449" spans="2:32" x14ac:dyDescent="0.3">
      <c r="B449">
        <f t="shared" si="9"/>
        <v>2026</v>
      </c>
      <c r="C449">
        <f t="shared" si="10"/>
        <v>9</v>
      </c>
      <c r="D449">
        <f t="shared" si="11"/>
        <v>2026</v>
      </c>
      <c r="E449" s="2">
        <f>'Divs Extract'!D448+'ZBud Extract Monthly'!O448</f>
        <v>542.63809523809527</v>
      </c>
      <c r="F449" s="2">
        <f>'Strm Hydr Analysis'!D452</f>
        <v>23909.216528925626</v>
      </c>
      <c r="G449" s="2">
        <f>'Strm Hydr Analysis'!E452</f>
        <v>2018.7966942148744</v>
      </c>
      <c r="H449" s="2"/>
      <c r="I449" s="2"/>
      <c r="J449" s="2"/>
      <c r="K449" s="2">
        <f>'ZBud Extract Monthly'!C448</f>
        <v>5555.3</v>
      </c>
      <c r="L449" s="2">
        <f>'ZBud Extract Monthly'!K448</f>
        <v>2131.9</v>
      </c>
      <c r="M449" s="2">
        <f>'ZBud Extract Monthly'!L448</f>
        <v>62.9</v>
      </c>
      <c r="N449" s="2">
        <f>'ZBud Extract Monthly'!M448</f>
        <v>1171.2</v>
      </c>
      <c r="O449" s="2">
        <f>'ZBud Extract Monthly'!V448</f>
        <v>1097.43</v>
      </c>
      <c r="P449" s="2">
        <f>'ZBud Extract Monthly'!D448</f>
        <v>2734.5</v>
      </c>
      <c r="Q449" s="2">
        <f>'ZBud Extract Monthly'!E448</f>
        <v>555.9</v>
      </c>
      <c r="R449" s="2">
        <f>'ZBud Extract Monthly'!F448</f>
        <v>311.2</v>
      </c>
      <c r="S449" s="2">
        <f>'ZBud Extract Monthly'!G448</f>
        <v>1158.8</v>
      </c>
      <c r="T449" s="2">
        <f>'NRL Extract'!D448</f>
        <v>4.2219999999999986</v>
      </c>
      <c r="U449" s="2">
        <f>'ZBud Extract Monthly'!H448</f>
        <v>1167.2</v>
      </c>
      <c r="V449" s="2">
        <f>'ZBud Extract Monthly'!U448</f>
        <v>290.58</v>
      </c>
      <c r="W449" s="2">
        <f>'ZBud Extract Monthly'!O448</f>
        <v>297.36</v>
      </c>
      <c r="X449" s="2">
        <f>'ZBud Extract Monthly'!N448</f>
        <v>131.91</v>
      </c>
      <c r="Y449" s="2">
        <f>'Strm Hydr Analysis'!F452</f>
        <v>25106.657851239659</v>
      </c>
      <c r="Z449" s="2"/>
      <c r="AA449" s="2"/>
      <c r="AB449" s="2"/>
      <c r="AC449" s="2"/>
      <c r="AD449" s="2"/>
      <c r="AE449" s="2"/>
      <c r="AF449" s="2"/>
    </row>
    <row r="450" spans="2:32" x14ac:dyDescent="0.3">
      <c r="B450">
        <f t="shared" si="9"/>
        <v>2026</v>
      </c>
      <c r="C450">
        <f t="shared" si="10"/>
        <v>10</v>
      </c>
      <c r="D450">
        <f t="shared" si="11"/>
        <v>2027</v>
      </c>
      <c r="E450" s="2">
        <f>'Divs Extract'!D449+'ZBud Extract Monthly'!O449</f>
        <v>478.01689417177914</v>
      </c>
      <c r="F450" s="2">
        <f>'Strm Hydr Analysis'!D453</f>
        <v>24555.352066115713</v>
      </c>
      <c r="G450" s="2">
        <f>'Strm Hydr Analysis'!E453</f>
        <v>856.52231404958707</v>
      </c>
      <c r="H450" s="2"/>
      <c r="I450" s="2"/>
      <c r="J450" s="2"/>
      <c r="K450" s="2">
        <f>'ZBud Extract Monthly'!C449</f>
        <v>0</v>
      </c>
      <c r="L450" s="2">
        <f>'ZBud Extract Monthly'!K449</f>
        <v>3733.7</v>
      </c>
      <c r="M450" s="2">
        <f>'ZBud Extract Monthly'!L449</f>
        <v>44</v>
      </c>
      <c r="N450" s="2">
        <f>'ZBud Extract Monthly'!M449</f>
        <v>997.8</v>
      </c>
      <c r="O450" s="2">
        <f>'ZBud Extract Monthly'!V449</f>
        <v>1144.54</v>
      </c>
      <c r="P450" s="2">
        <f>'ZBud Extract Monthly'!D449</f>
        <v>2489</v>
      </c>
      <c r="Q450" s="2">
        <f>'ZBud Extract Monthly'!E449</f>
        <v>561.70000000000005</v>
      </c>
      <c r="R450" s="2">
        <f>'ZBud Extract Monthly'!F449</f>
        <v>337.3</v>
      </c>
      <c r="S450" s="2">
        <f>'ZBud Extract Monthly'!G449</f>
        <v>1030.7</v>
      </c>
      <c r="T450" s="2">
        <f>'NRL Extract'!D449</f>
        <v>2.6209999999999991</v>
      </c>
      <c r="U450" s="2">
        <f>'ZBud Extract Monthly'!H449</f>
        <v>1489</v>
      </c>
      <c r="V450" s="2">
        <f>'ZBud Extract Monthly'!U449</f>
        <v>259.43</v>
      </c>
      <c r="W450" s="2">
        <f>'ZBud Extract Monthly'!O449</f>
        <v>307.27</v>
      </c>
      <c r="X450" s="2">
        <f>'ZBud Extract Monthly'!N449</f>
        <v>89.14</v>
      </c>
      <c r="Y450" s="2">
        <f>'Strm Hydr Analysis'!F453</f>
        <v>25414.433057851234</v>
      </c>
      <c r="Z450" s="2"/>
      <c r="AA450" s="2"/>
      <c r="AB450" s="2"/>
      <c r="AC450" s="2"/>
      <c r="AD450" s="2"/>
      <c r="AE450" s="2"/>
      <c r="AF450" s="2"/>
    </row>
    <row r="451" spans="2:32" x14ac:dyDescent="0.3">
      <c r="B451">
        <f t="shared" si="9"/>
        <v>2026</v>
      </c>
      <c r="C451">
        <f t="shared" si="10"/>
        <v>11</v>
      </c>
      <c r="D451">
        <f t="shared" si="11"/>
        <v>2027</v>
      </c>
      <c r="E451" s="2">
        <f>'Divs Extract'!D450+'ZBud Extract Monthly'!O450</f>
        <v>402.64270214943713</v>
      </c>
      <c r="F451" s="2">
        <f>'Strm Hydr Analysis'!D454</f>
        <v>23578.333884297528</v>
      </c>
      <c r="G451" s="2">
        <f>'Strm Hydr Analysis'!E454</f>
        <v>2164.8595041322315</v>
      </c>
      <c r="H451" s="2"/>
      <c r="I451" s="2"/>
      <c r="J451" s="2"/>
      <c r="K451" s="2">
        <f>'ZBud Extract Monthly'!C450</f>
        <v>10610.7</v>
      </c>
      <c r="L451" s="2">
        <f>'ZBud Extract Monthly'!K450</f>
        <v>1274.9000000000001</v>
      </c>
      <c r="M451" s="2">
        <f>'ZBud Extract Monthly'!L450</f>
        <v>27.9</v>
      </c>
      <c r="N451" s="2">
        <f>'ZBud Extract Monthly'!M450</f>
        <v>876.1</v>
      </c>
      <c r="O451" s="2">
        <f>'ZBud Extract Monthly'!V450</f>
        <v>1209.18</v>
      </c>
      <c r="P451" s="2">
        <f>'ZBud Extract Monthly'!D450</f>
        <v>1621.3999999999999</v>
      </c>
      <c r="Q451" s="2">
        <f>'ZBud Extract Monthly'!E450</f>
        <v>463.8</v>
      </c>
      <c r="R451" s="2">
        <f>'ZBud Extract Monthly'!F450</f>
        <v>187.4</v>
      </c>
      <c r="S451" s="2">
        <f>'ZBud Extract Monthly'!G450</f>
        <v>1285.8</v>
      </c>
      <c r="T451" s="2">
        <f>'NRL Extract'!D450</f>
        <v>1.9629999999999996</v>
      </c>
      <c r="U451" s="2">
        <f>'ZBud Extract Monthly'!H450</f>
        <v>2313.7999999999997</v>
      </c>
      <c r="V451" s="2">
        <f>'ZBud Extract Monthly'!U450</f>
        <v>199.72</v>
      </c>
      <c r="W451" s="2">
        <f>'ZBud Extract Monthly'!O450</f>
        <v>297.36</v>
      </c>
      <c r="X451" s="2">
        <f>'ZBud Extract Monthly'!N450</f>
        <v>55.18</v>
      </c>
      <c r="Y451" s="2">
        <f>'Strm Hydr Analysis'!F454</f>
        <v>24880.125619834704</v>
      </c>
      <c r="Z451" s="2"/>
      <c r="AA451" s="2"/>
      <c r="AB451" s="2"/>
      <c r="AC451" s="2"/>
      <c r="AD451" s="2"/>
      <c r="AE451" s="2"/>
      <c r="AF451" s="2"/>
    </row>
    <row r="452" spans="2:32" x14ac:dyDescent="0.3">
      <c r="B452">
        <f t="shared" si="9"/>
        <v>2026</v>
      </c>
      <c r="C452">
        <f t="shared" si="10"/>
        <v>12</v>
      </c>
      <c r="D452">
        <f t="shared" si="11"/>
        <v>2027</v>
      </c>
      <c r="E452" s="2">
        <f>'Divs Extract'!D451+'ZBud Extract Monthly'!O451</f>
        <v>393.28186848436246</v>
      </c>
      <c r="F452" s="2">
        <f>'Strm Hydr Analysis'!D455</f>
        <v>24095.603305785131</v>
      </c>
      <c r="G452" s="2">
        <f>'Strm Hydr Analysis'!E455</f>
        <v>2503.5768595041341</v>
      </c>
      <c r="H452" s="2"/>
      <c r="I452" s="2"/>
      <c r="J452" s="2"/>
      <c r="K452" s="2">
        <f>'ZBud Extract Monthly'!C451</f>
        <v>8145.9000000000005</v>
      </c>
      <c r="L452" s="2">
        <f>'ZBud Extract Monthly'!K451</f>
        <v>367.7</v>
      </c>
      <c r="M452" s="2">
        <f>'ZBud Extract Monthly'!L451</f>
        <v>23.4</v>
      </c>
      <c r="N452" s="2">
        <f>'ZBud Extract Monthly'!M451</f>
        <v>811.6</v>
      </c>
      <c r="O452" s="2">
        <f>'ZBud Extract Monthly'!V451</f>
        <v>1520.92</v>
      </c>
      <c r="P452" s="2">
        <f>'ZBud Extract Monthly'!D451</f>
        <v>1299.5</v>
      </c>
      <c r="Q452" s="2">
        <f>'ZBud Extract Monthly'!E451</f>
        <v>584.20000000000005</v>
      </c>
      <c r="R452" s="2">
        <f>'ZBud Extract Monthly'!F451</f>
        <v>124.6</v>
      </c>
      <c r="S452" s="2">
        <f>'ZBud Extract Monthly'!G451</f>
        <v>1988.8</v>
      </c>
      <c r="T452" s="2">
        <f>'NRL Extract'!D451</f>
        <v>1.2530000000000003</v>
      </c>
      <c r="U452" s="2">
        <f>'ZBud Extract Monthly'!H451</f>
        <v>2829.7</v>
      </c>
      <c r="V452" s="2">
        <f>'ZBud Extract Monthly'!U451</f>
        <v>150</v>
      </c>
      <c r="W452" s="2">
        <f>'ZBud Extract Monthly'!O451</f>
        <v>307.27</v>
      </c>
      <c r="X452" s="2">
        <f>'ZBud Extract Monthly'!N451</f>
        <v>52.1</v>
      </c>
      <c r="Y452" s="2">
        <f>'Strm Hydr Analysis'!F455</f>
        <v>25454.717355371897</v>
      </c>
      <c r="Z452" s="2"/>
      <c r="AA452" s="2"/>
      <c r="AB452" s="2"/>
      <c r="AC452" s="2"/>
      <c r="AD452" s="2"/>
      <c r="AE452" s="2"/>
      <c r="AF452" s="2"/>
    </row>
    <row r="453" spans="2:32" x14ac:dyDescent="0.3">
      <c r="B453">
        <f t="shared" si="9"/>
        <v>2027</v>
      </c>
      <c r="C453">
        <f t="shared" si="10"/>
        <v>1</v>
      </c>
      <c r="D453">
        <f t="shared" si="11"/>
        <v>2027</v>
      </c>
      <c r="E453" s="2">
        <f>'Divs Extract'!D452+'ZBud Extract Monthly'!O452</f>
        <v>391.94871130764375</v>
      </c>
      <c r="F453" s="2">
        <f>'Strm Hydr Analysis'!D456</f>
        <v>24709.963636363645</v>
      </c>
      <c r="G453" s="2">
        <f>'Strm Hydr Analysis'!E456</f>
        <v>8657.6330578512479</v>
      </c>
      <c r="H453" s="2"/>
      <c r="I453" s="2"/>
      <c r="J453" s="2"/>
      <c r="K453" s="2">
        <f>'ZBud Extract Monthly'!C452</f>
        <v>26542</v>
      </c>
      <c r="L453" s="2">
        <f>'ZBud Extract Monthly'!K452</f>
        <v>370.9</v>
      </c>
      <c r="M453" s="2">
        <f>'ZBud Extract Monthly'!L452</f>
        <v>18.899999999999999</v>
      </c>
      <c r="N453" s="2">
        <f>'ZBud Extract Monthly'!M452</f>
        <v>787</v>
      </c>
      <c r="O453" s="2">
        <f>'ZBud Extract Monthly'!V452</f>
        <v>2952.78</v>
      </c>
      <c r="P453" s="2">
        <f>'ZBud Extract Monthly'!D452</f>
        <v>1584.3999999999999</v>
      </c>
      <c r="Q453" s="2">
        <f>'ZBud Extract Monthly'!E452</f>
        <v>693.5</v>
      </c>
      <c r="R453" s="2">
        <f>'ZBud Extract Monthly'!F452</f>
        <v>143.4</v>
      </c>
      <c r="S453" s="2">
        <f>'ZBud Extract Monthly'!G452</f>
        <v>2521.5</v>
      </c>
      <c r="T453" s="2">
        <f>'NRL Extract'!D452</f>
        <v>1.5919999999999996</v>
      </c>
      <c r="U453" s="2">
        <f>'ZBud Extract Monthly'!H452</f>
        <v>12850</v>
      </c>
      <c r="V453" s="2">
        <f>'ZBud Extract Monthly'!U452</f>
        <v>221.58</v>
      </c>
      <c r="W453" s="2">
        <f>'ZBud Extract Monthly'!O452</f>
        <v>307.27</v>
      </c>
      <c r="X453" s="2">
        <f>'ZBud Extract Monthly'!N452</f>
        <v>46.19</v>
      </c>
      <c r="Y453" s="2">
        <f>'Strm Hydr Analysis'!F456</f>
        <v>27952.661157024799</v>
      </c>
      <c r="Z453" s="2"/>
      <c r="AA453" s="2"/>
      <c r="AB453" s="2"/>
      <c r="AC453" s="2"/>
      <c r="AD453" s="2"/>
      <c r="AE453" s="2"/>
      <c r="AF453" s="2"/>
    </row>
    <row r="454" spans="2:32" x14ac:dyDescent="0.3">
      <c r="B454">
        <f t="shared" si="9"/>
        <v>2027</v>
      </c>
      <c r="C454">
        <f t="shared" si="10"/>
        <v>2</v>
      </c>
      <c r="D454">
        <f t="shared" si="11"/>
        <v>2027</v>
      </c>
      <c r="E454" s="2">
        <f>'Divs Extract'!D453+'ZBud Extract Monthly'!O453</f>
        <v>353.57253393665155</v>
      </c>
      <c r="F454" s="2">
        <f>'Strm Hydr Analysis'!D457</f>
        <v>22726.155371900826</v>
      </c>
      <c r="G454" s="2">
        <f>'Strm Hydr Analysis'!E457</f>
        <v>10402.294214876036</v>
      </c>
      <c r="H454" s="2"/>
      <c r="I454" s="2"/>
      <c r="J454" s="2"/>
      <c r="K454" s="2">
        <f>'ZBud Extract Monthly'!C453</f>
        <v>31321.600000000002</v>
      </c>
      <c r="L454" s="2">
        <f>'ZBud Extract Monthly'!K453</f>
        <v>154.19999999999999</v>
      </c>
      <c r="M454" s="2">
        <f>'ZBud Extract Monthly'!L453</f>
        <v>18.899999999999999</v>
      </c>
      <c r="N454" s="2">
        <f>'ZBud Extract Monthly'!M453</f>
        <v>0</v>
      </c>
      <c r="O454" s="2">
        <f>'ZBud Extract Monthly'!V453</f>
        <v>2697.33</v>
      </c>
      <c r="P454" s="2">
        <f>'ZBud Extract Monthly'!D453</f>
        <v>2107.1999999999998</v>
      </c>
      <c r="Q454" s="2">
        <f>'ZBud Extract Monthly'!E453</f>
        <v>902.2</v>
      </c>
      <c r="R454" s="2">
        <f>'ZBud Extract Monthly'!F453</f>
        <v>198.5</v>
      </c>
      <c r="S454" s="2">
        <f>'ZBud Extract Monthly'!G453</f>
        <v>3362.1</v>
      </c>
      <c r="T454" s="2">
        <f>'NRL Extract'!D453</f>
        <v>1.1100000000000003</v>
      </c>
      <c r="U454" s="2">
        <f>'ZBud Extract Monthly'!H453</f>
        <v>14313.999999999998</v>
      </c>
      <c r="V454" s="2">
        <f>'ZBud Extract Monthly'!U453</f>
        <v>724.2</v>
      </c>
      <c r="W454" s="2">
        <f>'ZBud Extract Monthly'!O453</f>
        <v>277.52999999999997</v>
      </c>
      <c r="X454" s="2">
        <f>'ZBud Extract Monthly'!N453</f>
        <v>40.83</v>
      </c>
      <c r="Y454" s="2">
        <f>'Strm Hydr Analysis'!F457</f>
        <v>26283.471074380166</v>
      </c>
      <c r="Z454" s="2"/>
      <c r="AA454" s="2"/>
      <c r="AB454" s="2"/>
      <c r="AC454" s="2"/>
      <c r="AD454" s="2"/>
      <c r="AE454" s="2"/>
      <c r="AF454" s="2"/>
    </row>
    <row r="455" spans="2:32" x14ac:dyDescent="0.3">
      <c r="B455">
        <f t="shared" si="9"/>
        <v>2027</v>
      </c>
      <c r="C455">
        <f t="shared" si="10"/>
        <v>3</v>
      </c>
      <c r="D455">
        <f t="shared" si="11"/>
        <v>2027</v>
      </c>
      <c r="E455" s="2">
        <f>'Divs Extract'!D454+'ZBud Extract Monthly'!O454</f>
        <v>424.97845986984817</v>
      </c>
      <c r="F455" s="2">
        <f>'Strm Hydr Analysis'!D458</f>
        <v>25484.846280991736</v>
      </c>
      <c r="G455" s="2">
        <f>'Strm Hydr Analysis'!E458</f>
        <v>5383.5570247933856</v>
      </c>
      <c r="H455" s="2"/>
      <c r="I455" s="2"/>
      <c r="J455" s="2"/>
      <c r="K455" s="2">
        <f>'ZBud Extract Monthly'!C454</f>
        <v>17073</v>
      </c>
      <c r="L455" s="2">
        <f>'ZBud Extract Monthly'!K454</f>
        <v>10.199999999999999</v>
      </c>
      <c r="M455" s="2">
        <f>'ZBud Extract Monthly'!L454</f>
        <v>22.5</v>
      </c>
      <c r="N455" s="2">
        <f>'ZBud Extract Monthly'!M454</f>
        <v>0</v>
      </c>
      <c r="O455" s="2">
        <f>'ZBud Extract Monthly'!V454</f>
        <v>3889.85</v>
      </c>
      <c r="P455" s="2">
        <f>'ZBud Extract Monthly'!D454</f>
        <v>2958.7</v>
      </c>
      <c r="Q455" s="2">
        <f>'ZBud Extract Monthly'!E454</f>
        <v>1218.8</v>
      </c>
      <c r="R455" s="2">
        <f>'ZBud Extract Monthly'!F454</f>
        <v>435.8</v>
      </c>
      <c r="S455" s="2">
        <f>'ZBud Extract Monthly'!G454</f>
        <v>5221.5</v>
      </c>
      <c r="T455" s="2">
        <f>'NRL Extract'!D454</f>
        <v>1.8520000000000001</v>
      </c>
      <c r="U455" s="2">
        <f>'ZBud Extract Monthly'!H454</f>
        <v>8928.2000000000007</v>
      </c>
      <c r="V455" s="2">
        <f>'ZBud Extract Monthly'!U454</f>
        <v>151.82</v>
      </c>
      <c r="W455" s="2">
        <f>'ZBud Extract Monthly'!O454</f>
        <v>307.27</v>
      </c>
      <c r="X455" s="2">
        <f>'ZBud Extract Monthly'!N454</f>
        <v>51.55</v>
      </c>
      <c r="Y455" s="2">
        <f>'Strm Hydr Analysis'!F458</f>
        <v>28047.768595041318</v>
      </c>
      <c r="Z455" s="2"/>
      <c r="AA455" s="2"/>
      <c r="AB455" s="2"/>
      <c r="AC455" s="2"/>
      <c r="AD455" s="2"/>
      <c r="AE455" s="2"/>
      <c r="AF455" s="2"/>
    </row>
    <row r="456" spans="2:32" x14ac:dyDescent="0.3">
      <c r="B456">
        <f t="shared" si="9"/>
        <v>2027</v>
      </c>
      <c r="C456">
        <f t="shared" si="10"/>
        <v>4</v>
      </c>
      <c r="D456">
        <f t="shared" si="11"/>
        <v>2027</v>
      </c>
      <c r="E456" s="2">
        <f>'Divs Extract'!D455+'ZBud Extract Monthly'!O455</f>
        <v>432.79606557377053</v>
      </c>
      <c r="F456" s="2">
        <f>'Strm Hydr Analysis'!D459</f>
        <v>24248.171900826444</v>
      </c>
      <c r="G456" s="2">
        <f>'Strm Hydr Analysis'!E459</f>
        <v>1591.1999999999994</v>
      </c>
      <c r="H456" s="2"/>
      <c r="I456" s="2"/>
      <c r="J456" s="2"/>
      <c r="K456" s="2">
        <f>'ZBud Extract Monthly'!C455</f>
        <v>8678.6</v>
      </c>
      <c r="L456" s="2">
        <f>'ZBud Extract Monthly'!K455</f>
        <v>1917.2</v>
      </c>
      <c r="M456" s="2">
        <f>'ZBud Extract Monthly'!L455</f>
        <v>22.5</v>
      </c>
      <c r="N456" s="2">
        <f>'ZBud Extract Monthly'!M455</f>
        <v>0</v>
      </c>
      <c r="O456" s="2">
        <f>'ZBud Extract Monthly'!V455</f>
        <v>2966.47</v>
      </c>
      <c r="P456" s="2">
        <f>'ZBud Extract Monthly'!D455</f>
        <v>3383.1</v>
      </c>
      <c r="Q456" s="2">
        <f>'ZBud Extract Monthly'!E455</f>
        <v>1306</v>
      </c>
      <c r="R456" s="2">
        <f>'ZBud Extract Monthly'!F455</f>
        <v>589</v>
      </c>
      <c r="S456" s="2">
        <f>'ZBud Extract Monthly'!G455</f>
        <v>4789.3</v>
      </c>
      <c r="T456" s="2">
        <f>'NRL Extract'!D455</f>
        <v>1.8399999999999996</v>
      </c>
      <c r="U456" s="2">
        <f>'ZBud Extract Monthly'!H455</f>
        <v>2213.6</v>
      </c>
      <c r="V456" s="2">
        <f>'ZBud Extract Monthly'!U455</f>
        <v>99.28</v>
      </c>
      <c r="W456" s="2">
        <f>'ZBud Extract Monthly'!O455</f>
        <v>297.36</v>
      </c>
      <c r="X456" s="2">
        <f>'ZBud Extract Monthly'!N455</f>
        <v>73.88</v>
      </c>
      <c r="Y456" s="2">
        <f>'Strm Hydr Analysis'!F459</f>
        <v>25675.398347107439</v>
      </c>
      <c r="Z456" s="2"/>
      <c r="AA456" s="2"/>
      <c r="AB456" s="2"/>
      <c r="AC456" s="2"/>
      <c r="AD456" s="2"/>
      <c r="AE456" s="2"/>
      <c r="AF456" s="2"/>
    </row>
    <row r="457" spans="2:32" x14ac:dyDescent="0.3">
      <c r="B457">
        <f t="shared" si="9"/>
        <v>2027</v>
      </c>
      <c r="C457">
        <f t="shared" si="10"/>
        <v>5</v>
      </c>
      <c r="D457">
        <f t="shared" si="11"/>
        <v>2027</v>
      </c>
      <c r="E457" s="2">
        <f>'Divs Extract'!D456+'ZBud Extract Monthly'!O456</f>
        <v>503.6033333333333</v>
      </c>
      <c r="F457" s="2">
        <f>'Strm Hydr Analysis'!D460</f>
        <v>25398.743801652887</v>
      </c>
      <c r="G457" s="2">
        <f>'Strm Hydr Analysis'!E460</f>
        <v>856.52231404958707</v>
      </c>
      <c r="H457" s="2"/>
      <c r="I457" s="2"/>
      <c r="J457" s="2"/>
      <c r="K457" s="2">
        <f>'ZBud Extract Monthly'!C456</f>
        <v>2875.1</v>
      </c>
      <c r="L457" s="2">
        <f>'ZBud Extract Monthly'!K456</f>
        <v>6285.4</v>
      </c>
      <c r="M457" s="2">
        <f>'ZBud Extract Monthly'!L456</f>
        <v>35</v>
      </c>
      <c r="N457" s="2">
        <f>'ZBud Extract Monthly'!M456</f>
        <v>0</v>
      </c>
      <c r="O457" s="2">
        <f>'ZBud Extract Monthly'!V456</f>
        <v>1977.06</v>
      </c>
      <c r="P457" s="2">
        <f>'ZBud Extract Monthly'!D456</f>
        <v>5784.3</v>
      </c>
      <c r="Q457" s="2">
        <f>'ZBud Extract Monthly'!E456</f>
        <v>1303.4000000000001</v>
      </c>
      <c r="R457" s="2">
        <f>'ZBud Extract Monthly'!F456</f>
        <v>685.6</v>
      </c>
      <c r="S457" s="2">
        <f>'ZBud Extract Monthly'!G456</f>
        <v>3928.3</v>
      </c>
      <c r="T457" s="2">
        <f>'NRL Extract'!D456</f>
        <v>3.6099999999999994</v>
      </c>
      <c r="U457" s="2">
        <f>'ZBud Extract Monthly'!H456</f>
        <v>1854.6000000000004</v>
      </c>
      <c r="V457" s="2">
        <f>'ZBud Extract Monthly'!U456</f>
        <v>163.19</v>
      </c>
      <c r="W457" s="2">
        <f>'ZBud Extract Monthly'!O456</f>
        <v>307.27</v>
      </c>
      <c r="X457" s="2">
        <f>'ZBud Extract Monthly'!N456</f>
        <v>133.41</v>
      </c>
      <c r="Y457" s="2">
        <f>'Strm Hydr Analysis'!F460</f>
        <v>26554.591735537189</v>
      </c>
      <c r="Z457" s="2"/>
      <c r="AA457" s="2"/>
      <c r="AB457" s="2"/>
      <c r="AC457" s="2"/>
      <c r="AD457" s="2"/>
      <c r="AE457" s="2"/>
      <c r="AF457" s="2"/>
    </row>
    <row r="458" spans="2:32" x14ac:dyDescent="0.3">
      <c r="B458">
        <f t="shared" si="9"/>
        <v>2027</v>
      </c>
      <c r="C458">
        <f t="shared" si="10"/>
        <v>6</v>
      </c>
      <c r="D458">
        <f t="shared" si="11"/>
        <v>2027</v>
      </c>
      <c r="E458" s="2">
        <f>'Divs Extract'!D457+'ZBud Extract Monthly'!O457</f>
        <v>531.49237676463781</v>
      </c>
      <c r="F458" s="2">
        <f>'Strm Hydr Analysis'!D461</f>
        <v>24749.593388429759</v>
      </c>
      <c r="G458" s="2">
        <f>'Strm Hydr Analysis'!E461</f>
        <v>828.89256198347141</v>
      </c>
      <c r="H458" s="2"/>
      <c r="I458" s="2"/>
      <c r="J458" s="2"/>
      <c r="K458" s="2">
        <f>'ZBud Extract Monthly'!C457</f>
        <v>0</v>
      </c>
      <c r="L458" s="2">
        <f>'ZBud Extract Monthly'!K457</f>
        <v>7280.2000000000007</v>
      </c>
      <c r="M458" s="2">
        <f>'ZBud Extract Monthly'!L457</f>
        <v>44</v>
      </c>
      <c r="N458" s="2">
        <f>'ZBud Extract Monthly'!M457</f>
        <v>991.4</v>
      </c>
      <c r="O458" s="2">
        <f>'ZBud Extract Monthly'!V457</f>
        <v>998.88</v>
      </c>
      <c r="P458" s="2">
        <f>'ZBud Extract Monthly'!D457</f>
        <v>6370</v>
      </c>
      <c r="Q458" s="2">
        <f>'ZBud Extract Monthly'!E457</f>
        <v>430.7</v>
      </c>
      <c r="R458" s="2">
        <f>'ZBud Extract Monthly'!F457</f>
        <v>424.3</v>
      </c>
      <c r="S458" s="2">
        <f>'ZBud Extract Monthly'!G457</f>
        <v>1389.3</v>
      </c>
      <c r="T458" s="2">
        <f>'NRL Extract'!D457</f>
        <v>4.3419999999999987</v>
      </c>
      <c r="U458" s="2">
        <f>'ZBud Extract Monthly'!H457</f>
        <v>1452.6999999999998</v>
      </c>
      <c r="V458" s="2">
        <f>'ZBud Extract Monthly'!U457</f>
        <v>582.26</v>
      </c>
      <c r="W458" s="2">
        <f>'ZBud Extract Monthly'!O457</f>
        <v>297.36</v>
      </c>
      <c r="X458" s="2">
        <f>'ZBud Extract Monthly'!N457</f>
        <v>155.52000000000001</v>
      </c>
      <c r="Y458" s="2">
        <f>'Strm Hydr Analysis'!F461</f>
        <v>25657.031404958689</v>
      </c>
      <c r="Z458" s="2"/>
      <c r="AA458" s="2"/>
      <c r="AB458" s="2"/>
      <c r="AC458" s="2"/>
      <c r="AD458" s="2"/>
      <c r="AE458" s="2"/>
      <c r="AF458" s="2"/>
    </row>
    <row r="459" spans="2:32" x14ac:dyDescent="0.3">
      <c r="B459">
        <f t="shared" si="9"/>
        <v>2027</v>
      </c>
      <c r="C459">
        <f t="shared" si="10"/>
        <v>7</v>
      </c>
      <c r="D459">
        <f t="shared" si="11"/>
        <v>2027</v>
      </c>
      <c r="E459" s="2">
        <f>'Divs Extract'!D458+'ZBud Extract Monthly'!O458</f>
        <v>574.70694094869305</v>
      </c>
      <c r="F459" s="2">
        <f>'Strm Hydr Analysis'!D462</f>
        <v>25224.436363636371</v>
      </c>
      <c r="G459" s="2">
        <f>'Strm Hydr Analysis'!E462</f>
        <v>856.52231404958707</v>
      </c>
      <c r="H459" s="2"/>
      <c r="I459" s="2"/>
      <c r="J459" s="2"/>
      <c r="K459" s="2">
        <f>'ZBud Extract Monthly'!C458</f>
        <v>218.10000000000002</v>
      </c>
      <c r="L459" s="2">
        <f>'ZBud Extract Monthly'!K458</f>
        <v>6800.2999999999993</v>
      </c>
      <c r="M459" s="2">
        <f>'ZBud Extract Monthly'!L458</f>
        <v>62.9</v>
      </c>
      <c r="N459" s="2">
        <f>'ZBud Extract Monthly'!M458</f>
        <v>710.5</v>
      </c>
      <c r="O459" s="2">
        <f>'ZBud Extract Monthly'!V458</f>
        <v>934.16</v>
      </c>
      <c r="P459" s="2">
        <f>'ZBud Extract Monthly'!D458</f>
        <v>5620.5</v>
      </c>
      <c r="Q459" s="2">
        <f>'ZBud Extract Monthly'!E458</f>
        <v>391.3</v>
      </c>
      <c r="R459" s="2">
        <f>'ZBud Extract Monthly'!F458</f>
        <v>628.79999999999995</v>
      </c>
      <c r="S459" s="2">
        <f>'ZBud Extract Monthly'!G458</f>
        <v>375.3</v>
      </c>
      <c r="T459" s="2">
        <f>'NRL Extract'!D458</f>
        <v>5.1890000000000001</v>
      </c>
      <c r="U459" s="2">
        <f>'ZBud Extract Monthly'!H458</f>
        <v>1482.1000000000001</v>
      </c>
      <c r="V459" s="2">
        <f>'ZBud Extract Monthly'!U458</f>
        <v>667.74</v>
      </c>
      <c r="W459" s="2">
        <f>'ZBud Extract Monthly'!O458</f>
        <v>307.27</v>
      </c>
      <c r="X459" s="2">
        <f>'ZBud Extract Monthly'!N458</f>
        <v>181.39</v>
      </c>
      <c r="Y459" s="2">
        <f>'Strm Hydr Analysis'!F462</f>
        <v>26140.661157024806</v>
      </c>
      <c r="Z459" s="2"/>
      <c r="AA459" s="2"/>
      <c r="AB459" s="2"/>
      <c r="AC459" s="2"/>
      <c r="AD459" s="2"/>
      <c r="AE459" s="2"/>
      <c r="AF459" s="2"/>
    </row>
    <row r="460" spans="2:32" x14ac:dyDescent="0.3">
      <c r="B460">
        <f t="shared" si="9"/>
        <v>2027</v>
      </c>
      <c r="C460">
        <f t="shared" si="10"/>
        <v>8</v>
      </c>
      <c r="D460">
        <f t="shared" si="11"/>
        <v>2027</v>
      </c>
      <c r="E460" s="2">
        <f>'Divs Extract'!D459+'ZBud Extract Monthly'!O459</f>
        <v>578.65121546961336</v>
      </c>
      <c r="F460" s="2">
        <f>'Strm Hydr Analysis'!D463</f>
        <v>24165.937190082652</v>
      </c>
      <c r="G460" s="2">
        <f>'Strm Hydr Analysis'!E463</f>
        <v>882.38677685950449</v>
      </c>
      <c r="H460" s="2"/>
      <c r="I460" s="2"/>
      <c r="J460" s="2"/>
      <c r="K460" s="2">
        <f>'ZBud Extract Monthly'!C459</f>
        <v>2675.3</v>
      </c>
      <c r="L460" s="2">
        <f>'ZBud Extract Monthly'!K459</f>
        <v>5114.1000000000004</v>
      </c>
      <c r="M460" s="2">
        <f>'ZBud Extract Monthly'!L459</f>
        <v>78.2</v>
      </c>
      <c r="N460" s="2">
        <f>'ZBud Extract Monthly'!M459</f>
        <v>0</v>
      </c>
      <c r="O460" s="2">
        <f>'ZBud Extract Monthly'!V459</f>
        <v>988.08</v>
      </c>
      <c r="P460" s="2">
        <f>'ZBud Extract Monthly'!D459</f>
        <v>4424</v>
      </c>
      <c r="Q460" s="2">
        <f>'ZBud Extract Monthly'!E459</f>
        <v>414.7</v>
      </c>
      <c r="R460" s="2">
        <f>'ZBud Extract Monthly'!F459</f>
        <v>469.9</v>
      </c>
      <c r="S460" s="2">
        <f>'ZBud Extract Monthly'!G459</f>
        <v>313.5</v>
      </c>
      <c r="T460" s="2">
        <f>'NRL Extract'!D459</f>
        <v>4.9120000000000008</v>
      </c>
      <c r="U460" s="2">
        <f>'ZBud Extract Monthly'!H459</f>
        <v>1427</v>
      </c>
      <c r="V460" s="2">
        <f>'ZBud Extract Monthly'!U459</f>
        <v>551.85</v>
      </c>
      <c r="W460" s="2">
        <f>'ZBud Extract Monthly'!O459</f>
        <v>307.27</v>
      </c>
      <c r="X460" s="2">
        <f>'ZBud Extract Monthly'!N459</f>
        <v>164.65</v>
      </c>
      <c r="Y460" s="2">
        <f>'Strm Hydr Analysis'!F463</f>
        <v>25149.044628099175</v>
      </c>
      <c r="Z460" s="2"/>
      <c r="AA460" s="2"/>
      <c r="AB460" s="2"/>
      <c r="AC460" s="2"/>
      <c r="AD460" s="2"/>
      <c r="AE460" s="2"/>
      <c r="AF460" s="2"/>
    </row>
    <row r="461" spans="2:32" x14ac:dyDescent="0.3">
      <c r="B461">
        <f t="shared" si="9"/>
        <v>2027</v>
      </c>
      <c r="C461">
        <f t="shared" si="10"/>
        <v>9</v>
      </c>
      <c r="D461">
        <f t="shared" si="11"/>
        <v>2027</v>
      </c>
      <c r="E461" s="2">
        <f>'Divs Extract'!D460+'ZBud Extract Monthly'!O460</f>
        <v>546.23896239885767</v>
      </c>
      <c r="F461" s="2">
        <f>'Strm Hydr Analysis'!D464</f>
        <v>24061.82479338843</v>
      </c>
      <c r="G461" s="2">
        <f>'Strm Hydr Analysis'!E464</f>
        <v>828.89256198347141</v>
      </c>
      <c r="H461" s="2"/>
      <c r="I461" s="2"/>
      <c r="J461" s="2"/>
      <c r="K461" s="2">
        <f>'ZBud Extract Monthly'!C460</f>
        <v>612.29999999999995</v>
      </c>
      <c r="L461" s="2">
        <f>'ZBud Extract Monthly'!K460</f>
        <v>2391.9</v>
      </c>
      <c r="M461" s="2">
        <f>'ZBud Extract Monthly'!L460</f>
        <v>62.9</v>
      </c>
      <c r="N461" s="2">
        <f>'ZBud Extract Monthly'!M460</f>
        <v>1298.2</v>
      </c>
      <c r="O461" s="2">
        <f>'ZBud Extract Monthly'!V460</f>
        <v>1057.19</v>
      </c>
      <c r="P461" s="2">
        <f>'ZBud Extract Monthly'!D460</f>
        <v>3189.1</v>
      </c>
      <c r="Q461" s="2">
        <f>'ZBud Extract Monthly'!E460</f>
        <v>524.20000000000005</v>
      </c>
      <c r="R461" s="2">
        <f>'ZBud Extract Monthly'!F460</f>
        <v>360.6</v>
      </c>
      <c r="S461" s="2">
        <f>'ZBud Extract Monthly'!G460</f>
        <v>772.8</v>
      </c>
      <c r="T461" s="2">
        <f>'NRL Extract'!D460</f>
        <v>4.2219999999999986</v>
      </c>
      <c r="U461" s="2">
        <f>'ZBud Extract Monthly'!H460</f>
        <v>1117.7999999999997</v>
      </c>
      <c r="V461" s="2">
        <f>'ZBud Extract Monthly'!U460</f>
        <v>297.89999999999998</v>
      </c>
      <c r="W461" s="2">
        <f>'ZBud Extract Monthly'!O460</f>
        <v>297.36</v>
      </c>
      <c r="X461" s="2">
        <f>'ZBud Extract Monthly'!N460</f>
        <v>131.91</v>
      </c>
      <c r="Y461" s="2">
        <f>'Strm Hydr Analysis'!F464</f>
        <v>24884.628099173544</v>
      </c>
      <c r="Z461" s="2"/>
      <c r="AA461" s="2"/>
      <c r="AB461" s="2"/>
      <c r="AC461" s="2"/>
      <c r="AD461" s="2"/>
      <c r="AE461" s="2"/>
      <c r="AF461" s="2"/>
    </row>
    <row r="462" spans="2:32" x14ac:dyDescent="0.3">
      <c r="B462">
        <f t="shared" si="9"/>
        <v>2027</v>
      </c>
      <c r="C462">
        <f t="shared" si="10"/>
        <v>10</v>
      </c>
      <c r="D462">
        <f t="shared" si="11"/>
        <v>2028</v>
      </c>
      <c r="E462" s="2">
        <f>'Divs Extract'!D461+'ZBud Extract Monthly'!O461</f>
        <v>478.28346375143843</v>
      </c>
      <c r="F462" s="2">
        <f>'Strm Hydr Analysis'!D465</f>
        <v>25306.55206611571</v>
      </c>
      <c r="G462" s="2">
        <f>'Strm Hydr Analysis'!E465</f>
        <v>6284.766942148759</v>
      </c>
      <c r="H462" s="2"/>
      <c r="I462" s="2"/>
      <c r="J462" s="2"/>
      <c r="K462" s="2">
        <f>'ZBud Extract Monthly'!C461</f>
        <v>17184.5</v>
      </c>
      <c r="L462" s="2">
        <f>'ZBud Extract Monthly'!K461</f>
        <v>2289.6</v>
      </c>
      <c r="M462" s="2">
        <f>'ZBud Extract Monthly'!L461</f>
        <v>44</v>
      </c>
      <c r="N462" s="2">
        <f>'ZBud Extract Monthly'!M461</f>
        <v>865.4</v>
      </c>
      <c r="O462" s="2">
        <f>'ZBud Extract Monthly'!V461</f>
        <v>1392.62</v>
      </c>
      <c r="P462" s="2">
        <f>'ZBud Extract Monthly'!D461</f>
        <v>2156.1</v>
      </c>
      <c r="Q462" s="2">
        <f>'ZBud Extract Monthly'!E461</f>
        <v>639.29999999999995</v>
      </c>
      <c r="R462" s="2">
        <f>'ZBud Extract Monthly'!F461</f>
        <v>280.10000000000002</v>
      </c>
      <c r="S462" s="2">
        <f>'ZBud Extract Monthly'!G461</f>
        <v>1431</v>
      </c>
      <c r="T462" s="2">
        <f>'NRL Extract'!D461</f>
        <v>2.6209999999999991</v>
      </c>
      <c r="U462" s="2">
        <f>'ZBud Extract Monthly'!H461</f>
        <v>2980.7</v>
      </c>
      <c r="V462" s="2">
        <f>'ZBud Extract Monthly'!U461</f>
        <v>274.32</v>
      </c>
      <c r="W462" s="2">
        <f>'ZBud Extract Monthly'!O461</f>
        <v>307.27</v>
      </c>
      <c r="X462" s="2">
        <f>'ZBud Extract Monthly'!N461</f>
        <v>89.14</v>
      </c>
      <c r="Y462" s="2">
        <f>'Strm Hydr Analysis'!F465</f>
        <v>27433.150413223146</v>
      </c>
      <c r="Z462" s="2"/>
      <c r="AA462" s="2"/>
      <c r="AB462" s="2"/>
      <c r="AC462" s="2"/>
      <c r="AD462" s="2"/>
      <c r="AE462" s="2"/>
      <c r="AF462" s="2"/>
    </row>
    <row r="463" spans="2:32" x14ac:dyDescent="0.3">
      <c r="B463">
        <f t="shared" si="9"/>
        <v>2027</v>
      </c>
      <c r="C463">
        <f t="shared" si="10"/>
        <v>11</v>
      </c>
      <c r="D463">
        <f t="shared" si="11"/>
        <v>2028</v>
      </c>
      <c r="E463" s="2">
        <f>'Divs Extract'!D462+'ZBud Extract Monthly'!O462</f>
        <v>398.27408090117774</v>
      </c>
      <c r="F463" s="2">
        <f>'Strm Hydr Analysis'!D466</f>
        <v>24357.163636363635</v>
      </c>
      <c r="G463" s="2">
        <f>'Strm Hydr Analysis'!E466</f>
        <v>3451.517355371901</v>
      </c>
      <c r="H463" s="2"/>
      <c r="I463" s="2"/>
      <c r="J463" s="2"/>
      <c r="K463" s="2">
        <f>'ZBud Extract Monthly'!C462</f>
        <v>14368.8</v>
      </c>
      <c r="L463" s="2">
        <f>'ZBud Extract Monthly'!K462</f>
        <v>398</v>
      </c>
      <c r="M463" s="2">
        <f>'ZBud Extract Monthly'!L462</f>
        <v>27.9</v>
      </c>
      <c r="N463" s="2">
        <f>'ZBud Extract Monthly'!M462</f>
        <v>822.5</v>
      </c>
      <c r="O463" s="2">
        <f>'ZBud Extract Monthly'!V462</f>
        <v>1980.05</v>
      </c>
      <c r="P463" s="2">
        <f>'ZBud Extract Monthly'!D462</f>
        <v>1782</v>
      </c>
      <c r="Q463" s="2">
        <f>'ZBud Extract Monthly'!E462</f>
        <v>771.1</v>
      </c>
      <c r="R463" s="2">
        <f>'ZBud Extract Monthly'!F462</f>
        <v>166.8</v>
      </c>
      <c r="S463" s="2">
        <f>'ZBud Extract Monthly'!G462</f>
        <v>2821.8</v>
      </c>
      <c r="T463" s="2">
        <f>'NRL Extract'!D462</f>
        <v>1.9629999999999996</v>
      </c>
      <c r="U463" s="2">
        <f>'ZBud Extract Monthly'!H462</f>
        <v>6288.6</v>
      </c>
      <c r="V463" s="2">
        <f>'ZBud Extract Monthly'!U462</f>
        <v>141.47</v>
      </c>
      <c r="W463" s="2">
        <f>'ZBud Extract Monthly'!O462</f>
        <v>297.36</v>
      </c>
      <c r="X463" s="2">
        <f>'ZBud Extract Monthly'!N462</f>
        <v>55.18</v>
      </c>
      <c r="Y463" s="2">
        <f>'Strm Hydr Analysis'!F466</f>
        <v>26245.170247933889</v>
      </c>
      <c r="Z463" s="2"/>
      <c r="AA463" s="2"/>
      <c r="AB463" s="2"/>
      <c r="AC463" s="2"/>
      <c r="AD463" s="2"/>
      <c r="AE463" s="2"/>
      <c r="AF463" s="2"/>
    </row>
    <row r="464" spans="2:32" x14ac:dyDescent="0.3">
      <c r="B464">
        <f t="shared" si="9"/>
        <v>2027</v>
      </c>
      <c r="C464">
        <f t="shared" si="10"/>
        <v>12</v>
      </c>
      <c r="D464">
        <f t="shared" si="11"/>
        <v>2028</v>
      </c>
      <c r="E464" s="2">
        <f>'Divs Extract'!D463+'ZBud Extract Monthly'!O463</f>
        <v>393.14977528089884</v>
      </c>
      <c r="F464" s="2">
        <f>'Strm Hydr Analysis'!D467</f>
        <v>25065.67933884298</v>
      </c>
      <c r="G464" s="2">
        <f>'Strm Hydr Analysis'!E467</f>
        <v>9185.1570247933905</v>
      </c>
      <c r="H464" s="2"/>
      <c r="I464" s="2"/>
      <c r="J464" s="2"/>
      <c r="K464" s="2">
        <f>'ZBud Extract Monthly'!C463</f>
        <v>24327.3</v>
      </c>
      <c r="L464" s="2">
        <f>'ZBud Extract Monthly'!K463</f>
        <v>488.6</v>
      </c>
      <c r="M464" s="2">
        <f>'ZBud Extract Monthly'!L463</f>
        <v>23.4</v>
      </c>
      <c r="N464" s="2">
        <f>'ZBud Extract Monthly'!M463</f>
        <v>815.4</v>
      </c>
      <c r="O464" s="2">
        <f>'ZBud Extract Monthly'!V463</f>
        <v>2102.58</v>
      </c>
      <c r="P464" s="2">
        <f>'ZBud Extract Monthly'!D463</f>
        <v>1727.8</v>
      </c>
      <c r="Q464" s="2">
        <f>'ZBud Extract Monthly'!E463</f>
        <v>735.1</v>
      </c>
      <c r="R464" s="2">
        <f>'ZBud Extract Monthly'!F463</f>
        <v>160.80000000000001</v>
      </c>
      <c r="S464" s="2">
        <f>'ZBud Extract Monthly'!G463</f>
        <v>2762.8</v>
      </c>
      <c r="T464" s="2">
        <f>'NRL Extract'!D463</f>
        <v>1.2530000000000003</v>
      </c>
      <c r="U464" s="2">
        <f>'ZBud Extract Monthly'!H463</f>
        <v>8117.7</v>
      </c>
      <c r="V464" s="2">
        <f>'ZBud Extract Monthly'!U463</f>
        <v>215.88</v>
      </c>
      <c r="W464" s="2">
        <f>'ZBud Extract Monthly'!O463</f>
        <v>307.27</v>
      </c>
      <c r="X464" s="2">
        <f>'ZBud Extract Monthly'!N463</f>
        <v>52.1</v>
      </c>
      <c r="Y464" s="2">
        <f>'Strm Hydr Analysis'!F467</f>
        <v>27979.755371900825</v>
      </c>
      <c r="Z464" s="2"/>
      <c r="AA464" s="2"/>
      <c r="AB464" s="2"/>
      <c r="AC464" s="2"/>
      <c r="AD464" s="2"/>
      <c r="AE464" s="2"/>
      <c r="AF464" s="2"/>
    </row>
    <row r="465" spans="2:32" x14ac:dyDescent="0.3">
      <c r="B465">
        <f t="shared" si="9"/>
        <v>2028</v>
      </c>
      <c r="C465">
        <f t="shared" si="10"/>
        <v>1</v>
      </c>
      <c r="D465">
        <f t="shared" si="11"/>
        <v>2028</v>
      </c>
      <c r="E465" s="2">
        <f>'Divs Extract'!D464+'ZBud Extract Monthly'!O464</f>
        <v>391.39272727272731</v>
      </c>
      <c r="F465" s="2">
        <f>'Strm Hydr Analysis'!D468</f>
        <v>720591.1933884297</v>
      </c>
      <c r="G465" s="2">
        <f>'Strm Hydr Analysis'!E468</f>
        <v>12744.952066115708</v>
      </c>
      <c r="H465" s="2"/>
      <c r="I465" s="2"/>
      <c r="J465" s="2"/>
      <c r="K465" s="2">
        <f>'ZBud Extract Monthly'!C464</f>
        <v>33949.699999999997</v>
      </c>
      <c r="L465" s="2">
        <f>'ZBud Extract Monthly'!K464</f>
        <v>365</v>
      </c>
      <c r="M465" s="2">
        <f>'ZBud Extract Monthly'!L464</f>
        <v>18.899999999999999</v>
      </c>
      <c r="N465" s="2">
        <f>'ZBud Extract Monthly'!M464</f>
        <v>784.9</v>
      </c>
      <c r="O465" s="2">
        <f>'ZBud Extract Monthly'!V464</f>
        <v>5274.88</v>
      </c>
      <c r="P465" s="2">
        <f>'ZBud Extract Monthly'!D464</f>
        <v>1572.8</v>
      </c>
      <c r="Q465" s="2">
        <f>'ZBud Extract Monthly'!E464</f>
        <v>684.8</v>
      </c>
      <c r="R465" s="2">
        <f>'ZBud Extract Monthly'!F464</f>
        <v>141.5</v>
      </c>
      <c r="S465" s="2">
        <f>'ZBud Extract Monthly'!G464</f>
        <v>2492</v>
      </c>
      <c r="T465" s="2">
        <f>'NRL Extract'!D464</f>
        <v>1.5919999999999996</v>
      </c>
      <c r="U465" s="2">
        <f>'ZBud Extract Monthly'!H464</f>
        <v>23487.5</v>
      </c>
      <c r="V465" s="2">
        <f>'ZBud Extract Monthly'!U464</f>
        <v>3369.67</v>
      </c>
      <c r="W465" s="2">
        <f>'ZBud Extract Monthly'!O464</f>
        <v>307.27</v>
      </c>
      <c r="X465" s="2">
        <f>'ZBud Extract Monthly'!N464</f>
        <v>46.19</v>
      </c>
      <c r="Y465" s="2">
        <f>'Strm Hydr Analysis'!F468</f>
        <v>725011.5768595041</v>
      </c>
      <c r="Z465" s="2"/>
      <c r="AA465" s="2"/>
      <c r="AB465" s="2"/>
      <c r="AC465" s="2"/>
      <c r="AD465" s="2"/>
      <c r="AE465" s="2"/>
      <c r="AF465" s="2"/>
    </row>
    <row r="466" spans="2:32" x14ac:dyDescent="0.3">
      <c r="B466">
        <f t="shared" si="9"/>
        <v>2028</v>
      </c>
      <c r="C466">
        <f t="shared" si="10"/>
        <v>2</v>
      </c>
      <c r="D466">
        <f t="shared" si="11"/>
        <v>2028</v>
      </c>
      <c r="E466" s="2">
        <f>'Divs Extract'!D465+'ZBud Extract Monthly'!O465</f>
        <v>366.49426946631672</v>
      </c>
      <c r="F466" s="2">
        <f>'Strm Hydr Analysis'!D469</f>
        <v>359471.40495867771</v>
      </c>
      <c r="G466" s="2">
        <f>'Strm Hydr Analysis'!E469</f>
        <v>10742.181818181822</v>
      </c>
      <c r="H466" s="2"/>
      <c r="I466" s="2"/>
      <c r="J466" s="2"/>
      <c r="K466" s="2">
        <f>'ZBud Extract Monthly'!C465</f>
        <v>33721.599999999999</v>
      </c>
      <c r="L466" s="2">
        <f>'ZBud Extract Monthly'!K465</f>
        <v>199.29999999999998</v>
      </c>
      <c r="M466" s="2">
        <f>'ZBud Extract Monthly'!L465</f>
        <v>18.899999999999999</v>
      </c>
      <c r="N466" s="2">
        <f>'ZBud Extract Monthly'!M465</f>
        <v>0</v>
      </c>
      <c r="O466" s="2">
        <f>'ZBud Extract Monthly'!V465</f>
        <v>4680.66</v>
      </c>
      <c r="P466" s="2">
        <f>'ZBud Extract Monthly'!D465</f>
        <v>2184.6999999999998</v>
      </c>
      <c r="Q466" s="2">
        <f>'ZBud Extract Monthly'!E465</f>
        <v>915</v>
      </c>
      <c r="R466" s="2">
        <f>'ZBud Extract Monthly'!F465</f>
        <v>209.4</v>
      </c>
      <c r="S466" s="2">
        <f>'ZBud Extract Monthly'!G465</f>
        <v>3483</v>
      </c>
      <c r="T466" s="2">
        <f>'NRL Extract'!D465</f>
        <v>1.1480000000000004</v>
      </c>
      <c r="U466" s="2">
        <f>'ZBud Extract Monthly'!H465</f>
        <v>16260.2</v>
      </c>
      <c r="V466" s="2">
        <f>'ZBud Extract Monthly'!U465</f>
        <v>2331.9</v>
      </c>
      <c r="W466" s="2">
        <f>'ZBud Extract Monthly'!O465</f>
        <v>287.45</v>
      </c>
      <c r="X466" s="2">
        <f>'ZBud Extract Monthly'!N465</f>
        <v>41.53</v>
      </c>
      <c r="Y466" s="2">
        <f>'Strm Hydr Analysis'!F469</f>
        <v>362831.4644628099</v>
      </c>
      <c r="Z466" s="2"/>
      <c r="AA466" s="2"/>
      <c r="AB466" s="2"/>
      <c r="AC466" s="2"/>
      <c r="AD466" s="2"/>
      <c r="AE466" s="2"/>
      <c r="AF466" s="2"/>
    </row>
    <row r="467" spans="2:32" x14ac:dyDescent="0.3">
      <c r="B467">
        <f t="shared" si="9"/>
        <v>2028</v>
      </c>
      <c r="C467">
        <f t="shared" si="10"/>
        <v>3</v>
      </c>
      <c r="D467">
        <f t="shared" si="11"/>
        <v>2028</v>
      </c>
      <c r="E467" s="2">
        <f>'Divs Extract'!D466+'ZBud Extract Monthly'!O466</f>
        <v>433.01316702819958</v>
      </c>
      <c r="F467" s="2">
        <f>'Strm Hydr Analysis'!D470</f>
        <v>25091.464462809916</v>
      </c>
      <c r="G467" s="2">
        <f>'Strm Hydr Analysis'!E470</f>
        <v>2034.0694214876009</v>
      </c>
      <c r="H467" s="2"/>
      <c r="I467" s="2"/>
      <c r="J467" s="2"/>
      <c r="K467" s="2">
        <f>'ZBud Extract Monthly'!C466</f>
        <v>9516.7999999999993</v>
      </c>
      <c r="L467" s="2">
        <f>'ZBud Extract Monthly'!K466</f>
        <v>295.7</v>
      </c>
      <c r="M467" s="2">
        <f>'ZBud Extract Monthly'!L466</f>
        <v>22.5</v>
      </c>
      <c r="N467" s="2">
        <f>'ZBud Extract Monthly'!M466</f>
        <v>0</v>
      </c>
      <c r="O467" s="2">
        <f>'ZBud Extract Monthly'!V466</f>
        <v>5569.68</v>
      </c>
      <c r="P467" s="2">
        <f>'ZBud Extract Monthly'!D466</f>
        <v>3096.9</v>
      </c>
      <c r="Q467" s="2">
        <f>'ZBud Extract Monthly'!E466</f>
        <v>1226.9000000000001</v>
      </c>
      <c r="R467" s="2">
        <f>'ZBud Extract Monthly'!F466</f>
        <v>465.2</v>
      </c>
      <c r="S467" s="2">
        <f>'ZBud Extract Monthly'!G466</f>
        <v>5373.1</v>
      </c>
      <c r="T467" s="2">
        <f>'NRL Extract'!D466</f>
        <v>1.8520000000000001</v>
      </c>
      <c r="U467" s="2">
        <f>'ZBud Extract Monthly'!H466</f>
        <v>8410.4000000000015</v>
      </c>
      <c r="V467" s="2">
        <f>'ZBud Extract Monthly'!U466</f>
        <v>83.78</v>
      </c>
      <c r="W467" s="2">
        <f>'ZBud Extract Monthly'!O466</f>
        <v>307.27</v>
      </c>
      <c r="X467" s="2">
        <f>'ZBud Extract Monthly'!N466</f>
        <v>51.55</v>
      </c>
      <c r="Y467" s="2">
        <f>'Strm Hydr Analysis'!F470</f>
        <v>27895.25950413222</v>
      </c>
      <c r="Z467" s="2"/>
      <c r="AA467" s="2"/>
      <c r="AB467" s="2"/>
      <c r="AC467" s="2"/>
      <c r="AD467" s="2"/>
      <c r="AE467" s="2"/>
      <c r="AF467" s="2"/>
    </row>
    <row r="468" spans="2:32" x14ac:dyDescent="0.3">
      <c r="B468">
        <f t="shared" si="9"/>
        <v>2028</v>
      </c>
      <c r="C468">
        <f t="shared" si="10"/>
        <v>4</v>
      </c>
      <c r="D468">
        <f t="shared" si="11"/>
        <v>2028</v>
      </c>
      <c r="E468" s="2">
        <f>'Divs Extract'!D467+'ZBud Extract Monthly'!O467</f>
        <v>433.32504642271988</v>
      </c>
      <c r="F468" s="2">
        <f>'Strm Hydr Analysis'!D471</f>
        <v>24071.742148760335</v>
      </c>
      <c r="G468" s="2">
        <f>'Strm Hydr Analysis'!E471</f>
        <v>1623.6099173553698</v>
      </c>
      <c r="H468" s="2"/>
      <c r="I468" s="2"/>
      <c r="J468" s="2"/>
      <c r="K468" s="2">
        <f>'ZBud Extract Monthly'!C467</f>
        <v>3912.8999999999996</v>
      </c>
      <c r="L468" s="2">
        <f>'ZBud Extract Monthly'!K467</f>
        <v>3583.2</v>
      </c>
      <c r="M468" s="2">
        <f>'ZBud Extract Monthly'!L467</f>
        <v>22.5</v>
      </c>
      <c r="N468" s="2">
        <f>'ZBud Extract Monthly'!M467</f>
        <v>0</v>
      </c>
      <c r="O468" s="2">
        <f>'ZBud Extract Monthly'!V467</f>
        <v>3646.33</v>
      </c>
      <c r="P468" s="2">
        <f>'ZBud Extract Monthly'!D467</f>
        <v>3371.1</v>
      </c>
      <c r="Q468" s="2">
        <f>'ZBud Extract Monthly'!E467</f>
        <v>905.6</v>
      </c>
      <c r="R468" s="2">
        <f>'ZBud Extract Monthly'!F467</f>
        <v>626.70000000000005</v>
      </c>
      <c r="S468" s="2">
        <f>'ZBud Extract Monthly'!G467</f>
        <v>3802.2</v>
      </c>
      <c r="T468" s="2">
        <f>'NRL Extract'!D467</f>
        <v>1.8399999999999996</v>
      </c>
      <c r="U468" s="2">
        <f>'ZBud Extract Monthly'!H467</f>
        <v>1509.3</v>
      </c>
      <c r="V468" s="2">
        <f>'ZBud Extract Monthly'!U467</f>
        <v>78.47</v>
      </c>
      <c r="W468" s="2">
        <f>'ZBud Extract Monthly'!O467</f>
        <v>297.36</v>
      </c>
      <c r="X468" s="2">
        <f>'ZBud Extract Monthly'!N467</f>
        <v>73.88</v>
      </c>
      <c r="Y468" s="2">
        <f>'Strm Hydr Analysis'!F471</f>
        <v>25435.279338842985</v>
      </c>
      <c r="Z468" s="2"/>
      <c r="AA468" s="2"/>
      <c r="AB468" s="2"/>
      <c r="AC468" s="2"/>
      <c r="AD468" s="2"/>
      <c r="AE468" s="2"/>
      <c r="AF468" s="2"/>
    </row>
    <row r="469" spans="2:32" x14ac:dyDescent="0.3">
      <c r="B469">
        <f t="shared" si="9"/>
        <v>2028</v>
      </c>
      <c r="C469">
        <f t="shared" si="10"/>
        <v>5</v>
      </c>
      <c r="D469">
        <f t="shared" si="11"/>
        <v>2028</v>
      </c>
      <c r="E469" s="2">
        <f>'Divs Extract'!D468+'ZBud Extract Monthly'!O468</f>
        <v>500.98957671957669</v>
      </c>
      <c r="F469" s="2">
        <f>'Strm Hydr Analysis'!D472</f>
        <v>24589.051239669428</v>
      </c>
      <c r="G469" s="2">
        <f>'Strm Hydr Analysis'!E472</f>
        <v>1378.1355371900815</v>
      </c>
      <c r="H469" s="2"/>
      <c r="I469" s="2"/>
      <c r="J469" s="2"/>
      <c r="K469" s="2">
        <f>'ZBud Extract Monthly'!C468</f>
        <v>4677.5</v>
      </c>
      <c r="L469" s="2">
        <f>'ZBud Extract Monthly'!K468</f>
        <v>5870</v>
      </c>
      <c r="M469" s="2">
        <f>'ZBud Extract Monthly'!L468</f>
        <v>35</v>
      </c>
      <c r="N469" s="2">
        <f>'ZBud Extract Monthly'!M468</f>
        <v>0</v>
      </c>
      <c r="O469" s="2">
        <f>'ZBud Extract Monthly'!V468</f>
        <v>2362.3000000000002</v>
      </c>
      <c r="P469" s="2">
        <f>'ZBud Extract Monthly'!D468</f>
        <v>5181.3999999999996</v>
      </c>
      <c r="Q469" s="2">
        <f>'ZBud Extract Monthly'!E468</f>
        <v>860.1</v>
      </c>
      <c r="R469" s="2">
        <f>'ZBud Extract Monthly'!F468</f>
        <v>466.8</v>
      </c>
      <c r="S469" s="2">
        <f>'ZBud Extract Monthly'!G468</f>
        <v>2317.6</v>
      </c>
      <c r="T469" s="2">
        <f>'NRL Extract'!D468</f>
        <v>3.6099999999999994</v>
      </c>
      <c r="U469" s="2">
        <f>'ZBud Extract Monthly'!H468</f>
        <v>1575.1000000000001</v>
      </c>
      <c r="V469" s="2">
        <f>'ZBud Extract Monthly'!U468</f>
        <v>112.38</v>
      </c>
      <c r="W469" s="2">
        <f>'ZBud Extract Monthly'!O468</f>
        <v>307.27</v>
      </c>
      <c r="X469" s="2">
        <f>'ZBud Extract Monthly'!N468</f>
        <v>133.41</v>
      </c>
      <c r="Y469" s="2">
        <f>'Strm Hydr Analysis'!F472</f>
        <v>25939.358677685952</v>
      </c>
      <c r="Z469" s="2"/>
      <c r="AA469" s="2"/>
      <c r="AB469" s="2"/>
      <c r="AC469" s="2"/>
      <c r="AD469" s="2"/>
      <c r="AE469" s="2"/>
      <c r="AF469" s="2"/>
    </row>
    <row r="470" spans="2:32" x14ac:dyDescent="0.3">
      <c r="B470">
        <f t="shared" si="9"/>
        <v>2028</v>
      </c>
      <c r="C470">
        <f t="shared" si="10"/>
        <v>6</v>
      </c>
      <c r="D470">
        <f t="shared" si="11"/>
        <v>2028</v>
      </c>
      <c r="E470" s="2">
        <f>'Divs Extract'!D469+'ZBud Extract Monthly'!O469</f>
        <v>530.58800277713488</v>
      </c>
      <c r="F470" s="2">
        <f>'Strm Hydr Analysis'!D473</f>
        <v>24470.24132231405</v>
      </c>
      <c r="G470" s="2">
        <f>'Strm Hydr Analysis'!E473</f>
        <v>828.89256198347141</v>
      </c>
      <c r="H470" s="2"/>
      <c r="I470" s="2"/>
      <c r="J470" s="2"/>
      <c r="K470" s="2">
        <f>'ZBud Extract Monthly'!C469</f>
        <v>1363</v>
      </c>
      <c r="L470" s="2">
        <f>'ZBud Extract Monthly'!K469</f>
        <v>6920.9</v>
      </c>
      <c r="M470" s="2">
        <f>'ZBud Extract Monthly'!L469</f>
        <v>44</v>
      </c>
      <c r="N470" s="2">
        <f>'ZBud Extract Monthly'!M469</f>
        <v>995.1</v>
      </c>
      <c r="O470" s="2">
        <f>'ZBud Extract Monthly'!V469</f>
        <v>1260.22</v>
      </c>
      <c r="P470" s="2">
        <f>'ZBud Extract Monthly'!D469</f>
        <v>5640.7999999999993</v>
      </c>
      <c r="Q470" s="2">
        <f>'ZBud Extract Monthly'!E469</f>
        <v>603.29999999999995</v>
      </c>
      <c r="R470" s="2">
        <f>'ZBud Extract Monthly'!F469</f>
        <v>111.6</v>
      </c>
      <c r="S470" s="2">
        <f>'ZBud Extract Monthly'!G469</f>
        <v>1416.1</v>
      </c>
      <c r="T470" s="2">
        <f>'NRL Extract'!D469</f>
        <v>4.3419999999999987</v>
      </c>
      <c r="U470" s="2">
        <f>'ZBud Extract Monthly'!H469</f>
        <v>1429.3</v>
      </c>
      <c r="V470" s="2">
        <f>'ZBud Extract Monthly'!U469</f>
        <v>631.62</v>
      </c>
      <c r="W470" s="2">
        <f>'ZBud Extract Monthly'!O469</f>
        <v>297.36</v>
      </c>
      <c r="X470" s="2">
        <f>'ZBud Extract Monthly'!N469</f>
        <v>155.52000000000001</v>
      </c>
      <c r="Y470" s="2">
        <f>'Strm Hydr Analysis'!F473</f>
        <v>25562.261157024797</v>
      </c>
      <c r="Z470" s="2"/>
      <c r="AA470" s="2"/>
      <c r="AB470" s="2"/>
      <c r="AC470" s="2"/>
      <c r="AD470" s="2"/>
      <c r="AE470" s="2"/>
      <c r="AF470" s="2"/>
    </row>
    <row r="471" spans="2:32" x14ac:dyDescent="0.3">
      <c r="B471">
        <f t="shared" si="9"/>
        <v>2028</v>
      </c>
      <c r="C471">
        <f t="shared" si="10"/>
        <v>7</v>
      </c>
      <c r="D471">
        <f t="shared" si="11"/>
        <v>2028</v>
      </c>
      <c r="E471" s="2">
        <f>'Divs Extract'!D470+'ZBud Extract Monthly'!O470</f>
        <v>578.52459825750225</v>
      </c>
      <c r="F471" s="2">
        <f>'Strm Hydr Analysis'!D474</f>
        <v>25280.846280991736</v>
      </c>
      <c r="G471" s="2">
        <f>'Strm Hydr Analysis'!E474</f>
        <v>856.52231404958707</v>
      </c>
      <c r="H471" s="2"/>
      <c r="I471" s="2"/>
      <c r="J471" s="2"/>
      <c r="K471" s="2">
        <f>'ZBud Extract Monthly'!C470</f>
        <v>324.60000000000002</v>
      </c>
      <c r="L471" s="2">
        <f>'ZBud Extract Monthly'!K470</f>
        <v>6281.7</v>
      </c>
      <c r="M471" s="2">
        <f>'ZBud Extract Monthly'!L470</f>
        <v>62.9</v>
      </c>
      <c r="N471" s="2">
        <f>'ZBud Extract Monthly'!M470</f>
        <v>619.5</v>
      </c>
      <c r="O471" s="2">
        <f>'ZBud Extract Monthly'!V470</f>
        <v>1374.42</v>
      </c>
      <c r="P471" s="2">
        <f>'ZBud Extract Monthly'!D470</f>
        <v>5533</v>
      </c>
      <c r="Q471" s="2">
        <f>'ZBud Extract Monthly'!E470</f>
        <v>456.1</v>
      </c>
      <c r="R471" s="2">
        <f>'ZBud Extract Monthly'!F470</f>
        <v>617.1</v>
      </c>
      <c r="S471" s="2">
        <f>'ZBud Extract Monthly'!G470</f>
        <v>529.5</v>
      </c>
      <c r="T471" s="2">
        <f>'NRL Extract'!D470</f>
        <v>5.1890000000000001</v>
      </c>
      <c r="U471" s="2">
        <f>'ZBud Extract Monthly'!H470</f>
        <v>1488.7</v>
      </c>
      <c r="V471" s="2">
        <f>'ZBud Extract Monthly'!U470</f>
        <v>382.47</v>
      </c>
      <c r="W471" s="2">
        <f>'ZBud Extract Monthly'!O470</f>
        <v>307.27</v>
      </c>
      <c r="X471" s="2">
        <f>'ZBud Extract Monthly'!N470</f>
        <v>181.39</v>
      </c>
      <c r="Y471" s="2">
        <f>'Strm Hydr Analysis'!F474</f>
        <v>26318.955371900833</v>
      </c>
      <c r="Z471" s="2"/>
      <c r="AA471" s="2"/>
      <c r="AB471" s="2"/>
      <c r="AC471" s="2"/>
      <c r="AD471" s="2"/>
      <c r="AE471" s="2"/>
      <c r="AF471" s="2"/>
    </row>
    <row r="472" spans="2:32" x14ac:dyDescent="0.3">
      <c r="B472">
        <f t="shared" si="9"/>
        <v>2028</v>
      </c>
      <c r="C472">
        <f t="shared" si="10"/>
        <v>8</v>
      </c>
      <c r="D472">
        <f t="shared" si="11"/>
        <v>2028</v>
      </c>
      <c r="E472" s="2">
        <f>'Divs Extract'!D471+'ZBud Extract Monthly'!O471</f>
        <v>581.71091653027838</v>
      </c>
      <c r="F472" s="2">
        <f>'Strm Hydr Analysis'!D475</f>
        <v>25185.600000000006</v>
      </c>
      <c r="G472" s="2">
        <f>'Strm Hydr Analysis'!E475</f>
        <v>856.52231404958707</v>
      </c>
      <c r="H472" s="2"/>
      <c r="I472" s="2"/>
      <c r="J472" s="2"/>
      <c r="K472" s="2">
        <f>'ZBud Extract Monthly'!C471</f>
        <v>9.6999999999999993</v>
      </c>
      <c r="L472" s="2">
        <f>'ZBud Extract Monthly'!K471</f>
        <v>5154.8</v>
      </c>
      <c r="M472" s="2">
        <f>'ZBud Extract Monthly'!L471</f>
        <v>78.2</v>
      </c>
      <c r="N472" s="2">
        <f>'ZBud Extract Monthly'!M471</f>
        <v>0</v>
      </c>
      <c r="O472" s="2">
        <f>'ZBud Extract Monthly'!V471</f>
        <v>1284.8</v>
      </c>
      <c r="P472" s="2">
        <f>'ZBud Extract Monthly'!D471</f>
        <v>4536.1000000000004</v>
      </c>
      <c r="Q472" s="2">
        <f>'ZBud Extract Monthly'!E471</f>
        <v>382.6</v>
      </c>
      <c r="R472" s="2">
        <f>'ZBud Extract Monthly'!F471</f>
        <v>525.4</v>
      </c>
      <c r="S472" s="2">
        <f>'ZBud Extract Monthly'!G471</f>
        <v>274</v>
      </c>
      <c r="T472" s="2">
        <f>'NRL Extract'!D471</f>
        <v>4.9120000000000008</v>
      </c>
      <c r="U472" s="2">
        <f>'ZBud Extract Monthly'!H471</f>
        <v>1409.4</v>
      </c>
      <c r="V472" s="2">
        <f>'ZBud Extract Monthly'!U471</f>
        <v>279.86</v>
      </c>
      <c r="W472" s="2">
        <f>'ZBud Extract Monthly'!O471</f>
        <v>307.27</v>
      </c>
      <c r="X472" s="2">
        <f>'ZBud Extract Monthly'!N471</f>
        <v>164.65</v>
      </c>
      <c r="Y472" s="2">
        <f>'Strm Hydr Analysis'!F475</f>
        <v>26150.10247933885</v>
      </c>
      <c r="Z472" s="2"/>
      <c r="AA472" s="2"/>
      <c r="AB472" s="2"/>
      <c r="AC472" s="2"/>
      <c r="AD472" s="2"/>
      <c r="AE472" s="2"/>
      <c r="AF472" s="2"/>
    </row>
    <row r="473" spans="2:32" x14ac:dyDescent="0.3">
      <c r="B473">
        <f t="shared" si="9"/>
        <v>2028</v>
      </c>
      <c r="C473">
        <f t="shared" si="10"/>
        <v>9</v>
      </c>
      <c r="D473">
        <f t="shared" si="11"/>
        <v>2028</v>
      </c>
      <c r="E473" s="2">
        <f>'Divs Extract'!D472+'ZBud Extract Monthly'!O472</f>
        <v>560.26768864556061</v>
      </c>
      <c r="F473" s="2">
        <f>'Strm Hydr Analysis'!D476</f>
        <v>24038.003305785129</v>
      </c>
      <c r="G473" s="2">
        <f>'Strm Hydr Analysis'!E476</f>
        <v>828.89256198347141</v>
      </c>
      <c r="H473" s="2"/>
      <c r="I473" s="2"/>
      <c r="J473" s="2"/>
      <c r="K473" s="2">
        <f>'ZBud Extract Monthly'!C472</f>
        <v>0</v>
      </c>
      <c r="L473" s="2">
        <f>'ZBud Extract Monthly'!K472</f>
        <v>2599.4</v>
      </c>
      <c r="M473" s="2">
        <f>'ZBud Extract Monthly'!L472</f>
        <v>62.9</v>
      </c>
      <c r="N473" s="2">
        <f>'ZBud Extract Monthly'!M472</f>
        <v>1225.3</v>
      </c>
      <c r="O473" s="2">
        <f>'ZBud Extract Monthly'!V472</f>
        <v>1285.71</v>
      </c>
      <c r="P473" s="2">
        <f>'ZBud Extract Monthly'!D472</f>
        <v>2825.8</v>
      </c>
      <c r="Q473" s="2">
        <f>'ZBud Extract Monthly'!E472</f>
        <v>291.2</v>
      </c>
      <c r="R473" s="2">
        <f>'ZBud Extract Monthly'!F472</f>
        <v>388.1</v>
      </c>
      <c r="S473" s="2">
        <f>'ZBud Extract Monthly'!G472</f>
        <v>127.7</v>
      </c>
      <c r="T473" s="2">
        <f>'NRL Extract'!D472</f>
        <v>4.2219999999999986</v>
      </c>
      <c r="U473" s="2">
        <f>'ZBud Extract Monthly'!H472</f>
        <v>1027.5</v>
      </c>
      <c r="V473" s="2">
        <f>'ZBud Extract Monthly'!U472</f>
        <v>202.7</v>
      </c>
      <c r="W473" s="2">
        <f>'ZBud Extract Monthly'!O472</f>
        <v>297.36</v>
      </c>
      <c r="X473" s="2">
        <f>'ZBud Extract Monthly'!N472</f>
        <v>131.91</v>
      </c>
      <c r="Y473" s="2">
        <f>'Strm Hydr Analysis'!F476</f>
        <v>24924.436363636374</v>
      </c>
      <c r="Z473" s="2"/>
      <c r="AA473" s="2"/>
      <c r="AB473" s="2"/>
      <c r="AC473" s="2"/>
      <c r="AD473" s="2"/>
      <c r="AE473" s="2"/>
      <c r="AF473" s="2"/>
    </row>
    <row r="474" spans="2:32" x14ac:dyDescent="0.3">
      <c r="B474">
        <f t="shared" si="9"/>
        <v>2028</v>
      </c>
      <c r="C474">
        <f t="shared" si="10"/>
        <v>10</v>
      </c>
      <c r="D474">
        <f t="shared" si="11"/>
        <v>2029</v>
      </c>
      <c r="E474" s="2">
        <f>'Divs Extract'!D473+'ZBud Extract Monthly'!O473</f>
        <v>474.46305715381664</v>
      </c>
      <c r="F474" s="2">
        <f>'Strm Hydr Analysis'!D477</f>
        <v>25162.790082644635</v>
      </c>
      <c r="G474" s="2">
        <f>'Strm Hydr Analysis'!E477</f>
        <v>856.52231404958707</v>
      </c>
      <c r="H474" s="2"/>
      <c r="I474" s="2"/>
      <c r="J474" s="2"/>
      <c r="K474" s="2">
        <f>'ZBud Extract Monthly'!C473</f>
        <v>1783.4</v>
      </c>
      <c r="L474" s="2">
        <f>'ZBud Extract Monthly'!K473</f>
        <v>3395.2</v>
      </c>
      <c r="M474" s="2">
        <f>'ZBud Extract Monthly'!L473</f>
        <v>44</v>
      </c>
      <c r="N474" s="2">
        <f>'ZBud Extract Monthly'!M473</f>
        <v>952.5</v>
      </c>
      <c r="O474" s="2">
        <f>'ZBud Extract Monthly'!V473</f>
        <v>1261.1099999999999</v>
      </c>
      <c r="P474" s="2">
        <f>'ZBud Extract Monthly'!D473</f>
        <v>2155.6</v>
      </c>
      <c r="Q474" s="2">
        <f>'ZBud Extract Monthly'!E473</f>
        <v>441</v>
      </c>
      <c r="R474" s="2">
        <f>'ZBud Extract Monthly'!F473</f>
        <v>311.8</v>
      </c>
      <c r="S474" s="2">
        <f>'ZBud Extract Monthly'!G473</f>
        <v>407.3</v>
      </c>
      <c r="T474" s="2">
        <f>'NRL Extract'!D473</f>
        <v>2.6209999999999991</v>
      </c>
      <c r="U474" s="2">
        <f>'ZBud Extract Monthly'!H473</f>
        <v>1394.4</v>
      </c>
      <c r="V474" s="2">
        <f>'ZBud Extract Monthly'!U473</f>
        <v>192.4</v>
      </c>
      <c r="W474" s="2">
        <f>'ZBud Extract Monthly'!O473</f>
        <v>307.27</v>
      </c>
      <c r="X474" s="2">
        <f>'ZBud Extract Monthly'!N473</f>
        <v>89.14</v>
      </c>
      <c r="Y474" s="2">
        <f>'Strm Hydr Analysis'!F477</f>
        <v>26093.593388429759</v>
      </c>
      <c r="Z474" s="2"/>
      <c r="AA474" s="2"/>
      <c r="AB474" s="2"/>
      <c r="AC474" s="2"/>
      <c r="AD474" s="2"/>
      <c r="AE474" s="2"/>
      <c r="AF474" s="2"/>
    </row>
    <row r="475" spans="2:32" x14ac:dyDescent="0.3">
      <c r="B475">
        <f t="shared" si="9"/>
        <v>2028</v>
      </c>
      <c r="C475">
        <f t="shared" si="10"/>
        <v>11</v>
      </c>
      <c r="D475">
        <f t="shared" si="11"/>
        <v>2029</v>
      </c>
      <c r="E475" s="2">
        <f>'Divs Extract'!D474+'ZBud Extract Monthly'!O474</f>
        <v>403.8482292732856</v>
      </c>
      <c r="F475" s="2">
        <f>'Strm Hydr Analysis'!D478</f>
        <v>23903.325619834719</v>
      </c>
      <c r="G475" s="2">
        <f>'Strm Hydr Analysis'!E478</f>
        <v>866.40000000000032</v>
      </c>
      <c r="H475" s="2"/>
      <c r="I475" s="2"/>
      <c r="J475" s="2"/>
      <c r="K475" s="2">
        <f>'ZBud Extract Monthly'!C474</f>
        <v>2577.9</v>
      </c>
      <c r="L475" s="2">
        <f>'ZBud Extract Monthly'!K474</f>
        <v>2250.9</v>
      </c>
      <c r="M475" s="2">
        <f>'ZBud Extract Monthly'!L474</f>
        <v>27.9</v>
      </c>
      <c r="N475" s="2">
        <f>'ZBud Extract Monthly'!M474</f>
        <v>914.2</v>
      </c>
      <c r="O475" s="2">
        <f>'ZBud Extract Monthly'!V474</f>
        <v>1159.6300000000001</v>
      </c>
      <c r="P475" s="2">
        <f>'ZBud Extract Monthly'!D474</f>
        <v>1525.5</v>
      </c>
      <c r="Q475" s="2">
        <f>'ZBud Extract Monthly'!E474</f>
        <v>271.7</v>
      </c>
      <c r="R475" s="2">
        <f>'ZBud Extract Monthly'!F474</f>
        <v>199</v>
      </c>
      <c r="S475" s="2">
        <f>'ZBud Extract Monthly'!G474</f>
        <v>379.8</v>
      </c>
      <c r="T475" s="2">
        <f>'NRL Extract'!D474</f>
        <v>1.9629999999999996</v>
      </c>
      <c r="U475" s="2">
        <f>'ZBud Extract Monthly'!H474</f>
        <v>1435</v>
      </c>
      <c r="V475" s="2">
        <f>'ZBud Extract Monthly'!U474</f>
        <v>168.87</v>
      </c>
      <c r="W475" s="2">
        <f>'ZBud Extract Monthly'!O474</f>
        <v>297.36</v>
      </c>
      <c r="X475" s="2">
        <f>'ZBud Extract Monthly'!N474</f>
        <v>55.18</v>
      </c>
      <c r="Y475" s="2">
        <f>'Strm Hydr Analysis'!F478</f>
        <v>24788.965289256197</v>
      </c>
      <c r="Z475" s="2"/>
      <c r="AA475" s="2"/>
      <c r="AB475" s="2"/>
      <c r="AC475" s="2"/>
      <c r="AD475" s="2"/>
      <c r="AE475" s="2"/>
      <c r="AF475" s="2"/>
    </row>
    <row r="476" spans="2:32" x14ac:dyDescent="0.3">
      <c r="B476">
        <f t="shared" si="9"/>
        <v>2028</v>
      </c>
      <c r="C476">
        <f t="shared" si="10"/>
        <v>12</v>
      </c>
      <c r="D476">
        <f t="shared" si="11"/>
        <v>2029</v>
      </c>
      <c r="E476" s="2">
        <f>'Divs Extract'!D475+'ZBud Extract Monthly'!O475</f>
        <v>392.94865168539326</v>
      </c>
      <c r="F476" s="2">
        <f>'Strm Hydr Analysis'!D479</f>
        <v>24642.64462809918</v>
      </c>
      <c r="G476" s="2">
        <f>'Strm Hydr Analysis'!E479</f>
        <v>10777.58677685952</v>
      </c>
      <c r="H476" s="2"/>
      <c r="I476" s="2"/>
      <c r="J476" s="2"/>
      <c r="K476" s="2">
        <f>'ZBud Extract Monthly'!C475</f>
        <v>25294.5</v>
      </c>
      <c r="L476" s="2">
        <f>'ZBud Extract Monthly'!K475</f>
        <v>386.3</v>
      </c>
      <c r="M476" s="2">
        <f>'ZBud Extract Monthly'!L475</f>
        <v>23.4</v>
      </c>
      <c r="N476" s="2">
        <f>'ZBud Extract Monthly'!M475</f>
        <v>800.9</v>
      </c>
      <c r="O476" s="2">
        <f>'ZBud Extract Monthly'!V475</f>
        <v>2361.66</v>
      </c>
      <c r="P476" s="2">
        <f>'ZBud Extract Monthly'!D475</f>
        <v>1449.7</v>
      </c>
      <c r="Q476" s="2">
        <f>'ZBud Extract Monthly'!E475</f>
        <v>638.1</v>
      </c>
      <c r="R476" s="2">
        <f>'ZBud Extract Monthly'!F475</f>
        <v>137.80000000000001</v>
      </c>
      <c r="S476" s="2">
        <f>'ZBud Extract Monthly'!G475</f>
        <v>2289.6</v>
      </c>
      <c r="T476" s="2">
        <f>'NRL Extract'!D475</f>
        <v>1.2530000000000003</v>
      </c>
      <c r="U476" s="2">
        <f>'ZBud Extract Monthly'!H475</f>
        <v>7429.5</v>
      </c>
      <c r="V476" s="2">
        <f>'ZBud Extract Monthly'!U475</f>
        <v>212.08</v>
      </c>
      <c r="W476" s="2">
        <f>'ZBud Extract Monthly'!O475</f>
        <v>307.27</v>
      </c>
      <c r="X476" s="2">
        <f>'ZBud Extract Monthly'!N475</f>
        <v>52.1</v>
      </c>
      <c r="Y476" s="2">
        <f>'Strm Hydr Analysis'!F479</f>
        <v>27822.981818181808</v>
      </c>
      <c r="Z476" s="2"/>
      <c r="AA476" s="2"/>
      <c r="AB476" s="2"/>
      <c r="AC476" s="2"/>
      <c r="AD476" s="2"/>
      <c r="AE476" s="2"/>
      <c r="AF476" s="2"/>
    </row>
    <row r="477" spans="2:32" x14ac:dyDescent="0.3">
      <c r="B477">
        <f t="shared" si="9"/>
        <v>2029</v>
      </c>
      <c r="C477">
        <f t="shared" si="10"/>
        <v>1</v>
      </c>
      <c r="D477">
        <f t="shared" si="11"/>
        <v>2029</v>
      </c>
      <c r="E477" s="2">
        <f>'Divs Extract'!D476+'ZBud Extract Monthly'!O476</f>
        <v>391.94871130764375</v>
      </c>
      <c r="F477" s="2">
        <f>'Strm Hydr Analysis'!D480</f>
        <v>24757.586776859509</v>
      </c>
      <c r="G477" s="2">
        <f>'Strm Hydr Analysis'!E480</f>
        <v>8892.2975206611573</v>
      </c>
      <c r="H477" s="2"/>
      <c r="I477" s="2"/>
      <c r="J477" s="2"/>
      <c r="K477" s="2">
        <f>'ZBud Extract Monthly'!C476</f>
        <v>33768.199999999997</v>
      </c>
      <c r="L477" s="2">
        <f>'ZBud Extract Monthly'!K476</f>
        <v>360.5</v>
      </c>
      <c r="M477" s="2">
        <f>'ZBud Extract Monthly'!L476</f>
        <v>18.899999999999999</v>
      </c>
      <c r="N477" s="2">
        <f>'ZBud Extract Monthly'!M476</f>
        <v>772.6</v>
      </c>
      <c r="O477" s="2">
        <f>'ZBud Extract Monthly'!V476</f>
        <v>2688.64</v>
      </c>
      <c r="P477" s="2">
        <f>'ZBud Extract Monthly'!D476</f>
        <v>1422.8</v>
      </c>
      <c r="Q477" s="2">
        <f>'ZBud Extract Monthly'!E476</f>
        <v>625.4</v>
      </c>
      <c r="R477" s="2">
        <f>'ZBud Extract Monthly'!F476</f>
        <v>129.30000000000001</v>
      </c>
      <c r="S477" s="2">
        <f>'ZBud Extract Monthly'!G476</f>
        <v>2278.6</v>
      </c>
      <c r="T477" s="2">
        <f>'NRL Extract'!D476</f>
        <v>1.5919999999999996</v>
      </c>
      <c r="U477" s="2">
        <f>'ZBud Extract Monthly'!H476</f>
        <v>14026.9</v>
      </c>
      <c r="V477" s="2">
        <f>'ZBud Extract Monthly'!U476</f>
        <v>225.29</v>
      </c>
      <c r="W477" s="2">
        <f>'ZBud Extract Monthly'!O476</f>
        <v>307.27</v>
      </c>
      <c r="X477" s="2">
        <f>'ZBud Extract Monthly'!N476</f>
        <v>46.19</v>
      </c>
      <c r="Y477" s="2">
        <f>'Strm Hydr Analysis'!F480</f>
        <v>28253.077685950408</v>
      </c>
      <c r="Z477" s="2"/>
      <c r="AA477" s="2"/>
      <c r="AB477" s="2"/>
      <c r="AC477" s="2"/>
      <c r="AD477" s="2"/>
      <c r="AE477" s="2"/>
      <c r="AF477" s="2"/>
    </row>
    <row r="478" spans="2:32" x14ac:dyDescent="0.3">
      <c r="B478">
        <f t="shared" si="9"/>
        <v>2029</v>
      </c>
      <c r="C478">
        <f t="shared" si="10"/>
        <v>2</v>
      </c>
      <c r="D478">
        <f t="shared" si="11"/>
        <v>2029</v>
      </c>
      <c r="E478" s="2">
        <f>'Divs Extract'!D477+'ZBud Extract Monthly'!O477</f>
        <v>352.33434782608697</v>
      </c>
      <c r="F478" s="2">
        <f>'Strm Hydr Analysis'!D481</f>
        <v>22397.137190082649</v>
      </c>
      <c r="G478" s="2">
        <f>'Strm Hydr Analysis'!E481</f>
        <v>1816.5421487603292</v>
      </c>
      <c r="H478" s="2"/>
      <c r="I478" s="2"/>
      <c r="J478" s="2"/>
      <c r="K478" s="2">
        <f>'ZBud Extract Monthly'!C477</f>
        <v>8178.3</v>
      </c>
      <c r="L478" s="2">
        <f>'ZBud Extract Monthly'!K477</f>
        <v>134.30000000000001</v>
      </c>
      <c r="M478" s="2">
        <f>'ZBud Extract Monthly'!L477</f>
        <v>18.899999999999999</v>
      </c>
      <c r="N478" s="2">
        <f>'ZBud Extract Monthly'!M477</f>
        <v>0</v>
      </c>
      <c r="O478" s="2">
        <f>'ZBud Extract Monthly'!V477</f>
        <v>2996.82</v>
      </c>
      <c r="P478" s="2">
        <f>'ZBud Extract Monthly'!D477</f>
        <v>2390.3999999999996</v>
      </c>
      <c r="Q478" s="2">
        <f>'ZBud Extract Monthly'!E477</f>
        <v>1031.8</v>
      </c>
      <c r="R478" s="2">
        <f>'ZBud Extract Monthly'!F477</f>
        <v>225.2</v>
      </c>
      <c r="S478" s="2">
        <f>'ZBud Extract Monthly'!G477</f>
        <v>3824.5</v>
      </c>
      <c r="T478" s="2">
        <f>'NRL Extract'!D477</f>
        <v>1.1100000000000003</v>
      </c>
      <c r="U478" s="2">
        <f>'ZBud Extract Monthly'!H477</f>
        <v>7697</v>
      </c>
      <c r="V478" s="2">
        <f>'ZBud Extract Monthly'!U477</f>
        <v>93.24</v>
      </c>
      <c r="W478" s="2">
        <f>'ZBud Extract Monthly'!O477</f>
        <v>277.52999999999997</v>
      </c>
      <c r="X478" s="2">
        <f>'ZBud Extract Monthly'!N477</f>
        <v>40.83</v>
      </c>
      <c r="Y478" s="2">
        <f>'Strm Hydr Analysis'!F481</f>
        <v>24235.795041322315</v>
      </c>
      <c r="Z478" s="2"/>
      <c r="AA478" s="2"/>
      <c r="AB478" s="2"/>
      <c r="AC478" s="2"/>
      <c r="AD478" s="2"/>
      <c r="AE478" s="2"/>
      <c r="AF478" s="2"/>
    </row>
    <row r="479" spans="2:32" x14ac:dyDescent="0.3">
      <c r="B479">
        <f t="shared" si="9"/>
        <v>2029</v>
      </c>
      <c r="C479">
        <f t="shared" si="10"/>
        <v>3</v>
      </c>
      <c r="D479">
        <f t="shared" si="11"/>
        <v>2029</v>
      </c>
      <c r="E479" s="2">
        <f>'Divs Extract'!D478+'ZBud Extract Monthly'!O478</f>
        <v>424.97845986984817</v>
      </c>
      <c r="F479" s="2">
        <f>'Strm Hydr Analysis'!D482</f>
        <v>25013.176859504143</v>
      </c>
      <c r="G479" s="2">
        <f>'Strm Hydr Analysis'!E482</f>
        <v>7017.5008264462786</v>
      </c>
      <c r="H479" s="2"/>
      <c r="I479" s="2"/>
      <c r="J479" s="2"/>
      <c r="K479" s="2">
        <f>'ZBud Extract Monthly'!C478</f>
        <v>26869.9</v>
      </c>
      <c r="L479" s="2">
        <f>'ZBud Extract Monthly'!K478</f>
        <v>4.8</v>
      </c>
      <c r="M479" s="2">
        <f>'ZBud Extract Monthly'!L478</f>
        <v>22.5</v>
      </c>
      <c r="N479" s="2">
        <f>'ZBud Extract Monthly'!M478</f>
        <v>0</v>
      </c>
      <c r="O479" s="2">
        <f>'ZBud Extract Monthly'!V478</f>
        <v>2919.84</v>
      </c>
      <c r="P479" s="2">
        <f>'ZBud Extract Monthly'!D478</f>
        <v>2872.5</v>
      </c>
      <c r="Q479" s="2">
        <f>'ZBud Extract Monthly'!E478</f>
        <v>1190.8</v>
      </c>
      <c r="R479" s="2">
        <f>'ZBud Extract Monthly'!F478</f>
        <v>425</v>
      </c>
      <c r="S479" s="2">
        <f>'ZBud Extract Monthly'!G478</f>
        <v>5085</v>
      </c>
      <c r="T479" s="2">
        <f>'NRL Extract'!D478</f>
        <v>1.8520000000000001</v>
      </c>
      <c r="U479" s="2">
        <f>'ZBud Extract Monthly'!H478</f>
        <v>10727</v>
      </c>
      <c r="V479" s="2">
        <f>'ZBud Extract Monthly'!U478</f>
        <v>222.7</v>
      </c>
      <c r="W479" s="2">
        <f>'ZBud Extract Monthly'!O478</f>
        <v>307.27</v>
      </c>
      <c r="X479" s="2">
        <f>'ZBud Extract Monthly'!N478</f>
        <v>51.55</v>
      </c>
      <c r="Y479" s="2">
        <f>'Strm Hydr Analysis'!F482</f>
        <v>27991.061157024804</v>
      </c>
      <c r="Z479" s="2"/>
      <c r="AA479" s="2"/>
      <c r="AB479" s="2"/>
      <c r="AC479" s="2"/>
      <c r="AD479" s="2"/>
      <c r="AE479" s="2"/>
      <c r="AF479" s="2"/>
    </row>
    <row r="480" spans="2:32" x14ac:dyDescent="0.3">
      <c r="B480">
        <f t="shared" si="9"/>
        <v>2029</v>
      </c>
      <c r="C480">
        <f t="shared" si="10"/>
        <v>4</v>
      </c>
      <c r="D480">
        <f t="shared" si="11"/>
        <v>2029</v>
      </c>
      <c r="E480" s="2">
        <f>'Divs Extract'!D479+'ZBud Extract Monthly'!O479</f>
        <v>431.89114754098364</v>
      </c>
      <c r="F480" s="2">
        <f>'Strm Hydr Analysis'!D483</f>
        <v>24079.775206611575</v>
      </c>
      <c r="G480" s="2">
        <f>'Strm Hydr Analysis'!E483</f>
        <v>1397.8512396694207</v>
      </c>
      <c r="H480" s="2"/>
      <c r="I480" s="2"/>
      <c r="J480" s="2"/>
      <c r="K480" s="2">
        <f>'ZBud Extract Monthly'!C479</f>
        <v>6414.8</v>
      </c>
      <c r="L480" s="2">
        <f>'ZBud Extract Monthly'!K479</f>
        <v>1513.9</v>
      </c>
      <c r="M480" s="2">
        <f>'ZBud Extract Monthly'!L479</f>
        <v>22.5</v>
      </c>
      <c r="N480" s="2">
        <f>'ZBud Extract Monthly'!M479</f>
        <v>0</v>
      </c>
      <c r="O480" s="2">
        <f>'ZBud Extract Monthly'!V479</f>
        <v>3066.83</v>
      </c>
      <c r="P480" s="2">
        <f>'ZBud Extract Monthly'!D479</f>
        <v>3739.8999999999996</v>
      </c>
      <c r="Q480" s="2">
        <f>'ZBud Extract Monthly'!E479</f>
        <v>1441</v>
      </c>
      <c r="R480" s="2">
        <f>'ZBud Extract Monthly'!F479</f>
        <v>649.70000000000005</v>
      </c>
      <c r="S480" s="2">
        <f>'ZBud Extract Monthly'!G479</f>
        <v>5443.1</v>
      </c>
      <c r="T480" s="2">
        <f>'NRL Extract'!D479</f>
        <v>1.8399999999999996</v>
      </c>
      <c r="U480" s="2">
        <f>'ZBud Extract Monthly'!H479</f>
        <v>2856.8999999999996</v>
      </c>
      <c r="V480" s="2">
        <f>'ZBud Extract Monthly'!U479</f>
        <v>82.03</v>
      </c>
      <c r="W480" s="2">
        <f>'ZBud Extract Monthly'!O479</f>
        <v>297.36</v>
      </c>
      <c r="X480" s="2">
        <f>'ZBud Extract Monthly'!N479</f>
        <v>73.88</v>
      </c>
      <c r="Y480" s="2">
        <f>'Strm Hydr Analysis'!F483</f>
        <v>25474.175206611577</v>
      </c>
      <c r="Z480" s="2"/>
      <c r="AA480" s="2"/>
      <c r="AB480" s="2"/>
      <c r="AC480" s="2"/>
      <c r="AD480" s="2"/>
      <c r="AE480" s="2"/>
      <c r="AF480" s="2"/>
    </row>
    <row r="481" spans="2:32" x14ac:dyDescent="0.3">
      <c r="B481">
        <f t="shared" si="9"/>
        <v>2029</v>
      </c>
      <c r="C481">
        <f t="shared" si="10"/>
        <v>5</v>
      </c>
      <c r="D481">
        <f t="shared" si="11"/>
        <v>2029</v>
      </c>
      <c r="E481" s="2">
        <f>'Divs Extract'!D480+'ZBud Extract Monthly'!O480</f>
        <v>499.5821693121693</v>
      </c>
      <c r="F481" s="2">
        <f>'Strm Hydr Analysis'!D484</f>
        <v>25401.659504132233</v>
      </c>
      <c r="G481" s="2">
        <f>'Strm Hydr Analysis'!E484</f>
        <v>856.52231404958707</v>
      </c>
      <c r="H481" s="2"/>
      <c r="I481" s="2"/>
      <c r="J481" s="2"/>
      <c r="K481" s="2">
        <f>'ZBud Extract Monthly'!C480</f>
        <v>2417.6</v>
      </c>
      <c r="L481" s="2">
        <f>'ZBud Extract Monthly'!K480</f>
        <v>6554.4</v>
      </c>
      <c r="M481" s="2">
        <f>'ZBud Extract Monthly'!L480</f>
        <v>35</v>
      </c>
      <c r="N481" s="2">
        <f>'ZBud Extract Monthly'!M480</f>
        <v>0</v>
      </c>
      <c r="O481" s="2">
        <f>'ZBud Extract Monthly'!V480</f>
        <v>1940.02</v>
      </c>
      <c r="P481" s="2">
        <f>'ZBud Extract Monthly'!D480</f>
        <v>5234.4000000000005</v>
      </c>
      <c r="Q481" s="2">
        <f>'ZBud Extract Monthly'!E480</f>
        <v>895.7</v>
      </c>
      <c r="R481" s="2">
        <f>'ZBud Extract Monthly'!F480</f>
        <v>579.4</v>
      </c>
      <c r="S481" s="2">
        <f>'ZBud Extract Monthly'!G480</f>
        <v>3144.8</v>
      </c>
      <c r="T481" s="2">
        <f>'NRL Extract'!D480</f>
        <v>3.6099999999999994</v>
      </c>
      <c r="U481" s="2">
        <f>'ZBud Extract Monthly'!H480</f>
        <v>1592.3000000000002</v>
      </c>
      <c r="V481" s="2">
        <f>'ZBud Extract Monthly'!U480</f>
        <v>190.33</v>
      </c>
      <c r="W481" s="2">
        <f>'ZBud Extract Monthly'!O480</f>
        <v>307.27</v>
      </c>
      <c r="X481" s="2">
        <f>'ZBud Extract Monthly'!N480</f>
        <v>133.41</v>
      </c>
      <c r="Y481" s="2">
        <f>'Strm Hydr Analysis'!F484</f>
        <v>26532.753719008266</v>
      </c>
      <c r="Z481" s="2"/>
      <c r="AA481" s="2"/>
      <c r="AB481" s="2"/>
      <c r="AC481" s="2"/>
      <c r="AD481" s="2"/>
      <c r="AE481" s="2"/>
      <c r="AF481" s="2"/>
    </row>
    <row r="482" spans="2:32" x14ac:dyDescent="0.3">
      <c r="B482">
        <f t="shared" si="9"/>
        <v>2029</v>
      </c>
      <c r="C482">
        <f t="shared" si="10"/>
        <v>6</v>
      </c>
      <c r="D482">
        <f t="shared" si="11"/>
        <v>2029</v>
      </c>
      <c r="E482" s="2">
        <f>'Divs Extract'!D481+'ZBud Extract Monthly'!O481</f>
        <v>529.93842592592591</v>
      </c>
      <c r="F482" s="2">
        <f>'Strm Hydr Analysis'!D485</f>
        <v>24139.160330578517</v>
      </c>
      <c r="G482" s="2">
        <f>'Strm Hydr Analysis'!E485</f>
        <v>828.89256198347141</v>
      </c>
      <c r="H482" s="2"/>
      <c r="I482" s="2"/>
      <c r="J482" s="2"/>
      <c r="K482" s="2">
        <f>'ZBud Extract Monthly'!C481</f>
        <v>0</v>
      </c>
      <c r="L482" s="2">
        <f>'ZBud Extract Monthly'!K481</f>
        <v>7602.1</v>
      </c>
      <c r="M482" s="2">
        <f>'ZBud Extract Monthly'!L481</f>
        <v>44</v>
      </c>
      <c r="N482" s="2">
        <f>'ZBud Extract Monthly'!M481</f>
        <v>998.1</v>
      </c>
      <c r="O482" s="2">
        <f>'ZBud Extract Monthly'!V481</f>
        <v>1297.93</v>
      </c>
      <c r="P482" s="2">
        <f>'ZBud Extract Monthly'!D481</f>
        <v>6511.7</v>
      </c>
      <c r="Q482" s="2">
        <f>'ZBud Extract Monthly'!E481</f>
        <v>511.4</v>
      </c>
      <c r="R482" s="2">
        <f>'ZBud Extract Monthly'!F481</f>
        <v>135</v>
      </c>
      <c r="S482" s="2">
        <f>'ZBud Extract Monthly'!G481</f>
        <v>1469.8</v>
      </c>
      <c r="T482" s="2">
        <f>'NRL Extract'!D481</f>
        <v>4.3419999999999987</v>
      </c>
      <c r="U482" s="2">
        <f>'ZBud Extract Monthly'!H481</f>
        <v>1446.8999999999999</v>
      </c>
      <c r="V482" s="2">
        <f>'ZBud Extract Monthly'!U481</f>
        <v>319.22000000000003</v>
      </c>
      <c r="W482" s="2">
        <f>'ZBud Extract Monthly'!O481</f>
        <v>297.36</v>
      </c>
      <c r="X482" s="2">
        <f>'ZBud Extract Monthly'!N481</f>
        <v>155.52000000000001</v>
      </c>
      <c r="Y482" s="2">
        <f>'Strm Hydr Analysis'!F485</f>
        <v>25062.466115702486</v>
      </c>
      <c r="Z482" s="2"/>
      <c r="AA482" s="2"/>
      <c r="AB482" s="2"/>
      <c r="AC482" s="2"/>
      <c r="AD482" s="2"/>
      <c r="AE482" s="2"/>
      <c r="AF482" s="2"/>
    </row>
    <row r="483" spans="2:32" x14ac:dyDescent="0.3">
      <c r="B483">
        <f t="shared" si="9"/>
        <v>2029</v>
      </c>
      <c r="C483">
        <f t="shared" si="10"/>
        <v>7</v>
      </c>
      <c r="D483">
        <f t="shared" si="11"/>
        <v>2029</v>
      </c>
      <c r="E483" s="2">
        <f>'Divs Extract'!D482+'ZBud Extract Monthly'!O482</f>
        <v>579.73521402285485</v>
      </c>
      <c r="F483" s="2">
        <f>'Strm Hydr Analysis'!D486</f>
        <v>24793.209917355376</v>
      </c>
      <c r="G483" s="2">
        <f>'Strm Hydr Analysis'!E486</f>
        <v>856.52231404958707</v>
      </c>
      <c r="H483" s="2"/>
      <c r="I483" s="2"/>
      <c r="J483" s="2"/>
      <c r="K483" s="2">
        <f>'ZBud Extract Monthly'!C482</f>
        <v>0</v>
      </c>
      <c r="L483" s="2">
        <f>'ZBud Extract Monthly'!K482</f>
        <v>7125.7000000000007</v>
      </c>
      <c r="M483" s="2">
        <f>'ZBud Extract Monthly'!L482</f>
        <v>62.9</v>
      </c>
      <c r="N483" s="2">
        <f>'ZBud Extract Monthly'!M482</f>
        <v>676.3</v>
      </c>
      <c r="O483" s="2">
        <f>'ZBud Extract Monthly'!V482</f>
        <v>880.93</v>
      </c>
      <c r="P483" s="2">
        <f>'ZBud Extract Monthly'!D482</f>
        <v>5872.5</v>
      </c>
      <c r="Q483" s="2">
        <f>'ZBud Extract Monthly'!E482</f>
        <v>377.3</v>
      </c>
      <c r="R483" s="2">
        <f>'ZBud Extract Monthly'!F482</f>
        <v>661.7</v>
      </c>
      <c r="S483" s="2">
        <f>'ZBud Extract Monthly'!G482</f>
        <v>369</v>
      </c>
      <c r="T483" s="2">
        <f>'NRL Extract'!D482</f>
        <v>5.1890000000000001</v>
      </c>
      <c r="U483" s="2">
        <f>'ZBud Extract Monthly'!H482</f>
        <v>1541.4</v>
      </c>
      <c r="V483" s="2">
        <f>'ZBud Extract Monthly'!U482</f>
        <v>1196.57</v>
      </c>
      <c r="W483" s="2">
        <f>'ZBud Extract Monthly'!O482</f>
        <v>307.27</v>
      </c>
      <c r="X483" s="2">
        <f>'ZBud Extract Monthly'!N482</f>
        <v>181.39</v>
      </c>
      <c r="Y483" s="2">
        <f>'Strm Hydr Analysis'!F486</f>
        <v>25715.226446280998</v>
      </c>
      <c r="Z483" s="2"/>
      <c r="AA483" s="2"/>
      <c r="AB483" s="2"/>
      <c r="AC483" s="2"/>
      <c r="AD483" s="2"/>
      <c r="AE483" s="2"/>
      <c r="AF483" s="2"/>
    </row>
    <row r="484" spans="2:32" x14ac:dyDescent="0.3">
      <c r="B484">
        <f t="shared" si="9"/>
        <v>2029</v>
      </c>
      <c r="C484">
        <f t="shared" si="10"/>
        <v>8</v>
      </c>
      <c r="D484">
        <f t="shared" si="11"/>
        <v>2029</v>
      </c>
      <c r="E484" s="2">
        <f>'Divs Extract'!D483+'ZBud Extract Monthly'!O483</f>
        <v>590.65461538461545</v>
      </c>
      <c r="F484" s="2">
        <f>'Strm Hydr Analysis'!D487</f>
        <v>24965.593388429759</v>
      </c>
      <c r="G484" s="2">
        <f>'Strm Hydr Analysis'!E487</f>
        <v>856.52231404958707</v>
      </c>
      <c r="H484" s="2"/>
      <c r="I484" s="2"/>
      <c r="J484" s="2"/>
      <c r="K484" s="2">
        <f>'ZBud Extract Monthly'!C483</f>
        <v>0</v>
      </c>
      <c r="L484" s="2">
        <f>'ZBud Extract Monthly'!K483</f>
        <v>4993.6000000000004</v>
      </c>
      <c r="M484" s="2">
        <f>'ZBud Extract Monthly'!L483</f>
        <v>78.2</v>
      </c>
      <c r="N484" s="2">
        <f>'ZBud Extract Monthly'!M483</f>
        <v>0</v>
      </c>
      <c r="O484" s="2">
        <f>'ZBud Extract Monthly'!V483</f>
        <v>1319.26</v>
      </c>
      <c r="P484" s="2">
        <f>'ZBud Extract Monthly'!D483</f>
        <v>4703.1000000000004</v>
      </c>
      <c r="Q484" s="2">
        <f>'ZBud Extract Monthly'!E483</f>
        <v>381.9</v>
      </c>
      <c r="R484" s="2">
        <f>'ZBud Extract Monthly'!F483</f>
        <v>547.70000000000005</v>
      </c>
      <c r="S484" s="2">
        <f>'ZBud Extract Monthly'!G483</f>
        <v>185.7</v>
      </c>
      <c r="T484" s="2">
        <f>'NRL Extract'!D483</f>
        <v>4.9120000000000008</v>
      </c>
      <c r="U484" s="2">
        <f>'ZBud Extract Monthly'!H483</f>
        <v>1369.3</v>
      </c>
      <c r="V484" s="2">
        <f>'ZBud Extract Monthly'!U483</f>
        <v>241.36</v>
      </c>
      <c r="W484" s="2">
        <f>'ZBud Extract Monthly'!O483</f>
        <v>307.27</v>
      </c>
      <c r="X484" s="2">
        <f>'ZBud Extract Monthly'!N483</f>
        <v>164.65</v>
      </c>
      <c r="Y484" s="2">
        <f>'Strm Hydr Analysis'!F487</f>
        <v>25841.137190082649</v>
      </c>
      <c r="Z484" s="2"/>
      <c r="AA484" s="2"/>
      <c r="AB484" s="2"/>
      <c r="AC484" s="2"/>
      <c r="AD484" s="2"/>
      <c r="AE484" s="2"/>
      <c r="AF484" s="2"/>
    </row>
    <row r="485" spans="2:32" x14ac:dyDescent="0.3">
      <c r="B485">
        <f t="shared" si="9"/>
        <v>2029</v>
      </c>
      <c r="C485">
        <f t="shared" si="10"/>
        <v>9</v>
      </c>
      <c r="D485">
        <f t="shared" si="11"/>
        <v>2029</v>
      </c>
      <c r="E485" s="2">
        <f>'Divs Extract'!D484+'ZBud Extract Monthly'!O484</f>
        <v>557.29131841980006</v>
      </c>
      <c r="F485" s="2">
        <f>'Strm Hydr Analysis'!D488</f>
        <v>24299.761983471079</v>
      </c>
      <c r="G485" s="2">
        <f>'Strm Hydr Analysis'!E488</f>
        <v>1740.9322314049584</v>
      </c>
      <c r="H485" s="2"/>
      <c r="I485" s="2"/>
      <c r="J485" s="2"/>
      <c r="K485" s="2">
        <f>'ZBud Extract Monthly'!C484</f>
        <v>5195.5</v>
      </c>
      <c r="L485" s="2">
        <f>'ZBud Extract Monthly'!K484</f>
        <v>2668.3</v>
      </c>
      <c r="M485" s="2">
        <f>'ZBud Extract Monthly'!L484</f>
        <v>62.9</v>
      </c>
      <c r="N485" s="2">
        <f>'ZBud Extract Monthly'!M484</f>
        <v>1233.8</v>
      </c>
      <c r="O485" s="2">
        <f>'ZBud Extract Monthly'!V484</f>
        <v>1052.83</v>
      </c>
      <c r="P485" s="2">
        <f>'ZBud Extract Monthly'!D484</f>
        <v>2882</v>
      </c>
      <c r="Q485" s="2">
        <f>'ZBud Extract Monthly'!E484</f>
        <v>337.4</v>
      </c>
      <c r="R485" s="2">
        <f>'ZBud Extract Monthly'!F484</f>
        <v>358.3</v>
      </c>
      <c r="S485" s="2">
        <f>'ZBud Extract Monthly'!G484</f>
        <v>328.4</v>
      </c>
      <c r="T485" s="2">
        <f>'NRL Extract'!D484</f>
        <v>4.2219999999999986</v>
      </c>
      <c r="U485" s="2">
        <f>'ZBud Extract Monthly'!H484</f>
        <v>1286.4999999999998</v>
      </c>
      <c r="V485" s="2">
        <f>'ZBud Extract Monthly'!U484</f>
        <v>516.53</v>
      </c>
      <c r="W485" s="2">
        <f>'ZBud Extract Monthly'!O484</f>
        <v>297.36</v>
      </c>
      <c r="X485" s="2">
        <f>'ZBud Extract Monthly'!N484</f>
        <v>131.91</v>
      </c>
      <c r="Y485" s="2">
        <f>'Strm Hydr Analysis'!F488</f>
        <v>25398.902479338849</v>
      </c>
      <c r="Z485" s="2"/>
      <c r="AA485" s="2"/>
      <c r="AB485" s="2"/>
      <c r="AC485" s="2"/>
      <c r="AD485" s="2"/>
      <c r="AE485" s="2"/>
      <c r="AF485" s="2"/>
    </row>
    <row r="486" spans="2:32" x14ac:dyDescent="0.3">
      <c r="B486">
        <f t="shared" ref="B486:B549" si="12">B474+1</f>
        <v>2029</v>
      </c>
      <c r="C486">
        <f t="shared" ref="C486:C549" si="13">C474</f>
        <v>10</v>
      </c>
      <c r="D486">
        <f t="shared" ref="D486:D549" si="14">D474+1</f>
        <v>2030</v>
      </c>
      <c r="E486" s="2">
        <f>'Divs Extract'!D485+'ZBud Extract Monthly'!O485</f>
        <v>479.18829689298047</v>
      </c>
      <c r="F486" s="2">
        <f>'Strm Hydr Analysis'!D489</f>
        <v>24946.790082644635</v>
      </c>
      <c r="G486" s="2">
        <f>'Strm Hydr Analysis'!E489</f>
        <v>5910.0495867768614</v>
      </c>
      <c r="H486" s="2"/>
      <c r="I486" s="2"/>
      <c r="J486" s="2"/>
      <c r="K486" s="2">
        <f>'ZBud Extract Monthly'!C485</f>
        <v>20118.300000000003</v>
      </c>
      <c r="L486" s="2">
        <f>'ZBud Extract Monthly'!K485</f>
        <v>999.3</v>
      </c>
      <c r="M486" s="2">
        <f>'ZBud Extract Monthly'!L485</f>
        <v>44</v>
      </c>
      <c r="N486" s="2">
        <f>'ZBud Extract Monthly'!M485</f>
        <v>867.4</v>
      </c>
      <c r="O486" s="2">
        <f>'ZBud Extract Monthly'!V485</f>
        <v>1603.84</v>
      </c>
      <c r="P486" s="2">
        <f>'ZBud Extract Monthly'!D485</f>
        <v>2190.1</v>
      </c>
      <c r="Q486" s="2">
        <f>'ZBud Extract Monthly'!E485</f>
        <v>838.8</v>
      </c>
      <c r="R486" s="2">
        <f>'ZBud Extract Monthly'!F485</f>
        <v>253.9</v>
      </c>
      <c r="S486" s="2">
        <f>'ZBud Extract Monthly'!G485</f>
        <v>2745</v>
      </c>
      <c r="T486" s="2">
        <f>'NRL Extract'!D485</f>
        <v>2.6209999999999991</v>
      </c>
      <c r="U486" s="2">
        <f>'ZBud Extract Monthly'!H485</f>
        <v>3886.8</v>
      </c>
      <c r="V486" s="2">
        <f>'ZBud Extract Monthly'!U485</f>
        <v>234.36</v>
      </c>
      <c r="W486" s="2">
        <f>'ZBud Extract Monthly'!O485</f>
        <v>307.27</v>
      </c>
      <c r="X486" s="2">
        <f>'ZBud Extract Monthly'!N485</f>
        <v>89.14</v>
      </c>
      <c r="Y486" s="2">
        <f>'Strm Hydr Analysis'!F489</f>
        <v>27253.745454545449</v>
      </c>
      <c r="Z486" s="2"/>
      <c r="AA486" s="2"/>
      <c r="AB486" s="2"/>
      <c r="AC486" s="2"/>
      <c r="AD486" s="2"/>
      <c r="AE486" s="2"/>
      <c r="AF486" s="2"/>
    </row>
    <row r="487" spans="2:32" x14ac:dyDescent="0.3">
      <c r="B487">
        <f t="shared" si="12"/>
        <v>2029</v>
      </c>
      <c r="C487">
        <f t="shared" si="13"/>
        <v>11</v>
      </c>
      <c r="D487">
        <f t="shared" si="14"/>
        <v>2030</v>
      </c>
      <c r="E487" s="2">
        <f>'Divs Extract'!D486+'ZBud Extract Monthly'!O486</f>
        <v>398.17356886840764</v>
      </c>
      <c r="F487" s="2">
        <f>'Strm Hydr Analysis'!D490</f>
        <v>197037.67933884292</v>
      </c>
      <c r="G487" s="2">
        <f>'Strm Hydr Analysis'!E490</f>
        <v>15576.376859504138</v>
      </c>
      <c r="H487" s="2"/>
      <c r="I487" s="2"/>
      <c r="J487" s="2"/>
      <c r="K487" s="2">
        <f>'ZBud Extract Monthly'!C486</f>
        <v>46237.399999999994</v>
      </c>
      <c r="L487" s="2">
        <f>'ZBud Extract Monthly'!K486</f>
        <v>390</v>
      </c>
      <c r="M487" s="2">
        <f>'ZBud Extract Monthly'!L486</f>
        <v>27.9</v>
      </c>
      <c r="N487" s="2">
        <f>'ZBud Extract Monthly'!M486</f>
        <v>749.7</v>
      </c>
      <c r="O487" s="2">
        <f>'ZBud Extract Monthly'!V486</f>
        <v>2860.37</v>
      </c>
      <c r="P487" s="2">
        <f>'ZBud Extract Monthly'!D486</f>
        <v>1686.3999999999999</v>
      </c>
      <c r="Q487" s="2">
        <f>'ZBud Extract Monthly'!E486</f>
        <v>728.4</v>
      </c>
      <c r="R487" s="2">
        <f>'ZBud Extract Monthly'!F486</f>
        <v>158.80000000000001</v>
      </c>
      <c r="S487" s="2">
        <f>'ZBud Extract Monthly'!G486</f>
        <v>2665.4</v>
      </c>
      <c r="T487" s="2">
        <f>'NRL Extract'!D486</f>
        <v>1.9629999999999996</v>
      </c>
      <c r="U487" s="2">
        <f>'ZBud Extract Monthly'!H486</f>
        <v>25255.9</v>
      </c>
      <c r="V487" s="2">
        <f>'ZBud Extract Monthly'!U486</f>
        <v>1838.92</v>
      </c>
      <c r="W487" s="2">
        <f>'ZBud Extract Monthly'!O486</f>
        <v>297.36</v>
      </c>
      <c r="X487" s="2">
        <f>'ZBud Extract Monthly'!N486</f>
        <v>55.18</v>
      </c>
      <c r="Y487" s="2">
        <f>'Strm Hydr Analysis'!F490</f>
        <v>201501.52066115697</v>
      </c>
      <c r="Z487" s="2"/>
      <c r="AA487" s="2"/>
      <c r="AB487" s="2"/>
      <c r="AC487" s="2"/>
      <c r="AD487" s="2"/>
      <c r="AE487" s="2"/>
      <c r="AF487" s="2"/>
    </row>
    <row r="488" spans="2:32" x14ac:dyDescent="0.3">
      <c r="B488">
        <f t="shared" si="12"/>
        <v>2029</v>
      </c>
      <c r="C488">
        <f t="shared" si="13"/>
        <v>12</v>
      </c>
      <c r="D488">
        <f t="shared" si="14"/>
        <v>2030</v>
      </c>
      <c r="E488" s="2">
        <f>'Divs Extract'!D487+'ZBud Extract Monthly'!O487</f>
        <v>392.47801924619085</v>
      </c>
      <c r="F488" s="2">
        <f>'Strm Hydr Analysis'!D491</f>
        <v>385095.5900826446</v>
      </c>
      <c r="G488" s="2">
        <f>'Strm Hydr Analysis'!E491</f>
        <v>14942.915702479344</v>
      </c>
      <c r="H488" s="2"/>
      <c r="I488" s="2"/>
      <c r="J488" s="2"/>
      <c r="K488" s="2">
        <f>'ZBud Extract Monthly'!C487</f>
        <v>30669.399999999998</v>
      </c>
      <c r="L488" s="2">
        <f>'ZBud Extract Monthly'!K487</f>
        <v>332.9</v>
      </c>
      <c r="M488" s="2">
        <f>'ZBud Extract Monthly'!L487</f>
        <v>23.4</v>
      </c>
      <c r="N488" s="2">
        <f>'ZBud Extract Monthly'!M487</f>
        <v>725.4</v>
      </c>
      <c r="O488" s="2">
        <f>'ZBud Extract Monthly'!V487</f>
        <v>4369.8900000000003</v>
      </c>
      <c r="P488" s="2">
        <f>'ZBud Extract Monthly'!D487</f>
        <v>1368.1</v>
      </c>
      <c r="Q488" s="2">
        <f>'ZBud Extract Monthly'!E487</f>
        <v>594.4</v>
      </c>
      <c r="R488" s="2">
        <f>'ZBud Extract Monthly'!F487</f>
        <v>124.5</v>
      </c>
      <c r="S488" s="2">
        <f>'ZBud Extract Monthly'!G487</f>
        <v>2175.1</v>
      </c>
      <c r="T488" s="2">
        <f>'NRL Extract'!D487</f>
        <v>1.2530000000000003</v>
      </c>
      <c r="U488" s="2">
        <f>'ZBud Extract Monthly'!H487</f>
        <v>18451.900000000001</v>
      </c>
      <c r="V488" s="2">
        <f>'ZBud Extract Monthly'!U487</f>
        <v>2030.4</v>
      </c>
      <c r="W488" s="2">
        <f>'ZBud Extract Monthly'!O487</f>
        <v>307.27</v>
      </c>
      <c r="X488" s="2">
        <f>'ZBud Extract Monthly'!N487</f>
        <v>52.1</v>
      </c>
      <c r="Y488" s="2">
        <f>'Strm Hydr Analysis'!F491</f>
        <v>388732.97851239663</v>
      </c>
      <c r="Z488" s="2"/>
      <c r="AA488" s="2"/>
      <c r="AB488" s="2"/>
      <c r="AC488" s="2"/>
      <c r="AD488" s="2"/>
      <c r="AE488" s="2"/>
      <c r="AF488" s="2"/>
    </row>
    <row r="489" spans="2:32" x14ac:dyDescent="0.3">
      <c r="B489">
        <f t="shared" si="12"/>
        <v>2030</v>
      </c>
      <c r="C489">
        <f t="shared" si="13"/>
        <v>1</v>
      </c>
      <c r="D489">
        <f t="shared" si="14"/>
        <v>2030</v>
      </c>
      <c r="E489" s="2">
        <f>'Divs Extract'!D488+'ZBud Extract Monthly'!O488</f>
        <v>391.39272727272731</v>
      </c>
      <c r="F489" s="2">
        <f>'Strm Hydr Analysis'!D492</f>
        <v>70945.487603305752</v>
      </c>
      <c r="G489" s="2">
        <f>'Strm Hydr Analysis'!E492</f>
        <v>8771.6033057851218</v>
      </c>
      <c r="H489" s="2"/>
      <c r="I489" s="2"/>
      <c r="J489" s="2"/>
      <c r="K489" s="2">
        <f>'ZBud Extract Monthly'!C488</f>
        <v>29271</v>
      </c>
      <c r="L489" s="2">
        <f>'ZBud Extract Monthly'!K488</f>
        <v>364.3</v>
      </c>
      <c r="M489" s="2">
        <f>'ZBud Extract Monthly'!L488</f>
        <v>18.899999999999999</v>
      </c>
      <c r="N489" s="2">
        <f>'ZBud Extract Monthly'!M488</f>
        <v>784.1</v>
      </c>
      <c r="O489" s="2">
        <f>'ZBud Extract Monthly'!V488</f>
        <v>6432.43</v>
      </c>
      <c r="P489" s="2">
        <f>'ZBud Extract Monthly'!D488</f>
        <v>1563.6999999999998</v>
      </c>
      <c r="Q489" s="2">
        <f>'ZBud Extract Monthly'!E488</f>
        <v>681.6</v>
      </c>
      <c r="R489" s="2">
        <f>'ZBud Extract Monthly'!F488</f>
        <v>140.69999999999999</v>
      </c>
      <c r="S489" s="2">
        <f>'ZBud Extract Monthly'!G488</f>
        <v>2475.6</v>
      </c>
      <c r="T489" s="2">
        <f>'NRL Extract'!D488</f>
        <v>1.5919999999999996</v>
      </c>
      <c r="U489" s="2">
        <f>'ZBud Extract Monthly'!H488</f>
        <v>19988.599999999999</v>
      </c>
      <c r="V489" s="2">
        <f>'ZBud Extract Monthly'!U488</f>
        <v>284.23</v>
      </c>
      <c r="W489" s="2">
        <f>'ZBud Extract Monthly'!O488</f>
        <v>307.27</v>
      </c>
      <c r="X489" s="2">
        <f>'ZBud Extract Monthly'!N488</f>
        <v>46.19</v>
      </c>
      <c r="Y489" s="2">
        <f>'Strm Hydr Analysis'!F492</f>
        <v>76454.935537190046</v>
      </c>
      <c r="Z489" s="2"/>
      <c r="AA489" s="2"/>
      <c r="AB489" s="2"/>
      <c r="AC489" s="2"/>
      <c r="AD489" s="2"/>
      <c r="AE489" s="2"/>
      <c r="AF489" s="2"/>
    </row>
    <row r="490" spans="2:32" x14ac:dyDescent="0.3">
      <c r="B490">
        <f t="shared" si="12"/>
        <v>2030</v>
      </c>
      <c r="C490">
        <f t="shared" si="13"/>
        <v>2</v>
      </c>
      <c r="D490">
        <f t="shared" si="14"/>
        <v>2030</v>
      </c>
      <c r="E490" s="2">
        <f>'Divs Extract'!D489+'ZBud Extract Monthly'!O489</f>
        <v>353.37162895927599</v>
      </c>
      <c r="F490" s="2">
        <f>'Strm Hydr Analysis'!D493</f>
        <v>238718.0826446281</v>
      </c>
      <c r="G490" s="2">
        <f>'Strm Hydr Analysis'!E493</f>
        <v>8763.1735537190161</v>
      </c>
      <c r="H490" s="2"/>
      <c r="I490" s="2"/>
      <c r="J490" s="2"/>
      <c r="K490" s="2">
        <f>'ZBud Extract Monthly'!C489</f>
        <v>16926.7</v>
      </c>
      <c r="L490" s="2">
        <f>'ZBud Extract Monthly'!K489</f>
        <v>146.19999999999999</v>
      </c>
      <c r="M490" s="2">
        <f>'ZBud Extract Monthly'!L489</f>
        <v>18.899999999999999</v>
      </c>
      <c r="N490" s="2">
        <f>'ZBud Extract Monthly'!M489</f>
        <v>0</v>
      </c>
      <c r="O490" s="2">
        <f>'ZBud Extract Monthly'!V489</f>
        <v>4176.99</v>
      </c>
      <c r="P490" s="2">
        <f>'ZBud Extract Monthly'!D489</f>
        <v>2318.8000000000002</v>
      </c>
      <c r="Q490" s="2">
        <f>'ZBud Extract Monthly'!E489</f>
        <v>996.5</v>
      </c>
      <c r="R490" s="2">
        <f>'ZBud Extract Monthly'!F489</f>
        <v>219.1</v>
      </c>
      <c r="S490" s="2">
        <f>'ZBud Extract Monthly'!G489</f>
        <v>3701</v>
      </c>
      <c r="T490" s="2">
        <f>'NRL Extract'!D489</f>
        <v>1.1100000000000003</v>
      </c>
      <c r="U490" s="2">
        <f>'ZBud Extract Monthly'!H489</f>
        <v>8976.4</v>
      </c>
      <c r="V490" s="2">
        <f>'ZBud Extract Monthly'!U489</f>
        <v>1602.83</v>
      </c>
      <c r="W490" s="2">
        <f>'ZBud Extract Monthly'!O489</f>
        <v>277.52999999999997</v>
      </c>
      <c r="X490" s="2">
        <f>'ZBud Extract Monthly'!N489</f>
        <v>40.83</v>
      </c>
      <c r="Y490" s="2">
        <f>'Strm Hydr Analysis'!F493</f>
        <v>240984.97190082644</v>
      </c>
      <c r="Z490" s="2"/>
      <c r="AA490" s="2"/>
      <c r="AB490" s="2"/>
      <c r="AC490" s="2"/>
      <c r="AD490" s="2"/>
      <c r="AE490" s="2"/>
      <c r="AF490" s="2"/>
    </row>
    <row r="491" spans="2:32" x14ac:dyDescent="0.3">
      <c r="B491">
        <f t="shared" si="12"/>
        <v>2030</v>
      </c>
      <c r="C491">
        <f t="shared" si="13"/>
        <v>3</v>
      </c>
      <c r="D491">
        <f t="shared" si="14"/>
        <v>2030</v>
      </c>
      <c r="E491" s="2">
        <f>'Divs Extract'!D490+'ZBud Extract Monthly'!O490</f>
        <v>424.97845986984817</v>
      </c>
      <c r="F491" s="2">
        <f>'Strm Hydr Analysis'!D494</f>
        <v>25423.398347107439</v>
      </c>
      <c r="G491" s="2">
        <f>'Strm Hydr Analysis'!E494</f>
        <v>8674.0165289256183</v>
      </c>
      <c r="H491" s="2"/>
      <c r="I491" s="2"/>
      <c r="J491" s="2"/>
      <c r="K491" s="2">
        <f>'ZBud Extract Monthly'!C490</f>
        <v>31857.3</v>
      </c>
      <c r="L491" s="2">
        <f>'ZBud Extract Monthly'!K490</f>
        <v>0</v>
      </c>
      <c r="M491" s="2">
        <f>'ZBud Extract Monthly'!L490</f>
        <v>22.5</v>
      </c>
      <c r="N491" s="2">
        <f>'ZBud Extract Monthly'!M490</f>
        <v>0</v>
      </c>
      <c r="O491" s="2">
        <f>'ZBud Extract Monthly'!V490</f>
        <v>4667.8500000000004</v>
      </c>
      <c r="P491" s="2">
        <f>'ZBud Extract Monthly'!D490</f>
        <v>2701.9</v>
      </c>
      <c r="Q491" s="2">
        <f>'ZBud Extract Monthly'!E490</f>
        <v>1120.2</v>
      </c>
      <c r="R491" s="2">
        <f>'ZBud Extract Monthly'!F490</f>
        <v>397.3</v>
      </c>
      <c r="S491" s="2">
        <f>'ZBud Extract Monthly'!G490</f>
        <v>4784.3</v>
      </c>
      <c r="T491" s="2">
        <f>'NRL Extract'!D490</f>
        <v>1.8520000000000001</v>
      </c>
      <c r="U491" s="2">
        <f>'ZBud Extract Monthly'!H490</f>
        <v>10504.9</v>
      </c>
      <c r="V491" s="2">
        <f>'ZBud Extract Monthly'!U490</f>
        <v>153.87</v>
      </c>
      <c r="W491" s="2">
        <f>'ZBud Extract Monthly'!O490</f>
        <v>307.27</v>
      </c>
      <c r="X491" s="2">
        <f>'ZBud Extract Monthly'!N490</f>
        <v>51.55</v>
      </c>
      <c r="Y491" s="2">
        <f>'Strm Hydr Analysis'!F494</f>
        <v>29312.469421487614</v>
      </c>
      <c r="Z491" s="2"/>
      <c r="AA491" s="2"/>
      <c r="AB491" s="2"/>
      <c r="AC491" s="2"/>
      <c r="AD491" s="2"/>
      <c r="AE491" s="2"/>
      <c r="AF491" s="2"/>
    </row>
    <row r="492" spans="2:32" x14ac:dyDescent="0.3">
      <c r="B492">
        <f t="shared" si="12"/>
        <v>2030</v>
      </c>
      <c r="C492">
        <f t="shared" si="13"/>
        <v>4</v>
      </c>
      <c r="D492">
        <f t="shared" si="14"/>
        <v>2030</v>
      </c>
      <c r="E492" s="2">
        <f>'Divs Extract'!D491+'ZBud Extract Monthly'!O491</f>
        <v>434.15475982532752</v>
      </c>
      <c r="F492" s="2">
        <f>'Strm Hydr Analysis'!D495</f>
        <v>420114.14876033069</v>
      </c>
      <c r="G492" s="2">
        <f>'Strm Hydr Analysis'!E495</f>
        <v>9115.9933884297625</v>
      </c>
      <c r="H492" s="2"/>
      <c r="I492" s="2"/>
      <c r="J492" s="2"/>
      <c r="K492" s="2">
        <f>'ZBud Extract Monthly'!C491</f>
        <v>21464.5</v>
      </c>
      <c r="L492" s="2">
        <f>'ZBud Extract Monthly'!K491</f>
        <v>828.59999999999991</v>
      </c>
      <c r="M492" s="2">
        <f>'ZBud Extract Monthly'!L491</f>
        <v>22.5</v>
      </c>
      <c r="N492" s="2">
        <f>'ZBud Extract Monthly'!M491</f>
        <v>0</v>
      </c>
      <c r="O492" s="2">
        <f>'ZBud Extract Monthly'!V491</f>
        <v>5779.92</v>
      </c>
      <c r="P492" s="2">
        <f>'ZBud Extract Monthly'!D491</f>
        <v>3259.8999999999996</v>
      </c>
      <c r="Q492" s="2">
        <f>'ZBud Extract Monthly'!E491</f>
        <v>1361.4</v>
      </c>
      <c r="R492" s="2">
        <f>'ZBud Extract Monthly'!F491</f>
        <v>556.29999999999995</v>
      </c>
      <c r="S492" s="2">
        <f>'ZBud Extract Monthly'!G491</f>
        <v>4893.2</v>
      </c>
      <c r="T492" s="2">
        <f>'NRL Extract'!D491</f>
        <v>1.8399999999999996</v>
      </c>
      <c r="U492" s="2">
        <f>'ZBud Extract Monthly'!H491</f>
        <v>17160.099999999999</v>
      </c>
      <c r="V492" s="2">
        <f>'ZBud Extract Monthly'!U491</f>
        <v>1775.52</v>
      </c>
      <c r="W492" s="2">
        <f>'ZBud Extract Monthly'!O491</f>
        <v>297.36</v>
      </c>
      <c r="X492" s="2">
        <f>'ZBud Extract Monthly'!N491</f>
        <v>73.88</v>
      </c>
      <c r="Y492" s="2">
        <f>'Strm Hydr Analysis'!F495</f>
        <v>423565.50743801653</v>
      </c>
      <c r="Z492" s="2"/>
      <c r="AA492" s="2"/>
      <c r="AB492" s="2"/>
      <c r="AC492" s="2"/>
      <c r="AD492" s="2"/>
      <c r="AE492" s="2"/>
      <c r="AF492" s="2"/>
    </row>
    <row r="493" spans="2:32" x14ac:dyDescent="0.3">
      <c r="B493">
        <f t="shared" si="12"/>
        <v>2030</v>
      </c>
      <c r="C493">
        <f t="shared" si="13"/>
        <v>5</v>
      </c>
      <c r="D493">
        <f t="shared" si="14"/>
        <v>2030</v>
      </c>
      <c r="E493" s="2">
        <f>'Divs Extract'!D492+'ZBud Extract Monthly'!O492</f>
        <v>504.69972446423594</v>
      </c>
      <c r="F493" s="2">
        <f>'Strm Hydr Analysis'!D496</f>
        <v>25834.710743801646</v>
      </c>
      <c r="G493" s="2">
        <f>'Strm Hydr Analysis'!E496</f>
        <v>856.52231404958707</v>
      </c>
      <c r="H493" s="2"/>
      <c r="I493" s="2"/>
      <c r="J493" s="2"/>
      <c r="K493" s="2">
        <f>'ZBud Extract Monthly'!C492</f>
        <v>156.30000000000001</v>
      </c>
      <c r="L493" s="2">
        <f>'ZBud Extract Monthly'!K492</f>
        <v>6781.5</v>
      </c>
      <c r="M493" s="2">
        <f>'ZBud Extract Monthly'!L492</f>
        <v>35</v>
      </c>
      <c r="N493" s="2">
        <f>'ZBud Extract Monthly'!M492</f>
        <v>0</v>
      </c>
      <c r="O493" s="2">
        <f>'ZBud Extract Monthly'!V492</f>
        <v>4066.45</v>
      </c>
      <c r="P493" s="2">
        <f>'ZBud Extract Monthly'!D492</f>
        <v>5624</v>
      </c>
      <c r="Q493" s="2">
        <f>'ZBud Extract Monthly'!E492</f>
        <v>728.9</v>
      </c>
      <c r="R493" s="2">
        <f>'ZBud Extract Monthly'!F492</f>
        <v>624</v>
      </c>
      <c r="S493" s="2">
        <f>'ZBud Extract Monthly'!G492</f>
        <v>3299.8</v>
      </c>
      <c r="T493" s="2">
        <f>'NRL Extract'!D492</f>
        <v>3.6099999999999994</v>
      </c>
      <c r="U493" s="2">
        <f>'ZBud Extract Monthly'!H492</f>
        <v>1679</v>
      </c>
      <c r="V493" s="2">
        <f>'ZBud Extract Monthly'!U492</f>
        <v>77.83</v>
      </c>
      <c r="W493" s="2">
        <f>'ZBud Extract Monthly'!O492</f>
        <v>307.27</v>
      </c>
      <c r="X493" s="2">
        <f>'ZBud Extract Monthly'!N492</f>
        <v>133.41</v>
      </c>
      <c r="Y493" s="2">
        <f>'Strm Hydr Analysis'!F496</f>
        <v>27501.798347107437</v>
      </c>
      <c r="Z493" s="2"/>
      <c r="AA493" s="2"/>
      <c r="AB493" s="2"/>
      <c r="AC493" s="2"/>
      <c r="AD493" s="2"/>
      <c r="AE493" s="2"/>
      <c r="AF493" s="2"/>
    </row>
    <row r="494" spans="2:32" x14ac:dyDescent="0.3">
      <c r="B494">
        <f t="shared" si="12"/>
        <v>2030</v>
      </c>
      <c r="C494">
        <f t="shared" si="13"/>
        <v>6</v>
      </c>
      <c r="D494">
        <f t="shared" si="14"/>
        <v>2030</v>
      </c>
      <c r="E494" s="2">
        <f>'Divs Extract'!D493+'ZBud Extract Monthly'!O493</f>
        <v>529.93126330402595</v>
      </c>
      <c r="F494" s="2">
        <f>'Strm Hydr Analysis'!D497</f>
        <v>24377.018181818181</v>
      </c>
      <c r="G494" s="2">
        <f>'Strm Hydr Analysis'!E497</f>
        <v>935.7619834710747</v>
      </c>
      <c r="H494" s="2"/>
      <c r="I494" s="2"/>
      <c r="J494" s="2"/>
      <c r="K494" s="2">
        <f>'ZBud Extract Monthly'!C493</f>
        <v>3240</v>
      </c>
      <c r="L494" s="2">
        <f>'ZBud Extract Monthly'!K493</f>
        <v>6617.5</v>
      </c>
      <c r="M494" s="2">
        <f>'ZBud Extract Monthly'!L493</f>
        <v>44</v>
      </c>
      <c r="N494" s="2">
        <f>'ZBud Extract Monthly'!M493</f>
        <v>986.9</v>
      </c>
      <c r="O494" s="2">
        <f>'ZBud Extract Monthly'!V493</f>
        <v>2778.52</v>
      </c>
      <c r="P494" s="2">
        <f>'ZBud Extract Monthly'!D493</f>
        <v>5569.5</v>
      </c>
      <c r="Q494" s="2">
        <f>'ZBud Extract Monthly'!E493</f>
        <v>466.1</v>
      </c>
      <c r="R494" s="2">
        <f>'ZBud Extract Monthly'!F493</f>
        <v>500.2</v>
      </c>
      <c r="S494" s="2">
        <f>'ZBud Extract Monthly'!G493</f>
        <v>1158.9000000000001</v>
      </c>
      <c r="T494" s="2">
        <f>'NRL Extract'!D493</f>
        <v>4.3419999999999987</v>
      </c>
      <c r="U494" s="2">
        <f>'ZBud Extract Monthly'!H493</f>
        <v>1482.5000000000002</v>
      </c>
      <c r="V494" s="2">
        <f>'ZBud Extract Monthly'!U493</f>
        <v>100.18</v>
      </c>
      <c r="W494" s="2">
        <f>'ZBud Extract Monthly'!O493</f>
        <v>297.36</v>
      </c>
      <c r="X494" s="2">
        <f>'ZBud Extract Monthly'!N493</f>
        <v>155.52000000000001</v>
      </c>
      <c r="Y494" s="2">
        <f>'Strm Hydr Analysis'!F497</f>
        <v>25922.023140495861</v>
      </c>
      <c r="Z494" s="2"/>
      <c r="AA494" s="2"/>
      <c r="AB494" s="2"/>
      <c r="AC494" s="2"/>
      <c r="AD494" s="2"/>
      <c r="AE494" s="2"/>
      <c r="AF494" s="2"/>
    </row>
    <row r="495" spans="2:32" x14ac:dyDescent="0.3">
      <c r="B495">
        <f t="shared" si="12"/>
        <v>2030</v>
      </c>
      <c r="C495">
        <f t="shared" si="13"/>
        <v>7</v>
      </c>
      <c r="D495">
        <f t="shared" si="14"/>
        <v>2030</v>
      </c>
      <c r="E495" s="2">
        <f>'Divs Extract'!D494+'ZBud Extract Monthly'!O494</f>
        <v>576.4669597211464</v>
      </c>
      <c r="F495" s="2">
        <f>'Strm Hydr Analysis'!D498</f>
        <v>25369.923966942148</v>
      </c>
      <c r="G495" s="2">
        <f>'Strm Hydr Analysis'!E498</f>
        <v>856.52231404958707</v>
      </c>
      <c r="H495" s="2"/>
      <c r="I495" s="2"/>
      <c r="J495" s="2"/>
      <c r="K495" s="2">
        <f>'ZBud Extract Monthly'!C494</f>
        <v>274.3</v>
      </c>
      <c r="L495" s="2">
        <f>'ZBud Extract Monthly'!K494</f>
        <v>6290.7999999999993</v>
      </c>
      <c r="M495" s="2">
        <f>'ZBud Extract Monthly'!L494</f>
        <v>62.9</v>
      </c>
      <c r="N495" s="2">
        <f>'ZBud Extract Monthly'!M494</f>
        <v>642.5</v>
      </c>
      <c r="O495" s="2">
        <f>'ZBud Extract Monthly'!V494</f>
        <v>2186.9499999999998</v>
      </c>
      <c r="P495" s="2">
        <f>'ZBud Extract Monthly'!D494</f>
        <v>5603.5</v>
      </c>
      <c r="Q495" s="2">
        <f>'ZBud Extract Monthly'!E494</f>
        <v>755.3</v>
      </c>
      <c r="R495" s="2">
        <f>'ZBud Extract Monthly'!F494</f>
        <v>613.5</v>
      </c>
      <c r="S495" s="2">
        <f>'ZBud Extract Monthly'!G494</f>
        <v>1097.5</v>
      </c>
      <c r="T495" s="2">
        <f>'NRL Extract'!D494</f>
        <v>5.1890000000000001</v>
      </c>
      <c r="U495" s="2">
        <f>'ZBud Extract Monthly'!H494</f>
        <v>1521.2</v>
      </c>
      <c r="V495" s="2">
        <f>'ZBud Extract Monthly'!U494</f>
        <v>156.65</v>
      </c>
      <c r="W495" s="2">
        <f>'ZBud Extract Monthly'!O494</f>
        <v>307.27</v>
      </c>
      <c r="X495" s="2">
        <f>'ZBud Extract Monthly'!N494</f>
        <v>181.39</v>
      </c>
      <c r="Y495" s="2">
        <f>'Strm Hydr Analysis'!F498</f>
        <v>26711.404958677693</v>
      </c>
      <c r="Z495" s="2"/>
      <c r="AA495" s="2"/>
      <c r="AB495" s="2"/>
      <c r="AC495" s="2"/>
      <c r="AD495" s="2"/>
      <c r="AE495" s="2"/>
      <c r="AF495" s="2"/>
    </row>
    <row r="496" spans="2:32" x14ac:dyDescent="0.3">
      <c r="B496">
        <f t="shared" si="12"/>
        <v>2030</v>
      </c>
      <c r="C496">
        <f t="shared" si="13"/>
        <v>8</v>
      </c>
      <c r="D496">
        <f t="shared" si="14"/>
        <v>2030</v>
      </c>
      <c r="E496" s="2">
        <f>'Divs Extract'!D495+'ZBud Extract Monthly'!O495</f>
        <v>571.76230769230779</v>
      </c>
      <c r="F496" s="2">
        <f>'Strm Hydr Analysis'!D499</f>
        <v>25027.95371900827</v>
      </c>
      <c r="G496" s="2">
        <f>'Strm Hydr Analysis'!E499</f>
        <v>856.52231404958707</v>
      </c>
      <c r="H496" s="2"/>
      <c r="I496" s="2"/>
      <c r="J496" s="2"/>
      <c r="K496" s="2">
        <f>'ZBud Extract Monthly'!C495</f>
        <v>85.3</v>
      </c>
      <c r="L496" s="2">
        <f>'ZBud Extract Monthly'!K495</f>
        <v>5108.5</v>
      </c>
      <c r="M496" s="2">
        <f>'ZBud Extract Monthly'!L495</f>
        <v>78.2</v>
      </c>
      <c r="N496" s="2">
        <f>'ZBud Extract Monthly'!M495</f>
        <v>0</v>
      </c>
      <c r="O496" s="2">
        <f>'ZBud Extract Monthly'!V495</f>
        <v>1552.69</v>
      </c>
      <c r="P496" s="2">
        <f>'ZBud Extract Monthly'!D495</f>
        <v>4479.3999999999996</v>
      </c>
      <c r="Q496" s="2">
        <f>'ZBud Extract Monthly'!E495</f>
        <v>423.1</v>
      </c>
      <c r="R496" s="2">
        <f>'ZBud Extract Monthly'!F495</f>
        <v>418.5</v>
      </c>
      <c r="S496" s="2">
        <f>'ZBud Extract Monthly'!G495</f>
        <v>509.2</v>
      </c>
      <c r="T496" s="2">
        <f>'NRL Extract'!D495</f>
        <v>4.9120000000000008</v>
      </c>
      <c r="U496" s="2">
        <f>'ZBud Extract Monthly'!H495</f>
        <v>1310.9</v>
      </c>
      <c r="V496" s="2">
        <f>'ZBud Extract Monthly'!U495</f>
        <v>275.2</v>
      </c>
      <c r="W496" s="2">
        <f>'ZBud Extract Monthly'!O495</f>
        <v>307.27</v>
      </c>
      <c r="X496" s="2">
        <f>'ZBud Extract Monthly'!N495</f>
        <v>164.65</v>
      </c>
      <c r="Y496" s="2">
        <f>'Strm Hydr Analysis'!F499</f>
        <v>26270.102479338839</v>
      </c>
      <c r="Z496" s="2"/>
      <c r="AA496" s="2"/>
      <c r="AB496" s="2"/>
      <c r="AC496" s="2"/>
      <c r="AD496" s="2"/>
      <c r="AE496" s="2"/>
      <c r="AF496" s="2"/>
    </row>
    <row r="497" spans="2:32" x14ac:dyDescent="0.3">
      <c r="B497">
        <f t="shared" si="12"/>
        <v>2030</v>
      </c>
      <c r="C497">
        <f t="shared" si="13"/>
        <v>9</v>
      </c>
      <c r="D497">
        <f t="shared" si="14"/>
        <v>2030</v>
      </c>
      <c r="E497" s="2">
        <f>'Divs Extract'!D496+'ZBud Extract Monthly'!O496</f>
        <v>549.31320161866222</v>
      </c>
      <c r="F497" s="2">
        <f>'Strm Hydr Analysis'!D500</f>
        <v>23302.750413223144</v>
      </c>
      <c r="G497" s="2">
        <f>'Strm Hydr Analysis'!E500</f>
        <v>1019.107438016529</v>
      </c>
      <c r="H497" s="2"/>
      <c r="I497" s="2"/>
      <c r="J497" s="2"/>
      <c r="K497" s="2">
        <f>'ZBud Extract Monthly'!C496</f>
        <v>7660.9</v>
      </c>
      <c r="L497" s="2">
        <f>'ZBud Extract Monthly'!K496</f>
        <v>1512.2</v>
      </c>
      <c r="M497" s="2">
        <f>'ZBud Extract Monthly'!L496</f>
        <v>62.9</v>
      </c>
      <c r="N497" s="2">
        <f>'ZBud Extract Monthly'!M496</f>
        <v>1220.0999999999999</v>
      </c>
      <c r="O497" s="2">
        <f>'ZBud Extract Monthly'!V496</f>
        <v>1686.37</v>
      </c>
      <c r="P497" s="2">
        <f>'ZBud Extract Monthly'!D496</f>
        <v>2738.9</v>
      </c>
      <c r="Q497" s="2">
        <f>'ZBud Extract Monthly'!E496</f>
        <v>424.8</v>
      </c>
      <c r="R497" s="2">
        <f>'ZBud Extract Monthly'!F496</f>
        <v>226</v>
      </c>
      <c r="S497" s="2">
        <f>'ZBud Extract Monthly'!G496</f>
        <v>884.2</v>
      </c>
      <c r="T497" s="2">
        <f>'NRL Extract'!D496</f>
        <v>4.2219999999999986</v>
      </c>
      <c r="U497" s="2">
        <f>'ZBud Extract Monthly'!H496</f>
        <v>1468.1</v>
      </c>
      <c r="V497" s="2">
        <f>'ZBud Extract Monthly'!U496</f>
        <v>157.84</v>
      </c>
      <c r="W497" s="2">
        <f>'ZBud Extract Monthly'!O496</f>
        <v>297.36</v>
      </c>
      <c r="X497" s="2">
        <f>'ZBud Extract Monthly'!N496</f>
        <v>131.91</v>
      </c>
      <c r="Y497" s="2">
        <f>'Strm Hydr Analysis'!F500</f>
        <v>24853.7652892562</v>
      </c>
      <c r="Z497" s="2"/>
      <c r="AA497" s="2"/>
      <c r="AB497" s="2"/>
      <c r="AC497" s="2"/>
      <c r="AD497" s="2"/>
      <c r="AE497" s="2"/>
      <c r="AF497" s="2"/>
    </row>
    <row r="498" spans="2:32" x14ac:dyDescent="0.3">
      <c r="B498">
        <f t="shared" si="12"/>
        <v>2030</v>
      </c>
      <c r="C498">
        <f t="shared" si="13"/>
        <v>10</v>
      </c>
      <c r="D498">
        <f t="shared" si="14"/>
        <v>2031</v>
      </c>
      <c r="E498" s="2">
        <f>'Divs Extract'!D497+'ZBud Extract Monthly'!O497</f>
        <v>473.25661296509395</v>
      </c>
      <c r="F498" s="2">
        <f>'Strm Hydr Analysis'!D501</f>
        <v>25097.454545454551</v>
      </c>
      <c r="G498" s="2">
        <f>'Strm Hydr Analysis'!E501</f>
        <v>5511.4115702479321</v>
      </c>
      <c r="H498" s="2"/>
      <c r="I498" s="2"/>
      <c r="J498" s="2"/>
      <c r="K498" s="2">
        <f>'ZBud Extract Monthly'!C497</f>
        <v>26375.200000000001</v>
      </c>
      <c r="L498" s="2">
        <f>'ZBud Extract Monthly'!K497</f>
        <v>1877.4</v>
      </c>
      <c r="M498" s="2">
        <f>'ZBud Extract Monthly'!L497</f>
        <v>44</v>
      </c>
      <c r="N498" s="2">
        <f>'ZBud Extract Monthly'!M497</f>
        <v>836.7</v>
      </c>
      <c r="O498" s="2">
        <f>'ZBud Extract Monthly'!V497</f>
        <v>2921.61</v>
      </c>
      <c r="P498" s="2">
        <f>'ZBud Extract Monthly'!D497</f>
        <v>2379.6</v>
      </c>
      <c r="Q498" s="2">
        <f>'ZBud Extract Monthly'!E497</f>
        <v>905.4</v>
      </c>
      <c r="R498" s="2">
        <f>'ZBud Extract Monthly'!F497</f>
        <v>275.5</v>
      </c>
      <c r="S498" s="2">
        <f>'ZBud Extract Monthly'!G497</f>
        <v>2685.6</v>
      </c>
      <c r="T498" s="2">
        <f>'NRL Extract'!D497</f>
        <v>2.6209999999999991</v>
      </c>
      <c r="U498" s="2">
        <f>'ZBud Extract Monthly'!H497</f>
        <v>5929.1</v>
      </c>
      <c r="V498" s="2">
        <f>'ZBud Extract Monthly'!U497</f>
        <v>192.81</v>
      </c>
      <c r="W498" s="2">
        <f>'ZBud Extract Monthly'!O497</f>
        <v>307.27</v>
      </c>
      <c r="X498" s="2">
        <f>'ZBud Extract Monthly'!N497</f>
        <v>89.14</v>
      </c>
      <c r="Y498" s="2">
        <f>'Strm Hydr Analysis'!F501</f>
        <v>28443.094214876033</v>
      </c>
      <c r="Z498" s="2"/>
      <c r="AA498" s="2"/>
      <c r="AB498" s="2"/>
      <c r="AC498" s="2"/>
      <c r="AD498" s="2"/>
      <c r="AE498" s="2"/>
      <c r="AF498" s="2"/>
    </row>
    <row r="499" spans="2:32" x14ac:dyDescent="0.3">
      <c r="B499">
        <f t="shared" si="12"/>
        <v>2030</v>
      </c>
      <c r="C499">
        <f t="shared" si="13"/>
        <v>11</v>
      </c>
      <c r="D499">
        <f t="shared" si="14"/>
        <v>2031</v>
      </c>
      <c r="E499" s="2">
        <f>'Divs Extract'!D498+'ZBud Extract Monthly'!O498</f>
        <v>398.22243602865922</v>
      </c>
      <c r="F499" s="2">
        <f>'Strm Hydr Analysis'!D502</f>
        <v>24079.715702479338</v>
      </c>
      <c r="G499" s="2">
        <f>'Strm Hydr Analysis'!E502</f>
        <v>11993.414876033055</v>
      </c>
      <c r="H499" s="2"/>
      <c r="I499" s="2"/>
      <c r="J499" s="2"/>
      <c r="K499" s="2">
        <f>'ZBud Extract Monthly'!C498</f>
        <v>34297.5</v>
      </c>
      <c r="L499" s="2">
        <f>'ZBud Extract Monthly'!K498</f>
        <v>383.1</v>
      </c>
      <c r="M499" s="2">
        <f>'ZBud Extract Monthly'!L498</f>
        <v>27.9</v>
      </c>
      <c r="N499" s="2">
        <f>'ZBud Extract Monthly'!M498</f>
        <v>768.1</v>
      </c>
      <c r="O499" s="2">
        <f>'ZBud Extract Monthly'!V498</f>
        <v>3538.87</v>
      </c>
      <c r="P499" s="2">
        <f>'ZBud Extract Monthly'!D498</f>
        <v>1603.1000000000001</v>
      </c>
      <c r="Q499" s="2">
        <f>'ZBud Extract Monthly'!E498</f>
        <v>684.8</v>
      </c>
      <c r="R499" s="2">
        <f>'ZBud Extract Monthly'!F498</f>
        <v>148.80000000000001</v>
      </c>
      <c r="S499" s="2">
        <f>'ZBud Extract Monthly'!G498</f>
        <v>2513.1</v>
      </c>
      <c r="T499" s="2">
        <f>'NRL Extract'!D498</f>
        <v>1.9629999999999996</v>
      </c>
      <c r="U499" s="2">
        <f>'ZBud Extract Monthly'!H498</f>
        <v>16338.900000000001</v>
      </c>
      <c r="V499" s="2">
        <f>'ZBud Extract Monthly'!U498</f>
        <v>344.4</v>
      </c>
      <c r="W499" s="2">
        <f>'ZBud Extract Monthly'!O498</f>
        <v>297.36</v>
      </c>
      <c r="X499" s="2">
        <f>'ZBud Extract Monthly'!N498</f>
        <v>55.18</v>
      </c>
      <c r="Y499" s="2">
        <f>'Strm Hydr Analysis'!F502</f>
        <v>28842.783471074374</v>
      </c>
      <c r="Z499" s="2"/>
      <c r="AA499" s="2"/>
      <c r="AB499" s="2"/>
      <c r="AC499" s="2"/>
      <c r="AD499" s="2"/>
      <c r="AE499" s="2"/>
      <c r="AF499" s="2"/>
    </row>
    <row r="500" spans="2:32" x14ac:dyDescent="0.3">
      <c r="B500">
        <f t="shared" si="12"/>
        <v>2030</v>
      </c>
      <c r="C500">
        <f t="shared" si="13"/>
        <v>12</v>
      </c>
      <c r="D500">
        <f t="shared" si="14"/>
        <v>2031</v>
      </c>
      <c r="E500" s="2">
        <f>'Divs Extract'!D499+'ZBud Extract Monthly'!O499</f>
        <v>392.47801924619085</v>
      </c>
      <c r="F500" s="2">
        <f>'Strm Hydr Analysis'!D503</f>
        <v>74978.380165289273</v>
      </c>
      <c r="G500" s="2">
        <f>'Strm Hydr Analysis'!E503</f>
        <v>9906.5057851239708</v>
      </c>
      <c r="H500" s="2"/>
      <c r="I500" s="2"/>
      <c r="J500" s="2"/>
      <c r="K500" s="2">
        <f>'ZBud Extract Monthly'!C499</f>
        <v>22605.8</v>
      </c>
      <c r="L500" s="2">
        <f>'ZBud Extract Monthly'!K499</f>
        <v>340.8</v>
      </c>
      <c r="M500" s="2">
        <f>'ZBud Extract Monthly'!L499</f>
        <v>23.4</v>
      </c>
      <c r="N500" s="2">
        <f>'ZBud Extract Monthly'!M499</f>
        <v>777.2</v>
      </c>
      <c r="O500" s="2">
        <f>'ZBud Extract Monthly'!V499</f>
        <v>4569.6899999999996</v>
      </c>
      <c r="P500" s="2">
        <f>'ZBud Extract Monthly'!D499</f>
        <v>1470</v>
      </c>
      <c r="Q500" s="2">
        <f>'ZBud Extract Monthly'!E499</f>
        <v>639.29999999999995</v>
      </c>
      <c r="R500" s="2">
        <f>'ZBud Extract Monthly'!F499</f>
        <v>134.19999999999999</v>
      </c>
      <c r="S500" s="2">
        <f>'ZBud Extract Monthly'!G499</f>
        <v>2335.1</v>
      </c>
      <c r="T500" s="2">
        <f>'NRL Extract'!D499</f>
        <v>1.2530000000000003</v>
      </c>
      <c r="U500" s="2">
        <f>'ZBud Extract Monthly'!H499</f>
        <v>18105.699999999997</v>
      </c>
      <c r="V500" s="2">
        <f>'ZBud Extract Monthly'!U499</f>
        <v>627.5</v>
      </c>
      <c r="W500" s="2">
        <f>'ZBud Extract Monthly'!O499</f>
        <v>307.27</v>
      </c>
      <c r="X500" s="2">
        <f>'ZBud Extract Monthly'!N499</f>
        <v>52.1</v>
      </c>
      <c r="Y500" s="2">
        <f>'Strm Hydr Analysis'!F503</f>
        <v>79151.404958677682</v>
      </c>
      <c r="Z500" s="2"/>
      <c r="AA500" s="2"/>
      <c r="AB500" s="2"/>
      <c r="AC500" s="2"/>
      <c r="AD500" s="2"/>
      <c r="AE500" s="2"/>
      <c r="AF500" s="2"/>
    </row>
    <row r="501" spans="2:32" x14ac:dyDescent="0.3">
      <c r="B501">
        <f t="shared" si="12"/>
        <v>2031</v>
      </c>
      <c r="C501">
        <f t="shared" si="13"/>
        <v>1</v>
      </c>
      <c r="D501">
        <f t="shared" si="14"/>
        <v>2031</v>
      </c>
      <c r="E501" s="2">
        <f>'Divs Extract'!D500+'ZBud Extract Monthly'!O500</f>
        <v>391.89525252525254</v>
      </c>
      <c r="F501" s="2">
        <f>'Strm Hydr Analysis'!D504</f>
        <v>152750.2611570248</v>
      </c>
      <c r="G501" s="2">
        <f>'Strm Hydr Analysis'!E504</f>
        <v>9211.3190082644633</v>
      </c>
      <c r="H501" s="2"/>
      <c r="I501" s="2"/>
      <c r="J501" s="2"/>
      <c r="K501" s="2">
        <f>'ZBud Extract Monthly'!C500</f>
        <v>34499.699999999997</v>
      </c>
      <c r="L501" s="2">
        <f>'ZBud Extract Monthly'!K500</f>
        <v>388.09999999999997</v>
      </c>
      <c r="M501" s="2">
        <f>'ZBud Extract Monthly'!L500</f>
        <v>18.899999999999999</v>
      </c>
      <c r="N501" s="2">
        <f>'ZBud Extract Monthly'!M500</f>
        <v>810.2</v>
      </c>
      <c r="O501" s="2">
        <f>'ZBud Extract Monthly'!V500</f>
        <v>4217.22</v>
      </c>
      <c r="P501" s="2">
        <f>'ZBud Extract Monthly'!D500</f>
        <v>1866.3</v>
      </c>
      <c r="Q501" s="2">
        <f>'ZBud Extract Monthly'!E500</f>
        <v>810.1</v>
      </c>
      <c r="R501" s="2">
        <f>'ZBud Extract Monthly'!F500</f>
        <v>166.4</v>
      </c>
      <c r="S501" s="2">
        <f>'ZBud Extract Monthly'!G500</f>
        <v>2950.3</v>
      </c>
      <c r="T501" s="2">
        <f>'NRL Extract'!D500</f>
        <v>1.5919999999999996</v>
      </c>
      <c r="U501" s="2">
        <f>'ZBud Extract Monthly'!H500</f>
        <v>16367.2</v>
      </c>
      <c r="V501" s="2">
        <f>'ZBud Extract Monthly'!U500</f>
        <v>877.48</v>
      </c>
      <c r="W501" s="2">
        <f>'ZBud Extract Monthly'!O500</f>
        <v>307.27</v>
      </c>
      <c r="X501" s="2">
        <f>'ZBud Extract Monthly'!N500</f>
        <v>46.19</v>
      </c>
      <c r="Y501" s="2">
        <f>'Strm Hydr Analysis'!F504</f>
        <v>156717.32231404964</v>
      </c>
      <c r="Z501" s="2"/>
      <c r="AA501" s="2"/>
      <c r="AB501" s="2"/>
      <c r="AC501" s="2"/>
      <c r="AD501" s="2"/>
      <c r="AE501" s="2"/>
      <c r="AF501" s="2"/>
    </row>
    <row r="502" spans="2:32" x14ac:dyDescent="0.3">
      <c r="B502">
        <f t="shared" si="12"/>
        <v>2031</v>
      </c>
      <c r="C502">
        <f t="shared" si="13"/>
        <v>2</v>
      </c>
      <c r="D502">
        <f t="shared" si="14"/>
        <v>2031</v>
      </c>
      <c r="E502" s="2">
        <f>'Divs Extract'!D501+'ZBud Extract Monthly'!O501</f>
        <v>352.33434782608697</v>
      </c>
      <c r="F502" s="2">
        <f>'Strm Hydr Analysis'!D505</f>
        <v>275151.98677685956</v>
      </c>
      <c r="G502" s="2">
        <f>'Strm Hydr Analysis'!E505</f>
        <v>11290.730578512399</v>
      </c>
      <c r="H502" s="2"/>
      <c r="I502" s="2"/>
      <c r="J502" s="2"/>
      <c r="K502" s="2">
        <f>'ZBud Extract Monthly'!C501</f>
        <v>37957.699999999997</v>
      </c>
      <c r="L502" s="2">
        <f>'ZBud Extract Monthly'!K501</f>
        <v>137.6</v>
      </c>
      <c r="M502" s="2">
        <f>'ZBud Extract Monthly'!L501</f>
        <v>18.899999999999999</v>
      </c>
      <c r="N502" s="2">
        <f>'ZBud Extract Monthly'!M501</f>
        <v>0</v>
      </c>
      <c r="O502" s="2">
        <f>'ZBud Extract Monthly'!V501</f>
        <v>6394.85</v>
      </c>
      <c r="P502" s="2">
        <f>'ZBud Extract Monthly'!D501</f>
        <v>2650.6000000000004</v>
      </c>
      <c r="Q502" s="2">
        <f>'ZBud Extract Monthly'!E501</f>
        <v>1147.2</v>
      </c>
      <c r="R502" s="2">
        <f>'ZBud Extract Monthly'!F501</f>
        <v>249.9</v>
      </c>
      <c r="S502" s="2">
        <f>'ZBud Extract Monthly'!G501</f>
        <v>4237.2</v>
      </c>
      <c r="T502" s="2">
        <f>'NRL Extract'!D501</f>
        <v>1.1100000000000003</v>
      </c>
      <c r="U502" s="2">
        <f>'ZBud Extract Monthly'!H501</f>
        <v>20545.199999999997</v>
      </c>
      <c r="V502" s="2">
        <f>'ZBud Extract Monthly'!U501</f>
        <v>860.69</v>
      </c>
      <c r="W502" s="2">
        <f>'ZBud Extract Monthly'!O501</f>
        <v>277.52999999999997</v>
      </c>
      <c r="X502" s="2">
        <f>'ZBud Extract Monthly'!N501</f>
        <v>40.83</v>
      </c>
      <c r="Y502" s="2">
        <f>'Strm Hydr Analysis'!F505</f>
        <v>280363.73553719016</v>
      </c>
      <c r="Z502" s="2"/>
      <c r="AA502" s="2"/>
      <c r="AB502" s="2"/>
      <c r="AC502" s="2"/>
      <c r="AD502" s="2"/>
      <c r="AE502" s="2"/>
      <c r="AF502" s="2"/>
    </row>
    <row r="503" spans="2:32" x14ac:dyDescent="0.3">
      <c r="B503">
        <f t="shared" si="12"/>
        <v>2031</v>
      </c>
      <c r="C503">
        <f t="shared" si="13"/>
        <v>3</v>
      </c>
      <c r="D503">
        <f t="shared" si="14"/>
        <v>2031</v>
      </c>
      <c r="E503" s="2">
        <f>'Divs Extract'!D502+'ZBud Extract Monthly'!O502</f>
        <v>424.97845986984817</v>
      </c>
      <c r="F503" s="2">
        <f>'Strm Hydr Analysis'!D506</f>
        <v>956723.18677685969</v>
      </c>
      <c r="G503" s="2">
        <f>'Strm Hydr Analysis'!E506</f>
        <v>15447.887603305791</v>
      </c>
      <c r="H503" s="2"/>
      <c r="I503" s="2"/>
      <c r="J503" s="2"/>
      <c r="K503" s="2">
        <f>'ZBud Extract Monthly'!C502</f>
        <v>58496.5</v>
      </c>
      <c r="L503" s="2">
        <f>'ZBud Extract Monthly'!K502</f>
        <v>0</v>
      </c>
      <c r="M503" s="2">
        <f>'ZBud Extract Monthly'!L502</f>
        <v>22.5</v>
      </c>
      <c r="N503" s="2">
        <f>'ZBud Extract Monthly'!M502</f>
        <v>0</v>
      </c>
      <c r="O503" s="2">
        <f>'ZBud Extract Monthly'!V502</f>
        <v>9570.42</v>
      </c>
      <c r="P503" s="2">
        <f>'ZBud Extract Monthly'!D502</f>
        <v>3051.9</v>
      </c>
      <c r="Q503" s="2">
        <f>'ZBud Extract Monthly'!E502</f>
        <v>1267.0999999999999</v>
      </c>
      <c r="R503" s="2">
        <f>'ZBud Extract Monthly'!F502</f>
        <v>447.9</v>
      </c>
      <c r="S503" s="2">
        <f>'ZBud Extract Monthly'!G502</f>
        <v>5402</v>
      </c>
      <c r="T503" s="2">
        <f>'NRL Extract'!D502</f>
        <v>1.8520000000000001</v>
      </c>
      <c r="U503" s="2">
        <f>'ZBud Extract Monthly'!H502</f>
        <v>35920</v>
      </c>
      <c r="V503" s="2">
        <f>'ZBud Extract Monthly'!U502</f>
        <v>2098.2800000000002</v>
      </c>
      <c r="W503" s="2">
        <f>'ZBud Extract Monthly'!O502</f>
        <v>307.27</v>
      </c>
      <c r="X503" s="2">
        <f>'ZBud Extract Monthly'!N502</f>
        <v>51.55</v>
      </c>
      <c r="Y503" s="2">
        <f>'Strm Hydr Analysis'!F506</f>
        <v>964478.57851239631</v>
      </c>
      <c r="Z503" s="2"/>
      <c r="AA503" s="2"/>
      <c r="AB503" s="2"/>
      <c r="AC503" s="2"/>
      <c r="AD503" s="2"/>
      <c r="AE503" s="2"/>
      <c r="AF503" s="2"/>
    </row>
    <row r="504" spans="2:32" x14ac:dyDescent="0.3">
      <c r="B504">
        <f t="shared" si="12"/>
        <v>2031</v>
      </c>
      <c r="C504">
        <f t="shared" si="13"/>
        <v>4</v>
      </c>
      <c r="D504">
        <f t="shared" si="14"/>
        <v>2031</v>
      </c>
      <c r="E504" s="2">
        <f>'Divs Extract'!D503+'ZBud Extract Monthly'!O503</f>
        <v>433.60043715846996</v>
      </c>
      <c r="F504" s="2">
        <f>'Strm Hydr Analysis'!D507</f>
        <v>24824.885950413212</v>
      </c>
      <c r="G504" s="2">
        <f>'Strm Hydr Analysis'!E507</f>
        <v>5198.0231404958677</v>
      </c>
      <c r="H504" s="2"/>
      <c r="I504" s="2"/>
      <c r="J504" s="2"/>
      <c r="K504" s="2">
        <f>'ZBud Extract Monthly'!C503</f>
        <v>24407.8</v>
      </c>
      <c r="L504" s="2">
        <f>'ZBud Extract Monthly'!K503</f>
        <v>612.9</v>
      </c>
      <c r="M504" s="2">
        <f>'ZBud Extract Monthly'!L503</f>
        <v>22.5</v>
      </c>
      <c r="N504" s="2">
        <f>'ZBud Extract Monthly'!M503</f>
        <v>0</v>
      </c>
      <c r="O504" s="2">
        <f>'ZBud Extract Monthly'!V503</f>
        <v>6637.28</v>
      </c>
      <c r="P504" s="2">
        <f>'ZBud Extract Monthly'!D503</f>
        <v>3229.4</v>
      </c>
      <c r="Q504" s="2">
        <f>'ZBud Extract Monthly'!E503</f>
        <v>1358.3</v>
      </c>
      <c r="R504" s="2">
        <f>'ZBud Extract Monthly'!F503</f>
        <v>562.29999999999995</v>
      </c>
      <c r="S504" s="2">
        <f>'ZBud Extract Monthly'!G503</f>
        <v>5148.2</v>
      </c>
      <c r="T504" s="2">
        <f>'NRL Extract'!D503</f>
        <v>1.8399999999999996</v>
      </c>
      <c r="U504" s="2">
        <f>'ZBud Extract Monthly'!H503</f>
        <v>8368.9000000000015</v>
      </c>
      <c r="V504" s="2">
        <f>'ZBud Extract Monthly'!U503</f>
        <v>41.35</v>
      </c>
      <c r="W504" s="2">
        <f>'ZBud Extract Monthly'!O503</f>
        <v>297.36</v>
      </c>
      <c r="X504" s="2">
        <f>'ZBud Extract Monthly'!N503</f>
        <v>73.88</v>
      </c>
      <c r="Y504" s="2">
        <f>'Strm Hydr Analysis'!F507</f>
        <v>29141.950413223145</v>
      </c>
      <c r="Z504" s="2"/>
      <c r="AA504" s="2"/>
      <c r="AB504" s="2"/>
      <c r="AC504" s="2"/>
      <c r="AD504" s="2"/>
      <c r="AE504" s="2"/>
      <c r="AF504" s="2"/>
    </row>
    <row r="505" spans="2:32" x14ac:dyDescent="0.3">
      <c r="B505">
        <f t="shared" si="12"/>
        <v>2031</v>
      </c>
      <c r="C505">
        <f t="shared" si="13"/>
        <v>5</v>
      </c>
      <c r="D505">
        <f t="shared" si="14"/>
        <v>2031</v>
      </c>
      <c r="E505" s="2">
        <f>'Divs Extract'!D504+'ZBud Extract Monthly'!O504</f>
        <v>502.54366369710465</v>
      </c>
      <c r="F505" s="2">
        <f>'Strm Hydr Analysis'!D508</f>
        <v>25990.333884297514</v>
      </c>
      <c r="G505" s="2">
        <f>'Strm Hydr Analysis'!E508</f>
        <v>1104.7735537190083</v>
      </c>
      <c r="H505" s="2"/>
      <c r="I505" s="2"/>
      <c r="J505" s="2"/>
      <c r="K505" s="2">
        <f>'ZBud Extract Monthly'!C504</f>
        <v>2541.9</v>
      </c>
      <c r="L505" s="2">
        <f>'ZBud Extract Monthly'!K504</f>
        <v>5181.1000000000004</v>
      </c>
      <c r="M505" s="2">
        <f>'ZBud Extract Monthly'!L504</f>
        <v>35</v>
      </c>
      <c r="N505" s="2">
        <f>'ZBud Extract Monthly'!M504</f>
        <v>0</v>
      </c>
      <c r="O505" s="2">
        <f>'ZBud Extract Monthly'!V504</f>
        <v>6650.97</v>
      </c>
      <c r="P505" s="2">
        <f>'ZBud Extract Monthly'!D504</f>
        <v>5997.2000000000007</v>
      </c>
      <c r="Q505" s="2">
        <f>'ZBud Extract Monthly'!E504</f>
        <v>1556.4</v>
      </c>
      <c r="R505" s="2">
        <f>'ZBud Extract Monthly'!F504</f>
        <v>839.6</v>
      </c>
      <c r="S505" s="2">
        <f>'ZBud Extract Monthly'!G504</f>
        <v>5104</v>
      </c>
      <c r="T505" s="2">
        <f>'NRL Extract'!D504</f>
        <v>3.6099999999999994</v>
      </c>
      <c r="U505" s="2">
        <f>'ZBud Extract Monthly'!H504</f>
        <v>6704.1</v>
      </c>
      <c r="V505" s="2">
        <f>'ZBud Extract Monthly'!U504</f>
        <v>30.62</v>
      </c>
      <c r="W505" s="2">
        <f>'ZBud Extract Monthly'!O504</f>
        <v>307.27</v>
      </c>
      <c r="X505" s="2">
        <f>'ZBud Extract Monthly'!N504</f>
        <v>133.41</v>
      </c>
      <c r="Y505" s="2">
        <f>'Strm Hydr Analysis'!F508</f>
        <v>28614.902479338853</v>
      </c>
      <c r="Z505" s="2"/>
      <c r="AA505" s="2"/>
      <c r="AB505" s="2"/>
      <c r="AC505" s="2"/>
      <c r="AD505" s="2"/>
      <c r="AE505" s="2"/>
      <c r="AF505" s="2"/>
    </row>
    <row r="506" spans="2:32" x14ac:dyDescent="0.3">
      <c r="B506">
        <f t="shared" si="12"/>
        <v>2031</v>
      </c>
      <c r="C506">
        <f t="shared" si="13"/>
        <v>6</v>
      </c>
      <c r="D506">
        <f t="shared" si="14"/>
        <v>2031</v>
      </c>
      <c r="E506" s="2">
        <f>'Divs Extract'!D505+'ZBud Extract Monthly'!O505</f>
        <v>529.33537037037036</v>
      </c>
      <c r="F506" s="2">
        <f>'Strm Hydr Analysis'!D509</f>
        <v>24826.928925619835</v>
      </c>
      <c r="G506" s="2">
        <f>'Strm Hydr Analysis'!E509</f>
        <v>891.64958677685979</v>
      </c>
      <c r="H506" s="2"/>
      <c r="I506" s="2"/>
      <c r="J506" s="2"/>
      <c r="K506" s="2">
        <f>'ZBud Extract Monthly'!C505</f>
        <v>2433</v>
      </c>
      <c r="L506" s="2">
        <f>'ZBud Extract Monthly'!K505</f>
        <v>7384.6</v>
      </c>
      <c r="M506" s="2">
        <f>'ZBud Extract Monthly'!L505</f>
        <v>44</v>
      </c>
      <c r="N506" s="2">
        <f>'ZBud Extract Monthly'!M505</f>
        <v>935.6</v>
      </c>
      <c r="O506" s="2">
        <f>'ZBud Extract Monthly'!V505</f>
        <v>3794.7</v>
      </c>
      <c r="P506" s="2">
        <f>'ZBud Extract Monthly'!D505</f>
        <v>7066.2999999999993</v>
      </c>
      <c r="Q506" s="2">
        <f>'ZBud Extract Monthly'!E505</f>
        <v>722.3</v>
      </c>
      <c r="R506" s="2">
        <f>'ZBud Extract Monthly'!F505</f>
        <v>728</v>
      </c>
      <c r="S506" s="2">
        <f>'ZBud Extract Monthly'!G505</f>
        <v>2892.4</v>
      </c>
      <c r="T506" s="2">
        <f>'NRL Extract'!D505</f>
        <v>4.3419999999999987</v>
      </c>
      <c r="U506" s="2">
        <f>'ZBud Extract Monthly'!H505</f>
        <v>1528.6</v>
      </c>
      <c r="V506" s="2">
        <f>'ZBud Extract Monthly'!U505</f>
        <v>63.09</v>
      </c>
      <c r="W506" s="2">
        <f>'ZBud Extract Monthly'!O505</f>
        <v>297.36</v>
      </c>
      <c r="X506" s="2">
        <f>'ZBud Extract Monthly'!N505</f>
        <v>155.52000000000001</v>
      </c>
      <c r="Y506" s="2">
        <f>'Strm Hydr Analysis'!F509</f>
        <v>26776.700826446293</v>
      </c>
      <c r="Z506" s="2"/>
      <c r="AA506" s="2"/>
      <c r="AB506" s="2"/>
      <c r="AC506" s="2"/>
      <c r="AD506" s="2"/>
      <c r="AE506" s="2"/>
      <c r="AF506" s="2"/>
    </row>
    <row r="507" spans="2:32" x14ac:dyDescent="0.3">
      <c r="B507">
        <f t="shared" si="12"/>
        <v>2031</v>
      </c>
      <c r="C507">
        <f t="shared" si="13"/>
        <v>7</v>
      </c>
      <c r="D507">
        <f t="shared" si="14"/>
        <v>2031</v>
      </c>
      <c r="E507" s="2">
        <f>'Divs Extract'!D506+'ZBud Extract Monthly'!O506</f>
        <v>573.30043562439482</v>
      </c>
      <c r="F507" s="2">
        <f>'Strm Hydr Analysis'!D510</f>
        <v>25537.44793388429</v>
      </c>
      <c r="G507" s="2">
        <f>'Strm Hydr Analysis'!E510</f>
        <v>856.52231404958707</v>
      </c>
      <c r="H507" s="2"/>
      <c r="I507" s="2"/>
      <c r="J507" s="2"/>
      <c r="K507" s="2">
        <f>'ZBud Extract Monthly'!C506</f>
        <v>171.2</v>
      </c>
      <c r="L507" s="2">
        <f>'ZBud Extract Monthly'!K506</f>
        <v>7595.2000000000007</v>
      </c>
      <c r="M507" s="2">
        <f>'ZBud Extract Monthly'!L506</f>
        <v>62.9</v>
      </c>
      <c r="N507" s="2">
        <f>'ZBud Extract Monthly'!M506</f>
        <v>854.9</v>
      </c>
      <c r="O507" s="2">
        <f>'ZBud Extract Monthly'!V506</f>
        <v>3165.03</v>
      </c>
      <c r="P507" s="2">
        <f>'ZBud Extract Monthly'!D506</f>
        <v>6837</v>
      </c>
      <c r="Q507" s="2">
        <f>'ZBud Extract Monthly'!E506</f>
        <v>458.1</v>
      </c>
      <c r="R507" s="2">
        <f>'ZBud Extract Monthly'!F506</f>
        <v>716.8</v>
      </c>
      <c r="S507" s="2">
        <f>'ZBud Extract Monthly'!G506</f>
        <v>839.7</v>
      </c>
      <c r="T507" s="2">
        <f>'NRL Extract'!D506</f>
        <v>5.1890000000000001</v>
      </c>
      <c r="U507" s="2">
        <f>'ZBud Extract Monthly'!H506</f>
        <v>1477.1999999999998</v>
      </c>
      <c r="V507" s="2">
        <f>'ZBud Extract Monthly'!U506</f>
        <v>59.71</v>
      </c>
      <c r="W507" s="2">
        <f>'ZBud Extract Monthly'!O506</f>
        <v>307.27</v>
      </c>
      <c r="X507" s="2">
        <f>'ZBud Extract Monthly'!N506</f>
        <v>181.39</v>
      </c>
      <c r="Y507" s="2">
        <f>'Strm Hydr Analysis'!F510</f>
        <v>27324.297520661163</v>
      </c>
      <c r="Z507" s="2"/>
      <c r="AA507" s="2"/>
      <c r="AB507" s="2"/>
      <c r="AC507" s="2"/>
      <c r="AD507" s="2"/>
      <c r="AE507" s="2"/>
      <c r="AF507" s="2"/>
    </row>
    <row r="508" spans="2:32" x14ac:dyDescent="0.3">
      <c r="B508">
        <f t="shared" si="12"/>
        <v>2031</v>
      </c>
      <c r="C508">
        <f t="shared" si="13"/>
        <v>8</v>
      </c>
      <c r="D508">
        <f t="shared" si="14"/>
        <v>2031</v>
      </c>
      <c r="E508" s="2">
        <f>'Divs Extract'!D507+'ZBud Extract Monthly'!O507</f>
        <v>578.45019234704318</v>
      </c>
      <c r="F508" s="2">
        <f>'Strm Hydr Analysis'!D511</f>
        <v>25545.322314049583</v>
      </c>
      <c r="G508" s="2">
        <f>'Strm Hydr Analysis'!E511</f>
        <v>856.52231404958707</v>
      </c>
      <c r="H508" s="2"/>
      <c r="I508" s="2"/>
      <c r="J508" s="2"/>
      <c r="K508" s="2">
        <f>'ZBud Extract Monthly'!C507</f>
        <v>469.59999999999997</v>
      </c>
      <c r="L508" s="2">
        <f>'ZBud Extract Monthly'!K507</f>
        <v>5816.7999999999993</v>
      </c>
      <c r="M508" s="2">
        <f>'ZBud Extract Monthly'!L507</f>
        <v>78.2</v>
      </c>
      <c r="N508" s="2">
        <f>'ZBud Extract Monthly'!M507</f>
        <v>0</v>
      </c>
      <c r="O508" s="2">
        <f>'ZBud Extract Monthly'!V507</f>
        <v>2661.3</v>
      </c>
      <c r="P508" s="2">
        <f>'ZBud Extract Monthly'!D507</f>
        <v>5401.9</v>
      </c>
      <c r="Q508" s="2">
        <f>'ZBud Extract Monthly'!E507</f>
        <v>407.1</v>
      </c>
      <c r="R508" s="2">
        <f>'ZBud Extract Monthly'!F507</f>
        <v>395.2</v>
      </c>
      <c r="S508" s="2">
        <f>'ZBud Extract Monthly'!G507</f>
        <v>424.5</v>
      </c>
      <c r="T508" s="2">
        <f>'NRL Extract'!D507</f>
        <v>4.9120000000000008</v>
      </c>
      <c r="U508" s="2">
        <f>'ZBud Extract Monthly'!H507</f>
        <v>1376.3000000000002</v>
      </c>
      <c r="V508" s="2">
        <f>'ZBud Extract Monthly'!U507</f>
        <v>104.95</v>
      </c>
      <c r="W508" s="2">
        <f>'ZBud Extract Monthly'!O507</f>
        <v>307.27</v>
      </c>
      <c r="X508" s="2">
        <f>'ZBud Extract Monthly'!N507</f>
        <v>164.65</v>
      </c>
      <c r="Y508" s="2">
        <f>'Strm Hydr Analysis'!F511</f>
        <v>27201.143801652892</v>
      </c>
      <c r="Z508" s="2"/>
      <c r="AA508" s="2"/>
      <c r="AB508" s="2"/>
      <c r="AC508" s="2"/>
      <c r="AD508" s="2"/>
      <c r="AE508" s="2"/>
      <c r="AF508" s="2"/>
    </row>
    <row r="509" spans="2:32" x14ac:dyDescent="0.3">
      <c r="B509">
        <f t="shared" si="12"/>
        <v>2031</v>
      </c>
      <c r="C509">
        <f t="shared" si="13"/>
        <v>9</v>
      </c>
      <c r="D509">
        <f t="shared" si="14"/>
        <v>2031</v>
      </c>
      <c r="E509" s="2">
        <f>'Divs Extract'!D508+'ZBud Extract Monthly'!O508</f>
        <v>544.3299190861494</v>
      </c>
      <c r="F509" s="2">
        <f>'Strm Hydr Analysis'!D512</f>
        <v>25082.598347107432</v>
      </c>
      <c r="G509" s="2">
        <f>'Strm Hydr Analysis'!E512</f>
        <v>1712.5884297520661</v>
      </c>
      <c r="H509" s="2"/>
      <c r="I509" s="2"/>
      <c r="J509" s="2"/>
      <c r="K509" s="2">
        <f>'ZBud Extract Monthly'!C508</f>
        <v>5394.1</v>
      </c>
      <c r="L509" s="2">
        <f>'ZBud Extract Monthly'!K508</f>
        <v>2972.1</v>
      </c>
      <c r="M509" s="2">
        <f>'ZBud Extract Monthly'!L508</f>
        <v>62.9</v>
      </c>
      <c r="N509" s="2">
        <f>'ZBud Extract Monthly'!M508</f>
        <v>1353.4</v>
      </c>
      <c r="O509" s="2">
        <f>'ZBud Extract Monthly'!V508</f>
        <v>2470.1999999999998</v>
      </c>
      <c r="P509" s="2">
        <f>'ZBud Extract Monthly'!D508</f>
        <v>3407.1</v>
      </c>
      <c r="Q509" s="2">
        <f>'ZBud Extract Monthly'!E508</f>
        <v>370.5</v>
      </c>
      <c r="R509" s="2">
        <f>'ZBud Extract Monthly'!F508</f>
        <v>276.8</v>
      </c>
      <c r="S509" s="2">
        <f>'ZBud Extract Monthly'!G508</f>
        <v>434.2</v>
      </c>
      <c r="T509" s="2">
        <f>'NRL Extract'!D508</f>
        <v>4.2219999999999986</v>
      </c>
      <c r="U509" s="2">
        <f>'ZBud Extract Monthly'!H508</f>
        <v>1142.9999999999998</v>
      </c>
      <c r="V509" s="2">
        <f>'ZBud Extract Monthly'!U508</f>
        <v>148.61000000000001</v>
      </c>
      <c r="W509" s="2">
        <f>'ZBud Extract Monthly'!O508</f>
        <v>297.36</v>
      </c>
      <c r="X509" s="2">
        <f>'ZBud Extract Monthly'!N508</f>
        <v>131.91</v>
      </c>
      <c r="Y509" s="2">
        <f>'Strm Hydr Analysis'!F512</f>
        <v>26799.272727272732</v>
      </c>
      <c r="Z509" s="2"/>
      <c r="AA509" s="2"/>
      <c r="AB509" s="2"/>
      <c r="AC509" s="2"/>
      <c r="AD509" s="2"/>
      <c r="AE509" s="2"/>
      <c r="AF509" s="2"/>
    </row>
    <row r="510" spans="2:32" x14ac:dyDescent="0.3">
      <c r="B510">
        <f t="shared" si="12"/>
        <v>2031</v>
      </c>
      <c r="C510">
        <f t="shared" si="13"/>
        <v>10</v>
      </c>
      <c r="D510">
        <f t="shared" si="14"/>
        <v>2032</v>
      </c>
      <c r="E510" s="2">
        <f>'Divs Extract'!D509+'ZBud Extract Monthly'!O509</f>
        <v>474.06090909090915</v>
      </c>
      <c r="F510" s="2">
        <f>'Strm Hydr Analysis'!D513</f>
        <v>27304.224793388428</v>
      </c>
      <c r="G510" s="2">
        <f>'Strm Hydr Analysis'!E513</f>
        <v>1459.7752066115706</v>
      </c>
      <c r="H510" s="2"/>
      <c r="I510" s="2"/>
      <c r="J510" s="2"/>
      <c r="K510" s="2">
        <f>'ZBud Extract Monthly'!C509</f>
        <v>5631.3</v>
      </c>
      <c r="L510" s="2">
        <f>'ZBud Extract Monthly'!K509</f>
        <v>3237.1</v>
      </c>
      <c r="M510" s="2">
        <f>'ZBud Extract Monthly'!L509</f>
        <v>44</v>
      </c>
      <c r="N510" s="2">
        <f>'ZBud Extract Monthly'!M509</f>
        <v>919</v>
      </c>
      <c r="O510" s="2">
        <f>'ZBud Extract Monthly'!V509</f>
        <v>3629</v>
      </c>
      <c r="P510" s="2">
        <f>'ZBud Extract Monthly'!D509</f>
        <v>2280.5</v>
      </c>
      <c r="Q510" s="2">
        <f>'ZBud Extract Monthly'!E509</f>
        <v>761.2</v>
      </c>
      <c r="R510" s="2">
        <f>'ZBud Extract Monthly'!F509</f>
        <v>294.2</v>
      </c>
      <c r="S510" s="2">
        <f>'ZBud Extract Monthly'!G509</f>
        <v>1657.8</v>
      </c>
      <c r="T510" s="2">
        <f>'NRL Extract'!D509</f>
        <v>2.6209999999999991</v>
      </c>
      <c r="U510" s="2">
        <f>'ZBud Extract Monthly'!H509</f>
        <v>1652.1</v>
      </c>
      <c r="V510" s="2">
        <f>'ZBud Extract Monthly'!U509</f>
        <v>101.61</v>
      </c>
      <c r="W510" s="2">
        <f>'ZBud Extract Monthly'!O509</f>
        <v>307.27</v>
      </c>
      <c r="X510" s="2">
        <f>'ZBud Extract Monthly'!N509</f>
        <v>89.14</v>
      </c>
      <c r="Y510" s="2">
        <f>'Strm Hydr Analysis'!F513</f>
        <v>29037.322314049594</v>
      </c>
      <c r="Z510" s="2"/>
      <c r="AA510" s="2"/>
      <c r="AB510" s="2"/>
      <c r="AC510" s="2"/>
      <c r="AD510" s="2"/>
      <c r="AE510" s="2"/>
      <c r="AF510" s="2"/>
    </row>
    <row r="511" spans="2:32" x14ac:dyDescent="0.3">
      <c r="B511">
        <f t="shared" si="12"/>
        <v>2031</v>
      </c>
      <c r="C511">
        <f t="shared" si="13"/>
        <v>11</v>
      </c>
      <c r="D511">
        <f t="shared" si="14"/>
        <v>2032</v>
      </c>
      <c r="E511" s="2">
        <f>'Divs Extract'!D510+'ZBud Extract Monthly'!O510</f>
        <v>398.12197543500514</v>
      </c>
      <c r="F511" s="2">
        <f>'Strm Hydr Analysis'!D514</f>
        <v>60012.773553719016</v>
      </c>
      <c r="G511" s="2">
        <f>'Strm Hydr Analysis'!E514</f>
        <v>16036.958677685952</v>
      </c>
      <c r="H511" s="2"/>
      <c r="I511" s="2"/>
      <c r="J511" s="2"/>
      <c r="K511" s="2">
        <f>'ZBud Extract Monthly'!C510</f>
        <v>45630.799999999996</v>
      </c>
      <c r="L511" s="2">
        <f>'ZBud Extract Monthly'!K510</f>
        <v>392.4</v>
      </c>
      <c r="M511" s="2">
        <f>'ZBud Extract Monthly'!L510</f>
        <v>27.9</v>
      </c>
      <c r="N511" s="2">
        <f>'ZBud Extract Monthly'!M510</f>
        <v>692.6</v>
      </c>
      <c r="O511" s="2">
        <f>'ZBud Extract Monthly'!V510</f>
        <v>3711.73</v>
      </c>
      <c r="P511" s="2">
        <f>'ZBud Extract Monthly'!D510</f>
        <v>1736.1999999999998</v>
      </c>
      <c r="Q511" s="2">
        <f>'ZBud Extract Monthly'!E510</f>
        <v>758.5</v>
      </c>
      <c r="R511" s="2">
        <f>'ZBud Extract Monthly'!F510</f>
        <v>163.9</v>
      </c>
      <c r="S511" s="2">
        <f>'ZBud Extract Monthly'!G510</f>
        <v>2682.9</v>
      </c>
      <c r="T511" s="2">
        <f>'NRL Extract'!D510</f>
        <v>1.9629999999999996</v>
      </c>
      <c r="U511" s="2">
        <f>'ZBud Extract Monthly'!H510</f>
        <v>20773</v>
      </c>
      <c r="V511" s="2">
        <f>'ZBud Extract Monthly'!U510</f>
        <v>796.46</v>
      </c>
      <c r="W511" s="2">
        <f>'ZBud Extract Monthly'!O510</f>
        <v>297.36</v>
      </c>
      <c r="X511" s="2">
        <f>'ZBud Extract Monthly'!N510</f>
        <v>55.18</v>
      </c>
      <c r="Y511" s="2">
        <f>'Strm Hydr Analysis'!F514</f>
        <v>65932.442975206606</v>
      </c>
      <c r="Z511" s="2"/>
      <c r="AA511" s="2"/>
      <c r="AB511" s="2"/>
      <c r="AC511" s="2"/>
      <c r="AD511" s="2"/>
      <c r="AE511" s="2"/>
      <c r="AF511" s="2"/>
    </row>
    <row r="512" spans="2:32" x14ac:dyDescent="0.3">
      <c r="B512">
        <f t="shared" si="12"/>
        <v>2031</v>
      </c>
      <c r="C512">
        <f t="shared" si="13"/>
        <v>12</v>
      </c>
      <c r="D512">
        <f t="shared" si="14"/>
        <v>2032</v>
      </c>
      <c r="E512" s="2">
        <f>'Divs Extract'!D511+'ZBud Extract Monthly'!O511</f>
        <v>392.54640449438199</v>
      </c>
      <c r="F512" s="2">
        <f>'Strm Hydr Analysis'!D515</f>
        <v>421233.24297520652</v>
      </c>
      <c r="G512" s="2">
        <f>'Strm Hydr Analysis'!E515</f>
        <v>17333.315702479336</v>
      </c>
      <c r="H512" s="2"/>
      <c r="I512" s="2"/>
      <c r="J512" s="2"/>
      <c r="K512" s="2">
        <f>'ZBud Extract Monthly'!C511</f>
        <v>60184.7</v>
      </c>
      <c r="L512" s="2">
        <f>'ZBud Extract Monthly'!K511</f>
        <v>311.3</v>
      </c>
      <c r="M512" s="2">
        <f>'ZBud Extract Monthly'!L511</f>
        <v>23.4</v>
      </c>
      <c r="N512" s="2">
        <f>'ZBud Extract Monthly'!M511</f>
        <v>628</v>
      </c>
      <c r="O512" s="2">
        <f>'ZBud Extract Monthly'!V511</f>
        <v>5886.69</v>
      </c>
      <c r="P512" s="2">
        <f>'ZBud Extract Monthly'!D511</f>
        <v>1039.4000000000001</v>
      </c>
      <c r="Q512" s="2">
        <f>'ZBud Extract Monthly'!E511</f>
        <v>452.1</v>
      </c>
      <c r="R512" s="2">
        <f>'ZBud Extract Monthly'!F511</f>
        <v>95.1</v>
      </c>
      <c r="S512" s="2">
        <f>'ZBud Extract Monthly'!G511</f>
        <v>1651.7</v>
      </c>
      <c r="T512" s="2">
        <f>'NRL Extract'!D511</f>
        <v>1.2530000000000003</v>
      </c>
      <c r="U512" s="2">
        <f>'ZBud Extract Monthly'!H511</f>
        <v>33956.5</v>
      </c>
      <c r="V512" s="2">
        <f>'ZBud Extract Monthly'!U511</f>
        <v>1527.17</v>
      </c>
      <c r="W512" s="2">
        <f>'ZBud Extract Monthly'!O511</f>
        <v>307.27</v>
      </c>
      <c r="X512" s="2">
        <f>'ZBud Extract Monthly'!N511</f>
        <v>52.1</v>
      </c>
      <c r="Y512" s="2">
        <f>'Strm Hydr Analysis'!F515</f>
        <v>426923.50413223141</v>
      </c>
      <c r="Z512" s="2"/>
      <c r="AA512" s="2"/>
      <c r="AB512" s="2"/>
      <c r="AC512" s="2"/>
      <c r="AD512" s="2"/>
      <c r="AE512" s="2"/>
      <c r="AF512" s="2"/>
    </row>
    <row r="513" spans="2:32" x14ac:dyDescent="0.3">
      <c r="B513">
        <f t="shared" si="12"/>
        <v>2032</v>
      </c>
      <c r="C513">
        <f t="shared" si="13"/>
        <v>1</v>
      </c>
      <c r="D513">
        <f t="shared" si="14"/>
        <v>2032</v>
      </c>
      <c r="E513" s="2">
        <f>'Divs Extract'!D512+'ZBud Extract Monthly'!O512</f>
        <v>393.0008080808081</v>
      </c>
      <c r="F513" s="2">
        <f>'Strm Hydr Analysis'!D516</f>
        <v>53167.795041322293</v>
      </c>
      <c r="G513" s="2">
        <f>'Strm Hydr Analysis'!E516</f>
        <v>945.16363636363667</v>
      </c>
      <c r="H513" s="2"/>
      <c r="I513" s="2"/>
      <c r="J513" s="2"/>
      <c r="K513" s="2">
        <f>'ZBud Extract Monthly'!C512</f>
        <v>2659.7</v>
      </c>
      <c r="L513" s="2">
        <f>'ZBud Extract Monthly'!K512</f>
        <v>436.7</v>
      </c>
      <c r="M513" s="2">
        <f>'ZBud Extract Monthly'!L512</f>
        <v>18.899999999999999</v>
      </c>
      <c r="N513" s="2">
        <f>'ZBud Extract Monthly'!M512</f>
        <v>800.8</v>
      </c>
      <c r="O513" s="2">
        <f>'ZBud Extract Monthly'!V512</f>
        <v>9456.94</v>
      </c>
      <c r="P513" s="2">
        <f>'ZBud Extract Monthly'!D512</f>
        <v>1738</v>
      </c>
      <c r="Q513" s="2">
        <f>'ZBud Extract Monthly'!E512</f>
        <v>743.5</v>
      </c>
      <c r="R513" s="2">
        <f>'ZBud Extract Monthly'!F512</f>
        <v>155.5</v>
      </c>
      <c r="S513" s="2">
        <f>'ZBud Extract Monthly'!G512</f>
        <v>2739.1</v>
      </c>
      <c r="T513" s="2">
        <f>'NRL Extract'!D512</f>
        <v>1.5919999999999996</v>
      </c>
      <c r="U513" s="2">
        <f>'ZBud Extract Monthly'!H512</f>
        <v>9440.1</v>
      </c>
      <c r="V513" s="2">
        <f>'ZBud Extract Monthly'!U512</f>
        <v>48.03</v>
      </c>
      <c r="W513" s="2">
        <f>'ZBud Extract Monthly'!O512</f>
        <v>307.27</v>
      </c>
      <c r="X513" s="2">
        <f>'ZBud Extract Monthly'!N512</f>
        <v>46.19</v>
      </c>
      <c r="Y513" s="2">
        <f>'Strm Hydr Analysis'!F516</f>
        <v>57765.223140495887</v>
      </c>
      <c r="Z513" s="2"/>
      <c r="AA513" s="2"/>
      <c r="AB513" s="2"/>
      <c r="AC513" s="2"/>
      <c r="AD513" s="2"/>
      <c r="AE513" s="2"/>
      <c r="AF513" s="2"/>
    </row>
    <row r="514" spans="2:32" x14ac:dyDescent="0.3">
      <c r="B514">
        <f t="shared" si="12"/>
        <v>2032</v>
      </c>
      <c r="C514">
        <f t="shared" si="13"/>
        <v>2</v>
      </c>
      <c r="D514">
        <f t="shared" si="14"/>
        <v>2032</v>
      </c>
      <c r="E514" s="2">
        <f>'Divs Extract'!D513+'ZBud Extract Monthly'!O513</f>
        <v>366.46295971978986</v>
      </c>
      <c r="F514" s="2">
        <f>'Strm Hydr Analysis'!D517</f>
        <v>23594.201652892567</v>
      </c>
      <c r="G514" s="2">
        <f>'Strm Hydr Analysis'!E517</f>
        <v>5370.4661157024775</v>
      </c>
      <c r="H514" s="2"/>
      <c r="I514" s="2"/>
      <c r="J514" s="2"/>
      <c r="K514" s="2">
        <f>'ZBud Extract Monthly'!C513</f>
        <v>16434.099999999999</v>
      </c>
      <c r="L514" s="2">
        <f>'ZBud Extract Monthly'!K513</f>
        <v>327.10000000000002</v>
      </c>
      <c r="M514" s="2">
        <f>'ZBud Extract Monthly'!L513</f>
        <v>18.899999999999999</v>
      </c>
      <c r="N514" s="2">
        <f>'ZBud Extract Monthly'!M513</f>
        <v>0</v>
      </c>
      <c r="O514" s="2">
        <f>'ZBud Extract Monthly'!V513</f>
        <v>5600.28</v>
      </c>
      <c r="P514" s="2">
        <f>'ZBud Extract Monthly'!D513</f>
        <v>1960.5</v>
      </c>
      <c r="Q514" s="2">
        <f>'ZBud Extract Monthly'!E513</f>
        <v>798.7</v>
      </c>
      <c r="R514" s="2">
        <f>'ZBud Extract Monthly'!F513</f>
        <v>190.7</v>
      </c>
      <c r="S514" s="2">
        <f>'ZBud Extract Monthly'!G513</f>
        <v>3121.5</v>
      </c>
      <c r="T514" s="2">
        <f>'NRL Extract'!D513</f>
        <v>1.1480000000000004</v>
      </c>
      <c r="U514" s="2">
        <f>'ZBud Extract Monthly'!H513</f>
        <v>6169.9</v>
      </c>
      <c r="V514" s="2">
        <f>'ZBud Extract Monthly'!U513</f>
        <v>48.9</v>
      </c>
      <c r="W514" s="2">
        <f>'ZBud Extract Monthly'!O513</f>
        <v>287.45</v>
      </c>
      <c r="X514" s="2">
        <f>'ZBud Extract Monthly'!N513</f>
        <v>41.53</v>
      </c>
      <c r="Y514" s="2">
        <f>'Strm Hydr Analysis'!F517</f>
        <v>26544.674380165285</v>
      </c>
      <c r="Z514" s="2"/>
      <c r="AA514" s="2"/>
      <c r="AB514" s="2"/>
      <c r="AC514" s="2"/>
      <c r="AD514" s="2"/>
      <c r="AE514" s="2"/>
      <c r="AF514" s="2"/>
    </row>
    <row r="515" spans="2:32" x14ac:dyDescent="0.3">
      <c r="B515">
        <f t="shared" si="12"/>
        <v>2032</v>
      </c>
      <c r="C515">
        <f t="shared" si="13"/>
        <v>3</v>
      </c>
      <c r="D515">
        <f t="shared" si="14"/>
        <v>2032</v>
      </c>
      <c r="E515" s="2">
        <f>'Divs Extract'!D514+'ZBud Extract Monthly'!O514</f>
        <v>428.02642276422762</v>
      </c>
      <c r="F515" s="2">
        <f>'Strm Hydr Analysis'!D518</f>
        <v>25771.200000000001</v>
      </c>
      <c r="G515" s="2">
        <f>'Strm Hydr Analysis'!E518</f>
        <v>2946.4661157024807</v>
      </c>
      <c r="H515" s="2"/>
      <c r="I515" s="2"/>
      <c r="J515" s="2"/>
      <c r="K515" s="2">
        <f>'ZBud Extract Monthly'!C514</f>
        <v>9490.9</v>
      </c>
      <c r="L515" s="2">
        <f>'ZBud Extract Monthly'!K514</f>
        <v>659.2</v>
      </c>
      <c r="M515" s="2">
        <f>'ZBud Extract Monthly'!L514</f>
        <v>22.5</v>
      </c>
      <c r="N515" s="2">
        <f>'ZBud Extract Monthly'!M514</f>
        <v>0</v>
      </c>
      <c r="O515" s="2">
        <f>'ZBud Extract Monthly'!V514</f>
        <v>5548.45</v>
      </c>
      <c r="P515" s="2">
        <f>'ZBud Extract Monthly'!D514</f>
        <v>3509.7999999999997</v>
      </c>
      <c r="Q515" s="2">
        <f>'ZBud Extract Monthly'!E514</f>
        <v>1401</v>
      </c>
      <c r="R515" s="2">
        <f>'ZBud Extract Monthly'!F514</f>
        <v>526.9</v>
      </c>
      <c r="S515" s="2">
        <f>'ZBud Extract Monthly'!G514</f>
        <v>6019.5</v>
      </c>
      <c r="T515" s="2">
        <f>'NRL Extract'!D514</f>
        <v>1.8520000000000001</v>
      </c>
      <c r="U515" s="2">
        <f>'ZBud Extract Monthly'!H514</f>
        <v>3081.7</v>
      </c>
      <c r="V515" s="2">
        <f>'ZBud Extract Monthly'!U514</f>
        <v>36.96</v>
      </c>
      <c r="W515" s="2">
        <f>'ZBud Extract Monthly'!O514</f>
        <v>307.27</v>
      </c>
      <c r="X515" s="2">
        <f>'ZBud Extract Monthly'!N514</f>
        <v>51.55</v>
      </c>
      <c r="Y515" s="2">
        <f>'Strm Hydr Analysis'!F518</f>
        <v>28209.183471074379</v>
      </c>
      <c r="Z515" s="2"/>
      <c r="AA515" s="2"/>
      <c r="AB515" s="2"/>
      <c r="AC515" s="2"/>
      <c r="AD515" s="2"/>
      <c r="AE515" s="2"/>
      <c r="AF515" s="2"/>
    </row>
    <row r="516" spans="2:32" x14ac:dyDescent="0.3">
      <c r="B516">
        <f t="shared" si="12"/>
        <v>2032</v>
      </c>
      <c r="C516">
        <f t="shared" si="13"/>
        <v>4</v>
      </c>
      <c r="D516">
        <f t="shared" si="14"/>
        <v>2032</v>
      </c>
      <c r="E516" s="2">
        <f>'Divs Extract'!D515+'ZBud Extract Monthly'!O515</f>
        <v>433.62652102676134</v>
      </c>
      <c r="F516" s="2">
        <f>'Strm Hydr Analysis'!D519</f>
        <v>24565.30909090909</v>
      </c>
      <c r="G516" s="2">
        <f>'Strm Hydr Analysis'!E519</f>
        <v>1400.8462809917346</v>
      </c>
      <c r="H516" s="2"/>
      <c r="I516" s="2"/>
      <c r="J516" s="2"/>
      <c r="K516" s="2">
        <f>'ZBud Extract Monthly'!C515</f>
        <v>6134.2</v>
      </c>
      <c r="L516" s="2">
        <f>'ZBud Extract Monthly'!K515</f>
        <v>3541.6</v>
      </c>
      <c r="M516" s="2">
        <f>'ZBud Extract Monthly'!L515</f>
        <v>22.5</v>
      </c>
      <c r="N516" s="2">
        <f>'ZBud Extract Monthly'!M515</f>
        <v>0</v>
      </c>
      <c r="O516" s="2">
        <f>'ZBud Extract Monthly'!V515</f>
        <v>5268.46</v>
      </c>
      <c r="P516" s="2">
        <f>'ZBud Extract Monthly'!D515</f>
        <v>3521.1</v>
      </c>
      <c r="Q516" s="2">
        <f>'ZBud Extract Monthly'!E515</f>
        <v>1219.2</v>
      </c>
      <c r="R516" s="2">
        <f>'ZBud Extract Monthly'!F515</f>
        <v>648.5</v>
      </c>
      <c r="S516" s="2">
        <f>'ZBud Extract Monthly'!G515</f>
        <v>4122</v>
      </c>
      <c r="T516" s="2">
        <f>'NRL Extract'!D515</f>
        <v>1.8399999999999996</v>
      </c>
      <c r="U516" s="2">
        <f>'ZBud Extract Monthly'!H515</f>
        <v>1469.6</v>
      </c>
      <c r="V516" s="2">
        <f>'ZBud Extract Monthly'!U515</f>
        <v>33.86</v>
      </c>
      <c r="W516" s="2">
        <f>'ZBud Extract Monthly'!O515</f>
        <v>297.36</v>
      </c>
      <c r="X516" s="2">
        <f>'ZBud Extract Monthly'!N515</f>
        <v>73.88</v>
      </c>
      <c r="Y516" s="2">
        <f>'Strm Hydr Analysis'!F519</f>
        <v>26612.251239669426</v>
      </c>
      <c r="Z516" s="2"/>
      <c r="AA516" s="2"/>
      <c r="AB516" s="2"/>
      <c r="AC516" s="2"/>
      <c r="AD516" s="2"/>
      <c r="AE516" s="2"/>
      <c r="AF516" s="2"/>
    </row>
    <row r="517" spans="2:32" x14ac:dyDescent="0.3">
      <c r="B517">
        <f t="shared" si="12"/>
        <v>2032</v>
      </c>
      <c r="C517">
        <f t="shared" si="13"/>
        <v>5</v>
      </c>
      <c r="D517">
        <f t="shared" si="14"/>
        <v>2032</v>
      </c>
      <c r="E517" s="2">
        <f>'Divs Extract'!D516+'ZBud Extract Monthly'!O516</f>
        <v>499.98428571428565</v>
      </c>
      <c r="F517" s="2">
        <f>'Strm Hydr Analysis'!D520</f>
        <v>25052.786776859502</v>
      </c>
      <c r="G517" s="2">
        <f>'Strm Hydr Analysis'!E520</f>
        <v>856.52231404958707</v>
      </c>
      <c r="H517" s="2"/>
      <c r="I517" s="2"/>
      <c r="J517" s="2"/>
      <c r="K517" s="2">
        <f>'ZBud Extract Monthly'!C516</f>
        <v>472.6</v>
      </c>
      <c r="L517" s="2">
        <f>'ZBud Extract Monthly'!K516</f>
        <v>7289.6</v>
      </c>
      <c r="M517" s="2">
        <f>'ZBud Extract Monthly'!L516</f>
        <v>35</v>
      </c>
      <c r="N517" s="2">
        <f>'ZBud Extract Monthly'!M516</f>
        <v>0</v>
      </c>
      <c r="O517" s="2">
        <f>'ZBud Extract Monthly'!V516</f>
        <v>3463.91</v>
      </c>
      <c r="P517" s="2">
        <f>'ZBud Extract Monthly'!D516</f>
        <v>5858.1</v>
      </c>
      <c r="Q517" s="2">
        <f>'ZBud Extract Monthly'!E516</f>
        <v>662.9</v>
      </c>
      <c r="R517" s="2">
        <f>'ZBud Extract Monthly'!F516</f>
        <v>355.1</v>
      </c>
      <c r="S517" s="2">
        <f>'ZBud Extract Monthly'!G516</f>
        <v>1887.4</v>
      </c>
      <c r="T517" s="2">
        <f>'NRL Extract'!D516</f>
        <v>3.6099999999999994</v>
      </c>
      <c r="U517" s="2">
        <f>'ZBud Extract Monthly'!H516</f>
        <v>1473.5</v>
      </c>
      <c r="V517" s="2">
        <f>'ZBud Extract Monthly'!U516</f>
        <v>56.88</v>
      </c>
      <c r="W517" s="2">
        <f>'ZBud Extract Monthly'!O516</f>
        <v>307.27</v>
      </c>
      <c r="X517" s="2">
        <f>'ZBud Extract Monthly'!N516</f>
        <v>133.41</v>
      </c>
      <c r="Y517" s="2">
        <f>'Strm Hydr Analysis'!F520</f>
        <v>26716.561983471071</v>
      </c>
      <c r="Z517" s="2"/>
      <c r="AA517" s="2"/>
      <c r="AB517" s="2"/>
      <c r="AC517" s="2"/>
      <c r="AD517" s="2"/>
      <c r="AE517" s="2"/>
      <c r="AF517" s="2"/>
    </row>
    <row r="518" spans="2:32" x14ac:dyDescent="0.3">
      <c r="B518">
        <f t="shared" si="12"/>
        <v>2032</v>
      </c>
      <c r="C518">
        <f t="shared" si="13"/>
        <v>6</v>
      </c>
      <c r="D518">
        <f t="shared" si="14"/>
        <v>2032</v>
      </c>
      <c r="E518" s="2">
        <f>'Divs Extract'!D517+'ZBud Extract Monthly'!O517</f>
        <v>531.39189076602634</v>
      </c>
      <c r="F518" s="2">
        <f>'Strm Hydr Analysis'!D521</f>
        <v>24731.801652892558</v>
      </c>
      <c r="G518" s="2">
        <f>'Strm Hydr Analysis'!E521</f>
        <v>828.89256198347141</v>
      </c>
      <c r="H518" s="2"/>
      <c r="I518" s="2"/>
      <c r="J518" s="2"/>
      <c r="K518" s="2">
        <f>'ZBud Extract Monthly'!C517</f>
        <v>458.5</v>
      </c>
      <c r="L518" s="2">
        <f>'ZBud Extract Monthly'!K517</f>
        <v>7272.3</v>
      </c>
      <c r="M518" s="2">
        <f>'ZBud Extract Monthly'!L517</f>
        <v>44</v>
      </c>
      <c r="N518" s="2">
        <f>'ZBud Extract Monthly'!M517</f>
        <v>986.3</v>
      </c>
      <c r="O518" s="2">
        <f>'ZBud Extract Monthly'!V517</f>
        <v>2239.5500000000002</v>
      </c>
      <c r="P518" s="2">
        <f>'ZBud Extract Monthly'!D517</f>
        <v>6186</v>
      </c>
      <c r="Q518" s="2">
        <f>'ZBud Extract Monthly'!E517</f>
        <v>361.5</v>
      </c>
      <c r="R518" s="2">
        <f>'ZBud Extract Monthly'!F517</f>
        <v>641.9</v>
      </c>
      <c r="S518" s="2">
        <f>'ZBud Extract Monthly'!G517</f>
        <v>681.4</v>
      </c>
      <c r="T518" s="2">
        <f>'NRL Extract'!D517</f>
        <v>4.3419999999999987</v>
      </c>
      <c r="U518" s="2">
        <f>'ZBud Extract Monthly'!H517</f>
        <v>1429.8000000000002</v>
      </c>
      <c r="V518" s="2">
        <f>'ZBud Extract Monthly'!U517</f>
        <v>200</v>
      </c>
      <c r="W518" s="2">
        <f>'ZBud Extract Monthly'!O517</f>
        <v>297.36</v>
      </c>
      <c r="X518" s="2">
        <f>'ZBud Extract Monthly'!N517</f>
        <v>155.52000000000001</v>
      </c>
      <c r="Y518" s="2">
        <f>'Strm Hydr Analysis'!F521</f>
        <v>26236.02644628099</v>
      </c>
      <c r="Z518" s="2"/>
      <c r="AA518" s="2"/>
      <c r="AB518" s="2"/>
      <c r="AC518" s="2"/>
      <c r="AD518" s="2"/>
      <c r="AE518" s="2"/>
      <c r="AF518" s="2"/>
    </row>
    <row r="519" spans="2:32" x14ac:dyDescent="0.3">
      <c r="B519">
        <f t="shared" si="12"/>
        <v>2032</v>
      </c>
      <c r="C519">
        <f t="shared" si="13"/>
        <v>7</v>
      </c>
      <c r="D519">
        <f t="shared" si="14"/>
        <v>2032</v>
      </c>
      <c r="E519" s="2">
        <f>'Divs Extract'!D518+'ZBud Extract Monthly'!O518</f>
        <v>577.31902226524676</v>
      </c>
      <c r="F519" s="2">
        <f>'Strm Hydr Analysis'!D522</f>
        <v>26048.727272727261</v>
      </c>
      <c r="G519" s="2">
        <f>'Strm Hydr Analysis'!E522</f>
        <v>856.52231404958707</v>
      </c>
      <c r="H519" s="2"/>
      <c r="I519" s="2"/>
      <c r="J519" s="2"/>
      <c r="K519" s="2">
        <f>'ZBud Extract Monthly'!C518</f>
        <v>0</v>
      </c>
      <c r="L519" s="2">
        <f>'ZBud Extract Monthly'!K518</f>
        <v>6580.2999999999993</v>
      </c>
      <c r="M519" s="2">
        <f>'ZBud Extract Monthly'!L518</f>
        <v>62.9</v>
      </c>
      <c r="N519" s="2">
        <f>'ZBud Extract Monthly'!M518</f>
        <v>813.9</v>
      </c>
      <c r="O519" s="2">
        <f>'ZBud Extract Monthly'!V518</f>
        <v>1925.53</v>
      </c>
      <c r="P519" s="2">
        <f>'ZBud Extract Monthly'!D518</f>
        <v>5734.6</v>
      </c>
      <c r="Q519" s="2">
        <f>'ZBud Extract Monthly'!E518</f>
        <v>365.8</v>
      </c>
      <c r="R519" s="2">
        <f>'ZBud Extract Monthly'!F518</f>
        <v>624.79999999999995</v>
      </c>
      <c r="S519" s="2">
        <f>'ZBud Extract Monthly'!G518</f>
        <v>187.9</v>
      </c>
      <c r="T519" s="2">
        <f>'NRL Extract'!D518</f>
        <v>5.1890000000000001</v>
      </c>
      <c r="U519" s="2">
        <f>'ZBud Extract Monthly'!H518</f>
        <v>1488.5999999999997</v>
      </c>
      <c r="V519" s="2">
        <f>'ZBud Extract Monthly'!U518</f>
        <v>279.87</v>
      </c>
      <c r="W519" s="2">
        <f>'ZBud Extract Monthly'!O518</f>
        <v>307.27</v>
      </c>
      <c r="X519" s="2">
        <f>'ZBud Extract Monthly'!N518</f>
        <v>181.39</v>
      </c>
      <c r="Y519" s="2">
        <f>'Strm Hydr Analysis'!F522</f>
        <v>27547.874380165278</v>
      </c>
      <c r="Z519" s="2"/>
      <c r="AA519" s="2"/>
      <c r="AB519" s="2"/>
      <c r="AC519" s="2"/>
      <c r="AD519" s="2"/>
      <c r="AE519" s="2"/>
      <c r="AF519" s="2"/>
    </row>
    <row r="520" spans="2:32" x14ac:dyDescent="0.3">
      <c r="B520">
        <f t="shared" si="12"/>
        <v>2032</v>
      </c>
      <c r="C520">
        <f t="shared" si="13"/>
        <v>8</v>
      </c>
      <c r="D520">
        <f t="shared" si="14"/>
        <v>2032</v>
      </c>
      <c r="E520" s="2">
        <f>'Divs Extract'!D519+'ZBud Extract Monthly'!O519</f>
        <v>582.97321260487013</v>
      </c>
      <c r="F520" s="2">
        <f>'Strm Hydr Analysis'!D523</f>
        <v>24464.271074380158</v>
      </c>
      <c r="G520" s="2">
        <f>'Strm Hydr Analysis'!E523</f>
        <v>1229.335537190083</v>
      </c>
      <c r="H520" s="2"/>
      <c r="I520" s="2"/>
      <c r="J520" s="2"/>
      <c r="K520" s="2">
        <f>'ZBud Extract Monthly'!C519</f>
        <v>3693.4</v>
      </c>
      <c r="L520" s="2">
        <f>'ZBud Extract Monthly'!K519</f>
        <v>5447.5999999999995</v>
      </c>
      <c r="M520" s="2">
        <f>'ZBud Extract Monthly'!L519</f>
        <v>78.2</v>
      </c>
      <c r="N520" s="2">
        <f>'ZBud Extract Monthly'!M519</f>
        <v>0</v>
      </c>
      <c r="O520" s="2">
        <f>'ZBud Extract Monthly'!V519</f>
        <v>2189.73</v>
      </c>
      <c r="P520" s="2">
        <f>'ZBud Extract Monthly'!D519</f>
        <v>4763.6000000000004</v>
      </c>
      <c r="Q520" s="2">
        <f>'ZBud Extract Monthly'!E519</f>
        <v>408.7</v>
      </c>
      <c r="R520" s="2">
        <f>'ZBud Extract Monthly'!F519</f>
        <v>401.4</v>
      </c>
      <c r="S520" s="2">
        <f>'ZBud Extract Monthly'!G519</f>
        <v>151.69999999999999</v>
      </c>
      <c r="T520" s="2">
        <f>'NRL Extract'!D519</f>
        <v>4.9120000000000008</v>
      </c>
      <c r="U520" s="2">
        <f>'ZBud Extract Monthly'!H519</f>
        <v>1387.5</v>
      </c>
      <c r="V520" s="2">
        <f>'ZBud Extract Monthly'!U519</f>
        <v>146.09</v>
      </c>
      <c r="W520" s="2">
        <f>'ZBud Extract Monthly'!O519</f>
        <v>307.27</v>
      </c>
      <c r="X520" s="2">
        <f>'ZBud Extract Monthly'!N519</f>
        <v>164.65</v>
      </c>
      <c r="Y520" s="2">
        <f>'Strm Hydr Analysis'!F523</f>
        <v>26109.957024793395</v>
      </c>
      <c r="Z520" s="2"/>
      <c r="AA520" s="2"/>
      <c r="AB520" s="2"/>
      <c r="AC520" s="2"/>
      <c r="AD520" s="2"/>
      <c r="AE520" s="2"/>
      <c r="AF520" s="2"/>
    </row>
    <row r="521" spans="2:32" x14ac:dyDescent="0.3">
      <c r="B521">
        <f t="shared" si="12"/>
        <v>2032</v>
      </c>
      <c r="C521">
        <f t="shared" si="13"/>
        <v>9</v>
      </c>
      <c r="D521">
        <f t="shared" si="14"/>
        <v>2032</v>
      </c>
      <c r="E521" s="2">
        <f>'Divs Extract'!D520+'ZBud Extract Monthly'!O520</f>
        <v>547.50420376100931</v>
      </c>
      <c r="F521" s="2">
        <f>'Strm Hydr Analysis'!D524</f>
        <v>24999.352066115698</v>
      </c>
      <c r="G521" s="2">
        <f>'Strm Hydr Analysis'!E524</f>
        <v>828.89256198347141</v>
      </c>
      <c r="H521" s="2"/>
      <c r="I521" s="2"/>
      <c r="J521" s="2"/>
      <c r="K521" s="2">
        <f>'ZBud Extract Monthly'!C520</f>
        <v>494.8</v>
      </c>
      <c r="L521" s="2">
        <f>'ZBud Extract Monthly'!K520</f>
        <v>2833.3</v>
      </c>
      <c r="M521" s="2">
        <f>'ZBud Extract Monthly'!L520</f>
        <v>62.9</v>
      </c>
      <c r="N521" s="2">
        <f>'ZBud Extract Monthly'!M520</f>
        <v>1371.9</v>
      </c>
      <c r="O521" s="2">
        <f>'ZBud Extract Monthly'!V520</f>
        <v>2250.52</v>
      </c>
      <c r="P521" s="2">
        <f>'ZBud Extract Monthly'!D520</f>
        <v>3571.8</v>
      </c>
      <c r="Q521" s="2">
        <f>'ZBud Extract Monthly'!E520</f>
        <v>647.70000000000005</v>
      </c>
      <c r="R521" s="2">
        <f>'ZBud Extract Monthly'!F520</f>
        <v>370.3</v>
      </c>
      <c r="S521" s="2">
        <f>'ZBud Extract Monthly'!G520</f>
        <v>1067</v>
      </c>
      <c r="T521" s="2">
        <f>'NRL Extract'!D520</f>
        <v>4.2219999999999986</v>
      </c>
      <c r="U521" s="2">
        <f>'ZBud Extract Monthly'!H520</f>
        <v>1183.7000000000003</v>
      </c>
      <c r="V521" s="2">
        <f>'ZBud Extract Monthly'!U520</f>
        <v>154.57</v>
      </c>
      <c r="W521" s="2">
        <f>'ZBud Extract Monthly'!O520</f>
        <v>297.36</v>
      </c>
      <c r="X521" s="2">
        <f>'ZBud Extract Monthly'!N520</f>
        <v>131.91</v>
      </c>
      <c r="Y521" s="2">
        <f>'Strm Hydr Analysis'!F524</f>
        <v>26330.062809917348</v>
      </c>
      <c r="Z521" s="2"/>
      <c r="AA521" s="2"/>
      <c r="AB521" s="2"/>
      <c r="AC521" s="2"/>
      <c r="AD521" s="2"/>
      <c r="AE521" s="2"/>
      <c r="AF521" s="2"/>
    </row>
    <row r="522" spans="2:32" x14ac:dyDescent="0.3">
      <c r="B522">
        <f t="shared" si="12"/>
        <v>2032</v>
      </c>
      <c r="C522">
        <f t="shared" si="13"/>
        <v>10</v>
      </c>
      <c r="D522">
        <f t="shared" si="14"/>
        <v>2033</v>
      </c>
      <c r="E522" s="2">
        <f>'Divs Extract'!D521+'ZBud Extract Monthly'!O521</f>
        <v>475.36789029535862</v>
      </c>
      <c r="F522" s="2">
        <f>'Strm Hydr Analysis'!D525</f>
        <v>25293.580165289255</v>
      </c>
      <c r="G522" s="2">
        <f>'Strm Hydr Analysis'!E525</f>
        <v>3151.4776859504145</v>
      </c>
      <c r="H522" s="2"/>
      <c r="I522" s="2"/>
      <c r="J522" s="2"/>
      <c r="K522" s="2">
        <f>'ZBud Extract Monthly'!C521</f>
        <v>12248</v>
      </c>
      <c r="L522" s="2">
        <f>'ZBud Extract Monthly'!K521</f>
        <v>1183.3</v>
      </c>
      <c r="M522" s="2">
        <f>'ZBud Extract Monthly'!L521</f>
        <v>44</v>
      </c>
      <c r="N522" s="2">
        <f>'ZBud Extract Monthly'!M521</f>
        <v>872.9</v>
      </c>
      <c r="O522" s="2">
        <f>'ZBud Extract Monthly'!V521</f>
        <v>2936.95</v>
      </c>
      <c r="P522" s="2">
        <f>'ZBud Extract Monthly'!D521</f>
        <v>2219.2000000000003</v>
      </c>
      <c r="Q522" s="2">
        <f>'ZBud Extract Monthly'!E521</f>
        <v>767.6</v>
      </c>
      <c r="R522" s="2">
        <f>'ZBud Extract Monthly'!F521</f>
        <v>272.3</v>
      </c>
      <c r="S522" s="2">
        <f>'ZBud Extract Monthly'!G521</f>
        <v>2334.3000000000002</v>
      </c>
      <c r="T522" s="2">
        <f>'NRL Extract'!D521</f>
        <v>2.6209999999999991</v>
      </c>
      <c r="U522" s="2">
        <f>'ZBud Extract Monthly'!H521</f>
        <v>2108.2999999999997</v>
      </c>
      <c r="V522" s="2">
        <f>'ZBud Extract Monthly'!U521</f>
        <v>132.09</v>
      </c>
      <c r="W522" s="2">
        <f>'ZBud Extract Monthly'!O521</f>
        <v>307.27</v>
      </c>
      <c r="X522" s="2">
        <f>'ZBud Extract Monthly'!N521</f>
        <v>89.14</v>
      </c>
      <c r="Y522" s="2">
        <f>'Strm Hydr Analysis'!F525</f>
        <v>27346.552066115695</v>
      </c>
      <c r="Z522" s="2"/>
      <c r="AA522" s="2"/>
      <c r="AB522" s="2"/>
      <c r="AC522" s="2"/>
      <c r="AD522" s="2"/>
      <c r="AE522" s="2"/>
      <c r="AF522" s="2"/>
    </row>
    <row r="523" spans="2:32" x14ac:dyDescent="0.3">
      <c r="B523">
        <f t="shared" si="12"/>
        <v>2032</v>
      </c>
      <c r="C523">
        <f t="shared" si="13"/>
        <v>11</v>
      </c>
      <c r="D523">
        <f t="shared" si="14"/>
        <v>2033</v>
      </c>
      <c r="E523" s="2">
        <f>'Divs Extract'!D522+'ZBud Extract Monthly'!O522</f>
        <v>399.07817716333847</v>
      </c>
      <c r="F523" s="2">
        <f>'Strm Hydr Analysis'!D526</f>
        <v>24686.181818181813</v>
      </c>
      <c r="G523" s="2">
        <f>'Strm Hydr Analysis'!E526</f>
        <v>8722.4132231404965</v>
      </c>
      <c r="H523" s="2"/>
      <c r="I523" s="2"/>
      <c r="J523" s="2"/>
      <c r="K523" s="2">
        <f>'ZBud Extract Monthly'!C522</f>
        <v>35628.6</v>
      </c>
      <c r="L523" s="2">
        <f>'ZBud Extract Monthly'!K522</f>
        <v>372.3</v>
      </c>
      <c r="M523" s="2">
        <f>'ZBud Extract Monthly'!L522</f>
        <v>27.9</v>
      </c>
      <c r="N523" s="2">
        <f>'ZBud Extract Monthly'!M522</f>
        <v>681.3</v>
      </c>
      <c r="O523" s="2">
        <f>'ZBud Extract Monthly'!V522</f>
        <v>3948.27</v>
      </c>
      <c r="P523" s="2">
        <f>'ZBud Extract Monthly'!D522</f>
        <v>1381.8999999999999</v>
      </c>
      <c r="Q523" s="2">
        <f>'ZBud Extract Monthly'!E522</f>
        <v>603.70000000000005</v>
      </c>
      <c r="R523" s="2">
        <f>'ZBud Extract Monthly'!F522</f>
        <v>131.4</v>
      </c>
      <c r="S523" s="2">
        <f>'ZBud Extract Monthly'!G522</f>
        <v>2132.3000000000002</v>
      </c>
      <c r="T523" s="2">
        <f>'NRL Extract'!D522</f>
        <v>1.9629999999999996</v>
      </c>
      <c r="U523" s="2">
        <f>'ZBud Extract Monthly'!H522</f>
        <v>15564.7</v>
      </c>
      <c r="V523" s="2">
        <f>'ZBud Extract Monthly'!U522</f>
        <v>211.17</v>
      </c>
      <c r="W523" s="2">
        <f>'ZBud Extract Monthly'!O522</f>
        <v>297.36</v>
      </c>
      <c r="X523" s="2">
        <f>'ZBud Extract Monthly'!N522</f>
        <v>55.18</v>
      </c>
      <c r="Y523" s="2">
        <f>'Strm Hydr Analysis'!F526</f>
        <v>28737.560330578523</v>
      </c>
      <c r="Z523" s="2"/>
      <c r="AA523" s="2"/>
      <c r="AB523" s="2"/>
      <c r="AC523" s="2"/>
      <c r="AD523" s="2"/>
      <c r="AE523" s="2"/>
      <c r="AF523" s="2"/>
    </row>
    <row r="524" spans="2:32" x14ac:dyDescent="0.3">
      <c r="B524">
        <f t="shared" si="12"/>
        <v>2032</v>
      </c>
      <c r="C524">
        <f t="shared" si="13"/>
        <v>12</v>
      </c>
      <c r="D524">
        <f t="shared" si="14"/>
        <v>2033</v>
      </c>
      <c r="E524" s="2">
        <f>'Divs Extract'!D523+'ZBud Extract Monthly'!O523</f>
        <v>392.54640449438199</v>
      </c>
      <c r="F524" s="2">
        <f>'Strm Hydr Analysis'!D527</f>
        <v>25537.507438016528</v>
      </c>
      <c r="G524" s="2">
        <f>'Strm Hydr Analysis'!E527</f>
        <v>2278.0760330578514</v>
      </c>
      <c r="H524" s="2"/>
      <c r="I524" s="2"/>
      <c r="J524" s="2"/>
      <c r="K524" s="2">
        <f>'ZBud Extract Monthly'!C523</f>
        <v>8699.4000000000015</v>
      </c>
      <c r="L524" s="2">
        <f>'ZBud Extract Monthly'!K523</f>
        <v>334.4</v>
      </c>
      <c r="M524" s="2">
        <f>'ZBud Extract Monthly'!L523</f>
        <v>23.4</v>
      </c>
      <c r="N524" s="2">
        <f>'ZBud Extract Monthly'!M523</f>
        <v>781.3</v>
      </c>
      <c r="O524" s="2">
        <f>'ZBud Extract Monthly'!V523</f>
        <v>4136.1499999999996</v>
      </c>
      <c r="P524" s="2">
        <f>'ZBud Extract Monthly'!D523</f>
        <v>1360.3000000000002</v>
      </c>
      <c r="Q524" s="2">
        <f>'ZBud Extract Monthly'!E523</f>
        <v>590.9</v>
      </c>
      <c r="R524" s="2">
        <f>'ZBud Extract Monthly'!F523</f>
        <v>124</v>
      </c>
      <c r="S524" s="2">
        <f>'ZBud Extract Monthly'!G523</f>
        <v>2161.5</v>
      </c>
      <c r="T524" s="2">
        <f>'NRL Extract'!D523</f>
        <v>1.2530000000000003</v>
      </c>
      <c r="U524" s="2">
        <f>'ZBud Extract Monthly'!H523</f>
        <v>10007.700000000001</v>
      </c>
      <c r="V524" s="2">
        <f>'ZBud Extract Monthly'!U523</f>
        <v>70.680000000000007</v>
      </c>
      <c r="W524" s="2">
        <f>'ZBud Extract Monthly'!O523</f>
        <v>307.27</v>
      </c>
      <c r="X524" s="2">
        <f>'ZBud Extract Monthly'!N523</f>
        <v>52.1</v>
      </c>
      <c r="Y524" s="2">
        <f>'Strm Hydr Analysis'!F527</f>
        <v>27988.383471074376</v>
      </c>
      <c r="Z524" s="2"/>
      <c r="AA524" s="2"/>
      <c r="AB524" s="2"/>
      <c r="AC524" s="2"/>
      <c r="AD524" s="2"/>
      <c r="AE524" s="2"/>
      <c r="AF524" s="2"/>
    </row>
    <row r="525" spans="2:32" x14ac:dyDescent="0.3">
      <c r="B525">
        <f t="shared" si="12"/>
        <v>2033</v>
      </c>
      <c r="C525">
        <f t="shared" si="13"/>
        <v>1</v>
      </c>
      <c r="D525">
        <f t="shared" si="14"/>
        <v>2033</v>
      </c>
      <c r="E525" s="2">
        <f>'Divs Extract'!D524+'ZBud Extract Monthly'!O524</f>
        <v>393.45723941882505</v>
      </c>
      <c r="F525" s="2">
        <f>'Strm Hydr Analysis'!D528</f>
        <v>25430.300826446277</v>
      </c>
      <c r="G525" s="2">
        <f>'Strm Hydr Analysis'!E528</f>
        <v>990.34710743801691</v>
      </c>
      <c r="H525" s="2"/>
      <c r="I525" s="2"/>
      <c r="J525" s="2"/>
      <c r="K525" s="2">
        <f>'ZBud Extract Monthly'!C524</f>
        <v>5469</v>
      </c>
      <c r="L525" s="2">
        <f>'ZBud Extract Monthly'!K524</f>
        <v>350</v>
      </c>
      <c r="M525" s="2">
        <f>'ZBud Extract Monthly'!L524</f>
        <v>18.899999999999999</v>
      </c>
      <c r="N525" s="2">
        <f>'ZBud Extract Monthly'!M524</f>
        <v>740.5</v>
      </c>
      <c r="O525" s="2">
        <f>'ZBud Extract Monthly'!V524</f>
        <v>4188.58</v>
      </c>
      <c r="P525" s="2">
        <f>'ZBud Extract Monthly'!D524</f>
        <v>1075.8</v>
      </c>
      <c r="Q525" s="2">
        <f>'ZBud Extract Monthly'!E524</f>
        <v>464.3</v>
      </c>
      <c r="R525" s="2">
        <f>'ZBud Extract Monthly'!F524</f>
        <v>97</v>
      </c>
      <c r="S525" s="2">
        <f>'ZBud Extract Monthly'!G524</f>
        <v>1697.6</v>
      </c>
      <c r="T525" s="2">
        <f>'NRL Extract'!D524</f>
        <v>1.5919999999999996</v>
      </c>
      <c r="U525" s="2">
        <f>'ZBud Extract Monthly'!H524</f>
        <v>3143.8</v>
      </c>
      <c r="V525" s="2">
        <f>'ZBud Extract Monthly'!U524</f>
        <v>43.47</v>
      </c>
      <c r="W525" s="2">
        <f>'ZBud Extract Monthly'!O524</f>
        <v>307.27</v>
      </c>
      <c r="X525" s="2">
        <f>'ZBud Extract Monthly'!N524</f>
        <v>46.19</v>
      </c>
      <c r="Y525" s="2">
        <f>'Strm Hydr Analysis'!F528</f>
        <v>27233.990082644632</v>
      </c>
      <c r="Z525" s="2"/>
      <c r="AA525" s="2"/>
      <c r="AB525" s="2"/>
      <c r="AC525" s="2"/>
      <c r="AD525" s="2"/>
      <c r="AE525" s="2"/>
      <c r="AF525" s="2"/>
    </row>
    <row r="526" spans="2:32" x14ac:dyDescent="0.3">
      <c r="B526">
        <f t="shared" si="12"/>
        <v>2033</v>
      </c>
      <c r="C526">
        <f t="shared" si="13"/>
        <v>2</v>
      </c>
      <c r="D526">
        <f t="shared" si="14"/>
        <v>2033</v>
      </c>
      <c r="E526" s="2">
        <f>'Divs Extract'!D525+'ZBud Extract Monthly'!O525</f>
        <v>353.23923913043478</v>
      </c>
      <c r="F526" s="2">
        <f>'Strm Hydr Analysis'!D529</f>
        <v>23120.509090909087</v>
      </c>
      <c r="G526" s="2">
        <f>'Strm Hydr Analysis'!E529</f>
        <v>7270.7504132231352</v>
      </c>
      <c r="H526" s="2"/>
      <c r="I526" s="2"/>
      <c r="J526" s="2"/>
      <c r="K526" s="2">
        <f>'ZBud Extract Monthly'!C525</f>
        <v>11021.199999999999</v>
      </c>
      <c r="L526" s="2">
        <f>'ZBud Extract Monthly'!K525</f>
        <v>957.3</v>
      </c>
      <c r="M526" s="2">
        <f>'ZBud Extract Monthly'!L525</f>
        <v>18.899999999999999</v>
      </c>
      <c r="N526" s="2">
        <f>'ZBud Extract Monthly'!M525</f>
        <v>0</v>
      </c>
      <c r="O526" s="2">
        <f>'ZBud Extract Monthly'!V525</f>
        <v>3278.88</v>
      </c>
      <c r="P526" s="2">
        <f>'ZBud Extract Monthly'!D525</f>
        <v>3005.2000000000003</v>
      </c>
      <c r="Q526" s="2">
        <f>'ZBud Extract Monthly'!E525</f>
        <v>1146.3</v>
      </c>
      <c r="R526" s="2">
        <f>'ZBud Extract Monthly'!F525</f>
        <v>300.2</v>
      </c>
      <c r="S526" s="2">
        <f>'ZBud Extract Monthly'!G525</f>
        <v>4760.5</v>
      </c>
      <c r="T526" s="2">
        <f>'NRL Extract'!D525</f>
        <v>1.1100000000000003</v>
      </c>
      <c r="U526" s="2">
        <f>'ZBud Extract Monthly'!H525</f>
        <v>4233.3999999999996</v>
      </c>
      <c r="V526" s="2">
        <f>'ZBud Extract Monthly'!U525</f>
        <v>95.22</v>
      </c>
      <c r="W526" s="2">
        <f>'ZBud Extract Monthly'!O525</f>
        <v>277.52999999999997</v>
      </c>
      <c r="X526" s="2">
        <f>'ZBud Extract Monthly'!N525</f>
        <v>40.83</v>
      </c>
      <c r="Y526" s="2">
        <f>'Strm Hydr Analysis'!F529</f>
        <v>25298.161983471084</v>
      </c>
      <c r="Z526" s="2"/>
      <c r="AA526" s="2"/>
      <c r="AB526" s="2"/>
      <c r="AC526" s="2"/>
      <c r="AD526" s="2"/>
      <c r="AE526" s="2"/>
      <c r="AF526" s="2"/>
    </row>
    <row r="527" spans="2:32" x14ac:dyDescent="0.3">
      <c r="B527">
        <f t="shared" si="12"/>
        <v>2033</v>
      </c>
      <c r="C527">
        <f t="shared" si="13"/>
        <v>3</v>
      </c>
      <c r="D527">
        <f t="shared" si="14"/>
        <v>2033</v>
      </c>
      <c r="E527" s="2">
        <f>'Divs Extract'!D526+'ZBud Extract Monthly'!O526</f>
        <v>422.16631236442515</v>
      </c>
      <c r="F527" s="2">
        <f>'Strm Hydr Analysis'!D530</f>
        <v>26243.920661157019</v>
      </c>
      <c r="G527" s="2">
        <f>'Strm Hydr Analysis'!E530</f>
        <v>4049.1173553719022</v>
      </c>
      <c r="H527" s="2"/>
      <c r="I527" s="2"/>
      <c r="J527" s="2"/>
      <c r="K527" s="2">
        <f>'ZBud Extract Monthly'!C526</f>
        <v>15276.900000000001</v>
      </c>
      <c r="L527" s="2">
        <f>'ZBud Extract Monthly'!K526</f>
        <v>501.2</v>
      </c>
      <c r="M527" s="2">
        <f>'ZBud Extract Monthly'!L526</f>
        <v>22.5</v>
      </c>
      <c r="N527" s="2">
        <f>'ZBud Extract Monthly'!M526</f>
        <v>0</v>
      </c>
      <c r="O527" s="2">
        <f>'ZBud Extract Monthly'!V526</f>
        <v>3882.72</v>
      </c>
      <c r="P527" s="2">
        <f>'ZBud Extract Monthly'!D526</f>
        <v>2655.1</v>
      </c>
      <c r="Q527" s="2">
        <f>'ZBud Extract Monthly'!E526</f>
        <v>980.7</v>
      </c>
      <c r="R527" s="2">
        <f>'ZBud Extract Monthly'!F526</f>
        <v>407.4</v>
      </c>
      <c r="S527" s="2">
        <f>'ZBud Extract Monthly'!G526</f>
        <v>4458.3999999999996</v>
      </c>
      <c r="T527" s="2">
        <f>'NRL Extract'!D526</f>
        <v>1.8520000000000001</v>
      </c>
      <c r="U527" s="2">
        <f>'ZBud Extract Monthly'!H526</f>
        <v>2757.3</v>
      </c>
      <c r="V527" s="2">
        <f>'ZBud Extract Monthly'!U526</f>
        <v>78.290000000000006</v>
      </c>
      <c r="W527" s="2">
        <f>'ZBud Extract Monthly'!O526</f>
        <v>307.27</v>
      </c>
      <c r="X527" s="2">
        <f>'ZBud Extract Monthly'!N526</f>
        <v>51.55</v>
      </c>
      <c r="Y527" s="2">
        <f>'Strm Hydr Analysis'!F530</f>
        <v>28328.846280991736</v>
      </c>
      <c r="Z527" s="2"/>
      <c r="AA527" s="2"/>
      <c r="AB527" s="2"/>
      <c r="AC527" s="2"/>
      <c r="AD527" s="2"/>
      <c r="AE527" s="2"/>
      <c r="AF527" s="2"/>
    </row>
    <row r="528" spans="2:32" x14ac:dyDescent="0.3">
      <c r="B528">
        <f t="shared" si="12"/>
        <v>2033</v>
      </c>
      <c r="C528">
        <f t="shared" si="13"/>
        <v>4</v>
      </c>
      <c r="D528">
        <f t="shared" si="14"/>
        <v>2033</v>
      </c>
      <c r="E528" s="2">
        <f>'Divs Extract'!D527+'ZBud Extract Monthly'!O527</f>
        <v>436.5407755324959</v>
      </c>
      <c r="F528" s="2">
        <f>'Strm Hydr Analysis'!D531</f>
        <v>24967.576859504126</v>
      </c>
      <c r="G528" s="2">
        <f>'Strm Hydr Analysis'!E531</f>
        <v>828.89256198347141</v>
      </c>
      <c r="H528" s="2"/>
      <c r="I528" s="2"/>
      <c r="J528" s="2"/>
      <c r="K528" s="2">
        <f>'ZBud Extract Monthly'!C527</f>
        <v>470.6</v>
      </c>
      <c r="L528" s="2">
        <f>'ZBud Extract Monthly'!K527</f>
        <v>3771.5</v>
      </c>
      <c r="M528" s="2">
        <f>'ZBud Extract Monthly'!L527</f>
        <v>22.5</v>
      </c>
      <c r="N528" s="2">
        <f>'ZBud Extract Monthly'!M527</f>
        <v>0</v>
      </c>
      <c r="O528" s="2">
        <f>'ZBud Extract Monthly'!V527</f>
        <v>2804.51</v>
      </c>
      <c r="P528" s="2">
        <f>'ZBud Extract Monthly'!D527</f>
        <v>3683.3999999999996</v>
      </c>
      <c r="Q528" s="2">
        <f>'ZBud Extract Monthly'!E527</f>
        <v>1018</v>
      </c>
      <c r="R528" s="2">
        <f>'ZBud Extract Monthly'!F527</f>
        <v>701</v>
      </c>
      <c r="S528" s="2">
        <f>'ZBud Extract Monthly'!G527</f>
        <v>4054.4</v>
      </c>
      <c r="T528" s="2">
        <f>'NRL Extract'!D527</f>
        <v>1.8399999999999996</v>
      </c>
      <c r="U528" s="2">
        <f>'ZBud Extract Monthly'!H527</f>
        <v>1347</v>
      </c>
      <c r="V528" s="2">
        <f>'ZBud Extract Monthly'!U527</f>
        <v>71.290000000000006</v>
      </c>
      <c r="W528" s="2">
        <f>'ZBud Extract Monthly'!O527</f>
        <v>297.36</v>
      </c>
      <c r="X528" s="2">
        <f>'ZBud Extract Monthly'!N527</f>
        <v>73.88</v>
      </c>
      <c r="Y528" s="2">
        <f>'Strm Hydr Analysis'!F531</f>
        <v>26288.86611570248</v>
      </c>
      <c r="Z528" s="2"/>
      <c r="AA528" s="2"/>
      <c r="AB528" s="2"/>
      <c r="AC528" s="2"/>
      <c r="AD528" s="2"/>
      <c r="AE528" s="2"/>
      <c r="AF528" s="2"/>
    </row>
    <row r="529" spans="2:32" x14ac:dyDescent="0.3">
      <c r="B529">
        <f t="shared" si="12"/>
        <v>2033</v>
      </c>
      <c r="C529">
        <f t="shared" si="13"/>
        <v>5</v>
      </c>
      <c r="D529">
        <f t="shared" si="14"/>
        <v>2033</v>
      </c>
      <c r="E529" s="2">
        <f>'Divs Extract'!D528+'ZBud Extract Monthly'!O528</f>
        <v>500.28587301587299</v>
      </c>
      <c r="F529" s="2">
        <f>'Strm Hydr Analysis'!D532</f>
        <v>26228.072727272724</v>
      </c>
      <c r="G529" s="2">
        <f>'Strm Hydr Analysis'!E532</f>
        <v>856.52231404958707</v>
      </c>
      <c r="H529" s="2"/>
      <c r="I529" s="2"/>
      <c r="J529" s="2"/>
      <c r="K529" s="2">
        <f>'ZBud Extract Monthly'!C528</f>
        <v>0</v>
      </c>
      <c r="L529" s="2">
        <f>'ZBud Extract Monthly'!K528</f>
        <v>7349.5999999999995</v>
      </c>
      <c r="M529" s="2">
        <f>'ZBud Extract Monthly'!L528</f>
        <v>35</v>
      </c>
      <c r="N529" s="2">
        <f>'ZBud Extract Monthly'!M528</f>
        <v>0</v>
      </c>
      <c r="O529" s="2">
        <f>'ZBud Extract Monthly'!V528</f>
        <v>1751.71</v>
      </c>
      <c r="P529" s="2">
        <f>'ZBud Extract Monthly'!D528</f>
        <v>5363.2</v>
      </c>
      <c r="Q529" s="2">
        <f>'ZBud Extract Monthly'!E528</f>
        <v>354.6</v>
      </c>
      <c r="R529" s="2">
        <f>'ZBud Extract Monthly'!F528</f>
        <v>220.9</v>
      </c>
      <c r="S529" s="2">
        <f>'ZBud Extract Monthly'!G528</f>
        <v>1044.7</v>
      </c>
      <c r="T529" s="2">
        <f>'NRL Extract'!D528</f>
        <v>3.6099999999999994</v>
      </c>
      <c r="U529" s="2">
        <f>'ZBud Extract Monthly'!H528</f>
        <v>1459.9999999999998</v>
      </c>
      <c r="V529" s="2">
        <f>'ZBud Extract Monthly'!U528</f>
        <v>254.67</v>
      </c>
      <c r="W529" s="2">
        <f>'ZBud Extract Monthly'!O528</f>
        <v>307.27</v>
      </c>
      <c r="X529" s="2">
        <f>'ZBud Extract Monthly'!N528</f>
        <v>133.41</v>
      </c>
      <c r="Y529" s="2">
        <f>'Strm Hydr Analysis'!F532</f>
        <v>27512.052892561984</v>
      </c>
      <c r="Z529" s="2"/>
      <c r="AA529" s="2"/>
      <c r="AB529" s="2"/>
      <c r="AC529" s="2"/>
      <c r="AD529" s="2"/>
      <c r="AE529" s="2"/>
      <c r="AF529" s="2"/>
    </row>
    <row r="530" spans="2:32" x14ac:dyDescent="0.3">
      <c r="B530">
        <f t="shared" si="12"/>
        <v>2033</v>
      </c>
      <c r="C530">
        <f t="shared" si="13"/>
        <v>6</v>
      </c>
      <c r="D530">
        <f t="shared" si="14"/>
        <v>2033</v>
      </c>
      <c r="E530" s="2">
        <f>'Divs Extract'!D529+'ZBud Extract Monthly'!O529</f>
        <v>531.03635354002779</v>
      </c>
      <c r="F530" s="2">
        <f>'Strm Hydr Analysis'!D533</f>
        <v>24646.552066115702</v>
      </c>
      <c r="G530" s="2">
        <f>'Strm Hydr Analysis'!E533</f>
        <v>828.89256198347141</v>
      </c>
      <c r="H530" s="2"/>
      <c r="I530" s="2"/>
      <c r="J530" s="2"/>
      <c r="K530" s="2">
        <f>'ZBud Extract Monthly'!C529</f>
        <v>14.799999999999999</v>
      </c>
      <c r="L530" s="2">
        <f>'ZBud Extract Monthly'!K529</f>
        <v>8655.2000000000007</v>
      </c>
      <c r="M530" s="2">
        <f>'ZBud Extract Monthly'!L529</f>
        <v>44</v>
      </c>
      <c r="N530" s="2">
        <f>'ZBud Extract Monthly'!M529</f>
        <v>996.2</v>
      </c>
      <c r="O530" s="2">
        <f>'ZBud Extract Monthly'!V529</f>
        <v>1429.96</v>
      </c>
      <c r="P530" s="2">
        <f>'ZBud Extract Monthly'!D529</f>
        <v>7404.6</v>
      </c>
      <c r="Q530" s="2">
        <f>'ZBud Extract Monthly'!E529</f>
        <v>362.5</v>
      </c>
      <c r="R530" s="2">
        <f>'ZBud Extract Monthly'!F529</f>
        <v>281.7</v>
      </c>
      <c r="S530" s="2">
        <f>'ZBud Extract Monthly'!G529</f>
        <v>376.7</v>
      </c>
      <c r="T530" s="2">
        <f>'NRL Extract'!D529</f>
        <v>4.3419999999999987</v>
      </c>
      <c r="U530" s="2">
        <f>'ZBud Extract Monthly'!H529</f>
        <v>1378.2</v>
      </c>
      <c r="V530" s="2">
        <f>'ZBud Extract Monthly'!U529</f>
        <v>344.58</v>
      </c>
      <c r="W530" s="2">
        <f>'ZBud Extract Monthly'!O529</f>
        <v>297.36</v>
      </c>
      <c r="X530" s="2">
        <f>'ZBud Extract Monthly'!N529</f>
        <v>155.52000000000001</v>
      </c>
      <c r="Y530" s="2">
        <f>'Strm Hydr Analysis'!F533</f>
        <v>25852.839669421486</v>
      </c>
      <c r="Z530" s="2"/>
      <c r="AA530" s="2"/>
      <c r="AB530" s="2"/>
      <c r="AC530" s="2"/>
      <c r="AD530" s="2"/>
      <c r="AE530" s="2"/>
      <c r="AF530" s="2"/>
    </row>
    <row r="531" spans="2:32" x14ac:dyDescent="0.3">
      <c r="B531">
        <f t="shared" si="12"/>
        <v>2033</v>
      </c>
      <c r="C531">
        <f t="shared" si="13"/>
        <v>7</v>
      </c>
      <c r="D531">
        <f t="shared" si="14"/>
        <v>2033</v>
      </c>
      <c r="E531" s="2">
        <f>'Divs Extract'!D530+'ZBud Extract Monthly'!O530</f>
        <v>574.70694094869305</v>
      </c>
      <c r="F531" s="2">
        <f>'Strm Hydr Analysis'!D534</f>
        <v>25642.433057851238</v>
      </c>
      <c r="G531" s="2">
        <f>'Strm Hydr Analysis'!E534</f>
        <v>856.52231404958707</v>
      </c>
      <c r="H531" s="2"/>
      <c r="I531" s="2"/>
      <c r="J531" s="2"/>
      <c r="K531" s="2">
        <f>'ZBud Extract Monthly'!C530</f>
        <v>27.4</v>
      </c>
      <c r="L531" s="2">
        <f>'ZBud Extract Monthly'!K530</f>
        <v>7407.2000000000007</v>
      </c>
      <c r="M531" s="2">
        <f>'ZBud Extract Monthly'!L530</f>
        <v>62.9</v>
      </c>
      <c r="N531" s="2">
        <f>'ZBud Extract Monthly'!M530</f>
        <v>774.6</v>
      </c>
      <c r="O531" s="2">
        <f>'ZBud Extract Monthly'!V530</f>
        <v>1294.67</v>
      </c>
      <c r="P531" s="2">
        <f>'ZBud Extract Monthly'!D530</f>
        <v>6205.2</v>
      </c>
      <c r="Q531" s="2">
        <f>'ZBud Extract Monthly'!E530</f>
        <v>358.8</v>
      </c>
      <c r="R531" s="2">
        <f>'ZBud Extract Monthly'!F530</f>
        <v>691</v>
      </c>
      <c r="S531" s="2">
        <f>'ZBud Extract Monthly'!G530</f>
        <v>80.900000000000006</v>
      </c>
      <c r="T531" s="2">
        <f>'NRL Extract'!D530</f>
        <v>5.1890000000000001</v>
      </c>
      <c r="U531" s="2">
        <f>'ZBud Extract Monthly'!H530</f>
        <v>1491.1999999999998</v>
      </c>
      <c r="V531" s="2">
        <f>'ZBud Extract Monthly'!U530</f>
        <v>510.35</v>
      </c>
      <c r="W531" s="2">
        <f>'ZBud Extract Monthly'!O530</f>
        <v>307.27</v>
      </c>
      <c r="X531" s="2">
        <f>'ZBud Extract Monthly'!N530</f>
        <v>181.39</v>
      </c>
      <c r="Y531" s="2">
        <f>'Strm Hydr Analysis'!F534</f>
        <v>26856.257851239676</v>
      </c>
      <c r="Z531" s="2"/>
      <c r="AA531" s="2"/>
      <c r="AB531" s="2"/>
      <c r="AC531" s="2"/>
      <c r="AD531" s="2"/>
      <c r="AE531" s="2"/>
      <c r="AF531" s="2"/>
    </row>
    <row r="532" spans="2:32" x14ac:dyDescent="0.3">
      <c r="B532">
        <f t="shared" si="12"/>
        <v>2033</v>
      </c>
      <c r="C532">
        <f t="shared" si="13"/>
        <v>8</v>
      </c>
      <c r="D532">
        <f t="shared" si="14"/>
        <v>2033</v>
      </c>
      <c r="E532" s="2">
        <f>'Divs Extract'!D531+'ZBud Extract Monthly'!O531</f>
        <v>590.99853344242183</v>
      </c>
      <c r="F532" s="2">
        <f>'Strm Hydr Analysis'!D535</f>
        <v>25604.786776859499</v>
      </c>
      <c r="G532" s="2">
        <f>'Strm Hydr Analysis'!E535</f>
        <v>856.52231404958707</v>
      </c>
      <c r="H532" s="2"/>
      <c r="I532" s="2"/>
      <c r="J532" s="2"/>
      <c r="K532" s="2">
        <f>'ZBud Extract Monthly'!C531</f>
        <v>216.5</v>
      </c>
      <c r="L532" s="2">
        <f>'ZBud Extract Monthly'!K531</f>
        <v>5507.6</v>
      </c>
      <c r="M532" s="2">
        <f>'ZBud Extract Monthly'!L531</f>
        <v>78.2</v>
      </c>
      <c r="N532" s="2">
        <f>'ZBud Extract Monthly'!M531</f>
        <v>0</v>
      </c>
      <c r="O532" s="2">
        <f>'ZBud Extract Monthly'!V531</f>
        <v>1356.09</v>
      </c>
      <c r="P532" s="2">
        <f>'ZBud Extract Monthly'!D531</f>
        <v>5064.2999999999993</v>
      </c>
      <c r="Q532" s="2">
        <f>'ZBud Extract Monthly'!E531</f>
        <v>399.4</v>
      </c>
      <c r="R532" s="2">
        <f>'ZBud Extract Monthly'!F531</f>
        <v>559.6</v>
      </c>
      <c r="S532" s="2">
        <f>'ZBud Extract Monthly'!G531</f>
        <v>66.8</v>
      </c>
      <c r="T532" s="2">
        <f>'NRL Extract'!D531</f>
        <v>4.9120000000000008</v>
      </c>
      <c r="U532" s="2">
        <f>'ZBud Extract Monthly'!H531</f>
        <v>1370.6</v>
      </c>
      <c r="V532" s="2">
        <f>'ZBud Extract Monthly'!U531</f>
        <v>335.62</v>
      </c>
      <c r="W532" s="2">
        <f>'ZBud Extract Monthly'!O531</f>
        <v>307.27</v>
      </c>
      <c r="X532" s="2">
        <f>'ZBud Extract Monthly'!N531</f>
        <v>164.65</v>
      </c>
      <c r="Y532" s="2">
        <f>'Strm Hydr Analysis'!F535</f>
        <v>26765.23636363637</v>
      </c>
      <c r="Z532" s="2"/>
      <c r="AA532" s="2"/>
      <c r="AB532" s="2"/>
      <c r="AC532" s="2"/>
      <c r="AD532" s="2"/>
      <c r="AE532" s="2"/>
      <c r="AF532" s="2"/>
    </row>
    <row r="533" spans="2:32" x14ac:dyDescent="0.3">
      <c r="B533">
        <f t="shared" si="12"/>
        <v>2033</v>
      </c>
      <c r="C533">
        <f t="shared" si="13"/>
        <v>9</v>
      </c>
      <c r="D533">
        <f t="shared" si="14"/>
        <v>2033</v>
      </c>
      <c r="E533" s="2">
        <f>'Divs Extract'!D532+'ZBud Extract Monthly'!O532</f>
        <v>588.47695238095241</v>
      </c>
      <c r="F533" s="2">
        <f>'Strm Hydr Analysis'!D536</f>
        <v>24650.519008264462</v>
      </c>
      <c r="G533" s="2">
        <f>'Strm Hydr Analysis'!E536</f>
        <v>1748.6677685950392</v>
      </c>
      <c r="H533" s="2"/>
      <c r="I533" s="2"/>
      <c r="J533" s="2"/>
      <c r="K533" s="2">
        <f>'ZBud Extract Monthly'!C532</f>
        <v>10527.8</v>
      </c>
      <c r="L533" s="2">
        <f>'ZBud Extract Monthly'!K532</f>
        <v>1335.1</v>
      </c>
      <c r="M533" s="2">
        <f>'ZBud Extract Monthly'!L532</f>
        <v>62.9</v>
      </c>
      <c r="N533" s="2">
        <f>'ZBud Extract Monthly'!M532</f>
        <v>1118.5</v>
      </c>
      <c r="O533" s="2">
        <f>'ZBud Extract Monthly'!V532</f>
        <v>1704.25</v>
      </c>
      <c r="P533" s="2">
        <f>'ZBud Extract Monthly'!D532</f>
        <v>2935.3999999999996</v>
      </c>
      <c r="Q533" s="2">
        <f>'ZBud Extract Monthly'!E532</f>
        <v>625.70000000000005</v>
      </c>
      <c r="R533" s="2">
        <f>'ZBud Extract Monthly'!F532</f>
        <v>351.7</v>
      </c>
      <c r="S533" s="2">
        <f>'ZBud Extract Monthly'!G532</f>
        <v>1823.1</v>
      </c>
      <c r="T533" s="2">
        <f>'NRL Extract'!D532</f>
        <v>4.2219999999999986</v>
      </c>
      <c r="U533" s="2">
        <f>'ZBud Extract Monthly'!H532</f>
        <v>2384.5</v>
      </c>
      <c r="V533" s="2">
        <f>'ZBud Extract Monthly'!U532</f>
        <v>193.9</v>
      </c>
      <c r="W533" s="2">
        <f>'ZBud Extract Monthly'!O532</f>
        <v>297.36</v>
      </c>
      <c r="X533" s="2">
        <f>'ZBud Extract Monthly'!N532</f>
        <v>131.91</v>
      </c>
      <c r="Y533" s="2">
        <f>'Strm Hydr Analysis'!F536</f>
        <v>26579.583471074391</v>
      </c>
      <c r="Z533" s="2"/>
      <c r="AA533" s="2"/>
      <c r="AB533" s="2"/>
      <c r="AC533" s="2"/>
      <c r="AD533" s="2"/>
      <c r="AE533" s="2"/>
      <c r="AF533" s="2"/>
    </row>
    <row r="534" spans="2:32" x14ac:dyDescent="0.3">
      <c r="B534">
        <f t="shared" si="12"/>
        <v>2033</v>
      </c>
      <c r="C534">
        <f t="shared" si="13"/>
        <v>10</v>
      </c>
      <c r="D534">
        <f t="shared" si="14"/>
        <v>2034</v>
      </c>
      <c r="E534" s="2">
        <f>'Divs Extract'!D533+'ZBud Extract Monthly'!O533</f>
        <v>480.62985429447849</v>
      </c>
      <c r="F534" s="2">
        <f>'Strm Hydr Analysis'!D537</f>
        <v>25553.216528925619</v>
      </c>
      <c r="G534" s="2">
        <f>'Strm Hydr Analysis'!E537</f>
        <v>1660.9586776859496</v>
      </c>
      <c r="H534" s="2"/>
      <c r="I534" s="2"/>
      <c r="J534" s="2"/>
      <c r="K534" s="2">
        <f>'ZBud Extract Monthly'!C533</f>
        <v>4821.8</v>
      </c>
      <c r="L534" s="2">
        <f>'ZBud Extract Monthly'!K533</f>
        <v>3268.8999999999996</v>
      </c>
      <c r="M534" s="2">
        <f>'ZBud Extract Monthly'!L533</f>
        <v>44</v>
      </c>
      <c r="N534" s="2">
        <f>'ZBud Extract Monthly'!M533</f>
        <v>982.6</v>
      </c>
      <c r="O534" s="2">
        <f>'ZBud Extract Monthly'!V533</f>
        <v>1685.95</v>
      </c>
      <c r="P534" s="2">
        <f>'ZBud Extract Monthly'!D533</f>
        <v>2588.5</v>
      </c>
      <c r="Q534" s="2">
        <f>'ZBud Extract Monthly'!E533</f>
        <v>945.7</v>
      </c>
      <c r="R534" s="2">
        <f>'ZBud Extract Monthly'!F533</f>
        <v>325.89999999999998</v>
      </c>
      <c r="S534" s="2">
        <f>'ZBud Extract Monthly'!G533</f>
        <v>2271.6999999999998</v>
      </c>
      <c r="T534" s="2">
        <f>'NRL Extract'!D533</f>
        <v>2.6209999999999991</v>
      </c>
      <c r="U534" s="2">
        <f>'ZBud Extract Monthly'!H533</f>
        <v>1864.6000000000001</v>
      </c>
      <c r="V534" s="2">
        <f>'ZBud Extract Monthly'!U533</f>
        <v>174.3</v>
      </c>
      <c r="W534" s="2">
        <f>'ZBud Extract Monthly'!O533</f>
        <v>307.27</v>
      </c>
      <c r="X534" s="2">
        <f>'ZBud Extract Monthly'!N533</f>
        <v>89.14</v>
      </c>
      <c r="Y534" s="2">
        <f>'Strm Hydr Analysis'!F537</f>
        <v>26991.431404958672</v>
      </c>
      <c r="Z534" s="2"/>
      <c r="AA534" s="2"/>
      <c r="AB534" s="2"/>
      <c r="AC534" s="2"/>
      <c r="AD534" s="2"/>
      <c r="AE534" s="2"/>
      <c r="AF534" s="2"/>
    </row>
    <row r="535" spans="2:32" x14ac:dyDescent="0.3">
      <c r="B535">
        <f t="shared" si="12"/>
        <v>2033</v>
      </c>
      <c r="C535">
        <f t="shared" si="13"/>
        <v>11</v>
      </c>
      <c r="D535">
        <f t="shared" si="14"/>
        <v>2034</v>
      </c>
      <c r="E535" s="2">
        <f>'Divs Extract'!D534+'ZBud Extract Monthly'!O534</f>
        <v>401.13579324462643</v>
      </c>
      <c r="F535" s="2">
        <f>'Strm Hydr Analysis'!D538</f>
        <v>24640.641322314044</v>
      </c>
      <c r="G535" s="2">
        <f>'Strm Hydr Analysis'!E538</f>
        <v>8009.454545454545</v>
      </c>
      <c r="H535" s="2"/>
      <c r="I535" s="2"/>
      <c r="J535" s="2"/>
      <c r="K535" s="2">
        <f>'ZBud Extract Monthly'!C534</f>
        <v>24621.599999999999</v>
      </c>
      <c r="L535" s="2">
        <f>'ZBud Extract Monthly'!K534</f>
        <v>1278</v>
      </c>
      <c r="M535" s="2">
        <f>'ZBud Extract Monthly'!L534</f>
        <v>27.9</v>
      </c>
      <c r="N535" s="2">
        <f>'ZBud Extract Monthly'!M534</f>
        <v>809.5</v>
      </c>
      <c r="O535" s="2">
        <f>'ZBud Extract Monthly'!V534</f>
        <v>1872.05</v>
      </c>
      <c r="P535" s="2">
        <f>'ZBud Extract Monthly'!D534</f>
        <v>1608.4</v>
      </c>
      <c r="Q535" s="2">
        <f>'ZBud Extract Monthly'!E534</f>
        <v>623.20000000000005</v>
      </c>
      <c r="R535" s="2">
        <f>'ZBud Extract Monthly'!F534</f>
        <v>175.1</v>
      </c>
      <c r="S535" s="2">
        <f>'ZBud Extract Monthly'!G534</f>
        <v>1747.8</v>
      </c>
      <c r="T535" s="2">
        <f>'NRL Extract'!D534</f>
        <v>1.9629999999999996</v>
      </c>
      <c r="U535" s="2">
        <f>'ZBud Extract Monthly'!H534</f>
        <v>4920</v>
      </c>
      <c r="V535" s="2">
        <f>'ZBud Extract Monthly'!U534</f>
        <v>276.93</v>
      </c>
      <c r="W535" s="2">
        <f>'ZBud Extract Monthly'!O534</f>
        <v>297.36</v>
      </c>
      <c r="X535" s="2">
        <f>'ZBud Extract Monthly'!N534</f>
        <v>55.18</v>
      </c>
      <c r="Y535" s="2">
        <f>'Strm Hydr Analysis'!F538</f>
        <v>27466.452892561989</v>
      </c>
      <c r="Z535" s="2"/>
      <c r="AA535" s="2"/>
      <c r="AB535" s="2"/>
      <c r="AC535" s="2"/>
      <c r="AD535" s="2"/>
      <c r="AE535" s="2"/>
      <c r="AF535" s="2"/>
    </row>
    <row r="536" spans="2:32" x14ac:dyDescent="0.3">
      <c r="B536">
        <f t="shared" si="12"/>
        <v>2033</v>
      </c>
      <c r="C536">
        <f t="shared" si="13"/>
        <v>12</v>
      </c>
      <c r="D536">
        <f t="shared" si="14"/>
        <v>2034</v>
      </c>
      <c r="E536" s="2">
        <f>'Divs Extract'!D535+'ZBud Extract Monthly'!O535</f>
        <v>392.84808988764041</v>
      </c>
      <c r="F536" s="2">
        <f>'Strm Hydr Analysis'!D539</f>
        <v>25760.409917355366</v>
      </c>
      <c r="G536" s="2">
        <f>'Strm Hydr Analysis'!E539</f>
        <v>2753.7520661156996</v>
      </c>
      <c r="H536" s="2"/>
      <c r="I536" s="2"/>
      <c r="J536" s="2"/>
      <c r="K536" s="2">
        <f>'ZBud Extract Monthly'!C535</f>
        <v>10814.3</v>
      </c>
      <c r="L536" s="2">
        <f>'ZBud Extract Monthly'!K535</f>
        <v>317.7</v>
      </c>
      <c r="M536" s="2">
        <f>'ZBud Extract Monthly'!L535</f>
        <v>23.4</v>
      </c>
      <c r="N536" s="2">
        <f>'ZBud Extract Monthly'!M535</f>
        <v>725.9</v>
      </c>
      <c r="O536" s="2">
        <f>'ZBud Extract Monthly'!V535</f>
        <v>3569.61</v>
      </c>
      <c r="P536" s="2">
        <f>'ZBud Extract Monthly'!D535</f>
        <v>1048.2</v>
      </c>
      <c r="Q536" s="2">
        <f>'ZBud Extract Monthly'!E535</f>
        <v>455.2</v>
      </c>
      <c r="R536" s="2">
        <f>'ZBud Extract Monthly'!F535</f>
        <v>95.4</v>
      </c>
      <c r="S536" s="2">
        <f>'ZBud Extract Monthly'!G535</f>
        <v>1666.8</v>
      </c>
      <c r="T536" s="2">
        <f>'NRL Extract'!D535</f>
        <v>1.2530000000000003</v>
      </c>
      <c r="U536" s="2">
        <f>'ZBud Extract Monthly'!H535</f>
        <v>10879</v>
      </c>
      <c r="V536" s="2">
        <f>'ZBud Extract Monthly'!U535</f>
        <v>130.53</v>
      </c>
      <c r="W536" s="2">
        <f>'ZBud Extract Monthly'!O535</f>
        <v>307.27</v>
      </c>
      <c r="X536" s="2">
        <f>'ZBud Extract Monthly'!N535</f>
        <v>52.1</v>
      </c>
      <c r="Y536" s="2">
        <f>'Strm Hydr Analysis'!F539</f>
        <v>28014.109090909093</v>
      </c>
      <c r="Z536" s="2"/>
      <c r="AA536" s="2"/>
      <c r="AB536" s="2"/>
      <c r="AC536" s="2"/>
      <c r="AD536" s="2"/>
      <c r="AE536" s="2"/>
      <c r="AF536" s="2"/>
    </row>
    <row r="537" spans="2:32" x14ac:dyDescent="0.3">
      <c r="B537">
        <f t="shared" si="12"/>
        <v>2034</v>
      </c>
      <c r="C537">
        <f t="shared" si="13"/>
        <v>1</v>
      </c>
      <c r="D537">
        <f t="shared" si="14"/>
        <v>2034</v>
      </c>
      <c r="E537" s="2">
        <f>'Divs Extract'!D536+'ZBud Extract Monthly'!O536</f>
        <v>391.39272727272731</v>
      </c>
      <c r="F537" s="2">
        <f>'Strm Hydr Analysis'!D540</f>
        <v>25760.330578512385</v>
      </c>
      <c r="G537" s="2">
        <f>'Strm Hydr Analysis'!E540</f>
        <v>6925.7454545454502</v>
      </c>
      <c r="H537" s="2"/>
      <c r="I537" s="2"/>
      <c r="J537" s="2"/>
      <c r="K537" s="2">
        <f>'ZBud Extract Monthly'!C536</f>
        <v>30777.200000000001</v>
      </c>
      <c r="L537" s="2">
        <f>'ZBud Extract Monthly'!K536</f>
        <v>355.3</v>
      </c>
      <c r="M537" s="2">
        <f>'ZBud Extract Monthly'!L536</f>
        <v>18.899999999999999</v>
      </c>
      <c r="N537" s="2">
        <f>'ZBud Extract Monthly'!M536</f>
        <v>770.9</v>
      </c>
      <c r="O537" s="2">
        <f>'ZBud Extract Monthly'!V536</f>
        <v>3674.69</v>
      </c>
      <c r="P537" s="2">
        <f>'ZBud Extract Monthly'!D536</f>
        <v>1418.3000000000002</v>
      </c>
      <c r="Q537" s="2">
        <f>'ZBud Extract Monthly'!E536</f>
        <v>618.79999999999995</v>
      </c>
      <c r="R537" s="2">
        <f>'ZBud Extract Monthly'!F536</f>
        <v>127.7</v>
      </c>
      <c r="S537" s="2">
        <f>'ZBud Extract Monthly'!G536</f>
        <v>2246.6</v>
      </c>
      <c r="T537" s="2">
        <f>'NRL Extract'!D536</f>
        <v>1.5919999999999996</v>
      </c>
      <c r="U537" s="2">
        <f>'ZBud Extract Monthly'!H536</f>
        <v>14115.3</v>
      </c>
      <c r="V537" s="2">
        <f>'ZBud Extract Monthly'!U536</f>
        <v>183.72</v>
      </c>
      <c r="W537" s="2">
        <f>'ZBud Extract Monthly'!O536</f>
        <v>307.27</v>
      </c>
      <c r="X537" s="2">
        <f>'ZBud Extract Monthly'!N536</f>
        <v>46.19</v>
      </c>
      <c r="Y537" s="2">
        <f>'Strm Hydr Analysis'!F540</f>
        <v>29471.186776859504</v>
      </c>
      <c r="Z537" s="2"/>
      <c r="AA537" s="2"/>
      <c r="AB537" s="2"/>
      <c r="AC537" s="2"/>
      <c r="AD537" s="2"/>
      <c r="AE537" s="2"/>
      <c r="AF537" s="2"/>
    </row>
    <row r="538" spans="2:32" x14ac:dyDescent="0.3">
      <c r="B538">
        <f t="shared" si="12"/>
        <v>2034</v>
      </c>
      <c r="C538">
        <f t="shared" si="13"/>
        <v>2</v>
      </c>
      <c r="D538">
        <f t="shared" si="14"/>
        <v>2034</v>
      </c>
      <c r="E538" s="2">
        <f>'Divs Extract'!D537+'ZBud Extract Monthly'!O537</f>
        <v>352.33434782608697</v>
      </c>
      <c r="F538" s="2">
        <f>'Strm Hydr Analysis'!D541</f>
        <v>1397665.0115702478</v>
      </c>
      <c r="G538" s="2">
        <f>'Strm Hydr Analysis'!E541</f>
        <v>24229.408264462822</v>
      </c>
      <c r="H538" s="2"/>
      <c r="I538" s="2"/>
      <c r="J538" s="2"/>
      <c r="K538" s="2">
        <f>'ZBud Extract Monthly'!C537</f>
        <v>61325</v>
      </c>
      <c r="L538" s="2">
        <f>'ZBud Extract Monthly'!K537</f>
        <v>128.69999999999999</v>
      </c>
      <c r="M538" s="2">
        <f>'ZBud Extract Monthly'!L537</f>
        <v>18.899999999999999</v>
      </c>
      <c r="N538" s="2">
        <f>'ZBud Extract Monthly'!M537</f>
        <v>0</v>
      </c>
      <c r="O538" s="2">
        <f>'ZBud Extract Monthly'!V537</f>
        <v>5907.02</v>
      </c>
      <c r="P538" s="2">
        <f>'ZBud Extract Monthly'!D537</f>
        <v>2047.7</v>
      </c>
      <c r="Q538" s="2">
        <f>'ZBud Extract Monthly'!E537</f>
        <v>884.9</v>
      </c>
      <c r="R538" s="2">
        <f>'ZBud Extract Monthly'!F537</f>
        <v>194.3</v>
      </c>
      <c r="S538" s="2">
        <f>'ZBud Extract Monthly'!G537</f>
        <v>3275.5</v>
      </c>
      <c r="T538" s="2">
        <f>'NRL Extract'!D537</f>
        <v>1.1100000000000003</v>
      </c>
      <c r="U538" s="2">
        <f>'ZBud Extract Monthly'!H537</f>
        <v>38242.600000000006</v>
      </c>
      <c r="V538" s="2">
        <f>'ZBud Extract Monthly'!U537</f>
        <v>4528.6899999999996</v>
      </c>
      <c r="W538" s="2">
        <f>'ZBud Extract Monthly'!O537</f>
        <v>277.52999999999997</v>
      </c>
      <c r="X538" s="2">
        <f>'ZBud Extract Monthly'!N537</f>
        <v>40.83</v>
      </c>
      <c r="Y538" s="2">
        <f>'Strm Hydr Analysis'!F541</f>
        <v>1403603.8214876028</v>
      </c>
      <c r="Z538" s="2"/>
      <c r="AA538" s="2"/>
      <c r="AB538" s="2"/>
      <c r="AC538" s="2"/>
      <c r="AD538" s="2"/>
      <c r="AE538" s="2"/>
      <c r="AF538" s="2"/>
    </row>
    <row r="539" spans="2:32" x14ac:dyDescent="0.3">
      <c r="B539">
        <f t="shared" si="12"/>
        <v>2034</v>
      </c>
      <c r="C539">
        <f t="shared" si="13"/>
        <v>3</v>
      </c>
      <c r="D539">
        <f t="shared" si="14"/>
        <v>2034</v>
      </c>
      <c r="E539" s="2">
        <f>'Divs Extract'!D538+'ZBud Extract Monthly'!O538</f>
        <v>424.97845986984817</v>
      </c>
      <c r="F539" s="2">
        <f>'Strm Hydr Analysis'!D542</f>
        <v>528703.49752066121</v>
      </c>
      <c r="G539" s="2">
        <f>'Strm Hydr Analysis'!E542</f>
        <v>8692.5619834710815</v>
      </c>
      <c r="H539" s="2"/>
      <c r="I539" s="2"/>
      <c r="J539" s="2"/>
      <c r="K539" s="2">
        <f>'ZBud Extract Monthly'!C538</f>
        <v>23909.4</v>
      </c>
      <c r="L539" s="2">
        <f>'ZBud Extract Monthly'!K538</f>
        <v>64</v>
      </c>
      <c r="M539" s="2">
        <f>'ZBud Extract Monthly'!L538</f>
        <v>22.5</v>
      </c>
      <c r="N539" s="2">
        <f>'ZBud Extract Monthly'!M538</f>
        <v>0</v>
      </c>
      <c r="O539" s="2">
        <f>'ZBud Extract Monthly'!V538</f>
        <v>9246.85</v>
      </c>
      <c r="P539" s="2">
        <f>'ZBud Extract Monthly'!D538</f>
        <v>2944</v>
      </c>
      <c r="Q539" s="2">
        <f>'ZBud Extract Monthly'!E538</f>
        <v>1209.7</v>
      </c>
      <c r="R539" s="2">
        <f>'ZBud Extract Monthly'!F538</f>
        <v>441.6</v>
      </c>
      <c r="S539" s="2">
        <f>'ZBud Extract Monthly'!G538</f>
        <v>5200.3999999999996</v>
      </c>
      <c r="T539" s="2">
        <f>'NRL Extract'!D538</f>
        <v>1.8520000000000001</v>
      </c>
      <c r="U539" s="2">
        <f>'ZBud Extract Monthly'!H538</f>
        <v>14336.300000000001</v>
      </c>
      <c r="V539" s="2">
        <f>'ZBud Extract Monthly'!U538</f>
        <v>1484.39</v>
      </c>
      <c r="W539" s="2">
        <f>'ZBud Extract Monthly'!O538</f>
        <v>307.27</v>
      </c>
      <c r="X539" s="2">
        <f>'ZBud Extract Monthly'!N538</f>
        <v>51.55</v>
      </c>
      <c r="Y539" s="2">
        <f>'Strm Hydr Analysis'!F542</f>
        <v>534774.36694214866</v>
      </c>
      <c r="Z539" s="2"/>
      <c r="AA539" s="2"/>
      <c r="AB539" s="2"/>
      <c r="AC539" s="2"/>
      <c r="AD539" s="2"/>
      <c r="AE539" s="2"/>
      <c r="AF539" s="2"/>
    </row>
    <row r="540" spans="2:32" x14ac:dyDescent="0.3">
      <c r="B540">
        <f t="shared" si="12"/>
        <v>2034</v>
      </c>
      <c r="C540">
        <f t="shared" si="13"/>
        <v>4</v>
      </c>
      <c r="D540">
        <f t="shared" si="14"/>
        <v>2034</v>
      </c>
      <c r="E540" s="2">
        <f>'Divs Extract'!D539+'ZBud Extract Monthly'!O539</f>
        <v>436.84225013653747</v>
      </c>
      <c r="F540" s="2">
        <f>'Strm Hydr Analysis'!D543</f>
        <v>24797.276033057853</v>
      </c>
      <c r="G540" s="2">
        <f>'Strm Hydr Analysis'!E543</f>
        <v>1285.3090909090902</v>
      </c>
      <c r="H540" s="2"/>
      <c r="I540" s="2"/>
      <c r="J540" s="2"/>
      <c r="K540" s="2">
        <f>'ZBud Extract Monthly'!C539</f>
        <v>6242</v>
      </c>
      <c r="L540" s="2">
        <f>'ZBud Extract Monthly'!K539</f>
        <v>2833.8</v>
      </c>
      <c r="M540" s="2">
        <f>'ZBud Extract Monthly'!L539</f>
        <v>22.5</v>
      </c>
      <c r="N540" s="2">
        <f>'ZBud Extract Monthly'!M539</f>
        <v>0</v>
      </c>
      <c r="O540" s="2">
        <f>'ZBud Extract Monthly'!V539</f>
        <v>6047.48</v>
      </c>
      <c r="P540" s="2">
        <f>'ZBud Extract Monthly'!D539</f>
        <v>3680.8</v>
      </c>
      <c r="Q540" s="2">
        <f>'ZBud Extract Monthly'!E539</f>
        <v>1360.9</v>
      </c>
      <c r="R540" s="2">
        <f>'ZBud Extract Monthly'!F539</f>
        <v>654.20000000000005</v>
      </c>
      <c r="S540" s="2">
        <f>'ZBud Extract Monthly'!G539</f>
        <v>4991.5</v>
      </c>
      <c r="T540" s="2">
        <f>'NRL Extract'!D539</f>
        <v>1.8399999999999996</v>
      </c>
      <c r="U540" s="2">
        <f>'ZBud Extract Monthly'!H539</f>
        <v>1943.2</v>
      </c>
      <c r="V540" s="2">
        <f>'ZBud Extract Monthly'!U539</f>
        <v>35.43</v>
      </c>
      <c r="W540" s="2">
        <f>'ZBud Extract Monthly'!O539</f>
        <v>297.36</v>
      </c>
      <c r="X540" s="2">
        <f>'ZBud Extract Monthly'!N539</f>
        <v>73.88</v>
      </c>
      <c r="Y540" s="2">
        <f>'Strm Hydr Analysis'!F543</f>
        <v>27034.750413223141</v>
      </c>
      <c r="Z540" s="2"/>
      <c r="AA540" s="2"/>
      <c r="AB540" s="2"/>
      <c r="AC540" s="2"/>
      <c r="AD540" s="2"/>
      <c r="AE540" s="2"/>
      <c r="AF540" s="2"/>
    </row>
    <row r="541" spans="2:32" x14ac:dyDescent="0.3">
      <c r="B541">
        <f t="shared" si="12"/>
        <v>2034</v>
      </c>
      <c r="C541">
        <f t="shared" si="13"/>
        <v>5</v>
      </c>
      <c r="D541">
        <f t="shared" si="14"/>
        <v>2034</v>
      </c>
      <c r="E541" s="2">
        <f>'Divs Extract'!D540+'ZBud Extract Monthly'!O540</f>
        <v>498.97899470899466</v>
      </c>
      <c r="F541" s="2">
        <f>'Strm Hydr Analysis'!D544</f>
        <v>25685.990082644617</v>
      </c>
      <c r="G541" s="2">
        <f>'Strm Hydr Analysis'!E544</f>
        <v>1123.0016528925619</v>
      </c>
      <c r="H541" s="2"/>
      <c r="I541" s="2"/>
      <c r="J541" s="2"/>
      <c r="K541" s="2">
        <f>'ZBud Extract Monthly'!C540</f>
        <v>7669.0999999999995</v>
      </c>
      <c r="L541" s="2">
        <f>'ZBud Extract Monthly'!K540</f>
        <v>5879</v>
      </c>
      <c r="M541" s="2">
        <f>'ZBud Extract Monthly'!L540</f>
        <v>35</v>
      </c>
      <c r="N541" s="2">
        <f>'ZBud Extract Monthly'!M540</f>
        <v>0</v>
      </c>
      <c r="O541" s="2">
        <f>'ZBud Extract Monthly'!V540</f>
        <v>3997.3</v>
      </c>
      <c r="P541" s="2">
        <f>'ZBud Extract Monthly'!D540</f>
        <v>5611.3</v>
      </c>
      <c r="Q541" s="2">
        <f>'ZBud Extract Monthly'!E540</f>
        <v>1418.1</v>
      </c>
      <c r="R541" s="2">
        <f>'ZBud Extract Monthly'!F540</f>
        <v>500.6</v>
      </c>
      <c r="S541" s="2">
        <f>'ZBud Extract Monthly'!G540</f>
        <v>3764.6</v>
      </c>
      <c r="T541" s="2">
        <f>'NRL Extract'!D540</f>
        <v>3.6099999999999994</v>
      </c>
      <c r="U541" s="2">
        <f>'ZBud Extract Monthly'!H540</f>
        <v>2424.6</v>
      </c>
      <c r="V541" s="2">
        <f>'ZBud Extract Monthly'!U540</f>
        <v>45.64</v>
      </c>
      <c r="W541" s="2">
        <f>'ZBud Extract Monthly'!O540</f>
        <v>307.27</v>
      </c>
      <c r="X541" s="2">
        <f>'ZBud Extract Monthly'!N540</f>
        <v>133.41</v>
      </c>
      <c r="Y541" s="2">
        <f>'Strm Hydr Analysis'!F544</f>
        <v>28106.122314049575</v>
      </c>
      <c r="Z541" s="2"/>
      <c r="AA541" s="2"/>
      <c r="AB541" s="2"/>
      <c r="AC541" s="2"/>
      <c r="AD541" s="2"/>
      <c r="AE541" s="2"/>
      <c r="AF541" s="2"/>
    </row>
    <row r="542" spans="2:32" x14ac:dyDescent="0.3">
      <c r="B542">
        <f t="shared" si="12"/>
        <v>2034</v>
      </c>
      <c r="C542">
        <f t="shared" si="13"/>
        <v>6</v>
      </c>
      <c r="D542">
        <f t="shared" si="14"/>
        <v>2034</v>
      </c>
      <c r="E542" s="2">
        <f>'Divs Extract'!D541+'ZBud Extract Monthly'!O541</f>
        <v>532.39675075214063</v>
      </c>
      <c r="F542" s="2">
        <f>'Strm Hydr Analysis'!D545</f>
        <v>24493.904132231404</v>
      </c>
      <c r="G542" s="2">
        <f>'Strm Hydr Analysis'!E545</f>
        <v>828.89256198347141</v>
      </c>
      <c r="H542" s="2"/>
      <c r="I542" s="2"/>
      <c r="J542" s="2"/>
      <c r="K542" s="2">
        <f>'ZBud Extract Monthly'!C541</f>
        <v>48.4</v>
      </c>
      <c r="L542" s="2">
        <f>'ZBud Extract Monthly'!K541</f>
        <v>7936.8</v>
      </c>
      <c r="M542" s="2">
        <f>'ZBud Extract Monthly'!L541</f>
        <v>44</v>
      </c>
      <c r="N542" s="2">
        <f>'ZBud Extract Monthly'!M541</f>
        <v>990.1</v>
      </c>
      <c r="O542" s="2">
        <f>'ZBud Extract Monthly'!V541</f>
        <v>2382.1999999999998</v>
      </c>
      <c r="P542" s="2">
        <f>'ZBud Extract Monthly'!D541</f>
        <v>6521.8</v>
      </c>
      <c r="Q542" s="2">
        <f>'ZBud Extract Monthly'!E541</f>
        <v>482.6</v>
      </c>
      <c r="R542" s="2">
        <f>'ZBud Extract Monthly'!F541</f>
        <v>271.5</v>
      </c>
      <c r="S542" s="2">
        <f>'ZBud Extract Monthly'!G541</f>
        <v>1437</v>
      </c>
      <c r="T542" s="2">
        <f>'NRL Extract'!D541</f>
        <v>4.3419999999999987</v>
      </c>
      <c r="U542" s="2">
        <f>'ZBud Extract Monthly'!H541</f>
        <v>1502.8</v>
      </c>
      <c r="V542" s="2">
        <f>'ZBud Extract Monthly'!U541</f>
        <v>231.96</v>
      </c>
      <c r="W542" s="2">
        <f>'ZBud Extract Monthly'!O541</f>
        <v>297.36</v>
      </c>
      <c r="X542" s="2">
        <f>'ZBud Extract Monthly'!N541</f>
        <v>155.52000000000001</v>
      </c>
      <c r="Y542" s="2">
        <f>'Strm Hydr Analysis'!F545</f>
        <v>25991.543801652893</v>
      </c>
      <c r="Z542" s="2"/>
      <c r="AA542" s="2"/>
      <c r="AB542" s="2"/>
      <c r="AC542" s="2"/>
      <c r="AD542" s="2"/>
      <c r="AE542" s="2"/>
      <c r="AF542" s="2"/>
    </row>
    <row r="543" spans="2:32" x14ac:dyDescent="0.3">
      <c r="B543">
        <f t="shared" si="12"/>
        <v>2034</v>
      </c>
      <c r="C543">
        <f t="shared" si="13"/>
        <v>7</v>
      </c>
      <c r="D543">
        <f t="shared" si="14"/>
        <v>2034</v>
      </c>
      <c r="E543" s="2">
        <f>'Divs Extract'!D542+'ZBud Extract Monthly'!O542</f>
        <v>579.62970958373649</v>
      </c>
      <c r="F543" s="2">
        <f>'Strm Hydr Analysis'!D546</f>
        <v>26019.986776859492</v>
      </c>
      <c r="G543" s="2">
        <f>'Strm Hydr Analysis'!E546</f>
        <v>856.52231404958707</v>
      </c>
      <c r="H543" s="2"/>
      <c r="I543" s="2"/>
      <c r="J543" s="2"/>
      <c r="K543" s="2">
        <f>'ZBud Extract Monthly'!C542</f>
        <v>0</v>
      </c>
      <c r="L543" s="2">
        <f>'ZBud Extract Monthly'!K542</f>
        <v>7154.9000000000005</v>
      </c>
      <c r="M543" s="2">
        <f>'ZBud Extract Monthly'!L542</f>
        <v>62.9</v>
      </c>
      <c r="N543" s="2">
        <f>'ZBud Extract Monthly'!M542</f>
        <v>750</v>
      </c>
      <c r="O543" s="2">
        <f>'ZBud Extract Monthly'!V542</f>
        <v>1745.13</v>
      </c>
      <c r="P543" s="2">
        <f>'ZBud Extract Monthly'!D542</f>
        <v>6204.9</v>
      </c>
      <c r="Q543" s="2">
        <f>'ZBud Extract Monthly'!E542</f>
        <v>384.7</v>
      </c>
      <c r="R543" s="2">
        <f>'ZBud Extract Monthly'!F542</f>
        <v>697.7</v>
      </c>
      <c r="S543" s="2">
        <f>'ZBud Extract Monthly'!G542</f>
        <v>369.5</v>
      </c>
      <c r="T543" s="2">
        <f>'NRL Extract'!D542</f>
        <v>5.1890000000000001</v>
      </c>
      <c r="U543" s="2">
        <f>'ZBud Extract Monthly'!H542</f>
        <v>1489.6000000000001</v>
      </c>
      <c r="V543" s="2">
        <f>'ZBud Extract Monthly'!U542</f>
        <v>348.89</v>
      </c>
      <c r="W543" s="2">
        <f>'ZBud Extract Monthly'!O542</f>
        <v>307.27</v>
      </c>
      <c r="X543" s="2">
        <f>'ZBud Extract Monthly'!N542</f>
        <v>181.39</v>
      </c>
      <c r="Y543" s="2">
        <f>'Strm Hydr Analysis'!F546</f>
        <v>27484.304132231409</v>
      </c>
      <c r="Z543" s="2"/>
      <c r="AA543" s="2"/>
      <c r="AB543" s="2"/>
      <c r="AC543" s="2"/>
      <c r="AD543" s="2"/>
      <c r="AE543" s="2"/>
      <c r="AF543" s="2"/>
    </row>
    <row r="544" spans="2:32" x14ac:dyDescent="0.3">
      <c r="B544">
        <f t="shared" si="12"/>
        <v>2034</v>
      </c>
      <c r="C544">
        <f t="shared" si="13"/>
        <v>8</v>
      </c>
      <c r="D544">
        <f t="shared" si="14"/>
        <v>2034</v>
      </c>
      <c r="E544" s="2">
        <f>'Divs Extract'!D543+'ZBud Extract Monthly'!O543</f>
        <v>567.49443216697364</v>
      </c>
      <c r="F544" s="2">
        <f>'Strm Hydr Analysis'!D547</f>
        <v>26041.804958677676</v>
      </c>
      <c r="G544" s="2">
        <f>'Strm Hydr Analysis'!E547</f>
        <v>856.52231404958707</v>
      </c>
      <c r="H544" s="2"/>
      <c r="I544" s="2"/>
      <c r="J544" s="2"/>
      <c r="K544" s="2">
        <f>'ZBud Extract Monthly'!C543</f>
        <v>0</v>
      </c>
      <c r="L544" s="2">
        <f>'ZBud Extract Monthly'!K543</f>
        <v>5290</v>
      </c>
      <c r="M544" s="2">
        <f>'ZBud Extract Monthly'!L543</f>
        <v>78.2</v>
      </c>
      <c r="N544" s="2">
        <f>'ZBud Extract Monthly'!M543</f>
        <v>0</v>
      </c>
      <c r="O544" s="2">
        <f>'ZBud Extract Monthly'!V543</f>
        <v>1717.5</v>
      </c>
      <c r="P544" s="2">
        <f>'ZBud Extract Monthly'!D543</f>
        <v>5061.3</v>
      </c>
      <c r="Q544" s="2">
        <f>'ZBud Extract Monthly'!E543</f>
        <v>392.8</v>
      </c>
      <c r="R544" s="2">
        <f>'ZBud Extract Monthly'!F543</f>
        <v>549.20000000000005</v>
      </c>
      <c r="S544" s="2">
        <f>'ZBud Extract Monthly'!G543</f>
        <v>177.8</v>
      </c>
      <c r="T544" s="2">
        <f>'NRL Extract'!D543</f>
        <v>4.9120000000000008</v>
      </c>
      <c r="U544" s="2">
        <f>'ZBud Extract Monthly'!H543</f>
        <v>1318.7</v>
      </c>
      <c r="V544" s="2">
        <f>'ZBud Extract Monthly'!U543</f>
        <v>259.10000000000002</v>
      </c>
      <c r="W544" s="2">
        <f>'ZBud Extract Monthly'!O543</f>
        <v>307.27</v>
      </c>
      <c r="X544" s="2">
        <f>'ZBud Extract Monthly'!N543</f>
        <v>164.65</v>
      </c>
      <c r="Y544" s="2">
        <f>'Strm Hydr Analysis'!F547</f>
        <v>27421.249586776859</v>
      </c>
      <c r="Z544" s="2"/>
      <c r="AA544" s="2"/>
      <c r="AB544" s="2"/>
      <c r="AC544" s="2"/>
      <c r="AD544" s="2"/>
      <c r="AE544" s="2"/>
      <c r="AF544" s="2"/>
    </row>
    <row r="545" spans="2:32" x14ac:dyDescent="0.3">
      <c r="B545">
        <f t="shared" si="12"/>
        <v>2034</v>
      </c>
      <c r="C545">
        <f t="shared" si="13"/>
        <v>9</v>
      </c>
      <c r="D545">
        <f t="shared" si="14"/>
        <v>2034</v>
      </c>
      <c r="E545" s="2">
        <f>'Divs Extract'!D544+'ZBud Extract Monthly'!O544</f>
        <v>575.3426707926684</v>
      </c>
      <c r="F545" s="2">
        <f>'Strm Hydr Analysis'!D548</f>
        <v>25800.039669421476</v>
      </c>
      <c r="G545" s="2">
        <f>'Strm Hydr Analysis'!E548</f>
        <v>2727.6495867768604</v>
      </c>
      <c r="H545" s="2"/>
      <c r="I545" s="2"/>
      <c r="J545" s="2"/>
      <c r="K545" s="2">
        <f>'ZBud Extract Monthly'!C544</f>
        <v>14386.599999999999</v>
      </c>
      <c r="L545" s="2">
        <f>'ZBud Extract Monthly'!K544</f>
        <v>1982.6</v>
      </c>
      <c r="M545" s="2">
        <f>'ZBud Extract Monthly'!L544</f>
        <v>62.9</v>
      </c>
      <c r="N545" s="2">
        <f>'ZBud Extract Monthly'!M544</f>
        <v>1221.7</v>
      </c>
      <c r="O545" s="2">
        <f>'ZBud Extract Monthly'!V544</f>
        <v>1644.69</v>
      </c>
      <c r="P545" s="2">
        <f>'ZBud Extract Monthly'!D544</f>
        <v>3075.8</v>
      </c>
      <c r="Q545" s="2">
        <f>'ZBud Extract Monthly'!E544</f>
        <v>464.2</v>
      </c>
      <c r="R545" s="2">
        <f>'ZBud Extract Monthly'!F544</f>
        <v>284</v>
      </c>
      <c r="S545" s="2">
        <f>'ZBud Extract Monthly'!G544</f>
        <v>1068.0999999999999</v>
      </c>
      <c r="T545" s="2">
        <f>'NRL Extract'!D544</f>
        <v>4.2219999999999986</v>
      </c>
      <c r="U545" s="2">
        <f>'ZBud Extract Monthly'!H544</f>
        <v>2427.4</v>
      </c>
      <c r="V545" s="2">
        <f>'ZBud Extract Monthly'!U544</f>
        <v>307.27999999999997</v>
      </c>
      <c r="W545" s="2">
        <f>'ZBud Extract Monthly'!O544</f>
        <v>297.36</v>
      </c>
      <c r="X545" s="2">
        <f>'ZBud Extract Monthly'!N544</f>
        <v>131.91</v>
      </c>
      <c r="Y545" s="2">
        <f>'Strm Hydr Analysis'!F548</f>
        <v>28147.894214876032</v>
      </c>
      <c r="Z545" s="2"/>
      <c r="AA545" s="2"/>
      <c r="AB545" s="2"/>
      <c r="AC545" s="2"/>
      <c r="AD545" s="2"/>
      <c r="AE545" s="2"/>
      <c r="AF545" s="2"/>
    </row>
    <row r="546" spans="2:32" x14ac:dyDescent="0.3">
      <c r="B546">
        <f t="shared" si="12"/>
        <v>2034</v>
      </c>
      <c r="C546">
        <f t="shared" si="13"/>
        <v>10</v>
      </c>
      <c r="D546">
        <f t="shared" si="14"/>
        <v>2035</v>
      </c>
      <c r="E546" s="2">
        <f>'Divs Extract'!D545+'ZBud Extract Monthly'!O545</f>
        <v>474.86520521672423</v>
      </c>
      <c r="F546" s="2">
        <f>'Strm Hydr Analysis'!D549</f>
        <v>26390.558677685935</v>
      </c>
      <c r="G546" s="2">
        <f>'Strm Hydr Analysis'!E549</f>
        <v>882.38677685950449</v>
      </c>
      <c r="H546" s="2"/>
      <c r="I546" s="2"/>
      <c r="J546" s="2"/>
      <c r="K546" s="2">
        <f>'ZBud Extract Monthly'!C545</f>
        <v>2696.1</v>
      </c>
      <c r="L546" s="2">
        <f>'ZBud Extract Monthly'!K545</f>
        <v>2809.6</v>
      </c>
      <c r="M546" s="2">
        <f>'ZBud Extract Monthly'!L545</f>
        <v>44</v>
      </c>
      <c r="N546" s="2">
        <f>'ZBud Extract Monthly'!M545</f>
        <v>998.9</v>
      </c>
      <c r="O546" s="2">
        <f>'ZBud Extract Monthly'!V545</f>
        <v>2632.83</v>
      </c>
      <c r="P546" s="2">
        <f>'ZBud Extract Monthly'!D545</f>
        <v>2900.5</v>
      </c>
      <c r="Q546" s="2">
        <f>'ZBud Extract Monthly'!E545</f>
        <v>1029.9000000000001</v>
      </c>
      <c r="R546" s="2">
        <f>'ZBud Extract Monthly'!F545</f>
        <v>347.3</v>
      </c>
      <c r="S546" s="2">
        <f>'ZBud Extract Monthly'!G545</f>
        <v>3331.8</v>
      </c>
      <c r="T546" s="2">
        <f>'NRL Extract'!D545</f>
        <v>2.6209999999999991</v>
      </c>
      <c r="U546" s="2">
        <f>'ZBud Extract Monthly'!H545</f>
        <v>2229.5</v>
      </c>
      <c r="V546" s="2">
        <f>'ZBud Extract Monthly'!U545</f>
        <v>100.34</v>
      </c>
      <c r="W546" s="2">
        <f>'ZBud Extract Monthly'!O545</f>
        <v>307.27</v>
      </c>
      <c r="X546" s="2">
        <f>'ZBud Extract Monthly'!N545</f>
        <v>89.14</v>
      </c>
      <c r="Y546" s="2">
        <f>'Strm Hydr Analysis'!F549</f>
        <v>27967.616528925613</v>
      </c>
      <c r="Z546" s="2"/>
      <c r="AA546" s="2"/>
      <c r="AB546" s="2"/>
      <c r="AC546" s="2"/>
      <c r="AD546" s="2"/>
      <c r="AE546" s="2"/>
      <c r="AF546" s="2"/>
    </row>
    <row r="547" spans="2:32" x14ac:dyDescent="0.3">
      <c r="B547">
        <f t="shared" si="12"/>
        <v>2034</v>
      </c>
      <c r="C547">
        <f t="shared" si="13"/>
        <v>11</v>
      </c>
      <c r="D547">
        <f t="shared" si="14"/>
        <v>2035</v>
      </c>
      <c r="E547" s="2">
        <f>'Divs Extract'!D546+'ZBud Extract Monthly'!O546</f>
        <v>400.43256908904812</v>
      </c>
      <c r="F547" s="2">
        <f>'Strm Hydr Analysis'!D550</f>
        <v>25490.836363636354</v>
      </c>
      <c r="G547" s="2">
        <f>'Strm Hydr Analysis'!E550</f>
        <v>1209.4214876033061</v>
      </c>
      <c r="H547" s="2"/>
      <c r="I547" s="2"/>
      <c r="J547" s="2"/>
      <c r="K547" s="2">
        <f>'ZBud Extract Monthly'!C546</f>
        <v>5660.2999999999993</v>
      </c>
      <c r="L547" s="2">
        <f>'ZBud Extract Monthly'!K546</f>
        <v>2397.1</v>
      </c>
      <c r="M547" s="2">
        <f>'ZBud Extract Monthly'!L546</f>
        <v>27.9</v>
      </c>
      <c r="N547" s="2">
        <f>'ZBud Extract Monthly'!M546</f>
        <v>1017.6</v>
      </c>
      <c r="O547" s="2">
        <f>'ZBud Extract Monthly'!V546</f>
        <v>2009.06</v>
      </c>
      <c r="P547" s="2">
        <f>'ZBud Extract Monthly'!D546</f>
        <v>2491.7000000000003</v>
      </c>
      <c r="Q547" s="2">
        <f>'ZBud Extract Monthly'!E546</f>
        <v>790.7</v>
      </c>
      <c r="R547" s="2">
        <f>'ZBud Extract Monthly'!F546</f>
        <v>285.2</v>
      </c>
      <c r="S547" s="2">
        <f>'ZBud Extract Monthly'!G546</f>
        <v>2253</v>
      </c>
      <c r="T547" s="2">
        <f>'NRL Extract'!D546</f>
        <v>1.9629999999999996</v>
      </c>
      <c r="U547" s="2">
        <f>'ZBud Extract Monthly'!H546</f>
        <v>1556.9</v>
      </c>
      <c r="V547" s="2">
        <f>'ZBud Extract Monthly'!U546</f>
        <v>117.2</v>
      </c>
      <c r="W547" s="2">
        <f>'ZBud Extract Monthly'!O546</f>
        <v>297.36</v>
      </c>
      <c r="X547" s="2">
        <f>'ZBud Extract Monthly'!N546</f>
        <v>55.18</v>
      </c>
      <c r="Y547" s="2">
        <f>'Strm Hydr Analysis'!F550</f>
        <v>27118.631404958684</v>
      </c>
      <c r="Z547" s="2"/>
      <c r="AA547" s="2"/>
      <c r="AB547" s="2"/>
      <c r="AC547" s="2"/>
      <c r="AD547" s="2"/>
      <c r="AE547" s="2"/>
      <c r="AF547" s="2"/>
    </row>
    <row r="548" spans="2:32" x14ac:dyDescent="0.3">
      <c r="B548">
        <f t="shared" si="12"/>
        <v>2034</v>
      </c>
      <c r="C548">
        <f t="shared" si="13"/>
        <v>12</v>
      </c>
      <c r="D548">
        <f t="shared" si="14"/>
        <v>2035</v>
      </c>
      <c r="E548" s="2">
        <f>'Divs Extract'!D547+'ZBud Extract Monthly'!O547</f>
        <v>392.67898155573374</v>
      </c>
      <c r="F548" s="2">
        <f>'Strm Hydr Analysis'!D551</f>
        <v>26570.003305785114</v>
      </c>
      <c r="G548" s="2">
        <f>'Strm Hydr Analysis'!E551</f>
        <v>1857.6396694214855</v>
      </c>
      <c r="H548" s="2"/>
      <c r="I548" s="2"/>
      <c r="J548" s="2"/>
      <c r="K548" s="2">
        <f>'ZBud Extract Monthly'!C547</f>
        <v>15512.5</v>
      </c>
      <c r="L548" s="2">
        <f>'ZBud Extract Monthly'!K547</f>
        <v>379.3</v>
      </c>
      <c r="M548" s="2">
        <f>'ZBud Extract Monthly'!L547</f>
        <v>23.4</v>
      </c>
      <c r="N548" s="2">
        <f>'ZBud Extract Monthly'!M547</f>
        <v>767.5</v>
      </c>
      <c r="O548" s="2">
        <f>'ZBud Extract Monthly'!V547</f>
        <v>2769.03</v>
      </c>
      <c r="P548" s="2">
        <f>'ZBud Extract Monthly'!D547</f>
        <v>1338.2</v>
      </c>
      <c r="Q548" s="2">
        <f>'ZBud Extract Monthly'!E547</f>
        <v>617.5</v>
      </c>
      <c r="R548" s="2">
        <f>'ZBud Extract Monthly'!F547</f>
        <v>131.30000000000001</v>
      </c>
      <c r="S548" s="2">
        <f>'ZBud Extract Monthly'!G547</f>
        <v>2018.8</v>
      </c>
      <c r="T548" s="2">
        <f>'NRL Extract'!D547</f>
        <v>1.2530000000000003</v>
      </c>
      <c r="U548" s="2">
        <f>'ZBud Extract Monthly'!H547</f>
        <v>5021.8999999999996</v>
      </c>
      <c r="V548" s="2">
        <f>'ZBud Extract Monthly'!U547</f>
        <v>115.64</v>
      </c>
      <c r="W548" s="2">
        <f>'ZBud Extract Monthly'!O547</f>
        <v>307.27</v>
      </c>
      <c r="X548" s="2">
        <f>'ZBud Extract Monthly'!N547</f>
        <v>52.1</v>
      </c>
      <c r="Y548" s="2">
        <f>'Strm Hydr Analysis'!F551</f>
        <v>29285.732231404963</v>
      </c>
      <c r="Z548" s="2"/>
      <c r="AA548" s="2"/>
      <c r="AB548" s="2"/>
      <c r="AC548" s="2"/>
      <c r="AD548" s="2"/>
      <c r="AE548" s="2"/>
      <c r="AF548" s="2"/>
    </row>
    <row r="549" spans="2:32" x14ac:dyDescent="0.3">
      <c r="B549">
        <f t="shared" si="12"/>
        <v>2035</v>
      </c>
      <c r="C549">
        <f t="shared" si="13"/>
        <v>1</v>
      </c>
      <c r="D549">
        <f t="shared" si="14"/>
        <v>2035</v>
      </c>
      <c r="E549" s="2">
        <f>'Divs Extract'!D548+'ZBud Extract Monthly'!O548</f>
        <v>392.69929292929294</v>
      </c>
      <c r="F549" s="2">
        <f>'Strm Hydr Analysis'!D552</f>
        <v>26482.75041322313</v>
      </c>
      <c r="G549" s="2">
        <f>'Strm Hydr Analysis'!E552</f>
        <v>3255.649586776859</v>
      </c>
      <c r="H549" s="2"/>
      <c r="I549" s="2"/>
      <c r="J549" s="2"/>
      <c r="K549" s="2">
        <f>'ZBud Extract Monthly'!C548</f>
        <v>18809.800000000003</v>
      </c>
      <c r="L549" s="2">
        <f>'ZBud Extract Monthly'!K548</f>
        <v>452.79999999999995</v>
      </c>
      <c r="M549" s="2">
        <f>'ZBud Extract Monthly'!L548</f>
        <v>18.899999999999999</v>
      </c>
      <c r="N549" s="2">
        <f>'ZBud Extract Monthly'!M548</f>
        <v>824.9</v>
      </c>
      <c r="O549" s="2">
        <f>'ZBud Extract Monthly'!V548</f>
        <v>3207.33</v>
      </c>
      <c r="P549" s="2">
        <f>'ZBud Extract Monthly'!D548</f>
        <v>1986.2</v>
      </c>
      <c r="Q549" s="2">
        <f>'ZBud Extract Monthly'!E548</f>
        <v>850.1</v>
      </c>
      <c r="R549" s="2">
        <f>'ZBud Extract Monthly'!F548</f>
        <v>180</v>
      </c>
      <c r="S549" s="2">
        <f>'ZBud Extract Monthly'!G548</f>
        <v>3146.8</v>
      </c>
      <c r="T549" s="2">
        <f>'NRL Extract'!D548</f>
        <v>1.5919999999999996</v>
      </c>
      <c r="U549" s="2">
        <f>'ZBud Extract Monthly'!H548</f>
        <v>7754.7</v>
      </c>
      <c r="V549" s="2">
        <f>'ZBud Extract Monthly'!U548</f>
        <v>147.75</v>
      </c>
      <c r="W549" s="2">
        <f>'ZBud Extract Monthly'!O548</f>
        <v>307.27</v>
      </c>
      <c r="X549" s="2">
        <f>'ZBud Extract Monthly'!N548</f>
        <v>46.19</v>
      </c>
      <c r="Y549" s="2">
        <f>'Strm Hydr Analysis'!F552</f>
        <v>29079.947107438016</v>
      </c>
      <c r="Z549" s="2"/>
      <c r="AA549" s="2"/>
      <c r="AB549" s="2"/>
      <c r="AC549" s="2"/>
      <c r="AD549" s="2"/>
      <c r="AE549" s="2"/>
      <c r="AF549" s="2"/>
    </row>
    <row r="550" spans="2:32" x14ac:dyDescent="0.3">
      <c r="B550">
        <f t="shared" ref="B550:B579" si="15">B538+1</f>
        <v>2035</v>
      </c>
      <c r="C550">
        <f t="shared" ref="C550:C579" si="16">C538</f>
        <v>2</v>
      </c>
      <c r="D550">
        <f t="shared" ref="D550:D579" si="17">D538+1</f>
        <v>2035</v>
      </c>
      <c r="E550" s="2">
        <f>'Divs Extract'!D549+'ZBud Extract Monthly'!O549</f>
        <v>352.36710407239821</v>
      </c>
      <c r="F550" s="2">
        <f>'Strm Hydr Analysis'!D553</f>
        <v>24083.68264462809</v>
      </c>
      <c r="G550" s="2">
        <f>'Strm Hydr Analysis'!E553</f>
        <v>6479.0280991735481</v>
      </c>
      <c r="H550" s="2"/>
      <c r="I550" s="2"/>
      <c r="J550" s="2"/>
      <c r="K550" s="2">
        <f>'ZBud Extract Monthly'!C549</f>
        <v>18468.8</v>
      </c>
      <c r="L550" s="2">
        <f>'ZBud Extract Monthly'!K549</f>
        <v>143.9</v>
      </c>
      <c r="M550" s="2">
        <f>'ZBud Extract Monthly'!L549</f>
        <v>18.899999999999999</v>
      </c>
      <c r="N550" s="2">
        <f>'ZBud Extract Monthly'!M549</f>
        <v>0</v>
      </c>
      <c r="O550" s="2">
        <f>'ZBud Extract Monthly'!V549</f>
        <v>3495.95</v>
      </c>
      <c r="P550" s="2">
        <f>'ZBud Extract Monthly'!D549</f>
        <v>2907.7000000000003</v>
      </c>
      <c r="Q550" s="2">
        <f>'ZBud Extract Monthly'!E549</f>
        <v>1242</v>
      </c>
      <c r="R550" s="2">
        <f>'ZBud Extract Monthly'!F549</f>
        <v>278.7</v>
      </c>
      <c r="S550" s="2">
        <f>'ZBud Extract Monthly'!G549</f>
        <v>4662.6000000000004</v>
      </c>
      <c r="T550" s="2">
        <f>'NRL Extract'!D549</f>
        <v>1.1100000000000003</v>
      </c>
      <c r="U550" s="2">
        <f>'ZBud Extract Monthly'!H549</f>
        <v>10506.599999999999</v>
      </c>
      <c r="V550" s="2">
        <f>'ZBud Extract Monthly'!U549</f>
        <v>151.62</v>
      </c>
      <c r="W550" s="2">
        <f>'ZBud Extract Monthly'!O549</f>
        <v>277.52999999999997</v>
      </c>
      <c r="X550" s="2">
        <f>'ZBud Extract Monthly'!N549</f>
        <v>40.83</v>
      </c>
      <c r="Y550" s="2">
        <f>'Strm Hydr Analysis'!F553</f>
        <v>27067.338842975205</v>
      </c>
      <c r="Z550" s="2"/>
      <c r="AA550" s="2"/>
      <c r="AB550" s="2"/>
      <c r="AC550" s="2"/>
      <c r="AD550" s="2"/>
      <c r="AE550" s="2"/>
      <c r="AF550" s="2"/>
    </row>
    <row r="551" spans="2:32" x14ac:dyDescent="0.3">
      <c r="B551">
        <f t="shared" si="15"/>
        <v>2035</v>
      </c>
      <c r="C551">
        <f t="shared" si="16"/>
        <v>3</v>
      </c>
      <c r="D551">
        <f t="shared" si="17"/>
        <v>2035</v>
      </c>
      <c r="E551" s="2">
        <f>'Divs Extract'!D550+'ZBud Extract Monthly'!O550</f>
        <v>420.05720173535792</v>
      </c>
      <c r="F551" s="2">
        <f>'Strm Hydr Analysis'!D554</f>
        <v>26762.241322314039</v>
      </c>
      <c r="G551" s="2">
        <f>'Strm Hydr Analysis'!E554</f>
        <v>7229.672727272723</v>
      </c>
      <c r="H551" s="2"/>
      <c r="I551" s="2"/>
      <c r="J551" s="2"/>
      <c r="K551" s="2">
        <f>'ZBud Extract Monthly'!C550</f>
        <v>25829.9</v>
      </c>
      <c r="L551" s="2">
        <f>'ZBud Extract Monthly'!K550</f>
        <v>45.5</v>
      </c>
      <c r="M551" s="2">
        <f>'ZBud Extract Monthly'!L550</f>
        <v>22.5</v>
      </c>
      <c r="N551" s="2">
        <f>'ZBud Extract Monthly'!M550</f>
        <v>0</v>
      </c>
      <c r="O551" s="2">
        <f>'ZBud Extract Monthly'!V550</f>
        <v>3911.53</v>
      </c>
      <c r="P551" s="2">
        <f>'ZBud Extract Monthly'!D550</f>
        <v>3016.1</v>
      </c>
      <c r="Q551" s="2">
        <f>'ZBud Extract Monthly'!E550</f>
        <v>1244.9000000000001</v>
      </c>
      <c r="R551" s="2">
        <f>'ZBud Extract Monthly'!F550</f>
        <v>455.7</v>
      </c>
      <c r="S551" s="2">
        <f>'ZBud Extract Monthly'!G550</f>
        <v>5352.7</v>
      </c>
      <c r="T551" s="2">
        <f>'NRL Extract'!D550</f>
        <v>1.8520000000000001</v>
      </c>
      <c r="U551" s="2">
        <f>'ZBud Extract Monthly'!H550</f>
        <v>10446.700000000001</v>
      </c>
      <c r="V551" s="2">
        <f>'ZBud Extract Monthly'!U550</f>
        <v>151.77000000000001</v>
      </c>
      <c r="W551" s="2">
        <f>'ZBud Extract Monthly'!O550</f>
        <v>307.27</v>
      </c>
      <c r="X551" s="2">
        <f>'ZBud Extract Monthly'!N550</f>
        <v>51.55</v>
      </c>
      <c r="Y551" s="2">
        <f>'Strm Hydr Analysis'!F554</f>
        <v>30130.591735537186</v>
      </c>
      <c r="Z551" s="2"/>
      <c r="AA551" s="2"/>
      <c r="AB551" s="2"/>
      <c r="AC551" s="2"/>
      <c r="AD551" s="2"/>
      <c r="AE551" s="2"/>
      <c r="AF551" s="2"/>
    </row>
    <row r="552" spans="2:32" x14ac:dyDescent="0.3">
      <c r="B552">
        <f t="shared" si="15"/>
        <v>2035</v>
      </c>
      <c r="C552">
        <f t="shared" si="16"/>
        <v>4</v>
      </c>
      <c r="D552">
        <f t="shared" si="17"/>
        <v>2035</v>
      </c>
      <c r="E552" s="2">
        <f>'Divs Extract'!D551+'ZBud Extract Monthly'!O551</f>
        <v>444.07764063353363</v>
      </c>
      <c r="F552" s="2">
        <f>'Strm Hydr Analysis'!D555</f>
        <v>25694.935537190071</v>
      </c>
      <c r="G552" s="2">
        <f>'Strm Hydr Analysis'!E555</f>
        <v>828.89256198347141</v>
      </c>
      <c r="H552" s="2"/>
      <c r="I552" s="2"/>
      <c r="J552" s="2"/>
      <c r="K552" s="2">
        <f>'ZBud Extract Monthly'!C551</f>
        <v>300.09999999999997</v>
      </c>
      <c r="L552" s="2">
        <f>'ZBud Extract Monthly'!K551</f>
        <v>4321.2</v>
      </c>
      <c r="M552" s="2">
        <f>'ZBud Extract Monthly'!L551</f>
        <v>22.5</v>
      </c>
      <c r="N552" s="2">
        <f>'ZBud Extract Monthly'!M551</f>
        <v>0</v>
      </c>
      <c r="O552" s="2">
        <f>'ZBud Extract Monthly'!V551</f>
        <v>2649.08</v>
      </c>
      <c r="P552" s="2">
        <f>'ZBud Extract Monthly'!D551</f>
        <v>4063.5</v>
      </c>
      <c r="Q552" s="2">
        <f>'ZBud Extract Monthly'!E551</f>
        <v>987.8</v>
      </c>
      <c r="R552" s="2">
        <f>'ZBud Extract Monthly'!F551</f>
        <v>763.7</v>
      </c>
      <c r="S552" s="2">
        <f>'ZBud Extract Monthly'!G551</f>
        <v>4609.1000000000004</v>
      </c>
      <c r="T552" s="2">
        <f>'NRL Extract'!D551</f>
        <v>1.8399999999999996</v>
      </c>
      <c r="U552" s="2">
        <f>'ZBud Extract Monthly'!H551</f>
        <v>1677.9</v>
      </c>
      <c r="V552" s="2">
        <f>'ZBud Extract Monthly'!U551</f>
        <v>82.65</v>
      </c>
      <c r="W552" s="2">
        <f>'ZBud Extract Monthly'!O551</f>
        <v>297.36</v>
      </c>
      <c r="X552" s="2">
        <f>'ZBud Extract Monthly'!N551</f>
        <v>73.88</v>
      </c>
      <c r="Y552" s="2">
        <f>'Strm Hydr Analysis'!F555</f>
        <v>27077.395041322314</v>
      </c>
      <c r="Z552" s="2"/>
      <c r="AA552" s="2"/>
      <c r="AB552" s="2"/>
      <c r="AC552" s="2"/>
      <c r="AD552" s="2"/>
      <c r="AE552" s="2"/>
      <c r="AF552" s="2"/>
    </row>
    <row r="553" spans="2:32" x14ac:dyDescent="0.3">
      <c r="B553">
        <f t="shared" si="15"/>
        <v>2035</v>
      </c>
      <c r="C553">
        <f t="shared" si="16"/>
        <v>5</v>
      </c>
      <c r="D553">
        <f t="shared" si="17"/>
        <v>2035</v>
      </c>
      <c r="E553" s="2">
        <f>'Divs Extract'!D552+'ZBud Extract Monthly'!O552</f>
        <v>503.95067928730509</v>
      </c>
      <c r="F553" s="2">
        <f>'Strm Hydr Analysis'!D556</f>
        <v>26565.996694214864</v>
      </c>
      <c r="G553" s="2">
        <f>'Strm Hydr Analysis'!E556</f>
        <v>856.52231404958707</v>
      </c>
      <c r="H553" s="2"/>
      <c r="I553" s="2"/>
      <c r="J553" s="2"/>
      <c r="K553" s="2">
        <f>'ZBud Extract Monthly'!C552</f>
        <v>58.7</v>
      </c>
      <c r="L553" s="2">
        <f>'ZBud Extract Monthly'!K552</f>
        <v>7029.3</v>
      </c>
      <c r="M553" s="2">
        <f>'ZBud Extract Monthly'!L552</f>
        <v>35</v>
      </c>
      <c r="N553" s="2">
        <f>'ZBud Extract Monthly'!M552</f>
        <v>0</v>
      </c>
      <c r="O553" s="2">
        <f>'ZBud Extract Monthly'!V552</f>
        <v>2169.46</v>
      </c>
      <c r="P553" s="2">
        <f>'ZBud Extract Monthly'!D552</f>
        <v>5386.4</v>
      </c>
      <c r="Q553" s="2">
        <f>'ZBud Extract Monthly'!E552</f>
        <v>330.7</v>
      </c>
      <c r="R553" s="2">
        <f>'ZBud Extract Monthly'!F552</f>
        <v>251.1</v>
      </c>
      <c r="S553" s="2">
        <f>'ZBud Extract Monthly'!G552</f>
        <v>1136.8</v>
      </c>
      <c r="T553" s="2">
        <f>'NRL Extract'!D552</f>
        <v>3.6099999999999994</v>
      </c>
      <c r="U553" s="2">
        <f>'ZBud Extract Monthly'!H552</f>
        <v>1426.8</v>
      </c>
      <c r="V553" s="2">
        <f>'ZBud Extract Monthly'!U552</f>
        <v>138.99</v>
      </c>
      <c r="W553" s="2">
        <f>'ZBud Extract Monthly'!O552</f>
        <v>307.27</v>
      </c>
      <c r="X553" s="2">
        <f>'ZBud Extract Monthly'!N552</f>
        <v>133.41</v>
      </c>
      <c r="Y553" s="2">
        <f>'Strm Hydr Analysis'!F556</f>
        <v>27870.902479338849</v>
      </c>
      <c r="Z553" s="2"/>
      <c r="AA553" s="2"/>
      <c r="AB553" s="2"/>
      <c r="AC553" s="2"/>
      <c r="AD553" s="2"/>
      <c r="AE553" s="2"/>
      <c r="AF553" s="2"/>
    </row>
    <row r="554" spans="2:32" x14ac:dyDescent="0.3">
      <c r="B554">
        <f t="shared" si="15"/>
        <v>2035</v>
      </c>
      <c r="C554">
        <f t="shared" si="16"/>
        <v>6</v>
      </c>
      <c r="D554">
        <f t="shared" si="17"/>
        <v>2035</v>
      </c>
      <c r="E554" s="2">
        <f>'Divs Extract'!D553+'ZBud Extract Monthly'!O553</f>
        <v>530.48751677852351</v>
      </c>
      <c r="F554" s="2">
        <f>'Strm Hydr Analysis'!D557</f>
        <v>29619.07438016529</v>
      </c>
      <c r="G554" s="2">
        <f>'Strm Hydr Analysis'!E557</f>
        <v>828.89256198347141</v>
      </c>
      <c r="H554" s="2"/>
      <c r="I554" s="2"/>
      <c r="J554" s="2"/>
      <c r="K554" s="2">
        <f>'ZBud Extract Monthly'!C553</f>
        <v>0</v>
      </c>
      <c r="L554" s="2">
        <f>'ZBud Extract Monthly'!K553</f>
        <v>7798.2</v>
      </c>
      <c r="M554" s="2">
        <f>'ZBud Extract Monthly'!L553</f>
        <v>44</v>
      </c>
      <c r="N554" s="2">
        <f>'ZBud Extract Monthly'!M553</f>
        <v>991.5</v>
      </c>
      <c r="O554" s="2">
        <f>'ZBud Extract Monthly'!V553</f>
        <v>1375.57</v>
      </c>
      <c r="P554" s="2">
        <f>'ZBud Extract Monthly'!D553</f>
        <v>6535.1</v>
      </c>
      <c r="Q554" s="2">
        <f>'ZBud Extract Monthly'!E553</f>
        <v>335.6</v>
      </c>
      <c r="R554" s="2">
        <f>'ZBud Extract Monthly'!F553</f>
        <v>290.8</v>
      </c>
      <c r="S554" s="2">
        <f>'ZBud Extract Monthly'!G553</f>
        <v>383.5</v>
      </c>
      <c r="T554" s="2">
        <f>'NRL Extract'!D553</f>
        <v>4.3419999999999987</v>
      </c>
      <c r="U554" s="2">
        <f>'ZBud Extract Monthly'!H553</f>
        <v>1429.6000000000001</v>
      </c>
      <c r="V554" s="2">
        <f>'ZBud Extract Monthly'!U553</f>
        <v>401.73</v>
      </c>
      <c r="W554" s="2">
        <f>'ZBud Extract Monthly'!O553</f>
        <v>297.36</v>
      </c>
      <c r="X554" s="2">
        <f>'ZBud Extract Monthly'!N553</f>
        <v>155.52000000000001</v>
      </c>
      <c r="Y554" s="2">
        <f>'Strm Hydr Analysis'!F557</f>
        <v>30809.176859504132</v>
      </c>
      <c r="Z554" s="2"/>
      <c r="AA554" s="2"/>
      <c r="AB554" s="2"/>
      <c r="AC554" s="2"/>
      <c r="AD554" s="2"/>
      <c r="AE554" s="2"/>
      <c r="AF554" s="2"/>
    </row>
    <row r="555" spans="2:32" x14ac:dyDescent="0.3">
      <c r="B555">
        <f t="shared" si="15"/>
        <v>2035</v>
      </c>
      <c r="C555">
        <f t="shared" si="16"/>
        <v>7</v>
      </c>
      <c r="D555">
        <f t="shared" si="17"/>
        <v>2035</v>
      </c>
      <c r="E555" s="2">
        <f>'Divs Extract'!D554+'ZBud Extract Monthly'!O554</f>
        <v>574.4085241138871</v>
      </c>
      <c r="F555" s="2">
        <f>'Strm Hydr Analysis'!D558</f>
        <v>38332.343801652903</v>
      </c>
      <c r="G555" s="2">
        <f>'Strm Hydr Analysis'!E558</f>
        <v>856.52231404958707</v>
      </c>
      <c r="H555" s="2"/>
      <c r="I555" s="2"/>
      <c r="J555" s="2"/>
      <c r="K555" s="2">
        <f>'ZBud Extract Monthly'!C554</f>
        <v>138.30000000000001</v>
      </c>
      <c r="L555" s="2">
        <f>'ZBud Extract Monthly'!K554</f>
        <v>6694.3</v>
      </c>
      <c r="M555" s="2">
        <f>'ZBud Extract Monthly'!L554</f>
        <v>62.9</v>
      </c>
      <c r="N555" s="2">
        <f>'ZBud Extract Monthly'!M554</f>
        <v>735.5</v>
      </c>
      <c r="O555" s="2">
        <f>'ZBud Extract Monthly'!V554</f>
        <v>1186</v>
      </c>
      <c r="P555" s="2">
        <f>'ZBud Extract Monthly'!D554</f>
        <v>5909.4</v>
      </c>
      <c r="Q555" s="2">
        <f>'ZBud Extract Monthly'!E554</f>
        <v>386.9</v>
      </c>
      <c r="R555" s="2">
        <f>'ZBud Extract Monthly'!F554</f>
        <v>667.7</v>
      </c>
      <c r="S555" s="2">
        <f>'ZBud Extract Monthly'!G554</f>
        <v>114.3</v>
      </c>
      <c r="T555" s="2">
        <f>'NRL Extract'!D554</f>
        <v>5.1890000000000001</v>
      </c>
      <c r="U555" s="2">
        <f>'ZBud Extract Monthly'!H554</f>
        <v>1486.1</v>
      </c>
      <c r="V555" s="2">
        <f>'ZBud Extract Monthly'!U554</f>
        <v>710.41</v>
      </c>
      <c r="W555" s="2">
        <f>'ZBud Extract Monthly'!O554</f>
        <v>307.27</v>
      </c>
      <c r="X555" s="2">
        <f>'ZBud Extract Monthly'!N554</f>
        <v>181.39</v>
      </c>
      <c r="Y555" s="2">
        <f>'Strm Hydr Analysis'!F558</f>
        <v>39536.925619834714</v>
      </c>
      <c r="Z555" s="2"/>
      <c r="AA555" s="2"/>
      <c r="AB555" s="2"/>
      <c r="AC555" s="2"/>
      <c r="AD555" s="2"/>
      <c r="AE555" s="2"/>
      <c r="AF555" s="2"/>
    </row>
    <row r="556" spans="2:32" x14ac:dyDescent="0.3">
      <c r="B556">
        <f t="shared" si="15"/>
        <v>2035</v>
      </c>
      <c r="C556">
        <f t="shared" si="16"/>
        <v>8</v>
      </c>
      <c r="D556">
        <f t="shared" si="17"/>
        <v>2035</v>
      </c>
      <c r="E556" s="2">
        <f>'Divs Extract'!D555+'ZBud Extract Monthly'!O555</f>
        <v>571.46083469721771</v>
      </c>
      <c r="F556" s="2">
        <f>'Strm Hydr Analysis'!D559</f>
        <v>29850.942148760321</v>
      </c>
      <c r="G556" s="2">
        <f>'Strm Hydr Analysis'!E559</f>
        <v>856.52231404958707</v>
      </c>
      <c r="H556" s="2"/>
      <c r="I556" s="2"/>
      <c r="J556" s="2"/>
      <c r="K556" s="2">
        <f>'ZBud Extract Monthly'!C555</f>
        <v>0</v>
      </c>
      <c r="L556" s="2">
        <f>'ZBud Extract Monthly'!K555</f>
        <v>6041.7</v>
      </c>
      <c r="M556" s="2">
        <f>'ZBud Extract Monthly'!L555</f>
        <v>78.2</v>
      </c>
      <c r="N556" s="2">
        <f>'ZBud Extract Monthly'!M555</f>
        <v>0</v>
      </c>
      <c r="O556" s="2">
        <f>'ZBud Extract Monthly'!V555</f>
        <v>1242.78</v>
      </c>
      <c r="P556" s="2">
        <f>'ZBud Extract Monthly'!D555</f>
        <v>4934.1000000000004</v>
      </c>
      <c r="Q556" s="2">
        <f>'ZBud Extract Monthly'!E555</f>
        <v>394</v>
      </c>
      <c r="R556" s="2">
        <f>'ZBud Extract Monthly'!F555</f>
        <v>534.6</v>
      </c>
      <c r="S556" s="2">
        <f>'ZBud Extract Monthly'!G555</f>
        <v>69.400000000000006</v>
      </c>
      <c r="T556" s="2">
        <f>'NRL Extract'!D555</f>
        <v>4.9120000000000008</v>
      </c>
      <c r="U556" s="2">
        <f>'ZBud Extract Monthly'!H555</f>
        <v>1355.3000000000002</v>
      </c>
      <c r="V556" s="2">
        <f>'ZBud Extract Monthly'!U555</f>
        <v>462.28</v>
      </c>
      <c r="W556" s="2">
        <f>'ZBud Extract Monthly'!O555</f>
        <v>307.27</v>
      </c>
      <c r="X556" s="2">
        <f>'ZBud Extract Monthly'!N555</f>
        <v>164.65</v>
      </c>
      <c r="Y556" s="2">
        <f>'Strm Hydr Analysis'!F559</f>
        <v>31023.68925619834</v>
      </c>
      <c r="Z556" s="2"/>
      <c r="AA556" s="2"/>
      <c r="AB556" s="2"/>
      <c r="AC556" s="2"/>
      <c r="AD556" s="2"/>
      <c r="AE556" s="2"/>
      <c r="AF556" s="2"/>
    </row>
    <row r="557" spans="2:32" x14ac:dyDescent="0.3">
      <c r="B557">
        <f t="shared" si="15"/>
        <v>2035</v>
      </c>
      <c r="C557">
        <f t="shared" si="16"/>
        <v>9</v>
      </c>
      <c r="D557">
        <f t="shared" si="17"/>
        <v>2035</v>
      </c>
      <c r="E557" s="2">
        <f>'Divs Extract'!D556+'ZBud Extract Monthly'!O556</f>
        <v>548.10720304689357</v>
      </c>
      <c r="F557" s="2">
        <f>'Strm Hydr Analysis'!D560</f>
        <v>28346.657851239659</v>
      </c>
      <c r="G557" s="2">
        <f>'Strm Hydr Analysis'!E560</f>
        <v>828.89256198347141</v>
      </c>
      <c r="H557" s="2"/>
      <c r="I557" s="2"/>
      <c r="J557" s="2"/>
      <c r="K557" s="2">
        <f>'ZBud Extract Monthly'!C556</f>
        <v>0</v>
      </c>
      <c r="L557" s="2">
        <f>'ZBud Extract Monthly'!K556</f>
        <v>2334.9</v>
      </c>
      <c r="M557" s="2">
        <f>'ZBud Extract Monthly'!L556</f>
        <v>62.9</v>
      </c>
      <c r="N557" s="2">
        <f>'ZBud Extract Monthly'!M556</f>
        <v>1330.6</v>
      </c>
      <c r="O557" s="2">
        <f>'ZBud Extract Monthly'!V556</f>
        <v>1277.5999999999999</v>
      </c>
      <c r="P557" s="2">
        <f>'ZBud Extract Monthly'!D556</f>
        <v>2892.4</v>
      </c>
      <c r="Q557" s="2">
        <f>'ZBud Extract Monthly'!E556</f>
        <v>292.10000000000002</v>
      </c>
      <c r="R557" s="2">
        <f>'ZBud Extract Monthly'!F556</f>
        <v>329.9</v>
      </c>
      <c r="S557" s="2">
        <f>'ZBud Extract Monthly'!G556</f>
        <v>27</v>
      </c>
      <c r="T557" s="2">
        <f>'NRL Extract'!D556</f>
        <v>4.2219999999999986</v>
      </c>
      <c r="U557" s="2">
        <f>'ZBud Extract Monthly'!H556</f>
        <v>1053.9000000000001</v>
      </c>
      <c r="V557" s="2">
        <f>'ZBud Extract Monthly'!U556</f>
        <v>305.91000000000003</v>
      </c>
      <c r="W557" s="2">
        <f>'ZBud Extract Monthly'!O556</f>
        <v>297.36</v>
      </c>
      <c r="X557" s="2">
        <f>'ZBud Extract Monthly'!N556</f>
        <v>131.91</v>
      </c>
      <c r="Y557" s="2">
        <f>'Strm Hydr Analysis'!F560</f>
        <v>29407.457851239669</v>
      </c>
      <c r="Z557" s="2"/>
      <c r="AA557" s="2"/>
      <c r="AB557" s="2"/>
      <c r="AC557" s="2"/>
      <c r="AD557" s="2"/>
      <c r="AE557" s="2"/>
      <c r="AF557" s="2"/>
    </row>
    <row r="558" spans="2:32" x14ac:dyDescent="0.3">
      <c r="B558">
        <f t="shared" si="15"/>
        <v>2035</v>
      </c>
      <c r="C558">
        <f t="shared" si="16"/>
        <v>10</v>
      </c>
      <c r="D558">
        <f t="shared" si="17"/>
        <v>2036</v>
      </c>
      <c r="E558" s="2">
        <f>'Divs Extract'!D557+'ZBud Extract Monthly'!O557</f>
        <v>478.28346375143843</v>
      </c>
      <c r="F558" s="2">
        <f>'Strm Hydr Analysis'!D561</f>
        <v>27991.914049586772</v>
      </c>
      <c r="G558" s="2">
        <f>'Strm Hydr Analysis'!E561</f>
        <v>946.75041322314087</v>
      </c>
      <c r="H558" s="2"/>
      <c r="I558" s="2"/>
      <c r="J558" s="2"/>
      <c r="K558" s="2">
        <f>'ZBud Extract Monthly'!C557</f>
        <v>5038.1000000000004</v>
      </c>
      <c r="L558" s="2">
        <f>'ZBud Extract Monthly'!K557</f>
        <v>3064.5</v>
      </c>
      <c r="M558" s="2">
        <f>'ZBud Extract Monthly'!L557</f>
        <v>44</v>
      </c>
      <c r="N558" s="2">
        <f>'ZBud Extract Monthly'!M557</f>
        <v>906.7</v>
      </c>
      <c r="O558" s="2">
        <f>'ZBud Extract Monthly'!V557</f>
        <v>1378.77</v>
      </c>
      <c r="P558" s="2">
        <f>'ZBud Extract Monthly'!D557</f>
        <v>1993.1</v>
      </c>
      <c r="Q558" s="2">
        <f>'ZBud Extract Monthly'!E557</f>
        <v>426.8</v>
      </c>
      <c r="R558" s="2">
        <f>'ZBud Extract Monthly'!F557</f>
        <v>294.89999999999998</v>
      </c>
      <c r="S558" s="2">
        <f>'ZBud Extract Monthly'!G557</f>
        <v>319.8</v>
      </c>
      <c r="T558" s="2">
        <f>'NRL Extract'!D557</f>
        <v>2.6209999999999991</v>
      </c>
      <c r="U558" s="2">
        <f>'ZBud Extract Monthly'!H557</f>
        <v>1488</v>
      </c>
      <c r="V558" s="2">
        <f>'ZBud Extract Monthly'!U557</f>
        <v>248.45</v>
      </c>
      <c r="W558" s="2">
        <f>'ZBud Extract Monthly'!O557</f>
        <v>307.27</v>
      </c>
      <c r="X558" s="2">
        <f>'ZBud Extract Monthly'!N557</f>
        <v>89.14</v>
      </c>
      <c r="Y558" s="2">
        <f>'Strm Hydr Analysis'!F561</f>
        <v>29306.360330578511</v>
      </c>
      <c r="Z558" s="2"/>
      <c r="AA558" s="2"/>
      <c r="AB558" s="2"/>
      <c r="AC558" s="2"/>
      <c r="AD558" s="2"/>
      <c r="AE558" s="2"/>
      <c r="AF558" s="2"/>
    </row>
    <row r="559" spans="2:32" x14ac:dyDescent="0.3">
      <c r="B559">
        <f t="shared" si="15"/>
        <v>2035</v>
      </c>
      <c r="C559">
        <f t="shared" si="16"/>
        <v>11</v>
      </c>
      <c r="D559">
        <f t="shared" si="17"/>
        <v>2036</v>
      </c>
      <c r="E559" s="2">
        <f>'Divs Extract'!D558+'ZBud Extract Monthly'!O558</f>
        <v>398.02151484135112</v>
      </c>
      <c r="F559" s="2">
        <f>'Strm Hydr Analysis'!D562</f>
        <v>26796.872727272716</v>
      </c>
      <c r="G559" s="2">
        <f>'Strm Hydr Analysis'!E562</f>
        <v>2323.0016528925626</v>
      </c>
      <c r="H559" s="2"/>
      <c r="I559" s="2"/>
      <c r="J559" s="2"/>
      <c r="K559" s="2">
        <f>'ZBud Extract Monthly'!C558</f>
        <v>14820.7</v>
      </c>
      <c r="L559" s="2">
        <f>'ZBud Extract Monthly'!K558</f>
        <v>455.3</v>
      </c>
      <c r="M559" s="2">
        <f>'ZBud Extract Monthly'!L558</f>
        <v>27.9</v>
      </c>
      <c r="N559" s="2">
        <f>'ZBud Extract Monthly'!M558</f>
        <v>789.6</v>
      </c>
      <c r="O559" s="2">
        <f>'ZBud Extract Monthly'!V558</f>
        <v>1844.3</v>
      </c>
      <c r="P559" s="2">
        <f>'ZBud Extract Monthly'!D558</f>
        <v>1545.6999999999998</v>
      </c>
      <c r="Q559" s="2">
        <f>'ZBud Extract Monthly'!E558</f>
        <v>697.8</v>
      </c>
      <c r="R559" s="2">
        <f>'ZBud Extract Monthly'!F558</f>
        <v>151.6</v>
      </c>
      <c r="S559" s="2">
        <f>'ZBud Extract Monthly'!G558</f>
        <v>2165.6</v>
      </c>
      <c r="T559" s="2">
        <f>'NRL Extract'!D558</f>
        <v>1.9629999999999996</v>
      </c>
      <c r="U559" s="2">
        <f>'ZBud Extract Monthly'!H558</f>
        <v>3516.2</v>
      </c>
      <c r="V559" s="2">
        <f>'ZBud Extract Monthly'!U558</f>
        <v>146.53</v>
      </c>
      <c r="W559" s="2">
        <f>'ZBud Extract Monthly'!O558</f>
        <v>297.36</v>
      </c>
      <c r="X559" s="2">
        <f>'ZBud Extract Monthly'!N558</f>
        <v>55.18</v>
      </c>
      <c r="Y559" s="2">
        <f>'Strm Hydr Analysis'!F562</f>
        <v>28709.752066115714</v>
      </c>
      <c r="Z559" s="2"/>
      <c r="AA559" s="2"/>
      <c r="AB559" s="2"/>
      <c r="AC559" s="2"/>
      <c r="AD559" s="2"/>
      <c r="AE559" s="2"/>
      <c r="AF559" s="2"/>
    </row>
    <row r="560" spans="2:32" x14ac:dyDescent="0.3">
      <c r="B560">
        <f t="shared" si="15"/>
        <v>2035</v>
      </c>
      <c r="C560">
        <f t="shared" si="16"/>
        <v>12</v>
      </c>
      <c r="D560">
        <f t="shared" si="17"/>
        <v>2036</v>
      </c>
      <c r="E560" s="2">
        <f>'Divs Extract'!D559+'ZBud Extract Monthly'!O559</f>
        <v>392.4458426966292</v>
      </c>
      <c r="F560" s="2">
        <f>'Strm Hydr Analysis'!D563</f>
        <v>31276.899173553709</v>
      </c>
      <c r="G560" s="2">
        <f>'Strm Hydr Analysis'!E563</f>
        <v>8844.9520661156967</v>
      </c>
      <c r="H560" s="2"/>
      <c r="I560" s="2"/>
      <c r="J560" s="2"/>
      <c r="K560" s="2">
        <f>'ZBud Extract Monthly'!C559</f>
        <v>35085.399999999994</v>
      </c>
      <c r="L560" s="2">
        <f>'ZBud Extract Monthly'!K559</f>
        <v>376.8</v>
      </c>
      <c r="M560" s="2">
        <f>'ZBud Extract Monthly'!L559</f>
        <v>23.4</v>
      </c>
      <c r="N560" s="2">
        <f>'ZBud Extract Monthly'!M559</f>
        <v>743.4</v>
      </c>
      <c r="O560" s="2">
        <f>'ZBud Extract Monthly'!V559</f>
        <v>3753.5</v>
      </c>
      <c r="P560" s="2">
        <f>'ZBud Extract Monthly'!D559</f>
        <v>2060.8000000000002</v>
      </c>
      <c r="Q560" s="2">
        <f>'ZBud Extract Monthly'!E559</f>
        <v>896.4</v>
      </c>
      <c r="R560" s="2">
        <f>'ZBud Extract Monthly'!F559</f>
        <v>188.1</v>
      </c>
      <c r="S560" s="2">
        <f>'ZBud Extract Monthly'!G559</f>
        <v>3274.2</v>
      </c>
      <c r="T560" s="2">
        <f>'NRL Extract'!D559</f>
        <v>1.2530000000000003</v>
      </c>
      <c r="U560" s="2">
        <f>'ZBud Extract Monthly'!H559</f>
        <v>17773.199999999997</v>
      </c>
      <c r="V560" s="2">
        <f>'ZBud Extract Monthly'!U559</f>
        <v>247.45</v>
      </c>
      <c r="W560" s="2">
        <f>'ZBud Extract Monthly'!O559</f>
        <v>307.27</v>
      </c>
      <c r="X560" s="2">
        <f>'ZBud Extract Monthly'!N559</f>
        <v>52.1</v>
      </c>
      <c r="Y560" s="2">
        <f>'Strm Hydr Analysis'!F563</f>
        <v>35072.965289256186</v>
      </c>
      <c r="Z560" s="2"/>
      <c r="AA560" s="2"/>
      <c r="AB560" s="2"/>
      <c r="AC560" s="2"/>
      <c r="AD560" s="2"/>
      <c r="AE560" s="2"/>
      <c r="AF560" s="2"/>
    </row>
    <row r="561" spans="2:32" x14ac:dyDescent="0.3">
      <c r="B561">
        <f t="shared" si="15"/>
        <v>2036</v>
      </c>
      <c r="C561">
        <f t="shared" si="16"/>
        <v>1</v>
      </c>
      <c r="D561">
        <f t="shared" si="17"/>
        <v>2036</v>
      </c>
      <c r="E561" s="2">
        <f>'Divs Extract'!D560+'ZBud Extract Monthly'!O560</f>
        <v>391.39272727272731</v>
      </c>
      <c r="F561" s="2">
        <f>'Strm Hydr Analysis'!D564</f>
        <v>35448.75371900828</v>
      </c>
      <c r="G561" s="2">
        <f>'Strm Hydr Analysis'!E564</f>
        <v>5170.7504132231379</v>
      </c>
      <c r="H561" s="2"/>
      <c r="I561" s="2"/>
      <c r="J561" s="2"/>
      <c r="K561" s="2">
        <f>'ZBud Extract Monthly'!C560</f>
        <v>25949.8</v>
      </c>
      <c r="L561" s="2">
        <f>'ZBud Extract Monthly'!K560</f>
        <v>382.8</v>
      </c>
      <c r="M561" s="2">
        <f>'ZBud Extract Monthly'!L560</f>
        <v>18.899999999999999</v>
      </c>
      <c r="N561" s="2">
        <f>'ZBud Extract Monthly'!M560</f>
        <v>810.8</v>
      </c>
      <c r="O561" s="2">
        <f>'ZBud Extract Monthly'!V560</f>
        <v>4543.46</v>
      </c>
      <c r="P561" s="2">
        <f>'ZBud Extract Monthly'!D560</f>
        <v>1865.4</v>
      </c>
      <c r="Q561" s="2">
        <f>'ZBud Extract Monthly'!E560</f>
        <v>813</v>
      </c>
      <c r="R561" s="2">
        <f>'ZBud Extract Monthly'!F560</f>
        <v>167.2</v>
      </c>
      <c r="S561" s="2">
        <f>'ZBud Extract Monthly'!G560</f>
        <v>2954.4</v>
      </c>
      <c r="T561" s="2">
        <f>'NRL Extract'!D560</f>
        <v>1.5919999999999996</v>
      </c>
      <c r="U561" s="2">
        <f>'ZBud Extract Monthly'!H560</f>
        <v>18092.599999999999</v>
      </c>
      <c r="V561" s="2">
        <f>'ZBud Extract Monthly'!U560</f>
        <v>183.84</v>
      </c>
      <c r="W561" s="2">
        <f>'ZBud Extract Monthly'!O560</f>
        <v>307.27</v>
      </c>
      <c r="X561" s="2">
        <f>'ZBud Extract Monthly'!N560</f>
        <v>46.19</v>
      </c>
      <c r="Y561" s="2">
        <f>'Strm Hydr Analysis'!F564</f>
        <v>39157.864462809928</v>
      </c>
      <c r="Z561" s="2"/>
      <c r="AA561" s="2"/>
      <c r="AB561" s="2"/>
      <c r="AC561" s="2"/>
      <c r="AD561" s="2"/>
      <c r="AE561" s="2"/>
      <c r="AF561" s="2"/>
    </row>
    <row r="562" spans="2:32" x14ac:dyDescent="0.3">
      <c r="B562">
        <f t="shared" si="15"/>
        <v>2036</v>
      </c>
      <c r="C562">
        <f t="shared" si="16"/>
        <v>2</v>
      </c>
      <c r="D562">
        <f t="shared" si="17"/>
        <v>2036</v>
      </c>
      <c r="E562" s="2">
        <f>'Divs Extract'!D561+'ZBud Extract Monthly'!O561</f>
        <v>367.0968941382327</v>
      </c>
      <c r="F562" s="2">
        <f>'Strm Hydr Analysis'!D565</f>
        <v>33438.208264462824</v>
      </c>
      <c r="G562" s="2">
        <f>'Strm Hydr Analysis'!E565</f>
        <v>801.26280991735575</v>
      </c>
      <c r="H562" s="2"/>
      <c r="I562" s="2"/>
      <c r="J562" s="2"/>
      <c r="K562" s="2">
        <f>'ZBud Extract Monthly'!C561</f>
        <v>1846.2000000000003</v>
      </c>
      <c r="L562" s="2">
        <f>'ZBud Extract Monthly'!K561</f>
        <v>2245</v>
      </c>
      <c r="M562" s="2">
        <f>'ZBud Extract Monthly'!L561</f>
        <v>18.899999999999999</v>
      </c>
      <c r="N562" s="2">
        <f>'ZBud Extract Monthly'!M561</f>
        <v>0</v>
      </c>
      <c r="O562" s="2">
        <f>'ZBud Extract Monthly'!V561</f>
        <v>2937.21</v>
      </c>
      <c r="P562" s="2">
        <f>'ZBud Extract Monthly'!D561</f>
        <v>3134.2</v>
      </c>
      <c r="Q562" s="2">
        <f>'ZBud Extract Monthly'!E561</f>
        <v>911.2</v>
      </c>
      <c r="R562" s="2">
        <f>'ZBud Extract Monthly'!F561</f>
        <v>315.3</v>
      </c>
      <c r="S562" s="2">
        <f>'ZBud Extract Monthly'!G561</f>
        <v>4455.7</v>
      </c>
      <c r="T562" s="2">
        <f>'NRL Extract'!D561</f>
        <v>1.1480000000000004</v>
      </c>
      <c r="U562" s="2">
        <f>'ZBud Extract Monthly'!H561</f>
        <v>2566</v>
      </c>
      <c r="V562" s="2">
        <f>'ZBud Extract Monthly'!U561</f>
        <v>87.62</v>
      </c>
      <c r="W562" s="2">
        <f>'ZBud Extract Monthly'!O561</f>
        <v>287.45</v>
      </c>
      <c r="X562" s="2">
        <f>'ZBud Extract Monthly'!N561</f>
        <v>41.53</v>
      </c>
      <c r="Y562" s="2">
        <f>'Strm Hydr Analysis'!F565</f>
        <v>34786.333884297521</v>
      </c>
      <c r="Z562" s="2"/>
      <c r="AA562" s="2"/>
      <c r="AB562" s="2"/>
      <c r="AC562" s="2"/>
      <c r="AD562" s="2"/>
      <c r="AE562" s="2"/>
      <c r="AF562" s="2"/>
    </row>
    <row r="563" spans="2:32" x14ac:dyDescent="0.3">
      <c r="B563">
        <f t="shared" si="15"/>
        <v>2036</v>
      </c>
      <c r="C563">
        <f t="shared" si="16"/>
        <v>3</v>
      </c>
      <c r="D563">
        <f t="shared" si="17"/>
        <v>2036</v>
      </c>
      <c r="E563" s="2">
        <f>'Divs Extract'!D562+'ZBud Extract Monthly'!O562</f>
        <v>426.58540130151846</v>
      </c>
      <c r="F563" s="2">
        <f>'Strm Hydr Analysis'!D566</f>
        <v>40532.191735537177</v>
      </c>
      <c r="G563" s="2">
        <f>'Strm Hydr Analysis'!E566</f>
        <v>1735.7157024793362</v>
      </c>
      <c r="H563" s="2"/>
      <c r="I563" s="2"/>
      <c r="J563" s="2"/>
      <c r="K563" s="2">
        <f>'ZBud Extract Monthly'!C562</f>
        <v>2592.5</v>
      </c>
      <c r="L563" s="2">
        <f>'ZBud Extract Monthly'!K562</f>
        <v>2605.6</v>
      </c>
      <c r="M563" s="2">
        <f>'ZBud Extract Monthly'!L562</f>
        <v>22.5</v>
      </c>
      <c r="N563" s="2">
        <f>'ZBud Extract Monthly'!M562</f>
        <v>0</v>
      </c>
      <c r="O563" s="2">
        <f>'ZBud Extract Monthly'!V562</f>
        <v>2051.67</v>
      </c>
      <c r="P563" s="2">
        <f>'ZBud Extract Monthly'!D562</f>
        <v>3576.1000000000004</v>
      </c>
      <c r="Q563" s="2">
        <f>'ZBud Extract Monthly'!E562</f>
        <v>701.8</v>
      </c>
      <c r="R563" s="2">
        <f>'ZBud Extract Monthly'!F562</f>
        <v>638.79999999999995</v>
      </c>
      <c r="S563" s="2">
        <f>'ZBud Extract Monthly'!G562</f>
        <v>3417.4</v>
      </c>
      <c r="T563" s="2">
        <f>'NRL Extract'!D562</f>
        <v>1.8520000000000001</v>
      </c>
      <c r="U563" s="2">
        <f>'ZBud Extract Monthly'!H562</f>
        <v>1361</v>
      </c>
      <c r="V563" s="2">
        <f>'ZBud Extract Monthly'!U562</f>
        <v>357.01</v>
      </c>
      <c r="W563" s="2">
        <f>'ZBud Extract Monthly'!O562</f>
        <v>307.27</v>
      </c>
      <c r="X563" s="2">
        <f>'ZBud Extract Monthly'!N562</f>
        <v>51.55</v>
      </c>
      <c r="Y563" s="2">
        <f>'Strm Hydr Analysis'!F566</f>
        <v>41850.545454545441</v>
      </c>
      <c r="Z563" s="2"/>
      <c r="AA563" s="2"/>
      <c r="AB563" s="2"/>
      <c r="AC563" s="2"/>
      <c r="AD563" s="2"/>
      <c r="AE563" s="2"/>
      <c r="AF563" s="2"/>
    </row>
    <row r="564" spans="2:32" x14ac:dyDescent="0.3">
      <c r="B564">
        <f t="shared" si="15"/>
        <v>2036</v>
      </c>
      <c r="C564">
        <f t="shared" si="16"/>
        <v>4</v>
      </c>
      <c r="D564">
        <f t="shared" si="17"/>
        <v>2036</v>
      </c>
      <c r="E564" s="2">
        <f>'Divs Extract'!D563+'ZBud Extract Monthly'!O563</f>
        <v>435.53586018569092</v>
      </c>
      <c r="F564" s="2">
        <f>'Strm Hydr Analysis'!D567</f>
        <v>38081.652892561986</v>
      </c>
      <c r="G564" s="2">
        <f>'Strm Hydr Analysis'!E567</f>
        <v>3989.8710743801666</v>
      </c>
      <c r="H564" s="2"/>
      <c r="I564" s="2"/>
      <c r="J564" s="2"/>
      <c r="K564" s="2">
        <f>'ZBud Extract Monthly'!C563</f>
        <v>12613.3</v>
      </c>
      <c r="L564" s="2">
        <f>'ZBud Extract Monthly'!K563</f>
        <v>2171.1999999999998</v>
      </c>
      <c r="M564" s="2">
        <f>'ZBud Extract Monthly'!L563</f>
        <v>22.5</v>
      </c>
      <c r="N564" s="2">
        <f>'ZBud Extract Monthly'!M563</f>
        <v>0</v>
      </c>
      <c r="O564" s="2">
        <f>'ZBud Extract Monthly'!V563</f>
        <v>2322.08</v>
      </c>
      <c r="P564" s="2">
        <f>'ZBud Extract Monthly'!D563</f>
        <v>2893.7</v>
      </c>
      <c r="Q564" s="2">
        <f>'ZBud Extract Monthly'!E563</f>
        <v>663.1</v>
      </c>
      <c r="R564" s="2">
        <f>'ZBud Extract Monthly'!F563</f>
        <v>527.5</v>
      </c>
      <c r="S564" s="2">
        <f>'ZBud Extract Monthly'!G563</f>
        <v>2204.1999999999998</v>
      </c>
      <c r="T564" s="2">
        <f>'NRL Extract'!D563</f>
        <v>1.8399999999999996</v>
      </c>
      <c r="U564" s="2">
        <f>'ZBud Extract Monthly'!H563</f>
        <v>1788.6000000000001</v>
      </c>
      <c r="V564" s="2">
        <f>'ZBud Extract Monthly'!U563</f>
        <v>186.76</v>
      </c>
      <c r="W564" s="2">
        <f>'ZBud Extract Monthly'!O563</f>
        <v>297.36</v>
      </c>
      <c r="X564" s="2">
        <f>'ZBud Extract Monthly'!N563</f>
        <v>73.88</v>
      </c>
      <c r="Y564" s="2">
        <f>'Strm Hydr Analysis'!F567</f>
        <v>39983.821487603309</v>
      </c>
      <c r="Z564" s="2"/>
      <c r="AA564" s="2"/>
      <c r="AB564" s="2"/>
      <c r="AC564" s="2"/>
      <c r="AD564" s="2"/>
      <c r="AE564" s="2"/>
      <c r="AF564" s="2"/>
    </row>
    <row r="565" spans="2:32" x14ac:dyDescent="0.3">
      <c r="B565">
        <f t="shared" si="15"/>
        <v>2036</v>
      </c>
      <c r="C565">
        <f t="shared" si="16"/>
        <v>5</v>
      </c>
      <c r="D565">
        <f t="shared" si="17"/>
        <v>2036</v>
      </c>
      <c r="E565" s="2">
        <f>'Divs Extract'!D564+'ZBud Extract Monthly'!O564</f>
        <v>502.69857142857137</v>
      </c>
      <c r="F565" s="2">
        <f>'Strm Hydr Analysis'!D568</f>
        <v>39257.930578512394</v>
      </c>
      <c r="G565" s="2">
        <f>'Strm Hydr Analysis'!E568</f>
        <v>1412.4297520661146</v>
      </c>
      <c r="H565" s="2"/>
      <c r="I565" s="2"/>
      <c r="J565" s="2"/>
      <c r="K565" s="2">
        <f>'ZBud Extract Monthly'!C564</f>
        <v>6039.7999999999993</v>
      </c>
      <c r="L565" s="2">
        <f>'ZBud Extract Monthly'!K564</f>
        <v>5189.7000000000007</v>
      </c>
      <c r="M565" s="2">
        <f>'ZBud Extract Monthly'!L564</f>
        <v>35</v>
      </c>
      <c r="N565" s="2">
        <f>'ZBud Extract Monthly'!M564</f>
        <v>0</v>
      </c>
      <c r="O565" s="2">
        <f>'ZBud Extract Monthly'!V564</f>
        <v>2183.1</v>
      </c>
      <c r="P565" s="2">
        <f>'ZBud Extract Monthly'!D564</f>
        <v>5146.5</v>
      </c>
      <c r="Q565" s="2">
        <f>'ZBud Extract Monthly'!E564</f>
        <v>1325.9</v>
      </c>
      <c r="R565" s="2">
        <f>'ZBud Extract Monthly'!F564</f>
        <v>370.6</v>
      </c>
      <c r="S565" s="2">
        <f>'ZBud Extract Monthly'!G564</f>
        <v>3753.1</v>
      </c>
      <c r="T565" s="2">
        <f>'NRL Extract'!D564</f>
        <v>3.6099999999999994</v>
      </c>
      <c r="U565" s="2">
        <f>'ZBud Extract Monthly'!H564</f>
        <v>1784.1999999999998</v>
      </c>
      <c r="V565" s="2">
        <f>'ZBud Extract Monthly'!U564</f>
        <v>148.97999999999999</v>
      </c>
      <c r="W565" s="2">
        <f>'ZBud Extract Monthly'!O564</f>
        <v>307.27</v>
      </c>
      <c r="X565" s="2">
        <f>'ZBud Extract Monthly'!N564</f>
        <v>133.41</v>
      </c>
      <c r="Y565" s="2">
        <f>'Strm Hydr Analysis'!F568</f>
        <v>40701.044628099175</v>
      </c>
      <c r="Z565" s="2"/>
      <c r="AA565" s="2"/>
      <c r="AB565" s="2"/>
      <c r="AC565" s="2"/>
      <c r="AD565" s="2"/>
      <c r="AE565" s="2"/>
      <c r="AF565" s="2"/>
    </row>
    <row r="566" spans="2:32" x14ac:dyDescent="0.3">
      <c r="B566">
        <f t="shared" si="15"/>
        <v>2036</v>
      </c>
      <c r="C566">
        <f t="shared" si="16"/>
        <v>6</v>
      </c>
      <c r="D566">
        <f t="shared" si="17"/>
        <v>2036</v>
      </c>
      <c r="E566" s="2">
        <f>'Divs Extract'!D565+'ZBud Extract Monthly'!O565</f>
        <v>533.75777777777773</v>
      </c>
      <c r="F566" s="2">
        <f>'Strm Hydr Analysis'!D569</f>
        <v>37869.659504132243</v>
      </c>
      <c r="G566" s="2">
        <f>'Strm Hydr Analysis'!E569</f>
        <v>1003.4776859504136</v>
      </c>
      <c r="H566" s="2"/>
      <c r="I566" s="2"/>
      <c r="J566" s="2"/>
      <c r="K566" s="2">
        <f>'ZBud Extract Monthly'!C565</f>
        <v>2283.1999999999998</v>
      </c>
      <c r="L566" s="2">
        <f>'ZBud Extract Monthly'!K565</f>
        <v>6574.3</v>
      </c>
      <c r="M566" s="2">
        <f>'ZBud Extract Monthly'!L565</f>
        <v>44</v>
      </c>
      <c r="N566" s="2">
        <f>'ZBud Extract Monthly'!M565</f>
        <v>989.8</v>
      </c>
      <c r="O566" s="2">
        <f>'ZBud Extract Monthly'!V565</f>
        <v>1342.14</v>
      </c>
      <c r="P566" s="2">
        <f>'ZBud Extract Monthly'!D565</f>
        <v>6338.0999999999995</v>
      </c>
      <c r="Q566" s="2">
        <f>'ZBud Extract Monthly'!E565</f>
        <v>848.2</v>
      </c>
      <c r="R566" s="2">
        <f>'ZBud Extract Monthly'!F565</f>
        <v>456.5</v>
      </c>
      <c r="S566" s="2">
        <f>'ZBud Extract Monthly'!G565</f>
        <v>2356.1999999999998</v>
      </c>
      <c r="T566" s="2">
        <f>'NRL Extract'!D565</f>
        <v>4.3419999999999987</v>
      </c>
      <c r="U566" s="2">
        <f>'ZBud Extract Monthly'!H565</f>
        <v>1533.4</v>
      </c>
      <c r="V566" s="2">
        <f>'ZBud Extract Monthly'!U565</f>
        <v>738.78</v>
      </c>
      <c r="W566" s="2">
        <f>'ZBud Extract Monthly'!O565</f>
        <v>297.36</v>
      </c>
      <c r="X566" s="2">
        <f>'ZBud Extract Monthly'!N565</f>
        <v>155.52000000000001</v>
      </c>
      <c r="Y566" s="2">
        <f>'Strm Hydr Analysis'!F569</f>
        <v>39061.190082644636</v>
      </c>
      <c r="Z566" s="2"/>
      <c r="AA566" s="2"/>
      <c r="AB566" s="2"/>
      <c r="AC566" s="2"/>
      <c r="AD566" s="2"/>
      <c r="AE566" s="2"/>
      <c r="AF566" s="2"/>
    </row>
    <row r="567" spans="2:32" x14ac:dyDescent="0.3">
      <c r="B567">
        <f t="shared" si="15"/>
        <v>2036</v>
      </c>
      <c r="C567">
        <f t="shared" si="16"/>
        <v>7</v>
      </c>
      <c r="D567">
        <f t="shared" si="17"/>
        <v>2036</v>
      </c>
      <c r="E567" s="2">
        <f>'Divs Extract'!D566+'ZBud Extract Monthly'!O566</f>
        <v>573.30043562439482</v>
      </c>
      <c r="F567" s="2">
        <f>'Strm Hydr Analysis'!D570</f>
        <v>39174.68429752066</v>
      </c>
      <c r="G567" s="2">
        <f>'Strm Hydr Analysis'!E570</f>
        <v>856.52231404958707</v>
      </c>
      <c r="H567" s="2"/>
      <c r="I567" s="2"/>
      <c r="J567" s="2"/>
      <c r="K567" s="2">
        <f>'ZBud Extract Monthly'!C566</f>
        <v>0</v>
      </c>
      <c r="L567" s="2">
        <f>'ZBud Extract Monthly'!K566</f>
        <v>7503.2000000000007</v>
      </c>
      <c r="M567" s="2">
        <f>'ZBud Extract Monthly'!L566</f>
        <v>62.9</v>
      </c>
      <c r="N567" s="2">
        <f>'ZBud Extract Monthly'!M566</f>
        <v>787.1</v>
      </c>
      <c r="O567" s="2">
        <f>'ZBud Extract Monthly'!V566</f>
        <v>1061.1300000000001</v>
      </c>
      <c r="P567" s="2">
        <f>'ZBud Extract Monthly'!D566</f>
        <v>6269.5</v>
      </c>
      <c r="Q567" s="2">
        <f>'ZBud Extract Monthly'!E566</f>
        <v>436.2</v>
      </c>
      <c r="R567" s="2">
        <f>'ZBud Extract Monthly'!F566</f>
        <v>688</v>
      </c>
      <c r="S567" s="2">
        <f>'ZBud Extract Monthly'!G566</f>
        <v>698.5</v>
      </c>
      <c r="T567" s="2">
        <f>'NRL Extract'!D566</f>
        <v>5.1890000000000001</v>
      </c>
      <c r="U567" s="2">
        <f>'ZBud Extract Monthly'!H566</f>
        <v>1518.3999999999999</v>
      </c>
      <c r="V567" s="2">
        <f>'ZBud Extract Monthly'!U566</f>
        <v>745.83</v>
      </c>
      <c r="W567" s="2">
        <f>'ZBud Extract Monthly'!O566</f>
        <v>307.27</v>
      </c>
      <c r="X567" s="2">
        <f>'ZBud Extract Monthly'!N566</f>
        <v>181.39</v>
      </c>
      <c r="Y567" s="2">
        <f>'Strm Hydr Analysis'!F570</f>
        <v>40258.631404958687</v>
      </c>
      <c r="Z567" s="2"/>
      <c r="AA567" s="2"/>
      <c r="AB567" s="2"/>
      <c r="AC567" s="2"/>
      <c r="AD567" s="2"/>
      <c r="AE567" s="2"/>
      <c r="AF567" s="2"/>
    </row>
    <row r="568" spans="2:32" x14ac:dyDescent="0.3">
      <c r="B568">
        <f t="shared" si="15"/>
        <v>2036</v>
      </c>
      <c r="C568">
        <f t="shared" si="16"/>
        <v>8</v>
      </c>
      <c r="D568">
        <f t="shared" si="17"/>
        <v>2036</v>
      </c>
      <c r="E568" s="2">
        <f>'Divs Extract'!D567+'ZBud Extract Monthly'!O567</f>
        <v>572.21847554737064</v>
      </c>
      <c r="F568" s="2">
        <f>'Strm Hydr Analysis'!D571</f>
        <v>39035.960330578499</v>
      </c>
      <c r="G568" s="2">
        <f>'Strm Hydr Analysis'!E571</f>
        <v>856.52231404958707</v>
      </c>
      <c r="H568" s="2"/>
      <c r="I568" s="2"/>
      <c r="J568" s="2"/>
      <c r="K568" s="2">
        <f>'ZBud Extract Monthly'!C567</f>
        <v>0</v>
      </c>
      <c r="L568" s="2">
        <f>'ZBud Extract Monthly'!K567</f>
        <v>5117.3999999999996</v>
      </c>
      <c r="M568" s="2">
        <f>'ZBud Extract Monthly'!L567</f>
        <v>78.2</v>
      </c>
      <c r="N568" s="2">
        <f>'ZBud Extract Monthly'!M567</f>
        <v>0</v>
      </c>
      <c r="O568" s="2">
        <f>'ZBud Extract Monthly'!V567</f>
        <v>1153.07</v>
      </c>
      <c r="P568" s="2">
        <f>'ZBud Extract Monthly'!D567</f>
        <v>4717.2999999999993</v>
      </c>
      <c r="Q568" s="2">
        <f>'ZBud Extract Monthly'!E567</f>
        <v>388.4</v>
      </c>
      <c r="R568" s="2">
        <f>'ZBud Extract Monthly'!F567</f>
        <v>498</v>
      </c>
      <c r="S568" s="2">
        <f>'ZBud Extract Monthly'!G567</f>
        <v>317.89999999999998</v>
      </c>
      <c r="T568" s="2">
        <f>'NRL Extract'!D567</f>
        <v>4.9120000000000008</v>
      </c>
      <c r="U568" s="2">
        <f>'ZBud Extract Monthly'!H567</f>
        <v>1311.7</v>
      </c>
      <c r="V568" s="2">
        <f>'ZBud Extract Monthly'!U567</f>
        <v>403.52</v>
      </c>
      <c r="W568" s="2">
        <f>'ZBud Extract Monthly'!O567</f>
        <v>307.27</v>
      </c>
      <c r="X568" s="2">
        <f>'ZBud Extract Monthly'!N567</f>
        <v>164.65</v>
      </c>
      <c r="Y568" s="2">
        <f>'Strm Hydr Analysis'!F571</f>
        <v>40071.887603305782</v>
      </c>
      <c r="Z568" s="2"/>
      <c r="AA568" s="2"/>
      <c r="AB568" s="2"/>
      <c r="AC568" s="2"/>
      <c r="AD568" s="2"/>
      <c r="AE568" s="2"/>
      <c r="AF568" s="2"/>
    </row>
    <row r="569" spans="2:32" x14ac:dyDescent="0.3">
      <c r="B569">
        <f t="shared" si="15"/>
        <v>2036</v>
      </c>
      <c r="C569">
        <f t="shared" si="16"/>
        <v>9</v>
      </c>
      <c r="D569">
        <f t="shared" si="17"/>
        <v>2036</v>
      </c>
      <c r="E569" s="2">
        <f>'Divs Extract'!D568+'ZBud Extract Monthly'!O568</f>
        <v>568.30767912401814</v>
      </c>
      <c r="F569" s="2">
        <f>'Strm Hydr Analysis'!D572</f>
        <v>38297.692561983458</v>
      </c>
      <c r="G569" s="2">
        <f>'Strm Hydr Analysis'!E572</f>
        <v>828.89256198347141</v>
      </c>
      <c r="H569" s="2"/>
      <c r="I569" s="2"/>
      <c r="J569" s="2"/>
      <c r="K569" s="2">
        <f>'ZBud Extract Monthly'!C568</f>
        <v>0</v>
      </c>
      <c r="L569" s="2">
        <f>'ZBud Extract Monthly'!K568</f>
        <v>3183.6</v>
      </c>
      <c r="M569" s="2">
        <f>'ZBud Extract Monthly'!L568</f>
        <v>62.9</v>
      </c>
      <c r="N569" s="2">
        <f>'ZBud Extract Monthly'!M568</f>
        <v>1363.4</v>
      </c>
      <c r="O569" s="2">
        <f>'ZBud Extract Monthly'!V568</f>
        <v>991.38</v>
      </c>
      <c r="P569" s="2">
        <f>'ZBud Extract Monthly'!D568</f>
        <v>3253.1000000000004</v>
      </c>
      <c r="Q569" s="2">
        <f>'ZBud Extract Monthly'!E568</f>
        <v>309.10000000000002</v>
      </c>
      <c r="R569" s="2">
        <f>'ZBud Extract Monthly'!F568</f>
        <v>352.7</v>
      </c>
      <c r="S569" s="2">
        <f>'ZBud Extract Monthly'!G568</f>
        <v>157.80000000000001</v>
      </c>
      <c r="T569" s="2">
        <f>'NRL Extract'!D568</f>
        <v>4.2219999999999986</v>
      </c>
      <c r="U569" s="2">
        <f>'ZBud Extract Monthly'!H568</f>
        <v>1093.1000000000001</v>
      </c>
      <c r="V569" s="2">
        <f>'ZBud Extract Monthly'!U568</f>
        <v>470.31</v>
      </c>
      <c r="W569" s="2">
        <f>'ZBud Extract Monthly'!O568</f>
        <v>297.36</v>
      </c>
      <c r="X569" s="2">
        <f>'ZBud Extract Monthly'!N568</f>
        <v>131.91</v>
      </c>
      <c r="Y569" s="2">
        <f>'Strm Hydr Analysis'!F572</f>
        <v>39246.466115702482</v>
      </c>
      <c r="Z569" s="2"/>
      <c r="AA569" s="2"/>
      <c r="AB569" s="2"/>
      <c r="AC569" s="2"/>
      <c r="AD569" s="2"/>
      <c r="AE569" s="2"/>
      <c r="AF569" s="2"/>
    </row>
    <row r="570" spans="2:32" x14ac:dyDescent="0.3">
      <c r="B570">
        <f t="shared" si="15"/>
        <v>2036</v>
      </c>
      <c r="C570">
        <f t="shared" si="16"/>
        <v>10</v>
      </c>
      <c r="D570">
        <f t="shared" si="17"/>
        <v>2037</v>
      </c>
      <c r="E570" s="2">
        <f>'Divs Extract'!D569+'ZBud Extract Monthly'!O569</f>
        <v>474.46305715381664</v>
      </c>
      <c r="F570" s="2">
        <f>'Strm Hydr Analysis'!D573</f>
        <v>39815.7818181818</v>
      </c>
      <c r="G570" s="2">
        <f>'Strm Hydr Analysis'!E573</f>
        <v>856.52231404958707</v>
      </c>
      <c r="H570" s="2"/>
      <c r="I570" s="2"/>
      <c r="J570" s="2"/>
      <c r="K570" s="2">
        <f>'ZBud Extract Monthly'!C569</f>
        <v>143.10000000000002</v>
      </c>
      <c r="L570" s="2">
        <f>'ZBud Extract Monthly'!K569</f>
        <v>3493.1000000000004</v>
      </c>
      <c r="M570" s="2">
        <f>'ZBud Extract Monthly'!L569</f>
        <v>44</v>
      </c>
      <c r="N570" s="2">
        <f>'ZBud Extract Monthly'!M569</f>
        <v>965</v>
      </c>
      <c r="O570" s="2">
        <f>'ZBud Extract Monthly'!V569</f>
        <v>1180.51</v>
      </c>
      <c r="P570" s="2">
        <f>'ZBud Extract Monthly'!D569</f>
        <v>1885.9</v>
      </c>
      <c r="Q570" s="2">
        <f>'ZBud Extract Monthly'!E569</f>
        <v>282.60000000000002</v>
      </c>
      <c r="R570" s="2">
        <f>'ZBud Extract Monthly'!F569</f>
        <v>288.89999999999998</v>
      </c>
      <c r="S570" s="2">
        <f>'ZBud Extract Monthly'!G569</f>
        <v>93.9</v>
      </c>
      <c r="T570" s="2">
        <f>'NRL Extract'!D569</f>
        <v>2.6209999999999991</v>
      </c>
      <c r="U570" s="2">
        <f>'ZBud Extract Monthly'!H569</f>
        <v>1387.7</v>
      </c>
      <c r="V570" s="2">
        <f>'ZBud Extract Monthly'!U569</f>
        <v>255.52</v>
      </c>
      <c r="W570" s="2">
        <f>'ZBud Extract Monthly'!O569</f>
        <v>307.27</v>
      </c>
      <c r="X570" s="2">
        <f>'ZBud Extract Monthly'!N569</f>
        <v>89.14</v>
      </c>
      <c r="Y570" s="2">
        <f>'Strm Hydr Analysis'!F573</f>
        <v>40749.917355371901</v>
      </c>
      <c r="Z570" s="2"/>
      <c r="AA570" s="2"/>
      <c r="AB570" s="2"/>
      <c r="AC570" s="2"/>
      <c r="AD570" s="2"/>
      <c r="AE570" s="2"/>
      <c r="AF570" s="2"/>
    </row>
    <row r="571" spans="2:32" x14ac:dyDescent="0.3">
      <c r="B571">
        <f t="shared" si="15"/>
        <v>2036</v>
      </c>
      <c r="C571">
        <f t="shared" si="16"/>
        <v>11</v>
      </c>
      <c r="D571">
        <f t="shared" si="17"/>
        <v>2037</v>
      </c>
      <c r="E571" s="2">
        <f>'Divs Extract'!D570+'ZBud Extract Monthly'!O570</f>
        <v>398.77329923273658</v>
      </c>
      <c r="F571" s="2">
        <f>'Strm Hydr Analysis'!D574</f>
        <v>38303.583471074366</v>
      </c>
      <c r="G571" s="2">
        <f>'Strm Hydr Analysis'!E574</f>
        <v>13595.404958677689</v>
      </c>
      <c r="H571" s="2"/>
      <c r="I571" s="2"/>
      <c r="J571" s="2"/>
      <c r="K571" s="2">
        <f>'ZBud Extract Monthly'!C570</f>
        <v>30923.699999999997</v>
      </c>
      <c r="L571" s="2">
        <f>'ZBud Extract Monthly'!K570</f>
        <v>691.7</v>
      </c>
      <c r="M571" s="2">
        <f>'ZBud Extract Monthly'!L570</f>
        <v>27.9</v>
      </c>
      <c r="N571" s="2">
        <f>'ZBud Extract Monthly'!M570</f>
        <v>737.7</v>
      </c>
      <c r="O571" s="2">
        <f>'ZBud Extract Monthly'!V570</f>
        <v>1979.82</v>
      </c>
      <c r="P571" s="2">
        <f>'ZBud Extract Monthly'!D570</f>
        <v>1248.1999999999998</v>
      </c>
      <c r="Q571" s="2">
        <f>'ZBud Extract Monthly'!E570</f>
        <v>462.9</v>
      </c>
      <c r="R571" s="2">
        <f>'ZBud Extract Monthly'!F570</f>
        <v>134.1</v>
      </c>
      <c r="S571" s="2">
        <f>'ZBud Extract Monthly'!G570</f>
        <v>1332.2</v>
      </c>
      <c r="T571" s="2">
        <f>'NRL Extract'!D570</f>
        <v>1.9629999999999996</v>
      </c>
      <c r="U571" s="2">
        <f>'ZBud Extract Monthly'!H570</f>
        <v>7784.9</v>
      </c>
      <c r="V571" s="2">
        <f>'ZBud Extract Monthly'!U570</f>
        <v>315.48</v>
      </c>
      <c r="W571" s="2">
        <f>'ZBud Extract Monthly'!O570</f>
        <v>297.36</v>
      </c>
      <c r="X571" s="2">
        <f>'ZBud Extract Monthly'!N570</f>
        <v>55.18</v>
      </c>
      <c r="Y571" s="2">
        <f>'Strm Hydr Analysis'!F574</f>
        <v>41754.981818181819</v>
      </c>
      <c r="Z571" s="2"/>
      <c r="AA571" s="2"/>
      <c r="AB571" s="2"/>
      <c r="AC571" s="2"/>
      <c r="AD571" s="2"/>
      <c r="AE571" s="2"/>
      <c r="AF571" s="2"/>
    </row>
    <row r="572" spans="2:32" x14ac:dyDescent="0.3">
      <c r="B572">
        <f t="shared" si="15"/>
        <v>2036</v>
      </c>
      <c r="C572">
        <f t="shared" si="16"/>
        <v>12</v>
      </c>
      <c r="D572">
        <f t="shared" si="17"/>
        <v>2037</v>
      </c>
      <c r="E572" s="2">
        <f>'Divs Extract'!D571+'ZBud Extract Monthly'!O571</f>
        <v>393.14977528089889</v>
      </c>
      <c r="F572" s="2">
        <f>'Strm Hydr Analysis'!D575</f>
        <v>39257.871074380157</v>
      </c>
      <c r="G572" s="2">
        <f>'Strm Hydr Analysis'!E575</f>
        <v>4050.9421487603317</v>
      </c>
      <c r="H572" s="2"/>
      <c r="I572" s="2"/>
      <c r="J572" s="2"/>
      <c r="K572" s="2">
        <f>'ZBud Extract Monthly'!C571</f>
        <v>17127</v>
      </c>
      <c r="L572" s="2">
        <f>'ZBud Extract Monthly'!K571</f>
        <v>451.8</v>
      </c>
      <c r="M572" s="2">
        <f>'ZBud Extract Monthly'!L571</f>
        <v>23.4</v>
      </c>
      <c r="N572" s="2">
        <f>'ZBud Extract Monthly'!M571</f>
        <v>805</v>
      </c>
      <c r="O572" s="2">
        <f>'ZBud Extract Monthly'!V571</f>
        <v>2593.17</v>
      </c>
      <c r="P572" s="2">
        <f>'ZBud Extract Monthly'!D571</f>
        <v>1806.8000000000002</v>
      </c>
      <c r="Q572" s="2">
        <f>'ZBud Extract Monthly'!E571</f>
        <v>758.1</v>
      </c>
      <c r="R572" s="2">
        <f>'ZBud Extract Monthly'!F571</f>
        <v>167.5</v>
      </c>
      <c r="S572" s="2">
        <f>'ZBud Extract Monthly'!G571</f>
        <v>2876</v>
      </c>
      <c r="T572" s="2">
        <f>'NRL Extract'!D571</f>
        <v>1.2530000000000003</v>
      </c>
      <c r="U572" s="2">
        <f>'ZBud Extract Monthly'!H571</f>
        <v>7979.1</v>
      </c>
      <c r="V572" s="2">
        <f>'ZBud Extract Monthly'!U571</f>
        <v>174.47</v>
      </c>
      <c r="W572" s="2">
        <f>'ZBud Extract Monthly'!O571</f>
        <v>307.27</v>
      </c>
      <c r="X572" s="2">
        <f>'ZBud Extract Monthly'!N571</f>
        <v>52.1</v>
      </c>
      <c r="Y572" s="2">
        <f>'Strm Hydr Analysis'!F575</f>
        <v>41404.938842975207</v>
      </c>
      <c r="Z572" s="2"/>
      <c r="AA572" s="2"/>
      <c r="AB572" s="2"/>
      <c r="AC572" s="2"/>
      <c r="AD572" s="2"/>
      <c r="AE572" s="2"/>
      <c r="AF572" s="2"/>
    </row>
    <row r="573" spans="2:32" x14ac:dyDescent="0.3">
      <c r="B573">
        <f t="shared" si="15"/>
        <v>2037</v>
      </c>
      <c r="C573">
        <f t="shared" si="16"/>
        <v>1</v>
      </c>
      <c r="D573">
        <f t="shared" si="17"/>
        <v>2037</v>
      </c>
      <c r="E573" s="2">
        <f>'Divs Extract'!D572+'ZBud Extract Monthly'!O572</f>
        <v>393.4028282828283</v>
      </c>
      <c r="F573" s="2">
        <f>'Strm Hydr Analysis'!D576</f>
        <v>39376.68099173552</v>
      </c>
      <c r="G573" s="2">
        <f>'Strm Hydr Analysis'!E576</f>
        <v>1908.8132231404952</v>
      </c>
      <c r="H573" s="2"/>
      <c r="I573" s="2"/>
      <c r="J573" s="2"/>
      <c r="K573" s="2">
        <f>'ZBud Extract Monthly'!C572</f>
        <v>8801.5</v>
      </c>
      <c r="L573" s="2">
        <f>'ZBud Extract Monthly'!K572</f>
        <v>407.3</v>
      </c>
      <c r="M573" s="2">
        <f>'ZBud Extract Monthly'!L572</f>
        <v>18.899999999999999</v>
      </c>
      <c r="N573" s="2">
        <f>'ZBud Extract Monthly'!M572</f>
        <v>821.2</v>
      </c>
      <c r="O573" s="2">
        <f>'ZBud Extract Monthly'!V572</f>
        <v>3104.23</v>
      </c>
      <c r="P573" s="2">
        <f>'ZBud Extract Monthly'!D572</f>
        <v>1978.7</v>
      </c>
      <c r="Q573" s="2">
        <f>'ZBud Extract Monthly'!E572</f>
        <v>849</v>
      </c>
      <c r="R573" s="2">
        <f>'ZBud Extract Monthly'!F572</f>
        <v>176.9</v>
      </c>
      <c r="S573" s="2">
        <f>'ZBud Extract Monthly'!G572</f>
        <v>3129.4</v>
      </c>
      <c r="T573" s="2">
        <f>'NRL Extract'!D572</f>
        <v>1.5919999999999996</v>
      </c>
      <c r="U573" s="2">
        <f>'ZBud Extract Monthly'!H572</f>
        <v>9449.0999999999985</v>
      </c>
      <c r="V573" s="2">
        <f>'ZBud Extract Monthly'!U572</f>
        <v>127.8</v>
      </c>
      <c r="W573" s="2">
        <f>'ZBud Extract Monthly'!O572</f>
        <v>307.27</v>
      </c>
      <c r="X573" s="2">
        <f>'ZBud Extract Monthly'!N572</f>
        <v>46.19</v>
      </c>
      <c r="Y573" s="2">
        <f>'Strm Hydr Analysis'!F576</f>
        <v>41292.476033057843</v>
      </c>
      <c r="Z573" s="2"/>
      <c r="AA573" s="2"/>
      <c r="AB573" s="2"/>
      <c r="AC573" s="2"/>
      <c r="AD573" s="2"/>
      <c r="AE573" s="2"/>
      <c r="AF573" s="2"/>
    </row>
    <row r="574" spans="2:32" x14ac:dyDescent="0.3">
      <c r="B574">
        <f t="shared" si="15"/>
        <v>2037</v>
      </c>
      <c r="C574">
        <f t="shared" si="16"/>
        <v>2</v>
      </c>
      <c r="D574">
        <f t="shared" si="17"/>
        <v>2037</v>
      </c>
      <c r="E574" s="2">
        <f>'Divs Extract'!D573+'ZBud Extract Monthly'!O573</f>
        <v>354.07479638009045</v>
      </c>
      <c r="F574" s="2">
        <f>'Strm Hydr Analysis'!D577</f>
        <v>35626.076033057841</v>
      </c>
      <c r="G574" s="2">
        <f>'Strm Hydr Analysis'!E577</f>
        <v>2386.7305785123972</v>
      </c>
      <c r="H574" s="2"/>
      <c r="I574" s="2"/>
      <c r="J574" s="2"/>
      <c r="K574" s="2">
        <f>'ZBud Extract Monthly'!C573</f>
        <v>8086.4</v>
      </c>
      <c r="L574" s="2">
        <f>'ZBud Extract Monthly'!K573</f>
        <v>402.7</v>
      </c>
      <c r="M574" s="2">
        <f>'ZBud Extract Monthly'!L573</f>
        <v>18.899999999999999</v>
      </c>
      <c r="N574" s="2">
        <f>'ZBud Extract Monthly'!M573</f>
        <v>0</v>
      </c>
      <c r="O574" s="2">
        <f>'ZBud Extract Monthly'!V573</f>
        <v>1862.68</v>
      </c>
      <c r="P574" s="2">
        <f>'ZBud Extract Monthly'!D573</f>
        <v>2322.4</v>
      </c>
      <c r="Q574" s="2">
        <f>'ZBud Extract Monthly'!E573</f>
        <v>882.1</v>
      </c>
      <c r="R574" s="2">
        <f>'ZBud Extract Monthly'!F573</f>
        <v>224.8</v>
      </c>
      <c r="S574" s="2">
        <f>'ZBud Extract Monthly'!G573</f>
        <v>3635.4</v>
      </c>
      <c r="T574" s="2">
        <f>'NRL Extract'!D573</f>
        <v>1.1100000000000003</v>
      </c>
      <c r="U574" s="2">
        <f>'ZBud Extract Monthly'!H573</f>
        <v>2045.5</v>
      </c>
      <c r="V574" s="2">
        <f>'ZBud Extract Monthly'!U573</f>
        <v>220.66</v>
      </c>
      <c r="W574" s="2">
        <f>'ZBud Extract Monthly'!O573</f>
        <v>277.52999999999997</v>
      </c>
      <c r="X574" s="2">
        <f>'ZBud Extract Monthly'!N573</f>
        <v>40.83</v>
      </c>
      <c r="Y574" s="2">
        <f>'Strm Hydr Analysis'!F577</f>
        <v>37005.441322314036</v>
      </c>
      <c r="Z574" s="2"/>
      <c r="AA574" s="2"/>
      <c r="AB574" s="2"/>
      <c r="AC574" s="2"/>
      <c r="AD574" s="2"/>
      <c r="AE574" s="2"/>
      <c r="AF574" s="2"/>
    </row>
    <row r="575" spans="2:32" x14ac:dyDescent="0.3">
      <c r="B575">
        <f t="shared" si="15"/>
        <v>2037</v>
      </c>
      <c r="C575">
        <f t="shared" si="16"/>
        <v>3</v>
      </c>
      <c r="D575">
        <f t="shared" si="17"/>
        <v>2037</v>
      </c>
      <c r="E575" s="2">
        <f>'Divs Extract'!D574+'ZBud Extract Monthly'!O574</f>
        <v>424.97845986984817</v>
      </c>
      <c r="F575" s="2">
        <f>'Strm Hydr Analysis'!D578</f>
        <v>39324.218181818193</v>
      </c>
      <c r="G575" s="2">
        <f>'Strm Hydr Analysis'!E578</f>
        <v>16325.71239669422</v>
      </c>
      <c r="H575" s="2"/>
      <c r="I575" s="2"/>
      <c r="J575" s="2"/>
      <c r="K575" s="2">
        <f>'ZBud Extract Monthly'!C574</f>
        <v>46716.1</v>
      </c>
      <c r="L575" s="2">
        <f>'ZBud Extract Monthly'!K574</f>
        <v>0</v>
      </c>
      <c r="M575" s="2">
        <f>'ZBud Extract Monthly'!L574</f>
        <v>22.5</v>
      </c>
      <c r="N575" s="2">
        <f>'ZBud Extract Monthly'!M574</f>
        <v>0</v>
      </c>
      <c r="O575" s="2">
        <f>'ZBud Extract Monthly'!V574</f>
        <v>4290.8</v>
      </c>
      <c r="P575" s="2">
        <f>'ZBud Extract Monthly'!D574</f>
        <v>2349.9</v>
      </c>
      <c r="Q575" s="2">
        <f>'ZBud Extract Monthly'!E574</f>
        <v>975.3</v>
      </c>
      <c r="R575" s="2">
        <f>'ZBud Extract Monthly'!F574</f>
        <v>348.8</v>
      </c>
      <c r="S575" s="2">
        <f>'ZBud Extract Monthly'!G574</f>
        <v>4169.8</v>
      </c>
      <c r="T575" s="2">
        <f>'NRL Extract'!D574</f>
        <v>1.8520000000000001</v>
      </c>
      <c r="U575" s="2">
        <f>'ZBud Extract Monthly'!H574</f>
        <v>22435.199999999997</v>
      </c>
      <c r="V575" s="2">
        <f>'ZBud Extract Monthly'!U574</f>
        <v>327.18</v>
      </c>
      <c r="W575" s="2">
        <f>'ZBud Extract Monthly'!O574</f>
        <v>307.27</v>
      </c>
      <c r="X575" s="2">
        <f>'ZBud Extract Monthly'!N574</f>
        <v>51.55</v>
      </c>
      <c r="Y575" s="2">
        <f>'Strm Hydr Analysis'!F578</f>
        <v>44349.262809917353</v>
      </c>
      <c r="Z575" s="2"/>
      <c r="AA575" s="2"/>
      <c r="AB575" s="2"/>
      <c r="AC575" s="2"/>
      <c r="AD575" s="2"/>
      <c r="AE575" s="2"/>
      <c r="AF575" s="2"/>
    </row>
    <row r="576" spans="2:32" x14ac:dyDescent="0.3">
      <c r="B576">
        <f t="shared" si="15"/>
        <v>2037</v>
      </c>
      <c r="C576">
        <f t="shared" si="16"/>
        <v>4</v>
      </c>
      <c r="D576">
        <f t="shared" si="17"/>
        <v>2037</v>
      </c>
      <c r="E576" s="2">
        <f>'Divs Extract'!D575+'ZBud Extract Monthly'!O575</f>
        <v>433.09770491803283</v>
      </c>
      <c r="F576" s="2">
        <f>'Strm Hydr Analysis'!D579</f>
        <v>38150.995041322305</v>
      </c>
      <c r="G576" s="2">
        <f>'Strm Hydr Analysis'!E579</f>
        <v>949.62644628099213</v>
      </c>
      <c r="H576" s="2"/>
      <c r="I576" s="2"/>
      <c r="J576" s="2"/>
      <c r="K576" s="2">
        <f>'ZBud Extract Monthly'!C575</f>
        <v>3529.7</v>
      </c>
      <c r="L576" s="2">
        <f>'ZBud Extract Monthly'!K575</f>
        <v>2140.1000000000004</v>
      </c>
      <c r="M576" s="2">
        <f>'ZBud Extract Monthly'!L575</f>
        <v>22.5</v>
      </c>
      <c r="N576" s="2">
        <f>'ZBud Extract Monthly'!M575</f>
        <v>0</v>
      </c>
      <c r="O576" s="2">
        <f>'ZBud Extract Monthly'!V575</f>
        <v>3487.17</v>
      </c>
      <c r="P576" s="2">
        <f>'ZBud Extract Monthly'!D575</f>
        <v>3903.6000000000004</v>
      </c>
      <c r="Q576" s="2">
        <f>'ZBud Extract Monthly'!E575</f>
        <v>1316.6</v>
      </c>
      <c r="R576" s="2">
        <f>'ZBud Extract Monthly'!F575</f>
        <v>695.3</v>
      </c>
      <c r="S576" s="2">
        <f>'ZBud Extract Monthly'!G575</f>
        <v>5514.6</v>
      </c>
      <c r="T576" s="2">
        <f>'NRL Extract'!D575</f>
        <v>1.8399999999999996</v>
      </c>
      <c r="U576" s="2">
        <f>'ZBud Extract Monthly'!H575</f>
        <v>3099.5</v>
      </c>
      <c r="V576" s="2">
        <f>'ZBud Extract Monthly'!U575</f>
        <v>80.739999999999995</v>
      </c>
      <c r="W576" s="2">
        <f>'ZBud Extract Monthly'!O575</f>
        <v>297.36</v>
      </c>
      <c r="X576" s="2">
        <f>'ZBud Extract Monthly'!N575</f>
        <v>73.88</v>
      </c>
      <c r="Y576" s="2">
        <f>'Strm Hydr Analysis'!F579</f>
        <v>39608.112396694232</v>
      </c>
      <c r="Z576" s="2"/>
      <c r="AA576" s="2"/>
      <c r="AB576" s="2"/>
      <c r="AC576" s="2"/>
      <c r="AD576" s="2"/>
      <c r="AE576" s="2"/>
      <c r="AF576" s="2"/>
    </row>
    <row r="577" spans="2:32" x14ac:dyDescent="0.3">
      <c r="B577">
        <f t="shared" si="15"/>
        <v>2037</v>
      </c>
      <c r="C577">
        <f t="shared" si="16"/>
        <v>5</v>
      </c>
      <c r="D577">
        <f t="shared" si="17"/>
        <v>2037</v>
      </c>
      <c r="E577" s="2">
        <f>'Divs Extract'!D576+'ZBud Extract Monthly'!O576</f>
        <v>500.53364142538965</v>
      </c>
      <c r="F577" s="2">
        <f>'Strm Hydr Analysis'!D580</f>
        <v>38217.342148760319</v>
      </c>
      <c r="G577" s="2">
        <f>'Strm Hydr Analysis'!E580</f>
        <v>856.52231404958707</v>
      </c>
      <c r="H577" s="2"/>
      <c r="I577" s="2"/>
      <c r="J577" s="2"/>
      <c r="K577" s="2">
        <f>'ZBud Extract Monthly'!C576</f>
        <v>610.29999999999995</v>
      </c>
      <c r="L577" s="2">
        <f>'ZBud Extract Monthly'!K576</f>
        <v>6987.2000000000007</v>
      </c>
      <c r="M577" s="2">
        <f>'ZBud Extract Monthly'!L576</f>
        <v>35</v>
      </c>
      <c r="N577" s="2">
        <f>'ZBud Extract Monthly'!M576</f>
        <v>0</v>
      </c>
      <c r="O577" s="2">
        <f>'ZBud Extract Monthly'!V576</f>
        <v>1961.35</v>
      </c>
      <c r="P577" s="2">
        <f>'ZBud Extract Monthly'!D576</f>
        <v>5453.3</v>
      </c>
      <c r="Q577" s="2">
        <f>'ZBud Extract Monthly'!E576</f>
        <v>643.70000000000005</v>
      </c>
      <c r="R577" s="2">
        <f>'ZBud Extract Monthly'!F576</f>
        <v>528</v>
      </c>
      <c r="S577" s="2">
        <f>'ZBud Extract Monthly'!G576</f>
        <v>2422.6999999999998</v>
      </c>
      <c r="T577" s="2">
        <f>'NRL Extract'!D576</f>
        <v>3.6099999999999994</v>
      </c>
      <c r="U577" s="2">
        <f>'ZBud Extract Monthly'!H576</f>
        <v>1515.3000000000002</v>
      </c>
      <c r="V577" s="2">
        <f>'ZBud Extract Monthly'!U576</f>
        <v>302.3</v>
      </c>
      <c r="W577" s="2">
        <f>'ZBud Extract Monthly'!O576</f>
        <v>307.27</v>
      </c>
      <c r="X577" s="2">
        <f>'ZBud Extract Monthly'!N576</f>
        <v>133.41</v>
      </c>
      <c r="Y577" s="2">
        <f>'Strm Hydr Analysis'!F580</f>
        <v>39405.838016528927</v>
      </c>
      <c r="Z577" s="2"/>
      <c r="AA577" s="2"/>
      <c r="AB577" s="2"/>
      <c r="AC577" s="2"/>
      <c r="AD577" s="2"/>
      <c r="AE577" s="2"/>
      <c r="AF577" s="2"/>
    </row>
    <row r="578" spans="2:32" x14ac:dyDescent="0.3">
      <c r="B578">
        <f t="shared" si="15"/>
        <v>2037</v>
      </c>
      <c r="C578">
        <f t="shared" si="16"/>
        <v>6</v>
      </c>
      <c r="D578">
        <f t="shared" si="17"/>
        <v>2037</v>
      </c>
      <c r="E578" s="2">
        <f>'Divs Extract'!D577+'ZBud Extract Monthly'!O577</f>
        <v>531.59286276324917</v>
      </c>
      <c r="F578" s="2">
        <f>'Strm Hydr Analysis'!D581</f>
        <v>59324.945454545443</v>
      </c>
      <c r="G578" s="2">
        <f>'Strm Hydr Analysis'!E581</f>
        <v>828.89256198347141</v>
      </c>
      <c r="H578" s="2"/>
      <c r="I578" s="2"/>
      <c r="J578" s="2"/>
      <c r="K578" s="2">
        <f>'ZBud Extract Monthly'!C577</f>
        <v>1570.1</v>
      </c>
      <c r="L578" s="2">
        <f>'ZBud Extract Monthly'!K577</f>
        <v>7016.5</v>
      </c>
      <c r="M578" s="2">
        <f>'ZBud Extract Monthly'!L577</f>
        <v>44</v>
      </c>
      <c r="N578" s="2">
        <f>'ZBud Extract Monthly'!M577</f>
        <v>962.6</v>
      </c>
      <c r="O578" s="2">
        <f>'ZBud Extract Monthly'!V577</f>
        <v>1404.35</v>
      </c>
      <c r="P578" s="2">
        <f>'ZBud Extract Monthly'!D577</f>
        <v>6219.5</v>
      </c>
      <c r="Q578" s="2">
        <f>'ZBud Extract Monthly'!E577</f>
        <v>550.6</v>
      </c>
      <c r="R578" s="2">
        <f>'ZBud Extract Monthly'!F577</f>
        <v>428.3</v>
      </c>
      <c r="S578" s="2">
        <f>'ZBud Extract Monthly'!G577</f>
        <v>1293.0999999999999</v>
      </c>
      <c r="T578" s="2">
        <f>'NRL Extract'!D577</f>
        <v>4.3419999999999987</v>
      </c>
      <c r="U578" s="2">
        <f>'ZBud Extract Monthly'!H577</f>
        <v>1451.3</v>
      </c>
      <c r="V578" s="2">
        <f>'ZBud Extract Monthly'!U577</f>
        <v>579.5</v>
      </c>
      <c r="W578" s="2">
        <f>'ZBud Extract Monthly'!O577</f>
        <v>297.36</v>
      </c>
      <c r="X578" s="2">
        <f>'ZBud Extract Monthly'!N577</f>
        <v>155.52000000000001</v>
      </c>
      <c r="Y578" s="2">
        <f>'Strm Hydr Analysis'!F581</f>
        <v>60389.077685950411</v>
      </c>
      <c r="Z578" s="2"/>
      <c r="AA578" s="2"/>
      <c r="AB578" s="2"/>
      <c r="AC578" s="2"/>
      <c r="AD578" s="2"/>
      <c r="AE578" s="2"/>
      <c r="AF578" s="2"/>
    </row>
    <row r="579" spans="2:32" x14ac:dyDescent="0.3">
      <c r="B579">
        <f t="shared" si="15"/>
        <v>2037</v>
      </c>
      <c r="C579">
        <f t="shared" si="16"/>
        <v>7</v>
      </c>
      <c r="D579">
        <f t="shared" si="17"/>
        <v>2037</v>
      </c>
      <c r="E579" s="2">
        <f>'Divs Extract'!D578+'ZBud Extract Monthly'!O578</f>
        <v>578.17518977536781</v>
      </c>
      <c r="F579" s="2">
        <f>'Strm Hydr Analysis'!D582</f>
        <v>38214.426446280995</v>
      </c>
      <c r="G579" s="2">
        <f>'Strm Hydr Analysis'!E582</f>
        <v>856.52231404958707</v>
      </c>
      <c r="H579" s="2"/>
      <c r="I579" s="2"/>
      <c r="J579" s="2"/>
      <c r="K579" s="2">
        <f>'ZBud Extract Monthly'!C578</f>
        <v>0</v>
      </c>
      <c r="L579" s="2">
        <f>'ZBud Extract Monthly'!K578</f>
        <v>7310.4</v>
      </c>
      <c r="M579" s="2">
        <f>'ZBud Extract Monthly'!L578</f>
        <v>62.9</v>
      </c>
      <c r="N579" s="2">
        <f>'ZBud Extract Monthly'!M578</f>
        <v>747.6</v>
      </c>
      <c r="O579" s="2">
        <f>'ZBud Extract Monthly'!V578</f>
        <v>1029.22</v>
      </c>
      <c r="P579" s="2">
        <f>'ZBud Extract Monthly'!D578</f>
        <v>6348.5</v>
      </c>
      <c r="Q579" s="2">
        <f>'ZBud Extract Monthly'!E578</f>
        <v>412.5</v>
      </c>
      <c r="R579" s="2">
        <f>'ZBud Extract Monthly'!F578</f>
        <v>703.8</v>
      </c>
      <c r="S579" s="2">
        <f>'ZBud Extract Monthly'!G578</f>
        <v>382.3</v>
      </c>
      <c r="T579" s="2">
        <f>'NRL Extract'!D578</f>
        <v>5.1890000000000001</v>
      </c>
      <c r="U579" s="2">
        <f>'ZBud Extract Monthly'!H578</f>
        <v>1474.5</v>
      </c>
      <c r="V579" s="2">
        <f>'ZBud Extract Monthly'!U578</f>
        <v>1288.75</v>
      </c>
      <c r="W579" s="2">
        <f>'ZBud Extract Monthly'!O578</f>
        <v>307.27</v>
      </c>
      <c r="X579" s="2">
        <f>'ZBud Extract Monthly'!N578</f>
        <v>181.39</v>
      </c>
      <c r="Y579" s="2">
        <f>'Strm Hydr Analysis'!F582</f>
        <v>39358.195041322302</v>
      </c>
      <c r="Z579" s="2"/>
      <c r="AA579" s="2"/>
      <c r="AB579" s="2"/>
      <c r="AC579" s="2"/>
      <c r="AD579" s="2"/>
      <c r="AE579" s="2"/>
      <c r="AF579" s="2"/>
    </row>
    <row r="580" spans="2:32" x14ac:dyDescent="0.3">
      <c r="B580">
        <f>B568+1</f>
        <v>2037</v>
      </c>
      <c r="C580">
        <f>C568</f>
        <v>8</v>
      </c>
      <c r="D580">
        <f>D568+1</f>
        <v>2037</v>
      </c>
      <c r="E580" s="2">
        <f>'Divs Extract'!D579+'ZBud Extract Monthly'!O579</f>
        <v>583.97832821772067</v>
      </c>
      <c r="F580" s="2">
        <f>'Strm Hydr Analysis'!D583</f>
        <v>37935.034710743799</v>
      </c>
      <c r="G580" s="2">
        <f>'Strm Hydr Analysis'!E583</f>
        <v>856.52231404958707</v>
      </c>
      <c r="H580" s="2"/>
      <c r="I580" s="2"/>
      <c r="J580" s="2"/>
      <c r="K580" s="2">
        <f>'ZBud Extract Monthly'!C579</f>
        <v>628.79999999999995</v>
      </c>
      <c r="L580" s="2">
        <f>'ZBud Extract Monthly'!K579</f>
        <v>4913.5</v>
      </c>
      <c r="M580" s="2">
        <f>'ZBud Extract Monthly'!L579</f>
        <v>78.2</v>
      </c>
      <c r="N580" s="2">
        <f>'ZBud Extract Monthly'!M579</f>
        <v>0</v>
      </c>
      <c r="O580" s="2">
        <f>'ZBud Extract Monthly'!V579</f>
        <v>1318.31</v>
      </c>
      <c r="P580" s="2">
        <f>'ZBud Extract Monthly'!D579</f>
        <v>4615.7</v>
      </c>
      <c r="Q580" s="2">
        <f>'ZBud Extract Monthly'!E579</f>
        <v>420.6</v>
      </c>
      <c r="R580" s="2">
        <f>'ZBud Extract Monthly'!F579</f>
        <v>485.1</v>
      </c>
      <c r="S580" s="2">
        <f>'ZBud Extract Monthly'!G579</f>
        <v>294.60000000000002</v>
      </c>
      <c r="T580" s="2">
        <f>'NRL Extract'!D579</f>
        <v>4.9120000000000008</v>
      </c>
      <c r="U580" s="2">
        <f>'ZBud Extract Monthly'!H579</f>
        <v>1325.5000000000002</v>
      </c>
      <c r="V580" s="2">
        <f>'ZBud Extract Monthly'!U579</f>
        <v>494.48</v>
      </c>
      <c r="W580" s="2">
        <f>'ZBud Extract Monthly'!O579</f>
        <v>307.27</v>
      </c>
      <c r="X580" s="2">
        <f>'ZBud Extract Monthly'!N579</f>
        <v>164.65</v>
      </c>
      <c r="Y580" s="2">
        <f>'Strm Hydr Analysis'!F583</f>
        <v>38988.872727272719</v>
      </c>
      <c r="Z580" s="2"/>
      <c r="AA580" s="2"/>
      <c r="AB580" s="2"/>
      <c r="AC580" s="2"/>
      <c r="AD580" s="2"/>
      <c r="AE580" s="2"/>
      <c r="AF580" s="2"/>
    </row>
    <row r="581" spans="2:32" x14ac:dyDescent="0.3">
      <c r="B581">
        <f t="shared" ref="B581:B644" si="18">B569+1</f>
        <v>2037</v>
      </c>
      <c r="C581">
        <f t="shared" ref="C581:C644" si="19">C569</f>
        <v>9</v>
      </c>
      <c r="D581">
        <f t="shared" ref="D581:D644" si="20">D569+1</f>
        <v>2037</v>
      </c>
      <c r="E581" s="2">
        <f>'Divs Extract'!D580+'ZBud Extract Monthly'!O580</f>
        <v>558.65969054986908</v>
      </c>
      <c r="F581" s="2">
        <f>'Strm Hydr Analysis'!D584</f>
        <v>36734.023140495869</v>
      </c>
      <c r="G581" s="2">
        <f>'Strm Hydr Analysis'!E584</f>
        <v>2907.8280991735551</v>
      </c>
      <c r="H581" s="2"/>
      <c r="I581" s="2"/>
      <c r="J581" s="2"/>
      <c r="K581" s="2">
        <f>'ZBud Extract Monthly'!C580</f>
        <v>12734.1</v>
      </c>
      <c r="L581" s="2">
        <f>'ZBud Extract Monthly'!K580</f>
        <v>1883.3</v>
      </c>
      <c r="M581" s="2">
        <f>'ZBud Extract Monthly'!L580</f>
        <v>62.9</v>
      </c>
      <c r="N581" s="2">
        <f>'ZBud Extract Monthly'!M580</f>
        <v>1218.9000000000001</v>
      </c>
      <c r="O581" s="2">
        <f>'ZBud Extract Monthly'!V580</f>
        <v>1373.05</v>
      </c>
      <c r="P581" s="2">
        <f>'ZBud Extract Monthly'!D580</f>
        <v>2846.4</v>
      </c>
      <c r="Q581" s="2">
        <f>'ZBud Extract Monthly'!E580</f>
        <v>442.4</v>
      </c>
      <c r="R581" s="2">
        <f>'ZBud Extract Monthly'!F580</f>
        <v>257</v>
      </c>
      <c r="S581" s="2">
        <f>'ZBud Extract Monthly'!G580</f>
        <v>1236.4000000000001</v>
      </c>
      <c r="T581" s="2">
        <f>'NRL Extract'!D580</f>
        <v>4.2219999999999986</v>
      </c>
      <c r="U581" s="2">
        <f>'ZBud Extract Monthly'!H580</f>
        <v>2193.4</v>
      </c>
      <c r="V581" s="2">
        <f>'ZBud Extract Monthly'!U580</f>
        <v>425.73</v>
      </c>
      <c r="W581" s="2">
        <f>'ZBud Extract Monthly'!O580</f>
        <v>297.36</v>
      </c>
      <c r="X581" s="2">
        <f>'ZBud Extract Monthly'!N580</f>
        <v>131.91</v>
      </c>
      <c r="Y581" s="2">
        <f>'Strm Hydr Analysis'!F584</f>
        <v>38349.480991735538</v>
      </c>
      <c r="Z581" s="2"/>
      <c r="AA581" s="2"/>
      <c r="AB581" s="2"/>
      <c r="AC581" s="2"/>
      <c r="AD581" s="2"/>
      <c r="AE581" s="2"/>
      <c r="AF581" s="2"/>
    </row>
    <row r="582" spans="2:32" x14ac:dyDescent="0.3">
      <c r="B582">
        <f t="shared" si="18"/>
        <v>2037</v>
      </c>
      <c r="C582">
        <f t="shared" si="19"/>
        <v>10</v>
      </c>
      <c r="D582">
        <f t="shared" si="20"/>
        <v>2038</v>
      </c>
      <c r="E582" s="2">
        <f>'Divs Extract'!D581+'ZBud Extract Monthly'!O581</f>
        <v>484.1473006134969</v>
      </c>
      <c r="F582" s="2">
        <f>'Strm Hydr Analysis'!D585</f>
        <v>38271.84793388431</v>
      </c>
      <c r="G582" s="2">
        <f>'Strm Hydr Analysis'!E585</f>
        <v>3242.3801652892575</v>
      </c>
      <c r="H582" s="2"/>
      <c r="I582" s="2"/>
      <c r="J582" s="2"/>
      <c r="K582" s="2">
        <f>'ZBud Extract Monthly'!C581</f>
        <v>13218.400000000001</v>
      </c>
      <c r="L582" s="2">
        <f>'ZBud Extract Monthly'!K581</f>
        <v>1731.3</v>
      </c>
      <c r="M582" s="2">
        <f>'ZBud Extract Monthly'!L581</f>
        <v>44</v>
      </c>
      <c r="N582" s="2">
        <f>'ZBud Extract Monthly'!M581</f>
        <v>851.6</v>
      </c>
      <c r="O582" s="2">
        <f>'ZBud Extract Monthly'!V581</f>
        <v>1773.78</v>
      </c>
      <c r="P582" s="2">
        <f>'ZBud Extract Monthly'!D581</f>
        <v>2306.4</v>
      </c>
      <c r="Q582" s="2">
        <f>'ZBud Extract Monthly'!E581</f>
        <v>862.7</v>
      </c>
      <c r="R582" s="2">
        <f>'ZBud Extract Monthly'!F581</f>
        <v>262.8</v>
      </c>
      <c r="S582" s="2">
        <f>'ZBud Extract Monthly'!G581</f>
        <v>2980.7</v>
      </c>
      <c r="T582" s="2">
        <f>'NRL Extract'!D581</f>
        <v>2.6209999999999991</v>
      </c>
      <c r="U582" s="2">
        <f>'ZBud Extract Monthly'!H581</f>
        <v>4233.1000000000004</v>
      </c>
      <c r="V582" s="2">
        <f>'ZBud Extract Monthly'!U581</f>
        <v>269.45</v>
      </c>
      <c r="W582" s="2">
        <f>'ZBud Extract Monthly'!O581</f>
        <v>307.27</v>
      </c>
      <c r="X582" s="2">
        <f>'ZBud Extract Monthly'!N581</f>
        <v>89.14</v>
      </c>
      <c r="Y582" s="2">
        <f>'Strm Hydr Analysis'!F585</f>
        <v>40140.833057851232</v>
      </c>
      <c r="Z582" s="2"/>
      <c r="AA582" s="2"/>
      <c r="AB582" s="2"/>
      <c r="AC582" s="2"/>
      <c r="AD582" s="2"/>
      <c r="AE582" s="2"/>
      <c r="AF582" s="2"/>
    </row>
    <row r="583" spans="2:32" x14ac:dyDescent="0.3">
      <c r="B583">
        <f t="shared" si="18"/>
        <v>2037</v>
      </c>
      <c r="C583">
        <f t="shared" si="19"/>
        <v>11</v>
      </c>
      <c r="D583">
        <f t="shared" si="20"/>
        <v>2038</v>
      </c>
      <c r="E583" s="2">
        <f>'Divs Extract'!D582+'ZBud Extract Monthly'!O582</f>
        <v>400.03072671443198</v>
      </c>
      <c r="F583" s="2">
        <f>'Strm Hydr Analysis'!D586</f>
        <v>37594.135537190079</v>
      </c>
      <c r="G583" s="2">
        <f>'Strm Hydr Analysis'!E586</f>
        <v>3096.813223140497</v>
      </c>
      <c r="H583" s="2"/>
      <c r="I583" s="2"/>
      <c r="J583" s="2"/>
      <c r="K583" s="2">
        <f>'ZBud Extract Monthly'!C582</f>
        <v>6527.6</v>
      </c>
      <c r="L583" s="2">
        <f>'ZBud Extract Monthly'!K582</f>
        <v>1087</v>
      </c>
      <c r="M583" s="2">
        <f>'ZBud Extract Monthly'!L582</f>
        <v>27.9</v>
      </c>
      <c r="N583" s="2">
        <f>'ZBud Extract Monthly'!M582</f>
        <v>900.5</v>
      </c>
      <c r="O583" s="2">
        <f>'ZBud Extract Monthly'!V582</f>
        <v>1711.91</v>
      </c>
      <c r="P583" s="2">
        <f>'ZBud Extract Monthly'!D582</f>
        <v>1991.1999999999998</v>
      </c>
      <c r="Q583" s="2">
        <f>'ZBud Extract Monthly'!E582</f>
        <v>817.6</v>
      </c>
      <c r="R583" s="2">
        <f>'ZBud Extract Monthly'!F582</f>
        <v>193.5</v>
      </c>
      <c r="S583" s="2">
        <f>'ZBud Extract Monthly'!G582</f>
        <v>3103.8</v>
      </c>
      <c r="T583" s="2">
        <f>'NRL Extract'!D582</f>
        <v>1.9629999999999996</v>
      </c>
      <c r="U583" s="2">
        <f>'ZBud Extract Monthly'!H582</f>
        <v>2740.6000000000004</v>
      </c>
      <c r="V583" s="2">
        <f>'ZBud Extract Monthly'!U582</f>
        <v>146.56</v>
      </c>
      <c r="W583" s="2">
        <f>'ZBud Extract Monthly'!O582</f>
        <v>297.36</v>
      </c>
      <c r="X583" s="2">
        <f>'ZBud Extract Monthly'!N582</f>
        <v>55.18</v>
      </c>
      <c r="Y583" s="2">
        <f>'Strm Hydr Analysis'!F586</f>
        <v>39044.826446280982</v>
      </c>
      <c r="Z583" s="2"/>
      <c r="AA583" s="2"/>
      <c r="AB583" s="2"/>
      <c r="AC583" s="2"/>
      <c r="AD583" s="2"/>
      <c r="AE583" s="2"/>
      <c r="AF583" s="2"/>
    </row>
    <row r="584" spans="2:32" x14ac:dyDescent="0.3">
      <c r="B584">
        <f t="shared" si="18"/>
        <v>2037</v>
      </c>
      <c r="C584">
        <f t="shared" si="19"/>
        <v>12</v>
      </c>
      <c r="D584">
        <f t="shared" si="20"/>
        <v>2038</v>
      </c>
      <c r="E584" s="2">
        <f>'Divs Extract'!D583+'ZBud Extract Monthly'!O583</f>
        <v>395.36213483146065</v>
      </c>
      <c r="F584" s="2">
        <f>'Strm Hydr Analysis'!D587</f>
        <v>39064.680991735549</v>
      </c>
      <c r="G584" s="2">
        <f>'Strm Hydr Analysis'!E587</f>
        <v>856.52231404958707</v>
      </c>
      <c r="H584" s="2"/>
      <c r="I584" s="2"/>
      <c r="J584" s="2"/>
      <c r="K584" s="2">
        <f>'ZBud Extract Monthly'!C583</f>
        <v>0</v>
      </c>
      <c r="L584" s="2">
        <f>'ZBud Extract Monthly'!K583</f>
        <v>1974</v>
      </c>
      <c r="M584" s="2">
        <f>'ZBud Extract Monthly'!L583</f>
        <v>23.4</v>
      </c>
      <c r="N584" s="2">
        <f>'ZBud Extract Monthly'!M583</f>
        <v>893.5</v>
      </c>
      <c r="O584" s="2">
        <f>'ZBud Extract Monthly'!V583</f>
        <v>1101.82</v>
      </c>
      <c r="P584" s="2">
        <f>'ZBud Extract Monthly'!D583</f>
        <v>1597.1</v>
      </c>
      <c r="Q584" s="2">
        <f>'ZBud Extract Monthly'!E583</f>
        <v>601.4</v>
      </c>
      <c r="R584" s="2">
        <f>'ZBud Extract Monthly'!F583</f>
        <v>160.6</v>
      </c>
      <c r="S584" s="2">
        <f>'ZBud Extract Monthly'!G583</f>
        <v>2395.6</v>
      </c>
      <c r="T584" s="2">
        <f>'NRL Extract'!D583</f>
        <v>1.2530000000000003</v>
      </c>
      <c r="U584" s="2">
        <f>'ZBud Extract Monthly'!H583</f>
        <v>1935.2000000000003</v>
      </c>
      <c r="V584" s="2">
        <f>'ZBud Extract Monthly'!U583</f>
        <v>503.81</v>
      </c>
      <c r="W584" s="2">
        <f>'ZBud Extract Monthly'!O583</f>
        <v>307.27</v>
      </c>
      <c r="X584" s="2">
        <f>'ZBud Extract Monthly'!N583</f>
        <v>52.1</v>
      </c>
      <c r="Y584" s="2">
        <f>'Strm Hydr Analysis'!F587</f>
        <v>40050.783471074392</v>
      </c>
      <c r="Z584" s="2"/>
      <c r="AA584" s="2"/>
      <c r="AB584" s="2"/>
      <c r="AC584" s="2"/>
      <c r="AD584" s="2"/>
      <c r="AE584" s="2"/>
      <c r="AF584" s="2"/>
    </row>
    <row r="585" spans="2:32" x14ac:dyDescent="0.3">
      <c r="B585">
        <f t="shared" si="18"/>
        <v>2038</v>
      </c>
      <c r="C585">
        <f t="shared" si="19"/>
        <v>1</v>
      </c>
      <c r="D585">
        <f t="shared" si="20"/>
        <v>2038</v>
      </c>
      <c r="E585" s="2">
        <f>'Divs Extract'!D584+'ZBud Extract Monthly'!O584</f>
        <v>391.34530006317124</v>
      </c>
      <c r="F585" s="2">
        <f>'Strm Hydr Analysis'!D588</f>
        <v>39452.09256198346</v>
      </c>
      <c r="G585" s="2">
        <f>'Strm Hydr Analysis'!E588</f>
        <v>10170.287603305793</v>
      </c>
      <c r="H585" s="2"/>
      <c r="I585" s="2"/>
      <c r="J585" s="2"/>
      <c r="K585" s="2">
        <f>'ZBud Extract Monthly'!C584</f>
        <v>30715.9</v>
      </c>
      <c r="L585" s="2">
        <f>'ZBud Extract Monthly'!K584</f>
        <v>390.5</v>
      </c>
      <c r="M585" s="2">
        <f>'ZBud Extract Monthly'!L584</f>
        <v>18.899999999999999</v>
      </c>
      <c r="N585" s="2">
        <f>'ZBud Extract Monthly'!M584</f>
        <v>820.7</v>
      </c>
      <c r="O585" s="2">
        <f>'ZBud Extract Monthly'!V584</f>
        <v>3466.94</v>
      </c>
      <c r="P585" s="2">
        <f>'ZBud Extract Monthly'!D584</f>
        <v>1934.3</v>
      </c>
      <c r="Q585" s="2">
        <f>'ZBud Extract Monthly'!E584</f>
        <v>831.7</v>
      </c>
      <c r="R585" s="2">
        <f>'ZBud Extract Monthly'!F584</f>
        <v>176.8</v>
      </c>
      <c r="S585" s="2">
        <f>'ZBud Extract Monthly'!G584</f>
        <v>3026.9</v>
      </c>
      <c r="T585" s="2">
        <f>'NRL Extract'!D584</f>
        <v>1.5919999999999996</v>
      </c>
      <c r="U585" s="2">
        <f>'ZBud Extract Monthly'!H584</f>
        <v>11973.8</v>
      </c>
      <c r="V585" s="2">
        <f>'ZBud Extract Monthly'!U584</f>
        <v>271.95999999999998</v>
      </c>
      <c r="W585" s="2">
        <f>'ZBud Extract Monthly'!O584</f>
        <v>307.27</v>
      </c>
      <c r="X585" s="2">
        <f>'ZBud Extract Monthly'!N584</f>
        <v>46.19</v>
      </c>
      <c r="Y585" s="2">
        <f>'Strm Hydr Analysis'!F588</f>
        <v>42934.393388429766</v>
      </c>
      <c r="Z585" s="2"/>
      <c r="AA585" s="2"/>
      <c r="AB585" s="2"/>
      <c r="AC585" s="2"/>
      <c r="AD585" s="2"/>
      <c r="AE585" s="2"/>
      <c r="AF585" s="2"/>
    </row>
    <row r="586" spans="2:32" x14ac:dyDescent="0.3">
      <c r="B586">
        <f t="shared" si="18"/>
        <v>2038</v>
      </c>
      <c r="C586">
        <f t="shared" si="19"/>
        <v>2</v>
      </c>
      <c r="D586">
        <f t="shared" si="20"/>
        <v>2038</v>
      </c>
      <c r="E586" s="2">
        <f>'Divs Extract'!D585+'ZBud Extract Monthly'!O585</f>
        <v>352.8693665158371</v>
      </c>
      <c r="F586" s="2">
        <f>'Strm Hydr Analysis'!D589</f>
        <v>35721.203305785115</v>
      </c>
      <c r="G586" s="2">
        <f>'Strm Hydr Analysis'!E589</f>
        <v>4227.3520661157008</v>
      </c>
      <c r="H586" s="2"/>
      <c r="I586" s="2"/>
      <c r="J586" s="2"/>
      <c r="K586" s="2">
        <f>'ZBud Extract Monthly'!C585</f>
        <v>15248</v>
      </c>
      <c r="L586" s="2">
        <f>'ZBud Extract Monthly'!K585</f>
        <v>142.1</v>
      </c>
      <c r="M586" s="2">
        <f>'ZBud Extract Monthly'!L585</f>
        <v>18.899999999999999</v>
      </c>
      <c r="N586" s="2">
        <f>'ZBud Extract Monthly'!M585</f>
        <v>0</v>
      </c>
      <c r="O586" s="2">
        <f>'ZBud Extract Monthly'!V585</f>
        <v>2674.65</v>
      </c>
      <c r="P586" s="2">
        <f>'ZBud Extract Monthly'!D585</f>
        <v>2610.1</v>
      </c>
      <c r="Q586" s="2">
        <f>'ZBud Extract Monthly'!E585</f>
        <v>1121.5999999999999</v>
      </c>
      <c r="R586" s="2">
        <f>'ZBud Extract Monthly'!F585</f>
        <v>246.6</v>
      </c>
      <c r="S586" s="2">
        <f>'ZBud Extract Monthly'!G585</f>
        <v>4173.6000000000004</v>
      </c>
      <c r="T586" s="2">
        <f>'NRL Extract'!D585</f>
        <v>1.1100000000000003</v>
      </c>
      <c r="U586" s="2">
        <f>'ZBud Extract Monthly'!H585</f>
        <v>7041.2</v>
      </c>
      <c r="V586" s="2">
        <f>'ZBud Extract Monthly'!U585</f>
        <v>162.68</v>
      </c>
      <c r="W586" s="2">
        <f>'ZBud Extract Monthly'!O585</f>
        <v>277.52999999999997</v>
      </c>
      <c r="X586" s="2">
        <f>'ZBud Extract Monthly'!N585</f>
        <v>40.83</v>
      </c>
      <c r="Y586" s="2">
        <f>'Strm Hydr Analysis'!F589</f>
        <v>37721.851239669435</v>
      </c>
      <c r="Z586" s="2"/>
      <c r="AA586" s="2"/>
      <c r="AB586" s="2"/>
      <c r="AC586" s="2"/>
      <c r="AD586" s="2"/>
      <c r="AE586" s="2"/>
      <c r="AF586" s="2"/>
    </row>
    <row r="587" spans="2:32" x14ac:dyDescent="0.3">
      <c r="B587">
        <f t="shared" si="18"/>
        <v>2038</v>
      </c>
      <c r="C587">
        <f t="shared" si="19"/>
        <v>3</v>
      </c>
      <c r="D587">
        <f t="shared" si="20"/>
        <v>2038</v>
      </c>
      <c r="E587" s="2">
        <f>'Divs Extract'!D586+'ZBud Extract Monthly'!O586</f>
        <v>428.35844275637544</v>
      </c>
      <c r="F587" s="2">
        <f>'Strm Hydr Analysis'!D590</f>
        <v>39255.927272727262</v>
      </c>
      <c r="G587" s="2">
        <f>'Strm Hydr Analysis'!E590</f>
        <v>3125.6528925619855</v>
      </c>
      <c r="H587" s="2"/>
      <c r="I587" s="2"/>
      <c r="J587" s="2"/>
      <c r="K587" s="2">
        <f>'ZBud Extract Monthly'!C586</f>
        <v>9946.9</v>
      </c>
      <c r="L587" s="2">
        <f>'ZBud Extract Monthly'!K586</f>
        <v>1243.7</v>
      </c>
      <c r="M587" s="2">
        <f>'ZBud Extract Monthly'!L586</f>
        <v>22.5</v>
      </c>
      <c r="N587" s="2">
        <f>'ZBud Extract Monthly'!M586</f>
        <v>0</v>
      </c>
      <c r="O587" s="2">
        <f>'ZBud Extract Monthly'!V586</f>
        <v>2303.8200000000002</v>
      </c>
      <c r="P587" s="2">
        <f>'ZBud Extract Monthly'!D586</f>
        <v>3318.4</v>
      </c>
      <c r="Q587" s="2">
        <f>'ZBud Extract Monthly'!E586</f>
        <v>1264.5999999999999</v>
      </c>
      <c r="R587" s="2">
        <f>'ZBud Extract Monthly'!F586</f>
        <v>517.6</v>
      </c>
      <c r="S587" s="2">
        <f>'ZBud Extract Monthly'!G586</f>
        <v>5632.3</v>
      </c>
      <c r="T587" s="2">
        <f>'NRL Extract'!D586</f>
        <v>1.8520000000000001</v>
      </c>
      <c r="U587" s="2">
        <f>'ZBud Extract Monthly'!H586</f>
        <v>4394.5</v>
      </c>
      <c r="V587" s="2">
        <f>'ZBud Extract Monthly'!U586</f>
        <v>238.49</v>
      </c>
      <c r="W587" s="2">
        <f>'ZBud Extract Monthly'!O586</f>
        <v>307.27</v>
      </c>
      <c r="X587" s="2">
        <f>'ZBud Extract Monthly'!N586</f>
        <v>51.55</v>
      </c>
      <c r="Y587" s="2">
        <f>'Strm Hydr Analysis'!F590</f>
        <v>40921.547107438026</v>
      </c>
      <c r="Z587" s="2"/>
      <c r="AA587" s="2"/>
      <c r="AB587" s="2"/>
      <c r="AC587" s="2"/>
      <c r="AD587" s="2"/>
      <c r="AE587" s="2"/>
      <c r="AF587" s="2"/>
    </row>
    <row r="588" spans="2:32" x14ac:dyDescent="0.3">
      <c r="B588">
        <f t="shared" si="18"/>
        <v>2038</v>
      </c>
      <c r="C588">
        <f t="shared" si="19"/>
        <v>4</v>
      </c>
      <c r="D588">
        <f t="shared" si="20"/>
        <v>2038</v>
      </c>
      <c r="E588" s="2">
        <f>'Divs Extract'!D587+'ZBud Extract Monthly'!O587</f>
        <v>433.29879781420766</v>
      </c>
      <c r="F588" s="2">
        <f>'Strm Hydr Analysis'!D591</f>
        <v>38450.221487603303</v>
      </c>
      <c r="G588" s="2">
        <f>'Strm Hydr Analysis'!E591</f>
        <v>1182.0495867768591</v>
      </c>
      <c r="H588" s="2"/>
      <c r="I588" s="2"/>
      <c r="J588" s="2"/>
      <c r="K588" s="2">
        <f>'ZBud Extract Monthly'!C587</f>
        <v>1967</v>
      </c>
      <c r="L588" s="2">
        <f>'ZBud Extract Monthly'!K587</f>
        <v>4287.7</v>
      </c>
      <c r="M588" s="2">
        <f>'ZBud Extract Monthly'!L587</f>
        <v>22.5</v>
      </c>
      <c r="N588" s="2">
        <f>'ZBud Extract Monthly'!M587</f>
        <v>0</v>
      </c>
      <c r="O588" s="2">
        <f>'ZBud Extract Monthly'!V587</f>
        <v>1500.34</v>
      </c>
      <c r="P588" s="2">
        <f>'ZBud Extract Monthly'!D587</f>
        <v>3648.2000000000003</v>
      </c>
      <c r="Q588" s="2">
        <f>'ZBud Extract Monthly'!E587</f>
        <v>589.79999999999995</v>
      </c>
      <c r="R588" s="2">
        <f>'ZBud Extract Monthly'!F587</f>
        <v>718.4</v>
      </c>
      <c r="S588" s="2">
        <f>'ZBud Extract Monthly'!G587</f>
        <v>2655.7</v>
      </c>
      <c r="T588" s="2">
        <f>'NRL Extract'!D587</f>
        <v>1.8399999999999996</v>
      </c>
      <c r="U588" s="2">
        <f>'ZBud Extract Monthly'!H587</f>
        <v>1107.0999999999999</v>
      </c>
      <c r="V588" s="2">
        <f>'ZBud Extract Monthly'!U587</f>
        <v>436.7</v>
      </c>
      <c r="W588" s="2">
        <f>'ZBud Extract Monthly'!O587</f>
        <v>297.36</v>
      </c>
      <c r="X588" s="2">
        <f>'ZBud Extract Monthly'!N587</f>
        <v>73.88</v>
      </c>
      <c r="Y588" s="2">
        <f>'Strm Hydr Analysis'!F591</f>
        <v>39487.775206611557</v>
      </c>
      <c r="Z588" s="2"/>
      <c r="AA588" s="2"/>
      <c r="AB588" s="2"/>
      <c r="AC588" s="2"/>
      <c r="AD588" s="2"/>
      <c r="AE588" s="2"/>
      <c r="AF588" s="2"/>
    </row>
    <row r="589" spans="2:32" x14ac:dyDescent="0.3">
      <c r="B589">
        <f t="shared" si="18"/>
        <v>2038</v>
      </c>
      <c r="C589">
        <f t="shared" si="19"/>
        <v>5</v>
      </c>
      <c r="D589">
        <f t="shared" si="20"/>
        <v>2038</v>
      </c>
      <c r="E589" s="2">
        <f>'Divs Extract'!D588+'ZBud Extract Monthly'!O588</f>
        <v>499.88375661375653</v>
      </c>
      <c r="F589" s="2">
        <f>'Strm Hydr Analysis'!D592</f>
        <v>38822.856198347115</v>
      </c>
      <c r="G589" s="2">
        <f>'Strm Hydr Analysis'!E592</f>
        <v>5578.5917355371885</v>
      </c>
      <c r="H589" s="2"/>
      <c r="I589" s="2"/>
      <c r="J589" s="2"/>
      <c r="K589" s="2">
        <f>'ZBud Extract Monthly'!C588</f>
        <v>17555.099999999999</v>
      </c>
      <c r="L589" s="2">
        <f>'ZBud Extract Monthly'!K588</f>
        <v>4740.6000000000004</v>
      </c>
      <c r="M589" s="2">
        <f>'ZBud Extract Monthly'!L588</f>
        <v>35</v>
      </c>
      <c r="N589" s="2">
        <f>'ZBud Extract Monthly'!M588</f>
        <v>0</v>
      </c>
      <c r="O589" s="2">
        <f>'ZBud Extract Monthly'!V588</f>
        <v>1953.09</v>
      </c>
      <c r="P589" s="2">
        <f>'ZBud Extract Monthly'!D588</f>
        <v>4714.3999999999996</v>
      </c>
      <c r="Q589" s="2">
        <f>'ZBud Extract Monthly'!E588</f>
        <v>669.3</v>
      </c>
      <c r="R589" s="2">
        <f>'ZBud Extract Monthly'!F588</f>
        <v>315.39999999999998</v>
      </c>
      <c r="S589" s="2">
        <f>'ZBud Extract Monthly'!G588</f>
        <v>1748.9</v>
      </c>
      <c r="T589" s="2">
        <f>'NRL Extract'!D588</f>
        <v>3.6099999999999994</v>
      </c>
      <c r="U589" s="2">
        <f>'ZBud Extract Monthly'!H588</f>
        <v>2568.5</v>
      </c>
      <c r="V589" s="2">
        <f>'ZBud Extract Monthly'!U588</f>
        <v>330.49</v>
      </c>
      <c r="W589" s="2">
        <f>'ZBud Extract Monthly'!O588</f>
        <v>307.27</v>
      </c>
      <c r="X589" s="2">
        <f>'ZBud Extract Monthly'!N588</f>
        <v>133.41</v>
      </c>
      <c r="Y589" s="2">
        <f>'Strm Hydr Analysis'!F592</f>
        <v>40897.725619834724</v>
      </c>
      <c r="Z589" s="2"/>
      <c r="AA589" s="2"/>
      <c r="AB589" s="2"/>
      <c r="AC589" s="2"/>
      <c r="AD589" s="2"/>
      <c r="AE589" s="2"/>
      <c r="AF589" s="2"/>
    </row>
    <row r="590" spans="2:32" x14ac:dyDescent="0.3">
      <c r="B590">
        <f t="shared" si="18"/>
        <v>2038</v>
      </c>
      <c r="C590">
        <f t="shared" si="19"/>
        <v>6</v>
      </c>
      <c r="D590">
        <f t="shared" si="20"/>
        <v>2038</v>
      </c>
      <c r="E590" s="2">
        <f>'Divs Extract'!D589+'ZBud Extract Monthly'!O589</f>
        <v>525.66418884517475</v>
      </c>
      <c r="F590" s="2">
        <f>'Strm Hydr Analysis'!D593</f>
        <v>37269.044628099175</v>
      </c>
      <c r="G590" s="2">
        <f>'Strm Hydr Analysis'!E593</f>
        <v>828.89256198347141</v>
      </c>
      <c r="H590" s="2"/>
      <c r="I590" s="2"/>
      <c r="J590" s="2"/>
      <c r="K590" s="2">
        <f>'ZBud Extract Monthly'!C589</f>
        <v>1.7</v>
      </c>
      <c r="L590" s="2">
        <f>'ZBud Extract Monthly'!K589</f>
        <v>6164.6</v>
      </c>
      <c r="M590" s="2">
        <f>'ZBud Extract Monthly'!L589</f>
        <v>44</v>
      </c>
      <c r="N590" s="2">
        <f>'ZBud Extract Monthly'!M589</f>
        <v>954.2</v>
      </c>
      <c r="O590" s="2">
        <f>'ZBud Extract Monthly'!V589</f>
        <v>1671.35</v>
      </c>
      <c r="P590" s="2">
        <f>'ZBud Extract Monthly'!D589</f>
        <v>6696.7</v>
      </c>
      <c r="Q590" s="2">
        <f>'ZBud Extract Monthly'!E589</f>
        <v>1445.4</v>
      </c>
      <c r="R590" s="2">
        <f>'ZBud Extract Monthly'!F589</f>
        <v>668.1</v>
      </c>
      <c r="S590" s="2">
        <f>'ZBud Extract Monthly'!G589</f>
        <v>4171.8</v>
      </c>
      <c r="T590" s="2">
        <f>'NRL Extract'!D589</f>
        <v>4.3419999999999987</v>
      </c>
      <c r="U590" s="2">
        <f>'ZBud Extract Monthly'!H589</f>
        <v>2568.3999999999996</v>
      </c>
      <c r="V590" s="2">
        <f>'ZBud Extract Monthly'!U589</f>
        <v>169.6</v>
      </c>
      <c r="W590" s="2">
        <f>'ZBud Extract Monthly'!O589</f>
        <v>297.36</v>
      </c>
      <c r="X590" s="2">
        <f>'ZBud Extract Monthly'!N589</f>
        <v>155.52000000000001</v>
      </c>
      <c r="Y590" s="2">
        <f>'Strm Hydr Analysis'!F593</f>
        <v>38365.646280991736</v>
      </c>
      <c r="Z590" s="2"/>
      <c r="AA590" s="2"/>
      <c r="AB590" s="2"/>
      <c r="AC590" s="2"/>
      <c r="AD590" s="2"/>
      <c r="AE590" s="2"/>
      <c r="AF590" s="2"/>
    </row>
    <row r="591" spans="2:32" x14ac:dyDescent="0.3">
      <c r="B591">
        <f t="shared" si="18"/>
        <v>2038</v>
      </c>
      <c r="C591">
        <f t="shared" si="19"/>
        <v>7</v>
      </c>
      <c r="D591">
        <f t="shared" si="20"/>
        <v>2038</v>
      </c>
      <c r="E591" s="2">
        <f>'Divs Extract'!D590+'ZBud Extract Monthly'!O590</f>
        <v>573.20248111563035</v>
      </c>
      <c r="F591" s="2">
        <f>'Strm Hydr Analysis'!D594</f>
        <v>38876.33057851241</v>
      </c>
      <c r="G591" s="2">
        <f>'Strm Hydr Analysis'!E594</f>
        <v>856.52231404958707</v>
      </c>
      <c r="H591" s="2"/>
      <c r="I591" s="2"/>
      <c r="J591" s="2"/>
      <c r="K591" s="2">
        <f>'ZBud Extract Monthly'!C590</f>
        <v>0</v>
      </c>
      <c r="L591" s="2">
        <f>'ZBud Extract Monthly'!K590</f>
        <v>7234.5</v>
      </c>
      <c r="M591" s="2">
        <f>'ZBud Extract Monthly'!L590</f>
        <v>62.9</v>
      </c>
      <c r="N591" s="2">
        <f>'ZBud Extract Monthly'!M590</f>
        <v>762.2</v>
      </c>
      <c r="O591" s="2">
        <f>'ZBud Extract Monthly'!V590</f>
        <v>938.27</v>
      </c>
      <c r="P591" s="2">
        <f>'ZBud Extract Monthly'!D590</f>
        <v>6070.7000000000007</v>
      </c>
      <c r="Q591" s="2">
        <f>'ZBud Extract Monthly'!E590</f>
        <v>498.2</v>
      </c>
      <c r="R591" s="2">
        <f>'ZBud Extract Monthly'!F590</f>
        <v>663.7</v>
      </c>
      <c r="S591" s="2">
        <f>'ZBud Extract Monthly'!G590</f>
        <v>1147.0999999999999</v>
      </c>
      <c r="T591" s="2">
        <f>'NRL Extract'!D590</f>
        <v>5.1890000000000001</v>
      </c>
      <c r="U591" s="2">
        <f>'ZBud Extract Monthly'!H590</f>
        <v>1520.1</v>
      </c>
      <c r="V591" s="2">
        <f>'ZBud Extract Monthly'!U590</f>
        <v>808.6</v>
      </c>
      <c r="W591" s="2">
        <f>'ZBud Extract Monthly'!O590</f>
        <v>307.27</v>
      </c>
      <c r="X591" s="2">
        <f>'ZBud Extract Monthly'!N590</f>
        <v>181.39</v>
      </c>
      <c r="Y591" s="2">
        <f>'Strm Hydr Analysis'!F594</f>
        <v>39823.854545454531</v>
      </c>
      <c r="Z591" s="2"/>
      <c r="AA591" s="2"/>
      <c r="AB591" s="2"/>
      <c r="AC591" s="2"/>
      <c r="AD591" s="2"/>
      <c r="AE591" s="2"/>
      <c r="AF591" s="2"/>
    </row>
    <row r="592" spans="2:32" x14ac:dyDescent="0.3">
      <c r="B592">
        <f t="shared" si="18"/>
        <v>2038</v>
      </c>
      <c r="C592">
        <f t="shared" si="19"/>
        <v>8</v>
      </c>
      <c r="D592">
        <f t="shared" si="20"/>
        <v>2038</v>
      </c>
      <c r="E592" s="2">
        <f>'Divs Extract'!D591+'ZBud Extract Monthly'!O591</f>
        <v>569.60517495395959</v>
      </c>
      <c r="F592" s="2">
        <f>'Strm Hydr Analysis'!D595</f>
        <v>38402.77685950412</v>
      </c>
      <c r="G592" s="2">
        <f>'Strm Hydr Analysis'!E595</f>
        <v>856.52231404958707</v>
      </c>
      <c r="H592" s="2"/>
      <c r="I592" s="2"/>
      <c r="J592" s="2"/>
      <c r="K592" s="2">
        <f>'ZBud Extract Monthly'!C591</f>
        <v>144.89999999999998</v>
      </c>
      <c r="L592" s="2">
        <f>'ZBud Extract Monthly'!K591</f>
        <v>5178.1000000000004</v>
      </c>
      <c r="M592" s="2">
        <f>'ZBud Extract Monthly'!L591</f>
        <v>78.2</v>
      </c>
      <c r="N592" s="2">
        <f>'ZBud Extract Monthly'!M591</f>
        <v>0</v>
      </c>
      <c r="O592" s="2">
        <f>'ZBud Extract Monthly'!V591</f>
        <v>1124.7</v>
      </c>
      <c r="P592" s="2">
        <f>'ZBud Extract Monthly'!D591</f>
        <v>4814.2</v>
      </c>
      <c r="Q592" s="2">
        <f>'ZBud Extract Monthly'!E591</f>
        <v>399.2</v>
      </c>
      <c r="R592" s="2">
        <f>'ZBud Extract Monthly'!F591</f>
        <v>480.4</v>
      </c>
      <c r="S592" s="2">
        <f>'ZBud Extract Monthly'!G591</f>
        <v>566.1</v>
      </c>
      <c r="T592" s="2">
        <f>'NRL Extract'!D591</f>
        <v>4.9120000000000008</v>
      </c>
      <c r="U592" s="2">
        <f>'ZBud Extract Monthly'!H591</f>
        <v>1365.8</v>
      </c>
      <c r="V592" s="2">
        <f>'ZBud Extract Monthly'!U591</f>
        <v>878.53</v>
      </c>
      <c r="W592" s="2">
        <f>'ZBud Extract Monthly'!O591</f>
        <v>307.27</v>
      </c>
      <c r="X592" s="2">
        <f>'ZBud Extract Monthly'!N591</f>
        <v>164.65</v>
      </c>
      <c r="Y592" s="2">
        <f>'Strm Hydr Analysis'!F595</f>
        <v>39317.593388429756</v>
      </c>
      <c r="Z592" s="2"/>
      <c r="AA592" s="2"/>
      <c r="AB592" s="2"/>
      <c r="AC592" s="2"/>
      <c r="AD592" s="2"/>
      <c r="AE592" s="2"/>
      <c r="AF592" s="2"/>
    </row>
    <row r="593" spans="2:32" x14ac:dyDescent="0.3">
      <c r="B593">
        <f t="shared" si="18"/>
        <v>2038</v>
      </c>
      <c r="C593">
        <f t="shared" si="19"/>
        <v>9</v>
      </c>
      <c r="D593">
        <f t="shared" si="20"/>
        <v>2038</v>
      </c>
      <c r="E593" s="2">
        <f>'Divs Extract'!D592+'ZBud Extract Monthly'!O592</f>
        <v>529.81622470840284</v>
      </c>
      <c r="F593" s="2">
        <f>'Strm Hydr Analysis'!D596</f>
        <v>36456.575206611567</v>
      </c>
      <c r="G593" s="2">
        <f>'Strm Hydr Analysis'!E596</f>
        <v>828.89256198347141</v>
      </c>
      <c r="H593" s="2"/>
      <c r="I593" s="2"/>
      <c r="J593" s="2"/>
      <c r="K593" s="2">
        <f>'ZBud Extract Monthly'!C592</f>
        <v>768.59999999999991</v>
      </c>
      <c r="L593" s="2">
        <f>'ZBud Extract Monthly'!K592</f>
        <v>2917.6</v>
      </c>
      <c r="M593" s="2">
        <f>'ZBud Extract Monthly'!L592</f>
        <v>62.9</v>
      </c>
      <c r="N593" s="2">
        <f>'ZBud Extract Monthly'!M592</f>
        <v>1364</v>
      </c>
      <c r="O593" s="2">
        <f>'ZBud Extract Monthly'!V592</f>
        <v>926.17</v>
      </c>
      <c r="P593" s="2">
        <f>'ZBud Extract Monthly'!D592</f>
        <v>3177.3</v>
      </c>
      <c r="Q593" s="2">
        <f>'ZBud Extract Monthly'!E592</f>
        <v>352.9</v>
      </c>
      <c r="R593" s="2">
        <f>'ZBud Extract Monthly'!F592</f>
        <v>326.7</v>
      </c>
      <c r="S593" s="2">
        <f>'ZBud Extract Monthly'!G592</f>
        <v>359.2</v>
      </c>
      <c r="T593" s="2">
        <f>'NRL Extract'!D592</f>
        <v>4.2219999999999986</v>
      </c>
      <c r="U593" s="2">
        <f>'ZBud Extract Monthly'!H592</f>
        <v>1077.2</v>
      </c>
      <c r="V593" s="2">
        <f>'ZBud Extract Monthly'!U592</f>
        <v>342.66</v>
      </c>
      <c r="W593" s="2">
        <f>'ZBud Extract Monthly'!O592</f>
        <v>297.36</v>
      </c>
      <c r="X593" s="2">
        <f>'ZBud Extract Monthly'!N592</f>
        <v>131.91</v>
      </c>
      <c r="Y593" s="2">
        <f>'Strm Hydr Analysis'!F596</f>
        <v>37324.36363636364</v>
      </c>
      <c r="Z593" s="2"/>
      <c r="AA593" s="2"/>
      <c r="AB593" s="2"/>
      <c r="AC593" s="2"/>
      <c r="AD593" s="2"/>
      <c r="AE593" s="2"/>
      <c r="AF593" s="2"/>
    </row>
    <row r="594" spans="2:32" x14ac:dyDescent="0.3">
      <c r="B594">
        <f t="shared" si="18"/>
        <v>2038</v>
      </c>
      <c r="C594">
        <f t="shared" si="19"/>
        <v>10</v>
      </c>
      <c r="D594">
        <f t="shared" si="20"/>
        <v>2039</v>
      </c>
      <c r="E594" s="2">
        <f>'Divs Extract'!D593+'ZBud Extract Monthly'!O593</f>
        <v>480.49527809742995</v>
      </c>
      <c r="F594" s="2">
        <f>'Strm Hydr Analysis'!D597</f>
        <v>37886.419834710745</v>
      </c>
      <c r="G594" s="2">
        <f>'Strm Hydr Analysis'!E597</f>
        <v>1107.6694214876036</v>
      </c>
      <c r="H594" s="2"/>
      <c r="I594" s="2"/>
      <c r="J594" s="2"/>
      <c r="K594" s="2">
        <f>'ZBud Extract Monthly'!C593</f>
        <v>5271.5999999999995</v>
      </c>
      <c r="L594" s="2">
        <f>'ZBud Extract Monthly'!K593</f>
        <v>3656.3</v>
      </c>
      <c r="M594" s="2">
        <f>'ZBud Extract Monthly'!L593</f>
        <v>44</v>
      </c>
      <c r="N594" s="2">
        <f>'ZBud Extract Monthly'!M593</f>
        <v>1004</v>
      </c>
      <c r="O594" s="2">
        <f>'ZBud Extract Monthly'!V593</f>
        <v>923.2</v>
      </c>
      <c r="P594" s="2">
        <f>'ZBud Extract Monthly'!D593</f>
        <v>2463.2999999999997</v>
      </c>
      <c r="Q594" s="2">
        <f>'ZBud Extract Monthly'!E593</f>
        <v>557.5</v>
      </c>
      <c r="R594" s="2">
        <f>'ZBud Extract Monthly'!F593</f>
        <v>357.3</v>
      </c>
      <c r="S594" s="2">
        <f>'ZBud Extract Monthly'!G593</f>
        <v>716.9</v>
      </c>
      <c r="T594" s="2">
        <f>'NRL Extract'!D593</f>
        <v>2.6209999999999991</v>
      </c>
      <c r="U594" s="2">
        <f>'ZBud Extract Monthly'!H593</f>
        <v>1435.1</v>
      </c>
      <c r="V594" s="2">
        <f>'ZBud Extract Monthly'!U593</f>
        <v>362.32</v>
      </c>
      <c r="W594" s="2">
        <f>'ZBud Extract Monthly'!O593</f>
        <v>307.27</v>
      </c>
      <c r="X594" s="2">
        <f>'ZBud Extract Monthly'!N593</f>
        <v>89.14</v>
      </c>
      <c r="Y594" s="2">
        <f>'Strm Hydr Analysis'!F597</f>
        <v>39057.500826446267</v>
      </c>
      <c r="Z594" s="2"/>
      <c r="AA594" s="2"/>
      <c r="AB594" s="2"/>
      <c r="AC594" s="2"/>
      <c r="AD594" s="2"/>
      <c r="AE594" s="2"/>
      <c r="AF594" s="2"/>
    </row>
    <row r="595" spans="2:32" x14ac:dyDescent="0.3">
      <c r="B595">
        <f t="shared" si="18"/>
        <v>2038</v>
      </c>
      <c r="C595">
        <f t="shared" si="19"/>
        <v>11</v>
      </c>
      <c r="D595">
        <f t="shared" si="20"/>
        <v>2039</v>
      </c>
      <c r="E595" s="2">
        <f>'Divs Extract'!D594+'ZBud Extract Monthly'!O594</f>
        <v>401.99302611367131</v>
      </c>
      <c r="F595" s="2">
        <f>'Strm Hydr Analysis'!D598</f>
        <v>37053.044628099182</v>
      </c>
      <c r="G595" s="2">
        <f>'Strm Hydr Analysis'!E598</f>
        <v>1472.7867768595042</v>
      </c>
      <c r="H595" s="2"/>
      <c r="I595" s="2"/>
      <c r="J595" s="2"/>
      <c r="K595" s="2">
        <f>'ZBud Extract Monthly'!C594</f>
        <v>4779.3999999999996</v>
      </c>
      <c r="L595" s="2">
        <f>'ZBud Extract Monthly'!K594</f>
        <v>1653.4</v>
      </c>
      <c r="M595" s="2">
        <f>'ZBud Extract Monthly'!L594</f>
        <v>27.9</v>
      </c>
      <c r="N595" s="2">
        <f>'ZBud Extract Monthly'!M594</f>
        <v>919</v>
      </c>
      <c r="O595" s="2">
        <f>'ZBud Extract Monthly'!V594</f>
        <v>948.08</v>
      </c>
      <c r="P595" s="2">
        <f>'ZBud Extract Monthly'!D594</f>
        <v>1868</v>
      </c>
      <c r="Q595" s="2">
        <f>'ZBud Extract Monthly'!E594</f>
        <v>761.2</v>
      </c>
      <c r="R595" s="2">
        <f>'ZBud Extract Monthly'!F594</f>
        <v>213.6</v>
      </c>
      <c r="S595" s="2">
        <f>'ZBud Extract Monthly'!G594</f>
        <v>1708.4</v>
      </c>
      <c r="T595" s="2">
        <f>'NRL Extract'!D594</f>
        <v>1.9629999999999996</v>
      </c>
      <c r="U595" s="2">
        <f>'ZBud Extract Monthly'!H594</f>
        <v>1567.5</v>
      </c>
      <c r="V595" s="2">
        <f>'ZBud Extract Monthly'!U594</f>
        <v>255.4</v>
      </c>
      <c r="W595" s="2">
        <f>'ZBud Extract Monthly'!O594</f>
        <v>297.36</v>
      </c>
      <c r="X595" s="2">
        <f>'ZBud Extract Monthly'!N594</f>
        <v>55.18</v>
      </c>
      <c r="Y595" s="2">
        <f>'Strm Hydr Analysis'!F598</f>
        <v>38029.844628099185</v>
      </c>
      <c r="Z595" s="2"/>
      <c r="AA595" s="2"/>
      <c r="AB595" s="2"/>
      <c r="AC595" s="2"/>
      <c r="AD595" s="2"/>
      <c r="AE595" s="2"/>
      <c r="AF595" s="2"/>
    </row>
    <row r="596" spans="2:32" x14ac:dyDescent="0.3">
      <c r="B596">
        <f t="shared" si="18"/>
        <v>2038</v>
      </c>
      <c r="C596">
        <f t="shared" si="19"/>
        <v>12</v>
      </c>
      <c r="D596">
        <f t="shared" si="20"/>
        <v>2039</v>
      </c>
      <c r="E596" s="2">
        <f>'Divs Extract'!D595+'ZBud Extract Monthly'!O595</f>
        <v>393.68379310344824</v>
      </c>
      <c r="F596" s="2">
        <f>'Strm Hydr Analysis'!D599</f>
        <v>38310.604958677686</v>
      </c>
      <c r="G596" s="2">
        <f>'Strm Hydr Analysis'!E599</f>
        <v>2286.5851239669423</v>
      </c>
      <c r="H596" s="2"/>
      <c r="I596" s="2"/>
      <c r="J596" s="2"/>
      <c r="K596" s="2">
        <f>'ZBud Extract Monthly'!C595</f>
        <v>8040.8</v>
      </c>
      <c r="L596" s="2">
        <f>'ZBud Extract Monthly'!K595</f>
        <v>737.2</v>
      </c>
      <c r="M596" s="2">
        <f>'ZBud Extract Monthly'!L595</f>
        <v>23.4</v>
      </c>
      <c r="N596" s="2">
        <f>'ZBud Extract Monthly'!M595</f>
        <v>836.1</v>
      </c>
      <c r="O596" s="2">
        <f>'ZBud Extract Monthly'!V595</f>
        <v>1137.31</v>
      </c>
      <c r="P596" s="2">
        <f>'ZBud Extract Monthly'!D595</f>
        <v>1560.1</v>
      </c>
      <c r="Q596" s="2">
        <f>'ZBud Extract Monthly'!E595</f>
        <v>673.6</v>
      </c>
      <c r="R596" s="2">
        <f>'ZBud Extract Monthly'!F595</f>
        <v>157.4</v>
      </c>
      <c r="S596" s="2">
        <f>'ZBud Extract Monthly'!G595</f>
        <v>2206.8000000000002</v>
      </c>
      <c r="T596" s="2">
        <f>'NRL Extract'!D595</f>
        <v>1.2530000000000003</v>
      </c>
      <c r="U596" s="2">
        <f>'ZBud Extract Monthly'!H595</f>
        <v>2424.8000000000002</v>
      </c>
      <c r="V596" s="2">
        <f>'ZBud Extract Monthly'!U595</f>
        <v>700.63</v>
      </c>
      <c r="W596" s="2">
        <f>'ZBud Extract Monthly'!O595</f>
        <v>307.27</v>
      </c>
      <c r="X596" s="2">
        <f>'ZBud Extract Monthly'!N595</f>
        <v>52.1</v>
      </c>
      <c r="Y596" s="2">
        <f>'Strm Hydr Analysis'!F599</f>
        <v>39648.515702479337</v>
      </c>
      <c r="Z596" s="2"/>
      <c r="AA596" s="2"/>
      <c r="AB596" s="2"/>
      <c r="AC596" s="2"/>
      <c r="AD596" s="2"/>
      <c r="AE596" s="2"/>
      <c r="AF596" s="2"/>
    </row>
    <row r="597" spans="2:32" x14ac:dyDescent="0.3">
      <c r="B597">
        <f t="shared" si="18"/>
        <v>2039</v>
      </c>
      <c r="C597">
        <f t="shared" si="19"/>
        <v>1</v>
      </c>
      <c r="D597">
        <f t="shared" si="20"/>
        <v>2039</v>
      </c>
      <c r="E597" s="2">
        <f>'Divs Extract'!D596+'ZBud Extract Monthly'!O596</f>
        <v>396.60386773547094</v>
      </c>
      <c r="F597" s="2">
        <f>'Strm Hydr Analysis'!D600</f>
        <v>38052.932231404957</v>
      </c>
      <c r="G597" s="2">
        <f>'Strm Hydr Analysis'!E600</f>
        <v>1274.9157024793381</v>
      </c>
      <c r="H597" s="2"/>
      <c r="I597" s="2"/>
      <c r="J597" s="2"/>
      <c r="K597" s="2">
        <f>'ZBud Extract Monthly'!C596</f>
        <v>5105.3999999999996</v>
      </c>
      <c r="L597" s="2">
        <f>'ZBud Extract Monthly'!K596</f>
        <v>1825.2</v>
      </c>
      <c r="M597" s="2">
        <f>'ZBud Extract Monthly'!L596</f>
        <v>18.899999999999999</v>
      </c>
      <c r="N597" s="2">
        <f>'ZBud Extract Monthly'!M596</f>
        <v>861</v>
      </c>
      <c r="O597" s="2">
        <f>'ZBud Extract Monthly'!V596</f>
        <v>1540.22</v>
      </c>
      <c r="P597" s="2">
        <f>'ZBud Extract Monthly'!D596</f>
        <v>2070.6</v>
      </c>
      <c r="Q597" s="2">
        <f>'ZBud Extract Monthly'!E596</f>
        <v>812.8</v>
      </c>
      <c r="R597" s="2">
        <f>'ZBud Extract Monthly'!F596</f>
        <v>203.7</v>
      </c>
      <c r="S597" s="2">
        <f>'ZBud Extract Monthly'!G596</f>
        <v>2989</v>
      </c>
      <c r="T597" s="2">
        <f>'NRL Extract'!D596</f>
        <v>1.506</v>
      </c>
      <c r="U597" s="2">
        <f>'ZBud Extract Monthly'!H596</f>
        <v>2062.6</v>
      </c>
      <c r="V597" s="2">
        <f>'ZBud Extract Monthly'!U596</f>
        <v>133.76</v>
      </c>
      <c r="W597" s="2">
        <f>'ZBud Extract Monthly'!O596</f>
        <v>307.27</v>
      </c>
      <c r="X597" s="2">
        <f>'ZBud Extract Monthly'!N596</f>
        <v>50.48</v>
      </c>
      <c r="Y597" s="2">
        <f>'Strm Hydr Analysis'!F600</f>
        <v>39142.571900826435</v>
      </c>
      <c r="Z597" s="2"/>
      <c r="AA597" s="2"/>
      <c r="AB597" s="2"/>
      <c r="AC597" s="2"/>
      <c r="AD597" s="2"/>
      <c r="AE597" s="2"/>
      <c r="AF597" s="2"/>
    </row>
    <row r="598" spans="2:32" x14ac:dyDescent="0.3">
      <c r="B598">
        <f t="shared" si="18"/>
        <v>2039</v>
      </c>
      <c r="C598">
        <f t="shared" si="19"/>
        <v>2</v>
      </c>
      <c r="D598">
        <f t="shared" si="20"/>
        <v>2039</v>
      </c>
      <c r="E598" s="2">
        <f>'Divs Extract'!D597+'ZBud Extract Monthly'!O597</f>
        <v>361.26272727272726</v>
      </c>
      <c r="F598" s="2">
        <f>'Strm Hydr Analysis'!D601</f>
        <v>34583.642975206603</v>
      </c>
      <c r="G598" s="2">
        <f>'Strm Hydr Analysis'!E601</f>
        <v>3239.46446280992</v>
      </c>
      <c r="H598" s="2"/>
      <c r="I598" s="2"/>
      <c r="J598" s="2"/>
      <c r="K598" s="2">
        <f>'ZBud Extract Monthly'!C597</f>
        <v>14224.2</v>
      </c>
      <c r="L598" s="2">
        <f>'ZBud Extract Monthly'!K597</f>
        <v>564.5</v>
      </c>
      <c r="M598" s="2">
        <f>'ZBud Extract Monthly'!L597</f>
        <v>18.899999999999999</v>
      </c>
      <c r="N598" s="2">
        <f>'ZBud Extract Monthly'!M597</f>
        <v>0</v>
      </c>
      <c r="O598" s="2">
        <f>'ZBud Extract Monthly'!V597</f>
        <v>1487.03</v>
      </c>
      <c r="P598" s="2">
        <f>'ZBud Extract Monthly'!D597</f>
        <v>2625.5</v>
      </c>
      <c r="Q598" s="2">
        <f>'ZBud Extract Monthly'!E597</f>
        <v>1033.0999999999999</v>
      </c>
      <c r="R598" s="2">
        <f>'ZBud Extract Monthly'!F597</f>
        <v>267.5</v>
      </c>
      <c r="S598" s="2">
        <f>'ZBud Extract Monthly'!G597</f>
        <v>4152.3999999999996</v>
      </c>
      <c r="T598" s="2">
        <f>'NRL Extract'!D597</f>
        <v>1.1609999999999994</v>
      </c>
      <c r="U598" s="2">
        <f>'ZBud Extract Monthly'!H597</f>
        <v>3700.2</v>
      </c>
      <c r="V598" s="2">
        <f>'ZBud Extract Monthly'!U597</f>
        <v>153.58000000000001</v>
      </c>
      <c r="W598" s="2">
        <f>'ZBud Extract Monthly'!O597</f>
        <v>277.52999999999997</v>
      </c>
      <c r="X598" s="2">
        <f>'ZBud Extract Monthly'!N597</f>
        <v>41.95</v>
      </c>
      <c r="Y598" s="2">
        <f>'Strm Hydr Analysis'!F601</f>
        <v>36211.656198347111</v>
      </c>
      <c r="Z598" s="2"/>
      <c r="AA598" s="2"/>
      <c r="AB598" s="2"/>
      <c r="AC598" s="2"/>
      <c r="AD598" s="2"/>
      <c r="AE598" s="2"/>
      <c r="AF598" s="2"/>
    </row>
    <row r="599" spans="2:32" x14ac:dyDescent="0.3">
      <c r="B599">
        <f t="shared" si="18"/>
        <v>2039</v>
      </c>
      <c r="C599">
        <f t="shared" si="19"/>
        <v>3</v>
      </c>
      <c r="D599">
        <f t="shared" si="20"/>
        <v>2039</v>
      </c>
      <c r="E599" s="2">
        <f>'Divs Extract'!D598+'ZBud Extract Monthly'!O598</f>
        <v>425.49928611579537</v>
      </c>
      <c r="F599" s="2">
        <f>'Strm Hydr Analysis'!D602</f>
        <v>38818.849586776858</v>
      </c>
      <c r="G599" s="2">
        <f>'Strm Hydr Analysis'!E602</f>
        <v>18949.130578512395</v>
      </c>
      <c r="H599" s="2"/>
      <c r="I599" s="2"/>
      <c r="J599" s="2"/>
      <c r="K599" s="2">
        <f>'ZBud Extract Monthly'!C598</f>
        <v>65715.600000000006</v>
      </c>
      <c r="L599" s="2">
        <f>'ZBud Extract Monthly'!K598</f>
        <v>0</v>
      </c>
      <c r="M599" s="2">
        <f>'ZBud Extract Monthly'!L598</f>
        <v>22.5</v>
      </c>
      <c r="N599" s="2">
        <f>'ZBud Extract Monthly'!M598</f>
        <v>0</v>
      </c>
      <c r="O599" s="2">
        <f>'ZBud Extract Monthly'!V598</f>
        <v>4625.63</v>
      </c>
      <c r="P599" s="2">
        <f>'ZBud Extract Monthly'!D598</f>
        <v>2237.4</v>
      </c>
      <c r="Q599" s="2">
        <f>'ZBud Extract Monthly'!E598</f>
        <v>930.4</v>
      </c>
      <c r="R599" s="2">
        <f>'ZBud Extract Monthly'!F598</f>
        <v>329</v>
      </c>
      <c r="S599" s="2">
        <f>'ZBud Extract Monthly'!G598</f>
        <v>3966.4</v>
      </c>
      <c r="T599" s="2">
        <f>'NRL Extract'!D598</f>
        <v>1.7869999999999993</v>
      </c>
      <c r="U599" s="2">
        <f>'ZBud Extract Monthly'!H598</f>
        <v>31275.4</v>
      </c>
      <c r="V599" s="2">
        <f>'ZBud Extract Monthly'!U598</f>
        <v>381.31</v>
      </c>
      <c r="W599" s="2">
        <f>'ZBud Extract Monthly'!O598</f>
        <v>307.27</v>
      </c>
      <c r="X599" s="2">
        <f>'ZBud Extract Monthly'!N598</f>
        <v>54.48</v>
      </c>
      <c r="Y599" s="2">
        <f>'Strm Hydr Analysis'!F602</f>
        <v>45877.824793388419</v>
      </c>
      <c r="Z599" s="2"/>
      <c r="AA599" s="2"/>
      <c r="AB599" s="2"/>
      <c r="AC599" s="2"/>
      <c r="AD599" s="2"/>
      <c r="AE599" s="2"/>
      <c r="AF599" s="2"/>
    </row>
    <row r="600" spans="2:32" x14ac:dyDescent="0.3">
      <c r="B600">
        <f t="shared" si="18"/>
        <v>2039</v>
      </c>
      <c r="C600">
        <f t="shared" si="19"/>
        <v>4</v>
      </c>
      <c r="D600">
        <f t="shared" si="20"/>
        <v>2039</v>
      </c>
      <c r="E600" s="2">
        <f>'Divs Extract'!D599+'ZBud Extract Monthly'!O599</f>
        <v>440.84948497854077</v>
      </c>
      <c r="F600" s="2">
        <f>'Strm Hydr Analysis'!D603</f>
        <v>37102.591735537193</v>
      </c>
      <c r="G600" s="2">
        <f>'Strm Hydr Analysis'!E603</f>
        <v>888.69421487603336</v>
      </c>
      <c r="H600" s="2"/>
      <c r="I600" s="2"/>
      <c r="J600" s="2"/>
      <c r="K600" s="2">
        <f>'ZBud Extract Monthly'!C599</f>
        <v>2635.2</v>
      </c>
      <c r="L600" s="2">
        <f>'ZBud Extract Monthly'!K599</f>
        <v>2142.4</v>
      </c>
      <c r="M600" s="2">
        <f>'ZBud Extract Monthly'!L599</f>
        <v>21.7</v>
      </c>
      <c r="N600" s="2">
        <f>'ZBud Extract Monthly'!M599</f>
        <v>0</v>
      </c>
      <c r="O600" s="2">
        <f>'ZBud Extract Monthly'!V599</f>
        <v>3434.68</v>
      </c>
      <c r="P600" s="2">
        <f>'ZBud Extract Monthly'!D599</f>
        <v>3311.9</v>
      </c>
      <c r="Q600" s="2">
        <f>'ZBud Extract Monthly'!E599</f>
        <v>1058.9000000000001</v>
      </c>
      <c r="R600" s="2">
        <f>'ZBud Extract Monthly'!F599</f>
        <v>636.9</v>
      </c>
      <c r="S600" s="2">
        <f>'ZBud Extract Monthly'!G599</f>
        <v>5294.4</v>
      </c>
      <c r="T600" s="2">
        <f>'NRL Extract'!D599</f>
        <v>1.8729999999999998</v>
      </c>
      <c r="U600" s="2">
        <f>'ZBud Extract Monthly'!H599</f>
        <v>4423.6000000000004</v>
      </c>
      <c r="V600" s="2">
        <f>'ZBud Extract Monthly'!U599</f>
        <v>88.34</v>
      </c>
      <c r="W600" s="2">
        <f>'ZBud Extract Monthly'!O599</f>
        <v>297.36</v>
      </c>
      <c r="X600" s="2">
        <f>'ZBud Extract Monthly'!N599</f>
        <v>70.8</v>
      </c>
      <c r="Y600" s="2">
        <f>'Strm Hydr Analysis'!F603</f>
        <v>38516.687603305785</v>
      </c>
      <c r="Z600" s="2"/>
      <c r="AA600" s="2"/>
      <c r="AB600" s="2"/>
      <c r="AC600" s="2"/>
      <c r="AD600" s="2"/>
      <c r="AE600" s="2"/>
      <c r="AF600" s="2"/>
    </row>
    <row r="601" spans="2:32" x14ac:dyDescent="0.3">
      <c r="B601">
        <f t="shared" si="18"/>
        <v>2039</v>
      </c>
      <c r="C601">
        <f t="shared" si="19"/>
        <v>5</v>
      </c>
      <c r="D601">
        <f t="shared" si="20"/>
        <v>2039</v>
      </c>
      <c r="E601" s="2">
        <f>'Divs Extract'!D600+'ZBud Extract Monthly'!O600</f>
        <v>502.71188861985468</v>
      </c>
      <c r="F601" s="2">
        <f>'Strm Hydr Analysis'!D604</f>
        <v>38443.319008264465</v>
      </c>
      <c r="G601" s="2">
        <f>'Strm Hydr Analysis'!E604</f>
        <v>1229.4743801652885</v>
      </c>
      <c r="H601" s="2"/>
      <c r="I601" s="2"/>
      <c r="J601" s="2"/>
      <c r="K601" s="2">
        <f>'ZBud Extract Monthly'!C600</f>
        <v>4965.4000000000005</v>
      </c>
      <c r="L601" s="2">
        <f>'ZBud Extract Monthly'!K600</f>
        <v>5810.1</v>
      </c>
      <c r="M601" s="2">
        <f>'ZBud Extract Monthly'!L600</f>
        <v>33.9</v>
      </c>
      <c r="N601" s="2">
        <f>'ZBud Extract Monthly'!M600</f>
        <v>0</v>
      </c>
      <c r="O601" s="2">
        <f>'ZBud Extract Monthly'!V600</f>
        <v>1924.72</v>
      </c>
      <c r="P601" s="2">
        <f>'ZBud Extract Monthly'!D600</f>
        <v>4820.3</v>
      </c>
      <c r="Q601" s="2">
        <f>'ZBud Extract Monthly'!E600</f>
        <v>883.3</v>
      </c>
      <c r="R601" s="2">
        <f>'ZBud Extract Monthly'!F600</f>
        <v>558.1</v>
      </c>
      <c r="S601" s="2">
        <f>'ZBud Extract Monthly'!G600</f>
        <v>3469.9</v>
      </c>
      <c r="T601" s="2">
        <f>'NRL Extract'!D600</f>
        <v>3.7349999999999999</v>
      </c>
      <c r="U601" s="2">
        <f>'ZBud Extract Monthly'!H600</f>
        <v>1880.9</v>
      </c>
      <c r="V601" s="2">
        <f>'ZBud Extract Monthly'!U600</f>
        <v>181.06</v>
      </c>
      <c r="W601" s="2">
        <f>'ZBud Extract Monthly'!O600</f>
        <v>307.27</v>
      </c>
      <c r="X601" s="2">
        <f>'ZBud Extract Monthly'!N600</f>
        <v>137.94</v>
      </c>
      <c r="Y601" s="2">
        <f>'Strm Hydr Analysis'!F604</f>
        <v>39674.320661157035</v>
      </c>
      <c r="Z601" s="2"/>
      <c r="AA601" s="2"/>
      <c r="AB601" s="2"/>
      <c r="AC601" s="2"/>
      <c r="AD601" s="2"/>
      <c r="AE601" s="2"/>
      <c r="AF601" s="2"/>
    </row>
    <row r="602" spans="2:32" x14ac:dyDescent="0.3">
      <c r="B602">
        <f t="shared" si="18"/>
        <v>2039</v>
      </c>
      <c r="C602">
        <f t="shared" si="19"/>
        <v>6</v>
      </c>
      <c r="D602">
        <f t="shared" si="20"/>
        <v>2039</v>
      </c>
      <c r="E602" s="2">
        <f>'Divs Extract'!D601+'ZBud Extract Monthly'!O601</f>
        <v>528.95657469077071</v>
      </c>
      <c r="F602" s="2">
        <f>'Strm Hydr Analysis'!D605</f>
        <v>37098.68429752066</v>
      </c>
      <c r="G602" s="2">
        <f>'Strm Hydr Analysis'!E605</f>
        <v>1590.5057851239674</v>
      </c>
      <c r="H602" s="2"/>
      <c r="I602" s="2"/>
      <c r="J602" s="2"/>
      <c r="K602" s="2">
        <f>'ZBud Extract Monthly'!C601</f>
        <v>3034.6</v>
      </c>
      <c r="L602" s="2">
        <f>'ZBud Extract Monthly'!K601</f>
        <v>7328.9</v>
      </c>
      <c r="M602" s="2">
        <f>'ZBud Extract Monthly'!L601</f>
        <v>42.6</v>
      </c>
      <c r="N602" s="2">
        <f>'ZBud Extract Monthly'!M601</f>
        <v>1078.4000000000001</v>
      </c>
      <c r="O602" s="2">
        <f>'ZBud Extract Monthly'!V601</f>
        <v>1132.96</v>
      </c>
      <c r="P602" s="2">
        <f>'ZBud Extract Monthly'!D601</f>
        <v>6074.3</v>
      </c>
      <c r="Q602" s="2">
        <f>'ZBud Extract Monthly'!E601</f>
        <v>503.2</v>
      </c>
      <c r="R602" s="2">
        <f>'ZBud Extract Monthly'!F601</f>
        <v>430.8</v>
      </c>
      <c r="S602" s="2">
        <f>'ZBud Extract Monthly'!G601</f>
        <v>1943.4</v>
      </c>
      <c r="T602" s="2">
        <f>'NRL Extract'!D601</f>
        <v>4.2240000000000002</v>
      </c>
      <c r="U602" s="2">
        <f>'ZBud Extract Monthly'!H601</f>
        <v>1701.0000000000002</v>
      </c>
      <c r="V602" s="2">
        <f>'ZBud Extract Monthly'!U601</f>
        <v>407.67</v>
      </c>
      <c r="W602" s="2">
        <f>'ZBud Extract Monthly'!O601</f>
        <v>297.36</v>
      </c>
      <c r="X602" s="2">
        <f>'ZBud Extract Monthly'!N601</f>
        <v>155</v>
      </c>
      <c r="Y602" s="2">
        <f>'Strm Hydr Analysis'!F605</f>
        <v>38104.800000000003</v>
      </c>
      <c r="Z602" s="2"/>
      <c r="AA602" s="2"/>
      <c r="AB602" s="2"/>
      <c r="AC602" s="2"/>
      <c r="AD602" s="2"/>
      <c r="AE602" s="2"/>
      <c r="AF602" s="2"/>
    </row>
    <row r="603" spans="2:32" x14ac:dyDescent="0.3">
      <c r="B603">
        <f t="shared" si="18"/>
        <v>2039</v>
      </c>
      <c r="C603">
        <f t="shared" si="19"/>
        <v>7</v>
      </c>
      <c r="D603">
        <f t="shared" si="20"/>
        <v>2039</v>
      </c>
      <c r="E603" s="2">
        <f>'Divs Extract'!D602+'ZBud Extract Monthly'!O602</f>
        <v>572.90805956171573</v>
      </c>
      <c r="F603" s="2">
        <f>'Strm Hydr Analysis'!D606</f>
        <v>37679.385123966953</v>
      </c>
      <c r="G603" s="2">
        <f>'Strm Hydr Analysis'!E606</f>
        <v>856.52231404958707</v>
      </c>
      <c r="H603" s="2"/>
      <c r="I603" s="2"/>
      <c r="J603" s="2"/>
      <c r="K603" s="2">
        <f>'ZBud Extract Monthly'!C602</f>
        <v>0</v>
      </c>
      <c r="L603" s="2">
        <f>'ZBud Extract Monthly'!K602</f>
        <v>7122.7999999999993</v>
      </c>
      <c r="M603" s="2">
        <f>'ZBud Extract Monthly'!L602</f>
        <v>60.8</v>
      </c>
      <c r="N603" s="2">
        <f>'ZBud Extract Monthly'!M602</f>
        <v>712.8</v>
      </c>
      <c r="O603" s="2">
        <f>'ZBud Extract Monthly'!V602</f>
        <v>1151.3599999999999</v>
      </c>
      <c r="P603" s="2">
        <f>'ZBud Extract Monthly'!D602</f>
        <v>6173.1</v>
      </c>
      <c r="Q603" s="2">
        <f>'ZBud Extract Monthly'!E602</f>
        <v>566.79999999999995</v>
      </c>
      <c r="R603" s="2">
        <f>'ZBud Extract Monthly'!F602</f>
        <v>755.2</v>
      </c>
      <c r="S603" s="2">
        <f>'ZBud Extract Monthly'!G602</f>
        <v>1351.6</v>
      </c>
      <c r="T603" s="2">
        <f>'NRL Extract'!D602</f>
        <v>5.363999999999999</v>
      </c>
      <c r="U603" s="2">
        <f>'ZBud Extract Monthly'!H602</f>
        <v>1680.7999999999997</v>
      </c>
      <c r="V603" s="2">
        <f>'ZBud Extract Monthly'!U602</f>
        <v>425.64</v>
      </c>
      <c r="W603" s="2">
        <f>'ZBud Extract Monthly'!O602</f>
        <v>307.27</v>
      </c>
      <c r="X603" s="2">
        <f>'ZBud Extract Monthly'!N602</f>
        <v>181.81</v>
      </c>
      <c r="Y603" s="2">
        <f>'Strm Hydr Analysis'!F606</f>
        <v>38616.65454545457</v>
      </c>
      <c r="Z603" s="2"/>
      <c r="AA603" s="2"/>
      <c r="AB603" s="2"/>
      <c r="AC603" s="2"/>
      <c r="AD603" s="2"/>
      <c r="AE603" s="2"/>
      <c r="AF603" s="2"/>
    </row>
    <row r="604" spans="2:32" x14ac:dyDescent="0.3">
      <c r="B604">
        <f t="shared" si="18"/>
        <v>2039</v>
      </c>
      <c r="C604">
        <f t="shared" si="19"/>
        <v>8</v>
      </c>
      <c r="D604">
        <f t="shared" si="20"/>
        <v>2039</v>
      </c>
      <c r="E604" s="2">
        <f>'Divs Extract'!D603+'ZBud Extract Monthly'!O603</f>
        <v>575.33972040452113</v>
      </c>
      <c r="F604" s="2">
        <f>'Strm Hydr Analysis'!D607</f>
        <v>38494.909090909081</v>
      </c>
      <c r="G604" s="2">
        <f>'Strm Hydr Analysis'!E607</f>
        <v>856.52231404958707</v>
      </c>
      <c r="H604" s="2"/>
      <c r="I604" s="2"/>
      <c r="J604" s="2"/>
      <c r="K604" s="2">
        <f>'ZBud Extract Monthly'!C603</f>
        <v>282</v>
      </c>
      <c r="L604" s="2">
        <f>'ZBud Extract Monthly'!K603</f>
        <v>5280.6</v>
      </c>
      <c r="M604" s="2">
        <f>'ZBud Extract Monthly'!L603</f>
        <v>75.599999999999994</v>
      </c>
      <c r="N604" s="2">
        <f>'ZBud Extract Monthly'!M603</f>
        <v>0</v>
      </c>
      <c r="O604" s="2">
        <f>'ZBud Extract Monthly'!V603</f>
        <v>938.39</v>
      </c>
      <c r="P604" s="2">
        <f>'ZBud Extract Monthly'!D603</f>
        <v>4831</v>
      </c>
      <c r="Q604" s="2">
        <f>'ZBud Extract Monthly'!E603</f>
        <v>415.9</v>
      </c>
      <c r="R604" s="2">
        <f>'ZBud Extract Monthly'!F603</f>
        <v>523.4</v>
      </c>
      <c r="S604" s="2">
        <f>'ZBud Extract Monthly'!G603</f>
        <v>628.4</v>
      </c>
      <c r="T604" s="2">
        <f>'NRL Extract'!D603</f>
        <v>5.0670000000000002</v>
      </c>
      <c r="U604" s="2">
        <f>'ZBud Extract Monthly'!H603</f>
        <v>1499.7</v>
      </c>
      <c r="V604" s="2">
        <f>'ZBud Extract Monthly'!U603</f>
        <v>398.22</v>
      </c>
      <c r="W604" s="2">
        <f>'ZBud Extract Monthly'!O603</f>
        <v>307.27</v>
      </c>
      <c r="X604" s="2">
        <f>'ZBud Extract Monthly'!N603</f>
        <v>161.69999999999999</v>
      </c>
      <c r="Y604" s="2">
        <f>'Strm Hydr Analysis'!F607</f>
        <v>39384.257851239658</v>
      </c>
      <c r="Z604" s="2"/>
      <c r="AA604" s="2"/>
      <c r="AB604" s="2"/>
      <c r="AC604" s="2"/>
      <c r="AD604" s="2"/>
      <c r="AE604" s="2"/>
      <c r="AF604" s="2"/>
    </row>
    <row r="605" spans="2:32" x14ac:dyDescent="0.3">
      <c r="B605">
        <f t="shared" si="18"/>
        <v>2039</v>
      </c>
      <c r="C605">
        <f t="shared" si="19"/>
        <v>9</v>
      </c>
      <c r="D605">
        <f t="shared" si="20"/>
        <v>2039</v>
      </c>
      <c r="E605" s="2">
        <f>'Divs Extract'!D604+'ZBud Extract Monthly'!O604</f>
        <v>574.65983087702341</v>
      </c>
      <c r="F605" s="2">
        <f>'Strm Hydr Analysis'!D608</f>
        <v>37274.995041322312</v>
      </c>
      <c r="G605" s="2">
        <f>'Strm Hydr Analysis'!E608</f>
        <v>828.89256198347141</v>
      </c>
      <c r="H605" s="2"/>
      <c r="I605" s="2"/>
      <c r="J605" s="2"/>
      <c r="K605" s="2">
        <f>'ZBud Extract Monthly'!C604</f>
        <v>41.1</v>
      </c>
      <c r="L605" s="2">
        <f>'ZBud Extract Monthly'!K604</f>
        <v>3366.3</v>
      </c>
      <c r="M605" s="2">
        <f>'ZBud Extract Monthly'!L604</f>
        <v>60.8</v>
      </c>
      <c r="N605" s="2">
        <f>'ZBud Extract Monthly'!M604</f>
        <v>1489</v>
      </c>
      <c r="O605" s="2">
        <f>'ZBud Extract Monthly'!V604</f>
        <v>784.64</v>
      </c>
      <c r="P605" s="2">
        <f>'ZBud Extract Monthly'!D604</f>
        <v>3214.4</v>
      </c>
      <c r="Q605" s="2">
        <f>'ZBud Extract Monthly'!E604</f>
        <v>298.7</v>
      </c>
      <c r="R605" s="2">
        <f>'ZBud Extract Monthly'!F604</f>
        <v>348.4</v>
      </c>
      <c r="S605" s="2">
        <f>'ZBud Extract Monthly'!G604</f>
        <v>310.5</v>
      </c>
      <c r="T605" s="2">
        <f>'NRL Extract'!D604</f>
        <v>4.1599999999999966</v>
      </c>
      <c r="U605" s="2">
        <f>'ZBud Extract Monthly'!H604</f>
        <v>1300.8999999999999</v>
      </c>
      <c r="V605" s="2">
        <f>'ZBud Extract Monthly'!U604</f>
        <v>633</v>
      </c>
      <c r="W605" s="2">
        <f>'ZBud Extract Monthly'!O604</f>
        <v>297.36</v>
      </c>
      <c r="X605" s="2">
        <f>'ZBud Extract Monthly'!N604</f>
        <v>131.71</v>
      </c>
      <c r="Y605" s="2">
        <f>'Strm Hydr Analysis'!F608</f>
        <v>38076.833057851232</v>
      </c>
      <c r="Z605" s="2"/>
      <c r="AA605" s="2"/>
      <c r="AB605" s="2"/>
      <c r="AC605" s="2"/>
      <c r="AD605" s="2"/>
      <c r="AE605" s="2"/>
      <c r="AF605" s="2"/>
    </row>
    <row r="606" spans="2:32" x14ac:dyDescent="0.3">
      <c r="B606">
        <f t="shared" si="18"/>
        <v>2039</v>
      </c>
      <c r="C606">
        <f t="shared" si="19"/>
        <v>10</v>
      </c>
      <c r="D606">
        <f t="shared" si="20"/>
        <v>2040</v>
      </c>
      <c r="E606" s="2">
        <f>'Divs Extract'!D605+'ZBud Extract Monthly'!O605</f>
        <v>495.25463356973984</v>
      </c>
      <c r="F606" s="2">
        <f>'Strm Hydr Analysis'!D609</f>
        <v>38682.128925619836</v>
      </c>
      <c r="G606" s="2">
        <f>'Strm Hydr Analysis'!E609</f>
        <v>4207.5371900826431</v>
      </c>
      <c r="H606" s="2"/>
      <c r="I606" s="2"/>
      <c r="J606" s="2"/>
      <c r="K606" s="2">
        <f>'ZBud Extract Monthly'!C605</f>
        <v>8026.9999999999991</v>
      </c>
      <c r="L606" s="2">
        <f>'ZBud Extract Monthly'!K605</f>
        <v>3922</v>
      </c>
      <c r="M606" s="2">
        <f>'ZBud Extract Monthly'!L605</f>
        <v>42.6</v>
      </c>
      <c r="N606" s="2">
        <f>'ZBud Extract Monthly'!M605</f>
        <v>1124.7</v>
      </c>
      <c r="O606" s="2">
        <f>'ZBud Extract Monthly'!V605</f>
        <v>877.64</v>
      </c>
      <c r="P606" s="2">
        <f>'ZBud Extract Monthly'!D605</f>
        <v>2673.7999999999997</v>
      </c>
      <c r="Q606" s="2">
        <f>'ZBud Extract Monthly'!E605</f>
        <v>509.8</v>
      </c>
      <c r="R606" s="2">
        <f>'ZBud Extract Monthly'!F605</f>
        <v>413</v>
      </c>
      <c r="S606" s="2">
        <f>'ZBud Extract Monthly'!G605</f>
        <v>1065.5999999999999</v>
      </c>
      <c r="T606" s="2">
        <f>'NRL Extract'!D605</f>
        <v>2.9749999999999979</v>
      </c>
      <c r="U606" s="2">
        <f>'ZBud Extract Monthly'!H605</f>
        <v>2004.0000000000002</v>
      </c>
      <c r="V606" s="2">
        <f>'ZBud Extract Monthly'!U605</f>
        <v>532.11</v>
      </c>
      <c r="W606" s="2">
        <f>'ZBud Extract Monthly'!O605</f>
        <v>307.27</v>
      </c>
      <c r="X606" s="2">
        <f>'ZBud Extract Monthly'!N605</f>
        <v>88.53</v>
      </c>
      <c r="Y606" s="2">
        <f>'Strm Hydr Analysis'!F609</f>
        <v>39794.042975206597</v>
      </c>
      <c r="Z606" s="2"/>
      <c r="AA606" s="2"/>
      <c r="AB606" s="2"/>
      <c r="AC606" s="2"/>
      <c r="AD606" s="2"/>
      <c r="AE606" s="2"/>
      <c r="AF606" s="2"/>
    </row>
    <row r="607" spans="2:32" x14ac:dyDescent="0.3">
      <c r="B607">
        <f t="shared" si="18"/>
        <v>2039</v>
      </c>
      <c r="C607">
        <f t="shared" si="19"/>
        <v>11</v>
      </c>
      <c r="D607">
        <f t="shared" si="20"/>
        <v>2040</v>
      </c>
      <c r="E607" s="2">
        <f>'Divs Extract'!D606+'ZBud Extract Monthly'!O606</f>
        <v>402.33049180327868</v>
      </c>
      <c r="F607" s="2">
        <f>'Strm Hydr Analysis'!D610</f>
        <v>37045.229752066116</v>
      </c>
      <c r="G607" s="2">
        <f>'Strm Hydr Analysis'!E610</f>
        <v>1296.0793388429745</v>
      </c>
      <c r="H607" s="2"/>
      <c r="I607" s="2"/>
      <c r="J607" s="2"/>
      <c r="K607" s="2">
        <f>'ZBud Extract Monthly'!C606</f>
        <v>4127.0999999999995</v>
      </c>
      <c r="L607" s="2">
        <f>'ZBud Extract Monthly'!K606</f>
        <v>1137.8</v>
      </c>
      <c r="M607" s="2">
        <f>'ZBud Extract Monthly'!L606</f>
        <v>26.9</v>
      </c>
      <c r="N607" s="2">
        <f>'ZBud Extract Monthly'!M606</f>
        <v>1033.9000000000001</v>
      </c>
      <c r="O607" s="2">
        <f>'ZBud Extract Monthly'!V606</f>
        <v>908.15</v>
      </c>
      <c r="P607" s="2">
        <f>'ZBud Extract Monthly'!D606</f>
        <v>2239.6</v>
      </c>
      <c r="Q607" s="2">
        <f>'ZBud Extract Monthly'!E606</f>
        <v>749.8</v>
      </c>
      <c r="R607" s="2">
        <f>'ZBud Extract Monthly'!F606</f>
        <v>278.2</v>
      </c>
      <c r="S607" s="2">
        <f>'ZBud Extract Monthly'!G606</f>
        <v>2848.4</v>
      </c>
      <c r="T607" s="2">
        <f>'NRL Extract'!D606</f>
        <v>1.8399999999999996</v>
      </c>
      <c r="U607" s="2">
        <f>'ZBud Extract Monthly'!H606</f>
        <v>1620.6</v>
      </c>
      <c r="V607" s="2">
        <f>'ZBud Extract Monthly'!U606</f>
        <v>244.6</v>
      </c>
      <c r="W607" s="2">
        <f>'ZBud Extract Monthly'!O606</f>
        <v>297.36</v>
      </c>
      <c r="X607" s="2">
        <f>'ZBud Extract Monthly'!N606</f>
        <v>55.79</v>
      </c>
      <c r="Y607" s="2">
        <f>'Strm Hydr Analysis'!F610</f>
        <v>37930.472727272725</v>
      </c>
      <c r="Z607" s="2"/>
      <c r="AA607" s="2"/>
      <c r="AB607" s="2"/>
      <c r="AC607" s="2"/>
      <c r="AD607" s="2"/>
      <c r="AE607" s="2"/>
      <c r="AF607" s="2"/>
    </row>
    <row r="608" spans="2:32" x14ac:dyDescent="0.3">
      <c r="B608">
        <f t="shared" si="18"/>
        <v>2039</v>
      </c>
      <c r="C608">
        <f t="shared" si="19"/>
        <v>12</v>
      </c>
      <c r="D608">
        <f t="shared" si="20"/>
        <v>2040</v>
      </c>
      <c r="E608" s="2">
        <f>'Divs Extract'!D607+'ZBud Extract Monthly'!O607</f>
        <v>397.04644817073176</v>
      </c>
      <c r="F608" s="2">
        <f>'Strm Hydr Analysis'!D611</f>
        <v>38362.175206611573</v>
      </c>
      <c r="G608" s="2">
        <f>'Strm Hydr Analysis'!E611</f>
        <v>3254.181818181818</v>
      </c>
      <c r="H608" s="2"/>
      <c r="I608" s="2"/>
      <c r="J608" s="2"/>
      <c r="K608" s="2">
        <f>'ZBud Extract Monthly'!C607</f>
        <v>16939</v>
      </c>
      <c r="L608" s="2">
        <f>'ZBud Extract Monthly'!K607</f>
        <v>1311.7</v>
      </c>
      <c r="M608" s="2">
        <f>'ZBud Extract Monthly'!L607</f>
        <v>22.6</v>
      </c>
      <c r="N608" s="2">
        <f>'ZBud Extract Monthly'!M607</f>
        <v>886.1</v>
      </c>
      <c r="O608" s="2">
        <f>'ZBud Extract Monthly'!V607</f>
        <v>1015.06</v>
      </c>
      <c r="P608" s="2">
        <f>'ZBud Extract Monthly'!D607</f>
        <v>1381.2</v>
      </c>
      <c r="Q608" s="2">
        <f>'ZBud Extract Monthly'!E607</f>
        <v>502.7</v>
      </c>
      <c r="R608" s="2">
        <f>'ZBud Extract Monthly'!F607</f>
        <v>158.4</v>
      </c>
      <c r="S608" s="2">
        <f>'ZBud Extract Monthly'!G607</f>
        <v>2457.5</v>
      </c>
      <c r="T608" s="2">
        <f>'NRL Extract'!D607</f>
        <v>1.3190000000000002</v>
      </c>
      <c r="U608" s="2">
        <f>'ZBud Extract Monthly'!H607</f>
        <v>3172.2</v>
      </c>
      <c r="V608" s="2">
        <f>'ZBud Extract Monthly'!U607</f>
        <v>455.84</v>
      </c>
      <c r="W608" s="2">
        <f>'ZBud Extract Monthly'!O607</f>
        <v>307.27</v>
      </c>
      <c r="X608" s="2">
        <f>'ZBud Extract Monthly'!N607</f>
        <v>51.61</v>
      </c>
      <c r="Y608" s="2">
        <f>'Strm Hydr Analysis'!F611</f>
        <v>39914.737190082647</v>
      </c>
      <c r="Z608" s="2"/>
      <c r="AA608" s="2"/>
      <c r="AB608" s="2"/>
      <c r="AC608" s="2"/>
      <c r="AD608" s="2"/>
      <c r="AE608" s="2"/>
      <c r="AF608" s="2"/>
    </row>
    <row r="609" spans="2:32" x14ac:dyDescent="0.3">
      <c r="B609">
        <f t="shared" si="18"/>
        <v>2040</v>
      </c>
      <c r="C609">
        <f t="shared" si="19"/>
        <v>1</v>
      </c>
      <c r="D609">
        <f t="shared" si="20"/>
        <v>2040</v>
      </c>
      <c r="E609" s="2">
        <f>'Divs Extract'!D608+'ZBud Extract Monthly'!O608</f>
        <v>388.24638425617081</v>
      </c>
      <c r="F609" s="2">
        <f>'Strm Hydr Analysis'!D612</f>
        <v>38191.676033057855</v>
      </c>
      <c r="G609" s="2">
        <f>'Strm Hydr Analysis'!E612</f>
        <v>2479.0611570247934</v>
      </c>
      <c r="H609" s="2"/>
      <c r="I609" s="2"/>
      <c r="J609" s="2"/>
      <c r="K609" s="2">
        <f>'ZBud Extract Monthly'!C608</f>
        <v>13522.5</v>
      </c>
      <c r="L609" s="2">
        <f>'ZBud Extract Monthly'!K608</f>
        <v>343.9</v>
      </c>
      <c r="M609" s="2">
        <f>'ZBud Extract Monthly'!L608</f>
        <v>18.2</v>
      </c>
      <c r="N609" s="2">
        <f>'ZBud Extract Monthly'!M608</f>
        <v>817.7</v>
      </c>
      <c r="O609" s="2">
        <f>'ZBud Extract Monthly'!V608</f>
        <v>2241.46</v>
      </c>
      <c r="P609" s="2">
        <f>'ZBud Extract Monthly'!D608</f>
        <v>1196.1999999999998</v>
      </c>
      <c r="Q609" s="2">
        <f>'ZBud Extract Monthly'!E608</f>
        <v>459.4</v>
      </c>
      <c r="R609" s="2">
        <f>'ZBud Extract Monthly'!F608</f>
        <v>128.1</v>
      </c>
      <c r="S609" s="2">
        <f>'ZBud Extract Monthly'!G608</f>
        <v>2367.5</v>
      </c>
      <c r="T609" s="2">
        <f>'NRL Extract'!D608</f>
        <v>1.506</v>
      </c>
      <c r="U609" s="2">
        <f>'ZBud Extract Monthly'!H608</f>
        <v>9350.2999999999993</v>
      </c>
      <c r="V609" s="2">
        <f>'ZBud Extract Monthly'!U608</f>
        <v>142.52000000000001</v>
      </c>
      <c r="W609" s="2">
        <f>'ZBud Extract Monthly'!O608</f>
        <v>307.27</v>
      </c>
      <c r="X609" s="2">
        <f>'ZBud Extract Monthly'!N608</f>
        <v>50.48</v>
      </c>
      <c r="Y609" s="2">
        <f>'Strm Hydr Analysis'!F612</f>
        <v>39960.952066115715</v>
      </c>
      <c r="Z609" s="2"/>
      <c r="AA609" s="2"/>
      <c r="AB609" s="2"/>
      <c r="AC609" s="2"/>
      <c r="AD609" s="2"/>
      <c r="AE609" s="2"/>
      <c r="AF609" s="2"/>
    </row>
    <row r="610" spans="2:32" x14ac:dyDescent="0.3">
      <c r="B610">
        <f t="shared" si="18"/>
        <v>2040</v>
      </c>
      <c r="C610">
        <f t="shared" si="19"/>
        <v>2</v>
      </c>
      <c r="D610">
        <f t="shared" si="20"/>
        <v>2040</v>
      </c>
      <c r="E610" s="2">
        <f>'Divs Extract'!D609+'ZBud Extract Monthly'!O609</f>
        <v>363.03930112165659</v>
      </c>
      <c r="F610" s="2">
        <f>'Strm Hydr Analysis'!D613</f>
        <v>35996.727272727265</v>
      </c>
      <c r="G610" s="2">
        <f>'Strm Hydr Analysis'!E613</f>
        <v>11088.416528925623</v>
      </c>
      <c r="H610" s="2"/>
      <c r="I610" s="2"/>
      <c r="J610" s="2"/>
      <c r="K610" s="2">
        <f>'ZBud Extract Monthly'!C609</f>
        <v>41663.699999999997</v>
      </c>
      <c r="L610" s="2">
        <f>'ZBud Extract Monthly'!K609</f>
        <v>162</v>
      </c>
      <c r="M610" s="2">
        <f>'ZBud Extract Monthly'!L609</f>
        <v>18.2</v>
      </c>
      <c r="N610" s="2">
        <f>'ZBud Extract Monthly'!M609</f>
        <v>0</v>
      </c>
      <c r="O610" s="2">
        <f>'ZBud Extract Monthly'!V609</f>
        <v>3521.78</v>
      </c>
      <c r="P610" s="2">
        <f>'ZBud Extract Monthly'!D609</f>
        <v>2389.2000000000003</v>
      </c>
      <c r="Q610" s="2">
        <f>'ZBud Extract Monthly'!E609</f>
        <v>903.7</v>
      </c>
      <c r="R610" s="2">
        <f>'ZBud Extract Monthly'!F609</f>
        <v>268.89999999999998</v>
      </c>
      <c r="S610" s="2">
        <f>'ZBud Extract Monthly'!G609</f>
        <v>4754.3999999999996</v>
      </c>
      <c r="T610" s="2">
        <f>'NRL Extract'!D609</f>
        <v>1.1649999999999991</v>
      </c>
      <c r="U610" s="2">
        <f>'ZBud Extract Monthly'!H609</f>
        <v>22665.8</v>
      </c>
      <c r="V610" s="2">
        <f>'ZBud Extract Monthly'!U609</f>
        <v>282.5</v>
      </c>
      <c r="W610" s="2">
        <f>'ZBud Extract Monthly'!O609</f>
        <v>287.45</v>
      </c>
      <c r="X610" s="2">
        <f>'ZBud Extract Monthly'!N609</f>
        <v>44.48</v>
      </c>
      <c r="Y610" s="2">
        <f>'Strm Hydr Analysis'!F613</f>
        <v>39943.19999999999</v>
      </c>
      <c r="Z610" s="2"/>
      <c r="AA610" s="2"/>
      <c r="AB610" s="2"/>
      <c r="AC610" s="2"/>
      <c r="AD610" s="2"/>
      <c r="AE610" s="2"/>
      <c r="AF610" s="2"/>
    </row>
    <row r="611" spans="2:32" x14ac:dyDescent="0.3">
      <c r="B611">
        <f t="shared" si="18"/>
        <v>2040</v>
      </c>
      <c r="C611">
        <f t="shared" si="19"/>
        <v>3</v>
      </c>
      <c r="D611">
        <f t="shared" si="20"/>
        <v>2040</v>
      </c>
      <c r="E611" s="2">
        <f>'Divs Extract'!D610+'ZBud Extract Monthly'!O610</f>
        <v>421.38084879145583</v>
      </c>
      <c r="F611" s="2">
        <f>'Strm Hydr Analysis'!D614</f>
        <v>38012.251239669422</v>
      </c>
      <c r="G611" s="2">
        <f>'Strm Hydr Analysis'!E614</f>
        <v>3944.7669421487631</v>
      </c>
      <c r="H611" s="2"/>
      <c r="I611" s="2"/>
      <c r="J611" s="2"/>
      <c r="K611" s="2">
        <f>'ZBud Extract Monthly'!C610</f>
        <v>20760.8</v>
      </c>
      <c r="L611" s="2">
        <f>'ZBud Extract Monthly'!K610</f>
        <v>3.9</v>
      </c>
      <c r="M611" s="2">
        <f>'ZBud Extract Monthly'!L610</f>
        <v>21.7</v>
      </c>
      <c r="N611" s="2">
        <f>'ZBud Extract Monthly'!M610</f>
        <v>0</v>
      </c>
      <c r="O611" s="2">
        <f>'ZBud Extract Monthly'!V610</f>
        <v>3741.18</v>
      </c>
      <c r="P611" s="2">
        <f>'ZBud Extract Monthly'!D610</f>
        <v>2798.9</v>
      </c>
      <c r="Q611" s="2">
        <f>'ZBud Extract Monthly'!E610</f>
        <v>997.5</v>
      </c>
      <c r="R611" s="2">
        <f>'ZBud Extract Monthly'!F610</f>
        <v>477.6</v>
      </c>
      <c r="S611" s="2">
        <f>'ZBud Extract Monthly'!G610</f>
        <v>5987.2</v>
      </c>
      <c r="T611" s="2">
        <f>'NRL Extract'!D610</f>
        <v>1.7869999999999993</v>
      </c>
      <c r="U611" s="2">
        <f>'ZBud Extract Monthly'!H610</f>
        <v>11531.099999999999</v>
      </c>
      <c r="V611" s="2">
        <f>'ZBud Extract Monthly'!U610</f>
        <v>154.11000000000001</v>
      </c>
      <c r="W611" s="2">
        <f>'ZBud Extract Monthly'!O610</f>
        <v>307.27</v>
      </c>
      <c r="X611" s="2">
        <f>'ZBud Extract Monthly'!N610</f>
        <v>54.48</v>
      </c>
      <c r="Y611" s="2">
        <f>'Strm Hydr Analysis'!F614</f>
        <v>40492.522314049587</v>
      </c>
      <c r="Z611" s="2"/>
      <c r="AA611" s="2"/>
      <c r="AB611" s="2"/>
      <c r="AC611" s="2"/>
      <c r="AD611" s="2"/>
      <c r="AE611" s="2"/>
      <c r="AF611" s="2"/>
    </row>
    <row r="612" spans="2:32" x14ac:dyDescent="0.3">
      <c r="B612">
        <f t="shared" si="18"/>
        <v>2040</v>
      </c>
      <c r="C612">
        <f t="shared" si="19"/>
        <v>4</v>
      </c>
      <c r="D612">
        <f t="shared" si="20"/>
        <v>2040</v>
      </c>
      <c r="E612" s="2">
        <f>'Divs Extract'!D611+'ZBud Extract Monthly'!O611</f>
        <v>435.34938337801611</v>
      </c>
      <c r="F612" s="2">
        <f>'Strm Hydr Analysis'!D615</f>
        <v>36777.520661157025</v>
      </c>
      <c r="G612" s="2">
        <f>'Strm Hydr Analysis'!E615</f>
        <v>2197.8842975206608</v>
      </c>
      <c r="H612" s="2"/>
      <c r="I612" s="2"/>
      <c r="J612" s="2"/>
      <c r="K612" s="2">
        <f>'ZBud Extract Monthly'!C611</f>
        <v>9515.7999999999993</v>
      </c>
      <c r="L612" s="2">
        <f>'ZBud Extract Monthly'!K611</f>
        <v>2500.1</v>
      </c>
      <c r="M612" s="2">
        <f>'ZBud Extract Monthly'!L611</f>
        <v>21.7</v>
      </c>
      <c r="N612" s="2">
        <f>'ZBud Extract Monthly'!M611</f>
        <v>0</v>
      </c>
      <c r="O612" s="2">
        <f>'ZBud Extract Monthly'!V611</f>
        <v>2683.93</v>
      </c>
      <c r="P612" s="2">
        <f>'ZBud Extract Monthly'!D611</f>
        <v>3742.9</v>
      </c>
      <c r="Q612" s="2">
        <f>'ZBud Extract Monthly'!E611</f>
        <v>1243.5</v>
      </c>
      <c r="R612" s="2">
        <f>'ZBud Extract Monthly'!F611</f>
        <v>721.1</v>
      </c>
      <c r="S612" s="2">
        <f>'ZBud Extract Monthly'!G611</f>
        <v>6237.4</v>
      </c>
      <c r="T612" s="2">
        <f>'NRL Extract'!D611</f>
        <v>1.8729999999999998</v>
      </c>
      <c r="U612" s="2">
        <f>'ZBud Extract Monthly'!H611</f>
        <v>3025.3</v>
      </c>
      <c r="V612" s="2">
        <f>'ZBud Extract Monthly'!U611</f>
        <v>122.59</v>
      </c>
      <c r="W612" s="2">
        <f>'ZBud Extract Monthly'!O611</f>
        <v>297.36</v>
      </c>
      <c r="X612" s="2">
        <f>'ZBud Extract Monthly'!N611</f>
        <v>70.8</v>
      </c>
      <c r="Y612" s="2">
        <f>'Strm Hydr Analysis'!F615</f>
        <v>38308.502479338851</v>
      </c>
      <c r="Z612" s="2"/>
      <c r="AA612" s="2"/>
      <c r="AB612" s="2"/>
      <c r="AC612" s="2"/>
      <c r="AD612" s="2"/>
      <c r="AE612" s="2"/>
      <c r="AF612" s="2"/>
    </row>
    <row r="613" spans="2:32" x14ac:dyDescent="0.3">
      <c r="B613">
        <f t="shared" si="18"/>
        <v>2040</v>
      </c>
      <c r="C613">
        <f t="shared" si="19"/>
        <v>5</v>
      </c>
      <c r="D613">
        <f t="shared" si="20"/>
        <v>2040</v>
      </c>
      <c r="E613" s="2">
        <f>'Divs Extract'!D612+'ZBud Extract Monthly'!O612</f>
        <v>497.2363616792249</v>
      </c>
      <c r="F613" s="2">
        <f>'Strm Hydr Analysis'!D616</f>
        <v>38118.327272727271</v>
      </c>
      <c r="G613" s="2">
        <f>'Strm Hydr Analysis'!E616</f>
        <v>856.52231404958707</v>
      </c>
      <c r="H613" s="2"/>
      <c r="I613" s="2"/>
      <c r="J613" s="2"/>
      <c r="K613" s="2">
        <f>'ZBud Extract Monthly'!C612</f>
        <v>53.900000000000006</v>
      </c>
      <c r="L613" s="2">
        <f>'ZBud Extract Monthly'!K612</f>
        <v>8232.5999999999985</v>
      </c>
      <c r="M613" s="2">
        <f>'ZBud Extract Monthly'!L612</f>
        <v>33.9</v>
      </c>
      <c r="N613" s="2">
        <f>'ZBud Extract Monthly'!M612</f>
        <v>0</v>
      </c>
      <c r="O613" s="2">
        <f>'ZBud Extract Monthly'!V612</f>
        <v>1281.26</v>
      </c>
      <c r="P613" s="2">
        <f>'ZBud Extract Monthly'!D612</f>
        <v>6053</v>
      </c>
      <c r="Q613" s="2">
        <f>'ZBud Extract Monthly'!E612</f>
        <v>650.9</v>
      </c>
      <c r="R613" s="2">
        <f>'ZBud Extract Monthly'!F612</f>
        <v>549.79999999999995</v>
      </c>
      <c r="S613" s="2">
        <f>'ZBud Extract Monthly'!G612</f>
        <v>3170.9</v>
      </c>
      <c r="T613" s="2">
        <f>'NRL Extract'!D612</f>
        <v>3.7349999999999999</v>
      </c>
      <c r="U613" s="2">
        <f>'ZBud Extract Monthly'!H612</f>
        <v>1798.7</v>
      </c>
      <c r="V613" s="2">
        <f>'ZBud Extract Monthly'!U612</f>
        <v>305.29000000000002</v>
      </c>
      <c r="W613" s="2">
        <f>'ZBud Extract Monthly'!O612</f>
        <v>307.27</v>
      </c>
      <c r="X613" s="2">
        <f>'ZBud Extract Monthly'!N612</f>
        <v>137.94</v>
      </c>
      <c r="Y613" s="2">
        <f>'Strm Hydr Analysis'!F616</f>
        <v>39129.183471074379</v>
      </c>
      <c r="Z613" s="2"/>
      <c r="AA613" s="2"/>
      <c r="AB613" s="2"/>
      <c r="AC613" s="2"/>
      <c r="AD613" s="2"/>
      <c r="AE613" s="2"/>
      <c r="AF613" s="2"/>
    </row>
    <row r="614" spans="2:32" x14ac:dyDescent="0.3">
      <c r="B614">
        <f t="shared" si="18"/>
        <v>2040</v>
      </c>
      <c r="C614">
        <f t="shared" si="19"/>
        <v>6</v>
      </c>
      <c r="D614">
        <f t="shared" si="20"/>
        <v>2040</v>
      </c>
      <c r="E614" s="2">
        <f>'Divs Extract'!D613+'ZBud Extract Monthly'!O613</f>
        <v>528.49969084423299</v>
      </c>
      <c r="F614" s="2">
        <f>'Strm Hydr Analysis'!D617</f>
        <v>37510.869421487594</v>
      </c>
      <c r="G614" s="2">
        <f>'Strm Hydr Analysis'!E617</f>
        <v>1116.3570247933887</v>
      </c>
      <c r="H614" s="2"/>
      <c r="I614" s="2"/>
      <c r="J614" s="2"/>
      <c r="K614" s="2">
        <f>'ZBud Extract Monthly'!C613</f>
        <v>4923.8</v>
      </c>
      <c r="L614" s="2">
        <f>'ZBud Extract Monthly'!K613</f>
        <v>6888.4000000000005</v>
      </c>
      <c r="M614" s="2">
        <f>'ZBud Extract Monthly'!L613</f>
        <v>42.6</v>
      </c>
      <c r="N614" s="2">
        <f>'ZBud Extract Monthly'!M613</f>
        <v>1064</v>
      </c>
      <c r="O614" s="2">
        <f>'ZBud Extract Monthly'!V613</f>
        <v>1152.27</v>
      </c>
      <c r="P614" s="2">
        <f>'ZBud Extract Monthly'!D613</f>
        <v>5898.9</v>
      </c>
      <c r="Q614" s="2">
        <f>'ZBud Extract Monthly'!E613</f>
        <v>470</v>
      </c>
      <c r="R614" s="2">
        <f>'ZBud Extract Monthly'!F613</f>
        <v>484.8</v>
      </c>
      <c r="S614" s="2">
        <f>'ZBud Extract Monthly'!G613</f>
        <v>1280.5999999999999</v>
      </c>
      <c r="T614" s="2">
        <f>'NRL Extract'!D613</f>
        <v>4.2240000000000002</v>
      </c>
      <c r="U614" s="2">
        <f>'ZBud Extract Monthly'!H613</f>
        <v>1638.5000000000002</v>
      </c>
      <c r="V614" s="2">
        <f>'ZBud Extract Monthly'!U613</f>
        <v>387.64</v>
      </c>
      <c r="W614" s="2">
        <f>'ZBud Extract Monthly'!O613</f>
        <v>297.36</v>
      </c>
      <c r="X614" s="2">
        <f>'ZBud Extract Monthly'!N613</f>
        <v>155</v>
      </c>
      <c r="Y614" s="2">
        <f>'Strm Hydr Analysis'!F617</f>
        <v>38596.561983471067</v>
      </c>
      <c r="Z614" s="2"/>
      <c r="AA614" s="2"/>
      <c r="AB614" s="2"/>
      <c r="AC614" s="2"/>
      <c r="AD614" s="2"/>
      <c r="AE614" s="2"/>
      <c r="AF614" s="2"/>
    </row>
    <row r="615" spans="2:32" x14ac:dyDescent="0.3">
      <c r="B615">
        <f t="shared" si="18"/>
        <v>2040</v>
      </c>
      <c r="C615">
        <f t="shared" si="19"/>
        <v>7</v>
      </c>
      <c r="D615">
        <f t="shared" si="20"/>
        <v>2040</v>
      </c>
      <c r="E615" s="2">
        <f>'Divs Extract'!D614+'ZBud Extract Monthly'!O614</f>
        <v>567.47978077571679</v>
      </c>
      <c r="F615" s="2">
        <f>'Strm Hydr Analysis'!D618</f>
        <v>47590.77024793392</v>
      </c>
      <c r="G615" s="2">
        <f>'Strm Hydr Analysis'!E618</f>
        <v>856.52231404958707</v>
      </c>
      <c r="H615" s="2"/>
      <c r="I615" s="2"/>
      <c r="J615" s="2"/>
      <c r="K615" s="2">
        <f>'ZBud Extract Monthly'!C614</f>
        <v>0</v>
      </c>
      <c r="L615" s="2">
        <f>'ZBud Extract Monthly'!K614</f>
        <v>7017.9</v>
      </c>
      <c r="M615" s="2">
        <f>'ZBud Extract Monthly'!L614</f>
        <v>60.8</v>
      </c>
      <c r="N615" s="2">
        <f>'ZBud Extract Monthly'!M614</f>
        <v>715.2</v>
      </c>
      <c r="O615" s="2">
        <f>'ZBud Extract Monthly'!V614</f>
        <v>947.09</v>
      </c>
      <c r="P615" s="2">
        <f>'ZBud Extract Monthly'!D614</f>
        <v>6093.6</v>
      </c>
      <c r="Q615" s="2">
        <f>'ZBud Extract Monthly'!E614</f>
        <v>701.5</v>
      </c>
      <c r="R615" s="2">
        <f>'ZBud Extract Monthly'!F614</f>
        <v>736.9</v>
      </c>
      <c r="S615" s="2">
        <f>'ZBud Extract Monthly'!G614</f>
        <v>1434.4</v>
      </c>
      <c r="T615" s="2">
        <f>'NRL Extract'!D614</f>
        <v>5.363999999999999</v>
      </c>
      <c r="U615" s="2">
        <f>'ZBud Extract Monthly'!H614</f>
        <v>1737.9</v>
      </c>
      <c r="V615" s="2">
        <f>'ZBud Extract Monthly'!U614</f>
        <v>872.4</v>
      </c>
      <c r="W615" s="2">
        <f>'ZBud Extract Monthly'!O614</f>
        <v>307.27</v>
      </c>
      <c r="X615" s="2">
        <f>'ZBud Extract Monthly'!N614</f>
        <v>181.81</v>
      </c>
      <c r="Y615" s="2">
        <f>'Strm Hydr Analysis'!F618</f>
        <v>48502.869421487616</v>
      </c>
      <c r="Z615" s="2"/>
      <c r="AA615" s="2"/>
      <c r="AB615" s="2"/>
      <c r="AC615" s="2"/>
      <c r="AD615" s="2"/>
      <c r="AE615" s="2"/>
      <c r="AF615" s="2"/>
    </row>
    <row r="616" spans="2:32" x14ac:dyDescent="0.3">
      <c r="B616">
        <f t="shared" si="18"/>
        <v>2040</v>
      </c>
      <c r="C616">
        <f t="shared" si="19"/>
        <v>8</v>
      </c>
      <c r="D616">
        <f t="shared" si="20"/>
        <v>2040</v>
      </c>
      <c r="E616" s="2">
        <f>'Divs Extract'!D615+'ZBud Extract Monthly'!O615</f>
        <v>605.72473830293427</v>
      </c>
      <c r="F616" s="2">
        <f>'Strm Hydr Analysis'!D619</f>
        <v>37041.163636363635</v>
      </c>
      <c r="G616" s="2">
        <f>'Strm Hydr Analysis'!E619</f>
        <v>856.52231404958707</v>
      </c>
      <c r="H616" s="2"/>
      <c r="I616" s="2"/>
      <c r="J616" s="2"/>
      <c r="K616" s="2">
        <f>'ZBud Extract Monthly'!C615</f>
        <v>0</v>
      </c>
      <c r="L616" s="2">
        <f>'ZBud Extract Monthly'!K615</f>
        <v>5903</v>
      </c>
      <c r="M616" s="2">
        <f>'ZBud Extract Monthly'!L615</f>
        <v>75.599999999999994</v>
      </c>
      <c r="N616" s="2">
        <f>'ZBud Extract Monthly'!M615</f>
        <v>0</v>
      </c>
      <c r="O616" s="2">
        <f>'ZBud Extract Monthly'!V615</f>
        <v>814.38</v>
      </c>
      <c r="P616" s="2">
        <f>'ZBud Extract Monthly'!D615</f>
        <v>5174.8999999999996</v>
      </c>
      <c r="Q616" s="2">
        <f>'ZBud Extract Monthly'!E615</f>
        <v>416.9</v>
      </c>
      <c r="R616" s="2">
        <f>'ZBud Extract Monthly'!F615</f>
        <v>482.5</v>
      </c>
      <c r="S616" s="2">
        <f>'ZBud Extract Monthly'!G615</f>
        <v>631.20000000000005</v>
      </c>
      <c r="T616" s="2">
        <f>'NRL Extract'!D615</f>
        <v>5.0670000000000002</v>
      </c>
      <c r="U616" s="2">
        <f>'ZBud Extract Monthly'!H615</f>
        <v>1533.4999999999998</v>
      </c>
      <c r="V616" s="2">
        <f>'ZBud Extract Monthly'!U615</f>
        <v>791.69</v>
      </c>
      <c r="W616" s="2">
        <f>'ZBud Extract Monthly'!O615</f>
        <v>307.27</v>
      </c>
      <c r="X616" s="2">
        <f>'ZBud Extract Monthly'!N615</f>
        <v>161.69999999999999</v>
      </c>
      <c r="Y616" s="2">
        <f>'Strm Hydr Analysis'!F619</f>
        <v>37908.396694214862</v>
      </c>
      <c r="Z616" s="2"/>
      <c r="AA616" s="2"/>
      <c r="AB616" s="2"/>
      <c r="AC616" s="2"/>
      <c r="AD616" s="2"/>
      <c r="AE616" s="2"/>
      <c r="AF616" s="2"/>
    </row>
    <row r="617" spans="2:32" x14ac:dyDescent="0.3">
      <c r="B617">
        <f t="shared" si="18"/>
        <v>2040</v>
      </c>
      <c r="C617">
        <f t="shared" si="19"/>
        <v>9</v>
      </c>
      <c r="D617">
        <f t="shared" si="20"/>
        <v>2040</v>
      </c>
      <c r="E617" s="2">
        <f>'Divs Extract'!D616+'ZBud Extract Monthly'!O616</f>
        <v>573.85577192558583</v>
      </c>
      <c r="F617" s="2">
        <f>'Strm Hydr Analysis'!D620</f>
        <v>37064.965289256201</v>
      </c>
      <c r="G617" s="2">
        <f>'Strm Hydr Analysis'!E620</f>
        <v>828.89256198347141</v>
      </c>
      <c r="H617" s="2"/>
      <c r="I617" s="2"/>
      <c r="J617" s="2"/>
      <c r="K617" s="2">
        <f>'ZBud Extract Monthly'!C616</f>
        <v>0</v>
      </c>
      <c r="L617" s="2">
        <f>'ZBud Extract Monthly'!K616</f>
        <v>3269.4</v>
      </c>
      <c r="M617" s="2">
        <f>'ZBud Extract Monthly'!L616</f>
        <v>60.8</v>
      </c>
      <c r="N617" s="2">
        <f>'ZBud Extract Monthly'!M616</f>
        <v>1528.8</v>
      </c>
      <c r="O617" s="2">
        <f>'ZBud Extract Monthly'!V616</f>
        <v>742.43</v>
      </c>
      <c r="P617" s="2">
        <f>'ZBud Extract Monthly'!D616</f>
        <v>3361.2</v>
      </c>
      <c r="Q617" s="2">
        <f>'ZBud Extract Monthly'!E616</f>
        <v>297.60000000000002</v>
      </c>
      <c r="R617" s="2">
        <f>'ZBud Extract Monthly'!F616</f>
        <v>346.2</v>
      </c>
      <c r="S617" s="2">
        <f>'ZBud Extract Monthly'!G616</f>
        <v>263.3</v>
      </c>
      <c r="T617" s="2">
        <f>'NRL Extract'!D616</f>
        <v>4.1599999999999966</v>
      </c>
      <c r="U617" s="2">
        <f>'ZBud Extract Monthly'!H616</f>
        <v>1254.2</v>
      </c>
      <c r="V617" s="2">
        <f>'ZBud Extract Monthly'!U616</f>
        <v>745.74</v>
      </c>
      <c r="W617" s="2">
        <f>'ZBud Extract Monthly'!O616</f>
        <v>297.36</v>
      </c>
      <c r="X617" s="2">
        <f>'ZBud Extract Monthly'!N616</f>
        <v>131.71</v>
      </c>
      <c r="Y617" s="2">
        <f>'Strm Hydr Analysis'!F620</f>
        <v>37858.413223140509</v>
      </c>
      <c r="Z617" s="2"/>
      <c r="AA617" s="2"/>
      <c r="AB617" s="2"/>
      <c r="AC617" s="2"/>
      <c r="AD617" s="2"/>
      <c r="AE617" s="2"/>
      <c r="AF617" s="2"/>
    </row>
    <row r="618" spans="2:32" x14ac:dyDescent="0.3">
      <c r="B618">
        <f t="shared" si="18"/>
        <v>2040</v>
      </c>
      <c r="C618">
        <f t="shared" si="19"/>
        <v>10</v>
      </c>
      <c r="D618">
        <f t="shared" si="20"/>
        <v>2041</v>
      </c>
      <c r="E618" s="2">
        <f>'Divs Extract'!D617+'ZBud Extract Monthly'!O617</f>
        <v>479.07851063829776</v>
      </c>
      <c r="F618" s="2">
        <f>'Strm Hydr Analysis'!D621</f>
        <v>37882.532231404955</v>
      </c>
      <c r="G618" s="2">
        <f>'Strm Hydr Analysis'!E621</f>
        <v>3159.3322314049578</v>
      </c>
      <c r="H618" s="2"/>
      <c r="I618" s="2"/>
      <c r="J618" s="2"/>
      <c r="K618" s="2">
        <f>'ZBud Extract Monthly'!C617</f>
        <v>11881.1</v>
      </c>
      <c r="L618" s="2">
        <f>'ZBud Extract Monthly'!K617</f>
        <v>3403.9</v>
      </c>
      <c r="M618" s="2">
        <f>'ZBud Extract Monthly'!L617</f>
        <v>42.6</v>
      </c>
      <c r="N618" s="2">
        <f>'ZBud Extract Monthly'!M617</f>
        <v>1031.5999999999999</v>
      </c>
      <c r="O618" s="2">
        <f>'ZBud Extract Monthly'!V617</f>
        <v>843.45</v>
      </c>
      <c r="P618" s="2">
        <f>'ZBud Extract Monthly'!D617</f>
        <v>2199.1</v>
      </c>
      <c r="Q618" s="2">
        <f>'ZBud Extract Monthly'!E617</f>
        <v>454.7</v>
      </c>
      <c r="R618" s="2">
        <f>'ZBud Extract Monthly'!F617</f>
        <v>343.7</v>
      </c>
      <c r="S618" s="2">
        <f>'ZBud Extract Monthly'!G617</f>
        <v>977.9</v>
      </c>
      <c r="T618" s="2">
        <f>'NRL Extract'!D617</f>
        <v>2.9749999999999979</v>
      </c>
      <c r="U618" s="2">
        <f>'ZBud Extract Monthly'!H617</f>
        <v>2173.5</v>
      </c>
      <c r="V618" s="2">
        <f>'ZBud Extract Monthly'!U617</f>
        <v>486.73</v>
      </c>
      <c r="W618" s="2">
        <f>'ZBud Extract Monthly'!O617</f>
        <v>307.27</v>
      </c>
      <c r="X618" s="2">
        <f>'ZBud Extract Monthly'!N617</f>
        <v>88.53</v>
      </c>
      <c r="Y618" s="2">
        <f>'Strm Hydr Analysis'!F621</f>
        <v>39158.221487603325</v>
      </c>
      <c r="Z618" s="2"/>
      <c r="AA618" s="2"/>
      <c r="AB618" s="2"/>
      <c r="AC618" s="2"/>
      <c r="AD618" s="2"/>
      <c r="AE618" s="2"/>
      <c r="AF618" s="2"/>
    </row>
    <row r="619" spans="2:32" x14ac:dyDescent="0.3">
      <c r="B619">
        <f t="shared" si="18"/>
        <v>2040</v>
      </c>
      <c r="C619">
        <f t="shared" si="19"/>
        <v>11</v>
      </c>
      <c r="D619">
        <f t="shared" si="20"/>
        <v>2041</v>
      </c>
      <c r="E619" s="2">
        <f>'Divs Extract'!D618+'ZBud Extract Monthly'!O618</f>
        <v>402.17267067176408</v>
      </c>
      <c r="F619" s="2">
        <f>'Strm Hydr Analysis'!D622</f>
        <v>36531.669421487612</v>
      </c>
      <c r="G619" s="2">
        <f>'Strm Hydr Analysis'!E622</f>
        <v>849.02479338843011</v>
      </c>
      <c r="H619" s="2"/>
      <c r="I619" s="2"/>
      <c r="J619" s="2"/>
      <c r="K619" s="2">
        <f>'ZBud Extract Monthly'!C618</f>
        <v>2233.9</v>
      </c>
      <c r="L619" s="2">
        <f>'ZBud Extract Monthly'!K618</f>
        <v>822.1</v>
      </c>
      <c r="M619" s="2">
        <f>'ZBud Extract Monthly'!L618</f>
        <v>26.9</v>
      </c>
      <c r="N619" s="2">
        <f>'ZBud Extract Monthly'!M618</f>
        <v>1021.7</v>
      </c>
      <c r="O619" s="2">
        <f>'ZBud Extract Monthly'!V618</f>
        <v>981.92</v>
      </c>
      <c r="P619" s="2">
        <f>'ZBud Extract Monthly'!D618</f>
        <v>2124.5</v>
      </c>
      <c r="Q619" s="2">
        <f>'ZBud Extract Monthly'!E618</f>
        <v>786.3</v>
      </c>
      <c r="R619" s="2">
        <f>'ZBud Extract Monthly'!F618</f>
        <v>250.5</v>
      </c>
      <c r="S619" s="2">
        <f>'ZBud Extract Monthly'!G618</f>
        <v>3367.7</v>
      </c>
      <c r="T619" s="2">
        <f>'NRL Extract'!D618</f>
        <v>1.8399999999999996</v>
      </c>
      <c r="U619" s="2">
        <f>'ZBud Extract Monthly'!H618</f>
        <v>2000.7</v>
      </c>
      <c r="V619" s="2">
        <f>'ZBud Extract Monthly'!U618</f>
        <v>207.63</v>
      </c>
      <c r="W619" s="2">
        <f>'ZBud Extract Monthly'!O618</f>
        <v>297.36</v>
      </c>
      <c r="X619" s="2">
        <f>'ZBud Extract Monthly'!N618</f>
        <v>55.79</v>
      </c>
      <c r="Y619" s="2">
        <f>'Strm Hydr Analysis'!F622</f>
        <v>37409.890909090922</v>
      </c>
      <c r="Z619" s="2"/>
      <c r="AA619" s="2"/>
      <c r="AB619" s="2"/>
      <c r="AC619" s="2"/>
      <c r="AD619" s="2"/>
      <c r="AE619" s="2"/>
      <c r="AF619" s="2"/>
    </row>
    <row r="620" spans="2:32" x14ac:dyDescent="0.3">
      <c r="B620">
        <f t="shared" si="18"/>
        <v>2040</v>
      </c>
      <c r="C620">
        <f t="shared" si="19"/>
        <v>12</v>
      </c>
      <c r="D620">
        <f t="shared" si="20"/>
        <v>2041</v>
      </c>
      <c r="E620" s="2">
        <f>'Divs Extract'!D619+'ZBud Extract Monthly'!O619</f>
        <v>395.77258948971826</v>
      </c>
      <c r="F620" s="2">
        <f>'Strm Hydr Analysis'!D623</f>
        <v>37910.20165289256</v>
      </c>
      <c r="G620" s="2">
        <f>'Strm Hydr Analysis'!E623</f>
        <v>10692.753719008268</v>
      </c>
      <c r="H620" s="2"/>
      <c r="I620" s="2"/>
      <c r="J620" s="2"/>
      <c r="K620" s="2">
        <f>'ZBud Extract Monthly'!C619</f>
        <v>32268.600000000002</v>
      </c>
      <c r="L620" s="2">
        <f>'ZBud Extract Monthly'!K619</f>
        <v>563.4</v>
      </c>
      <c r="M620" s="2">
        <f>'ZBud Extract Monthly'!L619</f>
        <v>22.6</v>
      </c>
      <c r="N620" s="2">
        <f>'ZBud Extract Monthly'!M619</f>
        <v>840.9</v>
      </c>
      <c r="O620" s="2">
        <f>'ZBud Extract Monthly'!V619</f>
        <v>2040.15</v>
      </c>
      <c r="P620" s="2">
        <f>'ZBud Extract Monthly'!D619</f>
        <v>1606.7</v>
      </c>
      <c r="Q620" s="2">
        <f>'ZBud Extract Monthly'!E619</f>
        <v>608.4</v>
      </c>
      <c r="R620" s="2">
        <f>'ZBud Extract Monthly'!F619</f>
        <v>177.1</v>
      </c>
      <c r="S620" s="2">
        <f>'ZBud Extract Monthly'!G619</f>
        <v>3033.4</v>
      </c>
      <c r="T620" s="2">
        <f>'NRL Extract'!D619</f>
        <v>1.3190000000000002</v>
      </c>
      <c r="U620" s="2">
        <f>'ZBud Extract Monthly'!H619</f>
        <v>10707.5</v>
      </c>
      <c r="V620" s="2">
        <f>'ZBud Extract Monthly'!U619</f>
        <v>351.47</v>
      </c>
      <c r="W620" s="2">
        <f>'ZBud Extract Monthly'!O619</f>
        <v>307.27</v>
      </c>
      <c r="X620" s="2">
        <f>'ZBud Extract Monthly'!N619</f>
        <v>51.61</v>
      </c>
      <c r="Y620" s="2">
        <f>'Strm Hydr Analysis'!F623</f>
        <v>40478.677685950424</v>
      </c>
      <c r="Z620" s="2"/>
      <c r="AA620" s="2"/>
      <c r="AB620" s="2"/>
      <c r="AC620" s="2"/>
      <c r="AD620" s="2"/>
      <c r="AE620" s="2"/>
      <c r="AF620" s="2"/>
    </row>
    <row r="621" spans="2:32" x14ac:dyDescent="0.3">
      <c r="B621">
        <f t="shared" si="18"/>
        <v>2041</v>
      </c>
      <c r="C621">
        <f t="shared" si="19"/>
        <v>1</v>
      </c>
      <c r="D621">
        <f t="shared" si="20"/>
        <v>2041</v>
      </c>
      <c r="E621" s="2">
        <f>'Divs Extract'!D620+'ZBud Extract Monthly'!O620</f>
        <v>387.17151515151517</v>
      </c>
      <c r="F621" s="2">
        <f>'Strm Hydr Analysis'!D624</f>
        <v>38360.132231404947</v>
      </c>
      <c r="G621" s="2">
        <f>'Strm Hydr Analysis'!E624</f>
        <v>19498.433057851245</v>
      </c>
      <c r="H621" s="2"/>
      <c r="I621" s="2"/>
      <c r="J621" s="2"/>
      <c r="K621" s="2">
        <f>'ZBud Extract Monthly'!C620</f>
        <v>61709.2</v>
      </c>
      <c r="L621" s="2">
        <f>'ZBud Extract Monthly'!K620</f>
        <v>379.2</v>
      </c>
      <c r="M621" s="2">
        <f>'ZBud Extract Monthly'!L620</f>
        <v>18.2</v>
      </c>
      <c r="N621" s="2">
        <f>'ZBud Extract Monthly'!M620</f>
        <v>877.4</v>
      </c>
      <c r="O621" s="2">
        <f>'ZBud Extract Monthly'!V620</f>
        <v>5924.29</v>
      </c>
      <c r="P621" s="2">
        <f>'ZBud Extract Monthly'!D620</f>
        <v>1644.5</v>
      </c>
      <c r="Q621" s="2">
        <f>'ZBud Extract Monthly'!E620</f>
        <v>632.1</v>
      </c>
      <c r="R621" s="2">
        <f>'ZBud Extract Monthly'!F620</f>
        <v>174.5</v>
      </c>
      <c r="S621" s="2">
        <f>'ZBud Extract Monthly'!G620</f>
        <v>3247</v>
      </c>
      <c r="T621" s="2">
        <f>'NRL Extract'!D620</f>
        <v>1.5919999999999996</v>
      </c>
      <c r="U621" s="2">
        <f>'ZBud Extract Monthly'!H620</f>
        <v>39712.300000000003</v>
      </c>
      <c r="V621" s="2">
        <f>'ZBud Extract Monthly'!U620</f>
        <v>369.42</v>
      </c>
      <c r="W621" s="2">
        <f>'ZBud Extract Monthly'!O620</f>
        <v>307.27</v>
      </c>
      <c r="X621" s="2">
        <f>'ZBud Extract Monthly'!N620</f>
        <v>46.19</v>
      </c>
      <c r="Y621" s="2">
        <f>'Strm Hydr Analysis'!F624</f>
        <v>45503.583471074387</v>
      </c>
      <c r="Z621" s="2"/>
      <c r="AA621" s="2"/>
      <c r="AB621" s="2"/>
      <c r="AC621" s="2"/>
      <c r="AD621" s="2"/>
      <c r="AE621" s="2"/>
      <c r="AF621" s="2"/>
    </row>
    <row r="622" spans="2:32" x14ac:dyDescent="0.3">
      <c r="B622">
        <f t="shared" si="18"/>
        <v>2041</v>
      </c>
      <c r="C622">
        <f t="shared" si="19"/>
        <v>2</v>
      </c>
      <c r="D622">
        <f t="shared" si="20"/>
        <v>2041</v>
      </c>
      <c r="E622" s="2">
        <f>'Divs Extract'!D621+'ZBud Extract Monthly'!O621</f>
        <v>348.54990950226244</v>
      </c>
      <c r="F622" s="2">
        <f>'Strm Hydr Analysis'!D625</f>
        <v>34663.001652892548</v>
      </c>
      <c r="G622" s="2">
        <f>'Strm Hydr Analysis'!E625</f>
        <v>9886.6115702479347</v>
      </c>
      <c r="H622" s="2"/>
      <c r="I622" s="2"/>
      <c r="J622" s="2"/>
      <c r="K622" s="2">
        <f>'ZBud Extract Monthly'!C621</f>
        <v>42296.899999999994</v>
      </c>
      <c r="L622" s="2">
        <f>'ZBud Extract Monthly'!K621</f>
        <v>125.8</v>
      </c>
      <c r="M622" s="2">
        <f>'ZBud Extract Monthly'!L621</f>
        <v>18.2</v>
      </c>
      <c r="N622" s="2">
        <f>'ZBud Extract Monthly'!M621</f>
        <v>0</v>
      </c>
      <c r="O622" s="2">
        <f>'ZBud Extract Monthly'!V621</f>
        <v>5013.0600000000004</v>
      </c>
      <c r="P622" s="2">
        <f>'ZBud Extract Monthly'!D621</f>
        <v>1961.1000000000001</v>
      </c>
      <c r="Q622" s="2">
        <f>'ZBud Extract Monthly'!E621</f>
        <v>745.1</v>
      </c>
      <c r="R622" s="2">
        <f>'ZBud Extract Monthly'!F621</f>
        <v>219.8</v>
      </c>
      <c r="S622" s="2">
        <f>'ZBud Extract Monthly'!G621</f>
        <v>3901</v>
      </c>
      <c r="T622" s="2">
        <f>'NRL Extract'!D621</f>
        <v>1.1100000000000003</v>
      </c>
      <c r="U622" s="2">
        <f>'ZBud Extract Monthly'!H621</f>
        <v>22745.5</v>
      </c>
      <c r="V622" s="2">
        <f>'ZBud Extract Monthly'!U621</f>
        <v>235.56</v>
      </c>
      <c r="W622" s="2">
        <f>'ZBud Extract Monthly'!O621</f>
        <v>277.52999999999997</v>
      </c>
      <c r="X622" s="2">
        <f>'ZBud Extract Monthly'!N621</f>
        <v>40.83</v>
      </c>
      <c r="Y622" s="2">
        <f>'Strm Hydr Analysis'!F625</f>
        <v>39596.171900826434</v>
      </c>
      <c r="Z622" s="2"/>
      <c r="AA622" s="2"/>
      <c r="AB622" s="2"/>
      <c r="AC622" s="2"/>
      <c r="AD622" s="2"/>
      <c r="AE622" s="2"/>
      <c r="AF622" s="2"/>
    </row>
    <row r="623" spans="2:32" x14ac:dyDescent="0.3">
      <c r="B623">
        <f t="shared" si="18"/>
        <v>2041</v>
      </c>
      <c r="C623">
        <f t="shared" si="19"/>
        <v>3</v>
      </c>
      <c r="D623">
        <f t="shared" si="20"/>
        <v>2041</v>
      </c>
      <c r="E623" s="2">
        <f>'Divs Extract'!D622+'ZBud Extract Monthly'!O622</f>
        <v>420.96110629067243</v>
      </c>
      <c r="F623" s="2">
        <f>'Strm Hydr Analysis'!D626</f>
        <v>277071.07438016532</v>
      </c>
      <c r="G623" s="2">
        <f>'Strm Hydr Analysis'!E626</f>
        <v>5474.6380165289238</v>
      </c>
      <c r="H623" s="2"/>
      <c r="I623" s="2"/>
      <c r="J623" s="2"/>
      <c r="K623" s="2">
        <f>'ZBud Extract Monthly'!C622</f>
        <v>15914.1</v>
      </c>
      <c r="L623" s="2">
        <f>'ZBud Extract Monthly'!K622</f>
        <v>22.7</v>
      </c>
      <c r="M623" s="2">
        <f>'ZBud Extract Monthly'!L622</f>
        <v>21.7</v>
      </c>
      <c r="N623" s="2">
        <f>'ZBud Extract Monthly'!M622</f>
        <v>0</v>
      </c>
      <c r="O623" s="2">
        <f>'ZBud Extract Monthly'!V622</f>
        <v>3691.18</v>
      </c>
      <c r="P623" s="2">
        <f>'ZBud Extract Monthly'!D622</f>
        <v>2682.4</v>
      </c>
      <c r="Q623" s="2">
        <f>'ZBud Extract Monthly'!E622</f>
        <v>950.7</v>
      </c>
      <c r="R623" s="2">
        <f>'ZBud Extract Monthly'!F622</f>
        <v>452.8</v>
      </c>
      <c r="S623" s="2">
        <f>'ZBud Extract Monthly'!G622</f>
        <v>5730.7</v>
      </c>
      <c r="T623" s="2">
        <f>'NRL Extract'!D622</f>
        <v>1.8520000000000001</v>
      </c>
      <c r="U623" s="2">
        <f>'ZBud Extract Monthly'!H622</f>
        <v>7937.5</v>
      </c>
      <c r="V623" s="2">
        <f>'ZBud Extract Monthly'!U622</f>
        <v>2485.4699999999998</v>
      </c>
      <c r="W623" s="2">
        <f>'ZBud Extract Monthly'!O622</f>
        <v>307.27</v>
      </c>
      <c r="X623" s="2">
        <f>'ZBud Extract Monthly'!N622</f>
        <v>51.55</v>
      </c>
      <c r="Y623" s="2">
        <f>'Strm Hydr Analysis'!F626</f>
        <v>278681.01818181819</v>
      </c>
      <c r="Z623" s="2"/>
      <c r="AA623" s="2"/>
      <c r="AB623" s="2"/>
      <c r="AC623" s="2"/>
      <c r="AD623" s="2"/>
      <c r="AE623" s="2"/>
      <c r="AF623" s="2"/>
    </row>
    <row r="624" spans="2:32" x14ac:dyDescent="0.3">
      <c r="B624">
        <f t="shared" si="18"/>
        <v>2041</v>
      </c>
      <c r="C624">
        <f t="shared" si="19"/>
        <v>4</v>
      </c>
      <c r="D624">
        <f t="shared" si="20"/>
        <v>2041</v>
      </c>
      <c r="E624" s="2">
        <f>'Divs Extract'!D623+'ZBud Extract Monthly'!O623</f>
        <v>433.32504642271988</v>
      </c>
      <c r="F624" s="2">
        <f>'Strm Hydr Analysis'!D627</f>
        <v>37265.057851239668</v>
      </c>
      <c r="G624" s="2">
        <f>'Strm Hydr Analysis'!E627</f>
        <v>2843.4842975206625</v>
      </c>
      <c r="H624" s="2"/>
      <c r="I624" s="2"/>
      <c r="J624" s="2"/>
      <c r="K624" s="2">
        <f>'ZBud Extract Monthly'!C623</f>
        <v>10573.1</v>
      </c>
      <c r="L624" s="2">
        <f>'ZBud Extract Monthly'!K623</f>
        <v>1685.1</v>
      </c>
      <c r="M624" s="2">
        <f>'ZBud Extract Monthly'!L623</f>
        <v>22.5</v>
      </c>
      <c r="N624" s="2">
        <f>'ZBud Extract Monthly'!M623</f>
        <v>0</v>
      </c>
      <c r="O624" s="2">
        <f>'ZBud Extract Monthly'!V623</f>
        <v>4872.16</v>
      </c>
      <c r="P624" s="2">
        <f>'ZBud Extract Monthly'!D623</f>
        <v>3628.2000000000003</v>
      </c>
      <c r="Q624" s="2">
        <f>'ZBud Extract Monthly'!E623</f>
        <v>1557.9</v>
      </c>
      <c r="R624" s="2">
        <f>'ZBud Extract Monthly'!F623</f>
        <v>626.4</v>
      </c>
      <c r="S624" s="2">
        <f>'ZBud Extract Monthly'!G623</f>
        <v>5418.4</v>
      </c>
      <c r="T624" s="2">
        <f>'NRL Extract'!D623</f>
        <v>1.8399999999999996</v>
      </c>
      <c r="U624" s="2">
        <f>'ZBud Extract Monthly'!H623</f>
        <v>5306.5</v>
      </c>
      <c r="V624" s="2">
        <f>'ZBud Extract Monthly'!U623</f>
        <v>115.57</v>
      </c>
      <c r="W624" s="2">
        <f>'ZBud Extract Monthly'!O623</f>
        <v>297.36</v>
      </c>
      <c r="X624" s="2">
        <f>'ZBud Extract Monthly'!N623</f>
        <v>73.88</v>
      </c>
      <c r="Y624" s="2">
        <f>'Strm Hydr Analysis'!F627</f>
        <v>40334.598347107436</v>
      </c>
      <c r="Z624" s="2"/>
      <c r="AA624" s="2"/>
      <c r="AB624" s="2"/>
      <c r="AC624" s="2"/>
      <c r="AD624" s="2"/>
      <c r="AE624" s="2"/>
      <c r="AF624" s="2"/>
    </row>
    <row r="625" spans="2:32" x14ac:dyDescent="0.3">
      <c r="B625">
        <f t="shared" si="18"/>
        <v>2041</v>
      </c>
      <c r="C625">
        <f t="shared" si="19"/>
        <v>5</v>
      </c>
      <c r="D625">
        <f t="shared" si="20"/>
        <v>2041</v>
      </c>
      <c r="E625" s="2">
        <f>'Divs Extract'!D624+'ZBud Extract Monthly'!O624</f>
        <v>505.11126984126975</v>
      </c>
      <c r="F625" s="2">
        <f>'Strm Hydr Analysis'!D628</f>
        <v>37704.019834710743</v>
      </c>
      <c r="G625" s="2">
        <f>'Strm Hydr Analysis'!E628</f>
        <v>1818.2280991735533</v>
      </c>
      <c r="H625" s="2"/>
      <c r="I625" s="2"/>
      <c r="J625" s="2"/>
      <c r="K625" s="2">
        <f>'ZBud Extract Monthly'!C624</f>
        <v>11669.2</v>
      </c>
      <c r="L625" s="2">
        <f>'ZBud Extract Monthly'!K624</f>
        <v>5229.8999999999996</v>
      </c>
      <c r="M625" s="2">
        <f>'ZBud Extract Monthly'!L624</f>
        <v>35</v>
      </c>
      <c r="N625" s="2">
        <f>'ZBud Extract Monthly'!M624</f>
        <v>0</v>
      </c>
      <c r="O625" s="2">
        <f>'ZBud Extract Monthly'!V624</f>
        <v>2311.3000000000002</v>
      </c>
      <c r="P625" s="2">
        <f>'ZBud Extract Monthly'!D624</f>
        <v>4884.7</v>
      </c>
      <c r="Q625" s="2">
        <f>'ZBud Extract Monthly'!E624</f>
        <v>1185.0999999999999</v>
      </c>
      <c r="R625" s="2">
        <f>'ZBud Extract Monthly'!F624</f>
        <v>631.5</v>
      </c>
      <c r="S625" s="2">
        <f>'ZBud Extract Monthly'!G624</f>
        <v>3699.4</v>
      </c>
      <c r="T625" s="2">
        <f>'NRL Extract'!D624</f>
        <v>3.6099999999999994</v>
      </c>
      <c r="U625" s="2">
        <f>'ZBud Extract Monthly'!H624</f>
        <v>2066.1999999999998</v>
      </c>
      <c r="V625" s="2">
        <f>'ZBud Extract Monthly'!U624</f>
        <v>193.84</v>
      </c>
      <c r="W625" s="2">
        <f>'ZBud Extract Monthly'!O624</f>
        <v>307.27</v>
      </c>
      <c r="X625" s="2">
        <f>'ZBud Extract Monthly'!N624</f>
        <v>133.41</v>
      </c>
      <c r="Y625" s="2">
        <f>'Strm Hydr Analysis'!F628</f>
        <v>39775.160330578503</v>
      </c>
      <c r="Z625" s="2"/>
      <c r="AA625" s="2"/>
      <c r="AB625" s="2"/>
      <c r="AC625" s="2"/>
      <c r="AD625" s="2"/>
      <c r="AE625" s="2"/>
      <c r="AF625" s="2"/>
    </row>
    <row r="626" spans="2:32" x14ac:dyDescent="0.3">
      <c r="B626">
        <f t="shared" si="18"/>
        <v>2041</v>
      </c>
      <c r="C626">
        <f t="shared" si="19"/>
        <v>6</v>
      </c>
      <c r="D626">
        <f t="shared" si="20"/>
        <v>2041</v>
      </c>
      <c r="E626" s="2">
        <f>'Divs Extract'!D625+'ZBud Extract Monthly'!O625</f>
        <v>524.25738486461466</v>
      </c>
      <c r="F626" s="2">
        <f>'Strm Hydr Analysis'!D629</f>
        <v>36509.950413223138</v>
      </c>
      <c r="G626" s="2">
        <f>'Strm Hydr Analysis'!E629</f>
        <v>1539.4314049586762</v>
      </c>
      <c r="H626" s="2"/>
      <c r="I626" s="2"/>
      <c r="J626" s="2"/>
      <c r="K626" s="2">
        <f>'ZBud Extract Monthly'!C625</f>
        <v>4142</v>
      </c>
      <c r="L626" s="2">
        <f>'ZBud Extract Monthly'!K625</f>
        <v>5791</v>
      </c>
      <c r="M626" s="2">
        <f>'ZBud Extract Monthly'!L625</f>
        <v>44</v>
      </c>
      <c r="N626" s="2">
        <f>'ZBud Extract Monthly'!M625</f>
        <v>859.1</v>
      </c>
      <c r="O626" s="2">
        <f>'ZBud Extract Monthly'!V625</f>
        <v>2365.48</v>
      </c>
      <c r="P626" s="2">
        <f>'ZBud Extract Monthly'!D625</f>
        <v>6500.3</v>
      </c>
      <c r="Q626" s="2">
        <f>'ZBud Extract Monthly'!E625</f>
        <v>1418.4</v>
      </c>
      <c r="R626" s="2">
        <f>'ZBud Extract Monthly'!F625</f>
        <v>774.3</v>
      </c>
      <c r="S626" s="2">
        <f>'ZBud Extract Monthly'!G625</f>
        <v>4321.5</v>
      </c>
      <c r="T626" s="2">
        <f>'NRL Extract'!D625</f>
        <v>4.3419999999999987</v>
      </c>
      <c r="U626" s="2">
        <f>'ZBud Extract Monthly'!H625</f>
        <v>2850.6</v>
      </c>
      <c r="V626" s="2">
        <f>'ZBud Extract Monthly'!U625</f>
        <v>201.27</v>
      </c>
      <c r="W626" s="2">
        <f>'ZBud Extract Monthly'!O625</f>
        <v>297.36</v>
      </c>
      <c r="X626" s="2">
        <f>'ZBud Extract Monthly'!N625</f>
        <v>155.52000000000001</v>
      </c>
      <c r="Y626" s="2">
        <f>'Strm Hydr Analysis'!F629</f>
        <v>37955.801652892565</v>
      </c>
      <c r="Z626" s="2"/>
      <c r="AA626" s="2"/>
      <c r="AB626" s="2"/>
      <c r="AC626" s="2"/>
      <c r="AD626" s="2"/>
      <c r="AE626" s="2"/>
      <c r="AF626" s="2"/>
    </row>
    <row r="627" spans="2:32" x14ac:dyDescent="0.3">
      <c r="B627">
        <f t="shared" si="18"/>
        <v>2041</v>
      </c>
      <c r="C627">
        <f t="shared" si="19"/>
        <v>7</v>
      </c>
      <c r="D627">
        <f t="shared" si="20"/>
        <v>2041</v>
      </c>
      <c r="E627" s="2">
        <f>'Divs Extract'!D626+'ZBud Extract Monthly'!O626</f>
        <v>583.44736689254592</v>
      </c>
      <c r="F627" s="2">
        <f>'Strm Hydr Analysis'!D630</f>
        <v>37754.638016528908</v>
      </c>
      <c r="G627" s="2">
        <f>'Strm Hydr Analysis'!E630</f>
        <v>856.52231404958707</v>
      </c>
      <c r="H627" s="2"/>
      <c r="I627" s="2"/>
      <c r="J627" s="2"/>
      <c r="K627" s="2">
        <f>'ZBud Extract Monthly'!C626</f>
        <v>0</v>
      </c>
      <c r="L627" s="2">
        <f>'ZBud Extract Monthly'!K626</f>
        <v>7319.9</v>
      </c>
      <c r="M627" s="2">
        <f>'ZBud Extract Monthly'!L626</f>
        <v>62.9</v>
      </c>
      <c r="N627" s="2">
        <f>'ZBud Extract Monthly'!M626</f>
        <v>803.2</v>
      </c>
      <c r="O627" s="2">
        <f>'ZBud Extract Monthly'!V626</f>
        <v>1179.5899999999999</v>
      </c>
      <c r="P627" s="2">
        <f>'ZBud Extract Monthly'!D626</f>
        <v>6269.5</v>
      </c>
      <c r="Q627" s="2">
        <f>'ZBud Extract Monthly'!E626</f>
        <v>513.4</v>
      </c>
      <c r="R627" s="2">
        <f>'ZBud Extract Monthly'!F626</f>
        <v>665.2</v>
      </c>
      <c r="S627" s="2">
        <f>'ZBud Extract Monthly'!G626</f>
        <v>1473.1</v>
      </c>
      <c r="T627" s="2">
        <f>'NRL Extract'!D626</f>
        <v>5.1890000000000001</v>
      </c>
      <c r="U627" s="2">
        <f>'ZBud Extract Monthly'!H626</f>
        <v>1569.1999999999998</v>
      </c>
      <c r="V627" s="2">
        <f>'ZBud Extract Monthly'!U626</f>
        <v>1005.04</v>
      </c>
      <c r="W627" s="2">
        <f>'ZBud Extract Monthly'!O626</f>
        <v>307.27</v>
      </c>
      <c r="X627" s="2">
        <f>'ZBud Extract Monthly'!N626</f>
        <v>181.39</v>
      </c>
      <c r="Y627" s="2">
        <f>'Strm Hydr Analysis'!F630</f>
        <v>38969.514049586774</v>
      </c>
      <c r="Z627" s="2"/>
      <c r="AA627" s="2"/>
      <c r="AB627" s="2"/>
      <c r="AC627" s="2"/>
      <c r="AD627" s="2"/>
      <c r="AE627" s="2"/>
      <c r="AF627" s="2"/>
    </row>
    <row r="628" spans="2:32" x14ac:dyDescent="0.3">
      <c r="B628">
        <f t="shared" si="18"/>
        <v>2041</v>
      </c>
      <c r="C628">
        <f t="shared" si="19"/>
        <v>8</v>
      </c>
      <c r="D628">
        <f t="shared" si="20"/>
        <v>2041</v>
      </c>
      <c r="E628" s="2">
        <f>'Divs Extract'!D627+'ZBud Extract Monthly'!O627</f>
        <v>577.33455307833924</v>
      </c>
      <c r="F628" s="2">
        <f>'Strm Hydr Analysis'!D631</f>
        <v>37816.105785123953</v>
      </c>
      <c r="G628" s="2">
        <f>'Strm Hydr Analysis'!E631</f>
        <v>1398.5454545454536</v>
      </c>
      <c r="H628" s="2"/>
      <c r="I628" s="2"/>
      <c r="J628" s="2"/>
      <c r="K628" s="2">
        <f>'ZBud Extract Monthly'!C627</f>
        <v>3714.8999999999996</v>
      </c>
      <c r="L628" s="2">
        <f>'ZBud Extract Monthly'!K627</f>
        <v>5059.8</v>
      </c>
      <c r="M628" s="2">
        <f>'ZBud Extract Monthly'!L627</f>
        <v>78.2</v>
      </c>
      <c r="N628" s="2">
        <f>'ZBud Extract Monthly'!M627</f>
        <v>0</v>
      </c>
      <c r="O628" s="2">
        <f>'ZBud Extract Monthly'!V627</f>
        <v>1353.5</v>
      </c>
      <c r="P628" s="2">
        <f>'ZBud Extract Monthly'!D627</f>
        <v>5202.1000000000004</v>
      </c>
      <c r="Q628" s="2">
        <f>'ZBud Extract Monthly'!E627</f>
        <v>722.7</v>
      </c>
      <c r="R628" s="2">
        <f>'ZBud Extract Monthly'!F627</f>
        <v>460.5</v>
      </c>
      <c r="S628" s="2">
        <f>'ZBud Extract Monthly'!G627</f>
        <v>1378.1</v>
      </c>
      <c r="T628" s="2">
        <f>'NRL Extract'!D627</f>
        <v>4.9120000000000008</v>
      </c>
      <c r="U628" s="2">
        <f>'ZBud Extract Monthly'!H627</f>
        <v>1374.6000000000001</v>
      </c>
      <c r="V628" s="2">
        <f>'ZBud Extract Monthly'!U627</f>
        <v>538.03</v>
      </c>
      <c r="W628" s="2">
        <f>'ZBud Extract Monthly'!O627</f>
        <v>307.27</v>
      </c>
      <c r="X628" s="2">
        <f>'ZBud Extract Monthly'!N627</f>
        <v>164.65</v>
      </c>
      <c r="Y628" s="2">
        <f>'Strm Hydr Analysis'!F631</f>
        <v>39307.219834710762</v>
      </c>
      <c r="Z628" s="2"/>
      <c r="AA628" s="2"/>
      <c r="AB628" s="2"/>
      <c r="AC628" s="2"/>
      <c r="AD628" s="2"/>
      <c r="AE628" s="2"/>
      <c r="AF628" s="2"/>
    </row>
    <row r="629" spans="2:32" x14ac:dyDescent="0.3">
      <c r="B629">
        <f t="shared" si="18"/>
        <v>2041</v>
      </c>
      <c r="C629">
        <f t="shared" si="19"/>
        <v>9</v>
      </c>
      <c r="D629">
        <f t="shared" si="20"/>
        <v>2041</v>
      </c>
      <c r="E629" s="2">
        <f>'Divs Extract'!D628+'ZBud Extract Monthly'!O628</f>
        <v>546.94229414564495</v>
      </c>
      <c r="F629" s="2">
        <f>'Strm Hydr Analysis'!D632</f>
        <v>36458.41983471073</v>
      </c>
      <c r="G629" s="2">
        <f>'Strm Hydr Analysis'!E632</f>
        <v>828.89256198347141</v>
      </c>
      <c r="H629" s="2"/>
      <c r="I629" s="2"/>
      <c r="J629" s="2"/>
      <c r="K629" s="2">
        <f>'ZBud Extract Monthly'!C628</f>
        <v>0</v>
      </c>
      <c r="L629" s="2">
        <f>'ZBud Extract Monthly'!K628</f>
        <v>2806.4</v>
      </c>
      <c r="M629" s="2">
        <f>'ZBud Extract Monthly'!L628</f>
        <v>62.9</v>
      </c>
      <c r="N629" s="2">
        <f>'ZBud Extract Monthly'!M628</f>
        <v>1359</v>
      </c>
      <c r="O629" s="2">
        <f>'ZBud Extract Monthly'!V628</f>
        <v>1896.15</v>
      </c>
      <c r="P629" s="2">
        <f>'ZBud Extract Monthly'!D628</f>
        <v>3170.7</v>
      </c>
      <c r="Q629" s="2">
        <f>'ZBud Extract Monthly'!E628</f>
        <v>437.4</v>
      </c>
      <c r="R629" s="2">
        <f>'ZBud Extract Monthly'!F628</f>
        <v>282.5</v>
      </c>
      <c r="S629" s="2">
        <f>'ZBud Extract Monthly'!G628</f>
        <v>845.9</v>
      </c>
      <c r="T629" s="2">
        <f>'NRL Extract'!D628</f>
        <v>4.2219999999999986</v>
      </c>
      <c r="U629" s="2">
        <f>'ZBud Extract Monthly'!H628</f>
        <v>1121</v>
      </c>
      <c r="V629" s="2">
        <f>'ZBud Extract Monthly'!U628</f>
        <v>156.25</v>
      </c>
      <c r="W629" s="2">
        <f>'ZBud Extract Monthly'!O628</f>
        <v>297.36</v>
      </c>
      <c r="X629" s="2">
        <f>'ZBud Extract Monthly'!N628</f>
        <v>131.91</v>
      </c>
      <c r="Y629" s="2">
        <f>'Strm Hydr Analysis'!F632</f>
        <v>37508.687603305792</v>
      </c>
      <c r="Z629" s="2"/>
      <c r="AA629" s="2"/>
      <c r="AB629" s="2"/>
      <c r="AC629" s="2"/>
      <c r="AD629" s="2"/>
      <c r="AE629" s="2"/>
      <c r="AF629" s="2"/>
    </row>
    <row r="630" spans="2:32" x14ac:dyDescent="0.3">
      <c r="B630">
        <f t="shared" si="18"/>
        <v>2041</v>
      </c>
      <c r="C630">
        <f t="shared" si="19"/>
        <v>10</v>
      </c>
      <c r="D630">
        <f t="shared" si="20"/>
        <v>2042</v>
      </c>
      <c r="E630" s="2">
        <f>'Divs Extract'!D629+'ZBud Extract Monthly'!O629</f>
        <v>505.45297546012273</v>
      </c>
      <c r="F630" s="2">
        <f>'Strm Hydr Analysis'!D633</f>
        <v>37704.099173553732</v>
      </c>
      <c r="G630" s="2">
        <f>'Strm Hydr Analysis'!E633</f>
        <v>1144.7008264462806</v>
      </c>
      <c r="H630" s="2"/>
      <c r="I630" s="2"/>
      <c r="J630" s="2"/>
      <c r="K630" s="2">
        <f>'ZBud Extract Monthly'!C629</f>
        <v>5183.5</v>
      </c>
      <c r="L630" s="2">
        <f>'ZBud Extract Monthly'!K629</f>
        <v>2574.4</v>
      </c>
      <c r="M630" s="2">
        <f>'ZBud Extract Monthly'!L629</f>
        <v>44</v>
      </c>
      <c r="N630" s="2">
        <f>'ZBud Extract Monthly'!M629</f>
        <v>924.4</v>
      </c>
      <c r="O630" s="2">
        <f>'ZBud Extract Monthly'!V629</f>
        <v>1582.47</v>
      </c>
      <c r="P630" s="2">
        <f>'ZBud Extract Monthly'!D629</f>
        <v>2219.1</v>
      </c>
      <c r="Q630" s="2">
        <f>'ZBud Extract Monthly'!E629</f>
        <v>729.5</v>
      </c>
      <c r="R630" s="2">
        <f>'ZBud Extract Monthly'!F629</f>
        <v>288.10000000000002</v>
      </c>
      <c r="S630" s="2">
        <f>'ZBud Extract Monthly'!G629</f>
        <v>1541.4</v>
      </c>
      <c r="T630" s="2">
        <f>'NRL Extract'!D629</f>
        <v>2.6209999999999991</v>
      </c>
      <c r="U630" s="2">
        <f>'ZBud Extract Monthly'!H629</f>
        <v>1503.9999999999998</v>
      </c>
      <c r="V630" s="2">
        <f>'ZBud Extract Monthly'!U629</f>
        <v>184.46</v>
      </c>
      <c r="W630" s="2">
        <f>'ZBud Extract Monthly'!O629</f>
        <v>307.27</v>
      </c>
      <c r="X630" s="2">
        <f>'ZBud Extract Monthly'!N629</f>
        <v>89.14</v>
      </c>
      <c r="Y630" s="2">
        <f>'Strm Hydr Analysis'!F633</f>
        <v>38951.0479338843</v>
      </c>
      <c r="Z630" s="2"/>
      <c r="AA630" s="2"/>
      <c r="AB630" s="2"/>
      <c r="AC630" s="2"/>
      <c r="AD630" s="2"/>
      <c r="AE630" s="2"/>
      <c r="AF630" s="2"/>
    </row>
    <row r="631" spans="2:32" x14ac:dyDescent="0.3">
      <c r="B631">
        <f t="shared" si="18"/>
        <v>2041</v>
      </c>
      <c r="C631">
        <f t="shared" si="19"/>
        <v>11</v>
      </c>
      <c r="D631">
        <f t="shared" si="20"/>
        <v>2042</v>
      </c>
      <c r="E631" s="2">
        <f>'Divs Extract'!D630+'ZBud Extract Monthly'!O630</f>
        <v>403.14500511770729</v>
      </c>
      <c r="F631" s="2">
        <f>'Strm Hydr Analysis'!D634</f>
        <v>36866.816528925621</v>
      </c>
      <c r="G631" s="2">
        <f>'Strm Hydr Analysis'!E634</f>
        <v>4016.350413223141</v>
      </c>
      <c r="H631" s="2"/>
      <c r="I631" s="2"/>
      <c r="J631" s="2"/>
      <c r="K631" s="2">
        <f>'ZBud Extract Monthly'!C630</f>
        <v>11308.400000000001</v>
      </c>
      <c r="L631" s="2">
        <f>'ZBud Extract Monthly'!K630</f>
        <v>2132.1999999999998</v>
      </c>
      <c r="M631" s="2">
        <f>'ZBud Extract Monthly'!L630</f>
        <v>27.9</v>
      </c>
      <c r="N631" s="2">
        <f>'ZBud Extract Monthly'!M630</f>
        <v>961.6</v>
      </c>
      <c r="O631" s="2">
        <f>'ZBud Extract Monthly'!V630</f>
        <v>1312.72</v>
      </c>
      <c r="P631" s="2">
        <f>'ZBud Extract Monthly'!D630</f>
        <v>2120.5</v>
      </c>
      <c r="Q631" s="2">
        <f>'ZBud Extract Monthly'!E630</f>
        <v>567.29999999999995</v>
      </c>
      <c r="R631" s="2">
        <f>'ZBud Extract Monthly'!F630</f>
        <v>251</v>
      </c>
      <c r="S631" s="2">
        <f>'ZBud Extract Monthly'!G630</f>
        <v>1538.6</v>
      </c>
      <c r="T631" s="2">
        <f>'NRL Extract'!D630</f>
        <v>1.9629999999999996</v>
      </c>
      <c r="U631" s="2">
        <f>'ZBud Extract Monthly'!H630</f>
        <v>1648.6</v>
      </c>
      <c r="V631" s="2">
        <f>'ZBud Extract Monthly'!U630</f>
        <v>232.11</v>
      </c>
      <c r="W631" s="2">
        <f>'ZBud Extract Monthly'!O630</f>
        <v>297.36</v>
      </c>
      <c r="X631" s="2">
        <f>'ZBud Extract Monthly'!N630</f>
        <v>55.18</v>
      </c>
      <c r="Y631" s="2">
        <f>'Strm Hydr Analysis'!F634</f>
        <v>38355.550413223151</v>
      </c>
      <c r="Z631" s="2"/>
      <c r="AA631" s="2"/>
      <c r="AB631" s="2"/>
      <c r="AC631" s="2"/>
      <c r="AD631" s="2"/>
      <c r="AE631" s="2"/>
      <c r="AF631" s="2"/>
    </row>
    <row r="632" spans="2:32" x14ac:dyDescent="0.3">
      <c r="B632">
        <f t="shared" si="18"/>
        <v>2041</v>
      </c>
      <c r="C632">
        <f t="shared" si="19"/>
        <v>12</v>
      </c>
      <c r="D632">
        <f t="shared" si="20"/>
        <v>2042</v>
      </c>
      <c r="E632" s="2">
        <f>'Divs Extract'!D631+'ZBud Extract Monthly'!O631</f>
        <v>392.74752808988762</v>
      </c>
      <c r="F632" s="2">
        <f>'Strm Hydr Analysis'!D635</f>
        <v>38318.578512396685</v>
      </c>
      <c r="G632" s="2">
        <f>'Strm Hydr Analysis'!E635</f>
        <v>5632.5024793388366</v>
      </c>
      <c r="H632" s="2"/>
      <c r="I632" s="2"/>
      <c r="J632" s="2"/>
      <c r="K632" s="2">
        <f>'ZBud Extract Monthly'!C631</f>
        <v>18834.099999999999</v>
      </c>
      <c r="L632" s="2">
        <f>'ZBud Extract Monthly'!K631</f>
        <v>353.7</v>
      </c>
      <c r="M632" s="2">
        <f>'ZBud Extract Monthly'!L631</f>
        <v>23.4</v>
      </c>
      <c r="N632" s="2">
        <f>'ZBud Extract Monthly'!M631</f>
        <v>798.7</v>
      </c>
      <c r="O632" s="2">
        <f>'ZBud Extract Monthly'!V631</f>
        <v>2299.4899999999998</v>
      </c>
      <c r="P632" s="2">
        <f>'ZBud Extract Monthly'!D631</f>
        <v>1527</v>
      </c>
      <c r="Q632" s="2">
        <f>'ZBud Extract Monthly'!E631</f>
        <v>676.9</v>
      </c>
      <c r="R632" s="2">
        <f>'ZBud Extract Monthly'!F631</f>
        <v>141.30000000000001</v>
      </c>
      <c r="S632" s="2">
        <f>'ZBud Extract Monthly'!G631</f>
        <v>2457.1</v>
      </c>
      <c r="T632" s="2">
        <f>'NRL Extract'!D631</f>
        <v>1.2530000000000003</v>
      </c>
      <c r="U632" s="2">
        <f>'ZBud Extract Monthly'!H631</f>
        <v>9492.2999999999993</v>
      </c>
      <c r="V632" s="2">
        <f>'ZBud Extract Monthly'!U631</f>
        <v>563.17999999999995</v>
      </c>
      <c r="W632" s="2">
        <f>'ZBud Extract Monthly'!O631</f>
        <v>307.27</v>
      </c>
      <c r="X632" s="2">
        <f>'ZBud Extract Monthly'!N631</f>
        <v>52.1</v>
      </c>
      <c r="Y632" s="2">
        <f>'Strm Hydr Analysis'!F635</f>
        <v>41025.957024793388</v>
      </c>
      <c r="Z632" s="2"/>
      <c r="AA632" s="2"/>
      <c r="AB632" s="2"/>
      <c r="AC632" s="2"/>
      <c r="AD632" s="2"/>
      <c r="AE632" s="2"/>
      <c r="AF632" s="2"/>
    </row>
    <row r="633" spans="2:32" x14ac:dyDescent="0.3">
      <c r="B633">
        <f t="shared" si="18"/>
        <v>2042</v>
      </c>
      <c r="C633">
        <f t="shared" si="19"/>
        <v>1</v>
      </c>
      <c r="D633">
        <f t="shared" si="20"/>
        <v>2042</v>
      </c>
      <c r="E633" s="2">
        <f>'Divs Extract'!D632+'ZBud Extract Monthly'!O632</f>
        <v>393.0008080808081</v>
      </c>
      <c r="F633" s="2">
        <f>'Strm Hydr Analysis'!D636</f>
        <v>37961.712396694216</v>
      </c>
      <c r="G633" s="2">
        <f>'Strm Hydr Analysis'!E636</f>
        <v>2118.9421487603308</v>
      </c>
      <c r="H633" s="2"/>
      <c r="I633" s="2"/>
      <c r="J633" s="2"/>
      <c r="K633" s="2">
        <f>'ZBud Extract Monthly'!C632</f>
        <v>14412.8</v>
      </c>
      <c r="L633" s="2">
        <f>'ZBud Extract Monthly'!K632</f>
        <v>473.79999999999995</v>
      </c>
      <c r="M633" s="2">
        <f>'ZBud Extract Monthly'!L632</f>
        <v>18.899999999999999</v>
      </c>
      <c r="N633" s="2">
        <f>'ZBud Extract Monthly'!M632</f>
        <v>825.9</v>
      </c>
      <c r="O633" s="2">
        <f>'ZBud Extract Monthly'!V632</f>
        <v>3028.73</v>
      </c>
      <c r="P633" s="2">
        <f>'ZBud Extract Monthly'!D632</f>
        <v>1992</v>
      </c>
      <c r="Q633" s="2">
        <f>'ZBud Extract Monthly'!E632</f>
        <v>847.8</v>
      </c>
      <c r="R633" s="2">
        <f>'ZBud Extract Monthly'!F632</f>
        <v>179.8</v>
      </c>
      <c r="S633" s="2">
        <f>'ZBud Extract Monthly'!G632</f>
        <v>3145.3</v>
      </c>
      <c r="T633" s="2">
        <f>'NRL Extract'!D632</f>
        <v>1.5919999999999996</v>
      </c>
      <c r="U633" s="2">
        <f>'ZBud Extract Monthly'!H632</f>
        <v>5312.2999999999993</v>
      </c>
      <c r="V633" s="2">
        <f>'ZBud Extract Monthly'!U632</f>
        <v>132.83000000000001</v>
      </c>
      <c r="W633" s="2">
        <f>'ZBud Extract Monthly'!O632</f>
        <v>307.27</v>
      </c>
      <c r="X633" s="2">
        <f>'ZBud Extract Monthly'!N632</f>
        <v>46.19</v>
      </c>
      <c r="Y633" s="2">
        <f>'Strm Hydr Analysis'!F636</f>
        <v>39751.755371900828</v>
      </c>
      <c r="Z633" s="2"/>
      <c r="AA633" s="2"/>
      <c r="AB633" s="2"/>
      <c r="AC633" s="2"/>
      <c r="AD633" s="2"/>
      <c r="AE633" s="2"/>
      <c r="AF633" s="2"/>
    </row>
    <row r="634" spans="2:32" x14ac:dyDescent="0.3">
      <c r="B634">
        <f t="shared" si="18"/>
        <v>2042</v>
      </c>
      <c r="C634">
        <f t="shared" si="19"/>
        <v>2</v>
      </c>
      <c r="D634">
        <f t="shared" si="20"/>
        <v>2042</v>
      </c>
      <c r="E634" s="2">
        <f>'Divs Extract'!D633+'ZBud Extract Monthly'!O633</f>
        <v>352.33434782608697</v>
      </c>
      <c r="F634" s="2">
        <f>'Strm Hydr Analysis'!D637</f>
        <v>35386.31404958677</v>
      </c>
      <c r="G634" s="2">
        <f>'Strm Hydr Analysis'!E637</f>
        <v>6114.3669421487584</v>
      </c>
      <c r="H634" s="2"/>
      <c r="I634" s="2"/>
      <c r="J634" s="2"/>
      <c r="K634" s="2">
        <f>'ZBud Extract Monthly'!C633</f>
        <v>27374.1</v>
      </c>
      <c r="L634" s="2">
        <f>'ZBud Extract Monthly'!K633</f>
        <v>126.7</v>
      </c>
      <c r="M634" s="2">
        <f>'ZBud Extract Monthly'!L633</f>
        <v>18.899999999999999</v>
      </c>
      <c r="N634" s="2">
        <f>'ZBud Extract Monthly'!M633</f>
        <v>0</v>
      </c>
      <c r="O634" s="2">
        <f>'ZBud Extract Monthly'!V633</f>
        <v>3376.39</v>
      </c>
      <c r="P634" s="2">
        <f>'ZBud Extract Monthly'!D633</f>
        <v>2202.7000000000003</v>
      </c>
      <c r="Q634" s="2">
        <f>'ZBud Extract Monthly'!E633</f>
        <v>951.3</v>
      </c>
      <c r="R634" s="2">
        <f>'ZBud Extract Monthly'!F633</f>
        <v>208.6</v>
      </c>
      <c r="S634" s="2">
        <f>'ZBud Extract Monthly'!G633</f>
        <v>3521.8</v>
      </c>
      <c r="T634" s="2">
        <f>'NRL Extract'!D633</f>
        <v>1.1100000000000003</v>
      </c>
      <c r="U634" s="2">
        <f>'ZBud Extract Monthly'!H633</f>
        <v>13153.1</v>
      </c>
      <c r="V634" s="2">
        <f>'ZBud Extract Monthly'!U633</f>
        <v>174.71</v>
      </c>
      <c r="W634" s="2">
        <f>'ZBud Extract Monthly'!O633</f>
        <v>277.52999999999997</v>
      </c>
      <c r="X634" s="2">
        <f>'ZBud Extract Monthly'!N633</f>
        <v>40.83</v>
      </c>
      <c r="Y634" s="2">
        <f>'Strm Hydr Analysis'!F637</f>
        <v>38953.031404958667</v>
      </c>
      <c r="Z634" s="2"/>
      <c r="AA634" s="2"/>
      <c r="AB634" s="2"/>
      <c r="AC634" s="2"/>
      <c r="AD634" s="2"/>
      <c r="AE634" s="2"/>
      <c r="AF634" s="2"/>
    </row>
    <row r="635" spans="2:32" x14ac:dyDescent="0.3">
      <c r="B635">
        <f t="shared" si="18"/>
        <v>2042</v>
      </c>
      <c r="C635">
        <f t="shared" si="19"/>
        <v>3</v>
      </c>
      <c r="D635">
        <f t="shared" si="20"/>
        <v>2042</v>
      </c>
      <c r="E635" s="2">
        <f>'Divs Extract'!D634+'ZBud Extract Monthly'!O634</f>
        <v>433.41490238611715</v>
      </c>
      <c r="F635" s="2">
        <f>'Strm Hydr Analysis'!D638</f>
        <v>38547.471074380177</v>
      </c>
      <c r="G635" s="2">
        <f>'Strm Hydr Analysis'!E638</f>
        <v>1004.9057851239672</v>
      </c>
      <c r="H635" s="2"/>
      <c r="I635" s="2"/>
      <c r="J635" s="2"/>
      <c r="K635" s="2">
        <f>'ZBud Extract Monthly'!C634</f>
        <v>3142.8999999999996</v>
      </c>
      <c r="L635" s="2">
        <f>'ZBud Extract Monthly'!K634</f>
        <v>1278</v>
      </c>
      <c r="M635" s="2">
        <f>'ZBud Extract Monthly'!L634</f>
        <v>22.5</v>
      </c>
      <c r="N635" s="2">
        <f>'ZBud Extract Monthly'!M634</f>
        <v>0</v>
      </c>
      <c r="O635" s="2">
        <f>'ZBud Extract Monthly'!V634</f>
        <v>2968.19</v>
      </c>
      <c r="P635" s="2">
        <f>'ZBud Extract Monthly'!D634</f>
        <v>3290.2999999999997</v>
      </c>
      <c r="Q635" s="2">
        <f>'ZBud Extract Monthly'!E634</f>
        <v>1185.3</v>
      </c>
      <c r="R635" s="2">
        <f>'ZBud Extract Monthly'!F634</f>
        <v>501.9</v>
      </c>
      <c r="S635" s="2">
        <f>'ZBud Extract Monthly'!G634</f>
        <v>5385.1</v>
      </c>
      <c r="T635" s="2">
        <f>'NRL Extract'!D634</f>
        <v>1.8520000000000001</v>
      </c>
      <c r="U635" s="2">
        <f>'ZBud Extract Monthly'!H634</f>
        <v>3407.2</v>
      </c>
      <c r="V635" s="2">
        <f>'ZBud Extract Monthly'!U634</f>
        <v>101.64</v>
      </c>
      <c r="W635" s="2">
        <f>'ZBud Extract Monthly'!O634</f>
        <v>307.27</v>
      </c>
      <c r="X635" s="2">
        <f>'ZBud Extract Monthly'!N634</f>
        <v>51.55</v>
      </c>
      <c r="Y635" s="2">
        <f>'Strm Hydr Analysis'!F638</f>
        <v>39931.993388429764</v>
      </c>
      <c r="Z635" s="2"/>
      <c r="AA635" s="2"/>
      <c r="AB635" s="2"/>
      <c r="AC635" s="2"/>
      <c r="AD635" s="2"/>
      <c r="AE635" s="2"/>
      <c r="AF635" s="2"/>
    </row>
    <row r="636" spans="2:32" x14ac:dyDescent="0.3">
      <c r="B636">
        <f t="shared" si="18"/>
        <v>2042</v>
      </c>
      <c r="C636">
        <f t="shared" si="19"/>
        <v>4</v>
      </c>
      <c r="D636">
        <f t="shared" si="20"/>
        <v>2042</v>
      </c>
      <c r="E636" s="2">
        <f>'Divs Extract'!D635+'ZBud Extract Monthly'!O635</f>
        <v>433.32504642271988</v>
      </c>
      <c r="F636" s="2">
        <f>'Strm Hydr Analysis'!D639</f>
        <v>37292.905785123978</v>
      </c>
      <c r="G636" s="2">
        <f>'Strm Hydr Analysis'!E639</f>
        <v>2141.4942148760315</v>
      </c>
      <c r="H636" s="2"/>
      <c r="I636" s="2"/>
      <c r="J636" s="2"/>
      <c r="K636" s="2">
        <f>'ZBud Extract Monthly'!C635</f>
        <v>6039.9</v>
      </c>
      <c r="L636" s="2">
        <f>'ZBud Extract Monthly'!K635</f>
        <v>3033.9</v>
      </c>
      <c r="M636" s="2">
        <f>'ZBud Extract Monthly'!L635</f>
        <v>22.5</v>
      </c>
      <c r="N636" s="2">
        <f>'ZBud Extract Monthly'!M635</f>
        <v>0</v>
      </c>
      <c r="O636" s="2">
        <f>'ZBud Extract Monthly'!V635</f>
        <v>1861.12</v>
      </c>
      <c r="P636" s="2">
        <f>'ZBud Extract Monthly'!D635</f>
        <v>3209.1</v>
      </c>
      <c r="Q636" s="2">
        <f>'ZBud Extract Monthly'!E635</f>
        <v>747.2</v>
      </c>
      <c r="R636" s="2">
        <f>'ZBud Extract Monthly'!F635</f>
        <v>627.4</v>
      </c>
      <c r="S636" s="2">
        <f>'ZBud Extract Monthly'!G635</f>
        <v>2935.1</v>
      </c>
      <c r="T636" s="2">
        <f>'NRL Extract'!D635</f>
        <v>1.8399999999999996</v>
      </c>
      <c r="U636" s="2">
        <f>'ZBud Extract Monthly'!H635</f>
        <v>1158.0999999999999</v>
      </c>
      <c r="V636" s="2">
        <f>'ZBud Extract Monthly'!U635</f>
        <v>153.41999999999999</v>
      </c>
      <c r="W636" s="2">
        <f>'ZBud Extract Monthly'!O635</f>
        <v>297.36</v>
      </c>
      <c r="X636" s="2">
        <f>'ZBud Extract Monthly'!N635</f>
        <v>73.88</v>
      </c>
      <c r="Y636" s="2">
        <f>'Strm Hydr Analysis'!F639</f>
        <v>38546.796694214878</v>
      </c>
      <c r="Z636" s="2"/>
      <c r="AA636" s="2"/>
      <c r="AB636" s="2"/>
      <c r="AC636" s="2"/>
      <c r="AD636" s="2"/>
      <c r="AE636" s="2"/>
      <c r="AF636" s="2"/>
    </row>
    <row r="637" spans="2:32" x14ac:dyDescent="0.3">
      <c r="B637">
        <f t="shared" si="18"/>
        <v>2042</v>
      </c>
      <c r="C637">
        <f t="shared" si="19"/>
        <v>5</v>
      </c>
      <c r="D637">
        <f t="shared" si="20"/>
        <v>2042</v>
      </c>
      <c r="E637" s="2">
        <f>'Divs Extract'!D636+'ZBud Extract Monthly'!O636</f>
        <v>499.98428571428565</v>
      </c>
      <c r="F637" s="2">
        <f>'Strm Hydr Analysis'!D640</f>
        <v>39174.664462809917</v>
      </c>
      <c r="G637" s="2">
        <f>'Strm Hydr Analysis'!E640</f>
        <v>965.17685950413261</v>
      </c>
      <c r="H637" s="2"/>
      <c r="I637" s="2"/>
      <c r="J637" s="2"/>
      <c r="K637" s="2">
        <f>'ZBud Extract Monthly'!C636</f>
        <v>5867.5</v>
      </c>
      <c r="L637" s="2">
        <f>'ZBud Extract Monthly'!K636</f>
        <v>5156.8999999999996</v>
      </c>
      <c r="M637" s="2">
        <f>'ZBud Extract Monthly'!L636</f>
        <v>35</v>
      </c>
      <c r="N637" s="2">
        <f>'ZBud Extract Monthly'!M636</f>
        <v>0</v>
      </c>
      <c r="O637" s="2">
        <f>'ZBud Extract Monthly'!V636</f>
        <v>2013.61</v>
      </c>
      <c r="P637" s="2">
        <f>'ZBud Extract Monthly'!D636</f>
        <v>4901.6000000000004</v>
      </c>
      <c r="Q637" s="2">
        <f>'ZBud Extract Monthly'!E636</f>
        <v>1201.9000000000001</v>
      </c>
      <c r="R637" s="2">
        <f>'ZBud Extract Monthly'!F636</f>
        <v>462.4</v>
      </c>
      <c r="S637" s="2">
        <f>'ZBud Extract Monthly'!G636</f>
        <v>3015.1</v>
      </c>
      <c r="T637" s="2">
        <f>'NRL Extract'!D636</f>
        <v>3.6099999999999994</v>
      </c>
      <c r="U637" s="2">
        <f>'ZBud Extract Monthly'!H636</f>
        <v>1673.3</v>
      </c>
      <c r="V637" s="2">
        <f>'ZBud Extract Monthly'!U636</f>
        <v>131.19999999999999</v>
      </c>
      <c r="W637" s="2">
        <f>'ZBud Extract Monthly'!O636</f>
        <v>307.27</v>
      </c>
      <c r="X637" s="2">
        <f>'ZBud Extract Monthly'!N636</f>
        <v>133.41</v>
      </c>
      <c r="Y637" s="2">
        <f>'Strm Hydr Analysis'!F640</f>
        <v>40493.414876033072</v>
      </c>
      <c r="Z637" s="2"/>
      <c r="AA637" s="2"/>
      <c r="AB637" s="2"/>
      <c r="AC637" s="2"/>
      <c r="AD637" s="2"/>
      <c r="AE637" s="2"/>
      <c r="AF637" s="2"/>
    </row>
    <row r="638" spans="2:32" x14ac:dyDescent="0.3">
      <c r="B638">
        <f t="shared" si="18"/>
        <v>2042</v>
      </c>
      <c r="C638">
        <f t="shared" si="19"/>
        <v>6</v>
      </c>
      <c r="D638">
        <f t="shared" si="20"/>
        <v>2042</v>
      </c>
      <c r="E638" s="2">
        <f>'Divs Extract'!D637+'ZBud Extract Monthly'!O637</f>
        <v>527.87488081462618</v>
      </c>
      <c r="F638" s="2">
        <f>'Strm Hydr Analysis'!D641</f>
        <v>37102.631404958658</v>
      </c>
      <c r="G638" s="2">
        <f>'Strm Hydr Analysis'!E641</f>
        <v>828.89256198347141</v>
      </c>
      <c r="H638" s="2"/>
      <c r="I638" s="2"/>
      <c r="J638" s="2"/>
      <c r="K638" s="2">
        <f>'ZBud Extract Monthly'!C637</f>
        <v>0</v>
      </c>
      <c r="L638" s="2">
        <f>'ZBud Extract Monthly'!K637</f>
        <v>7209</v>
      </c>
      <c r="M638" s="2">
        <f>'ZBud Extract Monthly'!L637</f>
        <v>44</v>
      </c>
      <c r="N638" s="2">
        <f>'ZBud Extract Monthly'!M637</f>
        <v>984.2</v>
      </c>
      <c r="O638" s="2">
        <f>'ZBud Extract Monthly'!V637</f>
        <v>1088.0999999999999</v>
      </c>
      <c r="P638" s="2">
        <f>'ZBud Extract Monthly'!D637</f>
        <v>6073</v>
      </c>
      <c r="Q638" s="2">
        <f>'ZBud Extract Monthly'!E637</f>
        <v>502.6</v>
      </c>
      <c r="R638" s="2">
        <f>'ZBud Extract Monthly'!F637</f>
        <v>539.70000000000005</v>
      </c>
      <c r="S638" s="2">
        <f>'ZBud Extract Monthly'!G637</f>
        <v>1373.4</v>
      </c>
      <c r="T638" s="2">
        <f>'NRL Extract'!D637</f>
        <v>4.3419999999999987</v>
      </c>
      <c r="U638" s="2">
        <f>'ZBud Extract Monthly'!H637</f>
        <v>1461.9</v>
      </c>
      <c r="V638" s="2">
        <f>'ZBud Extract Monthly'!U637</f>
        <v>422.32</v>
      </c>
      <c r="W638" s="2">
        <f>'ZBud Extract Monthly'!O637</f>
        <v>297.36</v>
      </c>
      <c r="X638" s="2">
        <f>'ZBud Extract Monthly'!N637</f>
        <v>155.52000000000001</v>
      </c>
      <c r="Y638" s="2">
        <f>'Strm Hydr Analysis'!F641</f>
        <v>38037.619834710742</v>
      </c>
      <c r="Z638" s="2"/>
      <c r="AA638" s="2"/>
      <c r="AB638" s="2"/>
      <c r="AC638" s="2"/>
      <c r="AD638" s="2"/>
      <c r="AE638" s="2"/>
      <c r="AF638" s="2"/>
    </row>
    <row r="639" spans="2:32" x14ac:dyDescent="0.3">
      <c r="B639">
        <f t="shared" si="18"/>
        <v>2042</v>
      </c>
      <c r="C639">
        <f t="shared" si="19"/>
        <v>7</v>
      </c>
      <c r="D639">
        <f t="shared" si="20"/>
        <v>2042</v>
      </c>
      <c r="E639" s="2">
        <f>'Divs Extract'!D638+'ZBud Extract Monthly'!O638</f>
        <v>574.15582494190539</v>
      </c>
      <c r="F639" s="2">
        <f>'Strm Hydr Analysis'!D642</f>
        <v>38083.636363636346</v>
      </c>
      <c r="G639" s="2">
        <f>'Strm Hydr Analysis'!E642</f>
        <v>856.52231404958707</v>
      </c>
      <c r="H639" s="2"/>
      <c r="I639" s="2"/>
      <c r="J639" s="2"/>
      <c r="K639" s="2">
        <f>'ZBud Extract Monthly'!C638</f>
        <v>0</v>
      </c>
      <c r="L639" s="2">
        <f>'ZBud Extract Monthly'!K638</f>
        <v>6674.7999999999993</v>
      </c>
      <c r="M639" s="2">
        <f>'ZBud Extract Monthly'!L638</f>
        <v>62.9</v>
      </c>
      <c r="N639" s="2">
        <f>'ZBud Extract Monthly'!M638</f>
        <v>763.5</v>
      </c>
      <c r="O639" s="2">
        <f>'ZBud Extract Monthly'!V638</f>
        <v>1143.95</v>
      </c>
      <c r="P639" s="2">
        <f>'ZBud Extract Monthly'!D638</f>
        <v>5688.5</v>
      </c>
      <c r="Q639" s="2">
        <f>'ZBud Extract Monthly'!E638</f>
        <v>382.9</v>
      </c>
      <c r="R639" s="2">
        <f>'ZBud Extract Monthly'!F638</f>
        <v>633.1</v>
      </c>
      <c r="S639" s="2">
        <f>'ZBud Extract Monthly'!G638</f>
        <v>371</v>
      </c>
      <c r="T639" s="2">
        <f>'NRL Extract'!D638</f>
        <v>5.1890000000000001</v>
      </c>
      <c r="U639" s="2">
        <f>'ZBud Extract Monthly'!H638</f>
        <v>1487.7</v>
      </c>
      <c r="V639" s="2">
        <f>'ZBud Extract Monthly'!U638</f>
        <v>791.26</v>
      </c>
      <c r="W639" s="2">
        <f>'ZBud Extract Monthly'!O638</f>
        <v>307.27</v>
      </c>
      <c r="X639" s="2">
        <f>'ZBud Extract Monthly'!N638</f>
        <v>181.39</v>
      </c>
      <c r="Y639" s="2">
        <f>'Strm Hydr Analysis'!F642</f>
        <v>39017.27603305786</v>
      </c>
      <c r="Z639" s="2"/>
      <c r="AA639" s="2"/>
      <c r="AB639" s="2"/>
      <c r="AC639" s="2"/>
      <c r="AD639" s="2"/>
      <c r="AE639" s="2"/>
      <c r="AF639" s="2"/>
    </row>
    <row r="640" spans="2:32" x14ac:dyDescent="0.3">
      <c r="B640">
        <f t="shared" si="18"/>
        <v>2042</v>
      </c>
      <c r="C640">
        <f t="shared" si="19"/>
        <v>8</v>
      </c>
      <c r="D640">
        <f t="shared" si="20"/>
        <v>2042</v>
      </c>
      <c r="E640" s="2">
        <f>'Divs Extract'!D639+'ZBud Extract Monthly'!O639</f>
        <v>582.11288052373163</v>
      </c>
      <c r="F640" s="2">
        <f>'Strm Hydr Analysis'!D643</f>
        <v>38023.100826446294</v>
      </c>
      <c r="G640" s="2">
        <f>'Strm Hydr Analysis'!E643</f>
        <v>856.52231404958707</v>
      </c>
      <c r="H640" s="2"/>
      <c r="I640" s="2"/>
      <c r="J640" s="2"/>
      <c r="K640" s="2">
        <f>'ZBud Extract Monthly'!C639</f>
        <v>0</v>
      </c>
      <c r="L640" s="2">
        <f>'ZBud Extract Monthly'!K639</f>
        <v>5317.8</v>
      </c>
      <c r="M640" s="2">
        <f>'ZBud Extract Monthly'!L639</f>
        <v>78.2</v>
      </c>
      <c r="N640" s="2">
        <f>'ZBud Extract Monthly'!M639</f>
        <v>0</v>
      </c>
      <c r="O640" s="2">
        <f>'ZBud Extract Monthly'!V639</f>
        <v>880.1</v>
      </c>
      <c r="P640" s="2">
        <f>'ZBud Extract Monthly'!D639</f>
        <v>4687.1000000000004</v>
      </c>
      <c r="Q640" s="2">
        <f>'ZBud Extract Monthly'!E639</f>
        <v>386.7</v>
      </c>
      <c r="R640" s="2">
        <f>'ZBud Extract Monthly'!F639</f>
        <v>428.5</v>
      </c>
      <c r="S640" s="2">
        <f>'ZBud Extract Monthly'!G639</f>
        <v>191</v>
      </c>
      <c r="T640" s="2">
        <f>'NRL Extract'!D639</f>
        <v>4.9120000000000008</v>
      </c>
      <c r="U640" s="2">
        <f>'ZBud Extract Monthly'!H639</f>
        <v>1304.5</v>
      </c>
      <c r="V640" s="2">
        <f>'ZBud Extract Monthly'!U639</f>
        <v>645.57000000000005</v>
      </c>
      <c r="W640" s="2">
        <f>'ZBud Extract Monthly'!O639</f>
        <v>307.27</v>
      </c>
      <c r="X640" s="2">
        <f>'ZBud Extract Monthly'!N639</f>
        <v>164.65</v>
      </c>
      <c r="Y640" s="2">
        <f>'Strm Hydr Analysis'!F643</f>
        <v>38910.366942148758</v>
      </c>
      <c r="Z640" s="2"/>
      <c r="AA640" s="2"/>
      <c r="AB640" s="2"/>
      <c r="AC640" s="2"/>
      <c r="AD640" s="2"/>
      <c r="AE640" s="2"/>
      <c r="AF640" s="2"/>
    </row>
    <row r="641" spans="2:32" x14ac:dyDescent="0.3">
      <c r="B641">
        <f t="shared" si="18"/>
        <v>2042</v>
      </c>
      <c r="C641">
        <f t="shared" si="19"/>
        <v>9</v>
      </c>
      <c r="D641">
        <f t="shared" si="20"/>
        <v>2042</v>
      </c>
      <c r="E641" s="2">
        <f>'Divs Extract'!D640+'ZBud Extract Monthly'!O640</f>
        <v>547.74610185625897</v>
      </c>
      <c r="F641" s="2">
        <f>'Strm Hydr Analysis'!D644</f>
        <v>37253.295867768597</v>
      </c>
      <c r="G641" s="2">
        <f>'Strm Hydr Analysis'!E644</f>
        <v>828.89256198347141</v>
      </c>
      <c r="H641" s="2"/>
      <c r="I641" s="2"/>
      <c r="J641" s="2"/>
      <c r="K641" s="2">
        <f>'ZBud Extract Monthly'!C640</f>
        <v>192.1</v>
      </c>
      <c r="L641" s="2">
        <f>'ZBud Extract Monthly'!K640</f>
        <v>2889.8</v>
      </c>
      <c r="M641" s="2">
        <f>'ZBud Extract Monthly'!L640</f>
        <v>62.9</v>
      </c>
      <c r="N641" s="2">
        <f>'ZBud Extract Monthly'!M640</f>
        <v>1361.8</v>
      </c>
      <c r="O641" s="2">
        <f>'ZBud Extract Monthly'!V640</f>
        <v>867.25</v>
      </c>
      <c r="P641" s="2">
        <f>'ZBud Extract Monthly'!D640</f>
        <v>2957.8</v>
      </c>
      <c r="Q641" s="2">
        <f>'ZBud Extract Monthly'!E640</f>
        <v>302.60000000000002</v>
      </c>
      <c r="R641" s="2">
        <f>'ZBud Extract Monthly'!F640</f>
        <v>306.5</v>
      </c>
      <c r="S641" s="2">
        <f>'ZBud Extract Monthly'!G640</f>
        <v>91.9</v>
      </c>
      <c r="T641" s="2">
        <f>'NRL Extract'!D640</f>
        <v>4.2219999999999986</v>
      </c>
      <c r="U641" s="2">
        <f>'ZBud Extract Monthly'!H640</f>
        <v>1077.2</v>
      </c>
      <c r="V641" s="2">
        <f>'ZBud Extract Monthly'!U640</f>
        <v>459.46</v>
      </c>
      <c r="W641" s="2">
        <f>'ZBud Extract Monthly'!O640</f>
        <v>297.36</v>
      </c>
      <c r="X641" s="2">
        <f>'ZBud Extract Monthly'!N640</f>
        <v>131.91</v>
      </c>
      <c r="Y641" s="2">
        <f>'Strm Hydr Analysis'!F644</f>
        <v>38069.851239669435</v>
      </c>
      <c r="Z641" s="2"/>
      <c r="AA641" s="2"/>
      <c r="AB641" s="2"/>
      <c r="AC641" s="2"/>
      <c r="AD641" s="2"/>
      <c r="AE641" s="2"/>
      <c r="AF641" s="2"/>
    </row>
    <row r="642" spans="2:32" x14ac:dyDescent="0.3">
      <c r="B642">
        <f t="shared" si="18"/>
        <v>2042</v>
      </c>
      <c r="C642">
        <f t="shared" si="19"/>
        <v>10</v>
      </c>
      <c r="D642">
        <f t="shared" si="20"/>
        <v>2043</v>
      </c>
      <c r="E642" s="2">
        <f>'Divs Extract'!D641+'ZBud Extract Monthly'!O641</f>
        <v>480.5958151131569</v>
      </c>
      <c r="F642" s="2">
        <f>'Strm Hydr Analysis'!D645</f>
        <v>37969.606611570249</v>
      </c>
      <c r="G642" s="2">
        <f>'Strm Hydr Analysis'!E645</f>
        <v>1311.1537190082638</v>
      </c>
      <c r="H642" s="2"/>
      <c r="I642" s="2"/>
      <c r="J642" s="2"/>
      <c r="K642" s="2">
        <f>'ZBud Extract Monthly'!C641</f>
        <v>4771.3999999999996</v>
      </c>
      <c r="L642" s="2">
        <f>'ZBud Extract Monthly'!K641</f>
        <v>3249.9</v>
      </c>
      <c r="M642" s="2">
        <f>'ZBud Extract Monthly'!L641</f>
        <v>44</v>
      </c>
      <c r="N642" s="2">
        <f>'ZBud Extract Monthly'!M641</f>
        <v>973.3</v>
      </c>
      <c r="O642" s="2">
        <f>'ZBud Extract Monthly'!V641</f>
        <v>1016.82</v>
      </c>
      <c r="P642" s="2">
        <f>'ZBud Extract Monthly'!D641</f>
        <v>2445.2999999999997</v>
      </c>
      <c r="Q642" s="2">
        <f>'ZBud Extract Monthly'!E641</f>
        <v>705.8</v>
      </c>
      <c r="R642" s="2">
        <f>'ZBud Extract Monthly'!F641</f>
        <v>323.8</v>
      </c>
      <c r="S642" s="2">
        <f>'ZBud Extract Monthly'!G641</f>
        <v>1365.8</v>
      </c>
      <c r="T642" s="2">
        <f>'NRL Extract'!D641</f>
        <v>2.6209999999999991</v>
      </c>
      <c r="U642" s="2">
        <f>'ZBud Extract Monthly'!H641</f>
        <v>1587.8</v>
      </c>
      <c r="V642" s="2">
        <f>'ZBud Extract Monthly'!U641</f>
        <v>328.83</v>
      </c>
      <c r="W642" s="2">
        <f>'ZBud Extract Monthly'!O641</f>
        <v>307.27</v>
      </c>
      <c r="X642" s="2">
        <f>'ZBud Extract Monthly'!N641</f>
        <v>89.14</v>
      </c>
      <c r="Y642" s="2">
        <f>'Strm Hydr Analysis'!F645</f>
        <v>38997.996694214868</v>
      </c>
      <c r="Z642" s="2"/>
      <c r="AA642" s="2"/>
      <c r="AB642" s="2"/>
      <c r="AC642" s="2"/>
      <c r="AD642" s="2"/>
      <c r="AE642" s="2"/>
      <c r="AF642" s="2"/>
    </row>
    <row r="643" spans="2:32" x14ac:dyDescent="0.3">
      <c r="B643">
        <f t="shared" si="18"/>
        <v>2042</v>
      </c>
      <c r="C643">
        <f t="shared" si="19"/>
        <v>11</v>
      </c>
      <c r="D643">
        <f t="shared" si="20"/>
        <v>2043</v>
      </c>
      <c r="E643" s="2">
        <f>'Divs Extract'!D642+'ZBud Extract Monthly'!O642</f>
        <v>398.17356886840764</v>
      </c>
      <c r="F643" s="2">
        <f>'Strm Hydr Analysis'!D646</f>
        <v>37011.510743801649</v>
      </c>
      <c r="G643" s="2">
        <f>'Strm Hydr Analysis'!E646</f>
        <v>6577.9438016528875</v>
      </c>
      <c r="H643" s="2"/>
      <c r="I643" s="2"/>
      <c r="J643" s="2"/>
      <c r="K643" s="2">
        <f>'ZBud Extract Monthly'!C642</f>
        <v>25097.1</v>
      </c>
      <c r="L643" s="2">
        <f>'ZBud Extract Monthly'!K642</f>
        <v>912.8</v>
      </c>
      <c r="M643" s="2">
        <f>'ZBud Extract Monthly'!L642</f>
        <v>27.9</v>
      </c>
      <c r="N643" s="2">
        <f>'ZBud Extract Monthly'!M642</f>
        <v>826.6</v>
      </c>
      <c r="O643" s="2">
        <f>'ZBud Extract Monthly'!V642</f>
        <v>1968.41</v>
      </c>
      <c r="P643" s="2">
        <f>'ZBud Extract Monthly'!D642</f>
        <v>1879</v>
      </c>
      <c r="Q643" s="2">
        <f>'ZBud Extract Monthly'!E642</f>
        <v>763.8</v>
      </c>
      <c r="R643" s="2">
        <f>'ZBud Extract Monthly'!F642</f>
        <v>185.4</v>
      </c>
      <c r="S643" s="2">
        <f>'ZBud Extract Monthly'!G642</f>
        <v>2619.5</v>
      </c>
      <c r="T643" s="2">
        <f>'NRL Extract'!D642</f>
        <v>1.9629999999999996</v>
      </c>
      <c r="U643" s="2">
        <f>'ZBud Extract Monthly'!H642</f>
        <v>7310.7000000000007</v>
      </c>
      <c r="V643" s="2">
        <f>'ZBud Extract Monthly'!U642</f>
        <v>268.82</v>
      </c>
      <c r="W643" s="2">
        <f>'ZBud Extract Monthly'!O642</f>
        <v>297.36</v>
      </c>
      <c r="X643" s="2">
        <f>'ZBud Extract Monthly'!N642</f>
        <v>55.18</v>
      </c>
      <c r="Y643" s="2">
        <f>'Strm Hydr Analysis'!F646</f>
        <v>39568.700826446271</v>
      </c>
      <c r="Z643" s="2"/>
      <c r="AA643" s="2"/>
      <c r="AB643" s="2"/>
      <c r="AC643" s="2"/>
      <c r="AD643" s="2"/>
      <c r="AE643" s="2"/>
      <c r="AF643" s="2"/>
    </row>
    <row r="644" spans="2:32" x14ac:dyDescent="0.3">
      <c r="B644">
        <f t="shared" si="18"/>
        <v>2042</v>
      </c>
      <c r="C644">
        <f t="shared" si="19"/>
        <v>12</v>
      </c>
      <c r="D644">
        <f t="shared" si="20"/>
        <v>2043</v>
      </c>
      <c r="E644" s="2">
        <f>'Divs Extract'!D643+'ZBud Extract Monthly'!O643</f>
        <v>392.54640449438199</v>
      </c>
      <c r="F644" s="2">
        <f>'Strm Hydr Analysis'!D647</f>
        <v>38761.428099173543</v>
      </c>
      <c r="G644" s="2">
        <f>'Strm Hydr Analysis'!E647</f>
        <v>10668.634710743816</v>
      </c>
      <c r="H644" s="2"/>
      <c r="I644" s="2"/>
      <c r="J644" s="2"/>
      <c r="K644" s="2">
        <f>'ZBud Extract Monthly'!C643</f>
        <v>32707.699999999997</v>
      </c>
      <c r="L644" s="2">
        <f>'ZBud Extract Monthly'!K643</f>
        <v>311.60000000000002</v>
      </c>
      <c r="M644" s="2">
        <f>'ZBud Extract Monthly'!L643</f>
        <v>23.4</v>
      </c>
      <c r="N644" s="2">
        <f>'ZBud Extract Monthly'!M643</f>
        <v>681.8</v>
      </c>
      <c r="O644" s="2">
        <f>'ZBud Extract Monthly'!V643</f>
        <v>3765.1</v>
      </c>
      <c r="P644" s="2">
        <f>'ZBud Extract Monthly'!D643</f>
        <v>1034.4000000000001</v>
      </c>
      <c r="Q644" s="2">
        <f>'ZBud Extract Monthly'!E643</f>
        <v>449.5</v>
      </c>
      <c r="R644" s="2">
        <f>'ZBud Extract Monthly'!F643</f>
        <v>94.7</v>
      </c>
      <c r="S644" s="2">
        <f>'ZBud Extract Monthly'!G643</f>
        <v>1644.7</v>
      </c>
      <c r="T644" s="2">
        <f>'NRL Extract'!D643</f>
        <v>1.2530000000000003</v>
      </c>
      <c r="U644" s="2">
        <f>'ZBud Extract Monthly'!H643</f>
        <v>19097.2</v>
      </c>
      <c r="V644" s="2">
        <f>'ZBud Extract Monthly'!U643</f>
        <v>249.77</v>
      </c>
      <c r="W644" s="2">
        <f>'ZBud Extract Monthly'!O643</f>
        <v>307.27</v>
      </c>
      <c r="X644" s="2">
        <f>'ZBud Extract Monthly'!N643</f>
        <v>52.1</v>
      </c>
      <c r="Y644" s="2">
        <f>'Strm Hydr Analysis'!F647</f>
        <v>42565.289256198346</v>
      </c>
      <c r="Z644" s="2"/>
      <c r="AA644" s="2"/>
      <c r="AB644" s="2"/>
      <c r="AC644" s="2"/>
      <c r="AD644" s="2"/>
      <c r="AE644" s="2"/>
      <c r="AF644" s="2"/>
    </row>
    <row r="645" spans="2:32" x14ac:dyDescent="0.3">
      <c r="B645">
        <f t="shared" ref="B645:B688" si="21">B633+1</f>
        <v>2043</v>
      </c>
      <c r="C645">
        <f t="shared" ref="C645:C688" si="22">C633</f>
        <v>1</v>
      </c>
      <c r="D645">
        <f t="shared" ref="D645:D688" si="23">D633+1</f>
        <v>2043</v>
      </c>
      <c r="E645" s="2">
        <f>'Divs Extract'!D644+'ZBud Extract Monthly'!O644</f>
        <v>391.44586860391667</v>
      </c>
      <c r="F645" s="2">
        <f>'Strm Hydr Analysis'!D648</f>
        <v>40396.442975206613</v>
      </c>
      <c r="G645" s="2">
        <f>'Strm Hydr Analysis'!E648</f>
        <v>20443.715702479345</v>
      </c>
      <c r="H645" s="2"/>
      <c r="I645" s="2"/>
      <c r="J645" s="2"/>
      <c r="K645" s="2">
        <f>'ZBud Extract Monthly'!C644</f>
        <v>83412.399999999994</v>
      </c>
      <c r="L645" s="2">
        <f>'ZBud Extract Monthly'!K644</f>
        <v>346.3</v>
      </c>
      <c r="M645" s="2">
        <f>'ZBud Extract Monthly'!L644</f>
        <v>18.899999999999999</v>
      </c>
      <c r="N645" s="2">
        <f>'ZBud Extract Monthly'!M644</f>
        <v>758.2</v>
      </c>
      <c r="O645" s="2">
        <f>'ZBud Extract Monthly'!V644</f>
        <v>6199.95</v>
      </c>
      <c r="P645" s="2">
        <f>'ZBud Extract Monthly'!D644</f>
        <v>1271.2</v>
      </c>
      <c r="Q645" s="2">
        <f>'ZBud Extract Monthly'!E644</f>
        <v>553.4</v>
      </c>
      <c r="R645" s="2">
        <f>'ZBud Extract Monthly'!F644</f>
        <v>115.2</v>
      </c>
      <c r="S645" s="2">
        <f>'ZBud Extract Monthly'!G644</f>
        <v>2017.7</v>
      </c>
      <c r="T645" s="2">
        <f>'NRL Extract'!D644</f>
        <v>1.5919999999999996</v>
      </c>
      <c r="U645" s="2">
        <f>'ZBud Extract Monthly'!H644</f>
        <v>46682.600000000006</v>
      </c>
      <c r="V645" s="2">
        <f>'ZBud Extract Monthly'!U644</f>
        <v>375.88</v>
      </c>
      <c r="W645" s="2">
        <f>'ZBud Extract Monthly'!O644</f>
        <v>307.27</v>
      </c>
      <c r="X645" s="2">
        <f>'ZBud Extract Monthly'!N644</f>
        <v>46.19</v>
      </c>
      <c r="Y645" s="2">
        <f>'Strm Hydr Analysis'!F648</f>
        <v>50516.390082644619</v>
      </c>
      <c r="Z645" s="2"/>
      <c r="AA645" s="2"/>
      <c r="AB645" s="2"/>
      <c r="AC645" s="2"/>
      <c r="AD645" s="2"/>
      <c r="AE645" s="2"/>
      <c r="AF645" s="2"/>
    </row>
    <row r="646" spans="2:32" x14ac:dyDescent="0.3">
      <c r="B646">
        <f t="shared" si="21"/>
        <v>2043</v>
      </c>
      <c r="C646">
        <f t="shared" si="22"/>
        <v>2</v>
      </c>
      <c r="D646">
        <f t="shared" si="23"/>
        <v>2043</v>
      </c>
      <c r="E646" s="2">
        <f>'Divs Extract'!D645+'ZBud Extract Monthly'!O645</f>
        <v>352.36710407239821</v>
      </c>
      <c r="F646" s="2">
        <f>'Strm Hydr Analysis'!D649</f>
        <v>34639.16033057851</v>
      </c>
      <c r="G646" s="2">
        <f>'Strm Hydr Analysis'!E649</f>
        <v>841.7256198347111</v>
      </c>
      <c r="H646" s="2"/>
      <c r="I646" s="2"/>
      <c r="J646" s="2"/>
      <c r="K646" s="2">
        <f>'ZBud Extract Monthly'!C645</f>
        <v>3390.5</v>
      </c>
      <c r="L646" s="2">
        <f>'ZBud Extract Monthly'!K645</f>
        <v>168.7</v>
      </c>
      <c r="M646" s="2">
        <f>'ZBud Extract Monthly'!L645</f>
        <v>18.899999999999999</v>
      </c>
      <c r="N646" s="2">
        <f>'ZBud Extract Monthly'!M645</f>
        <v>0</v>
      </c>
      <c r="O646" s="2">
        <f>'ZBud Extract Monthly'!V645</f>
        <v>4659.38</v>
      </c>
      <c r="P646" s="2">
        <f>'ZBud Extract Monthly'!D645</f>
        <v>1745</v>
      </c>
      <c r="Q646" s="2">
        <f>'ZBud Extract Monthly'!E645</f>
        <v>745</v>
      </c>
      <c r="R646" s="2">
        <f>'ZBud Extract Monthly'!F645</f>
        <v>165.2</v>
      </c>
      <c r="S646" s="2">
        <f>'ZBud Extract Monthly'!G645</f>
        <v>2778.6</v>
      </c>
      <c r="T646" s="2">
        <f>'NRL Extract'!D645</f>
        <v>1.1100000000000003</v>
      </c>
      <c r="U646" s="2">
        <f>'ZBud Extract Monthly'!H645</f>
        <v>8675.2999999999993</v>
      </c>
      <c r="V646" s="2">
        <f>'ZBud Extract Monthly'!U645</f>
        <v>75.98</v>
      </c>
      <c r="W646" s="2">
        <f>'ZBud Extract Monthly'!O645</f>
        <v>277.52999999999997</v>
      </c>
      <c r="X646" s="2">
        <f>'ZBud Extract Monthly'!N645</f>
        <v>40.83</v>
      </c>
      <c r="Y646" s="2">
        <f>'Strm Hydr Analysis'!F649</f>
        <v>36865.388429752056</v>
      </c>
      <c r="Z646" s="2"/>
      <c r="AA646" s="2"/>
      <c r="AB646" s="2"/>
      <c r="AC646" s="2"/>
      <c r="AD646" s="2"/>
      <c r="AE646" s="2"/>
      <c r="AF646" s="2"/>
    </row>
    <row r="647" spans="2:32" x14ac:dyDescent="0.3">
      <c r="B647">
        <f t="shared" si="21"/>
        <v>2043</v>
      </c>
      <c r="C647">
        <f t="shared" si="22"/>
        <v>3</v>
      </c>
      <c r="D647">
        <f t="shared" si="23"/>
        <v>2043</v>
      </c>
      <c r="E647" s="2">
        <f>'Divs Extract'!D646+'ZBud Extract Monthly'!O646</f>
        <v>424.97845986984817</v>
      </c>
      <c r="F647" s="2">
        <f>'Strm Hydr Analysis'!D650</f>
        <v>1159947.3719008267</v>
      </c>
      <c r="G647" s="2">
        <f>'Strm Hydr Analysis'!E650</f>
        <v>20553.580165289262</v>
      </c>
      <c r="H647" s="2"/>
      <c r="I647" s="2"/>
      <c r="J647" s="2"/>
      <c r="K647" s="2">
        <f>'ZBud Extract Monthly'!C646</f>
        <v>63274.3</v>
      </c>
      <c r="L647" s="2">
        <f>'ZBud Extract Monthly'!K646</f>
        <v>0</v>
      </c>
      <c r="M647" s="2">
        <f>'ZBud Extract Monthly'!L646</f>
        <v>22.5</v>
      </c>
      <c r="N647" s="2">
        <f>'ZBud Extract Monthly'!M646</f>
        <v>0</v>
      </c>
      <c r="O647" s="2">
        <f>'ZBud Extract Monthly'!V646</f>
        <v>7802.93</v>
      </c>
      <c r="P647" s="2">
        <f>'ZBud Extract Monthly'!D646</f>
        <v>2258.9</v>
      </c>
      <c r="Q647" s="2">
        <f>'ZBud Extract Monthly'!E646</f>
        <v>937</v>
      </c>
      <c r="R647" s="2">
        <f>'ZBud Extract Monthly'!F646</f>
        <v>335.9</v>
      </c>
      <c r="S647" s="2">
        <f>'ZBud Extract Monthly'!G646</f>
        <v>4006.5</v>
      </c>
      <c r="T647" s="2">
        <f>'NRL Extract'!D646</f>
        <v>1.8520000000000001</v>
      </c>
      <c r="U647" s="2">
        <f>'ZBud Extract Monthly'!H646</f>
        <v>32921.800000000003</v>
      </c>
      <c r="V647" s="2">
        <f>'ZBud Extract Monthly'!U646</f>
        <v>3690.25</v>
      </c>
      <c r="W647" s="2">
        <f>'ZBud Extract Monthly'!O646</f>
        <v>307.27</v>
      </c>
      <c r="X647" s="2">
        <f>'ZBud Extract Monthly'!N646</f>
        <v>51.55</v>
      </c>
      <c r="Y647" s="2">
        <f>'Strm Hydr Analysis'!F650</f>
        <v>1166489.9504132231</v>
      </c>
      <c r="Z647" s="2"/>
      <c r="AA647" s="2"/>
      <c r="AB647" s="2"/>
      <c r="AC647" s="2"/>
      <c r="AD647" s="2"/>
      <c r="AE647" s="2"/>
      <c r="AF647" s="2"/>
    </row>
    <row r="648" spans="2:32" x14ac:dyDescent="0.3">
      <c r="B648">
        <f t="shared" si="21"/>
        <v>2043</v>
      </c>
      <c r="C648">
        <f t="shared" si="22"/>
        <v>4</v>
      </c>
      <c r="D648">
        <f t="shared" si="23"/>
        <v>2043</v>
      </c>
      <c r="E648" s="2">
        <f>'Divs Extract'!D647+'ZBud Extract Monthly'!O647</f>
        <v>436.23930092845444</v>
      </c>
      <c r="F648" s="2">
        <f>'Strm Hydr Analysis'!D651</f>
        <v>148031.8214876033</v>
      </c>
      <c r="G648" s="2">
        <f>'Strm Hydr Analysis'!E651</f>
        <v>3348.8727272727288</v>
      </c>
      <c r="H648" s="2"/>
      <c r="I648" s="2"/>
      <c r="J648" s="2"/>
      <c r="K648" s="2">
        <f>'ZBud Extract Monthly'!C647</f>
        <v>11340.8</v>
      </c>
      <c r="L648" s="2">
        <f>'ZBud Extract Monthly'!K647</f>
        <v>1086.8</v>
      </c>
      <c r="M648" s="2">
        <f>'ZBud Extract Monthly'!L647</f>
        <v>22.5</v>
      </c>
      <c r="N648" s="2">
        <f>'ZBud Extract Monthly'!M647</f>
        <v>0</v>
      </c>
      <c r="O648" s="2">
        <f>'ZBud Extract Monthly'!V647</f>
        <v>5985.28</v>
      </c>
      <c r="P648" s="2">
        <f>'ZBud Extract Monthly'!D647</f>
        <v>3413.3</v>
      </c>
      <c r="Q648" s="2">
        <f>'ZBud Extract Monthly'!E647</f>
        <v>1452.7</v>
      </c>
      <c r="R648" s="2">
        <f>'ZBud Extract Monthly'!F647</f>
        <v>590.70000000000005</v>
      </c>
      <c r="S648" s="2">
        <f>'ZBud Extract Monthly'!G647</f>
        <v>5261.2</v>
      </c>
      <c r="T648" s="2">
        <f>'NRL Extract'!D647</f>
        <v>1.8399999999999996</v>
      </c>
      <c r="U648" s="2">
        <f>'ZBud Extract Monthly'!H647</f>
        <v>4529.2</v>
      </c>
      <c r="V648" s="2">
        <f>'ZBud Extract Monthly'!U647</f>
        <v>781.34</v>
      </c>
      <c r="W648" s="2">
        <f>'ZBud Extract Monthly'!O647</f>
        <v>297.36</v>
      </c>
      <c r="X648" s="2">
        <f>'ZBud Extract Monthly'!N647</f>
        <v>73.88</v>
      </c>
      <c r="Y648" s="2">
        <f>'Strm Hydr Analysis'!F651</f>
        <v>150826.51239669422</v>
      </c>
      <c r="Z648" s="2"/>
      <c r="AA648" s="2"/>
      <c r="AB648" s="2"/>
      <c r="AC648" s="2"/>
      <c r="AD648" s="2"/>
      <c r="AE648" s="2"/>
      <c r="AF648" s="2"/>
    </row>
    <row r="649" spans="2:32" x14ac:dyDescent="0.3">
      <c r="B649">
        <f t="shared" si="21"/>
        <v>2043</v>
      </c>
      <c r="C649">
        <f t="shared" si="22"/>
        <v>5</v>
      </c>
      <c r="D649">
        <f t="shared" si="23"/>
        <v>2043</v>
      </c>
      <c r="E649" s="2">
        <f>'Divs Extract'!D648+'ZBud Extract Monthly'!O648</f>
        <v>496.36523809523806</v>
      </c>
      <c r="F649" s="2">
        <f>'Strm Hydr Analysis'!D652</f>
        <v>486488.35041322315</v>
      </c>
      <c r="G649" s="2">
        <f>'Strm Hydr Analysis'!E652</f>
        <v>3041.7520661157037</v>
      </c>
      <c r="H649" s="2"/>
      <c r="I649" s="2"/>
      <c r="J649" s="2"/>
      <c r="K649" s="2">
        <f>'ZBud Extract Monthly'!C648</f>
        <v>11249.699999999999</v>
      </c>
      <c r="L649" s="2">
        <f>'ZBud Extract Monthly'!K648</f>
        <v>3104.7</v>
      </c>
      <c r="M649" s="2">
        <f>'ZBud Extract Monthly'!L648</f>
        <v>35</v>
      </c>
      <c r="N649" s="2">
        <f>'ZBud Extract Monthly'!M648</f>
        <v>0</v>
      </c>
      <c r="O649" s="2">
        <f>'ZBud Extract Monthly'!V648</f>
        <v>6082.57</v>
      </c>
      <c r="P649" s="2">
        <f>'ZBud Extract Monthly'!D648</f>
        <v>4663.7</v>
      </c>
      <c r="Q649" s="2">
        <f>'ZBud Extract Monthly'!E648</f>
        <v>1471.8</v>
      </c>
      <c r="R649" s="2">
        <f>'ZBud Extract Monthly'!F648</f>
        <v>712.9</v>
      </c>
      <c r="S649" s="2">
        <f>'ZBud Extract Monthly'!G648</f>
        <v>4106.3</v>
      </c>
      <c r="T649" s="2">
        <f>'NRL Extract'!D648</f>
        <v>3.6099999999999994</v>
      </c>
      <c r="U649" s="2">
        <f>'ZBud Extract Monthly'!H648</f>
        <v>4943.8999999999996</v>
      </c>
      <c r="V649" s="2">
        <f>'ZBud Extract Monthly'!U648</f>
        <v>2121.13</v>
      </c>
      <c r="W649" s="2">
        <f>'ZBud Extract Monthly'!O648</f>
        <v>307.27</v>
      </c>
      <c r="X649" s="2">
        <f>'ZBud Extract Monthly'!N648</f>
        <v>133.41</v>
      </c>
      <c r="Y649" s="2">
        <f>'Strm Hydr Analysis'!F652</f>
        <v>488958.90247933869</v>
      </c>
      <c r="Z649" s="2"/>
      <c r="AA649" s="2"/>
      <c r="AB649" s="2"/>
      <c r="AC649" s="2"/>
      <c r="AD649" s="2"/>
      <c r="AE649" s="2"/>
      <c r="AF649" s="2"/>
    </row>
    <row r="650" spans="2:32" x14ac:dyDescent="0.3">
      <c r="B650">
        <f t="shared" si="21"/>
        <v>2043</v>
      </c>
      <c r="C650">
        <f t="shared" si="22"/>
        <v>6</v>
      </c>
      <c r="D650">
        <f t="shared" si="23"/>
        <v>2043</v>
      </c>
      <c r="E650" s="2">
        <f>'Divs Extract'!D649+'ZBud Extract Monthly'!O649</f>
        <v>526.26710483684337</v>
      </c>
      <c r="F650" s="2">
        <f>'Strm Hydr Analysis'!D653</f>
        <v>38793.183471074371</v>
      </c>
      <c r="G650" s="2">
        <f>'Strm Hydr Analysis'!E653</f>
        <v>2224.7008264462816</v>
      </c>
      <c r="H650" s="2"/>
      <c r="I650" s="2"/>
      <c r="J650" s="2"/>
      <c r="K650" s="2">
        <f>'ZBud Extract Monthly'!C649</f>
        <v>8946.1</v>
      </c>
      <c r="L650" s="2">
        <f>'ZBud Extract Monthly'!K649</f>
        <v>5490</v>
      </c>
      <c r="M650" s="2">
        <f>'ZBud Extract Monthly'!L649</f>
        <v>44</v>
      </c>
      <c r="N650" s="2">
        <f>'ZBud Extract Monthly'!M649</f>
        <v>930.7</v>
      </c>
      <c r="O650" s="2">
        <f>'ZBud Extract Monthly'!V649</f>
        <v>3341.87</v>
      </c>
      <c r="P650" s="2">
        <f>'ZBud Extract Monthly'!D649</f>
        <v>6180.7000000000007</v>
      </c>
      <c r="Q650" s="2">
        <f>'ZBud Extract Monthly'!E649</f>
        <v>1270.4000000000001</v>
      </c>
      <c r="R650" s="2">
        <f>'ZBud Extract Monthly'!F649</f>
        <v>673.5</v>
      </c>
      <c r="S650" s="2">
        <f>'ZBud Extract Monthly'!G649</f>
        <v>4025.8</v>
      </c>
      <c r="T650" s="2">
        <f>'NRL Extract'!D649</f>
        <v>4.3419999999999987</v>
      </c>
      <c r="U650" s="2">
        <f>'ZBud Extract Monthly'!H649</f>
        <v>2606.8000000000002</v>
      </c>
      <c r="V650" s="2">
        <f>'ZBud Extract Monthly'!U649</f>
        <v>101.37</v>
      </c>
      <c r="W650" s="2">
        <f>'ZBud Extract Monthly'!O649</f>
        <v>297.36</v>
      </c>
      <c r="X650" s="2">
        <f>'ZBud Extract Monthly'!N649</f>
        <v>155.52000000000001</v>
      </c>
      <c r="Y650" s="2">
        <f>'Strm Hydr Analysis'!F653</f>
        <v>40822.254545454547</v>
      </c>
      <c r="Z650" s="2"/>
      <c r="AA650" s="2"/>
      <c r="AB650" s="2"/>
      <c r="AC650" s="2"/>
      <c r="AD650" s="2"/>
      <c r="AE650" s="2"/>
      <c r="AF650" s="2"/>
    </row>
    <row r="651" spans="2:32" x14ac:dyDescent="0.3">
      <c r="B651">
        <f t="shared" si="21"/>
        <v>2043</v>
      </c>
      <c r="C651">
        <f t="shared" si="22"/>
        <v>7</v>
      </c>
      <c r="D651">
        <f t="shared" si="23"/>
        <v>2043</v>
      </c>
      <c r="E651" s="2">
        <f>'Divs Extract'!D650+'ZBud Extract Monthly'!O650</f>
        <v>578.87857862122382</v>
      </c>
      <c r="F651" s="2">
        <f>'Strm Hydr Analysis'!D654</f>
        <v>38135.127272727281</v>
      </c>
      <c r="G651" s="2">
        <f>'Strm Hydr Analysis'!E654</f>
        <v>856.52231404958707</v>
      </c>
      <c r="H651" s="2"/>
      <c r="I651" s="2"/>
      <c r="J651" s="2"/>
      <c r="K651" s="2">
        <f>'ZBud Extract Monthly'!C650</f>
        <v>175.6</v>
      </c>
      <c r="L651" s="2">
        <f>'ZBud Extract Monthly'!K650</f>
        <v>7346.5</v>
      </c>
      <c r="M651" s="2">
        <f>'ZBud Extract Monthly'!L650</f>
        <v>62.9</v>
      </c>
      <c r="N651" s="2">
        <f>'ZBud Extract Monthly'!M650</f>
        <v>664.1</v>
      </c>
      <c r="O651" s="2">
        <f>'ZBud Extract Monthly'!V650</f>
        <v>3576.98</v>
      </c>
      <c r="P651" s="2">
        <f>'ZBud Extract Monthly'!D650</f>
        <v>6152.9</v>
      </c>
      <c r="Q651" s="2">
        <f>'ZBud Extract Monthly'!E650</f>
        <v>706</v>
      </c>
      <c r="R651" s="2">
        <f>'ZBud Extract Monthly'!F650</f>
        <v>666.6</v>
      </c>
      <c r="S651" s="2">
        <f>'ZBud Extract Monthly'!G650</f>
        <v>2053.9</v>
      </c>
      <c r="T651" s="2">
        <f>'NRL Extract'!D650</f>
        <v>5.1890000000000001</v>
      </c>
      <c r="U651" s="2">
        <f>'ZBud Extract Monthly'!H650</f>
        <v>1650.4999999999998</v>
      </c>
      <c r="V651" s="2">
        <f>'ZBud Extract Monthly'!U650</f>
        <v>93.97</v>
      </c>
      <c r="W651" s="2">
        <f>'ZBud Extract Monthly'!O650</f>
        <v>307.27</v>
      </c>
      <c r="X651" s="2">
        <f>'ZBud Extract Monthly'!N650</f>
        <v>181.39</v>
      </c>
      <c r="Y651" s="2">
        <f>'Strm Hydr Analysis'!F654</f>
        <v>39685.031404958674</v>
      </c>
      <c r="Z651" s="2"/>
      <c r="AA651" s="2"/>
      <c r="AB651" s="2"/>
      <c r="AC651" s="2"/>
      <c r="AD651" s="2"/>
      <c r="AE651" s="2"/>
      <c r="AF651" s="2"/>
    </row>
    <row r="652" spans="2:32" x14ac:dyDescent="0.3">
      <c r="B652">
        <f t="shared" si="21"/>
        <v>2043</v>
      </c>
      <c r="C652">
        <f t="shared" si="22"/>
        <v>8</v>
      </c>
      <c r="D652">
        <f t="shared" si="23"/>
        <v>2043</v>
      </c>
      <c r="E652" s="2">
        <f>'Divs Extract'!D651+'ZBud Extract Monthly'!O651</f>
        <v>565.68522406384295</v>
      </c>
      <c r="F652" s="2">
        <f>'Strm Hydr Analysis'!D655</f>
        <v>37964.707438016529</v>
      </c>
      <c r="G652" s="2">
        <f>'Strm Hydr Analysis'!E655</f>
        <v>856.52231404958707</v>
      </c>
      <c r="H652" s="2"/>
      <c r="I652" s="2"/>
      <c r="J652" s="2"/>
      <c r="K652" s="2">
        <f>'ZBud Extract Monthly'!C651</f>
        <v>0</v>
      </c>
      <c r="L652" s="2">
        <f>'ZBud Extract Monthly'!K651</f>
        <v>5441.7999999999993</v>
      </c>
      <c r="M652" s="2">
        <f>'ZBud Extract Monthly'!L651</f>
        <v>78.2</v>
      </c>
      <c r="N652" s="2">
        <f>'ZBud Extract Monthly'!M651</f>
        <v>0</v>
      </c>
      <c r="O652" s="2">
        <f>'ZBud Extract Monthly'!V651</f>
        <v>1930.53</v>
      </c>
      <c r="P652" s="2">
        <f>'ZBud Extract Monthly'!D651</f>
        <v>5301.6</v>
      </c>
      <c r="Q652" s="2">
        <f>'ZBud Extract Monthly'!E651</f>
        <v>444.9</v>
      </c>
      <c r="R652" s="2">
        <f>'ZBud Extract Monthly'!F651</f>
        <v>407.2</v>
      </c>
      <c r="S652" s="2">
        <f>'ZBud Extract Monthly'!G651</f>
        <v>1047.5999999999999</v>
      </c>
      <c r="T652" s="2">
        <f>'NRL Extract'!D651</f>
        <v>4.9120000000000008</v>
      </c>
      <c r="U652" s="2">
        <f>'ZBud Extract Monthly'!H651</f>
        <v>1380.2</v>
      </c>
      <c r="V652" s="2">
        <f>'ZBud Extract Monthly'!U651</f>
        <v>206.67</v>
      </c>
      <c r="W652" s="2">
        <f>'ZBud Extract Monthly'!O651</f>
        <v>307.27</v>
      </c>
      <c r="X652" s="2">
        <f>'ZBud Extract Monthly'!N651</f>
        <v>164.65</v>
      </c>
      <c r="Y652" s="2">
        <f>'Strm Hydr Analysis'!F655</f>
        <v>39370.53223140497</v>
      </c>
      <c r="Z652" s="2"/>
      <c r="AA652" s="2"/>
      <c r="AB652" s="2"/>
      <c r="AC652" s="2"/>
      <c r="AD652" s="2"/>
      <c r="AE652" s="2"/>
      <c r="AF652" s="2"/>
    </row>
    <row r="653" spans="2:32" x14ac:dyDescent="0.3">
      <c r="B653">
        <f t="shared" si="21"/>
        <v>2043</v>
      </c>
      <c r="C653">
        <f t="shared" si="22"/>
        <v>9</v>
      </c>
      <c r="D653">
        <f t="shared" si="23"/>
        <v>2043</v>
      </c>
      <c r="E653" s="2">
        <f>'Divs Extract'!D652+'ZBud Extract Monthly'!O652</f>
        <v>541.97671030706977</v>
      </c>
      <c r="F653" s="2">
        <f>'Strm Hydr Analysis'!D656</f>
        <v>38055.847933884288</v>
      </c>
      <c r="G653" s="2">
        <f>'Strm Hydr Analysis'!E656</f>
        <v>828.89256198347141</v>
      </c>
      <c r="H653" s="2"/>
      <c r="I653" s="2"/>
      <c r="J653" s="2"/>
      <c r="K653" s="2">
        <f>'ZBud Extract Monthly'!C652</f>
        <v>0</v>
      </c>
      <c r="L653" s="2">
        <f>'ZBud Extract Monthly'!K652</f>
        <v>3145.3</v>
      </c>
      <c r="M653" s="2">
        <f>'ZBud Extract Monthly'!L652</f>
        <v>62.9</v>
      </c>
      <c r="N653" s="2">
        <f>'ZBud Extract Monthly'!M652</f>
        <v>1361.9</v>
      </c>
      <c r="O653" s="2">
        <f>'ZBud Extract Monthly'!V652</f>
        <v>1692.4</v>
      </c>
      <c r="P653" s="2">
        <f>'ZBud Extract Monthly'!D652</f>
        <v>3034.1</v>
      </c>
      <c r="Q653" s="2">
        <f>'ZBud Extract Monthly'!E652</f>
        <v>287.10000000000002</v>
      </c>
      <c r="R653" s="2">
        <f>'ZBud Extract Monthly'!F652</f>
        <v>267.8</v>
      </c>
      <c r="S653" s="2">
        <f>'ZBud Extract Monthly'!G652</f>
        <v>423</v>
      </c>
      <c r="T653" s="2">
        <f>'NRL Extract'!D652</f>
        <v>4.2219999999999986</v>
      </c>
      <c r="U653" s="2">
        <f>'ZBud Extract Monthly'!H652</f>
        <v>1048.2</v>
      </c>
      <c r="V653" s="2">
        <f>'ZBud Extract Monthly'!U652</f>
        <v>257.58</v>
      </c>
      <c r="W653" s="2">
        <f>'ZBud Extract Monthly'!O652</f>
        <v>297.36</v>
      </c>
      <c r="X653" s="2">
        <f>'ZBud Extract Monthly'!N652</f>
        <v>131.91</v>
      </c>
      <c r="Y653" s="2">
        <f>'Strm Hydr Analysis'!F656</f>
        <v>39333.421487603315</v>
      </c>
      <c r="Z653" s="2"/>
      <c r="AA653" s="2"/>
      <c r="AB653" s="2"/>
      <c r="AC653" s="2"/>
      <c r="AD653" s="2"/>
      <c r="AE653" s="2"/>
      <c r="AF653" s="2"/>
    </row>
    <row r="654" spans="2:32" x14ac:dyDescent="0.3">
      <c r="B654">
        <f t="shared" si="21"/>
        <v>2043</v>
      </c>
      <c r="C654">
        <f t="shared" si="22"/>
        <v>10</v>
      </c>
      <c r="D654">
        <f t="shared" si="23"/>
        <v>2044</v>
      </c>
      <c r="E654" s="2">
        <f>'Divs Extract'!D653+'ZBud Extract Monthly'!O653</f>
        <v>497.58657077100111</v>
      </c>
      <c r="F654" s="2">
        <f>'Strm Hydr Analysis'!D657</f>
        <v>97082.062809917348</v>
      </c>
      <c r="G654" s="2">
        <f>'Strm Hydr Analysis'!E657</f>
        <v>856.52231404958707</v>
      </c>
      <c r="H654" s="2"/>
      <c r="I654" s="2"/>
      <c r="J654" s="2"/>
      <c r="K654" s="2">
        <f>'ZBud Extract Monthly'!C653</f>
        <v>0</v>
      </c>
      <c r="L654" s="2">
        <f>'ZBud Extract Monthly'!K653</f>
        <v>3895</v>
      </c>
      <c r="M654" s="2">
        <f>'ZBud Extract Monthly'!L653</f>
        <v>44</v>
      </c>
      <c r="N654" s="2">
        <f>'ZBud Extract Monthly'!M653</f>
        <v>1040</v>
      </c>
      <c r="O654" s="2">
        <f>'ZBud Extract Monthly'!V653</f>
        <v>2781.63</v>
      </c>
      <c r="P654" s="2">
        <f>'ZBud Extract Monthly'!D653</f>
        <v>2501.5</v>
      </c>
      <c r="Q654" s="2">
        <f>'ZBud Extract Monthly'!E653</f>
        <v>335.3</v>
      </c>
      <c r="R654" s="2">
        <f>'ZBud Extract Monthly'!F653</f>
        <v>377.9</v>
      </c>
      <c r="S654" s="2">
        <f>'ZBud Extract Monthly'!G653</f>
        <v>275.7</v>
      </c>
      <c r="T654" s="2">
        <f>'NRL Extract'!D653</f>
        <v>2.6209999999999991</v>
      </c>
      <c r="U654" s="2">
        <f>'ZBud Extract Monthly'!H653</f>
        <v>1459.6</v>
      </c>
      <c r="V654" s="2">
        <f>'ZBud Extract Monthly'!U653</f>
        <v>169.17</v>
      </c>
      <c r="W654" s="2">
        <f>'ZBud Extract Monthly'!O653</f>
        <v>307.27</v>
      </c>
      <c r="X654" s="2">
        <f>'ZBud Extract Monthly'!N653</f>
        <v>89.14</v>
      </c>
      <c r="Y654" s="2">
        <f>'Strm Hydr Analysis'!F657</f>
        <v>98122.135537190057</v>
      </c>
      <c r="Z654" s="2"/>
      <c r="AA654" s="2"/>
      <c r="AB654" s="2"/>
      <c r="AC654" s="2"/>
      <c r="AD654" s="2"/>
      <c r="AE654" s="2"/>
      <c r="AF654" s="2"/>
    </row>
    <row r="655" spans="2:32" x14ac:dyDescent="0.3">
      <c r="B655">
        <f t="shared" si="21"/>
        <v>2043</v>
      </c>
      <c r="C655">
        <f t="shared" si="22"/>
        <v>11</v>
      </c>
      <c r="D655">
        <f t="shared" si="23"/>
        <v>2044</v>
      </c>
      <c r="E655" s="2">
        <f>'Divs Extract'!D654+'ZBud Extract Monthly'!O654</f>
        <v>404.85283520982603</v>
      </c>
      <c r="F655" s="2">
        <f>'Strm Hydr Analysis'!D658</f>
        <v>94614.664462809946</v>
      </c>
      <c r="G655" s="2">
        <f>'Strm Hydr Analysis'!E658</f>
        <v>828.89256198347141</v>
      </c>
      <c r="H655" s="2"/>
      <c r="I655" s="2"/>
      <c r="J655" s="2"/>
      <c r="K655" s="2">
        <f>'ZBud Extract Monthly'!C654</f>
        <v>565.79999999999995</v>
      </c>
      <c r="L655" s="2">
        <f>'ZBud Extract Monthly'!K654</f>
        <v>2521.4</v>
      </c>
      <c r="M655" s="2">
        <f>'ZBud Extract Monthly'!L654</f>
        <v>27.9</v>
      </c>
      <c r="N655" s="2">
        <f>'ZBud Extract Monthly'!M654</f>
        <v>947.1</v>
      </c>
      <c r="O655" s="2">
        <f>'ZBud Extract Monthly'!V654</f>
        <v>2176.38</v>
      </c>
      <c r="P655" s="2">
        <f>'ZBud Extract Monthly'!D654</f>
        <v>1452.7</v>
      </c>
      <c r="Q655" s="2">
        <f>'ZBud Extract Monthly'!E654</f>
        <v>173.4</v>
      </c>
      <c r="R655" s="2">
        <f>'ZBud Extract Monthly'!F654</f>
        <v>199.3</v>
      </c>
      <c r="S655" s="2">
        <f>'ZBud Extract Monthly'!G654</f>
        <v>136.30000000000001</v>
      </c>
      <c r="T655" s="2">
        <f>'NRL Extract'!D654</f>
        <v>1.9629999999999996</v>
      </c>
      <c r="U655" s="2">
        <f>'ZBud Extract Monthly'!H654</f>
        <v>1450.8</v>
      </c>
      <c r="V655" s="2">
        <f>'ZBud Extract Monthly'!U654</f>
        <v>153.77000000000001</v>
      </c>
      <c r="W655" s="2">
        <f>'ZBud Extract Monthly'!O654</f>
        <v>297.36</v>
      </c>
      <c r="X655" s="2">
        <f>'ZBud Extract Monthly'!N654</f>
        <v>55.18</v>
      </c>
      <c r="Y655" s="2">
        <f>'Strm Hydr Analysis'!F658</f>
        <v>95725.666115702479</v>
      </c>
      <c r="Z655" s="2"/>
      <c r="AA655" s="2"/>
      <c r="AB655" s="2"/>
      <c r="AC655" s="2"/>
      <c r="AD655" s="2"/>
      <c r="AE655" s="2"/>
      <c r="AF655" s="2"/>
    </row>
    <row r="656" spans="2:32" x14ac:dyDescent="0.3">
      <c r="B656">
        <f t="shared" si="21"/>
        <v>2043</v>
      </c>
      <c r="C656">
        <f t="shared" si="22"/>
        <v>12</v>
      </c>
      <c r="D656">
        <f t="shared" si="23"/>
        <v>2044</v>
      </c>
      <c r="E656" s="2">
        <f>'Divs Extract'!D655+'ZBud Extract Monthly'!O655</f>
        <v>392.84808988764041</v>
      </c>
      <c r="F656" s="2">
        <f>'Strm Hydr Analysis'!D659</f>
        <v>97339.755371900872</v>
      </c>
      <c r="G656" s="2">
        <f>'Strm Hydr Analysis'!E659</f>
        <v>11581.685950413234</v>
      </c>
      <c r="H656" s="2"/>
      <c r="I656" s="2"/>
      <c r="J656" s="2"/>
      <c r="K656" s="2">
        <f>'ZBud Extract Monthly'!C655</f>
        <v>35065.1</v>
      </c>
      <c r="L656" s="2">
        <f>'ZBud Extract Monthly'!K655</f>
        <v>438.9</v>
      </c>
      <c r="M656" s="2">
        <f>'ZBud Extract Monthly'!L655</f>
        <v>23.4</v>
      </c>
      <c r="N656" s="2">
        <f>'ZBud Extract Monthly'!M655</f>
        <v>703.5</v>
      </c>
      <c r="O656" s="2">
        <f>'ZBud Extract Monthly'!V655</f>
        <v>3092.62</v>
      </c>
      <c r="P656" s="2">
        <f>'ZBud Extract Monthly'!D655</f>
        <v>1190</v>
      </c>
      <c r="Q656" s="2">
        <f>'ZBud Extract Monthly'!E655</f>
        <v>464.3</v>
      </c>
      <c r="R656" s="2">
        <f>'ZBud Extract Monthly'!F655</f>
        <v>120</v>
      </c>
      <c r="S656" s="2">
        <f>'ZBud Extract Monthly'!G655</f>
        <v>1546.4</v>
      </c>
      <c r="T656" s="2">
        <f>'NRL Extract'!D655</f>
        <v>1.2530000000000003</v>
      </c>
      <c r="U656" s="2">
        <f>'ZBud Extract Monthly'!H655</f>
        <v>9187.2999999999993</v>
      </c>
      <c r="V656" s="2">
        <f>'ZBud Extract Monthly'!U655</f>
        <v>668.66</v>
      </c>
      <c r="W656" s="2">
        <f>'ZBud Extract Monthly'!O655</f>
        <v>307.27</v>
      </c>
      <c r="X656" s="2">
        <f>'ZBud Extract Monthly'!N655</f>
        <v>52.1</v>
      </c>
      <c r="Y656" s="2">
        <f>'Strm Hydr Analysis'!F659</f>
        <v>101126.9950413223</v>
      </c>
      <c r="Z656" s="2"/>
      <c r="AA656" s="2"/>
      <c r="AB656" s="2"/>
      <c r="AC656" s="2"/>
      <c r="AD656" s="2"/>
      <c r="AE656" s="2"/>
      <c r="AF656" s="2"/>
    </row>
    <row r="657" spans="2:32" x14ac:dyDescent="0.3">
      <c r="B657">
        <f t="shared" si="21"/>
        <v>2044</v>
      </c>
      <c r="C657">
        <f t="shared" si="22"/>
        <v>1</v>
      </c>
      <c r="D657">
        <f t="shared" si="23"/>
        <v>2044</v>
      </c>
      <c r="E657" s="2">
        <f>'Divs Extract'!D656+'ZBud Extract Monthly'!O656</f>
        <v>391.39272727272731</v>
      </c>
      <c r="F657" s="2">
        <f>'Strm Hydr Analysis'!D660</f>
        <v>67464.892561983492</v>
      </c>
      <c r="G657" s="2">
        <f>'Strm Hydr Analysis'!E660</f>
        <v>9961.0314049586777</v>
      </c>
      <c r="H657" s="2"/>
      <c r="I657" s="2"/>
      <c r="J657" s="2"/>
      <c r="K657" s="2">
        <f>'ZBud Extract Monthly'!C656</f>
        <v>29745.599999999999</v>
      </c>
      <c r="L657" s="2">
        <f>'ZBud Extract Monthly'!K656</f>
        <v>376.9</v>
      </c>
      <c r="M657" s="2">
        <f>'ZBud Extract Monthly'!L656</f>
        <v>18.899999999999999</v>
      </c>
      <c r="N657" s="2">
        <f>'ZBud Extract Monthly'!M656</f>
        <v>802.8</v>
      </c>
      <c r="O657" s="2">
        <f>'ZBud Extract Monthly'!V656</f>
        <v>3789.2</v>
      </c>
      <c r="P657" s="2">
        <f>'ZBud Extract Monthly'!D656</f>
        <v>1766.4</v>
      </c>
      <c r="Q657" s="2">
        <f>'ZBud Extract Monthly'!E656</f>
        <v>770</v>
      </c>
      <c r="R657" s="2">
        <f>'ZBud Extract Monthly'!F656</f>
        <v>159.4</v>
      </c>
      <c r="S657" s="2">
        <f>'ZBud Extract Monthly'!G656</f>
        <v>2801.5</v>
      </c>
      <c r="T657" s="2">
        <f>'NRL Extract'!D656</f>
        <v>1.5919999999999996</v>
      </c>
      <c r="U657" s="2">
        <f>'ZBud Extract Monthly'!H656</f>
        <v>18293.900000000001</v>
      </c>
      <c r="V657" s="2">
        <f>'ZBud Extract Monthly'!U656</f>
        <v>434.14</v>
      </c>
      <c r="W657" s="2">
        <f>'ZBud Extract Monthly'!O656</f>
        <v>307.27</v>
      </c>
      <c r="X657" s="2">
        <f>'ZBud Extract Monthly'!N656</f>
        <v>46.19</v>
      </c>
      <c r="Y657" s="2">
        <f>'Strm Hydr Analysis'!F660</f>
        <v>71436.218181818185</v>
      </c>
      <c r="Z657" s="2"/>
      <c r="AA657" s="2"/>
      <c r="AB657" s="2"/>
      <c r="AC657" s="2"/>
      <c r="AD657" s="2"/>
      <c r="AE657" s="2"/>
      <c r="AF657" s="2"/>
    </row>
    <row r="658" spans="2:32" x14ac:dyDescent="0.3">
      <c r="B658">
        <f t="shared" si="21"/>
        <v>2044</v>
      </c>
      <c r="C658">
        <f t="shared" si="22"/>
        <v>2</v>
      </c>
      <c r="D658">
        <f t="shared" si="23"/>
        <v>2044</v>
      </c>
      <c r="E658" s="2">
        <f>'Divs Extract'!D657+'ZBud Extract Monthly'!O657</f>
        <v>364.95507880910679</v>
      </c>
      <c r="F658" s="2">
        <f>'Strm Hydr Analysis'!D661</f>
        <v>416249.01818181836</v>
      </c>
      <c r="G658" s="2">
        <f>'Strm Hydr Analysis'!E661</f>
        <v>11519.246280991738</v>
      </c>
      <c r="H658" s="2"/>
      <c r="I658" s="2"/>
      <c r="J658" s="2"/>
      <c r="K658" s="2">
        <f>'ZBud Extract Monthly'!C657</f>
        <v>37232</v>
      </c>
      <c r="L658" s="2">
        <f>'ZBud Extract Monthly'!K657</f>
        <v>126.7</v>
      </c>
      <c r="M658" s="2">
        <f>'ZBud Extract Monthly'!L657</f>
        <v>18.899999999999999</v>
      </c>
      <c r="N658" s="2">
        <f>'ZBud Extract Monthly'!M657</f>
        <v>0</v>
      </c>
      <c r="O658" s="2">
        <f>'ZBud Extract Monthly'!V657</f>
        <v>4810.8100000000004</v>
      </c>
      <c r="P658" s="2">
        <f>'ZBud Extract Monthly'!D657</f>
        <v>2120.8000000000002</v>
      </c>
      <c r="Q658" s="2">
        <f>'ZBud Extract Monthly'!E657</f>
        <v>918.8</v>
      </c>
      <c r="R658" s="2">
        <f>'ZBud Extract Monthly'!F657</f>
        <v>201.1</v>
      </c>
      <c r="S658" s="2">
        <f>'ZBud Extract Monthly'!G657</f>
        <v>3394.4</v>
      </c>
      <c r="T658" s="2">
        <f>'NRL Extract'!D657</f>
        <v>1.1480000000000004</v>
      </c>
      <c r="U658" s="2">
        <f>'ZBud Extract Monthly'!H657</f>
        <v>21193.8</v>
      </c>
      <c r="V658" s="2">
        <f>'ZBud Extract Monthly'!U657</f>
        <v>1659.06</v>
      </c>
      <c r="W658" s="2">
        <f>'ZBud Extract Monthly'!O657</f>
        <v>287.45</v>
      </c>
      <c r="X658" s="2">
        <f>'ZBud Extract Monthly'!N657</f>
        <v>41.53</v>
      </c>
      <c r="Y658" s="2">
        <f>'Strm Hydr Analysis'!F661</f>
        <v>420272.82644628099</v>
      </c>
      <c r="Z658" s="2"/>
      <c r="AA658" s="2"/>
      <c r="AB658" s="2"/>
      <c r="AC658" s="2"/>
      <c r="AD658" s="2"/>
      <c r="AE658" s="2"/>
      <c r="AF658" s="2"/>
    </row>
    <row r="659" spans="2:32" x14ac:dyDescent="0.3">
      <c r="B659">
        <f t="shared" si="21"/>
        <v>2044</v>
      </c>
      <c r="C659">
        <f t="shared" si="22"/>
        <v>3</v>
      </c>
      <c r="D659">
        <f t="shared" si="23"/>
        <v>2044</v>
      </c>
      <c r="E659" s="2">
        <f>'Divs Extract'!D658+'ZBud Extract Monthly'!O658</f>
        <v>429.29711496746199</v>
      </c>
      <c r="F659" s="2">
        <f>'Strm Hydr Analysis'!D662</f>
        <v>37927.200000000019</v>
      </c>
      <c r="G659" s="2">
        <f>'Strm Hydr Analysis'!E662</f>
        <v>3553.9636363636382</v>
      </c>
      <c r="H659" s="2"/>
      <c r="I659" s="2"/>
      <c r="J659" s="2"/>
      <c r="K659" s="2">
        <f>'ZBud Extract Monthly'!C658</f>
        <v>11464.599999999999</v>
      </c>
      <c r="L659" s="2">
        <f>'ZBud Extract Monthly'!K658</f>
        <v>238.5</v>
      </c>
      <c r="M659" s="2">
        <f>'ZBud Extract Monthly'!L658</f>
        <v>22.5</v>
      </c>
      <c r="N659" s="2">
        <f>'ZBud Extract Monthly'!M658</f>
        <v>0</v>
      </c>
      <c r="O659" s="2">
        <f>'ZBud Extract Monthly'!V658</f>
        <v>6181.45</v>
      </c>
      <c r="P659" s="2">
        <f>'ZBud Extract Monthly'!D658</f>
        <v>3424.8</v>
      </c>
      <c r="Q659" s="2">
        <f>'ZBud Extract Monthly'!E658</f>
        <v>1375.8</v>
      </c>
      <c r="R659" s="2">
        <f>'ZBud Extract Monthly'!F658</f>
        <v>512.29999999999995</v>
      </c>
      <c r="S659" s="2">
        <f>'ZBud Extract Monthly'!G658</f>
        <v>5980</v>
      </c>
      <c r="T659" s="2">
        <f>'NRL Extract'!D658</f>
        <v>1.8520000000000001</v>
      </c>
      <c r="U659" s="2">
        <f>'ZBud Extract Monthly'!H658</f>
        <v>8193.9</v>
      </c>
      <c r="V659" s="2">
        <f>'ZBud Extract Monthly'!U658</f>
        <v>84.63</v>
      </c>
      <c r="W659" s="2">
        <f>'ZBud Extract Monthly'!O658</f>
        <v>307.27</v>
      </c>
      <c r="X659" s="2">
        <f>'ZBud Extract Monthly'!N658</f>
        <v>51.55</v>
      </c>
      <c r="Y659" s="2">
        <f>'Strm Hydr Analysis'!F662</f>
        <v>41233.566942148769</v>
      </c>
      <c r="Z659" s="2"/>
      <c r="AA659" s="2"/>
      <c r="AB659" s="2"/>
      <c r="AC659" s="2"/>
      <c r="AD659" s="2"/>
      <c r="AE659" s="2"/>
      <c r="AF659" s="2"/>
    </row>
    <row r="660" spans="2:32" x14ac:dyDescent="0.3">
      <c r="B660">
        <f t="shared" si="21"/>
        <v>2044</v>
      </c>
      <c r="C660">
        <f t="shared" si="22"/>
        <v>4</v>
      </c>
      <c r="D660">
        <f t="shared" si="23"/>
        <v>2044</v>
      </c>
      <c r="E660" s="2">
        <f>'Divs Extract'!D659+'ZBud Extract Monthly'!O659</f>
        <v>433.25082969432316</v>
      </c>
      <c r="F660" s="2">
        <f>'Strm Hydr Analysis'!D663</f>
        <v>37229.514049586767</v>
      </c>
      <c r="G660" s="2">
        <f>'Strm Hydr Analysis'!E663</f>
        <v>6476.1719008264408</v>
      </c>
      <c r="H660" s="2"/>
      <c r="I660" s="2"/>
      <c r="J660" s="2"/>
      <c r="K660" s="2">
        <f>'ZBud Extract Monthly'!C659</f>
        <v>18121.400000000001</v>
      </c>
      <c r="L660" s="2">
        <f>'ZBud Extract Monthly'!K659</f>
        <v>1405.5</v>
      </c>
      <c r="M660" s="2">
        <f>'ZBud Extract Monthly'!L659</f>
        <v>22.5</v>
      </c>
      <c r="N660" s="2">
        <f>'ZBud Extract Monthly'!M659</f>
        <v>0</v>
      </c>
      <c r="O660" s="2">
        <f>'ZBud Extract Monthly'!V659</f>
        <v>3945.69</v>
      </c>
      <c r="P660" s="2">
        <f>'ZBud Extract Monthly'!D659</f>
        <v>3878.9</v>
      </c>
      <c r="Q660" s="2">
        <f>'ZBud Extract Monthly'!E659</f>
        <v>1588.8</v>
      </c>
      <c r="R660" s="2">
        <f>'ZBud Extract Monthly'!F659</f>
        <v>668.6</v>
      </c>
      <c r="S660" s="2">
        <f>'ZBud Extract Monthly'!G659</f>
        <v>5739.6</v>
      </c>
      <c r="T660" s="2">
        <f>'NRL Extract'!D659</f>
        <v>1.8399999999999996</v>
      </c>
      <c r="U660" s="2">
        <f>'ZBud Extract Monthly'!H659</f>
        <v>4246.3999999999996</v>
      </c>
      <c r="V660" s="2">
        <f>'ZBud Extract Monthly'!U659</f>
        <v>126.87</v>
      </c>
      <c r="W660" s="2">
        <f>'ZBud Extract Monthly'!O659</f>
        <v>297.36</v>
      </c>
      <c r="X660" s="2">
        <f>'ZBud Extract Monthly'!N659</f>
        <v>73.88</v>
      </c>
      <c r="Y660" s="2">
        <f>'Strm Hydr Analysis'!F663</f>
        <v>39933.778512396704</v>
      </c>
      <c r="Z660" s="2"/>
      <c r="AA660" s="2"/>
      <c r="AB660" s="2"/>
      <c r="AC660" s="2"/>
      <c r="AD660" s="2"/>
      <c r="AE660" s="2"/>
      <c r="AF660" s="2"/>
    </row>
    <row r="661" spans="2:32" x14ac:dyDescent="0.3">
      <c r="B661">
        <f t="shared" si="21"/>
        <v>2044</v>
      </c>
      <c r="C661">
        <f t="shared" si="22"/>
        <v>5</v>
      </c>
      <c r="D661">
        <f t="shared" si="23"/>
        <v>2044</v>
      </c>
      <c r="E661" s="2">
        <f>'Divs Extract'!D660+'ZBud Extract Monthly'!O660</f>
        <v>498.47634920634914</v>
      </c>
      <c r="F661" s="2">
        <f>'Strm Hydr Analysis'!D664</f>
        <v>115723.61652892565</v>
      </c>
      <c r="G661" s="2">
        <f>'Strm Hydr Analysis'!E664</f>
        <v>6581.0380165289225</v>
      </c>
      <c r="H661" s="2"/>
      <c r="I661" s="2"/>
      <c r="J661" s="2"/>
      <c r="K661" s="2">
        <f>'ZBud Extract Monthly'!C660</f>
        <v>20008.599999999999</v>
      </c>
      <c r="L661" s="2">
        <f>'ZBud Extract Monthly'!K660</f>
        <v>4463.5</v>
      </c>
      <c r="M661" s="2">
        <f>'ZBud Extract Monthly'!L660</f>
        <v>35</v>
      </c>
      <c r="N661" s="2">
        <f>'ZBud Extract Monthly'!M660</f>
        <v>0</v>
      </c>
      <c r="O661" s="2">
        <f>'ZBud Extract Monthly'!V660</f>
        <v>4148.5600000000004</v>
      </c>
      <c r="P661" s="2">
        <f>'ZBud Extract Monthly'!D660</f>
        <v>5304.2</v>
      </c>
      <c r="Q661" s="2">
        <f>'ZBud Extract Monthly'!E660</f>
        <v>1303.8</v>
      </c>
      <c r="R661" s="2">
        <f>'ZBud Extract Monthly'!F660</f>
        <v>825.9</v>
      </c>
      <c r="S661" s="2">
        <f>'ZBud Extract Monthly'!G660</f>
        <v>4302.5</v>
      </c>
      <c r="T661" s="2">
        <f>'NRL Extract'!D660</f>
        <v>3.6099999999999994</v>
      </c>
      <c r="U661" s="2">
        <f>'ZBud Extract Monthly'!H660</f>
        <v>5550</v>
      </c>
      <c r="V661" s="2">
        <f>'ZBud Extract Monthly'!U660</f>
        <v>1025.8599999999999</v>
      </c>
      <c r="W661" s="2">
        <f>'ZBud Extract Monthly'!O660</f>
        <v>307.27</v>
      </c>
      <c r="X661" s="2">
        <f>'ZBud Extract Monthly'!N660</f>
        <v>133.41</v>
      </c>
      <c r="Y661" s="2">
        <f>'Strm Hydr Analysis'!F664</f>
        <v>118584.63471074385</v>
      </c>
      <c r="Z661" s="2"/>
      <c r="AA661" s="2"/>
      <c r="AB661" s="2"/>
      <c r="AC661" s="2"/>
      <c r="AD661" s="2"/>
      <c r="AE661" s="2"/>
      <c r="AF661" s="2"/>
    </row>
    <row r="662" spans="2:32" x14ac:dyDescent="0.3">
      <c r="B662">
        <f t="shared" si="21"/>
        <v>2044</v>
      </c>
      <c r="C662">
        <f t="shared" si="22"/>
        <v>6</v>
      </c>
      <c r="D662">
        <f t="shared" si="23"/>
        <v>2044</v>
      </c>
      <c r="E662" s="2">
        <f>'Divs Extract'!D661+'ZBud Extract Monthly'!O661</f>
        <v>527.41969458583981</v>
      </c>
      <c r="F662" s="2">
        <f>'Strm Hydr Analysis'!D665</f>
        <v>36837.024793388431</v>
      </c>
      <c r="G662" s="2">
        <f>'Strm Hydr Analysis'!E665</f>
        <v>828.89256198347141</v>
      </c>
      <c r="H662" s="2"/>
      <c r="I662" s="2"/>
      <c r="J662" s="2"/>
      <c r="K662" s="2">
        <f>'ZBud Extract Monthly'!C661</f>
        <v>370.3</v>
      </c>
      <c r="L662" s="2">
        <f>'ZBud Extract Monthly'!K661</f>
        <v>7102.5999999999995</v>
      </c>
      <c r="M662" s="2">
        <f>'ZBud Extract Monthly'!L661</f>
        <v>44</v>
      </c>
      <c r="N662" s="2">
        <f>'ZBud Extract Monthly'!M661</f>
        <v>979.7</v>
      </c>
      <c r="O662" s="2">
        <f>'ZBud Extract Monthly'!V661</f>
        <v>3624.19</v>
      </c>
      <c r="P662" s="2">
        <f>'ZBud Extract Monthly'!D661</f>
        <v>6404.7</v>
      </c>
      <c r="Q662" s="2">
        <f>'ZBud Extract Monthly'!E661</f>
        <v>1061.2</v>
      </c>
      <c r="R662" s="2">
        <f>'ZBud Extract Monthly'!F661</f>
        <v>422.7</v>
      </c>
      <c r="S662" s="2">
        <f>'ZBud Extract Monthly'!G661</f>
        <v>3725.4</v>
      </c>
      <c r="T662" s="2">
        <f>'NRL Extract'!D661</f>
        <v>4.3419999999999987</v>
      </c>
      <c r="U662" s="2">
        <f>'ZBud Extract Monthly'!H661</f>
        <v>1922.2000000000003</v>
      </c>
      <c r="V662" s="2">
        <f>'ZBud Extract Monthly'!U661</f>
        <v>132.33000000000001</v>
      </c>
      <c r="W662" s="2">
        <f>'ZBud Extract Monthly'!O661</f>
        <v>297.36</v>
      </c>
      <c r="X662" s="2">
        <f>'ZBud Extract Monthly'!N661</f>
        <v>155.52000000000001</v>
      </c>
      <c r="Y662" s="2">
        <f>'Strm Hydr Analysis'!F665</f>
        <v>38440.89917355372</v>
      </c>
      <c r="Z662" s="2"/>
      <c r="AA662" s="2"/>
      <c r="AB662" s="2"/>
      <c r="AC662" s="2"/>
      <c r="AD662" s="2"/>
      <c r="AE662" s="2"/>
      <c r="AF662" s="2"/>
    </row>
    <row r="663" spans="2:32" x14ac:dyDescent="0.3">
      <c r="B663">
        <f t="shared" si="21"/>
        <v>2044</v>
      </c>
      <c r="C663">
        <f t="shared" si="22"/>
        <v>7</v>
      </c>
      <c r="D663">
        <f t="shared" si="23"/>
        <v>2044</v>
      </c>
      <c r="E663" s="2">
        <f>'Divs Extract'!D662+'ZBud Extract Monthly'!O662</f>
        <v>576.11344627299115</v>
      </c>
      <c r="F663" s="2">
        <f>'Strm Hydr Analysis'!D666</f>
        <v>38777.295867768582</v>
      </c>
      <c r="G663" s="2">
        <f>'Strm Hydr Analysis'!E666</f>
        <v>856.52231404958707</v>
      </c>
      <c r="H663" s="2"/>
      <c r="I663" s="2"/>
      <c r="J663" s="2"/>
      <c r="K663" s="2">
        <f>'ZBud Extract Monthly'!C662</f>
        <v>7.6</v>
      </c>
      <c r="L663" s="2">
        <f>'ZBud Extract Monthly'!K662</f>
        <v>6956.9</v>
      </c>
      <c r="M663" s="2">
        <f>'ZBud Extract Monthly'!L662</f>
        <v>62.9</v>
      </c>
      <c r="N663" s="2">
        <f>'ZBud Extract Monthly'!M662</f>
        <v>684</v>
      </c>
      <c r="O663" s="2">
        <f>'ZBud Extract Monthly'!V662</f>
        <v>1878.78</v>
      </c>
      <c r="P663" s="2">
        <f>'ZBud Extract Monthly'!D662</f>
        <v>6035.9</v>
      </c>
      <c r="Q663" s="2">
        <f>'ZBud Extract Monthly'!E662</f>
        <v>479.6</v>
      </c>
      <c r="R663" s="2">
        <f>'ZBud Extract Monthly'!F662</f>
        <v>671.6</v>
      </c>
      <c r="S663" s="2">
        <f>'ZBud Extract Monthly'!G662</f>
        <v>1191.2</v>
      </c>
      <c r="T663" s="2">
        <f>'NRL Extract'!D662</f>
        <v>5.1890000000000001</v>
      </c>
      <c r="U663" s="2">
        <f>'ZBud Extract Monthly'!H662</f>
        <v>1531</v>
      </c>
      <c r="V663" s="2">
        <f>'ZBud Extract Monthly'!U662</f>
        <v>299.24</v>
      </c>
      <c r="W663" s="2">
        <f>'ZBud Extract Monthly'!O662</f>
        <v>307.27</v>
      </c>
      <c r="X663" s="2">
        <f>'ZBud Extract Monthly'!N662</f>
        <v>181.39</v>
      </c>
      <c r="Y663" s="2">
        <f>'Strm Hydr Analysis'!F666</f>
        <v>40147.874380165304</v>
      </c>
      <c r="Z663" s="2"/>
      <c r="AA663" s="2"/>
      <c r="AB663" s="2"/>
      <c r="AC663" s="2"/>
      <c r="AD663" s="2"/>
      <c r="AE663" s="2"/>
      <c r="AF663" s="2"/>
    </row>
    <row r="664" spans="2:32" x14ac:dyDescent="0.3">
      <c r="B664">
        <f t="shared" si="21"/>
        <v>2044</v>
      </c>
      <c r="C664">
        <f t="shared" si="22"/>
        <v>8</v>
      </c>
      <c r="D664">
        <f t="shared" si="23"/>
        <v>2044</v>
      </c>
      <c r="E664" s="2">
        <f>'Divs Extract'!D663+'ZBud Extract Monthly'!O663</f>
        <v>570.40926744423996</v>
      </c>
      <c r="F664" s="2">
        <f>'Strm Hydr Analysis'!D667</f>
        <v>39228.158677685948</v>
      </c>
      <c r="G664" s="2">
        <f>'Strm Hydr Analysis'!E667</f>
        <v>856.52231404958707</v>
      </c>
      <c r="H664" s="2"/>
      <c r="I664" s="2"/>
      <c r="J664" s="2"/>
      <c r="K664" s="2">
        <f>'ZBud Extract Monthly'!C663</f>
        <v>0</v>
      </c>
      <c r="L664" s="2">
        <f>'ZBud Extract Monthly'!K663</f>
        <v>5430</v>
      </c>
      <c r="M664" s="2">
        <f>'ZBud Extract Monthly'!L663</f>
        <v>78.2</v>
      </c>
      <c r="N664" s="2">
        <f>'ZBud Extract Monthly'!M663</f>
        <v>0</v>
      </c>
      <c r="O664" s="2">
        <f>'ZBud Extract Monthly'!V663</f>
        <v>2022.95</v>
      </c>
      <c r="P664" s="2">
        <f>'ZBud Extract Monthly'!D663</f>
        <v>4753.6000000000004</v>
      </c>
      <c r="Q664" s="2">
        <f>'ZBud Extract Monthly'!E663</f>
        <v>390.5</v>
      </c>
      <c r="R664" s="2">
        <f>'ZBud Extract Monthly'!F663</f>
        <v>530.70000000000005</v>
      </c>
      <c r="S664" s="2">
        <f>'ZBud Extract Monthly'!G663</f>
        <v>574.5</v>
      </c>
      <c r="T664" s="2">
        <f>'NRL Extract'!D663</f>
        <v>4.9120000000000008</v>
      </c>
      <c r="U664" s="2">
        <f>'ZBud Extract Monthly'!H663</f>
        <v>1344.3999999999999</v>
      </c>
      <c r="V664" s="2">
        <f>'ZBud Extract Monthly'!U663</f>
        <v>178.32</v>
      </c>
      <c r="W664" s="2">
        <f>'ZBud Extract Monthly'!O663</f>
        <v>307.27</v>
      </c>
      <c r="X664" s="2">
        <f>'ZBud Extract Monthly'!N663</f>
        <v>164.65</v>
      </c>
      <c r="Y664" s="2">
        <f>'Strm Hydr Analysis'!F667</f>
        <v>40524.773553719009</v>
      </c>
      <c r="Z664" s="2"/>
      <c r="AA664" s="2"/>
      <c r="AB664" s="2"/>
      <c r="AC664" s="2"/>
      <c r="AD664" s="2"/>
      <c r="AE664" s="2"/>
      <c r="AF664" s="2"/>
    </row>
    <row r="665" spans="2:32" x14ac:dyDescent="0.3">
      <c r="B665">
        <f t="shared" si="21"/>
        <v>2044</v>
      </c>
      <c r="C665">
        <f t="shared" si="22"/>
        <v>9</v>
      </c>
      <c r="D665">
        <f t="shared" si="23"/>
        <v>2044</v>
      </c>
      <c r="E665" s="2">
        <f>'Divs Extract'!D664+'ZBud Extract Monthly'!O664</f>
        <v>549.31320161866222</v>
      </c>
      <c r="F665" s="2">
        <f>'Strm Hydr Analysis'!D668</f>
        <v>37035.352066115702</v>
      </c>
      <c r="G665" s="2">
        <f>'Strm Hydr Analysis'!E668</f>
        <v>828.89256198347141</v>
      </c>
      <c r="H665" s="2"/>
      <c r="I665" s="2"/>
      <c r="J665" s="2"/>
      <c r="K665" s="2">
        <f>'ZBud Extract Monthly'!C664</f>
        <v>1505.2</v>
      </c>
      <c r="L665" s="2">
        <f>'ZBud Extract Monthly'!K664</f>
        <v>2480.6999999999998</v>
      </c>
      <c r="M665" s="2">
        <f>'ZBud Extract Monthly'!L664</f>
        <v>62.9</v>
      </c>
      <c r="N665" s="2">
        <f>'ZBud Extract Monthly'!M664</f>
        <v>1280.7</v>
      </c>
      <c r="O665" s="2">
        <f>'ZBud Extract Monthly'!V664</f>
        <v>2395.4299999999998</v>
      </c>
      <c r="P665" s="2">
        <f>'ZBud Extract Monthly'!D664</f>
        <v>2959.7</v>
      </c>
      <c r="Q665" s="2">
        <f>'ZBud Extract Monthly'!E664</f>
        <v>399.4</v>
      </c>
      <c r="R665" s="2">
        <f>'ZBud Extract Monthly'!F664</f>
        <v>343.8</v>
      </c>
      <c r="S665" s="2">
        <f>'ZBud Extract Monthly'!G664</f>
        <v>519.20000000000005</v>
      </c>
      <c r="T665" s="2">
        <f>'NRL Extract'!D664</f>
        <v>4.2219999999999986</v>
      </c>
      <c r="U665" s="2">
        <f>'ZBud Extract Monthly'!H664</f>
        <v>1115</v>
      </c>
      <c r="V665" s="2">
        <f>'ZBud Extract Monthly'!U664</f>
        <v>105.85</v>
      </c>
      <c r="W665" s="2">
        <f>'ZBud Extract Monthly'!O664</f>
        <v>297.36</v>
      </c>
      <c r="X665" s="2">
        <f>'ZBud Extract Monthly'!N664</f>
        <v>131.91</v>
      </c>
      <c r="Y665" s="2">
        <f>'Strm Hydr Analysis'!F668</f>
        <v>38321.79173553719</v>
      </c>
      <c r="Z665" s="2"/>
      <c r="AA665" s="2"/>
      <c r="AB665" s="2"/>
      <c r="AC665" s="2"/>
      <c r="AD665" s="2"/>
      <c r="AE665" s="2"/>
      <c r="AF665" s="2"/>
    </row>
    <row r="666" spans="2:32" x14ac:dyDescent="0.3">
      <c r="B666">
        <f t="shared" si="21"/>
        <v>2044</v>
      </c>
      <c r="C666">
        <f t="shared" si="22"/>
        <v>10</v>
      </c>
      <c r="D666">
        <f t="shared" si="23"/>
        <v>2045</v>
      </c>
      <c r="E666" s="2">
        <f>'Divs Extract'!D665+'ZBud Extract Monthly'!O665</f>
        <v>481.29957422324514</v>
      </c>
      <c r="F666" s="2">
        <f>'Strm Hydr Analysis'!D669</f>
        <v>70820.171900826448</v>
      </c>
      <c r="G666" s="2">
        <f>'Strm Hydr Analysis'!E669</f>
        <v>2335.5768595041327</v>
      </c>
      <c r="H666" s="2"/>
      <c r="I666" s="2"/>
      <c r="J666" s="2"/>
      <c r="K666" s="2">
        <f>'ZBud Extract Monthly'!C665</f>
        <v>12055</v>
      </c>
      <c r="L666" s="2">
        <f>'ZBud Extract Monthly'!K665</f>
        <v>3131.3999999999996</v>
      </c>
      <c r="M666" s="2">
        <f>'ZBud Extract Monthly'!L665</f>
        <v>44</v>
      </c>
      <c r="N666" s="2">
        <f>'ZBud Extract Monthly'!M665</f>
        <v>943</v>
      </c>
      <c r="O666" s="2">
        <f>'ZBud Extract Monthly'!V665</f>
        <v>2193.4299999999998</v>
      </c>
      <c r="P666" s="2">
        <f>'ZBud Extract Monthly'!D665</f>
        <v>2274.6999999999998</v>
      </c>
      <c r="Q666" s="2">
        <f>'ZBud Extract Monthly'!E665</f>
        <v>522.29999999999995</v>
      </c>
      <c r="R666" s="2">
        <f>'ZBud Extract Monthly'!F665</f>
        <v>318.2</v>
      </c>
      <c r="S666" s="2">
        <f>'ZBud Extract Monthly'!G665</f>
        <v>788.1</v>
      </c>
      <c r="T666" s="2">
        <f>'NRL Extract'!D665</f>
        <v>2.6209999999999991</v>
      </c>
      <c r="U666" s="2">
        <f>'ZBud Extract Monthly'!H665</f>
        <v>1759.1</v>
      </c>
      <c r="V666" s="2">
        <f>'ZBud Extract Monthly'!U665</f>
        <v>201.73</v>
      </c>
      <c r="W666" s="2">
        <f>'ZBud Extract Monthly'!O665</f>
        <v>307.27</v>
      </c>
      <c r="X666" s="2">
        <f>'ZBud Extract Monthly'!N665</f>
        <v>89.14</v>
      </c>
      <c r="Y666" s="2">
        <f>'Strm Hydr Analysis'!F669</f>
        <v>72576.376859504147</v>
      </c>
      <c r="Z666" s="2"/>
      <c r="AA666" s="2"/>
      <c r="AB666" s="2"/>
      <c r="AC666" s="2"/>
      <c r="AD666" s="2"/>
      <c r="AE666" s="2"/>
      <c r="AF666" s="2"/>
    </row>
    <row r="667" spans="2:32" x14ac:dyDescent="0.3">
      <c r="B667">
        <f t="shared" si="21"/>
        <v>2044</v>
      </c>
      <c r="C667">
        <f t="shared" si="22"/>
        <v>11</v>
      </c>
      <c r="D667">
        <f t="shared" si="23"/>
        <v>2045</v>
      </c>
      <c r="E667" s="2">
        <f>'Divs Extract'!D666+'ZBud Extract Monthly'!O666</f>
        <v>398.82519959058345</v>
      </c>
      <c r="F667" s="2">
        <f>'Strm Hydr Analysis'!D670</f>
        <v>96556.661157024777</v>
      </c>
      <c r="G667" s="2">
        <f>'Strm Hydr Analysis'!E670</f>
        <v>4595.4049586776837</v>
      </c>
      <c r="H667" s="2"/>
      <c r="I667" s="2"/>
      <c r="J667" s="2"/>
      <c r="K667" s="2">
        <f>'ZBud Extract Monthly'!C666</f>
        <v>14743.4</v>
      </c>
      <c r="L667" s="2">
        <f>'ZBud Extract Monthly'!K666</f>
        <v>492.8</v>
      </c>
      <c r="M667" s="2">
        <f>'ZBud Extract Monthly'!L666</f>
        <v>27.9</v>
      </c>
      <c r="N667" s="2">
        <f>'ZBud Extract Monthly'!M666</f>
        <v>848.3</v>
      </c>
      <c r="O667" s="2">
        <f>'ZBud Extract Monthly'!V666</f>
        <v>2895.34</v>
      </c>
      <c r="P667" s="2">
        <f>'ZBud Extract Monthly'!D666</f>
        <v>1803.3999999999999</v>
      </c>
      <c r="Q667" s="2">
        <f>'ZBud Extract Monthly'!E666</f>
        <v>805.7</v>
      </c>
      <c r="R667" s="2">
        <f>'ZBud Extract Monthly'!F666</f>
        <v>175.5</v>
      </c>
      <c r="S667" s="2">
        <f>'ZBud Extract Monthly'!G666</f>
        <v>2834.2</v>
      </c>
      <c r="T667" s="2">
        <f>'NRL Extract'!D666</f>
        <v>1.9629999999999996</v>
      </c>
      <c r="U667" s="2">
        <f>'ZBud Extract Monthly'!H666</f>
        <v>5660.4</v>
      </c>
      <c r="V667" s="2">
        <f>'ZBud Extract Monthly'!U666</f>
        <v>219.2</v>
      </c>
      <c r="W667" s="2">
        <f>'ZBud Extract Monthly'!O666</f>
        <v>297.36</v>
      </c>
      <c r="X667" s="2">
        <f>'ZBud Extract Monthly'!N666</f>
        <v>55.18</v>
      </c>
      <c r="Y667" s="2">
        <f>'Strm Hydr Analysis'!F670</f>
        <v>98590.96859504134</v>
      </c>
      <c r="Z667" s="2"/>
      <c r="AA667" s="2"/>
      <c r="AB667" s="2"/>
      <c r="AC667" s="2"/>
      <c r="AD667" s="2"/>
      <c r="AE667" s="2"/>
      <c r="AF667" s="2"/>
    </row>
    <row r="668" spans="2:32" x14ac:dyDescent="0.3">
      <c r="B668">
        <f t="shared" si="21"/>
        <v>2044</v>
      </c>
      <c r="C668">
        <f t="shared" si="22"/>
        <v>12</v>
      </c>
      <c r="D668">
        <f t="shared" si="23"/>
        <v>2045</v>
      </c>
      <c r="E668" s="2">
        <f>'Divs Extract'!D667+'ZBud Extract Monthly'!O667</f>
        <v>392.4458426966292</v>
      </c>
      <c r="F668" s="2">
        <f>'Strm Hydr Analysis'!D671</f>
        <v>506282.22148760332</v>
      </c>
      <c r="G668" s="2">
        <f>'Strm Hydr Analysis'!E671</f>
        <v>19675.378512396695</v>
      </c>
      <c r="H668" s="2"/>
      <c r="I668" s="2"/>
      <c r="J668" s="2"/>
      <c r="K668" s="2">
        <f>'ZBud Extract Monthly'!C667</f>
        <v>52066.400000000001</v>
      </c>
      <c r="L668" s="2">
        <f>'ZBud Extract Monthly'!K667</f>
        <v>347.9</v>
      </c>
      <c r="M668" s="2">
        <f>'ZBud Extract Monthly'!L667</f>
        <v>23.4</v>
      </c>
      <c r="N668" s="2">
        <f>'ZBud Extract Monthly'!M667</f>
        <v>705.6</v>
      </c>
      <c r="O668" s="2">
        <f>'ZBud Extract Monthly'!V667</f>
        <v>2769.7</v>
      </c>
      <c r="P668" s="2">
        <f>'ZBud Extract Monthly'!D667</f>
        <v>1614.3000000000002</v>
      </c>
      <c r="Q668" s="2">
        <f>'ZBud Extract Monthly'!E667</f>
        <v>703.4</v>
      </c>
      <c r="R668" s="2">
        <f>'ZBud Extract Monthly'!F667</f>
        <v>146.6</v>
      </c>
      <c r="S668" s="2">
        <f>'ZBud Extract Monthly'!G667</f>
        <v>2567.8000000000002</v>
      </c>
      <c r="T668" s="2">
        <f>'NRL Extract'!D667</f>
        <v>1.2530000000000003</v>
      </c>
      <c r="U668" s="2">
        <f>'ZBud Extract Monthly'!H667</f>
        <v>22733</v>
      </c>
      <c r="V668" s="2">
        <f>'ZBud Extract Monthly'!U667</f>
        <v>3032.53</v>
      </c>
      <c r="W668" s="2">
        <f>'ZBud Extract Monthly'!O667</f>
        <v>307.27</v>
      </c>
      <c r="X668" s="2">
        <f>'ZBud Extract Monthly'!N667</f>
        <v>52.1</v>
      </c>
      <c r="Y668" s="2">
        <f>'Strm Hydr Analysis'!F671</f>
        <v>509968.97851239669</v>
      </c>
      <c r="Z668" s="2"/>
      <c r="AA668" s="2"/>
      <c r="AB668" s="2"/>
      <c r="AC668" s="2"/>
      <c r="AD668" s="2"/>
      <c r="AE668" s="2"/>
      <c r="AF668" s="2"/>
    </row>
    <row r="669" spans="2:32" x14ac:dyDescent="0.3">
      <c r="B669">
        <f t="shared" si="21"/>
        <v>2045</v>
      </c>
      <c r="C669">
        <f t="shared" si="22"/>
        <v>1</v>
      </c>
      <c r="D669">
        <f t="shared" si="23"/>
        <v>2045</v>
      </c>
      <c r="E669" s="2">
        <f>'Divs Extract'!D668+'ZBud Extract Monthly'!O668</f>
        <v>391.39272727272731</v>
      </c>
      <c r="F669" s="2">
        <f>'Strm Hydr Analysis'!D672</f>
        <v>1645199.127272727</v>
      </c>
      <c r="G669" s="2">
        <f>'Strm Hydr Analysis'!E672</f>
        <v>20857.804958677694</v>
      </c>
      <c r="H669" s="2"/>
      <c r="I669" s="2"/>
      <c r="J669" s="2"/>
      <c r="K669" s="2">
        <f>'ZBud Extract Monthly'!C668</f>
        <v>56497.9</v>
      </c>
      <c r="L669" s="2">
        <f>'ZBud Extract Monthly'!K668</f>
        <v>362</v>
      </c>
      <c r="M669" s="2">
        <f>'ZBud Extract Monthly'!L668</f>
        <v>18.899999999999999</v>
      </c>
      <c r="N669" s="2">
        <f>'ZBud Extract Monthly'!M668</f>
        <v>781.3</v>
      </c>
      <c r="O669" s="2">
        <f>'ZBud Extract Monthly'!V668</f>
        <v>9593.7900000000009</v>
      </c>
      <c r="P669" s="2">
        <f>'ZBud Extract Monthly'!D668</f>
        <v>1523.9</v>
      </c>
      <c r="Q669" s="2">
        <f>'ZBud Extract Monthly'!E668</f>
        <v>663</v>
      </c>
      <c r="R669" s="2">
        <f>'ZBud Extract Monthly'!F668</f>
        <v>138.1</v>
      </c>
      <c r="S669" s="2">
        <f>'ZBud Extract Monthly'!G668</f>
        <v>2418</v>
      </c>
      <c r="T669" s="2">
        <f>'NRL Extract'!D668</f>
        <v>1.5919999999999996</v>
      </c>
      <c r="U669" s="2">
        <f>'ZBud Extract Monthly'!H668</f>
        <v>33850.600000000006</v>
      </c>
      <c r="V669" s="2">
        <f>'ZBud Extract Monthly'!U668</f>
        <v>3185.83</v>
      </c>
      <c r="W669" s="2">
        <f>'ZBud Extract Monthly'!O668</f>
        <v>307.27</v>
      </c>
      <c r="X669" s="2">
        <f>'ZBud Extract Monthly'!N668</f>
        <v>46.19</v>
      </c>
      <c r="Y669" s="2">
        <f>'Strm Hydr Analysis'!F672</f>
        <v>1654175.543801653</v>
      </c>
      <c r="Z669" s="2"/>
      <c r="AA669" s="2"/>
      <c r="AB669" s="2"/>
      <c r="AC669" s="2"/>
      <c r="AD669" s="2"/>
      <c r="AE669" s="2"/>
      <c r="AF669" s="2"/>
    </row>
    <row r="670" spans="2:32" x14ac:dyDescent="0.3">
      <c r="B670">
        <f t="shared" si="21"/>
        <v>2045</v>
      </c>
      <c r="C670">
        <f t="shared" si="22"/>
        <v>2</v>
      </c>
      <c r="D670">
        <f t="shared" si="23"/>
        <v>2045</v>
      </c>
      <c r="E670" s="2">
        <f>'Divs Extract'!D669+'ZBud Extract Monthly'!O669</f>
        <v>353.03815217391303</v>
      </c>
      <c r="F670" s="2">
        <f>'Strm Hydr Analysis'!D673</f>
        <v>294133.68595041323</v>
      </c>
      <c r="G670" s="2">
        <f>'Strm Hydr Analysis'!E673</f>
        <v>773.63305785123998</v>
      </c>
      <c r="H670" s="2"/>
      <c r="I670" s="2"/>
      <c r="J670" s="2"/>
      <c r="K670" s="2">
        <f>'ZBud Extract Monthly'!C669</f>
        <v>1432.8000000000002</v>
      </c>
      <c r="L670" s="2">
        <f>'ZBud Extract Monthly'!K669</f>
        <v>1045.2</v>
      </c>
      <c r="M670" s="2">
        <f>'ZBud Extract Monthly'!L669</f>
        <v>18.899999999999999</v>
      </c>
      <c r="N670" s="2">
        <f>'ZBud Extract Monthly'!M669</f>
        <v>0</v>
      </c>
      <c r="O670" s="2">
        <f>'ZBud Extract Monthly'!V669</f>
        <v>6714.98</v>
      </c>
      <c r="P670" s="2">
        <f>'ZBud Extract Monthly'!D669</f>
        <v>2922.4</v>
      </c>
      <c r="Q670" s="2">
        <f>'ZBud Extract Monthly'!E669</f>
        <v>1031.3</v>
      </c>
      <c r="R670" s="2">
        <f>'ZBud Extract Monthly'!F669</f>
        <v>290.60000000000002</v>
      </c>
      <c r="S670" s="2">
        <f>'ZBud Extract Monthly'!G669</f>
        <v>4514.7</v>
      </c>
      <c r="T670" s="2">
        <f>'NRL Extract'!D669</f>
        <v>1.1100000000000003</v>
      </c>
      <c r="U670" s="2">
        <f>'ZBud Extract Monthly'!H669</f>
        <v>5439.9</v>
      </c>
      <c r="V670" s="2">
        <f>'ZBud Extract Monthly'!U669</f>
        <v>222.57</v>
      </c>
      <c r="W670" s="2">
        <f>'ZBud Extract Monthly'!O669</f>
        <v>277.52999999999997</v>
      </c>
      <c r="X670" s="2">
        <f>'ZBud Extract Monthly'!N669</f>
        <v>40.83</v>
      </c>
      <c r="Y670" s="2">
        <f>'Strm Hydr Analysis'!F673</f>
        <v>297348.37685950415</v>
      </c>
      <c r="Z670" s="2"/>
      <c r="AA670" s="2"/>
      <c r="AB670" s="2"/>
      <c r="AC670" s="2"/>
      <c r="AD670" s="2"/>
      <c r="AE670" s="2"/>
      <c r="AF670" s="2"/>
    </row>
    <row r="671" spans="2:32" x14ac:dyDescent="0.3">
      <c r="B671">
        <f t="shared" si="21"/>
        <v>2045</v>
      </c>
      <c r="C671">
        <f t="shared" si="22"/>
        <v>3</v>
      </c>
      <c r="D671">
        <f t="shared" si="23"/>
        <v>2045</v>
      </c>
      <c r="E671" s="2">
        <f>'Divs Extract'!D670+'ZBud Extract Monthly'!O670</f>
        <v>452.57613130765054</v>
      </c>
      <c r="F671" s="2">
        <f>'Strm Hydr Analysis'!D674</f>
        <v>38967.530578512386</v>
      </c>
      <c r="G671" s="2">
        <f>'Strm Hydr Analysis'!E674</f>
        <v>1963.3586776859495</v>
      </c>
      <c r="H671" s="2"/>
      <c r="I671" s="2"/>
      <c r="J671" s="2"/>
      <c r="K671" s="2">
        <f>'ZBud Extract Monthly'!C670</f>
        <v>6862.7000000000007</v>
      </c>
      <c r="L671" s="2">
        <f>'ZBud Extract Monthly'!K670</f>
        <v>1779.1</v>
      </c>
      <c r="M671" s="2">
        <f>'ZBud Extract Monthly'!L670</f>
        <v>22.5</v>
      </c>
      <c r="N671" s="2">
        <f>'ZBud Extract Monthly'!M670</f>
        <v>0</v>
      </c>
      <c r="O671" s="2">
        <f>'ZBud Extract Monthly'!V670</f>
        <v>5633.99</v>
      </c>
      <c r="P671" s="2">
        <f>'ZBud Extract Monthly'!D670</f>
        <v>3403.9</v>
      </c>
      <c r="Q671" s="2">
        <f>'ZBud Extract Monthly'!E670</f>
        <v>904.1</v>
      </c>
      <c r="R671" s="2">
        <f>'ZBud Extract Monthly'!F670</f>
        <v>573</v>
      </c>
      <c r="S671" s="2">
        <f>'ZBud Extract Monthly'!G670</f>
        <v>4430.8999999999996</v>
      </c>
      <c r="T671" s="2">
        <f>'NRL Extract'!D670</f>
        <v>1.8520000000000001</v>
      </c>
      <c r="U671" s="2">
        <f>'ZBud Extract Monthly'!H670</f>
        <v>1470.0000000000002</v>
      </c>
      <c r="V671" s="2">
        <f>'ZBud Extract Monthly'!U670</f>
        <v>54.63</v>
      </c>
      <c r="W671" s="2">
        <f>'ZBud Extract Monthly'!O670</f>
        <v>307.27</v>
      </c>
      <c r="X671" s="2">
        <f>'ZBud Extract Monthly'!N670</f>
        <v>51.55</v>
      </c>
      <c r="Y671" s="2">
        <f>'Strm Hydr Analysis'!F674</f>
        <v>41078.995041322312</v>
      </c>
      <c r="Z671" s="2"/>
      <c r="AA671" s="2"/>
      <c r="AB671" s="2"/>
      <c r="AC671" s="2"/>
      <c r="AD671" s="2"/>
      <c r="AE671" s="2"/>
      <c r="AF671" s="2"/>
    </row>
    <row r="672" spans="2:32" x14ac:dyDescent="0.3">
      <c r="B672">
        <f t="shared" si="21"/>
        <v>2045</v>
      </c>
      <c r="C672">
        <f t="shared" si="22"/>
        <v>4</v>
      </c>
      <c r="D672">
        <f t="shared" si="23"/>
        <v>2045</v>
      </c>
      <c r="E672" s="2">
        <f>'Divs Extract'!D671+'ZBud Extract Monthly'!O671</f>
        <v>436.74175860185687</v>
      </c>
      <c r="F672" s="2">
        <f>'Strm Hydr Analysis'!D675</f>
        <v>37013.454545454544</v>
      </c>
      <c r="G672" s="2">
        <f>'Strm Hydr Analysis'!E675</f>
        <v>1606.5719008264457</v>
      </c>
      <c r="H672" s="2"/>
      <c r="I672" s="2"/>
      <c r="J672" s="2"/>
      <c r="K672" s="2">
        <f>'ZBud Extract Monthly'!C671</f>
        <v>3970.8999999999996</v>
      </c>
      <c r="L672" s="2">
        <f>'ZBud Extract Monthly'!K671</f>
        <v>4166</v>
      </c>
      <c r="M672" s="2">
        <f>'ZBud Extract Monthly'!L671</f>
        <v>22.5</v>
      </c>
      <c r="N672" s="2">
        <f>'ZBud Extract Monthly'!M671</f>
        <v>0</v>
      </c>
      <c r="O672" s="2">
        <f>'ZBud Extract Monthly'!V671</f>
        <v>3981.51</v>
      </c>
      <c r="P672" s="2">
        <f>'ZBud Extract Monthly'!D671</f>
        <v>3425.8</v>
      </c>
      <c r="Q672" s="2">
        <f>'ZBud Extract Monthly'!E671</f>
        <v>610.4</v>
      </c>
      <c r="R672" s="2">
        <f>'ZBud Extract Monthly'!F671</f>
        <v>583.79999999999995</v>
      </c>
      <c r="S672" s="2">
        <f>'ZBud Extract Monthly'!G671</f>
        <v>2126.3000000000002</v>
      </c>
      <c r="T672" s="2">
        <f>'NRL Extract'!D671</f>
        <v>1.8399999999999996</v>
      </c>
      <c r="U672" s="2">
        <f>'ZBud Extract Monthly'!H671</f>
        <v>1118.7</v>
      </c>
      <c r="V672" s="2">
        <f>'ZBud Extract Monthly'!U671</f>
        <v>67.05</v>
      </c>
      <c r="W672" s="2">
        <f>'ZBud Extract Monthly'!O671</f>
        <v>297.36</v>
      </c>
      <c r="X672" s="2">
        <f>'ZBud Extract Monthly'!N671</f>
        <v>73.88</v>
      </c>
      <c r="Y672" s="2">
        <f>'Strm Hydr Analysis'!F675</f>
        <v>38709.004958677695</v>
      </c>
      <c r="Z672" s="2"/>
      <c r="AA672" s="2"/>
      <c r="AB672" s="2"/>
      <c r="AC672" s="2"/>
      <c r="AD672" s="2"/>
      <c r="AE672" s="2"/>
      <c r="AF672" s="2"/>
    </row>
    <row r="673" spans="2:32" x14ac:dyDescent="0.3">
      <c r="B673">
        <f t="shared" si="21"/>
        <v>2045</v>
      </c>
      <c r="C673">
        <f t="shared" si="22"/>
        <v>5</v>
      </c>
      <c r="D673">
        <f t="shared" si="23"/>
        <v>2045</v>
      </c>
      <c r="E673" s="2">
        <f>'Divs Extract'!D672+'ZBud Extract Monthly'!O672</f>
        <v>504.80968253968246</v>
      </c>
      <c r="F673" s="2">
        <f>'Strm Hydr Analysis'!D676</f>
        <v>38474.181818181816</v>
      </c>
      <c r="G673" s="2">
        <f>'Strm Hydr Analysis'!E676</f>
        <v>891.45123966942185</v>
      </c>
      <c r="H673" s="2"/>
      <c r="I673" s="2"/>
      <c r="J673" s="2"/>
      <c r="K673" s="2">
        <f>'ZBud Extract Monthly'!C672</f>
        <v>2070.6</v>
      </c>
      <c r="L673" s="2">
        <f>'ZBud Extract Monthly'!K672</f>
        <v>6782.0999999999995</v>
      </c>
      <c r="M673" s="2">
        <f>'ZBud Extract Monthly'!L672</f>
        <v>35</v>
      </c>
      <c r="N673" s="2">
        <f>'ZBud Extract Monthly'!M672</f>
        <v>0</v>
      </c>
      <c r="O673" s="2">
        <f>'ZBud Extract Monthly'!V672</f>
        <v>2705.48</v>
      </c>
      <c r="P673" s="2">
        <f>'ZBud Extract Monthly'!D672</f>
        <v>5449.8</v>
      </c>
      <c r="Q673" s="2">
        <f>'ZBud Extract Monthly'!E672</f>
        <v>665.2</v>
      </c>
      <c r="R673" s="2">
        <f>'ZBud Extract Monthly'!F672</f>
        <v>120.5</v>
      </c>
      <c r="S673" s="2">
        <f>'ZBud Extract Monthly'!G672</f>
        <v>1418</v>
      </c>
      <c r="T673" s="2">
        <f>'NRL Extract'!D672</f>
        <v>3.6099999999999994</v>
      </c>
      <c r="U673" s="2">
        <f>'ZBud Extract Monthly'!H672</f>
        <v>1389.2</v>
      </c>
      <c r="V673" s="2">
        <f>'ZBud Extract Monthly'!U672</f>
        <v>120.41</v>
      </c>
      <c r="W673" s="2">
        <f>'ZBud Extract Monthly'!O672</f>
        <v>307.27</v>
      </c>
      <c r="X673" s="2">
        <f>'ZBud Extract Monthly'!N672</f>
        <v>133.41</v>
      </c>
      <c r="Y673" s="2">
        <f>'Strm Hydr Analysis'!F676</f>
        <v>40041.381818181828</v>
      </c>
      <c r="Z673" s="2"/>
      <c r="AA673" s="2"/>
      <c r="AB673" s="2"/>
      <c r="AC673" s="2"/>
      <c r="AD673" s="2"/>
      <c r="AE673" s="2"/>
      <c r="AF673" s="2"/>
    </row>
    <row r="674" spans="2:32" x14ac:dyDescent="0.3">
      <c r="B674">
        <f t="shared" si="21"/>
        <v>2045</v>
      </c>
      <c r="C674">
        <f t="shared" si="22"/>
        <v>6</v>
      </c>
      <c r="D674">
        <f t="shared" si="23"/>
        <v>2045</v>
      </c>
      <c r="E674" s="2">
        <f>'Divs Extract'!D673+'ZBud Extract Monthly'!O673</f>
        <v>528.8261730680241</v>
      </c>
      <c r="F674" s="2">
        <f>'Strm Hydr Analysis'!D677</f>
        <v>37948.83966942149</v>
      </c>
      <c r="G674" s="2">
        <f>'Strm Hydr Analysis'!E677</f>
        <v>1051.0016528925623</v>
      </c>
      <c r="H674" s="2"/>
      <c r="I674" s="2"/>
      <c r="J674" s="2"/>
      <c r="K674" s="2">
        <f>'ZBud Extract Monthly'!C673</f>
        <v>3442</v>
      </c>
      <c r="L674" s="2">
        <f>'ZBud Extract Monthly'!K673</f>
        <v>6726.9</v>
      </c>
      <c r="M674" s="2">
        <f>'ZBud Extract Monthly'!L673</f>
        <v>44</v>
      </c>
      <c r="N674" s="2">
        <f>'ZBud Extract Monthly'!M673</f>
        <v>975.4</v>
      </c>
      <c r="O674" s="2">
        <f>'ZBud Extract Monthly'!V673</f>
        <v>1838.87</v>
      </c>
      <c r="P674" s="2">
        <f>'ZBud Extract Monthly'!D673</f>
        <v>6180.4000000000005</v>
      </c>
      <c r="Q674" s="2">
        <f>'ZBud Extract Monthly'!E673</f>
        <v>898.1</v>
      </c>
      <c r="R674" s="2">
        <f>'ZBud Extract Monthly'!F673</f>
        <v>341.3</v>
      </c>
      <c r="S674" s="2">
        <f>'ZBud Extract Monthly'!G673</f>
        <v>1777.1</v>
      </c>
      <c r="T674" s="2">
        <f>'NRL Extract'!D673</f>
        <v>4.3419999999999987</v>
      </c>
      <c r="U674" s="2">
        <f>'ZBud Extract Monthly'!H673</f>
        <v>1536.6000000000001</v>
      </c>
      <c r="V674" s="2">
        <f>'ZBud Extract Monthly'!U673</f>
        <v>448.5</v>
      </c>
      <c r="W674" s="2">
        <f>'ZBud Extract Monthly'!O673</f>
        <v>297.36</v>
      </c>
      <c r="X674" s="2">
        <f>'ZBud Extract Monthly'!N673</f>
        <v>155.52000000000001</v>
      </c>
      <c r="Y674" s="2">
        <f>'Strm Hydr Analysis'!F677</f>
        <v>39493.527272727282</v>
      </c>
      <c r="Z674" s="2"/>
      <c r="AA674" s="2"/>
      <c r="AB674" s="2"/>
      <c r="AC674" s="2"/>
      <c r="AD674" s="2"/>
      <c r="AE674" s="2"/>
      <c r="AF674" s="2"/>
    </row>
    <row r="675" spans="2:32" x14ac:dyDescent="0.3">
      <c r="B675">
        <f t="shared" si="21"/>
        <v>2045</v>
      </c>
      <c r="C675">
        <f t="shared" si="22"/>
        <v>7</v>
      </c>
      <c r="D675">
        <f t="shared" si="23"/>
        <v>2045</v>
      </c>
      <c r="E675" s="2">
        <f>'Divs Extract'!D674+'ZBud Extract Monthly'!O674</f>
        <v>575.55917924893515</v>
      </c>
      <c r="F675" s="2">
        <f>'Strm Hydr Analysis'!D678</f>
        <v>38550.466115702468</v>
      </c>
      <c r="G675" s="2">
        <f>'Strm Hydr Analysis'!E678</f>
        <v>856.52231404958707</v>
      </c>
      <c r="H675" s="2"/>
      <c r="I675" s="2"/>
      <c r="J675" s="2"/>
      <c r="K675" s="2">
        <f>'ZBud Extract Monthly'!C674</f>
        <v>13.5</v>
      </c>
      <c r="L675" s="2">
        <f>'ZBud Extract Monthly'!K674</f>
        <v>7300.1</v>
      </c>
      <c r="M675" s="2">
        <f>'ZBud Extract Monthly'!L674</f>
        <v>62.9</v>
      </c>
      <c r="N675" s="2">
        <f>'ZBud Extract Monthly'!M674</f>
        <v>740.9</v>
      </c>
      <c r="O675" s="2">
        <f>'ZBud Extract Monthly'!V674</f>
        <v>1368.06</v>
      </c>
      <c r="P675" s="2">
        <f>'ZBud Extract Monthly'!D674</f>
        <v>6126</v>
      </c>
      <c r="Q675" s="2">
        <f>'ZBud Extract Monthly'!E674</f>
        <v>435.2</v>
      </c>
      <c r="R675" s="2">
        <f>'ZBud Extract Monthly'!F674</f>
        <v>685.2</v>
      </c>
      <c r="S675" s="2">
        <f>'ZBud Extract Monthly'!G674</f>
        <v>495</v>
      </c>
      <c r="T675" s="2">
        <f>'NRL Extract'!D674</f>
        <v>5.1890000000000001</v>
      </c>
      <c r="U675" s="2">
        <f>'ZBud Extract Monthly'!H674</f>
        <v>1513.8</v>
      </c>
      <c r="V675" s="2">
        <f>'ZBud Extract Monthly'!U674</f>
        <v>594.52</v>
      </c>
      <c r="W675" s="2">
        <f>'ZBud Extract Monthly'!O674</f>
        <v>307.27</v>
      </c>
      <c r="X675" s="2">
        <f>'ZBud Extract Monthly'!N674</f>
        <v>181.39</v>
      </c>
      <c r="Y675" s="2">
        <f>'Strm Hydr Analysis'!F678</f>
        <v>39880.105785123953</v>
      </c>
      <c r="Z675" s="2"/>
      <c r="AA675" s="2"/>
      <c r="AB675" s="2"/>
      <c r="AC675" s="2"/>
      <c r="AD675" s="2"/>
      <c r="AE675" s="2"/>
      <c r="AF675" s="2"/>
    </row>
    <row r="676" spans="2:32" x14ac:dyDescent="0.3">
      <c r="B676">
        <f t="shared" si="21"/>
        <v>2045</v>
      </c>
      <c r="C676">
        <f t="shared" si="22"/>
        <v>8</v>
      </c>
      <c r="D676">
        <f t="shared" si="23"/>
        <v>2045</v>
      </c>
      <c r="E676" s="2">
        <f>'Divs Extract'!D675+'ZBud Extract Monthly'!O675</f>
        <v>568.09750153468394</v>
      </c>
      <c r="F676" s="2">
        <f>'Strm Hydr Analysis'!D679</f>
        <v>39333.223140495858</v>
      </c>
      <c r="G676" s="2">
        <f>'Strm Hydr Analysis'!E679</f>
        <v>938.83636363636401</v>
      </c>
      <c r="H676" s="2"/>
      <c r="I676" s="2"/>
      <c r="J676" s="2"/>
      <c r="K676" s="2">
        <f>'ZBud Extract Monthly'!C675</f>
        <v>3237.3</v>
      </c>
      <c r="L676" s="2">
        <f>'ZBud Extract Monthly'!K675</f>
        <v>4736.8</v>
      </c>
      <c r="M676" s="2">
        <f>'ZBud Extract Monthly'!L675</f>
        <v>78.2</v>
      </c>
      <c r="N676" s="2">
        <f>'ZBud Extract Monthly'!M675</f>
        <v>0</v>
      </c>
      <c r="O676" s="2">
        <f>'ZBud Extract Monthly'!V675</f>
        <v>1987.71</v>
      </c>
      <c r="P676" s="2">
        <f>'ZBud Extract Monthly'!D675</f>
        <v>4732.2</v>
      </c>
      <c r="Q676" s="2">
        <f>'ZBud Extract Monthly'!E675</f>
        <v>578</v>
      </c>
      <c r="R676" s="2">
        <f>'ZBud Extract Monthly'!F675</f>
        <v>533</v>
      </c>
      <c r="S676" s="2">
        <f>'ZBud Extract Monthly'!G675</f>
        <v>642.5</v>
      </c>
      <c r="T676" s="2">
        <f>'NRL Extract'!D675</f>
        <v>4.9120000000000008</v>
      </c>
      <c r="U676" s="2">
        <f>'ZBud Extract Monthly'!H675</f>
        <v>1363.8</v>
      </c>
      <c r="V676" s="2">
        <f>'ZBud Extract Monthly'!U675</f>
        <v>217.18</v>
      </c>
      <c r="W676" s="2">
        <f>'ZBud Extract Monthly'!O675</f>
        <v>307.27</v>
      </c>
      <c r="X676" s="2">
        <f>'ZBud Extract Monthly'!N675</f>
        <v>164.65</v>
      </c>
      <c r="Y676" s="2">
        <f>'Strm Hydr Analysis'!F679</f>
        <v>40794.525619834727</v>
      </c>
      <c r="Z676" s="2"/>
      <c r="AA676" s="2"/>
      <c r="AB676" s="2"/>
      <c r="AC676" s="2"/>
      <c r="AD676" s="2"/>
      <c r="AE676" s="2"/>
      <c r="AF676" s="2"/>
    </row>
    <row r="677" spans="2:32" x14ac:dyDescent="0.3">
      <c r="B677">
        <f t="shared" si="21"/>
        <v>2045</v>
      </c>
      <c r="C677">
        <f t="shared" si="22"/>
        <v>9</v>
      </c>
      <c r="D677">
        <f t="shared" si="23"/>
        <v>2045</v>
      </c>
      <c r="E677" s="2">
        <f>'Divs Extract'!D676+'ZBud Extract Monthly'!O676</f>
        <v>543.92801523084245</v>
      </c>
      <c r="F677" s="2">
        <f>'Strm Hydr Analysis'!D680</f>
        <v>37360.264462809915</v>
      </c>
      <c r="G677" s="2">
        <f>'Strm Hydr Analysis'!E680</f>
        <v>868.16528925619866</v>
      </c>
      <c r="H677" s="2"/>
      <c r="I677" s="2"/>
      <c r="J677" s="2"/>
      <c r="K677" s="2">
        <f>'ZBud Extract Monthly'!C676</f>
        <v>2015.3</v>
      </c>
      <c r="L677" s="2">
        <f>'ZBud Extract Monthly'!K676</f>
        <v>2654.6</v>
      </c>
      <c r="M677" s="2">
        <f>'ZBud Extract Monthly'!L676</f>
        <v>62.9</v>
      </c>
      <c r="N677" s="2">
        <f>'ZBud Extract Monthly'!M676</f>
        <v>1275.0999999999999</v>
      </c>
      <c r="O677" s="2">
        <f>'ZBud Extract Monthly'!V676</f>
        <v>1910.39</v>
      </c>
      <c r="P677" s="2">
        <f>'ZBud Extract Monthly'!D676</f>
        <v>3373.3999999999996</v>
      </c>
      <c r="Q677" s="2">
        <f>'ZBud Extract Monthly'!E676</f>
        <v>635.9</v>
      </c>
      <c r="R677" s="2">
        <f>'ZBud Extract Monthly'!F676</f>
        <v>409.9</v>
      </c>
      <c r="S677" s="2">
        <f>'ZBud Extract Monthly'!G676</f>
        <v>1094.0999999999999</v>
      </c>
      <c r="T677" s="2">
        <f>'NRL Extract'!D676</f>
        <v>4.2219999999999986</v>
      </c>
      <c r="U677" s="2">
        <f>'ZBud Extract Monthly'!H676</f>
        <v>1150.7</v>
      </c>
      <c r="V677" s="2">
        <f>'ZBud Extract Monthly'!U676</f>
        <v>190.1</v>
      </c>
      <c r="W677" s="2">
        <f>'ZBud Extract Monthly'!O676</f>
        <v>297.36</v>
      </c>
      <c r="X677" s="2">
        <f>'ZBud Extract Monthly'!N676</f>
        <v>131.91</v>
      </c>
      <c r="Y677" s="2">
        <f>'Strm Hydr Analysis'!F680</f>
        <v>38624.013223140508</v>
      </c>
      <c r="Z677" s="2"/>
      <c r="AA677" s="2"/>
      <c r="AB677" s="2"/>
      <c r="AC677" s="2"/>
      <c r="AD677" s="2"/>
      <c r="AE677" s="2"/>
      <c r="AF677" s="2"/>
    </row>
    <row r="678" spans="2:32" x14ac:dyDescent="0.3">
      <c r="B678">
        <f t="shared" si="21"/>
        <v>2045</v>
      </c>
      <c r="C678">
        <f t="shared" si="22"/>
        <v>10</v>
      </c>
      <c r="D678">
        <f t="shared" si="23"/>
        <v>2046</v>
      </c>
      <c r="E678" s="2">
        <f>'Divs Extract'!D677+'ZBud Extract Monthly'!O677</f>
        <v>478.9525402916347</v>
      </c>
      <c r="F678" s="2">
        <f>'Strm Hydr Analysis'!D681</f>
        <v>47897.851239669406</v>
      </c>
      <c r="G678" s="2">
        <f>'Strm Hydr Analysis'!E681</f>
        <v>4038.1685950413253</v>
      </c>
      <c r="H678" s="2"/>
      <c r="I678" s="2"/>
      <c r="J678" s="2"/>
      <c r="K678" s="2">
        <f>'ZBud Extract Monthly'!C677</f>
        <v>11285</v>
      </c>
      <c r="L678" s="2">
        <f>'ZBud Extract Monthly'!K677</f>
        <v>1884.1</v>
      </c>
      <c r="M678" s="2">
        <f>'ZBud Extract Monthly'!L677</f>
        <v>44</v>
      </c>
      <c r="N678" s="2">
        <f>'ZBud Extract Monthly'!M677</f>
        <v>947.7</v>
      </c>
      <c r="O678" s="2">
        <f>'ZBud Extract Monthly'!V677</f>
        <v>2245.0500000000002</v>
      </c>
      <c r="P678" s="2">
        <f>'ZBud Extract Monthly'!D677</f>
        <v>2522.8000000000002</v>
      </c>
      <c r="Q678" s="2">
        <f>'ZBud Extract Monthly'!E677</f>
        <v>963.6</v>
      </c>
      <c r="R678" s="2">
        <f>'ZBud Extract Monthly'!F677</f>
        <v>303.5</v>
      </c>
      <c r="S678" s="2">
        <f>'ZBud Extract Monthly'!G677</f>
        <v>2903.7</v>
      </c>
      <c r="T678" s="2">
        <f>'NRL Extract'!D677</f>
        <v>2.6209999999999991</v>
      </c>
      <c r="U678" s="2">
        <f>'ZBud Extract Monthly'!H677</f>
        <v>2559.8999999999996</v>
      </c>
      <c r="V678" s="2">
        <f>'ZBud Extract Monthly'!U677</f>
        <v>248.3</v>
      </c>
      <c r="W678" s="2">
        <f>'ZBud Extract Monthly'!O677</f>
        <v>307.27</v>
      </c>
      <c r="X678" s="2">
        <f>'ZBud Extract Monthly'!N677</f>
        <v>89.14</v>
      </c>
      <c r="Y678" s="2">
        <f>'Strm Hydr Analysis'!F681</f>
        <v>49876.085950413224</v>
      </c>
      <c r="Z678" s="2"/>
      <c r="AA678" s="2"/>
      <c r="AB678" s="2"/>
      <c r="AC678" s="2"/>
      <c r="AD678" s="2"/>
      <c r="AE678" s="2"/>
      <c r="AF678" s="2"/>
    </row>
    <row r="679" spans="2:32" x14ac:dyDescent="0.3">
      <c r="B679">
        <f t="shared" si="21"/>
        <v>2045</v>
      </c>
      <c r="C679">
        <f t="shared" si="22"/>
        <v>11</v>
      </c>
      <c r="D679">
        <f t="shared" si="23"/>
        <v>2046</v>
      </c>
      <c r="E679" s="2">
        <f>'Divs Extract'!D678+'ZBud Extract Monthly'!O678</f>
        <v>399.48022529441886</v>
      </c>
      <c r="F679" s="2">
        <f>'Strm Hydr Analysis'!D682</f>
        <v>55690.651239669431</v>
      </c>
      <c r="G679" s="2">
        <f>'Strm Hydr Analysis'!E682</f>
        <v>5355.9867768595032</v>
      </c>
      <c r="H679" s="2"/>
      <c r="I679" s="2"/>
      <c r="J679" s="2"/>
      <c r="K679" s="2">
        <f>'ZBud Extract Monthly'!C678</f>
        <v>31153.5</v>
      </c>
      <c r="L679" s="2">
        <f>'ZBud Extract Monthly'!K678</f>
        <v>1224.5</v>
      </c>
      <c r="M679" s="2">
        <f>'ZBud Extract Monthly'!L678</f>
        <v>27.9</v>
      </c>
      <c r="N679" s="2">
        <f>'ZBud Extract Monthly'!M678</f>
        <v>748.2</v>
      </c>
      <c r="O679" s="2">
        <f>'ZBud Extract Monthly'!V678</f>
        <v>2693.51</v>
      </c>
      <c r="P679" s="2">
        <f>'ZBud Extract Monthly'!D678</f>
        <v>1439.4</v>
      </c>
      <c r="Q679" s="2">
        <f>'ZBud Extract Monthly'!E678</f>
        <v>600.9</v>
      </c>
      <c r="R679" s="2">
        <f>'ZBud Extract Monthly'!F678</f>
        <v>145.1</v>
      </c>
      <c r="S679" s="2">
        <f>'ZBud Extract Monthly'!G678</f>
        <v>1983.6</v>
      </c>
      <c r="T679" s="2">
        <f>'NRL Extract'!D678</f>
        <v>1.9629999999999996</v>
      </c>
      <c r="U679" s="2">
        <f>'ZBud Extract Monthly'!H678</f>
        <v>9177.9000000000015</v>
      </c>
      <c r="V679" s="2">
        <f>'ZBud Extract Monthly'!U678</f>
        <v>216.95</v>
      </c>
      <c r="W679" s="2">
        <f>'ZBud Extract Monthly'!O678</f>
        <v>297.36</v>
      </c>
      <c r="X679" s="2">
        <f>'ZBud Extract Monthly'!N678</f>
        <v>55.18</v>
      </c>
      <c r="Y679" s="2">
        <f>'Strm Hydr Analysis'!F682</f>
        <v>58961.930578512394</v>
      </c>
      <c r="Z679" s="2"/>
      <c r="AA679" s="2"/>
      <c r="AB679" s="2"/>
      <c r="AC679" s="2"/>
      <c r="AD679" s="2"/>
      <c r="AE679" s="2"/>
      <c r="AF679" s="2"/>
    </row>
    <row r="680" spans="2:32" x14ac:dyDescent="0.3">
      <c r="B680">
        <f t="shared" si="21"/>
        <v>2045</v>
      </c>
      <c r="C680">
        <f t="shared" si="22"/>
        <v>12</v>
      </c>
      <c r="D680">
        <f t="shared" si="23"/>
        <v>2046</v>
      </c>
      <c r="E680" s="2">
        <f>'Divs Extract'!D679+'ZBud Extract Monthly'!O679</f>
        <v>392.77946271050519</v>
      </c>
      <c r="F680" s="2">
        <f>'Strm Hydr Analysis'!D683</f>
        <v>57002.618181818172</v>
      </c>
      <c r="G680" s="2">
        <f>'Strm Hydr Analysis'!E683</f>
        <v>3511.3983471074407</v>
      </c>
      <c r="H680" s="2"/>
      <c r="I680" s="2"/>
      <c r="J680" s="2"/>
      <c r="K680" s="2">
        <f>'ZBud Extract Monthly'!C679</f>
        <v>11925.1</v>
      </c>
      <c r="L680" s="2">
        <f>'ZBud Extract Monthly'!K679</f>
        <v>366.70000000000005</v>
      </c>
      <c r="M680" s="2">
        <f>'ZBud Extract Monthly'!L679</f>
        <v>23.4</v>
      </c>
      <c r="N680" s="2">
        <f>'ZBud Extract Monthly'!M679</f>
        <v>811.7</v>
      </c>
      <c r="O680" s="2">
        <f>'ZBud Extract Monthly'!V679</f>
        <v>4406.84</v>
      </c>
      <c r="P680" s="2">
        <f>'ZBud Extract Monthly'!D679</f>
        <v>1795</v>
      </c>
      <c r="Q680" s="2">
        <f>'ZBud Extract Monthly'!E679</f>
        <v>775.6</v>
      </c>
      <c r="R680" s="2">
        <f>'ZBud Extract Monthly'!F679</f>
        <v>163.9</v>
      </c>
      <c r="S680" s="2">
        <f>'ZBud Extract Monthly'!G679</f>
        <v>2854</v>
      </c>
      <c r="T680" s="2">
        <f>'NRL Extract'!D679</f>
        <v>1.2530000000000003</v>
      </c>
      <c r="U680" s="2">
        <f>'ZBud Extract Monthly'!H679</f>
        <v>13515.8</v>
      </c>
      <c r="V680" s="2">
        <f>'ZBud Extract Monthly'!U679</f>
        <v>159.66</v>
      </c>
      <c r="W680" s="2">
        <f>'ZBud Extract Monthly'!O679</f>
        <v>307.27</v>
      </c>
      <c r="X680" s="2">
        <f>'ZBud Extract Monthly'!N679</f>
        <v>52.1</v>
      </c>
      <c r="Y680" s="2">
        <f>'Strm Hydr Analysis'!F683</f>
        <v>59566.790082644628</v>
      </c>
      <c r="Z680" s="2"/>
      <c r="AA680" s="2"/>
      <c r="AB680" s="2"/>
      <c r="AC680" s="2"/>
      <c r="AD680" s="2"/>
      <c r="AE680" s="2"/>
      <c r="AF680" s="2"/>
    </row>
    <row r="681" spans="2:32" x14ac:dyDescent="0.3">
      <c r="B681">
        <f t="shared" si="21"/>
        <v>2046</v>
      </c>
      <c r="C681">
        <f t="shared" si="22"/>
        <v>1</v>
      </c>
      <c r="D681">
        <f t="shared" si="23"/>
        <v>2046</v>
      </c>
      <c r="E681" s="2">
        <f>'Divs Extract'!D680+'ZBud Extract Monthly'!O680</f>
        <v>392.1498483891346</v>
      </c>
      <c r="F681" s="2">
        <f>'Strm Hydr Analysis'!D684</f>
        <v>58704.059504132245</v>
      </c>
      <c r="G681" s="2">
        <f>'Strm Hydr Analysis'!E684</f>
        <v>16935.292561983479</v>
      </c>
      <c r="H681" s="2"/>
      <c r="I681" s="2"/>
      <c r="J681" s="2"/>
      <c r="K681" s="2">
        <f>'ZBud Extract Monthly'!C680</f>
        <v>55596.700000000004</v>
      </c>
      <c r="L681" s="2">
        <f>'ZBud Extract Monthly'!K680</f>
        <v>341.4</v>
      </c>
      <c r="M681" s="2">
        <f>'ZBud Extract Monthly'!L680</f>
        <v>18.899999999999999</v>
      </c>
      <c r="N681" s="2">
        <f>'ZBud Extract Monthly'!M680</f>
        <v>742.9</v>
      </c>
      <c r="O681" s="2">
        <f>'ZBud Extract Monthly'!V680</f>
        <v>4910.1499999999996</v>
      </c>
      <c r="P681" s="2">
        <f>'ZBud Extract Monthly'!D680</f>
        <v>1107.9000000000001</v>
      </c>
      <c r="Q681" s="2">
        <f>'ZBud Extract Monthly'!E680</f>
        <v>481.3</v>
      </c>
      <c r="R681" s="2">
        <f>'ZBud Extract Monthly'!F680</f>
        <v>99.9</v>
      </c>
      <c r="S681" s="2">
        <f>'ZBud Extract Monthly'!G680</f>
        <v>1758.3</v>
      </c>
      <c r="T681" s="2">
        <f>'NRL Extract'!D680</f>
        <v>1.5919999999999996</v>
      </c>
      <c r="U681" s="2">
        <f>'ZBud Extract Monthly'!H680</f>
        <v>30815.599999999999</v>
      </c>
      <c r="V681" s="2">
        <f>'ZBud Extract Monthly'!U680</f>
        <v>406.57</v>
      </c>
      <c r="W681" s="2">
        <f>'ZBud Extract Monthly'!O680</f>
        <v>307.27</v>
      </c>
      <c r="X681" s="2">
        <f>'ZBud Extract Monthly'!N680</f>
        <v>46.19</v>
      </c>
      <c r="Y681" s="2">
        <f>'Strm Hydr Analysis'!F684</f>
        <v>65633.851239669428</v>
      </c>
      <c r="Z681" s="2"/>
      <c r="AA681" s="2"/>
      <c r="AB681" s="2"/>
      <c r="AC681" s="2"/>
      <c r="AD681" s="2"/>
      <c r="AE681" s="2"/>
      <c r="AF681" s="2"/>
    </row>
    <row r="682" spans="2:32" x14ac:dyDescent="0.3">
      <c r="B682">
        <f t="shared" si="21"/>
        <v>2046</v>
      </c>
      <c r="C682">
        <f t="shared" si="22"/>
        <v>2</v>
      </c>
      <c r="D682">
        <f t="shared" si="23"/>
        <v>2046</v>
      </c>
      <c r="E682" s="2">
        <f>'Divs Extract'!D681+'ZBud Extract Monthly'!O681</f>
        <v>352.33434782608697</v>
      </c>
      <c r="F682" s="2">
        <f>'Strm Hydr Analysis'!D685</f>
        <v>242359.51735537185</v>
      </c>
      <c r="G682" s="2">
        <f>'Strm Hydr Analysis'!E685</f>
        <v>15167.563636363642</v>
      </c>
      <c r="H682" s="2"/>
      <c r="I682" s="2"/>
      <c r="J682" s="2"/>
      <c r="K682" s="2">
        <f>'ZBud Extract Monthly'!C681</f>
        <v>68917.600000000006</v>
      </c>
      <c r="L682" s="2">
        <f>'ZBud Extract Monthly'!K681</f>
        <v>98.9</v>
      </c>
      <c r="M682" s="2">
        <f>'ZBud Extract Monthly'!L681</f>
        <v>18.899999999999999</v>
      </c>
      <c r="N682" s="2">
        <f>'ZBud Extract Monthly'!M681</f>
        <v>0</v>
      </c>
      <c r="O682" s="2">
        <f>'ZBud Extract Monthly'!V681</f>
        <v>7678.69</v>
      </c>
      <c r="P682" s="2">
        <f>'ZBud Extract Monthly'!D681</f>
        <v>1509.5</v>
      </c>
      <c r="Q682" s="2">
        <f>'ZBud Extract Monthly'!E681</f>
        <v>652.79999999999995</v>
      </c>
      <c r="R682" s="2">
        <f>'ZBud Extract Monthly'!F681</f>
        <v>145.69999999999999</v>
      </c>
      <c r="S682" s="2">
        <f>'ZBud Extract Monthly'!G681</f>
        <v>2425.8000000000002</v>
      </c>
      <c r="T682" s="2">
        <f>'NRL Extract'!D681</f>
        <v>1.1100000000000003</v>
      </c>
      <c r="U682" s="2">
        <f>'ZBud Extract Monthly'!H681</f>
        <v>44173.600000000006</v>
      </c>
      <c r="V682" s="2">
        <f>'ZBud Extract Monthly'!U681</f>
        <v>407.94</v>
      </c>
      <c r="W682" s="2">
        <f>'ZBud Extract Monthly'!O681</f>
        <v>277.52999999999997</v>
      </c>
      <c r="X682" s="2">
        <f>'ZBud Extract Monthly'!N681</f>
        <v>40.83</v>
      </c>
      <c r="Y682" s="2">
        <f>'Strm Hydr Analysis'!F685</f>
        <v>251491.33884297524</v>
      </c>
      <c r="Z682" s="2"/>
      <c r="AA682" s="2"/>
      <c r="AB682" s="2"/>
      <c r="AC682" s="2"/>
      <c r="AD682" s="2"/>
      <c r="AE682" s="2"/>
      <c r="AF682" s="2"/>
    </row>
    <row r="683" spans="2:32" x14ac:dyDescent="0.3">
      <c r="B683">
        <f t="shared" si="21"/>
        <v>2046</v>
      </c>
      <c r="C683">
        <f t="shared" si="22"/>
        <v>3</v>
      </c>
      <c r="D683">
        <f t="shared" si="23"/>
        <v>2046</v>
      </c>
      <c r="E683" s="2">
        <f>'Divs Extract'!D682+'ZBud Extract Monthly'!O682</f>
        <v>424.97845986984817</v>
      </c>
      <c r="F683" s="2">
        <f>'Strm Hydr Analysis'!D686</f>
        <v>152073.34214876033</v>
      </c>
      <c r="G683" s="2">
        <f>'Strm Hydr Analysis'!E686</f>
        <v>3796.3438016528939</v>
      </c>
      <c r="H683" s="2"/>
      <c r="I683" s="2"/>
      <c r="J683" s="2"/>
      <c r="K683" s="2">
        <f>'ZBud Extract Monthly'!C682</f>
        <v>17424.800000000003</v>
      </c>
      <c r="L683" s="2">
        <f>'ZBud Extract Monthly'!K682</f>
        <v>3.6</v>
      </c>
      <c r="M683" s="2">
        <f>'ZBud Extract Monthly'!L682</f>
        <v>22.5</v>
      </c>
      <c r="N683" s="2">
        <f>'ZBud Extract Monthly'!M682</f>
        <v>0</v>
      </c>
      <c r="O683" s="2">
        <f>'ZBud Extract Monthly'!V682</f>
        <v>6313.86</v>
      </c>
      <c r="P683" s="2">
        <f>'ZBud Extract Monthly'!D682</f>
        <v>2813.7000000000003</v>
      </c>
      <c r="Q683" s="2">
        <f>'ZBud Extract Monthly'!E682</f>
        <v>1167.5999999999999</v>
      </c>
      <c r="R683" s="2">
        <f>'ZBud Extract Monthly'!F682</f>
        <v>412.5</v>
      </c>
      <c r="S683" s="2">
        <f>'ZBud Extract Monthly'!G682</f>
        <v>4976.5</v>
      </c>
      <c r="T683" s="2">
        <f>'NRL Extract'!D682</f>
        <v>1.8520000000000001</v>
      </c>
      <c r="U683" s="2">
        <f>'ZBud Extract Monthly'!H682</f>
        <v>8578.2000000000007</v>
      </c>
      <c r="V683" s="2">
        <f>'ZBud Extract Monthly'!U682</f>
        <v>547.80999999999995</v>
      </c>
      <c r="W683" s="2">
        <f>'ZBud Extract Monthly'!O682</f>
        <v>307.27</v>
      </c>
      <c r="X683" s="2">
        <f>'ZBud Extract Monthly'!N682</f>
        <v>51.55</v>
      </c>
      <c r="Y683" s="2">
        <f>'Strm Hydr Analysis'!F686</f>
        <v>154843.12066115698</v>
      </c>
      <c r="Z683" s="2"/>
      <c r="AA683" s="2"/>
      <c r="AB683" s="2"/>
      <c r="AC683" s="2"/>
      <c r="AD683" s="2"/>
      <c r="AE683" s="2"/>
      <c r="AF683" s="2"/>
    </row>
    <row r="684" spans="2:32" x14ac:dyDescent="0.3">
      <c r="B684">
        <f t="shared" si="21"/>
        <v>2046</v>
      </c>
      <c r="C684">
        <f t="shared" si="22"/>
        <v>4</v>
      </c>
      <c r="D684">
        <f t="shared" si="23"/>
        <v>2046</v>
      </c>
      <c r="E684" s="2">
        <f>'Divs Extract'!D683+'ZBud Extract Monthly'!O683</f>
        <v>434.20371584699456</v>
      </c>
      <c r="F684" s="2">
        <f>'Strm Hydr Analysis'!D687</f>
        <v>37524.852892561983</v>
      </c>
      <c r="G684" s="2">
        <f>'Strm Hydr Analysis'!E687</f>
        <v>2400.8528925619835</v>
      </c>
      <c r="H684" s="2"/>
      <c r="I684" s="2"/>
      <c r="J684" s="2"/>
      <c r="K684" s="2">
        <f>'ZBud Extract Monthly'!C683</f>
        <v>13659.3</v>
      </c>
      <c r="L684" s="2">
        <f>'ZBud Extract Monthly'!K683</f>
        <v>817.7</v>
      </c>
      <c r="M684" s="2">
        <f>'ZBud Extract Monthly'!L683</f>
        <v>22.5</v>
      </c>
      <c r="N684" s="2">
        <f>'ZBud Extract Monthly'!M683</f>
        <v>0</v>
      </c>
      <c r="O684" s="2">
        <f>'ZBud Extract Monthly'!V683</f>
        <v>7753.69</v>
      </c>
      <c r="P684" s="2">
        <f>'ZBud Extract Monthly'!D683</f>
        <v>3059.5</v>
      </c>
      <c r="Q684" s="2">
        <f>'ZBud Extract Monthly'!E683</f>
        <v>1298.2</v>
      </c>
      <c r="R684" s="2">
        <f>'ZBud Extract Monthly'!F683</f>
        <v>524.6</v>
      </c>
      <c r="S684" s="2">
        <f>'ZBud Extract Monthly'!G683</f>
        <v>4603</v>
      </c>
      <c r="T684" s="2">
        <f>'NRL Extract'!D683</f>
        <v>1.8399999999999996</v>
      </c>
      <c r="U684" s="2">
        <f>'ZBud Extract Monthly'!H683</f>
        <v>9644.2999999999993</v>
      </c>
      <c r="V684" s="2">
        <f>'ZBud Extract Monthly'!U683</f>
        <v>44.92</v>
      </c>
      <c r="W684" s="2">
        <f>'ZBud Extract Monthly'!O683</f>
        <v>297.36</v>
      </c>
      <c r="X684" s="2">
        <f>'ZBud Extract Monthly'!N683</f>
        <v>73.88</v>
      </c>
      <c r="Y684" s="2">
        <f>'Strm Hydr Analysis'!F687</f>
        <v>41404.89917355372</v>
      </c>
      <c r="Z684" s="2"/>
      <c r="AA684" s="2"/>
      <c r="AB684" s="2"/>
      <c r="AC684" s="2"/>
      <c r="AD684" s="2"/>
      <c r="AE684" s="2"/>
      <c r="AF684" s="2"/>
    </row>
    <row r="685" spans="2:32" x14ac:dyDescent="0.3">
      <c r="B685">
        <f t="shared" si="21"/>
        <v>2046</v>
      </c>
      <c r="C685">
        <f t="shared" si="22"/>
        <v>5</v>
      </c>
      <c r="D685">
        <f t="shared" si="23"/>
        <v>2046</v>
      </c>
      <c r="E685" s="2">
        <f>'Divs Extract'!D684+'ZBud Extract Monthly'!O684</f>
        <v>495.70958797327387</v>
      </c>
      <c r="F685" s="2">
        <f>'Strm Hydr Analysis'!D688</f>
        <v>38372.985123966944</v>
      </c>
      <c r="G685" s="2">
        <f>'Strm Hydr Analysis'!E688</f>
        <v>3823.3388429752067</v>
      </c>
      <c r="H685" s="2"/>
      <c r="I685" s="2"/>
      <c r="J685" s="2"/>
      <c r="K685" s="2">
        <f>'ZBud Extract Monthly'!C684</f>
        <v>21320.5</v>
      </c>
      <c r="L685" s="2">
        <f>'ZBud Extract Monthly'!K684</f>
        <v>2594.1000000000004</v>
      </c>
      <c r="M685" s="2">
        <f>'ZBud Extract Monthly'!L684</f>
        <v>35</v>
      </c>
      <c r="N685" s="2">
        <f>'ZBud Extract Monthly'!M684</f>
        <v>0</v>
      </c>
      <c r="O685" s="2">
        <f>'ZBud Extract Monthly'!V684</f>
        <v>5005.12</v>
      </c>
      <c r="P685" s="2">
        <f>'ZBud Extract Monthly'!D684</f>
        <v>3614.2</v>
      </c>
      <c r="Q685" s="2">
        <f>'ZBud Extract Monthly'!E684</f>
        <v>1188.8</v>
      </c>
      <c r="R685" s="2">
        <f>'ZBud Extract Monthly'!F684</f>
        <v>552.6</v>
      </c>
      <c r="S685" s="2">
        <f>'ZBud Extract Monthly'!G684</f>
        <v>3238.6</v>
      </c>
      <c r="T685" s="2">
        <f>'NRL Extract'!D684</f>
        <v>3.6099999999999994</v>
      </c>
      <c r="U685" s="2">
        <f>'ZBud Extract Monthly'!H684</f>
        <v>4784.3</v>
      </c>
      <c r="V685" s="2">
        <f>'ZBud Extract Monthly'!U684</f>
        <v>73.099999999999994</v>
      </c>
      <c r="W685" s="2">
        <f>'ZBud Extract Monthly'!O684</f>
        <v>307.27</v>
      </c>
      <c r="X685" s="2">
        <f>'ZBud Extract Monthly'!N684</f>
        <v>133.41</v>
      </c>
      <c r="Y685" s="2">
        <f>'Strm Hydr Analysis'!F688</f>
        <v>41643.391735537203</v>
      </c>
      <c r="Z685" s="2"/>
      <c r="AA685" s="2"/>
      <c r="AB685" s="2"/>
      <c r="AC685" s="2"/>
      <c r="AD685" s="2"/>
      <c r="AE685" s="2"/>
      <c r="AF685" s="2"/>
    </row>
    <row r="686" spans="2:32" x14ac:dyDescent="0.3">
      <c r="B686">
        <f t="shared" si="21"/>
        <v>2046</v>
      </c>
      <c r="C686">
        <f t="shared" si="22"/>
        <v>6</v>
      </c>
      <c r="D686">
        <f t="shared" si="23"/>
        <v>2046</v>
      </c>
      <c r="E686" s="2">
        <f>'Divs Extract'!D685+'ZBud Extract Monthly'!O685</f>
        <v>526.26710483684326</v>
      </c>
      <c r="F686" s="2">
        <f>'Strm Hydr Analysis'!D689</f>
        <v>37740.73388429753</v>
      </c>
      <c r="G686" s="2">
        <f>'Strm Hydr Analysis'!E689</f>
        <v>853.56694214876063</v>
      </c>
      <c r="H686" s="2"/>
      <c r="I686" s="2"/>
      <c r="J686" s="2"/>
      <c r="K686" s="2">
        <f>'ZBud Extract Monthly'!C685</f>
        <v>2827.4</v>
      </c>
      <c r="L686" s="2">
        <f>'ZBud Extract Monthly'!K685</f>
        <v>5076.8999999999996</v>
      </c>
      <c r="M686" s="2">
        <f>'ZBud Extract Monthly'!L685</f>
        <v>44</v>
      </c>
      <c r="N686" s="2">
        <f>'ZBud Extract Monthly'!M685</f>
        <v>792.8</v>
      </c>
      <c r="O686" s="2">
        <f>'ZBud Extract Monthly'!V685</f>
        <v>4670.8500000000004</v>
      </c>
      <c r="P686" s="2">
        <f>'ZBud Extract Monthly'!D685</f>
        <v>5723.5</v>
      </c>
      <c r="Q686" s="2">
        <f>'ZBud Extract Monthly'!E685</f>
        <v>1462.3</v>
      </c>
      <c r="R686" s="2">
        <f>'ZBud Extract Monthly'!F685</f>
        <v>713.8</v>
      </c>
      <c r="S686" s="2">
        <f>'ZBud Extract Monthly'!G685</f>
        <v>4050.8</v>
      </c>
      <c r="T686" s="2">
        <f>'NRL Extract'!D685</f>
        <v>4.3419999999999987</v>
      </c>
      <c r="U686" s="2">
        <f>'ZBud Extract Monthly'!H685</f>
        <v>4206.5999999999995</v>
      </c>
      <c r="V686" s="2">
        <f>'ZBud Extract Monthly'!U685</f>
        <v>42.14</v>
      </c>
      <c r="W686" s="2">
        <f>'ZBud Extract Monthly'!O685</f>
        <v>297.36</v>
      </c>
      <c r="X686" s="2">
        <f>'ZBud Extract Monthly'!N685</f>
        <v>155.52000000000001</v>
      </c>
      <c r="Y686" s="2">
        <f>'Strm Hydr Analysis'!F689</f>
        <v>39937.626446281007</v>
      </c>
      <c r="Z686" s="2"/>
      <c r="AA686" s="2"/>
      <c r="AB686" s="2"/>
      <c r="AC686" s="2"/>
      <c r="AD686" s="2"/>
      <c r="AE686" s="2"/>
      <c r="AF686" s="2"/>
    </row>
    <row r="687" spans="2:32" x14ac:dyDescent="0.3">
      <c r="B687">
        <f t="shared" si="21"/>
        <v>2046</v>
      </c>
      <c r="C687">
        <f t="shared" si="22"/>
        <v>7</v>
      </c>
      <c r="D687">
        <f t="shared" si="23"/>
        <v>2046</v>
      </c>
      <c r="E687" s="2">
        <f>'Divs Extract'!D686+'ZBud Extract Monthly'!O686</f>
        <v>574.50601161665043</v>
      </c>
      <c r="F687" s="2">
        <f>'Strm Hydr Analysis'!D690</f>
        <v>38389.864462809921</v>
      </c>
      <c r="G687" s="2">
        <f>'Strm Hydr Analysis'!E690</f>
        <v>856.52231404958707</v>
      </c>
      <c r="H687" s="2"/>
      <c r="I687" s="2"/>
      <c r="J687" s="2"/>
      <c r="K687" s="2">
        <f>'ZBud Extract Monthly'!C686</f>
        <v>0</v>
      </c>
      <c r="L687" s="2">
        <f>'ZBud Extract Monthly'!K686</f>
        <v>6555</v>
      </c>
      <c r="M687" s="2">
        <f>'ZBud Extract Monthly'!L686</f>
        <v>62.9</v>
      </c>
      <c r="N687" s="2">
        <f>'ZBud Extract Monthly'!M686</f>
        <v>676.6</v>
      </c>
      <c r="O687" s="2">
        <f>'ZBud Extract Monthly'!V686</f>
        <v>3922.24</v>
      </c>
      <c r="P687" s="2">
        <f>'ZBud Extract Monthly'!D686</f>
        <v>5826.4</v>
      </c>
      <c r="Q687" s="2">
        <f>'ZBud Extract Monthly'!E686</f>
        <v>639.5</v>
      </c>
      <c r="R687" s="2">
        <f>'ZBud Extract Monthly'!F686</f>
        <v>628.20000000000005</v>
      </c>
      <c r="S687" s="2">
        <f>'ZBud Extract Monthly'!G686</f>
        <v>1891.3</v>
      </c>
      <c r="T687" s="2">
        <f>'NRL Extract'!D686</f>
        <v>5.1890000000000001</v>
      </c>
      <c r="U687" s="2">
        <f>'ZBud Extract Monthly'!H686</f>
        <v>1702.1</v>
      </c>
      <c r="V687" s="2">
        <f>'ZBud Extract Monthly'!U686</f>
        <v>49.66</v>
      </c>
      <c r="W687" s="2">
        <f>'ZBud Extract Monthly'!O686</f>
        <v>307.27</v>
      </c>
      <c r="X687" s="2">
        <f>'ZBud Extract Monthly'!N686</f>
        <v>181.39</v>
      </c>
      <c r="Y687" s="2">
        <f>'Strm Hydr Analysis'!F690</f>
        <v>40194.62479338843</v>
      </c>
      <c r="Z687" s="2"/>
      <c r="AA687" s="2"/>
      <c r="AB687" s="2"/>
      <c r="AC687" s="2"/>
      <c r="AD687" s="2"/>
      <c r="AE687" s="2"/>
      <c r="AF687" s="2"/>
    </row>
    <row r="688" spans="2:32" x14ac:dyDescent="0.3">
      <c r="B688">
        <f t="shared" si="21"/>
        <v>2046</v>
      </c>
      <c r="C688">
        <f t="shared" si="22"/>
        <v>8</v>
      </c>
      <c r="D688">
        <f t="shared" si="23"/>
        <v>2046</v>
      </c>
      <c r="E688" s="2">
        <f>'Divs Extract'!D687+'ZBud Extract Monthly'!O687</f>
        <v>570.95837970540106</v>
      </c>
      <c r="F688" s="2">
        <f>'Strm Hydr Analysis'!D691</f>
        <v>38056.938842975193</v>
      </c>
      <c r="G688" s="2">
        <f>'Strm Hydr Analysis'!E691</f>
        <v>856.52231404958707</v>
      </c>
      <c r="H688" s="2"/>
      <c r="I688" s="2"/>
      <c r="J688" s="2"/>
      <c r="K688" s="2">
        <f>'ZBud Extract Monthly'!C687</f>
        <v>0</v>
      </c>
      <c r="L688" s="2">
        <f>'ZBud Extract Monthly'!K687</f>
        <v>5677.1</v>
      </c>
      <c r="M688" s="2">
        <f>'ZBud Extract Monthly'!L687</f>
        <v>78.2</v>
      </c>
      <c r="N688" s="2">
        <f>'ZBud Extract Monthly'!M687</f>
        <v>0</v>
      </c>
      <c r="O688" s="2">
        <f>'ZBud Extract Monthly'!V687</f>
        <v>2873.52</v>
      </c>
      <c r="P688" s="2">
        <f>'ZBud Extract Monthly'!D687</f>
        <v>5214.1000000000004</v>
      </c>
      <c r="Q688" s="2">
        <f>'ZBud Extract Monthly'!E687</f>
        <v>437.8</v>
      </c>
      <c r="R688" s="2">
        <f>'ZBud Extract Monthly'!F687</f>
        <v>546.29999999999995</v>
      </c>
      <c r="S688" s="2">
        <f>'ZBud Extract Monthly'!G687</f>
        <v>1039</v>
      </c>
      <c r="T688" s="2">
        <f>'NRL Extract'!D687</f>
        <v>4.9120000000000008</v>
      </c>
      <c r="U688" s="2">
        <f>'ZBud Extract Monthly'!H687</f>
        <v>1361.5</v>
      </c>
      <c r="V688" s="2">
        <f>'ZBud Extract Monthly'!U687</f>
        <v>95.38</v>
      </c>
      <c r="W688" s="2">
        <f>'ZBud Extract Monthly'!O687</f>
        <v>307.27</v>
      </c>
      <c r="X688" s="2">
        <f>'ZBud Extract Monthly'!N687</f>
        <v>164.65</v>
      </c>
      <c r="Y688" s="2">
        <f>'Strm Hydr Analysis'!F691</f>
        <v>39734.459504132232</v>
      </c>
      <c r="Z688" s="2"/>
      <c r="AA688" s="2"/>
      <c r="AB688" s="2"/>
      <c r="AC688" s="2"/>
      <c r="AD688" s="2"/>
      <c r="AE688" s="2"/>
      <c r="AF688" s="2"/>
    </row>
    <row r="689" spans="2:32" x14ac:dyDescent="0.3">
      <c r="B689">
        <f>B677+1</f>
        <v>2046</v>
      </c>
      <c r="C689">
        <f>C677</f>
        <v>9</v>
      </c>
      <c r="D689">
        <f>D677+1</f>
        <v>2046</v>
      </c>
      <c r="E689" s="2">
        <f>'Divs Extract'!D688+'ZBud Extract Monthly'!O688</f>
        <v>564.8906831706737</v>
      </c>
      <c r="F689" s="2">
        <f>'Strm Hydr Analysis'!D692</f>
        <v>37475.186776859504</v>
      </c>
      <c r="G689" s="2">
        <f>'Strm Hydr Analysis'!E692</f>
        <v>828.89256198347141</v>
      </c>
      <c r="H689" s="2"/>
      <c r="I689" s="2"/>
      <c r="J689" s="2"/>
      <c r="K689" s="2">
        <f>'ZBud Extract Monthly'!C688</f>
        <v>1833.6000000000001</v>
      </c>
      <c r="L689" s="2">
        <f>'ZBud Extract Monthly'!K688</f>
        <v>2528.4</v>
      </c>
      <c r="M689" s="2">
        <f>'ZBud Extract Monthly'!L688</f>
        <v>62.9</v>
      </c>
      <c r="N689" s="2">
        <f>'ZBud Extract Monthly'!M688</f>
        <v>1307.9000000000001</v>
      </c>
      <c r="O689" s="2">
        <f>'ZBud Extract Monthly'!V688</f>
        <v>2725.31</v>
      </c>
      <c r="P689" s="2">
        <f>'ZBud Extract Monthly'!D688</f>
        <v>2982.5</v>
      </c>
      <c r="Q689" s="2">
        <f>'ZBud Extract Monthly'!E688</f>
        <v>294.89999999999998</v>
      </c>
      <c r="R689" s="2">
        <f>'ZBud Extract Monthly'!F688</f>
        <v>299.60000000000002</v>
      </c>
      <c r="S689" s="2">
        <f>'ZBud Extract Monthly'!G688</f>
        <v>504</v>
      </c>
      <c r="T689" s="2">
        <f>'NRL Extract'!D688</f>
        <v>4.2219999999999986</v>
      </c>
      <c r="U689" s="2">
        <f>'ZBud Extract Monthly'!H688</f>
        <v>1163</v>
      </c>
      <c r="V689" s="2">
        <f>'ZBud Extract Monthly'!U688</f>
        <v>130.27000000000001</v>
      </c>
      <c r="W689" s="2">
        <f>'ZBud Extract Monthly'!O688</f>
        <v>297.36</v>
      </c>
      <c r="X689" s="2">
        <f>'ZBud Extract Monthly'!N688</f>
        <v>131.91</v>
      </c>
      <c r="Y689" s="2">
        <f>'Strm Hydr Analysis'!F692</f>
        <v>39053.871074380178</v>
      </c>
      <c r="Z689" s="2"/>
      <c r="AA689" s="2"/>
      <c r="AB689" s="2"/>
      <c r="AC689" s="2"/>
      <c r="AD689" s="2"/>
      <c r="AE689" s="2"/>
      <c r="AF689" s="2"/>
    </row>
    <row r="690" spans="2:32" x14ac:dyDescent="0.3">
      <c r="B690">
        <f t="shared" ref="B690:B753" si="24">B678+1</f>
        <v>2046</v>
      </c>
      <c r="C690">
        <f t="shared" ref="C690:C753" si="25">C678</f>
        <v>10</v>
      </c>
      <c r="D690">
        <f t="shared" ref="D690:D753" si="26">D678+1</f>
        <v>2047</v>
      </c>
      <c r="E690" s="2">
        <f>'Divs Extract'!D689+'ZBud Extract Monthly'!O689</f>
        <v>482.27153491941669</v>
      </c>
      <c r="F690" s="2">
        <f>'Strm Hydr Analysis'!D693</f>
        <v>38734.710743801661</v>
      </c>
      <c r="G690" s="2">
        <f>'Strm Hydr Analysis'!E693</f>
        <v>1893.223140495867</v>
      </c>
      <c r="H690" s="2"/>
      <c r="I690" s="2"/>
      <c r="J690" s="2"/>
      <c r="K690" s="2">
        <f>'ZBud Extract Monthly'!C689</f>
        <v>8344.6</v>
      </c>
      <c r="L690" s="2">
        <f>'ZBud Extract Monthly'!K689</f>
        <v>3198.8</v>
      </c>
      <c r="M690" s="2">
        <f>'ZBud Extract Monthly'!L689</f>
        <v>44</v>
      </c>
      <c r="N690" s="2">
        <f>'ZBud Extract Monthly'!M689</f>
        <v>976.1</v>
      </c>
      <c r="O690" s="2">
        <f>'ZBud Extract Monthly'!V689</f>
        <v>3620.84</v>
      </c>
      <c r="P690" s="2">
        <f>'ZBud Extract Monthly'!D689</f>
        <v>2506.9</v>
      </c>
      <c r="Q690" s="2">
        <f>'ZBud Extract Monthly'!E689</f>
        <v>632.20000000000005</v>
      </c>
      <c r="R690" s="2">
        <f>'ZBud Extract Monthly'!F689</f>
        <v>334.9</v>
      </c>
      <c r="S690" s="2">
        <f>'ZBud Extract Monthly'!G689</f>
        <v>1401.2</v>
      </c>
      <c r="T690" s="2">
        <f>'NRL Extract'!D689</f>
        <v>2.6209999999999991</v>
      </c>
      <c r="U690" s="2">
        <f>'ZBud Extract Monthly'!H689</f>
        <v>1848.9</v>
      </c>
      <c r="V690" s="2">
        <f>'ZBud Extract Monthly'!U689</f>
        <v>100.21</v>
      </c>
      <c r="W690" s="2">
        <f>'ZBud Extract Monthly'!O689</f>
        <v>307.27</v>
      </c>
      <c r="X690" s="2">
        <f>'ZBud Extract Monthly'!N689</f>
        <v>89.14</v>
      </c>
      <c r="Y690" s="2">
        <f>'Strm Hydr Analysis'!F693</f>
        <v>40973.196694214879</v>
      </c>
      <c r="Z690" s="2"/>
      <c r="AA690" s="2"/>
      <c r="AB690" s="2"/>
      <c r="AC690" s="2"/>
      <c r="AD690" s="2"/>
      <c r="AE690" s="2"/>
      <c r="AF690" s="2"/>
    </row>
    <row r="691" spans="2:32" x14ac:dyDescent="0.3">
      <c r="B691">
        <f t="shared" si="24"/>
        <v>2046</v>
      </c>
      <c r="C691">
        <f t="shared" si="25"/>
        <v>11</v>
      </c>
      <c r="D691">
        <f t="shared" si="26"/>
        <v>2047</v>
      </c>
      <c r="E691" s="2">
        <f>'Divs Extract'!D690+'ZBud Extract Monthly'!O690</f>
        <v>398.22243602865922</v>
      </c>
      <c r="F691" s="2">
        <f>'Strm Hydr Analysis'!D694</f>
        <v>37857.699173553716</v>
      </c>
      <c r="G691" s="2">
        <f>'Strm Hydr Analysis'!E694</f>
        <v>6028.0661157024806</v>
      </c>
      <c r="H691" s="2"/>
      <c r="I691" s="2"/>
      <c r="J691" s="2"/>
      <c r="K691" s="2">
        <f>'ZBud Extract Monthly'!C690</f>
        <v>27799.4</v>
      </c>
      <c r="L691" s="2">
        <f>'ZBud Extract Monthly'!K690</f>
        <v>375.1</v>
      </c>
      <c r="M691" s="2">
        <f>'ZBud Extract Monthly'!L690</f>
        <v>27.9</v>
      </c>
      <c r="N691" s="2">
        <f>'ZBud Extract Monthly'!M690</f>
        <v>742.6</v>
      </c>
      <c r="O691" s="2">
        <f>'ZBud Extract Monthly'!V690</f>
        <v>3884.51</v>
      </c>
      <c r="P691" s="2">
        <f>'ZBud Extract Monthly'!D690</f>
        <v>1455.8</v>
      </c>
      <c r="Q691" s="2">
        <f>'ZBud Extract Monthly'!E690</f>
        <v>644.29999999999995</v>
      </c>
      <c r="R691" s="2">
        <f>'ZBud Extract Monthly'!F690</f>
        <v>139.69999999999999</v>
      </c>
      <c r="S691" s="2">
        <f>'ZBud Extract Monthly'!G690</f>
        <v>2274.6</v>
      </c>
      <c r="T691" s="2">
        <f>'NRL Extract'!D690</f>
        <v>1.9629999999999996</v>
      </c>
      <c r="U691" s="2">
        <f>'ZBud Extract Monthly'!H690</f>
        <v>6601.4000000000005</v>
      </c>
      <c r="V691" s="2">
        <f>'ZBud Extract Monthly'!U690</f>
        <v>160.65</v>
      </c>
      <c r="W691" s="2">
        <f>'ZBud Extract Monthly'!O690</f>
        <v>297.36</v>
      </c>
      <c r="X691" s="2">
        <f>'ZBud Extract Monthly'!N690</f>
        <v>55.18</v>
      </c>
      <c r="Y691" s="2">
        <f>'Strm Hydr Analysis'!F694</f>
        <v>41965.666115702494</v>
      </c>
      <c r="Z691" s="2"/>
      <c r="AA691" s="2"/>
      <c r="AB691" s="2"/>
      <c r="AC691" s="2"/>
      <c r="AD691" s="2"/>
      <c r="AE691" s="2"/>
      <c r="AF691" s="2"/>
    </row>
    <row r="692" spans="2:32" x14ac:dyDescent="0.3">
      <c r="B692">
        <f t="shared" si="24"/>
        <v>2046</v>
      </c>
      <c r="C692">
        <f t="shared" si="25"/>
        <v>12</v>
      </c>
      <c r="D692">
        <f t="shared" si="26"/>
        <v>2047</v>
      </c>
      <c r="E692" s="2">
        <f>'Divs Extract'!D691+'ZBud Extract Monthly'!O691</f>
        <v>392.77946271050519</v>
      </c>
      <c r="F692" s="2">
        <f>'Strm Hydr Analysis'!D695</f>
        <v>38422.552066115706</v>
      </c>
      <c r="G692" s="2">
        <f>'Strm Hydr Analysis'!E695</f>
        <v>3260.9851239669447</v>
      </c>
      <c r="H692" s="2"/>
      <c r="I692" s="2"/>
      <c r="J692" s="2"/>
      <c r="K692" s="2">
        <f>'ZBud Extract Monthly'!C691</f>
        <v>11577.5</v>
      </c>
      <c r="L692" s="2">
        <f>'ZBud Extract Monthly'!K691</f>
        <v>359.29999999999995</v>
      </c>
      <c r="M692" s="2">
        <f>'ZBud Extract Monthly'!L691</f>
        <v>23.4</v>
      </c>
      <c r="N692" s="2">
        <f>'ZBud Extract Monthly'!M691</f>
        <v>798.2</v>
      </c>
      <c r="O692" s="2">
        <f>'ZBud Extract Monthly'!V691</f>
        <v>4723.3500000000004</v>
      </c>
      <c r="P692" s="2">
        <f>'ZBud Extract Monthly'!D691</f>
        <v>1618</v>
      </c>
      <c r="Q692" s="2">
        <f>'ZBud Extract Monthly'!E691</f>
        <v>700.3</v>
      </c>
      <c r="R692" s="2">
        <f>'ZBud Extract Monthly'!F691</f>
        <v>147.1</v>
      </c>
      <c r="S692" s="2">
        <f>'ZBud Extract Monthly'!G691</f>
        <v>2572.6999999999998</v>
      </c>
      <c r="T692" s="2">
        <f>'NRL Extract'!D691</f>
        <v>1.2530000000000003</v>
      </c>
      <c r="U692" s="2">
        <f>'ZBud Extract Monthly'!H691</f>
        <v>13369.2</v>
      </c>
      <c r="V692" s="2">
        <f>'ZBud Extract Monthly'!U691</f>
        <v>595.05999999999995</v>
      </c>
      <c r="W692" s="2">
        <f>'ZBud Extract Monthly'!O691</f>
        <v>307.27</v>
      </c>
      <c r="X692" s="2">
        <f>'ZBud Extract Monthly'!N691</f>
        <v>52.1</v>
      </c>
      <c r="Y692" s="2">
        <f>'Strm Hydr Analysis'!F695</f>
        <v>41456.072727272738</v>
      </c>
      <c r="Z692" s="2"/>
      <c r="AA692" s="2"/>
      <c r="AB692" s="2"/>
      <c r="AC692" s="2"/>
      <c r="AD692" s="2"/>
      <c r="AE692" s="2"/>
      <c r="AF692" s="2"/>
    </row>
    <row r="693" spans="2:32" x14ac:dyDescent="0.3">
      <c r="B693">
        <f t="shared" si="24"/>
        <v>2047</v>
      </c>
      <c r="C693">
        <f t="shared" si="25"/>
        <v>1</v>
      </c>
      <c r="D693">
        <f t="shared" si="26"/>
        <v>2047</v>
      </c>
      <c r="E693" s="2">
        <f>'Divs Extract'!D692+'ZBud Extract Monthly'!O692</f>
        <v>392.95439671509791</v>
      </c>
      <c r="F693" s="2">
        <f>'Strm Hydr Analysis'!D696</f>
        <v>38242.15537190083</v>
      </c>
      <c r="G693" s="2">
        <f>'Strm Hydr Analysis'!E696</f>
        <v>8026.0363636363609</v>
      </c>
      <c r="H693" s="2"/>
      <c r="I693" s="2"/>
      <c r="J693" s="2"/>
      <c r="K693" s="2">
        <f>'ZBud Extract Monthly'!C692</f>
        <v>19407.2</v>
      </c>
      <c r="L693" s="2">
        <f>'ZBud Extract Monthly'!K692</f>
        <v>608.70000000000005</v>
      </c>
      <c r="M693" s="2">
        <f>'ZBud Extract Monthly'!L692</f>
        <v>18.899999999999999</v>
      </c>
      <c r="N693" s="2">
        <f>'ZBud Extract Monthly'!M692</f>
        <v>789.3</v>
      </c>
      <c r="O693" s="2">
        <f>'ZBud Extract Monthly'!V692</f>
        <v>3748.36</v>
      </c>
      <c r="P693" s="2">
        <f>'ZBud Extract Monthly'!D692</f>
        <v>1541.4</v>
      </c>
      <c r="Q693" s="2">
        <f>'ZBud Extract Monthly'!E692</f>
        <v>636.6</v>
      </c>
      <c r="R693" s="2">
        <f>'ZBud Extract Monthly'!F692</f>
        <v>140.19999999999999</v>
      </c>
      <c r="S693" s="2">
        <f>'ZBud Extract Monthly'!G692</f>
        <v>2418.1999999999998</v>
      </c>
      <c r="T693" s="2">
        <f>'NRL Extract'!D692</f>
        <v>1.5919999999999996</v>
      </c>
      <c r="U693" s="2">
        <f>'ZBud Extract Monthly'!H692</f>
        <v>7715.7</v>
      </c>
      <c r="V693" s="2">
        <f>'ZBud Extract Monthly'!U692</f>
        <v>442.44</v>
      </c>
      <c r="W693" s="2">
        <f>'ZBud Extract Monthly'!O692</f>
        <v>307.27</v>
      </c>
      <c r="X693" s="2">
        <f>'ZBud Extract Monthly'!N692</f>
        <v>46.19</v>
      </c>
      <c r="Y693" s="2">
        <f>'Strm Hydr Analysis'!F696</f>
        <v>41230.393388429751</v>
      </c>
      <c r="Z693" s="2"/>
      <c r="AA693" s="2"/>
      <c r="AB693" s="2"/>
      <c r="AC693" s="2"/>
      <c r="AD693" s="2"/>
      <c r="AE693" s="2"/>
      <c r="AF693" s="2"/>
    </row>
    <row r="694" spans="2:32" x14ac:dyDescent="0.3">
      <c r="B694">
        <f t="shared" si="24"/>
        <v>2047</v>
      </c>
      <c r="C694">
        <f t="shared" si="25"/>
        <v>2</v>
      </c>
      <c r="D694">
        <f t="shared" si="26"/>
        <v>2047</v>
      </c>
      <c r="E694" s="2">
        <f>'Divs Extract'!D693+'ZBud Extract Monthly'!O693</f>
        <v>352.33434782608697</v>
      </c>
      <c r="F694" s="2">
        <f>'Strm Hydr Analysis'!D697</f>
        <v>107560.78016528925</v>
      </c>
      <c r="G694" s="2">
        <f>'Strm Hydr Analysis'!E697</f>
        <v>12903.074380165292</v>
      </c>
      <c r="H694" s="2"/>
      <c r="I694" s="2"/>
      <c r="J694" s="2"/>
      <c r="K694" s="2">
        <f>'ZBud Extract Monthly'!C693</f>
        <v>33742.300000000003</v>
      </c>
      <c r="L694" s="2">
        <f>'ZBud Extract Monthly'!K693</f>
        <v>125.1</v>
      </c>
      <c r="M694" s="2">
        <f>'ZBud Extract Monthly'!L693</f>
        <v>18.899999999999999</v>
      </c>
      <c r="N694" s="2">
        <f>'ZBud Extract Monthly'!M693</f>
        <v>0</v>
      </c>
      <c r="O694" s="2">
        <f>'ZBud Extract Monthly'!V693</f>
        <v>4303.3999999999996</v>
      </c>
      <c r="P694" s="2">
        <f>'ZBud Extract Monthly'!D693</f>
        <v>1902.8</v>
      </c>
      <c r="Q694" s="2">
        <f>'ZBud Extract Monthly'!E693</f>
        <v>824</v>
      </c>
      <c r="R694" s="2">
        <f>'ZBud Extract Monthly'!F693</f>
        <v>179.2</v>
      </c>
      <c r="S694" s="2">
        <f>'ZBud Extract Monthly'!G693</f>
        <v>3042.9</v>
      </c>
      <c r="T694" s="2">
        <f>'NRL Extract'!D693</f>
        <v>1.1100000000000003</v>
      </c>
      <c r="U694" s="2">
        <f>'ZBud Extract Monthly'!H693</f>
        <v>18916.900000000001</v>
      </c>
      <c r="V694" s="2">
        <f>'ZBud Extract Monthly'!U693</f>
        <v>576.72</v>
      </c>
      <c r="W694" s="2">
        <f>'ZBud Extract Monthly'!O693</f>
        <v>277.52999999999997</v>
      </c>
      <c r="X694" s="2">
        <f>'ZBud Extract Monthly'!N693</f>
        <v>40.83</v>
      </c>
      <c r="Y694" s="2">
        <f>'Strm Hydr Analysis'!F697</f>
        <v>112018.17520661157</v>
      </c>
      <c r="Z694" s="2"/>
      <c r="AA694" s="2"/>
      <c r="AB694" s="2"/>
      <c r="AC694" s="2"/>
      <c r="AD694" s="2"/>
      <c r="AE694" s="2"/>
      <c r="AF694" s="2"/>
    </row>
    <row r="695" spans="2:32" x14ac:dyDescent="0.3">
      <c r="B695">
        <f t="shared" si="24"/>
        <v>2047</v>
      </c>
      <c r="C695">
        <f t="shared" si="25"/>
        <v>3</v>
      </c>
      <c r="D695">
        <f t="shared" si="26"/>
        <v>2047</v>
      </c>
      <c r="E695" s="2">
        <f>'Divs Extract'!D694+'ZBud Extract Monthly'!O694</f>
        <v>424.97845986984817</v>
      </c>
      <c r="F695" s="2">
        <f>'Strm Hydr Analysis'!D698</f>
        <v>57154.809917355393</v>
      </c>
      <c r="G695" s="2">
        <f>'Strm Hydr Analysis'!E698</f>
        <v>1500.5157024793377</v>
      </c>
      <c r="H695" s="2"/>
      <c r="I695" s="2"/>
      <c r="J695" s="2"/>
      <c r="K695" s="2">
        <f>'ZBud Extract Monthly'!C694</f>
        <v>9292</v>
      </c>
      <c r="L695" s="2">
        <f>'ZBud Extract Monthly'!K694</f>
        <v>59.7</v>
      </c>
      <c r="M695" s="2">
        <f>'ZBud Extract Monthly'!L694</f>
        <v>22.5</v>
      </c>
      <c r="N695" s="2">
        <f>'ZBud Extract Monthly'!M694</f>
        <v>0</v>
      </c>
      <c r="O695" s="2">
        <f>'ZBud Extract Monthly'!V694</f>
        <v>6396.4</v>
      </c>
      <c r="P695" s="2">
        <f>'ZBud Extract Monthly'!D694</f>
        <v>2763.7999999999997</v>
      </c>
      <c r="Q695" s="2">
        <f>'ZBud Extract Monthly'!E694</f>
        <v>1137.2</v>
      </c>
      <c r="R695" s="2">
        <f>'ZBud Extract Monthly'!F694</f>
        <v>405.8</v>
      </c>
      <c r="S695" s="2">
        <f>'ZBud Extract Monthly'!G694</f>
        <v>4857</v>
      </c>
      <c r="T695" s="2">
        <f>'NRL Extract'!D694</f>
        <v>1.8520000000000001</v>
      </c>
      <c r="U695" s="2">
        <f>'ZBud Extract Monthly'!H694</f>
        <v>6073.7</v>
      </c>
      <c r="V695" s="2">
        <f>'ZBud Extract Monthly'!U694</f>
        <v>70.13</v>
      </c>
      <c r="W695" s="2">
        <f>'ZBud Extract Monthly'!O694</f>
        <v>307.27</v>
      </c>
      <c r="X695" s="2">
        <f>'ZBud Extract Monthly'!N694</f>
        <v>51.55</v>
      </c>
      <c r="Y695" s="2">
        <f>'Strm Hydr Analysis'!F698</f>
        <v>59815.933884297519</v>
      </c>
      <c r="Z695" s="2"/>
      <c r="AA695" s="2"/>
      <c r="AB695" s="2"/>
      <c r="AC695" s="2"/>
      <c r="AD695" s="2"/>
      <c r="AE695" s="2"/>
      <c r="AF695" s="2"/>
    </row>
    <row r="696" spans="2:32" x14ac:dyDescent="0.3">
      <c r="B696">
        <f t="shared" si="24"/>
        <v>2047</v>
      </c>
      <c r="C696">
        <f t="shared" si="25"/>
        <v>4</v>
      </c>
      <c r="D696">
        <f t="shared" si="26"/>
        <v>2047</v>
      </c>
      <c r="E696" s="2">
        <f>'Divs Extract'!D695+'ZBud Extract Monthly'!O695</f>
        <v>433.19825136612025</v>
      </c>
      <c r="F696" s="2">
        <f>'Strm Hydr Analysis'!D699</f>
        <v>36888.535537190088</v>
      </c>
      <c r="G696" s="2">
        <f>'Strm Hydr Analysis'!E699</f>
        <v>1049.2165289256197</v>
      </c>
      <c r="H696" s="2"/>
      <c r="I696" s="2"/>
      <c r="J696" s="2"/>
      <c r="K696" s="2">
        <f>'ZBud Extract Monthly'!C695</f>
        <v>5880.1</v>
      </c>
      <c r="L696" s="2">
        <f>'ZBud Extract Monthly'!K695</f>
        <v>3025.4</v>
      </c>
      <c r="M696" s="2">
        <f>'ZBud Extract Monthly'!L695</f>
        <v>22.5</v>
      </c>
      <c r="N696" s="2">
        <f>'ZBud Extract Monthly'!M695</f>
        <v>0</v>
      </c>
      <c r="O696" s="2">
        <f>'ZBud Extract Monthly'!V695</f>
        <v>4462.09</v>
      </c>
      <c r="P696" s="2">
        <f>'ZBud Extract Monthly'!D695</f>
        <v>4110.3999999999996</v>
      </c>
      <c r="Q696" s="2">
        <f>'ZBud Extract Monthly'!E695</f>
        <v>1397.9</v>
      </c>
      <c r="R696" s="2">
        <f>'ZBud Extract Monthly'!F695</f>
        <v>730.3</v>
      </c>
      <c r="S696" s="2">
        <f>'ZBud Extract Monthly'!G695</f>
        <v>5386.9</v>
      </c>
      <c r="T696" s="2">
        <f>'NRL Extract'!D695</f>
        <v>1.8399999999999996</v>
      </c>
      <c r="U696" s="2">
        <f>'ZBud Extract Monthly'!H695</f>
        <v>2343.3000000000002</v>
      </c>
      <c r="V696" s="2">
        <f>'ZBud Extract Monthly'!U695</f>
        <v>41.46</v>
      </c>
      <c r="W696" s="2">
        <f>'ZBud Extract Monthly'!O695</f>
        <v>297.36</v>
      </c>
      <c r="X696" s="2">
        <f>'ZBud Extract Monthly'!N695</f>
        <v>73.88</v>
      </c>
      <c r="Y696" s="2">
        <f>'Strm Hydr Analysis'!F699</f>
        <v>38850.109090909078</v>
      </c>
      <c r="Z696" s="2"/>
      <c r="AA696" s="2"/>
      <c r="AB696" s="2"/>
      <c r="AC696" s="2"/>
      <c r="AD696" s="2"/>
      <c r="AE696" s="2"/>
      <c r="AF696" s="2"/>
    </row>
    <row r="697" spans="2:32" x14ac:dyDescent="0.3">
      <c r="B697">
        <f t="shared" si="24"/>
        <v>2047</v>
      </c>
      <c r="C697">
        <f t="shared" si="25"/>
        <v>5</v>
      </c>
      <c r="D697">
        <f t="shared" si="26"/>
        <v>2047</v>
      </c>
      <c r="E697" s="2">
        <f>'Divs Extract'!D696+'ZBud Extract Monthly'!O696</f>
        <v>507.02132275132271</v>
      </c>
      <c r="F697" s="2">
        <f>'Strm Hydr Analysis'!D700</f>
        <v>38200.601652892561</v>
      </c>
      <c r="G697" s="2">
        <f>'Strm Hydr Analysis'!E700</f>
        <v>856.52231404958707</v>
      </c>
      <c r="H697" s="2"/>
      <c r="I697" s="2"/>
      <c r="J697" s="2"/>
      <c r="K697" s="2">
        <f>'ZBud Extract Monthly'!C696</f>
        <v>881</v>
      </c>
      <c r="L697" s="2">
        <f>'ZBud Extract Monthly'!K696</f>
        <v>6897.5999999999995</v>
      </c>
      <c r="M697" s="2">
        <f>'ZBud Extract Monthly'!L696</f>
        <v>35</v>
      </c>
      <c r="N697" s="2">
        <f>'ZBud Extract Monthly'!M696</f>
        <v>0</v>
      </c>
      <c r="O697" s="2">
        <f>'ZBud Extract Monthly'!V696</f>
        <v>3878.75</v>
      </c>
      <c r="P697" s="2">
        <f>'ZBud Extract Monthly'!D696</f>
        <v>5449.4</v>
      </c>
      <c r="Q697" s="2">
        <f>'ZBud Extract Monthly'!E696</f>
        <v>557</v>
      </c>
      <c r="R697" s="2">
        <f>'ZBud Extract Monthly'!F696</f>
        <v>421.5</v>
      </c>
      <c r="S697" s="2">
        <f>'ZBud Extract Monthly'!G696</f>
        <v>1851.9</v>
      </c>
      <c r="T697" s="2">
        <f>'NRL Extract'!D696</f>
        <v>3.6099999999999994</v>
      </c>
      <c r="U697" s="2">
        <f>'ZBud Extract Monthly'!H696</f>
        <v>1475.5</v>
      </c>
      <c r="V697" s="2">
        <f>'ZBud Extract Monthly'!U696</f>
        <v>51.76</v>
      </c>
      <c r="W697" s="2">
        <f>'ZBud Extract Monthly'!O696</f>
        <v>307.27</v>
      </c>
      <c r="X697" s="2">
        <f>'ZBud Extract Monthly'!N696</f>
        <v>133.41</v>
      </c>
      <c r="Y697" s="2">
        <f>'Strm Hydr Analysis'!F700</f>
        <v>39860.350413223132</v>
      </c>
      <c r="Z697" s="2"/>
      <c r="AA697" s="2"/>
      <c r="AB697" s="2"/>
      <c r="AC697" s="2"/>
      <c r="AD697" s="2"/>
      <c r="AE697" s="2"/>
      <c r="AF697" s="2"/>
    </row>
    <row r="698" spans="2:32" x14ac:dyDescent="0.3">
      <c r="B698">
        <f t="shared" si="24"/>
        <v>2047</v>
      </c>
      <c r="C698">
        <f t="shared" si="25"/>
        <v>6</v>
      </c>
      <c r="D698">
        <f t="shared" si="26"/>
        <v>2047</v>
      </c>
      <c r="E698" s="2">
        <f>'Divs Extract'!D697+'ZBud Extract Monthly'!O697</f>
        <v>526.61599259602031</v>
      </c>
      <c r="F698" s="2">
        <f>'Strm Hydr Analysis'!D701</f>
        <v>36686.439669421474</v>
      </c>
      <c r="G698" s="2">
        <f>'Strm Hydr Analysis'!E701</f>
        <v>828.89256198347141</v>
      </c>
      <c r="H698" s="2"/>
      <c r="I698" s="2"/>
      <c r="J698" s="2"/>
      <c r="K698" s="2">
        <f>'ZBud Extract Monthly'!C697</f>
        <v>1747.6</v>
      </c>
      <c r="L698" s="2">
        <f>'ZBud Extract Monthly'!K697</f>
        <v>6842.5</v>
      </c>
      <c r="M698" s="2">
        <f>'ZBud Extract Monthly'!L697</f>
        <v>44</v>
      </c>
      <c r="N698" s="2">
        <f>'ZBud Extract Monthly'!M697</f>
        <v>984.8</v>
      </c>
      <c r="O698" s="2">
        <f>'ZBud Extract Monthly'!V697</f>
        <v>2641.94</v>
      </c>
      <c r="P698" s="2">
        <f>'ZBud Extract Monthly'!D697</f>
        <v>5707.4</v>
      </c>
      <c r="Q698" s="2">
        <f>'ZBud Extract Monthly'!E697</f>
        <v>556.9</v>
      </c>
      <c r="R698" s="2">
        <f>'ZBud Extract Monthly'!F697</f>
        <v>366.4</v>
      </c>
      <c r="S698" s="2">
        <f>'ZBud Extract Monthly'!G697</f>
        <v>1085.5999999999999</v>
      </c>
      <c r="T698" s="2">
        <f>'NRL Extract'!D697</f>
        <v>4.3419999999999987</v>
      </c>
      <c r="U698" s="2">
        <f>'ZBud Extract Monthly'!H697</f>
        <v>1460.5</v>
      </c>
      <c r="V698" s="2">
        <f>'ZBud Extract Monthly'!U697</f>
        <v>353.82</v>
      </c>
      <c r="W698" s="2">
        <f>'ZBud Extract Monthly'!O697</f>
        <v>297.36</v>
      </c>
      <c r="X698" s="2">
        <f>'ZBud Extract Monthly'!N697</f>
        <v>155.52000000000001</v>
      </c>
      <c r="Y698" s="2">
        <f>'Strm Hydr Analysis'!F701</f>
        <v>38244.654545454556</v>
      </c>
      <c r="Z698" s="2"/>
      <c r="AA698" s="2"/>
      <c r="AB698" s="2"/>
      <c r="AC698" s="2"/>
      <c r="AD698" s="2"/>
      <c r="AE698" s="2"/>
      <c r="AF698" s="2"/>
    </row>
    <row r="699" spans="2:32" x14ac:dyDescent="0.3">
      <c r="B699">
        <f t="shared" si="24"/>
        <v>2047</v>
      </c>
      <c r="C699">
        <f t="shared" si="25"/>
        <v>7</v>
      </c>
      <c r="D699">
        <f t="shared" si="26"/>
        <v>2047</v>
      </c>
      <c r="E699" s="2">
        <f>'Divs Extract'!D698+'ZBud Extract Monthly'!O698</f>
        <v>575.20926427879954</v>
      </c>
      <c r="F699" s="2">
        <f>'Strm Hydr Analysis'!D702</f>
        <v>38448.297520661159</v>
      </c>
      <c r="G699" s="2">
        <f>'Strm Hydr Analysis'!E702</f>
        <v>856.52231404958707</v>
      </c>
      <c r="H699" s="2"/>
      <c r="I699" s="2"/>
      <c r="J699" s="2"/>
      <c r="K699" s="2">
        <f>'ZBud Extract Monthly'!C698</f>
        <v>0</v>
      </c>
      <c r="L699" s="2">
        <f>'ZBud Extract Monthly'!K698</f>
        <v>6725.2</v>
      </c>
      <c r="M699" s="2">
        <f>'ZBud Extract Monthly'!L698</f>
        <v>62.9</v>
      </c>
      <c r="N699" s="2">
        <f>'ZBud Extract Monthly'!M698</f>
        <v>755.8</v>
      </c>
      <c r="O699" s="2">
        <f>'ZBud Extract Monthly'!V698</f>
        <v>1571.86</v>
      </c>
      <c r="P699" s="2">
        <f>'ZBud Extract Monthly'!D698</f>
        <v>5752.0999999999995</v>
      </c>
      <c r="Q699" s="2">
        <f>'ZBud Extract Monthly'!E698</f>
        <v>387.4</v>
      </c>
      <c r="R699" s="2">
        <f>'ZBud Extract Monthly'!F698</f>
        <v>643.70000000000005</v>
      </c>
      <c r="S699" s="2">
        <f>'ZBud Extract Monthly'!G698</f>
        <v>323.7</v>
      </c>
      <c r="T699" s="2">
        <f>'NRL Extract'!D698</f>
        <v>5.1890000000000001</v>
      </c>
      <c r="U699" s="2">
        <f>'ZBud Extract Monthly'!H698</f>
        <v>1464.9999999999998</v>
      </c>
      <c r="V699" s="2">
        <f>'ZBud Extract Monthly'!U698</f>
        <v>612.92999999999995</v>
      </c>
      <c r="W699" s="2">
        <f>'ZBud Extract Monthly'!O698</f>
        <v>307.27</v>
      </c>
      <c r="X699" s="2">
        <f>'ZBud Extract Monthly'!N698</f>
        <v>181.39</v>
      </c>
      <c r="Y699" s="2">
        <f>'Strm Hydr Analysis'!F702</f>
        <v>39925.328925619826</v>
      </c>
      <c r="Z699" s="2"/>
      <c r="AA699" s="2"/>
      <c r="AB699" s="2"/>
      <c r="AC699" s="2"/>
      <c r="AD699" s="2"/>
      <c r="AE699" s="2"/>
      <c r="AF699" s="2"/>
    </row>
    <row r="700" spans="2:32" x14ac:dyDescent="0.3">
      <c r="B700">
        <f t="shared" si="24"/>
        <v>2047</v>
      </c>
      <c r="C700">
        <f t="shared" si="25"/>
        <v>8</v>
      </c>
      <c r="D700">
        <f t="shared" si="26"/>
        <v>2047</v>
      </c>
      <c r="E700" s="2">
        <f>'Divs Extract'!D699+'ZBud Extract Monthly'!O699</f>
        <v>569.451014729951</v>
      </c>
      <c r="F700" s="2">
        <f>'Strm Hydr Analysis'!D703</f>
        <v>38563.239669421477</v>
      </c>
      <c r="G700" s="2">
        <f>'Strm Hydr Analysis'!E703</f>
        <v>856.52231404958707</v>
      </c>
      <c r="H700" s="2"/>
      <c r="I700" s="2"/>
      <c r="J700" s="2"/>
      <c r="K700" s="2">
        <f>'ZBud Extract Monthly'!C699</f>
        <v>61.599999999999994</v>
      </c>
      <c r="L700" s="2">
        <f>'ZBud Extract Monthly'!K699</f>
        <v>4821.8999999999996</v>
      </c>
      <c r="M700" s="2">
        <f>'ZBud Extract Monthly'!L699</f>
        <v>78.2</v>
      </c>
      <c r="N700" s="2">
        <f>'ZBud Extract Monthly'!M699</f>
        <v>0</v>
      </c>
      <c r="O700" s="2">
        <f>'ZBud Extract Monthly'!V699</f>
        <v>2350.2399999999998</v>
      </c>
      <c r="P700" s="2">
        <f>'ZBud Extract Monthly'!D699</f>
        <v>4468.8999999999996</v>
      </c>
      <c r="Q700" s="2">
        <f>'ZBud Extract Monthly'!E699</f>
        <v>392.4</v>
      </c>
      <c r="R700" s="2">
        <f>'ZBud Extract Monthly'!F699</f>
        <v>501.7</v>
      </c>
      <c r="S700" s="2">
        <f>'ZBud Extract Monthly'!G699</f>
        <v>167.3</v>
      </c>
      <c r="T700" s="2">
        <f>'NRL Extract'!D699</f>
        <v>4.9120000000000008</v>
      </c>
      <c r="U700" s="2">
        <f>'ZBud Extract Monthly'!H699</f>
        <v>1344.8</v>
      </c>
      <c r="V700" s="2">
        <f>'ZBud Extract Monthly'!U699</f>
        <v>197.62</v>
      </c>
      <c r="W700" s="2">
        <f>'ZBud Extract Monthly'!O699</f>
        <v>307.27</v>
      </c>
      <c r="X700" s="2">
        <f>'ZBud Extract Monthly'!N699</f>
        <v>164.65</v>
      </c>
      <c r="Y700" s="2">
        <f>'Strm Hydr Analysis'!F703</f>
        <v>39974.697520661168</v>
      </c>
      <c r="Z700" s="2"/>
      <c r="AA700" s="2"/>
      <c r="AB700" s="2"/>
      <c r="AC700" s="2"/>
      <c r="AD700" s="2"/>
      <c r="AE700" s="2"/>
      <c r="AF700" s="2"/>
    </row>
    <row r="701" spans="2:32" x14ac:dyDescent="0.3">
      <c r="B701">
        <f t="shared" si="24"/>
        <v>2047</v>
      </c>
      <c r="C701">
        <f t="shared" si="25"/>
        <v>9</v>
      </c>
      <c r="D701">
        <f t="shared" si="26"/>
        <v>2047</v>
      </c>
      <c r="E701" s="2">
        <f>'Divs Extract'!D700+'ZBud Extract Monthly'!O700</f>
        <v>542.78070935491553</v>
      </c>
      <c r="F701" s="2">
        <f>'Strm Hydr Analysis'!D704</f>
        <v>39203.404958677696</v>
      </c>
      <c r="G701" s="2">
        <f>'Strm Hydr Analysis'!E704</f>
        <v>828.89256198347141</v>
      </c>
      <c r="H701" s="2"/>
      <c r="I701" s="2"/>
      <c r="J701" s="2"/>
      <c r="K701" s="2">
        <f>'ZBud Extract Monthly'!C700</f>
        <v>0.5</v>
      </c>
      <c r="L701" s="2">
        <f>'ZBud Extract Monthly'!K700</f>
        <v>2860.7</v>
      </c>
      <c r="M701" s="2">
        <f>'ZBud Extract Monthly'!L700</f>
        <v>62.9</v>
      </c>
      <c r="N701" s="2">
        <f>'ZBud Extract Monthly'!M700</f>
        <v>1346.1</v>
      </c>
      <c r="O701" s="2">
        <f>'ZBud Extract Monthly'!V700</f>
        <v>2302.17</v>
      </c>
      <c r="P701" s="2">
        <f>'ZBud Extract Monthly'!D700</f>
        <v>3148.4</v>
      </c>
      <c r="Q701" s="2">
        <f>'ZBud Extract Monthly'!E700</f>
        <v>324.39999999999998</v>
      </c>
      <c r="R701" s="2">
        <f>'ZBud Extract Monthly'!F700</f>
        <v>382.7</v>
      </c>
      <c r="S701" s="2">
        <f>'ZBud Extract Monthly'!G700</f>
        <v>89.6</v>
      </c>
      <c r="T701" s="2">
        <f>'NRL Extract'!D700</f>
        <v>4.2219999999999986</v>
      </c>
      <c r="U701" s="2">
        <f>'ZBud Extract Monthly'!H700</f>
        <v>1044.6000000000001</v>
      </c>
      <c r="V701" s="2">
        <f>'ZBud Extract Monthly'!U700</f>
        <v>138.86000000000001</v>
      </c>
      <c r="W701" s="2">
        <f>'ZBud Extract Monthly'!O700</f>
        <v>297.36</v>
      </c>
      <c r="X701" s="2">
        <f>'ZBud Extract Monthly'!N700</f>
        <v>131.91</v>
      </c>
      <c r="Y701" s="2">
        <f>'Strm Hydr Analysis'!F704</f>
        <v>40511.127272727281</v>
      </c>
      <c r="Z701" s="2"/>
      <c r="AA701" s="2"/>
      <c r="AB701" s="2"/>
      <c r="AC701" s="2"/>
      <c r="AD701" s="2"/>
      <c r="AE701" s="2"/>
      <c r="AF701" s="2"/>
    </row>
    <row r="702" spans="2:32" x14ac:dyDescent="0.3">
      <c r="B702">
        <f t="shared" si="24"/>
        <v>2047</v>
      </c>
      <c r="C702">
        <f t="shared" si="25"/>
        <v>10</v>
      </c>
      <c r="D702">
        <f t="shared" si="26"/>
        <v>2048</v>
      </c>
      <c r="E702" s="2">
        <f>'Divs Extract'!D701+'ZBud Extract Monthly'!O701</f>
        <v>481.93633435582819</v>
      </c>
      <c r="F702" s="2">
        <f>'Strm Hydr Analysis'!D705</f>
        <v>39353.990082644617</v>
      </c>
      <c r="G702" s="2">
        <f>'Strm Hydr Analysis'!E705</f>
        <v>3630.4661157024802</v>
      </c>
      <c r="H702" s="2"/>
      <c r="I702" s="2"/>
      <c r="J702" s="2"/>
      <c r="K702" s="2">
        <f>'ZBud Extract Monthly'!C701</f>
        <v>4749.3</v>
      </c>
      <c r="L702" s="2">
        <f>'ZBud Extract Monthly'!K701</f>
        <v>3864.4</v>
      </c>
      <c r="M702" s="2">
        <f>'ZBud Extract Monthly'!L701</f>
        <v>44</v>
      </c>
      <c r="N702" s="2">
        <f>'ZBud Extract Monthly'!M701</f>
        <v>981.8</v>
      </c>
      <c r="O702" s="2">
        <f>'ZBud Extract Monthly'!V701</f>
        <v>2197.8000000000002</v>
      </c>
      <c r="P702" s="2">
        <f>'ZBud Extract Monthly'!D701</f>
        <v>2260.5</v>
      </c>
      <c r="Q702" s="2">
        <f>'ZBud Extract Monthly'!E701</f>
        <v>429</v>
      </c>
      <c r="R702" s="2">
        <f>'ZBud Extract Monthly'!F701</f>
        <v>332.1</v>
      </c>
      <c r="S702" s="2">
        <f>'ZBud Extract Monthly'!G701</f>
        <v>372.6</v>
      </c>
      <c r="T702" s="2">
        <f>'NRL Extract'!D701</f>
        <v>2.6209999999999991</v>
      </c>
      <c r="U702" s="2">
        <f>'ZBud Extract Monthly'!H701</f>
        <v>1540.8</v>
      </c>
      <c r="V702" s="2">
        <f>'ZBud Extract Monthly'!U701</f>
        <v>173.66</v>
      </c>
      <c r="W702" s="2">
        <f>'ZBud Extract Monthly'!O701</f>
        <v>307.27</v>
      </c>
      <c r="X702" s="2">
        <f>'ZBud Extract Monthly'!N701</f>
        <v>89.14</v>
      </c>
      <c r="Y702" s="2">
        <f>'Strm Hydr Analysis'!F705</f>
        <v>40947.808264462808</v>
      </c>
      <c r="Z702" s="2"/>
      <c r="AA702" s="2"/>
      <c r="AB702" s="2"/>
      <c r="AC702" s="2"/>
      <c r="AD702" s="2"/>
      <c r="AE702" s="2"/>
      <c r="AF702" s="2"/>
    </row>
    <row r="703" spans="2:32" x14ac:dyDescent="0.3">
      <c r="B703">
        <f t="shared" si="24"/>
        <v>2047</v>
      </c>
      <c r="C703">
        <f t="shared" si="25"/>
        <v>11</v>
      </c>
      <c r="D703">
        <f t="shared" si="26"/>
        <v>2048</v>
      </c>
      <c r="E703" s="2">
        <f>'Divs Extract'!D702+'ZBud Extract Monthly'!O702</f>
        <v>398.57561699948803</v>
      </c>
      <c r="F703" s="2">
        <f>'Strm Hydr Analysis'!D706</f>
        <v>37901.276033057839</v>
      </c>
      <c r="G703" s="2">
        <f>'Strm Hydr Analysis'!E706</f>
        <v>3272.9057851239677</v>
      </c>
      <c r="H703" s="2"/>
      <c r="I703" s="2"/>
      <c r="J703" s="2"/>
      <c r="K703" s="2">
        <f>'ZBud Extract Monthly'!C702</f>
        <v>10000.9</v>
      </c>
      <c r="L703" s="2">
        <f>'ZBud Extract Monthly'!K702</f>
        <v>391.5</v>
      </c>
      <c r="M703" s="2">
        <f>'ZBud Extract Monthly'!L702</f>
        <v>27.9</v>
      </c>
      <c r="N703" s="2">
        <f>'ZBud Extract Monthly'!M702</f>
        <v>800</v>
      </c>
      <c r="O703" s="2">
        <f>'ZBud Extract Monthly'!V702</f>
        <v>2439.1999999999998</v>
      </c>
      <c r="P703" s="2">
        <f>'ZBud Extract Monthly'!D702</f>
        <v>1421.9</v>
      </c>
      <c r="Q703" s="2">
        <f>'ZBud Extract Monthly'!E702</f>
        <v>584.5</v>
      </c>
      <c r="R703" s="2">
        <f>'ZBud Extract Monthly'!F702</f>
        <v>153.6</v>
      </c>
      <c r="S703" s="2">
        <f>'ZBud Extract Monthly'!G702</f>
        <v>1614.4</v>
      </c>
      <c r="T703" s="2">
        <f>'NRL Extract'!D702</f>
        <v>1.9629999999999996</v>
      </c>
      <c r="U703" s="2">
        <f>'ZBud Extract Monthly'!H702</f>
        <v>1789.2000000000003</v>
      </c>
      <c r="V703" s="2">
        <f>'ZBud Extract Monthly'!U702</f>
        <v>151.85</v>
      </c>
      <c r="W703" s="2">
        <f>'ZBud Extract Monthly'!O702</f>
        <v>297.36</v>
      </c>
      <c r="X703" s="2">
        <f>'ZBud Extract Monthly'!N702</f>
        <v>55.18</v>
      </c>
      <c r="Y703" s="2">
        <f>'Strm Hydr Analysis'!F706</f>
        <v>39554.400000000016</v>
      </c>
      <c r="Z703" s="2"/>
      <c r="AA703" s="2"/>
      <c r="AB703" s="2"/>
      <c r="AC703" s="2"/>
      <c r="AD703" s="2"/>
      <c r="AE703" s="2"/>
      <c r="AF703" s="2"/>
    </row>
    <row r="704" spans="2:32" x14ac:dyDescent="0.3">
      <c r="B704">
        <f t="shared" si="24"/>
        <v>2047</v>
      </c>
      <c r="C704">
        <f t="shared" si="25"/>
        <v>12</v>
      </c>
      <c r="D704">
        <f t="shared" si="26"/>
        <v>2048</v>
      </c>
      <c r="E704" s="2">
        <f>'Divs Extract'!D703+'ZBud Extract Monthly'!O703</f>
        <v>395.06044943820223</v>
      </c>
      <c r="F704" s="2">
        <f>'Strm Hydr Analysis'!D707</f>
        <v>38063.742148760328</v>
      </c>
      <c r="G704" s="2">
        <f>'Strm Hydr Analysis'!E707</f>
        <v>1133.2363636363634</v>
      </c>
      <c r="H704" s="2"/>
      <c r="I704" s="2"/>
      <c r="J704" s="2"/>
      <c r="K704" s="2">
        <f>'ZBud Extract Monthly'!C703</f>
        <v>1977.3999999999999</v>
      </c>
      <c r="L704" s="2">
        <f>'ZBud Extract Monthly'!K703</f>
        <v>1115</v>
      </c>
      <c r="M704" s="2">
        <f>'ZBud Extract Monthly'!L703</f>
        <v>23.4</v>
      </c>
      <c r="N704" s="2">
        <f>'ZBud Extract Monthly'!M703</f>
        <v>880.2</v>
      </c>
      <c r="O704" s="2">
        <f>'ZBud Extract Monthly'!V703</f>
        <v>2425.34</v>
      </c>
      <c r="P704" s="2">
        <f>'ZBud Extract Monthly'!D703</f>
        <v>1846.7</v>
      </c>
      <c r="Q704" s="2">
        <f>'ZBud Extract Monthly'!E703</f>
        <v>732</v>
      </c>
      <c r="R704" s="2">
        <f>'ZBud Extract Monthly'!F703</f>
        <v>181.8</v>
      </c>
      <c r="S704" s="2">
        <f>'ZBud Extract Monthly'!G703</f>
        <v>2647.2</v>
      </c>
      <c r="T704" s="2">
        <f>'NRL Extract'!D703</f>
        <v>1.2530000000000003</v>
      </c>
      <c r="U704" s="2">
        <f>'ZBud Extract Monthly'!H703</f>
        <v>1940.4</v>
      </c>
      <c r="V704" s="2">
        <f>'ZBud Extract Monthly'!U703</f>
        <v>116.5</v>
      </c>
      <c r="W704" s="2">
        <f>'ZBud Extract Monthly'!O703</f>
        <v>307.27</v>
      </c>
      <c r="X704" s="2">
        <f>'ZBud Extract Monthly'!N703</f>
        <v>52.1</v>
      </c>
      <c r="Y704" s="2">
        <f>'Strm Hydr Analysis'!F707</f>
        <v>39401.216528925608</v>
      </c>
      <c r="Z704" s="2"/>
      <c r="AA704" s="2"/>
      <c r="AB704" s="2"/>
      <c r="AC704" s="2"/>
      <c r="AD704" s="2"/>
      <c r="AE704" s="2"/>
      <c r="AF704" s="2"/>
    </row>
    <row r="705" spans="2:32" x14ac:dyDescent="0.3">
      <c r="B705">
        <f t="shared" si="24"/>
        <v>2048</v>
      </c>
      <c r="C705">
        <f t="shared" si="25"/>
        <v>1</v>
      </c>
      <c r="D705">
        <f t="shared" si="26"/>
        <v>2048</v>
      </c>
      <c r="E705" s="2">
        <f>'Divs Extract'!D704+'ZBud Extract Monthly'!O704</f>
        <v>394.00585858585862</v>
      </c>
      <c r="F705" s="2">
        <f>'Strm Hydr Analysis'!D708</f>
        <v>37944.793388429753</v>
      </c>
      <c r="G705" s="2">
        <f>'Strm Hydr Analysis'!E708</f>
        <v>9140.7471074380192</v>
      </c>
      <c r="H705" s="2"/>
      <c r="I705" s="2"/>
      <c r="J705" s="2"/>
      <c r="K705" s="2">
        <f>'ZBud Extract Monthly'!C704</f>
        <v>32461.1</v>
      </c>
      <c r="L705" s="2">
        <f>'ZBud Extract Monthly'!K704</f>
        <v>1480.3</v>
      </c>
      <c r="M705" s="2">
        <f>'ZBud Extract Monthly'!L704</f>
        <v>18.899999999999999</v>
      </c>
      <c r="N705" s="2">
        <f>'ZBud Extract Monthly'!M704</f>
        <v>793.4</v>
      </c>
      <c r="O705" s="2">
        <f>'ZBud Extract Monthly'!V704</f>
        <v>3290.06</v>
      </c>
      <c r="P705" s="2">
        <f>'ZBud Extract Monthly'!D704</f>
        <v>1405.5</v>
      </c>
      <c r="Q705" s="2">
        <f>'ZBud Extract Monthly'!E704</f>
        <v>524.1</v>
      </c>
      <c r="R705" s="2">
        <f>'ZBud Extract Monthly'!F704</f>
        <v>137.80000000000001</v>
      </c>
      <c r="S705" s="2">
        <f>'ZBud Extract Monthly'!G704</f>
        <v>1907.6</v>
      </c>
      <c r="T705" s="2">
        <f>'NRL Extract'!D704</f>
        <v>1.5919999999999996</v>
      </c>
      <c r="U705" s="2">
        <f>'ZBud Extract Monthly'!H704</f>
        <v>11003.7</v>
      </c>
      <c r="V705" s="2">
        <f>'ZBud Extract Monthly'!U704</f>
        <v>235.2</v>
      </c>
      <c r="W705" s="2">
        <f>'ZBud Extract Monthly'!O704</f>
        <v>307.27</v>
      </c>
      <c r="X705" s="2">
        <f>'ZBud Extract Monthly'!N704</f>
        <v>46.19</v>
      </c>
      <c r="Y705" s="2">
        <f>'Strm Hydr Analysis'!F708</f>
        <v>41624.350413223132</v>
      </c>
      <c r="Z705" s="2"/>
      <c r="AA705" s="2"/>
      <c r="AB705" s="2"/>
      <c r="AC705" s="2"/>
      <c r="AD705" s="2"/>
      <c r="AE705" s="2"/>
      <c r="AF705" s="2"/>
    </row>
    <row r="706" spans="2:32" x14ac:dyDescent="0.3">
      <c r="B706">
        <f t="shared" si="24"/>
        <v>2048</v>
      </c>
      <c r="C706">
        <f t="shared" si="25"/>
        <v>2</v>
      </c>
      <c r="D706">
        <f t="shared" si="26"/>
        <v>2048</v>
      </c>
      <c r="E706" s="2">
        <f>'Divs Extract'!D705+'ZBud Extract Monthly'!O705</f>
        <v>364.95507880910679</v>
      </c>
      <c r="F706" s="2">
        <f>'Strm Hydr Analysis'!D709</f>
        <v>36714.128925619822</v>
      </c>
      <c r="G706" s="2">
        <f>'Strm Hydr Analysis'!E709</f>
        <v>16411.378512396695</v>
      </c>
      <c r="H706" s="2"/>
      <c r="I706" s="2"/>
      <c r="J706" s="2"/>
      <c r="K706" s="2">
        <f>'ZBud Extract Monthly'!C705</f>
        <v>54369</v>
      </c>
      <c r="L706" s="2">
        <f>'ZBud Extract Monthly'!K705</f>
        <v>109.8</v>
      </c>
      <c r="M706" s="2">
        <f>'ZBud Extract Monthly'!L705</f>
        <v>18.899999999999999</v>
      </c>
      <c r="N706" s="2">
        <f>'ZBud Extract Monthly'!M705</f>
        <v>0</v>
      </c>
      <c r="O706" s="2">
        <f>'ZBud Extract Monthly'!V705</f>
        <v>4455.1899999999996</v>
      </c>
      <c r="P706" s="2">
        <f>'ZBud Extract Monthly'!D705</f>
        <v>1807.8</v>
      </c>
      <c r="Q706" s="2">
        <f>'ZBud Extract Monthly'!E705</f>
        <v>782.3</v>
      </c>
      <c r="R706" s="2">
        <f>'ZBud Extract Monthly'!F705</f>
        <v>172.1</v>
      </c>
      <c r="S706" s="2">
        <f>'ZBud Extract Monthly'!G705</f>
        <v>2894.9</v>
      </c>
      <c r="T706" s="2">
        <f>'NRL Extract'!D705</f>
        <v>1.1480000000000004</v>
      </c>
      <c r="U706" s="2">
        <f>'ZBud Extract Monthly'!H705</f>
        <v>31774.299999999996</v>
      </c>
      <c r="V706" s="2">
        <f>'ZBud Extract Monthly'!U705</f>
        <v>330.84</v>
      </c>
      <c r="W706" s="2">
        <f>'ZBud Extract Monthly'!O705</f>
        <v>287.45</v>
      </c>
      <c r="X706" s="2">
        <f>'ZBud Extract Monthly'!N705</f>
        <v>41.53</v>
      </c>
      <c r="Y706" s="2">
        <f>'Strm Hydr Analysis'!F709</f>
        <v>43243.576859504123</v>
      </c>
      <c r="Z706" s="2"/>
      <c r="AA706" s="2"/>
      <c r="AB706" s="2"/>
      <c r="AC706" s="2"/>
      <c r="AD706" s="2"/>
      <c r="AE706" s="2"/>
      <c r="AF706" s="2"/>
    </row>
    <row r="707" spans="2:32" x14ac:dyDescent="0.3">
      <c r="B707">
        <f t="shared" si="24"/>
        <v>2048</v>
      </c>
      <c r="C707">
        <f t="shared" si="25"/>
        <v>3</v>
      </c>
      <c r="D707">
        <f t="shared" si="26"/>
        <v>2048</v>
      </c>
      <c r="E707" s="2">
        <f>'Divs Extract'!D706+'ZBud Extract Monthly'!O706</f>
        <v>424.97845986984817</v>
      </c>
      <c r="F707" s="2">
        <f>'Strm Hydr Analysis'!D710</f>
        <v>39040.89917355372</v>
      </c>
      <c r="G707" s="2">
        <f>'Strm Hydr Analysis'!E710</f>
        <v>3307.4776859504159</v>
      </c>
      <c r="H707" s="2"/>
      <c r="I707" s="2"/>
      <c r="J707" s="2"/>
      <c r="K707" s="2">
        <f>'ZBud Extract Monthly'!C706</f>
        <v>15009.8</v>
      </c>
      <c r="L707" s="2">
        <f>'ZBud Extract Monthly'!K706</f>
        <v>300.89999999999998</v>
      </c>
      <c r="M707" s="2">
        <f>'ZBud Extract Monthly'!L706</f>
        <v>22.5</v>
      </c>
      <c r="N707" s="2">
        <f>'ZBud Extract Monthly'!M706</f>
        <v>0</v>
      </c>
      <c r="O707" s="2">
        <f>'ZBud Extract Monthly'!V706</f>
        <v>7005.36</v>
      </c>
      <c r="P707" s="2">
        <f>'ZBud Extract Monthly'!D706</f>
        <v>3431.9</v>
      </c>
      <c r="Q707" s="2">
        <f>'ZBud Extract Monthly'!E706</f>
        <v>1300.2</v>
      </c>
      <c r="R707" s="2">
        <f>'ZBud Extract Monthly'!F706</f>
        <v>526.20000000000005</v>
      </c>
      <c r="S707" s="2">
        <f>'ZBud Extract Monthly'!G706</f>
        <v>5906.1</v>
      </c>
      <c r="T707" s="2">
        <f>'NRL Extract'!D706</f>
        <v>1.8520000000000001</v>
      </c>
      <c r="U707" s="2">
        <f>'ZBud Extract Monthly'!H706</f>
        <v>15785</v>
      </c>
      <c r="V707" s="2">
        <f>'ZBud Extract Monthly'!U706</f>
        <v>51.34</v>
      </c>
      <c r="W707" s="2">
        <f>'ZBud Extract Monthly'!O706</f>
        <v>307.27</v>
      </c>
      <c r="X707" s="2">
        <f>'ZBud Extract Monthly'!N706</f>
        <v>51.55</v>
      </c>
      <c r="Y707" s="2">
        <f>'Strm Hydr Analysis'!F710</f>
        <v>42617.315702479325</v>
      </c>
      <c r="Z707" s="2"/>
      <c r="AA707" s="2"/>
      <c r="AB707" s="2"/>
      <c r="AC707" s="2"/>
      <c r="AD707" s="2"/>
      <c r="AE707" s="2"/>
      <c r="AF707" s="2"/>
    </row>
    <row r="708" spans="2:32" x14ac:dyDescent="0.3">
      <c r="B708">
        <f t="shared" si="24"/>
        <v>2048</v>
      </c>
      <c r="C708">
        <f t="shared" si="25"/>
        <v>4</v>
      </c>
      <c r="D708">
        <f t="shared" si="26"/>
        <v>2048</v>
      </c>
      <c r="E708" s="2">
        <f>'Divs Extract'!D707+'ZBud Extract Monthly'!O707</f>
        <v>433.90207650273226</v>
      </c>
      <c r="F708" s="2">
        <f>'Strm Hydr Analysis'!D711</f>
        <v>36549.738842975217</v>
      </c>
      <c r="G708" s="2">
        <f>'Strm Hydr Analysis'!E711</f>
        <v>1458.4066115702465</v>
      </c>
      <c r="H708" s="2"/>
      <c r="I708" s="2"/>
      <c r="J708" s="2"/>
      <c r="K708" s="2">
        <f>'ZBud Extract Monthly'!C707</f>
        <v>9317.1</v>
      </c>
      <c r="L708" s="2">
        <f>'ZBud Extract Monthly'!K707</f>
        <v>2691.5</v>
      </c>
      <c r="M708" s="2">
        <f>'ZBud Extract Monthly'!L707</f>
        <v>22.5</v>
      </c>
      <c r="N708" s="2">
        <f>'ZBud Extract Monthly'!M707</f>
        <v>0</v>
      </c>
      <c r="O708" s="2">
        <f>'ZBud Extract Monthly'!V707</f>
        <v>4064.22</v>
      </c>
      <c r="P708" s="2">
        <f>'ZBud Extract Monthly'!D707</f>
        <v>3478.9</v>
      </c>
      <c r="Q708" s="2">
        <f>'ZBud Extract Monthly'!E707</f>
        <v>1048.3</v>
      </c>
      <c r="R708" s="2">
        <f>'ZBud Extract Monthly'!F707</f>
        <v>635.6</v>
      </c>
      <c r="S708" s="2">
        <f>'ZBud Extract Monthly'!G707</f>
        <v>4222.3</v>
      </c>
      <c r="T708" s="2">
        <f>'NRL Extract'!D707</f>
        <v>1.8399999999999996</v>
      </c>
      <c r="U708" s="2">
        <f>'ZBud Extract Monthly'!H707</f>
        <v>1959.4</v>
      </c>
      <c r="V708" s="2">
        <f>'ZBud Extract Monthly'!U707</f>
        <v>80.42</v>
      </c>
      <c r="W708" s="2">
        <f>'ZBud Extract Monthly'!O707</f>
        <v>297.36</v>
      </c>
      <c r="X708" s="2">
        <f>'ZBud Extract Monthly'!N707</f>
        <v>73.88</v>
      </c>
      <c r="Y708" s="2">
        <f>'Strm Hydr Analysis'!F711</f>
        <v>38630.479338842975</v>
      </c>
      <c r="Z708" s="2"/>
      <c r="AA708" s="2"/>
      <c r="AB708" s="2"/>
      <c r="AC708" s="2"/>
      <c r="AD708" s="2"/>
      <c r="AE708" s="2"/>
      <c r="AF708" s="2"/>
    </row>
    <row r="709" spans="2:32" x14ac:dyDescent="0.3">
      <c r="B709">
        <f t="shared" si="24"/>
        <v>2048</v>
      </c>
      <c r="C709">
        <f t="shared" si="25"/>
        <v>5</v>
      </c>
      <c r="D709">
        <f t="shared" si="26"/>
        <v>2048</v>
      </c>
      <c r="E709" s="2">
        <f>'Divs Extract'!D708+'ZBud Extract Monthly'!O708</f>
        <v>499.28058201058195</v>
      </c>
      <c r="F709" s="2">
        <f>'Strm Hydr Analysis'!D712</f>
        <v>39203.365289256188</v>
      </c>
      <c r="G709" s="2">
        <f>'Strm Hydr Analysis'!E712</f>
        <v>1302.327272727272</v>
      </c>
      <c r="H709" s="2"/>
      <c r="I709" s="2"/>
      <c r="J709" s="2"/>
      <c r="K709" s="2">
        <f>'ZBud Extract Monthly'!C708</f>
        <v>5997.6</v>
      </c>
      <c r="L709" s="2">
        <f>'ZBud Extract Monthly'!K708</f>
        <v>5637.1</v>
      </c>
      <c r="M709" s="2">
        <f>'ZBud Extract Monthly'!L708</f>
        <v>35</v>
      </c>
      <c r="N709" s="2">
        <f>'ZBud Extract Monthly'!M708</f>
        <v>0</v>
      </c>
      <c r="O709" s="2">
        <f>'ZBud Extract Monthly'!V708</f>
        <v>4223.1099999999997</v>
      </c>
      <c r="P709" s="2">
        <f>'ZBud Extract Monthly'!D708</f>
        <v>5189.8</v>
      </c>
      <c r="Q709" s="2">
        <f>'ZBud Extract Monthly'!E708</f>
        <v>1246.0999999999999</v>
      </c>
      <c r="R709" s="2">
        <f>'ZBud Extract Monthly'!F708</f>
        <v>598.5</v>
      </c>
      <c r="S709" s="2">
        <f>'ZBud Extract Monthly'!G708</f>
        <v>3599.5</v>
      </c>
      <c r="T709" s="2">
        <f>'NRL Extract'!D708</f>
        <v>3.6099999999999994</v>
      </c>
      <c r="U709" s="2">
        <f>'ZBud Extract Monthly'!H708</f>
        <v>1727.4</v>
      </c>
      <c r="V709" s="2">
        <f>'ZBud Extract Monthly'!U708</f>
        <v>59.58</v>
      </c>
      <c r="W709" s="2">
        <f>'ZBud Extract Monthly'!O708</f>
        <v>307.27</v>
      </c>
      <c r="X709" s="2">
        <f>'ZBud Extract Monthly'!N708</f>
        <v>133.41</v>
      </c>
      <c r="Y709" s="2">
        <f>'Strm Hydr Analysis'!F712</f>
        <v>41074.889256198359</v>
      </c>
      <c r="Z709" s="2"/>
      <c r="AA709" s="2"/>
      <c r="AB709" s="2"/>
      <c r="AC709" s="2"/>
      <c r="AD709" s="2"/>
      <c r="AE709" s="2"/>
      <c r="AF709" s="2"/>
    </row>
    <row r="710" spans="2:32" x14ac:dyDescent="0.3">
      <c r="B710">
        <f t="shared" si="24"/>
        <v>2048</v>
      </c>
      <c r="C710">
        <f t="shared" si="25"/>
        <v>6</v>
      </c>
      <c r="D710">
        <f t="shared" si="26"/>
        <v>2048</v>
      </c>
      <c r="E710" s="2">
        <f>'Divs Extract'!D709+'ZBud Extract Monthly'!O709</f>
        <v>527.1714788243462</v>
      </c>
      <c r="F710" s="2">
        <f>'Strm Hydr Analysis'!D713</f>
        <v>37122.446280991739</v>
      </c>
      <c r="G710" s="2">
        <f>'Strm Hydr Analysis'!E713</f>
        <v>828.89256198347141</v>
      </c>
      <c r="H710" s="2"/>
      <c r="I710" s="2"/>
      <c r="J710" s="2"/>
      <c r="K710" s="2">
        <f>'ZBud Extract Monthly'!C709</f>
        <v>2186.8000000000002</v>
      </c>
      <c r="L710" s="2">
        <f>'ZBud Extract Monthly'!K709</f>
        <v>7471.5</v>
      </c>
      <c r="M710" s="2">
        <f>'ZBud Extract Monthly'!L709</f>
        <v>44</v>
      </c>
      <c r="N710" s="2">
        <f>'ZBud Extract Monthly'!M709</f>
        <v>950.6</v>
      </c>
      <c r="O710" s="2">
        <f>'ZBud Extract Monthly'!V709</f>
        <v>1938.46</v>
      </c>
      <c r="P710" s="2">
        <f>'ZBud Extract Monthly'!D709</f>
        <v>6911.8</v>
      </c>
      <c r="Q710" s="2">
        <f>'ZBud Extract Monthly'!E709</f>
        <v>832.5</v>
      </c>
      <c r="R710" s="2">
        <f>'ZBud Extract Monthly'!F709</f>
        <v>459.4</v>
      </c>
      <c r="S710" s="2">
        <f>'ZBud Extract Monthly'!G709</f>
        <v>2302</v>
      </c>
      <c r="T710" s="2">
        <f>'NRL Extract'!D709</f>
        <v>4.3419999999999987</v>
      </c>
      <c r="U710" s="2">
        <f>'ZBud Extract Monthly'!H709</f>
        <v>1532.9000000000003</v>
      </c>
      <c r="V710" s="2">
        <f>'ZBud Extract Monthly'!U709</f>
        <v>392.76</v>
      </c>
      <c r="W710" s="2">
        <f>'ZBud Extract Monthly'!O709</f>
        <v>297.36</v>
      </c>
      <c r="X710" s="2">
        <f>'ZBud Extract Monthly'!N709</f>
        <v>155.52000000000001</v>
      </c>
      <c r="Y710" s="2">
        <f>'Strm Hydr Analysis'!F713</f>
        <v>38729.930578512387</v>
      </c>
      <c r="Z710" s="2"/>
      <c r="AA710" s="2"/>
      <c r="AB710" s="2"/>
      <c r="AC710" s="2"/>
      <c r="AD710" s="2"/>
      <c r="AE710" s="2"/>
      <c r="AF710" s="2"/>
    </row>
    <row r="711" spans="2:32" x14ac:dyDescent="0.3">
      <c r="B711">
        <f t="shared" si="24"/>
        <v>2048</v>
      </c>
      <c r="C711">
        <f t="shared" si="25"/>
        <v>7</v>
      </c>
      <c r="D711">
        <f t="shared" si="26"/>
        <v>2048</v>
      </c>
      <c r="E711" s="2">
        <f>'Divs Extract'!D710+'ZBud Extract Monthly'!O710</f>
        <v>573.70229428848006</v>
      </c>
      <c r="F711" s="2">
        <f>'Strm Hydr Analysis'!D714</f>
        <v>38430.446280991739</v>
      </c>
      <c r="G711" s="2">
        <f>'Strm Hydr Analysis'!E714</f>
        <v>856.52231404958707</v>
      </c>
      <c r="H711" s="2"/>
      <c r="I711" s="2"/>
      <c r="J711" s="2"/>
      <c r="K711" s="2">
        <f>'ZBud Extract Monthly'!C710</f>
        <v>0</v>
      </c>
      <c r="L711" s="2">
        <f>'ZBud Extract Monthly'!K710</f>
        <v>7085.5</v>
      </c>
      <c r="M711" s="2">
        <f>'ZBud Extract Monthly'!L710</f>
        <v>62.9</v>
      </c>
      <c r="N711" s="2">
        <f>'ZBud Extract Monthly'!M710</f>
        <v>724.8</v>
      </c>
      <c r="O711" s="2">
        <f>'ZBud Extract Monthly'!V710</f>
        <v>1688.11</v>
      </c>
      <c r="P711" s="2">
        <f>'ZBud Extract Monthly'!D710</f>
        <v>5886.4000000000005</v>
      </c>
      <c r="Q711" s="2">
        <f>'ZBud Extract Monthly'!E710</f>
        <v>418.2</v>
      </c>
      <c r="R711" s="2">
        <f>'ZBud Extract Monthly'!F710</f>
        <v>650.29999999999995</v>
      </c>
      <c r="S711" s="2">
        <f>'ZBud Extract Monthly'!G710</f>
        <v>575.4</v>
      </c>
      <c r="T711" s="2">
        <f>'NRL Extract'!D710</f>
        <v>5.1890000000000001</v>
      </c>
      <c r="U711" s="2">
        <f>'ZBud Extract Monthly'!H710</f>
        <v>1502.4</v>
      </c>
      <c r="V711" s="2">
        <f>'ZBud Extract Monthly'!U710</f>
        <v>359.46</v>
      </c>
      <c r="W711" s="2">
        <f>'ZBud Extract Monthly'!O710</f>
        <v>307.27</v>
      </c>
      <c r="X711" s="2">
        <f>'ZBud Extract Monthly'!N710</f>
        <v>181.39</v>
      </c>
      <c r="Y711" s="2">
        <f>'Strm Hydr Analysis'!F714</f>
        <v>39882.981818181819</v>
      </c>
      <c r="Z711" s="2"/>
      <c r="AA711" s="2"/>
      <c r="AB711" s="2"/>
      <c r="AC711" s="2"/>
      <c r="AD711" s="2"/>
      <c r="AE711" s="2"/>
      <c r="AF711" s="2"/>
    </row>
    <row r="712" spans="2:32" x14ac:dyDescent="0.3">
      <c r="B712">
        <f t="shared" si="24"/>
        <v>2048</v>
      </c>
      <c r="C712">
        <f t="shared" si="25"/>
        <v>8</v>
      </c>
      <c r="D712">
        <f t="shared" si="26"/>
        <v>2048</v>
      </c>
      <c r="E712" s="2">
        <f>'Divs Extract'!D711+'ZBud Extract Monthly'!O711</f>
        <v>584.86983636735545</v>
      </c>
      <c r="F712" s="2">
        <f>'Strm Hydr Analysis'!D715</f>
        <v>38281.666115702479</v>
      </c>
      <c r="G712" s="2">
        <f>'Strm Hydr Analysis'!E715</f>
        <v>856.52231404958707</v>
      </c>
      <c r="H712" s="2"/>
      <c r="I712" s="2"/>
      <c r="J712" s="2"/>
      <c r="K712" s="2">
        <f>'ZBud Extract Monthly'!C711</f>
        <v>0</v>
      </c>
      <c r="L712" s="2">
        <f>'ZBud Extract Monthly'!K711</f>
        <v>5160.5</v>
      </c>
      <c r="M712" s="2">
        <f>'ZBud Extract Monthly'!L711</f>
        <v>78.2</v>
      </c>
      <c r="N712" s="2">
        <f>'ZBud Extract Monthly'!M711</f>
        <v>0</v>
      </c>
      <c r="O712" s="2">
        <f>'ZBud Extract Monthly'!V711</f>
        <v>1817.61</v>
      </c>
      <c r="P712" s="2">
        <f>'ZBud Extract Monthly'!D711</f>
        <v>4905.6000000000004</v>
      </c>
      <c r="Q712" s="2">
        <f>'ZBud Extract Monthly'!E711</f>
        <v>379.9</v>
      </c>
      <c r="R712" s="2">
        <f>'ZBud Extract Monthly'!F711</f>
        <v>493.9</v>
      </c>
      <c r="S712" s="2">
        <f>'ZBud Extract Monthly'!G711</f>
        <v>290.7</v>
      </c>
      <c r="T712" s="2">
        <f>'NRL Extract'!D711</f>
        <v>4.9120000000000008</v>
      </c>
      <c r="U712" s="2">
        <f>'ZBud Extract Monthly'!H711</f>
        <v>1325.7</v>
      </c>
      <c r="V712" s="2">
        <f>'ZBud Extract Monthly'!U711</f>
        <v>223.84</v>
      </c>
      <c r="W712" s="2">
        <f>'ZBud Extract Monthly'!O711</f>
        <v>307.27</v>
      </c>
      <c r="X712" s="2">
        <f>'ZBud Extract Monthly'!N711</f>
        <v>164.65</v>
      </c>
      <c r="Y712" s="2">
        <f>'Strm Hydr Analysis'!F715</f>
        <v>39663.451239669419</v>
      </c>
      <c r="Z712" s="2"/>
      <c r="AA712" s="2"/>
      <c r="AB712" s="2"/>
      <c r="AC712" s="2"/>
      <c r="AD712" s="2"/>
      <c r="AE712" s="2"/>
      <c r="AF712" s="2"/>
    </row>
    <row r="713" spans="2:32" x14ac:dyDescent="0.3">
      <c r="B713">
        <f t="shared" si="24"/>
        <v>2048</v>
      </c>
      <c r="C713">
        <f t="shared" si="25"/>
        <v>9</v>
      </c>
      <c r="D713">
        <f t="shared" si="26"/>
        <v>2048</v>
      </c>
      <c r="E713" s="2">
        <f>'Divs Extract'!D712+'ZBud Extract Monthly'!O712</f>
        <v>553.59519047619051</v>
      </c>
      <c r="F713" s="2">
        <f>'Strm Hydr Analysis'!D716</f>
        <v>37611.907438016526</v>
      </c>
      <c r="G713" s="2">
        <f>'Strm Hydr Analysis'!E716</f>
        <v>912.19834710743839</v>
      </c>
      <c r="H713" s="2"/>
      <c r="I713" s="2"/>
      <c r="J713" s="2"/>
      <c r="K713" s="2">
        <f>'ZBud Extract Monthly'!C712</f>
        <v>1116.7</v>
      </c>
      <c r="L713" s="2">
        <f>'ZBud Extract Monthly'!K712</f>
        <v>2955.2</v>
      </c>
      <c r="M713" s="2">
        <f>'ZBud Extract Monthly'!L712</f>
        <v>62.9</v>
      </c>
      <c r="N713" s="2">
        <f>'ZBud Extract Monthly'!M712</f>
        <v>1341</v>
      </c>
      <c r="O713" s="2">
        <f>'ZBud Extract Monthly'!V712</f>
        <v>2228.48</v>
      </c>
      <c r="P713" s="2">
        <f>'ZBud Extract Monthly'!D712</f>
        <v>3006</v>
      </c>
      <c r="Q713" s="2">
        <f>'ZBud Extract Monthly'!E712</f>
        <v>344.4</v>
      </c>
      <c r="R713" s="2">
        <f>'ZBud Extract Monthly'!F712</f>
        <v>335.9</v>
      </c>
      <c r="S713" s="2">
        <f>'ZBud Extract Monthly'!G712</f>
        <v>399</v>
      </c>
      <c r="T713" s="2">
        <f>'NRL Extract'!D712</f>
        <v>4.2219999999999986</v>
      </c>
      <c r="U713" s="2">
        <f>'ZBud Extract Monthly'!H712</f>
        <v>1131.8</v>
      </c>
      <c r="V713" s="2">
        <f>'ZBud Extract Monthly'!U712</f>
        <v>123.95</v>
      </c>
      <c r="W713" s="2">
        <f>'ZBud Extract Monthly'!O712</f>
        <v>297.36</v>
      </c>
      <c r="X713" s="2">
        <f>'ZBud Extract Monthly'!N712</f>
        <v>131.91</v>
      </c>
      <c r="Y713" s="2">
        <f>'Strm Hydr Analysis'!F716</f>
        <v>38904.158677685969</v>
      </c>
      <c r="Z713" s="2"/>
      <c r="AA713" s="2"/>
      <c r="AB713" s="2"/>
      <c r="AC713" s="2"/>
      <c r="AD713" s="2"/>
      <c r="AE713" s="2"/>
      <c r="AF713" s="2"/>
    </row>
    <row r="714" spans="2:32" x14ac:dyDescent="0.3">
      <c r="B714">
        <f t="shared" si="24"/>
        <v>2048</v>
      </c>
      <c r="C714">
        <f t="shared" si="25"/>
        <v>10</v>
      </c>
      <c r="D714">
        <f t="shared" si="26"/>
        <v>2049</v>
      </c>
      <c r="E714" s="2">
        <f>'Divs Extract'!D713+'ZBud Extract Monthly'!O713</f>
        <v>474.76466820099733</v>
      </c>
      <c r="F714" s="2">
        <f>'Strm Hydr Analysis'!D717</f>
        <v>38703.966942148771</v>
      </c>
      <c r="G714" s="2">
        <f>'Strm Hydr Analysis'!E717</f>
        <v>3426.2479338842963</v>
      </c>
      <c r="H714" s="2"/>
      <c r="I714" s="2"/>
      <c r="J714" s="2"/>
      <c r="K714" s="2">
        <f>'ZBud Extract Monthly'!C713</f>
        <v>15395.5</v>
      </c>
      <c r="L714" s="2">
        <f>'ZBud Extract Monthly'!K713</f>
        <v>1905.1</v>
      </c>
      <c r="M714" s="2">
        <f>'ZBud Extract Monthly'!L713</f>
        <v>44</v>
      </c>
      <c r="N714" s="2">
        <f>'ZBud Extract Monthly'!M713</f>
        <v>840.9</v>
      </c>
      <c r="O714" s="2">
        <f>'ZBud Extract Monthly'!V713</f>
        <v>2436.17</v>
      </c>
      <c r="P714" s="2">
        <f>'ZBud Extract Monthly'!D713</f>
        <v>1958</v>
      </c>
      <c r="Q714" s="2">
        <f>'ZBud Extract Monthly'!E713</f>
        <v>632.70000000000005</v>
      </c>
      <c r="R714" s="2">
        <f>'ZBud Extract Monthly'!F713</f>
        <v>252.6</v>
      </c>
      <c r="S714" s="2">
        <f>'ZBud Extract Monthly'!G713</f>
        <v>1267.2</v>
      </c>
      <c r="T714" s="2">
        <f>'NRL Extract'!D713</f>
        <v>2.6209999999999991</v>
      </c>
      <c r="U714" s="2">
        <f>'ZBud Extract Monthly'!H713</f>
        <v>2134.4</v>
      </c>
      <c r="V714" s="2">
        <f>'ZBud Extract Monthly'!U713</f>
        <v>158.84</v>
      </c>
      <c r="W714" s="2">
        <f>'ZBud Extract Monthly'!O713</f>
        <v>307.27</v>
      </c>
      <c r="X714" s="2">
        <f>'ZBud Extract Monthly'!N713</f>
        <v>89.14</v>
      </c>
      <c r="Y714" s="2">
        <f>'Strm Hydr Analysis'!F717</f>
        <v>40807.894214876047</v>
      </c>
      <c r="Z714" s="2"/>
      <c r="AA714" s="2"/>
      <c r="AB714" s="2"/>
      <c r="AC714" s="2"/>
      <c r="AD714" s="2"/>
      <c r="AE714" s="2"/>
      <c r="AF714" s="2"/>
    </row>
    <row r="715" spans="2:32" x14ac:dyDescent="0.3">
      <c r="B715">
        <f t="shared" si="24"/>
        <v>2048</v>
      </c>
      <c r="C715">
        <f t="shared" si="25"/>
        <v>11</v>
      </c>
      <c r="D715">
        <f t="shared" si="26"/>
        <v>2049</v>
      </c>
      <c r="E715" s="2">
        <f>'Divs Extract'!D714+'ZBud Extract Monthly'!O714</f>
        <v>399.12658137154563</v>
      </c>
      <c r="F715" s="2">
        <f>'Strm Hydr Analysis'!D718</f>
        <v>37774.413223140495</v>
      </c>
      <c r="G715" s="2">
        <f>'Strm Hydr Analysis'!E718</f>
        <v>851.0082644628103</v>
      </c>
      <c r="H715" s="2"/>
      <c r="I715" s="2"/>
      <c r="J715" s="2"/>
      <c r="K715" s="2">
        <f>'ZBud Extract Monthly'!C714</f>
        <v>2974.1000000000004</v>
      </c>
      <c r="L715" s="2">
        <f>'ZBud Extract Monthly'!K714</f>
        <v>473.59999999999997</v>
      </c>
      <c r="M715" s="2">
        <f>'ZBud Extract Monthly'!L714</f>
        <v>27.9</v>
      </c>
      <c r="N715" s="2">
        <f>'ZBud Extract Monthly'!M714</f>
        <v>828.4</v>
      </c>
      <c r="O715" s="2">
        <f>'ZBud Extract Monthly'!V714</f>
        <v>2706.93</v>
      </c>
      <c r="P715" s="2">
        <f>'ZBud Extract Monthly'!D714</f>
        <v>1538.3999999999999</v>
      </c>
      <c r="Q715" s="2">
        <f>'ZBud Extract Monthly'!E714</f>
        <v>672.8</v>
      </c>
      <c r="R715" s="2">
        <f>'ZBud Extract Monthly'!F714</f>
        <v>147.9</v>
      </c>
      <c r="S715" s="2">
        <f>'ZBud Extract Monthly'!G714</f>
        <v>2425.1</v>
      </c>
      <c r="T715" s="2">
        <f>'NRL Extract'!D714</f>
        <v>1.9629999999999996</v>
      </c>
      <c r="U715" s="2">
        <f>'ZBud Extract Monthly'!H714</f>
        <v>2596</v>
      </c>
      <c r="V715" s="2">
        <f>'ZBud Extract Monthly'!U714</f>
        <v>96.31</v>
      </c>
      <c r="W715" s="2">
        <f>'ZBud Extract Monthly'!O714</f>
        <v>297.36</v>
      </c>
      <c r="X715" s="2">
        <f>'ZBud Extract Monthly'!N714</f>
        <v>55.18</v>
      </c>
      <c r="Y715" s="2">
        <f>'Strm Hydr Analysis'!F718</f>
        <v>39220.978512396709</v>
      </c>
      <c r="Z715" s="2"/>
      <c r="AA715" s="2"/>
      <c r="AB715" s="2"/>
      <c r="AC715" s="2"/>
      <c r="AD715" s="2"/>
      <c r="AE715" s="2"/>
      <c r="AF715" s="2"/>
    </row>
    <row r="716" spans="2:32" x14ac:dyDescent="0.3">
      <c r="B716">
        <f t="shared" si="24"/>
        <v>2048</v>
      </c>
      <c r="C716">
        <f t="shared" si="25"/>
        <v>12</v>
      </c>
      <c r="D716">
        <f t="shared" si="26"/>
        <v>2049</v>
      </c>
      <c r="E716" s="2">
        <f>'Divs Extract'!D715+'ZBud Extract Monthly'!O715</f>
        <v>393.68379310344824</v>
      </c>
      <c r="F716" s="2">
        <f>'Strm Hydr Analysis'!D719</f>
        <v>38575.080991735551</v>
      </c>
      <c r="G716" s="2">
        <f>'Strm Hydr Analysis'!E719</f>
        <v>1350.2876033057837</v>
      </c>
      <c r="H716" s="2"/>
      <c r="I716" s="2"/>
      <c r="J716" s="2"/>
      <c r="K716" s="2">
        <f>'ZBud Extract Monthly'!C715</f>
        <v>4384.1000000000004</v>
      </c>
      <c r="L716" s="2">
        <f>'ZBud Extract Monthly'!K715</f>
        <v>480.5</v>
      </c>
      <c r="M716" s="2">
        <f>'ZBud Extract Monthly'!L715</f>
        <v>23.4</v>
      </c>
      <c r="N716" s="2">
        <f>'ZBud Extract Monthly'!M715</f>
        <v>797.1</v>
      </c>
      <c r="O716" s="2">
        <f>'ZBud Extract Monthly'!V715</f>
        <v>2680</v>
      </c>
      <c r="P716" s="2">
        <f>'ZBud Extract Monthly'!D715</f>
        <v>1418.3</v>
      </c>
      <c r="Q716" s="2">
        <f>'ZBud Extract Monthly'!E715</f>
        <v>621.9</v>
      </c>
      <c r="R716" s="2">
        <f>'ZBud Extract Monthly'!F715</f>
        <v>133.80000000000001</v>
      </c>
      <c r="S716" s="2">
        <f>'ZBud Extract Monthly'!G715</f>
        <v>2202.6</v>
      </c>
      <c r="T716" s="2">
        <f>'NRL Extract'!D715</f>
        <v>1.2530000000000003</v>
      </c>
      <c r="U716" s="2">
        <f>'ZBud Extract Monthly'!H715</f>
        <v>1897.4</v>
      </c>
      <c r="V716" s="2">
        <f>'ZBud Extract Monthly'!U715</f>
        <v>112.27</v>
      </c>
      <c r="W716" s="2">
        <f>'ZBud Extract Monthly'!O715</f>
        <v>307.27</v>
      </c>
      <c r="X716" s="2">
        <f>'ZBud Extract Monthly'!N715</f>
        <v>52.1</v>
      </c>
      <c r="Y716" s="2">
        <f>'Strm Hydr Analysis'!F719</f>
        <v>40060.700826446271</v>
      </c>
      <c r="Z716" s="2"/>
      <c r="AA716" s="2"/>
      <c r="AB716" s="2"/>
      <c r="AC716" s="2"/>
      <c r="AD716" s="2"/>
      <c r="AE716" s="2"/>
      <c r="AF716" s="2"/>
    </row>
    <row r="717" spans="2:32" x14ac:dyDescent="0.3">
      <c r="B717">
        <f t="shared" si="24"/>
        <v>2049</v>
      </c>
      <c r="C717">
        <f t="shared" si="25"/>
        <v>1</v>
      </c>
      <c r="D717">
        <f t="shared" si="26"/>
        <v>2049</v>
      </c>
      <c r="E717" s="2">
        <f>'Divs Extract'!D716+'ZBud Extract Monthly'!O716</f>
        <v>394.10636363636365</v>
      </c>
      <c r="F717" s="2">
        <f>'Strm Hydr Analysis'!D720</f>
        <v>38765.355371900834</v>
      </c>
      <c r="G717" s="2">
        <f>'Strm Hydr Analysis'!E720</f>
        <v>3768.8330578512409</v>
      </c>
      <c r="H717" s="2"/>
      <c r="I717" s="2"/>
      <c r="J717" s="2"/>
      <c r="K717" s="2">
        <f>'ZBud Extract Monthly'!C716</f>
        <v>25263</v>
      </c>
      <c r="L717" s="2">
        <f>'ZBud Extract Monthly'!K716</f>
        <v>1043.5999999999999</v>
      </c>
      <c r="M717" s="2">
        <f>'ZBud Extract Monthly'!L716</f>
        <v>18.899999999999999</v>
      </c>
      <c r="N717" s="2">
        <f>'ZBud Extract Monthly'!M716</f>
        <v>833.8</v>
      </c>
      <c r="O717" s="2">
        <f>'ZBud Extract Monthly'!V716</f>
        <v>3414.5</v>
      </c>
      <c r="P717" s="2">
        <f>'ZBud Extract Monthly'!D716</f>
        <v>1984</v>
      </c>
      <c r="Q717" s="2">
        <f>'ZBud Extract Monthly'!E716</f>
        <v>846.7</v>
      </c>
      <c r="R717" s="2">
        <f>'ZBud Extract Monthly'!F716</f>
        <v>182.1</v>
      </c>
      <c r="S717" s="2">
        <f>'ZBud Extract Monthly'!G716</f>
        <v>3057.9</v>
      </c>
      <c r="T717" s="2">
        <f>'NRL Extract'!D716</f>
        <v>1.5919999999999996</v>
      </c>
      <c r="U717" s="2">
        <f>'ZBud Extract Monthly'!H716</f>
        <v>8536.5</v>
      </c>
      <c r="V717" s="2">
        <f>'ZBud Extract Monthly'!U716</f>
        <v>145.83000000000001</v>
      </c>
      <c r="W717" s="2">
        <f>'ZBud Extract Monthly'!O716</f>
        <v>307.27</v>
      </c>
      <c r="X717" s="2">
        <f>'ZBud Extract Monthly'!N716</f>
        <v>46.19</v>
      </c>
      <c r="Y717" s="2">
        <f>'Strm Hydr Analysis'!F720</f>
        <v>41734.928925619846</v>
      </c>
      <c r="Z717" s="2"/>
      <c r="AA717" s="2"/>
      <c r="AB717" s="2"/>
      <c r="AC717" s="2"/>
      <c r="AD717" s="2"/>
      <c r="AE717" s="2"/>
      <c r="AF717" s="2"/>
    </row>
    <row r="718" spans="2:32" x14ac:dyDescent="0.3">
      <c r="B718">
        <f t="shared" si="24"/>
        <v>2049</v>
      </c>
      <c r="C718">
        <f t="shared" si="25"/>
        <v>2</v>
      </c>
      <c r="D718">
        <f t="shared" si="26"/>
        <v>2049</v>
      </c>
      <c r="E718" s="2">
        <f>'Divs Extract'!D717+'ZBud Extract Monthly'!O717</f>
        <v>352.83706521739128</v>
      </c>
      <c r="F718" s="2">
        <f>'Strm Hydr Analysis'!D721</f>
        <v>35200.006611570243</v>
      </c>
      <c r="G718" s="2">
        <f>'Strm Hydr Analysis'!E721</f>
        <v>4594.2347107438027</v>
      </c>
      <c r="H718" s="2"/>
      <c r="I718" s="2"/>
      <c r="J718" s="2"/>
      <c r="K718" s="2">
        <f>'ZBud Extract Monthly'!C717</f>
        <v>30875.100000000002</v>
      </c>
      <c r="L718" s="2">
        <f>'ZBud Extract Monthly'!K717</f>
        <v>146.29999999999998</v>
      </c>
      <c r="M718" s="2">
        <f>'ZBud Extract Monthly'!L717</f>
        <v>18.899999999999999</v>
      </c>
      <c r="N718" s="2">
        <f>'ZBud Extract Monthly'!M717</f>
        <v>0</v>
      </c>
      <c r="O718" s="2">
        <f>'ZBud Extract Monthly'!V717</f>
        <v>3945.77</v>
      </c>
      <c r="P718" s="2">
        <f>'ZBud Extract Monthly'!D717</f>
        <v>2419.3000000000002</v>
      </c>
      <c r="Q718" s="2">
        <f>'ZBud Extract Monthly'!E717</f>
        <v>1041.8</v>
      </c>
      <c r="R718" s="2">
        <f>'ZBud Extract Monthly'!F717</f>
        <v>229.6</v>
      </c>
      <c r="S718" s="2">
        <f>'ZBud Extract Monthly'!G717</f>
        <v>3874.1</v>
      </c>
      <c r="T718" s="2">
        <f>'NRL Extract'!D717</f>
        <v>1.1100000000000003</v>
      </c>
      <c r="U718" s="2">
        <f>'ZBud Extract Monthly'!H717</f>
        <v>15656.800000000001</v>
      </c>
      <c r="V718" s="2">
        <f>'ZBud Extract Monthly'!U717</f>
        <v>137.62</v>
      </c>
      <c r="W718" s="2">
        <f>'ZBud Extract Monthly'!O717</f>
        <v>277.52999999999997</v>
      </c>
      <c r="X718" s="2">
        <f>'ZBud Extract Monthly'!N717</f>
        <v>40.83</v>
      </c>
      <c r="Y718" s="2">
        <f>'Strm Hydr Analysis'!F721</f>
        <v>38990.221487603325</v>
      </c>
      <c r="Z718" s="2"/>
      <c r="AA718" s="2"/>
      <c r="AB718" s="2"/>
      <c r="AC718" s="2"/>
      <c r="AD718" s="2"/>
      <c r="AE718" s="2"/>
      <c r="AF718" s="2"/>
    </row>
    <row r="719" spans="2:32" x14ac:dyDescent="0.3">
      <c r="B719">
        <f t="shared" si="24"/>
        <v>2049</v>
      </c>
      <c r="C719">
        <f t="shared" si="25"/>
        <v>3</v>
      </c>
      <c r="D719">
        <f t="shared" si="26"/>
        <v>2049</v>
      </c>
      <c r="E719" s="2">
        <f>'Divs Extract'!D718+'ZBud Extract Monthly'!O718</f>
        <v>424.87802603036874</v>
      </c>
      <c r="F719" s="2">
        <f>'Strm Hydr Analysis'!D722</f>
        <v>38701.904132231408</v>
      </c>
      <c r="G719" s="2">
        <f>'Strm Hydr Analysis'!E722</f>
        <v>1917.7388429752039</v>
      </c>
      <c r="H719" s="2"/>
      <c r="I719" s="2"/>
      <c r="J719" s="2"/>
      <c r="K719" s="2">
        <f>'ZBud Extract Monthly'!C718</f>
        <v>10617.9</v>
      </c>
      <c r="L719" s="2">
        <f>'ZBud Extract Monthly'!K718</f>
        <v>549.20000000000005</v>
      </c>
      <c r="M719" s="2">
        <f>'ZBud Extract Monthly'!L718</f>
        <v>22.5</v>
      </c>
      <c r="N719" s="2">
        <f>'ZBud Extract Monthly'!M718</f>
        <v>0</v>
      </c>
      <c r="O719" s="2">
        <f>'ZBud Extract Monthly'!V718</f>
        <v>4773.8100000000004</v>
      </c>
      <c r="P719" s="2">
        <f>'ZBud Extract Monthly'!D718</f>
        <v>3430.3</v>
      </c>
      <c r="Q719" s="2">
        <f>'ZBud Extract Monthly'!E718</f>
        <v>1295.4000000000001</v>
      </c>
      <c r="R719" s="2">
        <f>'ZBud Extract Monthly'!F718</f>
        <v>526</v>
      </c>
      <c r="S719" s="2">
        <f>'ZBud Extract Monthly'!G718</f>
        <v>5853.4</v>
      </c>
      <c r="T719" s="2">
        <f>'NRL Extract'!D718</f>
        <v>1.8520000000000001</v>
      </c>
      <c r="U719" s="2">
        <f>'ZBud Extract Monthly'!H718</f>
        <v>9569</v>
      </c>
      <c r="V719" s="2">
        <f>'ZBud Extract Monthly'!U718</f>
        <v>76.08</v>
      </c>
      <c r="W719" s="2">
        <f>'ZBud Extract Monthly'!O718</f>
        <v>307.27</v>
      </c>
      <c r="X719" s="2">
        <f>'ZBud Extract Monthly'!N718</f>
        <v>51.55</v>
      </c>
      <c r="Y719" s="2">
        <f>'Strm Hydr Analysis'!F722</f>
        <v>41186.201652892574</v>
      </c>
      <c r="Z719" s="2"/>
      <c r="AA719" s="2"/>
      <c r="AB719" s="2"/>
      <c r="AC719" s="2"/>
      <c r="AD719" s="2"/>
      <c r="AE719" s="2"/>
      <c r="AF719" s="2"/>
    </row>
    <row r="720" spans="2:32" x14ac:dyDescent="0.3">
      <c r="B720">
        <f t="shared" si="24"/>
        <v>2049</v>
      </c>
      <c r="C720">
        <f t="shared" si="25"/>
        <v>4</v>
      </c>
      <c r="D720">
        <f t="shared" si="26"/>
        <v>2049</v>
      </c>
      <c r="E720" s="2">
        <f>'Divs Extract'!D719+'ZBud Extract Monthly'!O719</f>
        <v>435.43536865101038</v>
      </c>
      <c r="F720" s="2">
        <f>'Strm Hydr Analysis'!D723</f>
        <v>37570.314049586785</v>
      </c>
      <c r="G720" s="2">
        <f>'Strm Hydr Analysis'!E723</f>
        <v>1961.2760330578499</v>
      </c>
      <c r="H720" s="2"/>
      <c r="I720" s="2"/>
      <c r="J720" s="2"/>
      <c r="K720" s="2">
        <f>'ZBud Extract Monthly'!C719</f>
        <v>10455.200000000001</v>
      </c>
      <c r="L720" s="2">
        <f>'ZBud Extract Monthly'!K719</f>
        <v>1975.6</v>
      </c>
      <c r="M720" s="2">
        <f>'ZBud Extract Monthly'!L719</f>
        <v>22.5</v>
      </c>
      <c r="N720" s="2">
        <f>'ZBud Extract Monthly'!M719</f>
        <v>0</v>
      </c>
      <c r="O720" s="2">
        <f>'ZBud Extract Monthly'!V719</f>
        <v>3599.92</v>
      </c>
      <c r="P720" s="2">
        <f>'ZBud Extract Monthly'!D719</f>
        <v>3374.5</v>
      </c>
      <c r="Q720" s="2">
        <f>'ZBud Extract Monthly'!E719</f>
        <v>1237.9000000000001</v>
      </c>
      <c r="R720" s="2">
        <f>'ZBud Extract Monthly'!F719</f>
        <v>597.29999999999995</v>
      </c>
      <c r="S720" s="2">
        <f>'ZBud Extract Monthly'!G719</f>
        <v>4415.3999999999996</v>
      </c>
      <c r="T720" s="2">
        <f>'NRL Extract'!D719</f>
        <v>1.8399999999999996</v>
      </c>
      <c r="U720" s="2">
        <f>'ZBud Extract Monthly'!H719</f>
        <v>1777.2</v>
      </c>
      <c r="V720" s="2">
        <f>'ZBud Extract Monthly'!U719</f>
        <v>77.25</v>
      </c>
      <c r="W720" s="2">
        <f>'ZBud Extract Monthly'!O719</f>
        <v>297.36</v>
      </c>
      <c r="X720" s="2">
        <f>'ZBud Extract Monthly'!N719</f>
        <v>73.88</v>
      </c>
      <c r="Y720" s="2">
        <f>'Strm Hydr Analysis'!F723</f>
        <v>39437.276033057853</v>
      </c>
      <c r="Z720" s="2"/>
      <c r="AA720" s="2"/>
      <c r="AB720" s="2"/>
      <c r="AC720" s="2"/>
      <c r="AD720" s="2"/>
      <c r="AE720" s="2"/>
      <c r="AF720" s="2"/>
    </row>
    <row r="721" spans="2:32" x14ac:dyDescent="0.3">
      <c r="B721">
        <f t="shared" si="24"/>
        <v>2049</v>
      </c>
      <c r="C721">
        <f t="shared" si="25"/>
        <v>5</v>
      </c>
      <c r="D721">
        <f t="shared" si="26"/>
        <v>2049</v>
      </c>
      <c r="E721" s="2">
        <f>'Divs Extract'!D720+'ZBud Extract Monthly'!O720</f>
        <v>502.04115812917587</v>
      </c>
      <c r="F721" s="2">
        <f>'Strm Hydr Analysis'!D724</f>
        <v>38081.633057851242</v>
      </c>
      <c r="G721" s="2">
        <f>'Strm Hydr Analysis'!E724</f>
        <v>856.52231404958707</v>
      </c>
      <c r="H721" s="2"/>
      <c r="I721" s="2"/>
      <c r="J721" s="2"/>
      <c r="K721" s="2">
        <f>'ZBud Extract Monthly'!C720</f>
        <v>0</v>
      </c>
      <c r="L721" s="2">
        <f>'ZBud Extract Monthly'!K720</f>
        <v>7994.6</v>
      </c>
      <c r="M721" s="2">
        <f>'ZBud Extract Monthly'!L720</f>
        <v>35</v>
      </c>
      <c r="N721" s="2">
        <f>'ZBud Extract Monthly'!M720</f>
        <v>0</v>
      </c>
      <c r="O721" s="2">
        <f>'ZBud Extract Monthly'!V720</f>
        <v>2216.42</v>
      </c>
      <c r="P721" s="2">
        <f>'ZBud Extract Monthly'!D720</f>
        <v>6481.7000000000007</v>
      </c>
      <c r="Q721" s="2">
        <f>'ZBud Extract Monthly'!E720</f>
        <v>765</v>
      </c>
      <c r="R721" s="2">
        <f>'ZBud Extract Monthly'!F720</f>
        <v>511.7</v>
      </c>
      <c r="S721" s="2">
        <f>'ZBud Extract Monthly'!G720</f>
        <v>2622</v>
      </c>
      <c r="T721" s="2">
        <f>'NRL Extract'!D720</f>
        <v>3.6099999999999994</v>
      </c>
      <c r="U721" s="2">
        <f>'ZBud Extract Monthly'!H720</f>
        <v>1507</v>
      </c>
      <c r="V721" s="2">
        <f>'ZBud Extract Monthly'!U720</f>
        <v>146.16</v>
      </c>
      <c r="W721" s="2">
        <f>'ZBud Extract Monthly'!O720</f>
        <v>307.27</v>
      </c>
      <c r="X721" s="2">
        <f>'ZBud Extract Monthly'!N720</f>
        <v>133.41</v>
      </c>
      <c r="Y721" s="2">
        <f>'Strm Hydr Analysis'!F724</f>
        <v>39425.514049586774</v>
      </c>
      <c r="Z721" s="2"/>
      <c r="AA721" s="2"/>
      <c r="AB721" s="2"/>
      <c r="AC721" s="2"/>
      <c r="AD721" s="2"/>
      <c r="AE721" s="2"/>
      <c r="AF721" s="2"/>
    </row>
    <row r="722" spans="2:32" x14ac:dyDescent="0.3">
      <c r="B722">
        <f t="shared" si="24"/>
        <v>2049</v>
      </c>
      <c r="C722">
        <f t="shared" si="25"/>
        <v>6</v>
      </c>
      <c r="D722">
        <f t="shared" si="26"/>
        <v>2049</v>
      </c>
      <c r="E722" s="2">
        <f>'Divs Extract'!D721+'ZBud Extract Monthly'!O721</f>
        <v>530.68848877574624</v>
      </c>
      <c r="F722" s="2">
        <f>'Strm Hydr Analysis'!D725</f>
        <v>37177.943801652902</v>
      </c>
      <c r="G722" s="2">
        <f>'Strm Hydr Analysis'!E725</f>
        <v>828.89256198347141</v>
      </c>
      <c r="H722" s="2"/>
      <c r="I722" s="2"/>
      <c r="J722" s="2"/>
      <c r="K722" s="2">
        <f>'ZBud Extract Monthly'!C721</f>
        <v>360.7</v>
      </c>
      <c r="L722" s="2">
        <f>'ZBud Extract Monthly'!K721</f>
        <v>7325</v>
      </c>
      <c r="M722" s="2">
        <f>'ZBud Extract Monthly'!L721</f>
        <v>44</v>
      </c>
      <c r="N722" s="2">
        <f>'ZBud Extract Monthly'!M721</f>
        <v>1002.9</v>
      </c>
      <c r="O722" s="2">
        <f>'ZBud Extract Monthly'!V721</f>
        <v>1647.97</v>
      </c>
      <c r="P722" s="2">
        <f>'ZBud Extract Monthly'!D721</f>
        <v>6250.7999999999993</v>
      </c>
      <c r="Q722" s="2">
        <f>'ZBud Extract Monthly'!E721</f>
        <v>328.7</v>
      </c>
      <c r="R722" s="2">
        <f>'ZBud Extract Monthly'!F721</f>
        <v>381.3</v>
      </c>
      <c r="S722" s="2">
        <f>'ZBud Extract Monthly'!G721</f>
        <v>632.70000000000005</v>
      </c>
      <c r="T722" s="2">
        <f>'NRL Extract'!D721</f>
        <v>4.3419999999999987</v>
      </c>
      <c r="U722" s="2">
        <f>'ZBud Extract Monthly'!H721</f>
        <v>1431.6</v>
      </c>
      <c r="V722" s="2">
        <f>'ZBud Extract Monthly'!U721</f>
        <v>278.73</v>
      </c>
      <c r="W722" s="2">
        <f>'ZBud Extract Monthly'!O721</f>
        <v>297.36</v>
      </c>
      <c r="X722" s="2">
        <f>'ZBud Extract Monthly'!N721</f>
        <v>155.52000000000001</v>
      </c>
      <c r="Y722" s="2">
        <f>'Strm Hydr Analysis'!F725</f>
        <v>38412.357024793375</v>
      </c>
      <c r="Z722" s="2"/>
      <c r="AA722" s="2"/>
      <c r="AB722" s="2"/>
      <c r="AC722" s="2"/>
      <c r="AD722" s="2"/>
      <c r="AE722" s="2"/>
      <c r="AF722" s="2"/>
    </row>
    <row r="723" spans="2:32" x14ac:dyDescent="0.3">
      <c r="B723">
        <f t="shared" si="24"/>
        <v>2049</v>
      </c>
      <c r="C723">
        <f t="shared" si="25"/>
        <v>7</v>
      </c>
      <c r="D723">
        <f t="shared" si="26"/>
        <v>2049</v>
      </c>
      <c r="E723" s="2">
        <f>'Divs Extract'!D722+'ZBud Extract Monthly'!O722</f>
        <v>577.77325329202154</v>
      </c>
      <c r="F723" s="2">
        <f>'Strm Hydr Analysis'!D726</f>
        <v>43642.770247933899</v>
      </c>
      <c r="G723" s="2">
        <f>'Strm Hydr Analysis'!E726</f>
        <v>856.52231404958707</v>
      </c>
      <c r="H723" s="2"/>
      <c r="I723" s="2"/>
      <c r="J723" s="2"/>
      <c r="K723" s="2">
        <f>'ZBud Extract Monthly'!C722</f>
        <v>0</v>
      </c>
      <c r="L723" s="2">
        <f>'ZBud Extract Monthly'!K722</f>
        <v>7661.7</v>
      </c>
      <c r="M723" s="2">
        <f>'ZBud Extract Monthly'!L722</f>
        <v>62.9</v>
      </c>
      <c r="N723" s="2">
        <f>'ZBud Extract Monthly'!M722</f>
        <v>731.3</v>
      </c>
      <c r="O723" s="2">
        <f>'ZBud Extract Monthly'!V722</f>
        <v>1419.68</v>
      </c>
      <c r="P723" s="2">
        <f>'ZBud Extract Monthly'!D722</f>
        <v>6073.6</v>
      </c>
      <c r="Q723" s="2">
        <f>'ZBud Extract Monthly'!E722</f>
        <v>398.9</v>
      </c>
      <c r="R723" s="2">
        <f>'ZBud Extract Monthly'!F722</f>
        <v>682.7</v>
      </c>
      <c r="S723" s="2">
        <f>'ZBud Extract Monthly'!G722</f>
        <v>250.5</v>
      </c>
      <c r="T723" s="2">
        <f>'NRL Extract'!D722</f>
        <v>5.1890000000000001</v>
      </c>
      <c r="U723" s="2">
        <f>'ZBud Extract Monthly'!H722</f>
        <v>1519.9</v>
      </c>
      <c r="V723" s="2">
        <f>'ZBud Extract Monthly'!U722</f>
        <v>351.68</v>
      </c>
      <c r="W723" s="2">
        <f>'ZBud Extract Monthly'!O722</f>
        <v>307.27</v>
      </c>
      <c r="X723" s="2">
        <f>'ZBud Extract Monthly'!N722</f>
        <v>181.39</v>
      </c>
      <c r="Y723" s="2">
        <f>'Strm Hydr Analysis'!F726</f>
        <v>44860.204958677685</v>
      </c>
      <c r="Z723" s="2"/>
      <c r="AA723" s="2"/>
      <c r="AB723" s="2"/>
      <c r="AC723" s="2"/>
      <c r="AD723" s="2"/>
      <c r="AE723" s="2"/>
      <c r="AF723" s="2"/>
    </row>
    <row r="724" spans="2:32" x14ac:dyDescent="0.3">
      <c r="B724">
        <f t="shared" si="24"/>
        <v>2049</v>
      </c>
      <c r="C724">
        <f t="shared" si="25"/>
        <v>8</v>
      </c>
      <c r="D724">
        <f t="shared" si="26"/>
        <v>2049</v>
      </c>
      <c r="E724" s="2">
        <f>'Divs Extract'!D723+'ZBud Extract Monthly'!O723</f>
        <v>577.2440536116228</v>
      </c>
      <c r="F724" s="2">
        <f>'Strm Hydr Analysis'!D727</f>
        <v>41262.545454545463</v>
      </c>
      <c r="G724" s="2">
        <f>'Strm Hydr Analysis'!E727</f>
        <v>856.52231404958707</v>
      </c>
      <c r="H724" s="2"/>
      <c r="I724" s="2"/>
      <c r="J724" s="2"/>
      <c r="K724" s="2">
        <f>'ZBud Extract Monthly'!C723</f>
        <v>0</v>
      </c>
      <c r="L724" s="2">
        <f>'ZBud Extract Monthly'!K723</f>
        <v>5545.5</v>
      </c>
      <c r="M724" s="2">
        <f>'ZBud Extract Monthly'!L723</f>
        <v>78.2</v>
      </c>
      <c r="N724" s="2">
        <f>'ZBud Extract Monthly'!M723</f>
        <v>0</v>
      </c>
      <c r="O724" s="2">
        <f>'ZBud Extract Monthly'!V723</f>
        <v>1366.56</v>
      </c>
      <c r="P724" s="2">
        <f>'ZBud Extract Monthly'!D723</f>
        <v>5065.2</v>
      </c>
      <c r="Q724" s="2">
        <f>'ZBud Extract Monthly'!E723</f>
        <v>390.3</v>
      </c>
      <c r="R724" s="2">
        <f>'ZBud Extract Monthly'!F723</f>
        <v>494.7</v>
      </c>
      <c r="S724" s="2">
        <f>'ZBud Extract Monthly'!G723</f>
        <v>117.8</v>
      </c>
      <c r="T724" s="2">
        <f>'NRL Extract'!D723</f>
        <v>4.9120000000000008</v>
      </c>
      <c r="U724" s="2">
        <f>'ZBud Extract Monthly'!H723</f>
        <v>1367.7</v>
      </c>
      <c r="V724" s="2">
        <f>'ZBud Extract Monthly'!U723</f>
        <v>391.3</v>
      </c>
      <c r="W724" s="2">
        <f>'ZBud Extract Monthly'!O723</f>
        <v>307.27</v>
      </c>
      <c r="X724" s="2">
        <f>'ZBud Extract Monthly'!N723</f>
        <v>164.65</v>
      </c>
      <c r="Y724" s="2">
        <f>'Strm Hydr Analysis'!F727</f>
        <v>42451.715702479341</v>
      </c>
      <c r="Z724" s="2"/>
      <c r="AA724" s="2"/>
      <c r="AB724" s="2"/>
      <c r="AC724" s="2"/>
      <c r="AD724" s="2"/>
      <c r="AE724" s="2"/>
      <c r="AF724" s="2"/>
    </row>
    <row r="725" spans="2:32" x14ac:dyDescent="0.3">
      <c r="B725">
        <f t="shared" si="24"/>
        <v>2049</v>
      </c>
      <c r="C725">
        <f t="shared" si="25"/>
        <v>9</v>
      </c>
      <c r="D725">
        <f t="shared" si="26"/>
        <v>2049</v>
      </c>
      <c r="E725" s="2">
        <f>'Divs Extract'!D724+'ZBud Extract Monthly'!O724</f>
        <v>541.87621042608907</v>
      </c>
      <c r="F725" s="2">
        <f>'Strm Hydr Analysis'!D728</f>
        <v>37661.514049586789</v>
      </c>
      <c r="G725" s="2">
        <f>'Strm Hydr Analysis'!E728</f>
        <v>909.02479338843011</v>
      </c>
      <c r="H725" s="2"/>
      <c r="I725" s="2"/>
      <c r="J725" s="2"/>
      <c r="K725" s="2">
        <f>'ZBud Extract Monthly'!C724</f>
        <v>1085</v>
      </c>
      <c r="L725" s="2">
        <f>'ZBud Extract Monthly'!K724</f>
        <v>2694.4</v>
      </c>
      <c r="M725" s="2">
        <f>'ZBud Extract Monthly'!L724</f>
        <v>62.9</v>
      </c>
      <c r="N725" s="2">
        <f>'ZBud Extract Monthly'!M724</f>
        <v>1318.2</v>
      </c>
      <c r="O725" s="2">
        <f>'ZBud Extract Monthly'!V724</f>
        <v>1446.66</v>
      </c>
      <c r="P725" s="2">
        <f>'ZBud Extract Monthly'!D724</f>
        <v>2931.2</v>
      </c>
      <c r="Q725" s="2">
        <f>'ZBud Extract Monthly'!E724</f>
        <v>296.2</v>
      </c>
      <c r="R725" s="2">
        <f>'ZBud Extract Monthly'!F724</f>
        <v>285.3</v>
      </c>
      <c r="S725" s="2">
        <f>'ZBud Extract Monthly'!G724</f>
        <v>129.19999999999999</v>
      </c>
      <c r="T725" s="2">
        <f>'NRL Extract'!D724</f>
        <v>4.2219999999999986</v>
      </c>
      <c r="U725" s="2">
        <f>'ZBud Extract Monthly'!H724</f>
        <v>1018.5000000000001</v>
      </c>
      <c r="V725" s="2">
        <f>'ZBud Extract Monthly'!U724</f>
        <v>236.86</v>
      </c>
      <c r="W725" s="2">
        <f>'ZBud Extract Monthly'!O724</f>
        <v>297.36</v>
      </c>
      <c r="X725" s="2">
        <f>'ZBud Extract Monthly'!N724</f>
        <v>131.91</v>
      </c>
      <c r="Y725" s="2">
        <f>'Strm Hydr Analysis'!F728</f>
        <v>38770.294214876041</v>
      </c>
      <c r="Z725" s="2"/>
      <c r="AA725" s="2"/>
      <c r="AB725" s="2"/>
      <c r="AC725" s="2"/>
      <c r="AD725" s="2"/>
      <c r="AE725" s="2"/>
      <c r="AF725" s="2"/>
    </row>
    <row r="726" spans="2:32" x14ac:dyDescent="0.3">
      <c r="B726">
        <f t="shared" si="24"/>
        <v>2049</v>
      </c>
      <c r="C726">
        <f t="shared" si="25"/>
        <v>10</v>
      </c>
      <c r="D726">
        <f t="shared" si="26"/>
        <v>2050</v>
      </c>
      <c r="E726" s="2">
        <f>'Divs Extract'!D725+'ZBud Extract Monthly'!O725</f>
        <v>478.61988496932514</v>
      </c>
      <c r="F726" s="2">
        <f>'Strm Hydr Analysis'!D729</f>
        <v>38608.859504132219</v>
      </c>
      <c r="G726" s="2">
        <f>'Strm Hydr Analysis'!E729</f>
        <v>1613.434710743802</v>
      </c>
      <c r="H726" s="2"/>
      <c r="I726" s="2"/>
      <c r="J726" s="2"/>
      <c r="K726" s="2">
        <f>'ZBud Extract Monthly'!C725</f>
        <v>3686.7</v>
      </c>
      <c r="L726" s="2">
        <f>'ZBud Extract Monthly'!K725</f>
        <v>3790.1</v>
      </c>
      <c r="M726" s="2">
        <f>'ZBud Extract Monthly'!L725</f>
        <v>44</v>
      </c>
      <c r="N726" s="2">
        <f>'ZBud Extract Monthly'!M725</f>
        <v>987.2</v>
      </c>
      <c r="O726" s="2">
        <f>'ZBud Extract Monthly'!V725</f>
        <v>1433.52</v>
      </c>
      <c r="P726" s="2">
        <f>'ZBud Extract Monthly'!D725</f>
        <v>2297.9</v>
      </c>
      <c r="Q726" s="2">
        <f>'ZBud Extract Monthly'!E725</f>
        <v>372</v>
      </c>
      <c r="R726" s="2">
        <f>'ZBud Extract Monthly'!F725</f>
        <v>338.8</v>
      </c>
      <c r="S726" s="2">
        <f>'ZBud Extract Monthly'!G725</f>
        <v>337.3</v>
      </c>
      <c r="T726" s="2">
        <f>'NRL Extract'!D725</f>
        <v>2.6209999999999991</v>
      </c>
      <c r="U726" s="2">
        <f>'ZBud Extract Monthly'!H725</f>
        <v>1462.5</v>
      </c>
      <c r="V726" s="2">
        <f>'ZBud Extract Monthly'!U725</f>
        <v>267.76</v>
      </c>
      <c r="W726" s="2">
        <f>'ZBud Extract Monthly'!O725</f>
        <v>307.27</v>
      </c>
      <c r="X726" s="2">
        <f>'ZBud Extract Monthly'!N725</f>
        <v>89.14</v>
      </c>
      <c r="Y726" s="2">
        <f>'Strm Hydr Analysis'!F729</f>
        <v>39715.378512396695</v>
      </c>
      <c r="Z726" s="2"/>
      <c r="AA726" s="2"/>
      <c r="AB726" s="2"/>
      <c r="AC726" s="2"/>
      <c r="AD726" s="2"/>
      <c r="AE726" s="2"/>
      <c r="AF726" s="2"/>
    </row>
    <row r="727" spans="2:32" x14ac:dyDescent="0.3">
      <c r="B727">
        <f t="shared" si="24"/>
        <v>2049</v>
      </c>
      <c r="C727">
        <f t="shared" si="25"/>
        <v>11</v>
      </c>
      <c r="D727">
        <f t="shared" si="26"/>
        <v>2050</v>
      </c>
      <c r="E727" s="2">
        <f>'Divs Extract'!D726+'ZBud Extract Monthly'!O726</f>
        <v>401.2362538382805</v>
      </c>
      <c r="F727" s="2">
        <f>'Strm Hydr Analysis'!D730</f>
        <v>37451.444628099176</v>
      </c>
      <c r="G727" s="2">
        <f>'Strm Hydr Analysis'!E730</f>
        <v>6391.1008264462807</v>
      </c>
      <c r="H727" s="2"/>
      <c r="I727" s="2"/>
      <c r="J727" s="2"/>
      <c r="K727" s="2">
        <f>'ZBud Extract Monthly'!C726</f>
        <v>26187.599999999999</v>
      </c>
      <c r="L727" s="2">
        <f>'ZBud Extract Monthly'!K726</f>
        <v>443.8</v>
      </c>
      <c r="M727" s="2">
        <f>'ZBud Extract Monthly'!L726</f>
        <v>27.9</v>
      </c>
      <c r="N727" s="2">
        <f>'ZBud Extract Monthly'!M726</f>
        <v>776.1</v>
      </c>
      <c r="O727" s="2">
        <f>'ZBud Extract Monthly'!V726</f>
        <v>2377.04</v>
      </c>
      <c r="P727" s="2">
        <f>'ZBud Extract Monthly'!D726</f>
        <v>1513</v>
      </c>
      <c r="Q727" s="2">
        <f>'ZBud Extract Monthly'!E726</f>
        <v>535.4</v>
      </c>
      <c r="R727" s="2">
        <f>'ZBud Extract Monthly'!F726</f>
        <v>155</v>
      </c>
      <c r="S727" s="2">
        <f>'ZBud Extract Monthly'!G726</f>
        <v>1896.3</v>
      </c>
      <c r="T727" s="2">
        <f>'NRL Extract'!D726</f>
        <v>1.9629999999999996</v>
      </c>
      <c r="U727" s="2">
        <f>'ZBud Extract Monthly'!H726</f>
        <v>7577.7</v>
      </c>
      <c r="V727" s="2">
        <f>'ZBud Extract Monthly'!U726</f>
        <v>216.35</v>
      </c>
      <c r="W727" s="2">
        <f>'ZBud Extract Monthly'!O726</f>
        <v>297.36</v>
      </c>
      <c r="X727" s="2">
        <f>'ZBud Extract Monthly'!N726</f>
        <v>55.18</v>
      </c>
      <c r="Y727" s="2">
        <f>'Strm Hydr Analysis'!F730</f>
        <v>40131.828099173545</v>
      </c>
      <c r="Z727" s="2"/>
      <c r="AA727" s="2"/>
      <c r="AB727" s="2"/>
      <c r="AC727" s="2"/>
      <c r="AD727" s="2"/>
      <c r="AE727" s="2"/>
      <c r="AF727" s="2"/>
    </row>
    <row r="728" spans="2:32" x14ac:dyDescent="0.3">
      <c r="B728">
        <f t="shared" si="24"/>
        <v>2049</v>
      </c>
      <c r="C728">
        <f t="shared" si="25"/>
        <v>12</v>
      </c>
      <c r="D728">
        <f t="shared" si="26"/>
        <v>2050</v>
      </c>
      <c r="E728" s="2">
        <f>'Divs Extract'!D727+'ZBud Extract Monthly'!O727</f>
        <v>392.4458426966292</v>
      </c>
      <c r="F728" s="2">
        <f>'Strm Hydr Analysis'!D731</f>
        <v>38291.722314049584</v>
      </c>
      <c r="G728" s="2">
        <f>'Strm Hydr Analysis'!E731</f>
        <v>10037.335537190083</v>
      </c>
      <c r="H728" s="2"/>
      <c r="I728" s="2"/>
      <c r="J728" s="2"/>
      <c r="K728" s="2">
        <f>'ZBud Extract Monthly'!C727</f>
        <v>42387.3</v>
      </c>
      <c r="L728" s="2">
        <f>'ZBud Extract Monthly'!K727</f>
        <v>337.9</v>
      </c>
      <c r="M728" s="2">
        <f>'ZBud Extract Monthly'!L727</f>
        <v>23.4</v>
      </c>
      <c r="N728" s="2">
        <f>'ZBud Extract Monthly'!M727</f>
        <v>668.6</v>
      </c>
      <c r="O728" s="2">
        <f>'ZBud Extract Monthly'!V727</f>
        <v>4803.9399999999996</v>
      </c>
      <c r="P728" s="2">
        <f>'ZBud Extract Monthly'!D727</f>
        <v>1459.5</v>
      </c>
      <c r="Q728" s="2">
        <f>'ZBud Extract Monthly'!E727</f>
        <v>634.79999999999995</v>
      </c>
      <c r="R728" s="2">
        <f>'ZBud Extract Monthly'!F727</f>
        <v>133.30000000000001</v>
      </c>
      <c r="S728" s="2">
        <f>'ZBud Extract Monthly'!G727</f>
        <v>2319</v>
      </c>
      <c r="T728" s="2">
        <f>'NRL Extract'!D727</f>
        <v>1.2530000000000003</v>
      </c>
      <c r="U728" s="2">
        <f>'ZBud Extract Monthly'!H727</f>
        <v>24691.1</v>
      </c>
      <c r="V728" s="2">
        <f>'ZBud Extract Monthly'!U727</f>
        <v>269.83999999999997</v>
      </c>
      <c r="W728" s="2">
        <f>'ZBud Extract Monthly'!O727</f>
        <v>307.27</v>
      </c>
      <c r="X728" s="2">
        <f>'ZBud Extract Monthly'!N727</f>
        <v>52.1</v>
      </c>
      <c r="Y728" s="2">
        <f>'Strm Hydr Analysis'!F731</f>
        <v>43336.700826446278</v>
      </c>
      <c r="Z728" s="2"/>
      <c r="AA728" s="2"/>
      <c r="AB728" s="2"/>
      <c r="AC728" s="2"/>
      <c r="AD728" s="2"/>
      <c r="AE728" s="2"/>
      <c r="AF728" s="2"/>
    </row>
    <row r="729" spans="2:32" x14ac:dyDescent="0.3">
      <c r="B729">
        <f t="shared" si="24"/>
        <v>2050</v>
      </c>
      <c r="C729">
        <f t="shared" si="25"/>
        <v>1</v>
      </c>
      <c r="D729">
        <f t="shared" si="26"/>
        <v>2050</v>
      </c>
      <c r="E729" s="2">
        <f>'Divs Extract'!D728+'ZBud Extract Monthly'!O728</f>
        <v>391.99575757575758</v>
      </c>
      <c r="F729" s="2">
        <f>'Strm Hydr Analysis'!D732</f>
        <v>38624.687603305771</v>
      </c>
      <c r="G729" s="2">
        <f>'Strm Hydr Analysis'!E732</f>
        <v>4015.0611570247961</v>
      </c>
      <c r="H729" s="2"/>
      <c r="I729" s="2"/>
      <c r="J729" s="2"/>
      <c r="K729" s="2">
        <f>'ZBud Extract Monthly'!C728</f>
        <v>19375.599999999999</v>
      </c>
      <c r="L729" s="2">
        <f>'ZBud Extract Monthly'!K728</f>
        <v>384.4</v>
      </c>
      <c r="M729" s="2">
        <f>'ZBud Extract Monthly'!L728</f>
        <v>18.899999999999999</v>
      </c>
      <c r="N729" s="2">
        <f>'ZBud Extract Monthly'!M728</f>
        <v>801.8</v>
      </c>
      <c r="O729" s="2">
        <f>'ZBud Extract Monthly'!V728</f>
        <v>5694.56</v>
      </c>
      <c r="P729" s="2">
        <f>'ZBud Extract Monthly'!D728</f>
        <v>1757.5</v>
      </c>
      <c r="Q729" s="2">
        <f>'ZBud Extract Monthly'!E728</f>
        <v>758.2</v>
      </c>
      <c r="R729" s="2">
        <f>'ZBud Extract Monthly'!F728</f>
        <v>157.9</v>
      </c>
      <c r="S729" s="2">
        <f>'ZBud Extract Monthly'!G728</f>
        <v>2783.3</v>
      </c>
      <c r="T729" s="2">
        <f>'NRL Extract'!D728</f>
        <v>1.5919999999999996</v>
      </c>
      <c r="U729" s="2">
        <f>'ZBud Extract Monthly'!H728</f>
        <v>17967.8</v>
      </c>
      <c r="V729" s="2">
        <f>'ZBud Extract Monthly'!U728</f>
        <v>118.55</v>
      </c>
      <c r="W729" s="2">
        <f>'ZBud Extract Monthly'!O728</f>
        <v>307.27</v>
      </c>
      <c r="X729" s="2">
        <f>'ZBud Extract Monthly'!N728</f>
        <v>46.19</v>
      </c>
      <c r="Y729" s="2">
        <f>'Strm Hydr Analysis'!F732</f>
        <v>42463.100826446273</v>
      </c>
      <c r="Z729" s="2"/>
      <c r="AA729" s="2"/>
      <c r="AB729" s="2"/>
      <c r="AC729" s="2"/>
      <c r="AD729" s="2"/>
      <c r="AE729" s="2"/>
      <c r="AF729" s="2"/>
    </row>
    <row r="730" spans="2:32" x14ac:dyDescent="0.3">
      <c r="B730">
        <f t="shared" si="24"/>
        <v>2050</v>
      </c>
      <c r="C730">
        <f t="shared" si="25"/>
        <v>2</v>
      </c>
      <c r="D730">
        <f t="shared" si="26"/>
        <v>2050</v>
      </c>
      <c r="E730" s="2">
        <f>'Divs Extract'!D729+'ZBud Extract Monthly'!O729</f>
        <v>353.47208144796377</v>
      </c>
      <c r="F730" s="2">
        <f>'Strm Hydr Analysis'!D733</f>
        <v>34353.719008264459</v>
      </c>
      <c r="G730" s="2">
        <f>'Strm Hydr Analysis'!E733</f>
        <v>3733.2495867768607</v>
      </c>
      <c r="H730" s="2"/>
      <c r="I730" s="2"/>
      <c r="J730" s="2"/>
      <c r="K730" s="2">
        <f>'ZBud Extract Monthly'!C729</f>
        <v>7592.2000000000007</v>
      </c>
      <c r="L730" s="2">
        <f>'ZBud Extract Monthly'!K729</f>
        <v>199.3</v>
      </c>
      <c r="M730" s="2">
        <f>'ZBud Extract Monthly'!L729</f>
        <v>18.899999999999999</v>
      </c>
      <c r="N730" s="2">
        <f>'ZBud Extract Monthly'!M729</f>
        <v>0</v>
      </c>
      <c r="O730" s="2">
        <f>'ZBud Extract Monthly'!V729</f>
        <v>3576.09</v>
      </c>
      <c r="P730" s="2">
        <f>'ZBud Extract Monthly'!D729</f>
        <v>2718.8999999999996</v>
      </c>
      <c r="Q730" s="2">
        <f>'ZBud Extract Monthly'!E729</f>
        <v>1121.2</v>
      </c>
      <c r="R730" s="2">
        <f>'ZBud Extract Monthly'!F729</f>
        <v>264.39999999999998</v>
      </c>
      <c r="S730" s="2">
        <f>'ZBud Extract Monthly'!G729</f>
        <v>4327.7</v>
      </c>
      <c r="T730" s="2">
        <f>'NRL Extract'!D729</f>
        <v>1.1100000000000003</v>
      </c>
      <c r="U730" s="2">
        <f>'ZBud Extract Monthly'!H729</f>
        <v>3109.4</v>
      </c>
      <c r="V730" s="2">
        <f>'ZBud Extract Monthly'!U729</f>
        <v>105.15</v>
      </c>
      <c r="W730" s="2">
        <f>'ZBud Extract Monthly'!O729</f>
        <v>277.52999999999997</v>
      </c>
      <c r="X730" s="2">
        <f>'ZBud Extract Monthly'!N729</f>
        <v>40.83</v>
      </c>
      <c r="Y730" s="2">
        <f>'Strm Hydr Analysis'!F733</f>
        <v>36080.727272727287</v>
      </c>
      <c r="Z730" s="2"/>
      <c r="AA730" s="2"/>
      <c r="AB730" s="2"/>
      <c r="AC730" s="2"/>
      <c r="AD730" s="2"/>
      <c r="AE730" s="2"/>
      <c r="AF730" s="2"/>
    </row>
    <row r="731" spans="2:32" x14ac:dyDescent="0.3">
      <c r="B731">
        <f t="shared" si="24"/>
        <v>2050</v>
      </c>
      <c r="C731">
        <f t="shared" si="25"/>
        <v>3</v>
      </c>
      <c r="D731">
        <f t="shared" si="26"/>
        <v>2050</v>
      </c>
      <c r="E731" s="2">
        <f>'Divs Extract'!D730+'ZBud Extract Monthly'!O730</f>
        <v>426.48496746203904</v>
      </c>
      <c r="F731" s="2">
        <f>'Strm Hydr Analysis'!D734</f>
        <v>38705.990082644639</v>
      </c>
      <c r="G731" s="2">
        <f>'Strm Hydr Analysis'!E734</f>
        <v>5428.978512396694</v>
      </c>
      <c r="H731" s="2"/>
      <c r="I731" s="2"/>
      <c r="J731" s="2"/>
      <c r="K731" s="2">
        <f>'ZBud Extract Monthly'!C730</f>
        <v>16168.800000000001</v>
      </c>
      <c r="L731" s="2">
        <f>'ZBud Extract Monthly'!K730</f>
        <v>201.7</v>
      </c>
      <c r="M731" s="2">
        <f>'ZBud Extract Monthly'!L730</f>
        <v>22.5</v>
      </c>
      <c r="N731" s="2">
        <f>'ZBud Extract Monthly'!M730</f>
        <v>0</v>
      </c>
      <c r="O731" s="2">
        <f>'ZBud Extract Monthly'!V730</f>
        <v>3742.79</v>
      </c>
      <c r="P731" s="2">
        <f>'ZBud Extract Monthly'!D730</f>
        <v>3208.4</v>
      </c>
      <c r="Q731" s="2">
        <f>'ZBud Extract Monthly'!E730</f>
        <v>1311</v>
      </c>
      <c r="R731" s="2">
        <f>'ZBud Extract Monthly'!F730</f>
        <v>483.9</v>
      </c>
      <c r="S731" s="2">
        <f>'ZBud Extract Monthly'!G730</f>
        <v>5607.3</v>
      </c>
      <c r="T731" s="2">
        <f>'NRL Extract'!D730</f>
        <v>1.8520000000000001</v>
      </c>
      <c r="U731" s="2">
        <f>'ZBud Extract Monthly'!H730</f>
        <v>3956</v>
      </c>
      <c r="V731" s="2">
        <f>'ZBud Extract Monthly'!U730</f>
        <v>132.13999999999999</v>
      </c>
      <c r="W731" s="2">
        <f>'ZBud Extract Monthly'!O730</f>
        <v>307.27</v>
      </c>
      <c r="X731" s="2">
        <f>'ZBud Extract Monthly'!N730</f>
        <v>51.55</v>
      </c>
      <c r="Y731" s="2">
        <f>'Strm Hydr Analysis'!F734</f>
        <v>40923.193388429754</v>
      </c>
      <c r="Z731" s="2"/>
      <c r="AA731" s="2"/>
      <c r="AB731" s="2"/>
      <c r="AC731" s="2"/>
      <c r="AD731" s="2"/>
      <c r="AE731" s="2"/>
      <c r="AF731" s="2"/>
    </row>
    <row r="732" spans="2:32" x14ac:dyDescent="0.3">
      <c r="B732">
        <f t="shared" si="24"/>
        <v>2050</v>
      </c>
      <c r="C732">
        <f t="shared" si="25"/>
        <v>4</v>
      </c>
      <c r="D732">
        <f t="shared" si="26"/>
        <v>2050</v>
      </c>
      <c r="E732" s="2">
        <f>'Divs Extract'!D731+'ZBud Extract Monthly'!O731</f>
        <v>432.82258874931733</v>
      </c>
      <c r="F732" s="2">
        <f>'Strm Hydr Analysis'!D735</f>
        <v>37247.345454545452</v>
      </c>
      <c r="G732" s="2">
        <f>'Strm Hydr Analysis'!E735</f>
        <v>926.4595041322317</v>
      </c>
      <c r="H732" s="2"/>
      <c r="I732" s="2"/>
      <c r="J732" s="2"/>
      <c r="K732" s="2">
        <f>'ZBud Extract Monthly'!C731</f>
        <v>1762.2</v>
      </c>
      <c r="L732" s="2">
        <f>'ZBud Extract Monthly'!K731</f>
        <v>3590.5</v>
      </c>
      <c r="M732" s="2">
        <f>'ZBud Extract Monthly'!L731</f>
        <v>22.5</v>
      </c>
      <c r="N732" s="2">
        <f>'ZBud Extract Monthly'!M731</f>
        <v>0</v>
      </c>
      <c r="O732" s="2">
        <f>'ZBud Extract Monthly'!V731</f>
        <v>3040.97</v>
      </c>
      <c r="P732" s="2">
        <f>'ZBud Extract Monthly'!D731</f>
        <v>3249.1</v>
      </c>
      <c r="Q732" s="2">
        <f>'ZBud Extract Monthly'!E731</f>
        <v>914.8</v>
      </c>
      <c r="R732" s="2">
        <f>'ZBud Extract Monthly'!F731</f>
        <v>616.1</v>
      </c>
      <c r="S732" s="2">
        <f>'ZBud Extract Monthly'!G731</f>
        <v>3700.8</v>
      </c>
      <c r="T732" s="2">
        <f>'NRL Extract'!D731</f>
        <v>1.8399999999999996</v>
      </c>
      <c r="U732" s="2">
        <f>'ZBud Extract Monthly'!H731</f>
        <v>1400.9999999999998</v>
      </c>
      <c r="V732" s="2">
        <f>'ZBud Extract Monthly'!U731</f>
        <v>72.95</v>
      </c>
      <c r="W732" s="2">
        <f>'ZBud Extract Monthly'!O731</f>
        <v>297.36</v>
      </c>
      <c r="X732" s="2">
        <f>'ZBud Extract Monthly'!N731</f>
        <v>73.88</v>
      </c>
      <c r="Y732" s="2">
        <f>'Strm Hydr Analysis'!F735</f>
        <v>38642.003305785132</v>
      </c>
      <c r="Z732" s="2"/>
      <c r="AA732" s="2"/>
      <c r="AB732" s="2"/>
      <c r="AC732" s="2"/>
      <c r="AD732" s="2"/>
      <c r="AE732" s="2"/>
      <c r="AF732" s="2"/>
    </row>
    <row r="733" spans="2:32" x14ac:dyDescent="0.3">
      <c r="B733">
        <f t="shared" si="24"/>
        <v>2050</v>
      </c>
      <c r="C733">
        <f t="shared" si="25"/>
        <v>5</v>
      </c>
      <c r="D733">
        <f t="shared" si="26"/>
        <v>2050</v>
      </c>
      <c r="E733" s="2">
        <f>'Divs Extract'!D732+'ZBud Extract Monthly'!O732</f>
        <v>501.33765033407565</v>
      </c>
      <c r="F733" s="2">
        <f>'Strm Hydr Analysis'!D736</f>
        <v>38204.628099173555</v>
      </c>
      <c r="G733" s="2">
        <f>'Strm Hydr Analysis'!E736</f>
        <v>1665.0446280991728</v>
      </c>
      <c r="H733" s="2"/>
      <c r="I733" s="2"/>
      <c r="J733" s="2"/>
      <c r="K733" s="2">
        <f>'ZBud Extract Monthly'!C732</f>
        <v>6410.4</v>
      </c>
      <c r="L733" s="2">
        <f>'ZBud Extract Monthly'!K732</f>
        <v>5979.1</v>
      </c>
      <c r="M733" s="2">
        <f>'ZBud Extract Monthly'!L732</f>
        <v>35</v>
      </c>
      <c r="N733" s="2">
        <f>'ZBud Extract Monthly'!M732</f>
        <v>0</v>
      </c>
      <c r="O733" s="2">
        <f>'ZBud Extract Monthly'!V732</f>
        <v>2342.2600000000002</v>
      </c>
      <c r="P733" s="2">
        <f>'ZBud Extract Monthly'!D732</f>
        <v>5435.2</v>
      </c>
      <c r="Q733" s="2">
        <f>'ZBud Extract Monthly'!E732</f>
        <v>926.4</v>
      </c>
      <c r="R733" s="2">
        <f>'ZBud Extract Monthly'!F732</f>
        <v>474.4</v>
      </c>
      <c r="S733" s="2">
        <f>'ZBud Extract Monthly'!G732</f>
        <v>2431.3000000000002</v>
      </c>
      <c r="T733" s="2">
        <f>'NRL Extract'!D732</f>
        <v>3.6099999999999994</v>
      </c>
      <c r="U733" s="2">
        <f>'ZBud Extract Monthly'!H732</f>
        <v>1685.5</v>
      </c>
      <c r="V733" s="2">
        <f>'ZBud Extract Monthly'!U732</f>
        <v>141.04</v>
      </c>
      <c r="W733" s="2">
        <f>'ZBud Extract Monthly'!O732</f>
        <v>307.27</v>
      </c>
      <c r="X733" s="2">
        <f>'ZBud Extract Monthly'!N732</f>
        <v>133.41</v>
      </c>
      <c r="Y733" s="2">
        <f>'Strm Hydr Analysis'!F736</f>
        <v>39777.73884297521</v>
      </c>
      <c r="Z733" s="2"/>
      <c r="AA733" s="2"/>
      <c r="AB733" s="2"/>
      <c r="AC733" s="2"/>
      <c r="AD733" s="2"/>
      <c r="AE733" s="2"/>
      <c r="AF733" s="2"/>
    </row>
    <row r="734" spans="2:32" x14ac:dyDescent="0.3">
      <c r="B734">
        <f t="shared" si="24"/>
        <v>2050</v>
      </c>
      <c r="C734">
        <f t="shared" si="25"/>
        <v>6</v>
      </c>
      <c r="D734">
        <f t="shared" si="26"/>
        <v>2050</v>
      </c>
      <c r="E734" s="2">
        <f>'Divs Extract'!D733+'ZBud Extract Monthly'!O733</f>
        <v>527.72108283202215</v>
      </c>
      <c r="F734" s="2">
        <f>'Strm Hydr Analysis'!D737</f>
        <v>37915.219834710755</v>
      </c>
      <c r="G734" s="2">
        <f>'Strm Hydr Analysis'!E737</f>
        <v>828.89256198347141</v>
      </c>
      <c r="H734" s="2"/>
      <c r="I734" s="2"/>
      <c r="J734" s="2"/>
      <c r="K734" s="2">
        <f>'ZBud Extract Monthly'!C733</f>
        <v>0</v>
      </c>
      <c r="L734" s="2">
        <f>'ZBud Extract Monthly'!K733</f>
        <v>7862.2000000000007</v>
      </c>
      <c r="M734" s="2">
        <f>'ZBud Extract Monthly'!L733</f>
        <v>44</v>
      </c>
      <c r="N734" s="2">
        <f>'ZBud Extract Monthly'!M733</f>
        <v>994.8</v>
      </c>
      <c r="O734" s="2">
        <f>'ZBud Extract Monthly'!V733</f>
        <v>1260.48</v>
      </c>
      <c r="P734" s="2">
        <f>'ZBud Extract Monthly'!D733</f>
        <v>6933.6</v>
      </c>
      <c r="Q734" s="2">
        <f>'ZBud Extract Monthly'!E733</f>
        <v>623.70000000000005</v>
      </c>
      <c r="R734" s="2">
        <f>'ZBud Extract Monthly'!F733</f>
        <v>479.2</v>
      </c>
      <c r="S734" s="2">
        <f>'ZBud Extract Monthly'!G733</f>
        <v>1746.1</v>
      </c>
      <c r="T734" s="2">
        <f>'NRL Extract'!D733</f>
        <v>4.3419999999999987</v>
      </c>
      <c r="U734" s="2">
        <f>'ZBud Extract Monthly'!H733</f>
        <v>1454.2</v>
      </c>
      <c r="V734" s="2">
        <f>'ZBud Extract Monthly'!U733</f>
        <v>604.23</v>
      </c>
      <c r="W734" s="2">
        <f>'ZBud Extract Monthly'!O733</f>
        <v>297.36</v>
      </c>
      <c r="X734" s="2">
        <f>'ZBud Extract Monthly'!N733</f>
        <v>155.52000000000001</v>
      </c>
      <c r="Y734" s="2">
        <f>'Strm Hydr Analysis'!F737</f>
        <v>39108.793388429753</v>
      </c>
      <c r="Z734" s="2"/>
      <c r="AA734" s="2"/>
      <c r="AB734" s="2"/>
      <c r="AC734" s="2"/>
      <c r="AD734" s="2"/>
      <c r="AE734" s="2"/>
      <c r="AF734" s="2"/>
    </row>
    <row r="735" spans="2:32" x14ac:dyDescent="0.3">
      <c r="B735">
        <f t="shared" si="24"/>
        <v>2050</v>
      </c>
      <c r="C735">
        <f t="shared" si="25"/>
        <v>7</v>
      </c>
      <c r="D735">
        <f t="shared" si="26"/>
        <v>2050</v>
      </c>
      <c r="E735" s="2">
        <f>'Divs Extract'!D734+'ZBud Extract Monthly'!O734</f>
        <v>576.76841208365602</v>
      </c>
      <c r="F735" s="2">
        <f>'Strm Hydr Analysis'!D738</f>
        <v>44041.130578512406</v>
      </c>
      <c r="G735" s="2">
        <f>'Strm Hydr Analysis'!E738</f>
        <v>856.52231404958707</v>
      </c>
      <c r="H735" s="2"/>
      <c r="I735" s="2"/>
      <c r="J735" s="2"/>
      <c r="K735" s="2">
        <f>'ZBud Extract Monthly'!C734</f>
        <v>0</v>
      </c>
      <c r="L735" s="2">
        <f>'ZBud Extract Monthly'!K734</f>
        <v>7030.8</v>
      </c>
      <c r="M735" s="2">
        <f>'ZBud Extract Monthly'!L734</f>
        <v>62.9</v>
      </c>
      <c r="N735" s="2">
        <f>'ZBud Extract Monthly'!M734</f>
        <v>760.5</v>
      </c>
      <c r="O735" s="2">
        <f>'ZBud Extract Monthly'!V734</f>
        <v>1147.72</v>
      </c>
      <c r="P735" s="2">
        <f>'ZBud Extract Monthly'!D734</f>
        <v>6003.9</v>
      </c>
      <c r="Q735" s="2">
        <f>'ZBud Extract Monthly'!E734</f>
        <v>384.5</v>
      </c>
      <c r="R735" s="2">
        <f>'ZBud Extract Monthly'!F734</f>
        <v>665.4</v>
      </c>
      <c r="S735" s="2">
        <f>'ZBud Extract Monthly'!G734</f>
        <v>382.7</v>
      </c>
      <c r="T735" s="2">
        <f>'NRL Extract'!D734</f>
        <v>5.1890000000000001</v>
      </c>
      <c r="U735" s="2">
        <f>'ZBud Extract Monthly'!H734</f>
        <v>1450.9</v>
      </c>
      <c r="V735" s="2">
        <f>'ZBud Extract Monthly'!U734</f>
        <v>775.71</v>
      </c>
      <c r="W735" s="2">
        <f>'ZBud Extract Monthly'!O734</f>
        <v>307.27</v>
      </c>
      <c r="X735" s="2">
        <f>'ZBud Extract Monthly'!N734</f>
        <v>181.39</v>
      </c>
      <c r="Y735" s="2">
        <f>'Strm Hydr Analysis'!F738</f>
        <v>45223.537190082643</v>
      </c>
      <c r="Z735" s="2"/>
      <c r="AA735" s="2"/>
      <c r="AB735" s="2"/>
      <c r="AC735" s="2"/>
      <c r="AD735" s="2"/>
      <c r="AE735" s="2"/>
      <c r="AF735" s="2"/>
    </row>
    <row r="736" spans="2:32" x14ac:dyDescent="0.3">
      <c r="B736">
        <f t="shared" si="24"/>
        <v>2050</v>
      </c>
      <c r="C736">
        <f t="shared" si="25"/>
        <v>8</v>
      </c>
      <c r="D736">
        <f t="shared" si="26"/>
        <v>2050</v>
      </c>
      <c r="E736" s="2">
        <f>'Divs Extract'!D735+'ZBud Extract Monthly'!O735</f>
        <v>583.92171849427177</v>
      </c>
      <c r="F736" s="2">
        <f>'Strm Hydr Analysis'!D739</f>
        <v>49080.971900826429</v>
      </c>
      <c r="G736" s="2">
        <f>'Strm Hydr Analysis'!E739</f>
        <v>856.52231404958707</v>
      </c>
      <c r="H736" s="2"/>
      <c r="I736" s="2"/>
      <c r="J736" s="2"/>
      <c r="K736" s="2">
        <f>'ZBud Extract Monthly'!C735</f>
        <v>0</v>
      </c>
      <c r="L736" s="2">
        <f>'ZBud Extract Monthly'!K735</f>
        <v>5687</v>
      </c>
      <c r="M736" s="2">
        <f>'ZBud Extract Monthly'!L735</f>
        <v>78.2</v>
      </c>
      <c r="N736" s="2">
        <f>'ZBud Extract Monthly'!M735</f>
        <v>0</v>
      </c>
      <c r="O736" s="2">
        <f>'ZBud Extract Monthly'!V735</f>
        <v>1176.79</v>
      </c>
      <c r="P736" s="2">
        <f>'ZBud Extract Monthly'!D735</f>
        <v>4774.2</v>
      </c>
      <c r="Q736" s="2">
        <f>'ZBud Extract Monthly'!E735</f>
        <v>389.5</v>
      </c>
      <c r="R736" s="2">
        <f>'ZBud Extract Monthly'!F735</f>
        <v>476.6</v>
      </c>
      <c r="S736" s="2">
        <f>'ZBud Extract Monthly'!G735</f>
        <v>185.8</v>
      </c>
      <c r="T736" s="2">
        <f>'NRL Extract'!D735</f>
        <v>4.9120000000000008</v>
      </c>
      <c r="U736" s="2">
        <f>'ZBud Extract Monthly'!H735</f>
        <v>1390.5</v>
      </c>
      <c r="V736" s="2">
        <f>'ZBud Extract Monthly'!U735</f>
        <v>522.23</v>
      </c>
      <c r="W736" s="2">
        <f>'ZBud Extract Monthly'!O735</f>
        <v>307.27</v>
      </c>
      <c r="X736" s="2">
        <f>'ZBud Extract Monthly'!N735</f>
        <v>164.65</v>
      </c>
      <c r="Y736" s="2">
        <f>'Strm Hydr Analysis'!F739</f>
        <v>50196.357024793389</v>
      </c>
      <c r="Z736" s="2"/>
      <c r="AA736" s="2"/>
      <c r="AB736" s="2"/>
      <c r="AC736" s="2"/>
      <c r="AD736" s="2"/>
      <c r="AE736" s="2"/>
      <c r="AF736" s="2"/>
    </row>
    <row r="737" spans="2:32" x14ac:dyDescent="0.3">
      <c r="B737">
        <f t="shared" si="24"/>
        <v>2050</v>
      </c>
      <c r="C737">
        <f t="shared" si="25"/>
        <v>9</v>
      </c>
      <c r="D737">
        <f t="shared" si="26"/>
        <v>2050</v>
      </c>
      <c r="E737" s="2">
        <f>'Divs Extract'!D736+'ZBud Extract Monthly'!O736</f>
        <v>599.46264222804098</v>
      </c>
      <c r="F737" s="2">
        <f>'Strm Hydr Analysis'!D740</f>
        <v>37869.600000000013</v>
      </c>
      <c r="G737" s="2">
        <f>'Strm Hydr Analysis'!E740</f>
        <v>828.89256198347141</v>
      </c>
      <c r="H737" s="2"/>
      <c r="I737" s="2"/>
      <c r="J737" s="2"/>
      <c r="K737" s="2">
        <f>'ZBud Extract Monthly'!C736</f>
        <v>0</v>
      </c>
      <c r="L737" s="2">
        <f>'ZBud Extract Monthly'!K736</f>
        <v>3450.8</v>
      </c>
      <c r="M737" s="2">
        <f>'ZBud Extract Monthly'!L736</f>
        <v>62.9</v>
      </c>
      <c r="N737" s="2">
        <f>'ZBud Extract Monthly'!M736</f>
        <v>1372.1</v>
      </c>
      <c r="O737" s="2">
        <f>'ZBud Extract Monthly'!V736</f>
        <v>1253.67</v>
      </c>
      <c r="P737" s="2">
        <f>'ZBud Extract Monthly'!D736</f>
        <v>3266.7999999999997</v>
      </c>
      <c r="Q737" s="2">
        <f>'ZBud Extract Monthly'!E736</f>
        <v>304.8</v>
      </c>
      <c r="R737" s="2">
        <f>'ZBud Extract Monthly'!F736</f>
        <v>323.3</v>
      </c>
      <c r="S737" s="2">
        <f>'ZBud Extract Monthly'!G736</f>
        <v>90.1</v>
      </c>
      <c r="T737" s="2">
        <f>'NRL Extract'!D736</f>
        <v>4.2219999999999986</v>
      </c>
      <c r="U737" s="2">
        <f>'ZBud Extract Monthly'!H736</f>
        <v>1121.5000000000002</v>
      </c>
      <c r="V737" s="2">
        <f>'ZBud Extract Monthly'!U736</f>
        <v>321.52999999999997</v>
      </c>
      <c r="W737" s="2">
        <f>'ZBud Extract Monthly'!O736</f>
        <v>297.36</v>
      </c>
      <c r="X737" s="2">
        <f>'ZBud Extract Monthly'!N736</f>
        <v>131.91</v>
      </c>
      <c r="Y737" s="2">
        <f>'Strm Hydr Analysis'!F740</f>
        <v>38985.639669421478</v>
      </c>
      <c r="Z737" s="2"/>
      <c r="AA737" s="2"/>
      <c r="AB737" s="2"/>
      <c r="AC737" s="2"/>
      <c r="AD737" s="2"/>
      <c r="AE737" s="2"/>
      <c r="AF737" s="2"/>
    </row>
    <row r="738" spans="2:32" x14ac:dyDescent="0.3">
      <c r="B738">
        <f t="shared" si="24"/>
        <v>2050</v>
      </c>
      <c r="C738">
        <f t="shared" si="25"/>
        <v>10</v>
      </c>
      <c r="D738">
        <f t="shared" si="26"/>
        <v>2051</v>
      </c>
      <c r="E738" s="2">
        <f>'Divs Extract'!D737+'ZBud Extract Monthly'!O737</f>
        <v>495.37475642500954</v>
      </c>
      <c r="F738" s="2">
        <f>'Strm Hydr Analysis'!D741</f>
        <v>39072.614876033069</v>
      </c>
      <c r="G738" s="2">
        <f>'Strm Hydr Analysis'!E741</f>
        <v>856.52231404958707</v>
      </c>
      <c r="H738" s="2"/>
      <c r="I738" s="2"/>
      <c r="J738" s="2"/>
      <c r="K738" s="2">
        <f>'ZBud Extract Monthly'!C737</f>
        <v>0</v>
      </c>
      <c r="L738" s="2">
        <f>'ZBud Extract Monthly'!K737</f>
        <v>3630.3</v>
      </c>
      <c r="M738" s="2">
        <f>'ZBud Extract Monthly'!L737</f>
        <v>44</v>
      </c>
      <c r="N738" s="2">
        <f>'ZBud Extract Monthly'!M737</f>
        <v>981.5</v>
      </c>
      <c r="O738" s="2">
        <f>'ZBud Extract Monthly'!V737</f>
        <v>1392.44</v>
      </c>
      <c r="P738" s="2">
        <f>'ZBud Extract Monthly'!D737</f>
        <v>2018.6</v>
      </c>
      <c r="Q738" s="2">
        <f>'ZBud Extract Monthly'!E737</f>
        <v>290.7</v>
      </c>
      <c r="R738" s="2">
        <f>'ZBud Extract Monthly'!F737</f>
        <v>313.7</v>
      </c>
      <c r="S738" s="2">
        <f>'ZBud Extract Monthly'!G737</f>
        <v>43.2</v>
      </c>
      <c r="T738" s="2">
        <f>'NRL Extract'!D737</f>
        <v>2.6209999999999991</v>
      </c>
      <c r="U738" s="2">
        <f>'ZBud Extract Monthly'!H737</f>
        <v>1385.3000000000002</v>
      </c>
      <c r="V738" s="2">
        <f>'ZBud Extract Monthly'!U737</f>
        <v>215.83</v>
      </c>
      <c r="W738" s="2">
        <f>'ZBud Extract Monthly'!O737</f>
        <v>307.27</v>
      </c>
      <c r="X738" s="2">
        <f>'ZBud Extract Monthly'!N737</f>
        <v>89.14</v>
      </c>
      <c r="Y738" s="2">
        <f>'Strm Hydr Analysis'!F741</f>
        <v>40115.861157024796</v>
      </c>
      <c r="Z738" s="2"/>
      <c r="AA738" s="2"/>
      <c r="AB738" s="2"/>
      <c r="AC738" s="2"/>
      <c r="AD738" s="2"/>
      <c r="AE738" s="2"/>
      <c r="AF738" s="2"/>
    </row>
    <row r="739" spans="2:32" x14ac:dyDescent="0.3">
      <c r="B739">
        <f t="shared" si="24"/>
        <v>2050</v>
      </c>
      <c r="C739">
        <f t="shared" si="25"/>
        <v>11</v>
      </c>
      <c r="D739">
        <f t="shared" si="26"/>
        <v>2051</v>
      </c>
      <c r="E739" s="2">
        <f>'Divs Extract'!D738+'ZBud Extract Monthly'!O738</f>
        <v>399.78176139272921</v>
      </c>
      <c r="F739" s="2">
        <f>'Strm Hydr Analysis'!D742</f>
        <v>37651.557024793379</v>
      </c>
      <c r="G739" s="2">
        <f>'Strm Hydr Analysis'!E742</f>
        <v>4623.292561983465</v>
      </c>
      <c r="H739" s="2"/>
      <c r="I739" s="2"/>
      <c r="J739" s="2"/>
      <c r="K739" s="2">
        <f>'ZBud Extract Monthly'!C738</f>
        <v>15985</v>
      </c>
      <c r="L739" s="2">
        <f>'ZBud Extract Monthly'!K738</f>
        <v>532</v>
      </c>
      <c r="M739" s="2">
        <f>'ZBud Extract Monthly'!L738</f>
        <v>27.9</v>
      </c>
      <c r="N739" s="2">
        <f>'ZBud Extract Monthly'!M738</f>
        <v>879.1</v>
      </c>
      <c r="O739" s="2">
        <f>'ZBud Extract Monthly'!V738</f>
        <v>1891.99</v>
      </c>
      <c r="P739" s="2">
        <f>'ZBud Extract Monthly'!D738</f>
        <v>1860.8</v>
      </c>
      <c r="Q739" s="2">
        <f>'ZBud Extract Monthly'!E738</f>
        <v>737.6</v>
      </c>
      <c r="R739" s="2">
        <f>'ZBud Extract Monthly'!F738</f>
        <v>197.5</v>
      </c>
      <c r="S739" s="2">
        <f>'ZBud Extract Monthly'!G738</f>
        <v>2445.8000000000002</v>
      </c>
      <c r="T739" s="2">
        <f>'NRL Extract'!D738</f>
        <v>1.9629999999999996</v>
      </c>
      <c r="U739" s="2">
        <f>'ZBud Extract Monthly'!H738</f>
        <v>3733.5999999999995</v>
      </c>
      <c r="V739" s="2">
        <f>'ZBud Extract Monthly'!U738</f>
        <v>184.57</v>
      </c>
      <c r="W739" s="2">
        <f>'ZBud Extract Monthly'!O738</f>
        <v>297.36</v>
      </c>
      <c r="X739" s="2">
        <f>'ZBud Extract Monthly'!N738</f>
        <v>55.18</v>
      </c>
      <c r="Y739" s="2">
        <f>'Strm Hydr Analysis'!F742</f>
        <v>39877.249586776859</v>
      </c>
      <c r="Z739" s="2"/>
      <c r="AA739" s="2"/>
      <c r="AB739" s="2"/>
      <c r="AC739" s="2"/>
      <c r="AD739" s="2"/>
      <c r="AE739" s="2"/>
      <c r="AF739" s="2"/>
    </row>
    <row r="740" spans="2:32" x14ac:dyDescent="0.3">
      <c r="B740">
        <f t="shared" si="24"/>
        <v>2050</v>
      </c>
      <c r="C740">
        <f t="shared" si="25"/>
        <v>12</v>
      </c>
      <c r="D740">
        <f t="shared" si="26"/>
        <v>2051</v>
      </c>
      <c r="E740" s="2">
        <f>'Divs Extract'!D739+'ZBud Extract Monthly'!O739</f>
        <v>393.18138732959102</v>
      </c>
      <c r="F740" s="2">
        <f>'Strm Hydr Analysis'!D743</f>
        <v>38703.927272727284</v>
      </c>
      <c r="G740" s="2">
        <f>'Strm Hydr Analysis'!E743</f>
        <v>18676.264462809922</v>
      </c>
      <c r="H740" s="2"/>
      <c r="I740" s="2"/>
      <c r="J740" s="2"/>
      <c r="K740" s="2">
        <f>'ZBud Extract Monthly'!C739</f>
        <v>57051.5</v>
      </c>
      <c r="L740" s="2">
        <f>'ZBud Extract Monthly'!K739</f>
        <v>434.5</v>
      </c>
      <c r="M740" s="2">
        <f>'ZBud Extract Monthly'!L739</f>
        <v>23.4</v>
      </c>
      <c r="N740" s="2">
        <f>'ZBud Extract Monthly'!M739</f>
        <v>717.8</v>
      </c>
      <c r="O740" s="2">
        <f>'ZBud Extract Monthly'!V739</f>
        <v>3953.96</v>
      </c>
      <c r="P740" s="2">
        <f>'ZBud Extract Monthly'!D739</f>
        <v>1540.6000000000001</v>
      </c>
      <c r="Q740" s="2">
        <f>'ZBud Extract Monthly'!E739</f>
        <v>660.5</v>
      </c>
      <c r="R740" s="2">
        <f>'ZBud Extract Monthly'!F739</f>
        <v>145.80000000000001</v>
      </c>
      <c r="S740" s="2">
        <f>'ZBud Extract Monthly'!G739</f>
        <v>2386</v>
      </c>
      <c r="T740" s="2">
        <f>'NRL Extract'!D739</f>
        <v>1.2530000000000003</v>
      </c>
      <c r="U740" s="2">
        <f>'ZBud Extract Monthly'!H739</f>
        <v>23887.599999999999</v>
      </c>
      <c r="V740" s="2">
        <f>'ZBud Extract Monthly'!U739</f>
        <v>370.59</v>
      </c>
      <c r="W740" s="2">
        <f>'ZBud Extract Monthly'!O739</f>
        <v>307.27</v>
      </c>
      <c r="X740" s="2">
        <f>'ZBud Extract Monthly'!N739</f>
        <v>52.1</v>
      </c>
      <c r="Y740" s="2">
        <f>'Strm Hydr Analysis'!F743</f>
        <v>45197.355371900834</v>
      </c>
      <c r="Z740" s="2"/>
      <c r="AA740" s="2"/>
      <c r="AB740" s="2"/>
      <c r="AC740" s="2"/>
      <c r="AD740" s="2"/>
      <c r="AE740" s="2"/>
      <c r="AF740" s="2"/>
    </row>
    <row r="741" spans="2:32" x14ac:dyDescent="0.3">
      <c r="B741">
        <f t="shared" si="24"/>
        <v>2051</v>
      </c>
      <c r="C741">
        <f t="shared" si="25"/>
        <v>1</v>
      </c>
      <c r="D741">
        <f t="shared" si="26"/>
        <v>2051</v>
      </c>
      <c r="E741" s="2">
        <f>'Divs Extract'!D740+'ZBud Extract Monthly'!O740</f>
        <v>391.44586860391667</v>
      </c>
      <c r="F741" s="2">
        <f>'Strm Hydr Analysis'!D744</f>
        <v>39181.547107438026</v>
      </c>
      <c r="G741" s="2">
        <f>'Strm Hydr Analysis'!E744</f>
        <v>3241.9041322314069</v>
      </c>
      <c r="H741" s="2"/>
      <c r="I741" s="2"/>
      <c r="J741" s="2"/>
      <c r="K741" s="2">
        <f>'ZBud Extract Monthly'!C740</f>
        <v>18971</v>
      </c>
      <c r="L741" s="2">
        <f>'ZBud Extract Monthly'!K740</f>
        <v>347</v>
      </c>
      <c r="M741" s="2">
        <f>'ZBud Extract Monthly'!L740</f>
        <v>18.899999999999999</v>
      </c>
      <c r="N741" s="2">
        <f>'ZBud Extract Monthly'!M740</f>
        <v>759.3</v>
      </c>
      <c r="O741" s="2">
        <f>'ZBud Extract Monthly'!V740</f>
        <v>5371.89</v>
      </c>
      <c r="P741" s="2">
        <f>'ZBud Extract Monthly'!D740</f>
        <v>1281</v>
      </c>
      <c r="Q741" s="2">
        <f>'ZBud Extract Monthly'!E740</f>
        <v>559.20000000000005</v>
      </c>
      <c r="R741" s="2">
        <f>'ZBud Extract Monthly'!F740</f>
        <v>116.3</v>
      </c>
      <c r="S741" s="2">
        <f>'ZBud Extract Monthly'!G740</f>
        <v>2030.1</v>
      </c>
      <c r="T741" s="2">
        <f>'NRL Extract'!D740</f>
        <v>1.5919999999999996</v>
      </c>
      <c r="U741" s="2">
        <f>'ZBud Extract Monthly'!H740</f>
        <v>18635.400000000001</v>
      </c>
      <c r="V741" s="2">
        <f>'ZBud Extract Monthly'!U740</f>
        <v>126.74</v>
      </c>
      <c r="W741" s="2">
        <f>'ZBud Extract Monthly'!O740</f>
        <v>307.27</v>
      </c>
      <c r="X741" s="2">
        <f>'ZBud Extract Monthly'!N740</f>
        <v>46.19</v>
      </c>
      <c r="Y741" s="2">
        <f>'Strm Hydr Analysis'!F744</f>
        <v>42979.378512396695</v>
      </c>
      <c r="Z741" s="2"/>
      <c r="AA741" s="2"/>
      <c r="AB741" s="2"/>
      <c r="AC741" s="2"/>
      <c r="AD741" s="2"/>
      <c r="AE741" s="2"/>
      <c r="AF741" s="2"/>
    </row>
    <row r="742" spans="2:32" x14ac:dyDescent="0.3">
      <c r="B742">
        <f t="shared" si="24"/>
        <v>2051</v>
      </c>
      <c r="C742">
        <f t="shared" si="25"/>
        <v>2</v>
      </c>
      <c r="D742">
        <f t="shared" si="26"/>
        <v>2051</v>
      </c>
      <c r="E742" s="2">
        <f>'Divs Extract'!D741+'ZBud Extract Monthly'!O741</f>
        <v>353.84249999999997</v>
      </c>
      <c r="F742" s="2">
        <f>'Strm Hydr Analysis'!D745</f>
        <v>35164.343801652889</v>
      </c>
      <c r="G742" s="2">
        <f>'Strm Hydr Analysis'!E745</f>
        <v>2179.2793388429759</v>
      </c>
      <c r="H742" s="2"/>
      <c r="I742" s="2"/>
      <c r="J742" s="2"/>
      <c r="K742" s="2">
        <f>'ZBud Extract Monthly'!C741</f>
        <v>11610.9</v>
      </c>
      <c r="L742" s="2">
        <f>'ZBud Extract Monthly'!K741</f>
        <v>207.6</v>
      </c>
      <c r="M742" s="2">
        <f>'ZBud Extract Monthly'!L741</f>
        <v>18.899999999999999</v>
      </c>
      <c r="N742" s="2">
        <f>'ZBud Extract Monthly'!M741</f>
        <v>0</v>
      </c>
      <c r="O742" s="2">
        <f>'ZBud Extract Monthly'!V741</f>
        <v>2956.5</v>
      </c>
      <c r="P742" s="2">
        <f>'ZBud Extract Monthly'!D741</f>
        <v>2554.5</v>
      </c>
      <c r="Q742" s="2">
        <f>'ZBud Extract Monthly'!E741</f>
        <v>1091</v>
      </c>
      <c r="R742" s="2">
        <f>'ZBud Extract Monthly'!F741</f>
        <v>241.3</v>
      </c>
      <c r="S742" s="2">
        <f>'ZBud Extract Monthly'!G741</f>
        <v>4077.4</v>
      </c>
      <c r="T742" s="2">
        <f>'NRL Extract'!D741</f>
        <v>1.1100000000000003</v>
      </c>
      <c r="U742" s="2">
        <f>'ZBud Extract Monthly'!H741</f>
        <v>5649.4</v>
      </c>
      <c r="V742" s="2">
        <f>'ZBud Extract Monthly'!U741</f>
        <v>360.34</v>
      </c>
      <c r="W742" s="2">
        <f>'ZBud Extract Monthly'!O741</f>
        <v>277.52999999999997</v>
      </c>
      <c r="X742" s="2">
        <f>'ZBud Extract Monthly'!N741</f>
        <v>40.83</v>
      </c>
      <c r="Y742" s="2">
        <f>'Strm Hydr Analysis'!F745</f>
        <v>37426.710743801639</v>
      </c>
      <c r="Z742" s="2"/>
      <c r="AA742" s="2"/>
      <c r="AB742" s="2"/>
      <c r="AC742" s="2"/>
      <c r="AD742" s="2"/>
      <c r="AE742" s="2"/>
      <c r="AF742" s="2"/>
    </row>
    <row r="743" spans="2:32" x14ac:dyDescent="0.3">
      <c r="B743">
        <f t="shared" si="24"/>
        <v>2051</v>
      </c>
      <c r="C743">
        <f t="shared" si="25"/>
        <v>3</v>
      </c>
      <c r="D743">
        <f t="shared" si="26"/>
        <v>2051</v>
      </c>
      <c r="E743" s="2">
        <f>'Divs Extract'!D742+'ZBud Extract Monthly'!O742</f>
        <v>432.27748779164403</v>
      </c>
      <c r="F743" s="2">
        <f>'Strm Hydr Analysis'!D746</f>
        <v>38751.5305785124</v>
      </c>
      <c r="G743" s="2">
        <f>'Strm Hydr Analysis'!E746</f>
        <v>4066.9685950413236</v>
      </c>
      <c r="H743" s="2"/>
      <c r="I743" s="2"/>
      <c r="J743" s="2"/>
      <c r="K743" s="2">
        <f>'ZBud Extract Monthly'!C742</f>
        <v>11974.199999999999</v>
      </c>
      <c r="L743" s="2">
        <f>'ZBud Extract Monthly'!K742</f>
        <v>635.1</v>
      </c>
      <c r="M743" s="2">
        <f>'ZBud Extract Monthly'!L742</f>
        <v>22.5</v>
      </c>
      <c r="N743" s="2">
        <f>'ZBud Extract Monthly'!M742</f>
        <v>0</v>
      </c>
      <c r="O743" s="2">
        <f>'ZBud Extract Monthly'!V742</f>
        <v>4194.95</v>
      </c>
      <c r="P743" s="2">
        <f>'ZBud Extract Monthly'!D742</f>
        <v>3348.7</v>
      </c>
      <c r="Q743" s="2">
        <f>'ZBud Extract Monthly'!E742</f>
        <v>1341.2</v>
      </c>
      <c r="R743" s="2">
        <f>'ZBud Extract Monthly'!F742</f>
        <v>504.7</v>
      </c>
      <c r="S743" s="2">
        <f>'ZBud Extract Monthly'!G742</f>
        <v>5803.5</v>
      </c>
      <c r="T743" s="2">
        <f>'NRL Extract'!D742</f>
        <v>1.8520000000000001</v>
      </c>
      <c r="U743" s="2">
        <f>'ZBud Extract Monthly'!H742</f>
        <v>3294</v>
      </c>
      <c r="V743" s="2">
        <f>'ZBud Extract Monthly'!U742</f>
        <v>114.92</v>
      </c>
      <c r="W743" s="2">
        <f>'ZBud Extract Monthly'!O742</f>
        <v>307.27</v>
      </c>
      <c r="X743" s="2">
        <f>'ZBud Extract Monthly'!N742</f>
        <v>51.55</v>
      </c>
      <c r="Y743" s="2">
        <f>'Strm Hydr Analysis'!F746</f>
        <v>40783.735537190092</v>
      </c>
      <c r="Z743" s="2"/>
      <c r="AA743" s="2"/>
      <c r="AB743" s="2"/>
      <c r="AC743" s="2"/>
      <c r="AD743" s="2"/>
      <c r="AE743" s="2"/>
      <c r="AF743" s="2"/>
    </row>
    <row r="744" spans="2:32" x14ac:dyDescent="0.3">
      <c r="B744">
        <f t="shared" si="24"/>
        <v>2051</v>
      </c>
      <c r="C744">
        <f t="shared" si="25"/>
        <v>4</v>
      </c>
      <c r="D744">
        <f t="shared" si="26"/>
        <v>2051</v>
      </c>
      <c r="E744" s="2">
        <f>'Divs Extract'!D743+'ZBud Extract Monthly'!O743</f>
        <v>432.79606557377053</v>
      </c>
      <c r="F744" s="2">
        <f>'Strm Hydr Analysis'!D747</f>
        <v>37463.325619834708</v>
      </c>
      <c r="G744" s="2">
        <f>'Strm Hydr Analysis'!E747</f>
        <v>5790.644628099175</v>
      </c>
      <c r="H744" s="2"/>
      <c r="I744" s="2"/>
      <c r="J744" s="2"/>
      <c r="K744" s="2">
        <f>'ZBud Extract Monthly'!C743</f>
        <v>25966.199999999997</v>
      </c>
      <c r="L744" s="2">
        <f>'ZBud Extract Monthly'!K743</f>
        <v>1063.8</v>
      </c>
      <c r="M744" s="2">
        <f>'ZBud Extract Monthly'!L743</f>
        <v>22.5</v>
      </c>
      <c r="N744" s="2">
        <f>'ZBud Extract Monthly'!M743</f>
        <v>0</v>
      </c>
      <c r="O744" s="2">
        <f>'ZBud Extract Monthly'!V743</f>
        <v>3515.73</v>
      </c>
      <c r="P744" s="2">
        <f>'ZBud Extract Monthly'!D743</f>
        <v>2840.7999999999997</v>
      </c>
      <c r="Q744" s="2">
        <f>'ZBud Extract Monthly'!E743</f>
        <v>1204.5999999999999</v>
      </c>
      <c r="R744" s="2">
        <f>'ZBud Extract Monthly'!F743</f>
        <v>502.9</v>
      </c>
      <c r="S744" s="2">
        <f>'ZBud Extract Monthly'!G743</f>
        <v>4326.1000000000004</v>
      </c>
      <c r="T744" s="2">
        <f>'NRL Extract'!D743</f>
        <v>1.8399999999999996</v>
      </c>
      <c r="U744" s="2">
        <f>'ZBud Extract Monthly'!H743</f>
        <v>6127.7</v>
      </c>
      <c r="V744" s="2">
        <f>'ZBud Extract Monthly'!U743</f>
        <v>153.62</v>
      </c>
      <c r="W744" s="2">
        <f>'ZBud Extract Monthly'!O743</f>
        <v>297.36</v>
      </c>
      <c r="X744" s="2">
        <f>'ZBud Extract Monthly'!N743</f>
        <v>73.88</v>
      </c>
      <c r="Y744" s="2">
        <f>'Strm Hydr Analysis'!F747</f>
        <v>40571.523966942135</v>
      </c>
      <c r="Z744" s="2"/>
      <c r="AA744" s="2"/>
      <c r="AB744" s="2"/>
      <c r="AC744" s="2"/>
      <c r="AD744" s="2"/>
      <c r="AE744" s="2"/>
      <c r="AF744" s="2"/>
    </row>
    <row r="745" spans="2:32" x14ac:dyDescent="0.3">
      <c r="B745">
        <f t="shared" si="24"/>
        <v>2051</v>
      </c>
      <c r="C745">
        <f t="shared" si="25"/>
        <v>5</v>
      </c>
      <c r="D745">
        <f t="shared" si="26"/>
        <v>2051</v>
      </c>
      <c r="E745" s="2">
        <f>'Divs Extract'!D744+'ZBud Extract Monthly'!O744</f>
        <v>501.39169312169304</v>
      </c>
      <c r="F745" s="2">
        <f>'Strm Hydr Analysis'!D748</f>
        <v>38484.039669421487</v>
      </c>
      <c r="G745" s="2">
        <f>'Strm Hydr Analysis'!E748</f>
        <v>2064.6942148760309</v>
      </c>
      <c r="H745" s="2"/>
      <c r="I745" s="2"/>
      <c r="J745" s="2"/>
      <c r="K745" s="2">
        <f>'ZBud Extract Monthly'!C744</f>
        <v>5589</v>
      </c>
      <c r="L745" s="2">
        <f>'ZBud Extract Monthly'!K744</f>
        <v>4125.7</v>
      </c>
      <c r="M745" s="2">
        <f>'ZBud Extract Monthly'!L744</f>
        <v>35</v>
      </c>
      <c r="N745" s="2">
        <f>'ZBud Extract Monthly'!M744</f>
        <v>0</v>
      </c>
      <c r="O745" s="2">
        <f>'ZBud Extract Monthly'!V744</f>
        <v>3288.17</v>
      </c>
      <c r="P745" s="2">
        <f>'ZBud Extract Monthly'!D744</f>
        <v>5167.4000000000005</v>
      </c>
      <c r="Q745" s="2">
        <f>'ZBud Extract Monthly'!E744</f>
        <v>1429.6</v>
      </c>
      <c r="R745" s="2">
        <f>'ZBud Extract Monthly'!F744</f>
        <v>776.3</v>
      </c>
      <c r="S745" s="2">
        <f>'ZBud Extract Monthly'!G744</f>
        <v>4475.8999999999996</v>
      </c>
      <c r="T745" s="2">
        <f>'NRL Extract'!D744</f>
        <v>3.6099999999999994</v>
      </c>
      <c r="U745" s="2">
        <f>'ZBud Extract Monthly'!H744</f>
        <v>7061.4</v>
      </c>
      <c r="V745" s="2">
        <f>'ZBud Extract Monthly'!U744</f>
        <v>116.7</v>
      </c>
      <c r="W745" s="2">
        <f>'ZBud Extract Monthly'!O744</f>
        <v>307.27</v>
      </c>
      <c r="X745" s="2">
        <f>'ZBud Extract Monthly'!N744</f>
        <v>133.41</v>
      </c>
      <c r="Y745" s="2">
        <f>'Strm Hydr Analysis'!F748</f>
        <v>40576.601652892561</v>
      </c>
      <c r="Z745" s="2"/>
      <c r="AA745" s="2"/>
      <c r="AB745" s="2"/>
      <c r="AC745" s="2"/>
      <c r="AD745" s="2"/>
      <c r="AE745" s="2"/>
      <c r="AF745" s="2"/>
    </row>
    <row r="746" spans="2:32" x14ac:dyDescent="0.3">
      <c r="B746">
        <f t="shared" si="24"/>
        <v>2051</v>
      </c>
      <c r="C746">
        <f t="shared" si="25"/>
        <v>6</v>
      </c>
      <c r="D746">
        <f t="shared" si="26"/>
        <v>2051</v>
      </c>
      <c r="E746" s="2">
        <f>'Divs Extract'!D745+'ZBud Extract Monthly'!O745</f>
        <v>529.83080055529842</v>
      </c>
      <c r="F746" s="2">
        <f>'Strm Hydr Analysis'!D749</f>
        <v>37259.266115702478</v>
      </c>
      <c r="G746" s="2">
        <f>'Strm Hydr Analysis'!E749</f>
        <v>828.89256198347141</v>
      </c>
      <c r="H746" s="2"/>
      <c r="I746" s="2"/>
      <c r="J746" s="2"/>
      <c r="K746" s="2">
        <f>'ZBud Extract Monthly'!C745</f>
        <v>0</v>
      </c>
      <c r="L746" s="2">
        <f>'ZBud Extract Monthly'!K745</f>
        <v>7616.9</v>
      </c>
      <c r="M746" s="2">
        <f>'ZBud Extract Monthly'!L745</f>
        <v>44</v>
      </c>
      <c r="N746" s="2">
        <f>'ZBud Extract Monthly'!M745</f>
        <v>975.1</v>
      </c>
      <c r="O746" s="2">
        <f>'ZBud Extract Monthly'!V745</f>
        <v>2013.08</v>
      </c>
      <c r="P746" s="2">
        <f>'ZBud Extract Monthly'!D745</f>
        <v>6668</v>
      </c>
      <c r="Q746" s="2">
        <f>'ZBud Extract Monthly'!E745</f>
        <v>548.9</v>
      </c>
      <c r="R746" s="2">
        <f>'ZBud Extract Monthly'!F745</f>
        <v>626.20000000000005</v>
      </c>
      <c r="S746" s="2">
        <f>'ZBud Extract Monthly'!G745</f>
        <v>2422.9</v>
      </c>
      <c r="T746" s="2">
        <f>'NRL Extract'!D745</f>
        <v>4.3419999999999987</v>
      </c>
      <c r="U746" s="2">
        <f>'ZBud Extract Monthly'!H745</f>
        <v>1543.9000000000003</v>
      </c>
      <c r="V746" s="2">
        <f>'ZBud Extract Monthly'!U745</f>
        <v>548.35</v>
      </c>
      <c r="W746" s="2">
        <f>'ZBud Extract Monthly'!O745</f>
        <v>297.36</v>
      </c>
      <c r="X746" s="2">
        <f>'ZBud Extract Monthly'!N745</f>
        <v>155.52000000000001</v>
      </c>
      <c r="Y746" s="2">
        <f>'Strm Hydr Analysis'!F749</f>
        <v>38570.638016528923</v>
      </c>
      <c r="Z746" s="2"/>
      <c r="AA746" s="2"/>
      <c r="AB746" s="2"/>
      <c r="AC746" s="2"/>
      <c r="AD746" s="2"/>
      <c r="AE746" s="2"/>
      <c r="AF746" s="2"/>
    </row>
    <row r="747" spans="2:32" x14ac:dyDescent="0.3">
      <c r="B747">
        <f t="shared" si="24"/>
        <v>2051</v>
      </c>
      <c r="C747">
        <f t="shared" si="25"/>
        <v>7</v>
      </c>
      <c r="D747">
        <f t="shared" si="26"/>
        <v>2051</v>
      </c>
      <c r="E747" s="2">
        <f>'Divs Extract'!D746+'ZBud Extract Monthly'!O746</f>
        <v>577.26674796747955</v>
      </c>
      <c r="F747" s="2">
        <f>'Strm Hydr Analysis'!D750</f>
        <v>41738.340495867786</v>
      </c>
      <c r="G747" s="2">
        <f>'Strm Hydr Analysis'!E750</f>
        <v>856.52231404958707</v>
      </c>
      <c r="H747" s="2"/>
      <c r="I747" s="2"/>
      <c r="J747" s="2"/>
      <c r="K747" s="2">
        <f>'ZBud Extract Monthly'!C746</f>
        <v>0</v>
      </c>
      <c r="L747" s="2">
        <f>'ZBud Extract Monthly'!K746</f>
        <v>7458</v>
      </c>
      <c r="M747" s="2">
        <f>'ZBud Extract Monthly'!L746</f>
        <v>62.9</v>
      </c>
      <c r="N747" s="2">
        <f>'ZBud Extract Monthly'!M746</f>
        <v>813.7</v>
      </c>
      <c r="O747" s="2">
        <f>'ZBud Extract Monthly'!V746</f>
        <v>1227.51</v>
      </c>
      <c r="P747" s="2">
        <f>'ZBud Extract Monthly'!D746</f>
        <v>6457.8</v>
      </c>
      <c r="Q747" s="2">
        <f>'ZBud Extract Monthly'!E746</f>
        <v>391.1</v>
      </c>
      <c r="R747" s="2">
        <f>'ZBud Extract Monthly'!F746</f>
        <v>694.8</v>
      </c>
      <c r="S747" s="2">
        <f>'ZBud Extract Monthly'!G746</f>
        <v>649.79999999999995</v>
      </c>
      <c r="T747" s="2">
        <f>'NRL Extract'!D746</f>
        <v>5.1890000000000001</v>
      </c>
      <c r="U747" s="2">
        <f>'ZBud Extract Monthly'!H746</f>
        <v>1504.8</v>
      </c>
      <c r="V747" s="2">
        <f>'ZBud Extract Monthly'!U746</f>
        <v>1031.42</v>
      </c>
      <c r="W747" s="2">
        <f>'ZBud Extract Monthly'!O746</f>
        <v>307.27</v>
      </c>
      <c r="X747" s="2">
        <f>'ZBud Extract Monthly'!N746</f>
        <v>181.39</v>
      </c>
      <c r="Y747" s="2">
        <f>'Strm Hydr Analysis'!F750</f>
        <v>43019.345454545452</v>
      </c>
      <c r="Z747" s="2"/>
      <c r="AA747" s="2"/>
      <c r="AB747" s="2"/>
      <c r="AC747" s="2"/>
      <c r="AD747" s="2"/>
      <c r="AE747" s="2"/>
      <c r="AF747" s="2"/>
    </row>
    <row r="748" spans="2:32" x14ac:dyDescent="0.3">
      <c r="B748">
        <f t="shared" si="24"/>
        <v>2051</v>
      </c>
      <c r="C748">
        <f t="shared" si="25"/>
        <v>8</v>
      </c>
      <c r="D748">
        <f t="shared" si="26"/>
        <v>2051</v>
      </c>
      <c r="E748" s="2">
        <f>'Divs Extract'!D747+'ZBud Extract Monthly'!O747</f>
        <v>586.29009412727657</v>
      </c>
      <c r="F748" s="2">
        <f>'Strm Hydr Analysis'!D751</f>
        <v>43735.993388429772</v>
      </c>
      <c r="G748" s="2">
        <f>'Strm Hydr Analysis'!E751</f>
        <v>1065.4809917355374</v>
      </c>
      <c r="H748" s="2"/>
      <c r="I748" s="2"/>
      <c r="J748" s="2"/>
      <c r="K748" s="2">
        <f>'ZBud Extract Monthly'!C747</f>
        <v>4380.7999999999993</v>
      </c>
      <c r="L748" s="2">
        <f>'ZBud Extract Monthly'!K747</f>
        <v>4533.8999999999996</v>
      </c>
      <c r="M748" s="2">
        <f>'ZBud Extract Monthly'!L747</f>
        <v>78.2</v>
      </c>
      <c r="N748" s="2">
        <f>'ZBud Extract Monthly'!M747</f>
        <v>0</v>
      </c>
      <c r="O748" s="2">
        <f>'ZBud Extract Monthly'!V747</f>
        <v>1557.56</v>
      </c>
      <c r="P748" s="2">
        <f>'ZBud Extract Monthly'!D747</f>
        <v>4831.6000000000004</v>
      </c>
      <c r="Q748" s="2">
        <f>'ZBud Extract Monthly'!E747</f>
        <v>744.8</v>
      </c>
      <c r="R748" s="2">
        <f>'ZBud Extract Monthly'!F747</f>
        <v>492.7</v>
      </c>
      <c r="S748" s="2">
        <f>'ZBud Extract Monthly'!G747</f>
        <v>1120.9000000000001</v>
      </c>
      <c r="T748" s="2">
        <f>'NRL Extract'!D747</f>
        <v>4.9120000000000008</v>
      </c>
      <c r="U748" s="2">
        <f>'ZBud Extract Monthly'!H747</f>
        <v>1374.7</v>
      </c>
      <c r="V748" s="2">
        <f>'ZBud Extract Monthly'!U747</f>
        <v>404.77</v>
      </c>
      <c r="W748" s="2">
        <f>'ZBud Extract Monthly'!O747</f>
        <v>307.27</v>
      </c>
      <c r="X748" s="2">
        <f>'ZBud Extract Monthly'!N747</f>
        <v>164.65</v>
      </c>
      <c r="Y748" s="2">
        <f>'Strm Hydr Analysis'!F751</f>
        <v>45204.773553719009</v>
      </c>
      <c r="Z748" s="2"/>
      <c r="AA748" s="2"/>
      <c r="AB748" s="2"/>
      <c r="AC748" s="2"/>
      <c r="AD748" s="2"/>
      <c r="AE748" s="2"/>
      <c r="AF748" s="2"/>
    </row>
    <row r="749" spans="2:32" x14ac:dyDescent="0.3">
      <c r="B749">
        <f t="shared" si="24"/>
        <v>2051</v>
      </c>
      <c r="C749">
        <f t="shared" si="25"/>
        <v>9</v>
      </c>
      <c r="D749">
        <f t="shared" si="26"/>
        <v>2051</v>
      </c>
      <c r="E749" s="2">
        <f>'Divs Extract'!D748+'ZBud Extract Monthly'!O748</f>
        <v>543.3837086407998</v>
      </c>
      <c r="F749" s="2">
        <f>'Strm Hydr Analysis'!D752</f>
        <v>37596.079338842988</v>
      </c>
      <c r="G749" s="2">
        <f>'Strm Hydr Analysis'!E752</f>
        <v>828.89256198347141</v>
      </c>
      <c r="H749" s="2"/>
      <c r="I749" s="2"/>
      <c r="J749" s="2"/>
      <c r="K749" s="2">
        <f>'ZBud Extract Monthly'!C748</f>
        <v>0</v>
      </c>
      <c r="L749" s="2">
        <f>'ZBud Extract Monthly'!K748</f>
        <v>3364.4</v>
      </c>
      <c r="M749" s="2">
        <f>'ZBud Extract Monthly'!L748</f>
        <v>62.9</v>
      </c>
      <c r="N749" s="2">
        <f>'ZBud Extract Monthly'!M748</f>
        <v>1355.7</v>
      </c>
      <c r="O749" s="2">
        <f>'ZBud Extract Monthly'!V748</f>
        <v>1789.34</v>
      </c>
      <c r="P749" s="2">
        <f>'ZBud Extract Monthly'!D748</f>
        <v>3338.6000000000004</v>
      </c>
      <c r="Q749" s="2">
        <f>'ZBud Extract Monthly'!E748</f>
        <v>443.1</v>
      </c>
      <c r="R749" s="2">
        <f>'ZBud Extract Monthly'!F748</f>
        <v>338</v>
      </c>
      <c r="S749" s="2">
        <f>'ZBud Extract Monthly'!G748</f>
        <v>790.1</v>
      </c>
      <c r="T749" s="2">
        <f>'NRL Extract'!D748</f>
        <v>4.2219999999999986</v>
      </c>
      <c r="U749" s="2">
        <f>'ZBud Extract Monthly'!H748</f>
        <v>1153.1999999999998</v>
      </c>
      <c r="V749" s="2">
        <f>'ZBud Extract Monthly'!U748</f>
        <v>207.45</v>
      </c>
      <c r="W749" s="2">
        <f>'ZBud Extract Monthly'!O748</f>
        <v>297.36</v>
      </c>
      <c r="X749" s="2">
        <f>'ZBud Extract Monthly'!N748</f>
        <v>131.91</v>
      </c>
      <c r="Y749" s="2">
        <f>'Strm Hydr Analysis'!F752</f>
        <v>38743.358677685937</v>
      </c>
      <c r="Z749" s="2"/>
      <c r="AA749" s="2"/>
      <c r="AB749" s="2"/>
      <c r="AC749" s="2"/>
      <c r="AD749" s="2"/>
      <c r="AE749" s="2"/>
      <c r="AF749" s="2"/>
    </row>
    <row r="750" spans="2:32" x14ac:dyDescent="0.3">
      <c r="B750">
        <f t="shared" si="24"/>
        <v>2051</v>
      </c>
      <c r="C750">
        <f t="shared" si="25"/>
        <v>10</v>
      </c>
      <c r="D750">
        <f t="shared" si="26"/>
        <v>2052</v>
      </c>
      <c r="E750" s="2">
        <f>'Divs Extract'!D749+'ZBud Extract Monthly'!O749</f>
        <v>474.66413118527043</v>
      </c>
      <c r="F750" s="2">
        <f>'Strm Hydr Analysis'!D753</f>
        <v>38525.672727272729</v>
      </c>
      <c r="G750" s="2">
        <f>'Strm Hydr Analysis'!E753</f>
        <v>856.52231404958707</v>
      </c>
      <c r="H750" s="2"/>
      <c r="I750" s="2"/>
      <c r="J750" s="2"/>
      <c r="K750" s="2">
        <f>'ZBud Extract Monthly'!C749</f>
        <v>744.7</v>
      </c>
      <c r="L750" s="2">
        <f>'ZBud Extract Monthly'!K749</f>
        <v>3782.6000000000004</v>
      </c>
      <c r="M750" s="2">
        <f>'ZBud Extract Monthly'!L749</f>
        <v>44</v>
      </c>
      <c r="N750" s="2">
        <f>'ZBud Extract Monthly'!M749</f>
        <v>1016.2</v>
      </c>
      <c r="O750" s="2">
        <f>'ZBud Extract Monthly'!V749</f>
        <v>1655.83</v>
      </c>
      <c r="P750" s="2">
        <f>'ZBud Extract Monthly'!D749</f>
        <v>2404.9</v>
      </c>
      <c r="Q750" s="2">
        <f>'ZBud Extract Monthly'!E749</f>
        <v>390.9</v>
      </c>
      <c r="R750" s="2">
        <f>'ZBud Extract Monthly'!F749</f>
        <v>350.5</v>
      </c>
      <c r="S750" s="2">
        <f>'ZBud Extract Monthly'!G749</f>
        <v>420.1</v>
      </c>
      <c r="T750" s="2">
        <f>'NRL Extract'!D749</f>
        <v>2.6209999999999991</v>
      </c>
      <c r="U750" s="2">
        <f>'ZBud Extract Monthly'!H749</f>
        <v>1412.7</v>
      </c>
      <c r="V750" s="2">
        <f>'ZBud Extract Monthly'!U749</f>
        <v>157.74</v>
      </c>
      <c r="W750" s="2">
        <f>'ZBud Extract Monthly'!O749</f>
        <v>307.27</v>
      </c>
      <c r="X750" s="2">
        <f>'ZBud Extract Monthly'!N749</f>
        <v>89.14</v>
      </c>
      <c r="Y750" s="2">
        <f>'Strm Hydr Analysis'!F753</f>
        <v>39686.30082644627</v>
      </c>
      <c r="Z750" s="2"/>
      <c r="AA750" s="2"/>
      <c r="AB750" s="2"/>
      <c r="AC750" s="2"/>
      <c r="AD750" s="2"/>
      <c r="AE750" s="2"/>
      <c r="AF750" s="2"/>
    </row>
    <row r="751" spans="2:32" x14ac:dyDescent="0.3">
      <c r="B751">
        <f t="shared" si="24"/>
        <v>2051</v>
      </c>
      <c r="C751">
        <f t="shared" si="25"/>
        <v>11</v>
      </c>
      <c r="D751">
        <f t="shared" si="26"/>
        <v>2052</v>
      </c>
      <c r="E751" s="2">
        <f>'Divs Extract'!D750+'ZBud Extract Monthly'!O750</f>
        <v>398.82519959058345</v>
      </c>
      <c r="F751" s="2">
        <f>'Strm Hydr Analysis'!D754</f>
        <v>37203.748760330593</v>
      </c>
      <c r="G751" s="2">
        <f>'Strm Hydr Analysis'!E754</f>
        <v>3291.5504132231431</v>
      </c>
      <c r="H751" s="2"/>
      <c r="I751" s="2"/>
      <c r="J751" s="2"/>
      <c r="K751" s="2">
        <f>'ZBud Extract Monthly'!C750</f>
        <v>16107</v>
      </c>
      <c r="L751" s="2">
        <f>'ZBud Extract Monthly'!K750</f>
        <v>400</v>
      </c>
      <c r="M751" s="2">
        <f>'ZBud Extract Monthly'!L750</f>
        <v>27.9</v>
      </c>
      <c r="N751" s="2">
        <f>'ZBud Extract Monthly'!M750</f>
        <v>803.6</v>
      </c>
      <c r="O751" s="2">
        <f>'ZBud Extract Monthly'!V750</f>
        <v>2074.84</v>
      </c>
      <c r="P751" s="2">
        <f>'ZBud Extract Monthly'!D750</f>
        <v>1667.1999999999998</v>
      </c>
      <c r="Q751" s="2">
        <f>'ZBud Extract Monthly'!E750</f>
        <v>727.9</v>
      </c>
      <c r="R751" s="2">
        <f>'ZBud Extract Monthly'!F750</f>
        <v>165.2</v>
      </c>
      <c r="S751" s="2">
        <f>'ZBud Extract Monthly'!G750</f>
        <v>2435.1</v>
      </c>
      <c r="T751" s="2">
        <f>'NRL Extract'!D750</f>
        <v>1.9629999999999996</v>
      </c>
      <c r="U751" s="2">
        <f>'ZBud Extract Monthly'!H750</f>
        <v>3540.7</v>
      </c>
      <c r="V751" s="2">
        <f>'ZBud Extract Monthly'!U750</f>
        <v>154.47</v>
      </c>
      <c r="W751" s="2">
        <f>'ZBud Extract Monthly'!O750</f>
        <v>297.36</v>
      </c>
      <c r="X751" s="2">
        <f>'ZBud Extract Monthly'!N750</f>
        <v>55.18</v>
      </c>
      <c r="Y751" s="2">
        <f>'Strm Hydr Analysis'!F754</f>
        <v>39375.252892561992</v>
      </c>
      <c r="Z751" s="2"/>
      <c r="AA751" s="2"/>
      <c r="AB751" s="2"/>
      <c r="AC751" s="2"/>
      <c r="AD751" s="2"/>
      <c r="AE751" s="2"/>
      <c r="AF751" s="2"/>
    </row>
    <row r="752" spans="2:32" x14ac:dyDescent="0.3">
      <c r="B752">
        <f t="shared" si="24"/>
        <v>2051</v>
      </c>
      <c r="C752">
        <f t="shared" si="25"/>
        <v>12</v>
      </c>
      <c r="D752">
        <f t="shared" si="26"/>
        <v>2052</v>
      </c>
      <c r="E752" s="2">
        <f>'Divs Extract'!D751+'ZBud Extract Monthly'!O751</f>
        <v>392.4458426966292</v>
      </c>
      <c r="F752" s="2">
        <f>'Strm Hydr Analysis'!D755</f>
        <v>38803.061157024807</v>
      </c>
      <c r="G752" s="2">
        <f>'Strm Hydr Analysis'!E755</f>
        <v>10047.947107438014</v>
      </c>
      <c r="H752" s="2"/>
      <c r="I752" s="2"/>
      <c r="J752" s="2"/>
      <c r="K752" s="2">
        <f>'ZBud Extract Monthly'!C751</f>
        <v>42263.8</v>
      </c>
      <c r="L752" s="2">
        <f>'ZBud Extract Monthly'!K751</f>
        <v>328.5</v>
      </c>
      <c r="M752" s="2">
        <f>'ZBud Extract Monthly'!L751</f>
        <v>23.4</v>
      </c>
      <c r="N752" s="2">
        <f>'ZBud Extract Monthly'!M751</f>
        <v>672.9</v>
      </c>
      <c r="O752" s="2">
        <f>'ZBud Extract Monthly'!V751</f>
        <v>3857.97</v>
      </c>
      <c r="P752" s="2">
        <f>'ZBud Extract Monthly'!D751</f>
        <v>1306.6000000000001</v>
      </c>
      <c r="Q752" s="2">
        <f>'ZBud Extract Monthly'!E751</f>
        <v>569.4</v>
      </c>
      <c r="R752" s="2">
        <f>'ZBud Extract Monthly'!F751</f>
        <v>118.9</v>
      </c>
      <c r="S752" s="2">
        <f>'ZBud Extract Monthly'!G751</f>
        <v>2078.9</v>
      </c>
      <c r="T752" s="2">
        <f>'NRL Extract'!D751</f>
        <v>1.2530000000000003</v>
      </c>
      <c r="U752" s="2">
        <f>'ZBud Extract Monthly'!H751</f>
        <v>20503.3</v>
      </c>
      <c r="V752" s="2">
        <f>'ZBud Extract Monthly'!U751</f>
        <v>272.19</v>
      </c>
      <c r="W752" s="2">
        <f>'ZBud Extract Monthly'!O751</f>
        <v>307.27</v>
      </c>
      <c r="X752" s="2">
        <f>'ZBud Extract Monthly'!N751</f>
        <v>52.1</v>
      </c>
      <c r="Y752" s="2">
        <f>'Strm Hydr Analysis'!F755</f>
        <v>43468.89917355372</v>
      </c>
      <c r="Z752" s="2"/>
      <c r="AA752" s="2"/>
      <c r="AB752" s="2"/>
      <c r="AC752" s="2"/>
      <c r="AD752" s="2"/>
      <c r="AE752" s="2"/>
      <c r="AF752" s="2"/>
    </row>
    <row r="753" spans="2:32" x14ac:dyDescent="0.3">
      <c r="B753">
        <f t="shared" si="24"/>
        <v>2052</v>
      </c>
      <c r="C753">
        <f t="shared" si="25"/>
        <v>1</v>
      </c>
      <c r="D753">
        <f t="shared" si="26"/>
        <v>2052</v>
      </c>
      <c r="E753" s="2">
        <f>'Divs Extract'!D752+'ZBud Extract Monthly'!O752</f>
        <v>391.44586860391667</v>
      </c>
      <c r="F753" s="2">
        <f>'Strm Hydr Analysis'!D756</f>
        <v>47943.352066115687</v>
      </c>
      <c r="G753" s="2">
        <f>'Strm Hydr Analysis'!E756</f>
        <v>3313.0314049586805</v>
      </c>
      <c r="H753" s="2"/>
      <c r="I753" s="2"/>
      <c r="J753" s="2"/>
      <c r="K753" s="2">
        <f>'ZBud Extract Monthly'!C752</f>
        <v>20835.8</v>
      </c>
      <c r="L753" s="2">
        <f>'ZBud Extract Monthly'!K752</f>
        <v>359.5</v>
      </c>
      <c r="M753" s="2">
        <f>'ZBud Extract Monthly'!L752</f>
        <v>18.899999999999999</v>
      </c>
      <c r="N753" s="2">
        <f>'ZBud Extract Monthly'!M752</f>
        <v>776.6</v>
      </c>
      <c r="O753" s="2">
        <f>'ZBud Extract Monthly'!V752</f>
        <v>5082.3999999999996</v>
      </c>
      <c r="P753" s="2">
        <f>'ZBud Extract Monthly'!D752</f>
        <v>1483.6999999999998</v>
      </c>
      <c r="Q753" s="2">
        <f>'ZBud Extract Monthly'!E752</f>
        <v>646.29999999999995</v>
      </c>
      <c r="R753" s="2">
        <f>'ZBud Extract Monthly'!F752</f>
        <v>133.30000000000001</v>
      </c>
      <c r="S753" s="2">
        <f>'ZBud Extract Monthly'!G752</f>
        <v>2353.3000000000002</v>
      </c>
      <c r="T753" s="2">
        <f>'NRL Extract'!D752</f>
        <v>1.5919999999999996</v>
      </c>
      <c r="U753" s="2">
        <f>'ZBud Extract Monthly'!H752</f>
        <v>17444.2</v>
      </c>
      <c r="V753" s="2">
        <f>'ZBud Extract Monthly'!U752</f>
        <v>130.15</v>
      </c>
      <c r="W753" s="2">
        <f>'ZBud Extract Monthly'!O752</f>
        <v>307.27</v>
      </c>
      <c r="X753" s="2">
        <f>'ZBud Extract Monthly'!N752</f>
        <v>46.19</v>
      </c>
      <c r="Y753" s="2">
        <f>'Strm Hydr Analysis'!F756</f>
        <v>51758.181818181794</v>
      </c>
      <c r="Z753" s="2"/>
      <c r="AA753" s="2"/>
      <c r="AB753" s="2"/>
      <c r="AC753" s="2"/>
      <c r="AD753" s="2"/>
      <c r="AE753" s="2"/>
      <c r="AF753" s="2"/>
    </row>
    <row r="754" spans="2:32" x14ac:dyDescent="0.3">
      <c r="B754">
        <f t="shared" ref="B754:B767" si="27">B742+1</f>
        <v>2052</v>
      </c>
      <c r="C754">
        <f t="shared" ref="C754:C767" si="28">C742</f>
        <v>2</v>
      </c>
      <c r="D754">
        <f t="shared" ref="D754:D767" si="29">D742+1</f>
        <v>2052</v>
      </c>
      <c r="E754" s="2">
        <f>'Divs Extract'!D753+'ZBud Extract Monthly'!O753</f>
        <v>364.95507880910679</v>
      </c>
      <c r="F754" s="2">
        <f>'Strm Hydr Analysis'!D757</f>
        <v>51163.775206611572</v>
      </c>
      <c r="G754" s="2">
        <f>'Strm Hydr Analysis'!E757</f>
        <v>9264.714049586777</v>
      </c>
      <c r="H754" s="2"/>
      <c r="I754" s="2"/>
      <c r="J754" s="2"/>
      <c r="K754" s="2">
        <f>'ZBud Extract Monthly'!C753</f>
        <v>36132.600000000006</v>
      </c>
      <c r="L754" s="2">
        <f>'ZBud Extract Monthly'!K753</f>
        <v>130.6</v>
      </c>
      <c r="M754" s="2">
        <f>'ZBud Extract Monthly'!L753</f>
        <v>18.899999999999999</v>
      </c>
      <c r="N754" s="2">
        <f>'ZBud Extract Monthly'!M753</f>
        <v>0</v>
      </c>
      <c r="O754" s="2">
        <f>'ZBud Extract Monthly'!V753</f>
        <v>3620.37</v>
      </c>
      <c r="P754" s="2">
        <f>'ZBud Extract Monthly'!D753</f>
        <v>2182</v>
      </c>
      <c r="Q754" s="2">
        <f>'ZBud Extract Monthly'!E753</f>
        <v>942.6</v>
      </c>
      <c r="R754" s="2">
        <f>'ZBud Extract Monthly'!F753</f>
        <v>206.8</v>
      </c>
      <c r="S754" s="2">
        <f>'ZBud Extract Monthly'!G753</f>
        <v>3490.4</v>
      </c>
      <c r="T754" s="2">
        <f>'NRL Extract'!D753</f>
        <v>1.1480000000000004</v>
      </c>
      <c r="U754" s="2">
        <f>'ZBud Extract Monthly'!H753</f>
        <v>17320.900000000001</v>
      </c>
      <c r="V754" s="2">
        <f>'ZBud Extract Monthly'!U753</f>
        <v>462.84</v>
      </c>
      <c r="W754" s="2">
        <f>'ZBud Extract Monthly'!O753</f>
        <v>287.45</v>
      </c>
      <c r="X754" s="2">
        <f>'ZBud Extract Monthly'!N753</f>
        <v>41.53</v>
      </c>
      <c r="Y754" s="2">
        <f>'Strm Hydr Analysis'!F757</f>
        <v>55596.178512396706</v>
      </c>
      <c r="Z754" s="2"/>
      <c r="AA754" s="2"/>
      <c r="AB754" s="2"/>
      <c r="AC754" s="2"/>
      <c r="AD754" s="2"/>
      <c r="AE754" s="2"/>
      <c r="AF754" s="2"/>
    </row>
    <row r="755" spans="2:32" x14ac:dyDescent="0.3">
      <c r="B755">
        <f t="shared" si="27"/>
        <v>2052</v>
      </c>
      <c r="C755">
        <f t="shared" si="28"/>
        <v>3</v>
      </c>
      <c r="D755">
        <f t="shared" si="29"/>
        <v>2052</v>
      </c>
      <c r="E755" s="2">
        <f>'Divs Extract'!D754+'ZBud Extract Monthly'!O754</f>
        <v>424.97845986984817</v>
      </c>
      <c r="F755" s="2">
        <f>'Strm Hydr Analysis'!D758</f>
        <v>50232.476033057894</v>
      </c>
      <c r="G755" s="2">
        <f>'Strm Hydr Analysis'!E758</f>
        <v>1880.568595041321</v>
      </c>
      <c r="H755" s="2"/>
      <c r="I755" s="2"/>
      <c r="J755" s="2"/>
      <c r="K755" s="2">
        <f>'ZBud Extract Monthly'!C754</f>
        <v>7123.7999999999993</v>
      </c>
      <c r="L755" s="2">
        <f>'ZBud Extract Monthly'!K754</f>
        <v>1035.7</v>
      </c>
      <c r="M755" s="2">
        <f>'ZBud Extract Monthly'!L754</f>
        <v>22.5</v>
      </c>
      <c r="N755" s="2">
        <f>'ZBud Extract Monthly'!M754</f>
        <v>0</v>
      </c>
      <c r="O755" s="2">
        <f>'ZBud Extract Monthly'!V754</f>
        <v>5275.62</v>
      </c>
      <c r="P755" s="2">
        <f>'ZBud Extract Monthly'!D754</f>
        <v>3867.6</v>
      </c>
      <c r="Q755" s="2">
        <f>'ZBud Extract Monthly'!E754</f>
        <v>1386.9</v>
      </c>
      <c r="R755" s="2">
        <f>'ZBud Extract Monthly'!F754</f>
        <v>587.1</v>
      </c>
      <c r="S755" s="2">
        <f>'ZBud Extract Monthly'!G754</f>
        <v>6436</v>
      </c>
      <c r="T755" s="2">
        <f>'NRL Extract'!D754</f>
        <v>1.8520000000000001</v>
      </c>
      <c r="U755" s="2">
        <f>'ZBud Extract Monthly'!H754</f>
        <v>6661.9</v>
      </c>
      <c r="V755" s="2">
        <f>'ZBud Extract Monthly'!U754</f>
        <v>152.33000000000001</v>
      </c>
      <c r="W755" s="2">
        <f>'ZBud Extract Monthly'!O754</f>
        <v>307.27</v>
      </c>
      <c r="X755" s="2">
        <f>'ZBud Extract Monthly'!N754</f>
        <v>51.55</v>
      </c>
      <c r="Y755" s="2">
        <f>'Strm Hydr Analysis'!F758</f>
        <v>52779.709090909069</v>
      </c>
      <c r="Z755" s="2"/>
      <c r="AA755" s="2"/>
      <c r="AB755" s="2"/>
      <c r="AC755" s="2"/>
      <c r="AD755" s="2"/>
      <c r="AE755" s="2"/>
      <c r="AF755" s="2"/>
    </row>
    <row r="756" spans="2:32" x14ac:dyDescent="0.3">
      <c r="B756">
        <f t="shared" si="27"/>
        <v>2052</v>
      </c>
      <c r="C756">
        <f t="shared" si="28"/>
        <v>4</v>
      </c>
      <c r="D756">
        <f t="shared" si="29"/>
        <v>2052</v>
      </c>
      <c r="E756" s="2">
        <f>'Divs Extract'!D755+'ZBud Extract Monthly'!O755</f>
        <v>437.22010928961754</v>
      </c>
      <c r="F756" s="2">
        <f>'Strm Hydr Analysis'!D759</f>
        <v>37956.852892561983</v>
      </c>
      <c r="G756" s="2">
        <f>'Strm Hydr Analysis'!E759</f>
        <v>833.83140495867804</v>
      </c>
      <c r="H756" s="2"/>
      <c r="I756" s="2"/>
      <c r="J756" s="2"/>
      <c r="K756" s="2">
        <f>'ZBud Extract Monthly'!C755</f>
        <v>1075.3</v>
      </c>
      <c r="L756" s="2">
        <f>'ZBud Extract Monthly'!K755</f>
        <v>4362.8</v>
      </c>
      <c r="M756" s="2">
        <f>'ZBud Extract Monthly'!L755</f>
        <v>22.5</v>
      </c>
      <c r="N756" s="2">
        <f>'ZBud Extract Monthly'!M755</f>
        <v>0</v>
      </c>
      <c r="O756" s="2">
        <f>'ZBud Extract Monthly'!V755</f>
        <v>3467.9</v>
      </c>
      <c r="P756" s="2">
        <f>'ZBud Extract Monthly'!D755</f>
        <v>3712.9</v>
      </c>
      <c r="Q756" s="2">
        <f>'ZBud Extract Monthly'!E755</f>
        <v>623.9</v>
      </c>
      <c r="R756" s="2">
        <f>'ZBud Extract Monthly'!F755</f>
        <v>715.5</v>
      </c>
      <c r="S756" s="2">
        <f>'ZBud Extract Monthly'!G755</f>
        <v>2766.3</v>
      </c>
      <c r="T756" s="2">
        <f>'NRL Extract'!D755</f>
        <v>1.8399999999999996</v>
      </c>
      <c r="U756" s="2">
        <f>'ZBud Extract Monthly'!H755</f>
        <v>1114.3</v>
      </c>
      <c r="V756" s="2">
        <f>'ZBud Extract Monthly'!U755</f>
        <v>296.12</v>
      </c>
      <c r="W756" s="2">
        <f>'ZBud Extract Monthly'!O755</f>
        <v>297.36</v>
      </c>
      <c r="X756" s="2">
        <f>'ZBud Extract Monthly'!N755</f>
        <v>73.88</v>
      </c>
      <c r="Y756" s="2">
        <f>'Strm Hydr Analysis'!F759</f>
        <v>39437.077685950404</v>
      </c>
      <c r="Z756" s="2"/>
      <c r="AA756" s="2"/>
      <c r="AB756" s="2"/>
      <c r="AC756" s="2"/>
      <c r="AD756" s="2"/>
      <c r="AE756" s="2"/>
      <c r="AF756" s="2"/>
    </row>
    <row r="757" spans="2:32" x14ac:dyDescent="0.3">
      <c r="B757">
        <f t="shared" si="27"/>
        <v>2052</v>
      </c>
      <c r="C757">
        <f t="shared" si="28"/>
        <v>5</v>
      </c>
      <c r="D757">
        <f t="shared" si="29"/>
        <v>2052</v>
      </c>
      <c r="E757" s="2">
        <f>'Divs Extract'!D756+'ZBud Extract Monthly'!O756</f>
        <v>501.09010582010575</v>
      </c>
      <c r="F757" s="2">
        <f>'Strm Hydr Analysis'!D760</f>
        <v>38820.872727272741</v>
      </c>
      <c r="G757" s="2">
        <f>'Strm Hydr Analysis'!E760</f>
        <v>856.52231404958707</v>
      </c>
      <c r="H757" s="2"/>
      <c r="I757" s="2"/>
      <c r="J757" s="2"/>
      <c r="K757" s="2">
        <f>'ZBud Extract Monthly'!C756</f>
        <v>669.69999999999993</v>
      </c>
      <c r="L757" s="2">
        <f>'ZBud Extract Monthly'!K756</f>
        <v>7230.4000000000005</v>
      </c>
      <c r="M757" s="2">
        <f>'ZBud Extract Monthly'!L756</f>
        <v>35</v>
      </c>
      <c r="N757" s="2">
        <f>'ZBud Extract Monthly'!M756</f>
        <v>0</v>
      </c>
      <c r="O757" s="2">
        <f>'ZBud Extract Monthly'!V756</f>
        <v>2548.42</v>
      </c>
      <c r="P757" s="2">
        <f>'ZBud Extract Monthly'!D756</f>
        <v>5281.2</v>
      </c>
      <c r="Q757" s="2">
        <f>'ZBud Extract Monthly'!E756</f>
        <v>377.6</v>
      </c>
      <c r="R757" s="2">
        <f>'ZBud Extract Monthly'!F756</f>
        <v>180</v>
      </c>
      <c r="S757" s="2">
        <f>'ZBud Extract Monthly'!G756</f>
        <v>886.4</v>
      </c>
      <c r="T757" s="2">
        <f>'NRL Extract'!D756</f>
        <v>3.6099999999999994</v>
      </c>
      <c r="U757" s="2">
        <f>'ZBud Extract Monthly'!H756</f>
        <v>1470.3999999999999</v>
      </c>
      <c r="V757" s="2">
        <f>'ZBud Extract Monthly'!U756</f>
        <v>105.98</v>
      </c>
      <c r="W757" s="2">
        <f>'ZBud Extract Monthly'!O756</f>
        <v>307.27</v>
      </c>
      <c r="X757" s="2">
        <f>'ZBud Extract Monthly'!N756</f>
        <v>133.41</v>
      </c>
      <c r="Y757" s="2">
        <f>'Strm Hydr Analysis'!F760</f>
        <v>40255.299173553722</v>
      </c>
      <c r="Z757" s="2"/>
      <c r="AA757" s="2"/>
      <c r="AB757" s="2"/>
      <c r="AC757" s="2"/>
      <c r="AD757" s="2"/>
      <c r="AE757" s="2"/>
      <c r="AF757" s="2"/>
    </row>
    <row r="758" spans="2:32" x14ac:dyDescent="0.3">
      <c r="B758">
        <f t="shared" si="27"/>
        <v>2052</v>
      </c>
      <c r="C758">
        <f t="shared" si="28"/>
        <v>6</v>
      </c>
      <c r="D758">
        <f t="shared" si="29"/>
        <v>2052</v>
      </c>
      <c r="E758" s="2">
        <f>'Divs Extract'!D757+'ZBud Extract Monthly'!O757</f>
        <v>532.39675075214063</v>
      </c>
      <c r="F758" s="2">
        <f>'Strm Hydr Analysis'!D761</f>
        <v>39724.621487603305</v>
      </c>
      <c r="G758" s="2">
        <f>'Strm Hydr Analysis'!E761</f>
        <v>828.89256198347141</v>
      </c>
      <c r="H758" s="2"/>
      <c r="I758" s="2"/>
      <c r="J758" s="2"/>
      <c r="K758" s="2">
        <f>'ZBud Extract Monthly'!C757</f>
        <v>0</v>
      </c>
      <c r="L758" s="2">
        <f>'ZBud Extract Monthly'!K757</f>
        <v>7340.4000000000005</v>
      </c>
      <c r="M758" s="2">
        <f>'ZBud Extract Monthly'!L757</f>
        <v>44</v>
      </c>
      <c r="N758" s="2">
        <f>'ZBud Extract Monthly'!M757</f>
        <v>996.1</v>
      </c>
      <c r="O758" s="2">
        <f>'ZBud Extract Monthly'!V757</f>
        <v>1463.12</v>
      </c>
      <c r="P758" s="2">
        <f>'ZBud Extract Monthly'!D757</f>
        <v>6077.9</v>
      </c>
      <c r="Q758" s="2">
        <f>'ZBud Extract Monthly'!E757</f>
        <v>353.1</v>
      </c>
      <c r="R758" s="2">
        <f>'ZBud Extract Monthly'!F757</f>
        <v>526.29999999999995</v>
      </c>
      <c r="S758" s="2">
        <f>'ZBud Extract Monthly'!G757</f>
        <v>359.7</v>
      </c>
      <c r="T758" s="2">
        <f>'NRL Extract'!D757</f>
        <v>4.3419999999999987</v>
      </c>
      <c r="U758" s="2">
        <f>'ZBud Extract Monthly'!H757</f>
        <v>1442.8999999999999</v>
      </c>
      <c r="V758" s="2">
        <f>'ZBud Extract Monthly'!U757</f>
        <v>513.22</v>
      </c>
      <c r="W758" s="2">
        <f>'ZBud Extract Monthly'!O757</f>
        <v>297.36</v>
      </c>
      <c r="X758" s="2">
        <f>'ZBud Extract Monthly'!N757</f>
        <v>155.52000000000001</v>
      </c>
      <c r="Y758" s="2">
        <f>'Strm Hydr Analysis'!F761</f>
        <v>41006.280991735548</v>
      </c>
      <c r="Z758" s="2"/>
      <c r="AA758" s="2"/>
      <c r="AB758" s="2"/>
      <c r="AC758" s="2"/>
      <c r="AD758" s="2"/>
      <c r="AE758" s="2"/>
      <c r="AF758" s="2"/>
    </row>
    <row r="759" spans="2:32" x14ac:dyDescent="0.3">
      <c r="B759">
        <f t="shared" si="27"/>
        <v>2052</v>
      </c>
      <c r="C759">
        <f t="shared" si="28"/>
        <v>7</v>
      </c>
      <c r="D759">
        <f t="shared" si="29"/>
        <v>2052</v>
      </c>
      <c r="E759" s="2">
        <f>'Divs Extract'!D758+'ZBud Extract Monthly'!O758</f>
        <v>581.1897134004646</v>
      </c>
      <c r="F759" s="2">
        <f>'Strm Hydr Analysis'!D762</f>
        <v>44120.370247933875</v>
      </c>
      <c r="G759" s="2">
        <f>'Strm Hydr Analysis'!E762</f>
        <v>856.52231404958707</v>
      </c>
      <c r="H759" s="2"/>
      <c r="I759" s="2"/>
      <c r="J759" s="2"/>
      <c r="K759" s="2">
        <f>'ZBud Extract Monthly'!C758</f>
        <v>0</v>
      </c>
      <c r="L759" s="2">
        <f>'ZBud Extract Monthly'!K758</f>
        <v>6667.7000000000007</v>
      </c>
      <c r="M759" s="2">
        <f>'ZBud Extract Monthly'!L758</f>
        <v>62.9</v>
      </c>
      <c r="N759" s="2">
        <f>'ZBud Extract Monthly'!M758</f>
        <v>753.7</v>
      </c>
      <c r="O759" s="2">
        <f>'ZBud Extract Monthly'!V758</f>
        <v>1258.51</v>
      </c>
      <c r="P759" s="2">
        <f>'ZBud Extract Monthly'!D758</f>
        <v>5726.1</v>
      </c>
      <c r="Q759" s="2">
        <f>'ZBud Extract Monthly'!E758</f>
        <v>378.6</v>
      </c>
      <c r="R759" s="2">
        <f>'ZBud Extract Monthly'!F758</f>
        <v>639.70000000000005</v>
      </c>
      <c r="S759" s="2">
        <f>'ZBud Extract Monthly'!G758</f>
        <v>94.3</v>
      </c>
      <c r="T759" s="2">
        <f>'NRL Extract'!D758</f>
        <v>5.1890000000000001</v>
      </c>
      <c r="U759" s="2">
        <f>'ZBud Extract Monthly'!H758</f>
        <v>1485.1</v>
      </c>
      <c r="V759" s="2">
        <f>'ZBud Extract Monthly'!U758</f>
        <v>811.86</v>
      </c>
      <c r="W759" s="2">
        <f>'ZBud Extract Monthly'!O758</f>
        <v>307.27</v>
      </c>
      <c r="X759" s="2">
        <f>'ZBud Extract Monthly'!N758</f>
        <v>181.39</v>
      </c>
      <c r="Y759" s="2">
        <f>'Strm Hydr Analysis'!F762</f>
        <v>45412.661157024784</v>
      </c>
      <c r="Z759" s="2"/>
      <c r="AA759" s="2"/>
      <c r="AB759" s="2"/>
      <c r="AC759" s="2"/>
      <c r="AD759" s="2"/>
      <c r="AE759" s="2"/>
      <c r="AF759" s="2"/>
    </row>
    <row r="760" spans="2:32" x14ac:dyDescent="0.3">
      <c r="B760">
        <f t="shared" si="27"/>
        <v>2052</v>
      </c>
      <c r="C760">
        <f t="shared" si="28"/>
        <v>8</v>
      </c>
      <c r="D760">
        <f t="shared" si="29"/>
        <v>2052</v>
      </c>
      <c r="E760" s="2">
        <f>'Divs Extract'!D759+'ZBud Extract Monthly'!O759</f>
        <v>572.5200102312258</v>
      </c>
      <c r="F760" s="2">
        <f>'Strm Hydr Analysis'!D763</f>
        <v>43387.061157024786</v>
      </c>
      <c r="G760" s="2">
        <f>'Strm Hydr Analysis'!E763</f>
        <v>856.52231404958707</v>
      </c>
      <c r="H760" s="2"/>
      <c r="I760" s="2"/>
      <c r="J760" s="2"/>
      <c r="K760" s="2">
        <f>'ZBud Extract Monthly'!C759</f>
        <v>0</v>
      </c>
      <c r="L760" s="2">
        <f>'ZBud Extract Monthly'!K759</f>
        <v>5211</v>
      </c>
      <c r="M760" s="2">
        <f>'ZBud Extract Monthly'!L759</f>
        <v>78.2</v>
      </c>
      <c r="N760" s="2">
        <f>'ZBud Extract Monthly'!M759</f>
        <v>0</v>
      </c>
      <c r="O760" s="2">
        <f>'ZBud Extract Monthly'!V759</f>
        <v>1376.84</v>
      </c>
      <c r="P760" s="2">
        <f>'ZBud Extract Monthly'!D759</f>
        <v>4610.7</v>
      </c>
      <c r="Q760" s="2">
        <f>'ZBud Extract Monthly'!E759</f>
        <v>380.7</v>
      </c>
      <c r="R760" s="2">
        <f>'ZBud Extract Monthly'!F759</f>
        <v>421.1</v>
      </c>
      <c r="S760" s="2">
        <f>'ZBud Extract Monthly'!G759</f>
        <v>46.7</v>
      </c>
      <c r="T760" s="2">
        <f>'NRL Extract'!D759</f>
        <v>4.9120000000000008</v>
      </c>
      <c r="U760" s="2">
        <f>'ZBud Extract Monthly'!H759</f>
        <v>1313.1000000000001</v>
      </c>
      <c r="V760" s="2">
        <f>'ZBud Extract Monthly'!U759</f>
        <v>486.88</v>
      </c>
      <c r="W760" s="2">
        <f>'ZBud Extract Monthly'!O759</f>
        <v>307.27</v>
      </c>
      <c r="X760" s="2">
        <f>'ZBud Extract Monthly'!N759</f>
        <v>164.65</v>
      </c>
      <c r="Y760" s="2">
        <f>'Strm Hydr Analysis'!F763</f>
        <v>44625.203305785115</v>
      </c>
      <c r="Z760" s="2"/>
      <c r="AA760" s="2"/>
      <c r="AB760" s="2"/>
      <c r="AC760" s="2"/>
      <c r="AD760" s="2"/>
      <c r="AE760" s="2"/>
      <c r="AF760" s="2"/>
    </row>
    <row r="761" spans="2:32" x14ac:dyDescent="0.3">
      <c r="B761">
        <f t="shared" si="27"/>
        <v>2052</v>
      </c>
      <c r="C761">
        <f t="shared" si="28"/>
        <v>9</v>
      </c>
      <c r="D761">
        <f t="shared" si="29"/>
        <v>2052</v>
      </c>
      <c r="E761" s="2">
        <f>'Divs Extract'!D760+'ZBud Extract Monthly'!O760</f>
        <v>585.69415853368241</v>
      </c>
      <c r="F761" s="2">
        <f>'Strm Hydr Analysis'!D764</f>
        <v>38194.710743801661</v>
      </c>
      <c r="G761" s="2">
        <f>'Strm Hydr Analysis'!E764</f>
        <v>950.41983471074411</v>
      </c>
      <c r="H761" s="2"/>
      <c r="I761" s="2"/>
      <c r="J761" s="2"/>
      <c r="K761" s="2">
        <f>'ZBud Extract Monthly'!C760</f>
        <v>1729.1</v>
      </c>
      <c r="L761" s="2">
        <f>'ZBud Extract Monthly'!K760</f>
        <v>2895.4</v>
      </c>
      <c r="M761" s="2">
        <f>'ZBud Extract Monthly'!L760</f>
        <v>62.9</v>
      </c>
      <c r="N761" s="2">
        <f>'ZBud Extract Monthly'!M760</f>
        <v>1332.8</v>
      </c>
      <c r="O761" s="2">
        <f>'ZBud Extract Monthly'!V760</f>
        <v>1601.17</v>
      </c>
      <c r="P761" s="2">
        <f>'ZBud Extract Monthly'!D760</f>
        <v>3319.6000000000004</v>
      </c>
      <c r="Q761" s="2">
        <f>'ZBud Extract Monthly'!E760</f>
        <v>382.1</v>
      </c>
      <c r="R761" s="2">
        <f>'ZBud Extract Monthly'!F760</f>
        <v>285.2</v>
      </c>
      <c r="S761" s="2">
        <f>'ZBud Extract Monthly'!G760</f>
        <v>221.3</v>
      </c>
      <c r="T761" s="2">
        <f>'NRL Extract'!D760</f>
        <v>4.2219999999999986</v>
      </c>
      <c r="U761" s="2">
        <f>'ZBud Extract Monthly'!H760</f>
        <v>1093</v>
      </c>
      <c r="V761" s="2">
        <f>'ZBud Extract Monthly'!U760</f>
        <v>203.73</v>
      </c>
      <c r="W761" s="2">
        <f>'ZBud Extract Monthly'!O760</f>
        <v>297.36</v>
      </c>
      <c r="X761" s="2">
        <f>'ZBud Extract Monthly'!N760</f>
        <v>131.91</v>
      </c>
      <c r="Y761" s="2">
        <f>'Strm Hydr Analysis'!F764</f>
        <v>39435.808264462801</v>
      </c>
      <c r="Z761" s="2"/>
      <c r="AA761" s="2"/>
      <c r="AB761" s="2"/>
      <c r="AC761" s="2"/>
      <c r="AD761" s="2"/>
      <c r="AE761" s="2"/>
      <c r="AF761" s="2"/>
    </row>
    <row r="762" spans="2:32" x14ac:dyDescent="0.3">
      <c r="B762">
        <f t="shared" si="27"/>
        <v>2052</v>
      </c>
      <c r="C762">
        <f t="shared" si="28"/>
        <v>10</v>
      </c>
      <c r="D762">
        <f t="shared" si="29"/>
        <v>2053</v>
      </c>
      <c r="E762" s="2">
        <f>'Divs Extract'!D761+'ZBud Extract Monthly'!O761</f>
        <v>475.56896432681242</v>
      </c>
      <c r="F762" s="2">
        <f>'Strm Hydr Analysis'!D765</f>
        <v>39007.279338842985</v>
      </c>
      <c r="G762" s="2">
        <f>'Strm Hydr Analysis'!E765</f>
        <v>5212.6214876033055</v>
      </c>
      <c r="H762" s="2"/>
      <c r="I762" s="2"/>
      <c r="J762" s="2"/>
      <c r="K762" s="2">
        <f>'ZBud Extract Monthly'!C761</f>
        <v>21584</v>
      </c>
      <c r="L762" s="2">
        <f>'ZBud Extract Monthly'!K761</f>
        <v>2459.5</v>
      </c>
      <c r="M762" s="2">
        <f>'ZBud Extract Monthly'!L761</f>
        <v>44</v>
      </c>
      <c r="N762" s="2">
        <f>'ZBud Extract Monthly'!M761</f>
        <v>857.9</v>
      </c>
      <c r="O762" s="2">
        <f>'ZBud Extract Monthly'!V761</f>
        <v>2013.94</v>
      </c>
      <c r="P762" s="2">
        <f>'ZBud Extract Monthly'!D761</f>
        <v>2080</v>
      </c>
      <c r="Q762" s="2">
        <f>'ZBud Extract Monthly'!E761</f>
        <v>585.70000000000005</v>
      </c>
      <c r="R762" s="2">
        <f>'ZBud Extract Monthly'!F761</f>
        <v>278.8</v>
      </c>
      <c r="S762" s="2">
        <f>'ZBud Extract Monthly'!G761</f>
        <v>1349.3</v>
      </c>
      <c r="T762" s="2">
        <f>'NRL Extract'!D761</f>
        <v>2.6209999999999991</v>
      </c>
      <c r="U762" s="2">
        <f>'ZBud Extract Monthly'!H761</f>
        <v>5309.8</v>
      </c>
      <c r="V762" s="2">
        <f>'ZBud Extract Monthly'!U761</f>
        <v>248.43</v>
      </c>
      <c r="W762" s="2">
        <f>'ZBud Extract Monthly'!O761</f>
        <v>307.27</v>
      </c>
      <c r="X762" s="2">
        <f>'ZBud Extract Monthly'!N761</f>
        <v>89.14</v>
      </c>
      <c r="Y762" s="2">
        <f>'Strm Hydr Analysis'!F765</f>
        <v>41455.993388429772</v>
      </c>
      <c r="Z762" s="2"/>
      <c r="AA762" s="2"/>
      <c r="AB762" s="2"/>
      <c r="AC762" s="2"/>
      <c r="AD762" s="2"/>
      <c r="AE762" s="2"/>
      <c r="AF762" s="2"/>
    </row>
    <row r="763" spans="2:32" x14ac:dyDescent="0.3">
      <c r="B763">
        <f t="shared" si="27"/>
        <v>2052</v>
      </c>
      <c r="C763">
        <f t="shared" si="28"/>
        <v>11</v>
      </c>
      <c r="D763">
        <f t="shared" si="29"/>
        <v>2053</v>
      </c>
      <c r="E763" s="2">
        <f>'Divs Extract'!D762+'ZBud Extract Monthly'!O762</f>
        <v>398.87370843989771</v>
      </c>
      <c r="F763" s="2">
        <f>'Strm Hydr Analysis'!D766</f>
        <v>37659.530578512407</v>
      </c>
      <c r="G763" s="2">
        <f>'Strm Hydr Analysis'!E766</f>
        <v>2021.930578512395</v>
      </c>
      <c r="H763" s="2"/>
      <c r="I763" s="2"/>
      <c r="J763" s="2"/>
      <c r="K763" s="2">
        <f>'ZBud Extract Monthly'!C762</f>
        <v>11932.2</v>
      </c>
      <c r="L763" s="2">
        <f>'ZBud Extract Monthly'!K762</f>
        <v>406.5</v>
      </c>
      <c r="M763" s="2">
        <f>'ZBud Extract Monthly'!L762</f>
        <v>27.9</v>
      </c>
      <c r="N763" s="2">
        <f>'ZBud Extract Monthly'!M762</f>
        <v>810</v>
      </c>
      <c r="O763" s="2">
        <f>'ZBud Extract Monthly'!V762</f>
        <v>2730.74</v>
      </c>
      <c r="P763" s="2">
        <f>'ZBud Extract Monthly'!D762</f>
        <v>1854.2</v>
      </c>
      <c r="Q763" s="2">
        <f>'ZBud Extract Monthly'!E762</f>
        <v>791.6</v>
      </c>
      <c r="R763" s="2">
        <f>'ZBud Extract Monthly'!F762</f>
        <v>171.7</v>
      </c>
      <c r="S763" s="2">
        <f>'ZBud Extract Monthly'!G762</f>
        <v>2906.7</v>
      </c>
      <c r="T763" s="2">
        <f>'NRL Extract'!D762</f>
        <v>1.9629999999999996</v>
      </c>
      <c r="U763" s="2">
        <f>'ZBud Extract Monthly'!H762</f>
        <v>6160.4</v>
      </c>
      <c r="V763" s="2">
        <f>'ZBud Extract Monthly'!U762</f>
        <v>132.83000000000001</v>
      </c>
      <c r="W763" s="2">
        <f>'ZBud Extract Monthly'!O762</f>
        <v>297.36</v>
      </c>
      <c r="X763" s="2">
        <f>'ZBud Extract Monthly'!N762</f>
        <v>55.18</v>
      </c>
      <c r="Y763" s="2">
        <f>'Strm Hydr Analysis'!F766</f>
        <v>39658.710743801639</v>
      </c>
      <c r="Z763" s="2"/>
      <c r="AA763" s="2"/>
      <c r="AB763" s="2"/>
      <c r="AC763" s="2"/>
      <c r="AD763" s="2"/>
      <c r="AE763" s="2"/>
      <c r="AF763" s="2"/>
    </row>
    <row r="764" spans="2:32" x14ac:dyDescent="0.3">
      <c r="B764">
        <f t="shared" si="27"/>
        <v>2052</v>
      </c>
      <c r="C764">
        <f t="shared" si="28"/>
        <v>12</v>
      </c>
      <c r="D764">
        <f t="shared" si="29"/>
        <v>2053</v>
      </c>
      <c r="E764" s="2">
        <f>'Divs Extract'!D763+'ZBud Extract Monthly'!O763</f>
        <v>392.77946271050519</v>
      </c>
      <c r="F764" s="2">
        <f>'Strm Hydr Analysis'!D767</f>
        <v>38650.433057851238</v>
      </c>
      <c r="G764" s="2">
        <f>'Strm Hydr Analysis'!E767</f>
        <v>10354.373553719</v>
      </c>
      <c r="H764" s="2"/>
      <c r="I764" s="2"/>
      <c r="J764" s="2"/>
      <c r="K764" s="2">
        <f>'ZBud Extract Monthly'!C763</f>
        <v>29238.300000000003</v>
      </c>
      <c r="L764" s="2">
        <f>'ZBud Extract Monthly'!K763</f>
        <v>355.1</v>
      </c>
      <c r="M764" s="2">
        <f>'ZBud Extract Monthly'!L763</f>
        <v>23.4</v>
      </c>
      <c r="N764" s="2">
        <f>'ZBud Extract Monthly'!M763</f>
        <v>796.7</v>
      </c>
      <c r="O764" s="2">
        <f>'ZBud Extract Monthly'!V763</f>
        <v>3417.73</v>
      </c>
      <c r="P764" s="2">
        <f>'ZBud Extract Monthly'!D763</f>
        <v>1613.4</v>
      </c>
      <c r="Q764" s="2">
        <f>'ZBud Extract Monthly'!E763</f>
        <v>699</v>
      </c>
      <c r="R764" s="2">
        <f>'ZBud Extract Monthly'!F763</f>
        <v>146.5</v>
      </c>
      <c r="S764" s="2">
        <f>'ZBud Extract Monthly'!G763</f>
        <v>2567.1</v>
      </c>
      <c r="T764" s="2">
        <f>'NRL Extract'!D763</f>
        <v>1.2530000000000003</v>
      </c>
      <c r="U764" s="2">
        <f>'ZBud Extract Monthly'!H763</f>
        <v>11635.099999999999</v>
      </c>
      <c r="V764" s="2">
        <f>'ZBud Extract Monthly'!U763</f>
        <v>247.58</v>
      </c>
      <c r="W764" s="2">
        <f>'ZBud Extract Monthly'!O763</f>
        <v>307.27</v>
      </c>
      <c r="X764" s="2">
        <f>'ZBud Extract Monthly'!N763</f>
        <v>52.1</v>
      </c>
      <c r="Y764" s="2">
        <f>'Strm Hydr Analysis'!F767</f>
        <v>42445.745454545446</v>
      </c>
      <c r="Z764" s="2"/>
      <c r="AA764" s="2"/>
      <c r="AB764" s="2"/>
      <c r="AC764" s="2"/>
      <c r="AD764" s="2"/>
      <c r="AE764" s="2"/>
      <c r="AF764" s="2"/>
    </row>
    <row r="765" spans="2:32" x14ac:dyDescent="0.3">
      <c r="B765">
        <f t="shared" si="27"/>
        <v>2053</v>
      </c>
      <c r="C765">
        <f t="shared" si="28"/>
        <v>1</v>
      </c>
      <c r="D765">
        <f t="shared" si="29"/>
        <v>2053</v>
      </c>
      <c r="E765" s="2">
        <f>'Divs Extract'!D764+'ZBud Extract Monthly'!O764</f>
        <v>391.44586860391667</v>
      </c>
      <c r="F765" s="2">
        <f>'Strm Hydr Analysis'!D768</f>
        <v>39268.760330578516</v>
      </c>
      <c r="G765" s="2">
        <f>'Strm Hydr Analysis'!E768</f>
        <v>4826.5190082644604</v>
      </c>
      <c r="H765" s="2"/>
      <c r="I765" s="2"/>
      <c r="J765" s="2"/>
      <c r="K765" s="2">
        <f>'ZBud Extract Monthly'!C764</f>
        <v>26509.599999999999</v>
      </c>
      <c r="L765" s="2">
        <f>'ZBud Extract Monthly'!K764</f>
        <v>349.4</v>
      </c>
      <c r="M765" s="2">
        <f>'ZBud Extract Monthly'!L764</f>
        <v>18.899999999999999</v>
      </c>
      <c r="N765" s="2">
        <f>'ZBud Extract Monthly'!M764</f>
        <v>761.9</v>
      </c>
      <c r="O765" s="2">
        <f>'ZBud Extract Monthly'!V764</f>
        <v>5477.82</v>
      </c>
      <c r="P765" s="2">
        <f>'ZBud Extract Monthly'!D764</f>
        <v>1316.4</v>
      </c>
      <c r="Q765" s="2">
        <f>'ZBud Extract Monthly'!E764</f>
        <v>573.29999999999995</v>
      </c>
      <c r="R765" s="2">
        <f>'ZBud Extract Monthly'!F764</f>
        <v>118.8</v>
      </c>
      <c r="S765" s="2">
        <f>'ZBud Extract Monthly'!G764</f>
        <v>2087.5</v>
      </c>
      <c r="T765" s="2">
        <f>'NRL Extract'!D764</f>
        <v>1.5919999999999996</v>
      </c>
      <c r="U765" s="2">
        <f>'ZBud Extract Monthly'!H764</f>
        <v>22622</v>
      </c>
      <c r="V765" s="2">
        <f>'ZBud Extract Monthly'!U764</f>
        <v>149.30000000000001</v>
      </c>
      <c r="W765" s="2">
        <f>'ZBud Extract Monthly'!O764</f>
        <v>307.27</v>
      </c>
      <c r="X765" s="2">
        <f>'ZBud Extract Monthly'!N764</f>
        <v>46.19</v>
      </c>
      <c r="Y765" s="2">
        <f>'Strm Hydr Analysis'!F768</f>
        <v>43414.433057851253</v>
      </c>
      <c r="Z765" s="2"/>
      <c r="AA765" s="2"/>
      <c r="AB765" s="2"/>
      <c r="AC765" s="2"/>
      <c r="AD765" s="2"/>
      <c r="AE765" s="2"/>
      <c r="AF765" s="2"/>
    </row>
    <row r="766" spans="2:32" x14ac:dyDescent="0.3">
      <c r="B766">
        <f t="shared" si="27"/>
        <v>2053</v>
      </c>
      <c r="C766">
        <f t="shared" si="28"/>
        <v>2</v>
      </c>
      <c r="D766">
        <f t="shared" si="29"/>
        <v>2053</v>
      </c>
      <c r="E766" s="2">
        <f>'Divs Extract'!D765+'ZBud Extract Monthly'!O765</f>
        <v>354.24467391304347</v>
      </c>
      <c r="F766" s="2">
        <f>'Strm Hydr Analysis'!D769</f>
        <v>35120.766942148752</v>
      </c>
      <c r="G766" s="2">
        <f>'Strm Hydr Analysis'!E769</f>
        <v>1910.1619834710741</v>
      </c>
      <c r="H766" s="2"/>
      <c r="I766" s="2"/>
      <c r="J766" s="2"/>
      <c r="K766" s="2">
        <f>'ZBud Extract Monthly'!C765</f>
        <v>13288.599999999999</v>
      </c>
      <c r="L766" s="2">
        <f>'ZBud Extract Monthly'!K765</f>
        <v>198.9</v>
      </c>
      <c r="M766" s="2">
        <f>'ZBud Extract Monthly'!L765</f>
        <v>18.899999999999999</v>
      </c>
      <c r="N766" s="2">
        <f>'ZBud Extract Monthly'!M765</f>
        <v>0</v>
      </c>
      <c r="O766" s="2">
        <f>'ZBud Extract Monthly'!V765</f>
        <v>3584.85</v>
      </c>
      <c r="P766" s="2">
        <f>'ZBud Extract Monthly'!D765</f>
        <v>2202.9</v>
      </c>
      <c r="Q766" s="2">
        <f>'ZBud Extract Monthly'!E765</f>
        <v>938.7</v>
      </c>
      <c r="R766" s="2">
        <f>'ZBud Extract Monthly'!F765</f>
        <v>207.6</v>
      </c>
      <c r="S766" s="2">
        <f>'ZBud Extract Monthly'!G765</f>
        <v>3511.9</v>
      </c>
      <c r="T766" s="2">
        <f>'NRL Extract'!D765</f>
        <v>1.1100000000000003</v>
      </c>
      <c r="U766" s="2">
        <f>'ZBud Extract Monthly'!H765</f>
        <v>4881.5</v>
      </c>
      <c r="V766" s="2">
        <f>'ZBud Extract Monthly'!U765</f>
        <v>84.26</v>
      </c>
      <c r="W766" s="2">
        <f>'ZBud Extract Monthly'!O765</f>
        <v>277.52999999999997</v>
      </c>
      <c r="X766" s="2">
        <f>'ZBud Extract Monthly'!N765</f>
        <v>40.83</v>
      </c>
      <c r="Y766" s="2">
        <f>'Strm Hydr Analysis'!F769</f>
        <v>37183.041322314042</v>
      </c>
      <c r="Z766" s="2"/>
      <c r="AA766" s="2"/>
      <c r="AB766" s="2"/>
      <c r="AC766" s="2"/>
      <c r="AD766" s="2"/>
      <c r="AE766" s="2"/>
      <c r="AF766" s="2"/>
    </row>
    <row r="767" spans="2:32" x14ac:dyDescent="0.3">
      <c r="B767">
        <f t="shared" si="27"/>
        <v>2053</v>
      </c>
      <c r="C767">
        <f t="shared" si="28"/>
        <v>3</v>
      </c>
      <c r="D767">
        <f t="shared" si="29"/>
        <v>2053</v>
      </c>
      <c r="E767" s="2">
        <f>'Divs Extract'!D766+'ZBud Extract Monthly'!O766</f>
        <v>424.97845986984817</v>
      </c>
      <c r="F767" s="2">
        <f>'Strm Hydr Analysis'!D770</f>
        <v>38876.409917355384</v>
      </c>
      <c r="G767" s="2">
        <f>'Strm Hydr Analysis'!E770</f>
        <v>5214.0297520661115</v>
      </c>
      <c r="H767" s="2"/>
      <c r="I767" s="2"/>
      <c r="J767" s="2"/>
      <c r="K767" s="2">
        <f>'ZBud Extract Monthly'!C766</f>
        <v>20070.300000000003</v>
      </c>
      <c r="L767" s="2">
        <f>'ZBud Extract Monthly'!K766</f>
        <v>104.7</v>
      </c>
      <c r="M767" s="2">
        <f>'ZBud Extract Monthly'!L766</f>
        <v>22.5</v>
      </c>
      <c r="N767" s="2">
        <f>'ZBud Extract Monthly'!M766</f>
        <v>0</v>
      </c>
      <c r="O767" s="2">
        <f>'ZBud Extract Monthly'!V766</f>
        <v>4173.6000000000004</v>
      </c>
      <c r="P767" s="2">
        <f>'ZBud Extract Monthly'!D766</f>
        <v>3288.7</v>
      </c>
      <c r="Q767" s="2">
        <f>'ZBud Extract Monthly'!E766</f>
        <v>1338.7</v>
      </c>
      <c r="R767" s="2">
        <f>'ZBud Extract Monthly'!F766</f>
        <v>481.8</v>
      </c>
      <c r="S767" s="2">
        <f>'ZBud Extract Monthly'!G766</f>
        <v>5760.3</v>
      </c>
      <c r="T767" s="2">
        <f>'NRL Extract'!D766</f>
        <v>1.8520000000000001</v>
      </c>
      <c r="U767" s="2">
        <f>'ZBud Extract Monthly'!H766</f>
        <v>8087.6</v>
      </c>
      <c r="V767" s="2">
        <f>'ZBud Extract Monthly'!U766</f>
        <v>125.82</v>
      </c>
      <c r="W767" s="2">
        <f>'ZBud Extract Monthly'!O766</f>
        <v>307.27</v>
      </c>
      <c r="X767" s="2">
        <f>'ZBud Extract Monthly'!N766</f>
        <v>51.55</v>
      </c>
      <c r="Y767" s="2">
        <f>'Strm Hydr Analysis'!F770</f>
        <v>41468.251239669429</v>
      </c>
      <c r="Z767" s="2"/>
      <c r="AA767" s="2"/>
      <c r="AB767" s="2"/>
      <c r="AC767" s="2"/>
      <c r="AD767" s="2"/>
      <c r="AE767" s="2"/>
      <c r="AF767" s="2"/>
    </row>
    <row r="768" spans="2:32" x14ac:dyDescent="0.3">
      <c r="B768">
        <f>B756+1</f>
        <v>2053</v>
      </c>
      <c r="C768">
        <f>C756</f>
        <v>4</v>
      </c>
      <c r="D768">
        <f>D756+1</f>
        <v>2053</v>
      </c>
      <c r="E768" s="2">
        <f>'Divs Extract'!D767+'ZBud Extract Monthly'!O767</f>
        <v>433.12406335335879</v>
      </c>
      <c r="F768" s="2">
        <f>'Strm Hydr Analysis'!D771</f>
        <v>37721.018181818181</v>
      </c>
      <c r="G768" s="2">
        <f>'Strm Hydr Analysis'!E771</f>
        <v>1560.2776859504115</v>
      </c>
      <c r="H768" s="2"/>
      <c r="I768" s="2"/>
      <c r="J768" s="2"/>
      <c r="K768" s="2">
        <f>'ZBud Extract Monthly'!C767</f>
        <v>7047.2000000000007</v>
      </c>
      <c r="L768" s="2">
        <f>'ZBud Extract Monthly'!K767</f>
        <v>1497.9</v>
      </c>
      <c r="M768" s="2">
        <f>'ZBud Extract Monthly'!L767</f>
        <v>22.5</v>
      </c>
      <c r="N768" s="2">
        <f>'ZBud Extract Monthly'!M767</f>
        <v>0</v>
      </c>
      <c r="O768" s="2">
        <f>'ZBud Extract Monthly'!V767</f>
        <v>4084.42</v>
      </c>
      <c r="P768" s="2">
        <f>'ZBud Extract Monthly'!D767</f>
        <v>3456.8</v>
      </c>
      <c r="Q768" s="2">
        <f>'ZBud Extract Monthly'!E767</f>
        <v>1395.4</v>
      </c>
      <c r="R768" s="2">
        <f>'ZBud Extract Monthly'!F767</f>
        <v>594.1</v>
      </c>
      <c r="S768" s="2">
        <f>'ZBud Extract Monthly'!G767</f>
        <v>5120.7</v>
      </c>
      <c r="T768" s="2">
        <f>'NRL Extract'!D767</f>
        <v>1.8399999999999996</v>
      </c>
      <c r="U768" s="2">
        <f>'ZBud Extract Monthly'!H767</f>
        <v>4363.5</v>
      </c>
      <c r="V768" s="2">
        <f>'ZBud Extract Monthly'!U767</f>
        <v>69.55</v>
      </c>
      <c r="W768" s="2">
        <f>'ZBud Extract Monthly'!O767</f>
        <v>297.36</v>
      </c>
      <c r="X768" s="2">
        <f>'ZBud Extract Monthly'!N767</f>
        <v>73.88</v>
      </c>
      <c r="Y768" s="2">
        <f>'Strm Hydr Analysis'!F771</f>
        <v>39555.451239669412</v>
      </c>
      <c r="Z768" s="2"/>
      <c r="AA768" s="2"/>
      <c r="AB768" s="2"/>
      <c r="AC768" s="2"/>
      <c r="AD768" s="2"/>
      <c r="AE768" s="2"/>
      <c r="AF768" s="2"/>
    </row>
    <row r="769" spans="2:32" x14ac:dyDescent="0.3">
      <c r="B769">
        <f t="shared" ref="B769:B832" si="30">B757+1</f>
        <v>2053</v>
      </c>
      <c r="C769">
        <f t="shared" ref="C769:C832" si="31">C757</f>
        <v>5</v>
      </c>
      <c r="D769">
        <f t="shared" ref="D769:D832" si="32">D757+1</f>
        <v>2053</v>
      </c>
      <c r="E769" s="2">
        <f>'Divs Extract'!D768+'ZBud Extract Monthly'!O768</f>
        <v>498.32261692650326</v>
      </c>
      <c r="F769" s="2">
        <f>'Strm Hydr Analysis'!D772</f>
        <v>39252.952066115693</v>
      </c>
      <c r="G769" s="2">
        <f>'Strm Hydr Analysis'!E772</f>
        <v>4814.122314049584</v>
      </c>
      <c r="H769" s="2"/>
      <c r="I769" s="2"/>
      <c r="J769" s="2"/>
      <c r="K769" s="2">
        <f>'ZBud Extract Monthly'!C768</f>
        <v>16639.099999999999</v>
      </c>
      <c r="L769" s="2">
        <f>'ZBud Extract Monthly'!K768</f>
        <v>3802.3</v>
      </c>
      <c r="M769" s="2">
        <f>'ZBud Extract Monthly'!L768</f>
        <v>35</v>
      </c>
      <c r="N769" s="2">
        <f>'ZBud Extract Monthly'!M768</f>
        <v>0</v>
      </c>
      <c r="O769" s="2">
        <f>'ZBud Extract Monthly'!V768</f>
        <v>3241.16</v>
      </c>
      <c r="P769" s="2">
        <f>'ZBud Extract Monthly'!D768</f>
        <v>5027.7</v>
      </c>
      <c r="Q769" s="2">
        <f>'ZBud Extract Monthly'!E768</f>
        <v>1494.8</v>
      </c>
      <c r="R769" s="2">
        <f>'ZBud Extract Monthly'!F768</f>
        <v>748.9</v>
      </c>
      <c r="S769" s="2">
        <f>'ZBud Extract Monthly'!G768</f>
        <v>4195.3999999999996</v>
      </c>
      <c r="T769" s="2">
        <f>'NRL Extract'!D768</f>
        <v>3.6099999999999994</v>
      </c>
      <c r="U769" s="2">
        <f>'ZBud Extract Monthly'!H768</f>
        <v>4143</v>
      </c>
      <c r="V769" s="2">
        <f>'ZBud Extract Monthly'!U768</f>
        <v>130.44999999999999</v>
      </c>
      <c r="W769" s="2">
        <f>'ZBud Extract Monthly'!O768</f>
        <v>307.27</v>
      </c>
      <c r="X769" s="2">
        <f>'ZBud Extract Monthly'!N768</f>
        <v>133.41</v>
      </c>
      <c r="Y769" s="2">
        <f>'Strm Hydr Analysis'!F772</f>
        <v>41623.25950413222</v>
      </c>
      <c r="Z769" s="2"/>
      <c r="AA769" s="2"/>
      <c r="AB769" s="2"/>
      <c r="AC769" s="2"/>
      <c r="AD769" s="2"/>
      <c r="AE769" s="2"/>
      <c r="AF769" s="2"/>
    </row>
    <row r="770" spans="2:32" x14ac:dyDescent="0.3">
      <c r="B770">
        <f t="shared" si="30"/>
        <v>2053</v>
      </c>
      <c r="C770">
        <f t="shared" si="31"/>
        <v>6</v>
      </c>
      <c r="D770">
        <f t="shared" si="32"/>
        <v>2053</v>
      </c>
      <c r="E770" s="2">
        <f>'Divs Extract'!D769+'ZBud Extract Monthly'!O769</f>
        <v>525.76467484378611</v>
      </c>
      <c r="F770" s="2">
        <f>'Strm Hydr Analysis'!D773</f>
        <v>38610.783471074355</v>
      </c>
      <c r="G770" s="2">
        <f>'Strm Hydr Analysis'!E773</f>
        <v>1788.6347107438</v>
      </c>
      <c r="H770" s="2"/>
      <c r="I770" s="2"/>
      <c r="J770" s="2"/>
      <c r="K770" s="2">
        <f>'ZBud Extract Monthly'!C769</f>
        <v>6663.7999999999993</v>
      </c>
      <c r="L770" s="2">
        <f>'ZBud Extract Monthly'!K769</f>
        <v>5775.2</v>
      </c>
      <c r="M770" s="2">
        <f>'ZBud Extract Monthly'!L769</f>
        <v>44</v>
      </c>
      <c r="N770" s="2">
        <f>'ZBud Extract Monthly'!M769</f>
        <v>852.6</v>
      </c>
      <c r="O770" s="2">
        <f>'ZBud Extract Monthly'!V769</f>
        <v>2423.6799999999998</v>
      </c>
      <c r="P770" s="2">
        <f>'ZBud Extract Monthly'!D769</f>
        <v>6181.9000000000005</v>
      </c>
      <c r="Q770" s="2">
        <f>'ZBud Extract Monthly'!E769</f>
        <v>1417.6</v>
      </c>
      <c r="R770" s="2">
        <f>'ZBud Extract Monthly'!F769</f>
        <v>675.9</v>
      </c>
      <c r="S770" s="2">
        <f>'ZBud Extract Monthly'!G769</f>
        <v>4186</v>
      </c>
      <c r="T770" s="2">
        <f>'NRL Extract'!D769</f>
        <v>4.3419999999999987</v>
      </c>
      <c r="U770" s="2">
        <f>'ZBud Extract Monthly'!H769</f>
        <v>2223.8000000000002</v>
      </c>
      <c r="V770" s="2">
        <f>'ZBud Extract Monthly'!U769</f>
        <v>255.98</v>
      </c>
      <c r="W770" s="2">
        <f>'ZBud Extract Monthly'!O769</f>
        <v>297.36</v>
      </c>
      <c r="X770" s="2">
        <f>'ZBud Extract Monthly'!N769</f>
        <v>155.52000000000001</v>
      </c>
      <c r="Y770" s="2">
        <f>'Strm Hydr Analysis'!F773</f>
        <v>40276.780165289259</v>
      </c>
      <c r="Z770" s="2"/>
      <c r="AA770" s="2"/>
      <c r="AB770" s="2"/>
      <c r="AC770" s="2"/>
      <c r="AD770" s="2"/>
      <c r="AE770" s="2"/>
      <c r="AF770" s="2"/>
    </row>
    <row r="771" spans="2:32" x14ac:dyDescent="0.3">
      <c r="B771">
        <f t="shared" si="30"/>
        <v>2053</v>
      </c>
      <c r="C771">
        <f t="shared" si="31"/>
        <v>7</v>
      </c>
      <c r="D771">
        <f t="shared" si="32"/>
        <v>2053</v>
      </c>
      <c r="E771" s="2">
        <f>'Divs Extract'!D770+'ZBud Extract Monthly'!O770</f>
        <v>579.3760975609755</v>
      </c>
      <c r="F771" s="2">
        <f>'Strm Hydr Analysis'!D774</f>
        <v>46510.571900826428</v>
      </c>
      <c r="G771" s="2">
        <f>'Strm Hydr Analysis'!E774</f>
        <v>856.52231404958707</v>
      </c>
      <c r="H771" s="2"/>
      <c r="I771" s="2"/>
      <c r="J771" s="2"/>
      <c r="K771" s="2">
        <f>'ZBud Extract Monthly'!C770</f>
        <v>0</v>
      </c>
      <c r="L771" s="2">
        <f>'ZBud Extract Monthly'!K770</f>
        <v>7040.7000000000007</v>
      </c>
      <c r="M771" s="2">
        <f>'ZBud Extract Monthly'!L770</f>
        <v>62.9</v>
      </c>
      <c r="N771" s="2">
        <f>'ZBud Extract Monthly'!M770</f>
        <v>684</v>
      </c>
      <c r="O771" s="2">
        <f>'ZBud Extract Monthly'!V770</f>
        <v>1748.53</v>
      </c>
      <c r="P771" s="2">
        <f>'ZBud Extract Monthly'!D770</f>
        <v>6176</v>
      </c>
      <c r="Q771" s="2">
        <f>'ZBud Extract Monthly'!E770</f>
        <v>630.1</v>
      </c>
      <c r="R771" s="2">
        <f>'ZBud Extract Monthly'!F770</f>
        <v>672.7</v>
      </c>
      <c r="S771" s="2">
        <f>'ZBud Extract Monthly'!G770</f>
        <v>1842.9</v>
      </c>
      <c r="T771" s="2">
        <f>'NRL Extract'!D770</f>
        <v>5.1890000000000001</v>
      </c>
      <c r="U771" s="2">
        <f>'ZBud Extract Monthly'!H770</f>
        <v>1642.4</v>
      </c>
      <c r="V771" s="2">
        <f>'ZBud Extract Monthly'!U770</f>
        <v>311.35000000000002</v>
      </c>
      <c r="W771" s="2">
        <f>'ZBud Extract Monthly'!O770</f>
        <v>307.27</v>
      </c>
      <c r="X771" s="2">
        <f>'ZBud Extract Monthly'!N770</f>
        <v>181.39</v>
      </c>
      <c r="Y771" s="2">
        <f>'Strm Hydr Analysis'!F774</f>
        <v>47795.861157024796</v>
      </c>
      <c r="Z771" s="2"/>
      <c r="AA771" s="2"/>
      <c r="AB771" s="2"/>
      <c r="AC771" s="2"/>
      <c r="AD771" s="2"/>
      <c r="AE771" s="2"/>
      <c r="AF771" s="2"/>
    </row>
    <row r="772" spans="2:32" x14ac:dyDescent="0.3">
      <c r="B772">
        <f t="shared" si="30"/>
        <v>2053</v>
      </c>
      <c r="C772">
        <f t="shared" si="31"/>
        <v>8</v>
      </c>
      <c r="D772">
        <f t="shared" si="32"/>
        <v>2053</v>
      </c>
      <c r="E772" s="2">
        <f>'Divs Extract'!D771+'ZBud Extract Monthly'!O771</f>
        <v>588.14234042553198</v>
      </c>
      <c r="F772" s="2">
        <f>'Strm Hydr Analysis'!D775</f>
        <v>40568.925619834728</v>
      </c>
      <c r="G772" s="2">
        <f>'Strm Hydr Analysis'!E775</f>
        <v>856.52231404958707</v>
      </c>
      <c r="H772" s="2"/>
      <c r="I772" s="2"/>
      <c r="J772" s="2"/>
      <c r="K772" s="2">
        <f>'ZBud Extract Monthly'!C771</f>
        <v>0</v>
      </c>
      <c r="L772" s="2">
        <f>'ZBud Extract Monthly'!K771</f>
        <v>5309.2000000000007</v>
      </c>
      <c r="M772" s="2">
        <f>'ZBud Extract Monthly'!L771</f>
        <v>78.2</v>
      </c>
      <c r="N772" s="2">
        <f>'ZBud Extract Monthly'!M771</f>
        <v>0</v>
      </c>
      <c r="O772" s="2">
        <f>'ZBud Extract Monthly'!V771</f>
        <v>1481.85</v>
      </c>
      <c r="P772" s="2">
        <f>'ZBud Extract Monthly'!D771</f>
        <v>5096.3</v>
      </c>
      <c r="Q772" s="2">
        <f>'ZBud Extract Monthly'!E771</f>
        <v>422.3</v>
      </c>
      <c r="R772" s="2">
        <f>'ZBud Extract Monthly'!F771</f>
        <v>410.9</v>
      </c>
      <c r="S772" s="2">
        <f>'ZBud Extract Monthly'!G771</f>
        <v>906.4</v>
      </c>
      <c r="T772" s="2">
        <f>'NRL Extract'!D771</f>
        <v>4.9120000000000008</v>
      </c>
      <c r="U772" s="2">
        <f>'ZBud Extract Monthly'!H771</f>
        <v>1361.5</v>
      </c>
      <c r="V772" s="2">
        <f>'ZBud Extract Monthly'!U771</f>
        <v>292.97000000000003</v>
      </c>
      <c r="W772" s="2">
        <f>'ZBud Extract Monthly'!O771</f>
        <v>307.27</v>
      </c>
      <c r="X772" s="2">
        <f>'ZBud Extract Monthly'!N771</f>
        <v>164.65</v>
      </c>
      <c r="Y772" s="2">
        <f>'Strm Hydr Analysis'!F775</f>
        <v>41814.04958677687</v>
      </c>
      <c r="Z772" s="2"/>
      <c r="AA772" s="2"/>
      <c r="AB772" s="2"/>
      <c r="AC772" s="2"/>
      <c r="AD772" s="2"/>
      <c r="AE772" s="2"/>
      <c r="AF772" s="2"/>
    </row>
    <row r="773" spans="2:32" x14ac:dyDescent="0.3">
      <c r="B773">
        <f t="shared" si="30"/>
        <v>2053</v>
      </c>
      <c r="C773">
        <f t="shared" si="31"/>
        <v>9</v>
      </c>
      <c r="D773">
        <f t="shared" si="32"/>
        <v>2053</v>
      </c>
      <c r="E773" s="2">
        <f>'Divs Extract'!D772+'ZBud Extract Monthly'!O772</f>
        <v>578.32404761904763</v>
      </c>
      <c r="F773" s="2">
        <f>'Strm Hydr Analysis'!D776</f>
        <v>37849.725619834724</v>
      </c>
      <c r="G773" s="2">
        <f>'Strm Hydr Analysis'!E776</f>
        <v>828.89256198347141</v>
      </c>
      <c r="H773" s="2"/>
      <c r="I773" s="2"/>
      <c r="J773" s="2"/>
      <c r="K773" s="2">
        <f>'ZBud Extract Monthly'!C772</f>
        <v>438.6</v>
      </c>
      <c r="L773" s="2">
        <f>'ZBud Extract Monthly'!K772</f>
        <v>2879.7</v>
      </c>
      <c r="M773" s="2">
        <f>'ZBud Extract Monthly'!L772</f>
        <v>62.9</v>
      </c>
      <c r="N773" s="2">
        <f>'ZBud Extract Monthly'!M772</f>
        <v>1346.3</v>
      </c>
      <c r="O773" s="2">
        <f>'ZBud Extract Monthly'!V772</f>
        <v>1379.38</v>
      </c>
      <c r="P773" s="2">
        <f>'ZBud Extract Monthly'!D772</f>
        <v>2871.3</v>
      </c>
      <c r="Q773" s="2">
        <f>'ZBud Extract Monthly'!E772</f>
        <v>289.2</v>
      </c>
      <c r="R773" s="2">
        <f>'ZBud Extract Monthly'!F772</f>
        <v>262.10000000000002</v>
      </c>
      <c r="S773" s="2">
        <f>'ZBud Extract Monthly'!G772</f>
        <v>392.8</v>
      </c>
      <c r="T773" s="2">
        <f>'NRL Extract'!D772</f>
        <v>4.2219999999999986</v>
      </c>
      <c r="U773" s="2">
        <f>'ZBud Extract Monthly'!H772</f>
        <v>1105.9000000000003</v>
      </c>
      <c r="V773" s="2">
        <f>'ZBud Extract Monthly'!U772</f>
        <v>286.08</v>
      </c>
      <c r="W773" s="2">
        <f>'ZBud Extract Monthly'!O772</f>
        <v>297.36</v>
      </c>
      <c r="X773" s="2">
        <f>'ZBud Extract Monthly'!N772</f>
        <v>131.91</v>
      </c>
      <c r="Y773" s="2">
        <f>'Strm Hydr Analysis'!F776</f>
        <v>39001.566942148769</v>
      </c>
      <c r="Z773" s="2"/>
      <c r="AA773" s="2"/>
      <c r="AB773" s="2"/>
      <c r="AC773" s="2"/>
      <c r="AD773" s="2"/>
      <c r="AE773" s="2"/>
      <c r="AF773" s="2"/>
    </row>
    <row r="774" spans="2:32" x14ac:dyDescent="0.3">
      <c r="B774">
        <f t="shared" si="30"/>
        <v>2053</v>
      </c>
      <c r="C774">
        <f t="shared" si="31"/>
        <v>10</v>
      </c>
      <c r="D774">
        <f t="shared" si="32"/>
        <v>2054</v>
      </c>
      <c r="E774" s="2">
        <f>'Divs Extract'!D773+'ZBud Extract Monthly'!O773</f>
        <v>478.51938650306749</v>
      </c>
      <c r="F774" s="2">
        <f>'Strm Hydr Analysis'!D777</f>
        <v>40055.662809917369</v>
      </c>
      <c r="G774" s="2">
        <f>'Strm Hydr Analysis'!E777</f>
        <v>1015.8148760330582</v>
      </c>
      <c r="H774" s="2"/>
      <c r="I774" s="2"/>
      <c r="J774" s="2"/>
      <c r="K774" s="2">
        <f>'ZBud Extract Monthly'!C773</f>
        <v>6215.7000000000007</v>
      </c>
      <c r="L774" s="2">
        <f>'ZBud Extract Monthly'!K773</f>
        <v>2931.4</v>
      </c>
      <c r="M774" s="2">
        <f>'ZBud Extract Monthly'!L773</f>
        <v>44</v>
      </c>
      <c r="N774" s="2">
        <f>'ZBud Extract Monthly'!M773</f>
        <v>909.6</v>
      </c>
      <c r="O774" s="2">
        <f>'ZBud Extract Monthly'!V773</f>
        <v>1891.68</v>
      </c>
      <c r="P774" s="2">
        <f>'ZBud Extract Monthly'!D773</f>
        <v>2047.3000000000002</v>
      </c>
      <c r="Q774" s="2">
        <f>'ZBud Extract Monthly'!E773</f>
        <v>461.9</v>
      </c>
      <c r="R774" s="2">
        <f>'ZBud Extract Monthly'!F773</f>
        <v>292</v>
      </c>
      <c r="S774" s="2">
        <f>'ZBud Extract Monthly'!G773</f>
        <v>685.6</v>
      </c>
      <c r="T774" s="2">
        <f>'NRL Extract'!D773</f>
        <v>2.6209999999999991</v>
      </c>
      <c r="U774" s="2">
        <f>'ZBud Extract Monthly'!H773</f>
        <v>1468.2</v>
      </c>
      <c r="V774" s="2">
        <f>'ZBud Extract Monthly'!U773</f>
        <v>199.08</v>
      </c>
      <c r="W774" s="2">
        <f>'ZBud Extract Monthly'!O773</f>
        <v>307.27</v>
      </c>
      <c r="X774" s="2">
        <f>'ZBud Extract Monthly'!N773</f>
        <v>89.14</v>
      </c>
      <c r="Y774" s="2">
        <f>'Strm Hydr Analysis'!F777</f>
        <v>41483.920661157012</v>
      </c>
      <c r="Z774" s="2"/>
      <c r="AA774" s="2"/>
      <c r="AB774" s="2"/>
      <c r="AC774" s="2"/>
      <c r="AD774" s="2"/>
      <c r="AE774" s="2"/>
      <c r="AF774" s="2"/>
    </row>
    <row r="775" spans="2:32" x14ac:dyDescent="0.3">
      <c r="B775">
        <f t="shared" si="30"/>
        <v>2053</v>
      </c>
      <c r="C775">
        <f t="shared" si="31"/>
        <v>11</v>
      </c>
      <c r="D775">
        <f t="shared" si="32"/>
        <v>2054</v>
      </c>
      <c r="E775" s="2">
        <f>'Divs Extract'!D774+'ZBud Extract Monthly'!O774</f>
        <v>398.87715309779827</v>
      </c>
      <c r="F775" s="2">
        <f>'Strm Hydr Analysis'!D778</f>
        <v>40222.095867768585</v>
      </c>
      <c r="G775" s="2">
        <f>'Strm Hydr Analysis'!E778</f>
        <v>3520.919008264465</v>
      </c>
      <c r="H775" s="2"/>
      <c r="I775" s="2"/>
      <c r="J775" s="2"/>
      <c r="K775" s="2">
        <f>'ZBud Extract Monthly'!C774</f>
        <v>15696.4</v>
      </c>
      <c r="L775" s="2">
        <f>'ZBud Extract Monthly'!K774</f>
        <v>424.6</v>
      </c>
      <c r="M775" s="2">
        <f>'ZBud Extract Monthly'!L774</f>
        <v>27.9</v>
      </c>
      <c r="N775" s="2">
        <f>'ZBud Extract Monthly'!M774</f>
        <v>837.5</v>
      </c>
      <c r="O775" s="2">
        <f>'ZBud Extract Monthly'!V774</f>
        <v>2205.2600000000002</v>
      </c>
      <c r="P775" s="2">
        <f>'ZBud Extract Monthly'!D774</f>
        <v>1959.5</v>
      </c>
      <c r="Q775" s="2">
        <f>'ZBud Extract Monthly'!E774</f>
        <v>886.9</v>
      </c>
      <c r="R775" s="2">
        <f>'ZBud Extract Monthly'!F774</f>
        <v>193.4</v>
      </c>
      <c r="S775" s="2">
        <f>'ZBud Extract Monthly'!G774</f>
        <v>2914.4</v>
      </c>
      <c r="T775" s="2">
        <f>'NRL Extract'!D774</f>
        <v>1.9629999999999996</v>
      </c>
      <c r="U775" s="2">
        <f>'ZBud Extract Monthly'!H774</f>
        <v>2918.2</v>
      </c>
      <c r="V775" s="2">
        <f>'ZBud Extract Monthly'!U774</f>
        <v>158.38</v>
      </c>
      <c r="W775" s="2">
        <f>'ZBud Extract Monthly'!O774</f>
        <v>297.36</v>
      </c>
      <c r="X775" s="2">
        <f>'ZBud Extract Monthly'!N774</f>
        <v>55.18</v>
      </c>
      <c r="Y775" s="2">
        <f>'Strm Hydr Analysis'!F778</f>
        <v>42320.052892561966</v>
      </c>
      <c r="Z775" s="2"/>
      <c r="AA775" s="2"/>
      <c r="AB775" s="2"/>
      <c r="AC775" s="2"/>
      <c r="AD775" s="2"/>
      <c r="AE775" s="2"/>
      <c r="AF775" s="2"/>
    </row>
    <row r="776" spans="2:32" x14ac:dyDescent="0.3">
      <c r="B776">
        <f t="shared" si="30"/>
        <v>2053</v>
      </c>
      <c r="C776">
        <f t="shared" si="31"/>
        <v>12</v>
      </c>
      <c r="D776">
        <f t="shared" si="32"/>
        <v>2054</v>
      </c>
      <c r="E776" s="2">
        <f>'Divs Extract'!D775+'ZBud Extract Monthly'!O775</f>
        <v>392.37753809141941</v>
      </c>
      <c r="F776" s="2">
        <f>'Strm Hydr Analysis'!D779</f>
        <v>404269.60661157023</v>
      </c>
      <c r="G776" s="2">
        <f>'Strm Hydr Analysis'!E779</f>
        <v>27729.81818181818</v>
      </c>
      <c r="H776" s="2"/>
      <c r="I776" s="2"/>
      <c r="J776" s="2"/>
      <c r="K776" s="2">
        <f>'ZBud Extract Monthly'!C775</f>
        <v>65811.100000000006</v>
      </c>
      <c r="L776" s="2">
        <f>'ZBud Extract Monthly'!K775</f>
        <v>337.5</v>
      </c>
      <c r="M776" s="2">
        <f>'ZBud Extract Monthly'!L775</f>
        <v>23.4</v>
      </c>
      <c r="N776" s="2">
        <f>'ZBud Extract Monthly'!M775</f>
        <v>703.4</v>
      </c>
      <c r="O776" s="2">
        <f>'ZBud Extract Monthly'!V775</f>
        <v>2183.37</v>
      </c>
      <c r="P776" s="2">
        <f>'ZBud Extract Monthly'!D775</f>
        <v>1444.5</v>
      </c>
      <c r="Q776" s="2">
        <f>'ZBud Extract Monthly'!E775</f>
        <v>628.20000000000005</v>
      </c>
      <c r="R776" s="2">
        <f>'ZBud Extract Monthly'!F775</f>
        <v>132.1</v>
      </c>
      <c r="S776" s="2">
        <f>'ZBud Extract Monthly'!G775</f>
        <v>2297.6999999999998</v>
      </c>
      <c r="T776" s="2">
        <f>'NRL Extract'!D775</f>
        <v>1.2530000000000003</v>
      </c>
      <c r="U776" s="2">
        <f>'ZBud Extract Monthly'!H775</f>
        <v>27716.1</v>
      </c>
      <c r="V776" s="2">
        <f>'ZBud Extract Monthly'!U775</f>
        <v>3347.41</v>
      </c>
      <c r="W776" s="2">
        <f>'ZBud Extract Monthly'!O775</f>
        <v>307.27</v>
      </c>
      <c r="X776" s="2">
        <f>'ZBud Extract Monthly'!N775</f>
        <v>52.1</v>
      </c>
      <c r="Y776" s="2">
        <f>'Strm Hydr Analysis'!F779</f>
        <v>409677.91735537187</v>
      </c>
      <c r="Z776" s="2"/>
      <c r="AA776" s="2"/>
      <c r="AB776" s="2"/>
      <c r="AC776" s="2"/>
      <c r="AD776" s="2"/>
      <c r="AE776" s="2"/>
      <c r="AF776" s="2"/>
    </row>
    <row r="777" spans="2:32" x14ac:dyDescent="0.3">
      <c r="B777">
        <f t="shared" si="30"/>
        <v>2054</v>
      </c>
      <c r="C777">
        <f t="shared" si="31"/>
        <v>1</v>
      </c>
      <c r="D777">
        <f t="shared" si="32"/>
        <v>2054</v>
      </c>
      <c r="E777" s="2">
        <f>'Divs Extract'!D776+'ZBud Extract Monthly'!O776</f>
        <v>391.39272727272731</v>
      </c>
      <c r="F777" s="2">
        <f>'Strm Hydr Analysis'!D780</f>
        <v>452502.10909090936</v>
      </c>
      <c r="G777" s="2">
        <f>'Strm Hydr Analysis'!E780</f>
        <v>5653.1305785123941</v>
      </c>
      <c r="H777" s="2"/>
      <c r="I777" s="2"/>
      <c r="J777" s="2"/>
      <c r="K777" s="2">
        <f>'ZBud Extract Monthly'!C776</f>
        <v>24522.400000000001</v>
      </c>
      <c r="L777" s="2">
        <f>'ZBud Extract Monthly'!K776</f>
        <v>373.8</v>
      </c>
      <c r="M777" s="2">
        <f>'ZBud Extract Monthly'!L776</f>
        <v>18.899999999999999</v>
      </c>
      <c r="N777" s="2">
        <f>'ZBud Extract Monthly'!M776</f>
        <v>798.1</v>
      </c>
      <c r="O777" s="2">
        <f>'ZBud Extract Monthly'!V776</f>
        <v>10587.66</v>
      </c>
      <c r="P777" s="2">
        <f>'ZBud Extract Monthly'!D776</f>
        <v>1713</v>
      </c>
      <c r="Q777" s="2">
        <f>'ZBud Extract Monthly'!E776</f>
        <v>747.7</v>
      </c>
      <c r="R777" s="2">
        <f>'ZBud Extract Monthly'!F776</f>
        <v>154.6</v>
      </c>
      <c r="S777" s="2">
        <f>'ZBud Extract Monthly'!G776</f>
        <v>2714.9</v>
      </c>
      <c r="T777" s="2">
        <f>'NRL Extract'!D776</f>
        <v>1.5919999999999996</v>
      </c>
      <c r="U777" s="2">
        <f>'ZBud Extract Monthly'!H776</f>
        <v>22723.5</v>
      </c>
      <c r="V777" s="2">
        <f>'ZBud Extract Monthly'!U776</f>
        <v>1500.51</v>
      </c>
      <c r="W777" s="2">
        <f>'ZBud Extract Monthly'!O776</f>
        <v>307.27</v>
      </c>
      <c r="X777" s="2">
        <f>'ZBud Extract Monthly'!N776</f>
        <v>46.19</v>
      </c>
      <c r="Y777" s="2">
        <f>'Strm Hydr Analysis'!F780</f>
        <v>458662.45289256191</v>
      </c>
      <c r="Z777" s="2"/>
      <c r="AA777" s="2"/>
      <c r="AB777" s="2"/>
      <c r="AC777" s="2"/>
      <c r="AD777" s="2"/>
      <c r="AE777" s="2"/>
      <c r="AF777" s="2"/>
    </row>
    <row r="778" spans="2:32" x14ac:dyDescent="0.3">
      <c r="B778">
        <f t="shared" si="30"/>
        <v>2054</v>
      </c>
      <c r="C778">
        <f t="shared" si="31"/>
        <v>2</v>
      </c>
      <c r="D778">
        <f t="shared" si="32"/>
        <v>2054</v>
      </c>
      <c r="E778" s="2">
        <f>'Divs Extract'!D777+'ZBud Extract Monthly'!O777</f>
        <v>354.84793478260872</v>
      </c>
      <c r="F778" s="2">
        <f>'Strm Hydr Analysis'!D781</f>
        <v>61773.084297520661</v>
      </c>
      <c r="G778" s="2">
        <f>'Strm Hydr Analysis'!E781</f>
        <v>6553.9239669421477</v>
      </c>
      <c r="H778" s="2"/>
      <c r="I778" s="2"/>
      <c r="J778" s="2"/>
      <c r="K778" s="2">
        <f>'ZBud Extract Monthly'!C777</f>
        <v>18428.400000000001</v>
      </c>
      <c r="L778" s="2">
        <f>'ZBud Extract Monthly'!K777</f>
        <v>430.6</v>
      </c>
      <c r="M778" s="2">
        <f>'ZBud Extract Monthly'!L777</f>
        <v>18.899999999999999</v>
      </c>
      <c r="N778" s="2">
        <f>'ZBud Extract Monthly'!M777</f>
        <v>0</v>
      </c>
      <c r="O778" s="2">
        <f>'ZBud Extract Monthly'!V777</f>
        <v>4508.6499999999996</v>
      </c>
      <c r="P778" s="2">
        <f>'ZBud Extract Monthly'!D777</f>
        <v>2714.7</v>
      </c>
      <c r="Q778" s="2">
        <f>'ZBud Extract Monthly'!E777</f>
        <v>1087.5999999999999</v>
      </c>
      <c r="R778" s="2">
        <f>'ZBud Extract Monthly'!F777</f>
        <v>258.60000000000002</v>
      </c>
      <c r="S778" s="2">
        <f>'ZBud Extract Monthly'!G777</f>
        <v>4279.6000000000004</v>
      </c>
      <c r="T778" s="2">
        <f>'NRL Extract'!D777</f>
        <v>1.1100000000000003</v>
      </c>
      <c r="U778" s="2">
        <f>'ZBud Extract Monthly'!H777</f>
        <v>5649.3</v>
      </c>
      <c r="V778" s="2">
        <f>'ZBud Extract Monthly'!U777</f>
        <v>632.67999999999995</v>
      </c>
      <c r="W778" s="2">
        <f>'ZBud Extract Monthly'!O777</f>
        <v>277.52999999999997</v>
      </c>
      <c r="X778" s="2">
        <f>'ZBud Extract Monthly'!N777</f>
        <v>40.83</v>
      </c>
      <c r="Y778" s="2">
        <f>'Strm Hydr Analysis'!F781</f>
        <v>64490.717355371911</v>
      </c>
      <c r="Z778" s="2"/>
      <c r="AA778" s="2"/>
      <c r="AB778" s="2"/>
      <c r="AC778" s="2"/>
      <c r="AD778" s="2"/>
      <c r="AE778" s="2"/>
      <c r="AF778" s="2"/>
    </row>
    <row r="779" spans="2:32" x14ac:dyDescent="0.3">
      <c r="B779">
        <f t="shared" si="30"/>
        <v>2054</v>
      </c>
      <c r="C779">
        <f t="shared" si="31"/>
        <v>3</v>
      </c>
      <c r="D779">
        <f t="shared" si="32"/>
        <v>2054</v>
      </c>
      <c r="E779" s="2">
        <f>'Divs Extract'!D778+'ZBud Extract Monthly'!O778</f>
        <v>424.97845986984817</v>
      </c>
      <c r="F779" s="2">
        <f>'Strm Hydr Analysis'!D782</f>
        <v>317557.2297520662</v>
      </c>
      <c r="G779" s="2">
        <f>'Strm Hydr Analysis'!E782</f>
        <v>9334.671074380165</v>
      </c>
      <c r="H779" s="2"/>
      <c r="I779" s="2"/>
      <c r="J779" s="2"/>
      <c r="K779" s="2">
        <f>'ZBud Extract Monthly'!C778</f>
        <v>44454.7</v>
      </c>
      <c r="L779" s="2">
        <f>'ZBud Extract Monthly'!K778</f>
        <v>0</v>
      </c>
      <c r="M779" s="2">
        <f>'ZBud Extract Monthly'!L778</f>
        <v>22.5</v>
      </c>
      <c r="N779" s="2">
        <f>'ZBud Extract Monthly'!M778</f>
        <v>0</v>
      </c>
      <c r="O779" s="2">
        <f>'ZBud Extract Monthly'!V778</f>
        <v>6952.76</v>
      </c>
      <c r="P779" s="2">
        <f>'ZBud Extract Monthly'!D778</f>
        <v>2437.6</v>
      </c>
      <c r="Q779" s="2">
        <f>'ZBud Extract Monthly'!E778</f>
        <v>1008</v>
      </c>
      <c r="R779" s="2">
        <f>'ZBud Extract Monthly'!F778</f>
        <v>356.5</v>
      </c>
      <c r="S779" s="2">
        <f>'ZBud Extract Monthly'!G778</f>
        <v>4313.2</v>
      </c>
      <c r="T779" s="2">
        <f>'NRL Extract'!D778</f>
        <v>1.8520000000000001</v>
      </c>
      <c r="U779" s="2">
        <f>'ZBud Extract Monthly'!H778</f>
        <v>25197.5</v>
      </c>
      <c r="V779" s="2">
        <f>'ZBud Extract Monthly'!U778</f>
        <v>1828.32</v>
      </c>
      <c r="W779" s="2">
        <f>'ZBud Extract Monthly'!O778</f>
        <v>307.27</v>
      </c>
      <c r="X779" s="2">
        <f>'ZBud Extract Monthly'!N778</f>
        <v>51.55</v>
      </c>
      <c r="Y779" s="2">
        <f>'Strm Hydr Analysis'!F782</f>
        <v>323205.91735537181</v>
      </c>
      <c r="Z779" s="2"/>
      <c r="AA779" s="2"/>
      <c r="AB779" s="2"/>
      <c r="AC779" s="2"/>
      <c r="AD779" s="2"/>
      <c r="AE779" s="2"/>
      <c r="AF779" s="2"/>
    </row>
    <row r="780" spans="2:32" x14ac:dyDescent="0.3">
      <c r="B780">
        <f t="shared" si="30"/>
        <v>2054</v>
      </c>
      <c r="C780">
        <f t="shared" si="31"/>
        <v>4</v>
      </c>
      <c r="D780">
        <f t="shared" si="32"/>
        <v>2054</v>
      </c>
      <c r="E780" s="2">
        <f>'Divs Extract'!D779+'ZBud Extract Monthly'!O779</f>
        <v>432.24646288209607</v>
      </c>
      <c r="F780" s="2">
        <f>'Strm Hydr Analysis'!D783</f>
        <v>343854.36694214877</v>
      </c>
      <c r="G780" s="2">
        <f>'Strm Hydr Analysis'!E783</f>
        <v>9461.494214876042</v>
      </c>
      <c r="H780" s="2"/>
      <c r="I780" s="2"/>
      <c r="J780" s="2"/>
      <c r="K780" s="2">
        <f>'ZBud Extract Monthly'!C779</f>
        <v>32832.5</v>
      </c>
      <c r="L780" s="2">
        <f>'ZBud Extract Monthly'!K779</f>
        <v>501.4</v>
      </c>
      <c r="M780" s="2">
        <f>'ZBud Extract Monthly'!L779</f>
        <v>22.5</v>
      </c>
      <c r="N780" s="2">
        <f>'ZBud Extract Monthly'!M779</f>
        <v>0</v>
      </c>
      <c r="O780" s="2">
        <f>'ZBud Extract Monthly'!V779</f>
        <v>6890.5</v>
      </c>
      <c r="P780" s="2">
        <f>'ZBud Extract Monthly'!D779</f>
        <v>2855.7999999999997</v>
      </c>
      <c r="Q780" s="2">
        <f>'ZBud Extract Monthly'!E779</f>
        <v>1234.2</v>
      </c>
      <c r="R780" s="2">
        <f>'ZBud Extract Monthly'!F779</f>
        <v>488.7</v>
      </c>
      <c r="S780" s="2">
        <f>'ZBud Extract Monthly'!G779</f>
        <v>4372.5</v>
      </c>
      <c r="T780" s="2">
        <f>'NRL Extract'!D779</f>
        <v>1.8399999999999996</v>
      </c>
      <c r="U780" s="2">
        <f>'ZBud Extract Monthly'!H779</f>
        <v>24083.300000000003</v>
      </c>
      <c r="V780" s="2">
        <f>'ZBud Extract Monthly'!U779</f>
        <v>655.56</v>
      </c>
      <c r="W780" s="2">
        <f>'ZBud Extract Monthly'!O779</f>
        <v>297.36</v>
      </c>
      <c r="X780" s="2">
        <f>'ZBud Extract Monthly'!N779</f>
        <v>73.88</v>
      </c>
      <c r="Y780" s="2">
        <f>'Strm Hydr Analysis'!F783</f>
        <v>348558.56528925622</v>
      </c>
      <c r="Z780" s="2"/>
      <c r="AA780" s="2"/>
      <c r="AB780" s="2"/>
      <c r="AC780" s="2"/>
      <c r="AD780" s="2"/>
      <c r="AE780" s="2"/>
      <c r="AF780" s="2"/>
    </row>
    <row r="781" spans="2:32" x14ac:dyDescent="0.3">
      <c r="B781">
        <f t="shared" si="30"/>
        <v>2054</v>
      </c>
      <c r="C781">
        <f t="shared" si="31"/>
        <v>5</v>
      </c>
      <c r="D781">
        <f t="shared" si="32"/>
        <v>2054</v>
      </c>
      <c r="E781" s="2">
        <f>'Divs Extract'!D780+'ZBud Extract Monthly'!O780</f>
        <v>505.20209017534091</v>
      </c>
      <c r="F781" s="2">
        <f>'Strm Hydr Analysis'!D784</f>
        <v>44122.314049586763</v>
      </c>
      <c r="G781" s="2">
        <f>'Strm Hydr Analysis'!E784</f>
        <v>856.52231404958707</v>
      </c>
      <c r="H781" s="2"/>
      <c r="I781" s="2"/>
      <c r="J781" s="2"/>
      <c r="K781" s="2">
        <f>'ZBud Extract Monthly'!C780</f>
        <v>2865.7</v>
      </c>
      <c r="L781" s="2">
        <f>'ZBud Extract Monthly'!K780</f>
        <v>5522.9</v>
      </c>
      <c r="M781" s="2">
        <f>'ZBud Extract Monthly'!L780</f>
        <v>35</v>
      </c>
      <c r="N781" s="2">
        <f>'ZBud Extract Monthly'!M780</f>
        <v>0</v>
      </c>
      <c r="O781" s="2">
        <f>'ZBud Extract Monthly'!V780</f>
        <v>6672.09</v>
      </c>
      <c r="P781" s="2">
        <f>'ZBud Extract Monthly'!D780</f>
        <v>5281</v>
      </c>
      <c r="Q781" s="2">
        <f>'ZBud Extract Monthly'!E780</f>
        <v>1148.4000000000001</v>
      </c>
      <c r="R781" s="2">
        <f>'ZBud Extract Monthly'!F780</f>
        <v>709.9</v>
      </c>
      <c r="S781" s="2">
        <f>'ZBud Extract Monthly'!G780</f>
        <v>4119.6000000000004</v>
      </c>
      <c r="T781" s="2">
        <f>'NRL Extract'!D780</f>
        <v>3.6099999999999994</v>
      </c>
      <c r="U781" s="2">
        <f>'ZBud Extract Monthly'!H780</f>
        <v>2024.9</v>
      </c>
      <c r="V781" s="2">
        <f>'ZBud Extract Monthly'!U780</f>
        <v>46.03</v>
      </c>
      <c r="W781" s="2">
        <f>'ZBud Extract Monthly'!O780</f>
        <v>307.27</v>
      </c>
      <c r="X781" s="2">
        <f>'ZBud Extract Monthly'!N780</f>
        <v>133.41</v>
      </c>
      <c r="Y781" s="2">
        <f>'Strm Hydr Analysis'!F784</f>
        <v>46602.961983471097</v>
      </c>
      <c r="Z781" s="2"/>
      <c r="AA781" s="2"/>
      <c r="AB781" s="2"/>
      <c r="AC781" s="2"/>
      <c r="AD781" s="2"/>
      <c r="AE781" s="2"/>
      <c r="AF781" s="2"/>
    </row>
    <row r="782" spans="2:32" x14ac:dyDescent="0.3">
      <c r="B782">
        <f t="shared" si="30"/>
        <v>2054</v>
      </c>
      <c r="C782">
        <f t="shared" si="31"/>
        <v>6</v>
      </c>
      <c r="D782">
        <f t="shared" si="32"/>
        <v>2054</v>
      </c>
      <c r="E782" s="2">
        <f>'Divs Extract'!D781+'ZBud Extract Monthly'!O781</f>
        <v>527.11830633965747</v>
      </c>
      <c r="F782" s="2">
        <f>'Strm Hydr Analysis'!D785</f>
        <v>42608.211570247942</v>
      </c>
      <c r="G782" s="2">
        <f>'Strm Hydr Analysis'!E785</f>
        <v>828.89256198347141</v>
      </c>
      <c r="H782" s="2"/>
      <c r="I782" s="2"/>
      <c r="J782" s="2"/>
      <c r="K782" s="2">
        <f>'ZBud Extract Monthly'!C781</f>
        <v>1.8</v>
      </c>
      <c r="L782" s="2">
        <f>'ZBud Extract Monthly'!K781</f>
        <v>6796.5999999999995</v>
      </c>
      <c r="M782" s="2">
        <f>'ZBud Extract Monthly'!L781</f>
        <v>44</v>
      </c>
      <c r="N782" s="2">
        <f>'ZBud Extract Monthly'!M781</f>
        <v>969.8</v>
      </c>
      <c r="O782" s="2">
        <f>'ZBud Extract Monthly'!V781</f>
        <v>4304.08</v>
      </c>
      <c r="P782" s="2">
        <f>'ZBud Extract Monthly'!D781</f>
        <v>5954.7000000000007</v>
      </c>
      <c r="Q782" s="2">
        <f>'ZBud Extract Monthly'!E781</f>
        <v>560.1</v>
      </c>
      <c r="R782" s="2">
        <f>'ZBud Extract Monthly'!F781</f>
        <v>602.20000000000005</v>
      </c>
      <c r="S782" s="2">
        <f>'ZBud Extract Monthly'!G781</f>
        <v>1935.5</v>
      </c>
      <c r="T782" s="2">
        <f>'NRL Extract'!D781</f>
        <v>4.3419999999999987</v>
      </c>
      <c r="U782" s="2">
        <f>'ZBud Extract Monthly'!H781</f>
        <v>1467.8999999999999</v>
      </c>
      <c r="V782" s="2">
        <f>'ZBud Extract Monthly'!U781</f>
        <v>61.19</v>
      </c>
      <c r="W782" s="2">
        <f>'ZBud Extract Monthly'!O781</f>
        <v>297.36</v>
      </c>
      <c r="X782" s="2">
        <f>'ZBud Extract Monthly'!N781</f>
        <v>155.52000000000001</v>
      </c>
      <c r="Y782" s="2">
        <f>'Strm Hydr Analysis'!F785</f>
        <v>44355.193388429754</v>
      </c>
      <c r="Z782" s="2"/>
      <c r="AA782" s="2"/>
      <c r="AB782" s="2"/>
      <c r="AC782" s="2"/>
      <c r="AD782" s="2"/>
      <c r="AE782" s="2"/>
      <c r="AF782" s="2"/>
    </row>
    <row r="783" spans="2:32" x14ac:dyDescent="0.3">
      <c r="B783">
        <f t="shared" si="30"/>
        <v>2054</v>
      </c>
      <c r="C783">
        <f t="shared" si="31"/>
        <v>7</v>
      </c>
      <c r="D783">
        <f t="shared" si="32"/>
        <v>2054</v>
      </c>
      <c r="E783" s="2">
        <f>'Divs Extract'!D782+'ZBud Extract Monthly'!O782</f>
        <v>577.17034856700229</v>
      </c>
      <c r="F783" s="2">
        <f>'Strm Hydr Analysis'!D786</f>
        <v>43153.229752066123</v>
      </c>
      <c r="G783" s="2">
        <f>'Strm Hydr Analysis'!E786</f>
        <v>856.52231404958707</v>
      </c>
      <c r="H783" s="2"/>
      <c r="I783" s="2"/>
      <c r="J783" s="2"/>
      <c r="K783" s="2">
        <f>'ZBud Extract Monthly'!C782</f>
        <v>0</v>
      </c>
      <c r="L783" s="2">
        <f>'ZBud Extract Monthly'!K782</f>
        <v>6813.7000000000007</v>
      </c>
      <c r="M783" s="2">
        <f>'ZBud Extract Monthly'!L782</f>
        <v>62.9</v>
      </c>
      <c r="N783" s="2">
        <f>'ZBud Extract Monthly'!M782</f>
        <v>775.5</v>
      </c>
      <c r="O783" s="2">
        <f>'ZBud Extract Monthly'!V782</f>
        <v>3165.43</v>
      </c>
      <c r="P783" s="2">
        <f>'ZBud Extract Monthly'!D782</f>
        <v>5844.7999999999993</v>
      </c>
      <c r="Q783" s="2">
        <f>'ZBud Extract Monthly'!E782</f>
        <v>398.1</v>
      </c>
      <c r="R783" s="2">
        <f>'ZBud Extract Monthly'!F782</f>
        <v>643.4</v>
      </c>
      <c r="S783" s="2">
        <f>'ZBud Extract Monthly'!G782</f>
        <v>565.4</v>
      </c>
      <c r="T783" s="2">
        <f>'NRL Extract'!D782</f>
        <v>5.1890000000000001</v>
      </c>
      <c r="U783" s="2">
        <f>'ZBud Extract Monthly'!H782</f>
        <v>1490.3999999999999</v>
      </c>
      <c r="V783" s="2">
        <f>'ZBud Extract Monthly'!U782</f>
        <v>75.02</v>
      </c>
      <c r="W783" s="2">
        <f>'ZBud Extract Monthly'!O782</f>
        <v>307.27</v>
      </c>
      <c r="X783" s="2">
        <f>'ZBud Extract Monthly'!N782</f>
        <v>181.39</v>
      </c>
      <c r="Y783" s="2">
        <f>'Strm Hydr Analysis'!F786</f>
        <v>44843.464462809905</v>
      </c>
      <c r="Z783" s="2"/>
      <c r="AA783" s="2"/>
      <c r="AB783" s="2"/>
      <c r="AC783" s="2"/>
      <c r="AD783" s="2"/>
      <c r="AE783" s="2"/>
      <c r="AF783" s="2"/>
    </row>
    <row r="784" spans="2:32" x14ac:dyDescent="0.3">
      <c r="B784">
        <f t="shared" si="30"/>
        <v>2054</v>
      </c>
      <c r="C784">
        <f t="shared" si="31"/>
        <v>8</v>
      </c>
      <c r="D784">
        <f t="shared" si="32"/>
        <v>2054</v>
      </c>
      <c r="E784" s="2">
        <f>'Divs Extract'!D783+'ZBud Extract Monthly'!O783</f>
        <v>569.70568651524468</v>
      </c>
      <c r="F784" s="2">
        <f>'Strm Hydr Analysis'!D787</f>
        <v>40408.383471074369</v>
      </c>
      <c r="G784" s="2">
        <f>'Strm Hydr Analysis'!E787</f>
        <v>856.52231404958707</v>
      </c>
      <c r="H784" s="2"/>
      <c r="I784" s="2"/>
      <c r="J784" s="2"/>
      <c r="K784" s="2">
        <f>'ZBud Extract Monthly'!C783</f>
        <v>0</v>
      </c>
      <c r="L784" s="2">
        <f>'ZBud Extract Monthly'!K783</f>
        <v>4980.2</v>
      </c>
      <c r="M784" s="2">
        <f>'ZBud Extract Monthly'!L783</f>
        <v>78.2</v>
      </c>
      <c r="N784" s="2">
        <f>'ZBud Extract Monthly'!M783</f>
        <v>0</v>
      </c>
      <c r="O784" s="2">
        <f>'ZBud Extract Monthly'!V783</f>
        <v>2596.7600000000002</v>
      </c>
      <c r="P784" s="2">
        <f>'ZBud Extract Monthly'!D783</f>
        <v>4486.6000000000004</v>
      </c>
      <c r="Q784" s="2">
        <f>'ZBud Extract Monthly'!E783</f>
        <v>376.8</v>
      </c>
      <c r="R784" s="2">
        <f>'ZBud Extract Monthly'!F783</f>
        <v>394.8</v>
      </c>
      <c r="S784" s="2">
        <f>'ZBud Extract Monthly'!G783</f>
        <v>279.39999999999998</v>
      </c>
      <c r="T784" s="2">
        <f>'NRL Extract'!D783</f>
        <v>4.9120000000000008</v>
      </c>
      <c r="U784" s="2">
        <f>'ZBud Extract Monthly'!H783</f>
        <v>1343.1</v>
      </c>
      <c r="V784" s="2">
        <f>'ZBud Extract Monthly'!U783</f>
        <v>97.86</v>
      </c>
      <c r="W784" s="2">
        <f>'ZBud Extract Monthly'!O783</f>
        <v>307.27</v>
      </c>
      <c r="X784" s="2">
        <f>'ZBud Extract Monthly'!N783</f>
        <v>164.65</v>
      </c>
      <c r="Y784" s="2">
        <f>'Strm Hydr Analysis'!F787</f>
        <v>41968.145454545454</v>
      </c>
      <c r="Z784" s="2"/>
      <c r="AA784" s="2"/>
      <c r="AB784" s="2"/>
      <c r="AC784" s="2"/>
      <c r="AD784" s="2"/>
      <c r="AE784" s="2"/>
      <c r="AF784" s="2"/>
    </row>
    <row r="785" spans="2:32" x14ac:dyDescent="0.3">
      <c r="B785">
        <f t="shared" si="30"/>
        <v>2054</v>
      </c>
      <c r="C785">
        <f t="shared" si="31"/>
        <v>9</v>
      </c>
      <c r="D785">
        <f t="shared" si="32"/>
        <v>2054</v>
      </c>
      <c r="E785" s="2">
        <f>'Divs Extract'!D784+'ZBud Extract Monthly'!O784</f>
        <v>566.8001809093073</v>
      </c>
      <c r="F785" s="2">
        <f>'Strm Hydr Analysis'!D788</f>
        <v>40989.04462809916</v>
      </c>
      <c r="G785" s="2">
        <f>'Strm Hydr Analysis'!E788</f>
        <v>828.89256198347141</v>
      </c>
      <c r="H785" s="2"/>
      <c r="I785" s="2"/>
      <c r="J785" s="2"/>
      <c r="K785" s="2">
        <f>'ZBud Extract Monthly'!C784</f>
        <v>0.5</v>
      </c>
      <c r="L785" s="2">
        <f>'ZBud Extract Monthly'!K784</f>
        <v>3197.4</v>
      </c>
      <c r="M785" s="2">
        <f>'ZBud Extract Monthly'!L784</f>
        <v>62.9</v>
      </c>
      <c r="N785" s="2">
        <f>'ZBud Extract Monthly'!M784</f>
        <v>1361.5</v>
      </c>
      <c r="O785" s="2">
        <f>'ZBud Extract Monthly'!V784</f>
        <v>2445.7800000000002</v>
      </c>
      <c r="P785" s="2">
        <f>'ZBud Extract Monthly'!D784</f>
        <v>2978.2</v>
      </c>
      <c r="Q785" s="2">
        <f>'ZBud Extract Monthly'!E784</f>
        <v>305.60000000000002</v>
      </c>
      <c r="R785" s="2">
        <f>'ZBud Extract Monthly'!F784</f>
        <v>304.8</v>
      </c>
      <c r="S785" s="2">
        <f>'ZBud Extract Monthly'!G784</f>
        <v>142</v>
      </c>
      <c r="T785" s="2">
        <f>'NRL Extract'!D784</f>
        <v>4.2219999999999986</v>
      </c>
      <c r="U785" s="2">
        <f>'ZBud Extract Monthly'!H784</f>
        <v>1115.8000000000002</v>
      </c>
      <c r="V785" s="2">
        <f>'ZBud Extract Monthly'!U784</f>
        <v>111.38</v>
      </c>
      <c r="W785" s="2">
        <f>'ZBud Extract Monthly'!O784</f>
        <v>297.36</v>
      </c>
      <c r="X785" s="2">
        <f>'ZBud Extract Monthly'!N784</f>
        <v>131.91</v>
      </c>
      <c r="Y785" s="2">
        <f>'Strm Hydr Analysis'!F788</f>
        <v>42427.25950413222</v>
      </c>
      <c r="Z785" s="2"/>
      <c r="AA785" s="2"/>
      <c r="AB785" s="2"/>
      <c r="AC785" s="2"/>
      <c r="AD785" s="2"/>
      <c r="AE785" s="2"/>
      <c r="AF785" s="2"/>
    </row>
    <row r="786" spans="2:32" x14ac:dyDescent="0.3">
      <c r="B786">
        <f t="shared" si="30"/>
        <v>2054</v>
      </c>
      <c r="C786">
        <f t="shared" si="31"/>
        <v>10</v>
      </c>
      <c r="D786">
        <f t="shared" si="32"/>
        <v>2055</v>
      </c>
      <c r="E786" s="2">
        <f>'Divs Extract'!D785+'ZBud Extract Monthly'!O785</f>
        <v>482.0368328220859</v>
      </c>
      <c r="F786" s="2">
        <f>'Strm Hydr Analysis'!D789</f>
        <v>42792.515702479352</v>
      </c>
      <c r="G786" s="2">
        <f>'Strm Hydr Analysis'!E789</f>
        <v>856.52231404958707</v>
      </c>
      <c r="H786" s="2"/>
      <c r="I786" s="2"/>
      <c r="J786" s="2"/>
      <c r="K786" s="2">
        <f>'ZBud Extract Monthly'!C785</f>
        <v>411.70000000000005</v>
      </c>
      <c r="L786" s="2">
        <f>'ZBud Extract Monthly'!K785</f>
        <v>3625.6000000000004</v>
      </c>
      <c r="M786" s="2">
        <f>'ZBud Extract Monthly'!L785</f>
        <v>44</v>
      </c>
      <c r="N786" s="2">
        <f>'ZBud Extract Monthly'!M785</f>
        <v>973.7</v>
      </c>
      <c r="O786" s="2">
        <f>'ZBud Extract Monthly'!V785</f>
        <v>2643.05</v>
      </c>
      <c r="P786" s="2">
        <f>'ZBud Extract Monthly'!D785</f>
        <v>2175.8000000000002</v>
      </c>
      <c r="Q786" s="2">
        <f>'ZBud Extract Monthly'!E785</f>
        <v>357.8</v>
      </c>
      <c r="R786" s="2">
        <f>'ZBud Extract Monthly'!F785</f>
        <v>317.39999999999998</v>
      </c>
      <c r="S786" s="2">
        <f>'ZBud Extract Monthly'!G785</f>
        <v>191.8</v>
      </c>
      <c r="T786" s="2">
        <f>'NRL Extract'!D785</f>
        <v>2.6209999999999991</v>
      </c>
      <c r="U786" s="2">
        <f>'ZBud Extract Monthly'!H785</f>
        <v>1387.6000000000001</v>
      </c>
      <c r="V786" s="2">
        <f>'ZBud Extract Monthly'!U785</f>
        <v>108.62</v>
      </c>
      <c r="W786" s="2">
        <f>'ZBud Extract Monthly'!O785</f>
        <v>307.27</v>
      </c>
      <c r="X786" s="2">
        <f>'ZBud Extract Monthly'!N785</f>
        <v>89.14</v>
      </c>
      <c r="Y786" s="2">
        <f>'Strm Hydr Analysis'!F789</f>
        <v>44196.872727272726</v>
      </c>
      <c r="Z786" s="2"/>
      <c r="AA786" s="2"/>
      <c r="AB786" s="2"/>
      <c r="AC786" s="2"/>
      <c r="AD786" s="2"/>
      <c r="AE786" s="2"/>
      <c r="AF786" s="2"/>
    </row>
    <row r="787" spans="2:32" x14ac:dyDescent="0.3">
      <c r="B787">
        <f t="shared" si="30"/>
        <v>2054</v>
      </c>
      <c r="C787">
        <f t="shared" si="31"/>
        <v>11</v>
      </c>
      <c r="D787">
        <f t="shared" si="32"/>
        <v>2055</v>
      </c>
      <c r="E787" s="2">
        <f>'Divs Extract'!D786+'ZBud Extract Monthly'!O786</f>
        <v>398.02151484135112</v>
      </c>
      <c r="F787" s="2">
        <f>'Strm Hydr Analysis'!D790</f>
        <v>42124.641322314041</v>
      </c>
      <c r="G787" s="2">
        <f>'Strm Hydr Analysis'!E790</f>
        <v>3134.75702479339</v>
      </c>
      <c r="H787" s="2"/>
      <c r="I787" s="2"/>
      <c r="J787" s="2"/>
      <c r="K787" s="2">
        <f>'ZBud Extract Monthly'!C786</f>
        <v>15499.999999999998</v>
      </c>
      <c r="L787" s="2">
        <f>'ZBud Extract Monthly'!K786</f>
        <v>474.9</v>
      </c>
      <c r="M787" s="2">
        <f>'ZBud Extract Monthly'!L786</f>
        <v>27.9</v>
      </c>
      <c r="N787" s="2">
        <f>'ZBud Extract Monthly'!M786</f>
        <v>803.6</v>
      </c>
      <c r="O787" s="2">
        <f>'ZBud Extract Monthly'!V786</f>
        <v>2866.85</v>
      </c>
      <c r="P787" s="2">
        <f>'ZBud Extract Monthly'!D786</f>
        <v>1876.4</v>
      </c>
      <c r="Q787" s="2">
        <f>'ZBud Extract Monthly'!E786</f>
        <v>845.1</v>
      </c>
      <c r="R787" s="2">
        <f>'ZBud Extract Monthly'!F786</f>
        <v>189.2</v>
      </c>
      <c r="S787" s="2">
        <f>'ZBud Extract Monthly'!G786</f>
        <v>2553</v>
      </c>
      <c r="T787" s="2">
        <f>'NRL Extract'!D786</f>
        <v>1.9629999999999996</v>
      </c>
      <c r="U787" s="2">
        <f>'ZBud Extract Monthly'!H786</f>
        <v>2633.1</v>
      </c>
      <c r="V787" s="2">
        <f>'ZBud Extract Monthly'!U786</f>
        <v>132.52000000000001</v>
      </c>
      <c r="W787" s="2">
        <f>'ZBud Extract Monthly'!O786</f>
        <v>297.36</v>
      </c>
      <c r="X787" s="2">
        <f>'ZBud Extract Monthly'!N786</f>
        <v>55.18</v>
      </c>
      <c r="Y787" s="2">
        <f>'Strm Hydr Analysis'!F790</f>
        <v>44320.760330578523</v>
      </c>
      <c r="Z787" s="2"/>
      <c r="AA787" s="2"/>
      <c r="AB787" s="2"/>
      <c r="AC787" s="2"/>
      <c r="AD787" s="2"/>
      <c r="AE787" s="2"/>
      <c r="AF787" s="2"/>
    </row>
    <row r="788" spans="2:32" x14ac:dyDescent="0.3">
      <c r="B788">
        <f t="shared" si="30"/>
        <v>2054</v>
      </c>
      <c r="C788">
        <f t="shared" si="31"/>
        <v>12</v>
      </c>
      <c r="D788">
        <f t="shared" si="32"/>
        <v>2055</v>
      </c>
      <c r="E788" s="2">
        <f>'Divs Extract'!D787+'ZBud Extract Monthly'!O787</f>
        <v>393.04921348314605</v>
      </c>
      <c r="F788" s="2">
        <f>'Strm Hydr Analysis'!D791</f>
        <v>42949.071074380176</v>
      </c>
      <c r="G788" s="2">
        <f>'Strm Hydr Analysis'!E791</f>
        <v>5394.4264462809888</v>
      </c>
      <c r="H788" s="2"/>
      <c r="I788" s="2"/>
      <c r="J788" s="2"/>
      <c r="K788" s="2">
        <f>'ZBud Extract Monthly'!C787</f>
        <v>22788.300000000003</v>
      </c>
      <c r="L788" s="2">
        <f>'ZBud Extract Monthly'!K787</f>
        <v>473.5</v>
      </c>
      <c r="M788" s="2">
        <f>'ZBud Extract Monthly'!L787</f>
        <v>23.4</v>
      </c>
      <c r="N788" s="2">
        <f>'ZBud Extract Monthly'!M787</f>
        <v>813.5</v>
      </c>
      <c r="O788" s="2">
        <f>'ZBud Extract Monthly'!V787</f>
        <v>3816.7</v>
      </c>
      <c r="P788" s="2">
        <f>'ZBud Extract Monthly'!D787</f>
        <v>2118.5</v>
      </c>
      <c r="Q788" s="2">
        <f>'ZBud Extract Monthly'!E787</f>
        <v>932.8</v>
      </c>
      <c r="R788" s="2">
        <f>'ZBud Extract Monthly'!F787</f>
        <v>197.7</v>
      </c>
      <c r="S788" s="2">
        <f>'ZBud Extract Monthly'!G787</f>
        <v>3266.3</v>
      </c>
      <c r="T788" s="2">
        <f>'NRL Extract'!D787</f>
        <v>1.2530000000000003</v>
      </c>
      <c r="U788" s="2">
        <f>'ZBud Extract Monthly'!H787</f>
        <v>8307.5</v>
      </c>
      <c r="V788" s="2">
        <f>'ZBud Extract Monthly'!U787</f>
        <v>154.5</v>
      </c>
      <c r="W788" s="2">
        <f>'ZBud Extract Monthly'!O787</f>
        <v>307.27</v>
      </c>
      <c r="X788" s="2">
        <f>'ZBud Extract Monthly'!N787</f>
        <v>52.1</v>
      </c>
      <c r="Y788" s="2">
        <f>'Strm Hydr Analysis'!F791</f>
        <v>46056.09917355371</v>
      </c>
      <c r="Z788" s="2"/>
      <c r="AA788" s="2"/>
      <c r="AB788" s="2"/>
      <c r="AC788" s="2"/>
      <c r="AD788" s="2"/>
      <c r="AE788" s="2"/>
      <c r="AF788" s="2"/>
    </row>
    <row r="789" spans="2:32" x14ac:dyDescent="0.3">
      <c r="B789">
        <f t="shared" si="30"/>
        <v>2055</v>
      </c>
      <c r="C789">
        <f t="shared" si="31"/>
        <v>1</v>
      </c>
      <c r="D789">
        <f t="shared" si="32"/>
        <v>2055</v>
      </c>
      <c r="E789" s="2">
        <f>'Divs Extract'!D788+'ZBud Extract Monthly'!O788</f>
        <v>397.42303030303032</v>
      </c>
      <c r="F789" s="2">
        <f>'Strm Hydr Analysis'!D792</f>
        <v>42570.505785123969</v>
      </c>
      <c r="G789" s="2">
        <f>'Strm Hydr Analysis'!E792</f>
        <v>989.53388429752101</v>
      </c>
      <c r="H789" s="2"/>
      <c r="I789" s="2"/>
      <c r="J789" s="2"/>
      <c r="K789" s="2">
        <f>'ZBud Extract Monthly'!C788</f>
        <v>440</v>
      </c>
      <c r="L789" s="2">
        <f>'ZBud Extract Monthly'!K788</f>
        <v>2515</v>
      </c>
      <c r="M789" s="2">
        <f>'ZBud Extract Monthly'!L788</f>
        <v>18.899999999999999</v>
      </c>
      <c r="N789" s="2">
        <f>'ZBud Extract Monthly'!M788</f>
        <v>949.2</v>
      </c>
      <c r="O789" s="2">
        <f>'ZBud Extract Monthly'!V788</f>
        <v>3355.15</v>
      </c>
      <c r="P789" s="2">
        <f>'ZBud Extract Monthly'!D788</f>
        <v>2953.2999999999997</v>
      </c>
      <c r="Q789" s="2">
        <f>'ZBud Extract Monthly'!E788</f>
        <v>952.2</v>
      </c>
      <c r="R789" s="2">
        <f>'ZBud Extract Monthly'!F788</f>
        <v>286.3</v>
      </c>
      <c r="S789" s="2">
        <f>'ZBud Extract Monthly'!G788</f>
        <v>4338.1000000000004</v>
      </c>
      <c r="T789" s="2">
        <f>'NRL Extract'!D788</f>
        <v>1.5919999999999996</v>
      </c>
      <c r="U789" s="2">
        <f>'ZBud Extract Monthly'!H788</f>
        <v>2738</v>
      </c>
      <c r="V789" s="2">
        <f>'ZBud Extract Monthly'!U788</f>
        <v>88.96</v>
      </c>
      <c r="W789" s="2">
        <f>'ZBud Extract Monthly'!O788</f>
        <v>307.27</v>
      </c>
      <c r="X789" s="2">
        <f>'ZBud Extract Monthly'!N788</f>
        <v>46.19</v>
      </c>
      <c r="Y789" s="2">
        <f>'Strm Hydr Analysis'!F792</f>
        <v>44070.148760330587</v>
      </c>
      <c r="Z789" s="2"/>
      <c r="AA789" s="2"/>
      <c r="AB789" s="2"/>
      <c r="AC789" s="2"/>
      <c r="AD789" s="2"/>
      <c r="AE789" s="2"/>
      <c r="AF789" s="2"/>
    </row>
    <row r="790" spans="2:32" x14ac:dyDescent="0.3">
      <c r="B790">
        <f t="shared" si="30"/>
        <v>2055</v>
      </c>
      <c r="C790">
        <f t="shared" si="31"/>
        <v>2</v>
      </c>
      <c r="D790">
        <f t="shared" si="32"/>
        <v>2055</v>
      </c>
      <c r="E790" s="2">
        <f>'Divs Extract'!D789+'ZBud Extract Monthly'!O789</f>
        <v>352.36710407239821</v>
      </c>
      <c r="F790" s="2">
        <f>'Strm Hydr Analysis'!D793</f>
        <v>38026.135537190094</v>
      </c>
      <c r="G790" s="2">
        <f>'Strm Hydr Analysis'!E793</f>
        <v>11962.333884297528</v>
      </c>
      <c r="H790" s="2"/>
      <c r="I790" s="2"/>
      <c r="J790" s="2"/>
      <c r="K790" s="2">
        <f>'ZBud Extract Monthly'!C789</f>
        <v>33526</v>
      </c>
      <c r="L790" s="2">
        <f>'ZBud Extract Monthly'!K789</f>
        <v>297.60000000000002</v>
      </c>
      <c r="M790" s="2">
        <f>'ZBud Extract Monthly'!L789</f>
        <v>18.899999999999999</v>
      </c>
      <c r="N790" s="2">
        <f>'ZBud Extract Monthly'!M789</f>
        <v>0</v>
      </c>
      <c r="O790" s="2">
        <f>'ZBud Extract Monthly'!V789</f>
        <v>2719.55</v>
      </c>
      <c r="P790" s="2">
        <f>'ZBud Extract Monthly'!D789</f>
        <v>2770.5</v>
      </c>
      <c r="Q790" s="2">
        <f>'ZBud Extract Monthly'!E789</f>
        <v>1045.2</v>
      </c>
      <c r="R790" s="2">
        <f>'ZBud Extract Monthly'!F789</f>
        <v>273.10000000000002</v>
      </c>
      <c r="S790" s="2">
        <f>'ZBud Extract Monthly'!G789</f>
        <v>4140.1000000000004</v>
      </c>
      <c r="T790" s="2">
        <f>'NRL Extract'!D789</f>
        <v>1.1100000000000003</v>
      </c>
      <c r="U790" s="2">
        <f>'ZBud Extract Monthly'!H789</f>
        <v>7782.8</v>
      </c>
      <c r="V790" s="2">
        <f>'ZBud Extract Monthly'!U789</f>
        <v>426.99</v>
      </c>
      <c r="W790" s="2">
        <f>'ZBud Extract Monthly'!O789</f>
        <v>277.52999999999997</v>
      </c>
      <c r="X790" s="2">
        <f>'ZBud Extract Monthly'!N789</f>
        <v>40.83</v>
      </c>
      <c r="Y790" s="2">
        <f>'Strm Hydr Analysis'!F793</f>
        <v>41401.864462809921</v>
      </c>
      <c r="Z790" s="2"/>
      <c r="AA790" s="2"/>
      <c r="AB790" s="2"/>
      <c r="AC790" s="2"/>
      <c r="AD790" s="2"/>
      <c r="AE790" s="2"/>
      <c r="AF790" s="2"/>
    </row>
    <row r="791" spans="2:32" x14ac:dyDescent="0.3">
      <c r="B791">
        <f t="shared" si="30"/>
        <v>2055</v>
      </c>
      <c r="C791">
        <f t="shared" si="31"/>
        <v>3</v>
      </c>
      <c r="D791">
        <f t="shared" si="32"/>
        <v>2055</v>
      </c>
      <c r="E791" s="2">
        <f>'Divs Extract'!D790+'ZBud Extract Monthly'!O790</f>
        <v>424.97845986984817</v>
      </c>
      <c r="F791" s="2">
        <f>'Strm Hydr Analysis'!D794</f>
        <v>41549.95041322316</v>
      </c>
      <c r="G791" s="2">
        <f>'Strm Hydr Analysis'!E794</f>
        <v>1151.1074380165287</v>
      </c>
      <c r="H791" s="2"/>
      <c r="I791" s="2"/>
      <c r="J791" s="2"/>
      <c r="K791" s="2">
        <f>'ZBud Extract Monthly'!C790</f>
        <v>1419.8000000000002</v>
      </c>
      <c r="L791" s="2">
        <f>'ZBud Extract Monthly'!K790</f>
        <v>1544.9</v>
      </c>
      <c r="M791" s="2">
        <f>'ZBud Extract Monthly'!L790</f>
        <v>22.5</v>
      </c>
      <c r="N791" s="2">
        <f>'ZBud Extract Monthly'!M790</f>
        <v>0</v>
      </c>
      <c r="O791" s="2">
        <f>'ZBud Extract Monthly'!V790</f>
        <v>4018.67</v>
      </c>
      <c r="P791" s="2">
        <f>'ZBud Extract Monthly'!D790</f>
        <v>3906.5</v>
      </c>
      <c r="Q791" s="2">
        <f>'ZBud Extract Monthly'!E790</f>
        <v>1341.3</v>
      </c>
      <c r="R791" s="2">
        <f>'ZBud Extract Monthly'!F790</f>
        <v>620.1</v>
      </c>
      <c r="S791" s="2">
        <f>'ZBud Extract Monthly'!G790</f>
        <v>6283.7</v>
      </c>
      <c r="T791" s="2">
        <f>'NRL Extract'!D790</f>
        <v>1.8520000000000001</v>
      </c>
      <c r="U791" s="2">
        <f>'ZBud Extract Monthly'!H790</f>
        <v>4628.3</v>
      </c>
      <c r="V791" s="2">
        <f>'ZBud Extract Monthly'!U790</f>
        <v>108.54</v>
      </c>
      <c r="W791" s="2">
        <f>'ZBud Extract Monthly'!O790</f>
        <v>307.27</v>
      </c>
      <c r="X791" s="2">
        <f>'ZBud Extract Monthly'!N790</f>
        <v>51.55</v>
      </c>
      <c r="Y791" s="2">
        <f>'Strm Hydr Analysis'!F794</f>
        <v>43310.915702479339</v>
      </c>
      <c r="Z791" s="2"/>
      <c r="AA791" s="2"/>
      <c r="AB791" s="2"/>
      <c r="AC791" s="2"/>
      <c r="AD791" s="2"/>
      <c r="AE791" s="2"/>
      <c r="AF791" s="2"/>
    </row>
    <row r="792" spans="2:32" x14ac:dyDescent="0.3">
      <c r="B792">
        <f t="shared" si="30"/>
        <v>2055</v>
      </c>
      <c r="C792">
        <f t="shared" si="31"/>
        <v>4</v>
      </c>
      <c r="D792">
        <f t="shared" si="32"/>
        <v>2055</v>
      </c>
      <c r="E792" s="2">
        <f>'Divs Extract'!D791+'ZBud Extract Monthly'!O791</f>
        <v>437.84716548334245</v>
      </c>
      <c r="F792" s="2">
        <f>'Strm Hydr Analysis'!D795</f>
        <v>39126.148760330565</v>
      </c>
      <c r="G792" s="2">
        <f>'Strm Hydr Analysis'!E795</f>
        <v>2775.8280991735546</v>
      </c>
      <c r="H792" s="2"/>
      <c r="I792" s="2"/>
      <c r="J792" s="2"/>
      <c r="K792" s="2">
        <f>'ZBud Extract Monthly'!C791</f>
        <v>9499.5</v>
      </c>
      <c r="L792" s="2">
        <f>'ZBud Extract Monthly'!K791</f>
        <v>2859.9</v>
      </c>
      <c r="M792" s="2">
        <f>'ZBud Extract Monthly'!L791</f>
        <v>22.5</v>
      </c>
      <c r="N792" s="2">
        <f>'ZBud Extract Monthly'!M791</f>
        <v>0</v>
      </c>
      <c r="O792" s="2">
        <f>'ZBud Extract Monthly'!V791</f>
        <v>2614.81</v>
      </c>
      <c r="P792" s="2">
        <f>'ZBud Extract Monthly'!D791</f>
        <v>3678.7999999999997</v>
      </c>
      <c r="Q792" s="2">
        <f>'ZBud Extract Monthly'!E791</f>
        <v>1076.7</v>
      </c>
      <c r="R792" s="2">
        <f>'ZBud Extract Monthly'!F791</f>
        <v>706.5</v>
      </c>
      <c r="S792" s="2">
        <f>'ZBud Extract Monthly'!G791</f>
        <v>3783.7</v>
      </c>
      <c r="T792" s="2">
        <f>'NRL Extract'!D791</f>
        <v>1.8399999999999996</v>
      </c>
      <c r="U792" s="2">
        <f>'ZBud Extract Monthly'!H791</f>
        <v>1271.5</v>
      </c>
      <c r="V792" s="2">
        <f>'ZBud Extract Monthly'!U791</f>
        <v>132.41999999999999</v>
      </c>
      <c r="W792" s="2">
        <f>'ZBud Extract Monthly'!O791</f>
        <v>297.36</v>
      </c>
      <c r="X792" s="2">
        <f>'ZBud Extract Monthly'!N791</f>
        <v>73.88</v>
      </c>
      <c r="Y792" s="2">
        <f>'Strm Hydr Analysis'!F795</f>
        <v>40851.689256198333</v>
      </c>
      <c r="Z792" s="2"/>
      <c r="AA792" s="2"/>
      <c r="AB792" s="2"/>
      <c r="AC792" s="2"/>
      <c r="AD792" s="2"/>
      <c r="AE792" s="2"/>
      <c r="AF792" s="2"/>
    </row>
    <row r="793" spans="2:32" x14ac:dyDescent="0.3">
      <c r="B793">
        <f t="shared" si="30"/>
        <v>2055</v>
      </c>
      <c r="C793">
        <f t="shared" si="31"/>
        <v>5</v>
      </c>
      <c r="D793">
        <f t="shared" si="32"/>
        <v>2055</v>
      </c>
      <c r="E793" s="2">
        <f>'Divs Extract'!D792+'ZBud Extract Monthly'!O792</f>
        <v>502.54366369710465</v>
      </c>
      <c r="F793" s="2">
        <f>'Strm Hydr Analysis'!D796</f>
        <v>42655.775206611572</v>
      </c>
      <c r="G793" s="2">
        <f>'Strm Hydr Analysis'!E796</f>
        <v>1052.7867768595042</v>
      </c>
      <c r="H793" s="2"/>
      <c r="I793" s="2"/>
      <c r="J793" s="2"/>
      <c r="K793" s="2">
        <f>'ZBud Extract Monthly'!C792</f>
        <v>3787.5</v>
      </c>
      <c r="L793" s="2">
        <f>'ZBud Extract Monthly'!K792</f>
        <v>6590.2</v>
      </c>
      <c r="M793" s="2">
        <f>'ZBud Extract Monthly'!L792</f>
        <v>35</v>
      </c>
      <c r="N793" s="2">
        <f>'ZBud Extract Monthly'!M792</f>
        <v>0</v>
      </c>
      <c r="O793" s="2">
        <f>'ZBud Extract Monthly'!V792</f>
        <v>2349.36</v>
      </c>
      <c r="P793" s="2">
        <f>'ZBud Extract Monthly'!D792</f>
        <v>6166.9</v>
      </c>
      <c r="Q793" s="2">
        <f>'ZBud Extract Monthly'!E792</f>
        <v>1101.9000000000001</v>
      </c>
      <c r="R793" s="2">
        <f>'ZBud Extract Monthly'!F792</f>
        <v>416.5</v>
      </c>
      <c r="S793" s="2">
        <f>'ZBud Extract Monthly'!G792</f>
        <v>3296.8</v>
      </c>
      <c r="T793" s="2">
        <f>'NRL Extract'!D792</f>
        <v>3.6099999999999994</v>
      </c>
      <c r="U793" s="2">
        <f>'ZBud Extract Monthly'!H792</f>
        <v>1579</v>
      </c>
      <c r="V793" s="2">
        <f>'ZBud Extract Monthly'!U792</f>
        <v>127.21</v>
      </c>
      <c r="W793" s="2">
        <f>'ZBud Extract Monthly'!O792</f>
        <v>307.27</v>
      </c>
      <c r="X793" s="2">
        <f>'ZBud Extract Monthly'!N792</f>
        <v>133.41</v>
      </c>
      <c r="Y793" s="2">
        <f>'Strm Hydr Analysis'!F796</f>
        <v>44133.044628099175</v>
      </c>
      <c r="Z793" s="2"/>
      <c r="AA793" s="2"/>
      <c r="AB793" s="2"/>
      <c r="AC793" s="2"/>
      <c r="AD793" s="2"/>
      <c r="AE793" s="2"/>
      <c r="AF793" s="2"/>
    </row>
    <row r="794" spans="2:32" x14ac:dyDescent="0.3">
      <c r="B794">
        <f t="shared" si="30"/>
        <v>2055</v>
      </c>
      <c r="C794">
        <f t="shared" si="31"/>
        <v>6</v>
      </c>
      <c r="D794">
        <f t="shared" si="32"/>
        <v>2055</v>
      </c>
      <c r="E794" s="2">
        <f>'Divs Extract'!D793+'ZBud Extract Monthly'!O793</f>
        <v>528.32385932438683</v>
      </c>
      <c r="F794" s="2">
        <f>'Strm Hydr Analysis'!D797</f>
        <v>40872.178512396691</v>
      </c>
      <c r="G794" s="2">
        <f>'Strm Hydr Analysis'!E797</f>
        <v>873.89752066115739</v>
      </c>
      <c r="H794" s="2"/>
      <c r="I794" s="2"/>
      <c r="J794" s="2"/>
      <c r="K794" s="2">
        <f>'ZBud Extract Monthly'!C793</f>
        <v>838.5</v>
      </c>
      <c r="L794" s="2">
        <f>'ZBud Extract Monthly'!K793</f>
        <v>7434</v>
      </c>
      <c r="M794" s="2">
        <f>'ZBud Extract Monthly'!L793</f>
        <v>44</v>
      </c>
      <c r="N794" s="2">
        <f>'ZBud Extract Monthly'!M793</f>
        <v>978.5</v>
      </c>
      <c r="O794" s="2">
        <f>'ZBud Extract Monthly'!V793</f>
        <v>1384.18</v>
      </c>
      <c r="P794" s="2">
        <f>'ZBud Extract Monthly'!D793</f>
        <v>6180.7</v>
      </c>
      <c r="Q794" s="2">
        <f>'ZBud Extract Monthly'!E793</f>
        <v>484.6</v>
      </c>
      <c r="R794" s="2">
        <f>'ZBud Extract Monthly'!F793</f>
        <v>642.1</v>
      </c>
      <c r="S794" s="2">
        <f>'ZBud Extract Monthly'!G793</f>
        <v>1130.2</v>
      </c>
      <c r="T794" s="2">
        <f>'NRL Extract'!D793</f>
        <v>4.3419999999999987</v>
      </c>
      <c r="U794" s="2">
        <f>'ZBud Extract Monthly'!H793</f>
        <v>1432.4000000000003</v>
      </c>
      <c r="V794" s="2">
        <f>'ZBud Extract Monthly'!U793</f>
        <v>791.06</v>
      </c>
      <c r="W794" s="2">
        <f>'ZBud Extract Monthly'!O793</f>
        <v>297.36</v>
      </c>
      <c r="X794" s="2">
        <f>'ZBud Extract Monthly'!N793</f>
        <v>155.52000000000001</v>
      </c>
      <c r="Y794" s="2">
        <f>'Strm Hydr Analysis'!F797</f>
        <v>42111.709090909091</v>
      </c>
      <c r="Z794" s="2"/>
      <c r="AA794" s="2"/>
      <c r="AB794" s="2"/>
      <c r="AC794" s="2"/>
      <c r="AD794" s="2"/>
      <c r="AE794" s="2"/>
      <c r="AF794" s="2"/>
    </row>
    <row r="795" spans="2:32" x14ac:dyDescent="0.3">
      <c r="B795">
        <f t="shared" si="30"/>
        <v>2055</v>
      </c>
      <c r="C795">
        <f t="shared" si="31"/>
        <v>7</v>
      </c>
      <c r="D795">
        <f t="shared" si="32"/>
        <v>2055</v>
      </c>
      <c r="E795" s="2">
        <f>'Divs Extract'!D794+'ZBud Extract Monthly'!O794</f>
        <v>585.10859411309059</v>
      </c>
      <c r="F795" s="2">
        <f>'Strm Hydr Analysis'!D798</f>
        <v>47878.036363636376</v>
      </c>
      <c r="G795" s="2">
        <f>'Strm Hydr Analysis'!E798</f>
        <v>856.52231404958707</v>
      </c>
      <c r="H795" s="2"/>
      <c r="I795" s="2"/>
      <c r="J795" s="2"/>
      <c r="K795" s="2">
        <f>'ZBud Extract Monthly'!C794</f>
        <v>892.9</v>
      </c>
      <c r="L795" s="2">
        <f>'ZBud Extract Monthly'!K794</f>
        <v>6790.7000000000007</v>
      </c>
      <c r="M795" s="2">
        <f>'ZBud Extract Monthly'!L794</f>
        <v>62.9</v>
      </c>
      <c r="N795" s="2">
        <f>'ZBud Extract Monthly'!M794</f>
        <v>810.6</v>
      </c>
      <c r="O795" s="2">
        <f>'ZBud Extract Monthly'!V794</f>
        <v>1227.94</v>
      </c>
      <c r="P795" s="2">
        <f>'ZBud Extract Monthly'!D794</f>
        <v>5892.1</v>
      </c>
      <c r="Q795" s="2">
        <f>'ZBud Extract Monthly'!E794</f>
        <v>455.6</v>
      </c>
      <c r="R795" s="2">
        <f>'ZBud Extract Monthly'!F794</f>
        <v>635.70000000000005</v>
      </c>
      <c r="S795" s="2">
        <f>'ZBud Extract Monthly'!G794</f>
        <v>447.4</v>
      </c>
      <c r="T795" s="2">
        <f>'NRL Extract'!D794</f>
        <v>5.1890000000000001</v>
      </c>
      <c r="U795" s="2">
        <f>'ZBud Extract Monthly'!H794</f>
        <v>1485.6</v>
      </c>
      <c r="V795" s="2">
        <f>'ZBud Extract Monthly'!U794</f>
        <v>628.6</v>
      </c>
      <c r="W795" s="2">
        <f>'ZBud Extract Monthly'!O794</f>
        <v>307.27</v>
      </c>
      <c r="X795" s="2">
        <f>'ZBud Extract Monthly'!N794</f>
        <v>181.39</v>
      </c>
      <c r="Y795" s="2">
        <f>'Strm Hydr Analysis'!F798</f>
        <v>49118.836363636372</v>
      </c>
      <c r="Z795" s="2"/>
      <c r="AA795" s="2"/>
      <c r="AB795" s="2"/>
      <c r="AC795" s="2"/>
      <c r="AD795" s="2"/>
      <c r="AE795" s="2"/>
      <c r="AF795" s="2"/>
    </row>
    <row r="796" spans="2:32" x14ac:dyDescent="0.3">
      <c r="B796">
        <f t="shared" si="30"/>
        <v>2055</v>
      </c>
      <c r="C796">
        <f t="shared" si="31"/>
        <v>8</v>
      </c>
      <c r="D796">
        <f t="shared" si="32"/>
        <v>2055</v>
      </c>
      <c r="E796" s="2">
        <f>'Divs Extract'!D795+'ZBud Extract Monthly'!O795</f>
        <v>589.50646408839793</v>
      </c>
      <c r="F796" s="2">
        <f>'Strm Hydr Analysis'!D799</f>
        <v>42972.9520661157</v>
      </c>
      <c r="G796" s="2">
        <f>'Strm Hydr Analysis'!E799</f>
        <v>856.52231404958707</v>
      </c>
      <c r="H796" s="2"/>
      <c r="I796" s="2"/>
      <c r="J796" s="2"/>
      <c r="K796" s="2">
        <f>'ZBud Extract Monthly'!C795</f>
        <v>0</v>
      </c>
      <c r="L796" s="2">
        <f>'ZBud Extract Monthly'!K795</f>
        <v>5445.2999999999993</v>
      </c>
      <c r="M796" s="2">
        <f>'ZBud Extract Monthly'!L795</f>
        <v>78.2</v>
      </c>
      <c r="N796" s="2">
        <f>'ZBud Extract Monthly'!M795</f>
        <v>0</v>
      </c>
      <c r="O796" s="2">
        <f>'ZBud Extract Monthly'!V795</f>
        <v>1156.99</v>
      </c>
      <c r="P796" s="2">
        <f>'ZBud Extract Monthly'!D795</f>
        <v>4982</v>
      </c>
      <c r="Q796" s="2">
        <f>'ZBud Extract Monthly'!E795</f>
        <v>430.6</v>
      </c>
      <c r="R796" s="2">
        <f>'ZBud Extract Monthly'!F795</f>
        <v>403.2</v>
      </c>
      <c r="S796" s="2">
        <f>'ZBud Extract Monthly'!G795</f>
        <v>327</v>
      </c>
      <c r="T796" s="2">
        <f>'NRL Extract'!D795</f>
        <v>4.9120000000000008</v>
      </c>
      <c r="U796" s="2">
        <f>'ZBud Extract Monthly'!H795</f>
        <v>1372.9</v>
      </c>
      <c r="V796" s="2">
        <f>'ZBud Extract Monthly'!U795</f>
        <v>582.51</v>
      </c>
      <c r="W796" s="2">
        <f>'ZBud Extract Monthly'!O795</f>
        <v>307.27</v>
      </c>
      <c r="X796" s="2">
        <f>'ZBud Extract Monthly'!N795</f>
        <v>164.65</v>
      </c>
      <c r="Y796" s="2">
        <f>'Strm Hydr Analysis'!F799</f>
        <v>44138.122314049586</v>
      </c>
      <c r="Z796" s="2"/>
      <c r="AA796" s="2"/>
      <c r="AB796" s="2"/>
      <c r="AC796" s="2"/>
      <c r="AD796" s="2"/>
      <c r="AE796" s="2"/>
      <c r="AF796" s="2"/>
    </row>
    <row r="797" spans="2:32" x14ac:dyDescent="0.3">
      <c r="B797">
        <f t="shared" si="30"/>
        <v>2055</v>
      </c>
      <c r="C797">
        <f t="shared" si="31"/>
        <v>9</v>
      </c>
      <c r="D797">
        <f t="shared" si="32"/>
        <v>2055</v>
      </c>
      <c r="E797" s="2">
        <f>'Divs Extract'!D796+'ZBud Extract Monthly'!O796</f>
        <v>580.46816472268506</v>
      </c>
      <c r="F797" s="2">
        <f>'Strm Hydr Analysis'!D800</f>
        <v>38454.287603305784</v>
      </c>
      <c r="G797" s="2">
        <f>'Strm Hydr Analysis'!E800</f>
        <v>883.35867768595074</v>
      </c>
      <c r="H797" s="2"/>
      <c r="I797" s="2"/>
      <c r="J797" s="2"/>
      <c r="K797" s="2">
        <f>'ZBud Extract Monthly'!C796</f>
        <v>2455.3000000000002</v>
      </c>
      <c r="L797" s="2">
        <f>'ZBud Extract Monthly'!K796</f>
        <v>2231.1999999999998</v>
      </c>
      <c r="M797" s="2">
        <f>'ZBud Extract Monthly'!L796</f>
        <v>62.9</v>
      </c>
      <c r="N797" s="2">
        <f>'ZBud Extract Monthly'!M796</f>
        <v>1304.9000000000001</v>
      </c>
      <c r="O797" s="2">
        <f>'ZBud Extract Monthly'!V796</f>
        <v>1416.62</v>
      </c>
      <c r="P797" s="2">
        <f>'ZBud Extract Monthly'!D796</f>
        <v>2919.2</v>
      </c>
      <c r="Q797" s="2">
        <f>'ZBud Extract Monthly'!E796</f>
        <v>346</v>
      </c>
      <c r="R797" s="2">
        <f>'ZBud Extract Monthly'!F796</f>
        <v>243.3</v>
      </c>
      <c r="S797" s="2">
        <f>'ZBud Extract Monthly'!G796</f>
        <v>328</v>
      </c>
      <c r="T797" s="2">
        <f>'NRL Extract'!D796</f>
        <v>4.2219999999999986</v>
      </c>
      <c r="U797" s="2">
        <f>'ZBud Extract Monthly'!H796</f>
        <v>1028.7</v>
      </c>
      <c r="V797" s="2">
        <f>'ZBud Extract Monthly'!U796</f>
        <v>330.91</v>
      </c>
      <c r="W797" s="2">
        <f>'ZBud Extract Monthly'!O796</f>
        <v>297.36</v>
      </c>
      <c r="X797" s="2">
        <f>'ZBud Extract Monthly'!N796</f>
        <v>131.91</v>
      </c>
      <c r="Y797" s="2">
        <f>'Strm Hydr Analysis'!F800</f>
        <v>39660.614876033054</v>
      </c>
      <c r="Z797" s="2"/>
      <c r="AA797" s="2"/>
      <c r="AB797" s="2"/>
      <c r="AC797" s="2"/>
      <c r="AD797" s="2"/>
      <c r="AE797" s="2"/>
      <c r="AF797" s="2"/>
    </row>
    <row r="798" spans="2:32" x14ac:dyDescent="0.3">
      <c r="B798">
        <f t="shared" si="30"/>
        <v>2055</v>
      </c>
      <c r="C798">
        <f t="shared" si="31"/>
        <v>10</v>
      </c>
      <c r="D798">
        <f t="shared" si="32"/>
        <v>2056</v>
      </c>
      <c r="E798" s="2">
        <f>'Divs Extract'!D797+'ZBud Extract Monthly'!O797</f>
        <v>474.92951650038373</v>
      </c>
      <c r="F798" s="2">
        <f>'Strm Hydr Analysis'!D801</f>
        <v>40136.98512396693</v>
      </c>
      <c r="G798" s="2">
        <f>'Strm Hydr Analysis'!E801</f>
        <v>1709.6132231404945</v>
      </c>
      <c r="H798" s="2"/>
      <c r="I798" s="2"/>
      <c r="J798" s="2"/>
      <c r="K798" s="2">
        <f>'ZBud Extract Monthly'!C797</f>
        <v>10124</v>
      </c>
      <c r="L798" s="2">
        <f>'ZBud Extract Monthly'!K797</f>
        <v>1906.8</v>
      </c>
      <c r="M798" s="2">
        <f>'ZBud Extract Monthly'!L797</f>
        <v>44</v>
      </c>
      <c r="N798" s="2">
        <f>'ZBud Extract Monthly'!M797</f>
        <v>896.7</v>
      </c>
      <c r="O798" s="2">
        <f>'ZBud Extract Monthly'!V797</f>
        <v>1880.56</v>
      </c>
      <c r="P798" s="2">
        <f>'ZBud Extract Monthly'!D797</f>
        <v>2372.2000000000003</v>
      </c>
      <c r="Q798" s="2">
        <f>'ZBud Extract Monthly'!E797</f>
        <v>866.1</v>
      </c>
      <c r="R798" s="2">
        <f>'ZBud Extract Monthly'!F797</f>
        <v>287.89999999999998</v>
      </c>
      <c r="S798" s="2">
        <f>'ZBud Extract Monthly'!G797</f>
        <v>2407</v>
      </c>
      <c r="T798" s="2">
        <f>'NRL Extract'!D797</f>
        <v>2.6209999999999991</v>
      </c>
      <c r="U798" s="2">
        <f>'ZBud Extract Monthly'!H797</f>
        <v>2110.5</v>
      </c>
      <c r="V798" s="2">
        <f>'ZBud Extract Monthly'!U797</f>
        <v>180.63</v>
      </c>
      <c r="W798" s="2">
        <f>'ZBud Extract Monthly'!O797</f>
        <v>307.27</v>
      </c>
      <c r="X798" s="2">
        <f>'ZBud Extract Monthly'!N797</f>
        <v>89.14</v>
      </c>
      <c r="Y798" s="2">
        <f>'Strm Hydr Analysis'!F801</f>
        <v>41734.671074380174</v>
      </c>
      <c r="Z798" s="2"/>
      <c r="AA798" s="2"/>
      <c r="AB798" s="2"/>
      <c r="AC798" s="2"/>
      <c r="AD798" s="2"/>
      <c r="AE798" s="2"/>
      <c r="AF798" s="2"/>
    </row>
    <row r="799" spans="2:32" x14ac:dyDescent="0.3">
      <c r="B799">
        <f t="shared" si="30"/>
        <v>2055</v>
      </c>
      <c r="C799">
        <f t="shared" si="31"/>
        <v>11</v>
      </c>
      <c r="D799">
        <f t="shared" si="32"/>
        <v>2056</v>
      </c>
      <c r="E799" s="2">
        <f>'Divs Extract'!D798+'ZBud Extract Monthly'!O798</f>
        <v>404.40531490015366</v>
      </c>
      <c r="F799" s="2">
        <f>'Strm Hydr Analysis'!D802</f>
        <v>38781.203305785122</v>
      </c>
      <c r="G799" s="2">
        <f>'Strm Hydr Analysis'!E802</f>
        <v>2202.5057851239667</v>
      </c>
      <c r="H799" s="2"/>
      <c r="I799" s="2"/>
      <c r="J799" s="2"/>
      <c r="K799" s="2">
        <f>'ZBud Extract Monthly'!C798</f>
        <v>5675.5</v>
      </c>
      <c r="L799" s="2">
        <f>'ZBud Extract Monthly'!K798</f>
        <v>2194.6999999999998</v>
      </c>
      <c r="M799" s="2">
        <f>'ZBud Extract Monthly'!L798</f>
        <v>27.9</v>
      </c>
      <c r="N799" s="2">
        <f>'ZBud Extract Monthly'!M798</f>
        <v>992</v>
      </c>
      <c r="O799" s="2">
        <f>'ZBud Extract Monthly'!V798</f>
        <v>1851.74</v>
      </c>
      <c r="P799" s="2">
        <f>'ZBud Extract Monthly'!D798</f>
        <v>2504.7000000000003</v>
      </c>
      <c r="Q799" s="2">
        <f>'ZBud Extract Monthly'!E798</f>
        <v>966.1</v>
      </c>
      <c r="R799" s="2">
        <f>'ZBud Extract Monthly'!F798</f>
        <v>262.7</v>
      </c>
      <c r="S799" s="2">
        <f>'ZBud Extract Monthly'!G798</f>
        <v>3129.2</v>
      </c>
      <c r="T799" s="2">
        <f>'NRL Extract'!D798</f>
        <v>1.9629999999999994</v>
      </c>
      <c r="U799" s="2">
        <f>'ZBud Extract Monthly'!H798</f>
        <v>1886.3999999999999</v>
      </c>
      <c r="V799" s="2">
        <f>'ZBud Extract Monthly'!U798</f>
        <v>138.9</v>
      </c>
      <c r="W799" s="2">
        <f>'ZBud Extract Monthly'!O798</f>
        <v>297.36</v>
      </c>
      <c r="X799" s="2">
        <f>'ZBud Extract Monthly'!N798</f>
        <v>55.18</v>
      </c>
      <c r="Y799" s="2">
        <f>'Strm Hydr Analysis'!F802</f>
        <v>40212.793388429753</v>
      </c>
      <c r="Z799" s="2"/>
      <c r="AA799" s="2"/>
      <c r="AB799" s="2"/>
      <c r="AC799" s="2"/>
      <c r="AD799" s="2"/>
      <c r="AE799" s="2"/>
      <c r="AF799" s="2"/>
    </row>
    <row r="800" spans="2:32" x14ac:dyDescent="0.3">
      <c r="B800">
        <f t="shared" si="30"/>
        <v>2055</v>
      </c>
      <c r="C800">
        <f t="shared" si="31"/>
        <v>12</v>
      </c>
      <c r="D800">
        <f t="shared" si="32"/>
        <v>2056</v>
      </c>
      <c r="E800" s="2">
        <f>'Divs Extract'!D799+'ZBud Extract Monthly'!O799</f>
        <v>392.47801924619085</v>
      </c>
      <c r="F800" s="2">
        <f>'Strm Hydr Analysis'!D803</f>
        <v>39569.970247933867</v>
      </c>
      <c r="G800" s="2">
        <f>'Strm Hydr Analysis'!E803</f>
        <v>6394.4727272727241</v>
      </c>
      <c r="H800" s="2"/>
      <c r="I800" s="2"/>
      <c r="J800" s="2"/>
      <c r="K800" s="2">
        <f>'ZBud Extract Monthly'!C799</f>
        <v>24649.199999999997</v>
      </c>
      <c r="L800" s="2">
        <f>'ZBud Extract Monthly'!K799</f>
        <v>1158.5</v>
      </c>
      <c r="M800" s="2">
        <f>'ZBud Extract Monthly'!L799</f>
        <v>23.4</v>
      </c>
      <c r="N800" s="2">
        <f>'ZBud Extract Monthly'!M799</f>
        <v>836.1</v>
      </c>
      <c r="O800" s="2">
        <f>'ZBud Extract Monthly'!V799</f>
        <v>2456.7399999999998</v>
      </c>
      <c r="P800" s="2">
        <f>'ZBud Extract Monthly'!D799</f>
        <v>2296.8000000000002</v>
      </c>
      <c r="Q800" s="2">
        <f>'ZBud Extract Monthly'!E799</f>
        <v>967.6</v>
      </c>
      <c r="R800" s="2">
        <f>'ZBud Extract Monthly'!F799</f>
        <v>219.7</v>
      </c>
      <c r="S800" s="2">
        <f>'ZBud Extract Monthly'!G799</f>
        <v>3510.6</v>
      </c>
      <c r="T800" s="2">
        <f>'NRL Extract'!D799</f>
        <v>1.2530000000000003</v>
      </c>
      <c r="U800" s="2">
        <f>'ZBud Extract Monthly'!H799</f>
        <v>6473.9</v>
      </c>
      <c r="V800" s="2">
        <f>'ZBud Extract Monthly'!U799</f>
        <v>222.15</v>
      </c>
      <c r="W800" s="2">
        <f>'ZBud Extract Monthly'!O799</f>
        <v>307.27</v>
      </c>
      <c r="X800" s="2">
        <f>'ZBud Extract Monthly'!N799</f>
        <v>52.1</v>
      </c>
      <c r="Y800" s="2">
        <f>'Strm Hydr Analysis'!F803</f>
        <v>42201.857851239671</v>
      </c>
      <c r="Z800" s="2"/>
      <c r="AA800" s="2"/>
      <c r="AB800" s="2"/>
      <c r="AC800" s="2"/>
      <c r="AD800" s="2"/>
      <c r="AE800" s="2"/>
      <c r="AF800" s="2"/>
    </row>
    <row r="801" spans="2:32" x14ac:dyDescent="0.3">
      <c r="B801">
        <f t="shared" si="30"/>
        <v>2056</v>
      </c>
      <c r="C801">
        <f t="shared" si="31"/>
        <v>1</v>
      </c>
      <c r="D801">
        <f t="shared" si="32"/>
        <v>2056</v>
      </c>
      <c r="E801" s="2">
        <f>'Divs Extract'!D800+'ZBud Extract Monthly'!O800</f>
        <v>391.39272727272731</v>
      </c>
      <c r="F801" s="2">
        <f>'Strm Hydr Analysis'!D804</f>
        <v>39966.36694214875</v>
      </c>
      <c r="G801" s="2">
        <f>'Strm Hydr Analysis'!E804</f>
        <v>6632.6876033057797</v>
      </c>
      <c r="H801" s="2"/>
      <c r="I801" s="2"/>
      <c r="J801" s="2"/>
      <c r="K801" s="2">
        <f>'ZBud Extract Monthly'!C800</f>
        <v>41222.300000000003</v>
      </c>
      <c r="L801" s="2">
        <f>'ZBud Extract Monthly'!K800</f>
        <v>379.4</v>
      </c>
      <c r="M801" s="2">
        <f>'ZBud Extract Monthly'!L800</f>
        <v>18.899999999999999</v>
      </c>
      <c r="N801" s="2">
        <f>'ZBud Extract Monthly'!M800</f>
        <v>806.7</v>
      </c>
      <c r="O801" s="2">
        <f>'ZBud Extract Monthly'!V800</f>
        <v>4492.2299999999996</v>
      </c>
      <c r="P801" s="2">
        <f>'ZBud Extract Monthly'!D800</f>
        <v>1804.1</v>
      </c>
      <c r="Q801" s="2">
        <f>'ZBud Extract Monthly'!E800</f>
        <v>786.8</v>
      </c>
      <c r="R801" s="2">
        <f>'ZBud Extract Monthly'!F800</f>
        <v>163.19999999999999</v>
      </c>
      <c r="S801" s="2">
        <f>'ZBud Extract Monthly'!G800</f>
        <v>2858.3</v>
      </c>
      <c r="T801" s="2">
        <f>'NRL Extract'!D800</f>
        <v>1.5919999999999996</v>
      </c>
      <c r="U801" s="2">
        <f>'ZBud Extract Monthly'!H800</f>
        <v>21926.6</v>
      </c>
      <c r="V801" s="2">
        <f>'ZBud Extract Monthly'!U800</f>
        <v>201.99</v>
      </c>
      <c r="W801" s="2">
        <f>'ZBud Extract Monthly'!O800</f>
        <v>307.27</v>
      </c>
      <c r="X801" s="2">
        <f>'ZBud Extract Monthly'!N800</f>
        <v>46.19</v>
      </c>
      <c r="Y801" s="2">
        <f>'Strm Hydr Analysis'!F804</f>
        <v>44292.674380165299</v>
      </c>
      <c r="Z801" s="2"/>
      <c r="AA801" s="2"/>
      <c r="AB801" s="2"/>
      <c r="AC801" s="2"/>
      <c r="AD801" s="2"/>
      <c r="AE801" s="2"/>
      <c r="AF801" s="2"/>
    </row>
    <row r="802" spans="2:32" x14ac:dyDescent="0.3">
      <c r="B802">
        <f t="shared" si="30"/>
        <v>2056</v>
      </c>
      <c r="C802">
        <f t="shared" si="31"/>
        <v>2</v>
      </c>
      <c r="D802">
        <f t="shared" si="32"/>
        <v>2056</v>
      </c>
      <c r="E802" s="2">
        <f>'Divs Extract'!D801+'ZBud Extract Monthly'!O801</f>
        <v>367.66926444833626</v>
      </c>
      <c r="F802" s="2">
        <f>'Strm Hydr Analysis'!D805</f>
        <v>37100.588429752053</v>
      </c>
      <c r="G802" s="2">
        <f>'Strm Hydr Analysis'!E805</f>
        <v>5946.7239669421488</v>
      </c>
      <c r="H802" s="2"/>
      <c r="I802" s="2"/>
      <c r="J802" s="2"/>
      <c r="K802" s="2">
        <f>'ZBud Extract Monthly'!C801</f>
        <v>19068.7</v>
      </c>
      <c r="L802" s="2">
        <f>'ZBud Extract Monthly'!K801</f>
        <v>154.5</v>
      </c>
      <c r="M802" s="2">
        <f>'ZBud Extract Monthly'!L801</f>
        <v>18.899999999999999</v>
      </c>
      <c r="N802" s="2">
        <f>'ZBud Extract Monthly'!M801</f>
        <v>0</v>
      </c>
      <c r="O802" s="2">
        <f>'ZBud Extract Monthly'!V801</f>
        <v>4496.16</v>
      </c>
      <c r="P802" s="2">
        <f>'ZBud Extract Monthly'!D801</f>
        <v>2667.1</v>
      </c>
      <c r="Q802" s="2">
        <f>'ZBud Extract Monthly'!E801</f>
        <v>1135.4000000000001</v>
      </c>
      <c r="R802" s="2">
        <f>'ZBud Extract Monthly'!F801</f>
        <v>253.1</v>
      </c>
      <c r="S802" s="2">
        <f>'ZBud Extract Monthly'!G801</f>
        <v>4264.8999999999996</v>
      </c>
      <c r="T802" s="2">
        <f>'NRL Extract'!D801</f>
        <v>1.1480000000000004</v>
      </c>
      <c r="U802" s="2">
        <f>'ZBud Extract Monthly'!H801</f>
        <v>12298.6</v>
      </c>
      <c r="V802" s="2">
        <f>'ZBud Extract Monthly'!U801</f>
        <v>143.82</v>
      </c>
      <c r="W802" s="2">
        <f>'ZBud Extract Monthly'!O801</f>
        <v>287.45</v>
      </c>
      <c r="X802" s="2">
        <f>'ZBud Extract Monthly'!N801</f>
        <v>41.53</v>
      </c>
      <c r="Y802" s="2">
        <f>'Strm Hydr Analysis'!F805</f>
        <v>39885.461157024794</v>
      </c>
      <c r="Z802" s="2"/>
      <c r="AA802" s="2"/>
      <c r="AB802" s="2"/>
      <c r="AC802" s="2"/>
      <c r="AD802" s="2"/>
      <c r="AE802" s="2"/>
      <c r="AF802" s="2"/>
    </row>
    <row r="803" spans="2:32" x14ac:dyDescent="0.3">
      <c r="B803">
        <f t="shared" si="30"/>
        <v>2056</v>
      </c>
      <c r="C803">
        <f t="shared" si="31"/>
        <v>3</v>
      </c>
      <c r="D803">
        <f t="shared" si="32"/>
        <v>2056</v>
      </c>
      <c r="E803" s="2">
        <f>'Divs Extract'!D802+'ZBud Extract Monthly'!O802</f>
        <v>424.97845986984817</v>
      </c>
      <c r="F803" s="2">
        <f>'Strm Hydr Analysis'!D806</f>
        <v>40396.56198347106</v>
      </c>
      <c r="G803" s="2">
        <f>'Strm Hydr Analysis'!E806</f>
        <v>903.88760330578543</v>
      </c>
      <c r="H803" s="2"/>
      <c r="I803" s="2"/>
      <c r="J803" s="2"/>
      <c r="K803" s="2">
        <f>'ZBud Extract Monthly'!C802</f>
        <v>1281</v>
      </c>
      <c r="L803" s="2">
        <f>'ZBud Extract Monthly'!K802</f>
        <v>2089.6999999999998</v>
      </c>
      <c r="M803" s="2">
        <f>'ZBud Extract Monthly'!L802</f>
        <v>22.5</v>
      </c>
      <c r="N803" s="2">
        <f>'ZBud Extract Monthly'!M802</f>
        <v>0</v>
      </c>
      <c r="O803" s="2">
        <f>'ZBud Extract Monthly'!V802</f>
        <v>3531.41</v>
      </c>
      <c r="P803" s="2">
        <f>'ZBud Extract Monthly'!D802</f>
        <v>3865.4</v>
      </c>
      <c r="Q803" s="2">
        <f>'ZBud Extract Monthly'!E802</f>
        <v>1171</v>
      </c>
      <c r="R803" s="2">
        <f>'ZBud Extract Monthly'!F802</f>
        <v>608.79999999999995</v>
      </c>
      <c r="S803" s="2">
        <f>'ZBud Extract Monthly'!G802</f>
        <v>5765.4</v>
      </c>
      <c r="T803" s="2">
        <f>'NRL Extract'!D802</f>
        <v>1.8520000000000001</v>
      </c>
      <c r="U803" s="2">
        <f>'ZBud Extract Monthly'!H802</f>
        <v>2379</v>
      </c>
      <c r="V803" s="2">
        <f>'ZBud Extract Monthly'!U802</f>
        <v>73.87</v>
      </c>
      <c r="W803" s="2">
        <f>'ZBud Extract Monthly'!O802</f>
        <v>307.27</v>
      </c>
      <c r="X803" s="2">
        <f>'ZBud Extract Monthly'!N802</f>
        <v>51.55</v>
      </c>
      <c r="Y803" s="2">
        <f>'Strm Hydr Analysis'!F806</f>
        <v>41819.801652892565</v>
      </c>
      <c r="Z803" s="2"/>
      <c r="AA803" s="2"/>
      <c r="AB803" s="2"/>
      <c r="AC803" s="2"/>
      <c r="AD803" s="2"/>
      <c r="AE803" s="2"/>
      <c r="AF803" s="2"/>
    </row>
    <row r="804" spans="2:32" x14ac:dyDescent="0.3">
      <c r="B804">
        <f t="shared" si="30"/>
        <v>2056</v>
      </c>
      <c r="C804">
        <f t="shared" si="31"/>
        <v>4</v>
      </c>
      <c r="D804">
        <f t="shared" si="32"/>
        <v>2056</v>
      </c>
      <c r="E804" s="2">
        <f>'Divs Extract'!D803+'ZBud Extract Monthly'!O803</f>
        <v>433.52602949208085</v>
      </c>
      <c r="F804" s="2">
        <f>'Strm Hydr Analysis'!D807</f>
        <v>39968.449586776842</v>
      </c>
      <c r="G804" s="2">
        <f>'Strm Hydr Analysis'!E807</f>
        <v>912.39669421487633</v>
      </c>
      <c r="H804" s="2"/>
      <c r="I804" s="2"/>
      <c r="J804" s="2"/>
      <c r="K804" s="2">
        <f>'ZBud Extract Monthly'!C803</f>
        <v>1807.1</v>
      </c>
      <c r="L804" s="2">
        <f>'ZBud Extract Monthly'!K803</f>
        <v>4230.5</v>
      </c>
      <c r="M804" s="2">
        <f>'ZBud Extract Monthly'!L803</f>
        <v>22.5</v>
      </c>
      <c r="N804" s="2">
        <f>'ZBud Extract Monthly'!M803</f>
        <v>0</v>
      </c>
      <c r="O804" s="2">
        <f>'ZBud Extract Monthly'!V803</f>
        <v>2122.94</v>
      </c>
      <c r="P804" s="2">
        <f>'ZBud Extract Monthly'!D803</f>
        <v>3576.7</v>
      </c>
      <c r="Q804" s="2">
        <f>'ZBud Extract Monthly'!E803</f>
        <v>498.4</v>
      </c>
      <c r="R804" s="2">
        <f>'ZBud Extract Monthly'!F803</f>
        <v>619.20000000000005</v>
      </c>
      <c r="S804" s="2">
        <f>'ZBud Extract Monthly'!G803</f>
        <v>1932.8</v>
      </c>
      <c r="T804" s="2">
        <f>'NRL Extract'!D803</f>
        <v>1.8399999999999996</v>
      </c>
      <c r="U804" s="2">
        <f>'ZBud Extract Monthly'!H803</f>
        <v>1033.7</v>
      </c>
      <c r="V804" s="2">
        <f>'ZBud Extract Monthly'!U803</f>
        <v>134.26</v>
      </c>
      <c r="W804" s="2">
        <f>'ZBud Extract Monthly'!O803</f>
        <v>297.36</v>
      </c>
      <c r="X804" s="2">
        <f>'ZBud Extract Monthly'!N803</f>
        <v>73.88</v>
      </c>
      <c r="Y804" s="2">
        <f>'Strm Hydr Analysis'!F807</f>
        <v>41256.51570247933</v>
      </c>
      <c r="Z804" s="2"/>
      <c r="AA804" s="2"/>
      <c r="AB804" s="2"/>
      <c r="AC804" s="2"/>
      <c r="AD804" s="2"/>
      <c r="AE804" s="2"/>
      <c r="AF804" s="2"/>
    </row>
    <row r="805" spans="2:32" x14ac:dyDescent="0.3">
      <c r="B805">
        <f t="shared" si="30"/>
        <v>2056</v>
      </c>
      <c r="C805">
        <f t="shared" si="31"/>
        <v>5</v>
      </c>
      <c r="D805">
        <f t="shared" si="32"/>
        <v>2056</v>
      </c>
      <c r="E805" s="2">
        <f>'Divs Extract'!D804+'ZBud Extract Monthly'!O804</f>
        <v>502.4975132275132</v>
      </c>
      <c r="F805" s="2">
        <f>'Strm Hydr Analysis'!D808</f>
        <v>41230.86942148758</v>
      </c>
      <c r="G805" s="2">
        <f>'Strm Hydr Analysis'!E808</f>
        <v>856.52231404958707</v>
      </c>
      <c r="H805" s="2"/>
      <c r="I805" s="2"/>
      <c r="J805" s="2"/>
      <c r="K805" s="2">
        <f>'ZBud Extract Monthly'!C804</f>
        <v>303.5</v>
      </c>
      <c r="L805" s="2">
        <f>'ZBud Extract Monthly'!K804</f>
        <v>7379.2000000000007</v>
      </c>
      <c r="M805" s="2">
        <f>'ZBud Extract Monthly'!L804</f>
        <v>35</v>
      </c>
      <c r="N805" s="2">
        <f>'ZBud Extract Monthly'!M804</f>
        <v>0</v>
      </c>
      <c r="O805" s="2">
        <f>'ZBud Extract Monthly'!V804</f>
        <v>1800.46</v>
      </c>
      <c r="P805" s="2">
        <f>'ZBud Extract Monthly'!D804</f>
        <v>5427.7</v>
      </c>
      <c r="Q805" s="2">
        <f>'ZBud Extract Monthly'!E804</f>
        <v>409.1</v>
      </c>
      <c r="R805" s="2">
        <f>'ZBud Extract Monthly'!F804</f>
        <v>95.2</v>
      </c>
      <c r="S805" s="2">
        <f>'ZBud Extract Monthly'!G804</f>
        <v>785.3</v>
      </c>
      <c r="T805" s="2">
        <f>'NRL Extract'!D804</f>
        <v>3.6099999999999994</v>
      </c>
      <c r="U805" s="2">
        <f>'ZBud Extract Monthly'!H804</f>
        <v>1437.8</v>
      </c>
      <c r="V805" s="2">
        <f>'ZBud Extract Monthly'!U804</f>
        <v>220.11</v>
      </c>
      <c r="W805" s="2">
        <f>'ZBud Extract Monthly'!O804</f>
        <v>307.27</v>
      </c>
      <c r="X805" s="2">
        <f>'ZBud Extract Monthly'!N804</f>
        <v>133.41</v>
      </c>
      <c r="Y805" s="2">
        <f>'Strm Hydr Analysis'!F808</f>
        <v>42408.971900826458</v>
      </c>
      <c r="Z805" s="2"/>
      <c r="AA805" s="2"/>
      <c r="AB805" s="2"/>
      <c r="AC805" s="2"/>
      <c r="AD805" s="2"/>
      <c r="AE805" s="2"/>
      <c r="AF805" s="2"/>
    </row>
    <row r="806" spans="2:32" x14ac:dyDescent="0.3">
      <c r="B806">
        <f t="shared" si="30"/>
        <v>2056</v>
      </c>
      <c r="C806">
        <f t="shared" si="31"/>
        <v>6</v>
      </c>
      <c r="D806">
        <f t="shared" si="32"/>
        <v>2056</v>
      </c>
      <c r="E806" s="2">
        <f>'Divs Extract'!D805+'ZBud Extract Monthly'!O805</f>
        <v>529.63689814814813</v>
      </c>
      <c r="F806" s="2">
        <f>'Strm Hydr Analysis'!D809</f>
        <v>42711.371900826445</v>
      </c>
      <c r="G806" s="2">
        <f>'Strm Hydr Analysis'!E809</f>
        <v>828.89256198347141</v>
      </c>
      <c r="H806" s="2"/>
      <c r="I806" s="2"/>
      <c r="J806" s="2"/>
      <c r="K806" s="2">
        <f>'ZBud Extract Monthly'!C805</f>
        <v>0</v>
      </c>
      <c r="L806" s="2">
        <f>'ZBud Extract Monthly'!K805</f>
        <v>7098.7999999999993</v>
      </c>
      <c r="M806" s="2">
        <f>'ZBud Extract Monthly'!L805</f>
        <v>44</v>
      </c>
      <c r="N806" s="2">
        <f>'ZBud Extract Monthly'!M805</f>
        <v>991.4</v>
      </c>
      <c r="O806" s="2">
        <f>'ZBud Extract Monthly'!V805</f>
        <v>1197.58</v>
      </c>
      <c r="P806" s="2">
        <f>'ZBud Extract Monthly'!D805</f>
        <v>6309</v>
      </c>
      <c r="Q806" s="2">
        <f>'ZBud Extract Monthly'!E805</f>
        <v>342</v>
      </c>
      <c r="R806" s="2">
        <f>'ZBud Extract Monthly'!F805</f>
        <v>205.3</v>
      </c>
      <c r="S806" s="2">
        <f>'ZBud Extract Monthly'!G805</f>
        <v>294.39999999999998</v>
      </c>
      <c r="T806" s="2">
        <f>'NRL Extract'!D805</f>
        <v>4.3419999999999987</v>
      </c>
      <c r="U806" s="2">
        <f>'ZBud Extract Monthly'!H805</f>
        <v>1401.8000000000002</v>
      </c>
      <c r="V806" s="2">
        <f>'ZBud Extract Monthly'!U805</f>
        <v>530.04999999999995</v>
      </c>
      <c r="W806" s="2">
        <f>'ZBud Extract Monthly'!O805</f>
        <v>297.36</v>
      </c>
      <c r="X806" s="2">
        <f>'ZBud Extract Monthly'!N805</f>
        <v>155.52000000000001</v>
      </c>
      <c r="Y806" s="2">
        <f>'Strm Hydr Analysis'!F809</f>
        <v>43772.806611570246</v>
      </c>
      <c r="Z806" s="2"/>
      <c r="AA806" s="2"/>
      <c r="AB806" s="2"/>
      <c r="AC806" s="2"/>
      <c r="AD806" s="2"/>
      <c r="AE806" s="2"/>
      <c r="AF806" s="2"/>
    </row>
    <row r="807" spans="2:32" x14ac:dyDescent="0.3">
      <c r="B807">
        <f t="shared" si="30"/>
        <v>2056</v>
      </c>
      <c r="C807">
        <f t="shared" si="31"/>
        <v>7</v>
      </c>
      <c r="D807">
        <f t="shared" si="32"/>
        <v>2056</v>
      </c>
      <c r="E807" s="2">
        <f>'Divs Extract'!D806+'ZBud Extract Monthly'!O806</f>
        <v>576.56744384198282</v>
      </c>
      <c r="F807" s="2">
        <f>'Strm Hydr Analysis'!D810</f>
        <v>43513.943801652902</v>
      </c>
      <c r="G807" s="2">
        <f>'Strm Hydr Analysis'!E810</f>
        <v>856.52231404958707</v>
      </c>
      <c r="H807" s="2"/>
      <c r="I807" s="2"/>
      <c r="J807" s="2"/>
      <c r="K807" s="2">
        <f>'ZBud Extract Monthly'!C806</f>
        <v>0</v>
      </c>
      <c r="L807" s="2">
        <f>'ZBud Extract Monthly'!K806</f>
        <v>7199.7</v>
      </c>
      <c r="M807" s="2">
        <f>'ZBud Extract Monthly'!L806</f>
        <v>62.9</v>
      </c>
      <c r="N807" s="2">
        <f>'ZBud Extract Monthly'!M806</f>
        <v>643.9</v>
      </c>
      <c r="O807" s="2">
        <f>'ZBud Extract Monthly'!V806</f>
        <v>1181.44</v>
      </c>
      <c r="P807" s="2">
        <f>'ZBud Extract Monthly'!D806</f>
        <v>5439.2</v>
      </c>
      <c r="Q807" s="2">
        <f>'ZBud Extract Monthly'!E806</f>
        <v>372.4</v>
      </c>
      <c r="R807" s="2">
        <f>'ZBud Extract Monthly'!F806</f>
        <v>617.20000000000005</v>
      </c>
      <c r="S807" s="2">
        <f>'ZBud Extract Monthly'!G806</f>
        <v>67.900000000000006</v>
      </c>
      <c r="T807" s="2">
        <f>'NRL Extract'!D806</f>
        <v>5.1890000000000001</v>
      </c>
      <c r="U807" s="2">
        <f>'ZBud Extract Monthly'!H806</f>
        <v>1520.1999999999998</v>
      </c>
      <c r="V807" s="2">
        <f>'ZBud Extract Monthly'!U806</f>
        <v>456.47</v>
      </c>
      <c r="W807" s="2">
        <f>'ZBud Extract Monthly'!O806</f>
        <v>307.27</v>
      </c>
      <c r="X807" s="2">
        <f>'ZBud Extract Monthly'!N806</f>
        <v>181.39</v>
      </c>
      <c r="Y807" s="2">
        <f>'Strm Hydr Analysis'!F810</f>
        <v>44620.740495867765</v>
      </c>
      <c r="Z807" s="2"/>
      <c r="AA807" s="2"/>
      <c r="AB807" s="2"/>
      <c r="AC807" s="2"/>
      <c r="AD807" s="2"/>
      <c r="AE807" s="2"/>
      <c r="AF807" s="2"/>
    </row>
    <row r="808" spans="2:32" x14ac:dyDescent="0.3">
      <c r="B808">
        <f t="shared" si="30"/>
        <v>2056</v>
      </c>
      <c r="C808">
        <f t="shared" si="31"/>
        <v>8</v>
      </c>
      <c r="D808">
        <f t="shared" si="32"/>
        <v>2056</v>
      </c>
      <c r="E808" s="2">
        <f>'Divs Extract'!D807+'ZBud Extract Monthly'!O807</f>
        <v>570.05396072013104</v>
      </c>
      <c r="F808" s="2">
        <f>'Strm Hydr Analysis'!D811</f>
        <v>50333.593388429763</v>
      </c>
      <c r="G808" s="2">
        <f>'Strm Hydr Analysis'!E811</f>
        <v>856.52231404958707</v>
      </c>
      <c r="H808" s="2"/>
      <c r="I808" s="2"/>
      <c r="J808" s="2"/>
      <c r="K808" s="2">
        <f>'ZBud Extract Monthly'!C807</f>
        <v>27.299999999999997</v>
      </c>
      <c r="L808" s="2">
        <f>'ZBud Extract Monthly'!K807</f>
        <v>5447</v>
      </c>
      <c r="M808" s="2">
        <f>'ZBud Extract Monthly'!L807</f>
        <v>78.2</v>
      </c>
      <c r="N808" s="2">
        <f>'ZBud Extract Monthly'!M807</f>
        <v>0</v>
      </c>
      <c r="O808" s="2">
        <f>'ZBud Extract Monthly'!V807</f>
        <v>1021.38</v>
      </c>
      <c r="P808" s="2">
        <f>'ZBud Extract Monthly'!D807</f>
        <v>4943.3</v>
      </c>
      <c r="Q808" s="2">
        <f>'ZBud Extract Monthly'!E807</f>
        <v>404.4</v>
      </c>
      <c r="R808" s="2">
        <f>'ZBud Extract Monthly'!F807</f>
        <v>546.70000000000005</v>
      </c>
      <c r="S808" s="2">
        <f>'ZBud Extract Monthly'!G807</f>
        <v>41.3</v>
      </c>
      <c r="T808" s="2">
        <f>'NRL Extract'!D807</f>
        <v>4.9120000000000008</v>
      </c>
      <c r="U808" s="2">
        <f>'ZBud Extract Monthly'!H807</f>
        <v>1341.6</v>
      </c>
      <c r="V808" s="2">
        <f>'ZBud Extract Monthly'!U807</f>
        <v>540.11</v>
      </c>
      <c r="W808" s="2">
        <f>'ZBud Extract Monthly'!O807</f>
        <v>307.27</v>
      </c>
      <c r="X808" s="2">
        <f>'ZBud Extract Monthly'!N807</f>
        <v>164.65</v>
      </c>
      <c r="Y808" s="2">
        <f>'Strm Hydr Analysis'!F811</f>
        <v>51332.707438016543</v>
      </c>
      <c r="Z808" s="2"/>
      <c r="AA808" s="2"/>
      <c r="AB808" s="2"/>
      <c r="AC808" s="2"/>
      <c r="AD808" s="2"/>
      <c r="AE808" s="2"/>
      <c r="AF808" s="2"/>
    </row>
    <row r="809" spans="2:32" x14ac:dyDescent="0.3">
      <c r="B809">
        <f t="shared" si="30"/>
        <v>2056</v>
      </c>
      <c r="C809">
        <f t="shared" si="31"/>
        <v>9</v>
      </c>
      <c r="D809">
        <f t="shared" si="32"/>
        <v>2056</v>
      </c>
      <c r="E809" s="2">
        <f>'Divs Extract'!D808+'ZBud Extract Monthly'!O808</f>
        <v>556.85069269221617</v>
      </c>
      <c r="F809" s="2">
        <f>'Strm Hydr Analysis'!D812</f>
        <v>45636.634710743805</v>
      </c>
      <c r="G809" s="2">
        <f>'Strm Hydr Analysis'!E812</f>
        <v>828.89256198347141</v>
      </c>
      <c r="H809" s="2"/>
      <c r="I809" s="2"/>
      <c r="J809" s="2"/>
      <c r="K809" s="2">
        <f>'ZBud Extract Monthly'!C808</f>
        <v>0</v>
      </c>
      <c r="L809" s="2">
        <f>'ZBud Extract Monthly'!K808</f>
        <v>2928</v>
      </c>
      <c r="M809" s="2">
        <f>'ZBud Extract Monthly'!L808</f>
        <v>62.9</v>
      </c>
      <c r="N809" s="2">
        <f>'ZBud Extract Monthly'!M808</f>
        <v>1306.8</v>
      </c>
      <c r="O809" s="2">
        <f>'ZBud Extract Monthly'!V808</f>
        <v>1034.4000000000001</v>
      </c>
      <c r="P809" s="2">
        <f>'ZBud Extract Monthly'!D808</f>
        <v>2987.7000000000003</v>
      </c>
      <c r="Q809" s="2">
        <f>'ZBud Extract Monthly'!E808</f>
        <v>281.39999999999998</v>
      </c>
      <c r="R809" s="2">
        <f>'ZBud Extract Monthly'!F808</f>
        <v>318.60000000000002</v>
      </c>
      <c r="S809" s="2">
        <f>'ZBud Extract Monthly'!G808</f>
        <v>15.4</v>
      </c>
      <c r="T809" s="2">
        <f>'NRL Extract'!D808</f>
        <v>4.2219999999999986</v>
      </c>
      <c r="U809" s="2">
        <f>'ZBud Extract Monthly'!H808</f>
        <v>1059.8000000000002</v>
      </c>
      <c r="V809" s="2">
        <f>'ZBud Extract Monthly'!U808</f>
        <v>443.21</v>
      </c>
      <c r="W809" s="2">
        <f>'ZBud Extract Monthly'!O808</f>
        <v>297.36</v>
      </c>
      <c r="X809" s="2">
        <f>'ZBud Extract Monthly'!N808</f>
        <v>131.91</v>
      </c>
      <c r="Y809" s="2">
        <f>'Strm Hydr Analysis'!F812</f>
        <v>46603.021487603313</v>
      </c>
      <c r="Z809" s="2"/>
      <c r="AA809" s="2"/>
      <c r="AB809" s="2"/>
      <c r="AC809" s="2"/>
      <c r="AD809" s="2"/>
      <c r="AE809" s="2"/>
      <c r="AF809" s="2"/>
    </row>
    <row r="810" spans="2:32" x14ac:dyDescent="0.3">
      <c r="B810">
        <f t="shared" si="30"/>
        <v>2056</v>
      </c>
      <c r="C810">
        <f t="shared" si="31"/>
        <v>10</v>
      </c>
      <c r="D810">
        <f t="shared" si="32"/>
        <v>2057</v>
      </c>
      <c r="E810" s="2">
        <f>'Divs Extract'!D809+'ZBud Extract Monthly'!O809</f>
        <v>482.10387034906012</v>
      </c>
      <c r="F810" s="2">
        <f>'Strm Hydr Analysis'!D813</f>
        <v>41981.990082644646</v>
      </c>
      <c r="G810" s="2">
        <f>'Strm Hydr Analysis'!E813</f>
        <v>2352.8528925619821</v>
      </c>
      <c r="H810" s="2"/>
      <c r="I810" s="2"/>
      <c r="J810" s="2"/>
      <c r="K810" s="2">
        <f>'ZBud Extract Monthly'!C809</f>
        <v>8035.8</v>
      </c>
      <c r="L810" s="2">
        <f>'ZBud Extract Monthly'!K809</f>
        <v>2999.7</v>
      </c>
      <c r="M810" s="2">
        <f>'ZBud Extract Monthly'!L809</f>
        <v>44</v>
      </c>
      <c r="N810" s="2">
        <f>'ZBud Extract Monthly'!M809</f>
        <v>943.8</v>
      </c>
      <c r="O810" s="2">
        <f>'ZBud Extract Monthly'!V809</f>
        <v>1297.96</v>
      </c>
      <c r="P810" s="2">
        <f>'ZBud Extract Monthly'!D809</f>
        <v>2306.6999999999998</v>
      </c>
      <c r="Q810" s="2">
        <f>'ZBud Extract Monthly'!E809</f>
        <v>785</v>
      </c>
      <c r="R810" s="2">
        <f>'ZBud Extract Monthly'!F809</f>
        <v>308.5</v>
      </c>
      <c r="S810" s="2">
        <f>'ZBud Extract Monthly'!G809</f>
        <v>1601</v>
      </c>
      <c r="T810" s="2">
        <f>'NRL Extract'!D809</f>
        <v>2.6209999999999978</v>
      </c>
      <c r="U810" s="2">
        <f>'ZBud Extract Monthly'!H809</f>
        <v>1679.1</v>
      </c>
      <c r="V810" s="2">
        <f>'ZBud Extract Monthly'!U809</f>
        <v>269.77</v>
      </c>
      <c r="W810" s="2">
        <f>'ZBud Extract Monthly'!O809</f>
        <v>307.27</v>
      </c>
      <c r="X810" s="2">
        <f>'ZBud Extract Monthly'!N809</f>
        <v>89.14</v>
      </c>
      <c r="Y810" s="2">
        <f>'Strm Hydr Analysis'!F813</f>
        <v>43567.656198347111</v>
      </c>
      <c r="Z810" s="2"/>
      <c r="AA810" s="2"/>
      <c r="AB810" s="2"/>
      <c r="AC810" s="2"/>
      <c r="AD810" s="2"/>
      <c r="AE810" s="2"/>
      <c r="AF810" s="2"/>
    </row>
    <row r="811" spans="2:32" x14ac:dyDescent="0.3">
      <c r="B811">
        <f t="shared" si="30"/>
        <v>2056</v>
      </c>
      <c r="C811">
        <f t="shared" si="31"/>
        <v>11</v>
      </c>
      <c r="D811">
        <f t="shared" si="32"/>
        <v>2057</v>
      </c>
      <c r="E811" s="2">
        <f>'Divs Extract'!D810+'ZBud Extract Monthly'!O810</f>
        <v>399.48022529441886</v>
      </c>
      <c r="F811" s="2">
        <f>'Strm Hydr Analysis'!D814</f>
        <v>37875.431404958676</v>
      </c>
      <c r="G811" s="2">
        <f>'Strm Hydr Analysis'!E814</f>
        <v>4337.6330578512379</v>
      </c>
      <c r="H811" s="2"/>
      <c r="I811" s="2"/>
      <c r="J811" s="2"/>
      <c r="K811" s="2">
        <f>'ZBud Extract Monthly'!C810</f>
        <v>11458.400000000001</v>
      </c>
      <c r="L811" s="2">
        <f>'ZBud Extract Monthly'!K810</f>
        <v>458.59999999999997</v>
      </c>
      <c r="M811" s="2">
        <f>'ZBud Extract Monthly'!L810</f>
        <v>27.9</v>
      </c>
      <c r="N811" s="2">
        <f>'ZBud Extract Monthly'!M810</f>
        <v>844.5</v>
      </c>
      <c r="O811" s="2">
        <f>'ZBud Extract Monthly'!V810</f>
        <v>1859.69</v>
      </c>
      <c r="P811" s="2">
        <f>'ZBud Extract Monthly'!D810</f>
        <v>1704.6</v>
      </c>
      <c r="Q811" s="2">
        <f>'ZBud Extract Monthly'!E810</f>
        <v>749.1</v>
      </c>
      <c r="R811" s="2">
        <f>'ZBud Extract Monthly'!F810</f>
        <v>167.5</v>
      </c>
      <c r="S811" s="2">
        <f>'ZBud Extract Monthly'!G810</f>
        <v>2701.3</v>
      </c>
      <c r="T811" s="2">
        <f>'NRL Extract'!D810</f>
        <v>1.9629999999999996</v>
      </c>
      <c r="U811" s="2">
        <f>'ZBud Extract Monthly'!H810</f>
        <v>3709.9</v>
      </c>
      <c r="V811" s="2">
        <f>'ZBud Extract Monthly'!U810</f>
        <v>167.6</v>
      </c>
      <c r="W811" s="2">
        <f>'ZBud Extract Monthly'!O810</f>
        <v>297.36</v>
      </c>
      <c r="X811" s="2">
        <f>'ZBud Extract Monthly'!N810</f>
        <v>55.18</v>
      </c>
      <c r="Y811" s="2">
        <f>'Strm Hydr Analysis'!F814</f>
        <v>39656.033057851237</v>
      </c>
      <c r="Z811" s="2"/>
      <c r="AA811" s="2"/>
      <c r="AB811" s="2"/>
      <c r="AC811" s="2"/>
      <c r="AD811" s="2"/>
      <c r="AE811" s="2"/>
      <c r="AF811" s="2"/>
    </row>
    <row r="812" spans="2:32" x14ac:dyDescent="0.3">
      <c r="B812">
        <f t="shared" si="30"/>
        <v>2056</v>
      </c>
      <c r="C812">
        <f t="shared" si="31"/>
        <v>12</v>
      </c>
      <c r="D812">
        <f t="shared" si="32"/>
        <v>2057</v>
      </c>
      <c r="E812" s="2">
        <f>'Divs Extract'!D811+'ZBud Extract Monthly'!O811</f>
        <v>393.75314606741574</v>
      </c>
      <c r="F812" s="2">
        <f>'Strm Hydr Analysis'!D815</f>
        <v>39112.125619834718</v>
      </c>
      <c r="G812" s="2">
        <f>'Strm Hydr Analysis'!E815</f>
        <v>3915.3917355371914</v>
      </c>
      <c r="H812" s="2"/>
      <c r="I812" s="2"/>
      <c r="J812" s="2"/>
      <c r="K812" s="2">
        <f>'ZBud Extract Monthly'!C811</f>
        <v>15101.9</v>
      </c>
      <c r="L812" s="2">
        <f>'ZBud Extract Monthly'!K811</f>
        <v>580.1</v>
      </c>
      <c r="M812" s="2">
        <f>'ZBud Extract Monthly'!L811</f>
        <v>23.4</v>
      </c>
      <c r="N812" s="2">
        <f>'ZBud Extract Monthly'!M811</f>
        <v>753.5</v>
      </c>
      <c r="O812" s="2">
        <f>'ZBud Extract Monthly'!V811</f>
        <v>1902.41</v>
      </c>
      <c r="P812" s="2">
        <f>'ZBud Extract Monthly'!D811</f>
        <v>1274.0999999999999</v>
      </c>
      <c r="Q812" s="2">
        <f>'ZBud Extract Monthly'!E811</f>
        <v>523.1</v>
      </c>
      <c r="R812" s="2">
        <f>'ZBud Extract Monthly'!F811</f>
        <v>124.9</v>
      </c>
      <c r="S812" s="2">
        <f>'ZBud Extract Monthly'!G811</f>
        <v>1877.5</v>
      </c>
      <c r="T812" s="2">
        <f>'NRL Extract'!D811</f>
        <v>1.2530000000000003</v>
      </c>
      <c r="U812" s="2">
        <f>'ZBud Extract Monthly'!H811</f>
        <v>3735.5</v>
      </c>
      <c r="V812" s="2">
        <f>'ZBud Extract Monthly'!U811</f>
        <v>170.18</v>
      </c>
      <c r="W812" s="2">
        <f>'ZBud Extract Monthly'!O811</f>
        <v>307.27</v>
      </c>
      <c r="X812" s="2">
        <f>'ZBud Extract Monthly'!N811</f>
        <v>52.1</v>
      </c>
      <c r="Y812" s="2">
        <f>'Strm Hydr Analysis'!F815</f>
        <v>41176.601652892547</v>
      </c>
      <c r="Z812" s="2"/>
      <c r="AA812" s="2"/>
      <c r="AB812" s="2"/>
      <c r="AC812" s="2"/>
      <c r="AD812" s="2"/>
      <c r="AE812" s="2"/>
      <c r="AF812" s="2"/>
    </row>
    <row r="813" spans="2:32" x14ac:dyDescent="0.3">
      <c r="B813">
        <f t="shared" si="30"/>
        <v>2057</v>
      </c>
      <c r="C813">
        <f t="shared" si="31"/>
        <v>1</v>
      </c>
      <c r="D813">
        <f t="shared" si="32"/>
        <v>2057</v>
      </c>
      <c r="E813" s="2">
        <f>'Divs Extract'!D812+'ZBud Extract Monthly'!O812</f>
        <v>392.49828282828287</v>
      </c>
      <c r="F813" s="2">
        <f>'Strm Hydr Analysis'!D816</f>
        <v>38915.90082644629</v>
      </c>
      <c r="G813" s="2">
        <f>'Strm Hydr Analysis'!E816</f>
        <v>1426.373553719008</v>
      </c>
      <c r="H813" s="2"/>
      <c r="I813" s="2"/>
      <c r="J813" s="2"/>
      <c r="K813" s="2">
        <f>'ZBud Extract Monthly'!C812</f>
        <v>9382.7000000000007</v>
      </c>
      <c r="L813" s="2">
        <f>'ZBud Extract Monthly'!K812</f>
        <v>605.5</v>
      </c>
      <c r="M813" s="2">
        <f>'ZBud Extract Monthly'!L812</f>
        <v>18.899999999999999</v>
      </c>
      <c r="N813" s="2">
        <f>'ZBud Extract Monthly'!M812</f>
        <v>877.5</v>
      </c>
      <c r="O813" s="2">
        <f>'ZBud Extract Monthly'!V812</f>
        <v>2115.84</v>
      </c>
      <c r="P813" s="2">
        <f>'ZBud Extract Monthly'!D812</f>
        <v>2496.7000000000003</v>
      </c>
      <c r="Q813" s="2">
        <f>'ZBud Extract Monthly'!E812</f>
        <v>1041.7</v>
      </c>
      <c r="R813" s="2">
        <f>'ZBud Extract Monthly'!F812</f>
        <v>229.2</v>
      </c>
      <c r="S813" s="2">
        <f>'ZBud Extract Monthly'!G812</f>
        <v>3970.9</v>
      </c>
      <c r="T813" s="2">
        <f>'NRL Extract'!D812</f>
        <v>1.5919999999999996</v>
      </c>
      <c r="U813" s="2">
        <f>'ZBud Extract Monthly'!H812</f>
        <v>3800.1000000000004</v>
      </c>
      <c r="V813" s="2">
        <f>'ZBud Extract Monthly'!U812</f>
        <v>120.77</v>
      </c>
      <c r="W813" s="2">
        <f>'ZBud Extract Monthly'!O812</f>
        <v>307.27</v>
      </c>
      <c r="X813" s="2">
        <f>'ZBud Extract Monthly'!N812</f>
        <v>46.19</v>
      </c>
      <c r="Y813" s="2">
        <f>'Strm Hydr Analysis'!F816</f>
        <v>40612.066115702481</v>
      </c>
      <c r="Z813" s="2"/>
      <c r="AA813" s="2"/>
      <c r="AB813" s="2"/>
      <c r="AC813" s="2"/>
      <c r="AD813" s="2"/>
      <c r="AE813" s="2"/>
      <c r="AF813" s="2"/>
    </row>
    <row r="814" spans="2:32" x14ac:dyDescent="0.3">
      <c r="B814">
        <f t="shared" si="30"/>
        <v>2057</v>
      </c>
      <c r="C814">
        <f t="shared" si="31"/>
        <v>2</v>
      </c>
      <c r="D814">
        <f t="shared" si="32"/>
        <v>2057</v>
      </c>
      <c r="E814" s="2">
        <f>'Divs Extract'!D813+'ZBud Extract Monthly'!O813</f>
        <v>352.33434782608697</v>
      </c>
      <c r="F814" s="2">
        <f>'Strm Hydr Analysis'!D817</f>
        <v>34962.188429752066</v>
      </c>
      <c r="G814" s="2">
        <f>'Strm Hydr Analysis'!E817</f>
        <v>6973.328925619835</v>
      </c>
      <c r="H814" s="2"/>
      <c r="I814" s="2"/>
      <c r="J814" s="2"/>
      <c r="K814" s="2">
        <f>'ZBud Extract Monthly'!C813</f>
        <v>35590.1</v>
      </c>
      <c r="L814" s="2">
        <f>'ZBud Extract Monthly'!K813</f>
        <v>136.19999999999999</v>
      </c>
      <c r="M814" s="2">
        <f>'ZBud Extract Monthly'!L813</f>
        <v>18.899999999999999</v>
      </c>
      <c r="N814" s="2">
        <f>'ZBud Extract Monthly'!M813</f>
        <v>0</v>
      </c>
      <c r="O814" s="2">
        <f>'ZBud Extract Monthly'!V813</f>
        <v>2765.61</v>
      </c>
      <c r="P814" s="2">
        <f>'ZBud Extract Monthly'!D813</f>
        <v>2227.6</v>
      </c>
      <c r="Q814" s="2">
        <f>'ZBud Extract Monthly'!E813</f>
        <v>968</v>
      </c>
      <c r="R814" s="2">
        <f>'ZBud Extract Monthly'!F813</f>
        <v>211.9</v>
      </c>
      <c r="S814" s="2">
        <f>'ZBud Extract Monthly'!G813</f>
        <v>3573</v>
      </c>
      <c r="T814" s="2">
        <f>'NRL Extract'!D813</f>
        <v>1.1100000000000003</v>
      </c>
      <c r="U814" s="2">
        <f>'ZBud Extract Monthly'!H813</f>
        <v>14818</v>
      </c>
      <c r="V814" s="2">
        <f>'ZBud Extract Monthly'!U813</f>
        <v>210.66</v>
      </c>
      <c r="W814" s="2">
        <f>'ZBud Extract Monthly'!O813</f>
        <v>277.52999999999997</v>
      </c>
      <c r="X814" s="2">
        <f>'ZBud Extract Monthly'!N813</f>
        <v>40.83</v>
      </c>
      <c r="Y814" s="2">
        <f>'Strm Hydr Analysis'!F817</f>
        <v>39072.971900826444</v>
      </c>
      <c r="Z814" s="2"/>
      <c r="AA814" s="2"/>
      <c r="AB814" s="2"/>
      <c r="AC814" s="2"/>
      <c r="AD814" s="2"/>
      <c r="AE814" s="2"/>
      <c r="AF814" s="2"/>
    </row>
    <row r="815" spans="2:32" x14ac:dyDescent="0.3">
      <c r="B815">
        <f t="shared" si="30"/>
        <v>2057</v>
      </c>
      <c r="C815">
        <f t="shared" si="31"/>
        <v>3</v>
      </c>
      <c r="D815">
        <f t="shared" si="32"/>
        <v>2057</v>
      </c>
      <c r="E815" s="2">
        <f>'Divs Extract'!D814+'ZBud Extract Monthly'!O814</f>
        <v>431.60709327548807</v>
      </c>
      <c r="F815" s="2">
        <f>'Strm Hydr Analysis'!D818</f>
        <v>39179.702479338855</v>
      </c>
      <c r="G815" s="2">
        <f>'Strm Hydr Analysis'!E818</f>
        <v>4633.7057851239642</v>
      </c>
      <c r="H815" s="2"/>
      <c r="I815" s="2"/>
      <c r="J815" s="2"/>
      <c r="K815" s="2">
        <f>'ZBud Extract Monthly'!C814</f>
        <v>13434.2</v>
      </c>
      <c r="L815" s="2">
        <f>'ZBud Extract Monthly'!K814</f>
        <v>690.6</v>
      </c>
      <c r="M815" s="2">
        <f>'ZBud Extract Monthly'!L814</f>
        <v>22.5</v>
      </c>
      <c r="N815" s="2">
        <f>'ZBud Extract Monthly'!M814</f>
        <v>0</v>
      </c>
      <c r="O815" s="2">
        <f>'ZBud Extract Monthly'!V814</f>
        <v>3816.92</v>
      </c>
      <c r="P815" s="2">
        <f>'ZBud Extract Monthly'!D814</f>
        <v>3610.8</v>
      </c>
      <c r="Q815" s="2">
        <f>'ZBud Extract Monthly'!E814</f>
        <v>1375.6</v>
      </c>
      <c r="R815" s="2">
        <f>'ZBud Extract Monthly'!F814</f>
        <v>553.5</v>
      </c>
      <c r="S815" s="2">
        <f>'ZBud Extract Monthly'!G814</f>
        <v>6162.7</v>
      </c>
      <c r="T815" s="2">
        <f>'NRL Extract'!D814</f>
        <v>1.8520000000000001</v>
      </c>
      <c r="U815" s="2">
        <f>'ZBud Extract Monthly'!H814</f>
        <v>10804.4</v>
      </c>
      <c r="V815" s="2">
        <f>'ZBud Extract Monthly'!U814</f>
        <v>152.5</v>
      </c>
      <c r="W815" s="2">
        <f>'ZBud Extract Monthly'!O814</f>
        <v>307.27</v>
      </c>
      <c r="X815" s="2">
        <f>'ZBud Extract Monthly'!N814</f>
        <v>51.55</v>
      </c>
      <c r="Y815" s="2">
        <f>'Strm Hydr Analysis'!F818</f>
        <v>41684.747107438008</v>
      </c>
      <c r="Z815" s="2"/>
      <c r="AA815" s="2"/>
      <c r="AB815" s="2"/>
      <c r="AC815" s="2"/>
      <c r="AD815" s="2"/>
      <c r="AE815" s="2"/>
      <c r="AF815" s="2"/>
    </row>
    <row r="816" spans="2:32" x14ac:dyDescent="0.3">
      <c r="B816">
        <f t="shared" si="30"/>
        <v>2057</v>
      </c>
      <c r="C816">
        <f t="shared" si="31"/>
        <v>4</v>
      </c>
      <c r="D816">
        <f t="shared" si="32"/>
        <v>2057</v>
      </c>
      <c r="E816" s="2">
        <f>'Divs Extract'!D815+'ZBud Extract Monthly'!O815</f>
        <v>433.52602949208085</v>
      </c>
      <c r="F816" s="2">
        <f>'Strm Hydr Analysis'!D819</f>
        <v>37913.137190082627</v>
      </c>
      <c r="G816" s="2">
        <f>'Strm Hydr Analysis'!E819</f>
        <v>967.43801652892591</v>
      </c>
      <c r="H816" s="2"/>
      <c r="I816" s="2"/>
      <c r="J816" s="2"/>
      <c r="K816" s="2">
        <f>'ZBud Extract Monthly'!C815</f>
        <v>2107.6999999999998</v>
      </c>
      <c r="L816" s="2">
        <f>'ZBud Extract Monthly'!K815</f>
        <v>4014.1000000000004</v>
      </c>
      <c r="M816" s="2">
        <f>'ZBud Extract Monthly'!L815</f>
        <v>22.5</v>
      </c>
      <c r="N816" s="2">
        <f>'ZBud Extract Monthly'!M815</f>
        <v>0</v>
      </c>
      <c r="O816" s="2">
        <f>'ZBud Extract Monthly'!V815</f>
        <v>1498.36</v>
      </c>
      <c r="P816" s="2">
        <f>'ZBud Extract Monthly'!D815</f>
        <v>3684.3999999999996</v>
      </c>
      <c r="Q816" s="2">
        <f>'ZBud Extract Monthly'!E815</f>
        <v>700.9</v>
      </c>
      <c r="R816" s="2">
        <f>'ZBud Extract Monthly'!F815</f>
        <v>715.7</v>
      </c>
      <c r="S816" s="2">
        <f>'ZBud Extract Monthly'!G815</f>
        <v>3210.6</v>
      </c>
      <c r="T816" s="2">
        <f>'NRL Extract'!D815</f>
        <v>1.8399999999999996</v>
      </c>
      <c r="U816" s="2">
        <f>'ZBud Extract Monthly'!H815</f>
        <v>1174.8999999999999</v>
      </c>
      <c r="V816" s="2">
        <f>'ZBud Extract Monthly'!U815</f>
        <v>299.5</v>
      </c>
      <c r="W816" s="2">
        <f>'ZBud Extract Monthly'!O815</f>
        <v>297.36</v>
      </c>
      <c r="X816" s="2">
        <f>'ZBud Extract Monthly'!N815</f>
        <v>73.88</v>
      </c>
      <c r="Y816" s="2">
        <f>'Strm Hydr Analysis'!F819</f>
        <v>39100.284297520651</v>
      </c>
      <c r="Z816" s="2"/>
      <c r="AA816" s="2"/>
      <c r="AB816" s="2"/>
      <c r="AC816" s="2"/>
      <c r="AD816" s="2"/>
      <c r="AE816" s="2"/>
      <c r="AF816" s="2"/>
    </row>
    <row r="817" spans="2:32" x14ac:dyDescent="0.3">
      <c r="B817">
        <f t="shared" si="30"/>
        <v>2057</v>
      </c>
      <c r="C817">
        <f t="shared" si="31"/>
        <v>5</v>
      </c>
      <c r="D817">
        <f t="shared" si="32"/>
        <v>2057</v>
      </c>
      <c r="E817" s="2">
        <f>'Divs Extract'!D816+'ZBud Extract Monthly'!O816</f>
        <v>501.88647648204835</v>
      </c>
      <c r="F817" s="2">
        <f>'Strm Hydr Analysis'!D820</f>
        <v>39752.330578512388</v>
      </c>
      <c r="G817" s="2">
        <f>'Strm Hydr Analysis'!E820</f>
        <v>4092.4561983471094</v>
      </c>
      <c r="H817" s="2"/>
      <c r="I817" s="2"/>
      <c r="J817" s="2"/>
      <c r="K817" s="2">
        <f>'ZBud Extract Monthly'!C816</f>
        <v>11902.8</v>
      </c>
      <c r="L817" s="2">
        <f>'ZBud Extract Monthly'!K816</f>
        <v>5220.2</v>
      </c>
      <c r="M817" s="2">
        <f>'ZBud Extract Monthly'!L816</f>
        <v>35</v>
      </c>
      <c r="N817" s="2">
        <f>'ZBud Extract Monthly'!M816</f>
        <v>0</v>
      </c>
      <c r="O817" s="2">
        <f>'ZBud Extract Monthly'!V816</f>
        <v>2080.85</v>
      </c>
      <c r="P817" s="2">
        <f>'ZBud Extract Monthly'!D816</f>
        <v>5677.3</v>
      </c>
      <c r="Q817" s="2">
        <f>'ZBud Extract Monthly'!E816</f>
        <v>1401.2</v>
      </c>
      <c r="R817" s="2">
        <f>'ZBud Extract Monthly'!F816</f>
        <v>497</v>
      </c>
      <c r="S817" s="2">
        <f>'ZBud Extract Monthly'!G816</f>
        <v>4041.3</v>
      </c>
      <c r="T817" s="2">
        <f>'NRL Extract'!D816</f>
        <v>3.6099999999999994</v>
      </c>
      <c r="U817" s="2">
        <f>'ZBud Extract Monthly'!H816</f>
        <v>2673.1000000000004</v>
      </c>
      <c r="V817" s="2">
        <f>'ZBud Extract Monthly'!U816</f>
        <v>308.16000000000003</v>
      </c>
      <c r="W817" s="2">
        <f>'ZBud Extract Monthly'!O816</f>
        <v>307.27</v>
      </c>
      <c r="X817" s="2">
        <f>'ZBud Extract Monthly'!N816</f>
        <v>133.41</v>
      </c>
      <c r="Y817" s="2">
        <f>'Strm Hydr Analysis'!F820</f>
        <v>41562.327272727271</v>
      </c>
      <c r="Z817" s="2"/>
      <c r="AA817" s="2"/>
      <c r="AB817" s="2"/>
      <c r="AC817" s="2"/>
      <c r="AD817" s="2"/>
      <c r="AE817" s="2"/>
      <c r="AF817" s="2"/>
    </row>
    <row r="818" spans="2:32" x14ac:dyDescent="0.3">
      <c r="B818">
        <f t="shared" si="30"/>
        <v>2057</v>
      </c>
      <c r="C818">
        <f t="shared" si="31"/>
        <v>6</v>
      </c>
      <c r="D818">
        <f t="shared" si="32"/>
        <v>2057</v>
      </c>
      <c r="E818" s="2">
        <f>'Divs Extract'!D817+'ZBud Extract Monthly'!O817</f>
        <v>527.52620370370369</v>
      </c>
      <c r="F818" s="2">
        <f>'Strm Hydr Analysis'!D821</f>
        <v>45454.254545454532</v>
      </c>
      <c r="G818" s="2">
        <f>'Strm Hydr Analysis'!E821</f>
        <v>941.29586776859537</v>
      </c>
      <c r="H818" s="2"/>
      <c r="I818" s="2"/>
      <c r="J818" s="2"/>
      <c r="K818" s="2">
        <f>'ZBud Extract Monthly'!C817</f>
        <v>2165.6000000000004</v>
      </c>
      <c r="L818" s="2">
        <f>'ZBud Extract Monthly'!K817</f>
        <v>6360.9</v>
      </c>
      <c r="M818" s="2">
        <f>'ZBud Extract Monthly'!L817</f>
        <v>44</v>
      </c>
      <c r="N818" s="2">
        <f>'ZBud Extract Monthly'!M817</f>
        <v>976.4</v>
      </c>
      <c r="O818" s="2">
        <f>'ZBud Extract Monthly'!V817</f>
        <v>1215.8499999999999</v>
      </c>
      <c r="P818" s="2">
        <f>'ZBud Extract Monthly'!D817</f>
        <v>5623.4</v>
      </c>
      <c r="Q818" s="2">
        <f>'ZBud Extract Monthly'!E817</f>
        <v>688.3</v>
      </c>
      <c r="R818" s="2">
        <f>'ZBud Extract Monthly'!F817</f>
        <v>345.1</v>
      </c>
      <c r="S818" s="2">
        <f>'ZBud Extract Monthly'!G817</f>
        <v>1945.2</v>
      </c>
      <c r="T818" s="2">
        <f>'NRL Extract'!D817</f>
        <v>4.3419999999999987</v>
      </c>
      <c r="U818" s="2">
        <f>'ZBud Extract Monthly'!H817</f>
        <v>1520.2</v>
      </c>
      <c r="V818" s="2">
        <f>'ZBud Extract Monthly'!U817</f>
        <v>726.85</v>
      </c>
      <c r="W818" s="2">
        <f>'ZBud Extract Monthly'!O817</f>
        <v>297.36</v>
      </c>
      <c r="X818" s="2">
        <f>'ZBud Extract Monthly'!N817</f>
        <v>155.52000000000001</v>
      </c>
      <c r="Y818" s="2">
        <f>'Strm Hydr Analysis'!F821</f>
        <v>46541.712396694216</v>
      </c>
      <c r="Z818" s="2"/>
      <c r="AA818" s="2"/>
      <c r="AB818" s="2"/>
      <c r="AC818" s="2"/>
      <c r="AD818" s="2"/>
      <c r="AE818" s="2"/>
      <c r="AF818" s="2"/>
    </row>
    <row r="819" spans="2:32" x14ac:dyDescent="0.3">
      <c r="B819">
        <f t="shared" si="30"/>
        <v>2057</v>
      </c>
      <c r="C819">
        <f t="shared" si="31"/>
        <v>7</v>
      </c>
      <c r="D819">
        <f t="shared" si="32"/>
        <v>2057</v>
      </c>
      <c r="E819" s="2">
        <f>'Divs Extract'!D818+'ZBud Extract Monthly'!O818</f>
        <v>583.64829622458842</v>
      </c>
      <c r="F819" s="2">
        <f>'Strm Hydr Analysis'!D822</f>
        <v>45228.297520661166</v>
      </c>
      <c r="G819" s="2">
        <f>'Strm Hydr Analysis'!E822</f>
        <v>856.52231404958707</v>
      </c>
      <c r="H819" s="2"/>
      <c r="I819" s="2"/>
      <c r="J819" s="2"/>
      <c r="K819" s="2">
        <f>'ZBud Extract Monthly'!C818</f>
        <v>0</v>
      </c>
      <c r="L819" s="2">
        <f>'ZBud Extract Monthly'!K818</f>
        <v>7160</v>
      </c>
      <c r="M819" s="2">
        <f>'ZBud Extract Monthly'!L818</f>
        <v>62.9</v>
      </c>
      <c r="N819" s="2">
        <f>'ZBud Extract Monthly'!M818</f>
        <v>728.3</v>
      </c>
      <c r="O819" s="2">
        <f>'ZBud Extract Monthly'!V818</f>
        <v>1000.08</v>
      </c>
      <c r="P819" s="2">
        <f>'ZBud Extract Monthly'!D818</f>
        <v>5891.4</v>
      </c>
      <c r="Q819" s="2">
        <f>'ZBud Extract Monthly'!E818</f>
        <v>424.5</v>
      </c>
      <c r="R819" s="2">
        <f>'ZBud Extract Monthly'!F818</f>
        <v>656.5</v>
      </c>
      <c r="S819" s="2">
        <f>'ZBud Extract Monthly'!G818</f>
        <v>633.4</v>
      </c>
      <c r="T819" s="2">
        <f>'NRL Extract'!D818</f>
        <v>5.1890000000000001</v>
      </c>
      <c r="U819" s="2">
        <f>'ZBud Extract Monthly'!H818</f>
        <v>1543.8999999999999</v>
      </c>
      <c r="V819" s="2">
        <f>'ZBud Extract Monthly'!U818</f>
        <v>1303.58</v>
      </c>
      <c r="W819" s="2">
        <f>'ZBud Extract Monthly'!O818</f>
        <v>307.27</v>
      </c>
      <c r="X819" s="2">
        <f>'ZBud Extract Monthly'!N818</f>
        <v>181.39</v>
      </c>
      <c r="Y819" s="2">
        <f>'Strm Hydr Analysis'!F822</f>
        <v>46266.922314049589</v>
      </c>
      <c r="Z819" s="2"/>
      <c r="AA819" s="2"/>
      <c r="AB819" s="2"/>
      <c r="AC819" s="2"/>
      <c r="AD819" s="2"/>
      <c r="AE819" s="2"/>
      <c r="AF819" s="2"/>
    </row>
    <row r="820" spans="2:32" x14ac:dyDescent="0.3">
      <c r="B820">
        <f t="shared" si="30"/>
        <v>2057</v>
      </c>
      <c r="C820">
        <f t="shared" si="31"/>
        <v>8</v>
      </c>
      <c r="D820">
        <f t="shared" si="32"/>
        <v>2057</v>
      </c>
      <c r="E820" s="2">
        <f>'Divs Extract'!D819+'ZBud Extract Monthly'!O819</f>
        <v>571.91694086351549</v>
      </c>
      <c r="F820" s="2">
        <f>'Strm Hydr Analysis'!D823</f>
        <v>41866.988429752048</v>
      </c>
      <c r="G820" s="2">
        <f>'Strm Hydr Analysis'!E823</f>
        <v>856.52231404958707</v>
      </c>
      <c r="H820" s="2"/>
      <c r="I820" s="2"/>
      <c r="J820" s="2"/>
      <c r="K820" s="2">
        <f>'ZBud Extract Monthly'!C819</f>
        <v>2.9000000000000004</v>
      </c>
      <c r="L820" s="2">
        <f>'ZBud Extract Monthly'!K819</f>
        <v>4942.8</v>
      </c>
      <c r="M820" s="2">
        <f>'ZBud Extract Monthly'!L819</f>
        <v>78.2</v>
      </c>
      <c r="N820" s="2">
        <f>'ZBud Extract Monthly'!M819</f>
        <v>0</v>
      </c>
      <c r="O820" s="2">
        <f>'ZBud Extract Monthly'!V819</f>
        <v>1285.52</v>
      </c>
      <c r="P820" s="2">
        <f>'ZBud Extract Monthly'!D819</f>
        <v>4676.7</v>
      </c>
      <c r="Q820" s="2">
        <f>'ZBud Extract Monthly'!E819</f>
        <v>388.2</v>
      </c>
      <c r="R820" s="2">
        <f>'ZBud Extract Monthly'!F819</f>
        <v>515</v>
      </c>
      <c r="S820" s="2">
        <f>'ZBud Extract Monthly'!G819</f>
        <v>313</v>
      </c>
      <c r="T820" s="2">
        <f>'NRL Extract'!D819</f>
        <v>4.9120000000000008</v>
      </c>
      <c r="U820" s="2">
        <f>'ZBud Extract Monthly'!H819</f>
        <v>1328.6</v>
      </c>
      <c r="V820" s="2">
        <f>'ZBud Extract Monthly'!U819</f>
        <v>353.99</v>
      </c>
      <c r="W820" s="2">
        <f>'ZBud Extract Monthly'!O819</f>
        <v>307.27</v>
      </c>
      <c r="X820" s="2">
        <f>'ZBud Extract Monthly'!N819</f>
        <v>164.65</v>
      </c>
      <c r="Y820" s="2">
        <f>'Strm Hydr Analysis'!F823</f>
        <v>42868.522314049587</v>
      </c>
      <c r="Z820" s="2"/>
      <c r="AA820" s="2"/>
      <c r="AB820" s="2"/>
      <c r="AC820" s="2"/>
      <c r="AD820" s="2"/>
      <c r="AE820" s="2"/>
      <c r="AF820" s="2"/>
    </row>
    <row r="821" spans="2:32" x14ac:dyDescent="0.3">
      <c r="B821">
        <f t="shared" si="30"/>
        <v>2057</v>
      </c>
      <c r="C821">
        <f t="shared" si="31"/>
        <v>9</v>
      </c>
      <c r="D821">
        <f t="shared" si="32"/>
        <v>2057</v>
      </c>
      <c r="E821" s="2">
        <f>'Divs Extract'!D820+'ZBud Extract Monthly'!O820</f>
        <v>545.29320637943351</v>
      </c>
      <c r="F821" s="2">
        <f>'Strm Hydr Analysis'!D824</f>
        <v>39855.391735537181</v>
      </c>
      <c r="G821" s="2">
        <f>'Strm Hydr Analysis'!E824</f>
        <v>828.89256198347141</v>
      </c>
      <c r="H821" s="2"/>
      <c r="I821" s="2"/>
      <c r="J821" s="2"/>
      <c r="K821" s="2">
        <f>'ZBud Extract Monthly'!C820</f>
        <v>2093.1999999999998</v>
      </c>
      <c r="L821" s="2">
        <f>'ZBud Extract Monthly'!K820</f>
        <v>2644.6</v>
      </c>
      <c r="M821" s="2">
        <f>'ZBud Extract Monthly'!L820</f>
        <v>62.9</v>
      </c>
      <c r="N821" s="2">
        <f>'ZBud Extract Monthly'!M820</f>
        <v>1282.7</v>
      </c>
      <c r="O821" s="2">
        <f>'ZBud Extract Monthly'!V820</f>
        <v>1051.8800000000001</v>
      </c>
      <c r="P821" s="2">
        <f>'ZBud Extract Monthly'!D820</f>
        <v>3103.2999999999997</v>
      </c>
      <c r="Q821" s="2">
        <f>'ZBud Extract Monthly'!E820</f>
        <v>454.3</v>
      </c>
      <c r="R821" s="2">
        <f>'ZBud Extract Monthly'!F820</f>
        <v>353.7</v>
      </c>
      <c r="S821" s="2">
        <f>'ZBud Extract Monthly'!G820</f>
        <v>524.1</v>
      </c>
      <c r="T821" s="2">
        <f>'NRL Extract'!D820</f>
        <v>4.2219999999999986</v>
      </c>
      <c r="U821" s="2">
        <f>'ZBud Extract Monthly'!H820</f>
        <v>1072.1999999999998</v>
      </c>
      <c r="V821" s="2">
        <f>'ZBud Extract Monthly'!U820</f>
        <v>335.48</v>
      </c>
      <c r="W821" s="2">
        <f>'ZBud Extract Monthly'!O820</f>
        <v>297.36</v>
      </c>
      <c r="X821" s="2">
        <f>'ZBud Extract Monthly'!N820</f>
        <v>131.91</v>
      </c>
      <c r="Y821" s="2">
        <f>'Strm Hydr Analysis'!F824</f>
        <v>40885.566942148769</v>
      </c>
      <c r="Z821" s="2"/>
      <c r="AA821" s="2"/>
      <c r="AB821" s="2"/>
      <c r="AC821" s="2"/>
      <c r="AD821" s="2"/>
      <c r="AE821" s="2"/>
      <c r="AF821" s="2"/>
    </row>
    <row r="822" spans="2:32" x14ac:dyDescent="0.3">
      <c r="B822">
        <f t="shared" si="30"/>
        <v>2057</v>
      </c>
      <c r="C822">
        <f t="shared" si="31"/>
        <v>10</v>
      </c>
      <c r="D822">
        <f t="shared" si="32"/>
        <v>2058</v>
      </c>
      <c r="E822" s="2">
        <f>'Divs Extract'!D821+'ZBud Extract Monthly'!O821</f>
        <v>480.19366705024936</v>
      </c>
      <c r="F822" s="2">
        <f>'Strm Hydr Analysis'!D825</f>
        <v>41645.097520661147</v>
      </c>
      <c r="G822" s="2">
        <f>'Strm Hydr Analysis'!E825</f>
        <v>3107.1272727272749</v>
      </c>
      <c r="H822" s="2"/>
      <c r="I822" s="2"/>
      <c r="J822" s="2"/>
      <c r="K822" s="2">
        <f>'ZBud Extract Monthly'!C821</f>
        <v>11040.6</v>
      </c>
      <c r="L822" s="2">
        <f>'ZBud Extract Monthly'!K821</f>
        <v>2099.1000000000004</v>
      </c>
      <c r="M822" s="2">
        <f>'ZBud Extract Monthly'!L821</f>
        <v>44</v>
      </c>
      <c r="N822" s="2">
        <f>'ZBud Extract Monthly'!M821</f>
        <v>889.4</v>
      </c>
      <c r="O822" s="2">
        <f>'ZBud Extract Monthly'!V821</f>
        <v>1223.32</v>
      </c>
      <c r="P822" s="2">
        <f>'ZBud Extract Monthly'!D821</f>
        <v>2303.8000000000002</v>
      </c>
      <c r="Q822" s="2">
        <f>'ZBud Extract Monthly'!E821</f>
        <v>768.1</v>
      </c>
      <c r="R822" s="2">
        <f>'ZBud Extract Monthly'!F821</f>
        <v>291</v>
      </c>
      <c r="S822" s="2">
        <f>'ZBud Extract Monthly'!G821</f>
        <v>2196.4</v>
      </c>
      <c r="T822" s="2">
        <f>'NRL Extract'!D821</f>
        <v>2.6209999999999991</v>
      </c>
      <c r="U822" s="2">
        <f>'ZBud Extract Monthly'!H821</f>
        <v>2534.1</v>
      </c>
      <c r="V822" s="2">
        <f>'ZBud Extract Monthly'!U821</f>
        <v>317.14999999999998</v>
      </c>
      <c r="W822" s="2">
        <f>'ZBud Extract Monthly'!O821</f>
        <v>307.27</v>
      </c>
      <c r="X822" s="2">
        <f>'ZBud Extract Monthly'!N821</f>
        <v>89.14</v>
      </c>
      <c r="Y822" s="2">
        <f>'Strm Hydr Analysis'!F825</f>
        <v>43285.606611570249</v>
      </c>
      <c r="Z822" s="2"/>
      <c r="AA822" s="2"/>
      <c r="AB822" s="2"/>
      <c r="AC822" s="2"/>
      <c r="AD822" s="2"/>
      <c r="AE822" s="2"/>
      <c r="AF822" s="2"/>
    </row>
    <row r="823" spans="2:32" x14ac:dyDescent="0.3">
      <c r="B823">
        <f t="shared" si="30"/>
        <v>2057</v>
      </c>
      <c r="C823">
        <f t="shared" si="31"/>
        <v>11</v>
      </c>
      <c r="D823">
        <f t="shared" si="32"/>
        <v>2058</v>
      </c>
      <c r="E823" s="2">
        <f>'Divs Extract'!D822+'ZBud Extract Monthly'!O822</f>
        <v>401.89251408090121</v>
      </c>
      <c r="F823" s="2">
        <f>'Strm Hydr Analysis'!D826</f>
        <v>49340.548760330603</v>
      </c>
      <c r="G823" s="2">
        <f>'Strm Hydr Analysis'!E826</f>
        <v>1353.2628099173551</v>
      </c>
      <c r="H823" s="2"/>
      <c r="I823" s="2"/>
      <c r="J823" s="2"/>
      <c r="K823" s="2">
        <f>'ZBud Extract Monthly'!C822</f>
        <v>9735</v>
      </c>
      <c r="L823" s="2">
        <f>'ZBud Extract Monthly'!K822</f>
        <v>1537</v>
      </c>
      <c r="M823" s="2">
        <f>'ZBud Extract Monthly'!L822</f>
        <v>27.9</v>
      </c>
      <c r="N823" s="2">
        <f>'ZBud Extract Monthly'!M822</f>
        <v>917.6</v>
      </c>
      <c r="O823" s="2">
        <f>'ZBud Extract Monthly'!V822</f>
        <v>1257.49</v>
      </c>
      <c r="P823" s="2">
        <f>'ZBud Extract Monthly'!D822</f>
        <v>2181.8000000000002</v>
      </c>
      <c r="Q823" s="2">
        <f>'ZBud Extract Monthly'!E822</f>
        <v>909.2</v>
      </c>
      <c r="R823" s="2">
        <f>'ZBud Extract Monthly'!F822</f>
        <v>228.5</v>
      </c>
      <c r="S823" s="2">
        <f>'ZBud Extract Monthly'!G822</f>
        <v>2785.6</v>
      </c>
      <c r="T823" s="2">
        <f>'NRL Extract'!D822</f>
        <v>1.9629999999999996</v>
      </c>
      <c r="U823" s="2">
        <f>'ZBud Extract Monthly'!H822</f>
        <v>1852.9</v>
      </c>
      <c r="V823" s="2">
        <f>'ZBud Extract Monthly'!U822</f>
        <v>213.58</v>
      </c>
      <c r="W823" s="2">
        <f>'ZBud Extract Monthly'!O822</f>
        <v>297.36</v>
      </c>
      <c r="X823" s="2">
        <f>'ZBud Extract Monthly'!N822</f>
        <v>55.18</v>
      </c>
      <c r="Y823" s="2">
        <f>'Strm Hydr Analysis'!F826</f>
        <v>50958.8429752066</v>
      </c>
      <c r="Z823" s="2"/>
      <c r="AA823" s="2"/>
      <c r="AB823" s="2"/>
      <c r="AC823" s="2"/>
      <c r="AD823" s="2"/>
      <c r="AE823" s="2"/>
      <c r="AF823" s="2"/>
    </row>
    <row r="824" spans="2:32" x14ac:dyDescent="0.3">
      <c r="B824">
        <f t="shared" si="30"/>
        <v>2057</v>
      </c>
      <c r="C824">
        <f t="shared" si="31"/>
        <v>12</v>
      </c>
      <c r="D824">
        <f t="shared" si="32"/>
        <v>2058</v>
      </c>
      <c r="E824" s="2">
        <f>'Divs Extract'!D823+'ZBud Extract Monthly'!O823</f>
        <v>392.4458426966292</v>
      </c>
      <c r="F824" s="2">
        <f>'Strm Hydr Analysis'!D827</f>
        <v>40998.94214876031</v>
      </c>
      <c r="G824" s="2">
        <f>'Strm Hydr Analysis'!E827</f>
        <v>4212.2181818181834</v>
      </c>
      <c r="H824" s="2"/>
      <c r="I824" s="2"/>
      <c r="J824" s="2"/>
      <c r="K824" s="2">
        <f>'ZBud Extract Monthly'!C823</f>
        <v>16464.300000000003</v>
      </c>
      <c r="L824" s="2">
        <f>'ZBud Extract Monthly'!K823</f>
        <v>487.3</v>
      </c>
      <c r="M824" s="2">
        <f>'ZBud Extract Monthly'!L823</f>
        <v>23.4</v>
      </c>
      <c r="N824" s="2">
        <f>'ZBud Extract Monthly'!M823</f>
        <v>722.7</v>
      </c>
      <c r="O824" s="2">
        <f>'ZBud Extract Monthly'!V823</f>
        <v>2047.86</v>
      </c>
      <c r="P824" s="2">
        <f>'ZBud Extract Monthly'!D823</f>
        <v>1377.5</v>
      </c>
      <c r="Q824" s="2">
        <f>'ZBud Extract Monthly'!E823</f>
        <v>618.70000000000005</v>
      </c>
      <c r="R824" s="2">
        <f>'ZBud Extract Monthly'!F823</f>
        <v>130.1</v>
      </c>
      <c r="S824" s="2">
        <f>'ZBud Extract Monthly'!G823</f>
        <v>2149.1999999999998</v>
      </c>
      <c r="T824" s="2">
        <f>'NRL Extract'!D823</f>
        <v>1.2530000000000003</v>
      </c>
      <c r="U824" s="2">
        <f>'ZBud Extract Monthly'!H823</f>
        <v>6089.4</v>
      </c>
      <c r="V824" s="2">
        <f>'ZBud Extract Monthly'!U823</f>
        <v>182.91</v>
      </c>
      <c r="W824" s="2">
        <f>'ZBud Extract Monthly'!O823</f>
        <v>307.27</v>
      </c>
      <c r="X824" s="2">
        <f>'ZBud Extract Monthly'!N823</f>
        <v>52.1</v>
      </c>
      <c r="Y824" s="2">
        <f>'Strm Hydr Analysis'!F827</f>
        <v>42993.084297520647</v>
      </c>
      <c r="Z824" s="2"/>
      <c r="AA824" s="2"/>
      <c r="AB824" s="2"/>
      <c r="AC824" s="2"/>
      <c r="AD824" s="2"/>
      <c r="AE824" s="2"/>
      <c r="AF824" s="2"/>
    </row>
    <row r="825" spans="2:32" x14ac:dyDescent="0.3">
      <c r="B825">
        <f t="shared" si="30"/>
        <v>2058</v>
      </c>
      <c r="C825">
        <f t="shared" si="31"/>
        <v>1</v>
      </c>
      <c r="D825">
        <f t="shared" si="32"/>
        <v>2058</v>
      </c>
      <c r="E825" s="2">
        <f>'Divs Extract'!D824+'ZBud Extract Monthly'!O824</f>
        <v>391.39272727272731</v>
      </c>
      <c r="F825" s="2">
        <f>'Strm Hydr Analysis'!D828</f>
        <v>42158.320661157042</v>
      </c>
      <c r="G825" s="2">
        <f>'Strm Hydr Analysis'!E828</f>
        <v>9168.19834710744</v>
      </c>
      <c r="H825" s="2"/>
      <c r="I825" s="2"/>
      <c r="J825" s="2"/>
      <c r="K825" s="2">
        <f>'ZBud Extract Monthly'!C824</f>
        <v>43449.2</v>
      </c>
      <c r="L825" s="2">
        <f>'ZBud Extract Monthly'!K824</f>
        <v>349.5</v>
      </c>
      <c r="M825" s="2">
        <f>'ZBud Extract Monthly'!L824</f>
        <v>18.899999999999999</v>
      </c>
      <c r="N825" s="2">
        <f>'ZBud Extract Monthly'!M824</f>
        <v>761.3</v>
      </c>
      <c r="O825" s="2">
        <f>'ZBud Extract Monthly'!V824</f>
        <v>3985.21</v>
      </c>
      <c r="P825" s="2">
        <f>'ZBud Extract Monthly'!D824</f>
        <v>1324.2</v>
      </c>
      <c r="Q825" s="2">
        <f>'ZBud Extract Monthly'!E824</f>
        <v>576.5</v>
      </c>
      <c r="R825" s="2">
        <f>'ZBud Extract Monthly'!F824</f>
        <v>118.1</v>
      </c>
      <c r="S825" s="2">
        <f>'ZBud Extract Monthly'!G824</f>
        <v>2096.9</v>
      </c>
      <c r="T825" s="2">
        <f>'NRL Extract'!D824</f>
        <v>1.5919999999999996</v>
      </c>
      <c r="U825" s="2">
        <f>'ZBud Extract Monthly'!H824</f>
        <v>24236.5</v>
      </c>
      <c r="V825" s="2">
        <f>'ZBud Extract Monthly'!U824</f>
        <v>245.93</v>
      </c>
      <c r="W825" s="2">
        <f>'ZBud Extract Monthly'!O824</f>
        <v>307.27</v>
      </c>
      <c r="X825" s="2">
        <f>'ZBud Extract Monthly'!N824</f>
        <v>46.19</v>
      </c>
      <c r="Y825" s="2">
        <f>'Strm Hydr Analysis'!F828</f>
        <v>47272.423140495855</v>
      </c>
      <c r="Z825" s="2"/>
      <c r="AA825" s="2"/>
      <c r="AB825" s="2"/>
      <c r="AC825" s="2"/>
      <c r="AD825" s="2"/>
      <c r="AE825" s="2"/>
      <c r="AF825" s="2"/>
    </row>
    <row r="826" spans="2:32" x14ac:dyDescent="0.3">
      <c r="B826">
        <f t="shared" si="30"/>
        <v>2058</v>
      </c>
      <c r="C826">
        <f t="shared" si="31"/>
        <v>2</v>
      </c>
      <c r="D826">
        <f t="shared" si="32"/>
        <v>2058</v>
      </c>
      <c r="E826" s="2">
        <f>'Divs Extract'!D825+'ZBud Extract Monthly'!O825</f>
        <v>352.33434782608697</v>
      </c>
      <c r="F826" s="2">
        <f>'Strm Hydr Analysis'!D829</f>
        <v>38069.771900826454</v>
      </c>
      <c r="G826" s="2">
        <f>'Strm Hydr Analysis'!E829</f>
        <v>3355.3586776859497</v>
      </c>
      <c r="H826" s="2"/>
      <c r="I826" s="2"/>
      <c r="J826" s="2"/>
      <c r="K826" s="2">
        <f>'ZBud Extract Monthly'!C825</f>
        <v>16859.400000000001</v>
      </c>
      <c r="L826" s="2">
        <f>'ZBud Extract Monthly'!K825</f>
        <v>115.39999999999999</v>
      </c>
      <c r="M826" s="2">
        <f>'ZBud Extract Monthly'!L825</f>
        <v>18.899999999999999</v>
      </c>
      <c r="N826" s="2">
        <f>'ZBud Extract Monthly'!M825</f>
        <v>0</v>
      </c>
      <c r="O826" s="2">
        <f>'ZBud Extract Monthly'!V825</f>
        <v>3792.16</v>
      </c>
      <c r="P826" s="2">
        <f>'ZBud Extract Monthly'!D825</f>
        <v>1890.1000000000001</v>
      </c>
      <c r="Q826" s="2">
        <f>'ZBud Extract Monthly'!E825</f>
        <v>815.8</v>
      </c>
      <c r="R826" s="2">
        <f>'ZBud Extract Monthly'!F825</f>
        <v>179.2</v>
      </c>
      <c r="S826" s="2">
        <f>'ZBud Extract Monthly'!G825</f>
        <v>3032.7</v>
      </c>
      <c r="T826" s="2">
        <f>'NRL Extract'!D825</f>
        <v>1.1100000000000003</v>
      </c>
      <c r="U826" s="2">
        <f>'ZBud Extract Monthly'!H825</f>
        <v>10637.3</v>
      </c>
      <c r="V826" s="2">
        <f>'ZBud Extract Monthly'!U825</f>
        <v>133.66</v>
      </c>
      <c r="W826" s="2">
        <f>'ZBud Extract Monthly'!O825</f>
        <v>277.52999999999997</v>
      </c>
      <c r="X826" s="2">
        <f>'ZBud Extract Monthly'!N825</f>
        <v>40.83</v>
      </c>
      <c r="Y826" s="2">
        <f>'Strm Hydr Analysis'!F829</f>
        <v>40611.272727272713</v>
      </c>
      <c r="Z826" s="2"/>
      <c r="AA826" s="2"/>
      <c r="AB826" s="2"/>
      <c r="AC826" s="2"/>
      <c r="AD826" s="2"/>
      <c r="AE826" s="2"/>
      <c r="AF826" s="2"/>
    </row>
    <row r="827" spans="2:32" x14ac:dyDescent="0.3">
      <c r="B827">
        <f t="shared" si="30"/>
        <v>2058</v>
      </c>
      <c r="C827">
        <f t="shared" si="31"/>
        <v>3</v>
      </c>
      <c r="D827">
        <f t="shared" si="32"/>
        <v>2058</v>
      </c>
      <c r="E827" s="2">
        <f>'Divs Extract'!D826+'ZBud Extract Monthly'!O826</f>
        <v>433.21403470715836</v>
      </c>
      <c r="F827" s="2">
        <f>'Strm Hydr Analysis'!D830</f>
        <v>41643.094214876015</v>
      </c>
      <c r="G827" s="2">
        <f>'Strm Hydr Analysis'!E830</f>
        <v>2695.3785123966954</v>
      </c>
      <c r="H827" s="2"/>
      <c r="I827" s="2"/>
      <c r="J827" s="2"/>
      <c r="K827" s="2">
        <f>'ZBud Extract Monthly'!C826</f>
        <v>11323.6</v>
      </c>
      <c r="L827" s="2">
        <f>'ZBud Extract Monthly'!K826</f>
        <v>75.8</v>
      </c>
      <c r="M827" s="2">
        <f>'ZBud Extract Monthly'!L826</f>
        <v>22.5</v>
      </c>
      <c r="N827" s="2">
        <f>'ZBud Extract Monthly'!M826</f>
        <v>0</v>
      </c>
      <c r="O827" s="2">
        <f>'ZBud Extract Monthly'!V826</f>
        <v>3749.9</v>
      </c>
      <c r="P827" s="2">
        <f>'ZBud Extract Monthly'!D826</f>
        <v>2920.7999999999997</v>
      </c>
      <c r="Q827" s="2">
        <f>'ZBud Extract Monthly'!E826</f>
        <v>1186.0999999999999</v>
      </c>
      <c r="R827" s="2">
        <f>'ZBud Extract Monthly'!F826</f>
        <v>433.4</v>
      </c>
      <c r="S827" s="2">
        <f>'ZBud Extract Monthly'!G826</f>
        <v>5115.3</v>
      </c>
      <c r="T827" s="2">
        <f>'NRL Extract'!D826</f>
        <v>1.8520000000000001</v>
      </c>
      <c r="U827" s="2">
        <f>'ZBud Extract Monthly'!H826</f>
        <v>7370.1</v>
      </c>
      <c r="V827" s="2">
        <f>'ZBud Extract Monthly'!U826</f>
        <v>107.57</v>
      </c>
      <c r="W827" s="2">
        <f>'ZBud Extract Monthly'!O826</f>
        <v>307.27</v>
      </c>
      <c r="X827" s="2">
        <f>'ZBud Extract Monthly'!N826</f>
        <v>51.55</v>
      </c>
      <c r="Y827" s="2">
        <f>'Strm Hydr Analysis'!F830</f>
        <v>43741.328925619833</v>
      </c>
      <c r="Z827" s="2"/>
      <c r="AA827" s="2"/>
      <c r="AB827" s="2"/>
      <c r="AC827" s="2"/>
      <c r="AD827" s="2"/>
      <c r="AE827" s="2"/>
      <c r="AF827" s="2"/>
    </row>
    <row r="828" spans="2:32" x14ac:dyDescent="0.3">
      <c r="B828">
        <f t="shared" si="30"/>
        <v>2058</v>
      </c>
      <c r="C828">
        <f t="shared" si="31"/>
        <v>4</v>
      </c>
      <c r="D828">
        <f t="shared" si="32"/>
        <v>2058</v>
      </c>
      <c r="E828" s="2">
        <f>'Divs Extract'!D827+'ZBud Extract Monthly'!O827</f>
        <v>432.3468995633188</v>
      </c>
      <c r="F828" s="2">
        <f>'Strm Hydr Analysis'!D831</f>
        <v>41036.608264462819</v>
      </c>
      <c r="G828" s="2">
        <f>'Strm Hydr Analysis'!E831</f>
        <v>7794.6446280991677</v>
      </c>
      <c r="H828" s="2"/>
      <c r="I828" s="2"/>
      <c r="J828" s="2"/>
      <c r="K828" s="2">
        <f>'ZBud Extract Monthly'!C827</f>
        <v>24729</v>
      </c>
      <c r="L828" s="2">
        <f>'ZBud Extract Monthly'!K827</f>
        <v>577.6</v>
      </c>
      <c r="M828" s="2">
        <f>'ZBud Extract Monthly'!L827</f>
        <v>22.5</v>
      </c>
      <c r="N828" s="2">
        <f>'ZBud Extract Monthly'!M827</f>
        <v>0</v>
      </c>
      <c r="O828" s="2">
        <f>'ZBud Extract Monthly'!V827</f>
        <v>3489.5</v>
      </c>
      <c r="P828" s="2">
        <f>'ZBud Extract Monthly'!D827</f>
        <v>3015.5</v>
      </c>
      <c r="Q828" s="2">
        <f>'ZBud Extract Monthly'!E827</f>
        <v>1285.9000000000001</v>
      </c>
      <c r="R828" s="2">
        <f>'ZBud Extract Monthly'!F827</f>
        <v>513.9</v>
      </c>
      <c r="S828" s="2">
        <f>'ZBud Extract Monthly'!G827</f>
        <v>4604.3</v>
      </c>
      <c r="T828" s="2">
        <f>'NRL Extract'!D827</f>
        <v>1.8399999999999996</v>
      </c>
      <c r="U828" s="2">
        <f>'ZBud Extract Monthly'!H827</f>
        <v>6755.3</v>
      </c>
      <c r="V828" s="2">
        <f>'ZBud Extract Monthly'!U827</f>
        <v>190.76</v>
      </c>
      <c r="W828" s="2">
        <f>'ZBud Extract Monthly'!O827</f>
        <v>297.36</v>
      </c>
      <c r="X828" s="2">
        <f>'ZBud Extract Monthly'!N827</f>
        <v>73.88</v>
      </c>
      <c r="Y828" s="2">
        <f>'Strm Hydr Analysis'!F831</f>
        <v>43802.876033057837</v>
      </c>
      <c r="Z828" s="2"/>
      <c r="AA828" s="2"/>
      <c r="AB828" s="2"/>
      <c r="AC828" s="2"/>
      <c r="AD828" s="2"/>
      <c r="AE828" s="2"/>
      <c r="AF828" s="2"/>
    </row>
    <row r="829" spans="2:32" x14ac:dyDescent="0.3">
      <c r="B829">
        <f t="shared" si="30"/>
        <v>2058</v>
      </c>
      <c r="C829">
        <f t="shared" si="31"/>
        <v>5</v>
      </c>
      <c r="D829">
        <f t="shared" si="32"/>
        <v>2058</v>
      </c>
      <c r="E829" s="2">
        <f>'Divs Extract'!D828+'ZBud Extract Monthly'!O828</f>
        <v>497.47105820105816</v>
      </c>
      <c r="F829" s="2">
        <f>'Strm Hydr Analysis'!D832</f>
        <v>43450.512396694212</v>
      </c>
      <c r="G829" s="2">
        <f>'Strm Hydr Analysis'!E832</f>
        <v>1485.6396694214873</v>
      </c>
      <c r="H829" s="2"/>
      <c r="I829" s="2"/>
      <c r="J829" s="2"/>
      <c r="K829" s="2">
        <f>'ZBud Extract Monthly'!C828</f>
        <v>6005.1</v>
      </c>
      <c r="L829" s="2">
        <f>'ZBud Extract Monthly'!K828</f>
        <v>3754.5</v>
      </c>
      <c r="M829" s="2">
        <f>'ZBud Extract Monthly'!L828</f>
        <v>35</v>
      </c>
      <c r="N829" s="2">
        <f>'ZBud Extract Monthly'!M828</f>
        <v>0</v>
      </c>
      <c r="O829" s="2">
        <f>'ZBud Extract Monthly'!V828</f>
        <v>2990.7</v>
      </c>
      <c r="P829" s="2">
        <f>'ZBud Extract Monthly'!D828</f>
        <v>5154.7000000000007</v>
      </c>
      <c r="Q829" s="2">
        <f>'ZBud Extract Monthly'!E828</f>
        <v>1628.2</v>
      </c>
      <c r="R829" s="2">
        <f>'ZBud Extract Monthly'!F828</f>
        <v>785.6</v>
      </c>
      <c r="S829" s="2">
        <f>'ZBud Extract Monthly'!G828</f>
        <v>4501.5</v>
      </c>
      <c r="T829" s="2">
        <f>'NRL Extract'!D828</f>
        <v>3.6099999999999994</v>
      </c>
      <c r="U829" s="2">
        <f>'ZBud Extract Monthly'!H828</f>
        <v>3276.1</v>
      </c>
      <c r="V829" s="2">
        <f>'ZBud Extract Monthly'!U828</f>
        <v>100.2</v>
      </c>
      <c r="W829" s="2">
        <f>'ZBud Extract Monthly'!O828</f>
        <v>307.27</v>
      </c>
      <c r="X829" s="2">
        <f>'ZBud Extract Monthly'!N828</f>
        <v>133.41</v>
      </c>
      <c r="Y829" s="2">
        <f>'Strm Hydr Analysis'!F832</f>
        <v>45047.246280991749</v>
      </c>
      <c r="Z829" s="2"/>
      <c r="AA829" s="2"/>
      <c r="AB829" s="2"/>
      <c r="AC829" s="2"/>
      <c r="AD829" s="2"/>
      <c r="AE829" s="2"/>
      <c r="AF829" s="2"/>
    </row>
    <row r="830" spans="2:32" x14ac:dyDescent="0.3">
      <c r="B830">
        <f t="shared" si="30"/>
        <v>2058</v>
      </c>
      <c r="C830">
        <f t="shared" si="31"/>
        <v>6</v>
      </c>
      <c r="D830">
        <f t="shared" si="32"/>
        <v>2058</v>
      </c>
      <c r="E830" s="2">
        <f>'Divs Extract'!D829+'ZBud Extract Monthly'!O829</f>
        <v>530.54148148148147</v>
      </c>
      <c r="F830" s="2">
        <f>'Strm Hydr Analysis'!D833</f>
        <v>41653.011570247931</v>
      </c>
      <c r="G830" s="2">
        <f>'Strm Hydr Analysis'!E833</f>
        <v>828.89256198347141</v>
      </c>
      <c r="H830" s="2"/>
      <c r="I830" s="2"/>
      <c r="J830" s="2"/>
      <c r="K830" s="2">
        <f>'ZBud Extract Monthly'!C829</f>
        <v>154.1</v>
      </c>
      <c r="L830" s="2">
        <f>'ZBud Extract Monthly'!K829</f>
        <v>7158.5</v>
      </c>
      <c r="M830" s="2">
        <f>'ZBud Extract Monthly'!L829</f>
        <v>44</v>
      </c>
      <c r="N830" s="2">
        <f>'ZBud Extract Monthly'!M829</f>
        <v>972.2</v>
      </c>
      <c r="O830" s="2">
        <f>'ZBud Extract Monthly'!V829</f>
        <v>1866.49</v>
      </c>
      <c r="P830" s="2">
        <f>'ZBud Extract Monthly'!D829</f>
        <v>6246.4</v>
      </c>
      <c r="Q830" s="2">
        <f>'ZBud Extract Monthly'!E829</f>
        <v>850.7</v>
      </c>
      <c r="R830" s="2">
        <f>'ZBud Extract Monthly'!F829</f>
        <v>490.8</v>
      </c>
      <c r="S830" s="2">
        <f>'ZBud Extract Monthly'!G829</f>
        <v>3146.1</v>
      </c>
      <c r="T830" s="2">
        <f>'NRL Extract'!D829</f>
        <v>4.3419999999999987</v>
      </c>
      <c r="U830" s="2">
        <f>'ZBud Extract Monthly'!H829</f>
        <v>1707.3000000000002</v>
      </c>
      <c r="V830" s="2">
        <f>'ZBud Extract Monthly'!U829</f>
        <v>182.86</v>
      </c>
      <c r="W830" s="2">
        <f>'ZBud Extract Monthly'!O829</f>
        <v>297.36</v>
      </c>
      <c r="X830" s="2">
        <f>'ZBud Extract Monthly'!N829</f>
        <v>155.52000000000001</v>
      </c>
      <c r="Y830" s="2">
        <f>'Strm Hydr Analysis'!F833</f>
        <v>42788.866115702469</v>
      </c>
      <c r="Z830" s="2"/>
      <c r="AA830" s="2"/>
      <c r="AB830" s="2"/>
      <c r="AC830" s="2"/>
      <c r="AD830" s="2"/>
      <c r="AE830" s="2"/>
      <c r="AF830" s="2"/>
    </row>
    <row r="831" spans="2:32" x14ac:dyDescent="0.3">
      <c r="B831">
        <f t="shared" si="30"/>
        <v>2058</v>
      </c>
      <c r="C831">
        <f t="shared" si="31"/>
        <v>7</v>
      </c>
      <c r="D831">
        <f t="shared" si="32"/>
        <v>2058</v>
      </c>
      <c r="E831" s="2">
        <f>'Divs Extract'!D830+'ZBud Extract Monthly'!O830</f>
        <v>582.34225556631168</v>
      </c>
      <c r="F831" s="2">
        <f>'Strm Hydr Analysis'!D834</f>
        <v>42620.171900826434</v>
      </c>
      <c r="G831" s="2">
        <f>'Strm Hydr Analysis'!E834</f>
        <v>856.52231404958707</v>
      </c>
      <c r="H831" s="2"/>
      <c r="I831" s="2"/>
      <c r="J831" s="2"/>
      <c r="K831" s="2">
        <f>'ZBud Extract Monthly'!C830</f>
        <v>0</v>
      </c>
      <c r="L831" s="2">
        <f>'ZBud Extract Monthly'!K830</f>
        <v>7297.6</v>
      </c>
      <c r="M831" s="2">
        <f>'ZBud Extract Monthly'!L830</f>
        <v>62.9</v>
      </c>
      <c r="N831" s="2">
        <f>'ZBud Extract Monthly'!M830</f>
        <v>738.4</v>
      </c>
      <c r="O831" s="2">
        <f>'ZBud Extract Monthly'!V830</f>
        <v>1058.25</v>
      </c>
      <c r="P831" s="2">
        <f>'ZBud Extract Monthly'!D830</f>
        <v>6044.9</v>
      </c>
      <c r="Q831" s="2">
        <f>'ZBud Extract Monthly'!E830</f>
        <v>424.3</v>
      </c>
      <c r="R831" s="2">
        <f>'ZBud Extract Monthly'!F830</f>
        <v>669</v>
      </c>
      <c r="S831" s="2">
        <f>'ZBud Extract Monthly'!G830</f>
        <v>928.1</v>
      </c>
      <c r="T831" s="2">
        <f>'NRL Extract'!D830</f>
        <v>5.1890000000000001</v>
      </c>
      <c r="U831" s="2">
        <f>'ZBud Extract Monthly'!H830</f>
        <v>1534.8999999999999</v>
      </c>
      <c r="V831" s="2">
        <f>'ZBud Extract Monthly'!U830</f>
        <v>896.52</v>
      </c>
      <c r="W831" s="2">
        <f>'ZBud Extract Monthly'!O830</f>
        <v>307.27</v>
      </c>
      <c r="X831" s="2">
        <f>'ZBud Extract Monthly'!N830</f>
        <v>181.39</v>
      </c>
      <c r="Y831" s="2">
        <f>'Strm Hydr Analysis'!F834</f>
        <v>43742.122314049586</v>
      </c>
      <c r="Z831" s="2"/>
      <c r="AA831" s="2"/>
      <c r="AB831" s="2"/>
      <c r="AC831" s="2"/>
      <c r="AD831" s="2"/>
      <c r="AE831" s="2"/>
      <c r="AF831" s="2"/>
    </row>
    <row r="832" spans="2:32" x14ac:dyDescent="0.3">
      <c r="B832">
        <f t="shared" si="30"/>
        <v>2058</v>
      </c>
      <c r="C832">
        <f t="shared" si="31"/>
        <v>8</v>
      </c>
      <c r="D832">
        <f t="shared" si="32"/>
        <v>2058</v>
      </c>
      <c r="E832" s="2">
        <f>'Divs Extract'!D831+'ZBud Extract Monthly'!O831</f>
        <v>576.03791487620219</v>
      </c>
      <c r="F832" s="2">
        <f>'Strm Hydr Analysis'!D835</f>
        <v>42687.570247933872</v>
      </c>
      <c r="G832" s="2">
        <f>'Strm Hydr Analysis'!E835</f>
        <v>856.52231404958707</v>
      </c>
      <c r="H832" s="2"/>
      <c r="I832" s="2"/>
      <c r="J832" s="2"/>
      <c r="K832" s="2">
        <f>'ZBud Extract Monthly'!C831</f>
        <v>6.9</v>
      </c>
      <c r="L832" s="2">
        <f>'ZBud Extract Monthly'!K831</f>
        <v>5274.7000000000007</v>
      </c>
      <c r="M832" s="2">
        <f>'ZBud Extract Monthly'!L831</f>
        <v>78.2</v>
      </c>
      <c r="N832" s="2">
        <f>'ZBud Extract Monthly'!M831</f>
        <v>0</v>
      </c>
      <c r="O832" s="2">
        <f>'ZBud Extract Monthly'!V831</f>
        <v>1022.99</v>
      </c>
      <c r="P832" s="2">
        <f>'ZBud Extract Monthly'!D831</f>
        <v>4709.3</v>
      </c>
      <c r="Q832" s="2">
        <f>'ZBud Extract Monthly'!E831</f>
        <v>387.9</v>
      </c>
      <c r="R832" s="2">
        <f>'ZBud Extract Monthly'!F831</f>
        <v>507</v>
      </c>
      <c r="S832" s="2">
        <f>'ZBud Extract Monthly'!G831</f>
        <v>453</v>
      </c>
      <c r="T832" s="2">
        <f>'NRL Extract'!D831</f>
        <v>4.9120000000000008</v>
      </c>
      <c r="U832" s="2">
        <f>'ZBud Extract Monthly'!H831</f>
        <v>1379.4</v>
      </c>
      <c r="V832" s="2">
        <f>'ZBud Extract Monthly'!U831</f>
        <v>727.27</v>
      </c>
      <c r="W832" s="2">
        <f>'ZBud Extract Monthly'!O831</f>
        <v>307.27</v>
      </c>
      <c r="X832" s="2">
        <f>'ZBud Extract Monthly'!N831</f>
        <v>164.65</v>
      </c>
      <c r="Y832" s="2">
        <f>'Strm Hydr Analysis'!F835</f>
        <v>43748.171900826455</v>
      </c>
      <c r="Z832" s="2"/>
      <c r="AA832" s="2"/>
      <c r="AB832" s="2"/>
      <c r="AC832" s="2"/>
      <c r="AD832" s="2"/>
      <c r="AE832" s="2"/>
      <c r="AF832" s="2"/>
    </row>
    <row r="833" spans="2:32" x14ac:dyDescent="0.3">
      <c r="B833">
        <f t="shared" ref="B833:B863" si="33">B821+1</f>
        <v>2058</v>
      </c>
      <c r="C833">
        <f t="shared" ref="C833:C863" si="34">C821</f>
        <v>9</v>
      </c>
      <c r="D833">
        <f t="shared" ref="D833:D863" si="35">D821+1</f>
        <v>2058</v>
      </c>
      <c r="E833" s="2">
        <f>'Divs Extract'!D832+'ZBud Extract Monthly'!O832</f>
        <v>570.11667698167093</v>
      </c>
      <c r="F833" s="2">
        <f>'Strm Hydr Analysis'!D836</f>
        <v>41839.259504132249</v>
      </c>
      <c r="G833" s="2">
        <f>'Strm Hydr Analysis'!E836</f>
        <v>828.89256198347141</v>
      </c>
      <c r="H833" s="2"/>
      <c r="I833" s="2"/>
      <c r="J833" s="2"/>
      <c r="K833" s="2">
        <f>'ZBud Extract Monthly'!C832</f>
        <v>402</v>
      </c>
      <c r="L833" s="2">
        <f>'ZBud Extract Monthly'!K832</f>
        <v>2503</v>
      </c>
      <c r="M833" s="2">
        <f>'ZBud Extract Monthly'!L832</f>
        <v>62.9</v>
      </c>
      <c r="N833" s="2">
        <f>'ZBud Extract Monthly'!M832</f>
        <v>1281.4000000000001</v>
      </c>
      <c r="O833" s="2">
        <f>'ZBud Extract Monthly'!V832</f>
        <v>1095.5</v>
      </c>
      <c r="P833" s="2">
        <f>'ZBud Extract Monthly'!D832</f>
        <v>2794.5</v>
      </c>
      <c r="Q833" s="2">
        <f>'ZBud Extract Monthly'!E832</f>
        <v>296.7</v>
      </c>
      <c r="R833" s="2">
        <f>'ZBud Extract Monthly'!F832</f>
        <v>294.89999999999998</v>
      </c>
      <c r="S833" s="2">
        <f>'ZBud Extract Monthly'!G832</f>
        <v>254</v>
      </c>
      <c r="T833" s="2">
        <f>'NRL Extract'!D832</f>
        <v>4.2219999999999986</v>
      </c>
      <c r="U833" s="2">
        <f>'ZBud Extract Monthly'!H832</f>
        <v>1055</v>
      </c>
      <c r="V833" s="2">
        <f>'ZBud Extract Monthly'!U832</f>
        <v>423.69</v>
      </c>
      <c r="W833" s="2">
        <f>'ZBud Extract Monthly'!O832</f>
        <v>297.36</v>
      </c>
      <c r="X833" s="2">
        <f>'ZBud Extract Monthly'!N832</f>
        <v>131.91</v>
      </c>
      <c r="Y833" s="2">
        <f>'Strm Hydr Analysis'!F836</f>
        <v>42844.621487603305</v>
      </c>
      <c r="Z833" s="2"/>
      <c r="AA833" s="2"/>
      <c r="AB833" s="2"/>
      <c r="AC833" s="2"/>
      <c r="AD833" s="2"/>
      <c r="AE833" s="2"/>
      <c r="AF833" s="2"/>
    </row>
    <row r="834" spans="2:32" x14ac:dyDescent="0.3">
      <c r="B834">
        <f t="shared" si="33"/>
        <v>2058</v>
      </c>
      <c r="C834">
        <f t="shared" si="34"/>
        <v>10</v>
      </c>
      <c r="D834">
        <f t="shared" si="35"/>
        <v>2059</v>
      </c>
      <c r="E834" s="2">
        <f>'Divs Extract'!D833+'ZBud Extract Monthly'!O833</f>
        <v>476.7754085155351</v>
      </c>
      <c r="F834" s="2">
        <f>'Strm Hydr Analysis'!D837</f>
        <v>42653.811570247948</v>
      </c>
      <c r="G834" s="2">
        <f>'Strm Hydr Analysis'!E837</f>
        <v>9417.2231404958711</v>
      </c>
      <c r="H834" s="2"/>
      <c r="I834" s="2"/>
      <c r="J834" s="2"/>
      <c r="K834" s="2">
        <f>'ZBud Extract Monthly'!C833</f>
        <v>19775.8</v>
      </c>
      <c r="L834" s="2">
        <f>'ZBud Extract Monthly'!K833</f>
        <v>2593.1999999999998</v>
      </c>
      <c r="M834" s="2">
        <f>'ZBud Extract Monthly'!L833</f>
        <v>44</v>
      </c>
      <c r="N834" s="2">
        <f>'ZBud Extract Monthly'!M833</f>
        <v>856.9</v>
      </c>
      <c r="O834" s="2">
        <f>'ZBud Extract Monthly'!V833</f>
        <v>1960.99</v>
      </c>
      <c r="P834" s="2">
        <f>'ZBud Extract Monthly'!D833</f>
        <v>1893</v>
      </c>
      <c r="Q834" s="2">
        <f>'ZBud Extract Monthly'!E833</f>
        <v>496.2</v>
      </c>
      <c r="R834" s="2">
        <f>'ZBud Extract Monthly'!F833</f>
        <v>256.3</v>
      </c>
      <c r="S834" s="2">
        <f>'ZBud Extract Monthly'!G833</f>
        <v>1003.4</v>
      </c>
      <c r="T834" s="2">
        <f>'NRL Extract'!D833</f>
        <v>2.6209999999999991</v>
      </c>
      <c r="U834" s="2">
        <f>'ZBud Extract Monthly'!H833</f>
        <v>4005.7</v>
      </c>
      <c r="V834" s="2">
        <f>'ZBud Extract Monthly'!U833</f>
        <v>230.25</v>
      </c>
      <c r="W834" s="2">
        <f>'ZBud Extract Monthly'!O833</f>
        <v>307.27</v>
      </c>
      <c r="X834" s="2">
        <f>'ZBud Extract Monthly'!N833</f>
        <v>89.14</v>
      </c>
      <c r="Y834" s="2">
        <f>'Strm Hydr Analysis'!F837</f>
        <v>45193.606611570256</v>
      </c>
      <c r="Z834" s="2"/>
      <c r="AA834" s="2"/>
      <c r="AB834" s="2"/>
      <c r="AC834" s="2"/>
      <c r="AD834" s="2"/>
      <c r="AE834" s="2"/>
      <c r="AF834" s="2"/>
    </row>
    <row r="835" spans="2:32" x14ac:dyDescent="0.3">
      <c r="B835">
        <f t="shared" si="33"/>
        <v>2058</v>
      </c>
      <c r="C835">
        <f t="shared" si="34"/>
        <v>11</v>
      </c>
      <c r="D835">
        <f t="shared" si="35"/>
        <v>2059</v>
      </c>
      <c r="E835" s="2">
        <f>'Divs Extract'!D834+'ZBud Extract Monthly'!O834</f>
        <v>398.22243602865922</v>
      </c>
      <c r="F835" s="2">
        <f>'Strm Hydr Analysis'!D838</f>
        <v>40667.980165289264</v>
      </c>
      <c r="G835" s="2">
        <f>'Strm Hydr Analysis'!E838</f>
        <v>4886.5190082644585</v>
      </c>
      <c r="H835" s="2"/>
      <c r="I835" s="2"/>
      <c r="J835" s="2"/>
      <c r="K835" s="2">
        <f>'ZBud Extract Monthly'!C834</f>
        <v>18821.599999999999</v>
      </c>
      <c r="L835" s="2">
        <f>'ZBud Extract Monthly'!K834</f>
        <v>420</v>
      </c>
      <c r="M835" s="2">
        <f>'ZBud Extract Monthly'!L834</f>
        <v>27.9</v>
      </c>
      <c r="N835" s="2">
        <f>'ZBud Extract Monthly'!M834</f>
        <v>828.8</v>
      </c>
      <c r="O835" s="2">
        <f>'ZBud Extract Monthly'!V834</f>
        <v>2809.9</v>
      </c>
      <c r="P835" s="2">
        <f>'ZBud Extract Monthly'!D834</f>
        <v>2066.8000000000002</v>
      </c>
      <c r="Q835" s="2">
        <f>'ZBud Extract Monthly'!E834</f>
        <v>896.2</v>
      </c>
      <c r="R835" s="2">
        <f>'ZBud Extract Monthly'!F834</f>
        <v>193.4</v>
      </c>
      <c r="S835" s="2">
        <f>'ZBud Extract Monthly'!G834</f>
        <v>3281.7</v>
      </c>
      <c r="T835" s="2">
        <f>'NRL Extract'!D834</f>
        <v>1.9629999999999996</v>
      </c>
      <c r="U835" s="2">
        <f>'ZBud Extract Monthly'!H834</f>
        <v>8345.5</v>
      </c>
      <c r="V835" s="2">
        <f>'ZBud Extract Monthly'!U834</f>
        <v>183.69</v>
      </c>
      <c r="W835" s="2">
        <f>'ZBud Extract Monthly'!O834</f>
        <v>297.36</v>
      </c>
      <c r="X835" s="2">
        <f>'ZBud Extract Monthly'!N834</f>
        <v>55.18</v>
      </c>
      <c r="Y835" s="2">
        <f>'Strm Hydr Analysis'!F838</f>
        <v>43093.606611570249</v>
      </c>
      <c r="Z835" s="2"/>
      <c r="AA835" s="2"/>
      <c r="AB835" s="2"/>
      <c r="AC835" s="2"/>
      <c r="AD835" s="2"/>
      <c r="AE835" s="2"/>
      <c r="AF835" s="2"/>
    </row>
    <row r="836" spans="2:32" x14ac:dyDescent="0.3">
      <c r="B836">
        <f t="shared" si="33"/>
        <v>2058</v>
      </c>
      <c r="C836">
        <f t="shared" si="34"/>
        <v>12</v>
      </c>
      <c r="D836">
        <f t="shared" si="35"/>
        <v>2059</v>
      </c>
      <c r="E836" s="2">
        <f>'Divs Extract'!D835+'ZBud Extract Monthly'!O835</f>
        <v>392.37753809141941</v>
      </c>
      <c r="F836" s="2">
        <f>'Strm Hydr Analysis'!D839</f>
        <v>44076.793388429738</v>
      </c>
      <c r="G836" s="2">
        <f>'Strm Hydr Analysis'!E839</f>
        <v>14155.180165289261</v>
      </c>
      <c r="H836" s="2"/>
      <c r="I836" s="2"/>
      <c r="J836" s="2"/>
      <c r="K836" s="2">
        <f>'ZBud Extract Monthly'!C835</f>
        <v>44977.7</v>
      </c>
      <c r="L836" s="2">
        <f>'ZBud Extract Monthly'!K835</f>
        <v>325.7</v>
      </c>
      <c r="M836" s="2">
        <f>'ZBud Extract Monthly'!L835</f>
        <v>23.4</v>
      </c>
      <c r="N836" s="2">
        <f>'ZBud Extract Monthly'!M835</f>
        <v>626.20000000000005</v>
      </c>
      <c r="O836" s="2">
        <f>'ZBud Extract Monthly'!V835</f>
        <v>4729.57</v>
      </c>
      <c r="P836" s="2">
        <f>'ZBud Extract Monthly'!D835</f>
        <v>1285.3</v>
      </c>
      <c r="Q836" s="2">
        <f>'ZBud Extract Monthly'!E835</f>
        <v>559.20000000000005</v>
      </c>
      <c r="R836" s="2">
        <f>'ZBud Extract Monthly'!F835</f>
        <v>116.9</v>
      </c>
      <c r="S836" s="2">
        <f>'ZBud Extract Monthly'!G835</f>
        <v>2041.8</v>
      </c>
      <c r="T836" s="2">
        <f>'NRL Extract'!D835</f>
        <v>1.2530000000000003</v>
      </c>
      <c r="U836" s="2">
        <f>'ZBud Extract Monthly'!H835</f>
        <v>26624.400000000001</v>
      </c>
      <c r="V836" s="2">
        <f>'ZBud Extract Monthly'!U835</f>
        <v>295.14</v>
      </c>
      <c r="W836" s="2">
        <f>'ZBud Extract Monthly'!O835</f>
        <v>307.27</v>
      </c>
      <c r="X836" s="2">
        <f>'ZBud Extract Monthly'!N835</f>
        <v>52.1</v>
      </c>
      <c r="Y836" s="2">
        <f>'Strm Hydr Analysis'!F839</f>
        <v>48877.269421487617</v>
      </c>
      <c r="Z836" s="2"/>
      <c r="AA836" s="2"/>
      <c r="AB836" s="2"/>
      <c r="AC836" s="2"/>
      <c r="AD836" s="2"/>
      <c r="AE836" s="2"/>
      <c r="AF836" s="2"/>
    </row>
    <row r="837" spans="2:32" x14ac:dyDescent="0.3">
      <c r="B837">
        <f t="shared" si="33"/>
        <v>2059</v>
      </c>
      <c r="C837">
        <f t="shared" si="34"/>
        <v>1</v>
      </c>
      <c r="D837">
        <f t="shared" si="35"/>
        <v>2059</v>
      </c>
      <c r="E837" s="2">
        <f>'Divs Extract'!D836+'ZBud Extract Monthly'!O836</f>
        <v>392.55212255211626</v>
      </c>
      <c r="F837" s="2">
        <f>'Strm Hydr Analysis'!D840</f>
        <v>45033.93719008263</v>
      </c>
      <c r="G837" s="2">
        <f>'Strm Hydr Analysis'!E840</f>
        <v>1643.6628099173547</v>
      </c>
      <c r="H837" s="2"/>
      <c r="I837" s="2"/>
      <c r="J837" s="2"/>
      <c r="K837" s="2">
        <f>'ZBud Extract Monthly'!C836</f>
        <v>10050.799999999999</v>
      </c>
      <c r="L837" s="2">
        <f>'ZBud Extract Monthly'!K836</f>
        <v>372</v>
      </c>
      <c r="M837" s="2">
        <f>'ZBud Extract Monthly'!L836</f>
        <v>18.899999999999999</v>
      </c>
      <c r="N837" s="2">
        <f>'ZBud Extract Monthly'!M836</f>
        <v>783.8</v>
      </c>
      <c r="O837" s="2">
        <f>'ZBud Extract Monthly'!V836</f>
        <v>4885.8</v>
      </c>
      <c r="P837" s="2">
        <f>'ZBud Extract Monthly'!D836</f>
        <v>1560.8</v>
      </c>
      <c r="Q837" s="2">
        <f>'ZBud Extract Monthly'!E836</f>
        <v>672.1</v>
      </c>
      <c r="R837" s="2">
        <f>'ZBud Extract Monthly'!F836</f>
        <v>140.19999999999999</v>
      </c>
      <c r="S837" s="2">
        <f>'ZBud Extract Monthly'!G836</f>
        <v>2467</v>
      </c>
      <c r="T837" s="2">
        <f>'NRL Extract'!D836</f>
        <v>1.5919999999999996</v>
      </c>
      <c r="U837" s="2">
        <f>'ZBud Extract Monthly'!H836</f>
        <v>10699.900000000001</v>
      </c>
      <c r="V837" s="2">
        <f>'ZBud Extract Monthly'!U836</f>
        <v>93.57</v>
      </c>
      <c r="W837" s="2">
        <f>'ZBud Extract Monthly'!O836</f>
        <v>307.27</v>
      </c>
      <c r="X837" s="2">
        <f>'ZBud Extract Monthly'!N836</f>
        <v>46.19</v>
      </c>
      <c r="Y837" s="2">
        <f>'Strm Hydr Analysis'!F840</f>
        <v>47419.180165289275</v>
      </c>
      <c r="Z837" s="2"/>
      <c r="AA837" s="2"/>
      <c r="AB837" s="2"/>
      <c r="AC837" s="2"/>
      <c r="AD837" s="2"/>
      <c r="AE837" s="2"/>
      <c r="AF837" s="2"/>
    </row>
    <row r="838" spans="2:32" x14ac:dyDescent="0.3">
      <c r="B838">
        <f t="shared" si="33"/>
        <v>2059</v>
      </c>
      <c r="C838">
        <f t="shared" si="34"/>
        <v>2</v>
      </c>
      <c r="D838">
        <f t="shared" si="35"/>
        <v>2059</v>
      </c>
      <c r="E838" s="2">
        <f>'Divs Extract'!D837+'ZBud Extract Monthly'!O837</f>
        <v>354.17524886877828</v>
      </c>
      <c r="F838" s="2">
        <f>'Strm Hydr Analysis'!D841</f>
        <v>40337.057851239661</v>
      </c>
      <c r="G838" s="2">
        <f>'Strm Hydr Analysis'!E841</f>
        <v>8780.766942148759</v>
      </c>
      <c r="H838" s="2"/>
      <c r="I838" s="2"/>
      <c r="J838" s="2"/>
      <c r="K838" s="2">
        <f>'ZBud Extract Monthly'!C837</f>
        <v>27904.1</v>
      </c>
      <c r="L838" s="2">
        <f>'ZBud Extract Monthly'!K837</f>
        <v>623.20000000000005</v>
      </c>
      <c r="M838" s="2">
        <f>'ZBud Extract Monthly'!L837</f>
        <v>18.899999999999999</v>
      </c>
      <c r="N838" s="2">
        <f>'ZBud Extract Monthly'!M837</f>
        <v>0</v>
      </c>
      <c r="O838" s="2">
        <f>'ZBud Extract Monthly'!V837</f>
        <v>3783.8</v>
      </c>
      <c r="P838" s="2">
        <f>'ZBud Extract Monthly'!D837</f>
        <v>2740.9</v>
      </c>
      <c r="Q838" s="2">
        <f>'ZBud Extract Monthly'!E837</f>
        <v>1060.0999999999999</v>
      </c>
      <c r="R838" s="2">
        <f>'ZBud Extract Monthly'!F837</f>
        <v>259.3</v>
      </c>
      <c r="S838" s="2">
        <f>'ZBud Extract Monthly'!G837</f>
        <v>4296.5</v>
      </c>
      <c r="T838" s="2">
        <f>'NRL Extract'!D837</f>
        <v>1.1100000000000003</v>
      </c>
      <c r="U838" s="2">
        <f>'ZBud Extract Monthly'!H837</f>
        <v>9518.5</v>
      </c>
      <c r="V838" s="2">
        <f>'ZBud Extract Monthly'!U837</f>
        <v>176.2</v>
      </c>
      <c r="W838" s="2">
        <f>'ZBud Extract Monthly'!O837</f>
        <v>277.52999999999997</v>
      </c>
      <c r="X838" s="2">
        <f>'ZBud Extract Monthly'!N837</f>
        <v>40.83</v>
      </c>
      <c r="Y838" s="2">
        <f>'Strm Hydr Analysis'!F841</f>
        <v>43347.510743801664</v>
      </c>
      <c r="Z838" s="2"/>
      <c r="AA838" s="2"/>
      <c r="AB838" s="2"/>
      <c r="AC838" s="2"/>
      <c r="AD838" s="2"/>
      <c r="AE838" s="2"/>
      <c r="AF838" s="2"/>
    </row>
    <row r="839" spans="2:32" x14ac:dyDescent="0.3">
      <c r="B839">
        <f t="shared" si="33"/>
        <v>2059</v>
      </c>
      <c r="C839">
        <f t="shared" si="34"/>
        <v>3</v>
      </c>
      <c r="D839">
        <f t="shared" si="35"/>
        <v>2059</v>
      </c>
      <c r="E839" s="2">
        <f>'Divs Extract'!D838+'ZBud Extract Monthly'!O838</f>
        <v>424.97845986984817</v>
      </c>
      <c r="F839" s="2">
        <f>'Strm Hydr Analysis'!D842</f>
        <v>385361.39504132234</v>
      </c>
      <c r="G839" s="2">
        <f>'Strm Hydr Analysis'!E842</f>
        <v>11762.79669421488</v>
      </c>
      <c r="H839" s="2"/>
      <c r="I839" s="2"/>
      <c r="J839" s="2"/>
      <c r="K839" s="2">
        <f>'ZBud Extract Monthly'!C838</f>
        <v>48918.9</v>
      </c>
      <c r="L839" s="2">
        <f>'ZBud Extract Monthly'!K838</f>
        <v>0</v>
      </c>
      <c r="M839" s="2">
        <f>'ZBud Extract Monthly'!L838</f>
        <v>22.5</v>
      </c>
      <c r="N839" s="2">
        <f>'ZBud Extract Monthly'!M838</f>
        <v>0</v>
      </c>
      <c r="O839" s="2">
        <f>'ZBud Extract Monthly'!V838</f>
        <v>5093.78</v>
      </c>
      <c r="P839" s="2">
        <f>'ZBud Extract Monthly'!D838</f>
        <v>2459.4</v>
      </c>
      <c r="Q839" s="2">
        <f>'ZBud Extract Monthly'!E838</f>
        <v>1022.8</v>
      </c>
      <c r="R839" s="2">
        <f>'ZBud Extract Monthly'!F838</f>
        <v>361</v>
      </c>
      <c r="S839" s="2">
        <f>'ZBud Extract Monthly'!G838</f>
        <v>4339</v>
      </c>
      <c r="T839" s="2">
        <f>'NRL Extract'!D838</f>
        <v>1.8520000000000001</v>
      </c>
      <c r="U839" s="2">
        <f>'ZBud Extract Monthly'!H838</f>
        <v>30336.199999999997</v>
      </c>
      <c r="V839" s="2">
        <f>'ZBud Extract Monthly'!U838</f>
        <v>2130.0500000000002</v>
      </c>
      <c r="W839" s="2">
        <f>'ZBud Extract Monthly'!O838</f>
        <v>307.27</v>
      </c>
      <c r="X839" s="2">
        <f>'ZBud Extract Monthly'!N838</f>
        <v>51.55</v>
      </c>
      <c r="Y839" s="2">
        <f>'Strm Hydr Analysis'!F842</f>
        <v>389433.2826446282</v>
      </c>
      <c r="Z839" s="2"/>
      <c r="AA839" s="2"/>
      <c r="AB839" s="2"/>
      <c r="AC839" s="2"/>
      <c r="AD839" s="2"/>
      <c r="AE839" s="2"/>
      <c r="AF839" s="2"/>
    </row>
    <row r="840" spans="2:32" x14ac:dyDescent="0.3">
      <c r="B840">
        <f t="shared" si="33"/>
        <v>2059</v>
      </c>
      <c r="C840">
        <f t="shared" si="34"/>
        <v>4</v>
      </c>
      <c r="D840">
        <f t="shared" si="35"/>
        <v>2059</v>
      </c>
      <c r="E840" s="2">
        <f>'Divs Extract'!D839+'ZBud Extract Monthly'!O839</f>
        <v>433.72701256144182</v>
      </c>
      <c r="F840" s="2">
        <f>'Strm Hydr Analysis'!D843</f>
        <v>78881.553719008225</v>
      </c>
      <c r="G840" s="2">
        <f>'Strm Hydr Analysis'!E843</f>
        <v>846.86280991735566</v>
      </c>
      <c r="H840" s="2"/>
      <c r="I840" s="2"/>
      <c r="J840" s="2"/>
      <c r="K840" s="2">
        <f>'ZBud Extract Monthly'!C839</f>
        <v>3369.1000000000004</v>
      </c>
      <c r="L840" s="2">
        <f>'ZBud Extract Monthly'!K839</f>
        <v>1632.1</v>
      </c>
      <c r="M840" s="2">
        <f>'ZBud Extract Monthly'!L839</f>
        <v>22.5</v>
      </c>
      <c r="N840" s="2">
        <f>'ZBud Extract Monthly'!M839</f>
        <v>0</v>
      </c>
      <c r="O840" s="2">
        <f>'ZBud Extract Monthly'!V839</f>
        <v>6439.15</v>
      </c>
      <c r="P840" s="2">
        <f>'ZBud Extract Monthly'!D839</f>
        <v>3794.8</v>
      </c>
      <c r="Q840" s="2">
        <f>'ZBud Extract Monthly'!E839</f>
        <v>1418.9</v>
      </c>
      <c r="R840" s="2">
        <f>'ZBud Extract Monthly'!F839</f>
        <v>656</v>
      </c>
      <c r="S840" s="2">
        <f>'ZBud Extract Monthly'!G839</f>
        <v>5518.5</v>
      </c>
      <c r="T840" s="2">
        <f>'NRL Extract'!D839</f>
        <v>1.8399999999999996</v>
      </c>
      <c r="U840" s="2">
        <f>'ZBud Extract Monthly'!H839</f>
        <v>3463.6000000000004</v>
      </c>
      <c r="V840" s="2">
        <f>'ZBud Extract Monthly'!U839</f>
        <v>77.81</v>
      </c>
      <c r="W840" s="2">
        <f>'ZBud Extract Monthly'!O839</f>
        <v>297.36</v>
      </c>
      <c r="X840" s="2">
        <f>'ZBud Extract Monthly'!N839</f>
        <v>73.88</v>
      </c>
      <c r="Y840" s="2">
        <f>'Strm Hydr Analysis'!F843</f>
        <v>81818.142148760337</v>
      </c>
      <c r="Z840" s="2"/>
      <c r="AA840" s="2"/>
      <c r="AB840" s="2"/>
      <c r="AC840" s="2"/>
      <c r="AD840" s="2"/>
      <c r="AE840" s="2"/>
      <c r="AF840" s="2"/>
    </row>
    <row r="841" spans="2:32" x14ac:dyDescent="0.3">
      <c r="B841">
        <f t="shared" si="33"/>
        <v>2059</v>
      </c>
      <c r="C841">
        <f t="shared" si="34"/>
        <v>5</v>
      </c>
      <c r="D841">
        <f t="shared" si="35"/>
        <v>2059</v>
      </c>
      <c r="E841" s="2">
        <f>'Divs Extract'!D840+'ZBud Extract Monthly'!O840</f>
        <v>497.11660356347431</v>
      </c>
      <c r="F841" s="2">
        <f>'Strm Hydr Analysis'!D844</f>
        <v>43412.846280991733</v>
      </c>
      <c r="G841" s="2">
        <f>'Strm Hydr Analysis'!E844</f>
        <v>1444.1057851239666</v>
      </c>
      <c r="H841" s="2"/>
      <c r="I841" s="2"/>
      <c r="J841" s="2"/>
      <c r="K841" s="2">
        <f>'ZBud Extract Monthly'!C840</f>
        <v>12773.5</v>
      </c>
      <c r="L841" s="2">
        <f>'ZBud Extract Monthly'!K840</f>
        <v>3701.3</v>
      </c>
      <c r="M841" s="2">
        <f>'ZBud Extract Monthly'!L840</f>
        <v>35</v>
      </c>
      <c r="N841" s="2">
        <f>'ZBud Extract Monthly'!M840</f>
        <v>0</v>
      </c>
      <c r="O841" s="2">
        <f>'ZBud Extract Monthly'!V840</f>
        <v>3863.19</v>
      </c>
      <c r="P841" s="2">
        <f>'ZBud Extract Monthly'!D840</f>
        <v>4637.3</v>
      </c>
      <c r="Q841" s="2">
        <f>'ZBud Extract Monthly'!E840</f>
        <v>1148.7</v>
      </c>
      <c r="R841" s="2">
        <f>'ZBud Extract Monthly'!F840</f>
        <v>668</v>
      </c>
      <c r="S841" s="2">
        <f>'ZBud Extract Monthly'!G840</f>
        <v>3466.2</v>
      </c>
      <c r="T841" s="2">
        <f>'NRL Extract'!D840</f>
        <v>3.6099999999999994</v>
      </c>
      <c r="U841" s="2">
        <f>'ZBud Extract Monthly'!H840</f>
        <v>2320</v>
      </c>
      <c r="V841" s="2">
        <f>'ZBud Extract Monthly'!U840</f>
        <v>74.95</v>
      </c>
      <c r="W841" s="2">
        <f>'ZBud Extract Monthly'!O840</f>
        <v>307.27</v>
      </c>
      <c r="X841" s="2">
        <f>'ZBud Extract Monthly'!N840</f>
        <v>133.41</v>
      </c>
      <c r="Y841" s="2">
        <f>'Strm Hydr Analysis'!F844</f>
        <v>45618.307438016513</v>
      </c>
      <c r="Z841" s="2"/>
      <c r="AA841" s="2"/>
      <c r="AB841" s="2"/>
      <c r="AC841" s="2"/>
      <c r="AD841" s="2"/>
      <c r="AE841" s="2"/>
      <c r="AF841" s="2"/>
    </row>
    <row r="842" spans="2:32" x14ac:dyDescent="0.3">
      <c r="B842">
        <f t="shared" si="33"/>
        <v>2059</v>
      </c>
      <c r="C842">
        <f t="shared" si="34"/>
        <v>6</v>
      </c>
      <c r="D842">
        <f t="shared" si="35"/>
        <v>2059</v>
      </c>
      <c r="E842" s="2">
        <f>'Divs Extract'!D841+'ZBud Extract Monthly'!O841</f>
        <v>524.81245370370368</v>
      </c>
      <c r="F842" s="2">
        <f>'Strm Hydr Analysis'!D845</f>
        <v>58825.447933884294</v>
      </c>
      <c r="G842" s="2">
        <f>'Strm Hydr Analysis'!E845</f>
        <v>1369.1107438016531</v>
      </c>
      <c r="H842" s="2"/>
      <c r="I842" s="2"/>
      <c r="J842" s="2"/>
      <c r="K842" s="2">
        <f>'ZBud Extract Monthly'!C841</f>
        <v>10959.5</v>
      </c>
      <c r="L842" s="2">
        <f>'ZBud Extract Monthly'!K841</f>
        <v>5193.8999999999996</v>
      </c>
      <c r="M842" s="2">
        <f>'ZBud Extract Monthly'!L841</f>
        <v>44</v>
      </c>
      <c r="N842" s="2">
        <f>'ZBud Extract Monthly'!M841</f>
        <v>941.4</v>
      </c>
      <c r="O842" s="2">
        <f>'ZBud Extract Monthly'!V841</f>
        <v>3103.54</v>
      </c>
      <c r="P842" s="2">
        <f>'ZBud Extract Monthly'!D841</f>
        <v>5702.7</v>
      </c>
      <c r="Q842" s="2">
        <f>'ZBud Extract Monthly'!E841</f>
        <v>1404.1</v>
      </c>
      <c r="R842" s="2">
        <f>'ZBud Extract Monthly'!F841</f>
        <v>565.4</v>
      </c>
      <c r="S842" s="2">
        <f>'ZBud Extract Monthly'!G841</f>
        <v>3921.2</v>
      </c>
      <c r="T842" s="2">
        <f>'NRL Extract'!D841</f>
        <v>4.3419999999999987</v>
      </c>
      <c r="U842" s="2">
        <f>'ZBud Extract Monthly'!H841</f>
        <v>3231.2</v>
      </c>
      <c r="V842" s="2">
        <f>'ZBud Extract Monthly'!U841</f>
        <v>188.67</v>
      </c>
      <c r="W842" s="2">
        <f>'ZBud Extract Monthly'!O841</f>
        <v>297.36</v>
      </c>
      <c r="X842" s="2">
        <f>'ZBud Extract Monthly'!N841</f>
        <v>155.52000000000001</v>
      </c>
      <c r="Y842" s="2">
        <f>'Strm Hydr Analysis'!F845</f>
        <v>60916.700826446278</v>
      </c>
      <c r="Z842" s="2"/>
      <c r="AA842" s="2"/>
      <c r="AB842" s="2"/>
      <c r="AC842" s="2"/>
      <c r="AD842" s="2"/>
      <c r="AE842" s="2"/>
      <c r="AF842" s="2"/>
    </row>
    <row r="843" spans="2:32" x14ac:dyDescent="0.3">
      <c r="B843">
        <f t="shared" si="33"/>
        <v>2059</v>
      </c>
      <c r="C843">
        <f t="shared" si="34"/>
        <v>7</v>
      </c>
      <c r="D843">
        <f t="shared" si="35"/>
        <v>2059</v>
      </c>
      <c r="E843" s="2">
        <f>'Divs Extract'!D842+'ZBud Extract Monthly'!O842</f>
        <v>577.46763840495532</v>
      </c>
      <c r="F843" s="2">
        <f>'Strm Hydr Analysis'!D846</f>
        <v>43611.014876033078</v>
      </c>
      <c r="G843" s="2">
        <f>'Strm Hydr Analysis'!E846</f>
        <v>856.52231404958707</v>
      </c>
      <c r="H843" s="2"/>
      <c r="I843" s="2"/>
      <c r="J843" s="2"/>
      <c r="K843" s="2">
        <f>'ZBud Extract Monthly'!C842</f>
        <v>0</v>
      </c>
      <c r="L843" s="2">
        <f>'ZBud Extract Monthly'!K842</f>
        <v>6012.6</v>
      </c>
      <c r="M843" s="2">
        <f>'ZBud Extract Monthly'!L842</f>
        <v>62.9</v>
      </c>
      <c r="N843" s="2">
        <f>'ZBud Extract Monthly'!M842</f>
        <v>575.70000000000005</v>
      </c>
      <c r="O843" s="2">
        <f>'ZBud Extract Monthly'!V842</f>
        <v>3874.04</v>
      </c>
      <c r="P843" s="2">
        <f>'ZBud Extract Monthly'!D842</f>
        <v>5684.7</v>
      </c>
      <c r="Q843" s="2">
        <f>'ZBud Extract Monthly'!E842</f>
        <v>992.7</v>
      </c>
      <c r="R843" s="2">
        <f>'ZBud Extract Monthly'!F842</f>
        <v>602.70000000000005</v>
      </c>
      <c r="S843" s="2">
        <f>'ZBud Extract Monthly'!G842</f>
        <v>2470</v>
      </c>
      <c r="T843" s="2">
        <f>'NRL Extract'!D842</f>
        <v>5.1890000000000001</v>
      </c>
      <c r="U843" s="2">
        <f>'ZBud Extract Monthly'!H842</f>
        <v>1959.3000000000002</v>
      </c>
      <c r="V843" s="2">
        <f>'ZBud Extract Monthly'!U842</f>
        <v>77.010000000000005</v>
      </c>
      <c r="W843" s="2">
        <f>'ZBud Extract Monthly'!O842</f>
        <v>307.27</v>
      </c>
      <c r="X843" s="2">
        <f>'ZBud Extract Monthly'!N842</f>
        <v>181.39</v>
      </c>
      <c r="Y843" s="2">
        <f>'Strm Hydr Analysis'!F846</f>
        <v>45114.862809917358</v>
      </c>
      <c r="Z843" s="2"/>
      <c r="AA843" s="2"/>
      <c r="AB843" s="2"/>
      <c r="AC843" s="2"/>
      <c r="AD843" s="2"/>
      <c r="AE843" s="2"/>
      <c r="AF843" s="2"/>
    </row>
    <row r="844" spans="2:32" x14ac:dyDescent="0.3">
      <c r="B844">
        <f t="shared" si="33"/>
        <v>2059</v>
      </c>
      <c r="C844">
        <f t="shared" si="34"/>
        <v>8</v>
      </c>
      <c r="D844">
        <f t="shared" si="35"/>
        <v>2059</v>
      </c>
      <c r="E844" s="2">
        <f>'Divs Extract'!D843+'ZBud Extract Monthly'!O843</f>
        <v>585.9750112497444</v>
      </c>
      <c r="F844" s="2">
        <f>'Strm Hydr Analysis'!D847</f>
        <v>43260.198347107449</v>
      </c>
      <c r="G844" s="2">
        <f>'Strm Hydr Analysis'!E847</f>
        <v>856.52231404958707</v>
      </c>
      <c r="H844" s="2"/>
      <c r="I844" s="2"/>
      <c r="J844" s="2"/>
      <c r="K844" s="2">
        <f>'ZBud Extract Monthly'!C843</f>
        <v>0</v>
      </c>
      <c r="L844" s="2">
        <f>'ZBud Extract Monthly'!K843</f>
        <v>4872</v>
      </c>
      <c r="M844" s="2">
        <f>'ZBud Extract Monthly'!L843</f>
        <v>78.2</v>
      </c>
      <c r="N844" s="2">
        <f>'ZBud Extract Monthly'!M843</f>
        <v>0</v>
      </c>
      <c r="O844" s="2">
        <f>'ZBud Extract Monthly'!V843</f>
        <v>2125.4699999999998</v>
      </c>
      <c r="P844" s="2">
        <f>'ZBud Extract Monthly'!D843</f>
        <v>4648.6000000000004</v>
      </c>
      <c r="Q844" s="2">
        <f>'ZBud Extract Monthly'!E843</f>
        <v>476.7</v>
      </c>
      <c r="R844" s="2">
        <f>'ZBud Extract Monthly'!F843</f>
        <v>493.9</v>
      </c>
      <c r="S844" s="2">
        <f>'ZBud Extract Monthly'!G843</f>
        <v>1261.5</v>
      </c>
      <c r="T844" s="2">
        <f>'NRL Extract'!D843</f>
        <v>4.9120000000000008</v>
      </c>
      <c r="U844" s="2">
        <f>'ZBud Extract Monthly'!H843</f>
        <v>1384.8</v>
      </c>
      <c r="V844" s="2">
        <f>'ZBud Extract Monthly'!U843</f>
        <v>182.75</v>
      </c>
      <c r="W844" s="2">
        <f>'ZBud Extract Monthly'!O843</f>
        <v>307.27</v>
      </c>
      <c r="X844" s="2">
        <f>'ZBud Extract Monthly'!N843</f>
        <v>164.65</v>
      </c>
      <c r="Y844" s="2">
        <f>'Strm Hydr Analysis'!F847</f>
        <v>44576.509090909101</v>
      </c>
      <c r="Z844" s="2"/>
      <c r="AA844" s="2"/>
      <c r="AB844" s="2"/>
      <c r="AC844" s="2"/>
      <c r="AD844" s="2"/>
      <c r="AE844" s="2"/>
      <c r="AF844" s="2"/>
    </row>
    <row r="845" spans="2:32" x14ac:dyDescent="0.3">
      <c r="B845">
        <f t="shared" si="33"/>
        <v>2059</v>
      </c>
      <c r="C845">
        <f t="shared" si="34"/>
        <v>9</v>
      </c>
      <c r="D845">
        <f t="shared" si="35"/>
        <v>2059</v>
      </c>
      <c r="E845" s="2">
        <f>'Divs Extract'!D844+'ZBud Extract Monthly'!O844</f>
        <v>531.52472268507506</v>
      </c>
      <c r="F845" s="2">
        <f>'Strm Hydr Analysis'!D848</f>
        <v>42497.216528925601</v>
      </c>
      <c r="G845" s="2">
        <f>'Strm Hydr Analysis'!E848</f>
        <v>828.89256198347141</v>
      </c>
      <c r="H845" s="2"/>
      <c r="I845" s="2"/>
      <c r="J845" s="2"/>
      <c r="K845" s="2">
        <f>'ZBud Extract Monthly'!C844</f>
        <v>54.8</v>
      </c>
      <c r="L845" s="2">
        <f>'ZBud Extract Monthly'!K844</f>
        <v>2912.4</v>
      </c>
      <c r="M845" s="2">
        <f>'ZBud Extract Monthly'!L844</f>
        <v>62.9</v>
      </c>
      <c r="N845" s="2">
        <f>'ZBud Extract Monthly'!M844</f>
        <v>1306.4000000000001</v>
      </c>
      <c r="O845" s="2">
        <f>'ZBud Extract Monthly'!V844</f>
        <v>1646.2</v>
      </c>
      <c r="P845" s="2">
        <f>'ZBud Extract Monthly'!D844</f>
        <v>2947.3</v>
      </c>
      <c r="Q845" s="2">
        <f>'ZBud Extract Monthly'!E844</f>
        <v>303.10000000000002</v>
      </c>
      <c r="R845" s="2">
        <f>'ZBud Extract Monthly'!F844</f>
        <v>312.39999999999998</v>
      </c>
      <c r="S845" s="2">
        <f>'ZBud Extract Monthly'!G844</f>
        <v>599.4</v>
      </c>
      <c r="T845" s="2">
        <f>'NRL Extract'!D844</f>
        <v>4.2219999999999986</v>
      </c>
      <c r="U845" s="2">
        <f>'ZBud Extract Monthly'!H844</f>
        <v>1097.1000000000001</v>
      </c>
      <c r="V845" s="2">
        <f>'ZBud Extract Monthly'!U844</f>
        <v>277.97000000000003</v>
      </c>
      <c r="W845" s="2">
        <f>'ZBud Extract Monthly'!O844</f>
        <v>297.36</v>
      </c>
      <c r="X845" s="2">
        <f>'ZBud Extract Monthly'!N844</f>
        <v>131.91</v>
      </c>
      <c r="Y845" s="2">
        <f>'Strm Hydr Analysis'!F848</f>
        <v>43697.732231404945</v>
      </c>
      <c r="Z845" s="2"/>
      <c r="AA845" s="2"/>
      <c r="AB845" s="2"/>
      <c r="AC845" s="2"/>
      <c r="AD845" s="2"/>
      <c r="AE845" s="2"/>
      <c r="AF845" s="2"/>
    </row>
    <row r="846" spans="2:32" x14ac:dyDescent="0.3">
      <c r="B846">
        <f t="shared" si="33"/>
        <v>2059</v>
      </c>
      <c r="C846">
        <f t="shared" si="34"/>
        <v>10</v>
      </c>
      <c r="D846">
        <f t="shared" si="35"/>
        <v>2060</v>
      </c>
      <c r="E846" s="2">
        <f>'Divs Extract'!D845+'ZBud Extract Monthly'!O845</f>
        <v>480.29420406597626</v>
      </c>
      <c r="F846" s="2">
        <f>'Strm Hydr Analysis'!D849</f>
        <v>45929.811570247934</v>
      </c>
      <c r="G846" s="2">
        <f>'Strm Hydr Analysis'!E849</f>
        <v>3667.3983471074403</v>
      </c>
      <c r="H846" s="2"/>
      <c r="I846" s="2"/>
      <c r="J846" s="2"/>
      <c r="K846" s="2">
        <f>'ZBud Extract Monthly'!C845</f>
        <v>13348</v>
      </c>
      <c r="L846" s="2">
        <f>'ZBud Extract Monthly'!K845</f>
        <v>1470.6</v>
      </c>
      <c r="M846" s="2">
        <f>'ZBud Extract Monthly'!L845</f>
        <v>44</v>
      </c>
      <c r="N846" s="2">
        <f>'ZBud Extract Monthly'!M845</f>
        <v>900.2</v>
      </c>
      <c r="O846" s="2">
        <f>'ZBud Extract Monthly'!V845</f>
        <v>3290.36</v>
      </c>
      <c r="P846" s="2">
        <f>'ZBud Extract Monthly'!D845</f>
        <v>2201.5</v>
      </c>
      <c r="Q846" s="2">
        <f>'ZBud Extract Monthly'!E845</f>
        <v>813.9</v>
      </c>
      <c r="R846" s="2">
        <f>'ZBud Extract Monthly'!F845</f>
        <v>254.1</v>
      </c>
      <c r="S846" s="2">
        <f>'ZBud Extract Monthly'!G845</f>
        <v>2823.9</v>
      </c>
      <c r="T846" s="2">
        <f>'NRL Extract'!D845</f>
        <v>2.6209999999999991</v>
      </c>
      <c r="U846" s="2">
        <f>'ZBud Extract Monthly'!H845</f>
        <v>3318.7</v>
      </c>
      <c r="V846" s="2">
        <f>'ZBud Extract Monthly'!U845</f>
        <v>162.11000000000001</v>
      </c>
      <c r="W846" s="2">
        <f>'ZBud Extract Monthly'!O845</f>
        <v>307.27</v>
      </c>
      <c r="X846" s="2">
        <f>'ZBud Extract Monthly'!N845</f>
        <v>89.14</v>
      </c>
      <c r="Y846" s="2">
        <f>'Strm Hydr Analysis'!F849</f>
        <v>47977.190082644629</v>
      </c>
      <c r="Z846" s="2"/>
      <c r="AA846" s="2"/>
      <c r="AB846" s="2"/>
      <c r="AC846" s="2"/>
      <c r="AD846" s="2"/>
      <c r="AE846" s="2"/>
      <c r="AF846" s="2"/>
    </row>
    <row r="847" spans="2:32" x14ac:dyDescent="0.3">
      <c r="B847">
        <f t="shared" si="33"/>
        <v>2059</v>
      </c>
      <c r="C847">
        <f t="shared" si="34"/>
        <v>11</v>
      </c>
      <c r="D847">
        <f t="shared" si="35"/>
        <v>2060</v>
      </c>
      <c r="E847" s="2">
        <f>'Divs Extract'!D846+'ZBud Extract Monthly'!O846</f>
        <v>400.08329749103945</v>
      </c>
      <c r="F847" s="2">
        <f>'Strm Hydr Analysis'!D850</f>
        <v>44371.993388429764</v>
      </c>
      <c r="G847" s="2">
        <f>'Strm Hydr Analysis'!E850</f>
        <v>1299.7685950413215</v>
      </c>
      <c r="H847" s="2"/>
      <c r="I847" s="2"/>
      <c r="J847" s="2"/>
      <c r="K847" s="2">
        <f>'ZBud Extract Monthly'!C846</f>
        <v>7313.5</v>
      </c>
      <c r="L847" s="2">
        <f>'ZBud Extract Monthly'!K846</f>
        <v>591.79999999999995</v>
      </c>
      <c r="M847" s="2">
        <f>'ZBud Extract Monthly'!L846</f>
        <v>27.9</v>
      </c>
      <c r="N847" s="2">
        <f>'ZBud Extract Monthly'!M846</f>
        <v>823.8</v>
      </c>
      <c r="O847" s="2">
        <f>'ZBud Extract Monthly'!V846</f>
        <v>2773.03</v>
      </c>
      <c r="P847" s="2">
        <f>'ZBud Extract Monthly'!D846</f>
        <v>1636.7</v>
      </c>
      <c r="Q847" s="2">
        <f>'ZBud Extract Monthly'!E846</f>
        <v>703.2</v>
      </c>
      <c r="R847" s="2">
        <f>'ZBud Extract Monthly'!F846</f>
        <v>166.1</v>
      </c>
      <c r="S847" s="2">
        <f>'ZBud Extract Monthly'!G846</f>
        <v>2396.9</v>
      </c>
      <c r="T847" s="2">
        <f>'NRL Extract'!D846</f>
        <v>1.9629999999999996</v>
      </c>
      <c r="U847" s="2">
        <f>'ZBud Extract Monthly'!H846</f>
        <v>1747.1999999999998</v>
      </c>
      <c r="V847" s="2">
        <f>'ZBud Extract Monthly'!U846</f>
        <v>98.35</v>
      </c>
      <c r="W847" s="2">
        <f>'ZBud Extract Monthly'!O846</f>
        <v>297.36</v>
      </c>
      <c r="X847" s="2">
        <f>'ZBud Extract Monthly'!N846</f>
        <v>55.18</v>
      </c>
      <c r="Y847" s="2">
        <f>'Strm Hydr Analysis'!F850</f>
        <v>45898.790082644642</v>
      </c>
      <c r="Z847" s="2"/>
      <c r="AA847" s="2"/>
      <c r="AB847" s="2"/>
      <c r="AC847" s="2"/>
      <c r="AD847" s="2"/>
      <c r="AE847" s="2"/>
      <c r="AF847" s="2"/>
    </row>
    <row r="848" spans="2:32" x14ac:dyDescent="0.3">
      <c r="B848">
        <f t="shared" si="33"/>
        <v>2059</v>
      </c>
      <c r="C848">
        <f t="shared" si="34"/>
        <v>12</v>
      </c>
      <c r="D848">
        <f t="shared" si="35"/>
        <v>2060</v>
      </c>
      <c r="E848" s="2">
        <f>'Divs Extract'!D847+'ZBud Extract Monthly'!O847</f>
        <v>395.19101042502007</v>
      </c>
      <c r="F848" s="2">
        <f>'Strm Hydr Analysis'!D851</f>
        <v>45537.381818181821</v>
      </c>
      <c r="G848" s="2">
        <f>'Strm Hydr Analysis'!E851</f>
        <v>856.52231404958707</v>
      </c>
      <c r="H848" s="2"/>
      <c r="I848" s="2"/>
      <c r="J848" s="2"/>
      <c r="K848" s="2">
        <f>'ZBud Extract Monthly'!C847</f>
        <v>1101.5999999999999</v>
      </c>
      <c r="L848" s="2">
        <f>'ZBud Extract Monthly'!K847</f>
        <v>2786.1</v>
      </c>
      <c r="M848" s="2">
        <f>'ZBud Extract Monthly'!L847</f>
        <v>23.4</v>
      </c>
      <c r="N848" s="2">
        <f>'ZBud Extract Monthly'!M847</f>
        <v>975.6</v>
      </c>
      <c r="O848" s="2">
        <f>'ZBud Extract Monthly'!V847</f>
        <v>2285.79</v>
      </c>
      <c r="P848" s="2">
        <f>'ZBud Extract Monthly'!D847</f>
        <v>2289.8000000000002</v>
      </c>
      <c r="Q848" s="2">
        <f>'ZBud Extract Monthly'!E847</f>
        <v>707.3</v>
      </c>
      <c r="R848" s="2">
        <f>'ZBud Extract Monthly'!F847</f>
        <v>244.5</v>
      </c>
      <c r="S848" s="2">
        <f>'ZBud Extract Monthly'!G847</f>
        <v>2559.4</v>
      </c>
      <c r="T848" s="2">
        <f>'NRL Extract'!D847</f>
        <v>1.2530000000000003</v>
      </c>
      <c r="U848" s="2">
        <f>'ZBud Extract Monthly'!H847</f>
        <v>1716.4</v>
      </c>
      <c r="V848" s="2">
        <f>'ZBud Extract Monthly'!U847</f>
        <v>299.8</v>
      </c>
      <c r="W848" s="2">
        <f>'ZBud Extract Monthly'!O847</f>
        <v>307.27</v>
      </c>
      <c r="X848" s="2">
        <f>'ZBud Extract Monthly'!N847</f>
        <v>52.1</v>
      </c>
      <c r="Y848" s="2">
        <f>'Strm Hydr Analysis'!F851</f>
        <v>46710.029752066104</v>
      </c>
      <c r="Z848" s="2"/>
      <c r="AA848" s="2"/>
      <c r="AB848" s="2"/>
      <c r="AC848" s="2"/>
      <c r="AD848" s="2"/>
      <c r="AE848" s="2"/>
      <c r="AF848" s="2"/>
    </row>
    <row r="849" spans="2:32" x14ac:dyDescent="0.3">
      <c r="B849">
        <f t="shared" si="33"/>
        <v>2060</v>
      </c>
      <c r="C849">
        <f t="shared" si="34"/>
        <v>1</v>
      </c>
      <c r="D849">
        <f t="shared" si="35"/>
        <v>2060</v>
      </c>
      <c r="E849" s="2">
        <f>'Divs Extract'!D848+'ZBud Extract Monthly'!O848</f>
        <v>395.3124242424243</v>
      </c>
      <c r="F849" s="2">
        <f>'Strm Hydr Analysis'!D852</f>
        <v>44827.973553718992</v>
      </c>
      <c r="G849" s="2">
        <f>'Strm Hydr Analysis'!E852</f>
        <v>8341.2892561983517</v>
      </c>
      <c r="H849" s="2"/>
      <c r="I849" s="2"/>
      <c r="J849" s="2"/>
      <c r="K849" s="2">
        <f>'ZBud Extract Monthly'!C848</f>
        <v>24391.7</v>
      </c>
      <c r="L849" s="2">
        <f>'ZBud Extract Monthly'!K848</f>
        <v>2348.6</v>
      </c>
      <c r="M849" s="2">
        <f>'ZBud Extract Monthly'!L848</f>
        <v>18.899999999999999</v>
      </c>
      <c r="N849" s="2">
        <f>'ZBud Extract Monthly'!M848</f>
        <v>872.9</v>
      </c>
      <c r="O849" s="2">
        <f>'ZBud Extract Monthly'!V848</f>
        <v>2994.74</v>
      </c>
      <c r="P849" s="2">
        <f>'ZBud Extract Monthly'!D848</f>
        <v>1938.1</v>
      </c>
      <c r="Q849" s="2">
        <f>'ZBud Extract Monthly'!E848</f>
        <v>494.6</v>
      </c>
      <c r="R849" s="2">
        <f>'ZBud Extract Monthly'!F848</f>
        <v>208.7</v>
      </c>
      <c r="S849" s="2">
        <f>'ZBud Extract Monthly'!G848</f>
        <v>1963</v>
      </c>
      <c r="T849" s="2">
        <f>'NRL Extract'!D848</f>
        <v>1.5919999999999996</v>
      </c>
      <c r="U849" s="2">
        <f>'ZBud Extract Monthly'!H848</f>
        <v>6885.6</v>
      </c>
      <c r="V849" s="2">
        <f>'ZBud Extract Monthly'!U848</f>
        <v>195.73</v>
      </c>
      <c r="W849" s="2">
        <f>'ZBud Extract Monthly'!O848</f>
        <v>307.27</v>
      </c>
      <c r="X849" s="2">
        <f>'ZBud Extract Monthly'!N848</f>
        <v>46.19</v>
      </c>
      <c r="Y849" s="2">
        <f>'Strm Hydr Analysis'!F852</f>
        <v>48190.53223140497</v>
      </c>
      <c r="Z849" s="2"/>
      <c r="AA849" s="2"/>
      <c r="AB849" s="2"/>
      <c r="AC849" s="2"/>
      <c r="AD849" s="2"/>
      <c r="AE849" s="2"/>
      <c r="AF849" s="2"/>
    </row>
    <row r="850" spans="2:32" x14ac:dyDescent="0.3">
      <c r="B850">
        <f t="shared" si="33"/>
        <v>2060</v>
      </c>
      <c r="C850">
        <f t="shared" si="34"/>
        <v>2</v>
      </c>
      <c r="D850">
        <f t="shared" si="35"/>
        <v>2060</v>
      </c>
      <c r="E850" s="2">
        <f>'Divs Extract'!D849+'ZBud Extract Monthly'!O849</f>
        <v>365.25665499124341</v>
      </c>
      <c r="F850" s="2">
        <f>'Strm Hydr Analysis'!D853</f>
        <v>39155.781818181807</v>
      </c>
      <c r="G850" s="2">
        <f>'Strm Hydr Analysis'!E853</f>
        <v>1706.6380165289243</v>
      </c>
      <c r="H850" s="2"/>
      <c r="I850" s="2"/>
      <c r="J850" s="2"/>
      <c r="K850" s="2">
        <f>'ZBud Extract Monthly'!C849</f>
        <v>6575.1</v>
      </c>
      <c r="L850" s="2">
        <f>'ZBud Extract Monthly'!K849</f>
        <v>908.8</v>
      </c>
      <c r="M850" s="2">
        <f>'ZBud Extract Monthly'!L849</f>
        <v>18.899999999999999</v>
      </c>
      <c r="N850" s="2">
        <f>'ZBud Extract Monthly'!M849</f>
        <v>0</v>
      </c>
      <c r="O850" s="2">
        <f>'ZBud Extract Monthly'!V849</f>
        <v>2710.83</v>
      </c>
      <c r="P850" s="2">
        <f>'ZBud Extract Monthly'!D849</f>
        <v>3059.2999999999997</v>
      </c>
      <c r="Q850" s="2">
        <f>'ZBud Extract Monthly'!E849</f>
        <v>1259.7</v>
      </c>
      <c r="R850" s="2">
        <f>'ZBud Extract Monthly'!F849</f>
        <v>312.89999999999998</v>
      </c>
      <c r="S850" s="2">
        <f>'ZBud Extract Monthly'!G849</f>
        <v>5005.6000000000004</v>
      </c>
      <c r="T850" s="2">
        <f>'NRL Extract'!D849</f>
        <v>1.1480000000000004</v>
      </c>
      <c r="U850" s="2">
        <f>'ZBud Extract Monthly'!H849</f>
        <v>2988.5</v>
      </c>
      <c r="V850" s="2">
        <f>'ZBud Extract Monthly'!U849</f>
        <v>90.13</v>
      </c>
      <c r="W850" s="2">
        <f>'ZBud Extract Monthly'!O849</f>
        <v>287.45</v>
      </c>
      <c r="X850" s="2">
        <f>'ZBud Extract Monthly'!N849</f>
        <v>41.53</v>
      </c>
      <c r="Y850" s="2">
        <f>'Strm Hydr Analysis'!F853</f>
        <v>40797.361983471077</v>
      </c>
      <c r="Z850" s="2"/>
      <c r="AA850" s="2"/>
      <c r="AB850" s="2"/>
      <c r="AC850" s="2"/>
      <c r="AD850" s="2"/>
      <c r="AE850" s="2"/>
      <c r="AF850" s="2"/>
    </row>
    <row r="851" spans="2:32" x14ac:dyDescent="0.3">
      <c r="B851">
        <f t="shared" si="33"/>
        <v>2060</v>
      </c>
      <c r="C851">
        <f t="shared" si="34"/>
        <v>3</v>
      </c>
      <c r="D851">
        <f t="shared" si="35"/>
        <v>2060</v>
      </c>
      <c r="E851" s="2">
        <f>'Divs Extract'!D850+'ZBud Extract Monthly'!O850</f>
        <v>424.97845986984817</v>
      </c>
      <c r="F851" s="2">
        <f>'Strm Hydr Analysis'!D854</f>
        <v>41950.274380165298</v>
      </c>
      <c r="G851" s="2">
        <f>'Strm Hydr Analysis'!E854</f>
        <v>13910.241322314056</v>
      </c>
      <c r="H851" s="2"/>
      <c r="I851" s="2"/>
      <c r="J851" s="2"/>
      <c r="K851" s="2">
        <f>'ZBud Extract Monthly'!C850</f>
        <v>40717.600000000006</v>
      </c>
      <c r="L851" s="2">
        <f>'ZBud Extract Monthly'!K850</f>
        <v>760.6</v>
      </c>
      <c r="M851" s="2">
        <f>'ZBud Extract Monthly'!L850</f>
        <v>22.5</v>
      </c>
      <c r="N851" s="2">
        <f>'ZBud Extract Monthly'!M850</f>
        <v>0</v>
      </c>
      <c r="O851" s="2">
        <f>'ZBud Extract Monthly'!V850</f>
        <v>3880.01</v>
      </c>
      <c r="P851" s="2">
        <f>'ZBud Extract Monthly'!D850</f>
        <v>2679.4</v>
      </c>
      <c r="Q851" s="2">
        <f>'ZBud Extract Monthly'!E850</f>
        <v>986.2</v>
      </c>
      <c r="R851" s="2">
        <f>'ZBud Extract Monthly'!F850</f>
        <v>409.4</v>
      </c>
      <c r="S851" s="2">
        <f>'ZBud Extract Monthly'!G850</f>
        <v>4389.8</v>
      </c>
      <c r="T851" s="2">
        <f>'NRL Extract'!D850</f>
        <v>1.8520000000000001</v>
      </c>
      <c r="U851" s="2">
        <f>'ZBud Extract Monthly'!H850</f>
        <v>14531.4</v>
      </c>
      <c r="V851" s="2">
        <f>'ZBud Extract Monthly'!U850</f>
        <v>232.12</v>
      </c>
      <c r="W851" s="2">
        <f>'ZBud Extract Monthly'!O850</f>
        <v>307.27</v>
      </c>
      <c r="X851" s="2">
        <f>'ZBud Extract Monthly'!N850</f>
        <v>51.55</v>
      </c>
      <c r="Y851" s="2">
        <f>'Strm Hydr Analysis'!F854</f>
        <v>46367.920661157026</v>
      </c>
      <c r="Z851" s="2"/>
      <c r="AA851" s="2"/>
      <c r="AB851" s="2"/>
      <c r="AC851" s="2"/>
      <c r="AD851" s="2"/>
      <c r="AE851" s="2"/>
      <c r="AF851" s="2"/>
    </row>
    <row r="852" spans="2:32" x14ac:dyDescent="0.3">
      <c r="B852">
        <f t="shared" si="33"/>
        <v>2060</v>
      </c>
      <c r="C852">
        <f t="shared" si="34"/>
        <v>4</v>
      </c>
      <c r="D852">
        <f t="shared" si="35"/>
        <v>2060</v>
      </c>
      <c r="E852" s="2">
        <f>'Divs Extract'!D851+'ZBud Extract Monthly'!O851</f>
        <v>432.32013107591479</v>
      </c>
      <c r="F852" s="2">
        <f>'Strm Hydr Analysis'!D855</f>
        <v>40967.285950413243</v>
      </c>
      <c r="G852" s="2">
        <f>'Strm Hydr Analysis'!E855</f>
        <v>6407.2462809917297</v>
      </c>
      <c r="H852" s="2"/>
      <c r="I852" s="2"/>
      <c r="J852" s="2"/>
      <c r="K852" s="2">
        <f>'ZBud Extract Monthly'!C851</f>
        <v>16759.5</v>
      </c>
      <c r="L852" s="2">
        <f>'ZBud Extract Monthly'!K851</f>
        <v>590.90000000000009</v>
      </c>
      <c r="M852" s="2">
        <f>'ZBud Extract Monthly'!L851</f>
        <v>22.5</v>
      </c>
      <c r="N852" s="2">
        <f>'ZBud Extract Monthly'!M851</f>
        <v>0</v>
      </c>
      <c r="O852" s="2">
        <f>'ZBud Extract Monthly'!V851</f>
        <v>4277.07</v>
      </c>
      <c r="P852" s="2">
        <f>'ZBud Extract Monthly'!D851</f>
        <v>3461.1000000000004</v>
      </c>
      <c r="Q852" s="2">
        <f>'ZBud Extract Monthly'!E851</f>
        <v>1490.7</v>
      </c>
      <c r="R852" s="2">
        <f>'ZBud Extract Monthly'!F851</f>
        <v>588.29999999999995</v>
      </c>
      <c r="S852" s="2">
        <f>'ZBud Extract Monthly'!G851</f>
        <v>5350.6</v>
      </c>
      <c r="T852" s="2">
        <f>'NRL Extract'!D851</f>
        <v>1.8399999999999996</v>
      </c>
      <c r="U852" s="2">
        <f>'ZBud Extract Monthly'!H851</f>
        <v>10198.1</v>
      </c>
      <c r="V852" s="2">
        <f>'ZBud Extract Monthly'!U851</f>
        <v>134.24</v>
      </c>
      <c r="W852" s="2">
        <f>'ZBud Extract Monthly'!O851</f>
        <v>297.36</v>
      </c>
      <c r="X852" s="2">
        <f>'ZBud Extract Monthly'!N851</f>
        <v>73.88</v>
      </c>
      <c r="Y852" s="2">
        <f>'Strm Hydr Analysis'!F855</f>
        <v>43701.659504132229</v>
      </c>
      <c r="Z852" s="2"/>
      <c r="AA852" s="2"/>
      <c r="AB852" s="2"/>
      <c r="AC852" s="2"/>
      <c r="AD852" s="2"/>
      <c r="AE852" s="2"/>
      <c r="AF852" s="2"/>
    </row>
    <row r="853" spans="2:32" x14ac:dyDescent="0.3">
      <c r="B853">
        <f t="shared" si="33"/>
        <v>2060</v>
      </c>
      <c r="C853">
        <f t="shared" si="34"/>
        <v>5</v>
      </c>
      <c r="D853">
        <f t="shared" si="35"/>
        <v>2060</v>
      </c>
      <c r="E853" s="2">
        <f>'Divs Extract'!D852+'ZBud Extract Monthly'!O852</f>
        <v>505.05619153674826</v>
      </c>
      <c r="F853" s="2">
        <f>'Strm Hydr Analysis'!D856</f>
        <v>42200.033057851258</v>
      </c>
      <c r="G853" s="2">
        <f>'Strm Hydr Analysis'!E856</f>
        <v>856.52231404958707</v>
      </c>
      <c r="H853" s="2"/>
      <c r="I853" s="2"/>
      <c r="J853" s="2"/>
      <c r="K853" s="2">
        <f>'ZBud Extract Monthly'!C852</f>
        <v>123.6</v>
      </c>
      <c r="L853" s="2">
        <f>'ZBud Extract Monthly'!K852</f>
        <v>6697.5</v>
      </c>
      <c r="M853" s="2">
        <f>'ZBud Extract Monthly'!L852</f>
        <v>35</v>
      </c>
      <c r="N853" s="2">
        <f>'ZBud Extract Monthly'!M852</f>
        <v>0</v>
      </c>
      <c r="O853" s="2">
        <f>'ZBud Extract Monthly'!V852</f>
        <v>2740.85</v>
      </c>
      <c r="P853" s="2">
        <f>'ZBud Extract Monthly'!D852</f>
        <v>5692.5</v>
      </c>
      <c r="Q853" s="2">
        <f>'ZBud Extract Monthly'!E852</f>
        <v>1063.7</v>
      </c>
      <c r="R853" s="2">
        <f>'ZBud Extract Monthly'!F852</f>
        <v>688</v>
      </c>
      <c r="S853" s="2">
        <f>'ZBud Extract Monthly'!G852</f>
        <v>3965</v>
      </c>
      <c r="T853" s="2">
        <f>'NRL Extract'!D852</f>
        <v>3.6099999999999994</v>
      </c>
      <c r="U853" s="2">
        <f>'ZBud Extract Monthly'!H852</f>
        <v>2050.2000000000003</v>
      </c>
      <c r="V853" s="2">
        <f>'ZBud Extract Monthly'!U852</f>
        <v>82.78</v>
      </c>
      <c r="W853" s="2">
        <f>'ZBud Extract Monthly'!O852</f>
        <v>307.27</v>
      </c>
      <c r="X853" s="2">
        <f>'ZBud Extract Monthly'!N852</f>
        <v>133.41</v>
      </c>
      <c r="Y853" s="2">
        <f>'Strm Hydr Analysis'!F856</f>
        <v>43508.092561983474</v>
      </c>
      <c r="Z853" s="2"/>
      <c r="AA853" s="2"/>
      <c r="AB853" s="2"/>
      <c r="AC853" s="2"/>
      <c r="AD853" s="2"/>
      <c r="AE853" s="2"/>
      <c r="AF853" s="2"/>
    </row>
    <row r="854" spans="2:32" x14ac:dyDescent="0.3">
      <c r="B854">
        <f t="shared" si="33"/>
        <v>2060</v>
      </c>
      <c r="C854">
        <f t="shared" si="34"/>
        <v>6</v>
      </c>
      <c r="D854">
        <f t="shared" si="35"/>
        <v>2060</v>
      </c>
      <c r="E854" s="2">
        <f>'Divs Extract'!D853+'ZBud Extract Monthly'!O853</f>
        <v>526.82263888888883</v>
      </c>
      <c r="F854" s="2">
        <f>'Strm Hydr Analysis'!D857</f>
        <v>127077.00495867773</v>
      </c>
      <c r="G854" s="2">
        <f>'Strm Hydr Analysis'!E857</f>
        <v>828.89256198347141</v>
      </c>
      <c r="H854" s="2"/>
      <c r="I854" s="2"/>
      <c r="J854" s="2"/>
      <c r="K854" s="2">
        <f>'ZBud Extract Monthly'!C853</f>
        <v>757.59999999999991</v>
      </c>
      <c r="L854" s="2">
        <f>'ZBud Extract Monthly'!K853</f>
        <v>7162.2</v>
      </c>
      <c r="M854" s="2">
        <f>'ZBud Extract Monthly'!L853</f>
        <v>44</v>
      </c>
      <c r="N854" s="2">
        <f>'ZBud Extract Monthly'!M853</f>
        <v>954.5</v>
      </c>
      <c r="O854" s="2">
        <f>'ZBud Extract Monthly'!V853</f>
        <v>1380.42</v>
      </c>
      <c r="P854" s="2">
        <f>'ZBud Extract Monthly'!D853</f>
        <v>6257</v>
      </c>
      <c r="Q854" s="2">
        <f>'ZBud Extract Monthly'!E853</f>
        <v>491.4</v>
      </c>
      <c r="R854" s="2">
        <f>'ZBud Extract Monthly'!F853</f>
        <v>399.6</v>
      </c>
      <c r="S854" s="2">
        <f>'ZBud Extract Monthly'!G853</f>
        <v>1618.6</v>
      </c>
      <c r="T854" s="2">
        <f>'NRL Extract'!D853</f>
        <v>4.3419999999999987</v>
      </c>
      <c r="U854" s="2">
        <f>'ZBud Extract Monthly'!H853</f>
        <v>1472.6000000000001</v>
      </c>
      <c r="V854" s="2">
        <f>'ZBud Extract Monthly'!U853</f>
        <v>955.34</v>
      </c>
      <c r="W854" s="2">
        <f>'ZBud Extract Monthly'!O853</f>
        <v>297.36</v>
      </c>
      <c r="X854" s="2">
        <f>'ZBud Extract Monthly'!N853</f>
        <v>155.52000000000001</v>
      </c>
      <c r="Y854" s="2">
        <f>'Strm Hydr Analysis'!F857</f>
        <v>127992.25785123972</v>
      </c>
      <c r="Z854" s="2"/>
      <c r="AA854" s="2"/>
      <c r="AB854" s="2"/>
      <c r="AC854" s="2"/>
      <c r="AD854" s="2"/>
      <c r="AE854" s="2"/>
      <c r="AF854" s="2"/>
    </row>
    <row r="855" spans="2:32" x14ac:dyDescent="0.3">
      <c r="B855">
        <f t="shared" si="33"/>
        <v>2060</v>
      </c>
      <c r="C855">
        <f t="shared" si="34"/>
        <v>7</v>
      </c>
      <c r="D855">
        <f t="shared" si="35"/>
        <v>2060</v>
      </c>
      <c r="E855" s="2">
        <f>'Divs Extract'!D854+'ZBud Extract Monthly'!O854</f>
        <v>580.4863245546087</v>
      </c>
      <c r="F855" s="2">
        <f>'Strm Hydr Analysis'!D858</f>
        <v>76749.877685950414</v>
      </c>
      <c r="G855" s="2">
        <f>'Strm Hydr Analysis'!E858</f>
        <v>856.52231404958707</v>
      </c>
      <c r="H855" s="2"/>
      <c r="I855" s="2"/>
      <c r="J855" s="2"/>
      <c r="K855" s="2">
        <f>'ZBud Extract Monthly'!C854</f>
        <v>0</v>
      </c>
      <c r="L855" s="2">
        <f>'ZBud Extract Monthly'!K854</f>
        <v>7235.6</v>
      </c>
      <c r="M855" s="2">
        <f>'ZBud Extract Monthly'!L854</f>
        <v>62.9</v>
      </c>
      <c r="N855" s="2">
        <f>'ZBud Extract Monthly'!M854</f>
        <v>707.2</v>
      </c>
      <c r="O855" s="2">
        <f>'ZBud Extract Monthly'!V854</f>
        <v>1246.3</v>
      </c>
      <c r="P855" s="2">
        <f>'ZBud Extract Monthly'!D854</f>
        <v>5761.9</v>
      </c>
      <c r="Q855" s="2">
        <f>'ZBud Extract Monthly'!E854</f>
        <v>385.8</v>
      </c>
      <c r="R855" s="2">
        <f>'ZBud Extract Monthly'!F854</f>
        <v>645.29999999999995</v>
      </c>
      <c r="S855" s="2">
        <f>'ZBud Extract Monthly'!G854</f>
        <v>440.2</v>
      </c>
      <c r="T855" s="2">
        <f>'NRL Extract'!D854</f>
        <v>5.1890000000000001</v>
      </c>
      <c r="U855" s="2">
        <f>'ZBud Extract Monthly'!H854</f>
        <v>1477.6</v>
      </c>
      <c r="V855" s="2">
        <f>'ZBud Extract Monthly'!U854</f>
        <v>772.18</v>
      </c>
      <c r="W855" s="2">
        <f>'ZBud Extract Monthly'!O854</f>
        <v>307.27</v>
      </c>
      <c r="X855" s="2">
        <f>'ZBud Extract Monthly'!N854</f>
        <v>181.39</v>
      </c>
      <c r="Y855" s="2">
        <f>'Strm Hydr Analysis'!F858</f>
        <v>78023.642975206632</v>
      </c>
      <c r="Z855" s="2"/>
      <c r="AA855" s="2"/>
      <c r="AB855" s="2"/>
      <c r="AC855" s="2"/>
      <c r="AD855" s="2"/>
      <c r="AE855" s="2"/>
      <c r="AF855" s="2"/>
    </row>
    <row r="856" spans="2:32" x14ac:dyDescent="0.3">
      <c r="B856">
        <f t="shared" si="33"/>
        <v>2060</v>
      </c>
      <c r="C856">
        <f t="shared" si="34"/>
        <v>8</v>
      </c>
      <c r="D856">
        <f t="shared" si="35"/>
        <v>2060</v>
      </c>
      <c r="E856" s="2">
        <f>'Divs Extract'!D855+'ZBud Extract Monthly'!O855</f>
        <v>572.46574468085123</v>
      </c>
      <c r="F856" s="2">
        <f>'Strm Hydr Analysis'!D859</f>
        <v>63336.654545454548</v>
      </c>
      <c r="G856" s="2">
        <f>'Strm Hydr Analysis'!E859</f>
        <v>856.52231404958707</v>
      </c>
      <c r="H856" s="2"/>
      <c r="I856" s="2"/>
      <c r="J856" s="2"/>
      <c r="K856" s="2">
        <f>'ZBud Extract Monthly'!C855</f>
        <v>0</v>
      </c>
      <c r="L856" s="2">
        <f>'ZBud Extract Monthly'!K855</f>
        <v>5032.7999999999993</v>
      </c>
      <c r="M856" s="2">
        <f>'ZBud Extract Monthly'!L855</f>
        <v>78.2</v>
      </c>
      <c r="N856" s="2">
        <f>'ZBud Extract Monthly'!M855</f>
        <v>0</v>
      </c>
      <c r="O856" s="2">
        <f>'ZBud Extract Monthly'!V855</f>
        <v>1480.43</v>
      </c>
      <c r="P856" s="2">
        <f>'ZBud Extract Monthly'!D855</f>
        <v>4748</v>
      </c>
      <c r="Q856" s="2">
        <f>'ZBud Extract Monthly'!E855</f>
        <v>388.6</v>
      </c>
      <c r="R856" s="2">
        <f>'ZBud Extract Monthly'!F855</f>
        <v>498.7</v>
      </c>
      <c r="S856" s="2">
        <f>'ZBud Extract Monthly'!G855</f>
        <v>229.1</v>
      </c>
      <c r="T856" s="2">
        <f>'NRL Extract'!D855</f>
        <v>4.9120000000000008</v>
      </c>
      <c r="U856" s="2">
        <f>'ZBud Extract Monthly'!H855</f>
        <v>1348.5</v>
      </c>
      <c r="V856" s="2">
        <f>'ZBud Extract Monthly'!U855</f>
        <v>355.34</v>
      </c>
      <c r="W856" s="2">
        <f>'ZBud Extract Monthly'!O855</f>
        <v>307.27</v>
      </c>
      <c r="X856" s="2">
        <f>'ZBud Extract Monthly'!N855</f>
        <v>164.65</v>
      </c>
      <c r="Y856" s="2">
        <f>'Strm Hydr Analysis'!F859</f>
        <v>64498.571900826457</v>
      </c>
      <c r="Z856" s="2"/>
      <c r="AA856" s="2"/>
      <c r="AB856" s="2"/>
      <c r="AC856" s="2"/>
      <c r="AD856" s="2"/>
      <c r="AE856" s="2"/>
      <c r="AF856" s="2"/>
    </row>
    <row r="857" spans="2:32" x14ac:dyDescent="0.3">
      <c r="B857">
        <f t="shared" si="33"/>
        <v>2060</v>
      </c>
      <c r="C857">
        <f t="shared" si="34"/>
        <v>9</v>
      </c>
      <c r="D857">
        <f t="shared" si="35"/>
        <v>2060</v>
      </c>
      <c r="E857" s="2">
        <f>'Divs Extract'!D856+'ZBud Extract Monthly'!O856</f>
        <v>532.28414285714291</v>
      </c>
      <c r="F857" s="2">
        <f>'Strm Hydr Analysis'!D860</f>
        <v>40951.418181818161</v>
      </c>
      <c r="G857" s="2">
        <f>'Strm Hydr Analysis'!E860</f>
        <v>828.89256198347141</v>
      </c>
      <c r="H857" s="2"/>
      <c r="I857" s="2"/>
      <c r="J857" s="2"/>
      <c r="K857" s="2">
        <f>'ZBud Extract Monthly'!C856</f>
        <v>0</v>
      </c>
      <c r="L857" s="2">
        <f>'ZBud Extract Monthly'!K856</f>
        <v>2511.6999999999998</v>
      </c>
      <c r="M857" s="2">
        <f>'ZBud Extract Monthly'!L856</f>
        <v>62.9</v>
      </c>
      <c r="N857" s="2">
        <f>'ZBud Extract Monthly'!M856</f>
        <v>1307.4000000000001</v>
      </c>
      <c r="O857" s="2">
        <f>'ZBud Extract Monthly'!V856</f>
        <v>1379.24</v>
      </c>
      <c r="P857" s="2">
        <f>'ZBud Extract Monthly'!D856</f>
        <v>2849.3999999999996</v>
      </c>
      <c r="Q857" s="2">
        <f>'ZBud Extract Monthly'!E856</f>
        <v>282.10000000000002</v>
      </c>
      <c r="R857" s="2">
        <f>'ZBud Extract Monthly'!F856</f>
        <v>298</v>
      </c>
      <c r="S857" s="2">
        <f>'ZBud Extract Monthly'!G856</f>
        <v>102.8</v>
      </c>
      <c r="T857" s="2">
        <f>'NRL Extract'!D856</f>
        <v>4.2219999999999986</v>
      </c>
      <c r="U857" s="2">
        <f>'ZBud Extract Monthly'!H856</f>
        <v>1024.5</v>
      </c>
      <c r="V857" s="2">
        <f>'ZBud Extract Monthly'!U856</f>
        <v>334.98</v>
      </c>
      <c r="W857" s="2">
        <f>'ZBud Extract Monthly'!O856</f>
        <v>297.36</v>
      </c>
      <c r="X857" s="2">
        <f>'ZBud Extract Monthly'!N856</f>
        <v>131.91</v>
      </c>
      <c r="Y857" s="2">
        <f>'Strm Hydr Analysis'!F860</f>
        <v>41990.915702479339</v>
      </c>
      <c r="Z857" s="2"/>
      <c r="AA857" s="2"/>
      <c r="AB857" s="2"/>
      <c r="AC857" s="2"/>
      <c r="AD857" s="2"/>
      <c r="AE857" s="2"/>
      <c r="AF857" s="2"/>
    </row>
    <row r="858" spans="2:32" x14ac:dyDescent="0.3">
      <c r="B858">
        <f t="shared" si="33"/>
        <v>2060</v>
      </c>
      <c r="C858">
        <f t="shared" si="34"/>
        <v>10</v>
      </c>
      <c r="D858">
        <f t="shared" si="35"/>
        <v>2061</v>
      </c>
      <c r="E858" s="2">
        <f>'Divs Extract'!D857+'ZBud Extract Monthly'!O857</f>
        <v>481.90279631760643</v>
      </c>
      <c r="F858" s="2">
        <f>'Strm Hydr Analysis'!D861</f>
        <v>41088.218181818185</v>
      </c>
      <c r="G858" s="2">
        <f>'Strm Hydr Analysis'!E861</f>
        <v>1941.7785123966935</v>
      </c>
      <c r="H858" s="2"/>
      <c r="I858" s="2"/>
      <c r="J858" s="2"/>
      <c r="K858" s="2">
        <f>'ZBud Extract Monthly'!C857</f>
        <v>7109.9</v>
      </c>
      <c r="L858" s="2">
        <f>'ZBud Extract Monthly'!K857</f>
        <v>3056.5</v>
      </c>
      <c r="M858" s="2">
        <f>'ZBud Extract Monthly'!L857</f>
        <v>44</v>
      </c>
      <c r="N858" s="2">
        <f>'ZBud Extract Monthly'!M857</f>
        <v>895.9</v>
      </c>
      <c r="O858" s="2">
        <f>'ZBud Extract Monthly'!V857</f>
        <v>1840.48</v>
      </c>
      <c r="P858" s="2">
        <f>'ZBud Extract Monthly'!D857</f>
        <v>1963.6</v>
      </c>
      <c r="Q858" s="2">
        <f>'ZBud Extract Monthly'!E857</f>
        <v>494.6</v>
      </c>
      <c r="R858" s="2">
        <f>'ZBud Extract Monthly'!F857</f>
        <v>273.10000000000002</v>
      </c>
      <c r="S858" s="2">
        <f>'ZBud Extract Monthly'!G857</f>
        <v>729.8</v>
      </c>
      <c r="T858" s="2">
        <f>'NRL Extract'!D857</f>
        <v>2.6209999999999991</v>
      </c>
      <c r="U858" s="2">
        <f>'ZBud Extract Monthly'!H857</f>
        <v>1781.2</v>
      </c>
      <c r="V858" s="2">
        <f>'ZBud Extract Monthly'!U857</f>
        <v>364.99</v>
      </c>
      <c r="W858" s="2">
        <f>'ZBud Extract Monthly'!O857</f>
        <v>307.27</v>
      </c>
      <c r="X858" s="2">
        <f>'ZBud Extract Monthly'!N857</f>
        <v>89.14</v>
      </c>
      <c r="Y858" s="2">
        <f>'Strm Hydr Analysis'!F861</f>
        <v>42447.352066115716</v>
      </c>
      <c r="Z858" s="2"/>
      <c r="AA858" s="2"/>
      <c r="AB858" s="2"/>
      <c r="AC858" s="2"/>
      <c r="AD858" s="2"/>
      <c r="AE858" s="2"/>
      <c r="AF858" s="2"/>
    </row>
    <row r="859" spans="2:32" x14ac:dyDescent="0.3">
      <c r="B859">
        <f t="shared" si="33"/>
        <v>2060</v>
      </c>
      <c r="C859">
        <f t="shared" si="34"/>
        <v>11</v>
      </c>
      <c r="D859">
        <f t="shared" si="35"/>
        <v>2061</v>
      </c>
      <c r="E859" s="2">
        <f>'Divs Extract'!D858+'ZBud Extract Monthly'!O858</f>
        <v>398.97766513056837</v>
      </c>
      <c r="F859" s="2">
        <f>'Strm Hydr Analysis'!D862</f>
        <v>69927.649586776854</v>
      </c>
      <c r="G859" s="2">
        <f>'Strm Hydr Analysis'!E862</f>
        <v>11022.446280991733</v>
      </c>
      <c r="H859" s="2"/>
      <c r="I859" s="2"/>
      <c r="J859" s="2"/>
      <c r="K859" s="2">
        <f>'ZBud Extract Monthly'!C858</f>
        <v>27844.400000000001</v>
      </c>
      <c r="L859" s="2">
        <f>'ZBud Extract Monthly'!K858</f>
        <v>408.90000000000003</v>
      </c>
      <c r="M859" s="2">
        <f>'ZBud Extract Monthly'!L858</f>
        <v>27.9</v>
      </c>
      <c r="N859" s="2">
        <f>'ZBud Extract Monthly'!M858</f>
        <v>816.9</v>
      </c>
      <c r="O859" s="2">
        <f>'ZBud Extract Monthly'!V858</f>
        <v>1924.28</v>
      </c>
      <c r="P859" s="2">
        <f>'ZBud Extract Monthly'!D858</f>
        <v>1801.6</v>
      </c>
      <c r="Q859" s="2">
        <f>'ZBud Extract Monthly'!E858</f>
        <v>806.6</v>
      </c>
      <c r="R859" s="2">
        <f>'ZBud Extract Monthly'!F858</f>
        <v>175.1</v>
      </c>
      <c r="S859" s="2">
        <f>'ZBud Extract Monthly'!G858</f>
        <v>2672.6</v>
      </c>
      <c r="T859" s="2">
        <f>'NRL Extract'!D858</f>
        <v>1.9629999999999996</v>
      </c>
      <c r="U859" s="2">
        <f>'ZBud Extract Monthly'!H858</f>
        <v>5378.3</v>
      </c>
      <c r="V859" s="2">
        <f>'ZBud Extract Monthly'!U858</f>
        <v>311.47000000000003</v>
      </c>
      <c r="W859" s="2">
        <f>'ZBud Extract Monthly'!O858</f>
        <v>297.36</v>
      </c>
      <c r="X859" s="2">
        <f>'ZBud Extract Monthly'!N858</f>
        <v>55.18</v>
      </c>
      <c r="Y859" s="2">
        <f>'Strm Hydr Analysis'!F862</f>
        <v>72536.985123966952</v>
      </c>
      <c r="Z859" s="2"/>
      <c r="AA859" s="2"/>
      <c r="AB859" s="2"/>
      <c r="AC859" s="2"/>
      <c r="AD859" s="2"/>
      <c r="AE859" s="2"/>
      <c r="AF859" s="2"/>
    </row>
    <row r="860" spans="2:32" x14ac:dyDescent="0.3">
      <c r="B860">
        <f t="shared" si="33"/>
        <v>2060</v>
      </c>
      <c r="C860">
        <f t="shared" si="34"/>
        <v>12</v>
      </c>
      <c r="D860">
        <f t="shared" si="35"/>
        <v>2061</v>
      </c>
      <c r="E860" s="2">
        <f>'Divs Extract'!D859+'ZBud Extract Monthly'!O859</f>
        <v>392.4458426966292</v>
      </c>
      <c r="F860" s="2">
        <f>'Strm Hydr Analysis'!D863</f>
        <v>127650.96198347103</v>
      </c>
      <c r="G860" s="2">
        <f>'Strm Hydr Analysis'!E863</f>
        <v>16988.727272727283</v>
      </c>
      <c r="H860" s="2"/>
      <c r="I860" s="2"/>
      <c r="J860" s="2"/>
      <c r="K860" s="2">
        <f>'ZBud Extract Monthly'!C859</f>
        <v>44304.3</v>
      </c>
      <c r="L860" s="2">
        <f>'ZBud Extract Monthly'!K859</f>
        <v>344.1</v>
      </c>
      <c r="M860" s="2">
        <f>'ZBud Extract Monthly'!L859</f>
        <v>23.4</v>
      </c>
      <c r="N860" s="2">
        <f>'ZBud Extract Monthly'!M859</f>
        <v>715.6</v>
      </c>
      <c r="O860" s="2">
        <f>'ZBud Extract Monthly'!V859</f>
        <v>5582.15</v>
      </c>
      <c r="P860" s="2">
        <f>'ZBud Extract Monthly'!D859</f>
        <v>1554.5</v>
      </c>
      <c r="Q860" s="2">
        <f>'ZBud Extract Monthly'!E859</f>
        <v>677.1</v>
      </c>
      <c r="R860" s="2">
        <f>'ZBud Extract Monthly'!F859</f>
        <v>141.30000000000001</v>
      </c>
      <c r="S860" s="2">
        <f>'ZBud Extract Monthly'!G859</f>
        <v>2472.1</v>
      </c>
      <c r="T860" s="2">
        <f>'NRL Extract'!D859</f>
        <v>1.2530000000000003</v>
      </c>
      <c r="U860" s="2">
        <f>'ZBud Extract Monthly'!H859</f>
        <v>30011.899999999998</v>
      </c>
      <c r="V860" s="2">
        <f>'ZBud Extract Monthly'!U859</f>
        <v>365.22</v>
      </c>
      <c r="W860" s="2">
        <f>'ZBud Extract Monthly'!O859</f>
        <v>307.27</v>
      </c>
      <c r="X860" s="2">
        <f>'ZBud Extract Monthly'!N859</f>
        <v>52.1</v>
      </c>
      <c r="Y860" s="2">
        <f>'Strm Hydr Analysis'!F863</f>
        <v>133259.10743801654</v>
      </c>
      <c r="Z860" s="2"/>
      <c r="AA860" s="2"/>
      <c r="AB860" s="2"/>
      <c r="AC860" s="2"/>
      <c r="AD860" s="2"/>
      <c r="AE860" s="2"/>
      <c r="AF860" s="2"/>
    </row>
    <row r="861" spans="2:32" x14ac:dyDescent="0.3">
      <c r="B861">
        <f t="shared" si="33"/>
        <v>2061</v>
      </c>
      <c r="C861">
        <f t="shared" si="34"/>
        <v>1</v>
      </c>
      <c r="D861">
        <f t="shared" si="35"/>
        <v>2061</v>
      </c>
      <c r="E861" s="2">
        <f>'Divs Extract'!D860+'ZBud Extract Monthly'!O860</f>
        <v>392.85382817435254</v>
      </c>
      <c r="F861" s="2">
        <f>'Strm Hydr Analysis'!D864</f>
        <v>113600.13223140493</v>
      </c>
      <c r="G861" s="2">
        <f>'Strm Hydr Analysis'!E864</f>
        <v>886.90909090909122</v>
      </c>
      <c r="H861" s="2"/>
      <c r="I861" s="2"/>
      <c r="J861" s="2"/>
      <c r="K861" s="2">
        <f>'ZBud Extract Monthly'!C860</f>
        <v>4179.7</v>
      </c>
      <c r="L861" s="2">
        <f>'ZBud Extract Monthly'!K860</f>
        <v>446.6</v>
      </c>
      <c r="M861" s="2">
        <f>'ZBud Extract Monthly'!L860</f>
        <v>18.899999999999999</v>
      </c>
      <c r="N861" s="2">
        <f>'ZBud Extract Monthly'!M860</f>
        <v>817.8</v>
      </c>
      <c r="O861" s="2">
        <f>'ZBud Extract Monthly'!V860</f>
        <v>4090.67</v>
      </c>
      <c r="P861" s="2">
        <f>'ZBud Extract Monthly'!D860</f>
        <v>1906.4</v>
      </c>
      <c r="Q861" s="2">
        <f>'ZBud Extract Monthly'!E860</f>
        <v>815</v>
      </c>
      <c r="R861" s="2">
        <f>'ZBud Extract Monthly'!F860</f>
        <v>172.4</v>
      </c>
      <c r="S861" s="2">
        <f>'ZBud Extract Monthly'!G860</f>
        <v>3004.9</v>
      </c>
      <c r="T861" s="2">
        <f>'NRL Extract'!D860</f>
        <v>1.5919999999999996</v>
      </c>
      <c r="U861" s="2">
        <f>'ZBud Extract Monthly'!H860</f>
        <v>5386.7999999999993</v>
      </c>
      <c r="V861" s="2">
        <f>'ZBud Extract Monthly'!U860</f>
        <v>128.26</v>
      </c>
      <c r="W861" s="2">
        <f>'ZBud Extract Monthly'!O860</f>
        <v>307.27</v>
      </c>
      <c r="X861" s="2">
        <f>'ZBud Extract Monthly'!N860</f>
        <v>46.19</v>
      </c>
      <c r="Y861" s="2">
        <f>'Strm Hydr Analysis'!F864</f>
        <v>115359.70909090909</v>
      </c>
      <c r="Z861" s="2"/>
      <c r="AA861" s="2"/>
      <c r="AB861" s="2"/>
      <c r="AC861" s="2"/>
      <c r="AD861" s="2"/>
      <c r="AE861" s="2"/>
      <c r="AF861" s="2"/>
    </row>
    <row r="862" spans="2:32" x14ac:dyDescent="0.3">
      <c r="B862">
        <f t="shared" si="33"/>
        <v>2061</v>
      </c>
      <c r="C862">
        <f t="shared" si="34"/>
        <v>2</v>
      </c>
      <c r="D862">
        <f t="shared" si="35"/>
        <v>2061</v>
      </c>
      <c r="E862" s="2">
        <f>'Divs Extract'!D861+'ZBud Extract Monthly'!O861</f>
        <v>355.45119565217391</v>
      </c>
      <c r="F862" s="2">
        <f>'Strm Hydr Analysis'!D865</f>
        <v>88034.459504132246</v>
      </c>
      <c r="G862" s="2">
        <f>'Strm Hydr Analysis'!E865</f>
        <v>983.82148760330608</v>
      </c>
      <c r="H862" s="2"/>
      <c r="I862" s="2"/>
      <c r="J862" s="2"/>
      <c r="K862" s="2">
        <f>'ZBud Extract Monthly'!C861</f>
        <v>2998.5</v>
      </c>
      <c r="L862" s="2">
        <f>'ZBud Extract Monthly'!K861</f>
        <v>2272.8000000000002</v>
      </c>
      <c r="M862" s="2">
        <f>'ZBud Extract Monthly'!L861</f>
        <v>18.899999999999999</v>
      </c>
      <c r="N862" s="2">
        <f>'ZBud Extract Monthly'!M861</f>
        <v>0</v>
      </c>
      <c r="O862" s="2">
        <f>'ZBud Extract Monthly'!V861</f>
        <v>2789.02</v>
      </c>
      <c r="P862" s="2">
        <f>'ZBud Extract Monthly'!D861</f>
        <v>2868.8</v>
      </c>
      <c r="Q862" s="2">
        <f>'ZBud Extract Monthly'!E861</f>
        <v>863.6</v>
      </c>
      <c r="R862" s="2">
        <f>'ZBud Extract Monthly'!F861</f>
        <v>295.39999999999998</v>
      </c>
      <c r="S862" s="2">
        <f>'ZBud Extract Monthly'!G861</f>
        <v>3997.2</v>
      </c>
      <c r="T862" s="2">
        <f>'NRL Extract'!D861</f>
        <v>1.1100000000000003</v>
      </c>
      <c r="U862" s="2">
        <f>'ZBud Extract Monthly'!H861</f>
        <v>1701.6000000000001</v>
      </c>
      <c r="V862" s="2">
        <f>'ZBud Extract Monthly'!U861</f>
        <v>115.91</v>
      </c>
      <c r="W862" s="2">
        <f>'ZBud Extract Monthly'!O861</f>
        <v>277.52999999999997</v>
      </c>
      <c r="X862" s="2">
        <f>'ZBud Extract Monthly'!N861</f>
        <v>40.83</v>
      </c>
      <c r="Y862" s="2">
        <f>'Strm Hydr Analysis'!F865</f>
        <v>89350.770247933891</v>
      </c>
      <c r="Z862" s="2"/>
      <c r="AA862" s="2"/>
      <c r="AB862" s="2"/>
      <c r="AC862" s="2"/>
      <c r="AD862" s="2"/>
      <c r="AE862" s="2"/>
      <c r="AF862" s="2"/>
    </row>
    <row r="863" spans="2:32" x14ac:dyDescent="0.3">
      <c r="B863">
        <f t="shared" si="33"/>
        <v>2061</v>
      </c>
      <c r="C863">
        <f t="shared" si="34"/>
        <v>3</v>
      </c>
      <c r="D863">
        <f t="shared" si="35"/>
        <v>2061</v>
      </c>
      <c r="E863" s="2">
        <f>'Divs Extract'!D862+'ZBud Extract Monthly'!O862</f>
        <v>424.97845986984817</v>
      </c>
      <c r="F863" s="2">
        <f>'Strm Hydr Analysis'!D866</f>
        <v>113461.58677685952</v>
      </c>
      <c r="G863" s="2">
        <f>'Strm Hydr Analysis'!E866</f>
        <v>2395.1206611570237</v>
      </c>
      <c r="H863" s="2"/>
      <c r="I863" s="2"/>
      <c r="J863" s="2"/>
      <c r="K863" s="2">
        <f>'ZBud Extract Monthly'!C862</f>
        <v>9844.4</v>
      </c>
      <c r="L863" s="2">
        <f>'ZBud Extract Monthly'!K862</f>
        <v>1857</v>
      </c>
      <c r="M863" s="2">
        <f>'ZBud Extract Monthly'!L862</f>
        <v>22.5</v>
      </c>
      <c r="N863" s="2">
        <f>'ZBud Extract Monthly'!M862</f>
        <v>0</v>
      </c>
      <c r="O863" s="2">
        <f>'ZBud Extract Monthly'!V862</f>
        <v>2364.37</v>
      </c>
      <c r="P863" s="2">
        <f>'ZBud Extract Monthly'!D862</f>
        <v>3283.6000000000004</v>
      </c>
      <c r="Q863" s="2">
        <f>'ZBud Extract Monthly'!E862</f>
        <v>985.4</v>
      </c>
      <c r="R863" s="2">
        <f>'ZBud Extract Monthly'!F862</f>
        <v>565.9</v>
      </c>
      <c r="S863" s="2">
        <f>'ZBud Extract Monthly'!G862</f>
        <v>3654.5</v>
      </c>
      <c r="T863" s="2">
        <f>'NRL Extract'!D862</f>
        <v>1.8520000000000001</v>
      </c>
      <c r="U863" s="2">
        <f>'ZBud Extract Monthly'!H862</f>
        <v>1202.8999999999999</v>
      </c>
      <c r="V863" s="2">
        <f>'ZBud Extract Monthly'!U862</f>
        <v>286.14</v>
      </c>
      <c r="W863" s="2">
        <f>'ZBud Extract Monthly'!O862</f>
        <v>307.27</v>
      </c>
      <c r="X863" s="2">
        <f>'ZBud Extract Monthly'!N862</f>
        <v>51.55</v>
      </c>
      <c r="Y863" s="2">
        <f>'Strm Hydr Analysis'!F866</f>
        <v>115018.17520661154</v>
      </c>
      <c r="Z863" s="2"/>
      <c r="AA863" s="2"/>
      <c r="AB863" s="2"/>
      <c r="AC863" s="2"/>
      <c r="AD863" s="2"/>
      <c r="AE863" s="2"/>
      <c r="AF863" s="2"/>
    </row>
    <row r="864" spans="2:32" x14ac:dyDescent="0.3">
      <c r="B864">
        <f>B852+1</f>
        <v>2061</v>
      </c>
      <c r="C864">
        <f>C852</f>
        <v>4</v>
      </c>
      <c r="D864">
        <f>D852+1</f>
        <v>2061</v>
      </c>
      <c r="E864" s="2">
        <f>'Divs Extract'!D863+'ZBud Extract Monthly'!O863</f>
        <v>435.13389404696886</v>
      </c>
      <c r="F864" s="2">
        <f>'Strm Hydr Analysis'!D867</f>
        <v>88232.747107438045</v>
      </c>
      <c r="G864" s="2">
        <f>'Strm Hydr Analysis'!E867</f>
        <v>943.67603305785155</v>
      </c>
      <c r="H864" s="2"/>
      <c r="I864" s="2"/>
      <c r="J864" s="2"/>
      <c r="K864" s="2">
        <f>'ZBud Extract Monthly'!C863</f>
        <v>4245.8999999999996</v>
      </c>
      <c r="L864" s="2">
        <f>'ZBud Extract Monthly'!K863</f>
        <v>3826.6</v>
      </c>
      <c r="M864" s="2">
        <f>'ZBud Extract Monthly'!L863</f>
        <v>22.5</v>
      </c>
      <c r="N864" s="2">
        <f>'ZBud Extract Monthly'!M863</f>
        <v>0</v>
      </c>
      <c r="O864" s="2">
        <f>'ZBud Extract Monthly'!V863</f>
        <v>2229.0100000000002</v>
      </c>
      <c r="P864" s="2">
        <f>'ZBud Extract Monthly'!D863</f>
        <v>4279.1000000000004</v>
      </c>
      <c r="Q864" s="2">
        <f>'ZBud Extract Monthly'!E863</f>
        <v>1169.2</v>
      </c>
      <c r="R864" s="2">
        <f>'ZBud Extract Monthly'!F863</f>
        <v>712.8</v>
      </c>
      <c r="S864" s="2">
        <f>'ZBud Extract Monthly'!G863</f>
        <v>4035.5</v>
      </c>
      <c r="T864" s="2">
        <f>'NRL Extract'!D863</f>
        <v>1.8399999999999996</v>
      </c>
      <c r="U864" s="2">
        <f>'ZBud Extract Monthly'!H863</f>
        <v>1385.7</v>
      </c>
      <c r="V864" s="2">
        <f>'ZBud Extract Monthly'!U863</f>
        <v>366.45</v>
      </c>
      <c r="W864" s="2">
        <f>'ZBud Extract Monthly'!O863</f>
        <v>297.36</v>
      </c>
      <c r="X864" s="2">
        <f>'ZBud Extract Monthly'!N863</f>
        <v>73.88</v>
      </c>
      <c r="Y864" s="2">
        <f>'Strm Hydr Analysis'!F867</f>
        <v>89550.585123966943</v>
      </c>
      <c r="Z864" s="2"/>
      <c r="AA864" s="2"/>
      <c r="AB864" s="2"/>
      <c r="AC864" s="2"/>
      <c r="AD864" s="2"/>
      <c r="AE864" s="2"/>
      <c r="AF864" s="2"/>
    </row>
    <row r="865" spans="2:32" x14ac:dyDescent="0.3">
      <c r="B865">
        <f t="shared" ref="B865:B928" si="36">B853+1</f>
        <v>2061</v>
      </c>
      <c r="C865">
        <f t="shared" ref="C865:C928" si="37">C853</f>
        <v>5</v>
      </c>
      <c r="D865">
        <f t="shared" ref="D865:D928" si="38">D853+1</f>
        <v>2061</v>
      </c>
      <c r="E865" s="2">
        <f>'Divs Extract'!D864+'ZBud Extract Monthly'!O864</f>
        <v>504.09688561091002</v>
      </c>
      <c r="F865" s="2">
        <f>'Strm Hydr Analysis'!D868</f>
        <v>66450.247933884326</v>
      </c>
      <c r="G865" s="2">
        <f>'Strm Hydr Analysis'!E868</f>
        <v>871.31900826446315</v>
      </c>
      <c r="H865" s="2"/>
      <c r="I865" s="2"/>
      <c r="J865" s="2"/>
      <c r="K865" s="2">
        <f>'ZBud Extract Monthly'!C864</f>
        <v>2046.3000000000002</v>
      </c>
      <c r="L865" s="2">
        <f>'ZBud Extract Monthly'!K864</f>
        <v>6787.8</v>
      </c>
      <c r="M865" s="2">
        <f>'ZBud Extract Monthly'!L864</f>
        <v>35</v>
      </c>
      <c r="N865" s="2">
        <f>'ZBud Extract Monthly'!M864</f>
        <v>0</v>
      </c>
      <c r="O865" s="2">
        <f>'ZBud Extract Monthly'!V864</f>
        <v>1711.39</v>
      </c>
      <c r="P865" s="2">
        <f>'ZBud Extract Monthly'!D864</f>
        <v>5280.3</v>
      </c>
      <c r="Q865" s="2">
        <f>'ZBud Extract Monthly'!E864</f>
        <v>507.1</v>
      </c>
      <c r="R865" s="2">
        <f>'ZBud Extract Monthly'!F864</f>
        <v>139.5</v>
      </c>
      <c r="S865" s="2">
        <f>'ZBud Extract Monthly'!G864</f>
        <v>1228.3</v>
      </c>
      <c r="T865" s="2">
        <f>'NRL Extract'!D864</f>
        <v>3.6099999999999994</v>
      </c>
      <c r="U865" s="2">
        <f>'ZBud Extract Monthly'!H864</f>
        <v>1460.1000000000001</v>
      </c>
      <c r="V865" s="2">
        <f>'ZBud Extract Monthly'!U864</f>
        <v>203.5</v>
      </c>
      <c r="W865" s="2">
        <f>'ZBud Extract Monthly'!O864</f>
        <v>307.27</v>
      </c>
      <c r="X865" s="2">
        <f>'ZBud Extract Monthly'!N864</f>
        <v>133.41</v>
      </c>
      <c r="Y865" s="2">
        <f>'Strm Hydr Analysis'!F868</f>
        <v>67671.550413223144</v>
      </c>
      <c r="Z865" s="2"/>
      <c r="AA865" s="2"/>
      <c r="AB865" s="2"/>
      <c r="AC865" s="2"/>
      <c r="AD865" s="2"/>
      <c r="AE865" s="2"/>
      <c r="AF865" s="2"/>
    </row>
    <row r="866" spans="2:32" x14ac:dyDescent="0.3">
      <c r="B866">
        <f t="shared" si="36"/>
        <v>2061</v>
      </c>
      <c r="C866">
        <f t="shared" si="37"/>
        <v>6</v>
      </c>
      <c r="D866">
        <f t="shared" si="38"/>
        <v>2061</v>
      </c>
      <c r="E866" s="2">
        <f>'Divs Extract'!D865+'ZBud Extract Monthly'!O865</f>
        <v>524.96078685489465</v>
      </c>
      <c r="F866" s="2">
        <f>'Strm Hydr Analysis'!D869</f>
        <v>79873.408264462807</v>
      </c>
      <c r="G866" s="2">
        <f>'Strm Hydr Analysis'!E869</f>
        <v>1506.7834710743798</v>
      </c>
      <c r="H866" s="2"/>
      <c r="I866" s="2"/>
      <c r="J866" s="2"/>
      <c r="K866" s="2">
        <f>'ZBud Extract Monthly'!C865</f>
        <v>3644.4</v>
      </c>
      <c r="L866" s="2">
        <f>'ZBud Extract Monthly'!K865</f>
        <v>6690.2000000000007</v>
      </c>
      <c r="M866" s="2">
        <f>'ZBud Extract Monthly'!L865</f>
        <v>44</v>
      </c>
      <c r="N866" s="2">
        <f>'ZBud Extract Monthly'!M865</f>
        <v>993.9</v>
      </c>
      <c r="O866" s="2">
        <f>'ZBud Extract Monthly'!V865</f>
        <v>1006.49</v>
      </c>
      <c r="P866" s="2">
        <f>'ZBud Extract Monthly'!D865</f>
        <v>6197.2999999999993</v>
      </c>
      <c r="Q866" s="2">
        <f>'ZBud Extract Monthly'!E865</f>
        <v>609.20000000000005</v>
      </c>
      <c r="R866" s="2">
        <f>'ZBud Extract Monthly'!F865</f>
        <v>326.3</v>
      </c>
      <c r="S866" s="2">
        <f>'ZBud Extract Monthly'!G865</f>
        <v>938.7</v>
      </c>
      <c r="T866" s="2">
        <f>'NRL Extract'!D865</f>
        <v>4.3419999999999987</v>
      </c>
      <c r="U866" s="2">
        <f>'ZBud Extract Monthly'!H865</f>
        <v>1478.5</v>
      </c>
      <c r="V866" s="2">
        <f>'ZBud Extract Monthly'!U865</f>
        <v>700.01</v>
      </c>
      <c r="W866" s="2">
        <f>'ZBud Extract Monthly'!O865</f>
        <v>297.36</v>
      </c>
      <c r="X866" s="2">
        <f>'ZBud Extract Monthly'!N865</f>
        <v>155.52000000000001</v>
      </c>
      <c r="Y866" s="2">
        <f>'Strm Hydr Analysis'!F869</f>
        <v>80965.348760330555</v>
      </c>
      <c r="Z866" s="2"/>
      <c r="AA866" s="2"/>
      <c r="AB866" s="2"/>
      <c r="AC866" s="2"/>
      <c r="AD866" s="2"/>
      <c r="AE866" s="2"/>
      <c r="AF866" s="2"/>
    </row>
    <row r="867" spans="2:32" x14ac:dyDescent="0.3">
      <c r="B867">
        <f t="shared" si="36"/>
        <v>2061</v>
      </c>
      <c r="C867">
        <f t="shared" si="37"/>
        <v>7</v>
      </c>
      <c r="D867">
        <f t="shared" si="38"/>
        <v>2061</v>
      </c>
      <c r="E867" s="2">
        <f>'Divs Extract'!D866+'ZBud Extract Monthly'!O866</f>
        <v>576.11344627299115</v>
      </c>
      <c r="F867" s="2">
        <f>'Strm Hydr Analysis'!D870</f>
        <v>156763.39834710743</v>
      </c>
      <c r="G867" s="2">
        <f>'Strm Hydr Analysis'!E870</f>
        <v>856.52231404958707</v>
      </c>
      <c r="H867" s="2"/>
      <c r="I867" s="2"/>
      <c r="J867" s="2"/>
      <c r="K867" s="2">
        <f>'ZBud Extract Monthly'!C866</f>
        <v>0</v>
      </c>
      <c r="L867" s="2">
        <f>'ZBud Extract Monthly'!K866</f>
        <v>7034</v>
      </c>
      <c r="M867" s="2">
        <f>'ZBud Extract Monthly'!L866</f>
        <v>62.9</v>
      </c>
      <c r="N867" s="2">
        <f>'ZBud Extract Monthly'!M866</f>
        <v>680.9</v>
      </c>
      <c r="O867" s="2">
        <f>'ZBud Extract Monthly'!V866</f>
        <v>711.25</v>
      </c>
      <c r="P867" s="2">
        <f>'ZBud Extract Monthly'!D866</f>
        <v>6087.5</v>
      </c>
      <c r="Q867" s="2">
        <f>'ZBud Extract Monthly'!E866</f>
        <v>636</v>
      </c>
      <c r="R867" s="2">
        <f>'ZBud Extract Monthly'!F866</f>
        <v>676.7</v>
      </c>
      <c r="S867" s="2">
        <f>'ZBud Extract Monthly'!G866</f>
        <v>847.6</v>
      </c>
      <c r="T867" s="2">
        <f>'NRL Extract'!D866</f>
        <v>5.1890000000000001</v>
      </c>
      <c r="U867" s="2">
        <f>'ZBud Extract Monthly'!H866</f>
        <v>1514.8</v>
      </c>
      <c r="V867" s="2">
        <f>'ZBud Extract Monthly'!U866</f>
        <v>954.27</v>
      </c>
      <c r="W867" s="2">
        <f>'ZBud Extract Monthly'!O866</f>
        <v>307.27</v>
      </c>
      <c r="X867" s="2">
        <f>'ZBud Extract Monthly'!N866</f>
        <v>181.39</v>
      </c>
      <c r="Y867" s="2">
        <f>'Strm Hydr Analysis'!F870</f>
        <v>157528.70082644629</v>
      </c>
      <c r="Z867" s="2"/>
      <c r="AA867" s="2"/>
      <c r="AB867" s="2"/>
      <c r="AC867" s="2"/>
      <c r="AD867" s="2"/>
      <c r="AE867" s="2"/>
      <c r="AF867" s="2"/>
    </row>
    <row r="868" spans="2:32" x14ac:dyDescent="0.3">
      <c r="B868">
        <f t="shared" si="36"/>
        <v>2061</v>
      </c>
      <c r="C868">
        <f t="shared" si="37"/>
        <v>8</v>
      </c>
      <c r="D868">
        <f t="shared" si="38"/>
        <v>2061</v>
      </c>
      <c r="E868" s="2">
        <f>'Divs Extract'!D867+'ZBud Extract Monthly'!O867</f>
        <v>581.16400450173944</v>
      </c>
      <c r="F868" s="2">
        <f>'Strm Hydr Analysis'!D871</f>
        <v>136093.11074380166</v>
      </c>
      <c r="G868" s="2">
        <f>'Strm Hydr Analysis'!E871</f>
        <v>856.52231404958707</v>
      </c>
      <c r="H868" s="2"/>
      <c r="I868" s="2"/>
      <c r="J868" s="2"/>
      <c r="K868" s="2">
        <f>'ZBud Extract Monthly'!C867</f>
        <v>14.8</v>
      </c>
      <c r="L868" s="2">
        <f>'ZBud Extract Monthly'!K867</f>
        <v>5107.1000000000004</v>
      </c>
      <c r="M868" s="2">
        <f>'ZBud Extract Monthly'!L867</f>
        <v>78.2</v>
      </c>
      <c r="N868" s="2">
        <f>'ZBud Extract Monthly'!M867</f>
        <v>0</v>
      </c>
      <c r="O868" s="2">
        <f>'ZBud Extract Monthly'!V867</f>
        <v>1085.8399999999999</v>
      </c>
      <c r="P868" s="2">
        <f>'ZBud Extract Monthly'!D867</f>
        <v>4506.3999999999996</v>
      </c>
      <c r="Q868" s="2">
        <f>'ZBud Extract Monthly'!E867</f>
        <v>405.7</v>
      </c>
      <c r="R868" s="2">
        <f>'ZBud Extract Monthly'!F867</f>
        <v>488.7</v>
      </c>
      <c r="S868" s="2">
        <f>'ZBud Extract Monthly'!G867</f>
        <v>348.6</v>
      </c>
      <c r="T868" s="2">
        <f>'NRL Extract'!D867</f>
        <v>4.9120000000000008</v>
      </c>
      <c r="U868" s="2">
        <f>'ZBud Extract Monthly'!H867</f>
        <v>1330.9</v>
      </c>
      <c r="V868" s="2">
        <f>'ZBud Extract Monthly'!U867</f>
        <v>823.71</v>
      </c>
      <c r="W868" s="2">
        <f>'ZBud Extract Monthly'!O867</f>
        <v>307.27</v>
      </c>
      <c r="X868" s="2">
        <f>'ZBud Extract Monthly'!N867</f>
        <v>164.65</v>
      </c>
      <c r="Y868" s="2">
        <f>'Strm Hydr Analysis'!F871</f>
        <v>137242.86942148756</v>
      </c>
      <c r="Z868" s="2"/>
      <c r="AA868" s="2"/>
      <c r="AB868" s="2"/>
      <c r="AC868" s="2"/>
      <c r="AD868" s="2"/>
      <c r="AE868" s="2"/>
      <c r="AF868" s="2"/>
    </row>
    <row r="869" spans="2:32" x14ac:dyDescent="0.3">
      <c r="B869">
        <f t="shared" si="36"/>
        <v>2061</v>
      </c>
      <c r="C869">
        <f t="shared" si="37"/>
        <v>9</v>
      </c>
      <c r="D869">
        <f t="shared" si="38"/>
        <v>2061</v>
      </c>
      <c r="E869" s="2">
        <f>'Divs Extract'!D868+'ZBud Extract Monthly'!O868</f>
        <v>540.77071173530112</v>
      </c>
      <c r="F869" s="2">
        <f>'Strm Hydr Analysis'!D872</f>
        <v>60784.105785123946</v>
      </c>
      <c r="G869" s="2">
        <f>'Strm Hydr Analysis'!E872</f>
        <v>1051.7950413223143</v>
      </c>
      <c r="H869" s="2"/>
      <c r="I869" s="2"/>
      <c r="J869" s="2"/>
      <c r="K869" s="2">
        <f>'ZBud Extract Monthly'!C868</f>
        <v>4697.7</v>
      </c>
      <c r="L869" s="2">
        <f>'ZBud Extract Monthly'!K868</f>
        <v>2111</v>
      </c>
      <c r="M869" s="2">
        <f>'ZBud Extract Monthly'!L868</f>
        <v>62.9</v>
      </c>
      <c r="N869" s="2">
        <f>'ZBud Extract Monthly'!M868</f>
        <v>1265.4000000000001</v>
      </c>
      <c r="O869" s="2">
        <f>'ZBud Extract Monthly'!V868</f>
        <v>1495.91</v>
      </c>
      <c r="P869" s="2">
        <f>'ZBud Extract Monthly'!D868</f>
        <v>2923.7</v>
      </c>
      <c r="Q869" s="2">
        <f>'ZBud Extract Monthly'!E868</f>
        <v>422.2</v>
      </c>
      <c r="R869" s="2">
        <f>'ZBud Extract Monthly'!F868</f>
        <v>308.7</v>
      </c>
      <c r="S869" s="2">
        <f>'ZBud Extract Monthly'!G868</f>
        <v>610.79999999999995</v>
      </c>
      <c r="T869" s="2">
        <f>'NRL Extract'!D868</f>
        <v>4.2219999999999986</v>
      </c>
      <c r="U869" s="2">
        <f>'ZBud Extract Monthly'!H868</f>
        <v>1278.7000000000003</v>
      </c>
      <c r="V869" s="2">
        <f>'ZBud Extract Monthly'!U868</f>
        <v>260.67</v>
      </c>
      <c r="W869" s="2">
        <f>'ZBud Extract Monthly'!O868</f>
        <v>297.36</v>
      </c>
      <c r="X869" s="2">
        <f>'ZBud Extract Monthly'!N868</f>
        <v>131.91</v>
      </c>
      <c r="Y869" s="2">
        <f>'Strm Hydr Analysis'!F872</f>
        <v>61978.57190082645</v>
      </c>
      <c r="Z869" s="2"/>
      <c r="AA869" s="2"/>
      <c r="AB869" s="2"/>
      <c r="AC869" s="2"/>
      <c r="AD869" s="2"/>
      <c r="AE869" s="2"/>
      <c r="AF869" s="2"/>
    </row>
    <row r="870" spans="2:32" x14ac:dyDescent="0.3">
      <c r="B870">
        <f t="shared" si="36"/>
        <v>2061</v>
      </c>
      <c r="C870">
        <f t="shared" si="37"/>
        <v>10</v>
      </c>
      <c r="D870">
        <f t="shared" si="38"/>
        <v>2062</v>
      </c>
      <c r="E870" s="2">
        <f>'Divs Extract'!D869+'ZBud Extract Monthly'!O869</f>
        <v>475.40393404907979</v>
      </c>
      <c r="F870" s="2">
        <f>'Strm Hydr Analysis'!D873</f>
        <v>66511.537190082643</v>
      </c>
      <c r="G870" s="2">
        <f>'Strm Hydr Analysis'!E873</f>
        <v>856.52231404958707</v>
      </c>
      <c r="H870" s="2"/>
      <c r="I870" s="2"/>
      <c r="J870" s="2"/>
      <c r="K870" s="2">
        <f>'ZBud Extract Monthly'!C869</f>
        <v>694.3</v>
      </c>
      <c r="L870" s="2">
        <f>'ZBud Extract Monthly'!K869</f>
        <v>3489.7999999999997</v>
      </c>
      <c r="M870" s="2">
        <f>'ZBud Extract Monthly'!L869</f>
        <v>44</v>
      </c>
      <c r="N870" s="2">
        <f>'ZBud Extract Monthly'!M869</f>
        <v>987.8</v>
      </c>
      <c r="O870" s="2">
        <f>'ZBud Extract Monthly'!V869</f>
        <v>1473.13</v>
      </c>
      <c r="P870" s="2">
        <f>'ZBud Extract Monthly'!D869</f>
        <v>2387.6999999999998</v>
      </c>
      <c r="Q870" s="2">
        <f>'ZBud Extract Monthly'!E869</f>
        <v>652.1</v>
      </c>
      <c r="R870" s="2">
        <f>'ZBud Extract Monthly'!F869</f>
        <v>323.5</v>
      </c>
      <c r="S870" s="2">
        <f>'ZBud Extract Monthly'!G869</f>
        <v>1158.8</v>
      </c>
      <c r="T870" s="2">
        <f>'NRL Extract'!D869</f>
        <v>2.6209999999999991</v>
      </c>
      <c r="U870" s="2">
        <f>'ZBud Extract Monthly'!H869</f>
        <v>1477.5</v>
      </c>
      <c r="V870" s="2">
        <f>'ZBud Extract Monthly'!U869</f>
        <v>210.42</v>
      </c>
      <c r="W870" s="2">
        <f>'ZBud Extract Monthly'!O869</f>
        <v>307.27</v>
      </c>
      <c r="X870" s="2">
        <f>'ZBud Extract Monthly'!N869</f>
        <v>89.14</v>
      </c>
      <c r="Y870" s="2">
        <f>'Strm Hydr Analysis'!F873</f>
        <v>67452.93223140495</v>
      </c>
      <c r="Z870" s="2"/>
      <c r="AA870" s="2"/>
      <c r="AB870" s="2"/>
      <c r="AC870" s="2"/>
      <c r="AD870" s="2"/>
      <c r="AE870" s="2"/>
      <c r="AF870" s="2"/>
    </row>
    <row r="871" spans="2:32" x14ac:dyDescent="0.3">
      <c r="B871">
        <f t="shared" si="36"/>
        <v>2061</v>
      </c>
      <c r="C871">
        <f t="shared" si="37"/>
        <v>11</v>
      </c>
      <c r="D871">
        <f t="shared" si="38"/>
        <v>2062</v>
      </c>
      <c r="E871" s="2">
        <f>'Divs Extract'!D870+'ZBud Extract Monthly'!O870</f>
        <v>401.43717502558854</v>
      </c>
      <c r="F871" s="2">
        <f>'Strm Hydr Analysis'!D874</f>
        <v>62557.626446280992</v>
      </c>
      <c r="G871" s="2">
        <f>'Strm Hydr Analysis'!E874</f>
        <v>2098.2743801652891</v>
      </c>
      <c r="H871" s="2"/>
      <c r="I871" s="2"/>
      <c r="J871" s="2"/>
      <c r="K871" s="2">
        <f>'ZBud Extract Monthly'!C870</f>
        <v>8091.3000000000011</v>
      </c>
      <c r="L871" s="2">
        <f>'ZBud Extract Monthly'!K870</f>
        <v>2190.6999999999998</v>
      </c>
      <c r="M871" s="2">
        <f>'ZBud Extract Monthly'!L870</f>
        <v>27.9</v>
      </c>
      <c r="N871" s="2">
        <f>'ZBud Extract Monthly'!M870</f>
        <v>975.5</v>
      </c>
      <c r="O871" s="2">
        <f>'ZBud Extract Monthly'!V870</f>
        <v>1343.95</v>
      </c>
      <c r="P871" s="2">
        <f>'ZBud Extract Monthly'!D870</f>
        <v>2128</v>
      </c>
      <c r="Q871" s="2">
        <f>'ZBud Extract Monthly'!E870</f>
        <v>678.6</v>
      </c>
      <c r="R871" s="2">
        <f>'ZBud Extract Monthly'!F870</f>
        <v>251.1</v>
      </c>
      <c r="S871" s="2">
        <f>'ZBud Extract Monthly'!G870</f>
        <v>1668.6</v>
      </c>
      <c r="T871" s="2">
        <f>'NRL Extract'!D870</f>
        <v>1.9629999999999996</v>
      </c>
      <c r="U871" s="2">
        <f>'ZBud Extract Monthly'!H870</f>
        <v>1879</v>
      </c>
      <c r="V871" s="2">
        <f>'ZBud Extract Monthly'!U870</f>
        <v>219.84</v>
      </c>
      <c r="W871" s="2">
        <f>'ZBud Extract Monthly'!O870</f>
        <v>297.36</v>
      </c>
      <c r="X871" s="2">
        <f>'ZBud Extract Monthly'!N870</f>
        <v>55.18</v>
      </c>
      <c r="Y871" s="2">
        <f>'Strm Hydr Analysis'!F874</f>
        <v>64003.636363636375</v>
      </c>
      <c r="Z871" s="2"/>
      <c r="AA871" s="2"/>
      <c r="AB871" s="2"/>
      <c r="AC871" s="2"/>
      <c r="AD871" s="2"/>
      <c r="AE871" s="2"/>
      <c r="AF871" s="2"/>
    </row>
    <row r="872" spans="2:32" x14ac:dyDescent="0.3">
      <c r="B872">
        <f t="shared" si="36"/>
        <v>2061</v>
      </c>
      <c r="C872">
        <f t="shared" si="37"/>
        <v>12</v>
      </c>
      <c r="D872">
        <f t="shared" si="38"/>
        <v>2062</v>
      </c>
      <c r="E872" s="2">
        <f>'Divs Extract'!D871+'ZBud Extract Monthly'!O871</f>
        <v>395.16101123595502</v>
      </c>
      <c r="F872" s="2">
        <f>'Strm Hydr Analysis'!D875</f>
        <v>63566.439669421474</v>
      </c>
      <c r="G872" s="2">
        <f>'Strm Hydr Analysis'!E875</f>
        <v>926.97520661157057</v>
      </c>
      <c r="H872" s="2"/>
      <c r="I872" s="2"/>
      <c r="J872" s="2"/>
      <c r="K872" s="2">
        <f>'ZBud Extract Monthly'!C871</f>
        <v>1665.7</v>
      </c>
      <c r="L872" s="2">
        <f>'ZBud Extract Monthly'!K871</f>
        <v>2104.6</v>
      </c>
      <c r="M872" s="2">
        <f>'ZBud Extract Monthly'!L871</f>
        <v>23.4</v>
      </c>
      <c r="N872" s="2">
        <f>'ZBud Extract Monthly'!M871</f>
        <v>933.4</v>
      </c>
      <c r="O872" s="2">
        <f>'ZBud Extract Monthly'!V871</f>
        <v>1418.73</v>
      </c>
      <c r="P872" s="2">
        <f>'ZBud Extract Monthly'!D871</f>
        <v>1853.3</v>
      </c>
      <c r="Q872" s="2">
        <f>'ZBud Extract Monthly'!E871</f>
        <v>694.7</v>
      </c>
      <c r="R872" s="2">
        <f>'ZBud Extract Monthly'!F871</f>
        <v>206.6</v>
      </c>
      <c r="S872" s="2">
        <f>'ZBud Extract Monthly'!G871</f>
        <v>1931.1</v>
      </c>
      <c r="T872" s="2">
        <f>'NRL Extract'!D871</f>
        <v>1.2530000000000003</v>
      </c>
      <c r="U872" s="2">
        <f>'ZBud Extract Monthly'!H871</f>
        <v>1583.8000000000002</v>
      </c>
      <c r="V872" s="2">
        <f>'ZBud Extract Monthly'!U871</f>
        <v>171.22</v>
      </c>
      <c r="W872" s="2">
        <f>'ZBud Extract Monthly'!O871</f>
        <v>307.27</v>
      </c>
      <c r="X872" s="2">
        <f>'ZBud Extract Monthly'!N871</f>
        <v>52.1</v>
      </c>
      <c r="Y872" s="2">
        <f>'Strm Hydr Analysis'!F875</f>
        <v>64509.639669421464</v>
      </c>
      <c r="Z872" s="2"/>
      <c r="AA872" s="2"/>
      <c r="AB872" s="2"/>
      <c r="AC872" s="2"/>
      <c r="AD872" s="2"/>
      <c r="AE872" s="2"/>
      <c r="AF872" s="2"/>
    </row>
    <row r="873" spans="2:32" x14ac:dyDescent="0.3">
      <c r="B873">
        <f t="shared" si="36"/>
        <v>2062</v>
      </c>
      <c r="C873">
        <f t="shared" si="37"/>
        <v>1</v>
      </c>
      <c r="D873">
        <f t="shared" si="38"/>
        <v>2062</v>
      </c>
      <c r="E873" s="2">
        <f>'Divs Extract'!D872+'ZBud Extract Monthly'!O872</f>
        <v>397.58054958938726</v>
      </c>
      <c r="F873" s="2">
        <f>'Strm Hydr Analysis'!D876</f>
        <v>62424.971900826458</v>
      </c>
      <c r="G873" s="2">
        <f>'Strm Hydr Analysis'!E876</f>
        <v>1289.1570247933887</v>
      </c>
      <c r="H873" s="2"/>
      <c r="I873" s="2"/>
      <c r="J873" s="2"/>
      <c r="K873" s="2">
        <f>'ZBud Extract Monthly'!C872</f>
        <v>2031.5</v>
      </c>
      <c r="L873" s="2">
        <f>'ZBud Extract Monthly'!K872</f>
        <v>3168.2</v>
      </c>
      <c r="M873" s="2">
        <f>'ZBud Extract Monthly'!L872</f>
        <v>18.899999999999999</v>
      </c>
      <c r="N873" s="2">
        <f>'ZBud Extract Monthly'!M872</f>
        <v>959.7</v>
      </c>
      <c r="O873" s="2">
        <f>'ZBud Extract Monthly'!V872</f>
        <v>1131.08</v>
      </c>
      <c r="P873" s="2">
        <f>'ZBud Extract Monthly'!D872</f>
        <v>2288.1</v>
      </c>
      <c r="Q873" s="2">
        <f>'ZBud Extract Monthly'!E872</f>
        <v>307.3</v>
      </c>
      <c r="R873" s="2">
        <f>'ZBud Extract Monthly'!F872</f>
        <v>286.3</v>
      </c>
      <c r="S873" s="2">
        <f>'ZBud Extract Monthly'!G872</f>
        <v>1177.5</v>
      </c>
      <c r="T873" s="2">
        <f>'NRL Extract'!D872</f>
        <v>1.5919999999999996</v>
      </c>
      <c r="U873" s="2">
        <f>'ZBud Extract Monthly'!H872</f>
        <v>1556.7</v>
      </c>
      <c r="V873" s="2">
        <f>'ZBud Extract Monthly'!U872</f>
        <v>234.09</v>
      </c>
      <c r="W873" s="2">
        <f>'ZBud Extract Monthly'!O872</f>
        <v>307.27</v>
      </c>
      <c r="X873" s="2">
        <f>'ZBud Extract Monthly'!N872</f>
        <v>46.19</v>
      </c>
      <c r="Y873" s="2">
        <f>'Strm Hydr Analysis'!F876</f>
        <v>63357.242975206602</v>
      </c>
      <c r="Z873" s="2"/>
      <c r="AA873" s="2"/>
      <c r="AB873" s="2"/>
      <c r="AC873" s="2"/>
      <c r="AD873" s="2"/>
      <c r="AE873" s="2"/>
      <c r="AF873" s="2"/>
    </row>
    <row r="874" spans="2:32" x14ac:dyDescent="0.3">
      <c r="B874">
        <f t="shared" si="36"/>
        <v>2062</v>
      </c>
      <c r="C874">
        <f t="shared" si="37"/>
        <v>2</v>
      </c>
      <c r="D874">
        <f t="shared" si="38"/>
        <v>2062</v>
      </c>
      <c r="E874" s="2">
        <f>'Divs Extract'!D873+'ZBud Extract Monthly'!O873</f>
        <v>352.53543478260866</v>
      </c>
      <c r="F874" s="2">
        <f>'Strm Hydr Analysis'!D877</f>
        <v>51417.619834710735</v>
      </c>
      <c r="G874" s="2">
        <f>'Strm Hydr Analysis'!E877</f>
        <v>15390.30743801654</v>
      </c>
      <c r="H874" s="2"/>
      <c r="I874" s="2"/>
      <c r="J874" s="2"/>
      <c r="K874" s="2">
        <f>'ZBud Extract Monthly'!C873</f>
        <v>30841.200000000001</v>
      </c>
      <c r="L874" s="2">
        <f>'ZBud Extract Monthly'!K873</f>
        <v>202.89999999999998</v>
      </c>
      <c r="M874" s="2">
        <f>'ZBud Extract Monthly'!L873</f>
        <v>18.899999999999999</v>
      </c>
      <c r="N874" s="2">
        <f>'ZBud Extract Monthly'!M873</f>
        <v>0</v>
      </c>
      <c r="O874" s="2">
        <f>'ZBud Extract Monthly'!V873</f>
        <v>1945.65</v>
      </c>
      <c r="P874" s="2">
        <f>'ZBud Extract Monthly'!D873</f>
        <v>2025.4</v>
      </c>
      <c r="Q874" s="2">
        <f>'ZBud Extract Monthly'!E873</f>
        <v>814.7</v>
      </c>
      <c r="R874" s="2">
        <f>'ZBud Extract Monthly'!F873</f>
        <v>206.7</v>
      </c>
      <c r="S874" s="2">
        <f>'ZBud Extract Monthly'!G873</f>
        <v>2990.5</v>
      </c>
      <c r="T874" s="2">
        <f>'NRL Extract'!D873</f>
        <v>1.1100000000000003</v>
      </c>
      <c r="U874" s="2">
        <f>'ZBud Extract Monthly'!H873</f>
        <v>7945.4999999999991</v>
      </c>
      <c r="V874" s="2">
        <f>'ZBud Extract Monthly'!U873</f>
        <v>306.19</v>
      </c>
      <c r="W874" s="2">
        <f>'ZBud Extract Monthly'!O873</f>
        <v>277.52999999999997</v>
      </c>
      <c r="X874" s="2">
        <f>'ZBud Extract Monthly'!N873</f>
        <v>40.83</v>
      </c>
      <c r="Y874" s="2">
        <f>'Strm Hydr Analysis'!F877</f>
        <v>54857.652892561971</v>
      </c>
      <c r="Z874" s="2"/>
      <c r="AA874" s="2"/>
      <c r="AB874" s="2"/>
      <c r="AC874" s="2"/>
      <c r="AD874" s="2"/>
      <c r="AE874" s="2"/>
      <c r="AF874" s="2"/>
    </row>
    <row r="875" spans="2:32" x14ac:dyDescent="0.3">
      <c r="B875">
        <f t="shared" si="36"/>
        <v>2062</v>
      </c>
      <c r="C875">
        <f t="shared" si="37"/>
        <v>3</v>
      </c>
      <c r="D875">
        <f t="shared" si="38"/>
        <v>2062</v>
      </c>
      <c r="E875" s="2">
        <f>'Divs Extract'!D874+'ZBud Extract Monthly'!O874</f>
        <v>424.97845986984817</v>
      </c>
      <c r="F875" s="2">
        <f>'Strm Hydr Analysis'!D878</f>
        <v>51215.543801652915</v>
      </c>
      <c r="G875" s="2">
        <f>'Strm Hydr Analysis'!E878</f>
        <v>8258.4396694214829</v>
      </c>
      <c r="H875" s="2"/>
      <c r="I875" s="2"/>
      <c r="J875" s="2"/>
      <c r="K875" s="2">
        <f>'ZBud Extract Monthly'!C874</f>
        <v>25698.3</v>
      </c>
      <c r="L875" s="2">
        <f>'ZBud Extract Monthly'!K874</f>
        <v>150.5</v>
      </c>
      <c r="M875" s="2">
        <f>'ZBud Extract Monthly'!L874</f>
        <v>22.5</v>
      </c>
      <c r="N875" s="2">
        <f>'ZBud Extract Monthly'!M874</f>
        <v>0</v>
      </c>
      <c r="O875" s="2">
        <f>'ZBud Extract Monthly'!V874</f>
        <v>2927.66</v>
      </c>
      <c r="P875" s="2">
        <f>'ZBud Extract Monthly'!D874</f>
        <v>3378.8999999999996</v>
      </c>
      <c r="Q875" s="2">
        <f>'ZBud Extract Monthly'!E874</f>
        <v>1360.9</v>
      </c>
      <c r="R875" s="2">
        <f>'ZBud Extract Monthly'!F874</f>
        <v>502.5</v>
      </c>
      <c r="S875" s="2">
        <f>'ZBud Extract Monthly'!G874</f>
        <v>5901.7</v>
      </c>
      <c r="T875" s="2">
        <f>'NRL Extract'!D874</f>
        <v>1.8520000000000001</v>
      </c>
      <c r="U875" s="2">
        <f>'ZBud Extract Monthly'!H874</f>
        <v>11429.6</v>
      </c>
      <c r="V875" s="2">
        <f>'ZBud Extract Monthly'!U874</f>
        <v>232.08</v>
      </c>
      <c r="W875" s="2">
        <f>'ZBud Extract Monthly'!O874</f>
        <v>307.27</v>
      </c>
      <c r="X875" s="2">
        <f>'ZBud Extract Monthly'!N874</f>
        <v>51.55</v>
      </c>
      <c r="Y875" s="2">
        <f>'Strm Hydr Analysis'!F878</f>
        <v>54291.352066115716</v>
      </c>
      <c r="Z875" s="2"/>
      <c r="AA875" s="2"/>
      <c r="AB875" s="2"/>
      <c r="AC875" s="2"/>
      <c r="AD875" s="2"/>
      <c r="AE875" s="2"/>
      <c r="AF875" s="2"/>
    </row>
    <row r="876" spans="2:32" x14ac:dyDescent="0.3">
      <c r="B876">
        <f t="shared" si="36"/>
        <v>2062</v>
      </c>
      <c r="C876">
        <f t="shared" si="37"/>
        <v>4</v>
      </c>
      <c r="D876">
        <f t="shared" si="38"/>
        <v>2062</v>
      </c>
      <c r="E876" s="2">
        <f>'Divs Extract'!D875+'ZBud Extract Monthly'!O875</f>
        <v>433.09770491803283</v>
      </c>
      <c r="F876" s="2">
        <f>'Strm Hydr Analysis'!D879</f>
        <v>49402.076033057871</v>
      </c>
      <c r="G876" s="2">
        <f>'Strm Hydr Analysis'!E879</f>
        <v>1327.9140495867762</v>
      </c>
      <c r="H876" s="2"/>
      <c r="I876" s="2"/>
      <c r="J876" s="2"/>
      <c r="K876" s="2">
        <f>'ZBud Extract Monthly'!C875</f>
        <v>4281.2999999999993</v>
      </c>
      <c r="L876" s="2">
        <f>'ZBud Extract Monthly'!K875</f>
        <v>2767.6000000000004</v>
      </c>
      <c r="M876" s="2">
        <f>'ZBud Extract Monthly'!L875</f>
        <v>22.5</v>
      </c>
      <c r="N876" s="2">
        <f>'ZBud Extract Monthly'!M875</f>
        <v>0</v>
      </c>
      <c r="O876" s="2">
        <f>'ZBud Extract Monthly'!V875</f>
        <v>2137.79</v>
      </c>
      <c r="P876" s="2">
        <f>'ZBud Extract Monthly'!D875</f>
        <v>3839.9</v>
      </c>
      <c r="Q876" s="2">
        <f>'ZBud Extract Monthly'!E875</f>
        <v>1380.7</v>
      </c>
      <c r="R876" s="2">
        <f>'ZBud Extract Monthly'!F875</f>
        <v>682.4</v>
      </c>
      <c r="S876" s="2">
        <f>'ZBud Extract Monthly'!G875</f>
        <v>5342.2</v>
      </c>
      <c r="T876" s="2">
        <f>'NRL Extract'!D875</f>
        <v>1.8399999999999996</v>
      </c>
      <c r="U876" s="2">
        <f>'ZBud Extract Monthly'!H875</f>
        <v>3608.1000000000004</v>
      </c>
      <c r="V876" s="2">
        <f>'ZBud Extract Monthly'!U875</f>
        <v>131.18</v>
      </c>
      <c r="W876" s="2">
        <f>'ZBud Extract Monthly'!O875</f>
        <v>297.36</v>
      </c>
      <c r="X876" s="2">
        <f>'ZBud Extract Monthly'!N875</f>
        <v>73.88</v>
      </c>
      <c r="Y876" s="2">
        <f>'Strm Hydr Analysis'!F879</f>
        <v>50682.228099173575</v>
      </c>
      <c r="Z876" s="2"/>
      <c r="AA876" s="2"/>
      <c r="AB876" s="2"/>
      <c r="AC876" s="2"/>
      <c r="AD876" s="2"/>
      <c r="AE876" s="2"/>
      <c r="AF876" s="2"/>
    </row>
    <row r="877" spans="2:32" x14ac:dyDescent="0.3">
      <c r="B877">
        <f t="shared" si="36"/>
        <v>2062</v>
      </c>
      <c r="C877">
        <f t="shared" si="37"/>
        <v>5</v>
      </c>
      <c r="D877">
        <f t="shared" si="38"/>
        <v>2062</v>
      </c>
      <c r="E877" s="2">
        <f>'Divs Extract'!D876+'ZBud Extract Monthly'!O876</f>
        <v>506.8652115812917</v>
      </c>
      <c r="F877" s="2">
        <f>'Strm Hydr Analysis'!D880</f>
        <v>58893.22314049588</v>
      </c>
      <c r="G877" s="2">
        <f>'Strm Hydr Analysis'!E880</f>
        <v>856.52231404958707</v>
      </c>
      <c r="H877" s="2"/>
      <c r="I877" s="2"/>
      <c r="J877" s="2"/>
      <c r="K877" s="2">
        <f>'ZBud Extract Monthly'!C876</f>
        <v>1833.3000000000002</v>
      </c>
      <c r="L877" s="2">
        <f>'ZBud Extract Monthly'!K876</f>
        <v>6903.2</v>
      </c>
      <c r="M877" s="2">
        <f>'ZBud Extract Monthly'!L876</f>
        <v>35</v>
      </c>
      <c r="N877" s="2">
        <f>'ZBud Extract Monthly'!M876</f>
        <v>0</v>
      </c>
      <c r="O877" s="2">
        <f>'ZBud Extract Monthly'!V876</f>
        <v>1108</v>
      </c>
      <c r="P877" s="2">
        <f>'ZBud Extract Monthly'!D876</f>
        <v>5653.2</v>
      </c>
      <c r="Q877" s="2">
        <f>'ZBud Extract Monthly'!E876</f>
        <v>789.1</v>
      </c>
      <c r="R877" s="2">
        <f>'ZBud Extract Monthly'!F876</f>
        <v>478.2</v>
      </c>
      <c r="S877" s="2">
        <f>'ZBud Extract Monthly'!G876</f>
        <v>2555.1</v>
      </c>
      <c r="T877" s="2">
        <f>'NRL Extract'!D876</f>
        <v>3.6099999999999994</v>
      </c>
      <c r="U877" s="2">
        <f>'ZBud Extract Monthly'!H876</f>
        <v>1526.1000000000001</v>
      </c>
      <c r="V877" s="2">
        <f>'ZBud Extract Monthly'!U876</f>
        <v>347.61</v>
      </c>
      <c r="W877" s="2">
        <f>'ZBud Extract Monthly'!O876</f>
        <v>307.27</v>
      </c>
      <c r="X877" s="2">
        <f>'ZBud Extract Monthly'!N876</f>
        <v>133.41</v>
      </c>
      <c r="Y877" s="2">
        <f>'Strm Hydr Analysis'!F880</f>
        <v>59889.639669421478</v>
      </c>
      <c r="Z877" s="2"/>
      <c r="AA877" s="2"/>
      <c r="AB877" s="2"/>
      <c r="AC877" s="2"/>
      <c r="AD877" s="2"/>
      <c r="AE877" s="2"/>
      <c r="AF877" s="2"/>
    </row>
    <row r="878" spans="2:32" x14ac:dyDescent="0.3">
      <c r="B878">
        <f t="shared" si="36"/>
        <v>2062</v>
      </c>
      <c r="C878">
        <f t="shared" si="37"/>
        <v>6</v>
      </c>
      <c r="D878">
        <f t="shared" si="38"/>
        <v>2062</v>
      </c>
      <c r="E878" s="2">
        <f>'Divs Extract'!D877+'ZBud Extract Monthly'!O877</f>
        <v>529.68362878963194</v>
      </c>
      <c r="F878" s="2">
        <f>'Strm Hydr Analysis'!D881</f>
        <v>70513.011570247938</v>
      </c>
      <c r="G878" s="2">
        <f>'Strm Hydr Analysis'!E881</f>
        <v>828.89256198347141</v>
      </c>
      <c r="H878" s="2"/>
      <c r="I878" s="2"/>
      <c r="J878" s="2"/>
      <c r="K878" s="2">
        <f>'ZBud Extract Monthly'!C877</f>
        <v>0</v>
      </c>
      <c r="L878" s="2">
        <f>'ZBud Extract Monthly'!K877</f>
        <v>7547.5999999999995</v>
      </c>
      <c r="M878" s="2">
        <f>'ZBud Extract Monthly'!L877</f>
        <v>44</v>
      </c>
      <c r="N878" s="2">
        <f>'ZBud Extract Monthly'!M877</f>
        <v>999.5</v>
      </c>
      <c r="O878" s="2">
        <f>'ZBud Extract Monthly'!V877</f>
        <v>726.31</v>
      </c>
      <c r="P878" s="2">
        <f>'ZBud Extract Monthly'!D877</f>
        <v>6414.3</v>
      </c>
      <c r="Q878" s="2">
        <f>'ZBud Extract Monthly'!E877</f>
        <v>379.8</v>
      </c>
      <c r="R878" s="2">
        <f>'ZBud Extract Monthly'!F877</f>
        <v>354.5</v>
      </c>
      <c r="S878" s="2">
        <f>'ZBud Extract Monthly'!G877</f>
        <v>859.2</v>
      </c>
      <c r="T878" s="2">
        <f>'NRL Extract'!D877</f>
        <v>4.3419999999999987</v>
      </c>
      <c r="U878" s="2">
        <f>'ZBud Extract Monthly'!H877</f>
        <v>1470.1999999999998</v>
      </c>
      <c r="V878" s="2">
        <f>'ZBud Extract Monthly'!U877</f>
        <v>998.23</v>
      </c>
      <c r="W878" s="2">
        <f>'ZBud Extract Monthly'!O877</f>
        <v>297.36</v>
      </c>
      <c r="X878" s="2">
        <f>'ZBud Extract Monthly'!N877</f>
        <v>155.52000000000001</v>
      </c>
      <c r="Y878" s="2">
        <f>'Strm Hydr Analysis'!F881</f>
        <v>71301.60000000002</v>
      </c>
      <c r="Z878" s="2"/>
      <c r="AA878" s="2"/>
      <c r="AB878" s="2"/>
      <c r="AC878" s="2"/>
      <c r="AD878" s="2"/>
      <c r="AE878" s="2"/>
      <c r="AF878" s="2"/>
    </row>
    <row r="879" spans="2:32" x14ac:dyDescent="0.3">
      <c r="B879">
        <f t="shared" si="36"/>
        <v>2062</v>
      </c>
      <c r="C879">
        <f t="shared" si="37"/>
        <v>7</v>
      </c>
      <c r="D879">
        <f t="shared" si="38"/>
        <v>2062</v>
      </c>
      <c r="E879" s="2">
        <f>'Divs Extract'!D878+'ZBud Extract Monthly'!O878</f>
        <v>580.33296224588571</v>
      </c>
      <c r="F879" s="2">
        <f>'Strm Hydr Analysis'!D882</f>
        <v>96516.912396694213</v>
      </c>
      <c r="G879" s="2">
        <f>'Strm Hydr Analysis'!E882</f>
        <v>856.52231404958707</v>
      </c>
      <c r="H879" s="2"/>
      <c r="I879" s="2"/>
      <c r="J879" s="2"/>
      <c r="K879" s="2">
        <f>'ZBud Extract Monthly'!C878</f>
        <v>58.7</v>
      </c>
      <c r="L879" s="2">
        <f>'ZBud Extract Monthly'!K878</f>
        <v>7200.9</v>
      </c>
      <c r="M879" s="2">
        <f>'ZBud Extract Monthly'!L878</f>
        <v>62.9</v>
      </c>
      <c r="N879" s="2">
        <f>'ZBud Extract Monthly'!M878</f>
        <v>736.8</v>
      </c>
      <c r="O879" s="2">
        <f>'ZBud Extract Monthly'!V878</f>
        <v>697.45</v>
      </c>
      <c r="P879" s="2">
        <f>'ZBud Extract Monthly'!D878</f>
        <v>5891</v>
      </c>
      <c r="Q879" s="2">
        <f>'ZBud Extract Monthly'!E878</f>
        <v>377.3</v>
      </c>
      <c r="R879" s="2">
        <f>'ZBud Extract Monthly'!F878</f>
        <v>661.6</v>
      </c>
      <c r="S879" s="2">
        <f>'ZBud Extract Monthly'!G878</f>
        <v>232.6</v>
      </c>
      <c r="T879" s="2">
        <f>'NRL Extract'!D878</f>
        <v>5.1890000000000001</v>
      </c>
      <c r="U879" s="2">
        <f>'ZBud Extract Monthly'!H878</f>
        <v>1474.2</v>
      </c>
      <c r="V879" s="2">
        <f>'ZBud Extract Monthly'!U878</f>
        <v>937.12</v>
      </c>
      <c r="W879" s="2">
        <f>'ZBud Extract Monthly'!O878</f>
        <v>307.27</v>
      </c>
      <c r="X879" s="2">
        <f>'ZBud Extract Monthly'!N878</f>
        <v>181.39</v>
      </c>
      <c r="Y879" s="2">
        <f>'Strm Hydr Analysis'!F882</f>
        <v>97289.533884297518</v>
      </c>
      <c r="Z879" s="2"/>
      <c r="AA879" s="2"/>
      <c r="AB879" s="2"/>
      <c r="AC879" s="2"/>
      <c r="AD879" s="2"/>
      <c r="AE879" s="2"/>
      <c r="AF879" s="2"/>
    </row>
    <row r="880" spans="2:32" x14ac:dyDescent="0.3">
      <c r="B880">
        <f t="shared" si="36"/>
        <v>2062</v>
      </c>
      <c r="C880">
        <f t="shared" si="37"/>
        <v>8</v>
      </c>
      <c r="D880">
        <f t="shared" si="38"/>
        <v>2062</v>
      </c>
      <c r="E880" s="2">
        <f>'Divs Extract'!D879+'ZBud Extract Monthly'!O879</f>
        <v>572.96819967266788</v>
      </c>
      <c r="F880" s="2">
        <f>'Strm Hydr Analysis'!D883</f>
        <v>87826.41322314048</v>
      </c>
      <c r="G880" s="2">
        <f>'Strm Hydr Analysis'!E883</f>
        <v>856.52231404958707</v>
      </c>
      <c r="H880" s="2"/>
      <c r="I880" s="2"/>
      <c r="J880" s="2"/>
      <c r="K880" s="2">
        <f>'ZBud Extract Monthly'!C879</f>
        <v>901.1</v>
      </c>
      <c r="L880" s="2">
        <f>'ZBud Extract Monthly'!K879</f>
        <v>4753.3</v>
      </c>
      <c r="M880" s="2">
        <f>'ZBud Extract Monthly'!L879</f>
        <v>78.2</v>
      </c>
      <c r="N880" s="2">
        <f>'ZBud Extract Monthly'!M879</f>
        <v>0</v>
      </c>
      <c r="O880" s="2">
        <f>'ZBud Extract Monthly'!V879</f>
        <v>859.02</v>
      </c>
      <c r="P880" s="2">
        <f>'ZBud Extract Monthly'!D879</f>
        <v>4492.3</v>
      </c>
      <c r="Q880" s="2">
        <f>'ZBud Extract Monthly'!E879</f>
        <v>495.8</v>
      </c>
      <c r="R880" s="2">
        <f>'ZBud Extract Monthly'!F879</f>
        <v>489.1</v>
      </c>
      <c r="S880" s="2">
        <f>'ZBud Extract Monthly'!G879</f>
        <v>316.7</v>
      </c>
      <c r="T880" s="2">
        <f>'NRL Extract'!D879</f>
        <v>4.9120000000000008</v>
      </c>
      <c r="U880" s="2">
        <f>'ZBud Extract Monthly'!H879</f>
        <v>1291.5000000000002</v>
      </c>
      <c r="V880" s="2">
        <f>'ZBud Extract Monthly'!U879</f>
        <v>670.4</v>
      </c>
      <c r="W880" s="2">
        <f>'ZBud Extract Monthly'!O879</f>
        <v>307.27</v>
      </c>
      <c r="X880" s="2">
        <f>'ZBud Extract Monthly'!N879</f>
        <v>164.65</v>
      </c>
      <c r="Y880" s="2">
        <f>'Strm Hydr Analysis'!F883</f>
        <v>88791.59008264463</v>
      </c>
      <c r="Z880" s="2"/>
      <c r="AA880" s="2"/>
      <c r="AB880" s="2"/>
      <c r="AC880" s="2"/>
      <c r="AD880" s="2"/>
      <c r="AE880" s="2"/>
      <c r="AF880" s="2"/>
    </row>
    <row r="881" spans="2:32" x14ac:dyDescent="0.3">
      <c r="B881">
        <f t="shared" si="36"/>
        <v>2062</v>
      </c>
      <c r="C881">
        <f t="shared" si="37"/>
        <v>9</v>
      </c>
      <c r="D881">
        <f t="shared" si="38"/>
        <v>2062</v>
      </c>
      <c r="E881" s="2">
        <f>'Divs Extract'!D880+'ZBud Extract Monthly'!O880</f>
        <v>560.77018805046418</v>
      </c>
      <c r="F881" s="2">
        <f>'Strm Hydr Analysis'!D884</f>
        <v>57723.94710743802</v>
      </c>
      <c r="G881" s="2">
        <f>'Strm Hydr Analysis'!E884</f>
        <v>852.57520661157059</v>
      </c>
      <c r="H881" s="2"/>
      <c r="I881" s="2"/>
      <c r="J881" s="2"/>
      <c r="K881" s="2">
        <f>'ZBud Extract Monthly'!C880</f>
        <v>2918.0999999999995</v>
      </c>
      <c r="L881" s="2">
        <f>'ZBud Extract Monthly'!K880</f>
        <v>2270.5</v>
      </c>
      <c r="M881" s="2">
        <f>'ZBud Extract Monthly'!L880</f>
        <v>62.9</v>
      </c>
      <c r="N881" s="2">
        <f>'ZBud Extract Monthly'!M880</f>
        <v>1290.9000000000001</v>
      </c>
      <c r="O881" s="2">
        <f>'ZBud Extract Monthly'!V880</f>
        <v>885.16</v>
      </c>
      <c r="P881" s="2">
        <f>'ZBud Extract Monthly'!D880</f>
        <v>3069.2</v>
      </c>
      <c r="Q881" s="2">
        <f>'ZBud Extract Monthly'!E880</f>
        <v>381.7</v>
      </c>
      <c r="R881" s="2">
        <f>'ZBud Extract Monthly'!F880</f>
        <v>322.10000000000002</v>
      </c>
      <c r="S881" s="2">
        <f>'ZBud Extract Monthly'!G880</f>
        <v>309.60000000000002</v>
      </c>
      <c r="T881" s="2">
        <f>'NRL Extract'!D880</f>
        <v>4.2219999999999986</v>
      </c>
      <c r="U881" s="2">
        <f>'ZBud Extract Monthly'!H880</f>
        <v>1116.6000000000001</v>
      </c>
      <c r="V881" s="2">
        <f>'ZBud Extract Monthly'!U880</f>
        <v>540.65</v>
      </c>
      <c r="W881" s="2">
        <f>'ZBud Extract Monthly'!O880</f>
        <v>297.36</v>
      </c>
      <c r="X881" s="2">
        <f>'ZBud Extract Monthly'!N880</f>
        <v>131.91</v>
      </c>
      <c r="Y881" s="2">
        <f>'Strm Hydr Analysis'!F884</f>
        <v>58676.56859504131</v>
      </c>
      <c r="Z881" s="2"/>
      <c r="AA881" s="2"/>
      <c r="AB881" s="2"/>
      <c r="AC881" s="2"/>
      <c r="AD881" s="2"/>
      <c r="AE881" s="2"/>
      <c r="AF881" s="2"/>
    </row>
    <row r="882" spans="2:32" x14ac:dyDescent="0.3">
      <c r="B882">
        <f t="shared" si="36"/>
        <v>2062</v>
      </c>
      <c r="C882">
        <f t="shared" si="37"/>
        <v>10</v>
      </c>
      <c r="D882">
        <f t="shared" si="38"/>
        <v>2063</v>
      </c>
      <c r="E882" s="2">
        <f>'Divs Extract'!D881+'ZBud Extract Monthly'!O881</f>
        <v>474.46305715381664</v>
      </c>
      <c r="F882" s="2">
        <f>'Strm Hydr Analysis'!D885</f>
        <v>66511.537190082643</v>
      </c>
      <c r="G882" s="2">
        <f>'Strm Hydr Analysis'!E885</f>
        <v>1118.3801652892562</v>
      </c>
      <c r="H882" s="2"/>
      <c r="I882" s="2"/>
      <c r="J882" s="2"/>
      <c r="K882" s="2">
        <f>'ZBud Extract Monthly'!C881</f>
        <v>4691.3999999999996</v>
      </c>
      <c r="L882" s="2">
        <f>'ZBud Extract Monthly'!K881</f>
        <v>2861.6000000000004</v>
      </c>
      <c r="M882" s="2">
        <f>'ZBud Extract Monthly'!L881</f>
        <v>44</v>
      </c>
      <c r="N882" s="2">
        <f>'ZBud Extract Monthly'!M881</f>
        <v>941.6</v>
      </c>
      <c r="O882" s="2">
        <f>'ZBud Extract Monthly'!V881</f>
        <v>760.53</v>
      </c>
      <c r="P882" s="2">
        <f>'ZBud Extract Monthly'!D881</f>
        <v>2279.8000000000002</v>
      </c>
      <c r="Q882" s="2">
        <f>'ZBud Extract Monthly'!E881</f>
        <v>772.5</v>
      </c>
      <c r="R882" s="2">
        <f>'ZBud Extract Monthly'!F881</f>
        <v>311.8</v>
      </c>
      <c r="S882" s="2">
        <f>'ZBud Extract Monthly'!G881</f>
        <v>1200</v>
      </c>
      <c r="T882" s="2">
        <f>'NRL Extract'!D881</f>
        <v>2.6209999999999991</v>
      </c>
      <c r="U882" s="2">
        <f>'ZBud Extract Monthly'!H881</f>
        <v>1475.1999999999998</v>
      </c>
      <c r="V882" s="2">
        <f>'ZBud Extract Monthly'!U881</f>
        <v>513</v>
      </c>
      <c r="W882" s="2">
        <f>'ZBud Extract Monthly'!O881</f>
        <v>307.27</v>
      </c>
      <c r="X882" s="2">
        <f>'ZBud Extract Monthly'!N881</f>
        <v>89.14</v>
      </c>
      <c r="Y882" s="2">
        <f>'Strm Hydr Analysis'!F885</f>
        <v>67559.464462809934</v>
      </c>
      <c r="Z882" s="2"/>
      <c r="AA882" s="2"/>
      <c r="AB882" s="2"/>
      <c r="AC882" s="2"/>
      <c r="AD882" s="2"/>
      <c r="AE882" s="2"/>
      <c r="AF882" s="2"/>
    </row>
    <row r="883" spans="2:32" x14ac:dyDescent="0.3">
      <c r="B883">
        <f t="shared" si="36"/>
        <v>2062</v>
      </c>
      <c r="C883">
        <f t="shared" si="37"/>
        <v>11</v>
      </c>
      <c r="D883">
        <f t="shared" si="38"/>
        <v>2063</v>
      </c>
      <c r="E883" s="2">
        <f>'Divs Extract'!D882+'ZBud Extract Monthly'!O882</f>
        <v>398.02151484135112</v>
      </c>
      <c r="F883" s="2">
        <f>'Strm Hydr Analysis'!D886</f>
        <v>62557.626446280992</v>
      </c>
      <c r="G883" s="2">
        <f>'Strm Hydr Analysis'!E886</f>
        <v>2805.3818181818174</v>
      </c>
      <c r="H883" s="2"/>
      <c r="I883" s="2"/>
      <c r="J883" s="2"/>
      <c r="K883" s="2">
        <f>'ZBud Extract Monthly'!C882</f>
        <v>14028.4</v>
      </c>
      <c r="L883" s="2">
        <f>'ZBud Extract Monthly'!K882</f>
        <v>458.7</v>
      </c>
      <c r="M883" s="2">
        <f>'ZBud Extract Monthly'!L882</f>
        <v>27.9</v>
      </c>
      <c r="N883" s="2">
        <f>'ZBud Extract Monthly'!M882</f>
        <v>793.1</v>
      </c>
      <c r="O883" s="2">
        <f>'ZBud Extract Monthly'!V882</f>
        <v>1116.22</v>
      </c>
      <c r="P883" s="2">
        <f>'ZBud Extract Monthly'!D882</f>
        <v>1536.6</v>
      </c>
      <c r="Q883" s="2">
        <f>'ZBud Extract Monthly'!E882</f>
        <v>709</v>
      </c>
      <c r="R883" s="2">
        <f>'ZBud Extract Monthly'!F882</f>
        <v>154.30000000000001</v>
      </c>
      <c r="S883" s="2">
        <f>'ZBud Extract Monthly'!G882</f>
        <v>2108.8000000000002</v>
      </c>
      <c r="T883" s="2">
        <f>'NRL Extract'!D882</f>
        <v>1.9629999999999996</v>
      </c>
      <c r="U883" s="2">
        <f>'ZBud Extract Monthly'!H882</f>
        <v>2454.9</v>
      </c>
      <c r="V883" s="2">
        <f>'ZBud Extract Monthly'!U882</f>
        <v>259.55</v>
      </c>
      <c r="W883" s="2">
        <f>'ZBud Extract Monthly'!O882</f>
        <v>297.36</v>
      </c>
      <c r="X883" s="2">
        <f>'ZBud Extract Monthly'!N882</f>
        <v>55.18</v>
      </c>
      <c r="Y883" s="2">
        <f>'Strm Hydr Analysis'!F886</f>
        <v>64051.319008264465</v>
      </c>
      <c r="Z883" s="2"/>
      <c r="AA883" s="2"/>
      <c r="AB883" s="2"/>
      <c r="AC883" s="2"/>
      <c r="AD883" s="2"/>
      <c r="AE883" s="2"/>
      <c r="AF883" s="2"/>
    </row>
    <row r="884" spans="2:32" x14ac:dyDescent="0.3">
      <c r="B884">
        <f t="shared" si="36"/>
        <v>2062</v>
      </c>
      <c r="C884">
        <f t="shared" si="37"/>
        <v>12</v>
      </c>
      <c r="D884">
        <f t="shared" si="38"/>
        <v>2063</v>
      </c>
      <c r="E884" s="2">
        <f>'Divs Extract'!D883+'ZBud Extract Monthly'!O883</f>
        <v>392.47801924619085</v>
      </c>
      <c r="F884" s="2">
        <f>'Strm Hydr Analysis'!D887</f>
        <v>63566.439669421474</v>
      </c>
      <c r="G884" s="2">
        <f>'Strm Hydr Analysis'!E887</f>
        <v>14909.851239669428</v>
      </c>
      <c r="H884" s="2"/>
      <c r="I884" s="2"/>
      <c r="J884" s="2"/>
      <c r="K884" s="2">
        <f>'ZBud Extract Monthly'!C883</f>
        <v>47850.399999999994</v>
      </c>
      <c r="L884" s="2">
        <f>'ZBud Extract Monthly'!K883</f>
        <v>313.39999999999998</v>
      </c>
      <c r="M884" s="2">
        <f>'ZBud Extract Monthly'!L883</f>
        <v>23.4</v>
      </c>
      <c r="N884" s="2">
        <f>'ZBud Extract Monthly'!M883</f>
        <v>657.4</v>
      </c>
      <c r="O884" s="2">
        <f>'ZBud Extract Monthly'!V883</f>
        <v>4345.1499999999996</v>
      </c>
      <c r="P884" s="2">
        <f>'ZBud Extract Monthly'!D883</f>
        <v>1152.4000000000001</v>
      </c>
      <c r="Q884" s="2">
        <f>'ZBud Extract Monthly'!E883</f>
        <v>502.4</v>
      </c>
      <c r="R884" s="2">
        <f>'ZBud Extract Monthly'!F883</f>
        <v>104.7</v>
      </c>
      <c r="S884" s="2">
        <f>'ZBud Extract Monthly'!G883</f>
        <v>1835</v>
      </c>
      <c r="T884" s="2">
        <f>'NRL Extract'!D883</f>
        <v>1.2530000000000003</v>
      </c>
      <c r="U884" s="2">
        <f>'ZBud Extract Monthly'!H883</f>
        <v>28777.300000000003</v>
      </c>
      <c r="V884" s="2">
        <f>'ZBud Extract Monthly'!U883</f>
        <v>335.66</v>
      </c>
      <c r="W884" s="2">
        <f>'ZBud Extract Monthly'!O883</f>
        <v>307.27</v>
      </c>
      <c r="X884" s="2">
        <f>'ZBud Extract Monthly'!N883</f>
        <v>52.1</v>
      </c>
      <c r="Y884" s="2">
        <f>'Strm Hydr Analysis'!F887</f>
        <v>69819.05454545455</v>
      </c>
      <c r="Z884" s="2"/>
      <c r="AA884" s="2"/>
      <c r="AB884" s="2"/>
      <c r="AC884" s="2"/>
      <c r="AD884" s="2"/>
      <c r="AE884" s="2"/>
      <c r="AF884" s="2"/>
    </row>
    <row r="885" spans="2:32" x14ac:dyDescent="0.3">
      <c r="B885">
        <f t="shared" si="36"/>
        <v>2063</v>
      </c>
      <c r="C885">
        <f t="shared" si="37"/>
        <v>1</v>
      </c>
      <c r="D885">
        <f t="shared" si="38"/>
        <v>2063</v>
      </c>
      <c r="E885" s="2">
        <f>'Divs Extract'!D884+'ZBud Extract Monthly'!O884</f>
        <v>397.34850467289721</v>
      </c>
      <c r="F885" s="2">
        <f>'Strm Hydr Analysis'!D888</f>
        <v>58599.94710743802</v>
      </c>
      <c r="G885" s="2">
        <f>'Strm Hydr Analysis'!E888</f>
        <v>856.52231404958707</v>
      </c>
      <c r="H885" s="2"/>
      <c r="I885" s="2"/>
      <c r="J885" s="2"/>
      <c r="K885" s="2">
        <f>'ZBud Extract Monthly'!C884</f>
        <v>518.29999999999995</v>
      </c>
      <c r="L885" s="2">
        <f>'ZBud Extract Monthly'!K884</f>
        <v>1202.3</v>
      </c>
      <c r="M885" s="2">
        <f>'ZBud Extract Monthly'!L884</f>
        <v>18.899999999999999</v>
      </c>
      <c r="N885" s="2">
        <f>'ZBud Extract Monthly'!M884</f>
        <v>837.5</v>
      </c>
      <c r="O885" s="2">
        <f>'ZBud Extract Monthly'!V884</f>
        <v>2602.54</v>
      </c>
      <c r="P885" s="2">
        <f>'ZBud Extract Monthly'!D884</f>
        <v>2053.6</v>
      </c>
      <c r="Q885" s="2">
        <f>'ZBud Extract Monthly'!E884</f>
        <v>692</v>
      </c>
      <c r="R885" s="2">
        <f>'ZBud Extract Monthly'!F884</f>
        <v>186.8</v>
      </c>
      <c r="S885" s="2">
        <f>'ZBud Extract Monthly'!G884</f>
        <v>3054.4</v>
      </c>
      <c r="T885" s="2">
        <f>'NRL Extract'!D884</f>
        <v>1.506</v>
      </c>
      <c r="U885" s="2">
        <f>'ZBud Extract Monthly'!H884</f>
        <v>2701.5</v>
      </c>
      <c r="V885" s="2">
        <f>'ZBud Extract Monthly'!U884</f>
        <v>119.14</v>
      </c>
      <c r="W885" s="2">
        <f>'ZBud Extract Monthly'!O884</f>
        <v>307.27</v>
      </c>
      <c r="X885" s="2">
        <f>'ZBud Extract Monthly'!N884</f>
        <v>50.48</v>
      </c>
      <c r="Y885" s="2">
        <f>'Strm Hydr Analysis'!F888</f>
        <v>59788.859504132233</v>
      </c>
      <c r="Z885" s="2"/>
      <c r="AA885" s="2"/>
      <c r="AB885" s="2"/>
      <c r="AC885" s="2"/>
      <c r="AD885" s="2"/>
      <c r="AE885" s="2"/>
      <c r="AF885" s="2"/>
    </row>
    <row r="886" spans="2:32" x14ac:dyDescent="0.3">
      <c r="B886">
        <f t="shared" si="36"/>
        <v>2063</v>
      </c>
      <c r="C886">
        <f t="shared" si="37"/>
        <v>2</v>
      </c>
      <c r="D886">
        <f t="shared" si="38"/>
        <v>2063</v>
      </c>
      <c r="E886" s="2">
        <f>'Divs Extract'!D885+'ZBud Extract Monthly'!O885</f>
        <v>361.26272727272726</v>
      </c>
      <c r="F886" s="2">
        <f>'Strm Hydr Analysis'!D889</f>
        <v>53950.552066115692</v>
      </c>
      <c r="G886" s="2">
        <f>'Strm Hydr Analysis'!E889</f>
        <v>4939.1404958677622</v>
      </c>
      <c r="H886" s="2"/>
      <c r="I886" s="2"/>
      <c r="J886" s="2"/>
      <c r="K886" s="2">
        <f>'ZBud Extract Monthly'!C885</f>
        <v>14929.8</v>
      </c>
      <c r="L886" s="2">
        <f>'ZBud Extract Monthly'!K885</f>
        <v>707.09999999999991</v>
      </c>
      <c r="M886" s="2">
        <f>'ZBud Extract Monthly'!L885</f>
        <v>18.899999999999999</v>
      </c>
      <c r="N886" s="2">
        <f>'ZBud Extract Monthly'!M885</f>
        <v>0</v>
      </c>
      <c r="O886" s="2">
        <f>'ZBud Extract Monthly'!V885</f>
        <v>2190.31</v>
      </c>
      <c r="P886" s="2">
        <f>'ZBud Extract Monthly'!D885</f>
        <v>2590.1999999999998</v>
      </c>
      <c r="Q886" s="2">
        <f>'ZBud Extract Monthly'!E885</f>
        <v>975.4</v>
      </c>
      <c r="R886" s="2">
        <f>'ZBud Extract Monthly'!F885</f>
        <v>245.6</v>
      </c>
      <c r="S886" s="2">
        <f>'ZBud Extract Monthly'!G885</f>
        <v>3923.9</v>
      </c>
      <c r="T886" s="2">
        <f>'NRL Extract'!D885</f>
        <v>1.1609999999999994</v>
      </c>
      <c r="U886" s="2">
        <f>'ZBud Extract Monthly'!H885</f>
        <v>4318.7</v>
      </c>
      <c r="V886" s="2">
        <f>'ZBud Extract Monthly'!U885</f>
        <v>167.15</v>
      </c>
      <c r="W886" s="2">
        <f>'ZBud Extract Monthly'!O885</f>
        <v>277.52999999999997</v>
      </c>
      <c r="X886" s="2">
        <f>'ZBud Extract Monthly'!N885</f>
        <v>41.95</v>
      </c>
      <c r="Y886" s="2">
        <f>'Strm Hydr Analysis'!F889</f>
        <v>55908.912396694192</v>
      </c>
      <c r="Z886" s="2"/>
      <c r="AA886" s="2"/>
      <c r="AB886" s="2"/>
      <c r="AC886" s="2"/>
      <c r="AD886" s="2"/>
      <c r="AE886" s="2"/>
      <c r="AF886" s="2"/>
    </row>
    <row r="887" spans="2:32" x14ac:dyDescent="0.3">
      <c r="B887">
        <f t="shared" si="36"/>
        <v>2063</v>
      </c>
      <c r="C887">
        <f t="shared" si="37"/>
        <v>3</v>
      </c>
      <c r="D887">
        <f t="shared" si="38"/>
        <v>2063</v>
      </c>
      <c r="E887" s="2">
        <f>'Divs Extract'!D886+'ZBud Extract Monthly'!O886</f>
        <v>427.27438695163102</v>
      </c>
      <c r="F887" s="2">
        <f>'Strm Hydr Analysis'!D890</f>
        <v>50710.195041322324</v>
      </c>
      <c r="G887" s="2">
        <f>'Strm Hydr Analysis'!E890</f>
        <v>856.52231404958707</v>
      </c>
      <c r="H887" s="2"/>
      <c r="I887" s="2"/>
      <c r="J887" s="2"/>
      <c r="K887" s="2">
        <f>'ZBud Extract Monthly'!C886</f>
        <v>1615.2</v>
      </c>
      <c r="L887" s="2">
        <f>'ZBud Extract Monthly'!K886</f>
        <v>2829.6</v>
      </c>
      <c r="M887" s="2">
        <f>'ZBud Extract Monthly'!L886</f>
        <v>22.5</v>
      </c>
      <c r="N887" s="2">
        <f>'ZBud Extract Monthly'!M886</f>
        <v>0</v>
      </c>
      <c r="O887" s="2">
        <f>'ZBud Extract Monthly'!V886</f>
        <v>1875.88</v>
      </c>
      <c r="P887" s="2">
        <f>'ZBud Extract Monthly'!D886</f>
        <v>3208.9</v>
      </c>
      <c r="Q887" s="2">
        <f>'ZBud Extract Monthly'!E886</f>
        <v>764</v>
      </c>
      <c r="R887" s="2">
        <f>'ZBud Extract Monthly'!F886</f>
        <v>582.1</v>
      </c>
      <c r="S887" s="2">
        <f>'ZBud Extract Monthly'!G886</f>
        <v>3909.9</v>
      </c>
      <c r="T887" s="2">
        <f>'NRL Extract'!D886</f>
        <v>1.7869999999999993</v>
      </c>
      <c r="U887" s="2">
        <f>'ZBud Extract Monthly'!H886</f>
        <v>1285.5</v>
      </c>
      <c r="V887" s="2">
        <f>'ZBud Extract Monthly'!U886</f>
        <v>129.01</v>
      </c>
      <c r="W887" s="2">
        <f>'ZBud Extract Monthly'!O886</f>
        <v>307.27</v>
      </c>
      <c r="X887" s="2">
        <f>'ZBud Extract Monthly'!N886</f>
        <v>54.48</v>
      </c>
      <c r="Y887" s="2">
        <f>'Strm Hydr Analysis'!F890</f>
        <v>51758.340495867771</v>
      </c>
      <c r="Z887" s="2"/>
      <c r="AA887" s="2"/>
      <c r="AB887" s="2"/>
      <c r="AC887" s="2"/>
      <c r="AD887" s="2"/>
      <c r="AE887" s="2"/>
      <c r="AF887" s="2"/>
    </row>
    <row r="888" spans="2:32" x14ac:dyDescent="0.3">
      <c r="B888">
        <f t="shared" si="36"/>
        <v>2063</v>
      </c>
      <c r="C888">
        <f t="shared" si="37"/>
        <v>4</v>
      </c>
      <c r="D888">
        <f t="shared" si="38"/>
        <v>2063</v>
      </c>
      <c r="E888" s="2">
        <f>'Divs Extract'!D887+'ZBud Extract Monthly'!O887</f>
        <v>434.51906652360515</v>
      </c>
      <c r="F888" s="2">
        <f>'Strm Hydr Analysis'!D891</f>
        <v>61663.953719008285</v>
      </c>
      <c r="G888" s="2">
        <f>'Strm Hydr Analysis'!E891</f>
        <v>1650.4661157024791</v>
      </c>
      <c r="H888" s="2"/>
      <c r="I888" s="2"/>
      <c r="J888" s="2"/>
      <c r="K888" s="2">
        <f>'ZBud Extract Monthly'!C887</f>
        <v>8278</v>
      </c>
      <c r="L888" s="2">
        <f>'ZBud Extract Monthly'!K887</f>
        <v>4832.8</v>
      </c>
      <c r="M888" s="2">
        <f>'ZBud Extract Monthly'!L887</f>
        <v>21.7</v>
      </c>
      <c r="N888" s="2">
        <f>'ZBud Extract Monthly'!M887</f>
        <v>0</v>
      </c>
      <c r="O888" s="2">
        <f>'ZBud Extract Monthly'!V887</f>
        <v>1251.73</v>
      </c>
      <c r="P888" s="2">
        <f>'ZBud Extract Monthly'!D887</f>
        <v>3978.6</v>
      </c>
      <c r="Q888" s="2">
        <f>'ZBud Extract Monthly'!E887</f>
        <v>911</v>
      </c>
      <c r="R888" s="2">
        <f>'ZBud Extract Monthly'!F887</f>
        <v>690.3</v>
      </c>
      <c r="S888" s="2">
        <f>'ZBud Extract Monthly'!G887</f>
        <v>3260.1</v>
      </c>
      <c r="T888" s="2">
        <f>'NRL Extract'!D887</f>
        <v>1.8729999999999998</v>
      </c>
      <c r="U888" s="2">
        <f>'ZBud Extract Monthly'!H887</f>
        <v>1559.3</v>
      </c>
      <c r="V888" s="2">
        <f>'ZBud Extract Monthly'!U887</f>
        <v>248.63</v>
      </c>
      <c r="W888" s="2">
        <f>'ZBud Extract Monthly'!O887</f>
        <v>297.36</v>
      </c>
      <c r="X888" s="2">
        <f>'ZBud Extract Monthly'!N887</f>
        <v>70.8</v>
      </c>
      <c r="Y888" s="2">
        <f>'Strm Hydr Analysis'!F891</f>
        <v>62770.770247933884</v>
      </c>
      <c r="Z888" s="2"/>
      <c r="AA888" s="2"/>
      <c r="AB888" s="2"/>
      <c r="AC888" s="2"/>
      <c r="AD888" s="2"/>
      <c r="AE888" s="2"/>
      <c r="AF888" s="2"/>
    </row>
    <row r="889" spans="2:32" x14ac:dyDescent="0.3">
      <c r="B889">
        <f t="shared" si="36"/>
        <v>2063</v>
      </c>
      <c r="C889">
        <f t="shared" si="37"/>
        <v>5</v>
      </c>
      <c r="D889">
        <f t="shared" si="38"/>
        <v>2063</v>
      </c>
      <c r="E889" s="2">
        <f>'Divs Extract'!D888+'ZBud Extract Monthly'!O888</f>
        <v>498.69251815980624</v>
      </c>
      <c r="F889" s="2">
        <f>'Strm Hydr Analysis'!D892</f>
        <v>96932.985123966966</v>
      </c>
      <c r="G889" s="2">
        <f>'Strm Hydr Analysis'!E892</f>
        <v>856.52231404958707</v>
      </c>
      <c r="H889" s="2"/>
      <c r="I889" s="2"/>
      <c r="J889" s="2"/>
      <c r="K889" s="2">
        <f>'ZBud Extract Monthly'!C888</f>
        <v>1.5</v>
      </c>
      <c r="L889" s="2">
        <f>'ZBud Extract Monthly'!K888</f>
        <v>7074.7</v>
      </c>
      <c r="M889" s="2">
        <f>'ZBud Extract Monthly'!L888</f>
        <v>33.9</v>
      </c>
      <c r="N889" s="2">
        <f>'ZBud Extract Monthly'!M888</f>
        <v>0</v>
      </c>
      <c r="O889" s="2">
        <f>'ZBud Extract Monthly'!V888</f>
        <v>941.68</v>
      </c>
      <c r="P889" s="2">
        <f>'ZBud Extract Monthly'!D888</f>
        <v>5363.6</v>
      </c>
      <c r="Q889" s="2">
        <f>'ZBud Extract Monthly'!E888</f>
        <v>520.4</v>
      </c>
      <c r="R889" s="2">
        <f>'ZBud Extract Monthly'!F888</f>
        <v>118</v>
      </c>
      <c r="S889" s="2">
        <f>'ZBud Extract Monthly'!G888</f>
        <v>1459.6</v>
      </c>
      <c r="T889" s="2">
        <f>'NRL Extract'!D888</f>
        <v>3.7349999999999999</v>
      </c>
      <c r="U889" s="2">
        <f>'ZBud Extract Monthly'!H888</f>
        <v>1610.6999999999998</v>
      </c>
      <c r="V889" s="2">
        <f>'ZBud Extract Monthly'!U888</f>
        <v>604.41</v>
      </c>
      <c r="W889" s="2">
        <f>'ZBud Extract Monthly'!O888</f>
        <v>307.27</v>
      </c>
      <c r="X889" s="2">
        <f>'ZBud Extract Monthly'!N888</f>
        <v>137.94</v>
      </c>
      <c r="Y889" s="2">
        <f>'Strm Hydr Analysis'!F892</f>
        <v>97737.14380165287</v>
      </c>
      <c r="Z889" s="2"/>
      <c r="AA889" s="2"/>
      <c r="AB889" s="2"/>
      <c r="AC889" s="2"/>
      <c r="AD889" s="2"/>
      <c r="AE889" s="2"/>
      <c r="AF889" s="2"/>
    </row>
    <row r="890" spans="2:32" x14ac:dyDescent="0.3">
      <c r="B890">
        <f t="shared" si="36"/>
        <v>2063</v>
      </c>
      <c r="C890">
        <f t="shared" si="37"/>
        <v>6</v>
      </c>
      <c r="D890">
        <f t="shared" si="38"/>
        <v>2063</v>
      </c>
      <c r="E890" s="2">
        <f>'Divs Extract'!D889+'ZBud Extract Monthly'!O889</f>
        <v>524.93754519505228</v>
      </c>
      <c r="F890" s="2">
        <f>'Strm Hydr Analysis'!D893</f>
        <v>103492.79999999997</v>
      </c>
      <c r="G890" s="2">
        <f>'Strm Hydr Analysis'!E893</f>
        <v>828.89256198347141</v>
      </c>
      <c r="H890" s="2"/>
      <c r="I890" s="2"/>
      <c r="J890" s="2"/>
      <c r="K890" s="2">
        <f>'ZBud Extract Monthly'!C889</f>
        <v>255.8</v>
      </c>
      <c r="L890" s="2">
        <f>'ZBud Extract Monthly'!K889</f>
        <v>7659.6</v>
      </c>
      <c r="M890" s="2">
        <f>'ZBud Extract Monthly'!L889</f>
        <v>42.6</v>
      </c>
      <c r="N890" s="2">
        <f>'ZBud Extract Monthly'!M889</f>
        <v>1070.7</v>
      </c>
      <c r="O890" s="2">
        <f>'ZBud Extract Monthly'!V889</f>
        <v>647.41999999999996</v>
      </c>
      <c r="P890" s="2">
        <f>'ZBud Extract Monthly'!D889</f>
        <v>6145.5</v>
      </c>
      <c r="Q890" s="2">
        <f>'ZBud Extract Monthly'!E889</f>
        <v>367.4</v>
      </c>
      <c r="R890" s="2">
        <f>'ZBud Extract Monthly'!F889</f>
        <v>570.70000000000005</v>
      </c>
      <c r="S890" s="2">
        <f>'ZBud Extract Monthly'!G889</f>
        <v>550.6</v>
      </c>
      <c r="T890" s="2">
        <f>'NRL Extract'!D889</f>
        <v>4.2240000000000002</v>
      </c>
      <c r="U890" s="2">
        <f>'ZBud Extract Monthly'!H889</f>
        <v>1619.3000000000002</v>
      </c>
      <c r="V890" s="2">
        <f>'ZBud Extract Monthly'!U889</f>
        <v>860.08</v>
      </c>
      <c r="W890" s="2">
        <f>'ZBud Extract Monthly'!O889</f>
        <v>297.36</v>
      </c>
      <c r="X890" s="2">
        <f>'ZBud Extract Monthly'!N889</f>
        <v>155</v>
      </c>
      <c r="Y890" s="2">
        <f>'Strm Hydr Analysis'!F893</f>
        <v>104199.74876033061</v>
      </c>
      <c r="Z890" s="2"/>
      <c r="AA890" s="2"/>
      <c r="AB890" s="2"/>
      <c r="AC890" s="2"/>
      <c r="AD890" s="2"/>
      <c r="AE890" s="2"/>
      <c r="AF890" s="2"/>
    </row>
    <row r="891" spans="2:32" x14ac:dyDescent="0.3">
      <c r="B891">
        <f t="shared" si="36"/>
        <v>2063</v>
      </c>
      <c r="C891">
        <f t="shared" si="37"/>
        <v>7</v>
      </c>
      <c r="D891">
        <f t="shared" si="38"/>
        <v>2063</v>
      </c>
      <c r="E891" s="2">
        <f>'Divs Extract'!D890+'ZBud Extract Monthly'!O890</f>
        <v>595.91528938003376</v>
      </c>
      <c r="F891" s="2">
        <f>'Strm Hydr Analysis'!D894</f>
        <v>133933.28925619836</v>
      </c>
      <c r="G891" s="2">
        <f>'Strm Hydr Analysis'!E894</f>
        <v>856.52231404958707</v>
      </c>
      <c r="H891" s="2"/>
      <c r="I891" s="2"/>
      <c r="J891" s="2"/>
      <c r="K891" s="2">
        <f>'ZBud Extract Monthly'!C890</f>
        <v>218.7</v>
      </c>
      <c r="L891" s="2">
        <f>'ZBud Extract Monthly'!K890</f>
        <v>6807.7</v>
      </c>
      <c r="M891" s="2">
        <f>'ZBud Extract Monthly'!L890</f>
        <v>60.8</v>
      </c>
      <c r="N891" s="2">
        <f>'ZBud Extract Monthly'!M890</f>
        <v>825.4</v>
      </c>
      <c r="O891" s="2">
        <f>'ZBud Extract Monthly'!V890</f>
        <v>625.04999999999995</v>
      </c>
      <c r="P891" s="2">
        <f>'ZBud Extract Monthly'!D890</f>
        <v>5433.4</v>
      </c>
      <c r="Q891" s="2">
        <f>'ZBud Extract Monthly'!E890</f>
        <v>377.3</v>
      </c>
      <c r="R891" s="2">
        <f>'ZBud Extract Monthly'!F890</f>
        <v>687.2</v>
      </c>
      <c r="S891" s="2">
        <f>'ZBud Extract Monthly'!G890</f>
        <v>198.7</v>
      </c>
      <c r="T891" s="2">
        <f>'NRL Extract'!D890</f>
        <v>5.363999999999999</v>
      </c>
      <c r="U891" s="2">
        <f>'ZBud Extract Monthly'!H890</f>
        <v>1694.0000000000002</v>
      </c>
      <c r="V891" s="2">
        <f>'ZBud Extract Monthly'!U890</f>
        <v>1149.96</v>
      </c>
      <c r="W891" s="2">
        <f>'ZBud Extract Monthly'!O890</f>
        <v>307.27</v>
      </c>
      <c r="X891" s="2">
        <f>'ZBud Extract Monthly'!N890</f>
        <v>181.81</v>
      </c>
      <c r="Y891" s="2">
        <f>'Strm Hydr Analysis'!F894</f>
        <v>134666.30082644627</v>
      </c>
      <c r="Z891" s="2"/>
      <c r="AA891" s="2"/>
      <c r="AB891" s="2"/>
      <c r="AC891" s="2"/>
      <c r="AD891" s="2"/>
      <c r="AE891" s="2"/>
      <c r="AF891" s="2"/>
    </row>
    <row r="892" spans="2:32" x14ac:dyDescent="0.3">
      <c r="B892">
        <f t="shared" si="36"/>
        <v>2063</v>
      </c>
      <c r="C892">
        <f t="shared" si="37"/>
        <v>8</v>
      </c>
      <c r="D892">
        <f t="shared" si="38"/>
        <v>2063</v>
      </c>
      <c r="E892" s="2">
        <f>'Divs Extract'!D891+'ZBud Extract Monthly'!O891</f>
        <v>568.90926234384301</v>
      </c>
      <c r="F892" s="2">
        <f>'Strm Hydr Analysis'!D895</f>
        <v>83305.804958677661</v>
      </c>
      <c r="G892" s="2">
        <f>'Strm Hydr Analysis'!E895</f>
        <v>856.52231404958707</v>
      </c>
      <c r="H892" s="2"/>
      <c r="I892" s="2"/>
      <c r="J892" s="2"/>
      <c r="K892" s="2">
        <f>'ZBud Extract Monthly'!C891</f>
        <v>87.800000000000011</v>
      </c>
      <c r="L892" s="2">
        <f>'ZBud Extract Monthly'!K891</f>
        <v>4862.2</v>
      </c>
      <c r="M892" s="2">
        <f>'ZBud Extract Monthly'!L891</f>
        <v>75.599999999999994</v>
      </c>
      <c r="N892" s="2">
        <f>'ZBud Extract Monthly'!M891</f>
        <v>0</v>
      </c>
      <c r="O892" s="2">
        <f>'ZBud Extract Monthly'!V891</f>
        <v>929.72</v>
      </c>
      <c r="P892" s="2">
        <f>'ZBud Extract Monthly'!D891</f>
        <v>4069.7</v>
      </c>
      <c r="Q892" s="2">
        <f>'ZBud Extract Monthly'!E891</f>
        <v>381.8</v>
      </c>
      <c r="R892" s="2">
        <f>'ZBud Extract Monthly'!F891</f>
        <v>459.1</v>
      </c>
      <c r="S892" s="2">
        <f>'ZBud Extract Monthly'!G891</f>
        <v>103.8</v>
      </c>
      <c r="T892" s="2">
        <f>'NRL Extract'!D891</f>
        <v>5.0670000000000002</v>
      </c>
      <c r="U892" s="2">
        <f>'ZBud Extract Monthly'!H891</f>
        <v>1515.7000000000003</v>
      </c>
      <c r="V892" s="2">
        <f>'ZBud Extract Monthly'!U891</f>
        <v>659.33</v>
      </c>
      <c r="W892" s="2">
        <f>'ZBud Extract Monthly'!O891</f>
        <v>307.27</v>
      </c>
      <c r="X892" s="2">
        <f>'ZBud Extract Monthly'!N891</f>
        <v>161.69999999999999</v>
      </c>
      <c r="Y892" s="2">
        <f>'Strm Hydr Analysis'!F895</f>
        <v>84258.62479338843</v>
      </c>
      <c r="Z892" s="2"/>
      <c r="AA892" s="2"/>
      <c r="AB892" s="2"/>
      <c r="AC892" s="2"/>
      <c r="AD892" s="2"/>
      <c r="AE892" s="2"/>
      <c r="AF892" s="2"/>
    </row>
    <row r="893" spans="2:32" x14ac:dyDescent="0.3">
      <c r="B893">
        <f t="shared" si="36"/>
        <v>2063</v>
      </c>
      <c r="C893">
        <f t="shared" si="37"/>
        <v>9</v>
      </c>
      <c r="D893">
        <f t="shared" si="38"/>
        <v>2063</v>
      </c>
      <c r="E893" s="2">
        <f>'Divs Extract'!D892+'ZBud Extract Monthly'!O892</f>
        <v>575.79864734299508</v>
      </c>
      <c r="F893" s="2">
        <f>'Strm Hydr Analysis'!D896</f>
        <v>50026.37355371903</v>
      </c>
      <c r="G893" s="2">
        <f>'Strm Hydr Analysis'!E896</f>
        <v>828.89256198347141</v>
      </c>
      <c r="H893" s="2"/>
      <c r="I893" s="2"/>
      <c r="J893" s="2"/>
      <c r="K893" s="2">
        <f>'ZBud Extract Monthly'!C892</f>
        <v>794.90000000000009</v>
      </c>
      <c r="L893" s="2">
        <f>'ZBud Extract Monthly'!K892</f>
        <v>2905.1</v>
      </c>
      <c r="M893" s="2">
        <f>'ZBud Extract Monthly'!L892</f>
        <v>60.8</v>
      </c>
      <c r="N893" s="2">
        <f>'ZBud Extract Monthly'!M892</f>
        <v>1407.1</v>
      </c>
      <c r="O893" s="2">
        <f>'ZBud Extract Monthly'!V892</f>
        <v>705.54</v>
      </c>
      <c r="P893" s="2">
        <f>'ZBud Extract Monthly'!D892</f>
        <v>2622</v>
      </c>
      <c r="Q893" s="2">
        <f>'ZBud Extract Monthly'!E892</f>
        <v>283.10000000000002</v>
      </c>
      <c r="R893" s="2">
        <f>'ZBud Extract Monthly'!F892</f>
        <v>255</v>
      </c>
      <c r="S893" s="2">
        <f>'ZBud Extract Monthly'!G892</f>
        <v>167.3</v>
      </c>
      <c r="T893" s="2">
        <f>'NRL Extract'!D892</f>
        <v>4.1599999999999966</v>
      </c>
      <c r="U893" s="2">
        <f>'ZBud Extract Monthly'!H892</f>
        <v>1256.9000000000001</v>
      </c>
      <c r="V893" s="2">
        <f>'ZBud Extract Monthly'!U892</f>
        <v>597.39</v>
      </c>
      <c r="W893" s="2">
        <f>'ZBud Extract Monthly'!O892</f>
        <v>297.36</v>
      </c>
      <c r="X893" s="2">
        <f>'ZBud Extract Monthly'!N892</f>
        <v>131.71</v>
      </c>
      <c r="Y893" s="2">
        <f>'Strm Hydr Analysis'!F896</f>
        <v>50807.484297520663</v>
      </c>
      <c r="Z893" s="2"/>
      <c r="AA893" s="2"/>
      <c r="AB893" s="2"/>
      <c r="AC893" s="2"/>
      <c r="AD893" s="2"/>
      <c r="AE893" s="2"/>
      <c r="AF893" s="2"/>
    </row>
    <row r="894" spans="2:32" x14ac:dyDescent="0.3">
      <c r="B894">
        <f t="shared" si="36"/>
        <v>2063</v>
      </c>
      <c r="C894">
        <f t="shared" si="37"/>
        <v>10</v>
      </c>
      <c r="D894">
        <f t="shared" si="38"/>
        <v>2064</v>
      </c>
      <c r="E894" s="2">
        <f>'Divs Extract'!D893+'ZBud Extract Monthly'!O893</f>
        <v>478.87756501182025</v>
      </c>
      <c r="F894" s="2">
        <f>'Strm Hydr Analysis'!D897</f>
        <v>50525.950413223152</v>
      </c>
      <c r="G894" s="2">
        <f>'Strm Hydr Analysis'!E897</f>
        <v>863.82148760330608</v>
      </c>
      <c r="H894" s="2"/>
      <c r="I894" s="2"/>
      <c r="J894" s="2"/>
      <c r="K894" s="2">
        <f>'ZBud Extract Monthly'!C893</f>
        <v>1643.1</v>
      </c>
      <c r="L894" s="2">
        <f>'ZBud Extract Monthly'!K893</f>
        <v>2292.3999999999996</v>
      </c>
      <c r="M894" s="2">
        <f>'ZBud Extract Monthly'!L893</f>
        <v>42.6</v>
      </c>
      <c r="N894" s="2">
        <f>'ZBud Extract Monthly'!M893</f>
        <v>895.7</v>
      </c>
      <c r="O894" s="2">
        <f>'ZBud Extract Monthly'!V893</f>
        <v>723.01</v>
      </c>
      <c r="P894" s="2">
        <f>'ZBud Extract Monthly'!D893</f>
        <v>1662</v>
      </c>
      <c r="Q894" s="2">
        <f>'ZBud Extract Monthly'!E893</f>
        <v>371.2</v>
      </c>
      <c r="R894" s="2">
        <f>'ZBud Extract Monthly'!F893</f>
        <v>181.1</v>
      </c>
      <c r="S894" s="2">
        <f>'ZBud Extract Monthly'!G893</f>
        <v>398.6</v>
      </c>
      <c r="T894" s="2">
        <f>'NRL Extract'!D893</f>
        <v>2.9749999999999979</v>
      </c>
      <c r="U894" s="2">
        <f>'ZBud Extract Monthly'!H893</f>
        <v>1431.9</v>
      </c>
      <c r="V894" s="2">
        <f>'ZBud Extract Monthly'!U893</f>
        <v>447.18</v>
      </c>
      <c r="W894" s="2">
        <f>'ZBud Extract Monthly'!O893</f>
        <v>307.27</v>
      </c>
      <c r="X894" s="2">
        <f>'ZBud Extract Monthly'!N893</f>
        <v>88.53</v>
      </c>
      <c r="Y894" s="2">
        <f>'Strm Hydr Analysis'!F897</f>
        <v>51307.378512396681</v>
      </c>
      <c r="Z894" s="2"/>
      <c r="AA894" s="2"/>
      <c r="AB894" s="2"/>
      <c r="AC894" s="2"/>
      <c r="AD894" s="2"/>
      <c r="AE894" s="2"/>
      <c r="AF894" s="2"/>
    </row>
    <row r="895" spans="2:32" x14ac:dyDescent="0.3">
      <c r="B895">
        <f t="shared" si="36"/>
        <v>2063</v>
      </c>
      <c r="C895">
        <f t="shared" si="37"/>
        <v>11</v>
      </c>
      <c r="D895">
        <f t="shared" si="38"/>
        <v>2064</v>
      </c>
      <c r="E895" s="2">
        <f>'Divs Extract'!D894+'ZBud Extract Monthly'!O894</f>
        <v>402.02885245901638</v>
      </c>
      <c r="F895" s="2">
        <f>'Strm Hydr Analysis'!D898</f>
        <v>49667.623140495882</v>
      </c>
      <c r="G895" s="2">
        <f>'Strm Hydr Analysis'!E898</f>
        <v>2674.9487603305797</v>
      </c>
      <c r="H895" s="2"/>
      <c r="I895" s="2"/>
      <c r="J895" s="2"/>
      <c r="K895" s="2">
        <f>'ZBud Extract Monthly'!C894</f>
        <v>13014.2</v>
      </c>
      <c r="L895" s="2">
        <f>'ZBud Extract Monthly'!K894</f>
        <v>483.6</v>
      </c>
      <c r="M895" s="2">
        <f>'ZBud Extract Monthly'!L894</f>
        <v>26.9</v>
      </c>
      <c r="N895" s="2">
        <f>'ZBud Extract Monthly'!M894</f>
        <v>912.9</v>
      </c>
      <c r="O895" s="2">
        <f>'ZBud Extract Monthly'!V894</f>
        <v>941.69</v>
      </c>
      <c r="P895" s="2">
        <f>'ZBud Extract Monthly'!D894</f>
        <v>1860</v>
      </c>
      <c r="Q895" s="2">
        <f>'ZBud Extract Monthly'!E894</f>
        <v>659.4</v>
      </c>
      <c r="R895" s="2">
        <f>'ZBud Extract Monthly'!F894</f>
        <v>184</v>
      </c>
      <c r="S895" s="2">
        <f>'ZBud Extract Monthly'!G894</f>
        <v>2965.3</v>
      </c>
      <c r="T895" s="2">
        <f>'NRL Extract'!D894</f>
        <v>1.8399999999999996</v>
      </c>
      <c r="U895" s="2">
        <f>'ZBud Extract Monthly'!H894</f>
        <v>2745.8</v>
      </c>
      <c r="V895" s="2">
        <f>'ZBud Extract Monthly'!U894</f>
        <v>290.56</v>
      </c>
      <c r="W895" s="2">
        <f>'ZBud Extract Monthly'!O894</f>
        <v>297.36</v>
      </c>
      <c r="X895" s="2">
        <f>'ZBud Extract Monthly'!N894</f>
        <v>55.79</v>
      </c>
      <c r="Y895" s="2">
        <f>'Strm Hydr Analysis'!F898</f>
        <v>50887.001652892548</v>
      </c>
      <c r="Z895" s="2"/>
      <c r="AA895" s="2"/>
      <c r="AB895" s="2"/>
      <c r="AC895" s="2"/>
      <c r="AD895" s="2"/>
      <c r="AE895" s="2"/>
      <c r="AF895" s="2"/>
    </row>
    <row r="896" spans="2:32" x14ac:dyDescent="0.3">
      <c r="B896">
        <f t="shared" si="36"/>
        <v>2063</v>
      </c>
      <c r="C896">
        <f t="shared" si="37"/>
        <v>12</v>
      </c>
      <c r="D896">
        <f t="shared" si="38"/>
        <v>2064</v>
      </c>
      <c r="E896" s="2">
        <f>'Divs Extract'!D895+'ZBud Extract Monthly'!O895</f>
        <v>394.868476770754</v>
      </c>
      <c r="F896" s="2">
        <f>'Strm Hydr Analysis'!D899</f>
        <v>50686.452892562003</v>
      </c>
      <c r="G896" s="2">
        <f>'Strm Hydr Analysis'!E899</f>
        <v>6506.3404958677656</v>
      </c>
      <c r="H896" s="2"/>
      <c r="I896" s="2"/>
      <c r="J896" s="2"/>
      <c r="K896" s="2">
        <f>'ZBud Extract Monthly'!C895</f>
        <v>16790.5</v>
      </c>
      <c r="L896" s="2">
        <f>'ZBud Extract Monthly'!K895</f>
        <v>383.5</v>
      </c>
      <c r="M896" s="2">
        <f>'ZBud Extract Monthly'!L895</f>
        <v>22.6</v>
      </c>
      <c r="N896" s="2">
        <f>'ZBud Extract Monthly'!M895</f>
        <v>802.4</v>
      </c>
      <c r="O896" s="2">
        <f>'ZBud Extract Monthly'!V895</f>
        <v>1394.39</v>
      </c>
      <c r="P896" s="2">
        <f>'ZBud Extract Monthly'!D895</f>
        <v>1314.5</v>
      </c>
      <c r="Q896" s="2">
        <f>'ZBud Extract Monthly'!E895</f>
        <v>483.9</v>
      </c>
      <c r="R896" s="2">
        <f>'ZBud Extract Monthly'!F895</f>
        <v>135.19999999999999</v>
      </c>
      <c r="S896" s="2">
        <f>'ZBud Extract Monthly'!G895</f>
        <v>2445.1</v>
      </c>
      <c r="T896" s="2">
        <f>'NRL Extract'!D895</f>
        <v>1.3190000000000002</v>
      </c>
      <c r="U896" s="2">
        <f>'ZBud Extract Monthly'!H895</f>
        <v>6218</v>
      </c>
      <c r="V896" s="2">
        <f>'ZBud Extract Monthly'!U895</f>
        <v>327.58</v>
      </c>
      <c r="W896" s="2">
        <f>'ZBud Extract Monthly'!O895</f>
        <v>307.27</v>
      </c>
      <c r="X896" s="2">
        <f>'ZBud Extract Monthly'!N895</f>
        <v>51.61</v>
      </c>
      <c r="Y896" s="2">
        <f>'Strm Hydr Analysis'!F899</f>
        <v>52477.844628099185</v>
      </c>
      <c r="Z896" s="2"/>
      <c r="AA896" s="2"/>
      <c r="AB896" s="2"/>
      <c r="AC896" s="2"/>
      <c r="AD896" s="2"/>
      <c r="AE896" s="2"/>
      <c r="AF896" s="2"/>
    </row>
    <row r="897" spans="2:32" x14ac:dyDescent="0.3">
      <c r="B897">
        <f t="shared" si="36"/>
        <v>2064</v>
      </c>
      <c r="C897">
        <f t="shared" si="37"/>
        <v>1</v>
      </c>
      <c r="D897">
        <f t="shared" si="38"/>
        <v>2064</v>
      </c>
      <c r="E897" s="2">
        <f>'Divs Extract'!D896+'ZBud Extract Monthly'!O896</f>
        <v>387.17151515151517</v>
      </c>
      <c r="F897" s="2">
        <f>'Strm Hydr Analysis'!D900</f>
        <v>50513.970247933903</v>
      </c>
      <c r="G897" s="2">
        <f>'Strm Hydr Analysis'!E900</f>
        <v>12689.395041322319</v>
      </c>
      <c r="H897" s="2"/>
      <c r="I897" s="2"/>
      <c r="J897" s="2"/>
      <c r="K897" s="2">
        <f>'ZBud Extract Monthly'!C896</f>
        <v>42222.8</v>
      </c>
      <c r="L897" s="2">
        <f>'ZBud Extract Monthly'!K896</f>
        <v>364.4</v>
      </c>
      <c r="M897" s="2">
        <f>'ZBud Extract Monthly'!L896</f>
        <v>18.2</v>
      </c>
      <c r="N897" s="2">
        <f>'ZBud Extract Monthly'!M896</f>
        <v>849.6</v>
      </c>
      <c r="O897" s="2">
        <f>'ZBud Extract Monthly'!V896</f>
        <v>3238.99</v>
      </c>
      <c r="P897" s="2">
        <f>'ZBud Extract Monthly'!D896</f>
        <v>1441.6000000000001</v>
      </c>
      <c r="Q897" s="2">
        <f>'ZBud Extract Monthly'!E896</f>
        <v>536</v>
      </c>
      <c r="R897" s="2">
        <f>'ZBud Extract Monthly'!F896</f>
        <v>146.80000000000001</v>
      </c>
      <c r="S897" s="2">
        <f>'ZBud Extract Monthly'!G896</f>
        <v>2752.5</v>
      </c>
      <c r="T897" s="2">
        <f>'NRL Extract'!D896</f>
        <v>1.5919999999999996</v>
      </c>
      <c r="U897" s="2">
        <f>'ZBud Extract Monthly'!H896</f>
        <v>24058.6</v>
      </c>
      <c r="V897" s="2">
        <f>'ZBud Extract Monthly'!U896</f>
        <v>317.39999999999998</v>
      </c>
      <c r="W897" s="2">
        <f>'ZBud Extract Monthly'!O896</f>
        <v>307.27</v>
      </c>
      <c r="X897" s="2">
        <f>'ZBud Extract Monthly'!N896</f>
        <v>46.19</v>
      </c>
      <c r="Y897" s="2">
        <f>'Strm Hydr Analysis'!F900</f>
        <v>54671.305785123965</v>
      </c>
      <c r="Z897" s="2"/>
      <c r="AA897" s="2"/>
      <c r="AB897" s="2"/>
      <c r="AC897" s="2"/>
      <c r="AD897" s="2"/>
      <c r="AE897" s="2"/>
      <c r="AF897" s="2"/>
    </row>
    <row r="898" spans="2:32" x14ac:dyDescent="0.3">
      <c r="B898">
        <f t="shared" si="36"/>
        <v>2064</v>
      </c>
      <c r="C898">
        <f t="shared" si="37"/>
        <v>2</v>
      </c>
      <c r="D898">
        <f t="shared" si="38"/>
        <v>2064</v>
      </c>
      <c r="E898" s="2">
        <f>'Divs Extract'!D897+'ZBud Extract Monthly'!O897</f>
        <v>362.94457092819613</v>
      </c>
      <c r="F898" s="2">
        <f>'Strm Hydr Analysis'!D901</f>
        <v>47747.246280991756</v>
      </c>
      <c r="G898" s="2">
        <f>'Strm Hydr Analysis'!E901</f>
        <v>1942.0165289256192</v>
      </c>
      <c r="H898" s="2"/>
      <c r="I898" s="2"/>
      <c r="J898" s="2"/>
      <c r="K898" s="2">
        <f>'ZBud Extract Monthly'!C897</f>
        <v>5083</v>
      </c>
      <c r="L898" s="2">
        <f>'ZBud Extract Monthly'!K897</f>
        <v>259.5</v>
      </c>
      <c r="M898" s="2">
        <f>'ZBud Extract Monthly'!L897</f>
        <v>18.2</v>
      </c>
      <c r="N898" s="2">
        <f>'ZBud Extract Monthly'!M897</f>
        <v>0</v>
      </c>
      <c r="O898" s="2">
        <f>'ZBud Extract Monthly'!V897</f>
        <v>2416.21</v>
      </c>
      <c r="P898" s="2">
        <f>'ZBud Extract Monthly'!D897</f>
        <v>2813.1</v>
      </c>
      <c r="Q898" s="2">
        <f>'ZBud Extract Monthly'!E897</f>
        <v>999.2</v>
      </c>
      <c r="R898" s="2">
        <f>'ZBud Extract Monthly'!F897</f>
        <v>301.10000000000002</v>
      </c>
      <c r="S898" s="2">
        <f>'ZBud Extract Monthly'!G897</f>
        <v>5320</v>
      </c>
      <c r="T898" s="2">
        <f>'NRL Extract'!D897</f>
        <v>1.1480000000000004</v>
      </c>
      <c r="U898" s="2">
        <f>'ZBud Extract Monthly'!H897</f>
        <v>5168.3</v>
      </c>
      <c r="V898" s="2">
        <f>'ZBud Extract Monthly'!U897</f>
        <v>124.92</v>
      </c>
      <c r="W898" s="2">
        <f>'ZBud Extract Monthly'!O897</f>
        <v>287.45</v>
      </c>
      <c r="X898" s="2">
        <f>'ZBud Extract Monthly'!N897</f>
        <v>41.53</v>
      </c>
      <c r="Y898" s="2">
        <f>'Strm Hydr Analysis'!F901</f>
        <v>49194.942148760347</v>
      </c>
      <c r="Z898" s="2"/>
      <c r="AA898" s="2"/>
      <c r="AB898" s="2"/>
      <c r="AC898" s="2"/>
      <c r="AD898" s="2"/>
      <c r="AE898" s="2"/>
      <c r="AF898" s="2"/>
    </row>
    <row r="899" spans="2:32" x14ac:dyDescent="0.3">
      <c r="B899">
        <f t="shared" si="36"/>
        <v>2064</v>
      </c>
      <c r="C899">
        <f t="shared" si="37"/>
        <v>3</v>
      </c>
      <c r="D899">
        <f t="shared" si="38"/>
        <v>2064</v>
      </c>
      <c r="E899" s="2">
        <f>'Divs Extract'!D898+'ZBud Extract Monthly'!O898</f>
        <v>449.58475054229933</v>
      </c>
      <c r="F899" s="2">
        <f>'Strm Hydr Analysis'!D902</f>
        <v>60880.899173553727</v>
      </c>
      <c r="G899" s="2">
        <f>'Strm Hydr Analysis'!E902</f>
        <v>16756.224793388439</v>
      </c>
      <c r="H899" s="2"/>
      <c r="I899" s="2"/>
      <c r="J899" s="2"/>
      <c r="K899" s="2">
        <f>'ZBud Extract Monthly'!C898</f>
        <v>39916</v>
      </c>
      <c r="L899" s="2">
        <f>'ZBud Extract Monthly'!K898</f>
        <v>80.099999999999994</v>
      </c>
      <c r="M899" s="2">
        <f>'ZBud Extract Monthly'!L898</f>
        <v>21.7</v>
      </c>
      <c r="N899" s="2">
        <f>'ZBud Extract Monthly'!M898</f>
        <v>0</v>
      </c>
      <c r="O899" s="2">
        <f>'ZBud Extract Monthly'!V898</f>
        <v>3483.63</v>
      </c>
      <c r="P899" s="2">
        <f>'ZBud Extract Monthly'!D898</f>
        <v>2697.2</v>
      </c>
      <c r="Q899" s="2">
        <f>'ZBud Extract Monthly'!E898</f>
        <v>907.1</v>
      </c>
      <c r="R899" s="2">
        <f>'ZBud Extract Monthly'!F898</f>
        <v>455.2</v>
      </c>
      <c r="S899" s="2">
        <f>'ZBud Extract Monthly'!G898</f>
        <v>5509.3</v>
      </c>
      <c r="T899" s="2">
        <f>'NRL Extract'!D898</f>
        <v>1.8520000000000001</v>
      </c>
      <c r="U899" s="2">
        <f>'ZBud Extract Monthly'!H898</f>
        <v>19908.100000000002</v>
      </c>
      <c r="V899" s="2">
        <f>'ZBud Extract Monthly'!U898</f>
        <v>550.15</v>
      </c>
      <c r="W899" s="2">
        <f>'ZBud Extract Monthly'!O898</f>
        <v>307.27</v>
      </c>
      <c r="X899" s="2">
        <f>'ZBud Extract Monthly'!N898</f>
        <v>51.55</v>
      </c>
      <c r="Y899" s="2">
        <f>'Strm Hydr Analysis'!F902</f>
        <v>65155.358677685937</v>
      </c>
      <c r="Z899" s="2"/>
      <c r="AA899" s="2"/>
      <c r="AB899" s="2"/>
      <c r="AC899" s="2"/>
      <c r="AD899" s="2"/>
      <c r="AE899" s="2"/>
      <c r="AF899" s="2"/>
    </row>
    <row r="900" spans="2:32" x14ac:dyDescent="0.3">
      <c r="B900">
        <f t="shared" si="36"/>
        <v>2064</v>
      </c>
      <c r="C900">
        <f t="shared" si="37"/>
        <v>4</v>
      </c>
      <c r="D900">
        <f t="shared" si="38"/>
        <v>2064</v>
      </c>
      <c r="E900" s="2">
        <f>'Divs Extract'!D899+'ZBud Extract Monthly'!O899</f>
        <v>436.06305676855897</v>
      </c>
      <c r="F900" s="2">
        <f>'Strm Hydr Analysis'!D903</f>
        <v>60938.400000000045</v>
      </c>
      <c r="G900" s="2">
        <f>'Strm Hydr Analysis'!E903</f>
        <v>1373.4743801652887</v>
      </c>
      <c r="H900" s="2"/>
      <c r="I900" s="2"/>
      <c r="J900" s="2"/>
      <c r="K900" s="2">
        <f>'ZBud Extract Monthly'!C899</f>
        <v>3857.6000000000004</v>
      </c>
      <c r="L900" s="2">
        <f>'ZBud Extract Monthly'!K899</f>
        <v>3402.6000000000004</v>
      </c>
      <c r="M900" s="2">
        <f>'ZBud Extract Monthly'!L899</f>
        <v>22.5</v>
      </c>
      <c r="N900" s="2">
        <f>'ZBud Extract Monthly'!M899</f>
        <v>0</v>
      </c>
      <c r="O900" s="2">
        <f>'ZBud Extract Monthly'!V899</f>
        <v>2626.1</v>
      </c>
      <c r="P900" s="2">
        <f>'ZBud Extract Monthly'!D899</f>
        <v>3788.9</v>
      </c>
      <c r="Q900" s="2">
        <f>'ZBud Extract Monthly'!E899</f>
        <v>1456.6</v>
      </c>
      <c r="R900" s="2">
        <f>'ZBud Extract Monthly'!F899</f>
        <v>700.8</v>
      </c>
      <c r="S900" s="2">
        <f>'ZBud Extract Monthly'!G899</f>
        <v>4715.3999999999996</v>
      </c>
      <c r="T900" s="2">
        <f>'NRL Extract'!D899</f>
        <v>1.8399999999999996</v>
      </c>
      <c r="U900" s="2">
        <f>'ZBud Extract Monthly'!H899</f>
        <v>2289.1999999999998</v>
      </c>
      <c r="V900" s="2">
        <f>'ZBud Extract Monthly'!U899</f>
        <v>133.34</v>
      </c>
      <c r="W900" s="2">
        <f>'ZBud Extract Monthly'!O899</f>
        <v>297.36</v>
      </c>
      <c r="X900" s="2">
        <f>'ZBud Extract Monthly'!N899</f>
        <v>73.88</v>
      </c>
      <c r="Y900" s="2">
        <f>'Strm Hydr Analysis'!F903</f>
        <v>62404.26446280993</v>
      </c>
      <c r="Z900" s="2"/>
      <c r="AA900" s="2"/>
      <c r="AB900" s="2"/>
      <c r="AC900" s="2"/>
      <c r="AD900" s="2"/>
      <c r="AE900" s="2"/>
      <c r="AF900" s="2"/>
    </row>
    <row r="901" spans="2:32" x14ac:dyDescent="0.3">
      <c r="B901">
        <f t="shared" si="36"/>
        <v>2064</v>
      </c>
      <c r="C901">
        <f t="shared" si="37"/>
        <v>5</v>
      </c>
      <c r="D901">
        <f t="shared" si="38"/>
        <v>2064</v>
      </c>
      <c r="E901" s="2">
        <f>'Divs Extract'!D900+'ZBud Extract Monthly'!O900</f>
        <v>498.62412026726054</v>
      </c>
      <c r="F901" s="2">
        <f>'Strm Hydr Analysis'!D904</f>
        <v>98251.001652892577</v>
      </c>
      <c r="G901" s="2">
        <f>'Strm Hydr Analysis'!E904</f>
        <v>856.52231404958707</v>
      </c>
      <c r="H901" s="2"/>
      <c r="I901" s="2"/>
      <c r="J901" s="2"/>
      <c r="K901" s="2">
        <f>'ZBud Extract Monthly'!C900</f>
        <v>3265</v>
      </c>
      <c r="L901" s="2">
        <f>'ZBud Extract Monthly'!K900</f>
        <v>6532.8</v>
      </c>
      <c r="M901" s="2">
        <f>'ZBud Extract Monthly'!L900</f>
        <v>35</v>
      </c>
      <c r="N901" s="2">
        <f>'ZBud Extract Monthly'!M900</f>
        <v>0</v>
      </c>
      <c r="O901" s="2">
        <f>'ZBud Extract Monthly'!V900</f>
        <v>1152.56</v>
      </c>
      <c r="P901" s="2">
        <f>'ZBud Extract Monthly'!D900</f>
        <v>5316.7</v>
      </c>
      <c r="Q901" s="2">
        <f>'ZBud Extract Monthly'!E900</f>
        <v>852.5</v>
      </c>
      <c r="R901" s="2">
        <f>'ZBud Extract Monthly'!F900</f>
        <v>413.3</v>
      </c>
      <c r="S901" s="2">
        <f>'ZBud Extract Monthly'!G900</f>
        <v>2383.4</v>
      </c>
      <c r="T901" s="2">
        <f>'NRL Extract'!D900</f>
        <v>3.6099999999999994</v>
      </c>
      <c r="U901" s="2">
        <f>'ZBud Extract Monthly'!H900</f>
        <v>1572.1</v>
      </c>
      <c r="V901" s="2">
        <f>'ZBud Extract Monthly'!U900</f>
        <v>518.69000000000005</v>
      </c>
      <c r="W901" s="2">
        <f>'ZBud Extract Monthly'!O900</f>
        <v>307.27</v>
      </c>
      <c r="X901" s="2">
        <f>'ZBud Extract Monthly'!N900</f>
        <v>133.41</v>
      </c>
      <c r="Y901" s="2">
        <f>'Strm Hydr Analysis'!F904</f>
        <v>99225.084297520661</v>
      </c>
      <c r="Z901" s="2"/>
      <c r="AA901" s="2"/>
      <c r="AB901" s="2"/>
      <c r="AC901" s="2"/>
      <c r="AD901" s="2"/>
      <c r="AE901" s="2"/>
      <c r="AF901" s="2"/>
    </row>
    <row r="902" spans="2:32" x14ac:dyDescent="0.3">
      <c r="B902">
        <f t="shared" si="36"/>
        <v>2064</v>
      </c>
      <c r="C902">
        <f t="shared" si="37"/>
        <v>6</v>
      </c>
      <c r="D902">
        <f t="shared" si="38"/>
        <v>2064</v>
      </c>
      <c r="E902" s="2">
        <f>'Divs Extract'!D901+'ZBud Extract Monthly'!O901</f>
        <v>527.07099282573472</v>
      </c>
      <c r="F902" s="2">
        <f>'Strm Hydr Analysis'!D905</f>
        <v>156903.4115702479</v>
      </c>
      <c r="G902" s="2">
        <f>'Strm Hydr Analysis'!E905</f>
        <v>828.89256198347141</v>
      </c>
      <c r="H902" s="2"/>
      <c r="I902" s="2"/>
      <c r="J902" s="2"/>
      <c r="K902" s="2">
        <f>'ZBud Extract Monthly'!C901</f>
        <v>786.1</v>
      </c>
      <c r="L902" s="2">
        <f>'ZBud Extract Monthly'!K901</f>
        <v>6853.5</v>
      </c>
      <c r="M902" s="2">
        <f>'ZBud Extract Monthly'!L901</f>
        <v>44</v>
      </c>
      <c r="N902" s="2">
        <f>'ZBud Extract Monthly'!M901</f>
        <v>996.4</v>
      </c>
      <c r="O902" s="2">
        <f>'ZBud Extract Monthly'!V901</f>
        <v>570.88</v>
      </c>
      <c r="P902" s="2">
        <f>'ZBud Extract Monthly'!D901</f>
        <v>6037.7000000000007</v>
      </c>
      <c r="Q902" s="2">
        <f>'ZBud Extract Monthly'!E901</f>
        <v>528.9</v>
      </c>
      <c r="R902" s="2">
        <f>'ZBud Extract Monthly'!F901</f>
        <v>563.5</v>
      </c>
      <c r="S902" s="2">
        <f>'ZBud Extract Monthly'!G901</f>
        <v>1252.8</v>
      </c>
      <c r="T902" s="2">
        <f>'NRL Extract'!D901</f>
        <v>4.3419999999999987</v>
      </c>
      <c r="U902" s="2">
        <f>'ZBud Extract Monthly'!H901</f>
        <v>1465.6000000000001</v>
      </c>
      <c r="V902" s="2">
        <f>'ZBud Extract Monthly'!U901</f>
        <v>1158.19</v>
      </c>
      <c r="W902" s="2">
        <f>'ZBud Extract Monthly'!O901</f>
        <v>297.36</v>
      </c>
      <c r="X902" s="2">
        <f>'ZBud Extract Monthly'!N901</f>
        <v>155.52000000000001</v>
      </c>
      <c r="Y902" s="2">
        <f>'Strm Hydr Analysis'!F905</f>
        <v>157565.21652892558</v>
      </c>
      <c r="Z902" s="2"/>
      <c r="AA902" s="2"/>
      <c r="AB902" s="2"/>
      <c r="AC902" s="2"/>
      <c r="AD902" s="2"/>
      <c r="AE902" s="2"/>
      <c r="AF902" s="2"/>
    </row>
    <row r="903" spans="2:32" x14ac:dyDescent="0.3">
      <c r="B903">
        <f t="shared" si="36"/>
        <v>2064</v>
      </c>
      <c r="C903">
        <f t="shared" si="37"/>
        <v>7</v>
      </c>
      <c r="D903">
        <f t="shared" si="38"/>
        <v>2064</v>
      </c>
      <c r="E903" s="2">
        <f>'Divs Extract'!D902+'ZBud Extract Monthly'!O902</f>
        <v>574.15294618660459</v>
      </c>
      <c r="F903" s="2">
        <f>'Strm Hydr Analysis'!D906</f>
        <v>252849.73884297517</v>
      </c>
      <c r="G903" s="2">
        <f>'Strm Hydr Analysis'!E906</f>
        <v>856.52231404958707</v>
      </c>
      <c r="H903" s="2"/>
      <c r="I903" s="2"/>
      <c r="J903" s="2"/>
      <c r="K903" s="2">
        <f>'ZBud Extract Monthly'!C902</f>
        <v>0</v>
      </c>
      <c r="L903" s="2">
        <f>'ZBud Extract Monthly'!K902</f>
        <v>6976</v>
      </c>
      <c r="M903" s="2">
        <f>'ZBud Extract Monthly'!L902</f>
        <v>62.9</v>
      </c>
      <c r="N903" s="2">
        <f>'ZBud Extract Monthly'!M902</f>
        <v>755.4</v>
      </c>
      <c r="O903" s="2">
        <f>'ZBud Extract Monthly'!V902</f>
        <v>634.66999999999996</v>
      </c>
      <c r="P903" s="2">
        <f>'ZBud Extract Monthly'!D902</f>
        <v>5944.2</v>
      </c>
      <c r="Q903" s="2">
        <f>'ZBud Extract Monthly'!E902</f>
        <v>430.6</v>
      </c>
      <c r="R903" s="2">
        <f>'ZBud Extract Monthly'!F902</f>
        <v>675.5</v>
      </c>
      <c r="S903" s="2">
        <f>'ZBud Extract Monthly'!G902</f>
        <v>436</v>
      </c>
      <c r="T903" s="2">
        <f>'NRL Extract'!D902</f>
        <v>5.1890000000000001</v>
      </c>
      <c r="U903" s="2">
        <f>'ZBud Extract Monthly'!H902</f>
        <v>1482</v>
      </c>
      <c r="V903" s="2">
        <f>'ZBud Extract Monthly'!U902</f>
        <v>1684.21</v>
      </c>
      <c r="W903" s="2">
        <f>'ZBud Extract Monthly'!O902</f>
        <v>307.27</v>
      </c>
      <c r="X903" s="2">
        <f>'ZBud Extract Monthly'!N902</f>
        <v>181.39</v>
      </c>
      <c r="Y903" s="2">
        <f>'Strm Hydr Analysis'!F906</f>
        <v>253610.18181818185</v>
      </c>
      <c r="Z903" s="2"/>
      <c r="AA903" s="2"/>
      <c r="AB903" s="2"/>
      <c r="AC903" s="2"/>
      <c r="AD903" s="2"/>
      <c r="AE903" s="2"/>
      <c r="AF903" s="2"/>
    </row>
    <row r="904" spans="2:32" x14ac:dyDescent="0.3">
      <c r="B904">
        <f t="shared" si="36"/>
        <v>2064</v>
      </c>
      <c r="C904">
        <f t="shared" si="37"/>
        <v>8</v>
      </c>
      <c r="D904">
        <f t="shared" si="38"/>
        <v>2064</v>
      </c>
      <c r="E904" s="2">
        <f>'Divs Extract'!D903+'ZBud Extract Monthly'!O903</f>
        <v>570.61029056681002</v>
      </c>
      <c r="F904" s="2">
        <f>'Strm Hydr Analysis'!D907</f>
        <v>157478.89586776856</v>
      </c>
      <c r="G904" s="2">
        <f>'Strm Hydr Analysis'!E907</f>
        <v>856.52231404958707</v>
      </c>
      <c r="H904" s="2"/>
      <c r="I904" s="2"/>
      <c r="J904" s="2"/>
      <c r="K904" s="2">
        <f>'ZBud Extract Monthly'!C903</f>
        <v>0</v>
      </c>
      <c r="L904" s="2">
        <f>'ZBud Extract Monthly'!K903</f>
        <v>5633.6</v>
      </c>
      <c r="M904" s="2">
        <f>'ZBud Extract Monthly'!L903</f>
        <v>78.2</v>
      </c>
      <c r="N904" s="2">
        <f>'ZBud Extract Monthly'!M903</f>
        <v>0</v>
      </c>
      <c r="O904" s="2">
        <f>'ZBud Extract Monthly'!V903</f>
        <v>1169.27</v>
      </c>
      <c r="P904" s="2">
        <f>'ZBud Extract Monthly'!D903</f>
        <v>4474.2</v>
      </c>
      <c r="Q904" s="2">
        <f>'ZBud Extract Monthly'!E903</f>
        <v>389.9</v>
      </c>
      <c r="R904" s="2">
        <f>'ZBud Extract Monthly'!F903</f>
        <v>391</v>
      </c>
      <c r="S904" s="2">
        <f>'ZBud Extract Monthly'!G903</f>
        <v>209.1</v>
      </c>
      <c r="T904" s="2">
        <f>'NRL Extract'!D903</f>
        <v>4.9120000000000008</v>
      </c>
      <c r="U904" s="2">
        <f>'ZBud Extract Monthly'!H903</f>
        <v>1354.7</v>
      </c>
      <c r="V904" s="2">
        <f>'ZBud Extract Monthly'!U903</f>
        <v>1098.02</v>
      </c>
      <c r="W904" s="2">
        <f>'ZBud Extract Monthly'!O903</f>
        <v>307.27</v>
      </c>
      <c r="X904" s="2">
        <f>'ZBud Extract Monthly'!N903</f>
        <v>164.65</v>
      </c>
      <c r="Y904" s="2">
        <f>'Strm Hydr Analysis'!F907</f>
        <v>158760.01983471078</v>
      </c>
      <c r="Z904" s="2"/>
      <c r="AA904" s="2"/>
      <c r="AB904" s="2"/>
      <c r="AC904" s="2"/>
      <c r="AD904" s="2"/>
      <c r="AE904" s="2"/>
      <c r="AF904" s="2"/>
    </row>
    <row r="905" spans="2:32" x14ac:dyDescent="0.3">
      <c r="B905">
        <f t="shared" si="36"/>
        <v>2064</v>
      </c>
      <c r="C905">
        <f t="shared" si="37"/>
        <v>9</v>
      </c>
      <c r="D905">
        <f t="shared" si="38"/>
        <v>2064</v>
      </c>
      <c r="E905" s="2">
        <f>'Divs Extract'!D904+'ZBud Extract Monthly'!O904</f>
        <v>590.18585714285723</v>
      </c>
      <c r="F905" s="2">
        <f>'Strm Hydr Analysis'!D908</f>
        <v>49691.484297520685</v>
      </c>
      <c r="G905" s="2">
        <f>'Strm Hydr Analysis'!E908</f>
        <v>828.89256198347141</v>
      </c>
      <c r="H905" s="2"/>
      <c r="I905" s="2"/>
      <c r="J905" s="2"/>
      <c r="K905" s="2">
        <f>'ZBud Extract Monthly'!C904</f>
        <v>0</v>
      </c>
      <c r="L905" s="2">
        <f>'ZBud Extract Monthly'!K904</f>
        <v>2430.5</v>
      </c>
      <c r="M905" s="2">
        <f>'ZBud Extract Monthly'!L904</f>
        <v>62.9</v>
      </c>
      <c r="N905" s="2">
        <f>'ZBud Extract Monthly'!M904</f>
        <v>1347.7</v>
      </c>
      <c r="O905" s="2">
        <f>'ZBud Extract Monthly'!V904</f>
        <v>998.76</v>
      </c>
      <c r="P905" s="2">
        <f>'ZBud Extract Monthly'!D904</f>
        <v>2873.5</v>
      </c>
      <c r="Q905" s="2">
        <f>'ZBud Extract Monthly'!E904</f>
        <v>276.5</v>
      </c>
      <c r="R905" s="2">
        <f>'ZBud Extract Monthly'!F904</f>
        <v>256</v>
      </c>
      <c r="S905" s="2">
        <f>'ZBud Extract Monthly'!G904</f>
        <v>90</v>
      </c>
      <c r="T905" s="2">
        <f>'NRL Extract'!D904</f>
        <v>4.2219999999999986</v>
      </c>
      <c r="U905" s="2">
        <f>'ZBud Extract Monthly'!H904</f>
        <v>1154.5</v>
      </c>
      <c r="V905" s="2">
        <f>'ZBud Extract Monthly'!U904</f>
        <v>490.21</v>
      </c>
      <c r="W905" s="2">
        <f>'ZBud Extract Monthly'!O904</f>
        <v>297.36</v>
      </c>
      <c r="X905" s="2">
        <f>'ZBud Extract Monthly'!N904</f>
        <v>131.91</v>
      </c>
      <c r="Y905" s="2">
        <f>'Strm Hydr Analysis'!F908</f>
        <v>50670.981818181819</v>
      </c>
      <c r="Z905" s="2"/>
      <c r="AA905" s="2"/>
      <c r="AB905" s="2"/>
      <c r="AC905" s="2"/>
      <c r="AD905" s="2"/>
      <c r="AE905" s="2"/>
      <c r="AF905" s="2"/>
    </row>
    <row r="906" spans="2:32" x14ac:dyDescent="0.3">
      <c r="B906">
        <f t="shared" si="36"/>
        <v>2064</v>
      </c>
      <c r="C906">
        <f t="shared" si="37"/>
        <v>10</v>
      </c>
      <c r="D906">
        <f t="shared" si="38"/>
        <v>2065</v>
      </c>
      <c r="E906" s="2">
        <f>'Divs Extract'!D905+'ZBud Extract Monthly'!O905</f>
        <v>472.91800460475827</v>
      </c>
      <c r="F906" s="2">
        <f>'Strm Hydr Analysis'!D909</f>
        <v>51899.226446280984</v>
      </c>
      <c r="G906" s="2">
        <f>'Strm Hydr Analysis'!E909</f>
        <v>5519.6429752066133</v>
      </c>
      <c r="H906" s="2"/>
      <c r="I906" s="2"/>
      <c r="J906" s="2"/>
      <c r="K906" s="2">
        <f>'ZBud Extract Monthly'!C905</f>
        <v>21788.7</v>
      </c>
      <c r="L906" s="2">
        <f>'ZBud Extract Monthly'!K905</f>
        <v>1662.3</v>
      </c>
      <c r="M906" s="2">
        <f>'ZBud Extract Monthly'!L905</f>
        <v>44</v>
      </c>
      <c r="N906" s="2">
        <f>'ZBud Extract Monthly'!M905</f>
        <v>697.2</v>
      </c>
      <c r="O906" s="2">
        <f>'ZBud Extract Monthly'!V905</f>
        <v>1405.33</v>
      </c>
      <c r="P906" s="2">
        <f>'ZBud Extract Monthly'!D905</f>
        <v>1488.6999999999998</v>
      </c>
      <c r="Q906" s="2">
        <f>'ZBud Extract Monthly'!E905</f>
        <v>400.1</v>
      </c>
      <c r="R906" s="2">
        <f>'ZBud Extract Monthly'!F905</f>
        <v>125.4</v>
      </c>
      <c r="S906" s="2">
        <f>'ZBud Extract Monthly'!G905</f>
        <v>803.2</v>
      </c>
      <c r="T906" s="2">
        <f>'NRL Extract'!D905</f>
        <v>2.6209999999999991</v>
      </c>
      <c r="U906" s="2">
        <f>'ZBud Extract Monthly'!H905</f>
        <v>4335.8999999999996</v>
      </c>
      <c r="V906" s="2">
        <f>'ZBud Extract Monthly'!U905</f>
        <v>337.59</v>
      </c>
      <c r="W906" s="2">
        <f>'ZBud Extract Monthly'!O905</f>
        <v>307.27</v>
      </c>
      <c r="X906" s="2">
        <f>'ZBud Extract Monthly'!N905</f>
        <v>89.14</v>
      </c>
      <c r="Y906" s="2">
        <f>'Strm Hydr Analysis'!F909</f>
        <v>54268.482644628122</v>
      </c>
      <c r="Z906" s="2"/>
      <c r="AA906" s="2"/>
      <c r="AB906" s="2"/>
      <c r="AC906" s="2"/>
      <c r="AD906" s="2"/>
      <c r="AE906" s="2"/>
      <c r="AF906" s="2"/>
    </row>
    <row r="907" spans="2:32" x14ac:dyDescent="0.3">
      <c r="B907">
        <f t="shared" si="36"/>
        <v>2064</v>
      </c>
      <c r="C907">
        <f t="shared" si="37"/>
        <v>11</v>
      </c>
      <c r="D907">
        <f t="shared" si="38"/>
        <v>2065</v>
      </c>
      <c r="E907" s="2">
        <f>'Divs Extract'!D906+'ZBud Extract Monthly'!O906</f>
        <v>398.77664106502817</v>
      </c>
      <c r="F907" s="2">
        <f>'Strm Hydr Analysis'!D910</f>
        <v>51013.348760330555</v>
      </c>
      <c r="G907" s="2">
        <f>'Strm Hydr Analysis'!E910</f>
        <v>4199.1272727272726</v>
      </c>
      <c r="H907" s="2"/>
      <c r="I907" s="2"/>
      <c r="J907" s="2"/>
      <c r="K907" s="2">
        <f>'ZBud Extract Monthly'!C906</f>
        <v>11345.6</v>
      </c>
      <c r="L907" s="2">
        <f>'ZBud Extract Monthly'!K906</f>
        <v>428.4</v>
      </c>
      <c r="M907" s="2">
        <f>'ZBud Extract Monthly'!L906</f>
        <v>27.9</v>
      </c>
      <c r="N907" s="2">
        <f>'ZBud Extract Monthly'!M906</f>
        <v>797.9</v>
      </c>
      <c r="O907" s="2">
        <f>'ZBud Extract Monthly'!V906</f>
        <v>1961.58</v>
      </c>
      <c r="P907" s="2">
        <f>'ZBud Extract Monthly'!D906</f>
        <v>1930.9</v>
      </c>
      <c r="Q907" s="2">
        <f>'ZBud Extract Monthly'!E906</f>
        <v>691</v>
      </c>
      <c r="R907" s="2">
        <f>'ZBud Extract Monthly'!F906</f>
        <v>142.19999999999999</v>
      </c>
      <c r="S907" s="2">
        <f>'ZBud Extract Monthly'!G906</f>
        <v>2531.1</v>
      </c>
      <c r="T907" s="2">
        <f>'NRL Extract'!D906</f>
        <v>1.9629999999999996</v>
      </c>
      <c r="U907" s="2">
        <f>'ZBud Extract Monthly'!H906</f>
        <v>6862.9</v>
      </c>
      <c r="V907" s="2">
        <f>'ZBud Extract Monthly'!U906</f>
        <v>176.45</v>
      </c>
      <c r="W907" s="2">
        <f>'ZBud Extract Monthly'!O906</f>
        <v>297.36</v>
      </c>
      <c r="X907" s="2">
        <f>'ZBud Extract Monthly'!N906</f>
        <v>55.18</v>
      </c>
      <c r="Y907" s="2">
        <f>'Strm Hydr Analysis'!F910</f>
        <v>52822.413223140509</v>
      </c>
      <c r="Z907" s="2"/>
      <c r="AA907" s="2"/>
      <c r="AB907" s="2"/>
      <c r="AC907" s="2"/>
      <c r="AD907" s="2"/>
      <c r="AE907" s="2"/>
      <c r="AF907" s="2"/>
    </row>
    <row r="908" spans="2:32" x14ac:dyDescent="0.3">
      <c r="B908">
        <f t="shared" si="36"/>
        <v>2064</v>
      </c>
      <c r="C908">
        <f t="shared" si="37"/>
        <v>12</v>
      </c>
      <c r="D908">
        <f t="shared" si="38"/>
        <v>2065</v>
      </c>
      <c r="E908" s="2">
        <f>'Divs Extract'!D907+'ZBud Extract Monthly'!O907</f>
        <v>392.4458426966292</v>
      </c>
      <c r="F908" s="2">
        <f>'Strm Hydr Analysis'!D911</f>
        <v>52206.466115702489</v>
      </c>
      <c r="G908" s="2">
        <f>'Strm Hydr Analysis'!E911</f>
        <v>13337.315702479347</v>
      </c>
      <c r="H908" s="2"/>
      <c r="I908" s="2"/>
      <c r="J908" s="2"/>
      <c r="K908" s="2">
        <f>'ZBud Extract Monthly'!C907</f>
        <v>28917.9</v>
      </c>
      <c r="L908" s="2">
        <f>'ZBud Extract Monthly'!K907</f>
        <v>358.4</v>
      </c>
      <c r="M908" s="2">
        <f>'ZBud Extract Monthly'!L907</f>
        <v>23.4</v>
      </c>
      <c r="N908" s="2">
        <f>'ZBud Extract Monthly'!M907</f>
        <v>773.3</v>
      </c>
      <c r="O908" s="2">
        <f>'ZBud Extract Monthly'!V907</f>
        <v>3406.08</v>
      </c>
      <c r="P908" s="2">
        <f>'ZBud Extract Monthly'!D907</f>
        <v>1729.9</v>
      </c>
      <c r="Q908" s="2">
        <f>'ZBud Extract Monthly'!E907</f>
        <v>692.5</v>
      </c>
      <c r="R908" s="2">
        <f>'ZBud Extract Monthly'!F907</f>
        <v>144.19999999999999</v>
      </c>
      <c r="S908" s="2">
        <f>'ZBud Extract Monthly'!G907</f>
        <v>2529.9</v>
      </c>
      <c r="T908" s="2">
        <f>'NRL Extract'!D907</f>
        <v>1.2530000000000003</v>
      </c>
      <c r="U908" s="2">
        <f>'ZBud Extract Monthly'!H907</f>
        <v>16774</v>
      </c>
      <c r="V908" s="2">
        <f>'ZBud Extract Monthly'!U907</f>
        <v>276.14999999999998</v>
      </c>
      <c r="W908" s="2">
        <f>'ZBud Extract Monthly'!O907</f>
        <v>307.27</v>
      </c>
      <c r="X908" s="2">
        <f>'ZBud Extract Monthly'!N907</f>
        <v>52.1</v>
      </c>
      <c r="Y908" s="2">
        <f>'Strm Hydr Analysis'!F911</f>
        <v>56551.438016528926</v>
      </c>
      <c r="Z908" s="2"/>
      <c r="AA908" s="2"/>
      <c r="AB908" s="2"/>
      <c r="AC908" s="2"/>
      <c r="AD908" s="2"/>
      <c r="AE908" s="2"/>
      <c r="AF908" s="2"/>
    </row>
    <row r="909" spans="2:32" x14ac:dyDescent="0.3">
      <c r="B909">
        <f t="shared" si="36"/>
        <v>2065</v>
      </c>
      <c r="C909">
        <f t="shared" si="37"/>
        <v>1</v>
      </c>
      <c r="D909">
        <f t="shared" si="38"/>
        <v>2065</v>
      </c>
      <c r="E909" s="2">
        <f>'Divs Extract'!D908+'ZBud Extract Monthly'!O908</f>
        <v>391.39272727272731</v>
      </c>
      <c r="F909" s="2">
        <f>'Strm Hydr Analysis'!D912</f>
        <v>289726.29421487602</v>
      </c>
      <c r="G909" s="2">
        <f>'Strm Hydr Analysis'!E912</f>
        <v>22651.338842975216</v>
      </c>
      <c r="H909" s="2"/>
      <c r="I909" s="2"/>
      <c r="J909" s="2"/>
      <c r="K909" s="2">
        <f>'ZBud Extract Monthly'!C908</f>
        <v>52897.5</v>
      </c>
      <c r="L909" s="2">
        <f>'ZBud Extract Monthly'!K908</f>
        <v>379</v>
      </c>
      <c r="M909" s="2">
        <f>'ZBud Extract Monthly'!L908</f>
        <v>18.899999999999999</v>
      </c>
      <c r="N909" s="2">
        <f>'ZBud Extract Monthly'!M908</f>
        <v>800</v>
      </c>
      <c r="O909" s="2">
        <f>'ZBud Extract Monthly'!V908</f>
        <v>3685.03</v>
      </c>
      <c r="P909" s="2">
        <f>'ZBud Extract Monthly'!D908</f>
        <v>1857.4</v>
      </c>
      <c r="Q909" s="2">
        <f>'ZBud Extract Monthly'!E908</f>
        <v>768.2</v>
      </c>
      <c r="R909" s="2">
        <f>'ZBud Extract Monthly'!F908</f>
        <v>156.4</v>
      </c>
      <c r="S909" s="2">
        <f>'ZBud Extract Monthly'!G908</f>
        <v>2794.5</v>
      </c>
      <c r="T909" s="2">
        <f>'NRL Extract'!D908</f>
        <v>1.5919999999999996</v>
      </c>
      <c r="U909" s="2">
        <f>'ZBud Extract Monthly'!H908</f>
        <v>30663.5</v>
      </c>
      <c r="V909" s="2">
        <f>'ZBud Extract Monthly'!U908</f>
        <v>1465.59</v>
      </c>
      <c r="W909" s="2">
        <f>'ZBud Extract Monthly'!O908</f>
        <v>307.27</v>
      </c>
      <c r="X909" s="2">
        <f>'ZBud Extract Monthly'!N908</f>
        <v>46.19</v>
      </c>
      <c r="Y909" s="2">
        <f>'Strm Hydr Analysis'!F912</f>
        <v>295676.29090909089</v>
      </c>
      <c r="Z909" s="2"/>
      <c r="AA909" s="2"/>
      <c r="AB909" s="2"/>
      <c r="AC909" s="2"/>
      <c r="AD909" s="2"/>
      <c r="AE909" s="2"/>
      <c r="AF909" s="2"/>
    </row>
    <row r="910" spans="2:32" x14ac:dyDescent="0.3">
      <c r="B910">
        <f t="shared" si="36"/>
        <v>2065</v>
      </c>
      <c r="C910">
        <f t="shared" si="37"/>
        <v>2</v>
      </c>
      <c r="D910">
        <f t="shared" si="38"/>
        <v>2065</v>
      </c>
      <c r="E910" s="2">
        <f>'Divs Extract'!D909+'ZBud Extract Monthly'!O909</f>
        <v>352.33434782608697</v>
      </c>
      <c r="F910" s="2">
        <f>'Strm Hydr Analysis'!D913</f>
        <v>2745349.4082644628</v>
      </c>
      <c r="G910" s="2">
        <f>'Strm Hydr Analysis'!E913</f>
        <v>20745.480991735541</v>
      </c>
      <c r="H910" s="2"/>
      <c r="I910" s="2"/>
      <c r="J910" s="2"/>
      <c r="K910" s="2">
        <f>'ZBud Extract Monthly'!C909</f>
        <v>52386</v>
      </c>
      <c r="L910" s="2">
        <f>'ZBud Extract Monthly'!K909</f>
        <v>110.1</v>
      </c>
      <c r="M910" s="2">
        <f>'ZBud Extract Monthly'!L909</f>
        <v>18.899999999999999</v>
      </c>
      <c r="N910" s="2">
        <f>'ZBud Extract Monthly'!M909</f>
        <v>0</v>
      </c>
      <c r="O910" s="2">
        <f>'ZBud Extract Monthly'!V909</f>
        <v>5769.81</v>
      </c>
      <c r="P910" s="2">
        <f>'ZBud Extract Monthly'!D909</f>
        <v>2052.1</v>
      </c>
      <c r="Q910" s="2">
        <f>'ZBud Extract Monthly'!E909</f>
        <v>790</v>
      </c>
      <c r="R910" s="2">
        <f>'ZBud Extract Monthly'!F909</f>
        <v>175.1</v>
      </c>
      <c r="S910" s="2">
        <f>'ZBud Extract Monthly'!G909</f>
        <v>2940.5</v>
      </c>
      <c r="T910" s="2">
        <f>'NRL Extract'!D909</f>
        <v>1.1100000000000003</v>
      </c>
      <c r="U910" s="2">
        <f>'ZBud Extract Monthly'!H909</f>
        <v>30219.599999999999</v>
      </c>
      <c r="V910" s="2">
        <f>'ZBud Extract Monthly'!U909</f>
        <v>7965.85</v>
      </c>
      <c r="W910" s="2">
        <f>'ZBud Extract Monthly'!O909</f>
        <v>277.52999999999997</v>
      </c>
      <c r="X910" s="2">
        <f>'ZBud Extract Monthly'!N909</f>
        <v>40.83</v>
      </c>
      <c r="Y910" s="2">
        <f>'Strm Hydr Analysis'!F913</f>
        <v>2749273.1305785123</v>
      </c>
      <c r="Z910" s="2"/>
      <c r="AA910" s="2"/>
      <c r="AB910" s="2"/>
      <c r="AC910" s="2"/>
      <c r="AD910" s="2"/>
      <c r="AE910" s="2"/>
      <c r="AF910" s="2"/>
    </row>
    <row r="911" spans="2:32" x14ac:dyDescent="0.3">
      <c r="B911">
        <f t="shared" si="36"/>
        <v>2065</v>
      </c>
      <c r="C911">
        <f t="shared" si="37"/>
        <v>3</v>
      </c>
      <c r="D911">
        <f t="shared" si="38"/>
        <v>2065</v>
      </c>
      <c r="E911" s="2">
        <f>'Divs Extract'!D910+'ZBud Extract Monthly'!O910</f>
        <v>424.97845986984817</v>
      </c>
      <c r="F911" s="2">
        <f>'Strm Hydr Analysis'!D914</f>
        <v>953621.59338842973</v>
      </c>
      <c r="G911" s="2">
        <f>'Strm Hydr Analysis'!E914</f>
        <v>5500.4826446280977</v>
      </c>
      <c r="H911" s="2"/>
      <c r="I911" s="2"/>
      <c r="J911" s="2"/>
      <c r="K911" s="2">
        <f>'ZBud Extract Monthly'!C910</f>
        <v>16262.3</v>
      </c>
      <c r="L911" s="2">
        <f>'ZBud Extract Monthly'!K910</f>
        <v>295.39999999999998</v>
      </c>
      <c r="M911" s="2">
        <f>'ZBud Extract Monthly'!L910</f>
        <v>22.5</v>
      </c>
      <c r="N911" s="2">
        <f>'ZBud Extract Monthly'!M910</f>
        <v>0</v>
      </c>
      <c r="O911" s="2">
        <f>'ZBud Extract Monthly'!V910</f>
        <v>9121.25</v>
      </c>
      <c r="P911" s="2">
        <f>'ZBud Extract Monthly'!D910</f>
        <v>3289.1</v>
      </c>
      <c r="Q911" s="2">
        <f>'ZBud Extract Monthly'!E910</f>
        <v>1245.2</v>
      </c>
      <c r="R911" s="2">
        <f>'ZBud Extract Monthly'!F910</f>
        <v>462.5</v>
      </c>
      <c r="S911" s="2">
        <f>'ZBud Extract Monthly'!G910</f>
        <v>5470.4</v>
      </c>
      <c r="T911" s="2">
        <f>'NRL Extract'!D910</f>
        <v>1.8520000000000001</v>
      </c>
      <c r="U911" s="2">
        <f>'ZBud Extract Monthly'!H910</f>
        <v>6275.0999999999995</v>
      </c>
      <c r="V911" s="2">
        <f>'ZBud Extract Monthly'!U910</f>
        <v>3465.1</v>
      </c>
      <c r="W911" s="2">
        <f>'ZBud Extract Monthly'!O910</f>
        <v>307.27</v>
      </c>
      <c r="X911" s="2">
        <f>'ZBud Extract Monthly'!N910</f>
        <v>51.55</v>
      </c>
      <c r="Y911" s="2">
        <f>'Strm Hydr Analysis'!F914</f>
        <v>957636.27768595039</v>
      </c>
      <c r="Z911" s="2"/>
      <c r="AA911" s="2"/>
      <c r="AB911" s="2"/>
      <c r="AC911" s="2"/>
      <c r="AD911" s="2"/>
      <c r="AE911" s="2"/>
      <c r="AF911" s="2"/>
    </row>
    <row r="912" spans="2:32" x14ac:dyDescent="0.3">
      <c r="B912">
        <f t="shared" si="36"/>
        <v>2065</v>
      </c>
      <c r="C912">
        <f t="shared" si="37"/>
        <v>4</v>
      </c>
      <c r="D912">
        <f t="shared" si="38"/>
        <v>2065</v>
      </c>
      <c r="E912" s="2">
        <f>'Divs Extract'!D911+'ZBud Extract Monthly'!O911</f>
        <v>432.64820960698694</v>
      </c>
      <c r="F912" s="2">
        <f>'Strm Hydr Analysis'!D915</f>
        <v>1196324.747107438</v>
      </c>
      <c r="G912" s="2">
        <f>'Strm Hydr Analysis'!E915</f>
        <v>5584.7801652892522</v>
      </c>
      <c r="H912" s="2"/>
      <c r="I912" s="2"/>
      <c r="J912" s="2"/>
      <c r="K912" s="2">
        <f>'ZBud Extract Monthly'!C911</f>
        <v>17668</v>
      </c>
      <c r="L912" s="2">
        <f>'ZBud Extract Monthly'!K911</f>
        <v>530.9</v>
      </c>
      <c r="M912" s="2">
        <f>'ZBud Extract Monthly'!L911</f>
        <v>22.5</v>
      </c>
      <c r="N912" s="2">
        <f>'ZBud Extract Monthly'!M911</f>
        <v>0</v>
      </c>
      <c r="O912" s="2">
        <f>'ZBud Extract Monthly'!V911</f>
        <v>3542.22</v>
      </c>
      <c r="P912" s="2">
        <f>'ZBud Extract Monthly'!D911</f>
        <v>3427.6</v>
      </c>
      <c r="Q912" s="2">
        <f>'ZBud Extract Monthly'!E911</f>
        <v>1441</v>
      </c>
      <c r="R912" s="2">
        <f>'ZBud Extract Monthly'!F911</f>
        <v>570.70000000000005</v>
      </c>
      <c r="S912" s="2">
        <f>'ZBud Extract Monthly'!G911</f>
        <v>5206.2</v>
      </c>
      <c r="T912" s="2">
        <f>'NRL Extract'!D911</f>
        <v>1.8399999999999996</v>
      </c>
      <c r="U912" s="2">
        <f>'ZBud Extract Monthly'!H911</f>
        <v>7989</v>
      </c>
      <c r="V912" s="2">
        <f>'ZBud Extract Monthly'!U911</f>
        <v>2751.19</v>
      </c>
      <c r="W912" s="2">
        <f>'ZBud Extract Monthly'!O911</f>
        <v>297.36</v>
      </c>
      <c r="X912" s="2">
        <f>'ZBud Extract Monthly'!N911</f>
        <v>73.88</v>
      </c>
      <c r="Y912" s="2">
        <f>'Strm Hydr Analysis'!F915</f>
        <v>1197801.1041322313</v>
      </c>
      <c r="Z912" s="2"/>
      <c r="AA912" s="2"/>
      <c r="AB912" s="2"/>
      <c r="AC912" s="2"/>
      <c r="AD912" s="2"/>
      <c r="AE912" s="2"/>
      <c r="AF912" s="2"/>
    </row>
    <row r="913" spans="2:32" x14ac:dyDescent="0.3">
      <c r="B913">
        <f t="shared" si="36"/>
        <v>2065</v>
      </c>
      <c r="C913">
        <f t="shared" si="37"/>
        <v>5</v>
      </c>
      <c r="D913">
        <f t="shared" si="38"/>
        <v>2065</v>
      </c>
      <c r="E913" s="2">
        <f>'Divs Extract'!D912+'ZBud Extract Monthly'!O912</f>
        <v>507.0662138084632</v>
      </c>
      <c r="F913" s="2">
        <f>'Strm Hydr Analysis'!D916</f>
        <v>657161.93057851226</v>
      </c>
      <c r="G913" s="2">
        <f>'Strm Hydr Analysis'!E916</f>
        <v>856.52231404958707</v>
      </c>
      <c r="H913" s="2"/>
      <c r="I913" s="2"/>
      <c r="J913" s="2"/>
      <c r="K913" s="2">
        <f>'ZBud Extract Monthly'!C912</f>
        <v>841.59999999999991</v>
      </c>
      <c r="L913" s="2">
        <f>'ZBud Extract Monthly'!K912</f>
        <v>6697.2000000000007</v>
      </c>
      <c r="M913" s="2">
        <f>'ZBud Extract Monthly'!L912</f>
        <v>35</v>
      </c>
      <c r="N913" s="2">
        <f>'ZBud Extract Monthly'!M912</f>
        <v>0</v>
      </c>
      <c r="O913" s="2">
        <f>'ZBud Extract Monthly'!V912</f>
        <v>6711.24</v>
      </c>
      <c r="P913" s="2">
        <f>'ZBud Extract Monthly'!D912</f>
        <v>5578.3</v>
      </c>
      <c r="Q913" s="2">
        <f>'ZBud Extract Monthly'!E912</f>
        <v>1000.9</v>
      </c>
      <c r="R913" s="2">
        <f>'ZBud Extract Monthly'!F912</f>
        <v>667.6</v>
      </c>
      <c r="S913" s="2">
        <f>'ZBud Extract Monthly'!G912</f>
        <v>3778</v>
      </c>
      <c r="T913" s="2">
        <f>'NRL Extract'!D912</f>
        <v>3.6099999999999994</v>
      </c>
      <c r="U913" s="2">
        <f>'ZBud Extract Monthly'!H912</f>
        <v>1806.9</v>
      </c>
      <c r="V913" s="2">
        <f>'ZBud Extract Monthly'!U912</f>
        <v>1576.58</v>
      </c>
      <c r="W913" s="2">
        <f>'ZBud Extract Monthly'!O912</f>
        <v>307.27</v>
      </c>
      <c r="X913" s="2">
        <f>'ZBud Extract Monthly'!N912</f>
        <v>133.41</v>
      </c>
      <c r="Y913" s="2">
        <f>'Strm Hydr Analysis'!F916</f>
        <v>660197.31570247933</v>
      </c>
      <c r="Z913" s="2"/>
      <c r="AA913" s="2"/>
      <c r="AB913" s="2"/>
      <c r="AC913" s="2"/>
      <c r="AD913" s="2"/>
      <c r="AE913" s="2"/>
      <c r="AF913" s="2"/>
    </row>
    <row r="914" spans="2:32" x14ac:dyDescent="0.3">
      <c r="B914">
        <f t="shared" si="36"/>
        <v>2065</v>
      </c>
      <c r="C914">
        <f t="shared" si="37"/>
        <v>6</v>
      </c>
      <c r="D914">
        <f t="shared" si="38"/>
        <v>2065</v>
      </c>
      <c r="E914" s="2">
        <f>'Divs Extract'!D913+'ZBud Extract Monthly'!O913</f>
        <v>529.08071279796343</v>
      </c>
      <c r="F914" s="2">
        <f>'Strm Hydr Analysis'!D917</f>
        <v>234738.58512396694</v>
      </c>
      <c r="G914" s="2">
        <f>'Strm Hydr Analysis'!E917</f>
        <v>828.89256198347141</v>
      </c>
      <c r="H914" s="2"/>
      <c r="I914" s="2"/>
      <c r="J914" s="2"/>
      <c r="K914" s="2">
        <f>'ZBud Extract Monthly'!C913</f>
        <v>3296.5</v>
      </c>
      <c r="L914" s="2">
        <f>'ZBud Extract Monthly'!K913</f>
        <v>7007.9</v>
      </c>
      <c r="M914" s="2">
        <f>'ZBud Extract Monthly'!L913</f>
        <v>44</v>
      </c>
      <c r="N914" s="2">
        <f>'ZBud Extract Monthly'!M913</f>
        <v>915</v>
      </c>
      <c r="O914" s="2">
        <f>'ZBud Extract Monthly'!V913</f>
        <v>4315.22</v>
      </c>
      <c r="P914" s="2">
        <f>'ZBud Extract Monthly'!D913</f>
        <v>6418.9</v>
      </c>
      <c r="Q914" s="2">
        <f>'ZBud Extract Monthly'!E913</f>
        <v>923.6</v>
      </c>
      <c r="R914" s="2">
        <f>'ZBud Extract Monthly'!F913</f>
        <v>693.1</v>
      </c>
      <c r="S914" s="2">
        <f>'ZBud Extract Monthly'!G913</f>
        <v>2366.3000000000002</v>
      </c>
      <c r="T914" s="2">
        <f>'NRL Extract'!D913</f>
        <v>4.3419999999999987</v>
      </c>
      <c r="U914" s="2">
        <f>'ZBud Extract Monthly'!H913</f>
        <v>1525.6</v>
      </c>
      <c r="V914" s="2">
        <f>'ZBud Extract Monthly'!U913</f>
        <v>246.94</v>
      </c>
      <c r="W914" s="2">
        <f>'ZBud Extract Monthly'!O913</f>
        <v>297.36</v>
      </c>
      <c r="X914" s="2">
        <f>'ZBud Extract Monthly'!N913</f>
        <v>155.52000000000001</v>
      </c>
      <c r="Y914" s="2">
        <f>'Strm Hydr Analysis'!F917</f>
        <v>237096.87272727277</v>
      </c>
      <c r="Z914" s="2"/>
      <c r="AA914" s="2"/>
      <c r="AB914" s="2"/>
      <c r="AC914" s="2"/>
      <c r="AD914" s="2"/>
      <c r="AE914" s="2"/>
      <c r="AF914" s="2"/>
    </row>
    <row r="915" spans="2:32" x14ac:dyDescent="0.3">
      <c r="B915">
        <f t="shared" si="36"/>
        <v>2065</v>
      </c>
      <c r="C915">
        <f t="shared" si="37"/>
        <v>7</v>
      </c>
      <c r="D915">
        <f t="shared" si="38"/>
        <v>2065</v>
      </c>
      <c r="E915" s="2">
        <f>'Divs Extract'!D914+'ZBud Extract Monthly'!O914</f>
        <v>583.90278466305176</v>
      </c>
      <c r="F915" s="2">
        <f>'Strm Hydr Analysis'!D918</f>
        <v>93029.117355371869</v>
      </c>
      <c r="G915" s="2">
        <f>'Strm Hydr Analysis'!E918</f>
        <v>856.52231404958707</v>
      </c>
      <c r="H915" s="2"/>
      <c r="I915" s="2"/>
      <c r="J915" s="2"/>
      <c r="K915" s="2">
        <f>'ZBud Extract Monthly'!C914</f>
        <v>0</v>
      </c>
      <c r="L915" s="2">
        <f>'ZBud Extract Monthly'!K914</f>
        <v>7551.6</v>
      </c>
      <c r="M915" s="2">
        <f>'ZBud Extract Monthly'!L914</f>
        <v>62.9</v>
      </c>
      <c r="N915" s="2">
        <f>'ZBud Extract Monthly'!M914</f>
        <v>832.6</v>
      </c>
      <c r="O915" s="2">
        <f>'ZBud Extract Monthly'!V914</f>
        <v>2049.98</v>
      </c>
      <c r="P915" s="2">
        <f>'ZBud Extract Monthly'!D914</f>
        <v>6237.4</v>
      </c>
      <c r="Q915" s="2">
        <f>'ZBud Extract Monthly'!E914</f>
        <v>453.1</v>
      </c>
      <c r="R915" s="2">
        <f>'ZBud Extract Monthly'!F914</f>
        <v>677.2</v>
      </c>
      <c r="S915" s="2">
        <f>'ZBud Extract Monthly'!G914</f>
        <v>715.6</v>
      </c>
      <c r="T915" s="2">
        <f>'NRL Extract'!D914</f>
        <v>5.1890000000000001</v>
      </c>
      <c r="U915" s="2">
        <f>'ZBud Extract Monthly'!H914</f>
        <v>1504.6999999999998</v>
      </c>
      <c r="V915" s="2">
        <f>'ZBud Extract Monthly'!U914</f>
        <v>582.55999999999995</v>
      </c>
      <c r="W915" s="2">
        <f>'ZBud Extract Monthly'!O914</f>
        <v>307.27</v>
      </c>
      <c r="X915" s="2">
        <f>'ZBud Extract Monthly'!N914</f>
        <v>181.39</v>
      </c>
      <c r="Y915" s="2">
        <f>'Strm Hydr Analysis'!F918</f>
        <v>94560.733884297515</v>
      </c>
      <c r="Z915" s="2"/>
      <c r="AA915" s="2"/>
      <c r="AB915" s="2"/>
      <c r="AC915" s="2"/>
      <c r="AD915" s="2"/>
      <c r="AE915" s="2"/>
      <c r="AF915" s="2"/>
    </row>
    <row r="916" spans="2:32" x14ac:dyDescent="0.3">
      <c r="B916">
        <f t="shared" si="36"/>
        <v>2065</v>
      </c>
      <c r="C916">
        <f t="shared" si="37"/>
        <v>8</v>
      </c>
      <c r="D916">
        <f t="shared" si="38"/>
        <v>2065</v>
      </c>
      <c r="E916" s="2">
        <f>'Divs Extract'!D915+'ZBud Extract Monthly'!O915</f>
        <v>576.88734860883801</v>
      </c>
      <c r="F916" s="2">
        <f>'Strm Hydr Analysis'!D919</f>
        <v>81050.638016528959</v>
      </c>
      <c r="G916" s="2">
        <f>'Strm Hydr Analysis'!E919</f>
        <v>856.52231404958707</v>
      </c>
      <c r="H916" s="2"/>
      <c r="I916" s="2"/>
      <c r="J916" s="2"/>
      <c r="K916" s="2">
        <f>'ZBud Extract Monthly'!C915</f>
        <v>0</v>
      </c>
      <c r="L916" s="2">
        <f>'ZBud Extract Monthly'!K915</f>
        <v>5039.3999999999996</v>
      </c>
      <c r="M916" s="2">
        <f>'ZBud Extract Monthly'!L915</f>
        <v>78.2</v>
      </c>
      <c r="N916" s="2">
        <f>'ZBud Extract Monthly'!M915</f>
        <v>0</v>
      </c>
      <c r="O916" s="2">
        <f>'ZBud Extract Monthly'!V915</f>
        <v>1544.26</v>
      </c>
      <c r="P916" s="2">
        <f>'ZBud Extract Monthly'!D915</f>
        <v>4576.2</v>
      </c>
      <c r="Q916" s="2">
        <f>'ZBud Extract Monthly'!E915</f>
        <v>393</v>
      </c>
      <c r="R916" s="2">
        <f>'ZBud Extract Monthly'!F915</f>
        <v>363.7</v>
      </c>
      <c r="S916" s="2">
        <f>'ZBud Extract Monthly'!G915</f>
        <v>327.10000000000002</v>
      </c>
      <c r="T916" s="2">
        <f>'NRL Extract'!D915</f>
        <v>4.9120000000000008</v>
      </c>
      <c r="U916" s="2">
        <f>'ZBud Extract Monthly'!H915</f>
        <v>1356.8000000000002</v>
      </c>
      <c r="V916" s="2">
        <f>'ZBud Extract Monthly'!U915</f>
        <v>499.95</v>
      </c>
      <c r="W916" s="2">
        <f>'ZBud Extract Monthly'!O915</f>
        <v>307.27</v>
      </c>
      <c r="X916" s="2">
        <f>'ZBud Extract Monthly'!N915</f>
        <v>164.65</v>
      </c>
      <c r="Y916" s="2">
        <f>'Strm Hydr Analysis'!F919</f>
        <v>82502.499173553704</v>
      </c>
      <c r="Z916" s="2"/>
      <c r="AA916" s="2"/>
      <c r="AB916" s="2"/>
      <c r="AC916" s="2"/>
      <c r="AD916" s="2"/>
      <c r="AE916" s="2"/>
      <c r="AF916" s="2"/>
    </row>
    <row r="917" spans="2:32" x14ac:dyDescent="0.3">
      <c r="B917">
        <f t="shared" si="36"/>
        <v>2065</v>
      </c>
      <c r="C917">
        <f t="shared" si="37"/>
        <v>9</v>
      </c>
      <c r="D917">
        <f t="shared" si="38"/>
        <v>2065</v>
      </c>
      <c r="E917" s="2">
        <f>'Divs Extract'!D916+'ZBud Extract Monthly'!O916</f>
        <v>561.47368721732914</v>
      </c>
      <c r="F917" s="2">
        <f>'Strm Hydr Analysis'!D920</f>
        <v>52590.922314049589</v>
      </c>
      <c r="G917" s="2">
        <f>'Strm Hydr Analysis'!E920</f>
        <v>828.89256198347141</v>
      </c>
      <c r="H917" s="2"/>
      <c r="I917" s="2"/>
      <c r="J917" s="2"/>
      <c r="K917" s="2">
        <f>'ZBud Extract Monthly'!C916</f>
        <v>157.5</v>
      </c>
      <c r="L917" s="2">
        <f>'ZBud Extract Monthly'!K916</f>
        <v>2377.1</v>
      </c>
      <c r="M917" s="2">
        <f>'ZBud Extract Monthly'!L916</f>
        <v>62.9</v>
      </c>
      <c r="N917" s="2">
        <f>'ZBud Extract Monthly'!M916</f>
        <v>1315.6</v>
      </c>
      <c r="O917" s="2">
        <f>'ZBud Extract Monthly'!V916</f>
        <v>1416.88</v>
      </c>
      <c r="P917" s="2">
        <f>'ZBud Extract Monthly'!D916</f>
        <v>2761.2</v>
      </c>
      <c r="Q917" s="2">
        <f>'ZBud Extract Monthly'!E916</f>
        <v>278.5</v>
      </c>
      <c r="R917" s="2">
        <f>'ZBud Extract Monthly'!F916</f>
        <v>237</v>
      </c>
      <c r="S917" s="2">
        <f>'ZBud Extract Monthly'!G916</f>
        <v>166.7</v>
      </c>
      <c r="T917" s="2">
        <f>'NRL Extract'!D916</f>
        <v>4.2219999999999986</v>
      </c>
      <c r="U917" s="2">
        <f>'ZBud Extract Monthly'!H916</f>
        <v>1106.7</v>
      </c>
      <c r="V917" s="2">
        <f>'ZBud Extract Monthly'!U916</f>
        <v>334.41</v>
      </c>
      <c r="W917" s="2">
        <f>'ZBud Extract Monthly'!O916</f>
        <v>297.36</v>
      </c>
      <c r="X917" s="2">
        <f>'ZBud Extract Monthly'!N916</f>
        <v>131.91</v>
      </c>
      <c r="Y917" s="2">
        <f>'Strm Hydr Analysis'!F920</f>
        <v>53857.249586776874</v>
      </c>
      <c r="Z917" s="2"/>
      <c r="AA917" s="2"/>
      <c r="AB917" s="2"/>
      <c r="AC917" s="2"/>
      <c r="AD917" s="2"/>
      <c r="AE917" s="2"/>
      <c r="AF917" s="2"/>
    </row>
    <row r="918" spans="2:32" x14ac:dyDescent="0.3">
      <c r="B918">
        <f t="shared" si="36"/>
        <v>2065</v>
      </c>
      <c r="C918">
        <f t="shared" si="37"/>
        <v>10</v>
      </c>
      <c r="D918">
        <f t="shared" si="38"/>
        <v>2066</v>
      </c>
      <c r="E918" s="2">
        <f>'Divs Extract'!D917+'ZBud Extract Monthly'!O917</f>
        <v>506.10795088257862</v>
      </c>
      <c r="F918" s="2">
        <f>'Strm Hydr Analysis'!D921</f>
        <v>47313.262809917345</v>
      </c>
      <c r="G918" s="2">
        <f>'Strm Hydr Analysis'!E921</f>
        <v>1020.0198347107441</v>
      </c>
      <c r="H918" s="2"/>
      <c r="I918" s="2"/>
      <c r="J918" s="2"/>
      <c r="K918" s="2">
        <f>'ZBud Extract Monthly'!C917</f>
        <v>1873.9</v>
      </c>
      <c r="L918" s="2">
        <f>'ZBud Extract Monthly'!K917</f>
        <v>2878.8999999999996</v>
      </c>
      <c r="M918" s="2">
        <f>'ZBud Extract Monthly'!L917</f>
        <v>44</v>
      </c>
      <c r="N918" s="2">
        <f>'ZBud Extract Monthly'!M917</f>
        <v>862.2</v>
      </c>
      <c r="O918" s="2">
        <f>'ZBud Extract Monthly'!V917</f>
        <v>2601.2600000000002</v>
      </c>
      <c r="P918" s="2">
        <f>'ZBud Extract Monthly'!D917</f>
        <v>1883.7</v>
      </c>
      <c r="Q918" s="2">
        <f>'ZBud Extract Monthly'!E917</f>
        <v>375.8</v>
      </c>
      <c r="R918" s="2">
        <f>'ZBud Extract Monthly'!F917</f>
        <v>198.2</v>
      </c>
      <c r="S918" s="2">
        <f>'ZBud Extract Monthly'!G917</f>
        <v>303.39999999999998</v>
      </c>
      <c r="T918" s="2">
        <f>'NRL Extract'!D917</f>
        <v>2.6209999999999991</v>
      </c>
      <c r="U918" s="2">
        <f>'ZBud Extract Monthly'!H917</f>
        <v>1335.5</v>
      </c>
      <c r="V918" s="2">
        <f>'ZBud Extract Monthly'!U917</f>
        <v>144.04</v>
      </c>
      <c r="W918" s="2">
        <f>'ZBud Extract Monthly'!O917</f>
        <v>307.27</v>
      </c>
      <c r="X918" s="2">
        <f>'ZBud Extract Monthly'!N917</f>
        <v>89.14</v>
      </c>
      <c r="Y918" s="2">
        <f>'Strm Hydr Analysis'!F921</f>
        <v>48641.8909090909</v>
      </c>
      <c r="Z918" s="2"/>
      <c r="AA918" s="2"/>
      <c r="AB918" s="2"/>
      <c r="AC918" s="2"/>
      <c r="AD918" s="2"/>
      <c r="AE918" s="2"/>
      <c r="AF918" s="2"/>
    </row>
    <row r="919" spans="2:32" x14ac:dyDescent="0.3">
      <c r="B919">
        <f t="shared" si="36"/>
        <v>2065</v>
      </c>
      <c r="C919">
        <f t="shared" si="37"/>
        <v>11</v>
      </c>
      <c r="D919">
        <f t="shared" si="38"/>
        <v>2066</v>
      </c>
      <c r="E919" s="2">
        <f>'Divs Extract'!D918+'ZBud Extract Monthly'!O918</f>
        <v>400.43256908904812</v>
      </c>
      <c r="F919" s="2">
        <f>'Strm Hydr Analysis'!D922</f>
        <v>52939.814876033066</v>
      </c>
      <c r="G919" s="2">
        <f>'Strm Hydr Analysis'!E922</f>
        <v>8395.4578512396674</v>
      </c>
      <c r="H919" s="2"/>
      <c r="I919" s="2"/>
      <c r="J919" s="2"/>
      <c r="K919" s="2">
        <f>'ZBud Extract Monthly'!C918</f>
        <v>23881.4</v>
      </c>
      <c r="L919" s="2">
        <f>'ZBud Extract Monthly'!K918</f>
        <v>422.9</v>
      </c>
      <c r="M919" s="2">
        <f>'ZBud Extract Monthly'!L918</f>
        <v>27.9</v>
      </c>
      <c r="N919" s="2">
        <f>'ZBud Extract Monthly'!M918</f>
        <v>751</v>
      </c>
      <c r="O919" s="2">
        <f>'ZBud Extract Monthly'!V918</f>
        <v>2679.58</v>
      </c>
      <c r="P919" s="2">
        <f>'ZBud Extract Monthly'!D918</f>
        <v>1413</v>
      </c>
      <c r="Q919" s="2">
        <f>'ZBud Extract Monthly'!E918</f>
        <v>552.6</v>
      </c>
      <c r="R919" s="2">
        <f>'ZBud Extract Monthly'!F918</f>
        <v>118.5</v>
      </c>
      <c r="S919" s="2">
        <f>'ZBud Extract Monthly'!G918</f>
        <v>1830.8</v>
      </c>
      <c r="T919" s="2">
        <f>'NRL Extract'!D918</f>
        <v>1.9629999999999996</v>
      </c>
      <c r="U919" s="2">
        <f>'ZBud Extract Monthly'!H918</f>
        <v>6411.9</v>
      </c>
      <c r="V919" s="2">
        <f>'ZBud Extract Monthly'!U918</f>
        <v>239.43</v>
      </c>
      <c r="W919" s="2">
        <f>'ZBud Extract Monthly'!O918</f>
        <v>297.36</v>
      </c>
      <c r="X919" s="2">
        <f>'ZBud Extract Monthly'!N918</f>
        <v>55.18</v>
      </c>
      <c r="Y919" s="2">
        <f>'Strm Hydr Analysis'!F922</f>
        <v>55980.535537190081</v>
      </c>
      <c r="Z919" s="2"/>
      <c r="AA919" s="2"/>
      <c r="AB919" s="2"/>
      <c r="AC919" s="2"/>
      <c r="AD919" s="2"/>
      <c r="AE919" s="2"/>
      <c r="AF919" s="2"/>
    </row>
    <row r="920" spans="2:32" x14ac:dyDescent="0.3">
      <c r="B920">
        <f t="shared" si="36"/>
        <v>2065</v>
      </c>
      <c r="C920">
        <f t="shared" si="37"/>
        <v>12</v>
      </c>
      <c r="D920">
        <f t="shared" si="38"/>
        <v>2066</v>
      </c>
      <c r="E920" s="2">
        <f>'Divs Extract'!D919+'ZBud Extract Monthly'!O919</f>
        <v>394.65820224719101</v>
      </c>
      <c r="F920" s="2">
        <f>'Strm Hydr Analysis'!D923</f>
        <v>59103.332231404995</v>
      </c>
      <c r="G920" s="2">
        <f>'Strm Hydr Analysis'!E923</f>
        <v>938.24132231404997</v>
      </c>
      <c r="H920" s="2"/>
      <c r="I920" s="2"/>
      <c r="J920" s="2"/>
      <c r="K920" s="2">
        <f>'ZBud Extract Monthly'!C919</f>
        <v>677.7</v>
      </c>
      <c r="L920" s="2">
        <f>'ZBud Extract Monthly'!K919</f>
        <v>1339.1</v>
      </c>
      <c r="M920" s="2">
        <f>'ZBud Extract Monthly'!L919</f>
        <v>23.4</v>
      </c>
      <c r="N920" s="2">
        <f>'ZBud Extract Monthly'!M919</f>
        <v>929.4</v>
      </c>
      <c r="O920" s="2">
        <f>'ZBud Extract Monthly'!V919</f>
        <v>2718.17</v>
      </c>
      <c r="P920" s="2">
        <f>'ZBud Extract Monthly'!D919</f>
        <v>2216.4</v>
      </c>
      <c r="Q920" s="2">
        <f>'ZBud Extract Monthly'!E919</f>
        <v>874.1</v>
      </c>
      <c r="R920" s="2">
        <f>'ZBud Extract Monthly'!F919</f>
        <v>213.2</v>
      </c>
      <c r="S920" s="2">
        <f>'ZBud Extract Monthly'!G919</f>
        <v>3482.2</v>
      </c>
      <c r="T920" s="2">
        <f>'NRL Extract'!D919</f>
        <v>1.2530000000000003</v>
      </c>
      <c r="U920" s="2">
        <f>'ZBud Extract Monthly'!H919</f>
        <v>2707.6</v>
      </c>
      <c r="V920" s="2">
        <f>'ZBud Extract Monthly'!U919</f>
        <v>117.82</v>
      </c>
      <c r="W920" s="2">
        <f>'ZBud Extract Monthly'!O919</f>
        <v>307.27</v>
      </c>
      <c r="X920" s="2">
        <f>'ZBud Extract Monthly'!N919</f>
        <v>52.1</v>
      </c>
      <c r="Y920" s="2">
        <f>'Strm Hydr Analysis'!F923</f>
        <v>60464.449586776856</v>
      </c>
      <c r="Z920" s="2"/>
      <c r="AA920" s="2"/>
      <c r="AB920" s="2"/>
      <c r="AC920" s="2"/>
      <c r="AD920" s="2"/>
      <c r="AE920" s="2"/>
      <c r="AF920" s="2"/>
    </row>
    <row r="921" spans="2:32" x14ac:dyDescent="0.3">
      <c r="B921">
        <f t="shared" si="36"/>
        <v>2066</v>
      </c>
      <c r="C921">
        <f t="shared" si="37"/>
        <v>1</v>
      </c>
      <c r="D921">
        <f t="shared" si="38"/>
        <v>2066</v>
      </c>
      <c r="E921" s="2">
        <f>'Divs Extract'!D920+'ZBud Extract Monthly'!O920</f>
        <v>393.0008080808081</v>
      </c>
      <c r="F921" s="2">
        <f>'Strm Hydr Analysis'!D924</f>
        <v>57266.161983471095</v>
      </c>
      <c r="G921" s="2">
        <f>'Strm Hydr Analysis'!E924</f>
        <v>7104.7933884297481</v>
      </c>
      <c r="H921" s="2"/>
      <c r="I921" s="2"/>
      <c r="J921" s="2"/>
      <c r="K921" s="2">
        <f>'ZBud Extract Monthly'!C920</f>
        <v>26092.7</v>
      </c>
      <c r="L921" s="2">
        <f>'ZBud Extract Monthly'!K920</f>
        <v>682.7</v>
      </c>
      <c r="M921" s="2">
        <f>'ZBud Extract Monthly'!L920</f>
        <v>18.899999999999999</v>
      </c>
      <c r="N921" s="2">
        <f>'ZBud Extract Monthly'!M920</f>
        <v>789.7</v>
      </c>
      <c r="O921" s="2">
        <f>'ZBud Extract Monthly'!V920</f>
        <v>3214.87</v>
      </c>
      <c r="P921" s="2">
        <f>'ZBud Extract Monthly'!D920</f>
        <v>1596.4</v>
      </c>
      <c r="Q921" s="2">
        <f>'ZBud Extract Monthly'!E920</f>
        <v>645.6</v>
      </c>
      <c r="R921" s="2">
        <f>'ZBud Extract Monthly'!F920</f>
        <v>141.9</v>
      </c>
      <c r="S921" s="2">
        <f>'ZBud Extract Monthly'!G920</f>
        <v>2405.1</v>
      </c>
      <c r="T921" s="2">
        <f>'NRL Extract'!D920</f>
        <v>1.5919999999999996</v>
      </c>
      <c r="U921" s="2">
        <f>'ZBud Extract Monthly'!H920</f>
        <v>9499.7999999999993</v>
      </c>
      <c r="V921" s="2">
        <f>'ZBud Extract Monthly'!U920</f>
        <v>207.42</v>
      </c>
      <c r="W921" s="2">
        <f>'ZBud Extract Monthly'!O920</f>
        <v>307.27</v>
      </c>
      <c r="X921" s="2">
        <f>'ZBud Extract Monthly'!N920</f>
        <v>46.19</v>
      </c>
      <c r="Y921" s="2">
        <f>'Strm Hydr Analysis'!F924</f>
        <v>60609.778512396719</v>
      </c>
      <c r="Z921" s="2"/>
      <c r="AA921" s="2"/>
      <c r="AB921" s="2"/>
      <c r="AC921" s="2"/>
      <c r="AD921" s="2"/>
      <c r="AE921" s="2"/>
      <c r="AF921" s="2"/>
    </row>
    <row r="922" spans="2:32" x14ac:dyDescent="0.3">
      <c r="B922">
        <f t="shared" si="36"/>
        <v>2066</v>
      </c>
      <c r="C922">
        <f t="shared" si="37"/>
        <v>2</v>
      </c>
      <c r="D922">
        <f t="shared" si="38"/>
        <v>2066</v>
      </c>
      <c r="E922" s="2">
        <f>'Divs Extract'!D921+'ZBud Extract Monthly'!O921</f>
        <v>353.47208144796377</v>
      </c>
      <c r="F922" s="2">
        <f>'Strm Hydr Analysis'!D925</f>
        <v>53015.047933884322</v>
      </c>
      <c r="G922" s="2">
        <f>'Strm Hydr Analysis'!E925</f>
        <v>912.57520661157059</v>
      </c>
      <c r="H922" s="2"/>
      <c r="I922" s="2"/>
      <c r="J922" s="2"/>
      <c r="K922" s="2">
        <f>'ZBud Extract Monthly'!C921</f>
        <v>2185.6</v>
      </c>
      <c r="L922" s="2">
        <f>'ZBud Extract Monthly'!K921</f>
        <v>2254.9</v>
      </c>
      <c r="M922" s="2">
        <f>'ZBud Extract Monthly'!L921</f>
        <v>18.899999999999999</v>
      </c>
      <c r="N922" s="2">
        <f>'ZBud Extract Monthly'!M921</f>
        <v>0</v>
      </c>
      <c r="O922" s="2">
        <f>'ZBud Extract Monthly'!V921</f>
        <v>2252.4299999999998</v>
      </c>
      <c r="P922" s="2">
        <f>'ZBud Extract Monthly'!D921</f>
        <v>3049.6</v>
      </c>
      <c r="Q922" s="2">
        <f>'ZBud Extract Monthly'!E921</f>
        <v>991</v>
      </c>
      <c r="R922" s="2">
        <f>'ZBud Extract Monthly'!F921</f>
        <v>308.3</v>
      </c>
      <c r="S922" s="2">
        <f>'ZBud Extract Monthly'!G921</f>
        <v>4556.2</v>
      </c>
      <c r="T922" s="2">
        <f>'NRL Extract'!D921</f>
        <v>1.1100000000000003</v>
      </c>
      <c r="U922" s="2">
        <f>'ZBud Extract Monthly'!H921</f>
        <v>2142</v>
      </c>
      <c r="V922" s="2">
        <f>'ZBud Extract Monthly'!U921</f>
        <v>119.43</v>
      </c>
      <c r="W922" s="2">
        <f>'ZBud Extract Monthly'!O921</f>
        <v>277.52999999999997</v>
      </c>
      <c r="X922" s="2">
        <f>'ZBud Extract Monthly'!N921</f>
        <v>40.83</v>
      </c>
      <c r="Y922" s="2">
        <f>'Strm Hydr Analysis'!F925</f>
        <v>54268.641322314063</v>
      </c>
      <c r="Z922" s="2"/>
      <c r="AA922" s="2"/>
      <c r="AB922" s="2"/>
      <c r="AC922" s="2"/>
      <c r="AD922" s="2"/>
      <c r="AE922" s="2"/>
      <c r="AF922" s="2"/>
    </row>
    <row r="923" spans="2:32" x14ac:dyDescent="0.3">
      <c r="B923">
        <f t="shared" si="36"/>
        <v>2066</v>
      </c>
      <c r="C923">
        <f t="shared" si="37"/>
        <v>3</v>
      </c>
      <c r="D923">
        <f t="shared" si="38"/>
        <v>2066</v>
      </c>
      <c r="E923" s="2">
        <f>'Divs Extract'!D922+'ZBud Extract Monthly'!O922</f>
        <v>424.97845986984817</v>
      </c>
      <c r="F923" s="2">
        <f>'Strm Hydr Analysis'!D926</f>
        <v>46032.952066115722</v>
      </c>
      <c r="G923" s="2">
        <f>'Strm Hydr Analysis'!E926</f>
        <v>13187.662809917361</v>
      </c>
      <c r="H923" s="2"/>
      <c r="I923" s="2"/>
      <c r="J923" s="2"/>
      <c r="K923" s="2">
        <f>'ZBud Extract Monthly'!C922</f>
        <v>34311.4</v>
      </c>
      <c r="L923" s="2">
        <f>'ZBud Extract Monthly'!K922</f>
        <v>0</v>
      </c>
      <c r="M923" s="2">
        <f>'ZBud Extract Monthly'!L922</f>
        <v>22.5</v>
      </c>
      <c r="N923" s="2">
        <f>'ZBud Extract Monthly'!M922</f>
        <v>0</v>
      </c>
      <c r="O923" s="2">
        <f>'ZBud Extract Monthly'!V922</f>
        <v>3350.65</v>
      </c>
      <c r="P923" s="2">
        <f>'ZBud Extract Monthly'!D922</f>
        <v>3220.2999999999997</v>
      </c>
      <c r="Q923" s="2">
        <f>'ZBud Extract Monthly'!E922</f>
        <v>1260.4000000000001</v>
      </c>
      <c r="R923" s="2">
        <f>'ZBud Extract Monthly'!F922</f>
        <v>448.9</v>
      </c>
      <c r="S923" s="2">
        <f>'ZBud Extract Monthly'!G922</f>
        <v>5378.1</v>
      </c>
      <c r="T923" s="2">
        <f>'NRL Extract'!D922</f>
        <v>1.8520000000000001</v>
      </c>
      <c r="U923" s="2">
        <f>'ZBud Extract Monthly'!H922</f>
        <v>12681.7</v>
      </c>
      <c r="V923" s="2">
        <f>'ZBud Extract Monthly'!U922</f>
        <v>277.05</v>
      </c>
      <c r="W923" s="2">
        <f>'ZBud Extract Monthly'!O922</f>
        <v>307.27</v>
      </c>
      <c r="X923" s="2">
        <f>'ZBud Extract Monthly'!N922</f>
        <v>51.55</v>
      </c>
      <c r="Y923" s="2">
        <f>'Strm Hydr Analysis'!F926</f>
        <v>49870.512396694212</v>
      </c>
      <c r="Z923" s="2"/>
      <c r="AA923" s="2"/>
      <c r="AB923" s="2"/>
      <c r="AC923" s="2"/>
      <c r="AD923" s="2"/>
      <c r="AE923" s="2"/>
      <c r="AF923" s="2"/>
    </row>
    <row r="924" spans="2:32" x14ac:dyDescent="0.3">
      <c r="B924">
        <f t="shared" si="36"/>
        <v>2066</v>
      </c>
      <c r="C924">
        <f t="shared" si="37"/>
        <v>4</v>
      </c>
      <c r="D924">
        <f t="shared" si="38"/>
        <v>2066</v>
      </c>
      <c r="E924" s="2">
        <f>'Divs Extract'!D923+'ZBud Extract Monthly'!O923</f>
        <v>435.58585924713589</v>
      </c>
      <c r="F924" s="2">
        <f>'Strm Hydr Analysis'!D927</f>
        <v>124738.41322314052</v>
      </c>
      <c r="G924" s="2">
        <f>'Strm Hydr Analysis'!E927</f>
        <v>7888.2049586776793</v>
      </c>
      <c r="H924" s="2"/>
      <c r="I924" s="2"/>
      <c r="J924" s="2"/>
      <c r="K924" s="2">
        <f>'ZBud Extract Monthly'!C923</f>
        <v>18141.8</v>
      </c>
      <c r="L924" s="2">
        <f>'ZBud Extract Monthly'!K923</f>
        <v>1430.4</v>
      </c>
      <c r="M924" s="2">
        <f>'ZBud Extract Monthly'!L923</f>
        <v>22.5</v>
      </c>
      <c r="N924" s="2">
        <f>'ZBud Extract Monthly'!M923</f>
        <v>0</v>
      </c>
      <c r="O924" s="2">
        <f>'ZBud Extract Monthly'!V923</f>
        <v>3917.82</v>
      </c>
      <c r="P924" s="2">
        <f>'ZBud Extract Monthly'!D923</f>
        <v>3801.9</v>
      </c>
      <c r="Q924" s="2">
        <f>'ZBud Extract Monthly'!E923</f>
        <v>1560.7</v>
      </c>
      <c r="R924" s="2">
        <f>'ZBud Extract Monthly'!F923</f>
        <v>635.6</v>
      </c>
      <c r="S924" s="2">
        <f>'ZBud Extract Monthly'!G923</f>
        <v>5674.6</v>
      </c>
      <c r="T924" s="2">
        <f>'NRL Extract'!D923</f>
        <v>1.8399999999999996</v>
      </c>
      <c r="U924" s="2">
        <f>'ZBud Extract Monthly'!H923</f>
        <v>6971.7000000000007</v>
      </c>
      <c r="V924" s="2">
        <f>'ZBud Extract Monthly'!U923</f>
        <v>956.62</v>
      </c>
      <c r="W924" s="2">
        <f>'ZBud Extract Monthly'!O923</f>
        <v>297.36</v>
      </c>
      <c r="X924" s="2">
        <f>'ZBud Extract Monthly'!N923</f>
        <v>73.88</v>
      </c>
      <c r="Y924" s="2">
        <f>'Strm Hydr Analysis'!F927</f>
        <v>127793.09752066116</v>
      </c>
      <c r="Z924" s="2"/>
      <c r="AA924" s="2"/>
      <c r="AB924" s="2"/>
      <c r="AC924" s="2"/>
      <c r="AD924" s="2"/>
      <c r="AE924" s="2"/>
      <c r="AF924" s="2"/>
    </row>
    <row r="925" spans="2:32" x14ac:dyDescent="0.3">
      <c r="B925">
        <f t="shared" si="36"/>
        <v>2066</v>
      </c>
      <c r="C925">
        <f t="shared" si="37"/>
        <v>5</v>
      </c>
      <c r="D925">
        <f t="shared" si="38"/>
        <v>2066</v>
      </c>
      <c r="E925" s="2">
        <f>'Divs Extract'!D924+'ZBud Extract Monthly'!O924</f>
        <v>504.65418708240531</v>
      </c>
      <c r="F925" s="2">
        <f>'Strm Hydr Analysis'!D928</f>
        <v>47570.796694214892</v>
      </c>
      <c r="G925" s="2">
        <f>'Strm Hydr Analysis'!E928</f>
        <v>856.52231404958707</v>
      </c>
      <c r="H925" s="2"/>
      <c r="I925" s="2"/>
      <c r="J925" s="2"/>
      <c r="K925" s="2">
        <f>'ZBud Extract Monthly'!C924</f>
        <v>1622.1999999999998</v>
      </c>
      <c r="L925" s="2">
        <f>'ZBud Extract Monthly'!K924</f>
        <v>6063.2</v>
      </c>
      <c r="M925" s="2">
        <f>'ZBud Extract Monthly'!L924</f>
        <v>35</v>
      </c>
      <c r="N925" s="2">
        <f>'ZBud Extract Monthly'!M924</f>
        <v>0</v>
      </c>
      <c r="O925" s="2">
        <f>'ZBud Extract Monthly'!V924</f>
        <v>2313.59</v>
      </c>
      <c r="P925" s="2">
        <f>'ZBud Extract Monthly'!D924</f>
        <v>5181</v>
      </c>
      <c r="Q925" s="2">
        <f>'ZBud Extract Monthly'!E924</f>
        <v>800.8</v>
      </c>
      <c r="R925" s="2">
        <f>'ZBud Extract Monthly'!F924</f>
        <v>590</v>
      </c>
      <c r="S925" s="2">
        <f>'ZBud Extract Monthly'!G924</f>
        <v>3091.5</v>
      </c>
      <c r="T925" s="2">
        <f>'NRL Extract'!D924</f>
        <v>3.6099999999999994</v>
      </c>
      <c r="U925" s="2">
        <f>'ZBud Extract Monthly'!H924</f>
        <v>1567.5</v>
      </c>
      <c r="V925" s="2">
        <f>'ZBud Extract Monthly'!U924</f>
        <v>133.19</v>
      </c>
      <c r="W925" s="2">
        <f>'ZBud Extract Monthly'!O924</f>
        <v>307.27</v>
      </c>
      <c r="X925" s="2">
        <f>'ZBud Extract Monthly'!N924</f>
        <v>133.41</v>
      </c>
      <c r="Y925" s="2">
        <f>'Strm Hydr Analysis'!F928</f>
        <v>48922.175206611573</v>
      </c>
      <c r="Z925" s="2"/>
      <c r="AA925" s="2"/>
      <c r="AB925" s="2"/>
      <c r="AC925" s="2"/>
      <c r="AD925" s="2"/>
      <c r="AE925" s="2"/>
      <c r="AF925" s="2"/>
    </row>
    <row r="926" spans="2:32" x14ac:dyDescent="0.3">
      <c r="B926">
        <f t="shared" si="36"/>
        <v>2066</v>
      </c>
      <c r="C926">
        <f t="shared" si="37"/>
        <v>6</v>
      </c>
      <c r="D926">
        <f t="shared" si="38"/>
        <v>2066</v>
      </c>
      <c r="E926" s="2">
        <f>'Divs Extract'!D925+'ZBud Extract Monthly'!O925</f>
        <v>529.98508678546636</v>
      </c>
      <c r="F926" s="2">
        <f>'Strm Hydr Analysis'!D929</f>
        <v>71493.976859504182</v>
      </c>
      <c r="G926" s="2">
        <f>'Strm Hydr Analysis'!E929</f>
        <v>828.89256198347141</v>
      </c>
      <c r="H926" s="2"/>
      <c r="I926" s="2"/>
      <c r="J926" s="2"/>
      <c r="K926" s="2">
        <f>'ZBud Extract Monthly'!C925</f>
        <v>0</v>
      </c>
      <c r="L926" s="2">
        <f>'ZBud Extract Monthly'!K925</f>
        <v>7858.7999999999993</v>
      </c>
      <c r="M926" s="2">
        <f>'ZBud Extract Monthly'!L925</f>
        <v>44</v>
      </c>
      <c r="N926" s="2">
        <f>'ZBud Extract Monthly'!M925</f>
        <v>978</v>
      </c>
      <c r="O926" s="2">
        <f>'ZBud Extract Monthly'!V925</f>
        <v>1396.02</v>
      </c>
      <c r="P926" s="2">
        <f>'ZBud Extract Monthly'!D925</f>
        <v>6560.8</v>
      </c>
      <c r="Q926" s="2">
        <f>'ZBud Extract Monthly'!E925</f>
        <v>508</v>
      </c>
      <c r="R926" s="2">
        <f>'ZBud Extract Monthly'!F925</f>
        <v>708.9</v>
      </c>
      <c r="S926" s="2">
        <f>'ZBud Extract Monthly'!G925</f>
        <v>1447.7</v>
      </c>
      <c r="T926" s="2">
        <f>'NRL Extract'!D925</f>
        <v>4.3419999999999987</v>
      </c>
      <c r="U926" s="2">
        <f>'ZBud Extract Monthly'!H925</f>
        <v>1441.1999999999998</v>
      </c>
      <c r="V926" s="2">
        <f>'ZBud Extract Monthly'!U925</f>
        <v>486.12</v>
      </c>
      <c r="W926" s="2">
        <f>'ZBud Extract Monthly'!O925</f>
        <v>297.36</v>
      </c>
      <c r="X926" s="2">
        <f>'ZBud Extract Monthly'!N925</f>
        <v>155.52000000000001</v>
      </c>
      <c r="Y926" s="2">
        <f>'Strm Hydr Analysis'!F929</f>
        <v>72519.550413223158</v>
      </c>
      <c r="Z926" s="2"/>
      <c r="AA926" s="2"/>
      <c r="AB926" s="2"/>
      <c r="AC926" s="2"/>
      <c r="AD926" s="2"/>
      <c r="AE926" s="2"/>
      <c r="AF926" s="2"/>
    </row>
    <row r="927" spans="2:32" x14ac:dyDescent="0.3">
      <c r="B927">
        <f t="shared" si="36"/>
        <v>2066</v>
      </c>
      <c r="C927">
        <f t="shared" si="37"/>
        <v>7</v>
      </c>
      <c r="D927">
        <f t="shared" si="38"/>
        <v>2066</v>
      </c>
      <c r="E927" s="2">
        <f>'Divs Extract'!D926+'ZBud Extract Monthly'!O926</f>
        <v>576.9693803253291</v>
      </c>
      <c r="F927" s="2">
        <f>'Strm Hydr Analysis'!D930</f>
        <v>84209.593388429756</v>
      </c>
      <c r="G927" s="2">
        <f>'Strm Hydr Analysis'!E930</f>
        <v>856.52231404958707</v>
      </c>
      <c r="H927" s="2"/>
      <c r="I927" s="2"/>
      <c r="J927" s="2"/>
      <c r="K927" s="2">
        <f>'ZBud Extract Monthly'!C926</f>
        <v>0</v>
      </c>
      <c r="L927" s="2">
        <f>'ZBud Extract Monthly'!K926</f>
        <v>7157.7</v>
      </c>
      <c r="M927" s="2">
        <f>'ZBud Extract Monthly'!L926</f>
        <v>62.9</v>
      </c>
      <c r="N927" s="2">
        <f>'ZBud Extract Monthly'!M926</f>
        <v>822.2</v>
      </c>
      <c r="O927" s="2">
        <f>'ZBud Extract Monthly'!V926</f>
        <v>1066.8399999999999</v>
      </c>
      <c r="P927" s="2">
        <f>'ZBud Extract Monthly'!D926</f>
        <v>5878.1</v>
      </c>
      <c r="Q927" s="2">
        <f>'ZBud Extract Monthly'!E926</f>
        <v>378.5</v>
      </c>
      <c r="R927" s="2">
        <f>'ZBud Extract Monthly'!F926</f>
        <v>648.79999999999995</v>
      </c>
      <c r="S927" s="2">
        <f>'ZBud Extract Monthly'!G926</f>
        <v>360.4</v>
      </c>
      <c r="T927" s="2">
        <f>'NRL Extract'!D926</f>
        <v>5.1890000000000001</v>
      </c>
      <c r="U927" s="2">
        <f>'ZBud Extract Monthly'!H926</f>
        <v>1528.8</v>
      </c>
      <c r="V927" s="2">
        <f>'ZBud Extract Monthly'!U926</f>
        <v>869.55</v>
      </c>
      <c r="W927" s="2">
        <f>'ZBud Extract Monthly'!O926</f>
        <v>307.27</v>
      </c>
      <c r="X927" s="2">
        <f>'ZBud Extract Monthly'!N926</f>
        <v>181.39</v>
      </c>
      <c r="Y927" s="2">
        <f>'Strm Hydr Analysis'!F930</f>
        <v>85312.978512396701</v>
      </c>
      <c r="Z927" s="2"/>
      <c r="AA927" s="2"/>
      <c r="AB927" s="2"/>
      <c r="AC927" s="2"/>
      <c r="AD927" s="2"/>
      <c r="AE927" s="2"/>
      <c r="AF927" s="2"/>
    </row>
    <row r="928" spans="2:32" x14ac:dyDescent="0.3">
      <c r="B928">
        <f t="shared" si="36"/>
        <v>2066</v>
      </c>
      <c r="C928">
        <f t="shared" si="37"/>
        <v>8</v>
      </c>
      <c r="D928">
        <f t="shared" si="38"/>
        <v>2066</v>
      </c>
      <c r="E928" s="2">
        <f>'Divs Extract'!D927+'ZBud Extract Monthly'!O927</f>
        <v>576.32984863980369</v>
      </c>
      <c r="F928" s="2">
        <f>'Strm Hydr Analysis'!D931</f>
        <v>70164.277685950408</v>
      </c>
      <c r="G928" s="2">
        <f>'Strm Hydr Analysis'!E931</f>
        <v>856.52231404958707</v>
      </c>
      <c r="H928" s="2"/>
      <c r="I928" s="2"/>
      <c r="J928" s="2"/>
      <c r="K928" s="2">
        <f>'ZBud Extract Monthly'!C927</f>
        <v>0</v>
      </c>
      <c r="L928" s="2">
        <f>'ZBud Extract Monthly'!K927</f>
        <v>4751.2</v>
      </c>
      <c r="M928" s="2">
        <f>'ZBud Extract Monthly'!L927</f>
        <v>78.2</v>
      </c>
      <c r="N928" s="2">
        <f>'ZBud Extract Monthly'!M927</f>
        <v>0</v>
      </c>
      <c r="O928" s="2">
        <f>'ZBud Extract Monthly'!V927</f>
        <v>1037.3499999999999</v>
      </c>
      <c r="P928" s="2">
        <f>'ZBud Extract Monthly'!D927</f>
        <v>4071</v>
      </c>
      <c r="Q928" s="2">
        <f>'ZBud Extract Monthly'!E927</f>
        <v>373</v>
      </c>
      <c r="R928" s="2">
        <f>'ZBud Extract Monthly'!F927</f>
        <v>342.5</v>
      </c>
      <c r="S928" s="2">
        <f>'ZBud Extract Monthly'!G927</f>
        <v>168.3</v>
      </c>
      <c r="T928" s="2">
        <f>'NRL Extract'!D927</f>
        <v>4.9120000000000008</v>
      </c>
      <c r="U928" s="2">
        <f>'ZBud Extract Monthly'!H927</f>
        <v>1383.5</v>
      </c>
      <c r="V928" s="2">
        <f>'ZBud Extract Monthly'!U927</f>
        <v>970.65</v>
      </c>
      <c r="W928" s="2">
        <f>'ZBud Extract Monthly'!O927</f>
        <v>307.27</v>
      </c>
      <c r="X928" s="2">
        <f>'ZBud Extract Monthly'!N927</f>
        <v>164.65</v>
      </c>
      <c r="Y928" s="2">
        <f>'Strm Hydr Analysis'!F931</f>
        <v>71300.171900826463</v>
      </c>
      <c r="Z928" s="2"/>
      <c r="AA928" s="2"/>
      <c r="AB928" s="2"/>
      <c r="AC928" s="2"/>
      <c r="AD928" s="2"/>
      <c r="AE928" s="2"/>
      <c r="AF928" s="2"/>
    </row>
    <row r="929" spans="2:32" x14ac:dyDescent="0.3">
      <c r="B929">
        <f t="shared" ref="B929:B940" si="39">B917+1</f>
        <v>2066</v>
      </c>
      <c r="C929">
        <f t="shared" ref="C929:C940" si="40">C917</f>
        <v>9</v>
      </c>
      <c r="D929">
        <f t="shared" ref="D929:D940" si="41">D917+1</f>
        <v>2066</v>
      </c>
      <c r="E929" s="2">
        <f>'Divs Extract'!D928+'ZBud Extract Monthly'!O928</f>
        <v>575.04117114972621</v>
      </c>
      <c r="F929" s="2">
        <f>'Strm Hydr Analysis'!D932</f>
        <v>46088.370247933875</v>
      </c>
      <c r="G929" s="2">
        <f>'Strm Hydr Analysis'!E932</f>
        <v>828.89256198347141</v>
      </c>
      <c r="H929" s="2"/>
      <c r="I929" s="2"/>
      <c r="J929" s="2"/>
      <c r="K929" s="2">
        <f>'ZBud Extract Monthly'!C928</f>
        <v>0</v>
      </c>
      <c r="L929" s="2">
        <f>'ZBud Extract Monthly'!K928</f>
        <v>3074.5</v>
      </c>
      <c r="M929" s="2">
        <f>'ZBud Extract Monthly'!L928</f>
        <v>62.9</v>
      </c>
      <c r="N929" s="2">
        <f>'ZBud Extract Monthly'!M928</f>
        <v>1327.1</v>
      </c>
      <c r="O929" s="2">
        <f>'ZBud Extract Monthly'!V928</f>
        <v>1000.54</v>
      </c>
      <c r="P929" s="2">
        <f>'ZBud Extract Monthly'!D928</f>
        <v>2733.3</v>
      </c>
      <c r="Q929" s="2">
        <f>'ZBud Extract Monthly'!E928</f>
        <v>279.7</v>
      </c>
      <c r="R929" s="2">
        <f>'ZBud Extract Monthly'!F928</f>
        <v>252.4</v>
      </c>
      <c r="S929" s="2">
        <f>'ZBud Extract Monthly'!G928</f>
        <v>83.4</v>
      </c>
      <c r="T929" s="2">
        <f>'NRL Extract'!D928</f>
        <v>4.2219999999999986</v>
      </c>
      <c r="U929" s="2">
        <f>'ZBud Extract Monthly'!H928</f>
        <v>1134.3</v>
      </c>
      <c r="V929" s="2">
        <f>'ZBud Extract Monthly'!U928</f>
        <v>633.14</v>
      </c>
      <c r="W929" s="2">
        <f>'ZBud Extract Monthly'!O928</f>
        <v>297.36</v>
      </c>
      <c r="X929" s="2">
        <f>'ZBud Extract Monthly'!N928</f>
        <v>131.91</v>
      </c>
      <c r="Y929" s="2">
        <f>'Strm Hydr Analysis'!F932</f>
        <v>47125.229752066123</v>
      </c>
      <c r="Z929" s="2"/>
      <c r="AA929" s="2"/>
      <c r="AB929" s="2"/>
      <c r="AC929" s="2"/>
      <c r="AD929" s="2"/>
      <c r="AE929" s="2"/>
      <c r="AF929" s="2"/>
    </row>
    <row r="930" spans="2:32" x14ac:dyDescent="0.3">
      <c r="B930">
        <f t="shared" si="39"/>
        <v>2066</v>
      </c>
      <c r="C930">
        <f t="shared" si="40"/>
        <v>10</v>
      </c>
      <c r="D930">
        <f t="shared" si="41"/>
        <v>2067</v>
      </c>
      <c r="E930" s="2">
        <f>'Divs Extract'!D929+'ZBud Extract Monthly'!O929</f>
        <v>492.02736761320034</v>
      </c>
      <c r="F930" s="2">
        <f>'Strm Hydr Analysis'!D933</f>
        <v>38525.672727272729</v>
      </c>
      <c r="G930" s="2">
        <f>'Strm Hydr Analysis'!E933</f>
        <v>856.52231404958707</v>
      </c>
      <c r="H930" s="2"/>
      <c r="I930" s="2"/>
      <c r="J930" s="2"/>
      <c r="K930" s="2">
        <f>'ZBud Extract Monthly'!C929</f>
        <v>744.7</v>
      </c>
      <c r="L930" s="2">
        <f>'ZBud Extract Monthly'!K929</f>
        <v>3851.3</v>
      </c>
      <c r="M930" s="2">
        <f>'ZBud Extract Monthly'!L929</f>
        <v>44</v>
      </c>
      <c r="N930" s="2">
        <f>'ZBud Extract Monthly'!M929</f>
        <v>1017.6</v>
      </c>
      <c r="O930" s="2">
        <f>'ZBud Extract Monthly'!V929</f>
        <v>1590.14</v>
      </c>
      <c r="P930" s="2">
        <f>'ZBud Extract Monthly'!D929</f>
        <v>2439.4</v>
      </c>
      <c r="Q930" s="2">
        <f>'ZBud Extract Monthly'!E929</f>
        <v>358.6</v>
      </c>
      <c r="R930" s="2">
        <f>'ZBud Extract Monthly'!F929</f>
        <v>350.5</v>
      </c>
      <c r="S930" s="2">
        <f>'ZBud Extract Monthly'!G929</f>
        <v>57.1</v>
      </c>
      <c r="T930" s="2">
        <f>'NRL Extract'!D929</f>
        <v>2.6209999999999991</v>
      </c>
      <c r="U930" s="2">
        <f>'ZBud Extract Monthly'!H929</f>
        <v>1452.3</v>
      </c>
      <c r="V930" s="2">
        <f>'ZBud Extract Monthly'!U929</f>
        <v>205.96</v>
      </c>
      <c r="W930" s="2">
        <f>'ZBud Extract Monthly'!O929</f>
        <v>307.27</v>
      </c>
      <c r="X930" s="2">
        <f>'ZBud Extract Monthly'!N929</f>
        <v>89.14</v>
      </c>
      <c r="Y930" s="2">
        <f>'Strm Hydr Analysis'!F933</f>
        <v>39594.228099173568</v>
      </c>
      <c r="Z930" s="2"/>
      <c r="AA930" s="2"/>
      <c r="AB930" s="2"/>
      <c r="AC930" s="2"/>
      <c r="AD930" s="2"/>
      <c r="AE930" s="2"/>
      <c r="AF930" s="2"/>
    </row>
    <row r="931" spans="2:32" x14ac:dyDescent="0.3">
      <c r="B931">
        <f t="shared" si="39"/>
        <v>2066</v>
      </c>
      <c r="C931">
        <f t="shared" si="40"/>
        <v>11</v>
      </c>
      <c r="D931">
        <f t="shared" si="41"/>
        <v>2067</v>
      </c>
      <c r="E931" s="2">
        <f>'Divs Extract'!D930+'ZBud Extract Monthly'!O930</f>
        <v>398.87715309779827</v>
      </c>
      <c r="F931" s="2">
        <f>'Strm Hydr Analysis'!D934</f>
        <v>37203.748760330593</v>
      </c>
      <c r="G931" s="2">
        <f>'Strm Hydr Analysis'!E934</f>
        <v>3291.5504132231431</v>
      </c>
      <c r="H931" s="2"/>
      <c r="I931" s="2"/>
      <c r="J931" s="2"/>
      <c r="K931" s="2">
        <f>'ZBud Extract Monthly'!C930</f>
        <v>16107</v>
      </c>
      <c r="L931" s="2">
        <f>'ZBud Extract Monthly'!K930</f>
        <v>400</v>
      </c>
      <c r="M931" s="2">
        <f>'ZBud Extract Monthly'!L930</f>
        <v>27.9</v>
      </c>
      <c r="N931" s="2">
        <f>'ZBud Extract Monthly'!M930</f>
        <v>803.5</v>
      </c>
      <c r="O931" s="2">
        <f>'ZBud Extract Monthly'!V930</f>
        <v>1678.39</v>
      </c>
      <c r="P931" s="2">
        <f>'ZBud Extract Monthly'!D930</f>
        <v>1659.4</v>
      </c>
      <c r="Q931" s="2">
        <f>'ZBud Extract Monthly'!E930</f>
        <v>726.7</v>
      </c>
      <c r="R931" s="2">
        <f>'ZBud Extract Monthly'!F930</f>
        <v>165.2</v>
      </c>
      <c r="S931" s="2">
        <f>'ZBud Extract Monthly'!G930</f>
        <v>2392.4</v>
      </c>
      <c r="T931" s="2">
        <f>'NRL Extract'!D930</f>
        <v>1.9629999999999996</v>
      </c>
      <c r="U931" s="2">
        <f>'ZBud Extract Monthly'!H930</f>
        <v>3516.5</v>
      </c>
      <c r="V931" s="2">
        <f>'ZBud Extract Monthly'!U930</f>
        <v>174.11</v>
      </c>
      <c r="W931" s="2">
        <f>'ZBud Extract Monthly'!O930</f>
        <v>297.36</v>
      </c>
      <c r="X931" s="2">
        <f>'ZBud Extract Monthly'!N930</f>
        <v>55.18</v>
      </c>
      <c r="Y931" s="2">
        <f>'Strm Hydr Analysis'!F934</f>
        <v>39254.578512396707</v>
      </c>
      <c r="Z931" s="2"/>
      <c r="AA931" s="2"/>
      <c r="AB931" s="2"/>
      <c r="AC931" s="2"/>
      <c r="AD931" s="2"/>
      <c r="AE931" s="2"/>
      <c r="AF931" s="2"/>
    </row>
    <row r="932" spans="2:32" x14ac:dyDescent="0.3">
      <c r="B932">
        <f t="shared" si="39"/>
        <v>2066</v>
      </c>
      <c r="C932">
        <f t="shared" si="40"/>
        <v>12</v>
      </c>
      <c r="D932">
        <f t="shared" si="41"/>
        <v>2067</v>
      </c>
      <c r="E932" s="2">
        <f>'Divs Extract'!D931+'ZBud Extract Monthly'!O931</f>
        <v>392.4458426966292</v>
      </c>
      <c r="F932" s="2">
        <f>'Strm Hydr Analysis'!D935</f>
        <v>38803.061157024807</v>
      </c>
      <c r="G932" s="2">
        <f>'Strm Hydr Analysis'!E935</f>
        <v>10047.947107438014</v>
      </c>
      <c r="H932" s="2"/>
      <c r="I932" s="2"/>
      <c r="J932" s="2"/>
      <c r="K932" s="2">
        <f>'ZBud Extract Monthly'!C931</f>
        <v>42263.8</v>
      </c>
      <c r="L932" s="2">
        <f>'ZBud Extract Monthly'!K931</f>
        <v>337.7</v>
      </c>
      <c r="M932" s="2">
        <f>'ZBud Extract Monthly'!L931</f>
        <v>23.4</v>
      </c>
      <c r="N932" s="2">
        <f>'ZBud Extract Monthly'!M931</f>
        <v>673.3</v>
      </c>
      <c r="O932" s="2">
        <f>'ZBud Extract Monthly'!V931</f>
        <v>3460.63</v>
      </c>
      <c r="P932" s="2">
        <f>'ZBud Extract Monthly'!D931</f>
        <v>1306.2</v>
      </c>
      <c r="Q932" s="2">
        <f>'ZBud Extract Monthly'!E931</f>
        <v>569.4</v>
      </c>
      <c r="R932" s="2">
        <f>'ZBud Extract Monthly'!F931</f>
        <v>118.9</v>
      </c>
      <c r="S932" s="2">
        <f>'ZBud Extract Monthly'!G931</f>
        <v>2078.8000000000002</v>
      </c>
      <c r="T932" s="2">
        <f>'NRL Extract'!D931</f>
        <v>1.2530000000000003</v>
      </c>
      <c r="U932" s="2">
        <f>'ZBud Extract Monthly'!H931</f>
        <v>20453.600000000002</v>
      </c>
      <c r="V932" s="2">
        <f>'ZBud Extract Monthly'!U931</f>
        <v>278.22000000000003</v>
      </c>
      <c r="W932" s="2">
        <f>'ZBud Extract Monthly'!O931</f>
        <v>307.27</v>
      </c>
      <c r="X932" s="2">
        <f>'ZBud Extract Monthly'!N931</f>
        <v>52.1</v>
      </c>
      <c r="Y932" s="2">
        <f>'Strm Hydr Analysis'!F935</f>
        <v>43350.426446281002</v>
      </c>
      <c r="Z932" s="2"/>
      <c r="AA932" s="2"/>
      <c r="AB932" s="2"/>
      <c r="AC932" s="2"/>
      <c r="AD932" s="2"/>
      <c r="AE932" s="2"/>
      <c r="AF932" s="2"/>
    </row>
    <row r="933" spans="2:32" x14ac:dyDescent="0.3">
      <c r="B933">
        <f t="shared" si="39"/>
        <v>2067</v>
      </c>
      <c r="C933">
        <f t="shared" si="40"/>
        <v>1</v>
      </c>
      <c r="D933">
        <f t="shared" si="41"/>
        <v>2067</v>
      </c>
      <c r="E933" s="2">
        <f>'Divs Extract'!D932+'ZBud Extract Monthly'!O932</f>
        <v>391.44586860391667</v>
      </c>
      <c r="F933" s="2">
        <f>'Strm Hydr Analysis'!D936</f>
        <v>47943.352066115687</v>
      </c>
      <c r="G933" s="2">
        <f>'Strm Hydr Analysis'!E936</f>
        <v>3313.0314049586805</v>
      </c>
      <c r="H933" s="2"/>
      <c r="I933" s="2"/>
      <c r="J933" s="2"/>
      <c r="K933" s="2">
        <f>'ZBud Extract Monthly'!C932</f>
        <v>20835.8</v>
      </c>
      <c r="L933" s="2">
        <f>'ZBud Extract Monthly'!K932</f>
        <v>359.5</v>
      </c>
      <c r="M933" s="2">
        <f>'ZBud Extract Monthly'!L932</f>
        <v>18.899999999999999</v>
      </c>
      <c r="N933" s="2">
        <f>'ZBud Extract Monthly'!M932</f>
        <v>776.6</v>
      </c>
      <c r="O933" s="2">
        <f>'ZBud Extract Monthly'!V932</f>
        <v>4673.91</v>
      </c>
      <c r="P933" s="2">
        <f>'ZBud Extract Monthly'!D932</f>
        <v>1483.6999999999998</v>
      </c>
      <c r="Q933" s="2">
        <f>'ZBud Extract Monthly'!E932</f>
        <v>646.29999999999995</v>
      </c>
      <c r="R933" s="2">
        <f>'ZBud Extract Monthly'!F932</f>
        <v>133.30000000000001</v>
      </c>
      <c r="S933" s="2">
        <f>'ZBud Extract Monthly'!G932</f>
        <v>2353.3000000000002</v>
      </c>
      <c r="T933" s="2">
        <f>'NRL Extract'!D932</f>
        <v>1.5919999999999996</v>
      </c>
      <c r="U933" s="2">
        <f>'ZBud Extract Monthly'!H932</f>
        <v>17442.7</v>
      </c>
      <c r="V933" s="2">
        <f>'ZBud Extract Monthly'!U932</f>
        <v>141.12</v>
      </c>
      <c r="W933" s="2">
        <f>'ZBud Extract Monthly'!O932</f>
        <v>307.27</v>
      </c>
      <c r="X933" s="2">
        <f>'ZBud Extract Monthly'!N932</f>
        <v>46.19</v>
      </c>
      <c r="Y933" s="2">
        <f>'Strm Hydr Analysis'!F936</f>
        <v>51638.519008264462</v>
      </c>
      <c r="Z933" s="2"/>
      <c r="AA933" s="2"/>
      <c r="AB933" s="2"/>
      <c r="AC933" s="2"/>
      <c r="AD933" s="2"/>
      <c r="AE933" s="2"/>
      <c r="AF933" s="2"/>
    </row>
    <row r="934" spans="2:32" x14ac:dyDescent="0.3">
      <c r="B934">
        <f t="shared" si="39"/>
        <v>2067</v>
      </c>
      <c r="C934">
        <f t="shared" si="40"/>
        <v>2</v>
      </c>
      <c r="D934">
        <f t="shared" si="41"/>
        <v>2067</v>
      </c>
      <c r="E934" s="2">
        <f>'Divs Extract'!D933+'ZBud Extract Monthly'!O933</f>
        <v>352.33434782608697</v>
      </c>
      <c r="F934" s="2">
        <f>'Strm Hydr Analysis'!D937</f>
        <v>46684.800000000003</v>
      </c>
      <c r="G934" s="2">
        <f>'Strm Hydr Analysis'!E937</f>
        <v>9237.0842975206615</v>
      </c>
      <c r="H934" s="2"/>
      <c r="I934" s="2"/>
      <c r="J934" s="2"/>
      <c r="K934" s="2">
        <f>'ZBud Extract Monthly'!C933</f>
        <v>36132.600000000006</v>
      </c>
      <c r="L934" s="2">
        <f>'ZBud Extract Monthly'!K933</f>
        <v>131</v>
      </c>
      <c r="M934" s="2">
        <f>'ZBud Extract Monthly'!L933</f>
        <v>18.899999999999999</v>
      </c>
      <c r="N934" s="2">
        <f>'ZBud Extract Monthly'!M933</f>
        <v>0</v>
      </c>
      <c r="O934" s="2">
        <f>'ZBud Extract Monthly'!V933</f>
        <v>3199.45</v>
      </c>
      <c r="P934" s="2">
        <f>'ZBud Extract Monthly'!D933</f>
        <v>2103.1999999999998</v>
      </c>
      <c r="Q934" s="2">
        <f>'ZBud Extract Monthly'!E933</f>
        <v>909.9</v>
      </c>
      <c r="R934" s="2">
        <f>'ZBud Extract Monthly'!F933</f>
        <v>197.8</v>
      </c>
      <c r="S934" s="2">
        <f>'ZBud Extract Monthly'!G933</f>
        <v>3359.1</v>
      </c>
      <c r="T934" s="2">
        <f>'NRL Extract'!D933</f>
        <v>1.1100000000000003</v>
      </c>
      <c r="U934" s="2">
        <f>'ZBud Extract Monthly'!H933</f>
        <v>16624.3</v>
      </c>
      <c r="V934" s="2">
        <f>'ZBud Extract Monthly'!U933</f>
        <v>521.42999999999995</v>
      </c>
      <c r="W934" s="2">
        <f>'ZBud Extract Monthly'!O933</f>
        <v>277.52999999999997</v>
      </c>
      <c r="X934" s="2">
        <f>'ZBud Extract Monthly'!N933</f>
        <v>40.83</v>
      </c>
      <c r="Y934" s="2">
        <f>'Strm Hydr Analysis'!F937</f>
        <v>50939.761983471064</v>
      </c>
      <c r="Z934" s="2"/>
      <c r="AA934" s="2"/>
      <c r="AB934" s="2"/>
      <c r="AC934" s="2"/>
      <c r="AD934" s="2"/>
      <c r="AE934" s="2"/>
      <c r="AF934" s="2"/>
    </row>
    <row r="935" spans="2:32" x14ac:dyDescent="0.3">
      <c r="B935">
        <f t="shared" si="39"/>
        <v>2067</v>
      </c>
      <c r="C935">
        <f t="shared" si="40"/>
        <v>3</v>
      </c>
      <c r="D935">
        <f t="shared" si="41"/>
        <v>2067</v>
      </c>
      <c r="E935" s="2">
        <f>'Divs Extract'!D934+'ZBud Extract Monthly'!O934</f>
        <v>424.97845986984817</v>
      </c>
      <c r="F935" s="2">
        <f>'Strm Hydr Analysis'!D938</f>
        <v>53454.942148760376</v>
      </c>
      <c r="G935" s="2">
        <f>'Strm Hydr Analysis'!E938</f>
        <v>1880.568595041321</v>
      </c>
      <c r="H935" s="2"/>
      <c r="I935" s="2"/>
      <c r="J935" s="2"/>
      <c r="K935" s="2">
        <f>'ZBud Extract Monthly'!C934</f>
        <v>7123.7999999999993</v>
      </c>
      <c r="L935" s="2">
        <f>'ZBud Extract Monthly'!K934</f>
        <v>1037.4000000000001</v>
      </c>
      <c r="M935" s="2">
        <f>'ZBud Extract Monthly'!L934</f>
        <v>22.5</v>
      </c>
      <c r="N935" s="2">
        <f>'ZBud Extract Monthly'!M934</f>
        <v>0</v>
      </c>
      <c r="O935" s="2">
        <f>'ZBud Extract Monthly'!V934</f>
        <v>4817.58</v>
      </c>
      <c r="P935" s="2">
        <f>'ZBud Extract Monthly'!D934</f>
        <v>3822.2000000000003</v>
      </c>
      <c r="Q935" s="2">
        <f>'ZBud Extract Monthly'!E934</f>
        <v>1376</v>
      </c>
      <c r="R935" s="2">
        <f>'ZBud Extract Monthly'!F934</f>
        <v>573.4</v>
      </c>
      <c r="S935" s="2">
        <f>'ZBud Extract Monthly'!G934</f>
        <v>6383.3</v>
      </c>
      <c r="T935" s="2">
        <f>'NRL Extract'!D934</f>
        <v>1.8520000000000001</v>
      </c>
      <c r="U935" s="2">
        <f>'ZBud Extract Monthly'!H934</f>
        <v>7316.5</v>
      </c>
      <c r="V935" s="2">
        <f>'ZBud Extract Monthly'!U934</f>
        <v>186.83</v>
      </c>
      <c r="W935" s="2">
        <f>'ZBud Extract Monthly'!O934</f>
        <v>307.27</v>
      </c>
      <c r="X935" s="2">
        <f>'ZBud Extract Monthly'!N934</f>
        <v>51.55</v>
      </c>
      <c r="Y935" s="2">
        <f>'Strm Hydr Analysis'!F938</f>
        <v>55899.966942148763</v>
      </c>
      <c r="Z935" s="2"/>
      <c r="AA935" s="2"/>
      <c r="AB935" s="2"/>
      <c r="AC935" s="2"/>
      <c r="AD935" s="2"/>
      <c r="AE935" s="2"/>
      <c r="AF935" s="2"/>
    </row>
    <row r="936" spans="2:32" x14ac:dyDescent="0.3">
      <c r="B936">
        <f t="shared" si="39"/>
        <v>2067</v>
      </c>
      <c r="C936">
        <f t="shared" si="40"/>
        <v>4</v>
      </c>
      <c r="D936">
        <f t="shared" si="41"/>
        <v>2067</v>
      </c>
      <c r="E936" s="2">
        <f>'Divs Extract'!D935+'ZBud Extract Monthly'!O935</f>
        <v>434.10316939890708</v>
      </c>
      <c r="F936" s="2">
        <f>'Strm Hydr Analysis'!D939</f>
        <v>37952.88595041322</v>
      </c>
      <c r="G936" s="2">
        <f>'Strm Hydr Analysis'!E939</f>
        <v>833.83140495867804</v>
      </c>
      <c r="H936" s="2"/>
      <c r="I936" s="2"/>
      <c r="J936" s="2"/>
      <c r="K936" s="2">
        <f>'ZBud Extract Monthly'!C935</f>
        <v>1075.3</v>
      </c>
      <c r="L936" s="2">
        <f>'ZBud Extract Monthly'!K935</f>
        <v>4042.8</v>
      </c>
      <c r="M936" s="2">
        <f>'ZBud Extract Monthly'!L935</f>
        <v>22.5</v>
      </c>
      <c r="N936" s="2">
        <f>'ZBud Extract Monthly'!M935</f>
        <v>0</v>
      </c>
      <c r="O936" s="2">
        <f>'ZBud Extract Monthly'!V935</f>
        <v>3230.59</v>
      </c>
      <c r="P936" s="2">
        <f>'ZBud Extract Monthly'!D935</f>
        <v>3688.9</v>
      </c>
      <c r="Q936" s="2">
        <f>'ZBud Extract Monthly'!E935</f>
        <v>655.29999999999995</v>
      </c>
      <c r="R936" s="2">
        <f>'ZBud Extract Monthly'!F935</f>
        <v>716.5</v>
      </c>
      <c r="S936" s="2">
        <f>'ZBud Extract Monthly'!G935</f>
        <v>2901.1</v>
      </c>
      <c r="T936" s="2">
        <f>'NRL Extract'!D935</f>
        <v>1.8399999999999996</v>
      </c>
      <c r="U936" s="2">
        <f>'ZBud Extract Monthly'!H935</f>
        <v>1109.6000000000001</v>
      </c>
      <c r="V936" s="2">
        <f>'ZBud Extract Monthly'!U935</f>
        <v>350.95</v>
      </c>
      <c r="W936" s="2">
        <f>'ZBud Extract Monthly'!O935</f>
        <v>297.36</v>
      </c>
      <c r="X936" s="2">
        <f>'ZBud Extract Monthly'!N935</f>
        <v>73.88</v>
      </c>
      <c r="Y936" s="2">
        <f>'Strm Hydr Analysis'!F939</f>
        <v>39330.565289256199</v>
      </c>
      <c r="Z936" s="2"/>
      <c r="AA936" s="2"/>
      <c r="AB936" s="2"/>
      <c r="AC936" s="2"/>
      <c r="AD936" s="2"/>
      <c r="AE936" s="2"/>
      <c r="AF936" s="2"/>
    </row>
    <row r="937" spans="2:32" x14ac:dyDescent="0.3">
      <c r="B937">
        <f t="shared" si="39"/>
        <v>2067</v>
      </c>
      <c r="C937">
        <f t="shared" si="40"/>
        <v>5</v>
      </c>
      <c r="D937">
        <f t="shared" si="41"/>
        <v>2067</v>
      </c>
      <c r="E937" s="2">
        <f>'Divs Extract'!D936+'ZBud Extract Monthly'!O936</f>
        <v>501.99486772486767</v>
      </c>
      <c r="F937" s="2">
        <f>'Strm Hydr Analysis'!D940</f>
        <v>38818.889256198359</v>
      </c>
      <c r="G937" s="2">
        <f>'Strm Hydr Analysis'!E940</f>
        <v>856.52231404958707</v>
      </c>
      <c r="H937" s="2"/>
      <c r="I937" s="2"/>
      <c r="J937" s="2"/>
      <c r="K937" s="2">
        <f>'ZBud Extract Monthly'!C936</f>
        <v>669.69999999999993</v>
      </c>
      <c r="L937" s="2">
        <f>'ZBud Extract Monthly'!K936</f>
        <v>7326.5</v>
      </c>
      <c r="M937" s="2">
        <f>'ZBud Extract Monthly'!L936</f>
        <v>35</v>
      </c>
      <c r="N937" s="2">
        <f>'ZBud Extract Monthly'!M936</f>
        <v>0</v>
      </c>
      <c r="O937" s="2">
        <f>'ZBud Extract Monthly'!V936</f>
        <v>2283.67</v>
      </c>
      <c r="P937" s="2">
        <f>'ZBud Extract Monthly'!D936</f>
        <v>5231</v>
      </c>
      <c r="Q937" s="2">
        <f>'ZBud Extract Monthly'!E936</f>
        <v>381.2</v>
      </c>
      <c r="R937" s="2">
        <f>'ZBud Extract Monthly'!F936</f>
        <v>193.4</v>
      </c>
      <c r="S937" s="2">
        <f>'ZBud Extract Monthly'!G936</f>
        <v>914.3</v>
      </c>
      <c r="T937" s="2">
        <f>'NRL Extract'!D936</f>
        <v>3.6099999999999994</v>
      </c>
      <c r="U937" s="2">
        <f>'ZBud Extract Monthly'!H936</f>
        <v>1463.1</v>
      </c>
      <c r="V937" s="2">
        <f>'ZBud Extract Monthly'!U936</f>
        <v>118.73</v>
      </c>
      <c r="W937" s="2">
        <f>'ZBud Extract Monthly'!O936</f>
        <v>307.27</v>
      </c>
      <c r="X937" s="2">
        <f>'ZBud Extract Monthly'!N936</f>
        <v>133.41</v>
      </c>
      <c r="Y937" s="2">
        <f>'Strm Hydr Analysis'!F940</f>
        <v>40155.986776859492</v>
      </c>
      <c r="Z937" s="2"/>
      <c r="AA937" s="2"/>
      <c r="AB937" s="2"/>
      <c r="AC937" s="2"/>
      <c r="AD937" s="2"/>
      <c r="AE937" s="2"/>
      <c r="AF937" s="2"/>
    </row>
    <row r="938" spans="2:32" x14ac:dyDescent="0.3">
      <c r="B938">
        <f t="shared" si="39"/>
        <v>2067</v>
      </c>
      <c r="C938">
        <f t="shared" si="40"/>
        <v>6</v>
      </c>
      <c r="D938">
        <f t="shared" si="41"/>
        <v>2067</v>
      </c>
      <c r="E938" s="2">
        <f>'Divs Extract'!D937+'ZBud Extract Monthly'!O937</f>
        <v>530.48751677852351</v>
      </c>
      <c r="F938" s="2">
        <f>'Strm Hydr Analysis'!D941</f>
        <v>39653.27603305786</v>
      </c>
      <c r="G938" s="2">
        <f>'Strm Hydr Analysis'!E941</f>
        <v>828.89256198347141</v>
      </c>
      <c r="H938" s="2"/>
      <c r="I938" s="2"/>
      <c r="J938" s="2"/>
      <c r="K938" s="2">
        <f>'ZBud Extract Monthly'!C937</f>
        <v>0</v>
      </c>
      <c r="L938" s="2">
        <f>'ZBud Extract Monthly'!K937</f>
        <v>7459.6</v>
      </c>
      <c r="M938" s="2">
        <f>'ZBud Extract Monthly'!L937</f>
        <v>44</v>
      </c>
      <c r="N938" s="2">
        <f>'ZBud Extract Monthly'!M937</f>
        <v>990.8</v>
      </c>
      <c r="O938" s="2">
        <f>'ZBud Extract Monthly'!V937</f>
        <v>1300.6600000000001</v>
      </c>
      <c r="P938" s="2">
        <f>'ZBud Extract Monthly'!D937</f>
        <v>6115</v>
      </c>
      <c r="Q938" s="2">
        <f>'ZBud Extract Monthly'!E937</f>
        <v>359.4</v>
      </c>
      <c r="R938" s="2">
        <f>'ZBud Extract Monthly'!F937</f>
        <v>241.9</v>
      </c>
      <c r="S938" s="2">
        <f>'ZBud Extract Monthly'!G937</f>
        <v>376.4</v>
      </c>
      <c r="T938" s="2">
        <f>'NRL Extract'!D937</f>
        <v>4.3419999999999987</v>
      </c>
      <c r="U938" s="2">
        <f>'ZBud Extract Monthly'!H937</f>
        <v>1451.2</v>
      </c>
      <c r="V938" s="2">
        <f>'ZBud Extract Monthly'!U937</f>
        <v>552.22</v>
      </c>
      <c r="W938" s="2">
        <f>'ZBud Extract Monthly'!O937</f>
        <v>297.36</v>
      </c>
      <c r="X938" s="2">
        <f>'ZBud Extract Monthly'!N937</f>
        <v>155.52000000000001</v>
      </c>
      <c r="Y938" s="2">
        <f>'Strm Hydr Analysis'!F941</f>
        <v>40844.211570247942</v>
      </c>
      <c r="Z938" s="2"/>
      <c r="AA938" s="2"/>
      <c r="AB938" s="2"/>
      <c r="AC938" s="2"/>
      <c r="AD938" s="2"/>
      <c r="AE938" s="2"/>
      <c r="AF938" s="2"/>
    </row>
    <row r="939" spans="2:32" x14ac:dyDescent="0.3">
      <c r="B939">
        <f t="shared" si="39"/>
        <v>2067</v>
      </c>
      <c r="C939">
        <f t="shared" si="40"/>
        <v>7</v>
      </c>
      <c r="D939">
        <f t="shared" si="41"/>
        <v>2067</v>
      </c>
      <c r="E939" s="2">
        <f>'Divs Extract'!D938+'ZBud Extract Monthly'!O938</f>
        <v>582.69078977932622</v>
      </c>
      <c r="F939" s="2">
        <f>'Strm Hydr Analysis'!D942</f>
        <v>43945.963636363624</v>
      </c>
      <c r="G939" s="2">
        <f>'Strm Hydr Analysis'!E942</f>
        <v>856.52231404958707</v>
      </c>
      <c r="H939" s="2"/>
      <c r="I939" s="2"/>
      <c r="J939" s="2"/>
      <c r="K939" s="2">
        <f>'ZBud Extract Monthly'!C938</f>
        <v>0</v>
      </c>
      <c r="L939" s="2">
        <f>'ZBud Extract Monthly'!K938</f>
        <v>6697.6</v>
      </c>
      <c r="M939" s="2">
        <f>'ZBud Extract Monthly'!L938</f>
        <v>62.9</v>
      </c>
      <c r="N939" s="2">
        <f>'ZBud Extract Monthly'!M938</f>
        <v>689.5</v>
      </c>
      <c r="O939" s="2">
        <f>'ZBud Extract Monthly'!V938</f>
        <v>1130.43</v>
      </c>
      <c r="P939" s="2">
        <f>'ZBud Extract Monthly'!D938</f>
        <v>5730.5</v>
      </c>
      <c r="Q939" s="2">
        <f>'ZBud Extract Monthly'!E938</f>
        <v>378</v>
      </c>
      <c r="R939" s="2">
        <f>'ZBud Extract Monthly'!F938</f>
        <v>650.5</v>
      </c>
      <c r="S939" s="2">
        <f>'ZBud Extract Monthly'!G938</f>
        <v>97</v>
      </c>
      <c r="T939" s="2">
        <f>'NRL Extract'!D938</f>
        <v>5.1890000000000001</v>
      </c>
      <c r="U939" s="2">
        <f>'ZBud Extract Monthly'!H938</f>
        <v>1498.6</v>
      </c>
      <c r="V939" s="2">
        <f>'ZBud Extract Monthly'!U938</f>
        <v>1037.6099999999999</v>
      </c>
      <c r="W939" s="2">
        <f>'ZBud Extract Monthly'!O938</f>
        <v>307.27</v>
      </c>
      <c r="X939" s="2">
        <f>'ZBud Extract Monthly'!N938</f>
        <v>181.39</v>
      </c>
      <c r="Y939" s="2">
        <f>'Strm Hydr Analysis'!F942</f>
        <v>45149.890909090907</v>
      </c>
      <c r="Z939" s="2"/>
      <c r="AA939" s="2"/>
      <c r="AB939" s="2"/>
      <c r="AC939" s="2"/>
      <c r="AD939" s="2"/>
      <c r="AE939" s="2"/>
      <c r="AF939" s="2"/>
    </row>
    <row r="940" spans="2:32" x14ac:dyDescent="0.3">
      <c r="B940">
        <f t="shared" si="39"/>
        <v>2067</v>
      </c>
      <c r="C940">
        <f t="shared" si="40"/>
        <v>8</v>
      </c>
      <c r="D940">
        <f t="shared" si="41"/>
        <v>2067</v>
      </c>
      <c r="E940" s="2">
        <f>'Divs Extract'!D939+'ZBud Extract Monthly'!O939</f>
        <v>578.69618657937815</v>
      </c>
      <c r="F940" s="2">
        <f>'Strm Hydr Analysis'!D943</f>
        <v>43612.99834710743</v>
      </c>
      <c r="G940" s="2">
        <f>'Strm Hydr Analysis'!E943</f>
        <v>856.52231404958707</v>
      </c>
      <c r="H940" s="2"/>
      <c r="I940" s="2"/>
      <c r="J940" s="2"/>
      <c r="K940" s="2">
        <f>'ZBud Extract Monthly'!C939</f>
        <v>0</v>
      </c>
      <c r="L940" s="2">
        <f>'ZBud Extract Monthly'!K939</f>
        <v>5244.4</v>
      </c>
      <c r="M940" s="2">
        <f>'ZBud Extract Monthly'!L939</f>
        <v>78.2</v>
      </c>
      <c r="N940" s="2">
        <f>'ZBud Extract Monthly'!M939</f>
        <v>0</v>
      </c>
      <c r="O940" s="2">
        <f>'ZBud Extract Monthly'!V939</f>
        <v>1195.25</v>
      </c>
      <c r="P940" s="2">
        <f>'ZBud Extract Monthly'!D939</f>
        <v>4640.5</v>
      </c>
      <c r="Q940" s="2">
        <f>'ZBud Extract Monthly'!E939</f>
        <v>381.5</v>
      </c>
      <c r="R940" s="2">
        <f>'ZBud Extract Monthly'!F939</f>
        <v>515.20000000000005</v>
      </c>
      <c r="S940" s="2">
        <f>'ZBud Extract Monthly'!G939</f>
        <v>47.5</v>
      </c>
      <c r="T940" s="2">
        <f>'NRL Extract'!D939</f>
        <v>4.9120000000000008</v>
      </c>
      <c r="U940" s="2">
        <f>'ZBud Extract Monthly'!H939</f>
        <v>1319.5</v>
      </c>
      <c r="V940" s="2">
        <f>'ZBud Extract Monthly'!U939</f>
        <v>625.07000000000005</v>
      </c>
      <c r="W940" s="2">
        <f>'ZBud Extract Monthly'!O939</f>
        <v>307.27</v>
      </c>
      <c r="X940" s="2">
        <f>'ZBud Extract Monthly'!N939</f>
        <v>164.65</v>
      </c>
      <c r="Y940" s="2">
        <f>'Strm Hydr Analysis'!F943</f>
        <v>44758.155371900815</v>
      </c>
      <c r="Z940" s="2"/>
      <c r="AA940" s="2"/>
      <c r="AB940" s="2"/>
      <c r="AC940" s="2"/>
      <c r="AD940" s="2"/>
      <c r="AE940" s="2"/>
      <c r="AF940" s="2"/>
    </row>
    <row r="941" spans="2:32" x14ac:dyDescent="0.3">
      <c r="B941">
        <f>B929+1</f>
        <v>2067</v>
      </c>
      <c r="C941">
        <f>C929</f>
        <v>9</v>
      </c>
      <c r="D941">
        <f>D929+1</f>
        <v>2067</v>
      </c>
      <c r="E941" s="2">
        <f>'Divs Extract'!D940+'ZBud Extract Monthly'!O940</f>
        <v>539.66521304451317</v>
      </c>
      <c r="F941" s="2">
        <f>'Strm Hydr Analysis'!D944</f>
        <v>38212.542148760331</v>
      </c>
      <c r="G941" s="2">
        <f>'Strm Hydr Analysis'!E944</f>
        <v>950.41983471074411</v>
      </c>
      <c r="H941" s="2"/>
      <c r="I941" s="2"/>
      <c r="J941" s="2"/>
      <c r="K941" s="2">
        <f>'ZBud Extract Monthly'!C940</f>
        <v>1729.1</v>
      </c>
      <c r="L941" s="2">
        <f>'ZBud Extract Monthly'!K940</f>
        <v>2853.7</v>
      </c>
      <c r="M941" s="2">
        <f>'ZBud Extract Monthly'!L940</f>
        <v>62.9</v>
      </c>
      <c r="N941" s="2">
        <f>'ZBud Extract Monthly'!M940</f>
        <v>1328.3</v>
      </c>
      <c r="O941" s="2">
        <f>'ZBud Extract Monthly'!V940</f>
        <v>1383.62</v>
      </c>
      <c r="P941" s="2">
        <f>'ZBud Extract Monthly'!D940</f>
        <v>3379.5</v>
      </c>
      <c r="Q941" s="2">
        <f>'ZBud Extract Monthly'!E940</f>
        <v>378.2</v>
      </c>
      <c r="R941" s="2">
        <f>'ZBud Extract Monthly'!F940</f>
        <v>370.2</v>
      </c>
      <c r="S941" s="2">
        <f>'ZBud Extract Monthly'!G940</f>
        <v>209.3</v>
      </c>
      <c r="T941" s="2">
        <f>'NRL Extract'!D940</f>
        <v>4.2219999999999986</v>
      </c>
      <c r="U941" s="2">
        <f>'ZBud Extract Monthly'!H940</f>
        <v>1058.1999999999998</v>
      </c>
      <c r="V941" s="2">
        <f>'ZBud Extract Monthly'!U940</f>
        <v>265.18</v>
      </c>
      <c r="W941" s="2">
        <f>'ZBud Extract Monthly'!O940</f>
        <v>297.36</v>
      </c>
      <c r="X941" s="2">
        <f>'ZBud Extract Monthly'!N940</f>
        <v>131.91</v>
      </c>
      <c r="Y941" s="2">
        <f>'Strm Hydr Analysis'!F944</f>
        <v>39360.198347107449</v>
      </c>
      <c r="Z941" s="2"/>
      <c r="AA941" s="2"/>
      <c r="AB941" s="2"/>
      <c r="AC941" s="2"/>
      <c r="AD941" s="2"/>
      <c r="AE941" s="2"/>
      <c r="AF941" s="2"/>
    </row>
    <row r="942" spans="2:32" x14ac:dyDescent="0.3">
      <c r="B942">
        <f t="shared" ref="B942:B949" si="42">B930+1</f>
        <v>2067</v>
      </c>
      <c r="C942">
        <f t="shared" ref="C942:C949" si="43">C930</f>
        <v>10</v>
      </c>
      <c r="D942">
        <f t="shared" ref="D942:D949" si="44">D930+1</f>
        <v>2068</v>
      </c>
      <c r="E942" s="2">
        <f>'Divs Extract'!D941+'ZBud Extract Monthly'!O941</f>
        <v>478.88668584579978</v>
      </c>
      <c r="F942" s="2">
        <f>'Strm Hydr Analysis'!D945</f>
        <v>39011.246280991749</v>
      </c>
      <c r="G942" s="2">
        <f>'Strm Hydr Analysis'!E945</f>
        <v>5212.6214876033055</v>
      </c>
      <c r="H942" s="2"/>
      <c r="I942" s="2"/>
      <c r="J942" s="2"/>
      <c r="K942" s="2">
        <f>'ZBud Extract Monthly'!C941</f>
        <v>21584</v>
      </c>
      <c r="L942" s="2">
        <f>'ZBud Extract Monthly'!K941</f>
        <v>2541.4</v>
      </c>
      <c r="M942" s="2">
        <f>'ZBud Extract Monthly'!L941</f>
        <v>44</v>
      </c>
      <c r="N942" s="2">
        <f>'ZBud Extract Monthly'!M941</f>
        <v>863.9</v>
      </c>
      <c r="O942" s="2">
        <f>'ZBud Extract Monthly'!V941</f>
        <v>1730.78</v>
      </c>
      <c r="P942" s="2">
        <f>'ZBud Extract Monthly'!D941</f>
        <v>2036.9</v>
      </c>
      <c r="Q942" s="2">
        <f>'ZBud Extract Monthly'!E941</f>
        <v>557.1</v>
      </c>
      <c r="R942" s="2">
        <f>'ZBud Extract Monthly'!F941</f>
        <v>279.10000000000002</v>
      </c>
      <c r="S942" s="2">
        <f>'ZBud Extract Monthly'!G941</f>
        <v>1210.9000000000001</v>
      </c>
      <c r="T942" s="2">
        <f>'NRL Extract'!D941</f>
        <v>2.6209999999999991</v>
      </c>
      <c r="U942" s="2">
        <f>'ZBud Extract Monthly'!H941</f>
        <v>5048.7999999999993</v>
      </c>
      <c r="V942" s="2">
        <f>'ZBud Extract Monthly'!U941</f>
        <v>284.89999999999998</v>
      </c>
      <c r="W942" s="2">
        <f>'ZBud Extract Monthly'!O941</f>
        <v>307.27</v>
      </c>
      <c r="X942" s="2">
        <f>'ZBud Extract Monthly'!N941</f>
        <v>89.14</v>
      </c>
      <c r="Y942" s="2">
        <f>'Strm Hydr Analysis'!F945</f>
        <v>41350.671074380152</v>
      </c>
      <c r="Z942" s="2"/>
      <c r="AA942" s="2"/>
      <c r="AB942" s="2"/>
      <c r="AC942" s="2"/>
      <c r="AD942" s="2"/>
      <c r="AE942" s="2"/>
      <c r="AF942" s="2"/>
    </row>
    <row r="943" spans="2:32" x14ac:dyDescent="0.3">
      <c r="B943">
        <f t="shared" si="42"/>
        <v>2067</v>
      </c>
      <c r="C943">
        <f t="shared" si="43"/>
        <v>11</v>
      </c>
      <c r="D943">
        <f t="shared" si="44"/>
        <v>2068</v>
      </c>
      <c r="E943" s="2">
        <f>'Divs Extract'!D942+'ZBud Extract Monthly'!O942</f>
        <v>398.82519959058345</v>
      </c>
      <c r="F943" s="2">
        <f>'Strm Hydr Analysis'!D946</f>
        <v>37673.414876033072</v>
      </c>
      <c r="G943" s="2">
        <f>'Strm Hydr Analysis'!E946</f>
        <v>2021.9305785123954</v>
      </c>
      <c r="H943" s="2"/>
      <c r="I943" s="2"/>
      <c r="J943" s="2"/>
      <c r="K943" s="2">
        <f>'ZBud Extract Monthly'!C942</f>
        <v>11932.2</v>
      </c>
      <c r="L943" s="2">
        <f>'ZBud Extract Monthly'!K942</f>
        <v>410.9</v>
      </c>
      <c r="M943" s="2">
        <f>'ZBud Extract Monthly'!L942</f>
        <v>27.9</v>
      </c>
      <c r="N943" s="2">
        <f>'ZBud Extract Monthly'!M942</f>
        <v>814.9</v>
      </c>
      <c r="O943" s="2">
        <f>'ZBud Extract Monthly'!V942</f>
        <v>2518.38</v>
      </c>
      <c r="P943" s="2">
        <f>'ZBud Extract Monthly'!D942</f>
        <v>1906.5</v>
      </c>
      <c r="Q943" s="2">
        <f>'ZBud Extract Monthly'!E942</f>
        <v>812.1</v>
      </c>
      <c r="R943" s="2">
        <f>'ZBud Extract Monthly'!F942</f>
        <v>176.9</v>
      </c>
      <c r="S943" s="2">
        <f>'ZBud Extract Monthly'!G942</f>
        <v>2983.4</v>
      </c>
      <c r="T943" s="2">
        <f>'NRL Extract'!D942</f>
        <v>1.9629999999999996</v>
      </c>
      <c r="U943" s="2">
        <f>'ZBud Extract Monthly'!H942</f>
        <v>6249.2</v>
      </c>
      <c r="V943" s="2">
        <f>'ZBud Extract Monthly'!U942</f>
        <v>133.62</v>
      </c>
      <c r="W943" s="2">
        <f>'ZBud Extract Monthly'!O942</f>
        <v>297.36</v>
      </c>
      <c r="X943" s="2">
        <f>'ZBud Extract Monthly'!N942</f>
        <v>55.18</v>
      </c>
      <c r="Y943" s="2">
        <f>'Strm Hydr Analysis'!F946</f>
        <v>39606.585123966928</v>
      </c>
      <c r="Z943" s="2"/>
      <c r="AA943" s="2"/>
      <c r="AB943" s="2"/>
      <c r="AC943" s="2"/>
      <c r="AD943" s="2"/>
      <c r="AE943" s="2"/>
      <c r="AF943" s="2"/>
    </row>
    <row r="944" spans="2:32" x14ac:dyDescent="0.3">
      <c r="B944">
        <f t="shared" si="42"/>
        <v>2067</v>
      </c>
      <c r="C944">
        <f t="shared" si="43"/>
        <v>12</v>
      </c>
      <c r="D944">
        <f t="shared" si="44"/>
        <v>2068</v>
      </c>
      <c r="E944" s="2">
        <f>'Divs Extract'!D943+'ZBud Extract Monthly'!O943</f>
        <v>392.84808988764041</v>
      </c>
      <c r="F944" s="2">
        <f>'Strm Hydr Analysis'!D947</f>
        <v>38624.667768595049</v>
      </c>
      <c r="G944" s="2">
        <f>'Strm Hydr Analysis'!E947</f>
        <v>9048.9322314049514</v>
      </c>
      <c r="H944" s="2"/>
      <c r="I944" s="2"/>
      <c r="J944" s="2"/>
      <c r="K944" s="2">
        <f>'ZBud Extract Monthly'!C943</f>
        <v>25800.799999999999</v>
      </c>
      <c r="L944" s="2">
        <f>'ZBud Extract Monthly'!K943</f>
        <v>355.6</v>
      </c>
      <c r="M944" s="2">
        <f>'ZBud Extract Monthly'!L943</f>
        <v>23.4</v>
      </c>
      <c r="N944" s="2">
        <f>'ZBud Extract Monthly'!M943</f>
        <v>807.8</v>
      </c>
      <c r="O944" s="2">
        <f>'ZBud Extract Monthly'!V943</f>
        <v>3123.34</v>
      </c>
      <c r="P944" s="2">
        <f>'ZBud Extract Monthly'!D943</f>
        <v>1610.1</v>
      </c>
      <c r="Q944" s="2">
        <f>'ZBud Extract Monthly'!E943</f>
        <v>697.7</v>
      </c>
      <c r="R944" s="2">
        <f>'ZBud Extract Monthly'!F943</f>
        <v>146.19999999999999</v>
      </c>
      <c r="S944" s="2">
        <f>'ZBud Extract Monthly'!G943</f>
        <v>2562.4</v>
      </c>
      <c r="T944" s="2">
        <f>'NRL Extract'!D943</f>
        <v>1.2530000000000003</v>
      </c>
      <c r="U944" s="2">
        <f>'ZBud Extract Monthly'!H943</f>
        <v>10462.4</v>
      </c>
      <c r="V944" s="2">
        <f>'ZBud Extract Monthly'!U943</f>
        <v>227.51</v>
      </c>
      <c r="W944" s="2">
        <f>'ZBud Extract Monthly'!O943</f>
        <v>307.27</v>
      </c>
      <c r="X944" s="2">
        <f>'ZBud Extract Monthly'!N943</f>
        <v>52.1</v>
      </c>
      <c r="Y944" s="2">
        <f>'Strm Hydr Analysis'!F947</f>
        <v>42126.525619834698</v>
      </c>
      <c r="Z944" s="2"/>
      <c r="AA944" s="2"/>
      <c r="AB944" s="2"/>
      <c r="AC944" s="2"/>
      <c r="AD944" s="2"/>
      <c r="AE944" s="2"/>
      <c r="AF944" s="2"/>
    </row>
    <row r="945" spans="2:32" x14ac:dyDescent="0.3">
      <c r="B945">
        <f t="shared" si="42"/>
        <v>2068</v>
      </c>
      <c r="C945">
        <f t="shared" si="43"/>
        <v>1</v>
      </c>
      <c r="D945">
        <f t="shared" si="44"/>
        <v>2068</v>
      </c>
      <c r="E945" s="2">
        <f>'Divs Extract'!D944+'ZBud Extract Monthly'!O944</f>
        <v>391.44586860391667</v>
      </c>
      <c r="F945" s="2">
        <f>'Strm Hydr Analysis'!D948</f>
        <v>39286.591735537193</v>
      </c>
      <c r="G945" s="2">
        <f>'Strm Hydr Analysis'!E948</f>
        <v>6131.9603305785058</v>
      </c>
      <c r="H945" s="2"/>
      <c r="I945" s="2"/>
      <c r="J945" s="2"/>
      <c r="K945" s="2">
        <f>'ZBud Extract Monthly'!C944</f>
        <v>29947</v>
      </c>
      <c r="L945" s="2">
        <f>'ZBud Extract Monthly'!K944</f>
        <v>348.8</v>
      </c>
      <c r="M945" s="2">
        <f>'ZBud Extract Monthly'!L944</f>
        <v>18.899999999999999</v>
      </c>
      <c r="N945" s="2">
        <f>'ZBud Extract Monthly'!M944</f>
        <v>761.2</v>
      </c>
      <c r="O945" s="2">
        <f>'ZBud Extract Monthly'!V944</f>
        <v>5223.12</v>
      </c>
      <c r="P945" s="2">
        <f>'ZBud Extract Monthly'!D944</f>
        <v>1306.1999999999998</v>
      </c>
      <c r="Q945" s="2">
        <f>'ZBud Extract Monthly'!E944</f>
        <v>568.79999999999995</v>
      </c>
      <c r="R945" s="2">
        <f>'ZBud Extract Monthly'!F944</f>
        <v>118.1</v>
      </c>
      <c r="S945" s="2">
        <f>'ZBud Extract Monthly'!G944</f>
        <v>2071.5</v>
      </c>
      <c r="T945" s="2">
        <f>'NRL Extract'!D944</f>
        <v>1.5919999999999996</v>
      </c>
      <c r="U945" s="2">
        <f>'ZBud Extract Monthly'!H944</f>
        <v>23718.800000000003</v>
      </c>
      <c r="V945" s="2">
        <f>'ZBud Extract Monthly'!U944</f>
        <v>178.29</v>
      </c>
      <c r="W945" s="2">
        <f>'ZBud Extract Monthly'!O944</f>
        <v>307.27</v>
      </c>
      <c r="X945" s="2">
        <f>'ZBud Extract Monthly'!N944</f>
        <v>46.19</v>
      </c>
      <c r="Y945" s="2">
        <f>'Strm Hydr Analysis'!F948</f>
        <v>43541.057851239668</v>
      </c>
      <c r="Z945" s="2"/>
      <c r="AA945" s="2"/>
      <c r="AB945" s="2"/>
      <c r="AC945" s="2"/>
      <c r="AD945" s="2"/>
      <c r="AE945" s="2"/>
      <c r="AF945" s="2"/>
    </row>
    <row r="946" spans="2:32" x14ac:dyDescent="0.3">
      <c r="B946">
        <f t="shared" si="42"/>
        <v>2068</v>
      </c>
      <c r="C946">
        <f t="shared" si="43"/>
        <v>2</v>
      </c>
      <c r="D946">
        <f t="shared" si="44"/>
        <v>2068</v>
      </c>
      <c r="E946" s="2">
        <f>'Divs Extract'!D945+'ZBud Extract Monthly'!O945</f>
        <v>367.06611208406304</v>
      </c>
      <c r="F946" s="2">
        <f>'Strm Hydr Analysis'!D949</f>
        <v>36375.292561983457</v>
      </c>
      <c r="G946" s="2">
        <f>'Strm Hydr Analysis'!E949</f>
        <v>1937.7917355371894</v>
      </c>
      <c r="H946" s="2"/>
      <c r="I946" s="2"/>
      <c r="J946" s="2"/>
      <c r="K946" s="2">
        <f>'ZBud Extract Monthly'!C945</f>
        <v>13288.599999999999</v>
      </c>
      <c r="L946" s="2">
        <f>'ZBud Extract Monthly'!K945</f>
        <v>199.9</v>
      </c>
      <c r="M946" s="2">
        <f>'ZBud Extract Monthly'!L945</f>
        <v>18.899999999999999</v>
      </c>
      <c r="N946" s="2">
        <f>'ZBud Extract Monthly'!M945</f>
        <v>0</v>
      </c>
      <c r="O946" s="2">
        <f>'ZBud Extract Monthly'!V945</f>
        <v>3492.64</v>
      </c>
      <c r="P946" s="2">
        <f>'ZBud Extract Monthly'!D945</f>
        <v>2263.4</v>
      </c>
      <c r="Q946" s="2">
        <f>'ZBud Extract Monthly'!E945</f>
        <v>965</v>
      </c>
      <c r="R946" s="2">
        <f>'ZBud Extract Monthly'!F945</f>
        <v>212.8</v>
      </c>
      <c r="S946" s="2">
        <f>'ZBud Extract Monthly'!G945</f>
        <v>3607.4</v>
      </c>
      <c r="T946" s="2">
        <f>'NRL Extract'!D945</f>
        <v>1.1480000000000004</v>
      </c>
      <c r="U946" s="2">
        <f>'ZBud Extract Monthly'!H945</f>
        <v>5182.7</v>
      </c>
      <c r="V946" s="2">
        <f>'ZBud Extract Monthly'!U945</f>
        <v>89.23</v>
      </c>
      <c r="W946" s="2">
        <f>'ZBud Extract Monthly'!O945</f>
        <v>287.45</v>
      </c>
      <c r="X946" s="2">
        <f>'ZBud Extract Monthly'!N945</f>
        <v>41.53</v>
      </c>
      <c r="Y946" s="2">
        <f>'Strm Hydr Analysis'!F949</f>
        <v>38415.728925619835</v>
      </c>
      <c r="Z946" s="2"/>
      <c r="AA946" s="2"/>
      <c r="AB946" s="2"/>
      <c r="AC946" s="2"/>
      <c r="AD946" s="2"/>
      <c r="AE946" s="2"/>
      <c r="AF946" s="2"/>
    </row>
    <row r="947" spans="2:32" x14ac:dyDescent="0.3">
      <c r="B947">
        <f t="shared" si="42"/>
        <v>2068</v>
      </c>
      <c r="C947">
        <f t="shared" si="43"/>
        <v>3</v>
      </c>
      <c r="D947">
        <f t="shared" si="44"/>
        <v>2068</v>
      </c>
      <c r="E947" s="2">
        <f>'Divs Extract'!D946+'ZBud Extract Monthly'!O946</f>
        <v>424.97845986984817</v>
      </c>
      <c r="F947" s="2">
        <f>'Strm Hydr Analysis'!D950</f>
        <v>38876.409917355384</v>
      </c>
      <c r="G947" s="2">
        <f>'Strm Hydr Analysis'!E950</f>
        <v>5214.0297520661115</v>
      </c>
      <c r="H947" s="2"/>
      <c r="I947" s="2"/>
      <c r="J947" s="2"/>
      <c r="K947" s="2">
        <f>'ZBud Extract Monthly'!C946</f>
        <v>20070.300000000003</v>
      </c>
      <c r="L947" s="2">
        <f>'ZBud Extract Monthly'!K946</f>
        <v>104.6</v>
      </c>
      <c r="M947" s="2">
        <f>'ZBud Extract Monthly'!L946</f>
        <v>22.5</v>
      </c>
      <c r="N947" s="2">
        <f>'ZBud Extract Monthly'!M946</f>
        <v>0</v>
      </c>
      <c r="O947" s="2">
        <f>'ZBud Extract Monthly'!V946</f>
        <v>3924.04</v>
      </c>
      <c r="P947" s="2">
        <f>'ZBud Extract Monthly'!D946</f>
        <v>3288.7</v>
      </c>
      <c r="Q947" s="2">
        <f>'ZBud Extract Monthly'!E946</f>
        <v>1338.7</v>
      </c>
      <c r="R947" s="2">
        <f>'ZBud Extract Monthly'!F946</f>
        <v>481.8</v>
      </c>
      <c r="S947" s="2">
        <f>'ZBud Extract Monthly'!G946</f>
        <v>5760.3</v>
      </c>
      <c r="T947" s="2">
        <f>'NRL Extract'!D946</f>
        <v>1.8520000000000001</v>
      </c>
      <c r="U947" s="2">
        <f>'ZBud Extract Monthly'!H946</f>
        <v>8085.5</v>
      </c>
      <c r="V947" s="2">
        <f>'ZBud Extract Monthly'!U946</f>
        <v>129.44999999999999</v>
      </c>
      <c r="W947" s="2">
        <f>'ZBud Extract Monthly'!O946</f>
        <v>307.27</v>
      </c>
      <c r="X947" s="2">
        <f>'ZBud Extract Monthly'!N946</f>
        <v>51.55</v>
      </c>
      <c r="Y947" s="2">
        <f>'Strm Hydr Analysis'!F950</f>
        <v>41385.242975206602</v>
      </c>
      <c r="Z947" s="2"/>
      <c r="AA947" s="2"/>
      <c r="AB947" s="2"/>
      <c r="AC947" s="2"/>
      <c r="AD947" s="2"/>
      <c r="AE947" s="2"/>
      <c r="AF947" s="2"/>
    </row>
    <row r="948" spans="2:32" x14ac:dyDescent="0.3">
      <c r="B948">
        <f t="shared" si="42"/>
        <v>2068</v>
      </c>
      <c r="C948">
        <f t="shared" si="43"/>
        <v>4</v>
      </c>
      <c r="D948">
        <f t="shared" si="44"/>
        <v>2068</v>
      </c>
      <c r="E948" s="2">
        <f>'Divs Extract'!D947+'ZBud Extract Monthly'!O947</f>
        <v>433.12406335335879</v>
      </c>
      <c r="F948" s="2">
        <f>'Strm Hydr Analysis'!D951</f>
        <v>37721.018181818181</v>
      </c>
      <c r="G948" s="2">
        <f>'Strm Hydr Analysis'!E951</f>
        <v>1560.2776859504115</v>
      </c>
      <c r="H948" s="2"/>
      <c r="I948" s="2"/>
      <c r="J948" s="2"/>
      <c r="K948" s="2">
        <f>'ZBud Extract Monthly'!C947</f>
        <v>7047.2000000000007</v>
      </c>
      <c r="L948" s="2">
        <f>'ZBud Extract Monthly'!K947</f>
        <v>1497.9</v>
      </c>
      <c r="M948" s="2">
        <f>'ZBud Extract Monthly'!L947</f>
        <v>22.5</v>
      </c>
      <c r="N948" s="2">
        <f>'ZBud Extract Monthly'!M947</f>
        <v>0</v>
      </c>
      <c r="O948" s="2">
        <f>'ZBud Extract Monthly'!V947</f>
        <v>3844.68</v>
      </c>
      <c r="P948" s="2">
        <f>'ZBud Extract Monthly'!D947</f>
        <v>3456.8</v>
      </c>
      <c r="Q948" s="2">
        <f>'ZBud Extract Monthly'!E947</f>
        <v>1395.4</v>
      </c>
      <c r="R948" s="2">
        <f>'ZBud Extract Monthly'!F947</f>
        <v>594.1</v>
      </c>
      <c r="S948" s="2">
        <f>'ZBud Extract Monthly'!G947</f>
        <v>5120.7</v>
      </c>
      <c r="T948" s="2">
        <f>'NRL Extract'!D947</f>
        <v>1.8399999999999996</v>
      </c>
      <c r="U948" s="2">
        <f>'ZBud Extract Monthly'!H947</f>
        <v>4361.8</v>
      </c>
      <c r="V948" s="2">
        <f>'ZBud Extract Monthly'!U947</f>
        <v>75.73</v>
      </c>
      <c r="W948" s="2">
        <f>'ZBud Extract Monthly'!O947</f>
        <v>297.36</v>
      </c>
      <c r="X948" s="2">
        <f>'ZBud Extract Monthly'!N947</f>
        <v>73.88</v>
      </c>
      <c r="Y948" s="2">
        <f>'Strm Hydr Analysis'!F951</f>
        <v>39478.413223140487</v>
      </c>
      <c r="Z948" s="2"/>
      <c r="AA948" s="2"/>
      <c r="AB948" s="2"/>
      <c r="AC948" s="2"/>
      <c r="AD948" s="2"/>
      <c r="AE948" s="2"/>
      <c r="AF948" s="2"/>
    </row>
    <row r="949" spans="2:32" x14ac:dyDescent="0.3">
      <c r="B949">
        <f t="shared" si="42"/>
        <v>2068</v>
      </c>
      <c r="C949">
        <f t="shared" si="43"/>
        <v>5</v>
      </c>
      <c r="D949">
        <f t="shared" si="44"/>
        <v>2068</v>
      </c>
      <c r="E949" s="2">
        <f>'Divs Extract'!D948+'ZBud Extract Monthly'!O948</f>
        <v>498.32261692650326</v>
      </c>
      <c r="F949" s="2">
        <f>'Strm Hydr Analysis'!D952</f>
        <v>39252.952066115693</v>
      </c>
      <c r="G949" s="2">
        <f>'Strm Hydr Analysis'!E952</f>
        <v>4814.122314049584</v>
      </c>
      <c r="H949" s="2"/>
      <c r="I949" s="2"/>
      <c r="J949" s="2"/>
      <c r="K949" s="2">
        <f>'ZBud Extract Monthly'!C948</f>
        <v>16639.099999999999</v>
      </c>
      <c r="L949" s="2">
        <f>'ZBud Extract Monthly'!K948</f>
        <v>3802.3</v>
      </c>
      <c r="M949" s="2">
        <f>'ZBud Extract Monthly'!L948</f>
        <v>35</v>
      </c>
      <c r="N949" s="2">
        <f>'ZBud Extract Monthly'!M948</f>
        <v>0</v>
      </c>
      <c r="O949" s="2">
        <f>'ZBud Extract Monthly'!V948</f>
        <v>3012.56</v>
      </c>
      <c r="P949" s="2">
        <f>'ZBud Extract Monthly'!D948</f>
        <v>5027.7</v>
      </c>
      <c r="Q949" s="2">
        <f>'ZBud Extract Monthly'!E948</f>
        <v>1494.8</v>
      </c>
      <c r="R949" s="2">
        <f>'ZBud Extract Monthly'!F948</f>
        <v>748.6</v>
      </c>
      <c r="S949" s="2">
        <f>'ZBud Extract Monthly'!G948</f>
        <v>4195.3999999999996</v>
      </c>
      <c r="T949" s="2">
        <f>'NRL Extract'!D948</f>
        <v>3.6099999999999994</v>
      </c>
      <c r="U949" s="2">
        <f>'ZBud Extract Monthly'!H948</f>
        <v>4142.8999999999996</v>
      </c>
      <c r="V949" s="2">
        <f>'ZBud Extract Monthly'!U948</f>
        <v>137.62</v>
      </c>
      <c r="W949" s="2">
        <f>'ZBud Extract Monthly'!O948</f>
        <v>307.27</v>
      </c>
      <c r="X949" s="2">
        <f>'ZBud Extract Monthly'!N948</f>
        <v>133.41</v>
      </c>
      <c r="Y949" s="2">
        <f>'Strm Hydr Analysis'!F952</f>
        <v>41546.558677685964</v>
      </c>
      <c r="Z949" s="2"/>
      <c r="AA949" s="2"/>
      <c r="AB949" s="2"/>
      <c r="AC949" s="2"/>
      <c r="AD949" s="2"/>
      <c r="AE949" s="2"/>
      <c r="AF949" s="2"/>
    </row>
    <row r="950" spans="2:32" x14ac:dyDescent="0.3">
      <c r="B950">
        <f>B938+1</f>
        <v>2068</v>
      </c>
      <c r="C950">
        <f>C938</f>
        <v>6</v>
      </c>
      <c r="D950">
        <f>D938+1</f>
        <v>2068</v>
      </c>
      <c r="E950" s="2">
        <f>'Divs Extract'!D949+'ZBud Extract Monthly'!O949</f>
        <v>526.5155298472929</v>
      </c>
      <c r="F950" s="2">
        <f>'Strm Hydr Analysis'!D953</f>
        <v>38610.783471074355</v>
      </c>
      <c r="G950" s="2">
        <f>'Strm Hydr Analysis'!E953</f>
        <v>1788.6347107438</v>
      </c>
      <c r="H950" s="2"/>
      <c r="I950" s="2"/>
      <c r="J950" s="2"/>
      <c r="K950" s="2">
        <f>'ZBud Extract Monthly'!C949</f>
        <v>6663.7999999999993</v>
      </c>
      <c r="L950" s="2">
        <f>'ZBud Extract Monthly'!K949</f>
        <v>5771.4</v>
      </c>
      <c r="M950" s="2">
        <f>'ZBud Extract Monthly'!L949</f>
        <v>44</v>
      </c>
      <c r="N950" s="2">
        <f>'ZBud Extract Monthly'!M949</f>
        <v>884.3</v>
      </c>
      <c r="O950" s="2">
        <f>'ZBud Extract Monthly'!V949</f>
        <v>2239.86</v>
      </c>
      <c r="P950" s="2">
        <f>'ZBud Extract Monthly'!D949</f>
        <v>6181.8</v>
      </c>
      <c r="Q950" s="2">
        <f>'ZBud Extract Monthly'!E949</f>
        <v>1417.6</v>
      </c>
      <c r="R950" s="2">
        <f>'ZBud Extract Monthly'!F949</f>
        <v>568.29999999999995</v>
      </c>
      <c r="S950" s="2">
        <f>'ZBud Extract Monthly'!G949</f>
        <v>4186</v>
      </c>
      <c r="T950" s="2">
        <f>'NRL Extract'!D949</f>
        <v>4.3419999999999987</v>
      </c>
      <c r="U950" s="2">
        <f>'ZBud Extract Monthly'!H949</f>
        <v>2211.6</v>
      </c>
      <c r="V950" s="2">
        <f>'ZBud Extract Monthly'!U949</f>
        <v>286.39</v>
      </c>
      <c r="W950" s="2">
        <f>'ZBud Extract Monthly'!O949</f>
        <v>297.36</v>
      </c>
      <c r="X950" s="2">
        <f>'ZBud Extract Monthly'!N949</f>
        <v>155.52000000000001</v>
      </c>
      <c r="Y950" s="2">
        <f>'Strm Hydr Analysis'!F953</f>
        <v>40204.066115702481</v>
      </c>
      <c r="Z950" s="2"/>
      <c r="AA950" s="2"/>
      <c r="AB950" s="2"/>
      <c r="AC950" s="2"/>
      <c r="AD950" s="2"/>
      <c r="AE950" s="2"/>
      <c r="AF950" s="2"/>
    </row>
    <row r="951" spans="2:32" x14ac:dyDescent="0.3">
      <c r="B951">
        <f>B939+1</f>
        <v>2068</v>
      </c>
      <c r="C951">
        <f>C939</f>
        <v>7</v>
      </c>
      <c r="D951">
        <f>D939+1</f>
        <v>2068</v>
      </c>
      <c r="E951" s="2">
        <f>'Divs Extract'!D950+'ZBud Extract Monthly'!O950</f>
        <v>579.22785091965136</v>
      </c>
      <c r="F951" s="2">
        <f>'Strm Hydr Analysis'!D954</f>
        <v>46510.571900826428</v>
      </c>
      <c r="G951" s="2">
        <f>'Strm Hydr Analysis'!E954</f>
        <v>856.52231404958707</v>
      </c>
      <c r="H951" s="2"/>
      <c r="I951" s="2"/>
      <c r="J951" s="2"/>
      <c r="K951" s="2">
        <f>'ZBud Extract Monthly'!C950</f>
        <v>0</v>
      </c>
      <c r="L951" s="2">
        <f>'ZBud Extract Monthly'!K950</f>
        <v>7036.4</v>
      </c>
      <c r="M951" s="2">
        <f>'ZBud Extract Monthly'!L950</f>
        <v>62.9</v>
      </c>
      <c r="N951" s="2">
        <f>'ZBud Extract Monthly'!M950</f>
        <v>712.2</v>
      </c>
      <c r="O951" s="2">
        <f>'ZBud Extract Monthly'!V950</f>
        <v>1582.63</v>
      </c>
      <c r="P951" s="2">
        <f>'ZBud Extract Monthly'!D950</f>
        <v>6176</v>
      </c>
      <c r="Q951" s="2">
        <f>'ZBud Extract Monthly'!E950</f>
        <v>630.1</v>
      </c>
      <c r="R951" s="2">
        <f>'ZBud Extract Monthly'!F950</f>
        <v>671.3</v>
      </c>
      <c r="S951" s="2">
        <f>'ZBud Extract Monthly'!G950</f>
        <v>1842.9</v>
      </c>
      <c r="T951" s="2">
        <f>'NRL Extract'!D950</f>
        <v>5.1890000000000001</v>
      </c>
      <c r="U951" s="2">
        <f>'ZBud Extract Monthly'!H950</f>
        <v>1645.4</v>
      </c>
      <c r="V951" s="2">
        <f>'ZBud Extract Monthly'!U950</f>
        <v>354.35</v>
      </c>
      <c r="W951" s="2">
        <f>'ZBud Extract Monthly'!O950</f>
        <v>307.27</v>
      </c>
      <c r="X951" s="2">
        <f>'ZBud Extract Monthly'!N950</f>
        <v>181.39</v>
      </c>
      <c r="Y951" s="2">
        <f>'Strm Hydr Analysis'!F954</f>
        <v>47722.314049586777</v>
      </c>
      <c r="Z951" s="2"/>
      <c r="AA951" s="2"/>
      <c r="AB951" s="2"/>
      <c r="AC951" s="2"/>
      <c r="AD951" s="2"/>
      <c r="AE951" s="2"/>
      <c r="AF951" s="2"/>
    </row>
    <row r="952" spans="2:32" x14ac:dyDescent="0.3">
      <c r="B952">
        <f>B940+1</f>
        <v>2068</v>
      </c>
      <c r="C952">
        <f>C940</f>
        <v>8</v>
      </c>
      <c r="D952">
        <f>D940+1</f>
        <v>2068</v>
      </c>
      <c r="E952" s="2">
        <f>'Divs Extract'!D951+'ZBud Extract Monthly'!O951</f>
        <v>588.14234042553198</v>
      </c>
      <c r="F952" s="2">
        <f>'Strm Hydr Analysis'!D955</f>
        <v>40568.925619834728</v>
      </c>
      <c r="G952" s="2">
        <f>'Strm Hydr Analysis'!E955</f>
        <v>856.52231404958707</v>
      </c>
      <c r="H952" s="2"/>
      <c r="I952" s="2"/>
      <c r="J952" s="2"/>
      <c r="K952" s="2">
        <f>'ZBud Extract Monthly'!C951</f>
        <v>0</v>
      </c>
      <c r="L952" s="2">
        <f>'ZBud Extract Monthly'!K951</f>
        <v>5309.2000000000007</v>
      </c>
      <c r="M952" s="2">
        <f>'ZBud Extract Monthly'!L951</f>
        <v>78.2</v>
      </c>
      <c r="N952" s="2">
        <f>'ZBud Extract Monthly'!M951</f>
        <v>0</v>
      </c>
      <c r="O952" s="2">
        <f>'ZBud Extract Monthly'!V951</f>
        <v>1328.62</v>
      </c>
      <c r="P952" s="2">
        <f>'ZBud Extract Monthly'!D951</f>
        <v>5096.3</v>
      </c>
      <c r="Q952" s="2">
        <f>'ZBud Extract Monthly'!E951</f>
        <v>422.3</v>
      </c>
      <c r="R952" s="2">
        <f>'ZBud Extract Monthly'!F951</f>
        <v>523.79999999999995</v>
      </c>
      <c r="S952" s="2">
        <f>'ZBud Extract Monthly'!G951</f>
        <v>906.4</v>
      </c>
      <c r="T952" s="2">
        <f>'NRL Extract'!D951</f>
        <v>4.9120000000000008</v>
      </c>
      <c r="U952" s="2">
        <f>'ZBud Extract Monthly'!H951</f>
        <v>1365</v>
      </c>
      <c r="V952" s="2">
        <f>'ZBud Extract Monthly'!U951</f>
        <v>340.96</v>
      </c>
      <c r="W952" s="2">
        <f>'ZBud Extract Monthly'!O951</f>
        <v>307.27</v>
      </c>
      <c r="X952" s="2">
        <f>'ZBud Extract Monthly'!N951</f>
        <v>164.65</v>
      </c>
      <c r="Y952" s="2">
        <f>'Strm Hydr Analysis'!F955</f>
        <v>41742.069421487613</v>
      </c>
      <c r="Z952" s="2"/>
      <c r="AA952" s="2"/>
      <c r="AB952" s="2"/>
      <c r="AC952" s="2"/>
      <c r="AD952" s="2"/>
      <c r="AE952" s="2"/>
      <c r="AF952" s="2"/>
    </row>
    <row r="953" spans="2:32" x14ac:dyDescent="0.3">
      <c r="B953">
        <f>B941+1</f>
        <v>2068</v>
      </c>
      <c r="C953">
        <f>C941</f>
        <v>9</v>
      </c>
      <c r="D953">
        <f>D941+1</f>
        <v>2068</v>
      </c>
      <c r="E953" s="2">
        <f>'Divs Extract'!D952+'ZBud Extract Monthly'!O952</f>
        <v>577.72090476190488</v>
      </c>
      <c r="F953" s="2">
        <f>'Strm Hydr Analysis'!D956</f>
        <v>37849.725619834724</v>
      </c>
      <c r="G953" s="2">
        <f>'Strm Hydr Analysis'!E956</f>
        <v>828.89256198347141</v>
      </c>
      <c r="H953" s="2"/>
      <c r="I953" s="2"/>
      <c r="J953" s="2"/>
      <c r="K953" s="2">
        <f>'ZBud Extract Monthly'!C952</f>
        <v>438.6</v>
      </c>
      <c r="L953" s="2">
        <f>'ZBud Extract Monthly'!K952</f>
        <v>2879.5</v>
      </c>
      <c r="M953" s="2">
        <f>'ZBud Extract Monthly'!L952</f>
        <v>62.9</v>
      </c>
      <c r="N953" s="2">
        <f>'ZBud Extract Monthly'!M952</f>
        <v>1321.4</v>
      </c>
      <c r="O953" s="2">
        <f>'ZBud Extract Monthly'!V952</f>
        <v>1231.98</v>
      </c>
      <c r="P953" s="2">
        <f>'ZBud Extract Monthly'!D952</f>
        <v>2871.3</v>
      </c>
      <c r="Q953" s="2">
        <f>'ZBud Extract Monthly'!E952</f>
        <v>289.2</v>
      </c>
      <c r="R953" s="2">
        <f>'ZBud Extract Monthly'!F952</f>
        <v>299</v>
      </c>
      <c r="S953" s="2">
        <f>'ZBud Extract Monthly'!G952</f>
        <v>392.8</v>
      </c>
      <c r="T953" s="2">
        <f>'NRL Extract'!D952</f>
        <v>4.2219999999999986</v>
      </c>
      <c r="U953" s="2">
        <f>'ZBud Extract Monthly'!H952</f>
        <v>1105.9000000000003</v>
      </c>
      <c r="V953" s="2">
        <f>'ZBud Extract Monthly'!U952</f>
        <v>331.89</v>
      </c>
      <c r="W953" s="2">
        <f>'ZBud Extract Monthly'!O952</f>
        <v>297.36</v>
      </c>
      <c r="X953" s="2">
        <f>'ZBud Extract Monthly'!N952</f>
        <v>131.91</v>
      </c>
      <c r="Y953" s="2">
        <f>'Strm Hydr Analysis'!F956</f>
        <v>38933.83140495867</v>
      </c>
      <c r="Z953" s="2"/>
      <c r="AA953" s="2"/>
      <c r="AB953" s="2"/>
      <c r="AC953" s="2"/>
      <c r="AD953" s="2"/>
      <c r="AE953" s="2"/>
      <c r="AF953" s="2"/>
    </row>
  </sheetData>
  <mergeCells count="16">
    <mergeCell ref="E2:O2"/>
    <mergeCell ref="P2:AE2"/>
    <mergeCell ref="E3:J3"/>
    <mergeCell ref="K3:K5"/>
    <mergeCell ref="L3:N4"/>
    <mergeCell ref="O3:O5"/>
    <mergeCell ref="P3:T4"/>
    <mergeCell ref="U3:U5"/>
    <mergeCell ref="V3:X3"/>
    <mergeCell ref="Y3:AE3"/>
    <mergeCell ref="F4:G4"/>
    <mergeCell ref="W4:W5"/>
    <mergeCell ref="X4:X5"/>
    <mergeCell ref="Z4:AA4"/>
    <mergeCell ref="AB4:AC4"/>
    <mergeCell ref="AD4:AE4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7C2CC-61AA-4803-9218-0197213F851D}">
  <sheetPr>
    <tabColor theme="7" tint="0.79998168889431442"/>
  </sheetPr>
  <dimension ref="B2:AJ89"/>
  <sheetViews>
    <sheetView topLeftCell="B2" workbookViewId="0">
      <pane xSplit="1" ySplit="4" topLeftCell="O67" activePane="bottomRight" state="frozen"/>
      <selection activeCell="B2" sqref="B2"/>
      <selection pane="topRight" activeCell="C2" sqref="C2"/>
      <selection pane="bottomLeft" activeCell="B6" sqref="B6"/>
      <selection pane="bottomRight" activeCell="AJ6" sqref="AJ6"/>
    </sheetView>
  </sheetViews>
  <sheetFormatPr defaultRowHeight="14.4" x14ac:dyDescent="0.3"/>
  <cols>
    <col min="2" max="2" width="4.77734375" bestFit="1" customWidth="1"/>
    <col min="3" max="3" width="9.33203125" bestFit="1" customWidth="1"/>
    <col min="4" max="4" width="10.109375" bestFit="1" customWidth="1"/>
    <col min="5" max="5" width="11.5546875" bestFit="1" customWidth="1"/>
    <col min="6" max="6" width="10.21875" bestFit="1" customWidth="1"/>
    <col min="7" max="7" width="10.109375" bestFit="1" customWidth="1"/>
    <col min="8" max="12" width="14" bestFit="1" customWidth="1"/>
    <col min="13" max="13" width="9.109375" bestFit="1" customWidth="1"/>
    <col min="16" max="16" width="7.21875" bestFit="1" customWidth="1"/>
    <col min="18" max="18" width="10.21875" customWidth="1"/>
    <col min="19" max="19" width="8.21875" bestFit="1" customWidth="1"/>
    <col min="20" max="20" width="9.5546875" customWidth="1"/>
    <col min="21" max="22" width="8.21875" customWidth="1"/>
    <col min="23" max="23" width="11.77734375" bestFit="1" customWidth="1"/>
    <col min="28" max="28" width="7.44140625" bestFit="1" customWidth="1"/>
    <col min="29" max="29" width="6.21875" bestFit="1" customWidth="1"/>
    <col min="30" max="30" width="9" bestFit="1" customWidth="1"/>
    <col min="31" max="31" width="7.21875" bestFit="1" customWidth="1"/>
    <col min="32" max="32" width="5.5546875" bestFit="1" customWidth="1"/>
    <col min="33" max="33" width="11.77734375" bestFit="1" customWidth="1"/>
    <col min="34" max="34" width="6.21875" bestFit="1" customWidth="1"/>
    <col min="35" max="35" width="8.44140625" bestFit="1" customWidth="1"/>
    <col min="36" max="36" width="15.6640625" bestFit="1" customWidth="1"/>
    <col min="37" max="37" width="7.88671875" bestFit="1" customWidth="1"/>
    <col min="38" max="38" width="8.21875" bestFit="1" customWidth="1"/>
    <col min="39" max="39" width="12.88671875" customWidth="1"/>
    <col min="40" max="40" width="10.21875" bestFit="1" customWidth="1"/>
    <col min="41" max="41" width="14" bestFit="1" customWidth="1"/>
    <col min="42" max="42" width="15.109375" customWidth="1"/>
    <col min="43" max="43" width="10.88671875" bestFit="1" customWidth="1"/>
    <col min="44" max="44" width="14" bestFit="1" customWidth="1"/>
    <col min="45" max="45" width="9.33203125" bestFit="1" customWidth="1"/>
    <col min="46" max="46" width="8.77734375" bestFit="1" customWidth="1"/>
    <col min="47" max="47" width="7.21875" bestFit="1" customWidth="1"/>
    <col min="48" max="48" width="7.6640625" bestFit="1" customWidth="1"/>
    <col min="49" max="56" width="7.6640625" customWidth="1"/>
    <col min="57" max="57" width="11.6640625" customWidth="1"/>
    <col min="60" max="60" width="9.6640625" bestFit="1" customWidth="1"/>
    <col min="67" max="67" width="9.44140625" bestFit="1" customWidth="1"/>
  </cols>
  <sheetData>
    <row r="2" spans="2:36" ht="14.55" customHeight="1" x14ac:dyDescent="0.3">
      <c r="B2" s="3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90" t="s">
        <v>34</v>
      </c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</row>
    <row r="3" spans="2:36" ht="14.55" customHeight="1" x14ac:dyDescent="0.3">
      <c r="B3" s="3"/>
      <c r="C3" s="175"/>
      <c r="D3" s="175"/>
      <c r="E3" s="175"/>
      <c r="F3" s="175"/>
      <c r="G3" s="175"/>
      <c r="H3" s="175"/>
      <c r="I3" s="175"/>
      <c r="J3" s="175"/>
      <c r="K3" s="178" t="s">
        <v>28</v>
      </c>
      <c r="L3" s="178" t="s">
        <v>109</v>
      </c>
      <c r="M3" s="178"/>
      <c r="N3" s="178"/>
      <c r="O3" s="179" t="s">
        <v>91</v>
      </c>
      <c r="P3" s="182" t="s">
        <v>61</v>
      </c>
      <c r="Q3" s="182"/>
      <c r="R3" s="182"/>
      <c r="S3" s="182"/>
      <c r="T3" s="182"/>
      <c r="U3" s="182" t="s">
        <v>36</v>
      </c>
      <c r="V3" s="187" t="s">
        <v>67</v>
      </c>
      <c r="W3" s="188"/>
      <c r="X3" s="189"/>
      <c r="Y3" s="176" t="s">
        <v>35</v>
      </c>
      <c r="Z3" s="177"/>
      <c r="AA3" s="177"/>
      <c r="AB3" s="177"/>
      <c r="AC3" s="177"/>
      <c r="AD3" s="177"/>
      <c r="AE3" s="177"/>
      <c r="AF3" s="177"/>
      <c r="AG3" s="177"/>
      <c r="AH3" s="177"/>
      <c r="AI3" s="186"/>
    </row>
    <row r="4" spans="2:36" ht="28.95" customHeight="1" x14ac:dyDescent="0.3">
      <c r="B4" s="3"/>
      <c r="C4" s="119" t="s">
        <v>30</v>
      </c>
      <c r="D4" s="178" t="s">
        <v>29</v>
      </c>
      <c r="E4" s="178"/>
      <c r="F4" s="178" t="s">
        <v>105</v>
      </c>
      <c r="G4" s="178"/>
      <c r="H4" s="119" t="s">
        <v>121</v>
      </c>
      <c r="I4" s="119" t="s">
        <v>122</v>
      </c>
      <c r="J4" s="178" t="s">
        <v>125</v>
      </c>
      <c r="K4" s="178"/>
      <c r="L4" s="178"/>
      <c r="M4" s="178"/>
      <c r="N4" s="178"/>
      <c r="O4" s="180"/>
      <c r="P4" s="182"/>
      <c r="Q4" s="182"/>
      <c r="R4" s="182"/>
      <c r="S4" s="182"/>
      <c r="T4" s="182"/>
      <c r="U4" s="182"/>
      <c r="V4" s="183" t="s">
        <v>29</v>
      </c>
      <c r="W4" s="183" t="s">
        <v>1636</v>
      </c>
      <c r="X4" s="182" t="s">
        <v>66</v>
      </c>
      <c r="Y4" s="187" t="s">
        <v>29</v>
      </c>
      <c r="Z4" s="189"/>
      <c r="AA4" s="187" t="s">
        <v>106</v>
      </c>
      <c r="AB4" s="188"/>
      <c r="AC4" s="189"/>
      <c r="AD4" s="187" t="s">
        <v>126</v>
      </c>
      <c r="AE4" s="188"/>
      <c r="AF4" s="189"/>
      <c r="AG4" s="187" t="s">
        <v>127</v>
      </c>
      <c r="AH4" s="188"/>
      <c r="AI4" s="189"/>
    </row>
    <row r="5" spans="2:36" ht="72" x14ac:dyDescent="0.3">
      <c r="B5" s="32" t="s">
        <v>17</v>
      </c>
      <c r="C5" s="119" t="str">
        <f>'[1]Monthly Surface Budget'!E5</f>
        <v>Outside</v>
      </c>
      <c r="D5" s="119" t="str">
        <f>'[1]Monthly Surface Budget'!F5</f>
        <v>Feather River into Wyandotte Creek</v>
      </c>
      <c r="E5" s="119" t="str">
        <f>'[1]Monthly Surface Budget'!G5</f>
        <v>North Honcut Creek into Wyandotte Creek</v>
      </c>
      <c r="F5" s="119" t="str">
        <f>'[1]Monthly Surface Budget'!H5</f>
        <v>From Foothills</v>
      </c>
      <c r="G5" s="119" t="s">
        <v>53</v>
      </c>
      <c r="H5" s="119" t="str">
        <f>'[1]Monthly Surface Budget'!I5</f>
        <v>From Foothills</v>
      </c>
      <c r="I5" s="119" t="str">
        <f>'[1]Monthly Surface Budget'!J5</f>
        <v>From Foothills</v>
      </c>
      <c r="J5" s="178"/>
      <c r="K5" s="178"/>
      <c r="L5" s="119" t="s">
        <v>62</v>
      </c>
      <c r="M5" s="119" t="s">
        <v>63</v>
      </c>
      <c r="N5" s="119" t="s">
        <v>64</v>
      </c>
      <c r="O5" s="181"/>
      <c r="P5" s="120" t="s">
        <v>62</v>
      </c>
      <c r="Q5" s="120" t="s">
        <v>63</v>
      </c>
      <c r="R5" s="120" t="s">
        <v>64</v>
      </c>
      <c r="S5" s="120" t="s">
        <v>65</v>
      </c>
      <c r="T5" s="120" t="s">
        <v>40</v>
      </c>
      <c r="U5" s="182"/>
      <c r="V5" s="185"/>
      <c r="W5" s="185"/>
      <c r="X5" s="182"/>
      <c r="Y5" s="120" t="str">
        <f>'[1]Monthly Surface Budget'!Y5</f>
        <v>Feather River out of Wyandotte Creek</v>
      </c>
      <c r="Z5" s="120" t="s">
        <v>53</v>
      </c>
      <c r="AA5" s="120" t="str">
        <f>'[1]Monthly Surface Budget'!Z5</f>
        <v>To Butte</v>
      </c>
      <c r="AB5" s="120" t="str">
        <f>'[1]Monthly Surface Budget'!AA5</f>
        <v>To Outside</v>
      </c>
      <c r="AC5" s="120" t="s">
        <v>53</v>
      </c>
      <c r="AD5" s="120" t="str">
        <f>'[1]Monthly Surface Budget'!AB5</f>
        <v>To Butte</v>
      </c>
      <c r="AE5" s="120" t="str">
        <f>'[1]Monthly Surface Budget'!AC5</f>
        <v>To Outside</v>
      </c>
      <c r="AF5" s="120" t="s">
        <v>53</v>
      </c>
      <c r="AG5" s="120" t="str">
        <f>'[1]Monthly Surface Budget'!AD5</f>
        <v>To Butte</v>
      </c>
      <c r="AH5" s="120" t="str">
        <f>'[1]Monthly Surface Budget'!AE5</f>
        <v>To Outside</v>
      </c>
      <c r="AI5" s="120" t="s">
        <v>53</v>
      </c>
      <c r="AJ5" t="s">
        <v>876</v>
      </c>
    </row>
    <row r="6" spans="2:36" x14ac:dyDescent="0.3">
      <c r="B6">
        <v>1990</v>
      </c>
      <c r="C6" s="2">
        <f>SUMIF('Monthly Surface Budget'!$D$6:$D$10000,'Detailed WY Budget'!$B6,'Monthly Surface Budget'!E$6:E$10000)</f>
        <v>6634.167282120241</v>
      </c>
      <c r="D6" s="2">
        <f>SUMIF('Monthly Surface Budget'!$D$6:$D$10000,'Detailed WY Budget'!$B6,'Monthly Surface Budget'!F$6:F$10000)</f>
        <v>457637.69256198348</v>
      </c>
      <c r="E6" s="2">
        <f>SUMIF('Monthly Surface Budget'!$D$6:$D$10000,'Detailed WY Budget'!$B6,'Monthly Surface Budget'!G$6:G$10000)</f>
        <v>34850.479338842983</v>
      </c>
      <c r="F6" s="2">
        <f>'Drainshed Analysis WY'!B7</f>
        <v>219.49999999999997</v>
      </c>
      <c r="G6" s="2">
        <f>F6</f>
        <v>219.49999999999997</v>
      </c>
      <c r="H6" s="2">
        <f>'Drainshed Analysis WY'!G7</f>
        <v>83.39442832269296</v>
      </c>
      <c r="I6" s="2">
        <f>'Drainshed Analysis WY'!L7</f>
        <v>6.8055716773070207</v>
      </c>
      <c r="J6" s="2">
        <f>SUM(H6:I6)</f>
        <v>90.199999999999974</v>
      </c>
      <c r="K6" s="2">
        <f>SUMIF('Monthly Surface Budget'!$D$6:$D$10000,'Detailed WY Budget'!$B6,'Monthly Surface Budget'!K$6:K$10000)</f>
        <v>96093.5</v>
      </c>
      <c r="L6" s="2">
        <f>SUMIF('Monthly Surface Budget'!$D$6:$D$10000,'Detailed WY Budget'!$B6,'Monthly Surface Budget'!L$6:L$10000)</f>
        <v>33340.400000000001</v>
      </c>
      <c r="M6" s="2">
        <f>SUMIF('Monthly Surface Budget'!$D$6:$D$10000,'Detailed WY Budget'!$B6,'Monthly Surface Budget'!M$6:M$10000)</f>
        <v>508.8</v>
      </c>
      <c r="N6" s="2">
        <f>SUMIF('Monthly Surface Budget'!$D$6:$D$10000,'Detailed WY Budget'!$B6,'Monthly Surface Budget'!N$6:N$10000)</f>
        <v>2384.1999999999998</v>
      </c>
      <c r="O6" s="2">
        <f>SUMIF('Monthly Surface Budget'!$D$6:$D$10000,'Detailed WY Budget'!$B6,'Monthly Surface Budget'!O$6:O$10000)</f>
        <v>40303.350000000006</v>
      </c>
      <c r="P6" s="2">
        <f>SUMIF('Monthly Surface Budget'!$D$6:$D$10000,'Detailed WY Budget'!$B6,'Monthly Surface Budget'!P$6:P$10000)</f>
        <v>44082.6</v>
      </c>
      <c r="Q6" s="2">
        <f>SUMIF('Monthly Surface Budget'!$D$6:$D$10000,'Detailed WY Budget'!$B6,'Monthly Surface Budget'!Q$6:Q$10000)</f>
        <v>6238.1000000000013</v>
      </c>
      <c r="R6" s="2">
        <f>SUMIF('Monthly Surface Budget'!$D$6:$D$10000,'Detailed WY Budget'!$B6,'Monthly Surface Budget'!R$6:R$10000)</f>
        <v>2359.6999999999998</v>
      </c>
      <c r="S6" s="2">
        <f>SUMIF('Monthly Surface Budget'!$D$6:$D$10000,'Detailed WY Budget'!$B6,'Monthly Surface Budget'!S$6:S$10000)</f>
        <v>37029.799999999996</v>
      </c>
      <c r="T6" s="2">
        <f>SUMIF('Monthly Surface Budget'!$D$6:$D$10000,'Detailed WY Budget'!$B6,'Monthly Surface Budget'!T$6:T$10000)</f>
        <v>129.155</v>
      </c>
      <c r="U6" s="2">
        <f>SUMIF('Monthly Surface Budget'!$D$6:$D$10000,'Detailed WY Budget'!$B6,'Monthly Surface Budget'!U$6:U$10000)</f>
        <v>46581.8</v>
      </c>
      <c r="V6" s="2">
        <f>SUMIF('Monthly Surface Budget'!$D$6:$D$10000,'Detailed WY Budget'!$B6,'Monthly Surface Budget'!V$6:V$10000)</f>
        <v>1683.53</v>
      </c>
      <c r="W6" s="2">
        <f>SUMIF('Monthly Surface Budget'!$D$6:$D$10000,'Detailed WY Budget'!$B6,'Monthly Surface Budget'!W$6:W$10000)</f>
        <v>3617.86</v>
      </c>
      <c r="X6" s="2">
        <f>SUMIF('Monthly Surface Budget'!$D$6:$D$10000,'Detailed WY Budget'!$B6,'Monthly Surface Budget'!X$6:X$10000)</f>
        <v>2968.3599999999997</v>
      </c>
      <c r="Y6" s="2">
        <f>SUMIF('Monthly Surface Budget'!$D$6:$D$10000,'Detailed WY Budget'!$B6,'Monthly Surface Budget'!Y$6:Y$10000)</f>
        <v>480507.6892561983</v>
      </c>
      <c r="Z6" s="2">
        <f>Y6</f>
        <v>480507.6892561983</v>
      </c>
      <c r="AA6" s="2">
        <f>'Drainshed Analysis WY'!E7</f>
        <v>629.9</v>
      </c>
      <c r="AB6" s="2">
        <f>'Drainshed Analysis WY'!F7</f>
        <v>8567.3000000000011</v>
      </c>
      <c r="AC6" s="2">
        <f>SUM(AA6:AB6)</f>
        <v>9197.2000000000007</v>
      </c>
      <c r="AD6" s="2">
        <f>'Drainshed Analysis WY'!J7</f>
        <v>244.46935528320051</v>
      </c>
      <c r="AE6" s="2">
        <f>'Drainshed Analysis WY'!K7</f>
        <v>1929.4500913761146</v>
      </c>
      <c r="AF6" s="2">
        <f>SUM(AD6:AE6)</f>
        <v>2173.9194466593153</v>
      </c>
      <c r="AG6" s="2">
        <f>'Drainshed Analysis WY'!O7</f>
        <v>35.630644716799473</v>
      </c>
      <c r="AH6" s="2">
        <f>'Drainshed Analysis WY'!P7</f>
        <v>2376.1499086238855</v>
      </c>
      <c r="AI6" s="2">
        <f>SUM(AG6:AH6)</f>
        <v>2411.7805533406849</v>
      </c>
    </row>
    <row r="7" spans="2:36" x14ac:dyDescent="0.3">
      <c r="B7">
        <v>1991</v>
      </c>
      <c r="C7" s="2">
        <f>SUMIF('Monthly Surface Budget'!$D$6:$D$10000,'Detailed WY Budget'!$B7,'Monthly Surface Budget'!E$6:E$10000)</f>
        <v>6932.4301327788098</v>
      </c>
      <c r="D7" s="2">
        <f>SUMIF('Monthly Surface Budget'!$D$6:$D$10000,'Detailed WY Budget'!$B7,'Monthly Surface Budget'!F$6:F$10000)</f>
        <v>450799.37851239671</v>
      </c>
      <c r="E7" s="2">
        <f>SUMIF('Monthly Surface Budget'!$D$6:$D$10000,'Detailed WY Budget'!$B7,'Monthly Surface Budget'!G$6:G$10000)</f>
        <v>34581.163636363635</v>
      </c>
      <c r="F7" s="2">
        <f>'Drainshed Analysis WY'!B8</f>
        <v>295.89999999999998</v>
      </c>
      <c r="G7" s="2">
        <f t="shared" ref="G7:G70" si="0">F7</f>
        <v>295.89999999999998</v>
      </c>
      <c r="H7" s="2">
        <f>'Drainshed Analysis WY'!G8</f>
        <v>91.893103448275866</v>
      </c>
      <c r="I7" s="2">
        <f>'Drainshed Analysis WY'!L8</f>
        <v>6.8068965517241384</v>
      </c>
      <c r="J7" s="2">
        <f t="shared" ref="J7:J70" si="1">SUM(H7:I7)</f>
        <v>98.7</v>
      </c>
      <c r="K7" s="2">
        <f>SUMIF('Monthly Surface Budget'!$D$6:$D$10000,'Detailed WY Budget'!$B7,'Monthly Surface Budget'!K$6:K$10000)</f>
        <v>114095.00000000001</v>
      </c>
      <c r="L7" s="2">
        <f>SUMIF('Monthly Surface Budget'!$D$6:$D$10000,'Detailed WY Budget'!$B7,'Monthly Surface Budget'!L$6:L$10000)</f>
        <v>34875.5</v>
      </c>
      <c r="M7" s="2">
        <f>SUMIF('Monthly Surface Budget'!$D$6:$D$10000,'Detailed WY Budget'!$B7,'Monthly Surface Budget'!M$6:M$10000)</f>
        <v>498.29999999999995</v>
      </c>
      <c r="N7" s="2">
        <f>SUMIF('Monthly Surface Budget'!$D$6:$D$10000,'Detailed WY Budget'!$B7,'Monthly Surface Budget'!N$6:N$10000)</f>
        <v>2636.9</v>
      </c>
      <c r="O7" s="2">
        <f>SUMIF('Monthly Surface Budget'!$D$6:$D$10000,'Detailed WY Budget'!$B7,'Monthly Surface Budget'!O$6:O$10000)</f>
        <v>36984.74</v>
      </c>
      <c r="P7" s="2">
        <f>SUMIF('Monthly Surface Budget'!$D$6:$D$10000,'Detailed WY Budget'!$B7,'Monthly Surface Budget'!P$6:P$10000)</f>
        <v>42914.9</v>
      </c>
      <c r="Q7" s="2">
        <f>SUMIF('Monthly Surface Budget'!$D$6:$D$10000,'Detailed WY Budget'!$B7,'Monthly Surface Budget'!Q$6:Q$10000)</f>
        <v>6274.0000000000009</v>
      </c>
      <c r="R7" s="2">
        <f>SUMIF('Monthly Surface Budget'!$D$6:$D$10000,'Detailed WY Budget'!$B7,'Monthly Surface Budget'!R$6:R$10000)</f>
        <v>2404.2999999999997</v>
      </c>
      <c r="S7" s="2">
        <f>SUMIF('Monthly Surface Budget'!$D$6:$D$10000,'Detailed WY Budget'!$B7,'Monthly Surface Budget'!S$6:S$10000)</f>
        <v>32202.199999999997</v>
      </c>
      <c r="T7" s="2">
        <f>SUMIF('Monthly Surface Budget'!$D$6:$D$10000,'Detailed WY Budget'!$B7,'Monthly Surface Budget'!T$6:T$10000)</f>
        <v>134.268</v>
      </c>
      <c r="U7" s="2">
        <f>SUMIF('Monthly Surface Budget'!$D$6:$D$10000,'Detailed WY Budget'!$B7,'Monthly Surface Budget'!U$6:U$10000)</f>
        <v>58777.3</v>
      </c>
      <c r="V7" s="2">
        <f>SUMIF('Monthly Surface Budget'!$D$6:$D$10000,'Detailed WY Budget'!$B7,'Monthly Surface Budget'!V$6:V$10000)</f>
        <v>1689.36</v>
      </c>
      <c r="W7" s="2">
        <f>SUMIF('Monthly Surface Budget'!$D$6:$D$10000,'Detailed WY Budget'!$B7,'Monthly Surface Budget'!W$6:W$10000)</f>
        <v>3617.86</v>
      </c>
      <c r="X7" s="2">
        <f>SUMIF('Monthly Surface Budget'!$D$6:$D$10000,'Detailed WY Budget'!$B7,'Monthly Surface Budget'!X$6:X$10000)</f>
        <v>3030.1199999999994</v>
      </c>
      <c r="Y7" s="2">
        <f>SUMIF('Monthly Surface Budget'!$D$6:$D$10000,'Detailed WY Budget'!$B7,'Monthly Surface Budget'!Y$6:Y$10000)</f>
        <v>474390.32727272721</v>
      </c>
      <c r="Z7" s="2">
        <f t="shared" ref="Z7:Z70" si="2">Y7</f>
        <v>474390.32727272721</v>
      </c>
      <c r="AA7" s="2">
        <f>'Drainshed Analysis WY'!E8</f>
        <v>926.4</v>
      </c>
      <c r="AB7" s="2">
        <f>'Drainshed Analysis WY'!F8</f>
        <v>13383.1</v>
      </c>
      <c r="AC7" s="2">
        <f t="shared" ref="AC7:AC70" si="3">SUM(AA7:AB7)</f>
        <v>14309.5</v>
      </c>
      <c r="AD7" s="2">
        <f>'Drainshed Analysis WY'!J8</f>
        <v>261.68186026755609</v>
      </c>
      <c r="AE7" s="2">
        <f>'Drainshed Analysis WY'!K8</f>
        <v>1775.8750176114067</v>
      </c>
      <c r="AF7" s="2">
        <f t="shared" ref="AF7:AF70" si="4">SUM(AD7:AE7)</f>
        <v>2037.556877878963</v>
      </c>
      <c r="AG7" s="2">
        <f>'Drainshed Analysis WY'!O8</f>
        <v>35.01813973244392</v>
      </c>
      <c r="AH7" s="2">
        <f>'Drainshed Analysis WY'!P8</f>
        <v>2085.3249823885935</v>
      </c>
      <c r="AI7" s="2">
        <f t="shared" ref="AI7:AI70" si="5">SUM(AG7:AH7)</f>
        <v>2120.3431221210376</v>
      </c>
    </row>
    <row r="8" spans="2:36" x14ac:dyDescent="0.3">
      <c r="B8">
        <v>1992</v>
      </c>
      <c r="C8" s="2">
        <f>SUMIF('Monthly Surface Budget'!$D$6:$D$10000,'Detailed WY Budget'!$B8,'Monthly Surface Budget'!E$6:E$10000)</f>
        <v>6625.5469256654596</v>
      </c>
      <c r="D8" s="2">
        <f>SUMIF('Monthly Surface Budget'!$D$6:$D$10000,'Detailed WY Budget'!$B8,'Monthly Surface Budget'!F$6:F$10000)</f>
        <v>460393.80495867773</v>
      </c>
      <c r="E8" s="2">
        <f>SUMIF('Monthly Surface Budget'!$D$6:$D$10000,'Detailed WY Budget'!$B8,'Monthly Surface Budget'!G$6:G$10000)</f>
        <v>32982.743801652898</v>
      </c>
      <c r="F8" s="2">
        <f>'Drainshed Analysis WY'!B9</f>
        <v>276.3</v>
      </c>
      <c r="G8" s="2">
        <f t="shared" si="0"/>
        <v>276.3</v>
      </c>
      <c r="H8" s="2">
        <f>'Drainshed Analysis WY'!G9</f>
        <v>89.65311587147032</v>
      </c>
      <c r="I8" s="2">
        <f>'Drainshed Analysis WY'!L9</f>
        <v>17.846884128529702</v>
      </c>
      <c r="J8" s="2">
        <f t="shared" si="1"/>
        <v>107.50000000000003</v>
      </c>
      <c r="K8" s="2">
        <f>SUMIF('Monthly Surface Budget'!$D$6:$D$10000,'Detailed WY Budget'!$B8,'Monthly Surface Budget'!K$6:K$10000)</f>
        <v>119533.3</v>
      </c>
      <c r="L8" s="2">
        <f>SUMIF('Monthly Surface Budget'!$D$6:$D$10000,'Detailed WY Budget'!$B8,'Monthly Surface Budget'!L$6:L$10000)</f>
        <v>37397</v>
      </c>
      <c r="M8" s="2">
        <f>SUMIF('Monthly Surface Budget'!$D$6:$D$10000,'Detailed WY Budget'!$B8,'Monthly Surface Budget'!M$6:M$10000)</f>
        <v>913.8</v>
      </c>
      <c r="N8" s="2">
        <f>SUMIF('Monthly Surface Budget'!$D$6:$D$10000,'Detailed WY Budget'!$B8,'Monthly Surface Budget'!N$6:N$10000)</f>
        <v>2664.9</v>
      </c>
      <c r="O8" s="2">
        <f>SUMIF('Monthly Surface Budget'!$D$6:$D$10000,'Detailed WY Budget'!$B8,'Monthly Surface Budget'!O$6:O$10000)</f>
        <v>32342.960000000006</v>
      </c>
      <c r="P8" s="2">
        <f>SUMIF('Monthly Surface Budget'!$D$6:$D$10000,'Detailed WY Budget'!$B8,'Monthly Surface Budget'!P$6:P$10000)</f>
        <v>46174.9</v>
      </c>
      <c r="Q8" s="2">
        <f>SUMIF('Monthly Surface Budget'!$D$6:$D$10000,'Detailed WY Budget'!$B8,'Monthly Surface Budget'!Q$6:Q$10000)</f>
        <v>6881.4000000000005</v>
      </c>
      <c r="R8" s="2">
        <f>SUMIF('Monthly Surface Budget'!$D$6:$D$10000,'Detailed WY Budget'!$B8,'Monthly Surface Budget'!R$6:R$10000)</f>
        <v>2673.4999999999995</v>
      </c>
      <c r="S8" s="2">
        <f>SUMIF('Monthly Surface Budget'!$D$6:$D$10000,'Detailed WY Budget'!$B8,'Monthly Surface Budget'!S$6:S$10000)</f>
        <v>33278.400000000001</v>
      </c>
      <c r="T8" s="2">
        <f>SUMIF('Monthly Surface Budget'!$D$6:$D$10000,'Detailed WY Budget'!$B8,'Monthly Surface Budget'!T$6:T$10000)</f>
        <v>128.42600000000004</v>
      </c>
      <c r="U8" s="2">
        <f>SUMIF('Monthly Surface Budget'!$D$6:$D$10000,'Detailed WY Budget'!$B8,'Monthly Surface Budget'!U$6:U$10000)</f>
        <v>63229.799999999996</v>
      </c>
      <c r="V8" s="2">
        <f>SUMIF('Monthly Surface Budget'!$D$6:$D$10000,'Detailed WY Budget'!$B8,'Monthly Surface Budget'!V$6:V$10000)</f>
        <v>1957.47</v>
      </c>
      <c r="W8" s="2">
        <f>SUMIF('Monthly Surface Budget'!$D$6:$D$10000,'Detailed WY Budget'!$B8,'Monthly Surface Budget'!W$6:W$10000)</f>
        <v>3627.78</v>
      </c>
      <c r="X8" s="2">
        <f>SUMIF('Monthly Surface Budget'!$D$6:$D$10000,'Detailed WY Budget'!$B8,'Monthly Surface Budget'!X$6:X$10000)</f>
        <v>3062.5499999999997</v>
      </c>
      <c r="Y8" s="2">
        <f>SUMIF('Monthly Surface Budget'!$D$6:$D$10000,'Detailed WY Budget'!$B8,'Monthly Surface Budget'!Y$6:Y$10000)</f>
        <v>483012.41652892559</v>
      </c>
      <c r="Z8" s="2">
        <f t="shared" si="2"/>
        <v>483012.41652892559</v>
      </c>
      <c r="AA8" s="2">
        <f>'Drainshed Analysis WY'!E9</f>
        <v>837.5</v>
      </c>
      <c r="AB8" s="2">
        <f>'Drainshed Analysis WY'!F9</f>
        <v>11844.000000000002</v>
      </c>
      <c r="AC8" s="2">
        <f t="shared" si="3"/>
        <v>12681.500000000002</v>
      </c>
      <c r="AD8" s="2">
        <f>'Drainshed Analysis WY'!J9</f>
        <v>257.03639409541341</v>
      </c>
      <c r="AE8" s="2">
        <f>'Drainshed Analysis WY'!K9</f>
        <v>1757.7595216920186</v>
      </c>
      <c r="AF8" s="2">
        <f t="shared" si="4"/>
        <v>2014.795915787432</v>
      </c>
      <c r="AG8" s="2">
        <f>'Drainshed Analysis WY'!O9</f>
        <v>23.463605904586558</v>
      </c>
      <c r="AH8" s="2">
        <f>'Drainshed Analysis WY'!P9</f>
        <v>2309.640478307982</v>
      </c>
      <c r="AI8" s="2">
        <f t="shared" si="5"/>
        <v>2333.1040842125685</v>
      </c>
    </row>
    <row r="9" spans="2:36" x14ac:dyDescent="0.3">
      <c r="B9">
        <v>1993</v>
      </c>
      <c r="C9" s="2">
        <f>SUMIF('Monthly Surface Budget'!$D$6:$D$10000,'Detailed WY Budget'!$B9,'Monthly Surface Budget'!E$6:E$10000)</f>
        <v>6536.2342029542724</v>
      </c>
      <c r="D9" s="2">
        <f>SUMIF('Monthly Surface Budget'!$D$6:$D$10000,'Detailed WY Budget'!$B9,'Monthly Surface Budget'!F$6:F$10000)</f>
        <v>685926.90247933893</v>
      </c>
      <c r="E9" s="2">
        <f>SUMIF('Monthly Surface Budget'!$D$6:$D$10000,'Detailed WY Budget'!$B9,'Monthly Surface Budget'!G$6:G$10000)</f>
        <v>58845.897520661165</v>
      </c>
      <c r="F9" s="2">
        <f>'Drainshed Analysis WY'!B10</f>
        <v>591.80000000000007</v>
      </c>
      <c r="G9" s="2">
        <f t="shared" si="0"/>
        <v>591.80000000000007</v>
      </c>
      <c r="H9" s="2">
        <f>'Drainshed Analysis WY'!G10</f>
        <v>85.227746835443028</v>
      </c>
      <c r="I9" s="2">
        <f>'Drainshed Analysis WY'!L10</f>
        <v>21.17225316455696</v>
      </c>
      <c r="J9" s="2">
        <f t="shared" si="1"/>
        <v>106.39999999999999</v>
      </c>
      <c r="K9" s="2">
        <f>SUMIF('Monthly Surface Budget'!$D$6:$D$10000,'Detailed WY Budget'!$B9,'Monthly Surface Budget'!K$6:K$10000)</f>
        <v>196402.6</v>
      </c>
      <c r="L9" s="2">
        <f>SUMIF('Monthly Surface Budget'!$D$6:$D$10000,'Detailed WY Budget'!$B9,'Monthly Surface Budget'!L$6:L$10000)</f>
        <v>28786.2</v>
      </c>
      <c r="M9" s="2">
        <f>SUMIF('Monthly Surface Budget'!$D$6:$D$10000,'Detailed WY Budget'!$B9,'Monthly Surface Budget'!M$6:M$10000)</f>
        <v>1069.7</v>
      </c>
      <c r="N9" s="2">
        <f>SUMIF('Monthly Surface Budget'!$D$6:$D$10000,'Detailed WY Budget'!$B9,'Monthly Surface Budget'!N$6:N$10000)</f>
        <v>2554.5000000000005</v>
      </c>
      <c r="O9" s="2">
        <f>SUMIF('Monthly Surface Budget'!$D$6:$D$10000,'Detailed WY Budget'!$B9,'Monthly Surface Budget'!O$6:O$10000)</f>
        <v>45020.46</v>
      </c>
      <c r="P9" s="2">
        <f>SUMIF('Monthly Surface Budget'!$D$6:$D$10000,'Detailed WY Budget'!$B9,'Monthly Surface Budget'!P$6:P$10000)</f>
        <v>44067.6</v>
      </c>
      <c r="Q9" s="2">
        <f>SUMIF('Monthly Surface Budget'!$D$6:$D$10000,'Detailed WY Budget'!$B9,'Monthly Surface Budget'!Q$6:Q$10000)</f>
        <v>7504.7000000000007</v>
      </c>
      <c r="R9" s="2">
        <f>SUMIF('Monthly Surface Budget'!$D$6:$D$10000,'Detailed WY Budget'!$B9,'Monthly Surface Budget'!R$6:R$10000)</f>
        <v>2623</v>
      </c>
      <c r="S9" s="2">
        <f>SUMIF('Monthly Surface Budget'!$D$6:$D$10000,'Detailed WY Budget'!$B9,'Monthly Surface Budget'!S$6:S$10000)</f>
        <v>40098.199999999997</v>
      </c>
      <c r="T9" s="2">
        <f>SUMIF('Monthly Surface Budget'!$D$6:$D$10000,'Detailed WY Budget'!$B9,'Monthly Surface Budget'!T$6:T$10000)</f>
        <v>124.87199999999999</v>
      </c>
      <c r="U9" s="2">
        <f>SUMIF('Monthly Surface Budget'!$D$6:$D$10000,'Detailed WY Budget'!$B9,'Monthly Surface Budget'!U$6:U$10000)</f>
        <v>102467.3</v>
      </c>
      <c r="V9" s="2">
        <f>SUMIF('Monthly Surface Budget'!$D$6:$D$10000,'Detailed WY Budget'!$B9,'Monthly Surface Budget'!V$6:V$10000)</f>
        <v>4091.2000000000003</v>
      </c>
      <c r="W9" s="2">
        <f>SUMIF('Monthly Surface Budget'!$D$6:$D$10000,'Detailed WY Budget'!$B9,'Monthly Surface Budget'!W$6:W$10000)</f>
        <v>3617.86</v>
      </c>
      <c r="X9" s="2">
        <f>SUMIF('Monthly Surface Budget'!$D$6:$D$10000,'Detailed WY Budget'!$B9,'Monthly Surface Budget'!X$6:X$10000)</f>
        <v>2959.9699999999993</v>
      </c>
      <c r="Y9" s="2">
        <f>SUMIF('Monthly Surface Budget'!$D$6:$D$10000,'Detailed WY Budget'!$B9,'Monthly Surface Budget'!Y$6:Y$10000)</f>
        <v>717916.95867768605</v>
      </c>
      <c r="Z9" s="2">
        <f t="shared" si="2"/>
        <v>717916.95867768605</v>
      </c>
      <c r="AA9" s="2">
        <f>'Drainshed Analysis WY'!E10</f>
        <v>1861.4</v>
      </c>
      <c r="AB9" s="2">
        <f>'Drainshed Analysis WY'!F10</f>
        <v>27670.5</v>
      </c>
      <c r="AC9" s="2">
        <f t="shared" si="3"/>
        <v>29531.9</v>
      </c>
      <c r="AD9" s="2">
        <f>'Drainshed Analysis WY'!J10</f>
        <v>263.55177662912183</v>
      </c>
      <c r="AE9" s="2">
        <f>'Drainshed Analysis WY'!K10</f>
        <v>1877.959243441049</v>
      </c>
      <c r="AF9" s="2">
        <f t="shared" si="4"/>
        <v>2141.5110200701711</v>
      </c>
      <c r="AG9" s="2">
        <f>'Drainshed Analysis WY'!O10</f>
        <v>29.74822337087809</v>
      </c>
      <c r="AH9" s="2">
        <f>'Drainshed Analysis WY'!P10</f>
        <v>2302.4407565589509</v>
      </c>
      <c r="AI9" s="2">
        <f t="shared" si="5"/>
        <v>2332.1889799298287</v>
      </c>
    </row>
    <row r="10" spans="2:36" x14ac:dyDescent="0.3">
      <c r="B10">
        <v>1994</v>
      </c>
      <c r="C10" s="2">
        <f>SUMIF('Monthly Surface Budget'!$D$6:$D$10000,'Detailed WY Budget'!$B10,'Monthly Surface Budget'!E$6:E$10000)</f>
        <v>3960.1926946148565</v>
      </c>
      <c r="D10" s="2">
        <f>SUMIF('Monthly Surface Budget'!$D$6:$D$10000,'Detailed WY Budget'!$B10,'Monthly Surface Budget'!F$6:F$10000)</f>
        <v>451715.22644628101</v>
      </c>
      <c r="E10" s="2">
        <f>SUMIF('Monthly Surface Budget'!$D$6:$D$10000,'Detailed WY Budget'!$B10,'Monthly Surface Budget'!G$6:G$10000)</f>
        <v>26509.269421487592</v>
      </c>
      <c r="F10" s="2">
        <f>'Drainshed Analysis WY'!B11</f>
        <v>225</v>
      </c>
      <c r="G10" s="2">
        <f t="shared" si="0"/>
        <v>225</v>
      </c>
      <c r="H10" s="2">
        <f>'Drainshed Analysis WY'!G11</f>
        <v>6.1820809248554909</v>
      </c>
      <c r="I10" s="2">
        <f>'Drainshed Analysis WY'!L11</f>
        <v>31.017919075144508</v>
      </c>
      <c r="J10" s="2">
        <f t="shared" si="1"/>
        <v>37.200000000000003</v>
      </c>
      <c r="K10" s="2">
        <f>SUMIF('Monthly Surface Budget'!$D$6:$D$10000,'Detailed WY Budget'!$B10,'Monthly Surface Budget'!K$6:K$10000)</f>
        <v>92355.5</v>
      </c>
      <c r="L10" s="2">
        <f>SUMIF('Monthly Surface Budget'!$D$6:$D$10000,'Detailed WY Budget'!$B10,'Monthly Surface Budget'!L$6:L$10000)</f>
        <v>36800.800000000003</v>
      </c>
      <c r="M10" s="2">
        <f>SUMIF('Monthly Surface Budget'!$D$6:$D$10000,'Detailed WY Budget'!$B10,'Monthly Surface Budget'!M$6:M$10000)</f>
        <v>1673.3999999999999</v>
      </c>
      <c r="N10" s="2">
        <f>SUMIF('Monthly Surface Budget'!$D$6:$D$10000,'Detailed WY Budget'!$B10,'Monthly Surface Budget'!N$6:N$10000)</f>
        <v>2814.9000000000005</v>
      </c>
      <c r="O10" s="2">
        <f>SUMIF('Monthly Surface Budget'!$D$6:$D$10000,'Detailed WY Budget'!$B10,'Monthly Surface Budget'!O$6:O$10000)</f>
        <v>33720.32</v>
      </c>
      <c r="P10" s="2">
        <f>SUMIF('Monthly Surface Budget'!$D$6:$D$10000,'Detailed WY Budget'!$B10,'Monthly Surface Budget'!P$6:P$10000)</f>
        <v>44440.7</v>
      </c>
      <c r="Q10" s="2">
        <f>SUMIF('Monthly Surface Budget'!$D$6:$D$10000,'Detailed WY Budget'!$B10,'Monthly Surface Budget'!Q$6:Q$10000)</f>
        <v>4886.6000000000013</v>
      </c>
      <c r="R10" s="2">
        <f>SUMIF('Monthly Surface Budget'!$D$6:$D$10000,'Detailed WY Budget'!$B10,'Monthly Surface Budget'!R$6:R$10000)</f>
        <v>2471</v>
      </c>
      <c r="S10" s="2">
        <f>SUMIF('Monthly Surface Budget'!$D$6:$D$10000,'Detailed WY Budget'!$B10,'Monthly Surface Budget'!S$6:S$10000)</f>
        <v>29374.3</v>
      </c>
      <c r="T10" s="2">
        <f>SUMIF('Monthly Surface Budget'!$D$6:$D$10000,'Detailed WY Budget'!$B10,'Monthly Surface Budget'!T$6:T$10000)</f>
        <v>22.427999999999987</v>
      </c>
      <c r="U10" s="2">
        <f>SUMIF('Monthly Surface Budget'!$D$6:$D$10000,'Detailed WY Budget'!$B10,'Monthly Surface Budget'!U$6:U$10000)</f>
        <v>46904.800000000003</v>
      </c>
      <c r="V10" s="2">
        <f>SUMIF('Monthly Surface Budget'!$D$6:$D$10000,'Detailed WY Budget'!$B10,'Monthly Surface Budget'!V$6:V$10000)</f>
        <v>1985.6099999999997</v>
      </c>
      <c r="W10" s="2">
        <f>SUMIF('Monthly Surface Budget'!$D$6:$D$10000,'Detailed WY Budget'!$B10,'Monthly Surface Budget'!W$6:W$10000)</f>
        <v>3617.86</v>
      </c>
      <c r="X10" s="2">
        <f>SUMIF('Monthly Surface Budget'!$D$6:$D$10000,'Detailed WY Budget'!$B10,'Monthly Surface Budget'!X$6:X$10000)</f>
        <v>2508.73</v>
      </c>
      <c r="Y10" s="2">
        <f>SUMIF('Monthly Surface Budget'!$D$6:$D$10000,'Detailed WY Budget'!$B10,'Monthly Surface Budget'!Y$6:Y$10000)</f>
        <v>471359.52396694216</v>
      </c>
      <c r="Z10" s="2">
        <f t="shared" si="2"/>
        <v>471359.52396694216</v>
      </c>
      <c r="AA10" s="2">
        <f>'Drainshed Analysis WY'!E11</f>
        <v>648.79999999999995</v>
      </c>
      <c r="AB10" s="2">
        <f>'Drainshed Analysis WY'!F11</f>
        <v>8567.9000000000015</v>
      </c>
      <c r="AC10" s="2">
        <f t="shared" si="3"/>
        <v>9216.7000000000007</v>
      </c>
      <c r="AD10" s="2">
        <f>'Drainshed Analysis WY'!J11</f>
        <v>14.924996293738346</v>
      </c>
      <c r="AE10" s="2">
        <f>'Drainshed Analysis WY'!K11</f>
        <v>757.17680557140159</v>
      </c>
      <c r="AF10" s="2">
        <f t="shared" si="4"/>
        <v>772.10180186513992</v>
      </c>
      <c r="AG10" s="2">
        <f>'Drainshed Analysis WY'!O11</f>
        <v>41.875003706261651</v>
      </c>
      <c r="AH10" s="2">
        <f>'Drainshed Analysis WY'!P11</f>
        <v>2678.1231944285987</v>
      </c>
      <c r="AI10" s="2">
        <f t="shared" si="5"/>
        <v>2719.9981981348606</v>
      </c>
    </row>
    <row r="11" spans="2:36" x14ac:dyDescent="0.3">
      <c r="B11">
        <v>1995</v>
      </c>
      <c r="C11" s="2">
        <f>SUMIF('Monthly Surface Budget'!$D$6:$D$10000,'Detailed WY Budget'!$B11,'Monthly Surface Budget'!E$6:E$10000)</f>
        <v>3783.4101412547921</v>
      </c>
      <c r="D11" s="2">
        <f>SUMIF('Monthly Surface Budget'!$D$6:$D$10000,'Detailed WY Budget'!$B11,'Monthly Surface Budget'!F$6:F$10000)</f>
        <v>2136194.5586776859</v>
      </c>
      <c r="E11" s="2">
        <f>SUMIF('Monthly Surface Budget'!$D$6:$D$10000,'Detailed WY Budget'!$B11,'Monthly Surface Budget'!G$6:G$10000)</f>
        <v>71553.996694214875</v>
      </c>
      <c r="F11" s="2">
        <f>'Drainshed Analysis WY'!B12</f>
        <v>756.5</v>
      </c>
      <c r="G11" s="2">
        <f t="shared" si="0"/>
        <v>756.5</v>
      </c>
      <c r="H11" s="2">
        <f>'Drainshed Analysis WY'!G12</f>
        <v>0</v>
      </c>
      <c r="I11" s="2">
        <f>'Drainshed Analysis WY'!L12</f>
        <v>24.5</v>
      </c>
      <c r="J11" s="2">
        <f t="shared" si="1"/>
        <v>24.5</v>
      </c>
      <c r="K11" s="2">
        <f>SUMIF('Monthly Surface Budget'!$D$6:$D$10000,'Detailed WY Budget'!$B11,'Monthly Surface Budget'!K$6:K$10000)</f>
        <v>244365.59999999998</v>
      </c>
      <c r="L11" s="2">
        <f>SUMIF('Monthly Surface Budget'!$D$6:$D$10000,'Detailed WY Budget'!$B11,'Monthly Surface Budget'!L$6:L$10000)</f>
        <v>26810.2</v>
      </c>
      <c r="M11" s="2">
        <f>SUMIF('Monthly Surface Budget'!$D$6:$D$10000,'Detailed WY Budget'!$B11,'Monthly Surface Budget'!M$6:M$10000)</f>
        <v>1082.8</v>
      </c>
      <c r="N11" s="2">
        <f>SUMIF('Monthly Surface Budget'!$D$6:$D$10000,'Detailed WY Budget'!$B11,'Monthly Surface Budget'!N$6:N$10000)</f>
        <v>2995.5</v>
      </c>
      <c r="O11" s="2">
        <f>SUMIF('Monthly Surface Budget'!$D$6:$D$10000,'Detailed WY Budget'!$B11,'Monthly Surface Budget'!O$6:O$10000)</f>
        <v>60747.530000000006</v>
      </c>
      <c r="P11" s="2">
        <f>SUMIF('Monthly Surface Budget'!$D$6:$D$10000,'Detailed WY Budget'!$B11,'Monthly Surface Budget'!P$6:P$10000)</f>
        <v>40633.599999999999</v>
      </c>
      <c r="Q11" s="2">
        <f>SUMIF('Monthly Surface Budget'!$D$6:$D$10000,'Detailed WY Budget'!$B11,'Monthly Surface Budget'!Q$6:Q$10000)</f>
        <v>5302.5</v>
      </c>
      <c r="R11" s="2">
        <f>SUMIF('Monthly Surface Budget'!$D$6:$D$10000,'Detailed WY Budget'!$B11,'Monthly Surface Budget'!R$6:R$10000)</f>
        <v>2580.1999999999998</v>
      </c>
      <c r="S11" s="2">
        <f>SUMIF('Monthly Surface Budget'!$D$6:$D$10000,'Detailed WY Budget'!$B11,'Monthly Surface Budget'!S$6:S$10000)</f>
        <v>36505.299999999996</v>
      </c>
      <c r="T11" s="2">
        <f>SUMIF('Monthly Surface Budget'!$D$6:$D$10000,'Detailed WY Budget'!$B11,'Monthly Surface Budget'!T$6:T$10000)</f>
        <v>21.537999999999986</v>
      </c>
      <c r="U11" s="2">
        <f>SUMIF('Monthly Surface Budget'!$D$6:$D$10000,'Detailed WY Budget'!$B11,'Monthly Surface Budget'!U$6:U$10000)</f>
        <v>141567.90000000002</v>
      </c>
      <c r="V11" s="2">
        <f>SUMIF('Monthly Surface Budget'!$D$6:$D$10000,'Detailed WY Budget'!$B11,'Monthly Surface Budget'!V$6:V$10000)</f>
        <v>7099.27</v>
      </c>
      <c r="W11" s="2">
        <f>SUMIF('Monthly Surface Budget'!$D$6:$D$10000,'Detailed WY Budget'!$B11,'Monthly Surface Budget'!W$6:W$10000)</f>
        <v>3617.86</v>
      </c>
      <c r="X11" s="2">
        <f>SUMIF('Monthly Surface Budget'!$D$6:$D$10000,'Detailed WY Budget'!$B11,'Monthly Surface Budget'!X$6:X$10000)</f>
        <v>2090.84</v>
      </c>
      <c r="Y11" s="2">
        <f>SUMIF('Monthly Surface Budget'!$D$6:$D$10000,'Detailed WY Budget'!$B11,'Monthly Surface Budget'!Y$6:Y$10000)</f>
        <v>2172824.3702479335</v>
      </c>
      <c r="Z11" s="2">
        <f t="shared" si="2"/>
        <v>2172824.3702479335</v>
      </c>
      <c r="AA11" s="2">
        <f>'Drainshed Analysis WY'!E12</f>
        <v>2462.7999999999997</v>
      </c>
      <c r="AB11" s="2">
        <f>'Drainshed Analysis WY'!F12</f>
        <v>38582.299999999988</v>
      </c>
      <c r="AC11" s="2">
        <f t="shared" si="3"/>
        <v>41045.099999999991</v>
      </c>
      <c r="AD11" s="2">
        <f>'Drainshed Analysis WY'!J12</f>
        <v>1.7666666666666664</v>
      </c>
      <c r="AE11" s="2">
        <f>'Drainshed Analysis WY'!K12</f>
        <v>829.81550023670945</v>
      </c>
      <c r="AF11" s="2">
        <f t="shared" si="4"/>
        <v>831.58216690337611</v>
      </c>
      <c r="AG11" s="2">
        <f>'Drainshed Analysis WY'!O12</f>
        <v>40.033333333333331</v>
      </c>
      <c r="AH11" s="2">
        <f>'Drainshed Analysis WY'!P12</f>
        <v>2442.3844997632909</v>
      </c>
      <c r="AI11" s="2">
        <f t="shared" si="5"/>
        <v>2482.4178330966242</v>
      </c>
    </row>
    <row r="12" spans="2:36" x14ac:dyDescent="0.3">
      <c r="B12">
        <v>1996</v>
      </c>
      <c r="C12" s="2">
        <f>SUMIF('Monthly Surface Budget'!$D$6:$D$10000,'Detailed WY Budget'!$B12,'Monthly Surface Budget'!E$6:E$10000)</f>
        <v>3877.7781622468415</v>
      </c>
      <c r="D12" s="2">
        <f>SUMIF('Monthly Surface Budget'!$D$6:$D$10000,'Detailed WY Budget'!$B12,'Monthly Surface Budget'!F$6:F$10000)</f>
        <v>1115508.6545454548</v>
      </c>
      <c r="E12" s="2">
        <f>SUMIF('Monthly Surface Budget'!$D$6:$D$10000,'Detailed WY Budget'!$B12,'Monthly Surface Budget'!G$6:G$10000)</f>
        <v>54729.381818181828</v>
      </c>
      <c r="F12" s="2">
        <f>'Drainshed Analysis WY'!B13</f>
        <v>464.4</v>
      </c>
      <c r="G12" s="2">
        <f t="shared" si="0"/>
        <v>464.4</v>
      </c>
      <c r="H12" s="2">
        <f>'Drainshed Analysis WY'!G13</f>
        <v>0</v>
      </c>
      <c r="I12" s="2">
        <f>'Drainshed Analysis WY'!L13</f>
        <v>19.400000000000002</v>
      </c>
      <c r="J12" s="2">
        <f t="shared" si="1"/>
        <v>19.400000000000002</v>
      </c>
      <c r="K12" s="2">
        <f>SUMIF('Monthly Surface Budget'!$D$6:$D$10000,'Detailed WY Budget'!$B12,'Monthly Surface Budget'!K$6:K$10000)</f>
        <v>154086</v>
      </c>
      <c r="L12" s="2">
        <f>SUMIF('Monthly Surface Budget'!$D$6:$D$10000,'Detailed WY Budget'!$B12,'Monthly Surface Budget'!L$6:L$10000)</f>
        <v>36444</v>
      </c>
      <c r="M12" s="2">
        <f>SUMIF('Monthly Surface Budget'!$D$6:$D$10000,'Detailed WY Budget'!$B12,'Monthly Surface Budget'!M$6:M$10000)</f>
        <v>801</v>
      </c>
      <c r="N12" s="2">
        <f>SUMIF('Monthly Surface Budget'!$D$6:$D$10000,'Detailed WY Budget'!$B12,'Monthly Surface Budget'!N$6:N$10000)</f>
        <v>3330.9</v>
      </c>
      <c r="O12" s="2">
        <f>SUMIF('Monthly Surface Budget'!$D$6:$D$10000,'Detailed WY Budget'!$B12,'Monthly Surface Budget'!O$6:O$10000)</f>
        <v>53981.780000000006</v>
      </c>
      <c r="P12" s="2">
        <f>SUMIF('Monthly Surface Budget'!$D$6:$D$10000,'Detailed WY Budget'!$B12,'Monthly Surface Budget'!P$6:P$10000)</f>
        <v>44955.4</v>
      </c>
      <c r="Q12" s="2">
        <f>SUMIF('Monthly Surface Budget'!$D$6:$D$10000,'Detailed WY Budget'!$B12,'Monthly Surface Budget'!Q$6:Q$10000)</f>
        <v>4939.8</v>
      </c>
      <c r="R12" s="2">
        <f>SUMIF('Monthly Surface Budget'!$D$6:$D$10000,'Detailed WY Budget'!$B12,'Monthly Surface Budget'!R$6:R$10000)</f>
        <v>3188.5</v>
      </c>
      <c r="S12" s="2">
        <f>SUMIF('Monthly Surface Budget'!$D$6:$D$10000,'Detailed WY Budget'!$B12,'Monthly Surface Budget'!S$6:S$10000)</f>
        <v>35328.600000000006</v>
      </c>
      <c r="T12" s="2">
        <f>SUMIF('Monthly Surface Budget'!$D$6:$D$10000,'Detailed WY Budget'!$B12,'Monthly Surface Budget'!T$6:T$10000)</f>
        <v>22.025999999999982</v>
      </c>
      <c r="U12" s="2">
        <f>SUMIF('Monthly Surface Budget'!$D$6:$D$10000,'Detailed WY Budget'!$B12,'Monthly Surface Budget'!U$6:U$10000)</f>
        <v>82716.800000000003</v>
      </c>
      <c r="V12" s="2">
        <f>SUMIF('Monthly Surface Budget'!$D$6:$D$10000,'Detailed WY Budget'!$B12,'Monthly Surface Budget'!V$6:V$10000)</f>
        <v>3570.2</v>
      </c>
      <c r="W12" s="2">
        <f>SUMIF('Monthly Surface Budget'!$D$6:$D$10000,'Detailed WY Budget'!$B12,'Monthly Surface Budget'!W$6:W$10000)</f>
        <v>3627.78</v>
      </c>
      <c r="X12" s="2">
        <f>SUMIF('Monthly Surface Budget'!$D$6:$D$10000,'Detailed WY Budget'!$B12,'Monthly Surface Budget'!X$6:X$10000)</f>
        <v>2105.9</v>
      </c>
      <c r="Y12" s="2">
        <f>SUMIF('Monthly Surface Budget'!$D$6:$D$10000,'Detailed WY Budget'!$B12,'Monthly Surface Budget'!Y$6:Y$10000)</f>
        <v>1143727.8942148758</v>
      </c>
      <c r="Z12" s="2">
        <f t="shared" si="2"/>
        <v>1143727.8942148758</v>
      </c>
      <c r="AA12" s="2">
        <f>'Drainshed Analysis WY'!E13</f>
        <v>1337.4</v>
      </c>
      <c r="AB12" s="2">
        <f>'Drainshed Analysis WY'!F13</f>
        <v>20132</v>
      </c>
      <c r="AC12" s="2">
        <f t="shared" si="3"/>
        <v>21469.4</v>
      </c>
      <c r="AD12" s="2">
        <f>'Drainshed Analysis WY'!J13</f>
        <v>1.0070739549839227</v>
      </c>
      <c r="AE12" s="2">
        <f>'Drainshed Analysis WY'!K13</f>
        <v>875.78107682957773</v>
      </c>
      <c r="AF12" s="2">
        <f t="shared" si="4"/>
        <v>876.78815078456159</v>
      </c>
      <c r="AG12" s="2">
        <f>'Drainshed Analysis WY'!O13</f>
        <v>6.192926045016077</v>
      </c>
      <c r="AH12" s="2">
        <f>'Drainshed Analysis WY'!P13</f>
        <v>3078.8189231704223</v>
      </c>
      <c r="AI12" s="2">
        <f t="shared" si="5"/>
        <v>3085.0118492154384</v>
      </c>
    </row>
    <row r="13" spans="2:36" x14ac:dyDescent="0.3">
      <c r="B13">
        <v>1997</v>
      </c>
      <c r="C13" s="2">
        <f>SUMIF('Monthly Surface Budget'!$D$6:$D$10000,'Detailed WY Budget'!$B13,'Monthly Surface Budget'!E$6:E$10000)</f>
        <v>3817.650749654797</v>
      </c>
      <c r="D13" s="2">
        <f>SUMIF('Monthly Surface Budget'!$D$6:$D$10000,'Detailed WY Budget'!$B13,'Monthly Surface Budget'!F$6:F$10000)</f>
        <v>2880652.3438016521</v>
      </c>
      <c r="E13" s="2">
        <f>SUMIF('Monthly Surface Budget'!$D$6:$D$10000,'Detailed WY Budget'!$B13,'Monthly Surface Budget'!G$6:G$10000)</f>
        <v>56413.705785123973</v>
      </c>
      <c r="F13" s="2">
        <f>'Drainshed Analysis WY'!B14</f>
        <v>565.1</v>
      </c>
      <c r="G13" s="2">
        <f t="shared" si="0"/>
        <v>565.1</v>
      </c>
      <c r="H13" s="2">
        <f>'Drainshed Analysis WY'!G14</f>
        <v>0</v>
      </c>
      <c r="I13" s="2">
        <f>'Drainshed Analysis WY'!L14</f>
        <v>24.3</v>
      </c>
      <c r="J13" s="2">
        <f t="shared" si="1"/>
        <v>24.3</v>
      </c>
      <c r="K13" s="2">
        <f>SUMIF('Monthly Surface Budget'!$D$6:$D$10000,'Detailed WY Budget'!$B13,'Monthly Surface Budget'!K$6:K$10000)</f>
        <v>158408.1</v>
      </c>
      <c r="L13" s="2">
        <f>SUMIF('Monthly Surface Budget'!$D$6:$D$10000,'Detailed WY Budget'!$B13,'Monthly Surface Budget'!L$6:L$10000)</f>
        <v>40530.699999999997</v>
      </c>
      <c r="M13" s="2">
        <f>SUMIF('Monthly Surface Budget'!$D$6:$D$10000,'Detailed WY Budget'!$B13,'Monthly Surface Budget'!M$6:M$10000)</f>
        <v>959.59999999999991</v>
      </c>
      <c r="N13" s="2">
        <f>SUMIF('Monthly Surface Budget'!$D$6:$D$10000,'Detailed WY Budget'!$B13,'Monthly Surface Budget'!N$6:N$10000)</f>
        <v>3468.6999999999994</v>
      </c>
      <c r="O13" s="2">
        <f>SUMIF('Monthly Surface Budget'!$D$6:$D$10000,'Detailed WY Budget'!$B13,'Monthly Surface Budget'!O$6:O$10000)</f>
        <v>55699.78</v>
      </c>
      <c r="P13" s="2">
        <f>SUMIF('Monthly Surface Budget'!$D$6:$D$10000,'Detailed WY Budget'!$B13,'Monthly Surface Budget'!P$6:P$10000)</f>
        <v>47297</v>
      </c>
      <c r="Q13" s="2">
        <f>SUMIF('Monthly Surface Budget'!$D$6:$D$10000,'Detailed WY Budget'!$B13,'Monthly Surface Budget'!Q$6:Q$10000)</f>
        <v>4545.6000000000004</v>
      </c>
      <c r="R13" s="2">
        <f>SUMIF('Monthly Surface Budget'!$D$6:$D$10000,'Detailed WY Budget'!$B13,'Monthly Surface Budget'!R$6:R$10000)</f>
        <v>2782.2000000000003</v>
      </c>
      <c r="S13" s="2">
        <f>SUMIF('Monthly Surface Budget'!$D$6:$D$10000,'Detailed WY Budget'!$B13,'Monthly Surface Budget'!S$6:S$10000)</f>
        <v>29528.799999999999</v>
      </c>
      <c r="T13" s="2">
        <f>SUMIF('Monthly Surface Budget'!$D$6:$D$10000,'Detailed WY Budget'!$B13,'Monthly Surface Budget'!T$6:T$10000)</f>
        <v>22.247999999999994</v>
      </c>
      <c r="U13" s="2">
        <f>SUMIF('Monthly Surface Budget'!$D$6:$D$10000,'Detailed WY Budget'!$B13,'Monthly Surface Budget'!U$6:U$10000)</f>
        <v>87274.699999999983</v>
      </c>
      <c r="V13" s="2">
        <f>SUMIF('Monthly Surface Budget'!$D$6:$D$10000,'Detailed WY Budget'!$B13,'Monthly Surface Budget'!V$6:V$10000)</f>
        <v>6784.38</v>
      </c>
      <c r="W13" s="2">
        <f>SUMIF('Monthly Surface Budget'!$D$6:$D$10000,'Detailed WY Budget'!$B13,'Monthly Surface Budget'!W$6:W$10000)</f>
        <v>3617.86</v>
      </c>
      <c r="X13" s="2">
        <f>SUMIF('Monthly Surface Budget'!$D$6:$D$10000,'Detailed WY Budget'!$B13,'Monthly Surface Budget'!X$6:X$10000)</f>
        <v>2095.86</v>
      </c>
      <c r="Y13" s="2">
        <f>SUMIF('Monthly Surface Budget'!$D$6:$D$10000,'Detailed WY Budget'!$B13,'Monthly Surface Budget'!Y$6:Y$10000)</f>
        <v>2910757.6066115699</v>
      </c>
      <c r="Z13" s="2">
        <f t="shared" si="2"/>
        <v>2910757.6066115699</v>
      </c>
      <c r="AA13" s="2">
        <f>'Drainshed Analysis WY'!E14</f>
        <v>1826.8000000000002</v>
      </c>
      <c r="AB13" s="2">
        <f>'Drainshed Analysis WY'!F14</f>
        <v>27451.5</v>
      </c>
      <c r="AC13" s="2">
        <f t="shared" si="3"/>
        <v>29278.3</v>
      </c>
      <c r="AD13" s="2">
        <f>'Drainshed Analysis WY'!J14</f>
        <v>0.87212598425196852</v>
      </c>
      <c r="AE13" s="2">
        <f>'Drainshed Analysis WY'!K14</f>
        <v>804.8638195459398</v>
      </c>
      <c r="AF13" s="2">
        <f t="shared" si="4"/>
        <v>805.73594553019177</v>
      </c>
      <c r="AG13" s="2">
        <f>'Drainshed Analysis WY'!O14</f>
        <v>6.2278740157480312</v>
      </c>
      <c r="AH13" s="2">
        <f>'Drainshed Analysis WY'!P14</f>
        <v>3122.2361804540601</v>
      </c>
      <c r="AI13" s="2">
        <f t="shared" si="5"/>
        <v>3128.4640544698082</v>
      </c>
    </row>
    <row r="14" spans="2:36" x14ac:dyDescent="0.3">
      <c r="B14">
        <v>1998</v>
      </c>
      <c r="C14" s="2">
        <f>SUMIF('Monthly Surface Budget'!$D$6:$D$10000,'Detailed WY Budget'!$B14,'Monthly Surface Budget'!E$6:E$10000)</f>
        <v>3706.6414983094705</v>
      </c>
      <c r="D14" s="2">
        <f>SUMIF('Monthly Surface Budget'!$D$6:$D$10000,'Detailed WY Budget'!$B14,'Monthly Surface Budget'!F$6:F$10000)</f>
        <v>841288.60165289242</v>
      </c>
      <c r="E14" s="2">
        <f>SUMIF('Monthly Surface Budget'!$D$6:$D$10000,'Detailed WY Budget'!$B14,'Monthly Surface Budget'!G$6:G$10000)</f>
        <v>58424.469421487629</v>
      </c>
      <c r="F14" s="2">
        <f>'Drainshed Analysis WY'!B15</f>
        <v>735.2</v>
      </c>
      <c r="G14" s="2">
        <f t="shared" si="0"/>
        <v>735.2</v>
      </c>
      <c r="H14" s="2">
        <f>'Drainshed Analysis WY'!G15</f>
        <v>0</v>
      </c>
      <c r="I14" s="2">
        <f>'Drainshed Analysis WY'!L15</f>
        <v>24.799999999999997</v>
      </c>
      <c r="J14" s="2">
        <f t="shared" si="1"/>
        <v>24.799999999999997</v>
      </c>
      <c r="K14" s="2">
        <f>SUMIF('Monthly Surface Budget'!$D$6:$D$10000,'Detailed WY Budget'!$B14,'Monthly Surface Budget'!K$6:K$10000)</f>
        <v>235943.80000000002</v>
      </c>
      <c r="L14" s="2">
        <f>SUMIF('Monthly Surface Budget'!$D$6:$D$10000,'Detailed WY Budget'!$B14,'Monthly Surface Budget'!L$6:L$10000)</f>
        <v>28117.4</v>
      </c>
      <c r="M14" s="2">
        <f>SUMIF('Monthly Surface Budget'!$D$6:$D$10000,'Detailed WY Budget'!$B14,'Monthly Surface Budget'!M$6:M$10000)</f>
        <v>989.79999999999984</v>
      </c>
      <c r="N14" s="2">
        <f>SUMIF('Monthly Surface Budget'!$D$6:$D$10000,'Detailed WY Budget'!$B14,'Monthly Surface Budget'!N$6:N$10000)</f>
        <v>3624.3</v>
      </c>
      <c r="O14" s="2">
        <f>SUMIF('Monthly Surface Budget'!$D$6:$D$10000,'Detailed WY Budget'!$B14,'Monthly Surface Budget'!O$6:O$10000)</f>
        <v>68273.810000000012</v>
      </c>
      <c r="P14" s="2">
        <f>SUMIF('Monthly Surface Budget'!$D$6:$D$10000,'Detailed WY Budget'!$B14,'Monthly Surface Budget'!P$6:P$10000)</f>
        <v>39435.699999999997</v>
      </c>
      <c r="Q14" s="2">
        <f>SUMIF('Monthly Surface Budget'!$D$6:$D$10000,'Detailed WY Budget'!$B14,'Monthly Surface Budget'!Q$6:Q$10000)</f>
        <v>5980</v>
      </c>
      <c r="R14" s="2">
        <f>SUMIF('Monthly Surface Budget'!$D$6:$D$10000,'Detailed WY Budget'!$B14,'Monthly Surface Budget'!R$6:R$10000)</f>
        <v>3214.1</v>
      </c>
      <c r="S14" s="2">
        <f>SUMIF('Monthly Surface Budget'!$D$6:$D$10000,'Detailed WY Budget'!$B14,'Monthly Surface Budget'!S$6:S$10000)</f>
        <v>37736.199999999997</v>
      </c>
      <c r="T14" s="2">
        <f>SUMIF('Monthly Surface Budget'!$D$6:$D$10000,'Detailed WY Budget'!$B14,'Monthly Surface Budget'!T$6:T$10000)</f>
        <v>17.173999999999996</v>
      </c>
      <c r="U14" s="2">
        <f>SUMIF('Monthly Surface Budget'!$D$6:$D$10000,'Detailed WY Budget'!$B14,'Monthly Surface Budget'!U$6:U$10000)</f>
        <v>140618.90000000002</v>
      </c>
      <c r="V14" s="2">
        <f>SUMIF('Monthly Surface Budget'!$D$6:$D$10000,'Detailed WY Budget'!$B14,'Monthly Surface Budget'!V$6:V$10000)</f>
        <v>1632.7099999999996</v>
      </c>
      <c r="W14" s="2">
        <f>SUMIF('Monthly Surface Budget'!$D$6:$D$10000,'Detailed WY Budget'!$B14,'Monthly Surface Budget'!W$6:W$10000)</f>
        <v>3617.86</v>
      </c>
      <c r="X14" s="2">
        <f>SUMIF('Monthly Surface Budget'!$D$6:$D$10000,'Detailed WY Budget'!$B14,'Monthly Surface Budget'!X$6:X$10000)</f>
        <v>1600.0800000000002</v>
      </c>
      <c r="Y14" s="2">
        <f>SUMIF('Monthly Surface Budget'!$D$6:$D$10000,'Detailed WY Budget'!$B14,'Monthly Surface Budget'!Y$6:Y$10000)</f>
        <v>880665.06446280994</v>
      </c>
      <c r="Z14" s="2">
        <f t="shared" si="2"/>
        <v>880665.06446280994</v>
      </c>
      <c r="AA14" s="2">
        <f>'Drainshed Analysis WY'!E15</f>
        <v>2187.6000000000004</v>
      </c>
      <c r="AB14" s="2">
        <f>'Drainshed Analysis WY'!F15</f>
        <v>29664.399999999998</v>
      </c>
      <c r="AC14" s="2">
        <f t="shared" si="3"/>
        <v>31852</v>
      </c>
      <c r="AD14" s="2">
        <f>'Drainshed Analysis WY'!J15</f>
        <v>0.75145631067961161</v>
      </c>
      <c r="AE14" s="2">
        <f>'Drainshed Analysis WY'!K15</f>
        <v>678.5481127342</v>
      </c>
      <c r="AF14" s="2">
        <f t="shared" si="4"/>
        <v>679.2995690448796</v>
      </c>
      <c r="AG14" s="2">
        <f>'Drainshed Analysis WY'!O15</f>
        <v>6.2485436893203889</v>
      </c>
      <c r="AH14" s="2">
        <f>'Drainshed Analysis WY'!P15</f>
        <v>3045.3518872658001</v>
      </c>
      <c r="AI14" s="2">
        <f t="shared" si="5"/>
        <v>3051.6004309551204</v>
      </c>
    </row>
    <row r="15" spans="2:36" x14ac:dyDescent="0.3">
      <c r="B15">
        <v>1999</v>
      </c>
      <c r="C15" s="2">
        <f>SUMIF('Monthly Surface Budget'!$D$6:$D$10000,'Detailed WY Budget'!$B15,'Monthly Surface Budget'!E$6:E$10000)</f>
        <v>3761.8565994314627</v>
      </c>
      <c r="D15" s="2">
        <f>SUMIF('Monthly Surface Budget'!$D$6:$D$10000,'Detailed WY Budget'!$B15,'Monthly Surface Budget'!F$6:F$10000)</f>
        <v>545963.22644628095</v>
      </c>
      <c r="E15" s="2">
        <f>SUMIF('Monthly Surface Budget'!$D$6:$D$10000,'Detailed WY Budget'!$B15,'Monthly Surface Budget'!G$6:G$10000)</f>
        <v>38888.469421487607</v>
      </c>
      <c r="F15" s="2">
        <f>'Drainshed Analysis WY'!B16</f>
        <v>402.8</v>
      </c>
      <c r="G15" s="2">
        <f t="shared" si="0"/>
        <v>402.8</v>
      </c>
      <c r="H15" s="2">
        <f>'Drainshed Analysis WY'!G16</f>
        <v>0</v>
      </c>
      <c r="I15" s="2">
        <f>'Drainshed Analysis WY'!L16</f>
        <v>24.6</v>
      </c>
      <c r="J15" s="2">
        <f t="shared" si="1"/>
        <v>24.6</v>
      </c>
      <c r="K15" s="2">
        <f>SUMIF('Monthly Surface Budget'!$D$6:$D$10000,'Detailed WY Budget'!$B15,'Monthly Surface Budget'!K$6:K$10000)</f>
        <v>118733.80000000002</v>
      </c>
      <c r="L15" s="2">
        <f>SUMIF('Monthly Surface Budget'!$D$6:$D$10000,'Detailed WY Budget'!$B15,'Monthly Surface Budget'!L$6:L$10000)</f>
        <v>39156.299999999996</v>
      </c>
      <c r="M15" s="2">
        <f>SUMIF('Monthly Surface Budget'!$D$6:$D$10000,'Detailed WY Budget'!$B15,'Monthly Surface Budget'!M$6:M$10000)</f>
        <v>1022.8999999999997</v>
      </c>
      <c r="N15" s="2">
        <f>SUMIF('Monthly Surface Budget'!$D$6:$D$10000,'Detailed WY Budget'!$B15,'Monthly Surface Budget'!N$6:N$10000)</f>
        <v>4592.3</v>
      </c>
      <c r="O15" s="2">
        <f>SUMIF('Monthly Surface Budget'!$D$6:$D$10000,'Detailed WY Budget'!$B15,'Monthly Surface Budget'!O$6:O$10000)</f>
        <v>53332.230000000018</v>
      </c>
      <c r="P15" s="2">
        <f>SUMIF('Monthly Surface Budget'!$D$6:$D$10000,'Detailed WY Budget'!$B15,'Monthly Surface Budget'!P$6:P$10000)</f>
        <v>43899.000000000007</v>
      </c>
      <c r="Q15" s="2">
        <f>SUMIF('Monthly Surface Budget'!$D$6:$D$10000,'Detailed WY Budget'!$B15,'Monthly Surface Budget'!Q$6:Q$10000)</f>
        <v>4718.3000000000011</v>
      </c>
      <c r="R15" s="2">
        <f>SUMIF('Monthly Surface Budget'!$D$6:$D$10000,'Detailed WY Budget'!$B15,'Monthly Surface Budget'!R$6:R$10000)</f>
        <v>3607.3999999999996</v>
      </c>
      <c r="S15" s="2">
        <f>SUMIF('Monthly Surface Budget'!$D$6:$D$10000,'Detailed WY Budget'!$B15,'Monthly Surface Budget'!S$6:S$10000)</f>
        <v>30443.7</v>
      </c>
      <c r="T15" s="2">
        <f>SUMIF('Monthly Surface Budget'!$D$6:$D$10000,'Detailed WY Budget'!$B15,'Monthly Surface Budget'!T$6:T$10000)</f>
        <v>18.807999999999993</v>
      </c>
      <c r="U15" s="2">
        <f>SUMIF('Monthly Surface Budget'!$D$6:$D$10000,'Detailed WY Budget'!$B15,'Monthly Surface Budget'!U$6:U$10000)</f>
        <v>70237.099999999991</v>
      </c>
      <c r="V15" s="2">
        <f>SUMIF('Monthly Surface Budget'!$D$6:$D$10000,'Detailed WY Budget'!$B15,'Monthly Surface Budget'!V$6:V$10000)</f>
        <v>2289.13</v>
      </c>
      <c r="W15" s="2">
        <f>SUMIF('Monthly Surface Budget'!$D$6:$D$10000,'Detailed WY Budget'!$B15,'Monthly Surface Budget'!W$6:W$10000)</f>
        <v>3617.86</v>
      </c>
      <c r="X15" s="2">
        <f>SUMIF('Monthly Surface Budget'!$D$6:$D$10000,'Detailed WY Budget'!$B15,'Monthly Surface Budget'!X$6:X$10000)</f>
        <v>1719.17</v>
      </c>
      <c r="Y15" s="2">
        <f>SUMIF('Monthly Surface Budget'!$D$6:$D$10000,'Detailed WY Budget'!$B15,'Monthly Surface Budget'!Y$6:Y$10000)</f>
        <v>574391.78181818186</v>
      </c>
      <c r="Z15" s="2">
        <f t="shared" si="2"/>
        <v>574391.78181818186</v>
      </c>
      <c r="AA15" s="2">
        <f>'Drainshed Analysis WY'!E16</f>
        <v>1074</v>
      </c>
      <c r="AB15" s="2">
        <f>'Drainshed Analysis WY'!F16</f>
        <v>10926.7</v>
      </c>
      <c r="AC15" s="2">
        <f t="shared" si="3"/>
        <v>12000.7</v>
      </c>
      <c r="AD15" s="2">
        <f>'Drainshed Analysis WY'!J16</f>
        <v>1.680315500685871</v>
      </c>
      <c r="AE15" s="2">
        <f>'Drainshed Analysis WY'!K16</f>
        <v>730.19659604468188</v>
      </c>
      <c r="AF15" s="2">
        <f t="shared" si="4"/>
        <v>731.87691154536776</v>
      </c>
      <c r="AG15" s="2">
        <f>'Drainshed Analysis WY'!O16</f>
        <v>9.3196844993141283</v>
      </c>
      <c r="AH15" s="2">
        <f>'Drainshed Analysis WY'!P16</f>
        <v>3497.2034039553182</v>
      </c>
      <c r="AI15" s="2">
        <f t="shared" si="5"/>
        <v>3506.5230884546322</v>
      </c>
    </row>
    <row r="16" spans="2:36" x14ac:dyDescent="0.3">
      <c r="B16">
        <v>2000</v>
      </c>
      <c r="C16" s="2">
        <f>SUMIF('Monthly Surface Budget'!$D$6:$D$10000,'Detailed WY Budget'!$B16,'Monthly Surface Budget'!E$6:E$10000)</f>
        <v>5905.9276146887514</v>
      </c>
      <c r="D16" s="2">
        <f>SUMIF('Monthly Surface Budget'!$D$6:$D$10000,'Detailed WY Budget'!$B16,'Monthly Surface Budget'!F$6:F$10000)</f>
        <v>456218.39999999991</v>
      </c>
      <c r="E16" s="2">
        <f>SUMIF('Monthly Surface Budget'!$D$6:$D$10000,'Detailed WY Budget'!$B16,'Monthly Surface Budget'!G$6:G$10000)</f>
        <v>43111.061157024793</v>
      </c>
      <c r="F16" s="2">
        <f>'Drainshed Analysis WY'!B17</f>
        <v>404.9</v>
      </c>
      <c r="G16" s="2">
        <f t="shared" si="0"/>
        <v>404.9</v>
      </c>
      <c r="H16" s="2">
        <f>'Drainshed Analysis WY'!G17</f>
        <v>63.439237490071484</v>
      </c>
      <c r="I16" s="2">
        <f>'Drainshed Analysis WY'!L17</f>
        <v>1.7607625099285145</v>
      </c>
      <c r="J16" s="2">
        <f t="shared" si="1"/>
        <v>65.2</v>
      </c>
      <c r="K16" s="2">
        <f>SUMIF('Monthly Surface Budget'!$D$6:$D$10000,'Detailed WY Budget'!$B16,'Monthly Surface Budget'!K$6:K$10000)</f>
        <v>137185.4</v>
      </c>
      <c r="L16" s="2">
        <f>SUMIF('Monthly Surface Budget'!$D$6:$D$10000,'Detailed WY Budget'!$B16,'Monthly Surface Budget'!L$6:L$10000)</f>
        <v>44066.100000000006</v>
      </c>
      <c r="M16" s="2">
        <f>SUMIF('Monthly Surface Budget'!$D$6:$D$10000,'Detailed WY Budget'!$B16,'Monthly Surface Budget'!M$6:M$10000)</f>
        <v>203.9</v>
      </c>
      <c r="N16" s="2">
        <f>SUMIF('Monthly Surface Budget'!$D$6:$D$10000,'Detailed WY Budget'!$B16,'Monthly Surface Budget'!N$6:N$10000)</f>
        <v>5460.8</v>
      </c>
      <c r="O16" s="2">
        <f>SUMIF('Monthly Surface Budget'!$D$6:$D$10000,'Detailed WY Budget'!$B16,'Monthly Surface Budget'!O$6:O$10000)</f>
        <v>47532.31</v>
      </c>
      <c r="P16" s="2">
        <f>SUMIF('Monthly Surface Budget'!$D$6:$D$10000,'Detailed WY Budget'!$B16,'Monthly Surface Budget'!P$6:P$10000)</f>
        <v>45265.899999999994</v>
      </c>
      <c r="Q16" s="2">
        <f>SUMIF('Monthly Surface Budget'!$D$6:$D$10000,'Detailed WY Budget'!$B16,'Monthly Surface Budget'!Q$6:Q$10000)</f>
        <v>6950.4</v>
      </c>
      <c r="R16" s="2">
        <f>SUMIF('Monthly Surface Budget'!$D$6:$D$10000,'Detailed WY Budget'!$B16,'Monthly Surface Budget'!R$6:R$10000)</f>
        <v>4337.6000000000004</v>
      </c>
      <c r="S16" s="2">
        <f>SUMIF('Monthly Surface Budget'!$D$6:$D$10000,'Detailed WY Budget'!$B16,'Monthly Surface Budget'!S$6:S$10000)</f>
        <v>31365.1</v>
      </c>
      <c r="T16" s="2">
        <f>SUMIF('Monthly Surface Budget'!$D$6:$D$10000,'Detailed WY Budget'!$B16,'Monthly Surface Budget'!T$6:T$10000)</f>
        <v>39.832000000000001</v>
      </c>
      <c r="U16" s="2">
        <f>SUMIF('Monthly Surface Budget'!$D$6:$D$10000,'Detailed WY Budget'!$B16,'Monthly Surface Budget'!U$6:U$10000)</f>
        <v>80536.599999999991</v>
      </c>
      <c r="V16" s="2">
        <f>SUMIF('Monthly Surface Budget'!$D$6:$D$10000,'Detailed WY Budget'!$B16,'Monthly Surface Budget'!V$6:V$10000)</f>
        <v>1364.01</v>
      </c>
      <c r="W16" s="2">
        <f>SUMIF('Monthly Surface Budget'!$D$6:$D$10000,'Detailed WY Budget'!$B16,'Monthly Surface Budget'!W$6:W$10000)</f>
        <v>3627.78</v>
      </c>
      <c r="X16" s="2">
        <f>SUMIF('Monthly Surface Budget'!$D$6:$D$10000,'Detailed WY Budget'!$B16,'Monthly Surface Budget'!X$6:X$10000)</f>
        <v>2579.0700000000002</v>
      </c>
      <c r="Y16" s="2">
        <f>SUMIF('Monthly Surface Budget'!$D$6:$D$10000,'Detailed WY Budget'!$B16,'Monthly Surface Budget'!Y$6:Y$10000)</f>
        <v>484785.36198347108</v>
      </c>
      <c r="Z16" s="2">
        <f t="shared" si="2"/>
        <v>484785.36198347108</v>
      </c>
      <c r="AA16" s="2">
        <f>'Drainshed Analysis WY'!E17</f>
        <v>1139.2</v>
      </c>
      <c r="AB16" s="2">
        <f>'Drainshed Analysis WY'!F17</f>
        <v>15944.599999999999</v>
      </c>
      <c r="AC16" s="2">
        <f t="shared" si="3"/>
        <v>17083.8</v>
      </c>
      <c r="AD16" s="2">
        <f>'Drainshed Analysis WY'!J17</f>
        <v>251.03351104111726</v>
      </c>
      <c r="AE16" s="2">
        <f>'Drainshed Analysis WY'!K17</f>
        <v>1512.3562218951597</v>
      </c>
      <c r="AF16" s="2">
        <f t="shared" si="4"/>
        <v>1763.3897329362769</v>
      </c>
      <c r="AG16" s="2">
        <f>'Drainshed Analysis WY'!O17</f>
        <v>21.666488958882759</v>
      </c>
      <c r="AH16" s="2">
        <f>'Drainshed Analysis WY'!P17</f>
        <v>3507.4437781048405</v>
      </c>
      <c r="AI16" s="2">
        <f t="shared" si="5"/>
        <v>3529.1102670637233</v>
      </c>
    </row>
    <row r="17" spans="2:35" x14ac:dyDescent="0.3">
      <c r="B17">
        <v>2001</v>
      </c>
      <c r="C17" s="2">
        <f>SUMIF('Monthly Surface Budget'!$D$6:$D$10000,'Detailed WY Budget'!$B17,'Monthly Surface Budget'!E$6:E$10000)</f>
        <v>5942.882065433525</v>
      </c>
      <c r="D17" s="2">
        <f>SUMIF('Monthly Surface Budget'!$D$6:$D$10000,'Detailed WY Budget'!$B17,'Monthly Surface Budget'!F$6:F$10000)</f>
        <v>463117.44793388445</v>
      </c>
      <c r="E17" s="2">
        <f>SUMIF('Monthly Surface Budget'!$D$6:$D$10000,'Detailed WY Budget'!$B17,'Monthly Surface Budget'!G$6:G$10000)</f>
        <v>22177.090909090908</v>
      </c>
      <c r="F17" s="2">
        <f>'Drainshed Analysis WY'!B18</f>
        <v>236</v>
      </c>
      <c r="G17" s="2">
        <f t="shared" si="0"/>
        <v>236</v>
      </c>
      <c r="H17" s="2">
        <f>'Drainshed Analysis WY'!G18</f>
        <v>59.369125214408236</v>
      </c>
      <c r="I17" s="2">
        <f>'Drainshed Analysis WY'!L18</f>
        <v>0.93087478559176684</v>
      </c>
      <c r="J17" s="2">
        <f t="shared" si="1"/>
        <v>60.300000000000004</v>
      </c>
      <c r="K17" s="2">
        <f>SUMIF('Monthly Surface Budget'!$D$6:$D$10000,'Detailed WY Budget'!$B17,'Monthly Surface Budget'!K$6:K$10000)</f>
        <v>101410.30000000002</v>
      </c>
      <c r="L17" s="2">
        <f>SUMIF('Monthly Surface Budget'!$D$6:$D$10000,'Detailed WY Budget'!$B17,'Monthly Surface Budget'!L$6:L$10000)</f>
        <v>41899.899999999994</v>
      </c>
      <c r="M17" s="2">
        <f>SUMIF('Monthly Surface Budget'!$D$6:$D$10000,'Detailed WY Budget'!$B17,'Monthly Surface Budget'!M$6:M$10000)</f>
        <v>119.49999999999999</v>
      </c>
      <c r="N17" s="2">
        <f>SUMIF('Monthly Surface Budget'!$D$6:$D$10000,'Detailed WY Budget'!$B17,'Monthly Surface Budget'!N$6:N$10000)</f>
        <v>5960.9</v>
      </c>
      <c r="O17" s="2">
        <f>SUMIF('Monthly Surface Budget'!$D$6:$D$10000,'Detailed WY Budget'!$B17,'Monthly Surface Budget'!O$6:O$10000)</f>
        <v>40065.79</v>
      </c>
      <c r="P17" s="2">
        <f>SUMIF('Monthly Surface Budget'!$D$6:$D$10000,'Detailed WY Budget'!$B17,'Monthly Surface Budget'!P$6:P$10000)</f>
        <v>45377.399999999994</v>
      </c>
      <c r="Q17" s="2">
        <f>SUMIF('Monthly Surface Budget'!$D$6:$D$10000,'Detailed WY Budget'!$B17,'Monthly Surface Budget'!Q$6:Q$10000)</f>
        <v>7097.8</v>
      </c>
      <c r="R17" s="2">
        <f>SUMIF('Monthly Surface Budget'!$D$6:$D$10000,'Detailed WY Budget'!$B17,'Monthly Surface Budget'!R$6:R$10000)</f>
        <v>4639.2</v>
      </c>
      <c r="S17" s="2">
        <f>SUMIF('Monthly Surface Budget'!$D$6:$D$10000,'Detailed WY Budget'!$B17,'Monthly Surface Budget'!S$6:S$10000)</f>
        <v>30968.500000000004</v>
      </c>
      <c r="T17" s="2">
        <f>SUMIF('Monthly Surface Budget'!$D$6:$D$10000,'Detailed WY Budget'!$B17,'Monthly Surface Budget'!T$6:T$10000)</f>
        <v>39.86699999999999</v>
      </c>
      <c r="U17" s="2">
        <f>SUMIF('Monthly Surface Budget'!$D$6:$D$10000,'Detailed WY Budget'!$B17,'Monthly Surface Budget'!U$6:U$10000)</f>
        <v>54939.899999999994</v>
      </c>
      <c r="V17" s="2">
        <f>SUMIF('Monthly Surface Budget'!$D$6:$D$10000,'Detailed WY Budget'!$B17,'Monthly Surface Budget'!V$6:V$10000)</f>
        <v>1304.21</v>
      </c>
      <c r="W17" s="2">
        <f>SUMIF('Monthly Surface Budget'!$D$6:$D$10000,'Detailed WY Budget'!$B17,'Monthly Surface Budget'!W$6:W$10000)</f>
        <v>3617.86</v>
      </c>
      <c r="X17" s="2">
        <f>SUMIF('Monthly Surface Budget'!$D$6:$D$10000,'Detailed WY Budget'!$B17,'Monthly Surface Budget'!X$6:X$10000)</f>
        <v>2660.94</v>
      </c>
      <c r="Y17" s="2">
        <f>SUMIF('Monthly Surface Budget'!$D$6:$D$10000,'Detailed WY Budget'!$B17,'Monthly Surface Budget'!Y$6:Y$10000)</f>
        <v>486124.89917355368</v>
      </c>
      <c r="Z17" s="2">
        <f t="shared" si="2"/>
        <v>486124.89917355368</v>
      </c>
      <c r="AA17" s="2">
        <f>'Drainshed Analysis WY'!E18</f>
        <v>623.79999999999995</v>
      </c>
      <c r="AB17" s="2">
        <f>'Drainshed Analysis WY'!F18</f>
        <v>8126.5</v>
      </c>
      <c r="AC17" s="2">
        <f t="shared" si="3"/>
        <v>8750.2999999999993</v>
      </c>
      <c r="AD17" s="2">
        <f>'Drainshed Analysis WY'!J18</f>
        <v>249.11957376310767</v>
      </c>
      <c r="AE17" s="2">
        <f>'Drainshed Analysis WY'!K18</f>
        <v>1551.6096081148626</v>
      </c>
      <c r="AF17" s="2">
        <f t="shared" si="4"/>
        <v>1800.7291818779702</v>
      </c>
      <c r="AG17" s="2">
        <f>'Drainshed Analysis WY'!O18</f>
        <v>16.580426236892301</v>
      </c>
      <c r="AH17" s="2">
        <f>'Drainshed Analysis WY'!P18</f>
        <v>3283.4903918851378</v>
      </c>
      <c r="AI17" s="2">
        <f t="shared" si="5"/>
        <v>3300.0708181220302</v>
      </c>
    </row>
    <row r="18" spans="2:35" x14ac:dyDescent="0.3">
      <c r="B18">
        <v>2002</v>
      </c>
      <c r="C18" s="2">
        <f>SUMIF('Monthly Surface Budget'!$D$6:$D$10000,'Detailed WY Budget'!$B18,'Monthly Surface Budget'!E$6:E$10000)</f>
        <v>5958.7709545280268</v>
      </c>
      <c r="D18" s="2">
        <f>SUMIF('Monthly Surface Budget'!$D$6:$D$10000,'Detailed WY Budget'!$B18,'Monthly Surface Budget'!F$6:F$10000)</f>
        <v>470395.31900826446</v>
      </c>
      <c r="E18" s="2">
        <f>SUMIF('Monthly Surface Budget'!$D$6:$D$10000,'Detailed WY Budget'!$B18,'Monthly Surface Budget'!G$6:G$10000)</f>
        <v>37181.494214876031</v>
      </c>
      <c r="F18" s="2">
        <f>'Drainshed Analysis WY'!B19</f>
        <v>304.49999999999994</v>
      </c>
      <c r="G18" s="2">
        <f t="shared" si="0"/>
        <v>304.49999999999994</v>
      </c>
      <c r="H18" s="2">
        <f>'Drainshed Analysis WY'!G19</f>
        <v>55.839111498257843</v>
      </c>
      <c r="I18" s="2">
        <f>'Drainshed Analysis WY'!L19</f>
        <v>3.46088850174216</v>
      </c>
      <c r="J18" s="2">
        <f t="shared" si="1"/>
        <v>59.300000000000004</v>
      </c>
      <c r="K18" s="2">
        <f>SUMIF('Monthly Surface Budget'!$D$6:$D$10000,'Detailed WY Budget'!$B18,'Monthly Surface Budget'!K$6:K$10000)</f>
        <v>123570.7</v>
      </c>
      <c r="L18" s="2">
        <f>SUMIF('Monthly Surface Budget'!$D$6:$D$10000,'Detailed WY Budget'!$B18,'Monthly Surface Budget'!L$6:L$10000)</f>
        <v>42870.2</v>
      </c>
      <c r="M18" s="2">
        <f>SUMIF('Monthly Surface Budget'!$D$6:$D$10000,'Detailed WY Budget'!$B18,'Monthly Surface Budget'!M$6:M$10000)</f>
        <v>444</v>
      </c>
      <c r="N18" s="2">
        <f>SUMIF('Monthly Surface Budget'!$D$6:$D$10000,'Detailed WY Budget'!$B18,'Monthly Surface Budget'!N$6:N$10000)</f>
        <v>6637.2000000000007</v>
      </c>
      <c r="O18" s="2">
        <f>SUMIF('Monthly Surface Budget'!$D$6:$D$10000,'Detailed WY Budget'!$B18,'Monthly Surface Budget'!O$6:O$10000)</f>
        <v>40504.480000000003</v>
      </c>
      <c r="P18" s="2">
        <f>SUMIF('Monthly Surface Budget'!$D$6:$D$10000,'Detailed WY Budget'!$B18,'Monthly Surface Budget'!P$6:P$10000)</f>
        <v>45912.099999999991</v>
      </c>
      <c r="Q18" s="2">
        <f>SUMIF('Monthly Surface Budget'!$D$6:$D$10000,'Detailed WY Budget'!$B18,'Monthly Surface Budget'!Q$6:Q$10000)</f>
        <v>7077.2</v>
      </c>
      <c r="R18" s="2">
        <f>SUMIF('Monthly Surface Budget'!$D$6:$D$10000,'Detailed WY Budget'!$B18,'Monthly Surface Budget'!R$6:R$10000)</f>
        <v>5183.5999999999995</v>
      </c>
      <c r="S18" s="2">
        <f>SUMIF('Monthly Surface Budget'!$D$6:$D$10000,'Detailed WY Budget'!$B18,'Monthly Surface Budget'!S$6:S$10000)</f>
        <v>28789.5</v>
      </c>
      <c r="T18" s="2">
        <f>SUMIF('Monthly Surface Budget'!$D$6:$D$10000,'Detailed WY Budget'!$B18,'Monthly Surface Budget'!T$6:T$10000)</f>
        <v>40.375</v>
      </c>
      <c r="U18" s="2">
        <f>SUMIF('Monthly Surface Budget'!$D$6:$D$10000,'Detailed WY Budget'!$B18,'Monthly Surface Budget'!U$6:U$10000)</f>
        <v>74229.999999999985</v>
      </c>
      <c r="V18" s="2">
        <f>SUMIF('Monthly Surface Budget'!$D$6:$D$10000,'Detailed WY Budget'!$B18,'Monthly Surface Budget'!V$6:V$10000)</f>
        <v>1947.08</v>
      </c>
      <c r="W18" s="2">
        <f>SUMIF('Monthly Surface Budget'!$D$6:$D$10000,'Detailed WY Budget'!$B18,'Monthly Surface Budget'!W$6:W$10000)</f>
        <v>3617.86</v>
      </c>
      <c r="X18" s="2">
        <f>SUMIF('Monthly Surface Budget'!$D$6:$D$10000,'Detailed WY Budget'!$B18,'Monthly Surface Budget'!X$6:X$10000)</f>
        <v>2633.41</v>
      </c>
      <c r="Y18" s="2">
        <f>SUMIF('Monthly Surface Budget'!$D$6:$D$10000,'Detailed WY Budget'!$B18,'Monthly Surface Budget'!Y$6:Y$10000)</f>
        <v>495082.01652892563</v>
      </c>
      <c r="Z18" s="2">
        <f t="shared" si="2"/>
        <v>495082.01652892563</v>
      </c>
      <c r="AA18" s="2">
        <f>'Drainshed Analysis WY'!E19</f>
        <v>912.30000000000007</v>
      </c>
      <c r="AB18" s="2">
        <f>'Drainshed Analysis WY'!F19</f>
        <v>12892.800000000001</v>
      </c>
      <c r="AC18" s="2">
        <f t="shared" si="3"/>
        <v>13805.1</v>
      </c>
      <c r="AD18" s="2">
        <f>'Drainshed Analysis WY'!J19</f>
        <v>247.78245764210709</v>
      </c>
      <c r="AE18" s="2">
        <f>'Drainshed Analysis WY'!K19</f>
        <v>1480.5548564730473</v>
      </c>
      <c r="AF18" s="2">
        <f t="shared" si="4"/>
        <v>1728.3373141151544</v>
      </c>
      <c r="AG18" s="2">
        <f>'Drainshed Analysis WY'!O19</f>
        <v>38.517542357892893</v>
      </c>
      <c r="AH18" s="2">
        <f>'Drainshed Analysis WY'!P19</f>
        <v>3165.3451435269535</v>
      </c>
      <c r="AI18" s="2">
        <f t="shared" si="5"/>
        <v>3203.8626858848465</v>
      </c>
    </row>
    <row r="19" spans="2:35" x14ac:dyDescent="0.3">
      <c r="B19">
        <v>2003</v>
      </c>
      <c r="C19" s="2">
        <f>SUMIF('Monthly Surface Budget'!$D$6:$D$10000,'Detailed WY Budget'!$B19,'Monthly Surface Budget'!E$6:E$10000)</f>
        <v>5864.5034721622369</v>
      </c>
      <c r="D19" s="2">
        <f>SUMIF('Monthly Surface Budget'!$D$6:$D$10000,'Detailed WY Budget'!$B19,'Monthly Surface Budget'!F$6:F$10000)</f>
        <v>464802.56528925628</v>
      </c>
      <c r="E19" s="2">
        <f>SUMIF('Monthly Surface Budget'!$D$6:$D$10000,'Detailed WY Budget'!$B19,'Monthly Surface Budget'!G$6:G$10000)</f>
        <v>45079.358677685945</v>
      </c>
      <c r="F19" s="2">
        <f>'Drainshed Analysis WY'!B20</f>
        <v>440.09999999999991</v>
      </c>
      <c r="G19" s="2">
        <f t="shared" si="0"/>
        <v>440.09999999999991</v>
      </c>
      <c r="H19" s="2">
        <f>'Drainshed Analysis WY'!G20</f>
        <v>51.9968534906588</v>
      </c>
      <c r="I19" s="2">
        <f>'Drainshed Analysis WY'!L20</f>
        <v>1.2031465093411995</v>
      </c>
      <c r="J19" s="2">
        <f t="shared" si="1"/>
        <v>53.2</v>
      </c>
      <c r="K19" s="2">
        <f>SUMIF('Monthly Surface Budget'!$D$6:$D$10000,'Detailed WY Budget'!$B19,'Monthly Surface Budget'!K$6:K$10000)</f>
        <v>151528.30000000002</v>
      </c>
      <c r="L19" s="2">
        <f>SUMIF('Monthly Surface Budget'!$D$6:$D$10000,'Detailed WY Budget'!$B19,'Monthly Surface Budget'!L$6:L$10000)</f>
        <v>37882.199999999997</v>
      </c>
      <c r="M19" s="2">
        <f>SUMIF('Monthly Surface Budget'!$D$6:$D$10000,'Detailed WY Budget'!$B19,'Monthly Surface Budget'!M$6:M$10000)</f>
        <v>172.7</v>
      </c>
      <c r="N19" s="2">
        <f>SUMIF('Monthly Surface Budget'!$D$6:$D$10000,'Detailed WY Budget'!$B19,'Monthly Surface Budget'!N$6:N$10000)</f>
        <v>7475.6</v>
      </c>
      <c r="O19" s="2">
        <f>SUMIF('Monthly Surface Budget'!$D$6:$D$10000,'Detailed WY Budget'!$B19,'Monthly Surface Budget'!O$6:O$10000)</f>
        <v>42622.1</v>
      </c>
      <c r="P19" s="2">
        <f>SUMIF('Monthly Surface Budget'!$D$6:$D$10000,'Detailed WY Budget'!$B19,'Monthly Surface Budget'!P$6:P$10000)</f>
        <v>44637.9</v>
      </c>
      <c r="Q19" s="2">
        <f>SUMIF('Monthly Surface Budget'!$D$6:$D$10000,'Detailed WY Budget'!$B19,'Monthly Surface Budget'!Q$6:Q$10000)</f>
        <v>8028.7999999999993</v>
      </c>
      <c r="R19" s="2">
        <f>SUMIF('Monthly Surface Budget'!$D$6:$D$10000,'Detailed WY Budget'!$B19,'Monthly Surface Budget'!R$6:R$10000)</f>
        <v>6421.2999999999993</v>
      </c>
      <c r="S19" s="2">
        <f>SUMIF('Monthly Surface Budget'!$D$6:$D$10000,'Detailed WY Budget'!$B19,'Monthly Surface Budget'!S$6:S$10000)</f>
        <v>33055</v>
      </c>
      <c r="T19" s="2">
        <f>SUMIF('Monthly Surface Budget'!$D$6:$D$10000,'Detailed WY Budget'!$B19,'Monthly Surface Budget'!T$6:T$10000)</f>
        <v>38.595999999999989</v>
      </c>
      <c r="U19" s="2">
        <f>SUMIF('Monthly Surface Budget'!$D$6:$D$10000,'Detailed WY Budget'!$B19,'Monthly Surface Budget'!U$6:U$10000)</f>
        <v>82204</v>
      </c>
      <c r="V19" s="2">
        <f>SUMIF('Monthly Surface Budget'!$D$6:$D$10000,'Detailed WY Budget'!$B19,'Monthly Surface Budget'!V$6:V$10000)</f>
        <v>2473.6500000000005</v>
      </c>
      <c r="W19" s="2">
        <f>SUMIF('Monthly Surface Budget'!$D$6:$D$10000,'Detailed WY Budget'!$B19,'Monthly Surface Budget'!W$6:W$10000)</f>
        <v>3617.86</v>
      </c>
      <c r="X19" s="2">
        <f>SUMIF('Monthly Surface Budget'!$D$6:$D$10000,'Detailed WY Budget'!$B19,'Monthly Surface Budget'!X$6:X$10000)</f>
        <v>2507.8399999999997</v>
      </c>
      <c r="Y19" s="2">
        <f>SUMIF('Monthly Surface Budget'!$D$6:$D$10000,'Detailed WY Budget'!$B19,'Monthly Surface Budget'!Y$6:Y$10000)</f>
        <v>492867.15371900826</v>
      </c>
      <c r="Z19" s="2">
        <f t="shared" si="2"/>
        <v>492867.15371900826</v>
      </c>
      <c r="AA19" s="2">
        <f>'Drainshed Analysis WY'!E20</f>
        <v>1412.5</v>
      </c>
      <c r="AB19" s="2">
        <f>'Drainshed Analysis WY'!F20</f>
        <v>17579.400000000001</v>
      </c>
      <c r="AC19" s="2">
        <f t="shared" si="3"/>
        <v>18991.900000000001</v>
      </c>
      <c r="AD19" s="2">
        <f>'Drainshed Analysis WY'!J20</f>
        <v>241.56400063069779</v>
      </c>
      <c r="AE19" s="2">
        <f>'Drainshed Analysis WY'!K20</f>
        <v>1493.7343482889794</v>
      </c>
      <c r="AF19" s="2">
        <f t="shared" si="4"/>
        <v>1735.2983489196772</v>
      </c>
      <c r="AG19" s="2">
        <f>'Drainshed Analysis WY'!O20</f>
        <v>17.635999369302219</v>
      </c>
      <c r="AH19" s="2">
        <f>'Drainshed Analysis WY'!P20</f>
        <v>3079.5656517110201</v>
      </c>
      <c r="AI19" s="2">
        <f t="shared" si="5"/>
        <v>3097.2016510803223</v>
      </c>
    </row>
    <row r="20" spans="2:35" x14ac:dyDescent="0.3">
      <c r="B20">
        <v>2004</v>
      </c>
      <c r="C20" s="2">
        <f>SUMIF('Monthly Surface Budget'!$D$6:$D$10000,'Detailed WY Budget'!$B20,'Monthly Surface Budget'!E$6:E$10000)</f>
        <v>6045.5710976339215</v>
      </c>
      <c r="D20" s="2">
        <f>SUMIF('Monthly Surface Budget'!$D$6:$D$10000,'Detailed WY Budget'!$B20,'Monthly Surface Budget'!F$6:F$10000)</f>
        <v>506076.57520661165</v>
      </c>
      <c r="E20" s="2">
        <f>SUMIF('Monthly Surface Budget'!$D$6:$D$10000,'Detailed WY Budget'!$B20,'Monthly Surface Budget'!G$6:G$10000)</f>
        <v>33837.044628099175</v>
      </c>
      <c r="F20" s="2">
        <f>'Drainshed Analysis WY'!B21</f>
        <v>343.1</v>
      </c>
      <c r="G20" s="2">
        <f t="shared" si="0"/>
        <v>343.1</v>
      </c>
      <c r="H20" s="2">
        <f>'Drainshed Analysis WY'!G21</f>
        <v>46.99881465517241</v>
      </c>
      <c r="I20" s="2">
        <f>'Drainshed Analysis WY'!L21</f>
        <v>1.3011853448275861</v>
      </c>
      <c r="J20" s="2">
        <f t="shared" si="1"/>
        <v>48.3</v>
      </c>
      <c r="K20" s="2">
        <f>SUMIF('Monthly Surface Budget'!$D$6:$D$10000,'Detailed WY Budget'!$B20,'Monthly Surface Budget'!K$6:K$10000)</f>
        <v>126682.00000000001</v>
      </c>
      <c r="L20" s="2">
        <f>SUMIF('Monthly Surface Budget'!$D$6:$D$10000,'Detailed WY Budget'!$B20,'Monthly Surface Budget'!L$6:L$10000)</f>
        <v>40871</v>
      </c>
      <c r="M20" s="2">
        <f>SUMIF('Monthly Surface Budget'!$D$6:$D$10000,'Detailed WY Budget'!$B20,'Monthly Surface Budget'!M$6:M$10000)</f>
        <v>215.3</v>
      </c>
      <c r="N20" s="2">
        <f>SUMIF('Monthly Surface Budget'!$D$6:$D$10000,'Detailed WY Budget'!$B20,'Monthly Surface Budget'!N$6:N$10000)</f>
        <v>8125.0999999999995</v>
      </c>
      <c r="O20" s="2">
        <f>SUMIF('Monthly Surface Budget'!$D$6:$D$10000,'Detailed WY Budget'!$B20,'Monthly Surface Budget'!O$6:O$10000)</f>
        <v>41580.410000000003</v>
      </c>
      <c r="P20" s="2">
        <f>SUMIF('Monthly Surface Budget'!$D$6:$D$10000,'Detailed WY Budget'!$B20,'Monthly Surface Budget'!P$6:P$10000)</f>
        <v>43971.100000000006</v>
      </c>
      <c r="Q20" s="2">
        <f>SUMIF('Monthly Surface Budget'!$D$6:$D$10000,'Detailed WY Budget'!$B20,'Monthly Surface Budget'!Q$6:Q$10000)</f>
        <v>6755.9999999999991</v>
      </c>
      <c r="R20" s="2">
        <f>SUMIF('Monthly Surface Budget'!$D$6:$D$10000,'Detailed WY Budget'!$B20,'Monthly Surface Budget'!R$6:R$10000)</f>
        <v>6208.2999999999993</v>
      </c>
      <c r="S20" s="2">
        <f>SUMIF('Monthly Surface Budget'!$D$6:$D$10000,'Detailed WY Budget'!$B20,'Monthly Surface Budget'!S$6:S$10000)</f>
        <v>23469.800000000007</v>
      </c>
      <c r="T20" s="2">
        <f>SUMIF('Monthly Surface Budget'!$D$6:$D$10000,'Detailed WY Budget'!$B20,'Monthly Surface Budget'!T$6:T$10000)</f>
        <v>42.033999999999992</v>
      </c>
      <c r="U20" s="2">
        <f>SUMIF('Monthly Surface Budget'!$D$6:$D$10000,'Detailed WY Budget'!$B20,'Monthly Surface Budget'!U$6:U$10000)</f>
        <v>81078.5</v>
      </c>
      <c r="V20" s="2">
        <f>SUMIF('Monthly Surface Budget'!$D$6:$D$10000,'Detailed WY Budget'!$B20,'Monthly Surface Budget'!V$6:V$10000)</f>
        <v>2398.8799999999997</v>
      </c>
      <c r="W20" s="2">
        <f>SUMIF('Monthly Surface Budget'!$D$6:$D$10000,'Detailed WY Budget'!$B20,'Monthly Surface Budget'!W$6:W$10000)</f>
        <v>3627.78</v>
      </c>
      <c r="X20" s="2">
        <f>SUMIF('Monthly Surface Budget'!$D$6:$D$10000,'Detailed WY Budget'!$B20,'Monthly Surface Budget'!X$6:X$10000)</f>
        <v>2912.6099999999997</v>
      </c>
      <c r="Y20" s="2">
        <f>SUMIF('Monthly Surface Budget'!$D$6:$D$10000,'Detailed WY Budget'!$B20,'Monthly Surface Budget'!Y$6:Y$10000)</f>
        <v>532928.56859504129</v>
      </c>
      <c r="Z20" s="2">
        <f t="shared" si="2"/>
        <v>532928.56859504129</v>
      </c>
      <c r="AA20" s="2">
        <f>'Drainshed Analysis WY'!E21</f>
        <v>1069.3</v>
      </c>
      <c r="AB20" s="2">
        <f>'Drainshed Analysis WY'!F21</f>
        <v>15245.600000000002</v>
      </c>
      <c r="AC20" s="2">
        <f t="shared" si="3"/>
        <v>16314.900000000001</v>
      </c>
      <c r="AD20" s="2">
        <f>'Drainshed Analysis WY'!J21</f>
        <v>240.85443508344815</v>
      </c>
      <c r="AE20" s="2">
        <f>'Drainshed Analysis WY'!K21</f>
        <v>1568.8947155801193</v>
      </c>
      <c r="AF20" s="2">
        <f t="shared" si="4"/>
        <v>1809.7491506635674</v>
      </c>
      <c r="AG20" s="2">
        <f>'Drainshed Analysis WY'!O21</f>
        <v>19.245564916551878</v>
      </c>
      <c r="AH20" s="2">
        <f>'Drainshed Analysis WY'!P21</f>
        <v>3080.4052844198814</v>
      </c>
      <c r="AI20" s="2">
        <f t="shared" si="5"/>
        <v>3099.6508493364331</v>
      </c>
    </row>
    <row r="21" spans="2:35" x14ac:dyDescent="0.3">
      <c r="B21">
        <v>2005</v>
      </c>
      <c r="C21" s="2">
        <f>SUMIF('Monthly Surface Budget'!$D$6:$D$10000,'Detailed WY Budget'!$B21,'Monthly Surface Budget'!E$6:E$10000)</f>
        <v>5795.7868711512401</v>
      </c>
      <c r="D21" s="2">
        <f>SUMIF('Monthly Surface Budget'!$D$6:$D$10000,'Detailed WY Budget'!$B21,'Monthly Surface Budget'!F$6:F$10000)</f>
        <v>469097.15702479344</v>
      </c>
      <c r="E21" s="2">
        <f>SUMIF('Monthly Surface Budget'!$D$6:$D$10000,'Detailed WY Budget'!$B21,'Monthly Surface Budget'!G$6:G$10000)</f>
        <v>40244.608264462782</v>
      </c>
      <c r="F21" s="2">
        <f>'Drainshed Analysis WY'!B22</f>
        <v>351.29999999999995</v>
      </c>
      <c r="G21" s="2">
        <f t="shared" si="0"/>
        <v>351.29999999999995</v>
      </c>
      <c r="H21" s="2">
        <f>'Drainshed Analysis WY'!G22</f>
        <v>46.233029381965551</v>
      </c>
      <c r="I21" s="2">
        <f>'Drainshed Analysis WY'!L22</f>
        <v>3.3669706180344483</v>
      </c>
      <c r="J21" s="2">
        <f t="shared" si="1"/>
        <v>49.6</v>
      </c>
      <c r="K21" s="2">
        <f>SUMIF('Monthly Surface Budget'!$D$6:$D$10000,'Detailed WY Budget'!$B21,'Monthly Surface Budget'!K$6:K$10000)</f>
        <v>153411.6</v>
      </c>
      <c r="L21" s="2">
        <f>SUMIF('Monthly Surface Budget'!$D$6:$D$10000,'Detailed WY Budget'!$B21,'Monthly Surface Budget'!L$6:L$10000)</f>
        <v>31450</v>
      </c>
      <c r="M21" s="2">
        <f>SUMIF('Monthly Surface Budget'!$D$6:$D$10000,'Detailed WY Budget'!$B21,'Monthly Surface Budget'!M$6:M$10000)</f>
        <v>505.9</v>
      </c>
      <c r="N21" s="2">
        <f>SUMIF('Monthly Surface Budget'!$D$6:$D$10000,'Detailed WY Budget'!$B21,'Monthly Surface Budget'!N$6:N$10000)</f>
        <v>8462.2999999999993</v>
      </c>
      <c r="O21" s="2">
        <f>SUMIF('Monthly Surface Budget'!$D$6:$D$10000,'Detailed WY Budget'!$B21,'Monthly Surface Budget'!O$6:O$10000)</f>
        <v>43518.029999999992</v>
      </c>
      <c r="P21" s="2">
        <f>SUMIF('Monthly Surface Budget'!$D$6:$D$10000,'Detailed WY Budget'!$B21,'Monthly Surface Budget'!P$6:P$10000)</f>
        <v>40923.000000000007</v>
      </c>
      <c r="Q21" s="2">
        <f>SUMIF('Monthly Surface Budget'!$D$6:$D$10000,'Detailed WY Budget'!$B21,'Monthly Surface Budget'!Q$6:Q$10000)</f>
        <v>9709.0000000000018</v>
      </c>
      <c r="R21" s="2">
        <f>SUMIF('Monthly Surface Budget'!$D$6:$D$10000,'Detailed WY Budget'!$B21,'Monthly Surface Budget'!R$6:R$10000)</f>
        <v>6864.0999999999995</v>
      </c>
      <c r="S21" s="2">
        <f>SUMIF('Monthly Surface Budget'!$D$6:$D$10000,'Detailed WY Budget'!$B21,'Monthly Surface Budget'!S$6:S$10000)</f>
        <v>37173.4</v>
      </c>
      <c r="T21" s="2">
        <f>SUMIF('Monthly Surface Budget'!$D$6:$D$10000,'Detailed WY Budget'!$B21,'Monthly Surface Budget'!T$6:T$10000)</f>
        <v>36.496000000000002</v>
      </c>
      <c r="U21" s="2">
        <f>SUMIF('Monthly Surface Budget'!$D$6:$D$10000,'Detailed WY Budget'!$B21,'Monthly Surface Budget'!U$6:U$10000)</f>
        <v>79702.599999999991</v>
      </c>
      <c r="V21" s="2">
        <f>SUMIF('Monthly Surface Budget'!$D$6:$D$10000,'Detailed WY Budget'!$B21,'Monthly Surface Budget'!V$6:V$10000)</f>
        <v>1654.3300000000002</v>
      </c>
      <c r="W21" s="2">
        <f>SUMIF('Monthly Surface Budget'!$D$6:$D$10000,'Detailed WY Budget'!$B21,'Monthly Surface Budget'!W$6:W$10000)</f>
        <v>3617.86</v>
      </c>
      <c r="X21" s="2">
        <f>SUMIF('Monthly Surface Budget'!$D$6:$D$10000,'Detailed WY Budget'!$B21,'Monthly Surface Budget'!X$6:X$10000)</f>
        <v>2378.2900000000004</v>
      </c>
      <c r="Y21" s="2">
        <f>SUMIF('Monthly Surface Budget'!$D$6:$D$10000,'Detailed WY Budget'!$B21,'Monthly Surface Budget'!Y$6:Y$10000)</f>
        <v>495340.28429752064</v>
      </c>
      <c r="Z21" s="2">
        <f t="shared" si="2"/>
        <v>495340.28429752064</v>
      </c>
      <c r="AA21" s="2">
        <f>'Drainshed Analysis WY'!E22</f>
        <v>1040.4000000000001</v>
      </c>
      <c r="AB21" s="2">
        <f>'Drainshed Analysis WY'!F22</f>
        <v>16259.4</v>
      </c>
      <c r="AC21" s="2">
        <f t="shared" si="3"/>
        <v>17299.8</v>
      </c>
      <c r="AD21" s="2">
        <f>'Drainshed Analysis WY'!J22</f>
        <v>229.16126645203084</v>
      </c>
      <c r="AE21" s="2">
        <f>'Drainshed Analysis WY'!K22</f>
        <v>1560.2001711822759</v>
      </c>
      <c r="AF21" s="2">
        <f t="shared" si="4"/>
        <v>1789.3614376343066</v>
      </c>
      <c r="AG21" s="2">
        <f>'Drainshed Analysis WY'!O22</f>
        <v>40.438733547969129</v>
      </c>
      <c r="AH21" s="2">
        <f>'Drainshed Analysis WY'!P22</f>
        <v>3274.9998288177244</v>
      </c>
      <c r="AI21" s="2">
        <f t="shared" si="5"/>
        <v>3315.4385623656935</v>
      </c>
    </row>
    <row r="22" spans="2:35" x14ac:dyDescent="0.3">
      <c r="B22">
        <v>2006</v>
      </c>
      <c r="C22" s="2">
        <f>SUMIF('Monthly Surface Budget'!$D$6:$D$10000,'Detailed WY Budget'!$B22,'Monthly Surface Budget'!E$6:E$10000)</f>
        <v>5574.3208236477813</v>
      </c>
      <c r="D22" s="2">
        <f>SUMIF('Monthly Surface Budget'!$D$6:$D$10000,'Detailed WY Budget'!$B22,'Monthly Surface Budget'!F$6:F$10000)</f>
        <v>1871515.3388429752</v>
      </c>
      <c r="E22" s="2">
        <f>SUMIF('Monthly Surface Budget'!$D$6:$D$10000,'Detailed WY Budget'!$B22,'Monthly Surface Budget'!G$6:G$10000)</f>
        <v>67497.123966942148</v>
      </c>
      <c r="F22" s="2">
        <f>'Drainshed Analysis WY'!B23</f>
        <v>654.60000000000014</v>
      </c>
      <c r="G22" s="2">
        <f t="shared" si="0"/>
        <v>654.60000000000014</v>
      </c>
      <c r="H22" s="2">
        <f>'Drainshed Analysis WY'!G23</f>
        <v>48.497864768683279</v>
      </c>
      <c r="I22" s="2">
        <f>'Drainshed Analysis WY'!L23</f>
        <v>8.7021352313167277</v>
      </c>
      <c r="J22" s="2">
        <f t="shared" si="1"/>
        <v>57.2</v>
      </c>
      <c r="K22" s="2">
        <f>SUMIF('Monthly Surface Budget'!$D$6:$D$10000,'Detailed WY Budget'!$B22,'Monthly Surface Budget'!K$6:K$10000)</f>
        <v>210829.00000000006</v>
      </c>
      <c r="L22" s="2">
        <f>SUMIF('Monthly Surface Budget'!$D$6:$D$10000,'Detailed WY Budget'!$B22,'Monthly Surface Budget'!L$6:L$10000)</f>
        <v>34365.1</v>
      </c>
      <c r="M22" s="2">
        <f>SUMIF('Monthly Surface Budget'!$D$6:$D$10000,'Detailed WY Budget'!$B22,'Monthly Surface Budget'!M$6:M$10000)</f>
        <v>1233</v>
      </c>
      <c r="N22" s="2">
        <f>SUMIF('Monthly Surface Budget'!$D$6:$D$10000,'Detailed WY Budget'!$B22,'Monthly Surface Budget'!N$6:N$10000)</f>
        <v>8185.6999999999989</v>
      </c>
      <c r="O22" s="2">
        <f>SUMIF('Monthly Surface Budget'!$D$6:$D$10000,'Detailed WY Budget'!$B22,'Monthly Surface Budget'!O$6:O$10000)</f>
        <v>60747.099999999984</v>
      </c>
      <c r="P22" s="2">
        <f>SUMIF('Monthly Surface Budget'!$D$6:$D$10000,'Detailed WY Budget'!$B22,'Monthly Surface Budget'!P$6:P$10000)</f>
        <v>41865.599999999999</v>
      </c>
      <c r="Q22" s="2">
        <f>SUMIF('Monthly Surface Budget'!$D$6:$D$10000,'Detailed WY Budget'!$B22,'Monthly Surface Budget'!Q$6:Q$10000)</f>
        <v>8380.2000000000007</v>
      </c>
      <c r="R22" s="2">
        <f>SUMIF('Monthly Surface Budget'!$D$6:$D$10000,'Detailed WY Budget'!$B22,'Monthly Surface Budget'!R$6:R$10000)</f>
        <v>6447.4</v>
      </c>
      <c r="S22" s="2">
        <f>SUMIF('Monthly Surface Budget'!$D$6:$D$10000,'Detailed WY Budget'!$B22,'Monthly Surface Budget'!S$6:S$10000)</f>
        <v>30004.899999999994</v>
      </c>
      <c r="T22" s="2">
        <f>SUMIF('Monthly Surface Budget'!$D$6:$D$10000,'Detailed WY Budget'!$B22,'Monthly Surface Budget'!T$6:T$10000)</f>
        <v>34.510000000000005</v>
      </c>
      <c r="U22" s="2">
        <f>SUMIF('Monthly Surface Budget'!$D$6:$D$10000,'Detailed WY Budget'!$B22,'Monthly Surface Budget'!U$6:U$10000)</f>
        <v>123892.80000000002</v>
      </c>
      <c r="V22" s="2">
        <f>SUMIF('Monthly Surface Budget'!$D$6:$D$10000,'Detailed WY Budget'!$B22,'Monthly Surface Budget'!V$6:V$10000)</f>
        <v>8113.4999999999991</v>
      </c>
      <c r="W22" s="2">
        <f>SUMIF('Monthly Surface Budget'!$D$6:$D$10000,'Detailed WY Budget'!$B22,'Monthly Surface Budget'!W$6:W$10000)</f>
        <v>3617.86</v>
      </c>
      <c r="X22" s="2">
        <f>SUMIF('Monthly Surface Budget'!$D$6:$D$10000,'Detailed WY Budget'!$B22,'Monthly Surface Budget'!X$6:X$10000)</f>
        <v>2646.37</v>
      </c>
      <c r="Y22" s="2">
        <f>SUMIF('Monthly Surface Budget'!$D$6:$D$10000,'Detailed WY Budget'!$B22,'Monthly Surface Budget'!Y$6:Y$10000)</f>
        <v>1907769.4214876031</v>
      </c>
      <c r="Z22" s="2">
        <f t="shared" si="2"/>
        <v>1907769.4214876031</v>
      </c>
      <c r="AA22" s="2">
        <f>'Drainshed Analysis WY'!E23</f>
        <v>2264.6999999999998</v>
      </c>
      <c r="AB22" s="2">
        <f>'Drainshed Analysis WY'!F23</f>
        <v>34466.300000000003</v>
      </c>
      <c r="AC22" s="2">
        <f t="shared" si="3"/>
        <v>36731</v>
      </c>
      <c r="AD22" s="2">
        <f>'Drainshed Analysis WY'!J23</f>
        <v>212.52081021087679</v>
      </c>
      <c r="AE22" s="2">
        <f>'Drainshed Analysis WY'!K23</f>
        <v>1674.8868432569725</v>
      </c>
      <c r="AF22" s="2">
        <f t="shared" si="4"/>
        <v>1887.4076534678493</v>
      </c>
      <c r="AG22" s="2">
        <f>'Drainshed Analysis WY'!O23</f>
        <v>102.27918978912317</v>
      </c>
      <c r="AH22" s="2">
        <f>'Drainshed Analysis WY'!P23</f>
        <v>3482.213156743027</v>
      </c>
      <c r="AI22" s="2">
        <f t="shared" si="5"/>
        <v>3584.4923465321499</v>
      </c>
    </row>
    <row r="23" spans="2:35" x14ac:dyDescent="0.3">
      <c r="B23">
        <v>2007</v>
      </c>
      <c r="C23" s="2">
        <f>SUMIF('Monthly Surface Budget'!$D$6:$D$10000,'Detailed WY Budget'!$B23,'Monthly Surface Budget'!E$6:E$10000)</f>
        <v>5399.272362352669</v>
      </c>
      <c r="D23" s="2">
        <f>SUMIF('Monthly Surface Budget'!$D$6:$D$10000,'Detailed WY Budget'!$B23,'Monthly Surface Budget'!F$6:F$10000)</f>
        <v>501972.19834710745</v>
      </c>
      <c r="E23" s="2">
        <f>SUMIF('Monthly Surface Budget'!$D$6:$D$10000,'Detailed WY Budget'!$B23,'Monthly Surface Budget'!G$6:G$10000)</f>
        <v>30787.596694214888</v>
      </c>
      <c r="F23" s="2">
        <f>'Drainshed Analysis WY'!B24</f>
        <v>239.5</v>
      </c>
      <c r="G23" s="2">
        <f t="shared" si="0"/>
        <v>239.5</v>
      </c>
      <c r="H23" s="2">
        <f>'Drainshed Analysis WY'!G24</f>
        <v>49.649214659685867</v>
      </c>
      <c r="I23" s="2">
        <f>'Drainshed Analysis WY'!L24</f>
        <v>8.3507853403141361</v>
      </c>
      <c r="J23" s="2">
        <f t="shared" si="1"/>
        <v>58</v>
      </c>
      <c r="K23" s="2">
        <f>SUMIF('Monthly Surface Budget'!$D$6:$D$10000,'Detailed WY Budget'!$B23,'Monthly Surface Budget'!K$6:K$10000)</f>
        <v>91559.6</v>
      </c>
      <c r="L23" s="2">
        <f>SUMIF('Monthly Surface Budget'!$D$6:$D$10000,'Detailed WY Budget'!$B23,'Monthly Surface Budget'!L$6:L$10000)</f>
        <v>43654.899999999994</v>
      </c>
      <c r="M23" s="2">
        <f>SUMIF('Monthly Surface Budget'!$D$6:$D$10000,'Detailed WY Budget'!$B23,'Monthly Surface Budget'!M$6:M$10000)</f>
        <v>1137.9000000000001</v>
      </c>
      <c r="N23" s="2">
        <f>SUMIF('Monthly Surface Budget'!$D$6:$D$10000,'Detailed WY Budget'!$B23,'Monthly Surface Budget'!N$6:N$10000)</f>
        <v>8400.4</v>
      </c>
      <c r="O23" s="2">
        <f>SUMIF('Monthly Surface Budget'!$D$6:$D$10000,'Detailed WY Budget'!$B23,'Monthly Surface Budget'!O$6:O$10000)</f>
        <v>34709.64</v>
      </c>
      <c r="P23" s="2">
        <f>SUMIF('Monthly Surface Budget'!$D$6:$D$10000,'Detailed WY Budget'!$B23,'Monthly Surface Budget'!P$6:P$10000)</f>
        <v>48003.299999999996</v>
      </c>
      <c r="Q23" s="2">
        <f>SUMIF('Monthly Surface Budget'!$D$6:$D$10000,'Detailed WY Budget'!$B23,'Monthly Surface Budget'!Q$6:Q$10000)</f>
        <v>9409.7000000000007</v>
      </c>
      <c r="R23" s="2">
        <f>SUMIF('Monthly Surface Budget'!$D$6:$D$10000,'Detailed WY Budget'!$B23,'Monthly Surface Budget'!R$6:R$10000)</f>
        <v>6823.2</v>
      </c>
      <c r="S23" s="2">
        <f>SUMIF('Monthly Surface Budget'!$D$6:$D$10000,'Detailed WY Budget'!$B23,'Monthly Surface Budget'!S$6:S$10000)</f>
        <v>31578.099999999995</v>
      </c>
      <c r="T23" s="2">
        <f>SUMIF('Monthly Surface Budget'!$D$6:$D$10000,'Detailed WY Budget'!$B23,'Monthly Surface Budget'!T$6:T$10000)</f>
        <v>33.699999999999996</v>
      </c>
      <c r="U23" s="2">
        <f>SUMIF('Monthly Surface Budget'!$D$6:$D$10000,'Detailed WY Budget'!$B23,'Monthly Surface Budget'!U$6:U$10000)</f>
        <v>41045.300000000003</v>
      </c>
      <c r="V23" s="2">
        <f>SUMIF('Monthly Surface Budget'!$D$6:$D$10000,'Detailed WY Budget'!$B23,'Monthly Surface Budget'!V$6:V$10000)</f>
        <v>2643.5899999999997</v>
      </c>
      <c r="W23" s="2">
        <f>SUMIF('Monthly Surface Budget'!$D$6:$D$10000,'Detailed WY Budget'!$B23,'Monthly Surface Budget'!W$6:W$10000)</f>
        <v>3617.86</v>
      </c>
      <c r="X23" s="2">
        <f>SUMIF('Monthly Surface Budget'!$D$6:$D$10000,'Detailed WY Budget'!$B23,'Monthly Surface Budget'!X$6:X$10000)</f>
        <v>2854.71</v>
      </c>
      <c r="Y23" s="2">
        <f>SUMIF('Monthly Surface Budget'!$D$6:$D$10000,'Detailed WY Budget'!$B23,'Monthly Surface Budget'!Y$6:Y$10000)</f>
        <v>523212.99173553719</v>
      </c>
      <c r="Z23" s="2">
        <f t="shared" si="2"/>
        <v>523212.99173553719</v>
      </c>
      <c r="AA23" s="2">
        <f>'Drainshed Analysis WY'!E24</f>
        <v>717.6</v>
      </c>
      <c r="AB23" s="2">
        <f>'Drainshed Analysis WY'!F24</f>
        <v>8577.8000000000011</v>
      </c>
      <c r="AC23" s="2">
        <f t="shared" si="3"/>
        <v>9295.4000000000015</v>
      </c>
      <c r="AD23" s="2">
        <f>'Drainshed Analysis WY'!J24</f>
        <v>197.29936067959895</v>
      </c>
      <c r="AE23" s="2">
        <f>'Drainshed Analysis WY'!K24</f>
        <v>1652.3571131848703</v>
      </c>
      <c r="AF23" s="2">
        <f t="shared" si="4"/>
        <v>1849.6564738644693</v>
      </c>
      <c r="AG23" s="2">
        <f>'Drainshed Analysis WY'!O24</f>
        <v>108.80063932040102</v>
      </c>
      <c r="AH23" s="2">
        <f>'Drainshed Analysis WY'!P24</f>
        <v>3650.3428868151295</v>
      </c>
      <c r="AI23" s="2">
        <f t="shared" si="5"/>
        <v>3759.1435261355305</v>
      </c>
    </row>
    <row r="24" spans="2:35" x14ac:dyDescent="0.3">
      <c r="B24">
        <v>2008</v>
      </c>
      <c r="C24" s="2">
        <f>SUMIF('Monthly Surface Budget'!$D$6:$D$10000,'Detailed WY Budget'!$B24,'Monthly Surface Budget'!E$6:E$10000)</f>
        <v>5770.0727737166089</v>
      </c>
      <c r="D24" s="2">
        <f>SUMIF('Monthly Surface Budget'!$D$6:$D$10000,'Detailed WY Budget'!$B24,'Monthly Surface Budget'!F$6:F$10000)</f>
        <v>499346.5388429751</v>
      </c>
      <c r="E24" s="2">
        <f>SUMIF('Monthly Surface Budget'!$D$6:$D$10000,'Detailed WY Budget'!$B24,'Monthly Surface Budget'!G$6:G$10000)</f>
        <v>28929.639669421475</v>
      </c>
      <c r="F24" s="2">
        <f>'Drainshed Analysis WY'!B25</f>
        <v>274.89999999999992</v>
      </c>
      <c r="G24" s="2">
        <f t="shared" si="0"/>
        <v>274.89999999999992</v>
      </c>
      <c r="H24" s="2">
        <f>'Drainshed Analysis WY'!G25</f>
        <v>52.911264181523492</v>
      </c>
      <c r="I24" s="2">
        <f>'Drainshed Analysis WY'!L25</f>
        <v>10.7887358184765</v>
      </c>
      <c r="J24" s="2">
        <f t="shared" si="1"/>
        <v>63.699999999999989</v>
      </c>
      <c r="K24" s="2">
        <f>SUMIF('Monthly Surface Budget'!$D$6:$D$10000,'Detailed WY Budget'!$B24,'Monthly Surface Budget'!K$6:K$10000)</f>
        <v>104158.90000000001</v>
      </c>
      <c r="L24" s="2">
        <f>SUMIF('Monthly Surface Budget'!$D$6:$D$10000,'Detailed WY Budget'!$B24,'Monthly Surface Budget'!L$6:L$10000)</f>
        <v>48099.799999999996</v>
      </c>
      <c r="M24" s="2">
        <f>SUMIF('Monthly Surface Budget'!$D$6:$D$10000,'Detailed WY Budget'!$B24,'Monthly Surface Budget'!M$6:M$10000)</f>
        <v>1385.5</v>
      </c>
      <c r="N24" s="2">
        <f>SUMIF('Monthly Surface Budget'!$D$6:$D$10000,'Detailed WY Budget'!$B24,'Monthly Surface Budget'!N$6:N$10000)</f>
        <v>7822.7999999999993</v>
      </c>
      <c r="O24" s="2">
        <f>SUMIF('Monthly Surface Budget'!$D$6:$D$10000,'Detailed WY Budget'!$B24,'Monthly Surface Budget'!O$6:O$10000)</f>
        <v>32815.17</v>
      </c>
      <c r="P24" s="2">
        <f>SUMIF('Monthly Surface Budget'!$D$6:$D$10000,'Detailed WY Budget'!$B24,'Monthly Surface Budget'!P$6:P$10000)</f>
        <v>49349.5</v>
      </c>
      <c r="Q24" s="2">
        <f>SUMIF('Monthly Surface Budget'!$D$6:$D$10000,'Detailed WY Budget'!$B24,'Monthly Surface Budget'!Q$6:Q$10000)</f>
        <v>8552</v>
      </c>
      <c r="R24" s="2">
        <f>SUMIF('Monthly Surface Budget'!$D$6:$D$10000,'Detailed WY Budget'!$B24,'Monthly Surface Budget'!R$6:R$10000)</f>
        <v>5514.7</v>
      </c>
      <c r="S24" s="2">
        <f>SUMIF('Monthly Surface Budget'!$D$6:$D$10000,'Detailed WY Budget'!$B24,'Monthly Surface Budget'!S$6:S$10000)</f>
        <v>25852.099999999995</v>
      </c>
      <c r="T24" s="2">
        <f>SUMIF('Monthly Surface Budget'!$D$6:$D$10000,'Detailed WY Budget'!$B24,'Monthly Surface Budget'!T$6:T$10000)</f>
        <v>38.242000000000004</v>
      </c>
      <c r="U24" s="2">
        <f>SUMIF('Monthly Surface Budget'!$D$6:$D$10000,'Detailed WY Budget'!$B24,'Monthly Surface Budget'!U$6:U$10000)</f>
        <v>60858</v>
      </c>
      <c r="V24" s="2">
        <f>SUMIF('Monthly Surface Budget'!$D$6:$D$10000,'Detailed WY Budget'!$B24,'Monthly Surface Budget'!V$6:V$10000)</f>
        <v>2163.62</v>
      </c>
      <c r="W24" s="2">
        <f>SUMIF('Monthly Surface Budget'!$D$6:$D$10000,'Detailed WY Budget'!$B24,'Monthly Surface Budget'!W$6:W$10000)</f>
        <v>3627.78</v>
      </c>
      <c r="X24" s="2">
        <f>SUMIF('Monthly Surface Budget'!$D$6:$D$10000,'Detailed WY Budget'!$B24,'Monthly Surface Budget'!X$6:X$10000)</f>
        <v>2934.11</v>
      </c>
      <c r="Y24" s="2">
        <f>SUMIF('Monthly Surface Budget'!$D$6:$D$10000,'Detailed WY Budget'!$B24,'Monthly Surface Budget'!Y$6:Y$10000)</f>
        <v>519854.89586776862</v>
      </c>
      <c r="Z24" s="2">
        <f t="shared" si="2"/>
        <v>519854.89586776862</v>
      </c>
      <c r="AA24" s="2">
        <f>'Drainshed Analysis WY'!E25</f>
        <v>894.59999999999991</v>
      </c>
      <c r="AB24" s="2">
        <f>'Drainshed Analysis WY'!F25</f>
        <v>13349.099999999999</v>
      </c>
      <c r="AC24" s="2">
        <f t="shared" si="3"/>
        <v>14243.699999999999</v>
      </c>
      <c r="AD24" s="2">
        <f>'Drainshed Analysis WY'!J25</f>
        <v>255.88982887255969</v>
      </c>
      <c r="AE24" s="2">
        <f>'Drainshed Analysis WY'!K25</f>
        <v>1718.0265480566304</v>
      </c>
      <c r="AF24" s="2">
        <f t="shared" si="4"/>
        <v>1973.9163769291902</v>
      </c>
      <c r="AG24" s="2">
        <f>'Drainshed Analysis WY'!O25</f>
        <v>136.51017112744029</v>
      </c>
      <c r="AH24" s="2">
        <f>'Drainshed Analysis WY'!P25</f>
        <v>4202.9734519433687</v>
      </c>
      <c r="AI24" s="2">
        <f t="shared" si="5"/>
        <v>4339.4836230708088</v>
      </c>
    </row>
    <row r="25" spans="2:35" x14ac:dyDescent="0.3">
      <c r="B25">
        <v>2009</v>
      </c>
      <c r="C25" s="2">
        <f>SUMIF('Monthly Surface Budget'!$D$6:$D$10000,'Detailed WY Budget'!$B25,'Monthly Surface Budget'!E$6:E$10000)</f>
        <v>5689.1556280909308</v>
      </c>
      <c r="D25" s="2">
        <f>SUMIF('Monthly Surface Budget'!$D$6:$D$10000,'Detailed WY Budget'!$B25,'Monthly Surface Budget'!F$6:F$10000)</f>
        <v>482097.73884297523</v>
      </c>
      <c r="E25" s="2">
        <f>SUMIF('Monthly Surface Budget'!$D$6:$D$10000,'Detailed WY Budget'!$B25,'Monthly Surface Budget'!G$6:G$10000)</f>
        <v>32182.413223140498</v>
      </c>
      <c r="F25" s="2">
        <f>'Drainshed Analysis WY'!B26</f>
        <v>380.8</v>
      </c>
      <c r="G25" s="2">
        <f t="shared" si="0"/>
        <v>380.8</v>
      </c>
      <c r="H25" s="2">
        <f>'Drainshed Analysis WY'!G26</f>
        <v>54.535920726672174</v>
      </c>
      <c r="I25" s="2">
        <f>'Drainshed Analysis WY'!L26</f>
        <v>8.0640792733278293</v>
      </c>
      <c r="J25" s="2">
        <f t="shared" si="1"/>
        <v>62.6</v>
      </c>
      <c r="K25" s="2">
        <f>SUMIF('Monthly Surface Budget'!$D$6:$D$10000,'Detailed WY Budget'!$B25,'Monthly Surface Budget'!K$6:K$10000)</f>
        <v>111275.10000000002</v>
      </c>
      <c r="L25" s="2">
        <f>SUMIF('Monthly Surface Budget'!$D$6:$D$10000,'Detailed WY Budget'!$B25,'Monthly Surface Budget'!L$6:L$10000)</f>
        <v>40580.800000000003</v>
      </c>
      <c r="M25" s="2">
        <f>SUMIF('Monthly Surface Budget'!$D$6:$D$10000,'Detailed WY Budget'!$B25,'Monthly Surface Budget'!M$6:M$10000)</f>
        <v>982.0999999999998</v>
      </c>
      <c r="N25" s="2">
        <f>SUMIF('Monthly Surface Budget'!$D$6:$D$10000,'Detailed WY Budget'!$B25,'Monthly Surface Budget'!N$6:N$10000)</f>
        <v>7289.4000000000005</v>
      </c>
      <c r="O25" s="2">
        <f>SUMIF('Monthly Surface Budget'!$D$6:$D$10000,'Detailed WY Budget'!$B25,'Monthly Surface Budget'!O$6:O$10000)</f>
        <v>26810.04</v>
      </c>
      <c r="P25" s="2">
        <f>SUMIF('Monthly Surface Budget'!$D$6:$D$10000,'Detailed WY Budget'!$B25,'Monthly Surface Budget'!P$6:P$10000)</f>
        <v>46622.6</v>
      </c>
      <c r="Q25" s="2">
        <f>SUMIF('Monthly Surface Budget'!$D$6:$D$10000,'Detailed WY Budget'!$B25,'Monthly Surface Budget'!Q$6:Q$10000)</f>
        <v>9788.9999999999982</v>
      </c>
      <c r="R25" s="2">
        <f>SUMIF('Monthly Surface Budget'!$D$6:$D$10000,'Detailed WY Budget'!$B25,'Monthly Surface Budget'!R$6:R$10000)</f>
        <v>5887.2</v>
      </c>
      <c r="S25" s="2">
        <f>SUMIF('Monthly Surface Budget'!$D$6:$D$10000,'Detailed WY Budget'!$B25,'Monthly Surface Budget'!S$6:S$10000)</f>
        <v>30132.399999999998</v>
      </c>
      <c r="T25" s="2">
        <f>SUMIF('Monthly Surface Budget'!$D$6:$D$10000,'Detailed WY Budget'!$B25,'Monthly Surface Budget'!T$6:T$10000)</f>
        <v>36.577999999999996</v>
      </c>
      <c r="U25" s="2">
        <f>SUMIF('Monthly Surface Budget'!$D$6:$D$10000,'Detailed WY Budget'!$B25,'Monthly Surface Budget'!U$6:U$10000)</f>
        <v>52994.3</v>
      </c>
      <c r="V25" s="2">
        <f>SUMIF('Monthly Surface Budget'!$D$6:$D$10000,'Detailed WY Budget'!$B25,'Monthly Surface Budget'!V$6:V$10000)</f>
        <v>3177.78</v>
      </c>
      <c r="W25" s="2">
        <f>SUMIF('Monthly Surface Budget'!$D$6:$D$10000,'Detailed WY Budget'!$B25,'Monthly Surface Budget'!W$6:W$10000)</f>
        <v>3617.86</v>
      </c>
      <c r="X25" s="2">
        <f>SUMIF('Monthly Surface Budget'!$D$6:$D$10000,'Detailed WY Budget'!$B25,'Monthly Surface Budget'!X$6:X$10000)</f>
        <v>2832.02</v>
      </c>
      <c r="Y25" s="2">
        <f>SUMIF('Monthly Surface Budget'!$D$6:$D$10000,'Detailed WY Budget'!$B25,'Monthly Surface Budget'!Y$6:Y$10000)</f>
        <v>502159.57685950416</v>
      </c>
      <c r="Z25" s="2">
        <f t="shared" si="2"/>
        <v>502159.57685950416</v>
      </c>
      <c r="AA25" s="2">
        <f>'Drainshed Analysis WY'!E26</f>
        <v>1280.6999999999998</v>
      </c>
      <c r="AB25" s="2">
        <f>'Drainshed Analysis WY'!F26</f>
        <v>12644.599999999999</v>
      </c>
      <c r="AC25" s="2">
        <f t="shared" si="3"/>
        <v>13925.3</v>
      </c>
      <c r="AD25" s="2">
        <f>'Drainshed Analysis WY'!J26</f>
        <v>258.972751208403</v>
      </c>
      <c r="AE25" s="2">
        <f>'Drainshed Analysis WY'!K26</f>
        <v>1731.4319478691916</v>
      </c>
      <c r="AF25" s="2">
        <f t="shared" si="4"/>
        <v>1990.4046990775946</v>
      </c>
      <c r="AG25" s="2">
        <f>'Drainshed Analysis WY'!O26</f>
        <v>116.42724879159705</v>
      </c>
      <c r="AH25" s="2">
        <f>'Drainshed Analysis WY'!P26</f>
        <v>3855.9680521308096</v>
      </c>
      <c r="AI25" s="2">
        <f t="shared" si="5"/>
        <v>3972.3953009224065</v>
      </c>
    </row>
    <row r="26" spans="2:35" x14ac:dyDescent="0.3">
      <c r="B26">
        <v>2010</v>
      </c>
      <c r="C26" s="2">
        <f>SUMIF('Monthly Surface Budget'!$D$6:$D$10000,'Detailed WY Budget'!$B26,'Monthly Surface Budget'!E$6:E$10000)</f>
        <v>5565.5605983109999</v>
      </c>
      <c r="D26" s="2">
        <f>SUMIF('Monthly Surface Budget'!$D$6:$D$10000,'Detailed WY Budget'!$B26,'Monthly Surface Budget'!F$6:F$10000)</f>
        <v>507142.90909090912</v>
      </c>
      <c r="E26" s="2">
        <f>SUMIF('Monthly Surface Budget'!$D$6:$D$10000,'Detailed WY Budget'!$B26,'Monthly Surface Budget'!G$6:G$10000)</f>
        <v>36542.657851239666</v>
      </c>
      <c r="F26" s="2">
        <f>'Drainshed Analysis WY'!B27</f>
        <v>466.50000000000006</v>
      </c>
      <c r="G26" s="2">
        <f t="shared" si="0"/>
        <v>466.50000000000006</v>
      </c>
      <c r="H26" s="2">
        <f>'Drainshed Analysis WY'!G27</f>
        <v>55.38429054054054</v>
      </c>
      <c r="I26" s="2">
        <f>'Drainshed Analysis WY'!L27</f>
        <v>5.6157094594594597</v>
      </c>
      <c r="J26" s="2">
        <f t="shared" si="1"/>
        <v>61</v>
      </c>
      <c r="K26" s="2">
        <f>SUMIF('Monthly Surface Budget'!$D$6:$D$10000,'Detailed WY Budget'!$B26,'Monthly Surface Budget'!K$6:K$10000)</f>
        <v>140168.79999999999</v>
      </c>
      <c r="L26" s="2">
        <f>SUMIF('Monthly Surface Budget'!$D$6:$D$10000,'Detailed WY Budget'!$B26,'Monthly Surface Budget'!L$6:L$10000)</f>
        <v>36706.400000000001</v>
      </c>
      <c r="M26" s="2">
        <f>SUMIF('Monthly Surface Budget'!$D$6:$D$10000,'Detailed WY Budget'!$B26,'Monthly Surface Budget'!M$6:M$10000)</f>
        <v>659.3</v>
      </c>
      <c r="N26" s="2">
        <f>SUMIF('Monthly Surface Budget'!$D$6:$D$10000,'Detailed WY Budget'!$B26,'Monthly Surface Budget'!N$6:N$10000)</f>
        <v>7217.8</v>
      </c>
      <c r="O26" s="2">
        <f>SUMIF('Monthly Surface Budget'!$D$6:$D$10000,'Detailed WY Budget'!$B26,'Monthly Surface Budget'!O$6:O$10000)</f>
        <v>32110.100000000002</v>
      </c>
      <c r="P26" s="2">
        <f>SUMIF('Monthly Surface Budget'!$D$6:$D$10000,'Detailed WY Budget'!$B26,'Monthly Surface Budget'!P$6:P$10000)</f>
        <v>43782.3</v>
      </c>
      <c r="Q26" s="2">
        <f>SUMIF('Monthly Surface Budget'!$D$6:$D$10000,'Detailed WY Budget'!$B26,'Monthly Surface Budget'!Q$6:Q$10000)</f>
        <v>9924.5000000000018</v>
      </c>
      <c r="R26" s="2">
        <f>SUMIF('Monthly Surface Budget'!$D$6:$D$10000,'Detailed WY Budget'!$B26,'Monthly Surface Budget'!R$6:R$10000)</f>
        <v>5660.8000000000011</v>
      </c>
      <c r="S26" s="2">
        <f>SUMIF('Monthly Surface Budget'!$D$6:$D$10000,'Detailed WY Budget'!$B26,'Monthly Surface Budget'!S$6:S$10000)</f>
        <v>30832.600000000002</v>
      </c>
      <c r="T26" s="2">
        <f>SUMIF('Monthly Surface Budget'!$D$6:$D$10000,'Detailed WY Budget'!$B26,'Monthly Surface Budget'!T$6:T$10000)</f>
        <v>33.497</v>
      </c>
      <c r="U26" s="2">
        <f>SUMIF('Monthly Surface Budget'!$D$6:$D$10000,'Detailed WY Budget'!$B26,'Monthly Surface Budget'!U$6:U$10000)</f>
        <v>73517.7</v>
      </c>
      <c r="V26" s="2">
        <f>SUMIF('Monthly Surface Budget'!$D$6:$D$10000,'Detailed WY Budget'!$B26,'Monthly Surface Budget'!V$6:V$10000)</f>
        <v>2826.7099999999996</v>
      </c>
      <c r="W26" s="2">
        <f>SUMIF('Monthly Surface Budget'!$D$6:$D$10000,'Detailed WY Budget'!$B26,'Monthly Surface Budget'!W$6:W$10000)</f>
        <v>3617.86</v>
      </c>
      <c r="X26" s="2">
        <f>SUMIF('Monthly Surface Budget'!$D$6:$D$10000,'Detailed WY Budget'!$B26,'Monthly Surface Budget'!X$6:X$10000)</f>
        <v>2570.2600000000007</v>
      </c>
      <c r="Y26" s="2">
        <f>SUMIF('Monthly Surface Budget'!$D$6:$D$10000,'Detailed WY Budget'!$B26,'Monthly Surface Budget'!Y$6:Y$10000)</f>
        <v>529551.49090909096</v>
      </c>
      <c r="Z26" s="2">
        <f t="shared" si="2"/>
        <v>529551.49090909096</v>
      </c>
      <c r="AA26" s="2">
        <f>'Drainshed Analysis WY'!E27</f>
        <v>1547.8000000000004</v>
      </c>
      <c r="AB26" s="2">
        <f>'Drainshed Analysis WY'!F27</f>
        <v>16750.8</v>
      </c>
      <c r="AC26" s="2">
        <f t="shared" si="3"/>
        <v>18298.599999999999</v>
      </c>
      <c r="AD26" s="2">
        <f>'Drainshed Analysis WY'!J27</f>
        <v>250.46655924153865</v>
      </c>
      <c r="AE26" s="2">
        <f>'Drainshed Analysis WY'!K27</f>
        <v>1702.2083221010394</v>
      </c>
      <c r="AF26" s="2">
        <f t="shared" si="4"/>
        <v>1952.6748813425779</v>
      </c>
      <c r="AG26" s="2">
        <f>'Drainshed Analysis WY'!O27</f>
        <v>101.23344075846137</v>
      </c>
      <c r="AH26" s="2">
        <f>'Drainshed Analysis WY'!P27</f>
        <v>3924.4916778989623</v>
      </c>
      <c r="AI26" s="2">
        <f t="shared" si="5"/>
        <v>4025.7251186574235</v>
      </c>
    </row>
    <row r="27" spans="2:35" x14ac:dyDescent="0.3">
      <c r="B27">
        <v>2011</v>
      </c>
      <c r="C27" s="2">
        <f>SUMIF('Monthly Surface Budget'!$D$6:$D$10000,'Detailed WY Budget'!$B27,'Monthly Surface Budget'!E$6:E$10000)</f>
        <v>5415.8816206202791</v>
      </c>
      <c r="D27" s="2">
        <f>SUMIF('Monthly Surface Budget'!$D$6:$D$10000,'Detailed WY Budget'!$B27,'Monthly Surface Budget'!F$6:F$10000)</f>
        <v>908619.25289256196</v>
      </c>
      <c r="E27" s="2">
        <f>SUMIF('Monthly Surface Budget'!$D$6:$D$10000,'Detailed WY Budget'!$B27,'Monthly Surface Budget'!G$6:G$10000)</f>
        <v>56848.165289256205</v>
      </c>
      <c r="F27" s="2">
        <f>'Drainshed Analysis WY'!B28</f>
        <v>659.8</v>
      </c>
      <c r="G27" s="2">
        <f t="shared" si="0"/>
        <v>659.8</v>
      </c>
      <c r="H27" s="2">
        <f>'Drainshed Analysis WY'!G28</f>
        <v>59.525361766945927</v>
      </c>
      <c r="I27" s="2">
        <f>'Drainshed Analysis WY'!L28</f>
        <v>9.2746382330540733</v>
      </c>
      <c r="J27" s="2">
        <f t="shared" si="1"/>
        <v>68.8</v>
      </c>
      <c r="K27" s="2">
        <f>SUMIF('Monthly Surface Budget'!$D$6:$D$10000,'Detailed WY Budget'!$B27,'Monthly Surface Budget'!K$6:K$10000)</f>
        <v>197606.2</v>
      </c>
      <c r="L27" s="2">
        <f>SUMIF('Monthly Surface Budget'!$D$6:$D$10000,'Detailed WY Budget'!$B27,'Monthly Surface Budget'!L$6:L$10000)</f>
        <v>31402.799999999999</v>
      </c>
      <c r="M27" s="2">
        <f>SUMIF('Monthly Surface Budget'!$D$6:$D$10000,'Detailed WY Budget'!$B27,'Monthly Surface Budget'!M$6:M$10000)</f>
        <v>1058.7</v>
      </c>
      <c r="N27" s="2">
        <f>SUMIF('Monthly Surface Budget'!$D$6:$D$10000,'Detailed WY Budget'!$B27,'Monthly Surface Budget'!N$6:N$10000)</f>
        <v>6416.5</v>
      </c>
      <c r="O27" s="2">
        <f>SUMIF('Monthly Surface Budget'!$D$6:$D$10000,'Detailed WY Budget'!$B27,'Monthly Surface Budget'!O$6:O$10000)</f>
        <v>48036.049999999996</v>
      </c>
      <c r="P27" s="2">
        <f>SUMIF('Monthly Surface Budget'!$D$6:$D$10000,'Detailed WY Budget'!$B27,'Monthly Surface Budget'!P$6:P$10000)</f>
        <v>41446.400000000001</v>
      </c>
      <c r="Q27" s="2">
        <f>SUMIF('Monthly Surface Budget'!$D$6:$D$10000,'Detailed WY Budget'!$B27,'Monthly Surface Budget'!Q$6:Q$10000)</f>
        <v>11208.999999999998</v>
      </c>
      <c r="R27" s="2">
        <f>SUMIF('Monthly Surface Budget'!$D$6:$D$10000,'Detailed WY Budget'!$B27,'Monthly Surface Budget'!R$6:R$10000)</f>
        <v>5379.4000000000005</v>
      </c>
      <c r="S27" s="2">
        <f>SUMIF('Monthly Surface Budget'!$D$6:$D$10000,'Detailed WY Budget'!$B27,'Monthly Surface Budget'!S$6:S$10000)</f>
        <v>33906.699999999997</v>
      </c>
      <c r="T27" s="2">
        <f>SUMIF('Monthly Surface Budget'!$D$6:$D$10000,'Detailed WY Budget'!$B27,'Monthly Surface Budget'!T$6:T$10000)</f>
        <v>31.243999999999996</v>
      </c>
      <c r="U27" s="2">
        <f>SUMIF('Monthly Surface Budget'!$D$6:$D$10000,'Detailed WY Budget'!$B27,'Monthly Surface Budget'!U$6:U$10000)</f>
        <v>107280.5</v>
      </c>
      <c r="V27" s="2">
        <f>SUMIF('Monthly Surface Budget'!$D$6:$D$10000,'Detailed WY Budget'!$B27,'Monthly Surface Budget'!V$6:V$10000)</f>
        <v>3683.8700000000003</v>
      </c>
      <c r="W27" s="2">
        <f>SUMIF('Monthly Surface Budget'!$D$6:$D$10000,'Detailed WY Budget'!$B27,'Monthly Surface Budget'!W$6:W$10000)</f>
        <v>3617.86</v>
      </c>
      <c r="X27" s="2">
        <f>SUMIF('Monthly Surface Budget'!$D$6:$D$10000,'Detailed WY Budget'!$B27,'Monthly Surface Budget'!X$6:X$10000)</f>
        <v>2424.4499999999998</v>
      </c>
      <c r="Y27" s="2">
        <f>SUMIF('Monthly Surface Budget'!$D$6:$D$10000,'Detailed WY Budget'!$B27,'Monthly Surface Budget'!Y$6:Y$10000)</f>
        <v>937353.08429752069</v>
      </c>
      <c r="Z27" s="2">
        <f t="shared" si="2"/>
        <v>937353.08429752069</v>
      </c>
      <c r="AA27" s="2">
        <f>'Drainshed Analysis WY'!E28</f>
        <v>2274.1999999999998</v>
      </c>
      <c r="AB27" s="2">
        <f>'Drainshed Analysis WY'!F28</f>
        <v>29473.600000000002</v>
      </c>
      <c r="AC27" s="2">
        <f t="shared" si="3"/>
        <v>31747.800000000003</v>
      </c>
      <c r="AD27" s="2">
        <f>'Drainshed Analysis WY'!J28</f>
        <v>250.35570537061253</v>
      </c>
      <c r="AE27" s="2">
        <f>'Drainshed Analysis WY'!K28</f>
        <v>1678.0851474402066</v>
      </c>
      <c r="AF27" s="2">
        <f t="shared" si="4"/>
        <v>1928.440852810819</v>
      </c>
      <c r="AG27" s="2">
        <f>'Drainshed Analysis WY'!O28</f>
        <v>144.84429462938743</v>
      </c>
      <c r="AH27" s="2">
        <f>'Drainshed Analysis WY'!P28</f>
        <v>3310.1148525597941</v>
      </c>
      <c r="AI27" s="2">
        <f t="shared" si="5"/>
        <v>3454.9591471891817</v>
      </c>
    </row>
    <row r="28" spans="2:35" x14ac:dyDescent="0.3">
      <c r="B28">
        <v>2012</v>
      </c>
      <c r="C28" s="2">
        <f>SUMIF('Monthly Surface Budget'!$D$6:$D$10000,'Detailed WY Budget'!$B28,'Monthly Surface Budget'!E$6:E$10000)</f>
        <v>5682.9678496905144</v>
      </c>
      <c r="D28" s="2">
        <f>SUMIF('Monthly Surface Budget'!$D$6:$D$10000,'Detailed WY Budget'!$B28,'Monthly Surface Budget'!F$6:F$10000)</f>
        <v>653055.49090909096</v>
      </c>
      <c r="E28" s="2">
        <f>SUMIF('Monthly Surface Budget'!$D$6:$D$10000,'Detailed WY Budget'!$B28,'Monthly Surface Budget'!G$6:G$10000)</f>
        <v>40416.456198347114</v>
      </c>
      <c r="F28" s="2">
        <f>'Drainshed Analysis WY'!B29</f>
        <v>433.4</v>
      </c>
      <c r="G28" s="2">
        <f t="shared" si="0"/>
        <v>433.4</v>
      </c>
      <c r="H28" s="2">
        <f>'Drainshed Analysis WY'!G29</f>
        <v>62.640508115737461</v>
      </c>
      <c r="I28" s="2">
        <f>'Drainshed Analysis WY'!L29</f>
        <v>10.959491884262524</v>
      </c>
      <c r="J28" s="2">
        <f t="shared" si="1"/>
        <v>73.59999999999998</v>
      </c>
      <c r="K28" s="2">
        <f>SUMIF('Monthly Surface Budget'!$D$6:$D$10000,'Detailed WY Budget'!$B28,'Monthly Surface Budget'!K$6:K$10000)</f>
        <v>111088.2</v>
      </c>
      <c r="L28" s="2">
        <f>SUMIF('Monthly Surface Budget'!$D$6:$D$10000,'Detailed WY Budget'!$B28,'Monthly Surface Budget'!L$6:L$10000)</f>
        <v>44562</v>
      </c>
      <c r="M28" s="2">
        <f>SUMIF('Monthly Surface Budget'!$D$6:$D$10000,'Detailed WY Budget'!$B28,'Monthly Surface Budget'!M$6:M$10000)</f>
        <v>1238.5999999999999</v>
      </c>
      <c r="N28" s="2">
        <f>SUMIF('Monthly Surface Budget'!$D$6:$D$10000,'Detailed WY Budget'!$B28,'Monthly Surface Budget'!N$6:N$10000)</f>
        <v>6931.7999999999993</v>
      </c>
      <c r="O28" s="2">
        <f>SUMIF('Monthly Surface Budget'!$D$6:$D$10000,'Detailed WY Budget'!$B28,'Monthly Surface Budget'!O$6:O$10000)</f>
        <v>33808.959999999999</v>
      </c>
      <c r="P28" s="2">
        <f>SUMIF('Monthly Surface Budget'!$D$6:$D$10000,'Detailed WY Budget'!$B28,'Monthly Surface Budget'!P$6:P$10000)</f>
        <v>47612.999999999993</v>
      </c>
      <c r="Q28" s="2">
        <f>SUMIF('Monthly Surface Budget'!$D$6:$D$10000,'Detailed WY Budget'!$B28,'Monthly Surface Budget'!Q$6:Q$10000)</f>
        <v>9833.7999999999993</v>
      </c>
      <c r="R28" s="2">
        <f>SUMIF('Monthly Surface Budget'!$D$6:$D$10000,'Detailed WY Budget'!$B28,'Monthly Surface Budget'!R$6:R$10000)</f>
        <v>5236.6000000000004</v>
      </c>
      <c r="S28" s="2">
        <f>SUMIF('Monthly Surface Budget'!$D$6:$D$10000,'Detailed WY Budget'!$B28,'Monthly Surface Budget'!S$6:S$10000)</f>
        <v>29808.6</v>
      </c>
      <c r="T28" s="2">
        <f>SUMIF('Monthly Surface Budget'!$D$6:$D$10000,'Detailed WY Budget'!$B28,'Monthly Surface Budget'!T$6:T$10000)</f>
        <v>36.233000000000004</v>
      </c>
      <c r="U28" s="2">
        <f>SUMIF('Monthly Surface Budget'!$D$6:$D$10000,'Detailed WY Budget'!$B28,'Monthly Surface Budget'!U$6:U$10000)</f>
        <v>55489.899999999994</v>
      </c>
      <c r="V28" s="2">
        <f>SUMIF('Monthly Surface Budget'!$D$6:$D$10000,'Detailed WY Budget'!$B28,'Monthly Surface Budget'!V$6:V$10000)</f>
        <v>3021.0699999999997</v>
      </c>
      <c r="W28" s="2">
        <f>SUMIF('Monthly Surface Budget'!$D$6:$D$10000,'Detailed WY Budget'!$B28,'Monthly Surface Budget'!W$6:W$10000)</f>
        <v>3627.78</v>
      </c>
      <c r="X28" s="2">
        <f>SUMIF('Monthly Surface Budget'!$D$6:$D$10000,'Detailed WY Budget'!$B28,'Monthly Surface Budget'!X$6:X$10000)</f>
        <v>2932.4300000000003</v>
      </c>
      <c r="Y28" s="2">
        <f>SUMIF('Monthly Surface Budget'!$D$6:$D$10000,'Detailed WY Budget'!$B28,'Monthly Surface Budget'!Y$6:Y$10000)</f>
        <v>674545.40826446272</v>
      </c>
      <c r="Z28" s="2">
        <f t="shared" si="2"/>
        <v>674545.40826446272</v>
      </c>
      <c r="AA28" s="2">
        <f>'Drainshed Analysis WY'!E29</f>
        <v>1438.8999999999999</v>
      </c>
      <c r="AB28" s="2">
        <f>'Drainshed Analysis WY'!F29</f>
        <v>14576.800000000001</v>
      </c>
      <c r="AC28" s="2">
        <f t="shared" si="3"/>
        <v>16015.7</v>
      </c>
      <c r="AD28" s="2">
        <f>'Drainshed Analysis WY'!J29</f>
        <v>265.55962937853496</v>
      </c>
      <c r="AE28" s="2">
        <f>'Drainshed Analysis WY'!K29</f>
        <v>1846.8225742859329</v>
      </c>
      <c r="AF28" s="2">
        <f t="shared" si="4"/>
        <v>2112.3822036644679</v>
      </c>
      <c r="AG28" s="2">
        <f>'Drainshed Analysis WY'!O29</f>
        <v>177.140370621465</v>
      </c>
      <c r="AH28" s="2">
        <f>'Drainshed Analysis WY'!P29</f>
        <v>4096.7774257140663</v>
      </c>
      <c r="AI28" s="2">
        <f t="shared" si="5"/>
        <v>4273.9177963355314</v>
      </c>
    </row>
    <row r="29" spans="2:35" x14ac:dyDescent="0.3">
      <c r="B29">
        <v>2013</v>
      </c>
      <c r="C29" s="2">
        <f>SUMIF('Monthly Surface Budget'!$D$6:$D$10000,'Detailed WY Budget'!$B29,'Monthly Surface Budget'!E$6:E$10000)</f>
        <v>5689.1880805196706</v>
      </c>
      <c r="D29" s="2">
        <f>SUMIF('Monthly Surface Budget'!$D$6:$D$10000,'Detailed WY Budget'!$B29,'Monthly Surface Budget'!F$6:F$10000)</f>
        <v>1141960.026446281</v>
      </c>
      <c r="E29" s="2">
        <f>SUMIF('Monthly Surface Budget'!$D$6:$D$10000,'Detailed WY Budget'!$B29,'Monthly Surface Budget'!G$6:G$10000)</f>
        <v>40305.421487603315</v>
      </c>
      <c r="F29" s="2">
        <f>'Drainshed Analysis WY'!B30</f>
        <v>424</v>
      </c>
      <c r="G29" s="2">
        <f t="shared" si="0"/>
        <v>424</v>
      </c>
      <c r="H29" s="2">
        <f>'Drainshed Analysis WY'!G30</f>
        <v>64.265098314606746</v>
      </c>
      <c r="I29" s="2">
        <f>'Drainshed Analysis WY'!L30</f>
        <v>9.8349016853932572</v>
      </c>
      <c r="J29" s="2">
        <f t="shared" si="1"/>
        <v>74.100000000000009</v>
      </c>
      <c r="K29" s="2">
        <f>SUMIF('Monthly Surface Budget'!$D$6:$D$10000,'Detailed WY Budget'!$B29,'Monthly Surface Budget'!K$6:K$10000)</f>
        <v>110930.2</v>
      </c>
      <c r="L29" s="2">
        <f>SUMIF('Monthly Surface Budget'!$D$6:$D$10000,'Detailed WY Budget'!$B29,'Monthly Surface Budget'!L$6:L$10000)</f>
        <v>44011.399999999994</v>
      </c>
      <c r="M29" s="2">
        <f>SUMIF('Monthly Surface Budget'!$D$6:$D$10000,'Detailed WY Budget'!$B29,'Monthly Surface Budget'!M$6:M$10000)</f>
        <v>1116.8000000000002</v>
      </c>
      <c r="N29" s="2">
        <f>SUMIF('Monthly Surface Budget'!$D$6:$D$10000,'Detailed WY Budget'!$B29,'Monthly Surface Budget'!N$6:N$10000)</f>
        <v>6442.5</v>
      </c>
      <c r="O29" s="2">
        <f>SUMIF('Monthly Surface Budget'!$D$6:$D$10000,'Detailed WY Budget'!$B29,'Monthly Surface Budget'!O$6:O$10000)</f>
        <v>29250.479999999992</v>
      </c>
      <c r="P29" s="2">
        <f>SUMIF('Monthly Surface Budget'!$D$6:$D$10000,'Detailed WY Budget'!$B29,'Monthly Surface Budget'!P$6:P$10000)</f>
        <v>46830.9</v>
      </c>
      <c r="Q29" s="2">
        <f>SUMIF('Monthly Surface Budget'!$D$6:$D$10000,'Detailed WY Budget'!$B29,'Monthly Surface Budget'!Q$6:Q$10000)</f>
        <v>9266.2999999999993</v>
      </c>
      <c r="R29" s="2">
        <f>SUMIF('Monthly Surface Budget'!$D$6:$D$10000,'Detailed WY Budget'!$B29,'Monthly Surface Budget'!R$6:R$10000)</f>
        <v>4936.2000000000007</v>
      </c>
      <c r="S29" s="2">
        <f>SUMIF('Monthly Surface Budget'!$D$6:$D$10000,'Detailed WY Budget'!$B29,'Monthly Surface Budget'!S$6:S$10000)</f>
        <v>23407.300000000003</v>
      </c>
      <c r="T29" s="2">
        <f>SUMIF('Monthly Surface Budget'!$D$6:$D$10000,'Detailed WY Budget'!$B29,'Monthly Surface Budget'!T$6:T$10000)</f>
        <v>35.582999999999998</v>
      </c>
      <c r="U29" s="2">
        <f>SUMIF('Monthly Surface Budget'!$D$6:$D$10000,'Detailed WY Budget'!$B29,'Monthly Surface Budget'!U$6:U$10000)</f>
        <v>58085.400000000009</v>
      </c>
      <c r="V29" s="2">
        <f>SUMIF('Monthly Surface Budget'!$D$6:$D$10000,'Detailed WY Budget'!$B29,'Monthly Surface Budget'!V$6:V$10000)</f>
        <v>3864.0099999999998</v>
      </c>
      <c r="W29" s="2">
        <f>SUMIF('Monthly Surface Budget'!$D$6:$D$10000,'Detailed WY Budget'!$B29,'Monthly Surface Budget'!W$6:W$10000)</f>
        <v>3617.86</v>
      </c>
      <c r="X29" s="2">
        <f>SUMIF('Monthly Surface Budget'!$D$6:$D$10000,'Detailed WY Budget'!$B29,'Monthly Surface Budget'!X$6:X$10000)</f>
        <v>2681.8</v>
      </c>
      <c r="Y29" s="2">
        <f>SUMIF('Monthly Surface Budget'!$D$6:$D$10000,'Detailed WY Budget'!$B29,'Monthly Surface Budget'!Y$6:Y$10000)</f>
        <v>1161671.4247933885</v>
      </c>
      <c r="Z29" s="2">
        <f t="shared" si="2"/>
        <v>1161671.4247933885</v>
      </c>
      <c r="AA29" s="2">
        <f>'Drainshed Analysis WY'!E30</f>
        <v>1485.8000000000002</v>
      </c>
      <c r="AB29" s="2">
        <f>'Drainshed Analysis WY'!F30</f>
        <v>15948.5</v>
      </c>
      <c r="AC29" s="2">
        <f t="shared" si="3"/>
        <v>17434.3</v>
      </c>
      <c r="AD29" s="2">
        <f>'Drainshed Analysis WY'!J30</f>
        <v>283.94553473844695</v>
      </c>
      <c r="AE29" s="2">
        <f>'Drainshed Analysis WY'!K30</f>
        <v>1757.1822263537374</v>
      </c>
      <c r="AF29" s="2">
        <f t="shared" si="4"/>
        <v>2041.1277610921843</v>
      </c>
      <c r="AG29" s="2">
        <f>'Drainshed Analysis WY'!O30</f>
        <v>161.75446526155304</v>
      </c>
      <c r="AH29" s="2">
        <f>'Drainshed Analysis WY'!P30</f>
        <v>3500.0177736462629</v>
      </c>
      <c r="AI29" s="2">
        <f t="shared" si="5"/>
        <v>3661.7722389078158</v>
      </c>
    </row>
    <row r="30" spans="2:35" x14ac:dyDescent="0.3">
      <c r="B30">
        <v>2014</v>
      </c>
      <c r="C30" s="2">
        <f>SUMIF('Monthly Surface Budget'!$D$6:$D$10000,'Detailed WY Budget'!$B30,'Monthly Surface Budget'!E$6:E$10000)</f>
        <v>5637.5974241262338</v>
      </c>
      <c r="D30" s="2">
        <f>SUMIF('Monthly Surface Budget'!$D$6:$D$10000,'Detailed WY Budget'!$B30,'Monthly Surface Budget'!F$6:F$10000)</f>
        <v>778569.32231404958</v>
      </c>
      <c r="E30" s="2">
        <f>SUMIF('Monthly Surface Budget'!$D$6:$D$10000,'Detailed WY Budget'!$B30,'Monthly Surface Budget'!G$6:G$10000)</f>
        <v>34398.62479338843</v>
      </c>
      <c r="F30" s="2">
        <f>'Drainshed Analysis WY'!B31</f>
        <v>342.40000000000003</v>
      </c>
      <c r="G30" s="2">
        <f t="shared" si="0"/>
        <v>342.40000000000003</v>
      </c>
      <c r="H30" s="2">
        <f>'Drainshed Analysis WY'!G31</f>
        <v>65.256446991404005</v>
      </c>
      <c r="I30" s="2">
        <f>'Drainshed Analysis WY'!L31</f>
        <v>7.0435530085959881</v>
      </c>
      <c r="J30" s="2">
        <f t="shared" si="1"/>
        <v>72.3</v>
      </c>
      <c r="K30" s="2">
        <f>SUMIF('Monthly Surface Budget'!$D$6:$D$10000,'Detailed WY Budget'!$B30,'Monthly Surface Budget'!K$6:K$10000)</f>
        <v>79014.60000000002</v>
      </c>
      <c r="L30" s="2">
        <f>SUMIF('Monthly Surface Budget'!$D$6:$D$10000,'Detailed WY Budget'!$B30,'Monthly Surface Budget'!L$6:L$10000)</f>
        <v>47976.6</v>
      </c>
      <c r="M30" s="2">
        <f>SUMIF('Monthly Surface Budget'!$D$6:$D$10000,'Detailed WY Budget'!$B30,'Monthly Surface Budget'!M$6:M$10000)</f>
        <v>815.00000000000011</v>
      </c>
      <c r="N30" s="2">
        <f>SUMIF('Monthly Surface Budget'!$D$6:$D$10000,'Detailed WY Budget'!$B30,'Monthly Surface Budget'!N$6:N$10000)</f>
        <v>8152.0000000000009</v>
      </c>
      <c r="O30" s="2">
        <f>SUMIF('Monthly Surface Budget'!$D$6:$D$10000,'Detailed WY Budget'!$B30,'Monthly Surface Budget'!O$6:O$10000)</f>
        <v>18902.030000000002</v>
      </c>
      <c r="P30" s="2">
        <f>SUMIF('Monthly Surface Budget'!$D$6:$D$10000,'Detailed WY Budget'!$B30,'Monthly Surface Budget'!P$6:P$10000)</f>
        <v>44995.5</v>
      </c>
      <c r="Q30" s="2">
        <f>SUMIF('Monthly Surface Budget'!$D$6:$D$10000,'Detailed WY Budget'!$B30,'Monthly Surface Budget'!Q$6:Q$10000)</f>
        <v>9189.6</v>
      </c>
      <c r="R30" s="2">
        <f>SUMIF('Monthly Surface Budget'!$D$6:$D$10000,'Detailed WY Budget'!$B30,'Monthly Surface Budget'!R$6:R$10000)</f>
        <v>5567.8</v>
      </c>
      <c r="S30" s="2">
        <f>SUMIF('Monthly Surface Budget'!$D$6:$D$10000,'Detailed WY Budget'!$B30,'Monthly Surface Budget'!S$6:S$10000)</f>
        <v>23886.799999999999</v>
      </c>
      <c r="T30" s="2">
        <f>SUMIF('Monthly Surface Budget'!$D$6:$D$10000,'Detailed WY Budget'!$B30,'Monthly Surface Budget'!T$6:T$10000)</f>
        <v>35.040000000000006</v>
      </c>
      <c r="U30" s="2">
        <f>SUMIF('Monthly Surface Budget'!$D$6:$D$10000,'Detailed WY Budget'!$B30,'Monthly Surface Budget'!U$6:U$10000)</f>
        <v>40325</v>
      </c>
      <c r="V30" s="2">
        <f>SUMIF('Monthly Surface Budget'!$D$6:$D$10000,'Detailed WY Budget'!$B30,'Monthly Surface Budget'!V$6:V$10000)</f>
        <v>3981.41</v>
      </c>
      <c r="W30" s="2">
        <f>SUMIF('Monthly Surface Budget'!$D$6:$D$10000,'Detailed WY Budget'!$B30,'Monthly Surface Budget'!W$6:W$10000)</f>
        <v>3617.86</v>
      </c>
      <c r="X30" s="2">
        <f>SUMIF('Monthly Surface Budget'!$D$6:$D$10000,'Detailed WY Budget'!$B30,'Monthly Surface Budget'!X$6:X$10000)</f>
        <v>1440.26</v>
      </c>
      <c r="Y30" s="2">
        <f>SUMIF('Monthly Surface Budget'!$D$6:$D$10000,'Detailed WY Budget'!$B30,'Monthly Surface Budget'!Y$6:Y$10000)</f>
        <v>793724.4892561984</v>
      </c>
      <c r="Z30" s="2">
        <f t="shared" si="2"/>
        <v>793724.4892561984</v>
      </c>
      <c r="AA30" s="2">
        <f>'Drainshed Analysis WY'!E31</f>
        <v>1119.5999999999999</v>
      </c>
      <c r="AB30" s="2">
        <f>'Drainshed Analysis WY'!F31</f>
        <v>9029.8000000000011</v>
      </c>
      <c r="AC30" s="2">
        <f t="shared" si="3"/>
        <v>10149.400000000001</v>
      </c>
      <c r="AD30" s="2">
        <f>'Drainshed Analysis WY'!J31</f>
        <v>274.43772470478251</v>
      </c>
      <c r="AE30" s="2">
        <f>'Drainshed Analysis WY'!K31</f>
        <v>1406.4862487276714</v>
      </c>
      <c r="AF30" s="2">
        <f t="shared" si="4"/>
        <v>1680.923973432454</v>
      </c>
      <c r="AG30" s="2">
        <f>'Drainshed Analysis WY'!O31</f>
        <v>133.46227529521752</v>
      </c>
      <c r="AH30" s="2">
        <f>'Drainshed Analysis WY'!P31</f>
        <v>3750.8137512723274</v>
      </c>
      <c r="AI30" s="2">
        <f t="shared" si="5"/>
        <v>3884.2760265675452</v>
      </c>
    </row>
    <row r="31" spans="2:35" x14ac:dyDescent="0.3">
      <c r="B31">
        <v>2015</v>
      </c>
      <c r="C31" s="2">
        <f>SUMIF('Monthly Surface Budget'!$D$6:$D$10000,'Detailed WY Budget'!$B31,'Monthly Surface Budget'!E$6:E$10000)</f>
        <v>5671.4902583403837</v>
      </c>
      <c r="D31" s="2">
        <f>SUMIF('Monthly Surface Budget'!$D$6:$D$10000,'Detailed WY Budget'!$B31,'Monthly Surface Budget'!F$6:F$10000)</f>
        <v>885251.50413223135</v>
      </c>
      <c r="E31" s="2">
        <f>SUMIF('Monthly Surface Budget'!$D$6:$D$10000,'Detailed WY Budget'!$B31,'Monthly Surface Budget'!G$6:G$10000)</f>
        <v>31363.616528925621</v>
      </c>
      <c r="F31" s="2">
        <f>'Drainshed Analysis WY'!B32</f>
        <v>424.3</v>
      </c>
      <c r="G31" s="2">
        <f t="shared" si="0"/>
        <v>424.3</v>
      </c>
      <c r="H31" s="2">
        <f>'Drainshed Analysis WY'!G32</f>
        <v>67.165483646485725</v>
      </c>
      <c r="I31" s="2">
        <f>'Drainshed Analysis WY'!L32</f>
        <v>4.4345163535142653</v>
      </c>
      <c r="J31" s="2">
        <f t="shared" si="1"/>
        <v>71.599999999999994</v>
      </c>
      <c r="K31" s="2">
        <f>SUMIF('Monthly Surface Budget'!$D$6:$D$10000,'Detailed WY Budget'!$B31,'Monthly Surface Budget'!K$6:K$10000)</f>
        <v>93269.900000000009</v>
      </c>
      <c r="L31" s="2">
        <f>SUMIF('Monthly Surface Budget'!$D$6:$D$10000,'Detailed WY Budget'!$B31,'Monthly Surface Budget'!L$6:L$10000)</f>
        <v>43261.3</v>
      </c>
      <c r="M31" s="2">
        <f>SUMIF('Monthly Surface Budget'!$D$6:$D$10000,'Detailed WY Budget'!$B31,'Monthly Surface Budget'!M$6:M$10000)</f>
        <v>438.29999999999995</v>
      </c>
      <c r="N31" s="2">
        <f>SUMIF('Monthly Surface Budget'!$D$6:$D$10000,'Detailed WY Budget'!$B31,'Monthly Surface Budget'!N$6:N$10000)</f>
        <v>7180.5</v>
      </c>
      <c r="O31" s="2">
        <f>SUMIF('Monthly Surface Budget'!$D$6:$D$10000,'Detailed WY Budget'!$B31,'Monthly Surface Budget'!O$6:O$10000)</f>
        <v>19230.59</v>
      </c>
      <c r="P31" s="2">
        <f>SUMIF('Monthly Surface Budget'!$D$6:$D$10000,'Detailed WY Budget'!$B31,'Monthly Surface Budget'!P$6:P$10000)</f>
        <v>39607.200000000004</v>
      </c>
      <c r="Q31" s="2">
        <f>SUMIF('Monthly Surface Budget'!$D$6:$D$10000,'Detailed WY Budget'!$B31,'Monthly Surface Budget'!Q$6:Q$10000)</f>
        <v>8043.8000000000011</v>
      </c>
      <c r="R31" s="2">
        <f>SUMIF('Monthly Surface Budget'!$D$6:$D$10000,'Detailed WY Budget'!$B31,'Monthly Surface Budget'!R$6:R$10000)</f>
        <v>4512.0999999999995</v>
      </c>
      <c r="S31" s="2">
        <f>SUMIF('Monthly Surface Budget'!$D$6:$D$10000,'Detailed WY Budget'!$B31,'Monthly Surface Budget'!S$6:S$10000)</f>
        <v>21434.699999999997</v>
      </c>
      <c r="T31" s="2">
        <f>SUMIF('Monthly Surface Budget'!$D$6:$D$10000,'Detailed WY Budget'!$B31,'Monthly Surface Budget'!T$6:T$10000)</f>
        <v>35.019999999999989</v>
      </c>
      <c r="U31" s="2">
        <f>SUMIF('Monthly Surface Budget'!$D$6:$D$10000,'Detailed WY Budget'!$B31,'Monthly Surface Budget'!U$6:U$10000)</f>
        <v>51559.4</v>
      </c>
      <c r="V31" s="2">
        <f>SUMIF('Monthly Surface Budget'!$D$6:$D$10000,'Detailed WY Budget'!$B31,'Monthly Surface Budget'!V$6:V$10000)</f>
        <v>4725.6900000000005</v>
      </c>
      <c r="W31" s="2">
        <f>SUMIF('Monthly Surface Budget'!$D$6:$D$10000,'Detailed WY Budget'!$B31,'Monthly Surface Budget'!W$6:W$10000)</f>
        <v>3617.86</v>
      </c>
      <c r="X31" s="2">
        <f>SUMIF('Monthly Surface Budget'!$D$6:$D$10000,'Detailed WY Budget'!$B31,'Monthly Surface Budget'!X$6:X$10000)</f>
        <v>1179.48</v>
      </c>
      <c r="Y31" s="2">
        <f>SUMIF('Monthly Surface Budget'!$D$6:$D$10000,'Detailed WY Budget'!$B31,'Monthly Surface Budget'!Y$6:Y$10000)</f>
        <v>901963.95371900825</v>
      </c>
      <c r="Z31" s="2">
        <f t="shared" si="2"/>
        <v>901963.95371900825</v>
      </c>
      <c r="AA31" s="2">
        <f>'Drainshed Analysis WY'!E32</f>
        <v>1389.2000000000003</v>
      </c>
      <c r="AB31" s="2">
        <f>'Drainshed Analysis WY'!F32</f>
        <v>13887.3</v>
      </c>
      <c r="AC31" s="2">
        <f t="shared" si="3"/>
        <v>15276.5</v>
      </c>
      <c r="AD31" s="2">
        <f>'Drainshed Analysis WY'!J32</f>
        <v>210.16237792227969</v>
      </c>
      <c r="AE31" s="2">
        <f>'Drainshed Analysis WY'!K32</f>
        <v>1091.1494923570692</v>
      </c>
      <c r="AF31" s="2">
        <f t="shared" si="4"/>
        <v>1301.311870279349</v>
      </c>
      <c r="AG31" s="2">
        <f>'Drainshed Analysis WY'!O32</f>
        <v>87.137622077720295</v>
      </c>
      <c r="AH31" s="2">
        <f>'Drainshed Analysis WY'!P32</f>
        <v>2117.850507642931</v>
      </c>
      <c r="AI31" s="2">
        <f t="shared" si="5"/>
        <v>2204.9881297206512</v>
      </c>
    </row>
    <row r="32" spans="2:35" x14ac:dyDescent="0.3">
      <c r="B32">
        <v>2016</v>
      </c>
      <c r="C32" s="2">
        <f>SUMIF('Monthly Surface Budget'!$D$6:$D$10000,'Detailed WY Budget'!$B32,'Monthly Surface Budget'!E$6:E$10000)</f>
        <v>5675.3166831248627</v>
      </c>
      <c r="D32" s="2">
        <f>SUMIF('Monthly Surface Budget'!$D$6:$D$10000,'Detailed WY Budget'!$B32,'Monthly Surface Budget'!F$6:F$10000)</f>
        <v>1086135.0743801652</v>
      </c>
      <c r="E32" s="2">
        <f>SUMIF('Monthly Surface Budget'!$D$6:$D$10000,'Detailed WY Budget'!$B32,'Monthly Surface Budget'!G$6:G$10000)</f>
        <v>47033.573553719019</v>
      </c>
      <c r="F32" s="2">
        <f>'Drainshed Analysis WY'!B33</f>
        <v>538.4</v>
      </c>
      <c r="G32" s="2">
        <f t="shared" si="0"/>
        <v>538.4</v>
      </c>
      <c r="H32" s="2">
        <f>'Drainshed Analysis WY'!G33</f>
        <v>89.591240875912391</v>
      </c>
      <c r="I32" s="2">
        <f>'Drainshed Analysis WY'!L33</f>
        <v>5.60875912408759</v>
      </c>
      <c r="J32" s="2">
        <f t="shared" si="1"/>
        <v>95.199999999999974</v>
      </c>
      <c r="K32" s="2">
        <f>SUMIF('Monthly Surface Budget'!$D$6:$D$10000,'Detailed WY Budget'!$B32,'Monthly Surface Budget'!K$6:K$10000)</f>
        <v>126578.1</v>
      </c>
      <c r="L32" s="2">
        <f>SUMIF('Monthly Surface Budget'!$D$6:$D$10000,'Detailed WY Budget'!$B32,'Monthly Surface Budget'!L$6:L$10000)</f>
        <v>36096.300000000003</v>
      </c>
      <c r="M32" s="2">
        <f>SUMIF('Monthly Surface Budget'!$D$6:$D$10000,'Detailed WY Budget'!$B32,'Monthly Surface Budget'!M$6:M$10000)</f>
        <v>432.4</v>
      </c>
      <c r="N32" s="2">
        <f>SUMIF('Monthly Surface Budget'!$D$6:$D$10000,'Detailed WY Budget'!$B32,'Monthly Surface Budget'!N$6:N$10000)</f>
        <v>6435.4000000000005</v>
      </c>
      <c r="O32" s="2">
        <f>SUMIF('Monthly Surface Budget'!$D$6:$D$10000,'Detailed WY Budget'!$B32,'Monthly Surface Budget'!O$6:O$10000)</f>
        <v>20314.940000000002</v>
      </c>
      <c r="P32" s="2">
        <f>SUMIF('Monthly Surface Budget'!$D$6:$D$10000,'Detailed WY Budget'!$B32,'Monthly Surface Budget'!P$6:P$10000)</f>
        <v>39932.6</v>
      </c>
      <c r="Q32" s="2">
        <f>SUMIF('Monthly Surface Budget'!$D$6:$D$10000,'Detailed WY Budget'!$B32,'Monthly Surface Budget'!Q$6:Q$10000)</f>
        <v>7803.9000000000005</v>
      </c>
      <c r="R32" s="2">
        <f>SUMIF('Monthly Surface Budget'!$D$6:$D$10000,'Detailed WY Budget'!$B32,'Monthly Surface Budget'!R$6:R$10000)</f>
        <v>4329</v>
      </c>
      <c r="S32" s="2">
        <f>SUMIF('Monthly Surface Budget'!$D$6:$D$10000,'Detailed WY Budget'!$B32,'Monthly Surface Budget'!S$6:S$10000)</f>
        <v>28130.100000000002</v>
      </c>
      <c r="T32" s="2">
        <f>SUMIF('Monthly Surface Budget'!$D$6:$D$10000,'Detailed WY Budget'!$B32,'Monthly Surface Budget'!T$6:T$10000)</f>
        <v>34.840999999999994</v>
      </c>
      <c r="U32" s="2">
        <f>SUMIF('Monthly Surface Budget'!$D$6:$D$10000,'Detailed WY Budget'!$B32,'Monthly Surface Budget'!U$6:U$10000)</f>
        <v>68645.400000000009</v>
      </c>
      <c r="V32" s="2">
        <f>SUMIF('Monthly Surface Budget'!$D$6:$D$10000,'Detailed WY Budget'!$B32,'Monthly Surface Budget'!V$6:V$10000)</f>
        <v>6018.68</v>
      </c>
      <c r="W32" s="2">
        <f>SUMIF('Monthly Surface Budget'!$D$6:$D$10000,'Detailed WY Budget'!$B32,'Monthly Surface Budget'!W$6:W$10000)</f>
        <v>3627.78</v>
      </c>
      <c r="X32" s="2">
        <f>SUMIF('Monthly Surface Budget'!$D$6:$D$10000,'Detailed WY Budget'!$B32,'Monthly Surface Budget'!X$6:X$10000)</f>
        <v>1175.96</v>
      </c>
      <c r="Y32" s="2">
        <f>SUMIF('Monthly Surface Budget'!$D$6:$D$10000,'Detailed WY Budget'!$B32,'Monthly Surface Budget'!Y$6:Y$10000)</f>
        <v>1105656.3371900825</v>
      </c>
      <c r="Z32" s="2">
        <f t="shared" si="2"/>
        <v>1105656.3371900825</v>
      </c>
      <c r="AA32" s="2">
        <f>'Drainshed Analysis WY'!E33</f>
        <v>1033.5999999999999</v>
      </c>
      <c r="AB32" s="2">
        <f>'Drainshed Analysis WY'!F33</f>
        <v>14771.999999999998</v>
      </c>
      <c r="AC32" s="2">
        <f t="shared" si="3"/>
        <v>15805.599999999999</v>
      </c>
      <c r="AD32" s="2">
        <f>'Drainshed Analysis WY'!J33</f>
        <v>155.46558386146162</v>
      </c>
      <c r="AE32" s="2">
        <f>'Drainshed Analysis WY'!K33</f>
        <v>1012.4520613411858</v>
      </c>
      <c r="AF32" s="2">
        <f t="shared" si="4"/>
        <v>1167.9176452026475</v>
      </c>
      <c r="AG32" s="2">
        <f>'Drainshed Analysis WY'!O33</f>
        <v>22.234416138538382</v>
      </c>
      <c r="AH32" s="2">
        <f>'Drainshed Analysis WY'!P33</f>
        <v>2671.1479386588139</v>
      </c>
      <c r="AI32" s="2">
        <f t="shared" si="5"/>
        <v>2693.3823547973525</v>
      </c>
    </row>
    <row r="33" spans="2:35" x14ac:dyDescent="0.3">
      <c r="B33">
        <v>2017</v>
      </c>
      <c r="C33" s="2">
        <f>SUMIF('Monthly Surface Budget'!$D$6:$D$10000,'Detailed WY Budget'!$B33,'Monthly Surface Budget'!E$6:E$10000)</f>
        <v>5635.757284326437</v>
      </c>
      <c r="D33" s="2">
        <f>SUMIF('Monthly Surface Budget'!$D$6:$D$10000,'Detailed WY Budget'!$B33,'Monthly Surface Budget'!F$6:F$10000)</f>
        <v>6458712.1983471084</v>
      </c>
      <c r="E33" s="2">
        <f>SUMIF('Monthly Surface Budget'!$D$6:$D$10000,'Detailed WY Budget'!$B33,'Monthly Surface Budget'!G$6:G$10000)</f>
        <v>81765.520661157032</v>
      </c>
      <c r="F33" s="2">
        <f>'Drainshed Analysis WY'!B34</f>
        <v>1107.3000000000002</v>
      </c>
      <c r="G33" s="2">
        <f t="shared" si="0"/>
        <v>1107.3000000000002</v>
      </c>
      <c r="H33" s="2">
        <f>'Drainshed Analysis WY'!G34</f>
        <v>100.37480694980695</v>
      </c>
      <c r="I33" s="2">
        <f>'Drainshed Analysis WY'!L34</f>
        <v>6.2251930501930497</v>
      </c>
      <c r="J33" s="2">
        <f t="shared" si="1"/>
        <v>106.60000000000001</v>
      </c>
      <c r="K33" s="2">
        <f>SUMIF('Monthly Surface Budget'!$D$6:$D$10000,'Detailed WY Budget'!$B33,'Monthly Surface Budget'!K$6:K$10000)</f>
        <v>205561.3</v>
      </c>
      <c r="L33" s="2">
        <f>SUMIF('Monthly Surface Budget'!$D$6:$D$10000,'Detailed WY Budget'!$B33,'Monthly Surface Budget'!L$6:L$10000)</f>
        <v>26817.5</v>
      </c>
      <c r="M33" s="2">
        <f>SUMIF('Monthly Surface Budget'!$D$6:$D$10000,'Detailed WY Budget'!$B33,'Monthly Surface Budget'!M$6:M$10000)</f>
        <v>440.4</v>
      </c>
      <c r="N33" s="2">
        <f>SUMIF('Monthly Surface Budget'!$D$6:$D$10000,'Detailed WY Budget'!$B33,'Monthly Surface Budget'!N$6:N$10000)</f>
        <v>6075.0000000000009</v>
      </c>
      <c r="O33" s="2">
        <f>SUMIF('Monthly Surface Budget'!$D$6:$D$10000,'Detailed WY Budget'!$B33,'Monthly Surface Budget'!O$6:O$10000)</f>
        <v>47014.15</v>
      </c>
      <c r="P33" s="2">
        <f>SUMIF('Monthly Surface Budget'!$D$6:$D$10000,'Detailed WY Budget'!$B33,'Monthly Surface Budget'!P$6:P$10000)</f>
        <v>38409.800000000003</v>
      </c>
      <c r="Q33" s="2">
        <f>SUMIF('Monthly Surface Budget'!$D$6:$D$10000,'Detailed WY Budget'!$B33,'Monthly Surface Budget'!Q$6:Q$10000)</f>
        <v>7936.0999999999995</v>
      </c>
      <c r="R33" s="2">
        <f>SUMIF('Monthly Surface Budget'!$D$6:$D$10000,'Detailed WY Budget'!$B33,'Monthly Surface Budget'!R$6:R$10000)</f>
        <v>4401.6000000000004</v>
      </c>
      <c r="S33" s="2">
        <f>SUMIF('Monthly Surface Budget'!$D$6:$D$10000,'Detailed WY Budget'!$B33,'Monthly Surface Budget'!S$6:S$10000)</f>
        <v>31577.100000000002</v>
      </c>
      <c r="T33" s="2">
        <f>SUMIF('Monthly Surface Budget'!$D$6:$D$10000,'Detailed WY Budget'!$B33,'Monthly Surface Budget'!T$6:T$10000)</f>
        <v>34.525999999999996</v>
      </c>
      <c r="U33" s="2">
        <f>SUMIF('Monthly Surface Budget'!$D$6:$D$10000,'Detailed WY Budget'!$B33,'Monthly Surface Budget'!U$6:U$10000)</f>
        <v>111266.3</v>
      </c>
      <c r="V33" s="2">
        <f>SUMIF('Monthly Surface Budget'!$D$6:$D$10000,'Detailed WY Budget'!$B33,'Monthly Surface Budget'!V$6:V$10000)</f>
        <v>18796.53</v>
      </c>
      <c r="W33" s="2">
        <f>SUMIF('Monthly Surface Budget'!$D$6:$D$10000,'Detailed WY Budget'!$B33,'Monthly Surface Budget'!W$6:W$10000)</f>
        <v>3617.86</v>
      </c>
      <c r="X33" s="2">
        <f>SUMIF('Monthly Surface Budget'!$D$6:$D$10000,'Detailed WY Budget'!$B33,'Monthly Surface Budget'!X$6:X$10000)</f>
        <v>1176.3600000000001</v>
      </c>
      <c r="Y33" s="2">
        <f>SUMIF('Monthly Surface Budget'!$D$6:$D$10000,'Detailed WY Budget'!$B33,'Monthly Surface Budget'!Y$6:Y$10000)</f>
        <v>6491501.7322314046</v>
      </c>
      <c r="Z33" s="2">
        <f t="shared" si="2"/>
        <v>6491501.7322314046</v>
      </c>
      <c r="AA33" s="2">
        <f>'Drainshed Analysis WY'!E34</f>
        <v>2206.3999999999996</v>
      </c>
      <c r="AB33" s="2">
        <f>'Drainshed Analysis WY'!F34</f>
        <v>30773.200000000001</v>
      </c>
      <c r="AC33" s="2">
        <f t="shared" si="3"/>
        <v>32979.599999999999</v>
      </c>
      <c r="AD33" s="2">
        <f>'Drainshed Analysis WY'!J34</f>
        <v>155.4064516129032</v>
      </c>
      <c r="AE33" s="2">
        <f>'Drainshed Analysis WY'!K34</f>
        <v>919.68536155335414</v>
      </c>
      <c r="AF33" s="2">
        <f t="shared" si="4"/>
        <v>1075.0918131662575</v>
      </c>
      <c r="AG33" s="2">
        <f>'Drainshed Analysis WY'!O34</f>
        <v>22.193548387096776</v>
      </c>
      <c r="AH33" s="2">
        <f>'Drainshed Analysis WY'!P34</f>
        <v>1703.5146384466461</v>
      </c>
      <c r="AI33" s="2">
        <f t="shared" si="5"/>
        <v>1725.708186833743</v>
      </c>
    </row>
    <row r="34" spans="2:35" x14ac:dyDescent="0.3">
      <c r="B34">
        <v>2018</v>
      </c>
      <c r="C34" s="2">
        <f>SUMIF('Monthly Surface Budget'!$D$6:$D$10000,'Detailed WY Budget'!$B34,'Monthly Surface Budget'!E$6:E$10000)</f>
        <v>5656.4488222561586</v>
      </c>
      <c r="D34" s="2">
        <f>SUMIF('Monthly Surface Budget'!$D$6:$D$10000,'Detailed WY Budget'!$B34,'Monthly Surface Budget'!F$6:F$10000)</f>
        <v>759936.00000000012</v>
      </c>
      <c r="E34" s="2">
        <f>SUMIF('Monthly Surface Budget'!$D$6:$D$10000,'Detailed WY Budget'!$B34,'Monthly Surface Budget'!G$6:G$10000)</f>
        <v>43674.30743801652</v>
      </c>
      <c r="F34" s="2">
        <f>'Drainshed Analysis WY'!B35</f>
        <v>561.1</v>
      </c>
      <c r="G34" s="2">
        <f t="shared" si="0"/>
        <v>561.1</v>
      </c>
      <c r="H34" s="2">
        <f>'Drainshed Analysis WY'!G35</f>
        <v>100.04404245055474</v>
      </c>
      <c r="I34" s="2">
        <f>'Drainshed Analysis WY'!L35</f>
        <v>6.2559575494452497</v>
      </c>
      <c r="J34" s="2">
        <f t="shared" si="1"/>
        <v>106.3</v>
      </c>
      <c r="K34" s="2">
        <f>SUMIF('Monthly Surface Budget'!$D$6:$D$10000,'Detailed WY Budget'!$B34,'Monthly Surface Budget'!K$6:K$10000)</f>
        <v>108786.60000000002</v>
      </c>
      <c r="L34" s="2">
        <f>SUMIF('Monthly Surface Budget'!$D$6:$D$10000,'Detailed WY Budget'!$B34,'Monthly Surface Budget'!L$6:L$10000)</f>
        <v>30853</v>
      </c>
      <c r="M34" s="2">
        <f>SUMIF('Monthly Surface Budget'!$D$6:$D$10000,'Detailed WY Budget'!$B34,'Monthly Surface Budget'!M$6:M$10000)</f>
        <v>442.99999999999994</v>
      </c>
      <c r="N34" s="2">
        <f>SUMIF('Monthly Surface Budget'!$D$6:$D$10000,'Detailed WY Budget'!$B34,'Monthly Surface Budget'!N$6:N$10000)</f>
        <v>6326.4</v>
      </c>
      <c r="O34" s="2">
        <f>SUMIF('Monthly Surface Budget'!$D$6:$D$10000,'Detailed WY Budget'!$B34,'Monthly Surface Budget'!O$6:O$10000)</f>
        <v>30838.749999999996</v>
      </c>
      <c r="P34" s="2">
        <f>SUMIF('Monthly Surface Budget'!$D$6:$D$10000,'Detailed WY Budget'!$B34,'Monthly Surface Budget'!P$6:P$10000)</f>
        <v>38220.800000000003</v>
      </c>
      <c r="Q34" s="2">
        <f>SUMIF('Monthly Surface Budget'!$D$6:$D$10000,'Detailed WY Budget'!$B34,'Monthly Surface Budget'!Q$6:Q$10000)</f>
        <v>7557.3</v>
      </c>
      <c r="R34" s="2">
        <f>SUMIF('Monthly Surface Budget'!$D$6:$D$10000,'Detailed WY Budget'!$B34,'Monthly Surface Budget'!R$6:R$10000)</f>
        <v>4542.3999999999996</v>
      </c>
      <c r="S34" s="2">
        <f>SUMIF('Monthly Surface Budget'!$D$6:$D$10000,'Detailed WY Budget'!$B34,'Monthly Surface Budget'!S$6:S$10000)</f>
        <v>30677.5</v>
      </c>
      <c r="T34" s="2">
        <f>SUMIF('Monthly Surface Budget'!$D$6:$D$10000,'Detailed WY Budget'!$B34,'Monthly Surface Budget'!T$6:T$10000)</f>
        <v>34.493999999999986</v>
      </c>
      <c r="U34" s="2">
        <f>SUMIF('Monthly Surface Budget'!$D$6:$D$10000,'Detailed WY Budget'!$B34,'Monthly Surface Budget'!U$6:U$10000)</f>
        <v>47559.299999999996</v>
      </c>
      <c r="V34" s="2">
        <f>SUMIF('Monthly Surface Budget'!$D$6:$D$10000,'Detailed WY Budget'!$B34,'Monthly Surface Budget'!V$6:V$10000)</f>
        <v>3836.9399999999996</v>
      </c>
      <c r="W34" s="2">
        <f>SUMIF('Monthly Surface Budget'!$D$6:$D$10000,'Detailed WY Budget'!$B34,'Monthly Surface Budget'!W$6:W$10000)</f>
        <v>3617.86</v>
      </c>
      <c r="X34" s="2">
        <f>SUMIF('Monthly Surface Budget'!$D$6:$D$10000,'Detailed WY Budget'!$B34,'Monthly Surface Budget'!X$6:X$10000)</f>
        <v>1175.98</v>
      </c>
      <c r="Y34" s="2">
        <f>SUMIF('Monthly Surface Budget'!$D$6:$D$10000,'Detailed WY Budget'!$B34,'Monthly Surface Budget'!Y$6:Y$10000)</f>
        <v>782434.90909090906</v>
      </c>
      <c r="Z34" s="2">
        <f t="shared" si="2"/>
        <v>782434.90909090906</v>
      </c>
      <c r="AA34" s="2">
        <f>'Drainshed Analysis WY'!E35</f>
        <v>984.80000000000018</v>
      </c>
      <c r="AB34" s="2">
        <f>'Drainshed Analysis WY'!F35</f>
        <v>12650.3</v>
      </c>
      <c r="AC34" s="2">
        <f t="shared" si="3"/>
        <v>13635.099999999999</v>
      </c>
      <c r="AD34" s="2">
        <f>'Drainshed Analysis WY'!J35</f>
        <v>156.00711491567372</v>
      </c>
      <c r="AE34" s="2">
        <f>'Drainshed Analysis WY'!K35</f>
        <v>884.41254929490719</v>
      </c>
      <c r="AF34" s="2">
        <f t="shared" si="4"/>
        <v>1040.419664210581</v>
      </c>
      <c r="AG34" s="2">
        <f>'Drainshed Analysis WY'!O35</f>
        <v>26.192885084326278</v>
      </c>
      <c r="AH34" s="2">
        <f>'Drainshed Analysis WY'!P35</f>
        <v>1441.3874507050928</v>
      </c>
      <c r="AI34" s="2">
        <f t="shared" si="5"/>
        <v>1467.580335789419</v>
      </c>
    </row>
    <row r="35" spans="2:35" x14ac:dyDescent="0.3">
      <c r="B35">
        <v>2019</v>
      </c>
      <c r="C35" s="2">
        <f>SUMIF('Monthly Surface Budget'!$D$6:$D$10000,'Detailed WY Budget'!$B35,'Monthly Surface Budget'!E$6:E$10000)</f>
        <v>5672.0662893930166</v>
      </c>
      <c r="D35" s="2">
        <f>SUMIF('Monthly Surface Budget'!$D$6:$D$10000,'Detailed WY Budget'!$B35,'Monthly Surface Budget'!F$6:F$10000)</f>
        <v>354737.95041322312</v>
      </c>
      <c r="E35" s="2">
        <f>SUMIF('Monthly Surface Budget'!$D$6:$D$10000,'Detailed WY Budget'!$B35,'Monthly Surface Budget'!G$6:G$10000)</f>
        <v>36720.971900826436</v>
      </c>
      <c r="F35" s="2">
        <f>'Drainshed Analysis WY'!B36</f>
        <v>500.1</v>
      </c>
      <c r="G35" s="2">
        <f t="shared" si="0"/>
        <v>500.1</v>
      </c>
      <c r="H35" s="2">
        <f>'Drainshed Analysis WY'!G36</f>
        <v>92.683809523809529</v>
      </c>
      <c r="I35" s="2">
        <f>'Drainshed Analysis WY'!L36</f>
        <v>6.1161904761904768</v>
      </c>
      <c r="J35" s="2">
        <f t="shared" si="1"/>
        <v>98.800000000000011</v>
      </c>
      <c r="K35" s="2">
        <f>SUMIF('Monthly Surface Budget'!$D$6:$D$10000,'Detailed WY Budget'!$B35,'Monthly Surface Budget'!K$6:K$10000)</f>
        <v>111635.80000000003</v>
      </c>
      <c r="L35" s="2">
        <f>SUMIF('Monthly Surface Budget'!$D$6:$D$10000,'Detailed WY Budget'!$B35,'Monthly Surface Budget'!L$6:L$10000)</f>
        <v>35674.9</v>
      </c>
      <c r="M35" s="2">
        <f>SUMIF('Monthly Surface Budget'!$D$6:$D$10000,'Detailed WY Budget'!$B35,'Monthly Surface Budget'!M$6:M$10000)</f>
        <v>472.1</v>
      </c>
      <c r="N35" s="2">
        <f>SUMIF('Monthly Surface Budget'!$D$6:$D$10000,'Detailed WY Budget'!$B35,'Monthly Surface Budget'!N$6:N$10000)</f>
        <v>6099.3</v>
      </c>
      <c r="O35" s="2">
        <f>SUMIF('Monthly Surface Budget'!$D$6:$D$10000,'Detailed WY Budget'!$B35,'Monthly Surface Budget'!O$6:O$10000)</f>
        <v>29207.340000000004</v>
      </c>
      <c r="P35" s="2">
        <f>SUMIF('Monthly Surface Budget'!$D$6:$D$10000,'Detailed WY Budget'!$B35,'Monthly Surface Budget'!P$6:P$10000)</f>
        <v>40035.5</v>
      </c>
      <c r="Q35" s="2">
        <f>SUMIF('Monthly Surface Budget'!$D$6:$D$10000,'Detailed WY Budget'!$B35,'Monthly Surface Budget'!Q$6:Q$10000)</f>
        <v>7591.4999999999991</v>
      </c>
      <c r="R35" s="2">
        <f>SUMIF('Monthly Surface Budget'!$D$6:$D$10000,'Detailed WY Budget'!$B35,'Monthly Surface Budget'!R$6:R$10000)</f>
        <v>4311.1000000000004</v>
      </c>
      <c r="S35" s="2">
        <f>SUMIF('Monthly Surface Budget'!$D$6:$D$10000,'Detailed WY Budget'!$B35,'Monthly Surface Budget'!S$6:S$10000)</f>
        <v>25874.7</v>
      </c>
      <c r="T35" s="2">
        <f>SUMIF('Monthly Surface Budget'!$D$6:$D$10000,'Detailed WY Budget'!$B35,'Monthly Surface Budget'!T$6:T$10000)</f>
        <v>34.506</v>
      </c>
      <c r="U35" s="2">
        <f>SUMIF('Monthly Surface Budget'!$D$6:$D$10000,'Detailed WY Budget'!$B35,'Monthly Surface Budget'!U$6:U$10000)</f>
        <v>56691.7</v>
      </c>
      <c r="V35" s="2">
        <f>SUMIF('Monthly Surface Budget'!$D$6:$D$10000,'Detailed WY Budget'!$B35,'Monthly Surface Budget'!V$6:V$10000)</f>
        <v>4251.7</v>
      </c>
      <c r="W35" s="2">
        <f>SUMIF('Monthly Surface Budget'!$D$6:$D$10000,'Detailed WY Budget'!$B35,'Monthly Surface Budget'!W$6:W$10000)</f>
        <v>3617.86</v>
      </c>
      <c r="X35" s="2">
        <f>SUMIF('Monthly Surface Budget'!$D$6:$D$10000,'Detailed WY Budget'!$B35,'Monthly Surface Budget'!X$6:X$10000)</f>
        <v>1175.75</v>
      </c>
      <c r="Y35" s="2">
        <f>SUMIF('Monthly Surface Budget'!$D$6:$D$10000,'Detailed WY Budget'!$B35,'Monthly Surface Budget'!Y$6:Y$10000)</f>
        <v>376736.985123967</v>
      </c>
      <c r="Z35" s="2">
        <f t="shared" si="2"/>
        <v>376736.985123967</v>
      </c>
      <c r="AA35" s="2">
        <f>'Drainshed Analysis WY'!E36</f>
        <v>918.30000000000018</v>
      </c>
      <c r="AB35" s="2">
        <f>'Drainshed Analysis WY'!F36</f>
        <v>13136.1</v>
      </c>
      <c r="AC35" s="2">
        <f t="shared" si="3"/>
        <v>14054.400000000001</v>
      </c>
      <c r="AD35" s="2">
        <f>'Drainshed Analysis WY'!J36</f>
        <v>146.85169857936995</v>
      </c>
      <c r="AE35" s="2">
        <f>'Drainshed Analysis WY'!K36</f>
        <v>964.78754134186715</v>
      </c>
      <c r="AF35" s="2">
        <f t="shared" si="4"/>
        <v>1111.639239921237</v>
      </c>
      <c r="AG35" s="2">
        <f>'Drainshed Analysis WY'!O36</f>
        <v>22.548301420630015</v>
      </c>
      <c r="AH35" s="2">
        <f>'Drainshed Analysis WY'!P36</f>
        <v>2314.7124586581335</v>
      </c>
      <c r="AI35" s="2">
        <f t="shared" si="5"/>
        <v>2337.2607600787637</v>
      </c>
    </row>
    <row r="36" spans="2:35" x14ac:dyDescent="0.3">
      <c r="B36">
        <v>2020</v>
      </c>
      <c r="C36" s="2">
        <f>SUMIF('Monthly Surface Budget'!$D$6:$D$10000,'Detailed WY Budget'!$B36,'Monthly Surface Budget'!E$6:E$10000)</f>
        <v>5620.2777239394873</v>
      </c>
      <c r="D36" s="2">
        <f>SUMIF('Monthly Surface Budget'!$D$6:$D$10000,'Detailed WY Budget'!$B36,'Monthly Surface Budget'!F$6:F$10000)</f>
        <v>300573.36198347108</v>
      </c>
      <c r="E36" s="2">
        <f>SUMIF('Monthly Surface Budget'!$D$6:$D$10000,'Detailed WY Budget'!$B36,'Monthly Surface Budget'!G$6:G$10000)</f>
        <v>18678.188429752063</v>
      </c>
      <c r="F36" s="2">
        <f>'Drainshed Analysis WY'!B37</f>
        <v>250.60000000000002</v>
      </c>
      <c r="G36" s="2">
        <f t="shared" si="0"/>
        <v>250.60000000000002</v>
      </c>
      <c r="H36" s="2">
        <f>'Drainshed Analysis WY'!G37</f>
        <v>86.716175653140652</v>
      </c>
      <c r="I36" s="2">
        <f>'Drainshed Analysis WY'!L37</f>
        <v>5.4838243468593664</v>
      </c>
      <c r="J36" s="2">
        <f t="shared" si="1"/>
        <v>92.200000000000017</v>
      </c>
      <c r="K36" s="2">
        <f>SUMIF('Monthly Surface Budget'!$D$6:$D$10000,'Detailed WY Budget'!$B36,'Monthly Surface Budget'!K$6:K$10000)</f>
        <v>67464.700000000012</v>
      </c>
      <c r="L36" s="2">
        <f>SUMIF('Monthly Surface Budget'!$D$6:$D$10000,'Detailed WY Budget'!$B36,'Monthly Surface Budget'!L$6:L$10000)</f>
        <v>39030.700000000004</v>
      </c>
      <c r="M36" s="2">
        <f>SUMIF('Monthly Surface Budget'!$D$6:$D$10000,'Detailed WY Budget'!$B36,'Monthly Surface Budget'!M$6:M$10000)</f>
        <v>455.7</v>
      </c>
      <c r="N36" s="2">
        <f>SUMIF('Monthly Surface Budget'!$D$6:$D$10000,'Detailed WY Budget'!$B36,'Monthly Surface Budget'!N$6:N$10000)</f>
        <v>6337.3</v>
      </c>
      <c r="O36" s="2">
        <f>SUMIF('Monthly Surface Budget'!$D$6:$D$10000,'Detailed WY Budget'!$B36,'Monthly Surface Budget'!O$6:O$10000)</f>
        <v>19474.939999999999</v>
      </c>
      <c r="P36" s="2">
        <f>SUMIF('Monthly Surface Budget'!$D$6:$D$10000,'Detailed WY Budget'!$B36,'Monthly Surface Budget'!P$6:P$10000)</f>
        <v>41171.9</v>
      </c>
      <c r="Q36" s="2">
        <f>SUMIF('Monthly Surface Budget'!$D$6:$D$10000,'Detailed WY Budget'!$B36,'Monthly Surface Budget'!Q$6:Q$10000)</f>
        <v>7859.7000000000007</v>
      </c>
      <c r="R36" s="2">
        <f>SUMIF('Monthly Surface Budget'!$D$6:$D$10000,'Detailed WY Budget'!$B36,'Monthly Surface Budget'!R$6:R$10000)</f>
        <v>4280.8</v>
      </c>
      <c r="S36" s="2">
        <f>SUMIF('Monthly Surface Budget'!$D$6:$D$10000,'Detailed WY Budget'!$B36,'Monthly Surface Budget'!S$6:S$10000)</f>
        <v>22289</v>
      </c>
      <c r="T36" s="2">
        <f>SUMIF('Monthly Surface Budget'!$D$6:$D$10000,'Detailed WY Budget'!$B36,'Monthly Surface Budget'!T$6:T$10000)</f>
        <v>34.543999999999997</v>
      </c>
      <c r="U36" s="2">
        <f>SUMIF('Monthly Surface Budget'!$D$6:$D$10000,'Detailed WY Budget'!$B36,'Monthly Surface Budget'!U$6:U$10000)</f>
        <v>29753.899999999994</v>
      </c>
      <c r="V36" s="2">
        <f>SUMIF('Monthly Surface Budget'!$D$6:$D$10000,'Detailed WY Budget'!$B36,'Monthly Surface Budget'!V$6:V$10000)</f>
        <v>4518.13</v>
      </c>
      <c r="W36" s="2">
        <f>SUMIF('Monthly Surface Budget'!$D$6:$D$10000,'Detailed WY Budget'!$B36,'Monthly Surface Budget'!W$6:W$10000)</f>
        <v>3627.78</v>
      </c>
      <c r="X36" s="2">
        <f>SUMIF('Monthly Surface Budget'!$D$6:$D$10000,'Detailed WY Budget'!$B36,'Monthly Surface Budget'!X$6:X$10000)</f>
        <v>1176.45</v>
      </c>
      <c r="Y36" s="2">
        <f>SUMIF('Monthly Surface Budget'!$D$6:$D$10000,'Detailed WY Budget'!$B36,'Monthly Surface Budget'!Y$6:Y$10000)</f>
        <v>315007.894214876</v>
      </c>
      <c r="Z36" s="2">
        <f t="shared" si="2"/>
        <v>315007.894214876</v>
      </c>
      <c r="AA36" s="2">
        <f>'Drainshed Analysis WY'!E37</f>
        <v>355.2</v>
      </c>
      <c r="AB36" s="2">
        <f>'Drainshed Analysis WY'!F37</f>
        <v>5185.0000000000009</v>
      </c>
      <c r="AC36" s="2">
        <f t="shared" si="3"/>
        <v>5540.2000000000007</v>
      </c>
      <c r="AD36" s="2">
        <f>'Drainshed Analysis WY'!J37</f>
        <v>140.06436597110752</v>
      </c>
      <c r="AE36" s="2">
        <f>'Drainshed Analysis WY'!K37</f>
        <v>991.23554984050566</v>
      </c>
      <c r="AF36" s="2">
        <f t="shared" si="4"/>
        <v>1131.2999158116131</v>
      </c>
      <c r="AG36" s="2">
        <f>'Drainshed Analysis WY'!O37</f>
        <v>20.635634028892454</v>
      </c>
      <c r="AH36" s="2">
        <f>'Drainshed Analysis WY'!P37</f>
        <v>2659.364450159494</v>
      </c>
      <c r="AI36" s="2">
        <f t="shared" si="5"/>
        <v>2680.0000841883866</v>
      </c>
    </row>
    <row r="37" spans="2:35" x14ac:dyDescent="0.3">
      <c r="B37">
        <v>2021</v>
      </c>
      <c r="C37" s="2">
        <f>SUMIF('Monthly Surface Budget'!$D$6:$D$10000,'Detailed WY Budget'!$B37,'Monthly Surface Budget'!E$6:E$10000)</f>
        <v>5622.6967024215091</v>
      </c>
      <c r="D37" s="2">
        <f>SUMIF('Monthly Surface Budget'!$D$6:$D$10000,'Detailed WY Budget'!$B37,'Monthly Surface Budget'!F$6:F$10000)</f>
        <v>490779.1537190082</v>
      </c>
      <c r="E37" s="2">
        <f>SUMIF('Monthly Surface Budget'!$D$6:$D$10000,'Detailed WY Budget'!$B37,'Monthly Surface Budget'!G$6:G$10000)</f>
        <v>54174.585123966943</v>
      </c>
      <c r="F37" s="2">
        <f>'Drainshed Analysis WY'!B38</f>
        <v>801.7</v>
      </c>
      <c r="G37" s="2">
        <f t="shared" si="0"/>
        <v>801.7</v>
      </c>
      <c r="H37" s="2">
        <f>'Drainshed Analysis WY'!G38</f>
        <v>86.85548135781859</v>
      </c>
      <c r="I37" s="2">
        <f>'Drainshed Analysis WY'!L38</f>
        <v>5.4445186421814125</v>
      </c>
      <c r="J37" s="2">
        <f t="shared" si="1"/>
        <v>92.3</v>
      </c>
      <c r="K37" s="2">
        <f>SUMIF('Monthly Surface Budget'!$D$6:$D$10000,'Detailed WY Budget'!$B37,'Monthly Surface Budget'!K$6:K$10000)</f>
        <v>168952.60000000003</v>
      </c>
      <c r="L37" s="2">
        <f>SUMIF('Monthly Surface Budget'!$D$6:$D$10000,'Detailed WY Budget'!$B37,'Monthly Surface Budget'!L$6:L$10000)</f>
        <v>35907.5</v>
      </c>
      <c r="M37" s="2">
        <f>SUMIF('Monthly Surface Budget'!$D$6:$D$10000,'Detailed WY Budget'!$B37,'Monthly Surface Budget'!M$6:M$10000)</f>
        <v>459.29999999999995</v>
      </c>
      <c r="N37" s="2">
        <f>SUMIF('Monthly Surface Budget'!$D$6:$D$10000,'Detailed WY Budget'!$B37,'Monthly Surface Budget'!N$6:N$10000)</f>
        <v>6193.2000000000007</v>
      </c>
      <c r="O37" s="2">
        <f>SUMIF('Monthly Surface Budget'!$D$6:$D$10000,'Detailed WY Budget'!$B37,'Monthly Surface Budget'!O$6:O$10000)</f>
        <v>35175.68</v>
      </c>
      <c r="P37" s="2">
        <f>SUMIF('Monthly Surface Budget'!$D$6:$D$10000,'Detailed WY Budget'!$B37,'Monthly Surface Budget'!P$6:P$10000)</f>
        <v>40802.700000000004</v>
      </c>
      <c r="Q37" s="2">
        <f>SUMIF('Monthly Surface Budget'!$D$6:$D$10000,'Detailed WY Budget'!$B37,'Monthly Surface Budget'!Q$6:Q$10000)</f>
        <v>7772.9999999999991</v>
      </c>
      <c r="R37" s="2">
        <f>SUMIF('Monthly Surface Budget'!$D$6:$D$10000,'Detailed WY Budget'!$B37,'Monthly Surface Budget'!R$6:R$10000)</f>
        <v>4271.3</v>
      </c>
      <c r="S37" s="2">
        <f>SUMIF('Monthly Surface Budget'!$D$6:$D$10000,'Detailed WY Budget'!$B37,'Monthly Surface Budget'!S$6:S$10000)</f>
        <v>24520.499999999996</v>
      </c>
      <c r="T37" s="2">
        <f>SUMIF('Monthly Surface Budget'!$D$6:$D$10000,'Detailed WY Budget'!$B37,'Monthly Surface Budget'!T$6:T$10000)</f>
        <v>34.506</v>
      </c>
      <c r="U37" s="2">
        <f>SUMIF('Monthly Surface Budget'!$D$6:$D$10000,'Detailed WY Budget'!$B37,'Monthly Surface Budget'!U$6:U$10000)</f>
        <v>97401.900000000009</v>
      </c>
      <c r="V37" s="2">
        <f>SUMIF('Monthly Surface Budget'!$D$6:$D$10000,'Detailed WY Budget'!$B37,'Monthly Surface Budget'!V$6:V$10000)</f>
        <v>4212.92</v>
      </c>
      <c r="W37" s="2">
        <f>SUMIF('Monthly Surface Budget'!$D$6:$D$10000,'Detailed WY Budget'!$B37,'Monthly Surface Budget'!W$6:W$10000)</f>
        <v>3617.86</v>
      </c>
      <c r="X37" s="2">
        <f>SUMIF('Monthly Surface Budget'!$D$6:$D$10000,'Detailed WY Budget'!$B37,'Monthly Surface Budget'!X$6:X$10000)</f>
        <v>1175.75</v>
      </c>
      <c r="Y37" s="2">
        <f>SUMIF('Monthly Surface Budget'!$D$6:$D$10000,'Detailed WY Budget'!$B37,'Monthly Surface Budget'!Y$6:Y$10000)</f>
        <v>518748.0396694215</v>
      </c>
      <c r="Z37" s="2">
        <f t="shared" si="2"/>
        <v>518748.0396694215</v>
      </c>
      <c r="AA37" s="2">
        <f>'Drainshed Analysis WY'!E38</f>
        <v>1623.1000000000004</v>
      </c>
      <c r="AB37" s="2">
        <f>'Drainshed Analysis WY'!F38</f>
        <v>25120</v>
      </c>
      <c r="AC37" s="2">
        <f t="shared" si="3"/>
        <v>26743.1</v>
      </c>
      <c r="AD37" s="2">
        <f>'Drainshed Analysis WY'!J38</f>
        <v>140.80616186602433</v>
      </c>
      <c r="AE37" s="2">
        <f>'Drainshed Analysis WY'!K38</f>
        <v>1007.9621340465299</v>
      </c>
      <c r="AF37" s="2">
        <f t="shared" si="4"/>
        <v>1148.7682959125541</v>
      </c>
      <c r="AG37" s="2">
        <f>'Drainshed Analysis WY'!O38</f>
        <v>23.493838133975657</v>
      </c>
      <c r="AH37" s="2">
        <f>'Drainshed Analysis WY'!P38</f>
        <v>2641.5378659534708</v>
      </c>
      <c r="AI37" s="2">
        <f t="shared" si="5"/>
        <v>2665.0317040874465</v>
      </c>
    </row>
    <row r="38" spans="2:35" x14ac:dyDescent="0.3">
      <c r="B38">
        <v>2022</v>
      </c>
      <c r="C38" s="2">
        <f>SUMIF('Monthly Surface Budget'!$D$6:$D$10000,'Detailed WY Budget'!$B38,'Monthly Surface Budget'!E$6:E$10000)</f>
        <v>5639.172242562624</v>
      </c>
      <c r="D38" s="2">
        <f>SUMIF('Monthly Surface Budget'!$D$6:$D$10000,'Detailed WY Budget'!$B38,'Monthly Surface Budget'!F$6:F$10000)</f>
        <v>1368041.1371900833</v>
      </c>
      <c r="E38" s="2">
        <f>SUMIF('Monthly Surface Budget'!$D$6:$D$10000,'Detailed WY Budget'!$B38,'Monthly Surface Budget'!G$6:G$10000)</f>
        <v>56634.14876033058</v>
      </c>
      <c r="F38" s="2">
        <f>'Drainshed Analysis WY'!B39</f>
        <v>805.8</v>
      </c>
      <c r="G38" s="2">
        <f t="shared" si="0"/>
        <v>805.8</v>
      </c>
      <c r="H38" s="2">
        <f>'Drainshed Analysis WY'!G39</f>
        <v>86.710722222222216</v>
      </c>
      <c r="I38" s="2">
        <f>'Drainshed Analysis WY'!L39</f>
        <v>5.5892777777777756</v>
      </c>
      <c r="J38" s="2">
        <f t="shared" si="1"/>
        <v>92.3</v>
      </c>
      <c r="K38" s="2">
        <f>SUMIF('Monthly Surface Budget'!$D$6:$D$10000,'Detailed WY Budget'!$B38,'Monthly Surface Budget'!K$6:K$10000)</f>
        <v>174322.80000000002</v>
      </c>
      <c r="L38" s="2">
        <f>SUMIF('Monthly Surface Budget'!$D$6:$D$10000,'Detailed WY Budget'!$B38,'Monthly Surface Budget'!L$6:L$10000)</f>
        <v>31294.6</v>
      </c>
      <c r="M38" s="2">
        <f>SUMIF('Monthly Surface Budget'!$D$6:$D$10000,'Detailed WY Budget'!$B38,'Monthly Surface Budget'!M$6:M$10000)</f>
        <v>461.99999999999994</v>
      </c>
      <c r="N38" s="2">
        <f>SUMIF('Monthly Surface Budget'!$D$6:$D$10000,'Detailed WY Budget'!$B38,'Monthly Surface Budget'!N$6:N$10000)</f>
        <v>6199.6</v>
      </c>
      <c r="O38" s="2">
        <f>SUMIF('Monthly Surface Budget'!$D$6:$D$10000,'Detailed WY Budget'!$B38,'Monthly Surface Budget'!O$6:O$10000)</f>
        <v>40557.920000000013</v>
      </c>
      <c r="P38" s="2">
        <f>SUMIF('Monthly Surface Budget'!$D$6:$D$10000,'Detailed WY Budget'!$B38,'Monthly Surface Budget'!P$6:P$10000)</f>
        <v>39471.700000000004</v>
      </c>
      <c r="Q38" s="2">
        <f>SUMIF('Monthly Surface Budget'!$D$6:$D$10000,'Detailed WY Budget'!$B38,'Monthly Surface Budget'!Q$6:Q$10000)</f>
        <v>9250.9</v>
      </c>
      <c r="R38" s="2">
        <f>SUMIF('Monthly Surface Budget'!$D$6:$D$10000,'Detailed WY Budget'!$B38,'Monthly Surface Budget'!R$6:R$10000)</f>
        <v>4388.2</v>
      </c>
      <c r="S38" s="2">
        <f>SUMIF('Monthly Surface Budget'!$D$6:$D$10000,'Detailed WY Budget'!$B38,'Monthly Surface Budget'!S$6:S$10000)</f>
        <v>30272.999999999996</v>
      </c>
      <c r="T38" s="2">
        <f>SUMIF('Monthly Surface Budget'!$D$6:$D$10000,'Detailed WY Budget'!$B38,'Monthly Surface Budget'!T$6:T$10000)</f>
        <v>34.506</v>
      </c>
      <c r="U38" s="2">
        <f>SUMIF('Monthly Surface Budget'!$D$6:$D$10000,'Detailed WY Budget'!$B38,'Monthly Surface Budget'!U$6:U$10000)</f>
        <v>94815.7</v>
      </c>
      <c r="V38" s="2">
        <f>SUMIF('Monthly Surface Budget'!$D$6:$D$10000,'Detailed WY Budget'!$B38,'Monthly Surface Budget'!V$6:V$10000)</f>
        <v>6484.06</v>
      </c>
      <c r="W38" s="2">
        <f>SUMIF('Monthly Surface Budget'!$D$6:$D$10000,'Detailed WY Budget'!$B38,'Monthly Surface Budget'!W$6:W$10000)</f>
        <v>3617.86</v>
      </c>
      <c r="X38" s="2">
        <f>SUMIF('Monthly Surface Budget'!$D$6:$D$10000,'Detailed WY Budget'!$B38,'Monthly Surface Budget'!X$6:X$10000)</f>
        <v>1175.75</v>
      </c>
      <c r="Y38" s="2">
        <f>SUMIF('Monthly Surface Budget'!$D$6:$D$10000,'Detailed WY Budget'!$B38,'Monthly Surface Budget'!Y$6:Y$10000)</f>
        <v>1397902.5322314054</v>
      </c>
      <c r="Z38" s="2">
        <f t="shared" si="2"/>
        <v>1397902.5322314054</v>
      </c>
      <c r="AA38" s="2">
        <f>'Drainshed Analysis WY'!E39</f>
        <v>1480.2999999999997</v>
      </c>
      <c r="AB38" s="2">
        <f>'Drainshed Analysis WY'!F39</f>
        <v>23047.600000000002</v>
      </c>
      <c r="AC38" s="2">
        <f t="shared" si="3"/>
        <v>24527.9</v>
      </c>
      <c r="AD38" s="2">
        <f>'Drainshed Analysis WY'!J39</f>
        <v>140.7686813578662</v>
      </c>
      <c r="AE38" s="2">
        <f>'Drainshed Analysis WY'!K39</f>
        <v>1032.8591179003799</v>
      </c>
      <c r="AF38" s="2">
        <f t="shared" si="4"/>
        <v>1173.6277992582461</v>
      </c>
      <c r="AG38" s="2">
        <f>'Drainshed Analysis WY'!O39</f>
        <v>24.131318642133785</v>
      </c>
      <c r="AH38" s="2">
        <f>'Drainshed Analysis WY'!P39</f>
        <v>2638.6408820996207</v>
      </c>
      <c r="AI38" s="2">
        <f t="shared" si="5"/>
        <v>2662.7722007417547</v>
      </c>
    </row>
    <row r="39" spans="2:35" x14ac:dyDescent="0.3">
      <c r="B39">
        <v>2023</v>
      </c>
      <c r="C39" s="2">
        <f>SUMIF('Monthly Surface Budget'!$D$6:$D$10000,'Detailed WY Budget'!$B39,'Monthly Surface Budget'!E$6:E$10000)</f>
        <v>5631.4622773374185</v>
      </c>
      <c r="D39" s="2">
        <f>SUMIF('Monthly Surface Budget'!$D$6:$D$10000,'Detailed WY Budget'!$B39,'Monthly Surface Budget'!F$6:F$10000)</f>
        <v>388208.19173553726</v>
      </c>
      <c r="E39" s="2">
        <f>SUMIF('Monthly Surface Budget'!$D$6:$D$10000,'Detailed WY Budget'!$B39,'Monthly Surface Budget'!G$6:G$10000)</f>
        <v>41971.576859504137</v>
      </c>
      <c r="F39" s="2">
        <f>'Drainshed Analysis WY'!B40</f>
        <v>570.4</v>
      </c>
      <c r="G39" s="2">
        <f t="shared" si="0"/>
        <v>570.4</v>
      </c>
      <c r="H39" s="2">
        <f>'Drainshed Analysis WY'!G40</f>
        <v>86.85548135781859</v>
      </c>
      <c r="I39" s="2">
        <f>'Drainshed Analysis WY'!L40</f>
        <v>5.4445186421814125</v>
      </c>
      <c r="J39" s="2">
        <f t="shared" si="1"/>
        <v>92.3</v>
      </c>
      <c r="K39" s="2">
        <f>SUMIF('Monthly Surface Budget'!$D$6:$D$10000,'Detailed WY Budget'!$B39,'Monthly Surface Budget'!K$6:K$10000)</f>
        <v>123231.30000000002</v>
      </c>
      <c r="L39" s="2">
        <f>SUMIF('Monthly Surface Budget'!$D$6:$D$10000,'Detailed WY Budget'!$B39,'Monthly Surface Budget'!L$6:L$10000)</f>
        <v>33412</v>
      </c>
      <c r="M39" s="2">
        <f>SUMIF('Monthly Surface Budget'!$D$6:$D$10000,'Detailed WY Budget'!$B39,'Monthly Surface Budget'!M$6:M$10000)</f>
        <v>458.4</v>
      </c>
      <c r="N39" s="2">
        <f>SUMIF('Monthly Surface Budget'!$D$6:$D$10000,'Detailed WY Budget'!$B39,'Monthly Surface Budget'!N$6:N$10000)</f>
        <v>6257.5000000000009</v>
      </c>
      <c r="O39" s="2">
        <f>SUMIF('Monthly Surface Budget'!$D$6:$D$10000,'Detailed WY Budget'!$B39,'Monthly Surface Budget'!O$6:O$10000)</f>
        <v>34881.839999999997</v>
      </c>
      <c r="P39" s="2">
        <f>SUMIF('Monthly Surface Budget'!$D$6:$D$10000,'Detailed WY Budget'!$B39,'Monthly Surface Budget'!P$6:P$10000)</f>
        <v>38665</v>
      </c>
      <c r="Q39" s="2">
        <f>SUMIF('Monthly Surface Budget'!$D$6:$D$10000,'Detailed WY Budget'!$B39,'Monthly Surface Budget'!Q$6:Q$10000)</f>
        <v>8267.4</v>
      </c>
      <c r="R39" s="2">
        <f>SUMIF('Monthly Surface Budget'!$D$6:$D$10000,'Detailed WY Budget'!$B39,'Monthly Surface Budget'!R$6:R$10000)</f>
        <v>4203.9999999999991</v>
      </c>
      <c r="S39" s="2">
        <f>SUMIF('Monthly Surface Budget'!$D$6:$D$10000,'Detailed WY Budget'!$B39,'Monthly Surface Budget'!S$6:S$10000)</f>
        <v>26050.799999999996</v>
      </c>
      <c r="T39" s="2">
        <f>SUMIF('Monthly Surface Budget'!$D$6:$D$10000,'Detailed WY Budget'!$B39,'Monthly Surface Budget'!T$6:T$10000)</f>
        <v>34.506</v>
      </c>
      <c r="U39" s="2">
        <f>SUMIF('Monthly Surface Budget'!$D$6:$D$10000,'Detailed WY Budget'!$B39,'Monthly Surface Budget'!U$6:U$10000)</f>
        <v>60961.899999999994</v>
      </c>
      <c r="V39" s="2">
        <f>SUMIF('Monthly Surface Budget'!$D$6:$D$10000,'Detailed WY Budget'!$B39,'Monthly Surface Budget'!V$6:V$10000)</f>
        <v>2584.8200000000002</v>
      </c>
      <c r="W39" s="2">
        <f>SUMIF('Monthly Surface Budget'!$D$6:$D$10000,'Detailed WY Budget'!$B39,'Monthly Surface Budget'!W$6:W$10000)</f>
        <v>3617.86</v>
      </c>
      <c r="X39" s="2">
        <f>SUMIF('Monthly Surface Budget'!$D$6:$D$10000,'Detailed WY Budget'!$B39,'Monthly Surface Budget'!X$6:X$10000)</f>
        <v>1175.75</v>
      </c>
      <c r="Y39" s="2">
        <f>SUMIF('Monthly Surface Budget'!$D$6:$D$10000,'Detailed WY Budget'!$B39,'Monthly Surface Budget'!Y$6:Y$10000)</f>
        <v>412484.78677685949</v>
      </c>
      <c r="Z39" s="2">
        <f t="shared" si="2"/>
        <v>412484.78677685949</v>
      </c>
      <c r="AA39" s="2">
        <f>'Drainshed Analysis WY'!E40</f>
        <v>1136.8000000000002</v>
      </c>
      <c r="AB39" s="2">
        <f>'Drainshed Analysis WY'!F40</f>
        <v>17222.900000000005</v>
      </c>
      <c r="AC39" s="2">
        <f t="shared" si="3"/>
        <v>18359.700000000004</v>
      </c>
      <c r="AD39" s="2">
        <f>'Drainshed Analysis WY'!J40</f>
        <v>139.68394863563404</v>
      </c>
      <c r="AE39" s="2">
        <f>'Drainshed Analysis WY'!K40</f>
        <v>1006.0212815728365</v>
      </c>
      <c r="AF39" s="2">
        <f t="shared" si="4"/>
        <v>1145.7052302084705</v>
      </c>
      <c r="AG39" s="2">
        <f>'Drainshed Analysis WY'!O40</f>
        <v>20.816051364365972</v>
      </c>
      <c r="AH39" s="2">
        <f>'Drainshed Analysis WY'!P40</f>
        <v>2642.7787184271638</v>
      </c>
      <c r="AI39" s="2">
        <f t="shared" si="5"/>
        <v>2663.5947697915299</v>
      </c>
    </row>
    <row r="40" spans="2:35" x14ac:dyDescent="0.3">
      <c r="B40">
        <v>2024</v>
      </c>
      <c r="C40" s="2">
        <f>SUMIF('Monthly Surface Budget'!$D$6:$D$10000,'Detailed WY Budget'!$B40,'Monthly Surface Budget'!E$6:E$10000)</f>
        <v>5635.3791436889214</v>
      </c>
      <c r="D40" s="2">
        <f>SUMIF('Monthly Surface Budget'!$D$6:$D$10000,'Detailed WY Budget'!$B40,'Monthly Surface Budget'!F$6:F$10000)</f>
        <v>292895.64297520666</v>
      </c>
      <c r="E40" s="2">
        <f>SUMIF('Monthly Surface Budget'!$D$6:$D$10000,'Detailed WY Budget'!$B40,'Monthly Surface Budget'!G$6:G$10000)</f>
        <v>18555.57024793388</v>
      </c>
      <c r="F40" s="2">
        <f>'Drainshed Analysis WY'!B41</f>
        <v>238.29999999999998</v>
      </c>
      <c r="G40" s="2">
        <f t="shared" si="0"/>
        <v>238.29999999999998</v>
      </c>
      <c r="H40" s="2">
        <f>'Drainshed Analysis WY'!G41</f>
        <v>86.85599999999998</v>
      </c>
      <c r="I40" s="2">
        <f>'Drainshed Analysis WY'!L41</f>
        <v>5.5439999999999978</v>
      </c>
      <c r="J40" s="2">
        <f t="shared" si="1"/>
        <v>92.399999999999977</v>
      </c>
      <c r="K40" s="2">
        <f>SUMIF('Monthly Surface Budget'!$D$6:$D$10000,'Detailed WY Budget'!$B40,'Monthly Surface Budget'!K$6:K$10000)</f>
        <v>63668.299999999996</v>
      </c>
      <c r="L40" s="2">
        <f>SUMIF('Monthly Surface Budget'!$D$6:$D$10000,'Detailed WY Budget'!$B40,'Monthly Surface Budget'!L$6:L$10000)</f>
        <v>37380</v>
      </c>
      <c r="M40" s="2">
        <f>SUMIF('Monthly Surface Budget'!$D$6:$D$10000,'Detailed WY Budget'!$B40,'Monthly Surface Budget'!M$6:M$10000)</f>
        <v>461.09999999999997</v>
      </c>
      <c r="N40" s="2">
        <f>SUMIF('Monthly Surface Budget'!$D$6:$D$10000,'Detailed WY Budget'!$B40,'Monthly Surface Budget'!N$6:N$10000)</f>
        <v>6301.6</v>
      </c>
      <c r="O40" s="2">
        <f>SUMIF('Monthly Surface Budget'!$D$6:$D$10000,'Detailed WY Budget'!$B40,'Monthly Surface Budget'!O$6:O$10000)</f>
        <v>20740.480000000007</v>
      </c>
      <c r="P40" s="2">
        <f>SUMIF('Monthly Surface Budget'!$D$6:$D$10000,'Detailed WY Budget'!$B40,'Monthly Surface Budget'!P$6:P$10000)</f>
        <v>39241.9</v>
      </c>
      <c r="Q40" s="2">
        <f>SUMIF('Monthly Surface Budget'!$D$6:$D$10000,'Detailed WY Budget'!$B40,'Monthly Surface Budget'!Q$6:Q$10000)</f>
        <v>8024.5999999999995</v>
      </c>
      <c r="R40" s="2">
        <f>SUMIF('Monthly Surface Budget'!$D$6:$D$10000,'Detailed WY Budget'!$B40,'Monthly Surface Budget'!R$6:R$10000)</f>
        <v>4223.8</v>
      </c>
      <c r="S40" s="2">
        <f>SUMIF('Monthly Surface Budget'!$D$6:$D$10000,'Detailed WY Budget'!$B40,'Monthly Surface Budget'!S$6:S$10000)</f>
        <v>24652.3</v>
      </c>
      <c r="T40" s="2">
        <f>SUMIF('Monthly Surface Budget'!$D$6:$D$10000,'Detailed WY Budget'!$B40,'Monthly Surface Budget'!T$6:T$10000)</f>
        <v>34.543999999999997</v>
      </c>
      <c r="U40" s="2">
        <f>SUMIF('Monthly Surface Budget'!$D$6:$D$10000,'Detailed WY Budget'!$B40,'Monthly Surface Budget'!U$6:U$10000)</f>
        <v>23576</v>
      </c>
      <c r="V40" s="2">
        <f>SUMIF('Monthly Surface Budget'!$D$6:$D$10000,'Detailed WY Budget'!$B40,'Monthly Surface Budget'!V$6:V$10000)</f>
        <v>3295.88</v>
      </c>
      <c r="W40" s="2">
        <f>SUMIF('Monthly Surface Budget'!$D$6:$D$10000,'Detailed WY Budget'!$B40,'Monthly Surface Budget'!W$6:W$10000)</f>
        <v>3627.78</v>
      </c>
      <c r="X40" s="2">
        <f>SUMIF('Monthly Surface Budget'!$D$6:$D$10000,'Detailed WY Budget'!$B40,'Monthly Surface Budget'!X$6:X$10000)</f>
        <v>1176.45</v>
      </c>
      <c r="Y40" s="2">
        <f>SUMIF('Monthly Surface Budget'!$D$6:$D$10000,'Detailed WY Budget'!$B40,'Monthly Surface Budget'!Y$6:Y$10000)</f>
        <v>307634.81652892561</v>
      </c>
      <c r="Z40" s="2">
        <f t="shared" si="2"/>
        <v>307634.81652892561</v>
      </c>
      <c r="AA40" s="2">
        <f>'Drainshed Analysis WY'!E41</f>
        <v>333.29999999999995</v>
      </c>
      <c r="AB40" s="2">
        <f>'Drainshed Analysis WY'!F41</f>
        <v>4524.1000000000004</v>
      </c>
      <c r="AC40" s="2">
        <f t="shared" si="3"/>
        <v>4857.4000000000005</v>
      </c>
      <c r="AD40" s="2">
        <f>'Drainshed Analysis WY'!J41</f>
        <v>140.0139423076923</v>
      </c>
      <c r="AE40" s="2">
        <f>'Drainshed Analysis WY'!K41</f>
        <v>1022.3782435712027</v>
      </c>
      <c r="AF40" s="2">
        <f t="shared" si="4"/>
        <v>1162.3921858788949</v>
      </c>
      <c r="AG40" s="2">
        <f>'Drainshed Analysis WY'!O41</f>
        <v>20.886057692307695</v>
      </c>
      <c r="AH40" s="2">
        <f>'Drainshed Analysis WY'!P41</f>
        <v>2786.9217564287969</v>
      </c>
      <c r="AI40" s="2">
        <f t="shared" si="5"/>
        <v>2807.8078141211045</v>
      </c>
    </row>
    <row r="41" spans="2:35" x14ac:dyDescent="0.3">
      <c r="B41">
        <v>2025</v>
      </c>
      <c r="C41" s="2">
        <f>SUMIF('Monthly Surface Budget'!$D$6:$D$10000,'Detailed WY Budget'!$B41,'Monthly Surface Budget'!E$6:E$10000)</f>
        <v>5597.5500397297246</v>
      </c>
      <c r="D41" s="2">
        <f>SUMIF('Monthly Surface Budget'!$D$6:$D$10000,'Detailed WY Budget'!$B41,'Monthly Surface Budget'!F$6:F$10000)</f>
        <v>292866.90247933893</v>
      </c>
      <c r="E41" s="2">
        <f>SUMIF('Monthly Surface Budget'!$D$6:$D$10000,'Detailed WY Budget'!$B41,'Monthly Surface Budget'!G$6:G$10000)</f>
        <v>16282.115702479345</v>
      </c>
      <c r="F41" s="2">
        <f>'Drainshed Analysis WY'!B42</f>
        <v>163.89999999999998</v>
      </c>
      <c r="G41" s="2">
        <f t="shared" si="0"/>
        <v>163.89999999999998</v>
      </c>
      <c r="H41" s="2">
        <f>'Drainshed Analysis WY'!G42</f>
        <v>81.801904761904765</v>
      </c>
      <c r="I41" s="2">
        <f>'Drainshed Analysis WY'!L42</f>
        <v>5.3980952380952365</v>
      </c>
      <c r="J41" s="2">
        <f t="shared" si="1"/>
        <v>87.2</v>
      </c>
      <c r="K41" s="2">
        <f>SUMIF('Monthly Surface Budget'!$D$6:$D$10000,'Detailed WY Budget'!$B41,'Monthly Surface Budget'!K$6:K$10000)</f>
        <v>48023.600000000006</v>
      </c>
      <c r="L41" s="2">
        <f>SUMIF('Monthly Surface Budget'!$D$6:$D$10000,'Detailed WY Budget'!$B41,'Monthly Surface Budget'!L$6:L$10000)</f>
        <v>43109.8</v>
      </c>
      <c r="M41" s="2">
        <f>SUMIF('Monthly Surface Budget'!$D$6:$D$10000,'Detailed WY Budget'!$B41,'Monthly Surface Budget'!M$6:M$10000)</f>
        <v>451.00000000000006</v>
      </c>
      <c r="N41" s="2">
        <f>SUMIF('Monthly Surface Budget'!$D$6:$D$10000,'Detailed WY Budget'!$B41,'Monthly Surface Budget'!N$6:N$10000)</f>
        <v>6685.6</v>
      </c>
      <c r="O41" s="2">
        <f>SUMIF('Monthly Surface Budget'!$D$6:$D$10000,'Detailed WY Budget'!$B41,'Monthly Surface Budget'!O$6:O$10000)</f>
        <v>11330.069999999998</v>
      </c>
      <c r="P41" s="2">
        <f>SUMIF('Monthly Surface Budget'!$D$6:$D$10000,'Detailed WY Budget'!$B41,'Monthly Surface Budget'!P$6:P$10000)</f>
        <v>39029.1</v>
      </c>
      <c r="Q41" s="2">
        <f>SUMIF('Monthly Surface Budget'!$D$6:$D$10000,'Detailed WY Budget'!$B41,'Monthly Surface Budget'!Q$6:Q$10000)</f>
        <v>6760.1</v>
      </c>
      <c r="R41" s="2">
        <f>SUMIF('Monthly Surface Budget'!$D$6:$D$10000,'Detailed WY Budget'!$B41,'Monthly Surface Budget'!R$6:R$10000)</f>
        <v>4472</v>
      </c>
      <c r="S41" s="2">
        <f>SUMIF('Monthly Surface Budget'!$D$6:$D$10000,'Detailed WY Budget'!$B41,'Monthly Surface Budget'!S$6:S$10000)</f>
        <v>19467.7</v>
      </c>
      <c r="T41" s="2">
        <f>SUMIF('Monthly Surface Budget'!$D$6:$D$10000,'Detailed WY Budget'!$B41,'Monthly Surface Budget'!T$6:T$10000)</f>
        <v>34.713999999999992</v>
      </c>
      <c r="U41" s="2">
        <f>SUMIF('Monthly Surface Budget'!$D$6:$D$10000,'Detailed WY Budget'!$B41,'Monthly Surface Budget'!U$6:U$10000)</f>
        <v>20047.400000000001</v>
      </c>
      <c r="V41" s="2">
        <f>SUMIF('Monthly Surface Budget'!$D$6:$D$10000,'Detailed WY Budget'!$B41,'Monthly Surface Budget'!V$6:V$10000)</f>
        <v>4873.87</v>
      </c>
      <c r="W41" s="2">
        <f>SUMIF('Monthly Surface Budget'!$D$6:$D$10000,'Detailed WY Budget'!$B41,'Monthly Surface Budget'!W$6:W$10000)</f>
        <v>3617.86</v>
      </c>
      <c r="X41" s="2">
        <f>SUMIF('Monthly Surface Budget'!$D$6:$D$10000,'Detailed WY Budget'!$B41,'Monthly Surface Budget'!X$6:X$10000)</f>
        <v>1182.29</v>
      </c>
      <c r="Y41" s="2">
        <f>SUMIF('Monthly Surface Budget'!$D$6:$D$10000,'Detailed WY Budget'!$B41,'Monthly Surface Budget'!Y$6:Y$10000)</f>
        <v>303023.04793388437</v>
      </c>
      <c r="Z41" s="2">
        <f t="shared" si="2"/>
        <v>303023.04793388437</v>
      </c>
      <c r="AA41" s="2">
        <f>'Drainshed Analysis WY'!E42</f>
        <v>218.40000000000003</v>
      </c>
      <c r="AB41" s="2">
        <f>'Drainshed Analysis WY'!F42</f>
        <v>3264.8</v>
      </c>
      <c r="AC41" s="2">
        <f t="shared" si="3"/>
        <v>3483.2000000000003</v>
      </c>
      <c r="AD41" s="2">
        <f>'Drainshed Analysis WY'!J42</f>
        <v>144.74684880471904</v>
      </c>
      <c r="AE41" s="2">
        <f>'Drainshed Analysis WY'!K42</f>
        <v>1049.6355539463784</v>
      </c>
      <c r="AF41" s="2">
        <f t="shared" si="4"/>
        <v>1194.3824027510975</v>
      </c>
      <c r="AG41" s="2">
        <f>'Drainshed Analysis WY'!O42</f>
        <v>21.053151195280968</v>
      </c>
      <c r="AH41" s="2">
        <f>'Drainshed Analysis WY'!P42</f>
        <v>2763.1644460536218</v>
      </c>
      <c r="AI41" s="2">
        <f t="shared" si="5"/>
        <v>2784.2175972489026</v>
      </c>
    </row>
    <row r="42" spans="2:35" x14ac:dyDescent="0.3">
      <c r="B42">
        <v>2026</v>
      </c>
      <c r="C42" s="2">
        <f>SUMIF('Monthly Surface Budget'!$D$6:$D$10000,'Detailed WY Budget'!$B42,'Monthly Surface Budget'!E$6:E$10000)</f>
        <v>5601.3692633857991</v>
      </c>
      <c r="D42" s="2">
        <f>SUMIF('Monthly Surface Budget'!$D$6:$D$10000,'Detailed WY Budget'!$B42,'Monthly Surface Budget'!F$6:F$10000)</f>
        <v>323450.22148760338</v>
      </c>
      <c r="E42" s="2">
        <f>SUMIF('Monthly Surface Budget'!$D$6:$D$10000,'Detailed WY Budget'!$B42,'Monthly Surface Budget'!G$6:G$10000)</f>
        <v>57577.705785123981</v>
      </c>
      <c r="F42" s="2">
        <f>'Drainshed Analysis WY'!B43</f>
        <v>721.50000000000011</v>
      </c>
      <c r="G42" s="2">
        <f t="shared" si="0"/>
        <v>721.50000000000011</v>
      </c>
      <c r="H42" s="2">
        <f>'Drainshed Analysis WY'!G43</f>
        <v>84.103526734926049</v>
      </c>
      <c r="I42" s="2">
        <f>'Drainshed Analysis WY'!L43</f>
        <v>5.3964732650739471</v>
      </c>
      <c r="J42" s="2">
        <f t="shared" si="1"/>
        <v>89.5</v>
      </c>
      <c r="K42" s="2">
        <f>SUMIF('Monthly Surface Budget'!$D$6:$D$10000,'Detailed WY Budget'!$B42,'Monthly Surface Budget'!K$6:K$10000)</f>
        <v>170939.09999999998</v>
      </c>
      <c r="L42" s="2">
        <f>SUMIF('Monthly Surface Budget'!$D$6:$D$10000,'Detailed WY Budget'!$B42,'Monthly Surface Budget'!L$6:L$10000)</f>
        <v>32256.100000000002</v>
      </c>
      <c r="M42" s="2">
        <f>SUMIF('Monthly Surface Budget'!$D$6:$D$10000,'Detailed WY Budget'!$B42,'Monthly Surface Budget'!M$6:M$10000)</f>
        <v>455.69999999999993</v>
      </c>
      <c r="N42" s="2">
        <f>SUMIF('Monthly Surface Budget'!$D$6:$D$10000,'Detailed WY Budget'!$B42,'Monthly Surface Budget'!N$6:N$10000)</f>
        <v>6421.5</v>
      </c>
      <c r="O42" s="2">
        <f>SUMIF('Monthly Surface Budget'!$D$6:$D$10000,'Detailed WY Budget'!$B42,'Monthly Surface Budget'!O$6:O$10000)</f>
        <v>25105.600000000002</v>
      </c>
      <c r="P42" s="2">
        <f>SUMIF('Monthly Surface Budget'!$D$6:$D$10000,'Detailed WY Budget'!$B42,'Monthly Surface Budget'!P$6:P$10000)</f>
        <v>39249.199999999997</v>
      </c>
      <c r="Q42" s="2">
        <f>SUMIF('Monthly Surface Budget'!$D$6:$D$10000,'Detailed WY Budget'!$B42,'Monthly Surface Budget'!Q$6:Q$10000)</f>
        <v>8782.9</v>
      </c>
      <c r="R42" s="2">
        <f>SUMIF('Monthly Surface Budget'!$D$6:$D$10000,'Detailed WY Budget'!$B42,'Monthly Surface Budget'!R$6:R$10000)</f>
        <v>4664.3</v>
      </c>
      <c r="S42" s="2">
        <f>SUMIF('Monthly Surface Budget'!$D$6:$D$10000,'Detailed WY Budget'!$B42,'Monthly Surface Budget'!S$6:S$10000)</f>
        <v>33700.100000000006</v>
      </c>
      <c r="T42" s="2">
        <f>SUMIF('Monthly Surface Budget'!$D$6:$D$10000,'Detailed WY Budget'!$B42,'Monthly Surface Budget'!T$6:T$10000)</f>
        <v>34.802999999999997</v>
      </c>
      <c r="U42" s="2">
        <f>SUMIF('Monthly Surface Budget'!$D$6:$D$10000,'Detailed WY Budget'!$B42,'Monthly Surface Budget'!U$6:U$10000)</f>
        <v>94039.6</v>
      </c>
      <c r="V42" s="2">
        <f>SUMIF('Monthly Surface Budget'!$D$6:$D$10000,'Detailed WY Budget'!$B42,'Monthly Surface Budget'!V$6:V$10000)</f>
        <v>4183.8899999999994</v>
      </c>
      <c r="W42" s="2">
        <f>SUMIF('Monthly Surface Budget'!$D$6:$D$10000,'Detailed WY Budget'!$B42,'Monthly Surface Budget'!W$6:W$10000)</f>
        <v>3617.86</v>
      </c>
      <c r="X42" s="2">
        <f>SUMIF('Monthly Surface Budget'!$D$6:$D$10000,'Detailed WY Budget'!$B42,'Monthly Surface Budget'!X$6:X$10000)</f>
        <v>1175.26</v>
      </c>
      <c r="Y42" s="2">
        <f>SUMIF('Monthly Surface Budget'!$D$6:$D$10000,'Detailed WY Budget'!$B42,'Monthly Surface Budget'!Y$6:Y$10000)</f>
        <v>347249.93057851237</v>
      </c>
      <c r="Z42" s="2">
        <f t="shared" si="2"/>
        <v>347249.93057851237</v>
      </c>
      <c r="AA42" s="2">
        <f>'Drainshed Analysis WY'!E43</f>
        <v>1432.9</v>
      </c>
      <c r="AB42" s="2">
        <f>'Drainshed Analysis WY'!F43</f>
        <v>22886.3</v>
      </c>
      <c r="AC42" s="2">
        <f t="shared" si="3"/>
        <v>24319.200000000001</v>
      </c>
      <c r="AD42" s="2">
        <f>'Drainshed Analysis WY'!J43</f>
        <v>143.50673803526448</v>
      </c>
      <c r="AE42" s="2">
        <f>'Drainshed Analysis WY'!K43</f>
        <v>1067.7948518161845</v>
      </c>
      <c r="AF42" s="2">
        <f t="shared" si="4"/>
        <v>1211.3015898514491</v>
      </c>
      <c r="AG42" s="2">
        <f>'Drainshed Analysis WY'!O43</f>
        <v>21.093261964735515</v>
      </c>
      <c r="AH42" s="2">
        <f>'Drainshed Analysis WY'!P43</f>
        <v>2672.3051481838156</v>
      </c>
      <c r="AI42" s="2">
        <f t="shared" si="5"/>
        <v>2693.3984101485512</v>
      </c>
    </row>
    <row r="43" spans="2:35" x14ac:dyDescent="0.3">
      <c r="B43">
        <v>2027</v>
      </c>
      <c r="C43" s="2">
        <f>SUMIF('Monthly Surface Budget'!$D$6:$D$10000,'Detailed WY Budget'!$B43,'Monthly Surface Budget'!E$6:E$10000)</f>
        <v>5611.9300644086279</v>
      </c>
      <c r="D43" s="2">
        <f>SUMIF('Monthly Surface Budget'!$D$6:$D$10000,'Detailed WY Budget'!$B43,'Monthly Surface Budget'!F$6:F$10000)</f>
        <v>292998.96198347112</v>
      </c>
      <c r="E43" s="2">
        <f>SUMIF('Monthly Surface Budget'!$D$6:$D$10000,'Detailed WY Budget'!$B43,'Monthly Surface Budget'!G$6:G$10000)</f>
        <v>35812.859504132241</v>
      </c>
      <c r="F43" s="2">
        <f>'Drainshed Analysis WY'!B44</f>
        <v>483.09999999999997</v>
      </c>
      <c r="G43" s="2">
        <f t="shared" si="0"/>
        <v>483.09999999999997</v>
      </c>
      <c r="H43" s="2">
        <f>'Drainshed Analysis WY'!G44</f>
        <v>86.758921623123953</v>
      </c>
      <c r="I43" s="2">
        <f>'Drainshed Analysis WY'!L44</f>
        <v>5.5410783768760403</v>
      </c>
      <c r="J43" s="2">
        <f t="shared" si="1"/>
        <v>92.3</v>
      </c>
      <c r="K43" s="2">
        <f>SUMIF('Monthly Surface Budget'!$D$6:$D$10000,'Detailed WY Budget'!$B43,'Monthly Surface Budget'!K$6:K$10000)</f>
        <v>108752.60000000003</v>
      </c>
      <c r="L43" s="2">
        <f>SUMIF('Monthly Surface Budget'!$D$6:$D$10000,'Detailed WY Budget'!$B43,'Monthly Surface Budget'!L$6:L$10000)</f>
        <v>35700.700000000004</v>
      </c>
      <c r="M43" s="2">
        <f>SUMIF('Monthly Surface Budget'!$D$6:$D$10000,'Detailed WY Budget'!$B43,'Monthly Surface Budget'!M$6:M$10000)</f>
        <v>461.09999999999997</v>
      </c>
      <c r="N43" s="2">
        <f>SUMIF('Monthly Surface Budget'!$D$6:$D$10000,'Detailed WY Budget'!$B43,'Monthly Surface Budget'!N$6:N$10000)</f>
        <v>6472.5999999999995</v>
      </c>
      <c r="O43" s="2">
        <f>SUMIF('Monthly Surface Budget'!$D$6:$D$10000,'Detailed WY Budget'!$B43,'Monthly Surface Budget'!O$6:O$10000)</f>
        <v>22336.440000000002</v>
      </c>
      <c r="P43" s="2">
        <f>SUMIF('Monthly Surface Budget'!$D$6:$D$10000,'Detailed WY Budget'!$B43,'Monthly Surface Budget'!P$6:P$10000)</f>
        <v>40831.200000000004</v>
      </c>
      <c r="Q43" s="2">
        <f>SUMIF('Monthly Surface Budget'!$D$6:$D$10000,'Detailed WY Budget'!$B43,'Monthly Surface Budget'!Q$6:Q$10000)</f>
        <v>8794.5000000000018</v>
      </c>
      <c r="R43" s="2">
        <f>SUMIF('Monthly Surface Budget'!$D$6:$D$10000,'Detailed WY Budget'!$B43,'Monthly Surface Budget'!R$6:R$10000)</f>
        <v>4585.2</v>
      </c>
      <c r="S43" s="2">
        <f>SUMIF('Monthly Surface Budget'!$D$6:$D$10000,'Detailed WY Budget'!$B43,'Monthly Surface Budget'!S$6:S$10000)</f>
        <v>26978.899999999998</v>
      </c>
      <c r="T43" s="2">
        <f>SUMIF('Monthly Surface Budget'!$D$6:$D$10000,'Detailed WY Budget'!$B43,'Monthly Surface Budget'!T$6:T$10000)</f>
        <v>34.506</v>
      </c>
      <c r="U43" s="2">
        <f>SUMIF('Monthly Surface Budget'!$D$6:$D$10000,'Detailed WY Budget'!$B43,'Monthly Surface Budget'!U$6:U$10000)</f>
        <v>52272.499999999993</v>
      </c>
      <c r="V43" s="2">
        <f>SUMIF('Monthly Surface Budget'!$D$6:$D$10000,'Detailed WY Budget'!$B43,'Monthly Surface Budget'!V$6:V$10000)</f>
        <v>4068.9700000000003</v>
      </c>
      <c r="W43" s="2">
        <f>SUMIF('Monthly Surface Budget'!$D$6:$D$10000,'Detailed WY Budget'!$B43,'Monthly Surface Budget'!W$6:W$10000)</f>
        <v>3617.86</v>
      </c>
      <c r="X43" s="2">
        <f>SUMIF('Monthly Surface Budget'!$D$6:$D$10000,'Detailed WY Budget'!$B43,'Monthly Surface Budget'!X$6:X$10000)</f>
        <v>1175.75</v>
      </c>
      <c r="Y43" s="2">
        <f>SUMIF('Monthly Surface Budget'!$D$6:$D$10000,'Detailed WY Budget'!$B43,'Monthly Surface Budget'!Y$6:Y$10000)</f>
        <v>312094.53223140497</v>
      </c>
      <c r="Z43" s="2">
        <f t="shared" si="2"/>
        <v>312094.53223140497</v>
      </c>
      <c r="AA43" s="2">
        <f>'Drainshed Analysis WY'!E44</f>
        <v>894.09999999999991</v>
      </c>
      <c r="AB43" s="2">
        <f>'Drainshed Analysis WY'!F44</f>
        <v>13014.100000000002</v>
      </c>
      <c r="AC43" s="2">
        <f t="shared" si="3"/>
        <v>13908.200000000003</v>
      </c>
      <c r="AD43" s="2">
        <f>'Drainshed Analysis WY'!J44</f>
        <v>139.72612323491657</v>
      </c>
      <c r="AE43" s="2">
        <f>'Drainshed Analysis WY'!K44</f>
        <v>1008.1662319072042</v>
      </c>
      <c r="AF43" s="2">
        <f t="shared" si="4"/>
        <v>1147.8923551421208</v>
      </c>
      <c r="AG43" s="2">
        <f>'Drainshed Analysis WY'!O44</f>
        <v>20.873876765083438</v>
      </c>
      <c r="AH43" s="2">
        <f>'Drainshed Analysis WY'!P44</f>
        <v>2649.9337680927956</v>
      </c>
      <c r="AI43" s="2">
        <f t="shared" si="5"/>
        <v>2670.807644857879</v>
      </c>
    </row>
    <row r="44" spans="2:35" x14ac:dyDescent="0.3">
      <c r="B44">
        <v>2028</v>
      </c>
      <c r="C44" s="2">
        <f>SUMIF('Monthly Surface Budget'!$D$6:$D$10000,'Detailed WY Budget'!$B44,'Monthly Surface Budget'!E$6:E$10000)</f>
        <v>5646.0133130535305</v>
      </c>
      <c r="D44" s="2">
        <f>SUMIF('Monthly Surface Budget'!$D$6:$D$10000,'Detailed WY Budget'!$B44,'Monthly Surface Budget'!F$6:F$10000)</f>
        <v>1327518.9421487604</v>
      </c>
      <c r="E44" s="2">
        <f>SUMIF('Monthly Surface Budget'!$D$6:$D$10000,'Detailed WY Budget'!$B44,'Monthly Surface Budget'!G$6:G$10000)</f>
        <v>50815.219834710741</v>
      </c>
      <c r="F44" s="2">
        <f>'Drainshed Analysis WY'!B45</f>
        <v>699.30000000000007</v>
      </c>
      <c r="G44" s="2">
        <f t="shared" si="0"/>
        <v>699.30000000000007</v>
      </c>
      <c r="H44" s="2">
        <f>'Drainshed Analysis WY'!G45</f>
        <v>86.85599999999998</v>
      </c>
      <c r="I44" s="2">
        <f>'Drainshed Analysis WY'!L45</f>
        <v>5.5439999999999978</v>
      </c>
      <c r="J44" s="2">
        <f t="shared" si="1"/>
        <v>92.399999999999977</v>
      </c>
      <c r="K44" s="2">
        <f>SUMIF('Monthly Surface Budget'!$D$6:$D$10000,'Detailed WY Budget'!$B44,'Monthly Surface Budget'!K$6:K$10000)</f>
        <v>143356.4</v>
      </c>
      <c r="L44" s="2">
        <f>SUMIF('Monthly Surface Budget'!$D$6:$D$10000,'Detailed WY Budget'!$B44,'Monthly Surface Budget'!L$6:L$10000)</f>
        <v>34446.199999999997</v>
      </c>
      <c r="M44" s="2">
        <f>SUMIF('Monthly Surface Budget'!$D$6:$D$10000,'Detailed WY Budget'!$B44,'Monthly Surface Budget'!M$6:M$10000)</f>
        <v>461.09999999999997</v>
      </c>
      <c r="N44" s="2">
        <f>SUMIF('Monthly Surface Budget'!$D$6:$D$10000,'Detailed WY Budget'!$B44,'Monthly Surface Budget'!N$6:N$10000)</f>
        <v>6128.1</v>
      </c>
      <c r="O44" s="2">
        <f>SUMIF('Monthly Surface Budget'!$D$6:$D$10000,'Detailed WY Budget'!$B44,'Monthly Surface Budget'!O$6:O$10000)</f>
        <v>32214.250000000004</v>
      </c>
      <c r="P44" s="2">
        <f>SUMIF('Monthly Surface Budget'!$D$6:$D$10000,'Detailed WY Budget'!$B44,'Monthly Surface Budget'!P$6:P$10000)</f>
        <v>39608.5</v>
      </c>
      <c r="Q44" s="2">
        <f>SUMIF('Monthly Surface Budget'!$D$6:$D$10000,'Detailed WY Budget'!$B44,'Monthly Surface Budget'!Q$6:Q$10000)</f>
        <v>8471.1000000000022</v>
      </c>
      <c r="R44" s="2">
        <f>SUMIF('Monthly Surface Budget'!$D$6:$D$10000,'Detailed WY Budget'!$B44,'Monthly Surface Budget'!R$6:R$10000)</f>
        <v>4159.5</v>
      </c>
      <c r="S44" s="2">
        <f>SUMIF('Monthly Surface Budget'!$D$6:$D$10000,'Detailed WY Budget'!$B44,'Monthly Surface Budget'!S$6:S$10000)</f>
        <v>26830.799999999999</v>
      </c>
      <c r="T44" s="2">
        <f>SUMIF('Monthly Surface Budget'!$D$6:$D$10000,'Detailed WY Budget'!$B44,'Monthly Surface Budget'!T$6:T$10000)</f>
        <v>34.543999999999997</v>
      </c>
      <c r="U44" s="2">
        <f>SUMIF('Monthly Surface Budget'!$D$6:$D$10000,'Detailed WY Budget'!$B44,'Monthly Surface Budget'!U$6:U$10000)</f>
        <v>73984.400000000009</v>
      </c>
      <c r="V44" s="2">
        <f>SUMIF('Monthly Surface Budget'!$D$6:$D$10000,'Detailed WY Budget'!$B44,'Monthly Surface Budget'!V$6:V$10000)</f>
        <v>8104.5199999999995</v>
      </c>
      <c r="W44" s="2">
        <f>SUMIF('Monthly Surface Budget'!$D$6:$D$10000,'Detailed WY Budget'!$B44,'Monthly Surface Budget'!W$6:W$10000)</f>
        <v>3627.78</v>
      </c>
      <c r="X44" s="2">
        <f>SUMIF('Monthly Surface Budget'!$D$6:$D$10000,'Detailed WY Budget'!$B44,'Monthly Surface Budget'!X$6:X$10000)</f>
        <v>1176.45</v>
      </c>
      <c r="Y44" s="2">
        <f>SUMIF('Monthly Surface Budget'!$D$6:$D$10000,'Detailed WY Budget'!$B44,'Monthly Surface Budget'!Y$6:Y$10000)</f>
        <v>1351726.7702479339</v>
      </c>
      <c r="Z44" s="2">
        <f t="shared" si="2"/>
        <v>1351726.7702479339</v>
      </c>
      <c r="AA44" s="2">
        <f>'Drainshed Analysis WY'!E45</f>
        <v>1437.6999999999998</v>
      </c>
      <c r="AB44" s="2">
        <f>'Drainshed Analysis WY'!F45</f>
        <v>21761.9</v>
      </c>
      <c r="AC44" s="2">
        <f t="shared" si="3"/>
        <v>23199.600000000002</v>
      </c>
      <c r="AD44" s="2">
        <f>'Drainshed Analysis WY'!J45</f>
        <v>141.13521890343699</v>
      </c>
      <c r="AE44" s="2">
        <f>'Drainshed Analysis WY'!K45</f>
        <v>1014.1628267855855</v>
      </c>
      <c r="AF44" s="2">
        <f t="shared" si="4"/>
        <v>1155.2980456890225</v>
      </c>
      <c r="AG44" s="2">
        <f>'Drainshed Analysis WY'!O45</f>
        <v>24.864781096563014</v>
      </c>
      <c r="AH44" s="2">
        <f>'Drainshed Analysis WY'!P45</f>
        <v>2637.2371732144152</v>
      </c>
      <c r="AI44" s="2">
        <f t="shared" si="5"/>
        <v>2662.1019543109783</v>
      </c>
    </row>
    <row r="45" spans="2:35" x14ac:dyDescent="0.3">
      <c r="B45">
        <v>2029</v>
      </c>
      <c r="C45" s="2">
        <f>SUMIF('Monthly Surface Budget'!$D$6:$D$10000,'Detailed WY Budget'!$B45,'Monthly Surface Budget'!E$6:E$10000)</f>
        <v>5629.6143477224232</v>
      </c>
      <c r="D45" s="2">
        <f>SUMIF('Monthly Surface Budget'!$D$6:$D$10000,'Detailed WY Budget'!$B45,'Monthly Surface Budget'!F$6:F$10000)</f>
        <v>293555.82148760336</v>
      </c>
      <c r="E45" s="2">
        <f>SUMIF('Monthly Surface Budget'!$D$6:$D$10000,'Detailed WY Budget'!$B45,'Monthly Surface Budget'!G$6:G$10000)</f>
        <v>36764.092561983482</v>
      </c>
      <c r="F45" s="2">
        <f>'Drainshed Analysis WY'!B46</f>
        <v>496.40000000000003</v>
      </c>
      <c r="G45" s="2">
        <f t="shared" si="0"/>
        <v>496.40000000000003</v>
      </c>
      <c r="H45" s="2">
        <f>'Drainshed Analysis WY'!G46</f>
        <v>86.758921623123953</v>
      </c>
      <c r="I45" s="2">
        <f>'Drainshed Analysis WY'!L46</f>
        <v>5.5410783768760403</v>
      </c>
      <c r="J45" s="2">
        <f t="shared" si="1"/>
        <v>92.3</v>
      </c>
      <c r="K45" s="2">
        <f>SUMIF('Monthly Surface Budget'!$D$6:$D$10000,'Detailed WY Budget'!$B45,'Monthly Surface Budget'!K$6:K$10000)</f>
        <v>112500.10000000002</v>
      </c>
      <c r="L45" s="2">
        <f>SUMIF('Monthly Surface Budget'!$D$6:$D$10000,'Detailed WY Budget'!$B45,'Monthly Surface Budget'!L$6:L$10000)</f>
        <v>36990.000000000007</v>
      </c>
      <c r="M45" s="2">
        <f>SUMIF('Monthly Surface Budget'!$D$6:$D$10000,'Detailed WY Budget'!$B45,'Monthly Surface Budget'!M$6:M$10000)</f>
        <v>461.09999999999997</v>
      </c>
      <c r="N45" s="2">
        <f>SUMIF('Monthly Surface Budget'!$D$6:$D$10000,'Detailed WY Budget'!$B45,'Monthly Surface Budget'!N$6:N$10000)</f>
        <v>6348.4000000000005</v>
      </c>
      <c r="O45" s="2">
        <f>SUMIF('Monthly Surface Budget'!$D$6:$D$10000,'Detailed WY Budget'!$B45,'Monthly Surface Budget'!O$6:O$10000)</f>
        <v>22945.5</v>
      </c>
      <c r="P45" s="2">
        <f>SUMIF('Monthly Surface Budget'!$D$6:$D$10000,'Detailed WY Budget'!$B45,'Monthly Surface Budget'!P$6:P$10000)</f>
        <v>40760.1</v>
      </c>
      <c r="Q45" s="2">
        <f>SUMIF('Monthly Surface Budget'!$D$6:$D$10000,'Detailed WY Budget'!$B45,'Monthly Surface Budget'!Q$6:Q$10000)</f>
        <v>8143.4999999999991</v>
      </c>
      <c r="R45" s="2">
        <f>SUMIF('Monthly Surface Budget'!$D$6:$D$10000,'Detailed WY Budget'!$B45,'Monthly Surface Budget'!R$6:R$10000)</f>
        <v>4359.9000000000005</v>
      </c>
      <c r="S45" s="2">
        <f>SUMIF('Monthly Surface Budget'!$D$6:$D$10000,'Detailed WY Budget'!$B45,'Monthly Surface Budget'!S$6:S$10000)</f>
        <v>25205.600000000002</v>
      </c>
      <c r="T45" s="2">
        <f>SUMIF('Monthly Surface Budget'!$D$6:$D$10000,'Detailed WY Budget'!$B45,'Monthly Surface Budget'!T$6:T$10000)</f>
        <v>34.506</v>
      </c>
      <c r="U45" s="2">
        <f>SUMIF('Monthly Surface Budget'!$D$6:$D$10000,'Detailed WY Budget'!$B45,'Monthly Surface Budget'!U$6:U$10000)</f>
        <v>52803.100000000013</v>
      </c>
      <c r="V45" s="2">
        <f>SUMIF('Monthly Surface Budget'!$D$6:$D$10000,'Detailed WY Budget'!$B45,'Monthly Surface Budget'!V$6:V$10000)</f>
        <v>3660.62</v>
      </c>
      <c r="W45" s="2">
        <f>SUMIF('Monthly Surface Budget'!$D$6:$D$10000,'Detailed WY Budget'!$B45,'Monthly Surface Budget'!W$6:W$10000)</f>
        <v>3617.86</v>
      </c>
      <c r="X45" s="2">
        <f>SUMIF('Monthly Surface Budget'!$D$6:$D$10000,'Detailed WY Budget'!$B45,'Monthly Surface Budget'!X$6:X$10000)</f>
        <v>1175.75</v>
      </c>
      <c r="Y45" s="2">
        <f>SUMIF('Monthly Surface Budget'!$D$6:$D$10000,'Detailed WY Budget'!$B45,'Monthly Surface Budget'!Y$6:Y$10000)</f>
        <v>313210.13553719013</v>
      </c>
      <c r="Z45" s="2">
        <f t="shared" si="2"/>
        <v>313210.13553719013</v>
      </c>
      <c r="AA45" s="2">
        <f>'Drainshed Analysis WY'!E46</f>
        <v>908.1</v>
      </c>
      <c r="AB45" s="2">
        <f>'Drainshed Analysis WY'!F46</f>
        <v>14569</v>
      </c>
      <c r="AC45" s="2">
        <f t="shared" si="3"/>
        <v>15477.1</v>
      </c>
      <c r="AD45" s="2">
        <f>'Drainshed Analysis WY'!J46</f>
        <v>139.72612323491657</v>
      </c>
      <c r="AE45" s="2">
        <f>'Drainshed Analysis WY'!K46</f>
        <v>1000.813231818689</v>
      </c>
      <c r="AF45" s="2">
        <f t="shared" si="4"/>
        <v>1140.5393550536055</v>
      </c>
      <c r="AG45" s="2">
        <f>'Drainshed Analysis WY'!O46</f>
        <v>20.873876765083438</v>
      </c>
      <c r="AH45" s="2">
        <f>'Drainshed Analysis WY'!P46</f>
        <v>2647.186768181311</v>
      </c>
      <c r="AI45" s="2">
        <f t="shared" si="5"/>
        <v>2668.0606449463944</v>
      </c>
    </row>
    <row r="46" spans="2:35" x14ac:dyDescent="0.3">
      <c r="B46">
        <v>2030</v>
      </c>
      <c r="C46" s="2">
        <f>SUMIF('Monthly Surface Budget'!$D$6:$D$10000,'Detailed WY Budget'!$B46,'Monthly Surface Budget'!E$6:E$10000)</f>
        <v>5605.9109177351356</v>
      </c>
      <c r="D46" s="2">
        <f>SUMIF('Monthly Surface Budget'!$D$6:$D$10000,'Detailed WY Budget'!$B46,'Monthly Surface Budget'!F$6:F$10000)</f>
        <v>1486193.5338842974</v>
      </c>
      <c r="E46" s="2">
        <f>SUMIF('Monthly Surface Budget'!$D$6:$D$10000,'Detailed WY Budget'!$B46,'Monthly Surface Budget'!G$6:G$10000)</f>
        <v>76278.565289256207</v>
      </c>
      <c r="F46" s="2">
        <f>'Drainshed Analysis WY'!B47</f>
        <v>993.39999999999975</v>
      </c>
      <c r="G46" s="2">
        <f t="shared" si="0"/>
        <v>993.39999999999975</v>
      </c>
      <c r="H46" s="2">
        <f>'Drainshed Analysis WY'!G47</f>
        <v>86.758921623123953</v>
      </c>
      <c r="I46" s="2">
        <f>'Drainshed Analysis WY'!L47</f>
        <v>5.5410783768760403</v>
      </c>
      <c r="J46" s="2">
        <f t="shared" si="1"/>
        <v>92.3</v>
      </c>
      <c r="K46" s="2">
        <f>SUMIF('Monthly Surface Budget'!$D$6:$D$10000,'Detailed WY Budget'!$B46,'Monthly Surface Budget'!K$6:K$10000)</f>
        <v>207961.39999999994</v>
      </c>
      <c r="L46" s="2">
        <f>SUMIF('Monthly Surface Budget'!$D$6:$D$10000,'Detailed WY Budget'!$B46,'Monthly Surface Budget'!L$6:L$10000)</f>
        <v>29371.8</v>
      </c>
      <c r="M46" s="2">
        <f>SUMIF('Monthly Surface Budget'!$D$6:$D$10000,'Detailed WY Budget'!$B46,'Monthly Surface Budget'!M$6:M$10000)</f>
        <v>461.09999999999997</v>
      </c>
      <c r="N46" s="2">
        <f>SUMIF('Monthly Surface Budget'!$D$6:$D$10000,'Detailed WY Budget'!$B46,'Monthly Surface Budget'!N$6:N$10000)</f>
        <v>5976.1</v>
      </c>
      <c r="O46" s="2">
        <f>SUMIF('Monthly Surface Budget'!$D$6:$D$10000,'Detailed WY Budget'!$B46,'Monthly Surface Budget'!O$6:O$10000)</f>
        <v>42162.27</v>
      </c>
      <c r="P46" s="2">
        <f>SUMIF('Monthly Surface Budget'!$D$6:$D$10000,'Detailed WY Budget'!$B46,'Monthly Surface Budget'!P$6:P$10000)</f>
        <v>39104.200000000004</v>
      </c>
      <c r="Q46" s="2">
        <f>SUMIF('Monthly Surface Budget'!$D$6:$D$10000,'Detailed WY Budget'!$B46,'Monthly Surface Budget'!Q$6:Q$10000)</f>
        <v>9119.4999999999982</v>
      </c>
      <c r="R46" s="2">
        <f>SUMIF('Monthly Surface Budget'!$D$6:$D$10000,'Detailed WY Budget'!$B46,'Monthly Surface Budget'!R$6:R$10000)</f>
        <v>4232.8</v>
      </c>
      <c r="S46" s="2">
        <f>SUMIF('Monthly Surface Budget'!$D$6:$D$10000,'Detailed WY Budget'!$B46,'Monthly Surface Budget'!S$6:S$10000)</f>
        <v>30389.200000000004</v>
      </c>
      <c r="T46" s="2">
        <f>SUMIF('Monthly Surface Budget'!$D$6:$D$10000,'Detailed WY Budget'!$B46,'Monthly Surface Budget'!T$6:T$10000)</f>
        <v>34.506</v>
      </c>
      <c r="U46" s="2">
        <f>SUMIF('Monthly Surface Budget'!$D$6:$D$10000,'Detailed WY Budget'!$B46,'Monthly Surface Budget'!U$6:U$10000)</f>
        <v>111686.3</v>
      </c>
      <c r="V46" s="2">
        <f>SUMIF('Monthly Surface Budget'!$D$6:$D$10000,'Detailed WY Budget'!$B46,'Monthly Surface Budget'!V$6:V$10000)</f>
        <v>8687.83</v>
      </c>
      <c r="W46" s="2">
        <f>SUMIF('Monthly Surface Budget'!$D$6:$D$10000,'Detailed WY Budget'!$B46,'Monthly Surface Budget'!W$6:W$10000)</f>
        <v>3617.86</v>
      </c>
      <c r="X46" s="2">
        <f>SUMIF('Monthly Surface Budget'!$D$6:$D$10000,'Detailed WY Budget'!$B46,'Monthly Surface Budget'!X$6:X$10000)</f>
        <v>1175.75</v>
      </c>
      <c r="Y46" s="2">
        <f>SUMIF('Monthly Surface Budget'!$D$6:$D$10000,'Detailed WY Budget'!$B46,'Monthly Surface Budget'!Y$6:Y$10000)</f>
        <v>1519065.2231404956</v>
      </c>
      <c r="Z46" s="2">
        <f t="shared" si="2"/>
        <v>1519065.2231404956</v>
      </c>
      <c r="AA46" s="2">
        <f>'Drainshed Analysis WY'!E47</f>
        <v>2021.3999999999996</v>
      </c>
      <c r="AB46" s="2">
        <f>'Drainshed Analysis WY'!F47</f>
        <v>32354.399999999998</v>
      </c>
      <c r="AC46" s="2">
        <f t="shared" si="3"/>
        <v>34375.799999999996</v>
      </c>
      <c r="AD46" s="2">
        <f>'Drainshed Analysis WY'!J47</f>
        <v>139.72612323491657</v>
      </c>
      <c r="AE46" s="2">
        <f>'Drainshed Analysis WY'!K47</f>
        <v>1040.4354034825376</v>
      </c>
      <c r="AF46" s="2">
        <f t="shared" si="4"/>
        <v>1180.1615267174541</v>
      </c>
      <c r="AG46" s="2">
        <f>'Drainshed Analysis WY'!O47</f>
        <v>20.873876765083438</v>
      </c>
      <c r="AH46" s="2">
        <f>'Drainshed Analysis WY'!P47</f>
        <v>2630.164596517463</v>
      </c>
      <c r="AI46" s="2">
        <f t="shared" si="5"/>
        <v>2651.0384732825464</v>
      </c>
    </row>
    <row r="47" spans="2:35" x14ac:dyDescent="0.3">
      <c r="B47">
        <v>2031</v>
      </c>
      <c r="C47" s="2">
        <f>SUMIF('Monthly Surface Budget'!$D$6:$D$10000,'Detailed WY Budget'!$B47,'Monthly Surface Budget'!E$6:E$10000)</f>
        <v>5594.725146744664</v>
      </c>
      <c r="D47" s="2">
        <f>SUMIF('Monthly Surface Budget'!$D$6:$D$10000,'Detailed WY Budget'!$B47,'Monthly Surface Budget'!F$6:F$10000)</f>
        <v>1660588.5024793393</v>
      </c>
      <c r="E47" s="2">
        <f>SUMIF('Monthly Surface Budget'!$D$6:$D$10000,'Detailed WY Budget'!$B47,'Monthly Surface Budget'!G$6:G$10000)</f>
        <v>73981.348760330555</v>
      </c>
      <c r="F47" s="2">
        <f>'Drainshed Analysis WY'!B48</f>
        <v>1282.6000000000001</v>
      </c>
      <c r="G47" s="2">
        <f t="shared" si="0"/>
        <v>1282.6000000000001</v>
      </c>
      <c r="H47" s="2">
        <f>'Drainshed Analysis WY'!G48</f>
        <v>86.758921623123953</v>
      </c>
      <c r="I47" s="2">
        <f>'Drainshed Analysis WY'!L48</f>
        <v>5.5410783768760403</v>
      </c>
      <c r="J47" s="2">
        <f t="shared" si="1"/>
        <v>92.3</v>
      </c>
      <c r="K47" s="2">
        <f>SUMIF('Monthly Surface Budget'!$D$6:$D$10000,'Detailed WY Budget'!$B47,'Monthly Surface Budget'!K$6:K$10000)</f>
        <v>249650</v>
      </c>
      <c r="L47" s="2">
        <f>SUMIF('Monthly Surface Budget'!$D$6:$D$10000,'Detailed WY Budget'!$B47,'Monthly Surface Budget'!L$6:L$10000)</f>
        <v>32689.7</v>
      </c>
      <c r="M47" s="2">
        <f>SUMIF('Monthly Surface Budget'!$D$6:$D$10000,'Detailed WY Budget'!$B47,'Monthly Surface Budget'!M$6:M$10000)</f>
        <v>461.09999999999997</v>
      </c>
      <c r="N47" s="2">
        <f>SUMIF('Monthly Surface Budget'!$D$6:$D$10000,'Detailed WY Budget'!$B47,'Monthly Surface Budget'!N$6:N$10000)</f>
        <v>6336.1</v>
      </c>
      <c r="O47" s="2">
        <f>SUMIF('Monthly Surface Budget'!$D$6:$D$10000,'Detailed WY Budget'!$B47,'Monthly Surface Budget'!O$6:O$10000)</f>
        <v>56592.139999999992</v>
      </c>
      <c r="P47" s="2">
        <f>SUMIF('Monthly Surface Budget'!$D$6:$D$10000,'Detailed WY Budget'!$B47,'Monthly Surface Budget'!P$6:P$10000)</f>
        <v>44960.399999999994</v>
      </c>
      <c r="Q47" s="2">
        <f>SUMIF('Monthly Surface Budget'!$D$6:$D$10000,'Detailed WY Budget'!$B47,'Monthly Surface Budget'!Q$6:Q$10000)</f>
        <v>10326.6</v>
      </c>
      <c r="R47" s="2">
        <f>SUMIF('Monthly Surface Budget'!$D$6:$D$10000,'Detailed WY Budget'!$B47,'Monthly Surface Budget'!R$6:R$10000)</f>
        <v>4941.3999999999996</v>
      </c>
      <c r="S47" s="2">
        <f>SUMIF('Monthly Surface Budget'!$D$6:$D$10000,'Detailed WY Budget'!$B47,'Monthly Surface Budget'!S$6:S$10000)</f>
        <v>34966.299999999996</v>
      </c>
      <c r="T47" s="2">
        <f>SUMIF('Monthly Surface Budget'!$D$6:$D$10000,'Detailed WY Budget'!$B47,'Monthly Surface Budget'!T$6:T$10000)</f>
        <v>34.506</v>
      </c>
      <c r="U47" s="2">
        <f>SUMIF('Monthly Surface Budget'!$D$6:$D$10000,'Detailed WY Budget'!$B47,'Monthly Surface Budget'!U$6:U$10000)</f>
        <v>133804.20000000001</v>
      </c>
      <c r="V47" s="2">
        <f>SUMIF('Monthly Surface Budget'!$D$6:$D$10000,'Detailed WY Budget'!$B47,'Monthly Surface Budget'!V$6:V$10000)</f>
        <v>5449.49</v>
      </c>
      <c r="W47" s="2">
        <f>SUMIF('Monthly Surface Budget'!$D$6:$D$10000,'Detailed WY Budget'!$B47,'Monthly Surface Budget'!W$6:W$10000)</f>
        <v>3617.86</v>
      </c>
      <c r="X47" s="2">
        <f>SUMIF('Monthly Surface Budget'!$D$6:$D$10000,'Detailed WY Budget'!$B47,'Monthly Surface Budget'!X$6:X$10000)</f>
        <v>1175.75</v>
      </c>
      <c r="Y47" s="2">
        <f>SUMIF('Monthly Surface Budget'!$D$6:$D$10000,'Detailed WY Budget'!$B47,'Monthly Surface Budget'!Y$6:Y$10000)</f>
        <v>1703855.1867768595</v>
      </c>
      <c r="Z47" s="2">
        <f t="shared" si="2"/>
        <v>1703855.1867768595</v>
      </c>
      <c r="AA47" s="2">
        <f>'Drainshed Analysis WY'!E48</f>
        <v>2739.6000000000004</v>
      </c>
      <c r="AB47" s="2">
        <f>'Drainshed Analysis WY'!F48</f>
        <v>39065.5</v>
      </c>
      <c r="AC47" s="2">
        <f t="shared" si="3"/>
        <v>41805.1</v>
      </c>
      <c r="AD47" s="2">
        <f>'Drainshed Analysis WY'!J48</f>
        <v>139.72612323491657</v>
      </c>
      <c r="AE47" s="2">
        <f>'Drainshed Analysis WY'!K48</f>
        <v>1024.9759731011034</v>
      </c>
      <c r="AF47" s="2">
        <f t="shared" si="4"/>
        <v>1164.7020963360198</v>
      </c>
      <c r="AG47" s="2">
        <f>'Drainshed Analysis WY'!O48</f>
        <v>20.873876765083438</v>
      </c>
      <c r="AH47" s="2">
        <f>'Drainshed Analysis WY'!P48</f>
        <v>2626.5240268988964</v>
      </c>
      <c r="AI47" s="2">
        <f t="shared" si="5"/>
        <v>2647.3979036639798</v>
      </c>
    </row>
    <row r="48" spans="2:35" x14ac:dyDescent="0.3">
      <c r="B48">
        <v>2032</v>
      </c>
      <c r="C48" s="2">
        <f>SUMIF('Monthly Surface Budget'!$D$6:$D$10000,'Detailed WY Budget'!$B48,'Monthly Surface Budget'!E$6:E$10000)</f>
        <v>5625.0186157233211</v>
      </c>
      <c r="D48" s="2">
        <f>SUMIF('Monthly Surface Budget'!$D$6:$D$10000,'Detailed WY Budget'!$B48,'Monthly Surface Budget'!F$6:F$10000)</f>
        <v>760945.68595041311</v>
      </c>
      <c r="E48" s="2">
        <f>SUMIF('Monthly Surface Budget'!$D$6:$D$10000,'Detailed WY Budget'!$B48,'Monthly Surface Budget'!G$6:G$10000)</f>
        <v>50093.157024793385</v>
      </c>
      <c r="F48" s="2">
        <f>'Drainshed Analysis WY'!B49</f>
        <v>752.59999999999991</v>
      </c>
      <c r="G48" s="2">
        <f t="shared" si="0"/>
        <v>752.59999999999991</v>
      </c>
      <c r="H48" s="2">
        <f>'Drainshed Analysis WY'!G49</f>
        <v>86.85599999999998</v>
      </c>
      <c r="I48" s="2">
        <f>'Drainshed Analysis WY'!L49</f>
        <v>5.5439999999999978</v>
      </c>
      <c r="J48" s="2">
        <f t="shared" si="1"/>
        <v>92.399999999999977</v>
      </c>
      <c r="K48" s="2">
        <f>SUMIF('Monthly Surface Budget'!$D$6:$D$10000,'Detailed WY Budget'!$B48,'Monthly Surface Budget'!K$6:K$10000)</f>
        <v>151284.99999999997</v>
      </c>
      <c r="L48" s="2">
        <f>SUMIF('Monthly Surface Budget'!$D$6:$D$10000,'Detailed WY Budget'!$B48,'Monthly Surface Budget'!L$6:L$10000)</f>
        <v>38328.5</v>
      </c>
      <c r="M48" s="2">
        <f>SUMIF('Monthly Surface Budget'!$D$6:$D$10000,'Detailed WY Budget'!$B48,'Monthly Surface Budget'!M$6:M$10000)</f>
        <v>461.09999999999997</v>
      </c>
      <c r="N48" s="2">
        <f>SUMIF('Monthly Surface Budget'!$D$6:$D$10000,'Detailed WY Budget'!$B48,'Monthly Surface Budget'!N$6:N$10000)</f>
        <v>6212.5</v>
      </c>
      <c r="O48" s="2">
        <f>SUMIF('Monthly Surface Budget'!$D$6:$D$10000,'Detailed WY Budget'!$B48,'Monthly Surface Budget'!O$6:O$10000)</f>
        <v>51170.789999999994</v>
      </c>
      <c r="P48" s="2">
        <f>SUMIF('Monthly Surface Budget'!$D$6:$D$10000,'Detailed WY Budget'!$B48,'Monthly Surface Budget'!P$6:P$10000)</f>
        <v>41899.599999999999</v>
      </c>
      <c r="Q48" s="2">
        <f>SUMIF('Monthly Surface Budget'!$D$6:$D$10000,'Detailed WY Budget'!$B48,'Monthly Surface Budget'!Q$6:Q$10000)</f>
        <v>8580.7999999999993</v>
      </c>
      <c r="R48" s="2">
        <f>SUMIF('Monthly Surface Budget'!$D$6:$D$10000,'Detailed WY Budget'!$B48,'Monthly Surface Budget'!R$6:R$10000)</f>
        <v>4468.3</v>
      </c>
      <c r="S48" s="2">
        <f>SUMIF('Monthly Surface Budget'!$D$6:$D$10000,'Detailed WY Budget'!$B48,'Monthly Surface Budget'!S$6:S$10000)</f>
        <v>25969.900000000005</v>
      </c>
      <c r="T48" s="2">
        <f>SUMIF('Monthly Surface Budget'!$D$6:$D$10000,'Detailed WY Budget'!$B48,'Monthly Surface Budget'!T$6:T$10000)</f>
        <v>34.543999999999997</v>
      </c>
      <c r="U48" s="2">
        <f>SUMIF('Monthly Surface Budget'!$D$6:$D$10000,'Detailed WY Budget'!$B48,'Monthly Surface Budget'!U$6:U$10000)</f>
        <v>83506</v>
      </c>
      <c r="V48" s="2">
        <f>SUMIF('Monthly Surface Budget'!$D$6:$D$10000,'Detailed WY Budget'!$B48,'Monthly Surface Budget'!V$6:V$10000)</f>
        <v>3430.400000000001</v>
      </c>
      <c r="W48" s="2">
        <f>SUMIF('Monthly Surface Budget'!$D$6:$D$10000,'Detailed WY Budget'!$B48,'Monthly Surface Budget'!W$6:W$10000)</f>
        <v>3627.78</v>
      </c>
      <c r="X48" s="2">
        <f>SUMIF('Monthly Surface Budget'!$D$6:$D$10000,'Detailed WY Budget'!$B48,'Monthly Surface Budget'!X$6:X$10000)</f>
        <v>1176.45</v>
      </c>
      <c r="Y48" s="2">
        <f>SUMIF('Monthly Surface Budget'!$D$6:$D$10000,'Detailed WY Budget'!$B48,'Monthly Surface Budget'!Y$6:Y$10000)</f>
        <v>793965.08429752046</v>
      </c>
      <c r="Z48" s="2">
        <f t="shared" si="2"/>
        <v>793965.08429752046</v>
      </c>
      <c r="AA48" s="2">
        <f>'Drainshed Analysis WY'!E49</f>
        <v>1527.1000000000001</v>
      </c>
      <c r="AB48" s="2">
        <f>'Drainshed Analysis WY'!F49</f>
        <v>23367.9</v>
      </c>
      <c r="AC48" s="2">
        <f t="shared" si="3"/>
        <v>24895</v>
      </c>
      <c r="AD48" s="2">
        <f>'Drainshed Analysis WY'!J49</f>
        <v>140.0139423076923</v>
      </c>
      <c r="AE48" s="2">
        <f>'Drainshed Analysis WY'!K49</f>
        <v>1002.8739374433505</v>
      </c>
      <c r="AF48" s="2">
        <f t="shared" si="4"/>
        <v>1142.8878797510429</v>
      </c>
      <c r="AG48" s="2">
        <f>'Drainshed Analysis WY'!O49</f>
        <v>20.886057692307695</v>
      </c>
      <c r="AH48" s="2">
        <f>'Drainshed Analysis WY'!P49</f>
        <v>2661.8260625566504</v>
      </c>
      <c r="AI48" s="2">
        <f t="shared" si="5"/>
        <v>2682.7121202489579</v>
      </c>
    </row>
    <row r="49" spans="2:35" x14ac:dyDescent="0.3">
      <c r="B49">
        <v>2033</v>
      </c>
      <c r="C49" s="2">
        <f>SUMIF('Monthly Surface Budget'!$D$6:$D$10000,'Detailed WY Budget'!$B49,'Monthly Surface Budget'!E$6:E$10000)</f>
        <v>5657.9006917272281</v>
      </c>
      <c r="D49" s="2">
        <f>SUMIF('Monthly Surface Budget'!$D$6:$D$10000,'Detailed WY Budget'!$B49,'Monthly Surface Budget'!F$6:F$10000)</f>
        <v>302051.94049586775</v>
      </c>
      <c r="E49" s="2">
        <f>SUMIF('Monthly Surface Budget'!$D$6:$D$10000,'Detailed WY Budget'!$B49,'Monthly Surface Budget'!G$6:G$10000)</f>
        <v>32438.20165289256</v>
      </c>
      <c r="F49" s="2">
        <f>'Drainshed Analysis WY'!B50</f>
        <v>407</v>
      </c>
      <c r="G49" s="2">
        <f t="shared" si="0"/>
        <v>407</v>
      </c>
      <c r="H49" s="2">
        <f>'Drainshed Analysis WY'!G50</f>
        <v>86.758921623123953</v>
      </c>
      <c r="I49" s="2">
        <f>'Drainshed Analysis WY'!L50</f>
        <v>5.5410783768760403</v>
      </c>
      <c r="J49" s="2">
        <f t="shared" si="1"/>
        <v>92.3</v>
      </c>
      <c r="K49" s="2">
        <f>SUMIF('Monthly Surface Budget'!$D$6:$D$10000,'Detailed WY Budget'!$B49,'Monthly Surface Budget'!K$6:K$10000)</f>
        <v>99600.200000000012</v>
      </c>
      <c r="L49" s="2">
        <f>SUMIF('Monthly Surface Budget'!$D$6:$D$10000,'Detailed WY Budget'!$B49,'Monthly Surface Budget'!L$6:L$10000)</f>
        <v>37724.699999999997</v>
      </c>
      <c r="M49" s="2">
        <f>SUMIF('Monthly Surface Budget'!$D$6:$D$10000,'Detailed WY Budget'!$B49,'Monthly Surface Budget'!M$6:M$10000)</f>
        <v>461.09999999999997</v>
      </c>
      <c r="N49" s="2">
        <f>SUMIF('Monthly Surface Budget'!$D$6:$D$10000,'Detailed WY Budget'!$B49,'Monthly Surface Budget'!N$6:N$10000)</f>
        <v>5965.3</v>
      </c>
      <c r="O49" s="2">
        <f>SUMIF('Monthly Surface Budget'!$D$6:$D$10000,'Detailed WY Budget'!$B49,'Monthly Surface Budget'!O$6:O$10000)</f>
        <v>32712.739999999994</v>
      </c>
      <c r="P49" s="2">
        <f>SUMIF('Monthly Surface Budget'!$D$6:$D$10000,'Detailed WY Budget'!$B49,'Monthly Surface Budget'!P$6:P$10000)</f>
        <v>42353.599999999999</v>
      </c>
      <c r="Q49" s="2">
        <f>SUMIF('Monthly Surface Budget'!$D$6:$D$10000,'Detailed WY Budget'!$B49,'Monthly Surface Budget'!Q$6:Q$10000)</f>
        <v>7672.5</v>
      </c>
      <c r="R49" s="2">
        <f>SUMIF('Monthly Surface Budget'!$D$6:$D$10000,'Detailed WY Budget'!$B49,'Monthly Surface Budget'!R$6:R$10000)</f>
        <v>4138.2</v>
      </c>
      <c r="S49" s="2">
        <f>SUMIF('Monthly Surface Budget'!$D$6:$D$10000,'Detailed WY Budget'!$B49,'Monthly Surface Budget'!S$6:S$10000)</f>
        <v>24991.200000000001</v>
      </c>
      <c r="T49" s="2">
        <f>SUMIF('Monthly Surface Budget'!$D$6:$D$10000,'Detailed WY Budget'!$B49,'Monthly Surface Budget'!T$6:T$10000)</f>
        <v>34.506</v>
      </c>
      <c r="U49" s="2">
        <f>SUMIF('Monthly Surface Budget'!$D$6:$D$10000,'Detailed WY Budget'!$B49,'Monthly Surface Budget'!U$6:U$10000)</f>
        <v>47246.7</v>
      </c>
      <c r="V49" s="2">
        <f>SUMIF('Monthly Surface Budget'!$D$6:$D$10000,'Detailed WY Budget'!$B49,'Monthly Surface Budget'!V$6:V$10000)</f>
        <v>2341.33</v>
      </c>
      <c r="W49" s="2">
        <f>SUMIF('Monthly Surface Budget'!$D$6:$D$10000,'Detailed WY Budget'!$B49,'Monthly Surface Budget'!W$6:W$10000)</f>
        <v>3617.86</v>
      </c>
      <c r="X49" s="2">
        <f>SUMIF('Monthly Surface Budget'!$D$6:$D$10000,'Detailed WY Budget'!$B49,'Monthly Surface Budget'!X$6:X$10000)</f>
        <v>1175.75</v>
      </c>
      <c r="Y49" s="2">
        <f>SUMIF('Monthly Surface Budget'!$D$6:$D$10000,'Detailed WY Budget'!$B49,'Monthly Surface Budget'!Y$6:Y$10000)</f>
        <v>324788.33057851245</v>
      </c>
      <c r="Z49" s="2">
        <f t="shared" si="2"/>
        <v>324788.33057851245</v>
      </c>
      <c r="AA49" s="2">
        <f>'Drainshed Analysis WY'!E50</f>
        <v>699.6</v>
      </c>
      <c r="AB49" s="2">
        <f>'Drainshed Analysis WY'!F50</f>
        <v>9605.3000000000011</v>
      </c>
      <c r="AC49" s="2">
        <f t="shared" si="3"/>
        <v>10304.900000000001</v>
      </c>
      <c r="AD49" s="2">
        <f>'Drainshed Analysis WY'!J50</f>
        <v>139.7862139378644</v>
      </c>
      <c r="AE49" s="2">
        <f>'Drainshed Analysis WY'!K50</f>
        <v>1012.3972821202075</v>
      </c>
      <c r="AF49" s="2">
        <f t="shared" si="4"/>
        <v>1152.1834960580718</v>
      </c>
      <c r="AG49" s="2">
        <f>'Drainshed Analysis WY'!O50</f>
        <v>21.313786062135591</v>
      </c>
      <c r="AH49" s="2">
        <f>'Drainshed Analysis WY'!P50</f>
        <v>2636.7027178797921</v>
      </c>
      <c r="AI49" s="2">
        <f t="shared" si="5"/>
        <v>2658.0165039419276</v>
      </c>
    </row>
    <row r="50" spans="2:35" x14ac:dyDescent="0.3">
      <c r="B50">
        <v>2034</v>
      </c>
      <c r="C50" s="2">
        <f>SUMIF('Monthly Surface Budget'!$D$6:$D$10000,'Detailed WY Budget'!$B50,'Monthly Surface Budget'!E$6:E$10000)</f>
        <v>5634.0040805364597</v>
      </c>
      <c r="D50" s="2">
        <f>SUMIF('Monthly Surface Budget'!$D$6:$D$10000,'Detailed WY Budget'!$B50,'Monthly Surface Budget'!F$6:F$10000)</f>
        <v>2180922.1090909094</v>
      </c>
      <c r="E50" s="2">
        <f>SUMIF('Monthly Surface Budget'!$D$6:$D$10000,'Detailed WY Budget'!$B50,'Monthly Surface Budget'!G$6:G$10000)</f>
        <v>59949.778512396704</v>
      </c>
      <c r="F50" s="2">
        <f>'Drainshed Analysis WY'!B51</f>
        <v>951.7</v>
      </c>
      <c r="G50" s="2">
        <f t="shared" si="0"/>
        <v>951.7</v>
      </c>
      <c r="H50" s="2">
        <f>'Drainshed Analysis WY'!G51</f>
        <v>86.758921623123953</v>
      </c>
      <c r="I50" s="2">
        <f>'Drainshed Analysis WY'!L51</f>
        <v>5.5410783768760403</v>
      </c>
      <c r="J50" s="2">
        <f t="shared" si="1"/>
        <v>92.3</v>
      </c>
      <c r="K50" s="2">
        <f>SUMIF('Monthly Surface Budget'!$D$6:$D$10000,'Detailed WY Budget'!$B50,'Monthly Surface Budget'!K$6:K$10000)</f>
        <v>184615.4</v>
      </c>
      <c r="L50" s="2">
        <f>SUMIF('Monthly Surface Budget'!$D$6:$D$10000,'Detailed WY Budget'!$B50,'Monthly Surface Budget'!L$6:L$10000)</f>
        <v>36489.700000000004</v>
      </c>
      <c r="M50" s="2">
        <f>SUMIF('Monthly Surface Budget'!$D$6:$D$10000,'Detailed WY Budget'!$B50,'Monthly Surface Budget'!M$6:M$10000)</f>
        <v>461.09999999999997</v>
      </c>
      <c r="N50" s="2">
        <f>SUMIF('Monthly Surface Budget'!$D$6:$D$10000,'Detailed WY Budget'!$B50,'Monthly Surface Budget'!N$6:N$10000)</f>
        <v>6250.7</v>
      </c>
      <c r="O50" s="2">
        <f>SUMIF('Monthly Surface Budget'!$D$6:$D$10000,'Detailed WY Budget'!$B50,'Monthly Surface Budget'!O$6:O$10000)</f>
        <v>43490.469999999994</v>
      </c>
      <c r="P50" s="2">
        <f>SUMIF('Monthly Surface Budget'!$D$6:$D$10000,'Detailed WY Budget'!$B50,'Monthly Surface Budget'!P$6:P$10000)</f>
        <v>41811.000000000007</v>
      </c>
      <c r="Q50" s="2">
        <f>SUMIF('Monthly Surface Budget'!$D$6:$D$10000,'Detailed WY Budget'!$B50,'Monthly Surface Budget'!Q$6:Q$10000)</f>
        <v>9240.8000000000011</v>
      </c>
      <c r="R50" s="2">
        <f>SUMIF('Monthly Surface Budget'!$D$6:$D$10000,'Detailed WY Budget'!$B50,'Monthly Surface Budget'!R$6:R$10000)</f>
        <v>4317.2</v>
      </c>
      <c r="S50" s="2">
        <f>SUMIF('Monthly Surface Budget'!$D$6:$D$10000,'Detailed WY Budget'!$B50,'Monthly Surface Budget'!S$6:S$10000)</f>
        <v>28217.299999999996</v>
      </c>
      <c r="T50" s="2">
        <f>SUMIF('Monthly Surface Budget'!$D$6:$D$10000,'Detailed WY Budget'!$B50,'Monthly Surface Budget'!T$6:T$10000)</f>
        <v>34.506</v>
      </c>
      <c r="U50" s="2">
        <f>SUMIF('Monthly Surface Budget'!$D$6:$D$10000,'Detailed WY Budget'!$B50,'Monthly Surface Budget'!U$6:U$10000)</f>
        <v>95464.1</v>
      </c>
      <c r="V50" s="2">
        <f>SUMIF('Monthly Surface Budget'!$D$6:$D$10000,'Detailed WY Budget'!$B50,'Monthly Surface Budget'!V$6:V$10000)</f>
        <v>8006.8600000000015</v>
      </c>
      <c r="W50" s="2">
        <f>SUMIF('Monthly Surface Budget'!$D$6:$D$10000,'Detailed WY Budget'!$B50,'Monthly Surface Budget'!W$6:W$10000)</f>
        <v>3617.86</v>
      </c>
      <c r="X50" s="2">
        <f>SUMIF('Monthly Surface Budget'!$D$6:$D$10000,'Detailed WY Budget'!$B50,'Monthly Surface Budget'!X$6:X$10000)</f>
        <v>1175.75</v>
      </c>
      <c r="Y50" s="2">
        <f>SUMIF('Monthly Surface Budget'!$D$6:$D$10000,'Detailed WY Budget'!$B50,'Monthly Surface Budget'!Y$6:Y$10000)</f>
        <v>2214507.2330578505</v>
      </c>
      <c r="Z50" s="2">
        <f t="shared" si="2"/>
        <v>2214507.2330578505</v>
      </c>
      <c r="AA50" s="2">
        <f>'Drainshed Analysis WY'!E51</f>
        <v>2074.9</v>
      </c>
      <c r="AB50" s="2">
        <f>'Drainshed Analysis WY'!F51</f>
        <v>28915.900000000005</v>
      </c>
      <c r="AC50" s="2">
        <f t="shared" si="3"/>
        <v>30990.800000000007</v>
      </c>
      <c r="AD50" s="2">
        <f>'Drainshed Analysis WY'!J51</f>
        <v>139.72612323491657</v>
      </c>
      <c r="AE50" s="2">
        <f>'Drainshed Analysis WY'!K51</f>
        <v>1003.0492660999236</v>
      </c>
      <c r="AF50" s="2">
        <f t="shared" si="4"/>
        <v>1142.7753893348402</v>
      </c>
      <c r="AG50" s="2">
        <f>'Drainshed Analysis WY'!O51</f>
        <v>20.873876765083438</v>
      </c>
      <c r="AH50" s="2">
        <f>'Drainshed Analysis WY'!P51</f>
        <v>2646.4507339000761</v>
      </c>
      <c r="AI50" s="2">
        <f t="shared" si="5"/>
        <v>2667.3246106651595</v>
      </c>
    </row>
    <row r="51" spans="2:35" x14ac:dyDescent="0.3">
      <c r="B51">
        <v>2035</v>
      </c>
      <c r="C51" s="2">
        <f>SUMIF('Monthly Surface Budget'!$D$6:$D$10000,'Detailed WY Budget'!$B51,'Monthly Surface Budget'!E$6:E$10000)</f>
        <v>5605.5927531559155</v>
      </c>
      <c r="D51" s="2">
        <f>SUMIF('Monthly Surface Budget'!$D$6:$D$10000,'Detailed WY Budget'!$B51,'Monthly Surface Budget'!F$6:F$10000)</f>
        <v>334190.02314049576</v>
      </c>
      <c r="E51" s="2">
        <f>SUMIF('Monthly Surface Budget'!$D$6:$D$10000,'Detailed WY Budget'!$B51,'Monthly Surface Budget'!G$6:G$10000)</f>
        <v>25970.042975206597</v>
      </c>
      <c r="F51" s="2">
        <f>'Drainshed Analysis WY'!B52</f>
        <v>407.7000000000001</v>
      </c>
      <c r="G51" s="2">
        <f t="shared" si="0"/>
        <v>407.7000000000001</v>
      </c>
      <c r="H51" s="2">
        <f>'Drainshed Analysis WY'!G52</f>
        <v>86.758921623123953</v>
      </c>
      <c r="I51" s="2">
        <f>'Drainshed Analysis WY'!L52</f>
        <v>5.5410783768760403</v>
      </c>
      <c r="J51" s="2">
        <f t="shared" si="1"/>
        <v>92.3</v>
      </c>
      <c r="K51" s="2">
        <f>SUMIF('Monthly Surface Budget'!$D$6:$D$10000,'Detailed WY Budget'!$B51,'Monthly Surface Budget'!K$6:K$10000)</f>
        <v>87474.5</v>
      </c>
      <c r="L51" s="2">
        <f>SUMIF('Monthly Surface Budget'!$D$6:$D$10000,'Detailed WY Budget'!$B51,'Monthly Surface Budget'!L$6:L$10000)</f>
        <v>40447.800000000003</v>
      </c>
      <c r="M51" s="2">
        <f>SUMIF('Monthly Surface Budget'!$D$6:$D$10000,'Detailed WY Budget'!$B51,'Monthly Surface Budget'!M$6:M$10000)</f>
        <v>461.09999999999997</v>
      </c>
      <c r="N51" s="2">
        <f>SUMIF('Monthly Surface Budget'!$D$6:$D$10000,'Detailed WY Budget'!$B51,'Monthly Surface Budget'!N$6:N$10000)</f>
        <v>6666.5</v>
      </c>
      <c r="O51" s="2">
        <f>SUMIF('Monthly Surface Budget'!$D$6:$D$10000,'Detailed WY Budget'!$B51,'Monthly Surface Budget'!O$6:O$10000)</f>
        <v>27926.219999999994</v>
      </c>
      <c r="P51" s="2">
        <f>SUMIF('Monthly Surface Budget'!$D$6:$D$10000,'Detailed WY Budget'!$B51,'Monthly Surface Budget'!P$6:P$10000)</f>
        <v>44361.3</v>
      </c>
      <c r="Q51" s="2">
        <f>SUMIF('Monthly Surface Budget'!$D$6:$D$10000,'Detailed WY Budget'!$B51,'Monthly Surface Budget'!Q$6:Q$10000)</f>
        <v>8502.2000000000007</v>
      </c>
      <c r="R51" s="2">
        <f>SUMIF('Monthly Surface Budget'!$D$6:$D$10000,'Detailed WY Budget'!$B51,'Monthly Surface Budget'!R$6:R$10000)</f>
        <v>4516</v>
      </c>
      <c r="S51" s="2">
        <f>SUMIF('Monthly Surface Budget'!$D$6:$D$10000,'Detailed WY Budget'!$B51,'Monthly Surface Budget'!S$6:S$10000)</f>
        <v>27105.800000000003</v>
      </c>
      <c r="T51" s="2">
        <f>SUMIF('Monthly Surface Budget'!$D$6:$D$10000,'Detailed WY Budget'!$B51,'Monthly Surface Budget'!T$6:T$10000)</f>
        <v>34.506</v>
      </c>
      <c r="U51" s="2">
        <f>SUMIF('Monthly Surface Budget'!$D$6:$D$10000,'Detailed WY Budget'!$B51,'Monthly Surface Budget'!U$6:U$10000)</f>
        <v>45945.900000000009</v>
      </c>
      <c r="V51" s="2">
        <f>SUMIF('Monthly Surface Budget'!$D$6:$D$10000,'Detailed WY Budget'!$B51,'Monthly Surface Budget'!V$6:V$10000)</f>
        <v>2886.29</v>
      </c>
      <c r="W51" s="2">
        <f>SUMIF('Monthly Surface Budget'!$D$6:$D$10000,'Detailed WY Budget'!$B51,'Monthly Surface Budget'!W$6:W$10000)</f>
        <v>3617.86</v>
      </c>
      <c r="X51" s="2">
        <f>SUMIF('Monthly Surface Budget'!$D$6:$D$10000,'Detailed WY Budget'!$B51,'Monthly Surface Budget'!X$6:X$10000)</f>
        <v>1175.75</v>
      </c>
      <c r="Y51" s="2">
        <f>SUMIF('Monthly Surface Budget'!$D$6:$D$10000,'Detailed WY Budget'!$B51,'Monthly Surface Budget'!Y$6:Y$10000)</f>
        <v>356375.40495867765</v>
      </c>
      <c r="Z51" s="2">
        <f t="shared" si="2"/>
        <v>356375.40495867765</v>
      </c>
      <c r="AA51" s="2">
        <f>'Drainshed Analysis WY'!E52</f>
        <v>652.89999999999986</v>
      </c>
      <c r="AB51" s="2">
        <f>'Drainshed Analysis WY'!F52</f>
        <v>8246.4</v>
      </c>
      <c r="AC51" s="2">
        <f t="shared" si="3"/>
        <v>8899.2999999999993</v>
      </c>
      <c r="AD51" s="2">
        <f>'Drainshed Analysis WY'!J52</f>
        <v>139.72612323491657</v>
      </c>
      <c r="AE51" s="2">
        <f>'Drainshed Analysis WY'!K52</f>
        <v>993.15712080906076</v>
      </c>
      <c r="AF51" s="2">
        <f t="shared" si="4"/>
        <v>1132.8832440439774</v>
      </c>
      <c r="AG51" s="2">
        <f>'Drainshed Analysis WY'!O52</f>
        <v>20.873876765083438</v>
      </c>
      <c r="AH51" s="2">
        <f>'Drainshed Analysis WY'!P52</f>
        <v>2793.2428791909397</v>
      </c>
      <c r="AI51" s="2">
        <f t="shared" si="5"/>
        <v>2814.1167559560231</v>
      </c>
    </row>
    <row r="52" spans="2:35" x14ac:dyDescent="0.3">
      <c r="B52">
        <v>2036</v>
      </c>
      <c r="C52" s="2">
        <f>SUMIF('Monthly Surface Budget'!$D$6:$D$10000,'Detailed WY Budget'!$B52,'Monthly Surface Budget'!E$6:E$10000)</f>
        <v>5639.6446436897213</v>
      </c>
      <c r="D52" s="2">
        <f>SUMIF('Monthly Surface Budget'!$D$6:$D$10000,'Detailed WY Budget'!$B52,'Monthly Surface Budget'!F$6:F$10000)</f>
        <v>427202.41983471072</v>
      </c>
      <c r="E52" s="2">
        <f>SUMIF('Monthly Surface Budget'!$D$6:$D$10000,'Detailed WY Budget'!$B52,'Monthly Surface Budget'!G$6:G$10000)</f>
        <v>28770.148760330569</v>
      </c>
      <c r="F52" s="2">
        <f>'Drainshed Analysis WY'!B53</f>
        <v>435.79999999999995</v>
      </c>
      <c r="G52" s="2">
        <f t="shared" si="0"/>
        <v>435.79999999999995</v>
      </c>
      <c r="H52" s="2">
        <f>'Drainshed Analysis WY'!G53</f>
        <v>86.85599999999998</v>
      </c>
      <c r="I52" s="2">
        <f>'Drainshed Analysis WY'!L53</f>
        <v>5.5439999999999978</v>
      </c>
      <c r="J52" s="2">
        <f t="shared" si="1"/>
        <v>92.399999999999977</v>
      </c>
      <c r="K52" s="2">
        <f>SUMIF('Monthly Surface Budget'!$D$6:$D$10000,'Detailed WY Budget'!$B52,'Monthly Surface Budget'!K$6:K$10000)</f>
        <v>106269</v>
      </c>
      <c r="L52" s="2">
        <f>SUMIF('Monthly Surface Budget'!$D$6:$D$10000,'Detailed WY Budget'!$B52,'Monthly Surface Budget'!L$6:L$10000)</f>
        <v>38869.4</v>
      </c>
      <c r="M52" s="2">
        <f>SUMIF('Monthly Surface Budget'!$D$6:$D$10000,'Detailed WY Budget'!$B52,'Monthly Surface Budget'!M$6:M$10000)</f>
        <v>461.09999999999997</v>
      </c>
      <c r="N52" s="2">
        <f>SUMIF('Monthly Surface Budget'!$D$6:$D$10000,'Detailed WY Budget'!$B52,'Monthly Surface Budget'!N$6:N$10000)</f>
        <v>6390.8000000000011</v>
      </c>
      <c r="O52" s="2">
        <f>SUMIF('Monthly Surface Budget'!$D$6:$D$10000,'Detailed WY Budget'!$B52,'Monthly Surface Budget'!O$6:O$10000)</f>
        <v>25561.809999999998</v>
      </c>
      <c r="P52" s="2">
        <f>SUMIF('Monthly Surface Budget'!$D$6:$D$10000,'Detailed WY Budget'!$B52,'Monthly Surface Budget'!P$6:P$10000)</f>
        <v>42793.499999999993</v>
      </c>
      <c r="Q52" s="2">
        <f>SUMIF('Monthly Surface Budget'!$D$6:$D$10000,'Detailed WY Budget'!$B52,'Monthly Surface Budget'!Q$6:Q$10000)</f>
        <v>8417.9</v>
      </c>
      <c r="R52" s="2">
        <f>SUMIF('Monthly Surface Budget'!$D$6:$D$10000,'Detailed WY Budget'!$B52,'Monthly Surface Budget'!R$6:R$10000)</f>
        <v>4649.2</v>
      </c>
      <c r="S52" s="2">
        <f>SUMIF('Monthly Surface Budget'!$D$6:$D$10000,'Detailed WY Budget'!$B52,'Monthly Surface Budget'!S$6:S$10000)</f>
        <v>26074.800000000003</v>
      </c>
      <c r="T52" s="2">
        <f>SUMIF('Monthly Surface Budget'!$D$6:$D$10000,'Detailed WY Budget'!$B52,'Monthly Surface Budget'!T$6:T$10000)</f>
        <v>34.543999999999997</v>
      </c>
      <c r="U52" s="2">
        <f>SUMIF('Monthly Surface Budget'!$D$6:$D$10000,'Detailed WY Budget'!$B52,'Monthly Surface Budget'!U$6:U$10000)</f>
        <v>53826.399999999994</v>
      </c>
      <c r="V52" s="2">
        <f>SUMIF('Monthly Surface Budget'!$D$6:$D$10000,'Detailed WY Budget'!$B52,'Monthly Surface Budget'!V$6:V$10000)</f>
        <v>3965.08</v>
      </c>
      <c r="W52" s="2">
        <f>SUMIF('Monthly Surface Budget'!$D$6:$D$10000,'Detailed WY Budget'!$B52,'Monthly Surface Budget'!W$6:W$10000)</f>
        <v>3627.78</v>
      </c>
      <c r="X52" s="2">
        <f>SUMIF('Monthly Surface Budget'!$D$6:$D$10000,'Detailed WY Budget'!$B52,'Monthly Surface Budget'!X$6:X$10000)</f>
        <v>1176.45</v>
      </c>
      <c r="Y52" s="2">
        <f>SUMIF('Monthly Surface Budget'!$D$6:$D$10000,'Detailed WY Budget'!$B52,'Monthly Surface Budget'!Y$6:Y$10000)</f>
        <v>448206.86280991737</v>
      </c>
      <c r="Z52" s="2">
        <f t="shared" si="2"/>
        <v>448206.86280991737</v>
      </c>
      <c r="AA52" s="2">
        <f>'Drainshed Analysis WY'!E53</f>
        <v>692.90000000000009</v>
      </c>
      <c r="AB52" s="2">
        <f>'Drainshed Analysis WY'!F53</f>
        <v>10699.7</v>
      </c>
      <c r="AC52" s="2">
        <f t="shared" si="3"/>
        <v>11392.6</v>
      </c>
      <c r="AD52" s="2">
        <f>'Drainshed Analysis WY'!J53</f>
        <v>140.0139423076923</v>
      </c>
      <c r="AE52" s="2">
        <f>'Drainshed Analysis WY'!K53</f>
        <v>1015.769131036925</v>
      </c>
      <c r="AF52" s="2">
        <f t="shared" si="4"/>
        <v>1155.7830733446174</v>
      </c>
      <c r="AG52" s="2">
        <f>'Drainshed Analysis WY'!O53</f>
        <v>20.886057692307695</v>
      </c>
      <c r="AH52" s="2">
        <f>'Drainshed Analysis WY'!P53</f>
        <v>2771.3308689630753</v>
      </c>
      <c r="AI52" s="2">
        <f t="shared" si="5"/>
        <v>2792.2169266553828</v>
      </c>
    </row>
    <row r="53" spans="2:35" x14ac:dyDescent="0.3">
      <c r="B53">
        <v>2037</v>
      </c>
      <c r="C53" s="2">
        <f>SUMIF('Monthly Surface Budget'!$D$6:$D$10000,'Detailed WY Budget'!$B53,'Monthly Surface Budget'!E$6:E$10000)</f>
        <v>5624.8796338498478</v>
      </c>
      <c r="D53" s="2">
        <f>SUMIF('Monthly Surface Budget'!$D$6:$D$10000,'Detailed WY Budget'!$B53,'Monthly Surface Budget'!F$6:F$10000)</f>
        <v>480280.97851239669</v>
      </c>
      <c r="E53" s="2">
        <f>SUMIF('Monthly Surface Budget'!$D$6:$D$10000,'Detailed WY Budget'!$B53,'Monthly Surface Budget'!G$6:G$10000)</f>
        <v>46380.039669421501</v>
      </c>
      <c r="F53" s="2">
        <f>'Drainshed Analysis WY'!B54</f>
        <v>559.19999999999993</v>
      </c>
      <c r="G53" s="2">
        <f t="shared" si="0"/>
        <v>559.19999999999993</v>
      </c>
      <c r="H53" s="2">
        <f>'Drainshed Analysis WY'!G54</f>
        <v>86.758921623123953</v>
      </c>
      <c r="I53" s="2">
        <f>'Drainshed Analysis WY'!L54</f>
        <v>5.5410783768760403</v>
      </c>
      <c r="J53" s="2">
        <f t="shared" si="1"/>
        <v>92.3</v>
      </c>
      <c r="K53" s="2">
        <f>SUMIF('Monthly Surface Budget'!$D$6:$D$10000,'Detailed WY Budget'!$B53,'Monthly Surface Budget'!K$6:K$10000)</f>
        <v>130870.8</v>
      </c>
      <c r="L53" s="2">
        <f>SUMIF('Monthly Surface Budget'!$D$6:$D$10000,'Detailed WY Budget'!$B53,'Monthly Surface Budget'!L$6:L$10000)</f>
        <v>35697.600000000006</v>
      </c>
      <c r="M53" s="2">
        <f>SUMIF('Monthly Surface Budget'!$D$6:$D$10000,'Detailed WY Budget'!$B53,'Monthly Surface Budget'!M$6:M$10000)</f>
        <v>461.09999999999997</v>
      </c>
      <c r="N53" s="2">
        <f>SUMIF('Monthly Surface Budget'!$D$6:$D$10000,'Detailed WY Budget'!$B53,'Monthly Surface Budget'!N$6:N$10000)</f>
        <v>6258</v>
      </c>
      <c r="O53" s="2">
        <f>SUMIF('Monthly Surface Budget'!$D$6:$D$10000,'Detailed WY Budget'!$B53,'Monthly Surface Budget'!O$6:O$10000)</f>
        <v>25584.659999999996</v>
      </c>
      <c r="P53" s="2">
        <f>SUMIF('Monthly Surface Budget'!$D$6:$D$10000,'Detailed WY Budget'!$B53,'Monthly Surface Budget'!P$6:P$10000)</f>
        <v>40978.9</v>
      </c>
      <c r="Q53" s="2">
        <f>SUMIF('Monthly Surface Budget'!$D$6:$D$10000,'Detailed WY Budget'!$B53,'Monthly Surface Budget'!Q$6:Q$10000)</f>
        <v>7996.4000000000005</v>
      </c>
      <c r="R53" s="2">
        <f>SUMIF('Monthly Surface Budget'!$D$6:$D$10000,'Detailed WY Budget'!$B53,'Monthly Surface Budget'!R$6:R$10000)</f>
        <v>4438.5000000000009</v>
      </c>
      <c r="S53" s="2">
        <f>SUMIF('Monthly Surface Budget'!$D$6:$D$10000,'Detailed WY Budget'!$B53,'Monthly Surface Budget'!S$6:S$10000)</f>
        <v>26380.400000000001</v>
      </c>
      <c r="T53" s="2">
        <f>SUMIF('Monthly Surface Budget'!$D$6:$D$10000,'Detailed WY Budget'!$B53,'Monthly Surface Budget'!T$6:T$10000)</f>
        <v>34.506</v>
      </c>
      <c r="U53" s="2">
        <f>SUMIF('Monthly Surface Budget'!$D$6:$D$10000,'Detailed WY Budget'!$B53,'Monthly Surface Budget'!U$6:U$10000)</f>
        <v>62141.000000000007</v>
      </c>
      <c r="V53" s="2">
        <f>SUMIF('Monthly Surface Budget'!$D$6:$D$10000,'Detailed WY Budget'!$B53,'Monthly Surface Budget'!V$6:V$10000)</f>
        <v>4592.6100000000006</v>
      </c>
      <c r="W53" s="2">
        <f>SUMIF('Monthly Surface Budget'!$D$6:$D$10000,'Detailed WY Budget'!$B53,'Monthly Surface Budget'!W$6:W$10000)</f>
        <v>3617.86</v>
      </c>
      <c r="X53" s="2">
        <f>SUMIF('Monthly Surface Budget'!$D$6:$D$10000,'Detailed WY Budget'!$B53,'Monthly Surface Budget'!X$6:X$10000)</f>
        <v>1175.75</v>
      </c>
      <c r="Y53" s="2">
        <f>SUMIF('Monthly Surface Budget'!$D$6:$D$10000,'Detailed WY Budget'!$B53,'Monthly Surface Budget'!Y$6:Y$10000)</f>
        <v>502656.59504132235</v>
      </c>
      <c r="Z53" s="2">
        <f t="shared" si="2"/>
        <v>502656.59504132235</v>
      </c>
      <c r="AA53" s="2">
        <f>'Drainshed Analysis WY'!E54</f>
        <v>995.2</v>
      </c>
      <c r="AB53" s="2">
        <f>'Drainshed Analysis WY'!F54</f>
        <v>16230.000000000002</v>
      </c>
      <c r="AC53" s="2">
        <f t="shared" si="3"/>
        <v>17225.2</v>
      </c>
      <c r="AD53" s="2">
        <f>'Drainshed Analysis WY'!J54</f>
        <v>139.72612323491657</v>
      </c>
      <c r="AE53" s="2">
        <f>'Drainshed Analysis WY'!K54</f>
        <v>1009.95730168001</v>
      </c>
      <c r="AF53" s="2">
        <f t="shared" si="4"/>
        <v>1149.6834249149265</v>
      </c>
      <c r="AG53" s="2">
        <f>'Drainshed Analysis WY'!O54</f>
        <v>20.873876765083438</v>
      </c>
      <c r="AH53" s="2">
        <f>'Drainshed Analysis WY'!P54</f>
        <v>2641.6426983199894</v>
      </c>
      <c r="AI53" s="2">
        <f t="shared" si="5"/>
        <v>2662.5165750850729</v>
      </c>
    </row>
    <row r="54" spans="2:35" x14ac:dyDescent="0.3">
      <c r="B54">
        <v>2038</v>
      </c>
      <c r="C54" s="2">
        <f>SUMIF('Monthly Surface Budget'!$D$6:$D$10000,'Detailed WY Budget'!$B54,'Monthly Surface Budget'!E$6:E$10000)</f>
        <v>5583.5838955459058</v>
      </c>
      <c r="D54" s="2">
        <f>SUMIF('Monthly Surface Budget'!$D$6:$D$10000,'Detailed WY Budget'!$B54,'Monthly Surface Budget'!F$6:F$10000)</f>
        <v>457637.69256198348</v>
      </c>
      <c r="E54" s="2">
        <f>SUMIF('Monthly Surface Budget'!$D$6:$D$10000,'Detailed WY Budget'!$B54,'Monthly Surface Budget'!G$6:G$10000)</f>
        <v>34850.479338842983</v>
      </c>
      <c r="F54" s="2">
        <f>'Drainshed Analysis WY'!B55</f>
        <v>438.9</v>
      </c>
      <c r="G54" s="2">
        <f t="shared" si="0"/>
        <v>438.9</v>
      </c>
      <c r="H54" s="2">
        <f>'Drainshed Analysis WY'!G55</f>
        <v>86.758921623123953</v>
      </c>
      <c r="I54" s="2">
        <f>'Drainshed Analysis WY'!L55</f>
        <v>5.5410783768760403</v>
      </c>
      <c r="J54" s="2">
        <f t="shared" si="1"/>
        <v>92.3</v>
      </c>
      <c r="K54" s="2">
        <f>SUMIF('Monthly Surface Budget'!$D$6:$D$10000,'Detailed WY Budget'!$B54,'Monthly Surface Budget'!K$6:K$10000)</f>
        <v>96094.099999999991</v>
      </c>
      <c r="L54" s="2">
        <f>SUMIF('Monthly Surface Budget'!$D$6:$D$10000,'Detailed WY Budget'!$B54,'Monthly Surface Budget'!L$6:L$10000)</f>
        <v>37091.699999999997</v>
      </c>
      <c r="M54" s="2">
        <f>SUMIF('Monthly Surface Budget'!$D$6:$D$10000,'Detailed WY Budget'!$B54,'Monthly Surface Budget'!M$6:M$10000)</f>
        <v>461.09999999999997</v>
      </c>
      <c r="N54" s="2">
        <f>SUMIF('Monthly Surface Budget'!$D$6:$D$10000,'Detailed WY Budget'!$B54,'Monthly Surface Budget'!N$6:N$10000)</f>
        <v>6546.7</v>
      </c>
      <c r="O54" s="2">
        <f>SUMIF('Monthly Surface Budget'!$D$6:$D$10000,'Detailed WY Budget'!$B54,'Monthly Surface Budget'!O$6:O$10000)</f>
        <v>21146.839999999997</v>
      </c>
      <c r="P54" s="2">
        <f>SUMIF('Monthly Surface Budget'!$D$6:$D$10000,'Detailed WY Budget'!$B54,'Monthly Surface Budget'!P$6:P$10000)</f>
        <v>42879</v>
      </c>
      <c r="Q54" s="2">
        <f>SUMIF('Monthly Surface Budget'!$D$6:$D$10000,'Detailed WY Budget'!$B54,'Monthly Surface Budget'!Q$6:Q$10000)</f>
        <v>9454.4000000000015</v>
      </c>
      <c r="R54" s="2">
        <f>SUMIF('Monthly Surface Budget'!$D$6:$D$10000,'Detailed WY Budget'!$B54,'Monthly Surface Budget'!R$6:R$10000)</f>
        <v>4730.5999999999995</v>
      </c>
      <c r="S54" s="2">
        <f>SUMIF('Monthly Surface Budget'!$D$6:$D$10000,'Detailed WY Budget'!$B54,'Monthly Surface Budget'!S$6:S$10000)</f>
        <v>31961.7</v>
      </c>
      <c r="T54" s="2">
        <f>SUMIF('Monthly Surface Budget'!$D$6:$D$10000,'Detailed WY Budget'!$B54,'Monthly Surface Budget'!T$6:T$10000)</f>
        <v>34.506</v>
      </c>
      <c r="U54" s="2">
        <f>SUMIF('Monthly Surface Budget'!$D$6:$D$10000,'Detailed WY Budget'!$B54,'Monthly Surface Budget'!U$6:U$10000)</f>
        <v>42525.5</v>
      </c>
      <c r="V54" s="2">
        <f>SUMIF('Monthly Surface Budget'!$D$6:$D$10000,'Detailed WY Budget'!$B54,'Monthly Surface Budget'!V$6:V$10000)</f>
        <v>4559.53</v>
      </c>
      <c r="W54" s="2">
        <f>SUMIF('Monthly Surface Budget'!$D$6:$D$10000,'Detailed WY Budget'!$B54,'Monthly Surface Budget'!W$6:W$10000)</f>
        <v>3617.86</v>
      </c>
      <c r="X54" s="2">
        <f>SUMIF('Monthly Surface Budget'!$D$6:$D$10000,'Detailed WY Budget'!$B54,'Monthly Surface Budget'!X$6:X$10000)</f>
        <v>1175.75</v>
      </c>
      <c r="Y54" s="2">
        <f>SUMIF('Monthly Surface Budget'!$D$6:$D$10000,'Detailed WY Budget'!$B54,'Monthly Surface Budget'!Y$6:Y$10000)</f>
        <v>476031.19338842982</v>
      </c>
      <c r="Z54" s="2">
        <f t="shared" si="2"/>
        <v>476031.19338842982</v>
      </c>
      <c r="AA54" s="2">
        <f>'Drainshed Analysis WY'!E55</f>
        <v>694.7</v>
      </c>
      <c r="AB54" s="2">
        <f>'Drainshed Analysis WY'!F55</f>
        <v>10548.6</v>
      </c>
      <c r="AC54" s="2">
        <f t="shared" si="3"/>
        <v>11243.300000000001</v>
      </c>
      <c r="AD54" s="2">
        <f>'Drainshed Analysis WY'!J55</f>
        <v>139.72612323491657</v>
      </c>
      <c r="AE54" s="2">
        <f>'Drainshed Analysis WY'!K55</f>
        <v>1006.6944596196241</v>
      </c>
      <c r="AF54" s="2">
        <f t="shared" si="4"/>
        <v>1146.4205828545407</v>
      </c>
      <c r="AG54" s="2">
        <f>'Drainshed Analysis WY'!O55</f>
        <v>20.873876765083438</v>
      </c>
      <c r="AH54" s="2">
        <f>'Drainshed Analysis WY'!P55</f>
        <v>2687.805540380376</v>
      </c>
      <c r="AI54" s="2">
        <f t="shared" si="5"/>
        <v>2708.6794171454594</v>
      </c>
    </row>
    <row r="55" spans="2:35" x14ac:dyDescent="0.3">
      <c r="B55">
        <v>2039</v>
      </c>
      <c r="C55" s="2">
        <f>SUMIF('Monthly Surface Budget'!$D$6:$D$10000,'Detailed WY Budget'!$B55,'Monthly Surface Budget'!E$6:E$10000)</f>
        <v>5654.9635375709695</v>
      </c>
      <c r="D55" s="2">
        <f>SUMIF('Monthly Surface Budget'!$D$6:$D$10000,'Detailed WY Budget'!$B55,'Monthly Surface Budget'!F$6:F$10000)</f>
        <v>450799.37851239671</v>
      </c>
      <c r="E55" s="2">
        <f>SUMIF('Monthly Surface Budget'!$D$6:$D$10000,'Detailed WY Budget'!$B55,'Monthly Surface Budget'!G$6:G$10000)</f>
        <v>34581.163636363635</v>
      </c>
      <c r="F55" s="2">
        <f>'Drainshed Analysis WY'!B56</f>
        <v>526.99999999999989</v>
      </c>
      <c r="G55" s="2">
        <f t="shared" si="0"/>
        <v>526.99999999999989</v>
      </c>
      <c r="H55" s="2">
        <f>'Drainshed Analysis WY'!G56</f>
        <v>81.801904761904765</v>
      </c>
      <c r="I55" s="2">
        <f>'Drainshed Analysis WY'!L56</f>
        <v>5.3980952380952365</v>
      </c>
      <c r="J55" s="2">
        <f t="shared" si="1"/>
        <v>87.2</v>
      </c>
      <c r="K55" s="2">
        <f>SUMIF('Monthly Surface Budget'!$D$6:$D$10000,'Detailed WY Budget'!$B55,'Monthly Surface Budget'!K$6:K$10000)</f>
        <v>114095.3</v>
      </c>
      <c r="L55" s="2">
        <f>SUMIF('Monthly Surface Budget'!$D$6:$D$10000,'Detailed WY Budget'!$B55,'Monthly Surface Budget'!L$6:L$10000)</f>
        <v>39487.700000000004</v>
      </c>
      <c r="M55" s="2">
        <f>SUMIF('Monthly Surface Budget'!$D$6:$D$10000,'Detailed WY Budget'!$B55,'Monthly Surface Budget'!M$6:M$10000)</f>
        <v>451.00000000000006</v>
      </c>
      <c r="N55" s="2">
        <f>SUMIF('Monthly Surface Budget'!$D$6:$D$10000,'Detailed WY Budget'!$B55,'Monthly Surface Budget'!N$6:N$10000)</f>
        <v>6900.3</v>
      </c>
      <c r="O55" s="2">
        <f>SUMIF('Monthly Surface Budget'!$D$6:$D$10000,'Detailed WY Budget'!$B55,'Monthly Surface Budget'!O$6:O$10000)</f>
        <v>20028.22</v>
      </c>
      <c r="P55" s="2">
        <f>SUMIF('Monthly Surface Budget'!$D$6:$D$10000,'Detailed WY Budget'!$B55,'Monthly Surface Budget'!P$6:P$10000)</f>
        <v>41249.9</v>
      </c>
      <c r="Q55" s="2">
        <f>SUMIF('Monthly Surface Budget'!$D$6:$D$10000,'Detailed WY Budget'!$B55,'Monthly Surface Budget'!Q$6:Q$10000)</f>
        <v>8495.4000000000015</v>
      </c>
      <c r="R55" s="2">
        <f>SUMIF('Monthly Surface Budget'!$D$6:$D$10000,'Detailed WY Budget'!$B55,'Monthly Surface Budget'!R$6:R$10000)</f>
        <v>4781.2999999999993</v>
      </c>
      <c r="S55" s="2">
        <f>SUMIF('Monthly Surface Budget'!$D$6:$D$10000,'Detailed WY Budget'!$B55,'Monthly Surface Budget'!S$6:S$10000)</f>
        <v>28738.100000000002</v>
      </c>
      <c r="T55" s="2">
        <f>SUMIF('Monthly Surface Budget'!$D$6:$D$10000,'Detailed WY Budget'!$B55,'Monthly Surface Budget'!T$6:T$10000)</f>
        <v>34.713999999999992</v>
      </c>
      <c r="U55" s="2">
        <f>SUMIF('Monthly Surface Budget'!$D$6:$D$10000,'Detailed WY Budget'!$B55,'Monthly Surface Budget'!U$6:U$10000)</f>
        <v>54952.500000000007</v>
      </c>
      <c r="V55" s="2">
        <f>SUMIF('Monthly Surface Budget'!$D$6:$D$10000,'Detailed WY Budget'!$B55,'Monthly Surface Budget'!V$6:V$10000)</f>
        <v>4120.9299999999994</v>
      </c>
      <c r="W55" s="2">
        <f>SUMIF('Monthly Surface Budget'!$D$6:$D$10000,'Detailed WY Budget'!$B55,'Monthly Surface Budget'!W$6:W$10000)</f>
        <v>3617.86</v>
      </c>
      <c r="X55" s="2">
        <f>SUMIF('Monthly Surface Budget'!$D$6:$D$10000,'Detailed WY Budget'!$B55,'Monthly Surface Budget'!X$6:X$10000)</f>
        <v>1182.29</v>
      </c>
      <c r="Y55" s="2">
        <f>SUMIF('Monthly Surface Budget'!$D$6:$D$10000,'Detailed WY Budget'!$B55,'Monthly Surface Budget'!Y$6:Y$10000)</f>
        <v>470341.46776859503</v>
      </c>
      <c r="Z55" s="2">
        <f t="shared" si="2"/>
        <v>470341.46776859503</v>
      </c>
      <c r="AA55" s="2">
        <f>'Drainshed Analysis WY'!E56</f>
        <v>972.09999999999991</v>
      </c>
      <c r="AB55" s="2">
        <f>'Drainshed Analysis WY'!F56</f>
        <v>15228.5</v>
      </c>
      <c r="AC55" s="2">
        <f t="shared" si="3"/>
        <v>16200.6</v>
      </c>
      <c r="AD55" s="2">
        <f>'Drainshed Analysis WY'!J56</f>
        <v>144.74684880471904</v>
      </c>
      <c r="AE55" s="2">
        <f>'Drainshed Analysis WY'!K56</f>
        <v>1027.8099748738723</v>
      </c>
      <c r="AF55" s="2">
        <f t="shared" si="4"/>
        <v>1172.5568236785914</v>
      </c>
      <c r="AG55" s="2">
        <f>'Drainshed Analysis WY'!O56</f>
        <v>21.053151195280968</v>
      </c>
      <c r="AH55" s="2">
        <f>'Drainshed Analysis WY'!P56</f>
        <v>2646.0900251261278</v>
      </c>
      <c r="AI55" s="2">
        <f t="shared" si="5"/>
        <v>2667.1431763214086</v>
      </c>
    </row>
    <row r="56" spans="2:35" x14ac:dyDescent="0.3">
      <c r="B56">
        <v>2040</v>
      </c>
      <c r="C56" s="2">
        <f>SUMIF('Monthly Surface Budget'!$D$6:$D$10000,'Detailed WY Budget'!$B56,'Monthly Surface Budget'!E$6:E$10000)</f>
        <v>5675.4438346187444</v>
      </c>
      <c r="D56" s="2">
        <f>SUMIF('Monthly Surface Budget'!$D$6:$D$10000,'Detailed WY Budget'!$B56,'Monthly Surface Budget'!F$6:F$10000)</f>
        <v>460393.80495867773</v>
      </c>
      <c r="E56" s="2">
        <f>SUMIF('Monthly Surface Budget'!$D$6:$D$10000,'Detailed WY Budget'!$B56,'Monthly Surface Budget'!G$6:G$10000)</f>
        <v>32982.743801652898</v>
      </c>
      <c r="F56" s="2">
        <f>'Drainshed Analysis WY'!B57</f>
        <v>429.40000000000003</v>
      </c>
      <c r="G56" s="2">
        <f t="shared" si="0"/>
        <v>429.40000000000003</v>
      </c>
      <c r="H56" s="2">
        <f>'Drainshed Analysis WY'!G57</f>
        <v>79.444890510948909</v>
      </c>
      <c r="I56" s="2">
        <f>'Drainshed Analysis WY'!L57</f>
        <v>5.2551094890510957</v>
      </c>
      <c r="J56" s="2">
        <f t="shared" si="1"/>
        <v>84.7</v>
      </c>
      <c r="K56" s="2">
        <f>SUMIF('Monthly Surface Budget'!$D$6:$D$10000,'Detailed WY Budget'!$B56,'Monthly Surface Budget'!K$6:K$10000)</f>
        <v>119533.59999999999</v>
      </c>
      <c r="L56" s="2">
        <f>SUMIF('Monthly Surface Budget'!$D$6:$D$10000,'Detailed WY Budget'!$B56,'Monthly Surface Budget'!L$6:L$10000)</f>
        <v>40692.700000000004</v>
      </c>
      <c r="M56" s="2">
        <f>SUMIF('Monthly Surface Budget'!$D$6:$D$10000,'Detailed WY Budget'!$B56,'Monthly Surface Budget'!M$6:M$10000)</f>
        <v>445.59999999999997</v>
      </c>
      <c r="N56" s="2">
        <f>SUMIF('Monthly Surface Budget'!$D$6:$D$10000,'Detailed WY Budget'!$B56,'Monthly Surface Budget'!N$6:N$10000)</f>
        <v>7170.4000000000005</v>
      </c>
      <c r="O56" s="2">
        <f>SUMIF('Monthly Surface Budget'!$D$6:$D$10000,'Detailed WY Budget'!$B56,'Monthly Surface Budget'!O$6:O$10000)</f>
        <v>19926.63</v>
      </c>
      <c r="P56" s="2">
        <f>SUMIF('Monthly Surface Budget'!$D$6:$D$10000,'Detailed WY Budget'!$B56,'Monthly Surface Budget'!P$6:P$10000)</f>
        <v>43003.399999999994</v>
      </c>
      <c r="Q56" s="2">
        <f>SUMIF('Monthly Surface Budget'!$D$6:$D$10000,'Detailed WY Budget'!$B56,'Monthly Surface Budget'!Q$6:Q$10000)</f>
        <v>7903.2999999999993</v>
      </c>
      <c r="R56" s="2">
        <f>SUMIF('Monthly Surface Budget'!$D$6:$D$10000,'Detailed WY Budget'!$B56,'Monthly Surface Budget'!R$6:R$10000)</f>
        <v>5045.4999999999991</v>
      </c>
      <c r="S56" s="2">
        <f>SUMIF('Monthly Surface Budget'!$D$6:$D$10000,'Detailed WY Budget'!$B56,'Monthly Surface Budget'!S$6:S$10000)</f>
        <v>32498.400000000001</v>
      </c>
      <c r="T56" s="2">
        <f>SUMIF('Monthly Surface Budget'!$D$6:$D$10000,'Detailed WY Budget'!$B56,'Monthly Surface Budget'!T$6:T$10000)</f>
        <v>35.014999999999993</v>
      </c>
      <c r="U56" s="2">
        <f>SUMIF('Monthly Surface Budget'!$D$6:$D$10000,'Detailed WY Budget'!$B56,'Monthly Surface Budget'!U$6:U$10000)</f>
        <v>61332.099999999991</v>
      </c>
      <c r="V56" s="2">
        <f>SUMIF('Monthly Surface Budget'!$D$6:$D$10000,'Detailed WY Budget'!$B56,'Monthly Surface Budget'!V$6:V$10000)</f>
        <v>5037.03</v>
      </c>
      <c r="W56" s="2">
        <f>SUMIF('Monthly Surface Budget'!$D$6:$D$10000,'Detailed WY Budget'!$B56,'Monthly Surface Budget'!W$6:W$10000)</f>
        <v>3627.78</v>
      </c>
      <c r="X56" s="2">
        <f>SUMIF('Monthly Surface Budget'!$D$6:$D$10000,'Detailed WY Budget'!$B56,'Monthly Surface Budget'!X$6:X$10000)</f>
        <v>1184.3300000000002</v>
      </c>
      <c r="Y56" s="2">
        <f>SUMIF('Monthly Surface Budget'!$D$6:$D$10000,'Detailed WY Budget'!$B56,'Monthly Surface Budget'!Y$6:Y$10000)</f>
        <v>478339.85454545449</v>
      </c>
      <c r="Z56" s="2">
        <f t="shared" si="2"/>
        <v>478339.85454545449</v>
      </c>
      <c r="AA56" s="2">
        <f>'Drainshed Analysis WY'!E57</f>
        <v>764.3</v>
      </c>
      <c r="AB56" s="2">
        <f>'Drainshed Analysis WY'!F57</f>
        <v>13480.800000000001</v>
      </c>
      <c r="AC56" s="2">
        <f t="shared" si="3"/>
        <v>14245.1</v>
      </c>
      <c r="AD56" s="2">
        <f>'Drainshed Analysis WY'!J57</f>
        <v>148.62367458866544</v>
      </c>
      <c r="AE56" s="2">
        <f>'Drainshed Analysis WY'!K57</f>
        <v>1082.631338031669</v>
      </c>
      <c r="AF56" s="2">
        <f t="shared" si="4"/>
        <v>1231.2550126203344</v>
      </c>
      <c r="AG56" s="2">
        <f>'Drainshed Analysis WY'!O57</f>
        <v>21.27632541133455</v>
      </c>
      <c r="AH56" s="2">
        <f>'Drainshed Analysis WY'!P57</f>
        <v>2696.4686619683312</v>
      </c>
      <c r="AI56" s="2">
        <f t="shared" si="5"/>
        <v>2717.7449873796659</v>
      </c>
    </row>
    <row r="57" spans="2:35" x14ac:dyDescent="0.3">
      <c r="B57">
        <v>2041</v>
      </c>
      <c r="C57" s="2">
        <f>SUMIF('Monthly Surface Budget'!$D$6:$D$10000,'Detailed WY Budget'!$B57,'Monthly Surface Budget'!E$6:E$10000)</f>
        <v>5604.1242169893649</v>
      </c>
      <c r="D57" s="2">
        <f>SUMIF('Monthly Surface Budget'!$D$6:$D$10000,'Detailed WY Budget'!$B57,'Monthly Surface Budget'!F$6:F$10000)</f>
        <v>685926.80330578517</v>
      </c>
      <c r="E57" s="2">
        <f>SUMIF('Monthly Surface Budget'!$D$6:$D$10000,'Detailed WY Budget'!$B57,'Monthly Surface Budget'!G$6:G$10000)</f>
        <v>58845.897520661165</v>
      </c>
      <c r="F57" s="2">
        <f>'Drainshed Analysis WY'!B58</f>
        <v>851.89999999999986</v>
      </c>
      <c r="G57" s="2">
        <f t="shared" si="0"/>
        <v>851.89999999999986</v>
      </c>
      <c r="H57" s="2">
        <f>'Drainshed Analysis WY'!G58</f>
        <v>84.103526734926049</v>
      </c>
      <c r="I57" s="2">
        <f>'Drainshed Analysis WY'!L58</f>
        <v>5.3964732650739471</v>
      </c>
      <c r="J57" s="2">
        <f t="shared" si="1"/>
        <v>89.5</v>
      </c>
      <c r="K57" s="2">
        <f>SUMIF('Monthly Surface Budget'!$D$6:$D$10000,'Detailed WY Budget'!$B57,'Monthly Surface Budget'!K$6:K$10000)</f>
        <v>196403.00000000003</v>
      </c>
      <c r="L57" s="2">
        <f>SUMIF('Monthly Surface Budget'!$D$6:$D$10000,'Detailed WY Budget'!$B57,'Monthly Surface Budget'!L$6:L$10000)</f>
        <v>33209.199999999997</v>
      </c>
      <c r="M57" s="2">
        <f>SUMIF('Monthly Surface Budget'!$D$6:$D$10000,'Detailed WY Budget'!$B57,'Monthly Surface Budget'!M$6:M$10000)</f>
        <v>455.69999999999993</v>
      </c>
      <c r="N57" s="2">
        <f>SUMIF('Monthly Surface Budget'!$D$6:$D$10000,'Detailed WY Budget'!$B57,'Monthly Surface Budget'!N$6:N$10000)</f>
        <v>6792.9000000000005</v>
      </c>
      <c r="O57" s="2">
        <f>SUMIF('Monthly Surface Budget'!$D$6:$D$10000,'Detailed WY Budget'!$B57,'Monthly Surface Budget'!O$6:O$10000)</f>
        <v>32472.23</v>
      </c>
      <c r="P57" s="2">
        <f>SUMIF('Monthly Surface Budget'!$D$6:$D$10000,'Detailed WY Budget'!$B57,'Monthly Surface Budget'!P$6:P$10000)</f>
        <v>41873.799999999996</v>
      </c>
      <c r="Q57" s="2">
        <f>SUMIF('Monthly Surface Budget'!$D$6:$D$10000,'Detailed WY Budget'!$B57,'Monthly Surface Budget'!Q$6:Q$10000)</f>
        <v>10012.200000000001</v>
      </c>
      <c r="R57" s="2">
        <f>SUMIF('Monthly Surface Budget'!$D$6:$D$10000,'Detailed WY Budget'!$B57,'Monthly Surface Budget'!R$6:R$10000)</f>
        <v>5058.8</v>
      </c>
      <c r="S57" s="2">
        <f>SUMIF('Monthly Surface Budget'!$D$6:$D$10000,'Detailed WY Budget'!$B57,'Monthly Surface Budget'!S$6:S$10000)</f>
        <v>37394.1</v>
      </c>
      <c r="T57" s="2">
        <f>SUMIF('Monthly Surface Budget'!$D$6:$D$10000,'Detailed WY Budget'!$B57,'Monthly Surface Budget'!T$6:T$10000)</f>
        <v>34.802999999999997</v>
      </c>
      <c r="U57" s="2">
        <f>SUMIF('Monthly Surface Budget'!$D$6:$D$10000,'Detailed WY Budget'!$B57,'Monthly Surface Budget'!U$6:U$10000)</f>
        <v>99565.1</v>
      </c>
      <c r="V57" s="2">
        <f>SUMIF('Monthly Surface Budget'!$D$6:$D$10000,'Detailed WY Budget'!$B57,'Monthly Surface Budget'!V$6:V$10000)</f>
        <v>6346.28</v>
      </c>
      <c r="W57" s="2">
        <f>SUMIF('Monthly Surface Budget'!$D$6:$D$10000,'Detailed WY Budget'!$B57,'Monthly Surface Budget'!W$6:W$10000)</f>
        <v>3617.86</v>
      </c>
      <c r="X57" s="2">
        <f>SUMIF('Monthly Surface Budget'!$D$6:$D$10000,'Detailed WY Budget'!$B57,'Monthly Surface Budget'!X$6:X$10000)</f>
        <v>1175.26</v>
      </c>
      <c r="Y57" s="2">
        <f>SUMIF('Monthly Surface Budget'!$D$6:$D$10000,'Detailed WY Budget'!$B57,'Monthly Surface Budget'!Y$6:Y$10000)</f>
        <v>714678.54545454541</v>
      </c>
      <c r="Z57" s="2">
        <f t="shared" si="2"/>
        <v>714678.54545454541</v>
      </c>
      <c r="AA57" s="2">
        <f>'Drainshed Analysis WY'!E58</f>
        <v>1781.3999999999996</v>
      </c>
      <c r="AB57" s="2">
        <f>'Drainshed Analysis WY'!F58</f>
        <v>29972.700000000004</v>
      </c>
      <c r="AC57" s="2">
        <f t="shared" si="3"/>
        <v>31754.100000000006</v>
      </c>
      <c r="AD57" s="2">
        <f>'Drainshed Analysis WY'!J58</f>
        <v>143.50673803526448</v>
      </c>
      <c r="AE57" s="2">
        <f>'Drainshed Analysis WY'!K58</f>
        <v>1062.192587534573</v>
      </c>
      <c r="AF57" s="2">
        <f t="shared" si="4"/>
        <v>1205.6993255698376</v>
      </c>
      <c r="AG57" s="2">
        <f>'Drainshed Analysis WY'!O58</f>
        <v>21.093261964735515</v>
      </c>
      <c r="AH57" s="2">
        <f>'Drainshed Analysis WY'!P58</f>
        <v>2677.5074124654275</v>
      </c>
      <c r="AI57" s="2">
        <f t="shared" si="5"/>
        <v>2698.6006744301631</v>
      </c>
    </row>
    <row r="58" spans="2:35" x14ac:dyDescent="0.3">
      <c r="B58">
        <v>2042</v>
      </c>
      <c r="C58" s="2">
        <f>SUMIF('Monthly Surface Budget'!$D$6:$D$10000,'Detailed WY Budget'!$B58,'Monthly Surface Budget'!E$6:E$10000)</f>
        <v>5645.2945872342571</v>
      </c>
      <c r="D58" s="2">
        <f>SUMIF('Monthly Surface Budget'!$D$6:$D$10000,'Detailed WY Budget'!$B58,'Monthly Surface Budget'!F$6:F$10000)</f>
        <v>451715.22644628101</v>
      </c>
      <c r="E58" s="2">
        <f>SUMIF('Monthly Surface Budget'!$D$6:$D$10000,'Detailed WY Budget'!$B58,'Monthly Surface Budget'!G$6:G$10000)</f>
        <v>26509.269421487592</v>
      </c>
      <c r="F58" s="2">
        <f>'Drainshed Analysis WY'!B59</f>
        <v>394.20000000000005</v>
      </c>
      <c r="G58" s="2">
        <f t="shared" si="0"/>
        <v>394.20000000000005</v>
      </c>
      <c r="H58" s="2">
        <f>'Drainshed Analysis WY'!G59</f>
        <v>86.758921623123953</v>
      </c>
      <c r="I58" s="2">
        <f>'Drainshed Analysis WY'!L59</f>
        <v>5.5410783768760403</v>
      </c>
      <c r="J58" s="2">
        <f t="shared" si="1"/>
        <v>92.3</v>
      </c>
      <c r="K58" s="2">
        <f>SUMIF('Monthly Surface Budget'!$D$6:$D$10000,'Detailed WY Budget'!$B58,'Monthly Surface Budget'!K$6:K$10000)</f>
        <v>92355.299999999988</v>
      </c>
      <c r="L58" s="2">
        <f>SUMIF('Monthly Surface Budget'!$D$6:$D$10000,'Detailed WY Budget'!$B58,'Monthly Surface Budget'!L$6:L$10000)</f>
        <v>37221</v>
      </c>
      <c r="M58" s="2">
        <f>SUMIF('Monthly Surface Budget'!$D$6:$D$10000,'Detailed WY Budget'!$B58,'Monthly Surface Budget'!M$6:M$10000)</f>
        <v>461.09999999999997</v>
      </c>
      <c r="N58" s="2">
        <f>SUMIF('Monthly Surface Budget'!$D$6:$D$10000,'Detailed WY Budget'!$B58,'Monthly Surface Budget'!N$6:N$10000)</f>
        <v>6620.1</v>
      </c>
      <c r="O58" s="2">
        <f>SUMIF('Monthly Surface Budget'!$D$6:$D$10000,'Detailed WY Budget'!$B58,'Monthly Surface Budget'!O$6:O$10000)</f>
        <v>22422.12</v>
      </c>
      <c r="P58" s="2">
        <f>SUMIF('Monthly Surface Budget'!$D$6:$D$10000,'Detailed WY Budget'!$B58,'Monthly Surface Budget'!P$6:P$10000)</f>
        <v>40868.700000000004</v>
      </c>
      <c r="Q58" s="2">
        <f>SUMIF('Monthly Surface Budget'!$D$6:$D$10000,'Detailed WY Budget'!$B58,'Monthly Surface Budget'!Q$6:Q$10000)</f>
        <v>8482</v>
      </c>
      <c r="R58" s="2">
        <f>SUMIF('Monthly Surface Budget'!$D$6:$D$10000,'Detailed WY Budget'!$B58,'Monthly Surface Budget'!R$6:R$10000)</f>
        <v>4568.2999999999993</v>
      </c>
      <c r="S58" s="2">
        <f>SUMIF('Monthly Surface Budget'!$D$6:$D$10000,'Detailed WY Budget'!$B58,'Monthly Surface Budget'!S$6:S$10000)</f>
        <v>25566.800000000003</v>
      </c>
      <c r="T58" s="2">
        <f>SUMIF('Monthly Surface Budget'!$D$6:$D$10000,'Detailed WY Budget'!$B58,'Monthly Surface Budget'!T$6:T$10000)</f>
        <v>34.506</v>
      </c>
      <c r="U58" s="2">
        <f>SUMIF('Monthly Surface Budget'!$D$6:$D$10000,'Detailed WY Budget'!$B58,'Monthly Surface Budget'!U$6:U$10000)</f>
        <v>42680.19999999999</v>
      </c>
      <c r="V58" s="2">
        <f>SUMIF('Monthly Surface Budget'!$D$6:$D$10000,'Detailed WY Budget'!$B58,'Monthly Surface Budget'!V$6:V$10000)</f>
        <v>3992.1600000000003</v>
      </c>
      <c r="W58" s="2">
        <f>SUMIF('Monthly Surface Budget'!$D$6:$D$10000,'Detailed WY Budget'!$B58,'Monthly Surface Budget'!W$6:W$10000)</f>
        <v>3617.86</v>
      </c>
      <c r="X58" s="2">
        <f>SUMIF('Monthly Surface Budget'!$D$6:$D$10000,'Detailed WY Budget'!$B58,'Monthly Surface Budget'!X$6:X$10000)</f>
        <v>1175.75</v>
      </c>
      <c r="Y58" s="2">
        <f>SUMIF('Monthly Surface Budget'!$D$6:$D$10000,'Detailed WY Budget'!$B58,'Monthly Surface Budget'!Y$6:Y$10000)</f>
        <v>470044.66115702485</v>
      </c>
      <c r="Z58" s="2">
        <f t="shared" si="2"/>
        <v>470044.66115702485</v>
      </c>
      <c r="AA58" s="2">
        <f>'Drainshed Analysis WY'!E59</f>
        <v>693.19999999999993</v>
      </c>
      <c r="AB58" s="2">
        <f>'Drainshed Analysis WY'!F59</f>
        <v>10237.700000000001</v>
      </c>
      <c r="AC58" s="2">
        <f t="shared" si="3"/>
        <v>10930.900000000001</v>
      </c>
      <c r="AD58" s="2">
        <f>'Drainshed Analysis WY'!J59</f>
        <v>139.72612323491657</v>
      </c>
      <c r="AE58" s="2">
        <f>'Drainshed Analysis WY'!K59</f>
        <v>1003.1820111062294</v>
      </c>
      <c r="AF58" s="2">
        <f t="shared" si="4"/>
        <v>1142.908134341146</v>
      </c>
      <c r="AG58" s="2">
        <f>'Drainshed Analysis WY'!O59</f>
        <v>20.873876765083438</v>
      </c>
      <c r="AH58" s="2">
        <f>'Drainshed Analysis WY'!P59</f>
        <v>2782.8179888937711</v>
      </c>
      <c r="AI58" s="2">
        <f t="shared" si="5"/>
        <v>2803.6918656588546</v>
      </c>
    </row>
    <row r="59" spans="2:35" x14ac:dyDescent="0.3">
      <c r="B59">
        <v>2043</v>
      </c>
      <c r="C59" s="2">
        <f>SUMIF('Monthly Surface Budget'!$D$6:$D$10000,'Detailed WY Budget'!$B59,'Monthly Surface Budget'!E$6:E$10000)</f>
        <v>5585.5193778747825</v>
      </c>
      <c r="D59" s="2">
        <f>SUMIF('Monthly Surface Budget'!$D$6:$D$10000,'Detailed WY Budget'!$B59,'Monthly Surface Budget'!F$6:F$10000)</f>
        <v>2136194.5586776859</v>
      </c>
      <c r="E59" s="2">
        <f>SUMIF('Monthly Surface Budget'!$D$6:$D$10000,'Detailed WY Budget'!$B59,'Monthly Surface Budget'!G$6:G$10000)</f>
        <v>71554.016528925626</v>
      </c>
      <c r="F59" s="2">
        <f>'Drainshed Analysis WY'!B60</f>
        <v>1168.1999999999998</v>
      </c>
      <c r="G59" s="2">
        <f t="shared" si="0"/>
        <v>1168.1999999999998</v>
      </c>
      <c r="H59" s="2">
        <f>'Drainshed Analysis WY'!G60</f>
        <v>86.758921623123953</v>
      </c>
      <c r="I59" s="2">
        <f>'Drainshed Analysis WY'!L60</f>
        <v>5.5410783768760403</v>
      </c>
      <c r="J59" s="2">
        <f t="shared" si="1"/>
        <v>92.3</v>
      </c>
      <c r="K59" s="2">
        <f>SUMIF('Monthly Surface Budget'!$D$6:$D$10000,'Detailed WY Budget'!$B59,'Monthly Surface Budget'!K$6:K$10000)</f>
        <v>244365.59999999998</v>
      </c>
      <c r="L59" s="2">
        <f>SUMIF('Monthly Surface Budget'!$D$6:$D$10000,'Detailed WY Budget'!$B59,'Monthly Surface Budget'!L$6:L$10000)</f>
        <v>30604.399999999998</v>
      </c>
      <c r="M59" s="2">
        <f>SUMIF('Monthly Surface Budget'!$D$6:$D$10000,'Detailed WY Budget'!$B59,'Monthly Surface Budget'!M$6:M$10000)</f>
        <v>461.09999999999997</v>
      </c>
      <c r="N59" s="2">
        <f>SUMIF('Monthly Surface Budget'!$D$6:$D$10000,'Detailed WY Budget'!$B59,'Monthly Surface Budget'!N$6:N$10000)</f>
        <v>6196.6</v>
      </c>
      <c r="O59" s="2">
        <f>SUMIF('Monthly Surface Budget'!$D$6:$D$10000,'Detailed WY Budget'!$B59,'Monthly Surface Budget'!O$6:O$10000)</f>
        <v>48022.220000000008</v>
      </c>
      <c r="P59" s="2">
        <f>SUMIF('Monthly Surface Budget'!$D$6:$D$10000,'Detailed WY Budget'!$B59,'Monthly Surface Budget'!P$6:P$10000)</f>
        <v>39380.1</v>
      </c>
      <c r="Q59" s="2">
        <f>SUMIF('Monthly Surface Budget'!$D$6:$D$10000,'Detailed WY Budget'!$B59,'Monthly Surface Budget'!Q$6:Q$10000)</f>
        <v>9787.4</v>
      </c>
      <c r="R59" s="2">
        <f>SUMIF('Monthly Surface Budget'!$D$6:$D$10000,'Detailed WY Budget'!$B59,'Monthly Surface Budget'!R$6:R$10000)</f>
        <v>4538.9000000000005</v>
      </c>
      <c r="S59" s="2">
        <f>SUMIF('Monthly Surface Budget'!$D$6:$D$10000,'Detailed WY Budget'!$B59,'Monthly Surface Budget'!S$6:S$10000)</f>
        <v>31350.6</v>
      </c>
      <c r="T59" s="2">
        <f>SUMIF('Monthly Surface Budget'!$D$6:$D$10000,'Detailed WY Budget'!$B59,'Monthly Surface Budget'!T$6:T$10000)</f>
        <v>34.506</v>
      </c>
      <c r="U59" s="2">
        <f>SUMIF('Monthly Surface Budget'!$D$6:$D$10000,'Detailed WY Budget'!$B59,'Monthly Surface Budget'!U$6:U$10000)</f>
        <v>132434.20000000001</v>
      </c>
      <c r="V59" s="2">
        <f>SUMIF('Monthly Surface Budget'!$D$6:$D$10000,'Detailed WY Budget'!$B59,'Monthly Surface Budget'!V$6:V$10000)</f>
        <v>8551.59</v>
      </c>
      <c r="W59" s="2">
        <f>SUMIF('Monthly Surface Budget'!$D$6:$D$10000,'Detailed WY Budget'!$B59,'Monthly Surface Budget'!W$6:W$10000)</f>
        <v>3617.86</v>
      </c>
      <c r="X59" s="2">
        <f>SUMIF('Monthly Surface Budget'!$D$6:$D$10000,'Detailed WY Budget'!$B59,'Monthly Surface Budget'!X$6:X$10000)</f>
        <v>1175.75</v>
      </c>
      <c r="Y59" s="2">
        <f>SUMIF('Monthly Surface Budget'!$D$6:$D$10000,'Detailed WY Budget'!$B59,'Monthly Surface Budget'!Y$6:Y$10000)</f>
        <v>2174000.3702479335</v>
      </c>
      <c r="Z59" s="2">
        <f t="shared" si="2"/>
        <v>2174000.3702479335</v>
      </c>
      <c r="AA59" s="2">
        <f>'Drainshed Analysis WY'!E60</f>
        <v>2578.6</v>
      </c>
      <c r="AB59" s="2">
        <f>'Drainshed Analysis WY'!F60</f>
        <v>43623.1</v>
      </c>
      <c r="AC59" s="2">
        <f t="shared" si="3"/>
        <v>46201.7</v>
      </c>
      <c r="AD59" s="2">
        <f>'Drainshed Analysis WY'!J60</f>
        <v>139.72612323491657</v>
      </c>
      <c r="AE59" s="2">
        <f>'Drainshed Analysis WY'!K60</f>
        <v>1036.2001093966983</v>
      </c>
      <c r="AF59" s="2">
        <f t="shared" si="4"/>
        <v>1175.9262326316148</v>
      </c>
      <c r="AG59" s="2">
        <f>'Drainshed Analysis WY'!O60</f>
        <v>20.873876765083438</v>
      </c>
      <c r="AH59" s="2">
        <f>'Drainshed Analysis WY'!P60</f>
        <v>2628.7998906033013</v>
      </c>
      <c r="AI59" s="2">
        <f t="shared" si="5"/>
        <v>2649.6737673683847</v>
      </c>
    </row>
    <row r="60" spans="2:35" x14ac:dyDescent="0.3">
      <c r="B60">
        <v>2044</v>
      </c>
      <c r="C60" s="2">
        <f>SUMIF('Monthly Surface Budget'!$D$6:$D$10000,'Detailed WY Budget'!$B60,'Monthly Surface Budget'!E$6:E$10000)</f>
        <v>5635.9152057401689</v>
      </c>
      <c r="D60" s="2">
        <f>SUMIF('Monthly Surface Budget'!$D$6:$D$10000,'Detailed WY Budget'!$B60,'Monthly Surface Budget'!F$6:F$10000)</f>
        <v>1115508.555371901</v>
      </c>
      <c r="E60" s="2">
        <f>SUMIF('Monthly Surface Budget'!$D$6:$D$10000,'Detailed WY Budget'!$B60,'Monthly Surface Budget'!G$6:G$10000)</f>
        <v>54729.381818181828</v>
      </c>
      <c r="F60" s="2">
        <f>'Drainshed Analysis WY'!B61</f>
        <v>718.69999999999993</v>
      </c>
      <c r="G60" s="2">
        <f t="shared" si="0"/>
        <v>718.69999999999993</v>
      </c>
      <c r="H60" s="2">
        <f>'Drainshed Analysis WY'!G61</f>
        <v>86.85599999999998</v>
      </c>
      <c r="I60" s="2">
        <f>'Drainshed Analysis WY'!L61</f>
        <v>5.5439999999999978</v>
      </c>
      <c r="J60" s="2">
        <f t="shared" si="1"/>
        <v>92.399999999999977</v>
      </c>
      <c r="K60" s="2">
        <f>SUMIF('Monthly Surface Budget'!$D$6:$D$10000,'Detailed WY Budget'!$B60,'Monthly Surface Budget'!K$6:K$10000)</f>
        <v>154086.20000000001</v>
      </c>
      <c r="L60" s="2">
        <f>SUMIF('Monthly Surface Budget'!$D$6:$D$10000,'Detailed WY Budget'!$B60,'Monthly Surface Budget'!L$6:L$10000)</f>
        <v>35436.599999999991</v>
      </c>
      <c r="M60" s="2">
        <f>SUMIF('Monthly Surface Budget'!$D$6:$D$10000,'Detailed WY Budget'!$B60,'Monthly Surface Budget'!M$6:M$10000)</f>
        <v>461.09999999999997</v>
      </c>
      <c r="N60" s="2">
        <f>SUMIF('Monthly Surface Budget'!$D$6:$D$10000,'Detailed WY Budget'!$B60,'Monthly Surface Budget'!N$6:N$10000)</f>
        <v>6437.7999999999993</v>
      </c>
      <c r="O60" s="2">
        <f>SUMIF('Monthly Surface Budget'!$D$6:$D$10000,'Detailed WY Budget'!$B60,'Monthly Surface Budget'!O$6:O$10000)</f>
        <v>40847.689999999995</v>
      </c>
      <c r="P60" s="2">
        <f>SUMIF('Monthly Surface Budget'!$D$6:$D$10000,'Detailed WY Budget'!$B60,'Monthly Surface Budget'!P$6:P$10000)</f>
        <v>41793.199999999997</v>
      </c>
      <c r="Q60" s="2">
        <f>SUMIF('Monthly Surface Budget'!$D$6:$D$10000,'Detailed WY Budget'!$B60,'Monthly Surface Budget'!Q$6:Q$10000)</f>
        <v>9260.9</v>
      </c>
      <c r="R60" s="2">
        <f>SUMIF('Monthly Surface Budget'!$D$6:$D$10000,'Detailed WY Budget'!$B60,'Monthly Surface Budget'!R$6:R$10000)</f>
        <v>5033.3</v>
      </c>
      <c r="S60" s="2">
        <f>SUMIF('Monthly Surface Budget'!$D$6:$D$10000,'Detailed WY Budget'!$B60,'Monthly Surface Budget'!S$6:S$10000)</f>
        <v>30186.700000000004</v>
      </c>
      <c r="T60" s="2">
        <f>SUMIF('Monthly Surface Budget'!$D$6:$D$10000,'Detailed WY Budget'!$B60,'Monthly Surface Budget'!T$6:T$10000)</f>
        <v>34.543999999999997</v>
      </c>
      <c r="U60" s="2">
        <f>SUMIF('Monthly Surface Budget'!$D$6:$D$10000,'Detailed WY Budget'!$B60,'Monthly Surface Budget'!U$6:U$10000)</f>
        <v>75488.299999999988</v>
      </c>
      <c r="V60" s="2">
        <f>SUMIF('Monthly Surface Budget'!$D$6:$D$10000,'Detailed WY Budget'!$B60,'Monthly Surface Budget'!V$6:V$10000)</f>
        <v>5037.8999999999996</v>
      </c>
      <c r="W60" s="2">
        <f>SUMIF('Monthly Surface Budget'!$D$6:$D$10000,'Detailed WY Budget'!$B60,'Monthly Surface Budget'!W$6:W$10000)</f>
        <v>3627.78</v>
      </c>
      <c r="X60" s="2">
        <f>SUMIF('Monthly Surface Budget'!$D$6:$D$10000,'Detailed WY Budget'!$B60,'Monthly Surface Budget'!X$6:X$10000)</f>
        <v>1176.45</v>
      </c>
      <c r="Y60" s="2">
        <f>SUMIF('Monthly Surface Budget'!$D$6:$D$10000,'Detailed WY Budget'!$B60,'Monthly Surface Budget'!Y$6:Y$10000)</f>
        <v>1143871.1603305785</v>
      </c>
      <c r="Z60" s="2">
        <f t="shared" si="2"/>
        <v>1143871.1603305785</v>
      </c>
      <c r="AA60" s="2">
        <f>'Drainshed Analysis WY'!E61</f>
        <v>1419.1</v>
      </c>
      <c r="AB60" s="2">
        <f>'Drainshed Analysis WY'!F61</f>
        <v>23492.400000000001</v>
      </c>
      <c r="AC60" s="2">
        <f t="shared" si="3"/>
        <v>24911.5</v>
      </c>
      <c r="AD60" s="2">
        <f>'Drainshed Analysis WY'!J61</f>
        <v>140.0139423076923</v>
      </c>
      <c r="AE60" s="2">
        <f>'Drainshed Analysis WY'!K61</f>
        <v>1010.5883997042279</v>
      </c>
      <c r="AF60" s="2">
        <f t="shared" si="4"/>
        <v>1150.6023420119202</v>
      </c>
      <c r="AG60" s="2">
        <f>'Drainshed Analysis WY'!O61</f>
        <v>20.886057692307695</v>
      </c>
      <c r="AH60" s="2">
        <f>'Drainshed Analysis WY'!P61</f>
        <v>2651.0116002957716</v>
      </c>
      <c r="AI60" s="2">
        <f t="shared" si="5"/>
        <v>2671.8976579880791</v>
      </c>
    </row>
    <row r="61" spans="2:35" x14ac:dyDescent="0.3">
      <c r="B61">
        <v>2045</v>
      </c>
      <c r="C61" s="2">
        <f>SUMIF('Monthly Surface Budget'!$D$6:$D$10000,'Detailed WY Budget'!$B61,'Monthly Surface Budget'!E$6:E$10000)</f>
        <v>5627.5399374887729</v>
      </c>
      <c r="D61" s="2">
        <f>SUMIF('Monthly Surface Budget'!$D$6:$D$10000,'Detailed WY Budget'!$B61,'Monthly Surface Budget'!F$6:F$10000)</f>
        <v>2880639.828099173</v>
      </c>
      <c r="E61" s="2">
        <f>SUMIF('Monthly Surface Budget'!$D$6:$D$10000,'Detailed WY Budget'!$B61,'Monthly Surface Budget'!G$6:G$10000)</f>
        <v>56413.705785123973</v>
      </c>
      <c r="F61" s="2">
        <f>'Drainshed Analysis WY'!B62</f>
        <v>809.3</v>
      </c>
      <c r="G61" s="2">
        <f t="shared" si="0"/>
        <v>809.3</v>
      </c>
      <c r="H61" s="2">
        <f>'Drainshed Analysis WY'!G62</f>
        <v>86.758921623123953</v>
      </c>
      <c r="I61" s="2">
        <f>'Drainshed Analysis WY'!L62</f>
        <v>5.5410783768760403</v>
      </c>
      <c r="J61" s="2">
        <f t="shared" si="1"/>
        <v>92.3</v>
      </c>
      <c r="K61" s="2">
        <f>SUMIF('Monthly Surface Budget'!$D$6:$D$10000,'Detailed WY Budget'!$B61,'Monthly Surface Budget'!K$6:K$10000)</f>
        <v>158407.79999999999</v>
      </c>
      <c r="L61" s="2">
        <f>SUMIF('Monthly Surface Budget'!$D$6:$D$10000,'Detailed WY Budget'!$B61,'Monthly Surface Budget'!L$6:L$10000)</f>
        <v>39524.9</v>
      </c>
      <c r="M61" s="2">
        <f>SUMIF('Monthly Surface Budget'!$D$6:$D$10000,'Detailed WY Budget'!$B61,'Monthly Surface Budget'!M$6:M$10000)</f>
        <v>461.09999999999997</v>
      </c>
      <c r="N61" s="2">
        <f>SUMIF('Monthly Surface Budget'!$D$6:$D$10000,'Detailed WY Budget'!$B61,'Monthly Surface Budget'!N$6:N$10000)</f>
        <v>6269.5999999999985</v>
      </c>
      <c r="O61" s="2">
        <f>SUMIF('Monthly Surface Budget'!$D$6:$D$10000,'Detailed WY Budget'!$B61,'Monthly Surface Budget'!O$6:O$10000)</f>
        <v>43593.250000000007</v>
      </c>
      <c r="P61" s="2">
        <f>SUMIF('Monthly Surface Budget'!$D$6:$D$10000,'Detailed WY Budget'!$B61,'Monthly Surface Budget'!P$6:P$10000)</f>
        <v>42830.2</v>
      </c>
      <c r="Q61" s="2">
        <f>SUMIF('Monthly Surface Budget'!$D$6:$D$10000,'Detailed WY Budget'!$B61,'Monthly Surface Budget'!Q$6:Q$10000)</f>
        <v>8452.6</v>
      </c>
      <c r="R61" s="2">
        <f>SUMIF('Monthly Surface Budget'!$D$6:$D$10000,'Detailed WY Budget'!$B61,'Monthly Surface Budget'!R$6:R$10000)</f>
        <v>4315.7</v>
      </c>
      <c r="S61" s="2">
        <f>SUMIF('Monthly Surface Budget'!$D$6:$D$10000,'Detailed WY Budget'!$B61,'Monthly Surface Budget'!S$6:S$10000)</f>
        <v>25106.699999999993</v>
      </c>
      <c r="T61" s="2">
        <f>SUMIF('Monthly Surface Budget'!$D$6:$D$10000,'Detailed WY Budget'!$B61,'Monthly Surface Budget'!T$6:T$10000)</f>
        <v>34.506</v>
      </c>
      <c r="U61" s="2">
        <f>SUMIF('Monthly Surface Budget'!$D$6:$D$10000,'Detailed WY Budget'!$B61,'Monthly Surface Budget'!U$6:U$10000)</f>
        <v>78985.8</v>
      </c>
      <c r="V61" s="2">
        <f>SUMIF('Monthly Surface Budget'!$D$6:$D$10000,'Detailed WY Budget'!$B61,'Monthly Surface Budget'!V$6:V$10000)</f>
        <v>8554.25</v>
      </c>
      <c r="W61" s="2">
        <f>SUMIF('Monthly Surface Budget'!$D$6:$D$10000,'Detailed WY Budget'!$B61,'Monthly Surface Budget'!W$6:W$10000)</f>
        <v>3617.86</v>
      </c>
      <c r="X61" s="2">
        <f>SUMIF('Monthly Surface Budget'!$D$6:$D$10000,'Detailed WY Budget'!$B61,'Monthly Surface Budget'!X$6:X$10000)</f>
        <v>1175.75</v>
      </c>
      <c r="Y61" s="2">
        <f>SUMIF('Monthly Surface Budget'!$D$6:$D$10000,'Detailed WY Budget'!$B61,'Monthly Surface Budget'!Y$6:Y$10000)</f>
        <v>2911281.7983471076</v>
      </c>
      <c r="Z61" s="2">
        <f t="shared" si="2"/>
        <v>2911281.7983471076</v>
      </c>
      <c r="AA61" s="2">
        <f>'Drainshed Analysis WY'!E62</f>
        <v>1893.6</v>
      </c>
      <c r="AB61" s="2">
        <f>'Drainshed Analysis WY'!F62</f>
        <v>30523.100000000002</v>
      </c>
      <c r="AC61" s="2">
        <f t="shared" si="3"/>
        <v>32416.7</v>
      </c>
      <c r="AD61" s="2">
        <f>'Drainshed Analysis WY'!J62</f>
        <v>139.72612323491657</v>
      </c>
      <c r="AE61" s="2">
        <f>'Drainshed Analysis WY'!K62</f>
        <v>1003.3484913686945</v>
      </c>
      <c r="AF61" s="2">
        <f t="shared" si="4"/>
        <v>1143.0746146036111</v>
      </c>
      <c r="AG61" s="2">
        <f>'Drainshed Analysis WY'!O62</f>
        <v>20.873876765083438</v>
      </c>
      <c r="AH61" s="2">
        <f>'Drainshed Analysis WY'!P62</f>
        <v>2782.6515086313052</v>
      </c>
      <c r="AI61" s="2">
        <f t="shared" si="5"/>
        <v>2803.5253853963886</v>
      </c>
    </row>
    <row r="62" spans="2:35" x14ac:dyDescent="0.3">
      <c r="B62">
        <v>2046</v>
      </c>
      <c r="C62" s="2">
        <f>SUMIF('Monthly Surface Budget'!$D$6:$D$10000,'Detailed WY Budget'!$B62,'Monthly Surface Budget'!E$6:E$10000)</f>
        <v>5607.2103675314656</v>
      </c>
      <c r="D62" s="2">
        <f>SUMIF('Monthly Surface Budget'!$D$6:$D$10000,'Detailed WY Budget'!$B62,'Monthly Surface Budget'!F$6:F$10000)</f>
        <v>841288.60165289242</v>
      </c>
      <c r="E62" s="2">
        <f>SUMIF('Monthly Surface Budget'!$D$6:$D$10000,'Detailed WY Budget'!$B62,'Monthly Surface Budget'!G$6:G$10000)</f>
        <v>58424.449586776886</v>
      </c>
      <c r="F62" s="2">
        <f>'Drainshed Analysis WY'!B63</f>
        <v>1123.1999999999998</v>
      </c>
      <c r="G62" s="2">
        <f t="shared" si="0"/>
        <v>1123.1999999999998</v>
      </c>
      <c r="H62" s="2">
        <f>'Drainshed Analysis WY'!G63</f>
        <v>86.758921623123953</v>
      </c>
      <c r="I62" s="2">
        <f>'Drainshed Analysis WY'!L63</f>
        <v>5.5410783768760403</v>
      </c>
      <c r="J62" s="2">
        <f t="shared" si="1"/>
        <v>92.3</v>
      </c>
      <c r="K62" s="2">
        <f>SUMIF('Monthly Surface Budget'!$D$6:$D$10000,'Detailed WY Budget'!$B62,'Monthly Surface Budget'!K$6:K$10000)</f>
        <v>235943.5</v>
      </c>
      <c r="L62" s="2">
        <f>SUMIF('Monthly Surface Budget'!$D$6:$D$10000,'Detailed WY Budget'!$B62,'Monthly Surface Budget'!L$6:L$10000)</f>
        <v>27168.400000000001</v>
      </c>
      <c r="M62" s="2">
        <f>SUMIF('Monthly Surface Budget'!$D$6:$D$10000,'Detailed WY Budget'!$B62,'Monthly Surface Budget'!M$6:M$10000)</f>
        <v>461.09999999999997</v>
      </c>
      <c r="N62" s="2">
        <f>SUMIF('Monthly Surface Budget'!$D$6:$D$10000,'Detailed WY Budget'!$B62,'Monthly Surface Budget'!N$6:N$10000)</f>
        <v>6027.8000000000011</v>
      </c>
      <c r="O62" s="2">
        <f>SUMIF('Monthly Surface Budget'!$D$6:$D$10000,'Detailed WY Budget'!$B62,'Monthly Surface Budget'!O$6:O$10000)</f>
        <v>55198.829999999994</v>
      </c>
      <c r="P62" s="2">
        <f>SUMIF('Monthly Surface Budget'!$D$6:$D$10000,'Detailed WY Budget'!$B62,'Monthly Surface Budget'!P$6:P$10000)</f>
        <v>37608.5</v>
      </c>
      <c r="Q62" s="2">
        <f>SUMIF('Monthly Surface Budget'!$D$6:$D$10000,'Detailed WY Budget'!$B62,'Monthly Surface Budget'!Q$6:Q$10000)</f>
        <v>9963.2999999999975</v>
      </c>
      <c r="R62" s="2">
        <f>SUMIF('Monthly Surface Budget'!$D$6:$D$10000,'Detailed WY Budget'!$B62,'Monthly Surface Budget'!R$6:R$10000)</f>
        <v>4535.7</v>
      </c>
      <c r="S62" s="2">
        <f>SUMIF('Monthly Surface Budget'!$D$6:$D$10000,'Detailed WY Budget'!$B62,'Monthly Surface Budget'!S$6:S$10000)</f>
        <v>32228.599999999995</v>
      </c>
      <c r="T62" s="2">
        <f>SUMIF('Monthly Surface Budget'!$D$6:$D$10000,'Detailed WY Budget'!$B62,'Monthly Surface Budget'!T$6:T$10000)</f>
        <v>34.506</v>
      </c>
      <c r="U62" s="2">
        <f>SUMIF('Monthly Surface Budget'!$D$6:$D$10000,'Detailed WY Budget'!$B62,'Monthly Surface Budget'!U$6:U$10000)</f>
        <v>131682.80000000002</v>
      </c>
      <c r="V62" s="2">
        <f>SUMIF('Monthly Surface Budget'!$D$6:$D$10000,'Detailed WY Budget'!$B62,'Monthly Surface Budget'!V$6:V$10000)</f>
        <v>2422.6999999999998</v>
      </c>
      <c r="W62" s="2">
        <f>SUMIF('Monthly Surface Budget'!$D$6:$D$10000,'Detailed WY Budget'!$B62,'Monthly Surface Budget'!W$6:W$10000)</f>
        <v>3617.86</v>
      </c>
      <c r="X62" s="2">
        <f>SUMIF('Monthly Surface Budget'!$D$6:$D$10000,'Detailed WY Budget'!$B62,'Monthly Surface Budget'!X$6:X$10000)</f>
        <v>1175.75</v>
      </c>
      <c r="Y62" s="2">
        <f>SUMIF('Monthly Surface Budget'!$D$6:$D$10000,'Detailed WY Budget'!$B62,'Monthly Surface Budget'!Y$6:Y$10000)</f>
        <v>882341.99008264462</v>
      </c>
      <c r="Z62" s="2">
        <f t="shared" si="2"/>
        <v>882341.99008264462</v>
      </c>
      <c r="AA62" s="2">
        <f>'Drainshed Analysis WY'!E63</f>
        <v>2287.3000000000002</v>
      </c>
      <c r="AB62" s="2">
        <f>'Drainshed Analysis WY'!F63</f>
        <v>34389</v>
      </c>
      <c r="AC62" s="2">
        <f t="shared" si="3"/>
        <v>36676.300000000003</v>
      </c>
      <c r="AD62" s="2">
        <f>'Drainshed Analysis WY'!J63</f>
        <v>139.72612323491657</v>
      </c>
      <c r="AE62" s="2">
        <f>'Drainshed Analysis WY'!K63</f>
        <v>1047.8342754595735</v>
      </c>
      <c r="AF62" s="2">
        <f t="shared" si="4"/>
        <v>1187.56039869449</v>
      </c>
      <c r="AG62" s="2">
        <f>'Drainshed Analysis WY'!O63</f>
        <v>20.873876765083438</v>
      </c>
      <c r="AH62" s="2">
        <f>'Drainshed Analysis WY'!P63</f>
        <v>2625.3657245404265</v>
      </c>
      <c r="AI62" s="2">
        <f t="shared" si="5"/>
        <v>2646.23960130551</v>
      </c>
    </row>
    <row r="63" spans="2:35" x14ac:dyDescent="0.3">
      <c r="B63">
        <v>2047</v>
      </c>
      <c r="C63" s="2">
        <f>SUMIF('Monthly Surface Budget'!$D$6:$D$10000,'Detailed WY Budget'!$B63,'Monthly Surface Budget'!E$6:E$10000)</f>
        <v>5597.8171931467423</v>
      </c>
      <c r="D63" s="2">
        <f>SUMIF('Monthly Surface Budget'!$D$6:$D$10000,'Detailed WY Budget'!$B63,'Monthly Surface Budget'!F$6:F$10000)</f>
        <v>545963.22644628095</v>
      </c>
      <c r="E63" s="2">
        <f>SUMIF('Monthly Surface Budget'!$D$6:$D$10000,'Detailed WY Budget'!$B63,'Monthly Surface Budget'!G$6:G$10000)</f>
        <v>38888.469421487607</v>
      </c>
      <c r="F63" s="2">
        <f>'Drainshed Analysis WY'!B64</f>
        <v>628.00000000000011</v>
      </c>
      <c r="G63" s="2">
        <f t="shared" si="0"/>
        <v>628.00000000000011</v>
      </c>
      <c r="H63" s="2">
        <f>'Drainshed Analysis WY'!G64</f>
        <v>86.758921623123953</v>
      </c>
      <c r="I63" s="2">
        <f>'Drainshed Analysis WY'!L64</f>
        <v>5.5410783768760403</v>
      </c>
      <c r="J63" s="2">
        <f t="shared" si="1"/>
        <v>92.3</v>
      </c>
      <c r="K63" s="2">
        <f>SUMIF('Monthly Surface Budget'!$D$6:$D$10000,'Detailed WY Budget'!$B63,'Monthly Surface Budget'!K$6:K$10000)</f>
        <v>118733.80000000002</v>
      </c>
      <c r="L63" s="2">
        <f>SUMIF('Monthly Surface Budget'!$D$6:$D$10000,'Detailed WY Budget'!$B63,'Monthly Surface Budget'!L$6:L$10000)</f>
        <v>35900</v>
      </c>
      <c r="M63" s="2">
        <f>SUMIF('Monthly Surface Budget'!$D$6:$D$10000,'Detailed WY Budget'!$B63,'Monthly Surface Budget'!M$6:M$10000)</f>
        <v>461.09999999999997</v>
      </c>
      <c r="N63" s="2">
        <f>SUMIF('Monthly Surface Budget'!$D$6:$D$10000,'Detailed WY Budget'!$B63,'Monthly Surface Budget'!N$6:N$10000)</f>
        <v>6392.9</v>
      </c>
      <c r="O63" s="2">
        <f>SUMIF('Monthly Surface Budget'!$D$6:$D$10000,'Detailed WY Budget'!$B63,'Monthly Surface Budget'!O$6:O$10000)</f>
        <v>43883.909999999996</v>
      </c>
      <c r="P63" s="2">
        <f>SUMIF('Monthly Surface Budget'!$D$6:$D$10000,'Detailed WY Budget'!$B63,'Monthly Surface Budget'!P$6:P$10000)</f>
        <v>40425.300000000003</v>
      </c>
      <c r="Q63" s="2">
        <f>SUMIF('Monthly Surface Budget'!$D$6:$D$10000,'Detailed WY Budget'!$B63,'Monthly Surface Budget'!Q$6:Q$10000)</f>
        <v>8190.5999999999985</v>
      </c>
      <c r="R63" s="2">
        <f>SUMIF('Monthly Surface Budget'!$D$6:$D$10000,'Detailed WY Budget'!$B63,'Monthly Surface Budget'!R$6:R$10000)</f>
        <v>4393.2</v>
      </c>
      <c r="S63" s="2">
        <f>SUMIF('Monthly Surface Budget'!$D$6:$D$10000,'Detailed WY Budget'!$B63,'Monthly Surface Budget'!S$6:S$10000)</f>
        <v>25471.599999999999</v>
      </c>
      <c r="T63" s="2">
        <f>SUMIF('Monthly Surface Budget'!$D$6:$D$10000,'Detailed WY Budget'!$B63,'Monthly Surface Budget'!T$6:T$10000)</f>
        <v>34.506</v>
      </c>
      <c r="U63" s="2">
        <f>SUMIF('Monthly Surface Budget'!$D$6:$D$10000,'Detailed WY Budget'!$B63,'Monthly Surface Budget'!U$6:U$10000)</f>
        <v>63659.500000000007</v>
      </c>
      <c r="V63" s="2">
        <f>SUMIF('Monthly Surface Budget'!$D$6:$D$10000,'Detailed WY Budget'!$B63,'Monthly Surface Budget'!V$6:V$10000)</f>
        <v>3341.66</v>
      </c>
      <c r="W63" s="2">
        <f>SUMIF('Monthly Surface Budget'!$D$6:$D$10000,'Detailed WY Budget'!$B63,'Monthly Surface Budget'!W$6:W$10000)</f>
        <v>3617.86</v>
      </c>
      <c r="X63" s="2">
        <f>SUMIF('Monthly Surface Budget'!$D$6:$D$10000,'Detailed WY Budget'!$B63,'Monthly Surface Budget'!X$6:X$10000)</f>
        <v>1175.75</v>
      </c>
      <c r="Y63" s="2">
        <f>SUMIF('Monthly Surface Budget'!$D$6:$D$10000,'Detailed WY Budget'!$B63,'Monthly Surface Budget'!Y$6:Y$10000)</f>
        <v>574825.70578512398</v>
      </c>
      <c r="Z63" s="2">
        <f t="shared" si="2"/>
        <v>574825.70578512398</v>
      </c>
      <c r="AA63" s="2">
        <f>'Drainshed Analysis WY'!E64</f>
        <v>1121.3000000000002</v>
      </c>
      <c r="AB63" s="2">
        <f>'Drainshed Analysis WY'!F64</f>
        <v>13341.000000000002</v>
      </c>
      <c r="AC63" s="2">
        <f t="shared" si="3"/>
        <v>14462.300000000003</v>
      </c>
      <c r="AD63" s="2">
        <f>'Drainshed Analysis WY'!J64</f>
        <v>140.0933072703933</v>
      </c>
      <c r="AE63" s="2">
        <f>'Drainshed Analysis WY'!K64</f>
        <v>1005.1328329170349</v>
      </c>
      <c r="AF63" s="2">
        <f t="shared" si="4"/>
        <v>1145.2261401874282</v>
      </c>
      <c r="AG63" s="2">
        <f>'Drainshed Analysis WY'!O64</f>
        <v>22.906692729606718</v>
      </c>
      <c r="AH63" s="2">
        <f>'Drainshed Analysis WY'!P64</f>
        <v>2643.9671670829644</v>
      </c>
      <c r="AI63" s="2">
        <f t="shared" si="5"/>
        <v>2666.873859812571</v>
      </c>
    </row>
    <row r="64" spans="2:35" x14ac:dyDescent="0.3">
      <c r="B64">
        <v>2048</v>
      </c>
      <c r="C64" s="2">
        <f>SUMIF('Monthly Surface Budget'!$D$6:$D$10000,'Detailed WY Budget'!$B64,'Monthly Surface Budget'!E$6:E$10000)</f>
        <v>5632.0332565280178</v>
      </c>
      <c r="D64" s="2">
        <f>SUMIF('Monthly Surface Budget'!$D$6:$D$10000,'Detailed WY Budget'!$B64,'Monthly Surface Budget'!F$6:F$10000)</f>
        <v>456218.39999999991</v>
      </c>
      <c r="E64" s="2">
        <f>SUMIF('Monthly Surface Budget'!$D$6:$D$10000,'Detailed WY Budget'!$B64,'Monthly Surface Budget'!G$6:G$10000)</f>
        <v>43111.080991735544</v>
      </c>
      <c r="F64" s="2">
        <f>'Drainshed Analysis WY'!B65</f>
        <v>636.79999999999995</v>
      </c>
      <c r="G64" s="2">
        <f t="shared" si="0"/>
        <v>636.79999999999995</v>
      </c>
      <c r="H64" s="2">
        <f>'Drainshed Analysis WY'!G65</f>
        <v>86.85599999999998</v>
      </c>
      <c r="I64" s="2">
        <f>'Drainshed Analysis WY'!L65</f>
        <v>5.5439999999999978</v>
      </c>
      <c r="J64" s="2">
        <f t="shared" si="1"/>
        <v>92.399999999999977</v>
      </c>
      <c r="K64" s="2">
        <f>SUMIF('Monthly Surface Budget'!$D$6:$D$10000,'Detailed WY Budget'!$B64,'Monthly Surface Budget'!K$6:K$10000)</f>
        <v>137185.70000000001</v>
      </c>
      <c r="L64" s="2">
        <f>SUMIF('Monthly Surface Budget'!$D$6:$D$10000,'Detailed WY Budget'!$B64,'Monthly Surface Budget'!L$6:L$10000)</f>
        <v>38263.199999999997</v>
      </c>
      <c r="M64" s="2">
        <f>SUMIF('Monthly Surface Budget'!$D$6:$D$10000,'Detailed WY Budget'!$B64,'Monthly Surface Budget'!M$6:M$10000)</f>
        <v>461.09999999999997</v>
      </c>
      <c r="N64" s="2">
        <f>SUMIF('Monthly Surface Budget'!$D$6:$D$10000,'Detailed WY Budget'!$B64,'Monthly Surface Budget'!N$6:N$10000)</f>
        <v>6471.8</v>
      </c>
      <c r="O64" s="2">
        <f>SUMIF('Monthly Surface Budget'!$D$6:$D$10000,'Detailed WY Budget'!$B64,'Monthly Surface Budget'!O$6:O$10000)</f>
        <v>37772.94</v>
      </c>
      <c r="P64" s="2">
        <f>SUMIF('Monthly Surface Budget'!$D$6:$D$10000,'Detailed WY Budget'!$B64,'Monthly Surface Budget'!P$6:P$10000)</f>
        <v>41552.799999999996</v>
      </c>
      <c r="Q64" s="2">
        <f>SUMIF('Monthly Surface Budget'!$D$6:$D$10000,'Detailed WY Budget'!$B64,'Monthly Surface Budget'!Q$6:Q$10000)</f>
        <v>8621.5</v>
      </c>
      <c r="R64" s="2">
        <f>SUMIF('Monthly Surface Budget'!$D$6:$D$10000,'Detailed WY Budget'!$B64,'Monthly Surface Budget'!R$6:R$10000)</f>
        <v>4677.1999999999989</v>
      </c>
      <c r="S64" s="2">
        <f>SUMIF('Monthly Surface Budget'!$D$6:$D$10000,'Detailed WY Budget'!$B64,'Monthly Surface Budget'!S$6:S$10000)</f>
        <v>26731.7</v>
      </c>
      <c r="T64" s="2">
        <f>SUMIF('Monthly Surface Budget'!$D$6:$D$10000,'Detailed WY Budget'!$B64,'Monthly Surface Budget'!T$6:T$10000)</f>
        <v>34.543999999999997</v>
      </c>
      <c r="U64" s="2">
        <f>SUMIF('Monthly Surface Budget'!$D$6:$D$10000,'Detailed WY Budget'!$B64,'Monthly Surface Budget'!U$6:U$10000)</f>
        <v>73012.999999999971</v>
      </c>
      <c r="V64" s="2">
        <f>SUMIF('Monthly Surface Budget'!$D$6:$D$10000,'Detailed WY Budget'!$B64,'Monthly Surface Budget'!V$6:V$10000)</f>
        <v>2299.3999999999996</v>
      </c>
      <c r="W64" s="2">
        <f>SUMIF('Monthly Surface Budget'!$D$6:$D$10000,'Detailed WY Budget'!$B64,'Monthly Surface Budget'!W$6:W$10000)</f>
        <v>3627.78</v>
      </c>
      <c r="X64" s="2">
        <f>SUMIF('Monthly Surface Budget'!$D$6:$D$10000,'Detailed WY Budget'!$B64,'Monthly Surface Budget'!X$6:X$10000)</f>
        <v>1176.45</v>
      </c>
      <c r="Y64" s="2">
        <f>SUMIF('Monthly Surface Budget'!$D$6:$D$10000,'Detailed WY Budget'!$B64,'Monthly Surface Budget'!Y$6:Y$10000)</f>
        <v>484274.55867768591</v>
      </c>
      <c r="Z64" s="2">
        <f t="shared" si="2"/>
        <v>484274.55867768591</v>
      </c>
      <c r="AA64" s="2">
        <f>'Drainshed Analysis WY'!E65</f>
        <v>1184.8000000000002</v>
      </c>
      <c r="AB64" s="2">
        <f>'Drainshed Analysis WY'!F65</f>
        <v>18247.499999999996</v>
      </c>
      <c r="AC64" s="2">
        <f t="shared" si="3"/>
        <v>19432.299999999996</v>
      </c>
      <c r="AD64" s="2">
        <f>'Drainshed Analysis WY'!J65</f>
        <v>140.0139423076923</v>
      </c>
      <c r="AE64" s="2">
        <f>'Drainshed Analysis WY'!K65</f>
        <v>1005.3190786850597</v>
      </c>
      <c r="AF64" s="2">
        <f t="shared" si="4"/>
        <v>1145.3330209927519</v>
      </c>
      <c r="AG64" s="2">
        <f>'Drainshed Analysis WY'!O65</f>
        <v>20.886057692307695</v>
      </c>
      <c r="AH64" s="2">
        <f>'Drainshed Analysis WY'!P65</f>
        <v>2658.4809213149401</v>
      </c>
      <c r="AI64" s="2">
        <f t="shared" si="5"/>
        <v>2679.3669790072477</v>
      </c>
    </row>
    <row r="65" spans="2:35" x14ac:dyDescent="0.3">
      <c r="B65">
        <v>2049</v>
      </c>
      <c r="C65" s="2">
        <f>SUMIF('Monthly Surface Budget'!$D$6:$D$10000,'Detailed WY Budget'!$B65,'Monthly Surface Budget'!E$6:E$10000)</f>
        <v>5604.4550304457807</v>
      </c>
      <c r="D65" s="2">
        <f>SUMIF('Monthly Surface Budget'!$D$6:$D$10000,'Detailed WY Budget'!$B65,'Monthly Surface Budget'!F$6:F$10000)</f>
        <v>463117.44793388445</v>
      </c>
      <c r="E65" s="2">
        <f>SUMIF('Monthly Surface Budget'!$D$6:$D$10000,'Detailed WY Budget'!$B65,'Monthly Surface Budget'!G$6:G$10000)</f>
        <v>22177.110743801652</v>
      </c>
      <c r="F65" s="2">
        <f>'Drainshed Analysis WY'!B66</f>
        <v>409.1</v>
      </c>
      <c r="G65" s="2">
        <f t="shared" si="0"/>
        <v>409.1</v>
      </c>
      <c r="H65" s="2">
        <f>'Drainshed Analysis WY'!G66</f>
        <v>86.758921623123953</v>
      </c>
      <c r="I65" s="2">
        <f>'Drainshed Analysis WY'!L66</f>
        <v>5.5410783768760403</v>
      </c>
      <c r="J65" s="2">
        <f t="shared" si="1"/>
        <v>92.3</v>
      </c>
      <c r="K65" s="2">
        <f>SUMIF('Monthly Surface Budget'!$D$6:$D$10000,'Detailed WY Budget'!$B65,'Monthly Surface Budget'!K$6:K$10000)</f>
        <v>101410.59999999999</v>
      </c>
      <c r="L65" s="2">
        <f>SUMIF('Monthly Surface Budget'!$D$6:$D$10000,'Detailed WY Budget'!$B65,'Monthly Surface Budget'!L$6:L$10000)</f>
        <v>37795.1</v>
      </c>
      <c r="M65" s="2">
        <f>SUMIF('Monthly Surface Budget'!$D$6:$D$10000,'Detailed WY Budget'!$B65,'Monthly Surface Budget'!M$6:M$10000)</f>
        <v>461.09999999999997</v>
      </c>
      <c r="N65" s="2">
        <f>SUMIF('Monthly Surface Budget'!$D$6:$D$10000,'Detailed WY Budget'!$B65,'Monthly Surface Budget'!N$6:N$10000)</f>
        <v>6352.5999999999995</v>
      </c>
      <c r="O65" s="2">
        <f>SUMIF('Monthly Surface Budget'!$D$6:$D$10000,'Detailed WY Budget'!$B65,'Monthly Surface Budget'!O$6:O$10000)</f>
        <v>31654.39</v>
      </c>
      <c r="P65" s="2">
        <f>SUMIF('Monthly Surface Budget'!$D$6:$D$10000,'Detailed WY Budget'!$B65,'Monthly Surface Budget'!P$6:P$10000)</f>
        <v>42925.299999999996</v>
      </c>
      <c r="Q65" s="2">
        <f>SUMIF('Monthly Surface Budget'!$D$6:$D$10000,'Detailed WY Budget'!$B65,'Monthly Surface Budget'!Q$6:Q$10000)</f>
        <v>8528.3000000000011</v>
      </c>
      <c r="R65" s="2">
        <f>SUMIF('Monthly Surface Budget'!$D$6:$D$10000,'Detailed WY Budget'!$B65,'Monthly Surface Budget'!R$6:R$10000)</f>
        <v>4425</v>
      </c>
      <c r="S65" s="2">
        <f>SUMIF('Monthly Surface Budget'!$D$6:$D$10000,'Detailed WY Budget'!$B65,'Monthly Surface Budget'!S$6:S$10000)</f>
        <v>26847.899999999998</v>
      </c>
      <c r="T65" s="2">
        <f>SUMIF('Monthly Surface Budget'!$D$6:$D$10000,'Detailed WY Budget'!$B65,'Monthly Surface Budget'!T$6:T$10000)</f>
        <v>34.506</v>
      </c>
      <c r="U65" s="2">
        <f>SUMIF('Monthly Surface Budget'!$D$6:$D$10000,'Detailed WY Budget'!$B65,'Monthly Surface Budget'!U$6:U$10000)</f>
        <v>49011.999999999993</v>
      </c>
      <c r="V65" s="2">
        <f>SUMIF('Monthly Surface Budget'!$D$6:$D$10000,'Detailed WY Budget'!$B65,'Monthly Surface Budget'!V$6:V$10000)</f>
        <v>2208.9300000000003</v>
      </c>
      <c r="W65" s="2">
        <f>SUMIF('Monthly Surface Budget'!$D$6:$D$10000,'Detailed WY Budget'!$B65,'Monthly Surface Budget'!W$6:W$10000)</f>
        <v>3617.86</v>
      </c>
      <c r="X65" s="2">
        <f>SUMIF('Monthly Surface Budget'!$D$6:$D$10000,'Detailed WY Budget'!$B65,'Monthly Surface Budget'!X$6:X$10000)</f>
        <v>1175.75</v>
      </c>
      <c r="Y65" s="2">
        <f>SUMIF('Monthly Surface Budget'!$D$6:$D$10000,'Detailed WY Budget'!$B65,'Monthly Surface Budget'!Y$6:Y$10000)</f>
        <v>485358.28760330589</v>
      </c>
      <c r="Z65" s="2">
        <f t="shared" si="2"/>
        <v>485358.28760330589</v>
      </c>
      <c r="AA65" s="2">
        <f>'Drainshed Analysis WY'!E66</f>
        <v>651.60000000000014</v>
      </c>
      <c r="AB65" s="2">
        <f>'Drainshed Analysis WY'!F66</f>
        <v>9116.8000000000011</v>
      </c>
      <c r="AC65" s="2">
        <f t="shared" si="3"/>
        <v>9768.4000000000015</v>
      </c>
      <c r="AD65" s="2">
        <f>'Drainshed Analysis WY'!J66</f>
        <v>139.72612323491657</v>
      </c>
      <c r="AE65" s="2">
        <f>'Drainshed Analysis WY'!K66</f>
        <v>1011.6502891292183</v>
      </c>
      <c r="AF65" s="2">
        <f t="shared" si="4"/>
        <v>1151.3764123641349</v>
      </c>
      <c r="AG65" s="2">
        <f>'Drainshed Analysis WY'!O66</f>
        <v>20.873876765083438</v>
      </c>
      <c r="AH65" s="2">
        <f>'Drainshed Analysis WY'!P66</f>
        <v>2782.4497108707819</v>
      </c>
      <c r="AI65" s="2">
        <f t="shared" si="5"/>
        <v>2803.3235876358654</v>
      </c>
    </row>
    <row r="66" spans="2:35" x14ac:dyDescent="0.3">
      <c r="B66">
        <v>2050</v>
      </c>
      <c r="C66" s="2">
        <f>SUMIF('Monthly Surface Budget'!$D$6:$D$10000,'Detailed WY Budget'!$B66,'Monthly Surface Budget'!E$6:E$10000)</f>
        <v>5666.2888827113784</v>
      </c>
      <c r="D66" s="2">
        <f>SUMIF('Monthly Surface Budget'!$D$6:$D$10000,'Detailed WY Budget'!$B66,'Monthly Surface Budget'!F$6:F$10000)</f>
        <v>470395.31900826446</v>
      </c>
      <c r="E66" s="2">
        <f>SUMIF('Monthly Surface Budget'!$D$6:$D$10000,'Detailed WY Budget'!$B66,'Monthly Surface Budget'!G$6:G$10000)</f>
        <v>37181.494214876031</v>
      </c>
      <c r="F66" s="2">
        <f>'Drainshed Analysis WY'!B67</f>
        <v>516.40000000000009</v>
      </c>
      <c r="G66" s="2">
        <f t="shared" si="0"/>
        <v>516.40000000000009</v>
      </c>
      <c r="H66" s="2">
        <f>'Drainshed Analysis WY'!G67</f>
        <v>86.758921623123953</v>
      </c>
      <c r="I66" s="2">
        <f>'Drainshed Analysis WY'!L67</f>
        <v>5.5410783768760403</v>
      </c>
      <c r="J66" s="2">
        <f t="shared" si="1"/>
        <v>92.3</v>
      </c>
      <c r="K66" s="2">
        <f>SUMIF('Monthly Surface Budget'!$D$6:$D$10000,'Detailed WY Budget'!$B66,'Monthly Surface Budget'!K$6:K$10000)</f>
        <v>123570.8</v>
      </c>
      <c r="L66" s="2">
        <f>SUMIF('Monthly Surface Budget'!$D$6:$D$10000,'Detailed WY Budget'!$B66,'Monthly Surface Budget'!L$6:L$10000)</f>
        <v>38957.600000000006</v>
      </c>
      <c r="M66" s="2">
        <f>SUMIF('Monthly Surface Budget'!$D$6:$D$10000,'Detailed WY Budget'!$B66,'Monthly Surface Budget'!M$6:M$10000)</f>
        <v>461.09999999999997</v>
      </c>
      <c r="N66" s="2">
        <f>SUMIF('Monthly Surface Budget'!$D$6:$D$10000,'Detailed WY Budget'!$B66,'Monthly Surface Budget'!N$6:N$10000)</f>
        <v>6361.1</v>
      </c>
      <c r="O66" s="2">
        <f>SUMIF('Monthly Surface Budget'!$D$6:$D$10000,'Detailed WY Budget'!$B66,'Monthly Surface Budget'!O$6:O$10000)</f>
        <v>31849.830000000009</v>
      </c>
      <c r="P66" s="2">
        <f>SUMIF('Monthly Surface Budget'!$D$6:$D$10000,'Detailed WY Budget'!$B66,'Monthly Surface Budget'!P$6:P$10000)</f>
        <v>42618</v>
      </c>
      <c r="Q66" s="2">
        <f>SUMIF('Monthly Surface Budget'!$D$6:$D$10000,'Detailed WY Budget'!$B66,'Monthly Surface Budget'!Q$6:Q$10000)</f>
        <v>8276.2999999999993</v>
      </c>
      <c r="R66" s="2">
        <f>SUMIF('Monthly Surface Budget'!$D$6:$D$10000,'Detailed WY Budget'!$B66,'Monthly Surface Budget'!R$6:R$10000)</f>
        <v>4568.3</v>
      </c>
      <c r="S66" s="2">
        <f>SUMIF('Monthly Surface Budget'!$D$6:$D$10000,'Detailed WY Budget'!$B66,'Monthly Surface Budget'!S$6:S$10000)</f>
        <v>25807.699999999997</v>
      </c>
      <c r="T66" s="2">
        <f>SUMIF('Monthly Surface Budget'!$D$6:$D$10000,'Detailed WY Budget'!$B66,'Monthly Surface Budget'!T$6:T$10000)</f>
        <v>34.506</v>
      </c>
      <c r="U66" s="2">
        <f>SUMIF('Monthly Surface Budget'!$D$6:$D$10000,'Detailed WY Budget'!$B66,'Monthly Surface Budget'!U$6:U$10000)</f>
        <v>67268.100000000006</v>
      </c>
      <c r="V66" s="2">
        <f>SUMIF('Monthly Surface Budget'!$D$6:$D$10000,'Detailed WY Budget'!$B66,'Monthly Surface Budget'!V$6:V$10000)</f>
        <v>3547.4800000000005</v>
      </c>
      <c r="W66" s="2">
        <f>SUMIF('Monthly Surface Budget'!$D$6:$D$10000,'Detailed WY Budget'!$B66,'Monthly Surface Budget'!W$6:W$10000)</f>
        <v>3617.86</v>
      </c>
      <c r="X66" s="2">
        <f>SUMIF('Monthly Surface Budget'!$D$6:$D$10000,'Detailed WY Budget'!$B66,'Monthly Surface Budget'!X$6:X$10000)</f>
        <v>1175.75</v>
      </c>
      <c r="Y66" s="2">
        <f>SUMIF('Monthly Surface Budget'!$D$6:$D$10000,'Detailed WY Budget'!$B66,'Monthly Surface Budget'!Y$6:Y$10000)</f>
        <v>494584.9983471075</v>
      </c>
      <c r="Z66" s="2">
        <f t="shared" si="2"/>
        <v>494584.9983471075</v>
      </c>
      <c r="AA66" s="2">
        <f>'Drainshed Analysis WY'!E67</f>
        <v>925</v>
      </c>
      <c r="AB66" s="2">
        <f>'Drainshed Analysis WY'!F67</f>
        <v>14199.6</v>
      </c>
      <c r="AC66" s="2">
        <f t="shared" si="3"/>
        <v>15124.6</v>
      </c>
      <c r="AD66" s="2">
        <f>'Drainshed Analysis WY'!J67</f>
        <v>139.760068189045</v>
      </c>
      <c r="AE66" s="2">
        <f>'Drainshed Analysis WY'!K67</f>
        <v>995.47471507140494</v>
      </c>
      <c r="AF66" s="2">
        <f t="shared" si="4"/>
        <v>1135.2347832604501</v>
      </c>
      <c r="AG66" s="2">
        <f>'Drainshed Analysis WY'!O67</f>
        <v>21.239931810954996</v>
      </c>
      <c r="AH66" s="2">
        <f>'Drainshed Analysis WY'!P67</f>
        <v>2653.6252849285952</v>
      </c>
      <c r="AI66" s="2">
        <f t="shared" si="5"/>
        <v>2674.8652167395503</v>
      </c>
    </row>
    <row r="67" spans="2:35" x14ac:dyDescent="0.3">
      <c r="B67">
        <v>2051</v>
      </c>
      <c r="C67" s="2">
        <f>SUMIF('Monthly Surface Budget'!$D$6:$D$10000,'Detailed WY Budget'!$B67,'Monthly Surface Budget'!E$6:E$10000)</f>
        <v>5636.8628715292089</v>
      </c>
      <c r="D67" s="2">
        <f>SUMIF('Monthly Surface Budget'!$D$6:$D$10000,'Detailed WY Budget'!$B67,'Monthly Surface Budget'!F$6:F$10000)</f>
        <v>464802.56528925628</v>
      </c>
      <c r="E67" s="2">
        <f>SUMIF('Monthly Surface Budget'!$D$6:$D$10000,'Detailed WY Budget'!$B67,'Monthly Surface Budget'!G$6:G$10000)</f>
        <v>45079.358677685945</v>
      </c>
      <c r="F67" s="2">
        <f>'Drainshed Analysis WY'!B68</f>
        <v>728.9</v>
      </c>
      <c r="G67" s="2">
        <f t="shared" si="0"/>
        <v>728.9</v>
      </c>
      <c r="H67" s="2">
        <f>'Drainshed Analysis WY'!G68</f>
        <v>86.758921623123953</v>
      </c>
      <c r="I67" s="2">
        <f>'Drainshed Analysis WY'!L68</f>
        <v>5.5410783768760403</v>
      </c>
      <c r="J67" s="2">
        <f t="shared" si="1"/>
        <v>92.3</v>
      </c>
      <c r="K67" s="2">
        <f>SUMIF('Monthly Surface Budget'!$D$6:$D$10000,'Detailed WY Budget'!$B67,'Monthly Surface Budget'!K$6:K$10000)</f>
        <v>151528.59999999998</v>
      </c>
      <c r="L67" s="2">
        <f>SUMIF('Monthly Surface Budget'!$D$6:$D$10000,'Detailed WY Budget'!$B67,'Monthly Surface Budget'!L$6:L$10000)</f>
        <v>33949.200000000004</v>
      </c>
      <c r="M67" s="2">
        <f>SUMIF('Monthly Surface Budget'!$D$6:$D$10000,'Detailed WY Budget'!$B67,'Monthly Surface Budget'!M$6:M$10000)</f>
        <v>461.09999999999997</v>
      </c>
      <c r="N67" s="2">
        <f>SUMIF('Monthly Surface Budget'!$D$6:$D$10000,'Detailed WY Budget'!$B67,'Monthly Surface Budget'!N$6:N$10000)</f>
        <v>6482.2</v>
      </c>
      <c r="O67" s="2">
        <f>SUMIF('Monthly Surface Budget'!$D$6:$D$10000,'Detailed WY Budget'!$B67,'Monthly Surface Budget'!O$6:O$10000)</f>
        <v>33153.119999999995</v>
      </c>
      <c r="P67" s="2">
        <f>SUMIF('Monthly Surface Budget'!$D$6:$D$10000,'Detailed WY Budget'!$B67,'Monthly Surface Budget'!P$6:P$10000)</f>
        <v>41908.400000000001</v>
      </c>
      <c r="Q67" s="2">
        <f>SUMIF('Monthly Surface Budget'!$D$6:$D$10000,'Detailed WY Budget'!$B67,'Monthly Surface Budget'!Q$6:Q$10000)</f>
        <v>9442.2999999999993</v>
      </c>
      <c r="R67" s="2">
        <f>SUMIF('Monthly Surface Budget'!$D$6:$D$10000,'Detailed WY Budget'!$B67,'Monthly Surface Budget'!R$6:R$10000)</f>
        <v>4950.2</v>
      </c>
      <c r="S67" s="2">
        <f>SUMIF('Monthly Surface Budget'!$D$6:$D$10000,'Detailed WY Budget'!$B67,'Monthly Surface Budget'!S$6:S$10000)</f>
        <v>30571.7</v>
      </c>
      <c r="T67" s="2">
        <f>SUMIF('Monthly Surface Budget'!$D$6:$D$10000,'Detailed WY Budget'!$B67,'Monthly Surface Budget'!T$6:T$10000)</f>
        <v>34.506</v>
      </c>
      <c r="U67" s="2">
        <f>SUMIF('Monthly Surface Budget'!$D$6:$D$10000,'Detailed WY Budget'!$B67,'Monthly Surface Budget'!U$6:U$10000)</f>
        <v>75350.999999999985</v>
      </c>
      <c r="V67" s="2">
        <f>SUMIF('Monthly Surface Budget'!$D$6:$D$10000,'Detailed WY Budget'!$B67,'Monthly Surface Budget'!V$6:V$10000)</f>
        <v>3835.3</v>
      </c>
      <c r="W67" s="2">
        <f>SUMIF('Monthly Surface Budget'!$D$6:$D$10000,'Detailed WY Budget'!$B67,'Monthly Surface Budget'!W$6:W$10000)</f>
        <v>3617.86</v>
      </c>
      <c r="X67" s="2">
        <f>SUMIF('Monthly Surface Budget'!$D$6:$D$10000,'Detailed WY Budget'!$B67,'Monthly Surface Budget'!X$6:X$10000)</f>
        <v>1175.75</v>
      </c>
      <c r="Y67" s="2">
        <f>SUMIF('Monthly Surface Budget'!$D$6:$D$10000,'Detailed WY Budget'!$B67,'Monthly Surface Budget'!Y$6:Y$10000)</f>
        <v>493066.53223140491</v>
      </c>
      <c r="Z67" s="2">
        <f t="shared" si="2"/>
        <v>493066.53223140491</v>
      </c>
      <c r="AA67" s="2">
        <f>'Drainshed Analysis WY'!E68</f>
        <v>1419.6</v>
      </c>
      <c r="AB67" s="2">
        <f>'Drainshed Analysis WY'!F68</f>
        <v>18661.5</v>
      </c>
      <c r="AC67" s="2">
        <f t="shared" si="3"/>
        <v>20081.099999999999</v>
      </c>
      <c r="AD67" s="2">
        <f>'Drainshed Analysis WY'!J68</f>
        <v>139.72612323491657</v>
      </c>
      <c r="AE67" s="2">
        <f>'Drainshed Analysis WY'!K68</f>
        <v>1012.7426292616104</v>
      </c>
      <c r="AF67" s="2">
        <f t="shared" si="4"/>
        <v>1152.468752496527</v>
      </c>
      <c r="AG67" s="2">
        <f>'Drainshed Analysis WY'!O68</f>
        <v>20.873876765083438</v>
      </c>
      <c r="AH67" s="2">
        <f>'Drainshed Analysis WY'!P68</f>
        <v>2637.4573707383897</v>
      </c>
      <c r="AI67" s="2">
        <f t="shared" si="5"/>
        <v>2658.3312475034732</v>
      </c>
    </row>
    <row r="68" spans="2:35" x14ac:dyDescent="0.3">
      <c r="B68">
        <v>2052</v>
      </c>
      <c r="C68" s="2">
        <f>SUMIF('Monthly Surface Budget'!$D$6:$D$10000,'Detailed WY Budget'!$B68,'Monthly Surface Budget'!E$6:E$10000)</f>
        <v>5657.4254287825916</v>
      </c>
      <c r="D68" s="2">
        <f>SUMIF('Monthly Surface Budget'!$D$6:$D$10000,'Detailed WY Budget'!$B68,'Monthly Surface Budget'!F$6:F$10000)</f>
        <v>506076.57520661165</v>
      </c>
      <c r="E68" s="2">
        <f>SUMIF('Monthly Surface Budget'!$D$6:$D$10000,'Detailed WY Budget'!$B68,'Monthly Surface Budget'!G$6:G$10000)</f>
        <v>33837.044628099175</v>
      </c>
      <c r="F68" s="2">
        <f>'Drainshed Analysis WY'!B69</f>
        <v>586.09999999999991</v>
      </c>
      <c r="G68" s="2">
        <f t="shared" si="0"/>
        <v>586.09999999999991</v>
      </c>
      <c r="H68" s="2">
        <f>'Drainshed Analysis WY'!G69</f>
        <v>86.85599999999998</v>
      </c>
      <c r="I68" s="2">
        <f>'Drainshed Analysis WY'!L69</f>
        <v>5.5439999999999978</v>
      </c>
      <c r="J68" s="2">
        <f t="shared" si="1"/>
        <v>92.399999999999977</v>
      </c>
      <c r="K68" s="2">
        <f>SUMIF('Monthly Surface Budget'!$D$6:$D$10000,'Detailed WY Budget'!$B68,'Monthly Surface Budget'!K$6:K$10000)</f>
        <v>126681.80000000002</v>
      </c>
      <c r="L68" s="2">
        <f>SUMIF('Monthly Surface Budget'!$D$6:$D$10000,'Detailed WY Budget'!$B68,'Monthly Surface Budget'!L$6:L$10000)</f>
        <v>39744.600000000006</v>
      </c>
      <c r="M68" s="2">
        <f>SUMIF('Monthly Surface Budget'!$D$6:$D$10000,'Detailed WY Budget'!$B68,'Monthly Surface Budget'!M$6:M$10000)</f>
        <v>461.09999999999997</v>
      </c>
      <c r="N68" s="2">
        <f>SUMIF('Monthly Surface Budget'!$D$6:$D$10000,'Detailed WY Budget'!$B68,'Monthly Surface Budget'!N$6:N$10000)</f>
        <v>6351.9000000000005</v>
      </c>
      <c r="O68" s="2">
        <f>SUMIF('Monthly Surface Budget'!$D$6:$D$10000,'Detailed WY Budget'!$B68,'Monthly Surface Budget'!O$6:O$10000)</f>
        <v>33282.99</v>
      </c>
      <c r="P68" s="2">
        <f>SUMIF('Monthly Surface Budget'!$D$6:$D$10000,'Detailed WY Budget'!$B68,'Monthly Surface Budget'!P$6:P$10000)</f>
        <v>41640.399999999994</v>
      </c>
      <c r="Q68" s="2">
        <f>SUMIF('Monthly Surface Budget'!$D$6:$D$10000,'Detailed WY Budget'!$B68,'Monthly Surface Budget'!Q$6:Q$10000)</f>
        <v>7160.0000000000009</v>
      </c>
      <c r="R68" s="2">
        <f>SUMIF('Monthly Surface Budget'!$D$6:$D$10000,'Detailed WY Budget'!$B68,'Monthly Surface Budget'!R$6:R$10000)</f>
        <v>4329.6000000000004</v>
      </c>
      <c r="S68" s="2">
        <f>SUMIF('Monthly Surface Budget'!$D$6:$D$10000,'Detailed WY Budget'!$B68,'Monthly Surface Budget'!S$6:S$10000)</f>
        <v>21588.500000000004</v>
      </c>
      <c r="T68" s="2">
        <f>SUMIF('Monthly Surface Budget'!$D$6:$D$10000,'Detailed WY Budget'!$B68,'Monthly Surface Budget'!T$6:T$10000)</f>
        <v>34.543999999999997</v>
      </c>
      <c r="U68" s="2">
        <f>SUMIF('Monthly Surface Budget'!$D$6:$D$10000,'Detailed WY Budget'!$B68,'Monthly Surface Budget'!U$6:U$10000)</f>
        <v>74802.5</v>
      </c>
      <c r="V68" s="2">
        <f>SUMIF('Monthly Surface Budget'!$D$6:$D$10000,'Detailed WY Budget'!$B68,'Monthly Surface Budget'!V$6:V$10000)</f>
        <v>3747.51</v>
      </c>
      <c r="W68" s="2">
        <f>SUMIF('Monthly Surface Budget'!$D$6:$D$10000,'Detailed WY Budget'!$B68,'Monthly Surface Budget'!W$6:W$10000)</f>
        <v>3627.78</v>
      </c>
      <c r="X68" s="2">
        <f>SUMIF('Monthly Surface Budget'!$D$6:$D$10000,'Detailed WY Budget'!$B68,'Monthly Surface Budget'!X$6:X$10000)</f>
        <v>1176.45</v>
      </c>
      <c r="Y68" s="2">
        <f>SUMIF('Monthly Surface Budget'!$D$6:$D$10000,'Detailed WY Budget'!$B68,'Monthly Surface Budget'!Y$6:Y$10000)</f>
        <v>532836.85289256193</v>
      </c>
      <c r="Z68" s="2">
        <f t="shared" si="2"/>
        <v>532836.85289256193</v>
      </c>
      <c r="AA68" s="2">
        <f>'Drainshed Analysis WY'!E69</f>
        <v>1095.0000000000002</v>
      </c>
      <c r="AB68" s="2">
        <f>'Drainshed Analysis WY'!F69</f>
        <v>15422</v>
      </c>
      <c r="AC68" s="2">
        <f t="shared" si="3"/>
        <v>16517</v>
      </c>
      <c r="AD68" s="2">
        <f>'Drainshed Analysis WY'!J69</f>
        <v>140.0139423076923</v>
      </c>
      <c r="AE68" s="2">
        <f>'Drainshed Analysis WY'!K69</f>
        <v>996.07551318237415</v>
      </c>
      <c r="AF68" s="2">
        <f t="shared" si="4"/>
        <v>1136.0894554900665</v>
      </c>
      <c r="AG68" s="2">
        <f>'Drainshed Analysis WY'!O69</f>
        <v>20.886057692307695</v>
      </c>
      <c r="AH68" s="2">
        <f>'Drainshed Analysis WY'!P69</f>
        <v>2653.8244868176262</v>
      </c>
      <c r="AI68" s="2">
        <f t="shared" si="5"/>
        <v>2674.7105445099337</v>
      </c>
    </row>
    <row r="69" spans="2:35" x14ac:dyDescent="0.3">
      <c r="B69">
        <v>2053</v>
      </c>
      <c r="C69" s="2">
        <f>SUMIF('Monthly Surface Budget'!$D$6:$D$10000,'Detailed WY Budget'!$B69,'Monthly Surface Budget'!E$6:E$10000)</f>
        <v>5640.9449785932266</v>
      </c>
      <c r="D69" s="2">
        <f>SUMIF('Monthly Surface Budget'!$D$6:$D$10000,'Detailed WY Budget'!$B69,'Monthly Surface Budget'!F$6:F$10000)</f>
        <v>469097.15702479344</v>
      </c>
      <c r="E69" s="2">
        <f>SUMIF('Monthly Surface Budget'!$D$6:$D$10000,'Detailed WY Budget'!$B69,'Monthly Surface Budget'!G$6:G$10000)</f>
        <v>40244.608264462782</v>
      </c>
      <c r="F69" s="2">
        <f>'Drainshed Analysis WY'!B70</f>
        <v>637.49999999999989</v>
      </c>
      <c r="G69" s="2">
        <f t="shared" si="0"/>
        <v>637.49999999999989</v>
      </c>
      <c r="H69" s="2">
        <f>'Drainshed Analysis WY'!G70</f>
        <v>86.758921623123953</v>
      </c>
      <c r="I69" s="2">
        <f>'Drainshed Analysis WY'!L70</f>
        <v>5.5410783768760403</v>
      </c>
      <c r="J69" s="2">
        <f t="shared" si="1"/>
        <v>92.3</v>
      </c>
      <c r="K69" s="2">
        <f>SUMIF('Monthly Surface Budget'!$D$6:$D$10000,'Detailed WY Budget'!$B69,'Monthly Surface Budget'!K$6:K$10000)</f>
        <v>153411.70000000001</v>
      </c>
      <c r="L69" s="2">
        <f>SUMIF('Monthly Surface Budget'!$D$6:$D$10000,'Detailed WY Budget'!$B69,'Monthly Surface Budget'!L$6:L$10000)</f>
        <v>30179.100000000002</v>
      </c>
      <c r="M69" s="2">
        <f>SUMIF('Monthly Surface Budget'!$D$6:$D$10000,'Detailed WY Budget'!$B69,'Monthly Surface Budget'!M$6:M$10000)</f>
        <v>461.09999999999997</v>
      </c>
      <c r="N69" s="2">
        <f>SUMIF('Monthly Surface Budget'!$D$6:$D$10000,'Detailed WY Budget'!$B69,'Monthly Surface Budget'!N$6:N$10000)</f>
        <v>6109.4000000000005</v>
      </c>
      <c r="O69" s="2">
        <f>SUMIF('Monthly Surface Budget'!$D$6:$D$10000,'Detailed WY Budget'!$B69,'Monthly Surface Budget'!O$6:O$10000)</f>
        <v>35757.699999999997</v>
      </c>
      <c r="P69" s="2">
        <f>SUMIF('Monthly Surface Budget'!$D$6:$D$10000,'Detailed WY Budget'!$B69,'Monthly Surface Budget'!P$6:P$10000)</f>
        <v>41165.600000000006</v>
      </c>
      <c r="Q69" s="2">
        <f>SUMIF('Monthly Surface Budget'!$D$6:$D$10000,'Detailed WY Budget'!$B69,'Monthly Surface Budget'!Q$6:Q$10000)</f>
        <v>10576.4</v>
      </c>
      <c r="R69" s="2">
        <f>SUMIF('Monthly Surface Budget'!$D$6:$D$10000,'Detailed WY Budget'!$B69,'Monthly Surface Budget'!R$6:R$10000)</f>
        <v>4769.8</v>
      </c>
      <c r="S69" s="2">
        <f>SUMIF('Monthly Surface Budget'!$D$6:$D$10000,'Detailed WY Budget'!$B69,'Monthly Surface Budget'!S$6:S$10000)</f>
        <v>34827.000000000007</v>
      </c>
      <c r="T69" s="2">
        <f>SUMIF('Monthly Surface Budget'!$D$6:$D$10000,'Detailed WY Budget'!$B69,'Monthly Surface Budget'!T$6:T$10000)</f>
        <v>34.506</v>
      </c>
      <c r="U69" s="2">
        <f>SUMIF('Monthly Surface Budget'!$D$6:$D$10000,'Detailed WY Budget'!$B69,'Monthly Surface Budget'!U$6:U$10000)</f>
        <v>73536.499999999985</v>
      </c>
      <c r="V69" s="2">
        <f>SUMIF('Monthly Surface Budget'!$D$6:$D$10000,'Detailed WY Budget'!$B69,'Monthly Surface Budget'!V$6:V$10000)</f>
        <v>2334.6000000000004</v>
      </c>
      <c r="W69" s="2">
        <f>SUMIF('Monthly Surface Budget'!$D$6:$D$10000,'Detailed WY Budget'!$B69,'Monthly Surface Budget'!W$6:W$10000)</f>
        <v>3617.86</v>
      </c>
      <c r="X69" s="2">
        <f>SUMIF('Monthly Surface Budget'!$D$6:$D$10000,'Detailed WY Budget'!$B69,'Monthly Surface Budget'!X$6:X$10000)</f>
        <v>1175.75</v>
      </c>
      <c r="Y69" s="2">
        <f>SUMIF('Monthly Surface Budget'!$D$6:$D$10000,'Detailed WY Budget'!$B69,'Monthly Surface Budget'!Y$6:Y$10000)</f>
        <v>495693.14380165288</v>
      </c>
      <c r="Z69" s="2">
        <f t="shared" si="2"/>
        <v>495693.14380165288</v>
      </c>
      <c r="AA69" s="2">
        <f>'Drainshed Analysis WY'!E70</f>
        <v>1058.9000000000001</v>
      </c>
      <c r="AB69" s="2">
        <f>'Drainshed Analysis WY'!F70</f>
        <v>16643.099999999999</v>
      </c>
      <c r="AC69" s="2">
        <f t="shared" si="3"/>
        <v>17702</v>
      </c>
      <c r="AD69" s="2">
        <f>'Drainshed Analysis WY'!J70</f>
        <v>139.73361509159409</v>
      </c>
      <c r="AE69" s="2">
        <f>'Drainshed Analysis WY'!K70</f>
        <v>1023.0849603202336</v>
      </c>
      <c r="AF69" s="2">
        <f t="shared" si="4"/>
        <v>1162.8185754118276</v>
      </c>
      <c r="AG69" s="2">
        <f>'Drainshed Analysis WY'!O70</f>
        <v>20.966384908405914</v>
      </c>
      <c r="AH69" s="2">
        <f>'Drainshed Analysis WY'!P70</f>
        <v>2626.0150396797667</v>
      </c>
      <c r="AI69" s="2">
        <f t="shared" si="5"/>
        <v>2646.9814245881726</v>
      </c>
    </row>
    <row r="70" spans="2:35" x14ac:dyDescent="0.3">
      <c r="B70">
        <v>2054</v>
      </c>
      <c r="C70" s="2">
        <f>SUMIF('Monthly Surface Budget'!$D$6:$D$10000,'Detailed WY Budget'!$B70,'Monthly Surface Budget'!E$6:E$10000)</f>
        <v>5619.2362750061184</v>
      </c>
      <c r="D70" s="2">
        <f>SUMIF('Monthly Surface Budget'!$D$6:$D$10000,'Detailed WY Budget'!$B70,'Monthly Surface Budget'!F$6:F$10000)</f>
        <v>1871515.3388429752</v>
      </c>
      <c r="E70" s="2">
        <f>SUMIF('Monthly Surface Budget'!$D$6:$D$10000,'Detailed WY Budget'!$B70,'Monthly Surface Budget'!G$6:G$10000)</f>
        <v>67497.123966942148</v>
      </c>
      <c r="F70" s="2">
        <f>'Drainshed Analysis WY'!B71</f>
        <v>997.2</v>
      </c>
      <c r="G70" s="2">
        <f t="shared" si="0"/>
        <v>997.2</v>
      </c>
      <c r="H70" s="2">
        <f>'Drainshed Analysis WY'!G71</f>
        <v>86.758921623123953</v>
      </c>
      <c r="I70" s="2">
        <f>'Drainshed Analysis WY'!L71</f>
        <v>5.5410783768760403</v>
      </c>
      <c r="J70" s="2">
        <f t="shared" si="1"/>
        <v>92.3</v>
      </c>
      <c r="K70" s="2">
        <f>SUMIF('Monthly Surface Budget'!$D$6:$D$10000,'Detailed WY Budget'!$B70,'Monthly Surface Budget'!K$6:K$10000)</f>
        <v>210829.2</v>
      </c>
      <c r="L70" s="2">
        <f>SUMIF('Monthly Surface Budget'!$D$6:$D$10000,'Detailed WY Budget'!$B70,'Monthly Surface Budget'!L$6:L$10000)</f>
        <v>32310.100000000002</v>
      </c>
      <c r="M70" s="2">
        <f>SUMIF('Monthly Surface Budget'!$D$6:$D$10000,'Detailed WY Budget'!$B70,'Monthly Surface Budget'!M$6:M$10000)</f>
        <v>461.09999999999997</v>
      </c>
      <c r="N70" s="2">
        <f>SUMIF('Monthly Surface Budget'!$D$6:$D$10000,'Detailed WY Budget'!$B70,'Monthly Surface Budget'!N$6:N$10000)</f>
        <v>6355.4</v>
      </c>
      <c r="O70" s="2">
        <f>SUMIF('Monthly Surface Budget'!$D$6:$D$10000,'Detailed WY Budget'!$B70,'Monthly Surface Budget'!O$6:O$10000)</f>
        <v>54404.020000000004</v>
      </c>
      <c r="P70" s="2">
        <f>SUMIF('Monthly Surface Budget'!$D$6:$D$10000,'Detailed WY Budget'!$B70,'Monthly Surface Budget'!P$6:P$10000)</f>
        <v>39717.699999999997</v>
      </c>
      <c r="Q70" s="2">
        <f>SUMIF('Monthly Surface Budget'!$D$6:$D$10000,'Detailed WY Budget'!$B70,'Monthly Surface Budget'!Q$6:Q$10000)</f>
        <v>8843.5</v>
      </c>
      <c r="R70" s="2">
        <f>SUMIF('Monthly Surface Budget'!$D$6:$D$10000,'Detailed WY Budget'!$B70,'Monthly Surface Budget'!R$6:R$10000)</f>
        <v>4531</v>
      </c>
      <c r="S70" s="2">
        <f>SUMIF('Monthly Surface Budget'!$D$6:$D$10000,'Detailed WY Budget'!$B70,'Monthly Surface Budget'!S$6:S$10000)</f>
        <v>28619.800000000003</v>
      </c>
      <c r="T70" s="2">
        <f>SUMIF('Monthly Surface Budget'!$D$6:$D$10000,'Detailed WY Budget'!$B70,'Monthly Surface Budget'!T$6:T$10000)</f>
        <v>34.506</v>
      </c>
      <c r="U70" s="2">
        <f>SUMIF('Monthly Surface Budget'!$D$6:$D$10000,'Detailed WY Budget'!$B70,'Monthly Surface Budget'!U$6:U$10000)</f>
        <v>117198.2</v>
      </c>
      <c r="V70" s="2">
        <f>SUMIF('Monthly Surface Budget'!$D$6:$D$10000,'Detailed WY Budget'!$B70,'Monthly Surface Budget'!V$6:V$10000)</f>
        <v>8713.4200000000019</v>
      </c>
      <c r="W70" s="2">
        <f>SUMIF('Monthly Surface Budget'!$D$6:$D$10000,'Detailed WY Budget'!$B70,'Monthly Surface Budget'!W$6:W$10000)</f>
        <v>3617.86</v>
      </c>
      <c r="X70" s="2">
        <f>SUMIF('Monthly Surface Budget'!$D$6:$D$10000,'Detailed WY Budget'!$B70,'Monthly Surface Budget'!X$6:X$10000)</f>
        <v>1175.75</v>
      </c>
      <c r="Y70" s="2">
        <f>SUMIF('Monthly Surface Budget'!$D$6:$D$10000,'Detailed WY Budget'!$B70,'Monthly Surface Budget'!Y$6:Y$10000)</f>
        <v>1908596.5685950413</v>
      </c>
      <c r="Z70" s="2">
        <f t="shared" si="2"/>
        <v>1908596.5685950413</v>
      </c>
      <c r="AA70" s="2">
        <f>'Drainshed Analysis WY'!E71</f>
        <v>2139.7999999999997</v>
      </c>
      <c r="AB70" s="2">
        <f>'Drainshed Analysis WY'!F71</f>
        <v>34641.9</v>
      </c>
      <c r="AC70" s="2">
        <f t="shared" si="3"/>
        <v>36781.700000000004</v>
      </c>
      <c r="AD70" s="2">
        <f>'Drainshed Analysis WY'!J71</f>
        <v>139.72612323491657</v>
      </c>
      <c r="AE70" s="2">
        <f>'Drainshed Analysis WY'!K71</f>
        <v>1012.4819003923934</v>
      </c>
      <c r="AF70" s="2">
        <f t="shared" si="4"/>
        <v>1152.20802362731</v>
      </c>
      <c r="AG70" s="2">
        <f>'Drainshed Analysis WY'!O71</f>
        <v>20.873876765083438</v>
      </c>
      <c r="AH70" s="2">
        <f>'Drainshed Analysis WY'!P71</f>
        <v>2636.6180996076059</v>
      </c>
      <c r="AI70" s="2">
        <f t="shared" si="5"/>
        <v>2657.4919763726894</v>
      </c>
    </row>
    <row r="71" spans="2:35" x14ac:dyDescent="0.3">
      <c r="B71">
        <v>2055</v>
      </c>
      <c r="C71" s="2">
        <f>SUMIF('Monthly Surface Budget'!$D$6:$D$10000,'Detailed WY Budget'!$B71,'Monthly Surface Budget'!E$6:E$10000)</f>
        <v>5671.6740668208668</v>
      </c>
      <c r="D71" s="2">
        <f>SUMIF('Monthly Surface Budget'!$D$6:$D$10000,'Detailed WY Budget'!$B71,'Monthly Surface Budget'!F$6:F$10000)</f>
        <v>501972.19834710745</v>
      </c>
      <c r="E71" s="2">
        <f>SUMIF('Monthly Surface Budget'!$D$6:$D$10000,'Detailed WY Budget'!$B71,'Monthly Surface Budget'!G$6:G$10000)</f>
        <v>30787.596694214888</v>
      </c>
      <c r="F71" s="2">
        <f>'Drainshed Analysis WY'!B72</f>
        <v>390.00000000000006</v>
      </c>
      <c r="G71" s="2">
        <f t="shared" ref="G71:G84" si="6">F71</f>
        <v>390.00000000000006</v>
      </c>
      <c r="H71" s="2">
        <f>'Drainshed Analysis WY'!G72</f>
        <v>86.758921623123953</v>
      </c>
      <c r="I71" s="2">
        <f>'Drainshed Analysis WY'!L72</f>
        <v>5.5410783768760403</v>
      </c>
      <c r="J71" s="2">
        <f t="shared" ref="J71:J84" si="7">SUM(H71:I71)</f>
        <v>92.3</v>
      </c>
      <c r="K71" s="2">
        <f>SUMIF('Monthly Surface Budget'!$D$6:$D$10000,'Detailed WY Budget'!$B71,'Monthly Surface Budget'!K$6:K$10000)</f>
        <v>91559.5</v>
      </c>
      <c r="L71" s="2">
        <f>SUMIF('Monthly Surface Budget'!$D$6:$D$10000,'Detailed WY Budget'!$B71,'Monthly Surface Budget'!L$6:L$10000)</f>
        <v>40282.799999999996</v>
      </c>
      <c r="M71" s="2">
        <f>SUMIF('Monthly Surface Budget'!$D$6:$D$10000,'Detailed WY Budget'!$B71,'Monthly Surface Budget'!M$6:M$10000)</f>
        <v>461.09999999999997</v>
      </c>
      <c r="N71" s="2">
        <f>SUMIF('Monthly Surface Budget'!$D$6:$D$10000,'Detailed WY Budget'!$B71,'Monthly Surface Budget'!N$6:N$10000)</f>
        <v>6634</v>
      </c>
      <c r="O71" s="2">
        <f>SUMIF('Monthly Surface Budget'!$D$6:$D$10000,'Detailed WY Budget'!$B71,'Monthly Surface Budget'!O$6:O$10000)</f>
        <v>29569.870000000003</v>
      </c>
      <c r="P71" s="2">
        <f>SUMIF('Monthly Surface Budget'!$D$6:$D$10000,'Detailed WY Budget'!$B71,'Monthly Surface Budget'!P$6:P$10000)</f>
        <v>45620.7</v>
      </c>
      <c r="Q71" s="2">
        <f>SUMIF('Monthly Surface Budget'!$D$6:$D$10000,'Detailed WY Budget'!$B71,'Monthly Surface Budget'!Q$6:Q$10000)</f>
        <v>9369.8000000000011</v>
      </c>
      <c r="R71" s="2">
        <f>SUMIF('Monthly Surface Budget'!$D$6:$D$10000,'Detailed WY Budget'!$B71,'Monthly Surface Budget'!R$6:R$10000)</f>
        <v>4931.0999999999995</v>
      </c>
      <c r="S71" s="2">
        <f>SUMIF('Monthly Surface Budget'!$D$6:$D$10000,'Detailed WY Budget'!$B71,'Monthly Surface Budget'!S$6:S$10000)</f>
        <v>30086.100000000002</v>
      </c>
      <c r="T71" s="2">
        <f>SUMIF('Monthly Surface Budget'!$D$6:$D$10000,'Detailed WY Budget'!$B71,'Monthly Surface Budget'!T$6:T$10000)</f>
        <v>34.506</v>
      </c>
      <c r="U71" s="2">
        <f>SUMIF('Monthly Surface Budget'!$D$6:$D$10000,'Detailed WY Budget'!$B71,'Monthly Surface Budget'!U$6:U$10000)</f>
        <v>35647.4</v>
      </c>
      <c r="V71" s="2">
        <f>SUMIF('Monthly Surface Budget'!$D$6:$D$10000,'Detailed WY Budget'!$B71,'Monthly Surface Budget'!V$6:V$10000)</f>
        <v>3612.8399999999992</v>
      </c>
      <c r="W71" s="2">
        <f>SUMIF('Monthly Surface Budget'!$D$6:$D$10000,'Detailed WY Budget'!$B71,'Monthly Surface Budget'!W$6:W$10000)</f>
        <v>3617.86</v>
      </c>
      <c r="X71" s="2">
        <f>SUMIF('Monthly Surface Budget'!$D$6:$D$10000,'Detailed WY Budget'!$B71,'Monthly Surface Budget'!X$6:X$10000)</f>
        <v>1175.75</v>
      </c>
      <c r="Y71" s="2">
        <f>SUMIF('Monthly Surface Budget'!$D$6:$D$10000,'Detailed WY Budget'!$B71,'Monthly Surface Budget'!Y$6:Y$10000)</f>
        <v>523370.67768595042</v>
      </c>
      <c r="Z71" s="2">
        <f t="shared" ref="Z71:Z84" si="8">Y71</f>
        <v>523370.67768595042</v>
      </c>
      <c r="AA71" s="2">
        <f>'Drainshed Analysis WY'!E72</f>
        <v>594.5</v>
      </c>
      <c r="AB71" s="2">
        <f>'Drainshed Analysis WY'!F72</f>
        <v>7865.9</v>
      </c>
      <c r="AC71" s="2">
        <f t="shared" ref="AC71:AC84" si="9">SUM(AA71:AB71)</f>
        <v>8460.4</v>
      </c>
      <c r="AD71" s="2">
        <f>'Drainshed Analysis WY'!J72</f>
        <v>139.72612323491657</v>
      </c>
      <c r="AE71" s="2">
        <f>'Drainshed Analysis WY'!K72</f>
        <v>1000.9764206170439</v>
      </c>
      <c r="AF71" s="2">
        <f t="shared" ref="AF71:AF84" si="10">SUM(AD71:AE71)</f>
        <v>1140.7025438519604</v>
      </c>
      <c r="AG71" s="2">
        <f>'Drainshed Analysis WY'!O72</f>
        <v>20.873876765083438</v>
      </c>
      <c r="AH71" s="2">
        <f>'Drainshed Analysis WY'!P72</f>
        <v>2789.7235793829568</v>
      </c>
      <c r="AI71" s="2">
        <f t="shared" ref="AI71:AI84" si="11">SUM(AG71:AH71)</f>
        <v>2810.5974561480402</v>
      </c>
    </row>
    <row r="72" spans="2:35" x14ac:dyDescent="0.3">
      <c r="B72">
        <v>2056</v>
      </c>
      <c r="C72" s="2">
        <f>SUMIF('Monthly Surface Budget'!$D$6:$D$10000,'Detailed WY Budget'!$B72,'Monthly Surface Budget'!E$6:E$10000)</f>
        <v>5624.9858403597127</v>
      </c>
      <c r="D72" s="2">
        <f>SUMIF('Monthly Surface Budget'!$D$6:$D$10000,'Detailed WY Budget'!$B72,'Monthly Surface Budget'!F$6:F$10000)</f>
        <v>499346.5388429751</v>
      </c>
      <c r="E72" s="2">
        <f>SUMIF('Monthly Surface Budget'!$D$6:$D$10000,'Detailed WY Budget'!$B72,'Monthly Surface Budget'!G$6:G$10000)</f>
        <v>28929.639669421475</v>
      </c>
      <c r="F72" s="2">
        <f>'Drainshed Analysis WY'!B73</f>
        <v>413.20000000000005</v>
      </c>
      <c r="G72" s="2">
        <f t="shared" si="6"/>
        <v>413.20000000000005</v>
      </c>
      <c r="H72" s="2">
        <f>'Drainshed Analysis WY'!G73</f>
        <v>86.85599999999998</v>
      </c>
      <c r="I72" s="2">
        <f>'Drainshed Analysis WY'!L73</f>
        <v>5.5439999999999978</v>
      </c>
      <c r="J72" s="2">
        <f t="shared" si="7"/>
        <v>92.399999999999977</v>
      </c>
      <c r="K72" s="2">
        <f>SUMIF('Monthly Surface Budget'!$D$6:$D$10000,'Detailed WY Budget'!$B72,'Monthly Surface Budget'!K$6:K$10000)</f>
        <v>104158.6</v>
      </c>
      <c r="L72" s="2">
        <f>SUMIF('Monthly Surface Budget'!$D$6:$D$10000,'Detailed WY Budget'!$B72,'Monthly Surface Budget'!L$6:L$10000)</f>
        <v>42166.799999999996</v>
      </c>
      <c r="M72" s="2">
        <f>SUMIF('Monthly Surface Budget'!$D$6:$D$10000,'Detailed WY Budget'!$B72,'Monthly Surface Budget'!M$6:M$10000)</f>
        <v>461.09999999999997</v>
      </c>
      <c r="N72" s="2">
        <f>SUMIF('Monthly Surface Budget'!$D$6:$D$10000,'Detailed WY Budget'!$B72,'Monthly Surface Budget'!N$6:N$10000)</f>
        <v>6473.5999999999995</v>
      </c>
      <c r="O72" s="2">
        <f>SUMIF('Monthly Surface Budget'!$D$6:$D$10000,'Detailed WY Budget'!$B72,'Monthly Surface Budget'!O$6:O$10000)</f>
        <v>27067.040000000001</v>
      </c>
      <c r="P72" s="2">
        <f>SUMIF('Monthly Surface Budget'!$D$6:$D$10000,'Detailed WY Budget'!$B72,'Monthly Surface Budget'!P$6:P$10000)</f>
        <v>44193.9</v>
      </c>
      <c r="Q72" s="2">
        <f>SUMIF('Monthly Surface Budget'!$D$6:$D$10000,'Detailed WY Budget'!$B72,'Monthly Surface Budget'!Q$6:Q$10000)</f>
        <v>8200.6999999999989</v>
      </c>
      <c r="R72" s="2">
        <f>SUMIF('Monthly Surface Budget'!$D$6:$D$10000,'Detailed WY Budget'!$B72,'Monthly Surface Budget'!R$6:R$10000)</f>
        <v>4197.6000000000004</v>
      </c>
      <c r="S72" s="2">
        <f>SUMIF('Monthly Surface Budget'!$D$6:$D$10000,'Detailed WY Budget'!$B72,'Monthly Surface Budget'!S$6:S$10000)</f>
        <v>25072.5</v>
      </c>
      <c r="T72" s="2">
        <f>SUMIF('Monthly Surface Budget'!$D$6:$D$10000,'Detailed WY Budget'!$B72,'Monthly Surface Budget'!T$6:T$10000)</f>
        <v>34.543999999999997</v>
      </c>
      <c r="U72" s="2">
        <f>SUMIF('Monthly Surface Budget'!$D$6:$D$10000,'Detailed WY Budget'!$B72,'Monthly Surface Budget'!U$6:U$10000)</f>
        <v>54869.9</v>
      </c>
      <c r="V72" s="2">
        <f>SUMIF('Monthly Surface Budget'!$D$6:$D$10000,'Detailed WY Budget'!$B72,'Monthly Surface Budget'!V$6:V$10000)</f>
        <v>3285.57</v>
      </c>
      <c r="W72" s="2">
        <f>SUMIF('Monthly Surface Budget'!$D$6:$D$10000,'Detailed WY Budget'!$B72,'Monthly Surface Budget'!W$6:W$10000)</f>
        <v>3627.78</v>
      </c>
      <c r="X72" s="2">
        <f>SUMIF('Monthly Surface Budget'!$D$6:$D$10000,'Detailed WY Budget'!$B72,'Monthly Surface Budget'!X$6:X$10000)</f>
        <v>1176.45</v>
      </c>
      <c r="Y72" s="2">
        <f>SUMIF('Monthly Surface Budget'!$D$6:$D$10000,'Detailed WY Budget'!$B72,'Monthly Surface Budget'!Y$6:Y$10000)</f>
        <v>520142.02314049588</v>
      </c>
      <c r="Z72" s="2">
        <f t="shared" si="8"/>
        <v>520142.02314049588</v>
      </c>
      <c r="AA72" s="2">
        <f>'Drainshed Analysis WY'!E73</f>
        <v>676</v>
      </c>
      <c r="AB72" s="2">
        <f>'Drainshed Analysis WY'!F73</f>
        <v>12682.599999999999</v>
      </c>
      <c r="AC72" s="2">
        <f t="shared" si="9"/>
        <v>13358.599999999999</v>
      </c>
      <c r="AD72" s="2">
        <f>'Drainshed Analysis WY'!J73</f>
        <v>140.0139423076923</v>
      </c>
      <c r="AE72" s="2">
        <f>'Drainshed Analysis WY'!K73</f>
        <v>1004.9940381756134</v>
      </c>
      <c r="AF72" s="2">
        <f t="shared" si="10"/>
        <v>1145.0079804833056</v>
      </c>
      <c r="AG72" s="2">
        <f>'Drainshed Analysis WY'!O73</f>
        <v>20.886057692307695</v>
      </c>
      <c r="AH72" s="2">
        <f>'Drainshed Analysis WY'!P73</f>
        <v>2781.8059618243865</v>
      </c>
      <c r="AI72" s="2">
        <f t="shared" si="11"/>
        <v>2802.692019516694</v>
      </c>
    </row>
    <row r="73" spans="2:35" x14ac:dyDescent="0.3">
      <c r="B73">
        <v>2057</v>
      </c>
      <c r="C73" s="2">
        <f>SUMIF('Monthly Surface Budget'!$D$6:$D$10000,'Detailed WY Budget'!$B73,'Monthly Surface Budget'!E$6:E$10000)</f>
        <v>5615.5741187861222</v>
      </c>
      <c r="D73" s="2">
        <f>SUMIF('Monthly Surface Budget'!$D$6:$D$10000,'Detailed WY Budget'!$B73,'Monthly Surface Budget'!F$6:F$10000)</f>
        <v>482097.73884297523</v>
      </c>
      <c r="E73" s="2">
        <f>SUMIF('Monthly Surface Budget'!$D$6:$D$10000,'Detailed WY Budget'!$B73,'Monthly Surface Budget'!G$6:G$10000)</f>
        <v>32182.413223140498</v>
      </c>
      <c r="F73" s="2">
        <f>'Drainshed Analysis WY'!B74</f>
        <v>520.80000000000007</v>
      </c>
      <c r="G73" s="2">
        <f t="shared" si="6"/>
        <v>520.80000000000007</v>
      </c>
      <c r="H73" s="2">
        <f>'Drainshed Analysis WY'!G74</f>
        <v>86.758921623123953</v>
      </c>
      <c r="I73" s="2">
        <f>'Drainshed Analysis WY'!L74</f>
        <v>5.5410783768760403</v>
      </c>
      <c r="J73" s="2">
        <f t="shared" si="7"/>
        <v>92.3</v>
      </c>
      <c r="K73" s="2">
        <f>SUMIF('Monthly Surface Budget'!$D$6:$D$10000,'Detailed WY Budget'!$B73,'Monthly Surface Budget'!K$6:K$10000)</f>
        <v>111275.29999999999</v>
      </c>
      <c r="L73" s="2">
        <f>SUMIF('Monthly Surface Budget'!$D$6:$D$10000,'Detailed WY Budget'!$B73,'Monthly Surface Budget'!L$6:L$10000)</f>
        <v>35813.300000000003</v>
      </c>
      <c r="M73" s="2">
        <f>SUMIF('Monthly Surface Budget'!$D$6:$D$10000,'Detailed WY Budget'!$B73,'Monthly Surface Budget'!M$6:M$10000)</f>
        <v>461.09999999999997</v>
      </c>
      <c r="N73" s="2">
        <f>SUMIF('Monthly Surface Budget'!$D$6:$D$10000,'Detailed WY Budget'!$B73,'Monthly Surface Budget'!N$6:N$10000)</f>
        <v>6406.7</v>
      </c>
      <c r="O73" s="2">
        <f>SUMIF('Monthly Surface Budget'!$D$6:$D$10000,'Detailed WY Budget'!$B73,'Monthly Surface Budget'!O$6:O$10000)</f>
        <v>21890.97</v>
      </c>
      <c r="P73" s="2">
        <f>SUMIF('Monthly Surface Budget'!$D$6:$D$10000,'Detailed WY Budget'!$B73,'Monthly Surface Budget'!P$6:P$10000)</f>
        <v>42277</v>
      </c>
      <c r="Q73" s="2">
        <f>SUMIF('Monthly Surface Budget'!$D$6:$D$10000,'Detailed WY Budget'!$B73,'Monthly Surface Budget'!Q$6:Q$10000)</f>
        <v>9499.9</v>
      </c>
      <c r="R73" s="2">
        <f>SUMIF('Monthly Surface Budget'!$D$6:$D$10000,'Detailed WY Budget'!$B73,'Monthly Surface Budget'!R$6:R$10000)</f>
        <v>4678.4999999999991</v>
      </c>
      <c r="S73" s="2">
        <f>SUMIF('Monthly Surface Budget'!$D$6:$D$10000,'Detailed WY Budget'!$B73,'Monthly Surface Budget'!S$6:S$10000)</f>
        <v>30554</v>
      </c>
      <c r="T73" s="2">
        <f>SUMIF('Monthly Surface Budget'!$D$6:$D$10000,'Detailed WY Budget'!$B73,'Monthly Surface Budget'!T$6:T$10000)</f>
        <v>34.506</v>
      </c>
      <c r="U73" s="2">
        <f>SUMIF('Monthly Surface Budget'!$D$6:$D$10000,'Detailed WY Budget'!$B73,'Monthly Surface Budget'!U$6:U$10000)</f>
        <v>47859.899999999994</v>
      </c>
      <c r="V73" s="2">
        <f>SUMIF('Monthly Surface Budget'!$D$6:$D$10000,'Detailed WY Budget'!$B73,'Monthly Surface Budget'!V$6:V$10000)</f>
        <v>4419.0400000000009</v>
      </c>
      <c r="W73" s="2">
        <f>SUMIF('Monthly Surface Budget'!$D$6:$D$10000,'Detailed WY Budget'!$B73,'Monthly Surface Budget'!W$6:W$10000)</f>
        <v>3617.86</v>
      </c>
      <c r="X73" s="2">
        <f>SUMIF('Monthly Surface Budget'!$D$6:$D$10000,'Detailed WY Budget'!$B73,'Monthly Surface Budget'!X$6:X$10000)</f>
        <v>1175.75</v>
      </c>
      <c r="Y73" s="2">
        <f>SUMIF('Monthly Surface Budget'!$D$6:$D$10000,'Detailed WY Budget'!$B73,'Monthly Surface Budget'!Y$6:Y$10000)</f>
        <v>502995.41157024796</v>
      </c>
      <c r="Z73" s="2">
        <f t="shared" si="8"/>
        <v>502995.41157024796</v>
      </c>
      <c r="AA73" s="2">
        <f>'Drainshed Analysis WY'!E74</f>
        <v>925.7</v>
      </c>
      <c r="AB73" s="2">
        <f>'Drainshed Analysis WY'!F74</f>
        <v>11149.600000000002</v>
      </c>
      <c r="AC73" s="2">
        <f t="shared" si="9"/>
        <v>12075.300000000003</v>
      </c>
      <c r="AD73" s="2">
        <f>'Drainshed Analysis WY'!J74</f>
        <v>139.72612323491657</v>
      </c>
      <c r="AE73" s="2">
        <f>'Drainshed Analysis WY'!K74</f>
        <v>1007.4449377418516</v>
      </c>
      <c r="AF73" s="2">
        <f t="shared" si="10"/>
        <v>1147.1710609767681</v>
      </c>
      <c r="AG73" s="2">
        <f>'Drainshed Analysis WY'!O74</f>
        <v>20.873876765083438</v>
      </c>
      <c r="AH73" s="2">
        <f>'Drainshed Analysis WY'!P74</f>
        <v>2653.7550622581489</v>
      </c>
      <c r="AI73" s="2">
        <f t="shared" si="11"/>
        <v>2674.6289390232323</v>
      </c>
    </row>
    <row r="74" spans="2:35" x14ac:dyDescent="0.3">
      <c r="B74">
        <v>2058</v>
      </c>
      <c r="C74" s="2">
        <f>SUMIF('Monthly Surface Budget'!$D$6:$D$10000,'Detailed WY Budget'!$B74,'Monthly Surface Budget'!E$6:E$10000)</f>
        <v>5640.3294203037958</v>
      </c>
      <c r="D74" s="2">
        <f>SUMIF('Monthly Surface Budget'!$D$6:$D$10000,'Detailed WY Budget'!$B74,'Monthly Surface Budget'!F$6:F$10000)</f>
        <v>507142.90909090912</v>
      </c>
      <c r="E74" s="2">
        <f>SUMIF('Monthly Surface Budget'!$D$6:$D$10000,'Detailed WY Budget'!$B74,'Monthly Surface Budget'!G$6:G$10000)</f>
        <v>36542.657851239666</v>
      </c>
      <c r="F74" s="2">
        <f>'Drainshed Analysis WY'!B75</f>
        <v>603.79999999999984</v>
      </c>
      <c r="G74" s="2">
        <f t="shared" si="6"/>
        <v>603.79999999999984</v>
      </c>
      <c r="H74" s="2">
        <f>'Drainshed Analysis WY'!G75</f>
        <v>86.758921623123953</v>
      </c>
      <c r="I74" s="2">
        <f>'Drainshed Analysis WY'!L75</f>
        <v>5.5410783768760403</v>
      </c>
      <c r="J74" s="2">
        <f t="shared" si="7"/>
        <v>92.3</v>
      </c>
      <c r="K74" s="2">
        <f>SUMIF('Monthly Surface Budget'!$D$6:$D$10000,'Detailed WY Budget'!$B74,'Monthly Surface Budget'!K$6:K$10000)</f>
        <v>140169.20000000001</v>
      </c>
      <c r="L74" s="2">
        <f>SUMIF('Monthly Surface Budget'!$D$6:$D$10000,'Detailed WY Budget'!$B74,'Monthly Surface Budget'!L$6:L$10000)</f>
        <v>31230.000000000004</v>
      </c>
      <c r="M74" s="2">
        <f>SUMIF('Monthly Surface Budget'!$D$6:$D$10000,'Detailed WY Budget'!$B74,'Monthly Surface Budget'!M$6:M$10000)</f>
        <v>461.09999999999997</v>
      </c>
      <c r="N74" s="2">
        <f>SUMIF('Monthly Surface Budget'!$D$6:$D$10000,'Detailed WY Budget'!$B74,'Monthly Surface Budget'!N$6:N$10000)</f>
        <v>6283</v>
      </c>
      <c r="O74" s="2">
        <f>SUMIF('Monthly Surface Budget'!$D$6:$D$10000,'Detailed WY Budget'!$B74,'Monthly Surface Budget'!O$6:O$10000)</f>
        <v>27579.370000000006</v>
      </c>
      <c r="P74" s="2">
        <f>SUMIF('Monthly Surface Budget'!$D$6:$D$10000,'Detailed WY Budget'!$B74,'Monthly Surface Budget'!P$6:P$10000)</f>
        <v>39963.500000000007</v>
      </c>
      <c r="Q74" s="2">
        <f>SUMIF('Monthly Surface Budget'!$D$6:$D$10000,'Detailed WY Budget'!$B74,'Monthly Surface Budget'!Q$6:Q$10000)</f>
        <v>9748.0999999999985</v>
      </c>
      <c r="R74" s="2">
        <f>SUMIF('Monthly Surface Budget'!$D$6:$D$10000,'Detailed WY Budget'!$B74,'Monthly Surface Budget'!R$6:R$10000)</f>
        <v>4641.5</v>
      </c>
      <c r="S74" s="2">
        <f>SUMIF('Monthly Surface Budget'!$D$6:$D$10000,'Detailed WY Budget'!$B74,'Monthly Surface Budget'!S$6:S$10000)</f>
        <v>31263.099999999995</v>
      </c>
      <c r="T74" s="2">
        <f>SUMIF('Monthly Surface Budget'!$D$6:$D$10000,'Detailed WY Budget'!$B74,'Monthly Surface Budget'!T$6:T$10000)</f>
        <v>34.506</v>
      </c>
      <c r="U74" s="2">
        <f>SUMIF('Monthly Surface Budget'!$D$6:$D$10000,'Detailed WY Budget'!$B74,'Monthly Surface Budget'!U$6:U$10000)</f>
        <v>68428.299999999988</v>
      </c>
      <c r="V74" s="2">
        <f>SUMIF('Monthly Surface Budget'!$D$6:$D$10000,'Detailed WY Budget'!$B74,'Monthly Surface Budget'!V$6:V$10000)</f>
        <v>3722.1</v>
      </c>
      <c r="W74" s="2">
        <f>SUMIF('Monthly Surface Budget'!$D$6:$D$10000,'Detailed WY Budget'!$B74,'Monthly Surface Budget'!W$6:W$10000)</f>
        <v>3617.86</v>
      </c>
      <c r="X74" s="2">
        <f>SUMIF('Monthly Surface Budget'!$D$6:$D$10000,'Detailed WY Budget'!$B74,'Monthly Surface Budget'!X$6:X$10000)</f>
        <v>1175.75</v>
      </c>
      <c r="Y74" s="2">
        <f>SUMIF('Monthly Surface Budget'!$D$6:$D$10000,'Detailed WY Budget'!$B74,'Monthly Surface Budget'!Y$6:Y$10000)</f>
        <v>530836.46280991728</v>
      </c>
      <c r="Z74" s="2">
        <f t="shared" si="8"/>
        <v>530836.46280991728</v>
      </c>
      <c r="AA74" s="2">
        <f>'Drainshed Analysis WY'!E75</f>
        <v>1056.3000000000002</v>
      </c>
      <c r="AB74" s="2">
        <f>'Drainshed Analysis WY'!F75</f>
        <v>15879.9</v>
      </c>
      <c r="AC74" s="2">
        <f t="shared" si="9"/>
        <v>16936.2</v>
      </c>
      <c r="AD74" s="2">
        <f>'Drainshed Analysis WY'!J75</f>
        <v>139.72612323491657</v>
      </c>
      <c r="AE74" s="2">
        <f>'Drainshed Analysis WY'!K75</f>
        <v>1029.6850680302825</v>
      </c>
      <c r="AF74" s="2">
        <f t="shared" si="10"/>
        <v>1169.411191265199</v>
      </c>
      <c r="AG74" s="2">
        <f>'Drainshed Analysis WY'!O75</f>
        <v>20.873876765083438</v>
      </c>
      <c r="AH74" s="2">
        <f>'Drainshed Analysis WY'!P75</f>
        <v>2632.5149319697175</v>
      </c>
      <c r="AI74" s="2">
        <f t="shared" si="11"/>
        <v>2653.3888087348009</v>
      </c>
    </row>
    <row r="75" spans="2:35" x14ac:dyDescent="0.3">
      <c r="B75">
        <v>2059</v>
      </c>
      <c r="C75" s="2">
        <f>SUMIF('Monthly Surface Budget'!$D$6:$D$10000,'Detailed WY Budget'!$B75,'Monthly Surface Budget'!E$6:E$10000)</f>
        <v>5589.704656094751</v>
      </c>
      <c r="D75" s="2">
        <f>SUMIF('Monthly Surface Budget'!$D$6:$D$10000,'Detailed WY Budget'!$B75,'Monthly Surface Budget'!F$6:F$10000)</f>
        <v>908619.25289256196</v>
      </c>
      <c r="E75" s="2">
        <f>SUMIF('Monthly Surface Budget'!$D$6:$D$10000,'Detailed WY Budget'!$B75,'Monthly Surface Budget'!G$6:G$10000)</f>
        <v>56848.165289256205</v>
      </c>
      <c r="F75" s="2">
        <f>'Drainshed Analysis WY'!B76</f>
        <v>811.90000000000009</v>
      </c>
      <c r="G75" s="2">
        <f t="shared" si="6"/>
        <v>811.90000000000009</v>
      </c>
      <c r="H75" s="2">
        <f>'Drainshed Analysis WY'!G76</f>
        <v>86.758921623123953</v>
      </c>
      <c r="I75" s="2">
        <f>'Drainshed Analysis WY'!L76</f>
        <v>5.5410783768760403</v>
      </c>
      <c r="J75" s="2">
        <f t="shared" si="7"/>
        <v>92.3</v>
      </c>
      <c r="K75" s="2">
        <f>SUMIF('Monthly Surface Budget'!$D$6:$D$10000,'Detailed WY Budget'!$B75,'Monthly Surface Budget'!K$6:K$10000)</f>
        <v>197605.8</v>
      </c>
      <c r="L75" s="2">
        <f>SUMIF('Monthly Surface Budget'!$D$6:$D$10000,'Detailed WY Budget'!$B75,'Monthly Surface Budget'!L$6:L$10000)</f>
        <v>28658.400000000001</v>
      </c>
      <c r="M75" s="2">
        <f>SUMIF('Monthly Surface Budget'!$D$6:$D$10000,'Detailed WY Budget'!$B75,'Monthly Surface Budget'!M$6:M$10000)</f>
        <v>461.09999999999997</v>
      </c>
      <c r="N75" s="2">
        <f>SUMIF('Monthly Surface Budget'!$D$6:$D$10000,'Detailed WY Budget'!$B75,'Monthly Surface Budget'!N$6:N$10000)</f>
        <v>5919.2000000000007</v>
      </c>
      <c r="O75" s="2">
        <f>SUMIF('Monthly Surface Budget'!$D$6:$D$10000,'Detailed WY Budget'!$B75,'Monthly Surface Budget'!O$6:O$10000)</f>
        <v>44315.43</v>
      </c>
      <c r="P75" s="2">
        <f>SUMIF('Monthly Surface Budget'!$D$6:$D$10000,'Detailed WY Budget'!$B75,'Monthly Surface Budget'!P$6:P$10000)</f>
        <v>39421.600000000006</v>
      </c>
      <c r="Q75" s="2">
        <f>SUMIF('Monthly Surface Budget'!$D$6:$D$10000,'Detailed WY Budget'!$B75,'Monthly Surface Budget'!Q$6:Q$10000)</f>
        <v>10450.800000000001</v>
      </c>
      <c r="R75" s="2">
        <f>SUMIF('Monthly Surface Budget'!$D$6:$D$10000,'Detailed WY Budget'!$B75,'Monthly Surface Budget'!R$6:R$10000)</f>
        <v>4625.4999999999991</v>
      </c>
      <c r="S75" s="2">
        <f>SUMIF('Monthly Surface Budget'!$D$6:$D$10000,'Detailed WY Budget'!$B75,'Monthly Surface Budget'!S$6:S$10000)</f>
        <v>34666.200000000004</v>
      </c>
      <c r="T75" s="2">
        <f>SUMIF('Monthly Surface Budget'!$D$6:$D$10000,'Detailed WY Budget'!$B75,'Monthly Surface Budget'!T$6:T$10000)</f>
        <v>34.506</v>
      </c>
      <c r="U75" s="2">
        <f>SUMIF('Monthly Surface Budget'!$D$6:$D$10000,'Detailed WY Budget'!$B75,'Monthly Surface Budget'!U$6:U$10000)</f>
        <v>102986.20000000003</v>
      </c>
      <c r="V75" s="2">
        <f>SUMIF('Monthly Surface Budget'!$D$6:$D$10000,'Detailed WY Budget'!$B75,'Monthly Surface Budget'!V$6:V$10000)</f>
        <v>3988.0600000000004</v>
      </c>
      <c r="W75" s="2">
        <f>SUMIF('Monthly Surface Budget'!$D$6:$D$10000,'Detailed WY Budget'!$B75,'Monthly Surface Budget'!W$6:W$10000)</f>
        <v>3617.86</v>
      </c>
      <c r="X75" s="2">
        <f>SUMIF('Monthly Surface Budget'!$D$6:$D$10000,'Detailed WY Budget'!$B75,'Monthly Surface Budget'!X$6:X$10000)</f>
        <v>1175.75</v>
      </c>
      <c r="Y75" s="2">
        <f>SUMIF('Monthly Surface Budget'!$D$6:$D$10000,'Detailed WY Budget'!$B75,'Monthly Surface Budget'!Y$6:Y$10000)</f>
        <v>939106.7107438019</v>
      </c>
      <c r="Z75" s="2">
        <f t="shared" si="8"/>
        <v>939106.7107438019</v>
      </c>
      <c r="AA75" s="2">
        <f>'Drainshed Analysis WY'!E76</f>
        <v>1461.3000000000002</v>
      </c>
      <c r="AB75" s="2">
        <f>'Drainshed Analysis WY'!F76</f>
        <v>27780.400000000001</v>
      </c>
      <c r="AC75" s="2">
        <f t="shared" si="9"/>
        <v>29241.7</v>
      </c>
      <c r="AD75" s="2">
        <f>'Drainshed Analysis WY'!J76</f>
        <v>139.72612323491657</v>
      </c>
      <c r="AE75" s="2">
        <f>'Drainshed Analysis WY'!K76</f>
        <v>1023.4658301941574</v>
      </c>
      <c r="AF75" s="2">
        <f t="shared" si="10"/>
        <v>1163.1919534290739</v>
      </c>
      <c r="AG75" s="2">
        <f>'Drainshed Analysis WY'!O76</f>
        <v>20.873876765083438</v>
      </c>
      <c r="AH75" s="2">
        <f>'Drainshed Analysis WY'!P76</f>
        <v>2626.1341698058427</v>
      </c>
      <c r="AI75" s="2">
        <f t="shared" si="11"/>
        <v>2647.0080465709261</v>
      </c>
    </row>
    <row r="76" spans="2:35" x14ac:dyDescent="0.3">
      <c r="B76">
        <v>2060</v>
      </c>
      <c r="C76" s="2">
        <f>SUMIF('Monthly Surface Budget'!$D$6:$D$10000,'Detailed WY Budget'!$B76,'Monthly Surface Budget'!E$6:E$10000)</f>
        <v>5610.551224679707</v>
      </c>
      <c r="D76" s="2">
        <f>SUMIF('Monthly Surface Budget'!$D$6:$D$10000,'Detailed WY Budget'!$B76,'Monthly Surface Budget'!F$6:F$10000)</f>
        <v>653055.49090909096</v>
      </c>
      <c r="E76" s="2">
        <f>SUMIF('Monthly Surface Budget'!$D$6:$D$10000,'Detailed WY Budget'!$B76,'Monthly Surface Budget'!G$6:G$10000)</f>
        <v>40416.456198347114</v>
      </c>
      <c r="F76" s="2">
        <f>'Drainshed Analysis WY'!B77</f>
        <v>509.8</v>
      </c>
      <c r="G76" s="2">
        <f t="shared" si="6"/>
        <v>509.8</v>
      </c>
      <c r="H76" s="2">
        <f>'Drainshed Analysis WY'!G77</f>
        <v>86.85599999999998</v>
      </c>
      <c r="I76" s="2">
        <f>'Drainshed Analysis WY'!L77</f>
        <v>5.5439999999999978</v>
      </c>
      <c r="J76" s="2">
        <f t="shared" si="7"/>
        <v>92.399999999999977</v>
      </c>
      <c r="K76" s="2">
        <f>SUMIF('Monthly Surface Budget'!$D$6:$D$10000,'Detailed WY Budget'!$B76,'Monthly Surface Budget'!K$6:K$10000)</f>
        <v>111088.20000000001</v>
      </c>
      <c r="L76" s="2">
        <f>SUMIF('Monthly Surface Budget'!$D$6:$D$10000,'Detailed WY Budget'!$B76,'Monthly Surface Budget'!L$6:L$10000)</f>
        <v>38097.199999999997</v>
      </c>
      <c r="M76" s="2">
        <f>SUMIF('Monthly Surface Budget'!$D$6:$D$10000,'Detailed WY Budget'!$B76,'Monthly Surface Budget'!M$6:M$10000)</f>
        <v>461.09999999999997</v>
      </c>
      <c r="N76" s="2">
        <f>SUMIF('Monthly Surface Budget'!$D$6:$D$10000,'Detailed WY Budget'!$B76,'Monthly Surface Budget'!N$6:N$10000)</f>
        <v>6541.6</v>
      </c>
      <c r="O76" s="2">
        <f>SUMIF('Monthly Surface Budget'!$D$6:$D$10000,'Detailed WY Budget'!$B76,'Monthly Surface Budget'!O$6:O$10000)</f>
        <v>30439.07</v>
      </c>
      <c r="P76" s="2">
        <f>SUMIF('Monthly Surface Budget'!$D$6:$D$10000,'Detailed WY Budget'!$B76,'Monthly Surface Budget'!P$6:P$10000)</f>
        <v>42574.700000000004</v>
      </c>
      <c r="Q76" s="2">
        <f>SUMIF('Monthly Surface Budget'!$D$6:$D$10000,'Detailed WY Budget'!$B76,'Monthly Surface Budget'!Q$6:Q$10000)</f>
        <v>9067.1999999999989</v>
      </c>
      <c r="R76" s="2">
        <f>SUMIF('Monthly Surface Budget'!$D$6:$D$10000,'Detailed WY Budget'!$B76,'Monthly Surface Budget'!R$6:R$10000)</f>
        <v>4713.5999999999995</v>
      </c>
      <c r="S76" s="2">
        <f>SUMIF('Monthly Surface Budget'!$D$6:$D$10000,'Detailed WY Budget'!$B76,'Monthly Surface Budget'!S$6:S$10000)</f>
        <v>30844.9</v>
      </c>
      <c r="T76" s="2">
        <f>SUMIF('Monthly Surface Budget'!$D$6:$D$10000,'Detailed WY Budget'!$B76,'Monthly Surface Budget'!T$6:T$10000)</f>
        <v>34.543999999999997</v>
      </c>
      <c r="U76" s="2">
        <f>SUMIF('Monthly Surface Budget'!$D$6:$D$10000,'Detailed WY Budget'!$B76,'Monthly Surface Budget'!U$6:U$10000)</f>
        <v>48759.299999999996</v>
      </c>
      <c r="V76" s="2">
        <f>SUMIF('Monthly Surface Budget'!$D$6:$D$10000,'Detailed WY Budget'!$B76,'Monthly Surface Budget'!V$6:V$10000)</f>
        <v>3713.1</v>
      </c>
      <c r="W76" s="2">
        <f>SUMIF('Monthly Surface Budget'!$D$6:$D$10000,'Detailed WY Budget'!$B76,'Monthly Surface Budget'!W$6:W$10000)</f>
        <v>3627.78</v>
      </c>
      <c r="X76" s="2">
        <f>SUMIF('Monthly Surface Budget'!$D$6:$D$10000,'Detailed WY Budget'!$B76,'Monthly Surface Budget'!X$6:X$10000)</f>
        <v>1176.45</v>
      </c>
      <c r="Y76" s="2">
        <f>SUMIF('Monthly Surface Budget'!$D$6:$D$10000,'Detailed WY Budget'!$B76,'Monthly Surface Budget'!Y$6:Y$10000)</f>
        <v>675656.9652892563</v>
      </c>
      <c r="Z76" s="2">
        <f t="shared" si="8"/>
        <v>675656.9652892563</v>
      </c>
      <c r="AA76" s="2">
        <f>'Drainshed Analysis WY'!E77</f>
        <v>941.1</v>
      </c>
      <c r="AB76" s="2">
        <f>'Drainshed Analysis WY'!F77</f>
        <v>13799.500000000002</v>
      </c>
      <c r="AC76" s="2">
        <f t="shared" si="9"/>
        <v>14740.600000000002</v>
      </c>
      <c r="AD76" s="2">
        <f>'Drainshed Analysis WY'!J77</f>
        <v>140.0139423076923</v>
      </c>
      <c r="AE76" s="2">
        <f>'Drainshed Analysis WY'!K77</f>
        <v>1019.6373547189296</v>
      </c>
      <c r="AF76" s="2">
        <f t="shared" si="10"/>
        <v>1159.6512970266219</v>
      </c>
      <c r="AG76" s="2">
        <f>'Drainshed Analysis WY'!O77</f>
        <v>20.886057692307695</v>
      </c>
      <c r="AH76" s="2">
        <f>'Drainshed Analysis WY'!P77</f>
        <v>2655.3626452810695</v>
      </c>
      <c r="AI76" s="2">
        <f t="shared" si="11"/>
        <v>2676.248702973377</v>
      </c>
    </row>
    <row r="77" spans="2:35" x14ac:dyDescent="0.3">
      <c r="B77">
        <v>2061</v>
      </c>
      <c r="C77" s="2">
        <f>SUMIF('Monthly Surface Budget'!$D$6:$D$10000,'Detailed WY Budget'!$B77,'Monthly Surface Budget'!E$6:E$10000)</f>
        <v>5608.8495168639847</v>
      </c>
      <c r="D77" s="2">
        <f>SUMIF('Monthly Surface Budget'!$D$6:$D$10000,'Detailed WY Budget'!$B77,'Monthly Surface Budget'!F$6:F$10000)</f>
        <v>1141960.026446281</v>
      </c>
      <c r="E77" s="2">
        <f>SUMIF('Monthly Surface Budget'!$D$6:$D$10000,'Detailed WY Budget'!$B77,'Monthly Surface Budget'!G$6:G$10000)</f>
        <v>40305.421487603315</v>
      </c>
      <c r="F77" s="2">
        <f>'Drainshed Analysis WY'!B78</f>
        <v>498.20000000000005</v>
      </c>
      <c r="G77" s="2">
        <f t="shared" si="6"/>
        <v>498.20000000000005</v>
      </c>
      <c r="H77" s="2">
        <f>'Drainshed Analysis WY'!G78</f>
        <v>86.758921623123953</v>
      </c>
      <c r="I77" s="2">
        <f>'Drainshed Analysis WY'!L78</f>
        <v>5.5410783768760403</v>
      </c>
      <c r="J77" s="2">
        <f t="shared" si="7"/>
        <v>92.3</v>
      </c>
      <c r="K77" s="2">
        <f>SUMIF('Monthly Surface Budget'!$D$6:$D$10000,'Detailed WY Budget'!$B77,'Monthly Surface Budget'!K$6:K$10000)</f>
        <v>110930.29999999999</v>
      </c>
      <c r="L77" s="2">
        <f>SUMIF('Monthly Surface Budget'!$D$6:$D$10000,'Detailed WY Budget'!$B77,'Monthly Surface Budget'!L$6:L$10000)</f>
        <v>39942.600000000006</v>
      </c>
      <c r="M77" s="2">
        <f>SUMIF('Monthly Surface Budget'!$D$6:$D$10000,'Detailed WY Budget'!$B77,'Monthly Surface Budget'!M$6:M$10000)</f>
        <v>461.09999999999997</v>
      </c>
      <c r="N77" s="2">
        <f>SUMIF('Monthly Surface Budget'!$D$6:$D$10000,'Detailed WY Budget'!$B77,'Monthly Surface Budget'!N$6:N$10000)</f>
        <v>6186.4</v>
      </c>
      <c r="O77" s="2">
        <f>SUMIF('Monthly Surface Budget'!$D$6:$D$10000,'Detailed WY Budget'!$B77,'Monthly Surface Budget'!O$6:O$10000)</f>
        <v>26830.860000000004</v>
      </c>
      <c r="P77" s="2">
        <f>SUMIF('Monthly Surface Budget'!$D$6:$D$10000,'Detailed WY Budget'!$B77,'Monthly Surface Budget'!P$6:P$10000)</f>
        <v>42652.799999999996</v>
      </c>
      <c r="Q77" s="2">
        <f>SUMIF('Monthly Surface Budget'!$D$6:$D$10000,'Detailed WY Budget'!$B77,'Monthly Surface Budget'!Q$6:Q$10000)</f>
        <v>8391.7000000000007</v>
      </c>
      <c r="R77" s="2">
        <f>SUMIF('Monthly Surface Budget'!$D$6:$D$10000,'Detailed WY Budget'!$B77,'Monthly Surface Budget'!R$6:R$10000)</f>
        <v>4275.8999999999996</v>
      </c>
      <c r="S77" s="2">
        <f>SUMIF('Monthly Surface Budget'!$D$6:$D$10000,'Detailed WY Budget'!$B77,'Monthly Surface Budget'!S$6:S$10000)</f>
        <v>24540.599999999995</v>
      </c>
      <c r="T77" s="2">
        <f>SUMIF('Monthly Surface Budget'!$D$6:$D$10000,'Detailed WY Budget'!$B77,'Monthly Surface Budget'!T$6:T$10000)</f>
        <v>34.506</v>
      </c>
      <c r="U77" s="2">
        <f>SUMIF('Monthly Surface Budget'!$D$6:$D$10000,'Detailed WY Budget'!$B77,'Monthly Surface Budget'!U$6:U$10000)</f>
        <v>53911.399999999994</v>
      </c>
      <c r="V77" s="2">
        <f>SUMIF('Monthly Surface Budget'!$D$6:$D$10000,'Detailed WY Budget'!$B77,'Monthly Surface Budget'!V$6:V$10000)</f>
        <v>4880.6000000000004</v>
      </c>
      <c r="W77" s="2">
        <f>SUMIF('Monthly Surface Budget'!$D$6:$D$10000,'Detailed WY Budget'!$B77,'Monthly Surface Budget'!W$6:W$10000)</f>
        <v>3617.86</v>
      </c>
      <c r="X77" s="2">
        <f>SUMIF('Monthly Surface Budget'!$D$6:$D$10000,'Detailed WY Budget'!$B77,'Monthly Surface Budget'!X$6:X$10000)</f>
        <v>1175.75</v>
      </c>
      <c r="Y77" s="2">
        <f>SUMIF('Monthly Surface Budget'!$D$6:$D$10000,'Detailed WY Budget'!$B77,'Monthly Surface Budget'!Y$6:Y$10000)</f>
        <v>1162909.7256198346</v>
      </c>
      <c r="Z77" s="2">
        <f t="shared" si="8"/>
        <v>1162909.7256198346</v>
      </c>
      <c r="AA77" s="2">
        <f>'Drainshed Analysis WY'!E78</f>
        <v>914.6</v>
      </c>
      <c r="AB77" s="2">
        <f>'Drainshed Analysis WY'!F78</f>
        <v>14380.099999999999</v>
      </c>
      <c r="AC77" s="2">
        <f t="shared" si="9"/>
        <v>15294.699999999999</v>
      </c>
      <c r="AD77" s="2">
        <f>'Drainshed Analysis WY'!J78</f>
        <v>139.72612323491657</v>
      </c>
      <c r="AE77" s="2">
        <f>'Drainshed Analysis WY'!K78</f>
        <v>1000.6085953905507</v>
      </c>
      <c r="AF77" s="2">
        <f t="shared" si="10"/>
        <v>1140.3347186254673</v>
      </c>
      <c r="AG77" s="2">
        <f>'Drainshed Analysis WY'!O78</f>
        <v>20.873876765083438</v>
      </c>
      <c r="AH77" s="2">
        <f>'Drainshed Analysis WY'!P78</f>
        <v>2661.6914046094498</v>
      </c>
      <c r="AI77" s="2">
        <f t="shared" si="11"/>
        <v>2682.5652813745332</v>
      </c>
    </row>
    <row r="78" spans="2:35" x14ac:dyDescent="0.3">
      <c r="B78">
        <v>2062</v>
      </c>
      <c r="C78" s="2">
        <f>SUMIF('Monthly Surface Budget'!$D$6:$D$10000,'Detailed WY Budget'!$B78,'Monthly Surface Budget'!E$6:E$10000)</f>
        <v>5630.8144598104409</v>
      </c>
      <c r="D78" s="2">
        <f>SUMIF('Monthly Surface Budget'!$D$6:$D$10000,'Detailed WY Budget'!$B78,'Monthly Surface Budget'!F$6:F$10000)</f>
        <v>778569.32231404958</v>
      </c>
      <c r="E78" s="2">
        <f>SUMIF('Monthly Surface Budget'!$D$6:$D$10000,'Detailed WY Budget'!$B78,'Monthly Surface Budget'!G$6:G$10000)</f>
        <v>34398.62479338843</v>
      </c>
      <c r="F78" s="2">
        <f>'Drainshed Analysis WY'!B79</f>
        <v>403.29999999999995</v>
      </c>
      <c r="G78" s="2">
        <f t="shared" si="6"/>
        <v>403.29999999999995</v>
      </c>
      <c r="H78" s="2">
        <f>'Drainshed Analysis WY'!G79</f>
        <v>86.758921623123953</v>
      </c>
      <c r="I78" s="2">
        <f>'Drainshed Analysis WY'!L79</f>
        <v>5.5410783768760403</v>
      </c>
      <c r="J78" s="2">
        <f t="shared" si="7"/>
        <v>92.3</v>
      </c>
      <c r="K78" s="2">
        <f>SUMIF('Monthly Surface Budget'!$D$6:$D$10000,'Detailed WY Budget'!$B78,'Monthly Surface Budget'!K$6:K$10000)</f>
        <v>79014.800000000017</v>
      </c>
      <c r="L78" s="2">
        <f>SUMIF('Monthly Surface Budget'!$D$6:$D$10000,'Detailed WY Budget'!$B78,'Monthly Surface Budget'!L$6:L$10000)</f>
        <v>42749.8</v>
      </c>
      <c r="M78" s="2">
        <f>SUMIF('Monthly Surface Budget'!$D$6:$D$10000,'Detailed WY Budget'!$B78,'Monthly Surface Budget'!M$6:M$10000)</f>
        <v>461.09999999999997</v>
      </c>
      <c r="N78" s="2">
        <f>SUMIF('Monthly Surface Budget'!$D$6:$D$10000,'Detailed WY Budget'!$B78,'Monthly Surface Budget'!N$6:N$10000)</f>
        <v>6883.6</v>
      </c>
      <c r="O78" s="2">
        <f>SUMIF('Monthly Surface Budget'!$D$6:$D$10000,'Detailed WY Budget'!$B78,'Monthly Surface Budget'!O$6:O$10000)</f>
        <v>16653.93</v>
      </c>
      <c r="P78" s="2">
        <f>SUMIF('Monthly Surface Budget'!$D$6:$D$10000,'Detailed WY Budget'!$B78,'Monthly Surface Budget'!P$6:P$10000)</f>
        <v>43421.3</v>
      </c>
      <c r="Q78" s="2">
        <f>SUMIF('Monthly Surface Budget'!$D$6:$D$10000,'Detailed WY Budget'!$B78,'Monthly Surface Budget'!Q$6:Q$10000)</f>
        <v>8312.7000000000025</v>
      </c>
      <c r="R78" s="2">
        <f>SUMIF('Monthly Surface Budget'!$D$6:$D$10000,'Detailed WY Budget'!$B78,'Monthly Surface Budget'!R$6:R$10000)</f>
        <v>4764.6000000000004</v>
      </c>
      <c r="S78" s="2">
        <f>SUMIF('Monthly Surface Budget'!$D$6:$D$10000,'Detailed WY Budget'!$B78,'Monthly Surface Budget'!S$6:S$10000)</f>
        <v>24443.599999999999</v>
      </c>
      <c r="T78" s="2">
        <f>SUMIF('Monthly Surface Budget'!$D$6:$D$10000,'Detailed WY Budget'!$B78,'Monthly Surface Budget'!T$6:T$10000)</f>
        <v>34.506</v>
      </c>
      <c r="U78" s="2">
        <f>SUMIF('Monthly Surface Budget'!$D$6:$D$10000,'Detailed WY Budget'!$B78,'Monthly Surface Budget'!U$6:U$10000)</f>
        <v>36358.799999999996</v>
      </c>
      <c r="V78" s="2">
        <f>SUMIF('Monthly Surface Budget'!$D$6:$D$10000,'Detailed WY Budget'!$B78,'Monthly Surface Budget'!V$6:V$10000)</f>
        <v>4999.03</v>
      </c>
      <c r="W78" s="2">
        <f>SUMIF('Monthly Surface Budget'!$D$6:$D$10000,'Detailed WY Budget'!$B78,'Monthly Surface Budget'!W$6:W$10000)</f>
        <v>3617.86</v>
      </c>
      <c r="X78" s="2">
        <f>SUMIF('Monthly Surface Budget'!$D$6:$D$10000,'Detailed WY Budget'!$B78,'Monthly Surface Budget'!X$6:X$10000)</f>
        <v>1175.75</v>
      </c>
      <c r="Y78" s="2">
        <f>SUMIF('Monthly Surface Budget'!$D$6:$D$10000,'Detailed WY Budget'!$B78,'Monthly Surface Budget'!Y$6:Y$10000)</f>
        <v>795103.61652892549</v>
      </c>
      <c r="Z78" s="2">
        <f t="shared" si="8"/>
        <v>795103.61652892549</v>
      </c>
      <c r="AA78" s="2">
        <f>'Drainshed Analysis WY'!E79</f>
        <v>706.9</v>
      </c>
      <c r="AB78" s="2">
        <f>'Drainshed Analysis WY'!F79</f>
        <v>8108.0999999999995</v>
      </c>
      <c r="AC78" s="2">
        <f t="shared" si="9"/>
        <v>8815</v>
      </c>
      <c r="AD78" s="2">
        <f>'Drainshed Analysis WY'!J79</f>
        <v>139.72612323491657</v>
      </c>
      <c r="AE78" s="2">
        <f>'Drainshed Analysis WY'!K79</f>
        <v>991.54399107199163</v>
      </c>
      <c r="AF78" s="2">
        <f t="shared" si="10"/>
        <v>1131.2701143069082</v>
      </c>
      <c r="AG78" s="2">
        <f>'Drainshed Analysis WY'!O79</f>
        <v>20.873876765083438</v>
      </c>
      <c r="AH78" s="2">
        <f>'Drainshed Analysis WY'!P79</f>
        <v>2796.0560089280093</v>
      </c>
      <c r="AI78" s="2">
        <f t="shared" si="11"/>
        <v>2816.9298856930927</v>
      </c>
    </row>
    <row r="79" spans="2:35" x14ac:dyDescent="0.3">
      <c r="B79">
        <v>2063</v>
      </c>
      <c r="C79" s="2">
        <f>SUMIF('Monthly Surface Budget'!$D$6:$D$10000,'Detailed WY Budget'!$B79,'Monthly Surface Budget'!E$6:E$10000)</f>
        <v>5649.6205390839496</v>
      </c>
      <c r="D79" s="2">
        <f>SUMIF('Monthly Surface Budget'!$D$6:$D$10000,'Detailed WY Budget'!$B79,'Monthly Surface Budget'!F$6:F$10000)</f>
        <v>885251.50413223135</v>
      </c>
      <c r="E79" s="2">
        <f>SUMIF('Monthly Surface Budget'!$D$6:$D$10000,'Detailed WY Budget'!$B79,'Monthly Surface Budget'!G$6:G$10000)</f>
        <v>31363.616528925621</v>
      </c>
      <c r="F79" s="2">
        <f>'Drainshed Analysis WY'!B80</f>
        <v>483.9</v>
      </c>
      <c r="G79" s="2">
        <f t="shared" si="6"/>
        <v>483.9</v>
      </c>
      <c r="H79" s="2">
        <f>'Drainshed Analysis WY'!G80</f>
        <v>81.801904761904765</v>
      </c>
      <c r="I79" s="2">
        <f>'Drainshed Analysis WY'!L80</f>
        <v>5.3980952380952365</v>
      </c>
      <c r="J79" s="2">
        <f t="shared" si="7"/>
        <v>87.2</v>
      </c>
      <c r="K79" s="2">
        <f>SUMIF('Monthly Surface Budget'!$D$6:$D$10000,'Detailed WY Budget'!$B79,'Monthly Surface Budget'!K$6:K$10000)</f>
        <v>93270.2</v>
      </c>
      <c r="L79" s="2">
        <f>SUMIF('Monthly Surface Budget'!$D$6:$D$10000,'Detailed WY Budget'!$B79,'Monthly Surface Budget'!L$6:L$10000)</f>
        <v>42514.799999999996</v>
      </c>
      <c r="M79" s="2">
        <f>SUMIF('Monthly Surface Budget'!$D$6:$D$10000,'Detailed WY Budget'!$B79,'Monthly Surface Budget'!M$6:M$10000)</f>
        <v>451.00000000000006</v>
      </c>
      <c r="N79" s="2">
        <f>SUMIF('Monthly Surface Budget'!$D$6:$D$10000,'Detailed WY Budget'!$B79,'Monthly Surface Budget'!N$6:N$10000)</f>
        <v>6532.7999999999993</v>
      </c>
      <c r="O79" s="2">
        <f>SUMIF('Monthly Surface Budget'!$D$6:$D$10000,'Detailed WY Budget'!$B79,'Monthly Surface Budget'!O$6:O$10000)</f>
        <v>17991.769999999997</v>
      </c>
      <c r="P79" s="2">
        <f>SUMIF('Monthly Surface Budget'!$D$6:$D$10000,'Detailed WY Budget'!$B79,'Monthly Surface Budget'!P$6:P$10000)</f>
        <v>40434.299999999996</v>
      </c>
      <c r="Q79" s="2">
        <f>SUMIF('Monthly Surface Budget'!$D$6:$D$10000,'Detailed WY Budget'!$B79,'Monthly Surface Budget'!Q$6:Q$10000)</f>
        <v>7256.3</v>
      </c>
      <c r="R79" s="2">
        <f>SUMIF('Monthly Surface Budget'!$D$6:$D$10000,'Detailed WY Budget'!$B79,'Monthly Surface Budget'!R$6:R$10000)</f>
        <v>4365.6000000000004</v>
      </c>
      <c r="S79" s="2">
        <f>SUMIF('Monthly Surface Budget'!$D$6:$D$10000,'Detailed WY Budget'!$B79,'Monthly Surface Budget'!S$6:S$10000)</f>
        <v>21772.099999999995</v>
      </c>
      <c r="T79" s="2">
        <f>SUMIF('Monthly Surface Budget'!$D$6:$D$10000,'Detailed WY Budget'!$B79,'Monthly Surface Budget'!T$6:T$10000)</f>
        <v>34.713999999999992</v>
      </c>
      <c r="U79" s="2">
        <f>SUMIF('Monthly Surface Budget'!$D$6:$D$10000,'Detailed WY Budget'!$B79,'Monthly Surface Budget'!U$6:U$10000)</f>
        <v>50269</v>
      </c>
      <c r="V79" s="2">
        <f>SUMIF('Monthly Surface Budget'!$D$6:$D$10000,'Detailed WY Budget'!$B79,'Monthly Surface Budget'!V$6:V$10000)</f>
        <v>5643.31</v>
      </c>
      <c r="W79" s="2">
        <f>SUMIF('Monthly Surface Budget'!$D$6:$D$10000,'Detailed WY Budget'!$B79,'Monthly Surface Budget'!W$6:W$10000)</f>
        <v>3617.86</v>
      </c>
      <c r="X79" s="2">
        <f>SUMIF('Monthly Surface Budget'!$D$6:$D$10000,'Detailed WY Budget'!$B79,'Monthly Surface Budget'!X$6:X$10000)</f>
        <v>1182.29</v>
      </c>
      <c r="Y79" s="2">
        <f>SUMIF('Monthly Surface Budget'!$D$6:$D$10000,'Detailed WY Budget'!$B79,'Monthly Surface Budget'!Y$6:Y$10000)</f>
        <v>903326.02314049588</v>
      </c>
      <c r="Z79" s="2">
        <f t="shared" si="8"/>
        <v>903326.02314049588</v>
      </c>
      <c r="AA79" s="2">
        <f>'Drainshed Analysis WY'!E80</f>
        <v>918.30000000000007</v>
      </c>
      <c r="AB79" s="2">
        <f>'Drainshed Analysis WY'!F80</f>
        <v>13023.400000000001</v>
      </c>
      <c r="AC79" s="2">
        <f t="shared" si="9"/>
        <v>13941.7</v>
      </c>
      <c r="AD79" s="2">
        <f>'Drainshed Analysis WY'!J80</f>
        <v>144.74684880471904</v>
      </c>
      <c r="AE79" s="2">
        <f>'Drainshed Analysis WY'!K80</f>
        <v>1021.2366222065773</v>
      </c>
      <c r="AF79" s="2">
        <f t="shared" si="10"/>
        <v>1165.9834710112964</v>
      </c>
      <c r="AG79" s="2">
        <f>'Drainshed Analysis WY'!O80</f>
        <v>21.053151195280968</v>
      </c>
      <c r="AH79" s="2">
        <f>'Drainshed Analysis WY'!P80</f>
        <v>2777.2633777934229</v>
      </c>
      <c r="AI79" s="2">
        <f t="shared" si="11"/>
        <v>2798.3165289887038</v>
      </c>
    </row>
    <row r="80" spans="2:35" x14ac:dyDescent="0.3">
      <c r="B80">
        <v>2064</v>
      </c>
      <c r="C80" s="2">
        <f>SUMIF('Monthly Surface Budget'!$D$6:$D$10000,'Detailed WY Budget'!$B80,'Monthly Surface Budget'!E$6:E$10000)</f>
        <v>5672.1829946214275</v>
      </c>
      <c r="D80" s="2">
        <f>SUMIF('Monthly Surface Budget'!$D$6:$D$10000,'Detailed WY Budget'!$B80,'Monthly Surface Budget'!F$6:F$10000)</f>
        <v>1086135.0743801652</v>
      </c>
      <c r="E80" s="2">
        <f>SUMIF('Monthly Surface Budget'!$D$6:$D$10000,'Detailed WY Budget'!$B80,'Monthly Surface Budget'!G$6:G$10000)</f>
        <v>47033.573553719019</v>
      </c>
      <c r="F80" s="2">
        <f>'Drainshed Analysis WY'!B81</f>
        <v>532.4</v>
      </c>
      <c r="G80" s="2">
        <f t="shared" si="6"/>
        <v>532.4</v>
      </c>
      <c r="H80" s="2">
        <f>'Drainshed Analysis WY'!G81</f>
        <v>84.203636363636363</v>
      </c>
      <c r="I80" s="2">
        <f>'Drainshed Analysis WY'!L81</f>
        <v>5.3963636363636356</v>
      </c>
      <c r="J80" s="2">
        <f t="shared" si="7"/>
        <v>89.6</v>
      </c>
      <c r="K80" s="2">
        <f>SUMIF('Monthly Surface Budget'!$D$6:$D$10000,'Detailed WY Budget'!$B80,'Monthly Surface Budget'!K$6:K$10000)</f>
        <v>126578.30000000002</v>
      </c>
      <c r="L80" s="2">
        <f>SUMIF('Monthly Surface Budget'!$D$6:$D$10000,'Detailed WY Budget'!$B80,'Monthly Surface Budget'!L$6:L$10000)</f>
        <v>35692.5</v>
      </c>
      <c r="M80" s="2">
        <f>SUMIF('Monthly Surface Budget'!$D$6:$D$10000,'Detailed WY Budget'!$B80,'Monthly Surface Budget'!M$6:M$10000)</f>
        <v>455.69999999999993</v>
      </c>
      <c r="N80" s="2">
        <f>SUMIF('Monthly Surface Budget'!$D$6:$D$10000,'Detailed WY Budget'!$B80,'Monthly Surface Budget'!N$6:N$10000)</f>
        <v>6560.0999999999995</v>
      </c>
      <c r="O80" s="2">
        <f>SUMIF('Monthly Surface Budget'!$D$6:$D$10000,'Detailed WY Budget'!$B80,'Monthly Surface Budget'!O$6:O$10000)</f>
        <v>19350.16</v>
      </c>
      <c r="P80" s="2">
        <f>SUMIF('Monthly Surface Budget'!$D$6:$D$10000,'Detailed WY Budget'!$B80,'Monthly Surface Budget'!P$6:P$10000)</f>
        <v>40223.599999999999</v>
      </c>
      <c r="Q80" s="2">
        <f>SUMIF('Monthly Surface Budget'!$D$6:$D$10000,'Detailed WY Budget'!$B80,'Monthly Surface Budget'!Q$6:Q$10000)</f>
        <v>7891.7999999999993</v>
      </c>
      <c r="R80" s="2">
        <f>SUMIF('Monthly Surface Budget'!$D$6:$D$10000,'Detailed WY Budget'!$B80,'Monthly Surface Budget'!R$6:R$10000)</f>
        <v>4403.5</v>
      </c>
      <c r="S80" s="2">
        <f>SUMIF('Monthly Surface Budget'!$D$6:$D$10000,'Detailed WY Budget'!$B80,'Monthly Surface Budget'!S$6:S$10000)</f>
        <v>28477.499999999996</v>
      </c>
      <c r="T80" s="2">
        <f>SUMIF('Monthly Surface Budget'!$D$6:$D$10000,'Detailed WY Budget'!$B80,'Monthly Surface Budget'!T$6:T$10000)</f>
        <v>34.840999999999994</v>
      </c>
      <c r="U80" s="2">
        <f>SUMIF('Monthly Surface Budget'!$D$6:$D$10000,'Detailed WY Budget'!$B80,'Monthly Surface Budget'!U$6:U$10000)</f>
        <v>68848.800000000003</v>
      </c>
      <c r="V80" s="2">
        <f>SUMIF('Monthly Surface Budget'!$D$6:$D$10000,'Detailed WY Budget'!$B80,'Monthly Surface Budget'!V$6:V$10000)</f>
        <v>7140.45</v>
      </c>
      <c r="W80" s="2">
        <f>SUMIF('Monthly Surface Budget'!$D$6:$D$10000,'Detailed WY Budget'!$B80,'Monthly Surface Budget'!W$6:W$10000)</f>
        <v>3627.78</v>
      </c>
      <c r="X80" s="2">
        <f>SUMIF('Monthly Surface Budget'!$D$6:$D$10000,'Detailed WY Budget'!$B80,'Monthly Surface Budget'!X$6:X$10000)</f>
        <v>1175.96</v>
      </c>
      <c r="Y80" s="2">
        <f>SUMIF('Monthly Surface Budget'!$D$6:$D$10000,'Detailed WY Budget'!$B80,'Monthly Surface Budget'!Y$6:Y$10000)</f>
        <v>1105929.5801652896</v>
      </c>
      <c r="Z80" s="2">
        <f t="shared" si="8"/>
        <v>1105929.5801652896</v>
      </c>
      <c r="AA80" s="2">
        <f>'Drainshed Analysis WY'!E81</f>
        <v>980.5</v>
      </c>
      <c r="AB80" s="2">
        <f>'Drainshed Analysis WY'!F81</f>
        <v>14553.5</v>
      </c>
      <c r="AC80" s="2">
        <f t="shared" si="9"/>
        <v>15534</v>
      </c>
      <c r="AD80" s="2">
        <f>'Drainshed Analysis WY'!J81</f>
        <v>144.07006502783389</v>
      </c>
      <c r="AE80" s="2">
        <f>'Drainshed Analysis WY'!K81</f>
        <v>1039.308294804192</v>
      </c>
      <c r="AF80" s="2">
        <f t="shared" si="10"/>
        <v>1183.3783598320258</v>
      </c>
      <c r="AG80" s="2">
        <f>'Drainshed Analysis WY'!O81</f>
        <v>22.129934972166119</v>
      </c>
      <c r="AH80" s="2">
        <f>'Drainshed Analysis WY'!P81</f>
        <v>2707.3917051958083</v>
      </c>
      <c r="AI80" s="2">
        <f t="shared" si="11"/>
        <v>2729.5216401679745</v>
      </c>
    </row>
    <row r="81" spans="2:35" x14ac:dyDescent="0.3">
      <c r="B81">
        <v>2065</v>
      </c>
      <c r="C81" s="2">
        <f>SUMIF('Monthly Surface Budget'!$D$6:$D$10000,'Detailed WY Budget'!$B81,'Monthly Surface Budget'!E$6:E$10000)</f>
        <v>5623.9049800377097</v>
      </c>
      <c r="D81" s="2">
        <f>SUMIF('Monthly Surface Budget'!$D$6:$D$10000,'Detailed WY Budget'!$B81,'Monthly Surface Budget'!F$6:F$10000)</f>
        <v>6458712.2776859514</v>
      </c>
      <c r="E81" s="2">
        <f>SUMIF('Monthly Surface Budget'!$D$6:$D$10000,'Detailed WY Budget'!$B81,'Monthly Surface Budget'!G$6:G$10000)</f>
        <v>81765.520661157032</v>
      </c>
      <c r="F81" s="2">
        <f>'Drainshed Analysis WY'!B82</f>
        <v>1115.1999999999998</v>
      </c>
      <c r="G81" s="2">
        <f t="shared" si="6"/>
        <v>1115.1999999999998</v>
      </c>
      <c r="H81" s="2">
        <f>'Drainshed Analysis WY'!G82</f>
        <v>86.758921623123953</v>
      </c>
      <c r="I81" s="2">
        <f>'Drainshed Analysis WY'!L82</f>
        <v>5.5410783768760403</v>
      </c>
      <c r="J81" s="2">
        <f t="shared" si="7"/>
        <v>92.3</v>
      </c>
      <c r="K81" s="2">
        <f>SUMIF('Monthly Surface Budget'!$D$6:$D$10000,'Detailed WY Budget'!$B81,'Monthly Surface Budget'!K$6:K$10000)</f>
        <v>205561.60000000001</v>
      </c>
      <c r="L81" s="2">
        <f>SUMIF('Monthly Surface Budget'!$D$6:$D$10000,'Detailed WY Budget'!$B81,'Monthly Surface Budget'!L$6:L$10000)</f>
        <v>32437.699999999997</v>
      </c>
      <c r="M81" s="2">
        <f>SUMIF('Monthly Surface Budget'!$D$6:$D$10000,'Detailed WY Budget'!$B81,'Monthly Surface Budget'!M$6:M$10000)</f>
        <v>461.09999999999997</v>
      </c>
      <c r="N81" s="2">
        <f>SUMIF('Monthly Surface Budget'!$D$6:$D$10000,'Detailed WY Budget'!$B81,'Monthly Surface Budget'!N$6:N$10000)</f>
        <v>6131.6</v>
      </c>
      <c r="O81" s="2">
        <f>SUMIF('Monthly Surface Budget'!$D$6:$D$10000,'Detailed WY Budget'!$B81,'Monthly Surface Budget'!O$6:O$10000)</f>
        <v>44928.880000000005</v>
      </c>
      <c r="P81" s="2">
        <f>SUMIF('Monthly Surface Budget'!$D$6:$D$10000,'Detailed WY Budget'!$B81,'Monthly Surface Budget'!P$6:P$10000)</f>
        <v>41347.699999999997</v>
      </c>
      <c r="Q81" s="2">
        <f>SUMIF('Monthly Surface Budget'!$D$6:$D$10000,'Detailed WY Budget'!$B81,'Monthly Surface Budget'!Q$6:Q$10000)</f>
        <v>9077.1</v>
      </c>
      <c r="R81" s="2">
        <f>SUMIF('Monthly Surface Budget'!$D$6:$D$10000,'Detailed WY Budget'!$B81,'Monthly Surface Budget'!R$6:R$10000)</f>
        <v>4415.1000000000004</v>
      </c>
      <c r="S81" s="2">
        <f>SUMIF('Monthly Surface Budget'!$D$6:$D$10000,'Detailed WY Budget'!$B81,'Monthly Surface Budget'!S$6:S$10000)</f>
        <v>29629.499999999996</v>
      </c>
      <c r="T81" s="2">
        <f>SUMIF('Monthly Surface Budget'!$D$6:$D$10000,'Detailed WY Budget'!$B81,'Monthly Surface Budget'!T$6:T$10000)</f>
        <v>34.506</v>
      </c>
      <c r="U81" s="2">
        <f>SUMIF('Monthly Surface Budget'!$D$6:$D$10000,'Detailed WY Budget'!$B81,'Monthly Surface Budget'!U$6:U$10000)</f>
        <v>110420.7</v>
      </c>
      <c r="V81" s="2">
        <f>SUMIF('Monthly Surface Budget'!$D$6:$D$10000,'Detailed WY Budget'!$B81,'Monthly Surface Budget'!V$6:V$10000)</f>
        <v>19678.36</v>
      </c>
      <c r="W81" s="2">
        <f>SUMIF('Monthly Surface Budget'!$D$6:$D$10000,'Detailed WY Budget'!$B81,'Monthly Surface Budget'!W$6:W$10000)</f>
        <v>3617.86</v>
      </c>
      <c r="X81" s="2">
        <f>SUMIF('Monthly Surface Budget'!$D$6:$D$10000,'Detailed WY Budget'!$B81,'Monthly Surface Budget'!X$6:X$10000)</f>
        <v>1175.75</v>
      </c>
      <c r="Y81" s="2">
        <f>SUMIF('Monthly Surface Budget'!$D$6:$D$10000,'Detailed WY Budget'!$B81,'Monthly Surface Budget'!Y$6:Y$10000)</f>
        <v>6492243.8082644632</v>
      </c>
      <c r="Z81" s="2">
        <f t="shared" si="8"/>
        <v>6492243.8082644632</v>
      </c>
      <c r="AA81" s="2">
        <f>'Drainshed Analysis WY'!E82</f>
        <v>2304.1999999999998</v>
      </c>
      <c r="AB81" s="2">
        <f>'Drainshed Analysis WY'!F82</f>
        <v>32433.799999999992</v>
      </c>
      <c r="AC81" s="2">
        <f t="shared" si="9"/>
        <v>34737.999999999993</v>
      </c>
      <c r="AD81" s="2">
        <f>'Drainshed Analysis WY'!J82</f>
        <v>139.72612323491657</v>
      </c>
      <c r="AE81" s="2">
        <f>'Drainshed Analysis WY'!K82</f>
        <v>1020.8644318850739</v>
      </c>
      <c r="AF81" s="2">
        <f t="shared" si="10"/>
        <v>1160.5905551199905</v>
      </c>
      <c r="AG81" s="2">
        <f>'Drainshed Analysis WY'!O82</f>
        <v>20.873876765083438</v>
      </c>
      <c r="AH81" s="2">
        <f>'Drainshed Analysis WY'!P82</f>
        <v>2628.5355681149272</v>
      </c>
      <c r="AI81" s="2">
        <f t="shared" si="11"/>
        <v>2649.4094448800106</v>
      </c>
    </row>
    <row r="82" spans="2:35" x14ac:dyDescent="0.3">
      <c r="B82">
        <v>2066</v>
      </c>
      <c r="C82" s="2">
        <f>SUMIF('Monthly Surface Budget'!$D$6:$D$10000,'Detailed WY Budget'!$B82,'Monthly Surface Budget'!E$6:E$10000)</f>
        <v>5671.2156048473043</v>
      </c>
      <c r="D82" s="2">
        <f>SUMIF('Monthly Surface Budget'!$D$6:$D$10000,'Detailed WY Budget'!$B82,'Monthly Surface Budget'!F$6:F$10000)</f>
        <v>759936.00000000012</v>
      </c>
      <c r="E82" s="2">
        <f>SUMIF('Monthly Surface Budget'!$D$6:$D$10000,'Detailed WY Budget'!$B82,'Monthly Surface Budget'!G$6:G$10000)</f>
        <v>43674.30743801652</v>
      </c>
      <c r="F82" s="2">
        <f>'Drainshed Analysis WY'!B83</f>
        <v>565.5</v>
      </c>
      <c r="G82" s="2">
        <f t="shared" si="6"/>
        <v>565.5</v>
      </c>
      <c r="H82" s="2">
        <f>'Drainshed Analysis WY'!G83</f>
        <v>86.758921623123953</v>
      </c>
      <c r="I82" s="2">
        <f>'Drainshed Analysis WY'!L83</f>
        <v>5.5410783768760403</v>
      </c>
      <c r="J82" s="2">
        <f t="shared" si="7"/>
        <v>92.3</v>
      </c>
      <c r="K82" s="2">
        <f>SUMIF('Monthly Surface Budget'!$D$6:$D$10000,'Detailed WY Budget'!$B82,'Monthly Surface Budget'!K$6:K$10000)</f>
        <v>108786.70000000001</v>
      </c>
      <c r="L82" s="2">
        <f>SUMIF('Monthly Surface Budget'!$D$6:$D$10000,'Detailed WY Budget'!$B82,'Monthly Surface Budget'!L$6:L$10000)</f>
        <v>37914.299999999996</v>
      </c>
      <c r="M82" s="2">
        <f>SUMIF('Monthly Surface Budget'!$D$6:$D$10000,'Detailed WY Budget'!$B82,'Monthly Surface Budget'!M$6:M$10000)</f>
        <v>461.09999999999997</v>
      </c>
      <c r="N82" s="2">
        <f>SUMIF('Monthly Surface Budget'!$D$6:$D$10000,'Detailed WY Budget'!$B82,'Monthly Surface Budget'!N$6:N$10000)</f>
        <v>6459.6</v>
      </c>
      <c r="O82" s="2">
        <f>SUMIF('Monthly Surface Budget'!$D$6:$D$10000,'Detailed WY Budget'!$B82,'Monthly Surface Budget'!O$6:O$10000)</f>
        <v>27549.120000000003</v>
      </c>
      <c r="P82" s="2">
        <f>SUMIF('Monthly Surface Budget'!$D$6:$D$10000,'Detailed WY Budget'!$B82,'Monthly Surface Budget'!P$6:P$10000)</f>
        <v>41605.5</v>
      </c>
      <c r="Q82" s="2">
        <f>SUMIF('Monthly Surface Budget'!$D$6:$D$10000,'Detailed WY Budget'!$B82,'Monthly Surface Budget'!Q$6:Q$10000)</f>
        <v>8600.2000000000007</v>
      </c>
      <c r="R82" s="2">
        <f>SUMIF('Monthly Surface Budget'!$D$6:$D$10000,'Detailed WY Budget'!$B82,'Monthly Surface Budget'!R$6:R$10000)</f>
        <v>4607.2</v>
      </c>
      <c r="S82" s="2">
        <f>SUMIF('Monthly Surface Budget'!$D$6:$D$10000,'Detailed WY Budget'!$B82,'Monthly Surface Budget'!S$6:S$10000)</f>
        <v>28781.700000000004</v>
      </c>
      <c r="T82" s="2">
        <f>SUMIF('Monthly Surface Budget'!$D$6:$D$10000,'Detailed WY Budget'!$B82,'Monthly Surface Budget'!T$6:T$10000)</f>
        <v>34.506</v>
      </c>
      <c r="U82" s="2">
        <f>SUMIF('Monthly Surface Budget'!$D$6:$D$10000,'Detailed WY Budget'!$B82,'Monthly Surface Budget'!U$6:U$10000)</f>
        <v>48805.5</v>
      </c>
      <c r="V82" s="2">
        <f>SUMIF('Monthly Surface Budget'!$D$6:$D$10000,'Detailed WY Budget'!$B82,'Monthly Surface Budget'!V$6:V$10000)</f>
        <v>5154.46</v>
      </c>
      <c r="W82" s="2">
        <f>SUMIF('Monthly Surface Budget'!$D$6:$D$10000,'Detailed WY Budget'!$B82,'Monthly Surface Budget'!W$6:W$10000)</f>
        <v>3617.86</v>
      </c>
      <c r="X82" s="2">
        <f>SUMIF('Monthly Surface Budget'!$D$6:$D$10000,'Detailed WY Budget'!$B82,'Monthly Surface Budget'!X$6:X$10000)</f>
        <v>1175.75</v>
      </c>
      <c r="Y82" s="2">
        <f>SUMIF('Monthly Surface Budget'!$D$6:$D$10000,'Detailed WY Budget'!$B82,'Monthly Surface Budget'!Y$6:Y$10000)</f>
        <v>782809.01157024794</v>
      </c>
      <c r="Z82" s="2">
        <f t="shared" si="8"/>
        <v>782809.01157024794</v>
      </c>
      <c r="AA82" s="2">
        <f>'Drainshed Analysis WY'!E83</f>
        <v>1038.5</v>
      </c>
      <c r="AB82" s="2">
        <f>'Drainshed Analysis WY'!F83</f>
        <v>13763.9</v>
      </c>
      <c r="AC82" s="2">
        <f t="shared" si="9"/>
        <v>14802.4</v>
      </c>
      <c r="AD82" s="2">
        <f>'Drainshed Analysis WY'!J83</f>
        <v>139.72612323491657</v>
      </c>
      <c r="AE82" s="2">
        <f>'Drainshed Analysis WY'!K83</f>
        <v>997.65954368130042</v>
      </c>
      <c r="AF82" s="2">
        <f t="shared" si="10"/>
        <v>1137.3856669162169</v>
      </c>
      <c r="AG82" s="2">
        <f>'Drainshed Analysis WY'!O83</f>
        <v>20.873876765083438</v>
      </c>
      <c r="AH82" s="2">
        <f>'Drainshed Analysis WY'!P83</f>
        <v>2652.7404563186992</v>
      </c>
      <c r="AI82" s="2">
        <f t="shared" si="11"/>
        <v>2673.6143330837826</v>
      </c>
    </row>
    <row r="83" spans="2:35" x14ac:dyDescent="0.3">
      <c r="B83">
        <v>2067</v>
      </c>
      <c r="C83" s="2">
        <f>SUMIF('Monthly Surface Budget'!$D$6:$D$10000,'Detailed WY Budget'!$B83,'Monthly Surface Budget'!E$6:E$10000)</f>
        <v>5619.7467830129954</v>
      </c>
      <c r="D83" s="2">
        <f>SUMIF('Monthly Surface Budget'!$D$6:$D$10000,'Detailed WY Budget'!$B83,'Monthly Surface Budget'!F$6:F$10000)</f>
        <v>504812.13223140506</v>
      </c>
      <c r="E83" s="2">
        <f>SUMIF('Monthly Surface Budget'!$D$6:$D$10000,'Detailed WY Budget'!$B83,'Monthly Surface Budget'!G$6:G$10000)</f>
        <v>33809.414876033057</v>
      </c>
      <c r="F83" s="2">
        <f>'Drainshed Analysis WY'!B84</f>
        <v>585.99999999999989</v>
      </c>
      <c r="G83" s="2">
        <f t="shared" si="6"/>
        <v>585.99999999999989</v>
      </c>
      <c r="H83" s="2">
        <f>'Drainshed Analysis WY'!G84</f>
        <v>86.758921623123953</v>
      </c>
      <c r="I83" s="2">
        <f>'Drainshed Analysis WY'!L84</f>
        <v>5.5410783768760403</v>
      </c>
      <c r="J83" s="2">
        <f t="shared" si="7"/>
        <v>92.3</v>
      </c>
      <c r="K83" s="2">
        <f>SUMIF('Monthly Surface Budget'!$D$6:$D$10000,'Detailed WY Budget'!$B83,'Monthly Surface Budget'!K$6:K$10000)</f>
        <v>126681.80000000002</v>
      </c>
      <c r="L83" s="2">
        <f>SUMIF('Monthly Surface Budget'!$D$6:$D$10000,'Detailed WY Budget'!$B83,'Monthly Surface Budget'!L$6:L$10000)</f>
        <v>39741.5</v>
      </c>
      <c r="M83" s="2">
        <f>SUMIF('Monthly Surface Budget'!$D$6:$D$10000,'Detailed WY Budget'!$B83,'Monthly Surface Budget'!M$6:M$10000)</f>
        <v>461.09999999999997</v>
      </c>
      <c r="N83" s="2">
        <f>SUMIF('Monthly Surface Budget'!$D$6:$D$10000,'Detailed WY Budget'!$B83,'Monthly Surface Budget'!N$6:N$10000)</f>
        <v>6279.5999999999995</v>
      </c>
      <c r="O83" s="2">
        <f>SUMIF('Monthly Surface Budget'!$D$6:$D$10000,'Detailed WY Budget'!$B83,'Monthly Surface Budget'!O$6:O$10000)</f>
        <v>29944.32</v>
      </c>
      <c r="P83" s="2">
        <f>SUMIF('Monthly Surface Budget'!$D$6:$D$10000,'Detailed WY Budget'!$B83,'Monthly Surface Budget'!P$6:P$10000)</f>
        <v>41599.5</v>
      </c>
      <c r="Q83" s="2">
        <f>SUMIF('Monthly Surface Budget'!$D$6:$D$10000,'Detailed WY Budget'!$B83,'Monthly Surface Budget'!Q$6:Q$10000)</f>
        <v>7120.4999999999991</v>
      </c>
      <c r="R83" s="2">
        <f>SUMIF('Monthly Surface Budget'!$D$6:$D$10000,'Detailed WY Budget'!$B83,'Monthly Surface Budget'!R$6:R$10000)</f>
        <v>4226.8</v>
      </c>
      <c r="S83" s="2">
        <f>SUMIF('Monthly Surface Budget'!$D$6:$D$10000,'Detailed WY Budget'!$B83,'Monthly Surface Budget'!S$6:S$10000)</f>
        <v>21169.599999999999</v>
      </c>
      <c r="T83" s="2">
        <f>SUMIF('Monthly Surface Budget'!$D$6:$D$10000,'Detailed WY Budget'!$B83,'Monthly Surface Budget'!T$6:T$10000)</f>
        <v>34.506</v>
      </c>
      <c r="U83" s="2">
        <f>SUMIF('Monthly Surface Budget'!$D$6:$D$10000,'Detailed WY Budget'!$B83,'Monthly Surface Budget'!U$6:U$10000)</f>
        <v>74706.10000000002</v>
      </c>
      <c r="V83" s="2">
        <f>SUMIF('Monthly Surface Budget'!$D$6:$D$10000,'Detailed WY Budget'!$B83,'Monthly Surface Budget'!V$6:V$10000)</f>
        <v>4457.43</v>
      </c>
      <c r="W83" s="2">
        <f>SUMIF('Monthly Surface Budget'!$D$6:$D$10000,'Detailed WY Budget'!$B83,'Monthly Surface Budget'!W$6:W$10000)</f>
        <v>3617.86</v>
      </c>
      <c r="X83" s="2">
        <f>SUMIF('Monthly Surface Budget'!$D$6:$D$10000,'Detailed WY Budget'!$B83,'Monthly Surface Budget'!X$6:X$10000)</f>
        <v>1175.75</v>
      </c>
      <c r="Y83" s="2">
        <f>SUMIF('Monthly Surface Budget'!$D$6:$D$10000,'Detailed WY Budget'!$B83,'Monthly Surface Budget'!Y$6:Y$10000)</f>
        <v>530276.4892561984</v>
      </c>
      <c r="Z83" s="2">
        <f t="shared" si="8"/>
        <v>530276.4892561984</v>
      </c>
      <c r="AA83" s="2">
        <f>'Drainshed Analysis WY'!E84</f>
        <v>1094.2000000000003</v>
      </c>
      <c r="AB83" s="2">
        <f>'Drainshed Analysis WY'!F84</f>
        <v>15541.699999999999</v>
      </c>
      <c r="AC83" s="2">
        <f t="shared" si="9"/>
        <v>16635.899999999998</v>
      </c>
      <c r="AD83" s="2">
        <f>'Drainshed Analysis WY'!J84</f>
        <v>139.72612323491657</v>
      </c>
      <c r="AE83" s="2">
        <f>'Drainshed Analysis WY'!K84</f>
        <v>998.50003289000063</v>
      </c>
      <c r="AF83" s="2">
        <f t="shared" si="10"/>
        <v>1138.2261561249172</v>
      </c>
      <c r="AG83" s="2">
        <f>'Drainshed Analysis WY'!O84</f>
        <v>20.873876765083438</v>
      </c>
      <c r="AH83" s="2">
        <f>'Drainshed Analysis WY'!P84</f>
        <v>2650.6999671099993</v>
      </c>
      <c r="AI83" s="2">
        <f t="shared" si="11"/>
        <v>2671.5738438750827</v>
      </c>
    </row>
    <row r="84" spans="2:35" x14ac:dyDescent="0.3">
      <c r="B84">
        <v>2068</v>
      </c>
      <c r="C84" s="2">
        <f>SUMIF('Monthly Surface Budget'!$D$6:$D$10000,'Detailed WY Budget'!$B84,'Monthly Surface Budget'!E$6:E$10000)</f>
        <v>5657.103722116095</v>
      </c>
      <c r="D84" s="2">
        <f>SUMIF('Monthly Surface Budget'!$D$6:$D$10000,'Detailed WY Budget'!$B84,'Monthly Surface Budget'!F$6:F$10000)</f>
        <v>470361.60000000003</v>
      </c>
      <c r="E84" s="2">
        <f>SUMIF('Monthly Surface Budget'!$D$6:$D$10000,'Detailed WY Budget'!$B84,'Monthly Surface Budget'!G$6:G$10000)</f>
        <v>40272.2380165289</v>
      </c>
      <c r="F84" s="2">
        <f>'Drainshed Analysis WY'!B85</f>
        <v>637.49999999999989</v>
      </c>
      <c r="G84" s="2">
        <f t="shared" si="6"/>
        <v>637.49999999999989</v>
      </c>
      <c r="H84" s="2">
        <f>'Drainshed Analysis WY'!G85</f>
        <v>86.85599999999998</v>
      </c>
      <c r="I84" s="2">
        <f>'Drainshed Analysis WY'!L85</f>
        <v>5.5439999999999978</v>
      </c>
      <c r="J84" s="2">
        <f t="shared" si="7"/>
        <v>92.399999999999977</v>
      </c>
      <c r="K84" s="2">
        <f>SUMIF('Monthly Surface Budget'!$D$6:$D$10000,'Detailed WY Budget'!$B84,'Monthly Surface Budget'!K$6:K$10000)</f>
        <v>153411.6</v>
      </c>
      <c r="L84" s="2">
        <f>SUMIF('Monthly Surface Budget'!$D$6:$D$10000,'Detailed WY Budget'!$B84,'Monthly Surface Budget'!L$6:L$10000)</f>
        <v>30257.9</v>
      </c>
      <c r="M84" s="2">
        <f>SUMIF('Monthly Surface Budget'!$D$6:$D$10000,'Detailed WY Budget'!$B84,'Monthly Surface Budget'!M$6:M$10000)</f>
        <v>461.09999999999997</v>
      </c>
      <c r="N84" s="2">
        <f>SUMIF('Monthly Surface Budget'!$D$6:$D$10000,'Detailed WY Budget'!$B84,'Monthly Surface Budget'!N$6:N$10000)</f>
        <v>6165.7000000000007</v>
      </c>
      <c r="O84" s="2">
        <f>SUMIF('Monthly Surface Budget'!$D$6:$D$10000,'Detailed WY Budget'!$B84,'Monthly Surface Budget'!O$6:O$10000)</f>
        <v>33252.630000000005</v>
      </c>
      <c r="P84" s="2">
        <f>SUMIF('Monthly Surface Budget'!$D$6:$D$10000,'Detailed WY Budget'!$B84,'Monthly Surface Budget'!P$6:P$10000)</f>
        <v>41221.700000000004</v>
      </c>
      <c r="Q84" s="2">
        <f>SUMIF('Monthly Surface Budget'!$D$6:$D$10000,'Detailed WY Budget'!$B84,'Monthly Surface Budget'!Q$6:Q$10000)</f>
        <v>10588.8</v>
      </c>
      <c r="R84" s="2">
        <f>SUMIF('Monthly Surface Budget'!$D$6:$D$10000,'Detailed WY Budget'!$B84,'Monthly Surface Budget'!R$6:R$10000)</f>
        <v>4820</v>
      </c>
      <c r="S84" s="2">
        <f>SUMIF('Monthly Surface Budget'!$D$6:$D$10000,'Detailed WY Budget'!$B84,'Monthly Surface Budget'!S$6:S$10000)</f>
        <v>34840.100000000006</v>
      </c>
      <c r="T84" s="2">
        <f>SUMIF('Monthly Surface Budget'!$D$6:$D$10000,'Detailed WY Budget'!$B84,'Monthly Surface Budget'!T$6:T$10000)</f>
        <v>34.543999999999997</v>
      </c>
      <c r="U84" s="2">
        <f>SUMIF('Monthly Surface Budget'!$D$6:$D$10000,'Detailed WY Budget'!$B84,'Monthly Surface Budget'!U$6:U$10000)</f>
        <v>73580</v>
      </c>
      <c r="V84" s="2">
        <f>SUMIF('Monthly Surface Budget'!$D$6:$D$10000,'Detailed WY Budget'!$B84,'Monthly Surface Budget'!V$6:V$10000)</f>
        <v>2569.9399999999996</v>
      </c>
      <c r="W84" s="2">
        <f>SUMIF('Monthly Surface Budget'!$D$6:$D$10000,'Detailed WY Budget'!$B84,'Monthly Surface Budget'!W$6:W$10000)</f>
        <v>3627.78</v>
      </c>
      <c r="X84" s="2">
        <f>SUMIF('Monthly Surface Budget'!$D$6:$D$10000,'Detailed WY Budget'!$B84,'Monthly Surface Budget'!X$6:X$10000)</f>
        <v>1176.45</v>
      </c>
      <c r="Y84" s="2">
        <f>SUMIF('Monthly Surface Budget'!$D$6:$D$10000,'Detailed WY Budget'!$B84,'Monthly Surface Budget'!Y$6:Y$10000)</f>
        <v>496053.06446280988</v>
      </c>
      <c r="Z84" s="2">
        <f t="shared" si="8"/>
        <v>496053.06446280988</v>
      </c>
      <c r="AA84" s="2">
        <f>'Drainshed Analysis WY'!E85</f>
        <v>1058.9000000000001</v>
      </c>
      <c r="AB84" s="2">
        <f>'Drainshed Analysis WY'!F85</f>
        <v>16630.800000000003</v>
      </c>
      <c r="AC84" s="2">
        <f t="shared" si="9"/>
        <v>17689.700000000004</v>
      </c>
      <c r="AD84" s="2">
        <f>'Drainshed Analysis WY'!J85</f>
        <v>140.02140984015983</v>
      </c>
      <c r="AE84" s="2">
        <f>'Drainshed Analysis WY'!K85</f>
        <v>1022.4979415187241</v>
      </c>
      <c r="AF84" s="2">
        <f t="shared" si="10"/>
        <v>1162.519351358884</v>
      </c>
      <c r="AG84" s="2">
        <f>'Drainshed Analysis WY'!O85</f>
        <v>20.978590159840163</v>
      </c>
      <c r="AH84" s="2">
        <f>'Drainshed Analysis WY'!P85</f>
        <v>2627.4020584812761</v>
      </c>
      <c r="AI84" s="2">
        <f t="shared" si="11"/>
        <v>2648.3806486411163</v>
      </c>
    </row>
    <row r="86" spans="2:35" x14ac:dyDescent="0.3">
      <c r="AA86" t="s">
        <v>895</v>
      </c>
      <c r="AB86" s="2">
        <f>AVERAGE(AB16:AB34)</f>
        <v>16470.968421052628</v>
      </c>
      <c r="AC86" s="2">
        <f>AVERAGE(AC16:AC34)</f>
        <v>17778.0947368421</v>
      </c>
      <c r="AD86" s="2">
        <f>AVERAGE(AD16:AD34)</f>
        <v>230.84235143843054</v>
      </c>
      <c r="AE86" s="2">
        <f>AVERAGE(AE16:AE34)</f>
        <v>1486.4492819661689</v>
      </c>
      <c r="AF86" s="2">
        <f>AVERAGE(AF16:AF34)</f>
        <v>1717.2916334045995</v>
      </c>
    </row>
    <row r="87" spans="2:35" x14ac:dyDescent="0.3">
      <c r="AB87" s="116">
        <f>(AB86+AF86)/AB89</f>
        <v>0.48265658395875699</v>
      </c>
      <c r="AC87" s="116">
        <f>AC86/$AB$89</f>
        <v>0.47177214583956695</v>
      </c>
      <c r="AD87" s="116"/>
      <c r="AE87" s="116">
        <f>(AE86+AD86)/$AB$89</f>
        <v>4.5571270201675861E-2</v>
      </c>
    </row>
    <row r="89" spans="2:35" x14ac:dyDescent="0.3">
      <c r="AB89" s="2">
        <f>SUM(AB86:AF86)</f>
        <v>37683.646424703933</v>
      </c>
    </row>
  </sheetData>
  <mergeCells count="20">
    <mergeCell ref="J4:J5"/>
    <mergeCell ref="W4:W5"/>
    <mergeCell ref="X4:X5"/>
    <mergeCell ref="Y4:Z4"/>
    <mergeCell ref="AA4:AC4"/>
    <mergeCell ref="AD4:AF4"/>
    <mergeCell ref="V4:V5"/>
    <mergeCell ref="AG4:AI4"/>
    <mergeCell ref="C2:O2"/>
    <mergeCell ref="P2:AI2"/>
    <mergeCell ref="C3:J3"/>
    <mergeCell ref="K3:K5"/>
    <mergeCell ref="L3:N4"/>
    <mergeCell ref="O3:O5"/>
    <mergeCell ref="P3:T4"/>
    <mergeCell ref="U3:U5"/>
    <mergeCell ref="V3:X3"/>
    <mergeCell ref="Y3:AI3"/>
    <mergeCell ref="D4:E4"/>
    <mergeCell ref="F4:G4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CD5DC-45D1-486B-92BA-5C7EE18396D3}">
  <sheetPr>
    <tabColor theme="9" tint="0.79998168889431442"/>
  </sheetPr>
  <dimension ref="A5:CE105"/>
  <sheetViews>
    <sheetView zoomScaleNormal="100" workbookViewId="0">
      <pane xSplit="2" topLeftCell="C1" activePane="topRight" state="frozen"/>
      <selection pane="topRight" activeCell="B23" sqref="B23:B44"/>
    </sheetView>
  </sheetViews>
  <sheetFormatPr defaultRowHeight="14.4" x14ac:dyDescent="0.3"/>
  <cols>
    <col min="2" max="2" width="34.6640625" bestFit="1" customWidth="1"/>
    <col min="3" max="29" width="9.77734375" bestFit="1" customWidth="1"/>
    <col min="30" max="30" width="10.77734375" bestFit="1" customWidth="1"/>
    <col min="31" max="31" width="9.77734375" bestFit="1" customWidth="1"/>
    <col min="32" max="81" width="9.77734375" customWidth="1"/>
    <col min="82" max="82" width="9.77734375" style="36" customWidth="1"/>
    <col min="83" max="83" width="9.5546875" bestFit="1" customWidth="1"/>
  </cols>
  <sheetData>
    <row r="5" spans="2:83" ht="15" thickBot="1" x14ac:dyDescent="0.35"/>
    <row r="6" spans="2:83" x14ac:dyDescent="0.3">
      <c r="B6" s="191" t="s">
        <v>68</v>
      </c>
      <c r="C6" s="193" t="s">
        <v>69</v>
      </c>
      <c r="D6" s="193"/>
      <c r="E6" s="193"/>
      <c r="F6" s="193"/>
      <c r="G6" s="193"/>
      <c r="H6" s="193"/>
      <c r="I6" s="193"/>
      <c r="J6" s="193"/>
      <c r="K6" s="193"/>
      <c r="L6" s="193"/>
      <c r="M6" s="193"/>
      <c r="N6" s="193"/>
      <c r="O6" s="193"/>
      <c r="P6" s="193"/>
      <c r="Q6" s="193"/>
      <c r="R6" s="193"/>
      <c r="S6" s="193"/>
      <c r="T6" s="193"/>
      <c r="U6" s="193"/>
      <c r="V6" s="193"/>
      <c r="W6" s="193"/>
      <c r="X6" s="193"/>
      <c r="Y6" s="193"/>
      <c r="Z6" s="193"/>
      <c r="AA6" s="193"/>
      <c r="AB6" s="193"/>
      <c r="AC6" s="193"/>
      <c r="AD6" s="193"/>
      <c r="AE6" s="194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1"/>
      <c r="BO6" s="101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37" t="s">
        <v>895</v>
      </c>
      <c r="CE6" s="62" t="s">
        <v>906</v>
      </c>
    </row>
    <row r="7" spans="2:83" ht="15" thickBot="1" x14ac:dyDescent="0.35">
      <c r="B7" s="192"/>
      <c r="C7" s="10">
        <v>1990</v>
      </c>
      <c r="D7" s="10">
        <v>1991</v>
      </c>
      <c r="E7" s="10">
        <v>1992</v>
      </c>
      <c r="F7" s="10">
        <v>1993</v>
      </c>
      <c r="G7" s="10">
        <v>1994</v>
      </c>
      <c r="H7" s="10">
        <v>1995</v>
      </c>
      <c r="I7" s="10">
        <v>1996</v>
      </c>
      <c r="J7" s="10">
        <v>1997</v>
      </c>
      <c r="K7" s="10">
        <v>1998</v>
      </c>
      <c r="L7" s="10">
        <v>1999</v>
      </c>
      <c r="M7" s="10">
        <v>2000</v>
      </c>
      <c r="N7" s="10">
        <v>2001</v>
      </c>
      <c r="O7" s="10">
        <v>2002</v>
      </c>
      <c r="P7" s="10">
        <v>2003</v>
      </c>
      <c r="Q7" s="10">
        <v>2004</v>
      </c>
      <c r="R7" s="10">
        <v>2005</v>
      </c>
      <c r="S7" s="10">
        <v>2006</v>
      </c>
      <c r="T7" s="10">
        <v>2007</v>
      </c>
      <c r="U7" s="10">
        <v>2008</v>
      </c>
      <c r="V7" s="10">
        <v>2009</v>
      </c>
      <c r="W7" s="10">
        <v>2010</v>
      </c>
      <c r="X7" s="10">
        <v>2011</v>
      </c>
      <c r="Y7" s="10">
        <v>2012</v>
      </c>
      <c r="Z7" s="10">
        <v>2013</v>
      </c>
      <c r="AA7" s="10">
        <v>2014</v>
      </c>
      <c r="AB7" s="10">
        <v>2015</v>
      </c>
      <c r="AC7" s="10">
        <v>2016</v>
      </c>
      <c r="AD7" s="10">
        <v>2017</v>
      </c>
      <c r="AE7" s="10">
        <v>2018</v>
      </c>
      <c r="AF7" s="10">
        <v>2019</v>
      </c>
      <c r="AG7" s="10">
        <v>2020</v>
      </c>
      <c r="AH7" s="10">
        <v>2021</v>
      </c>
      <c r="AI7" s="10">
        <v>2022</v>
      </c>
      <c r="AJ7" s="10">
        <v>2023</v>
      </c>
      <c r="AK7" s="10">
        <v>2024</v>
      </c>
      <c r="AL7" s="10">
        <v>2025</v>
      </c>
      <c r="AM7" s="10">
        <v>2026</v>
      </c>
      <c r="AN7" s="10">
        <v>2027</v>
      </c>
      <c r="AO7" s="10">
        <v>2028</v>
      </c>
      <c r="AP7" s="10">
        <v>2029</v>
      </c>
      <c r="AQ7" s="10">
        <v>2030</v>
      </c>
      <c r="AR7" s="10">
        <v>2031</v>
      </c>
      <c r="AS7" s="10">
        <v>2032</v>
      </c>
      <c r="AT7" s="10">
        <v>2033</v>
      </c>
      <c r="AU7" s="10">
        <v>2034</v>
      </c>
      <c r="AV7" s="10">
        <v>2035</v>
      </c>
      <c r="AW7" s="10">
        <v>2036</v>
      </c>
      <c r="AX7" s="10">
        <v>2037</v>
      </c>
      <c r="AY7" s="10">
        <v>2038</v>
      </c>
      <c r="AZ7" s="10">
        <v>2039</v>
      </c>
      <c r="BA7" s="10">
        <v>2040</v>
      </c>
      <c r="BB7" s="10">
        <v>2041</v>
      </c>
      <c r="BC7" s="10">
        <v>2042</v>
      </c>
      <c r="BD7" s="10">
        <v>2043</v>
      </c>
      <c r="BE7" s="10">
        <v>2044</v>
      </c>
      <c r="BF7" s="10">
        <v>2045</v>
      </c>
      <c r="BG7" s="10">
        <v>2046</v>
      </c>
      <c r="BH7" s="10">
        <v>2047</v>
      </c>
      <c r="BI7" s="10">
        <v>2048</v>
      </c>
      <c r="BJ7" s="10">
        <v>2049</v>
      </c>
      <c r="BK7" s="10">
        <v>2050</v>
      </c>
      <c r="BL7" s="10">
        <v>2051</v>
      </c>
      <c r="BM7" s="10">
        <v>2052</v>
      </c>
      <c r="BN7" s="10">
        <v>2053</v>
      </c>
      <c r="BO7" s="10">
        <v>2054</v>
      </c>
      <c r="BP7" s="10">
        <v>2055</v>
      </c>
      <c r="BQ7" s="10">
        <v>2056</v>
      </c>
      <c r="BR7" s="10">
        <v>2057</v>
      </c>
      <c r="BS7" s="10">
        <v>2058</v>
      </c>
      <c r="BT7" s="10">
        <v>2059</v>
      </c>
      <c r="BU7" s="10">
        <v>2060</v>
      </c>
      <c r="BV7" s="10">
        <v>2061</v>
      </c>
      <c r="BW7" s="10">
        <v>2062</v>
      </c>
      <c r="BX7" s="10">
        <v>2063</v>
      </c>
      <c r="BY7" s="10">
        <v>2064</v>
      </c>
      <c r="BZ7" s="10">
        <v>2065</v>
      </c>
      <c r="CA7" s="10">
        <v>2066</v>
      </c>
      <c r="CB7" s="10">
        <v>2067</v>
      </c>
      <c r="CC7" s="10">
        <v>2068</v>
      </c>
      <c r="CD7" s="37" t="s">
        <v>103</v>
      </c>
      <c r="CE7" s="62" t="s">
        <v>103</v>
      </c>
    </row>
    <row r="8" spans="2:83" x14ac:dyDescent="0.3">
      <c r="B8" s="11" t="s">
        <v>20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3"/>
      <c r="AF8" s="102"/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/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/>
      <c r="BE8" s="102"/>
      <c r="BF8" s="102"/>
      <c r="BG8" s="102"/>
      <c r="BH8" s="102"/>
      <c r="BI8" s="102"/>
      <c r="BJ8" s="102"/>
      <c r="BK8" s="102"/>
      <c r="BL8" s="102"/>
      <c r="BM8" s="102"/>
      <c r="BN8" s="102"/>
      <c r="BO8" s="102"/>
      <c r="BP8" s="102"/>
      <c r="BQ8" s="102"/>
      <c r="BR8" s="102"/>
      <c r="BS8" s="102"/>
      <c r="BT8" s="102"/>
      <c r="BU8" s="102"/>
      <c r="BV8" s="102"/>
      <c r="BW8" s="102"/>
      <c r="BX8" s="102"/>
      <c r="BY8" s="102"/>
      <c r="BZ8" s="102"/>
      <c r="CA8" s="102"/>
      <c r="CB8" s="102"/>
      <c r="CC8" s="102"/>
      <c r="CD8" s="38"/>
    </row>
    <row r="9" spans="2:83" x14ac:dyDescent="0.3">
      <c r="B9" s="14" t="s">
        <v>70</v>
      </c>
      <c r="C9" s="15">
        <f>SUM(C10:C14)</f>
        <v>499432.03918294673</v>
      </c>
      <c r="D9" s="15">
        <f t="shared" ref="D9:BO9" si="0">SUM(D10:D14)</f>
        <v>492707.57228153921</v>
      </c>
      <c r="E9" s="15">
        <f t="shared" si="0"/>
        <v>500385.8956859961</v>
      </c>
      <c r="F9" s="15">
        <f t="shared" si="0"/>
        <v>752007.23420295434</v>
      </c>
      <c r="G9" s="15">
        <f t="shared" si="0"/>
        <v>482446.88856238348</v>
      </c>
      <c r="H9" s="15">
        <f t="shared" si="0"/>
        <v>2212312.9655131558</v>
      </c>
      <c r="I9" s="15">
        <f t="shared" si="0"/>
        <v>1174599.6145258832</v>
      </c>
      <c r="J9" s="15">
        <f t="shared" si="0"/>
        <v>2941473.1003364311</v>
      </c>
      <c r="K9" s="15">
        <f t="shared" si="0"/>
        <v>904179.71257268952</v>
      </c>
      <c r="L9" s="15">
        <f t="shared" si="0"/>
        <v>589040.95246720011</v>
      </c>
      <c r="M9" s="15">
        <f t="shared" si="0"/>
        <v>505705.48877171351</v>
      </c>
      <c r="N9" s="15">
        <f t="shared" si="0"/>
        <v>491533.72090840887</v>
      </c>
      <c r="O9" s="15">
        <f t="shared" si="0"/>
        <v>513899.38417766849</v>
      </c>
      <c r="P9" s="15">
        <f t="shared" si="0"/>
        <v>516239.72743910446</v>
      </c>
      <c r="Q9" s="15">
        <f t="shared" si="0"/>
        <v>546350.59093234478</v>
      </c>
      <c r="R9" s="15">
        <f t="shared" si="0"/>
        <v>515538.45216040744</v>
      </c>
      <c r="S9" s="15">
        <f t="shared" si="0"/>
        <v>1945298.5836335651</v>
      </c>
      <c r="T9" s="15">
        <f t="shared" si="0"/>
        <v>538456.56740367494</v>
      </c>
      <c r="U9" s="15">
        <f t="shared" si="0"/>
        <v>534384.85128611315</v>
      </c>
      <c r="V9" s="15">
        <f t="shared" si="0"/>
        <v>520412.70769420668</v>
      </c>
      <c r="W9" s="15">
        <f t="shared" si="0"/>
        <v>549778.62754045986</v>
      </c>
      <c r="X9" s="15">
        <f t="shared" si="0"/>
        <v>971611.89980243857</v>
      </c>
      <c r="Y9" s="15">
        <f t="shared" si="0"/>
        <v>699661.91495712858</v>
      </c>
      <c r="Z9" s="15">
        <f t="shared" si="0"/>
        <v>1188452.7360144041</v>
      </c>
      <c r="AA9" s="15">
        <f t="shared" si="0"/>
        <v>819020.2445315643</v>
      </c>
      <c r="AB9" s="15">
        <f t="shared" si="0"/>
        <v>922782.51091949735</v>
      </c>
      <c r="AC9" s="15">
        <f t="shared" si="0"/>
        <v>1139477.5646170089</v>
      </c>
      <c r="AD9" s="15">
        <f t="shared" si="0"/>
        <v>6547327.376292591</v>
      </c>
      <c r="AE9" s="15">
        <f t="shared" si="0"/>
        <v>809934.15626027284</v>
      </c>
      <c r="AF9" s="15">
        <f t="shared" si="0"/>
        <v>397729.88860344252</v>
      </c>
      <c r="AG9" s="15">
        <f t="shared" si="0"/>
        <v>325214.62813716265</v>
      </c>
      <c r="AH9" s="15">
        <f t="shared" si="0"/>
        <v>551470.43554539664</v>
      </c>
      <c r="AI9" s="15">
        <f t="shared" si="0"/>
        <v>1431212.5581929765</v>
      </c>
      <c r="AJ9" s="15">
        <f t="shared" si="0"/>
        <v>436473.93087237887</v>
      </c>
      <c r="AK9" s="15">
        <f t="shared" si="0"/>
        <v>317417.29236682953</v>
      </c>
      <c r="AL9" s="15">
        <f t="shared" si="0"/>
        <v>314997.66822154803</v>
      </c>
      <c r="AM9" s="15">
        <f t="shared" si="0"/>
        <v>387440.29653611314</v>
      </c>
      <c r="AN9" s="15">
        <f t="shared" si="0"/>
        <v>334999.15155201196</v>
      </c>
      <c r="AO9" s="15">
        <f t="shared" si="0"/>
        <v>1384771.8752965247</v>
      </c>
      <c r="AP9" s="15">
        <f t="shared" si="0"/>
        <v>336538.22839730931</v>
      </c>
      <c r="AQ9" s="15">
        <f t="shared" si="0"/>
        <v>1569163.7100912887</v>
      </c>
      <c r="AR9" s="15">
        <f t="shared" si="0"/>
        <v>1741539.4763864146</v>
      </c>
      <c r="AS9" s="15">
        <f t="shared" si="0"/>
        <v>817508.8615909298</v>
      </c>
      <c r="AT9" s="15">
        <f t="shared" si="0"/>
        <v>340647.34284048754</v>
      </c>
      <c r="AU9" s="15">
        <f t="shared" si="0"/>
        <v>2247549.8916838425</v>
      </c>
      <c r="AV9" s="15">
        <f t="shared" si="0"/>
        <v>366265.65886885824</v>
      </c>
      <c r="AW9" s="15">
        <f t="shared" si="0"/>
        <v>462140.41323873104</v>
      </c>
      <c r="AX9" s="15">
        <f t="shared" si="0"/>
        <v>532937.39781566802</v>
      </c>
      <c r="AY9" s="15">
        <f t="shared" si="0"/>
        <v>498602.95579637238</v>
      </c>
      <c r="AZ9" s="15">
        <f t="shared" si="0"/>
        <v>491649.70568633132</v>
      </c>
      <c r="BA9" s="15">
        <f t="shared" si="0"/>
        <v>499566.09259494941</v>
      </c>
      <c r="BB9" s="15">
        <f t="shared" si="0"/>
        <v>751318.2250434357</v>
      </c>
      <c r="BC9" s="15">
        <f t="shared" si="0"/>
        <v>484356.29045500286</v>
      </c>
      <c r="BD9" s="15">
        <f t="shared" si="0"/>
        <v>2214594.5945844864</v>
      </c>
      <c r="BE9" s="15">
        <f t="shared" si="0"/>
        <v>1176684.9523958229</v>
      </c>
      <c r="BF9" s="15">
        <f t="shared" si="0"/>
        <v>2943582.6738217855</v>
      </c>
      <c r="BG9" s="15">
        <f t="shared" si="0"/>
        <v>906535.76160720084</v>
      </c>
      <c r="BH9" s="15">
        <f t="shared" si="0"/>
        <v>591169.81306091545</v>
      </c>
      <c r="BI9" s="15">
        <f t="shared" si="0"/>
        <v>505690.71424826351</v>
      </c>
      <c r="BJ9" s="15">
        <f t="shared" si="0"/>
        <v>491400.41370813182</v>
      </c>
      <c r="BK9" s="15">
        <f t="shared" si="0"/>
        <v>513851.80210585188</v>
      </c>
      <c r="BL9" s="15">
        <f t="shared" si="0"/>
        <v>516339.98683847144</v>
      </c>
      <c r="BM9" s="15">
        <f t="shared" si="0"/>
        <v>546249.54526349343</v>
      </c>
      <c r="BN9" s="15">
        <f t="shared" si="0"/>
        <v>515712.51026784943</v>
      </c>
      <c r="BO9" s="15">
        <f t="shared" si="0"/>
        <v>1945721.1990849234</v>
      </c>
      <c r="BP9" s="15">
        <f t="shared" ref="BP9:CC9" si="1">SUM(BP10:BP14)</f>
        <v>538913.76910814329</v>
      </c>
      <c r="BQ9" s="15">
        <f t="shared" si="1"/>
        <v>534406.7643527562</v>
      </c>
      <c r="BR9" s="15">
        <f t="shared" si="1"/>
        <v>520508.82618490187</v>
      </c>
      <c r="BS9" s="15">
        <f t="shared" si="1"/>
        <v>550021.99636245263</v>
      </c>
      <c r="BT9" s="15">
        <f t="shared" si="1"/>
        <v>971961.32283791306</v>
      </c>
      <c r="BU9" s="15">
        <f t="shared" si="1"/>
        <v>699684.69833211787</v>
      </c>
      <c r="BV9" s="15">
        <f t="shared" si="1"/>
        <v>1188464.7974507483</v>
      </c>
      <c r="BW9" s="15">
        <f t="shared" si="1"/>
        <v>819094.36156724859</v>
      </c>
      <c r="BX9" s="15">
        <f t="shared" si="1"/>
        <v>922835.84120024089</v>
      </c>
      <c r="BY9" s="15">
        <f t="shared" si="1"/>
        <v>1139462.8309285056</v>
      </c>
      <c r="BZ9" s="15">
        <f t="shared" si="1"/>
        <v>6547309.2033271454</v>
      </c>
      <c r="CA9" s="15">
        <f t="shared" si="1"/>
        <v>809939.32304286398</v>
      </c>
      <c r="CB9" s="15">
        <f t="shared" si="1"/>
        <v>544919.59389045113</v>
      </c>
      <c r="CC9" s="15">
        <f t="shared" si="1"/>
        <v>517020.84173864505</v>
      </c>
      <c r="CD9" s="39">
        <f>AVERAGE(M9:AE9)</f>
        <v>1067150.9002811878</v>
      </c>
      <c r="CE9" s="2">
        <f>AVERAGE(AF9:CC9)</f>
        <v>923871.80226250691</v>
      </c>
    </row>
    <row r="10" spans="2:83" x14ac:dyDescent="0.3">
      <c r="B10" s="17" t="s">
        <v>90</v>
      </c>
      <c r="C10" s="18">
        <f t="array" ref="C10:CC13">TRANSPOSE('Detailed WY Budget'!C6:F84)</f>
        <v>6634.167282120241</v>
      </c>
      <c r="D10" s="18">
        <v>6932.4301327788098</v>
      </c>
      <c r="E10" s="18">
        <v>6625.5469256654596</v>
      </c>
      <c r="F10" s="18">
        <v>6536.2342029542724</v>
      </c>
      <c r="G10" s="18">
        <v>3960.1926946148565</v>
      </c>
      <c r="H10" s="18">
        <v>3783.4101412547921</v>
      </c>
      <c r="I10" s="18">
        <v>3877.7781622468415</v>
      </c>
      <c r="J10" s="18">
        <v>3817.650749654797</v>
      </c>
      <c r="K10" s="18">
        <v>3706.6414983094705</v>
      </c>
      <c r="L10" s="18">
        <v>3761.8565994314627</v>
      </c>
      <c r="M10" s="18">
        <v>5905.9276146887514</v>
      </c>
      <c r="N10" s="18">
        <v>5942.882065433525</v>
      </c>
      <c r="O10" s="18">
        <v>5958.7709545280268</v>
      </c>
      <c r="P10" s="18">
        <v>5864.5034721622369</v>
      </c>
      <c r="Q10" s="18">
        <v>6045.5710976339215</v>
      </c>
      <c r="R10" s="18">
        <v>5795.7868711512401</v>
      </c>
      <c r="S10" s="18">
        <v>5574.3208236477813</v>
      </c>
      <c r="T10" s="18">
        <v>5399.272362352669</v>
      </c>
      <c r="U10" s="18">
        <v>5770.0727737166089</v>
      </c>
      <c r="V10" s="18">
        <v>5689.1556280909308</v>
      </c>
      <c r="W10" s="18">
        <v>5565.5605983109999</v>
      </c>
      <c r="X10" s="18">
        <v>5415.8816206202791</v>
      </c>
      <c r="Y10" s="18">
        <v>5682.9678496905144</v>
      </c>
      <c r="Z10" s="18">
        <v>5689.1880805196706</v>
      </c>
      <c r="AA10" s="18">
        <v>5637.5974241262338</v>
      </c>
      <c r="AB10" s="18">
        <v>5671.4902583403837</v>
      </c>
      <c r="AC10" s="18">
        <v>5675.3166831248627</v>
      </c>
      <c r="AD10" s="18">
        <v>5635.757284326437</v>
      </c>
      <c r="AE10" s="19">
        <v>5656.4488222561586</v>
      </c>
      <c r="AF10" s="104">
        <v>5672.0662893930166</v>
      </c>
      <c r="AG10" s="104">
        <v>5620.2777239394873</v>
      </c>
      <c r="AH10" s="104">
        <v>5622.6967024215091</v>
      </c>
      <c r="AI10" s="104">
        <v>5639.172242562624</v>
      </c>
      <c r="AJ10" s="104">
        <v>5631.4622773374185</v>
      </c>
      <c r="AK10" s="104">
        <v>5635.3791436889214</v>
      </c>
      <c r="AL10" s="104">
        <v>5597.5500397297246</v>
      </c>
      <c r="AM10" s="104">
        <v>5601.3692633857991</v>
      </c>
      <c r="AN10" s="104">
        <v>5611.9300644086279</v>
      </c>
      <c r="AO10" s="104">
        <v>5646.0133130535305</v>
      </c>
      <c r="AP10" s="104">
        <v>5629.6143477224232</v>
      </c>
      <c r="AQ10" s="104">
        <v>5605.9109177351356</v>
      </c>
      <c r="AR10" s="104">
        <v>5594.725146744664</v>
      </c>
      <c r="AS10" s="104">
        <v>5625.0186157233211</v>
      </c>
      <c r="AT10" s="104">
        <v>5657.9006917272281</v>
      </c>
      <c r="AU10" s="104">
        <v>5634.0040805364597</v>
      </c>
      <c r="AV10" s="104">
        <v>5605.5927531559155</v>
      </c>
      <c r="AW10" s="104">
        <v>5639.6446436897213</v>
      </c>
      <c r="AX10" s="104">
        <v>5624.8796338498478</v>
      </c>
      <c r="AY10" s="104">
        <v>5583.5838955459058</v>
      </c>
      <c r="AZ10" s="104">
        <v>5654.9635375709695</v>
      </c>
      <c r="BA10" s="104">
        <v>5675.4438346187444</v>
      </c>
      <c r="BB10" s="104">
        <v>5604.1242169893649</v>
      </c>
      <c r="BC10" s="104">
        <v>5645.2945872342571</v>
      </c>
      <c r="BD10" s="104">
        <v>5585.5193778747825</v>
      </c>
      <c r="BE10" s="104">
        <v>5635.9152057401689</v>
      </c>
      <c r="BF10" s="104">
        <v>5627.5399374887729</v>
      </c>
      <c r="BG10" s="104">
        <v>5607.2103675314656</v>
      </c>
      <c r="BH10" s="104">
        <v>5597.8171931467423</v>
      </c>
      <c r="BI10" s="104">
        <v>5632.0332565280178</v>
      </c>
      <c r="BJ10" s="104">
        <v>5604.4550304457807</v>
      </c>
      <c r="BK10" s="104">
        <v>5666.2888827113784</v>
      </c>
      <c r="BL10" s="104">
        <v>5636.8628715292089</v>
      </c>
      <c r="BM10" s="104">
        <v>5657.4254287825916</v>
      </c>
      <c r="BN10" s="104">
        <v>5640.9449785932266</v>
      </c>
      <c r="BO10" s="104">
        <v>5619.2362750061184</v>
      </c>
      <c r="BP10" s="104">
        <v>5671.6740668208668</v>
      </c>
      <c r="BQ10" s="104">
        <v>5624.9858403597127</v>
      </c>
      <c r="BR10" s="104">
        <v>5615.5741187861222</v>
      </c>
      <c r="BS10" s="104">
        <v>5640.3294203037958</v>
      </c>
      <c r="BT10" s="104">
        <v>5589.704656094751</v>
      </c>
      <c r="BU10" s="104">
        <v>5610.551224679707</v>
      </c>
      <c r="BV10" s="104">
        <v>5608.8495168639847</v>
      </c>
      <c r="BW10" s="104">
        <v>5630.8144598104409</v>
      </c>
      <c r="BX10" s="104">
        <v>5649.6205390839496</v>
      </c>
      <c r="BY10" s="104">
        <v>5672.1829946214275</v>
      </c>
      <c r="BZ10" s="104">
        <v>5623.9049800377097</v>
      </c>
      <c r="CA10" s="104">
        <v>5671.2156048473043</v>
      </c>
      <c r="CB10" s="104">
        <v>5619.7467830129954</v>
      </c>
      <c r="CC10" s="104">
        <v>5657.103722116095</v>
      </c>
      <c r="CD10" s="39">
        <f t="shared" ref="CD10:CD19" si="2">AVERAGE(M10:AE10)</f>
        <v>5714.5511728800648</v>
      </c>
      <c r="CE10" s="2">
        <f t="shared" ref="CE10:CE19" si="3">AVERAGE(AF10:CC10)</f>
        <v>5629.1224939116346</v>
      </c>
    </row>
    <row r="11" spans="2:83" x14ac:dyDescent="0.3">
      <c r="B11" s="17" t="s">
        <v>1620</v>
      </c>
      <c r="C11" s="18">
        <v>457637.69256198348</v>
      </c>
      <c r="D11" s="18">
        <v>450799.37851239671</v>
      </c>
      <c r="E11" s="18">
        <v>460393.80495867773</v>
      </c>
      <c r="F11" s="18">
        <v>685926.90247933893</v>
      </c>
      <c r="G11" s="18">
        <v>451715.22644628101</v>
      </c>
      <c r="H11" s="18">
        <v>2136194.5586776859</v>
      </c>
      <c r="I11" s="18">
        <v>1115508.6545454548</v>
      </c>
      <c r="J11" s="18">
        <v>2880652.3438016521</v>
      </c>
      <c r="K11" s="18">
        <v>841288.60165289242</v>
      </c>
      <c r="L11" s="18">
        <v>545963.22644628095</v>
      </c>
      <c r="M11" s="18">
        <v>456218.39999999991</v>
      </c>
      <c r="N11" s="18">
        <v>463117.44793388445</v>
      </c>
      <c r="O11" s="18">
        <v>470395.31900826446</v>
      </c>
      <c r="P11" s="18">
        <v>464802.56528925628</v>
      </c>
      <c r="Q11" s="18">
        <v>506076.57520661165</v>
      </c>
      <c r="R11" s="18">
        <v>469097.15702479344</v>
      </c>
      <c r="S11" s="18">
        <v>1871515.3388429752</v>
      </c>
      <c r="T11" s="18">
        <v>501972.19834710745</v>
      </c>
      <c r="U11" s="18">
        <v>499346.5388429751</v>
      </c>
      <c r="V11" s="18">
        <v>482097.73884297523</v>
      </c>
      <c r="W11" s="18">
        <v>507142.90909090912</v>
      </c>
      <c r="X11" s="18">
        <v>908619.25289256196</v>
      </c>
      <c r="Y11" s="18">
        <v>653055.49090909096</v>
      </c>
      <c r="Z11" s="18">
        <v>1141960.026446281</v>
      </c>
      <c r="AA11" s="18">
        <v>778569.32231404958</v>
      </c>
      <c r="AB11" s="18">
        <v>885251.50413223135</v>
      </c>
      <c r="AC11" s="18">
        <v>1086135.0743801652</v>
      </c>
      <c r="AD11" s="18">
        <v>6458712.1983471084</v>
      </c>
      <c r="AE11" s="19">
        <v>759936.00000000012</v>
      </c>
      <c r="AF11" s="104">
        <v>354737.95041322312</v>
      </c>
      <c r="AG11" s="104">
        <v>300573.36198347108</v>
      </c>
      <c r="AH11" s="104">
        <v>490779.1537190082</v>
      </c>
      <c r="AI11" s="104">
        <v>1368041.1371900833</v>
      </c>
      <c r="AJ11" s="104">
        <v>388208.19173553726</v>
      </c>
      <c r="AK11" s="104">
        <v>292895.64297520666</v>
      </c>
      <c r="AL11" s="104">
        <v>292866.90247933893</v>
      </c>
      <c r="AM11" s="104">
        <v>323450.22148760338</v>
      </c>
      <c r="AN11" s="104">
        <v>292998.96198347112</v>
      </c>
      <c r="AO11" s="104">
        <v>1327518.9421487604</v>
      </c>
      <c r="AP11" s="104">
        <v>293555.82148760336</v>
      </c>
      <c r="AQ11" s="104">
        <v>1486193.5338842974</v>
      </c>
      <c r="AR11" s="104">
        <v>1660588.5024793393</v>
      </c>
      <c r="AS11" s="104">
        <v>760945.68595041311</v>
      </c>
      <c r="AT11" s="104">
        <v>302051.94049586775</v>
      </c>
      <c r="AU11" s="104">
        <v>2180922.1090909094</v>
      </c>
      <c r="AV11" s="104">
        <v>334190.02314049576</v>
      </c>
      <c r="AW11" s="104">
        <v>427202.41983471072</v>
      </c>
      <c r="AX11" s="104">
        <v>480280.97851239669</v>
      </c>
      <c r="AY11" s="104">
        <v>457637.69256198348</v>
      </c>
      <c r="AZ11" s="104">
        <v>450799.37851239671</v>
      </c>
      <c r="BA11" s="104">
        <v>460393.80495867773</v>
      </c>
      <c r="BB11" s="104">
        <v>685926.80330578517</v>
      </c>
      <c r="BC11" s="104">
        <v>451715.22644628101</v>
      </c>
      <c r="BD11" s="104">
        <v>2136194.5586776859</v>
      </c>
      <c r="BE11" s="104">
        <v>1115508.555371901</v>
      </c>
      <c r="BF11" s="104">
        <v>2880639.828099173</v>
      </c>
      <c r="BG11" s="104">
        <v>841288.60165289242</v>
      </c>
      <c r="BH11" s="104">
        <v>545963.22644628095</v>
      </c>
      <c r="BI11" s="104">
        <v>456218.39999999991</v>
      </c>
      <c r="BJ11" s="104">
        <v>463117.44793388445</v>
      </c>
      <c r="BK11" s="104">
        <v>470395.31900826446</v>
      </c>
      <c r="BL11" s="104">
        <v>464802.56528925628</v>
      </c>
      <c r="BM11" s="104">
        <v>506076.57520661165</v>
      </c>
      <c r="BN11" s="104">
        <v>469097.15702479344</v>
      </c>
      <c r="BO11" s="104">
        <v>1871515.3388429752</v>
      </c>
      <c r="BP11" s="104">
        <v>501972.19834710745</v>
      </c>
      <c r="BQ11" s="104">
        <v>499346.5388429751</v>
      </c>
      <c r="BR11" s="104">
        <v>482097.73884297523</v>
      </c>
      <c r="BS11" s="104">
        <v>507142.90909090912</v>
      </c>
      <c r="BT11" s="104">
        <v>908619.25289256196</v>
      </c>
      <c r="BU11" s="104">
        <v>653055.49090909096</v>
      </c>
      <c r="BV11" s="104">
        <v>1141960.026446281</v>
      </c>
      <c r="BW11" s="104">
        <v>778569.32231404958</v>
      </c>
      <c r="BX11" s="104">
        <v>885251.50413223135</v>
      </c>
      <c r="BY11" s="104">
        <v>1086135.0743801652</v>
      </c>
      <c r="BZ11" s="104">
        <v>6458712.2776859514</v>
      </c>
      <c r="CA11" s="104">
        <v>759936.00000000012</v>
      </c>
      <c r="CB11" s="104">
        <v>504812.13223140506</v>
      </c>
      <c r="CC11" s="104">
        <v>470361.60000000003</v>
      </c>
      <c r="CD11" s="39">
        <f t="shared" si="2"/>
        <v>1019159.0030448021</v>
      </c>
      <c r="CE11" s="2">
        <f t="shared" si="3"/>
        <v>874465.28052892594</v>
      </c>
    </row>
    <row r="12" spans="2:83" x14ac:dyDescent="0.3">
      <c r="B12" s="17" t="s">
        <v>1637</v>
      </c>
      <c r="C12" s="18">
        <v>34850.479338842983</v>
      </c>
      <c r="D12" s="18">
        <v>34581.163636363635</v>
      </c>
      <c r="E12" s="18">
        <v>32982.743801652898</v>
      </c>
      <c r="F12" s="18">
        <v>58845.897520661165</v>
      </c>
      <c r="G12" s="18">
        <v>26509.269421487592</v>
      </c>
      <c r="H12" s="18">
        <v>71553.996694214875</v>
      </c>
      <c r="I12" s="18">
        <v>54729.381818181828</v>
      </c>
      <c r="J12" s="18">
        <v>56413.705785123973</v>
      </c>
      <c r="K12" s="18">
        <v>58424.469421487629</v>
      </c>
      <c r="L12" s="18">
        <v>38888.469421487607</v>
      </c>
      <c r="M12" s="18">
        <v>43111.061157024793</v>
      </c>
      <c r="N12" s="18">
        <v>22177.090909090908</v>
      </c>
      <c r="O12" s="18">
        <v>37181.494214876031</v>
      </c>
      <c r="P12" s="18">
        <v>45079.358677685945</v>
      </c>
      <c r="Q12" s="18">
        <v>33837.044628099175</v>
      </c>
      <c r="R12" s="18">
        <v>40244.608264462782</v>
      </c>
      <c r="S12" s="18">
        <v>67497.123966942148</v>
      </c>
      <c r="T12" s="18">
        <v>30787.596694214888</v>
      </c>
      <c r="U12" s="18">
        <v>28929.639669421475</v>
      </c>
      <c r="V12" s="18">
        <v>32182.413223140498</v>
      </c>
      <c r="W12" s="18">
        <v>36542.657851239666</v>
      </c>
      <c r="X12" s="18">
        <v>56848.165289256205</v>
      </c>
      <c r="Y12" s="18">
        <v>40416.456198347114</v>
      </c>
      <c r="Z12" s="18">
        <v>40305.421487603315</v>
      </c>
      <c r="AA12" s="18">
        <v>34398.62479338843</v>
      </c>
      <c r="AB12" s="18">
        <v>31363.616528925621</v>
      </c>
      <c r="AC12" s="18">
        <v>47033.573553719019</v>
      </c>
      <c r="AD12" s="18">
        <v>81765.520661157032</v>
      </c>
      <c r="AE12" s="19">
        <v>43674.30743801652</v>
      </c>
      <c r="AF12" s="104">
        <v>36720.971900826436</v>
      </c>
      <c r="AG12" s="104">
        <v>18678.188429752063</v>
      </c>
      <c r="AH12" s="104">
        <v>54174.585123966943</v>
      </c>
      <c r="AI12" s="104">
        <v>56634.14876033058</v>
      </c>
      <c r="AJ12" s="104">
        <v>41971.576859504137</v>
      </c>
      <c r="AK12" s="104">
        <v>18555.57024793388</v>
      </c>
      <c r="AL12" s="104">
        <v>16282.115702479345</v>
      </c>
      <c r="AM12" s="104">
        <v>57577.705785123981</v>
      </c>
      <c r="AN12" s="104">
        <v>35812.859504132241</v>
      </c>
      <c r="AO12" s="104">
        <v>50815.219834710741</v>
      </c>
      <c r="AP12" s="104">
        <v>36764.092561983482</v>
      </c>
      <c r="AQ12" s="104">
        <v>76278.565289256207</v>
      </c>
      <c r="AR12" s="104">
        <v>73981.348760330555</v>
      </c>
      <c r="AS12" s="104">
        <v>50093.157024793385</v>
      </c>
      <c r="AT12" s="104">
        <v>32438.20165289256</v>
      </c>
      <c r="AU12" s="104">
        <v>59949.778512396704</v>
      </c>
      <c r="AV12" s="104">
        <v>25970.042975206597</v>
      </c>
      <c r="AW12" s="104">
        <v>28770.148760330569</v>
      </c>
      <c r="AX12" s="104">
        <v>46380.039669421501</v>
      </c>
      <c r="AY12" s="104">
        <v>34850.479338842983</v>
      </c>
      <c r="AZ12" s="104">
        <v>34581.163636363635</v>
      </c>
      <c r="BA12" s="104">
        <v>32982.743801652898</v>
      </c>
      <c r="BB12" s="104">
        <v>58845.897520661165</v>
      </c>
      <c r="BC12" s="104">
        <v>26509.269421487592</v>
      </c>
      <c r="BD12" s="104">
        <v>71554.016528925626</v>
      </c>
      <c r="BE12" s="104">
        <v>54729.381818181828</v>
      </c>
      <c r="BF12" s="104">
        <v>56413.705785123973</v>
      </c>
      <c r="BG12" s="104">
        <v>58424.449586776886</v>
      </c>
      <c r="BH12" s="104">
        <v>38888.469421487607</v>
      </c>
      <c r="BI12" s="104">
        <v>43111.080991735544</v>
      </c>
      <c r="BJ12" s="104">
        <v>22177.110743801652</v>
      </c>
      <c r="BK12" s="104">
        <v>37181.494214876031</v>
      </c>
      <c r="BL12" s="104">
        <v>45079.358677685945</v>
      </c>
      <c r="BM12" s="104">
        <v>33837.044628099175</v>
      </c>
      <c r="BN12" s="104">
        <v>40244.608264462782</v>
      </c>
      <c r="BO12" s="104">
        <v>67497.123966942148</v>
      </c>
      <c r="BP12" s="104">
        <v>30787.596694214888</v>
      </c>
      <c r="BQ12" s="104">
        <v>28929.639669421475</v>
      </c>
      <c r="BR12" s="104">
        <v>32182.413223140498</v>
      </c>
      <c r="BS12" s="104">
        <v>36542.657851239666</v>
      </c>
      <c r="BT12" s="104">
        <v>56848.165289256205</v>
      </c>
      <c r="BU12" s="104">
        <v>40416.456198347114</v>
      </c>
      <c r="BV12" s="104">
        <v>40305.421487603315</v>
      </c>
      <c r="BW12" s="104">
        <v>34398.62479338843</v>
      </c>
      <c r="BX12" s="104">
        <v>31363.616528925621</v>
      </c>
      <c r="BY12" s="104">
        <v>47033.573553719019</v>
      </c>
      <c r="BZ12" s="104">
        <v>81765.520661157032</v>
      </c>
      <c r="CA12" s="104">
        <v>43674.30743801652</v>
      </c>
      <c r="CB12" s="104">
        <v>33809.414876033057</v>
      </c>
      <c r="CC12" s="104">
        <v>40272.2380165289</v>
      </c>
      <c r="CD12" s="39">
        <f t="shared" si="2"/>
        <v>41756.619747716402</v>
      </c>
      <c r="CE12" s="2">
        <f t="shared" si="3"/>
        <v>43061.707239669413</v>
      </c>
    </row>
    <row r="13" spans="2:83" x14ac:dyDescent="0.3">
      <c r="B13" s="17" t="s">
        <v>84</v>
      </c>
      <c r="C13" s="18">
        <v>219.49999999999997</v>
      </c>
      <c r="D13" s="18">
        <v>295.89999999999998</v>
      </c>
      <c r="E13" s="18">
        <v>276.3</v>
      </c>
      <c r="F13" s="18">
        <v>591.80000000000007</v>
      </c>
      <c r="G13" s="18">
        <v>225</v>
      </c>
      <c r="H13" s="18">
        <v>756.5</v>
      </c>
      <c r="I13" s="18">
        <v>464.4</v>
      </c>
      <c r="J13" s="18">
        <v>565.1</v>
      </c>
      <c r="K13" s="18">
        <v>735.2</v>
      </c>
      <c r="L13" s="18">
        <v>402.8</v>
      </c>
      <c r="M13" s="18">
        <v>404.9</v>
      </c>
      <c r="N13" s="18">
        <v>236</v>
      </c>
      <c r="O13" s="18">
        <v>304.49999999999994</v>
      </c>
      <c r="P13" s="18">
        <v>440.09999999999991</v>
      </c>
      <c r="Q13" s="18">
        <v>343.1</v>
      </c>
      <c r="R13" s="18">
        <v>351.29999999999995</v>
      </c>
      <c r="S13" s="18">
        <v>654.60000000000014</v>
      </c>
      <c r="T13" s="18">
        <v>239.5</v>
      </c>
      <c r="U13" s="18">
        <v>274.89999999999992</v>
      </c>
      <c r="V13" s="18">
        <v>380.8</v>
      </c>
      <c r="W13" s="18">
        <v>466.50000000000006</v>
      </c>
      <c r="X13" s="18">
        <v>659.8</v>
      </c>
      <c r="Y13" s="18">
        <v>433.4</v>
      </c>
      <c r="Z13" s="18">
        <v>424</v>
      </c>
      <c r="AA13" s="18">
        <v>342.40000000000003</v>
      </c>
      <c r="AB13" s="18">
        <v>424.3</v>
      </c>
      <c r="AC13" s="18">
        <v>538.4</v>
      </c>
      <c r="AD13" s="18">
        <v>1107.3000000000002</v>
      </c>
      <c r="AE13" s="19">
        <v>561.1</v>
      </c>
      <c r="AF13" s="104">
        <v>500.1</v>
      </c>
      <c r="AG13" s="104">
        <v>250.60000000000002</v>
      </c>
      <c r="AH13" s="104">
        <v>801.7</v>
      </c>
      <c r="AI13" s="104">
        <v>805.8</v>
      </c>
      <c r="AJ13" s="104">
        <v>570.4</v>
      </c>
      <c r="AK13" s="104">
        <v>238.29999999999998</v>
      </c>
      <c r="AL13" s="104">
        <v>163.89999999999998</v>
      </c>
      <c r="AM13" s="104">
        <v>721.50000000000011</v>
      </c>
      <c r="AN13" s="104">
        <v>483.09999999999997</v>
      </c>
      <c r="AO13" s="104">
        <v>699.30000000000007</v>
      </c>
      <c r="AP13" s="104">
        <v>496.40000000000003</v>
      </c>
      <c r="AQ13" s="104">
        <v>993.39999999999975</v>
      </c>
      <c r="AR13" s="104">
        <v>1282.6000000000001</v>
      </c>
      <c r="AS13" s="104">
        <v>752.59999999999991</v>
      </c>
      <c r="AT13" s="104">
        <v>407</v>
      </c>
      <c r="AU13" s="104">
        <v>951.7</v>
      </c>
      <c r="AV13" s="104">
        <v>407.7000000000001</v>
      </c>
      <c r="AW13" s="104">
        <v>435.79999999999995</v>
      </c>
      <c r="AX13" s="104">
        <v>559.19999999999993</v>
      </c>
      <c r="AY13" s="104">
        <v>438.9</v>
      </c>
      <c r="AZ13" s="104">
        <v>526.99999999999989</v>
      </c>
      <c r="BA13" s="104">
        <v>429.40000000000003</v>
      </c>
      <c r="BB13" s="104">
        <v>851.89999999999986</v>
      </c>
      <c r="BC13" s="104">
        <v>394.20000000000005</v>
      </c>
      <c r="BD13" s="104">
        <v>1168.1999999999998</v>
      </c>
      <c r="BE13" s="104">
        <v>718.69999999999993</v>
      </c>
      <c r="BF13" s="104">
        <v>809.3</v>
      </c>
      <c r="BG13" s="104">
        <v>1123.1999999999998</v>
      </c>
      <c r="BH13" s="104">
        <v>628.00000000000011</v>
      </c>
      <c r="BI13" s="104">
        <v>636.79999999999995</v>
      </c>
      <c r="BJ13" s="104">
        <v>409.1</v>
      </c>
      <c r="BK13" s="104">
        <v>516.40000000000009</v>
      </c>
      <c r="BL13" s="104">
        <v>728.9</v>
      </c>
      <c r="BM13" s="104">
        <v>586.09999999999991</v>
      </c>
      <c r="BN13" s="104">
        <v>637.49999999999989</v>
      </c>
      <c r="BO13" s="104">
        <v>997.2</v>
      </c>
      <c r="BP13" s="104">
        <v>390.00000000000006</v>
      </c>
      <c r="BQ13" s="104">
        <v>413.20000000000005</v>
      </c>
      <c r="BR13" s="104">
        <v>520.80000000000007</v>
      </c>
      <c r="BS13" s="104">
        <v>603.79999999999984</v>
      </c>
      <c r="BT13" s="104">
        <v>811.90000000000009</v>
      </c>
      <c r="BU13" s="104">
        <v>509.8</v>
      </c>
      <c r="BV13" s="104">
        <v>498.20000000000005</v>
      </c>
      <c r="BW13" s="104">
        <v>403.29999999999995</v>
      </c>
      <c r="BX13" s="104">
        <v>483.9</v>
      </c>
      <c r="BY13" s="104">
        <v>532.4</v>
      </c>
      <c r="BZ13" s="104">
        <v>1115.1999999999998</v>
      </c>
      <c r="CA13" s="104">
        <v>565.5</v>
      </c>
      <c r="CB13" s="104">
        <v>585.99999999999989</v>
      </c>
      <c r="CC13" s="104">
        <v>637.49999999999989</v>
      </c>
      <c r="CD13" s="39">
        <f t="shared" si="2"/>
        <v>451.94210526315788</v>
      </c>
      <c r="CE13" s="2">
        <f t="shared" si="3"/>
        <v>623.86800000000005</v>
      </c>
    </row>
    <row r="14" spans="2:83" x14ac:dyDescent="0.3">
      <c r="B14" s="17" t="s">
        <v>107</v>
      </c>
      <c r="C14" s="18">
        <f t="array" ref="C14:CC14">TRANSPOSE('Detailed WY Budget'!J6:J84)</f>
        <v>90.199999999999974</v>
      </c>
      <c r="D14" s="18">
        <v>98.7</v>
      </c>
      <c r="E14" s="18">
        <v>107.50000000000003</v>
      </c>
      <c r="F14" s="18">
        <v>106.39999999999999</v>
      </c>
      <c r="G14" s="18">
        <v>37.200000000000003</v>
      </c>
      <c r="H14" s="18">
        <v>24.5</v>
      </c>
      <c r="I14" s="18">
        <v>19.400000000000002</v>
      </c>
      <c r="J14" s="18">
        <v>24.3</v>
      </c>
      <c r="K14" s="18">
        <v>24.799999999999997</v>
      </c>
      <c r="L14" s="18">
        <v>24.6</v>
      </c>
      <c r="M14" s="18">
        <v>65.2</v>
      </c>
      <c r="N14" s="18">
        <v>60.300000000000004</v>
      </c>
      <c r="O14" s="18">
        <v>59.300000000000004</v>
      </c>
      <c r="P14" s="18">
        <v>53.2</v>
      </c>
      <c r="Q14" s="18">
        <v>48.3</v>
      </c>
      <c r="R14" s="18">
        <v>49.6</v>
      </c>
      <c r="S14" s="18">
        <v>57.2</v>
      </c>
      <c r="T14" s="18">
        <v>58</v>
      </c>
      <c r="U14" s="18">
        <v>63.699999999999989</v>
      </c>
      <c r="V14" s="18">
        <v>62.6</v>
      </c>
      <c r="W14" s="18">
        <v>61</v>
      </c>
      <c r="X14" s="18">
        <v>68.8</v>
      </c>
      <c r="Y14" s="18">
        <v>73.59999999999998</v>
      </c>
      <c r="Z14" s="18">
        <v>74.100000000000009</v>
      </c>
      <c r="AA14" s="18">
        <v>72.3</v>
      </c>
      <c r="AB14" s="18">
        <v>71.599999999999994</v>
      </c>
      <c r="AC14" s="18">
        <v>95.199999999999974</v>
      </c>
      <c r="AD14" s="18">
        <v>106.60000000000001</v>
      </c>
      <c r="AE14" s="19">
        <v>106.3</v>
      </c>
      <c r="AF14" s="104">
        <v>98.800000000000011</v>
      </c>
      <c r="AG14" s="104">
        <v>92.200000000000017</v>
      </c>
      <c r="AH14" s="104">
        <v>92.3</v>
      </c>
      <c r="AI14" s="104">
        <v>92.3</v>
      </c>
      <c r="AJ14" s="104">
        <v>92.3</v>
      </c>
      <c r="AK14" s="104">
        <v>92.399999999999977</v>
      </c>
      <c r="AL14" s="104">
        <v>87.2</v>
      </c>
      <c r="AM14" s="104">
        <v>89.5</v>
      </c>
      <c r="AN14" s="104">
        <v>92.3</v>
      </c>
      <c r="AO14" s="104">
        <v>92.399999999999977</v>
      </c>
      <c r="AP14" s="104">
        <v>92.3</v>
      </c>
      <c r="AQ14" s="104">
        <v>92.3</v>
      </c>
      <c r="AR14" s="104">
        <v>92.3</v>
      </c>
      <c r="AS14" s="104">
        <v>92.399999999999977</v>
      </c>
      <c r="AT14" s="104">
        <v>92.3</v>
      </c>
      <c r="AU14" s="104">
        <v>92.3</v>
      </c>
      <c r="AV14" s="104">
        <v>92.3</v>
      </c>
      <c r="AW14" s="104">
        <v>92.399999999999977</v>
      </c>
      <c r="AX14" s="104">
        <v>92.3</v>
      </c>
      <c r="AY14" s="104">
        <v>92.3</v>
      </c>
      <c r="AZ14" s="104">
        <v>87.2</v>
      </c>
      <c r="BA14" s="104">
        <v>84.7</v>
      </c>
      <c r="BB14" s="104">
        <v>89.5</v>
      </c>
      <c r="BC14" s="104">
        <v>92.3</v>
      </c>
      <c r="BD14" s="104">
        <v>92.3</v>
      </c>
      <c r="BE14" s="104">
        <v>92.399999999999977</v>
      </c>
      <c r="BF14" s="104">
        <v>92.3</v>
      </c>
      <c r="BG14" s="104">
        <v>92.3</v>
      </c>
      <c r="BH14" s="104">
        <v>92.3</v>
      </c>
      <c r="BI14" s="104">
        <v>92.399999999999977</v>
      </c>
      <c r="BJ14" s="104">
        <v>92.3</v>
      </c>
      <c r="BK14" s="104">
        <v>92.3</v>
      </c>
      <c r="BL14" s="104">
        <v>92.3</v>
      </c>
      <c r="BM14" s="104">
        <v>92.399999999999977</v>
      </c>
      <c r="BN14" s="104">
        <v>92.3</v>
      </c>
      <c r="BO14" s="104">
        <v>92.3</v>
      </c>
      <c r="BP14" s="104">
        <v>92.3</v>
      </c>
      <c r="BQ14" s="104">
        <v>92.399999999999977</v>
      </c>
      <c r="BR14" s="104">
        <v>92.3</v>
      </c>
      <c r="BS14" s="104">
        <v>92.3</v>
      </c>
      <c r="BT14" s="104">
        <v>92.3</v>
      </c>
      <c r="BU14" s="104">
        <v>92.399999999999977</v>
      </c>
      <c r="BV14" s="104">
        <v>92.3</v>
      </c>
      <c r="BW14" s="104">
        <v>92.3</v>
      </c>
      <c r="BX14" s="104">
        <v>87.2</v>
      </c>
      <c r="BY14" s="104">
        <v>89.6</v>
      </c>
      <c r="BZ14" s="104">
        <v>92.3</v>
      </c>
      <c r="CA14" s="104">
        <v>92.3</v>
      </c>
      <c r="CB14" s="104">
        <v>92.3</v>
      </c>
      <c r="CC14" s="104">
        <v>92.399999999999977</v>
      </c>
      <c r="CD14" s="39">
        <f t="shared" si="2"/>
        <v>68.784210526315789</v>
      </c>
      <c r="CE14" s="2">
        <f t="shared" si="3"/>
        <v>91.824000000000069</v>
      </c>
    </row>
    <row r="15" spans="2:83" x14ac:dyDescent="0.3">
      <c r="B15" s="144" t="s">
        <v>28</v>
      </c>
      <c r="C15" s="143">
        <f t="array" ref="C15:CC15">TRANSPOSE('Detailed WY Budget'!K6:K84)</f>
        <v>96093.5</v>
      </c>
      <c r="D15" s="143">
        <v>114095.00000000001</v>
      </c>
      <c r="E15" s="143">
        <v>119533.3</v>
      </c>
      <c r="F15" s="143">
        <v>196402.6</v>
      </c>
      <c r="G15" s="143">
        <v>92355.5</v>
      </c>
      <c r="H15" s="143">
        <v>244365.59999999998</v>
      </c>
      <c r="I15" s="143">
        <v>154086</v>
      </c>
      <c r="J15" s="143">
        <v>158408.1</v>
      </c>
      <c r="K15" s="143">
        <v>235943.80000000002</v>
      </c>
      <c r="L15" s="143">
        <v>118733.80000000002</v>
      </c>
      <c r="M15" s="143">
        <v>137185.4</v>
      </c>
      <c r="N15" s="143">
        <v>101410.30000000002</v>
      </c>
      <c r="O15" s="143">
        <v>123570.7</v>
      </c>
      <c r="P15" s="143">
        <v>151528.30000000002</v>
      </c>
      <c r="Q15" s="143">
        <v>126682.00000000001</v>
      </c>
      <c r="R15" s="143">
        <v>153411.6</v>
      </c>
      <c r="S15" s="143">
        <v>210829.00000000006</v>
      </c>
      <c r="T15" s="143">
        <v>91559.6</v>
      </c>
      <c r="U15" s="143">
        <v>104158.90000000001</v>
      </c>
      <c r="V15" s="143">
        <v>111275.10000000002</v>
      </c>
      <c r="W15" s="143">
        <v>140168.79999999999</v>
      </c>
      <c r="X15" s="143">
        <v>197606.2</v>
      </c>
      <c r="Y15" s="143">
        <v>111088.2</v>
      </c>
      <c r="Z15" s="143">
        <v>110930.2</v>
      </c>
      <c r="AA15" s="143">
        <v>79014.60000000002</v>
      </c>
      <c r="AB15" s="143">
        <v>93269.900000000009</v>
      </c>
      <c r="AC15" s="143">
        <v>126578.1</v>
      </c>
      <c r="AD15" s="143">
        <v>205561.3</v>
      </c>
      <c r="AE15" s="145">
        <v>108786.60000000002</v>
      </c>
      <c r="AF15" s="146">
        <v>111635.80000000003</v>
      </c>
      <c r="AG15" s="146">
        <v>67464.700000000012</v>
      </c>
      <c r="AH15" s="146">
        <v>168952.60000000003</v>
      </c>
      <c r="AI15" s="146">
        <v>174322.80000000002</v>
      </c>
      <c r="AJ15" s="146">
        <v>123231.30000000002</v>
      </c>
      <c r="AK15" s="146">
        <v>63668.299999999996</v>
      </c>
      <c r="AL15" s="146">
        <v>48023.600000000006</v>
      </c>
      <c r="AM15" s="146">
        <v>170939.09999999998</v>
      </c>
      <c r="AN15" s="146">
        <v>108752.60000000003</v>
      </c>
      <c r="AO15" s="146">
        <v>143356.4</v>
      </c>
      <c r="AP15" s="146">
        <v>112500.10000000002</v>
      </c>
      <c r="AQ15" s="146">
        <v>207961.39999999994</v>
      </c>
      <c r="AR15" s="146">
        <v>249650</v>
      </c>
      <c r="AS15" s="146">
        <v>151284.99999999997</v>
      </c>
      <c r="AT15" s="146">
        <v>99600.200000000012</v>
      </c>
      <c r="AU15" s="146">
        <v>184615.4</v>
      </c>
      <c r="AV15" s="146">
        <v>87474.5</v>
      </c>
      <c r="AW15" s="146">
        <v>106269</v>
      </c>
      <c r="AX15" s="146">
        <v>130870.8</v>
      </c>
      <c r="AY15" s="146">
        <v>96094.099999999991</v>
      </c>
      <c r="AZ15" s="146">
        <v>114095.3</v>
      </c>
      <c r="BA15" s="146">
        <v>119533.59999999999</v>
      </c>
      <c r="BB15" s="146">
        <v>196403.00000000003</v>
      </c>
      <c r="BC15" s="146">
        <v>92355.299999999988</v>
      </c>
      <c r="BD15" s="146">
        <v>244365.59999999998</v>
      </c>
      <c r="BE15" s="146">
        <v>154086.20000000001</v>
      </c>
      <c r="BF15" s="146">
        <v>158407.79999999999</v>
      </c>
      <c r="BG15" s="146">
        <v>235943.5</v>
      </c>
      <c r="BH15" s="146">
        <v>118733.80000000002</v>
      </c>
      <c r="BI15" s="146">
        <v>137185.70000000001</v>
      </c>
      <c r="BJ15" s="146">
        <v>101410.59999999999</v>
      </c>
      <c r="BK15" s="146">
        <v>123570.8</v>
      </c>
      <c r="BL15" s="146">
        <v>151528.59999999998</v>
      </c>
      <c r="BM15" s="146">
        <v>126681.80000000002</v>
      </c>
      <c r="BN15" s="146">
        <v>153411.70000000001</v>
      </c>
      <c r="BO15" s="146">
        <v>210829.2</v>
      </c>
      <c r="BP15" s="146">
        <v>91559.5</v>
      </c>
      <c r="BQ15" s="146">
        <v>104158.6</v>
      </c>
      <c r="BR15" s="146">
        <v>111275.29999999999</v>
      </c>
      <c r="BS15" s="146">
        <v>140169.20000000001</v>
      </c>
      <c r="BT15" s="146">
        <v>197605.8</v>
      </c>
      <c r="BU15" s="146">
        <v>111088.20000000001</v>
      </c>
      <c r="BV15" s="146">
        <v>110930.29999999999</v>
      </c>
      <c r="BW15" s="146">
        <v>79014.800000000017</v>
      </c>
      <c r="BX15" s="146">
        <v>93270.2</v>
      </c>
      <c r="BY15" s="146">
        <v>126578.30000000002</v>
      </c>
      <c r="BZ15" s="146">
        <v>205561.60000000001</v>
      </c>
      <c r="CA15" s="146">
        <v>108786.70000000001</v>
      </c>
      <c r="CB15" s="146">
        <v>126681.80000000002</v>
      </c>
      <c r="CC15" s="146">
        <v>153411.6</v>
      </c>
      <c r="CD15" s="39">
        <f t="shared" si="2"/>
        <v>130769.2</v>
      </c>
      <c r="CE15" s="2">
        <f t="shared" si="3"/>
        <v>136106.04199999996</v>
      </c>
    </row>
    <row r="16" spans="2:83" x14ac:dyDescent="0.3">
      <c r="B16" s="141" t="s">
        <v>72</v>
      </c>
      <c r="C16" s="143">
        <f>SUM(C17:C19)</f>
        <v>36233.4</v>
      </c>
      <c r="D16" s="143">
        <f t="shared" ref="D16:BO16" si="4">SUM(D17:D19)</f>
        <v>38010.700000000004</v>
      </c>
      <c r="E16" s="143">
        <f t="shared" si="4"/>
        <v>40975.700000000004</v>
      </c>
      <c r="F16" s="143">
        <f t="shared" si="4"/>
        <v>32410.400000000001</v>
      </c>
      <c r="G16" s="143">
        <f t="shared" si="4"/>
        <v>41289.100000000006</v>
      </c>
      <c r="H16" s="143">
        <f t="shared" si="4"/>
        <v>30888.5</v>
      </c>
      <c r="I16" s="143">
        <f t="shared" si="4"/>
        <v>40575.9</v>
      </c>
      <c r="J16" s="143">
        <f t="shared" si="4"/>
        <v>44958.999999999993</v>
      </c>
      <c r="K16" s="143">
        <f t="shared" si="4"/>
        <v>32731.5</v>
      </c>
      <c r="L16" s="143">
        <f t="shared" si="4"/>
        <v>44771.5</v>
      </c>
      <c r="M16" s="143">
        <f t="shared" si="4"/>
        <v>49730.80000000001</v>
      </c>
      <c r="N16" s="143">
        <f t="shared" si="4"/>
        <v>47980.299999999996</v>
      </c>
      <c r="O16" s="143">
        <f t="shared" si="4"/>
        <v>49951.399999999994</v>
      </c>
      <c r="P16" s="143">
        <f t="shared" si="4"/>
        <v>45530.499999999993</v>
      </c>
      <c r="Q16" s="143">
        <f t="shared" si="4"/>
        <v>49211.4</v>
      </c>
      <c r="R16" s="143">
        <f t="shared" si="4"/>
        <v>40418.199999999997</v>
      </c>
      <c r="S16" s="143">
        <f t="shared" si="4"/>
        <v>43783.799999999996</v>
      </c>
      <c r="T16" s="143">
        <f t="shared" si="4"/>
        <v>53193.2</v>
      </c>
      <c r="U16" s="143">
        <f t="shared" si="4"/>
        <v>57308.099999999991</v>
      </c>
      <c r="V16" s="143">
        <f t="shared" si="4"/>
        <v>48852.3</v>
      </c>
      <c r="W16" s="143">
        <f t="shared" si="4"/>
        <v>44583.500000000007</v>
      </c>
      <c r="X16" s="143">
        <f t="shared" si="4"/>
        <v>38878</v>
      </c>
      <c r="Y16" s="143">
        <f t="shared" si="4"/>
        <v>52732.399999999994</v>
      </c>
      <c r="Z16" s="143">
        <f t="shared" si="4"/>
        <v>51570.7</v>
      </c>
      <c r="AA16" s="143">
        <f t="shared" si="4"/>
        <v>56943.6</v>
      </c>
      <c r="AB16" s="143">
        <f t="shared" si="4"/>
        <v>50880.100000000006</v>
      </c>
      <c r="AC16" s="143">
        <f t="shared" si="4"/>
        <v>42964.100000000006</v>
      </c>
      <c r="AD16" s="143">
        <f t="shared" si="4"/>
        <v>33332.9</v>
      </c>
      <c r="AE16" s="143">
        <f t="shared" si="4"/>
        <v>37622.400000000001</v>
      </c>
      <c r="AF16" s="143">
        <f t="shared" si="4"/>
        <v>42246.3</v>
      </c>
      <c r="AG16" s="143">
        <f t="shared" si="4"/>
        <v>45823.700000000004</v>
      </c>
      <c r="AH16" s="143">
        <f t="shared" si="4"/>
        <v>42560</v>
      </c>
      <c r="AI16" s="143">
        <f t="shared" si="4"/>
        <v>37956.199999999997</v>
      </c>
      <c r="AJ16" s="143">
        <f t="shared" si="4"/>
        <v>40127.9</v>
      </c>
      <c r="AK16" s="143">
        <f t="shared" si="4"/>
        <v>44142.7</v>
      </c>
      <c r="AL16" s="143">
        <f t="shared" si="4"/>
        <v>50246.400000000001</v>
      </c>
      <c r="AM16" s="143">
        <f t="shared" si="4"/>
        <v>39133.300000000003</v>
      </c>
      <c r="AN16" s="143">
        <f t="shared" si="4"/>
        <v>42634.400000000001</v>
      </c>
      <c r="AO16" s="143">
        <f t="shared" si="4"/>
        <v>41035.399999999994</v>
      </c>
      <c r="AP16" s="143">
        <f t="shared" si="4"/>
        <v>43799.500000000007</v>
      </c>
      <c r="AQ16" s="143">
        <f t="shared" si="4"/>
        <v>35809</v>
      </c>
      <c r="AR16" s="143">
        <f t="shared" si="4"/>
        <v>39486.9</v>
      </c>
      <c r="AS16" s="143">
        <f t="shared" si="4"/>
        <v>45002.1</v>
      </c>
      <c r="AT16" s="143">
        <f t="shared" si="4"/>
        <v>44151.1</v>
      </c>
      <c r="AU16" s="143">
        <f t="shared" si="4"/>
        <v>43201.5</v>
      </c>
      <c r="AV16" s="143">
        <f t="shared" si="4"/>
        <v>47575.4</v>
      </c>
      <c r="AW16" s="143">
        <f t="shared" si="4"/>
        <v>45721.3</v>
      </c>
      <c r="AX16" s="143">
        <f t="shared" si="4"/>
        <v>42416.700000000004</v>
      </c>
      <c r="AY16" s="143">
        <f t="shared" si="4"/>
        <v>44099.499999999993</v>
      </c>
      <c r="AZ16" s="143">
        <f t="shared" si="4"/>
        <v>46839.000000000007</v>
      </c>
      <c r="BA16" s="143">
        <f t="shared" si="4"/>
        <v>48308.700000000004</v>
      </c>
      <c r="BB16" s="143">
        <f t="shared" si="4"/>
        <v>40457.799999999996</v>
      </c>
      <c r="BC16" s="143">
        <f t="shared" si="4"/>
        <v>44302.2</v>
      </c>
      <c r="BD16" s="143">
        <f t="shared" si="4"/>
        <v>37262.1</v>
      </c>
      <c r="BE16" s="143">
        <f t="shared" si="4"/>
        <v>42335.499999999985</v>
      </c>
      <c r="BF16" s="143">
        <f t="shared" si="4"/>
        <v>46255.6</v>
      </c>
      <c r="BG16" s="143">
        <f t="shared" si="4"/>
        <v>33657.300000000003</v>
      </c>
      <c r="BH16" s="143">
        <f t="shared" si="4"/>
        <v>42754</v>
      </c>
      <c r="BI16" s="143">
        <f t="shared" si="4"/>
        <v>45196.1</v>
      </c>
      <c r="BJ16" s="143">
        <f t="shared" si="4"/>
        <v>44608.799999999996</v>
      </c>
      <c r="BK16" s="143">
        <f t="shared" si="4"/>
        <v>45779.8</v>
      </c>
      <c r="BL16" s="143">
        <f t="shared" si="4"/>
        <v>40892.5</v>
      </c>
      <c r="BM16" s="143">
        <f t="shared" si="4"/>
        <v>46557.600000000006</v>
      </c>
      <c r="BN16" s="143">
        <f t="shared" si="4"/>
        <v>36749.599999999999</v>
      </c>
      <c r="BO16" s="143">
        <f t="shared" si="4"/>
        <v>39126.600000000006</v>
      </c>
      <c r="BP16" s="143">
        <f t="shared" ref="BP16:CC16" si="5">SUM(BP17:BP19)</f>
        <v>47377.899999999994</v>
      </c>
      <c r="BQ16" s="143">
        <f t="shared" si="5"/>
        <v>49101.499999999993</v>
      </c>
      <c r="BR16" s="143">
        <f t="shared" si="5"/>
        <v>42681.1</v>
      </c>
      <c r="BS16" s="143">
        <f t="shared" si="5"/>
        <v>37974.100000000006</v>
      </c>
      <c r="BT16" s="143">
        <f t="shared" si="5"/>
        <v>35038.699999999997</v>
      </c>
      <c r="BU16" s="143">
        <f t="shared" si="5"/>
        <v>45099.899999999994</v>
      </c>
      <c r="BV16" s="143">
        <f t="shared" si="5"/>
        <v>46590.100000000006</v>
      </c>
      <c r="BW16" s="143">
        <f t="shared" si="5"/>
        <v>50094.5</v>
      </c>
      <c r="BX16" s="143">
        <f t="shared" si="5"/>
        <v>49498.599999999991</v>
      </c>
      <c r="BY16" s="143">
        <f t="shared" si="5"/>
        <v>42708.299999999996</v>
      </c>
      <c r="BZ16" s="143">
        <f t="shared" si="5"/>
        <v>39030.399999999994</v>
      </c>
      <c r="CA16" s="143">
        <f t="shared" si="5"/>
        <v>44834.999999999993</v>
      </c>
      <c r="CB16" s="143">
        <f t="shared" si="5"/>
        <v>46482.2</v>
      </c>
      <c r="CC16" s="143">
        <f t="shared" si="5"/>
        <v>36884.699999999997</v>
      </c>
      <c r="CD16" s="39">
        <f t="shared" si="2"/>
        <v>47129.878947368416</v>
      </c>
      <c r="CE16" s="2">
        <f t="shared" si="3"/>
        <v>43032.99000000002</v>
      </c>
    </row>
    <row r="17" spans="2:83" x14ac:dyDescent="0.3">
      <c r="B17" s="17" t="s">
        <v>73</v>
      </c>
      <c r="C17" s="18">
        <f t="array" ref="C17:CC19">TRANSPOSE('Detailed WY Budget'!L6:N84)</f>
        <v>33340.400000000001</v>
      </c>
      <c r="D17" s="18">
        <v>34875.5</v>
      </c>
      <c r="E17" s="18">
        <v>37397</v>
      </c>
      <c r="F17" s="18">
        <v>28786.2</v>
      </c>
      <c r="G17" s="18">
        <v>36800.800000000003</v>
      </c>
      <c r="H17" s="18">
        <v>26810.2</v>
      </c>
      <c r="I17" s="18">
        <v>36444</v>
      </c>
      <c r="J17" s="18">
        <v>40530.699999999997</v>
      </c>
      <c r="K17" s="18">
        <v>28117.4</v>
      </c>
      <c r="L17" s="18">
        <v>39156.299999999996</v>
      </c>
      <c r="M17" s="18">
        <v>44066.100000000006</v>
      </c>
      <c r="N17" s="18">
        <v>41899.899999999994</v>
      </c>
      <c r="O17" s="18">
        <v>42870.2</v>
      </c>
      <c r="P17" s="18">
        <v>37882.199999999997</v>
      </c>
      <c r="Q17" s="18">
        <v>40871</v>
      </c>
      <c r="R17" s="18">
        <v>31450</v>
      </c>
      <c r="S17" s="18">
        <v>34365.1</v>
      </c>
      <c r="T17" s="18">
        <v>43654.899999999994</v>
      </c>
      <c r="U17" s="18">
        <v>48099.799999999996</v>
      </c>
      <c r="V17" s="18">
        <v>40580.800000000003</v>
      </c>
      <c r="W17" s="18">
        <v>36706.400000000001</v>
      </c>
      <c r="X17" s="18">
        <v>31402.799999999999</v>
      </c>
      <c r="Y17" s="18">
        <v>44562</v>
      </c>
      <c r="Z17" s="18">
        <v>44011.399999999994</v>
      </c>
      <c r="AA17" s="18">
        <v>47976.6</v>
      </c>
      <c r="AB17" s="18">
        <v>43261.3</v>
      </c>
      <c r="AC17" s="18">
        <v>36096.300000000003</v>
      </c>
      <c r="AD17" s="18">
        <v>26817.5</v>
      </c>
      <c r="AE17" s="19">
        <v>30853</v>
      </c>
      <c r="AF17" s="104">
        <v>35674.9</v>
      </c>
      <c r="AG17" s="104">
        <v>39030.700000000004</v>
      </c>
      <c r="AH17" s="104">
        <v>35907.5</v>
      </c>
      <c r="AI17" s="104">
        <v>31294.6</v>
      </c>
      <c r="AJ17" s="104">
        <v>33412</v>
      </c>
      <c r="AK17" s="104">
        <v>37380</v>
      </c>
      <c r="AL17" s="104">
        <v>43109.8</v>
      </c>
      <c r="AM17" s="104">
        <v>32256.100000000002</v>
      </c>
      <c r="AN17" s="104">
        <v>35700.700000000004</v>
      </c>
      <c r="AO17" s="104">
        <v>34446.199999999997</v>
      </c>
      <c r="AP17" s="104">
        <v>36990.000000000007</v>
      </c>
      <c r="AQ17" s="104">
        <v>29371.8</v>
      </c>
      <c r="AR17" s="104">
        <v>32689.7</v>
      </c>
      <c r="AS17" s="104">
        <v>38328.5</v>
      </c>
      <c r="AT17" s="104">
        <v>37724.699999999997</v>
      </c>
      <c r="AU17" s="104">
        <v>36489.700000000004</v>
      </c>
      <c r="AV17" s="104">
        <v>40447.800000000003</v>
      </c>
      <c r="AW17" s="104">
        <v>38869.4</v>
      </c>
      <c r="AX17" s="104">
        <v>35697.600000000006</v>
      </c>
      <c r="AY17" s="104">
        <v>37091.699999999997</v>
      </c>
      <c r="AZ17" s="104">
        <v>39487.700000000004</v>
      </c>
      <c r="BA17" s="104">
        <v>40692.700000000004</v>
      </c>
      <c r="BB17" s="104">
        <v>33209.199999999997</v>
      </c>
      <c r="BC17" s="104">
        <v>37221</v>
      </c>
      <c r="BD17" s="104">
        <v>30604.399999999998</v>
      </c>
      <c r="BE17" s="104">
        <v>35436.599999999991</v>
      </c>
      <c r="BF17" s="104">
        <v>39524.9</v>
      </c>
      <c r="BG17" s="104">
        <v>27168.400000000001</v>
      </c>
      <c r="BH17" s="104">
        <v>35900</v>
      </c>
      <c r="BI17" s="104">
        <v>38263.199999999997</v>
      </c>
      <c r="BJ17" s="104">
        <v>37795.1</v>
      </c>
      <c r="BK17" s="104">
        <v>38957.600000000006</v>
      </c>
      <c r="BL17" s="104">
        <v>33949.200000000004</v>
      </c>
      <c r="BM17" s="104">
        <v>39744.600000000006</v>
      </c>
      <c r="BN17" s="104">
        <v>30179.100000000002</v>
      </c>
      <c r="BO17" s="104">
        <v>32310.100000000002</v>
      </c>
      <c r="BP17" s="104">
        <v>40282.799999999996</v>
      </c>
      <c r="BQ17" s="104">
        <v>42166.799999999996</v>
      </c>
      <c r="BR17" s="104">
        <v>35813.300000000003</v>
      </c>
      <c r="BS17" s="104">
        <v>31230.000000000004</v>
      </c>
      <c r="BT17" s="104">
        <v>28658.400000000001</v>
      </c>
      <c r="BU17" s="104">
        <v>38097.199999999997</v>
      </c>
      <c r="BV17" s="104">
        <v>39942.600000000006</v>
      </c>
      <c r="BW17" s="104">
        <v>42749.8</v>
      </c>
      <c r="BX17" s="104">
        <v>42514.799999999996</v>
      </c>
      <c r="BY17" s="104">
        <v>35692.5</v>
      </c>
      <c r="BZ17" s="104">
        <v>32437.699999999997</v>
      </c>
      <c r="CA17" s="104">
        <v>37914.299999999996</v>
      </c>
      <c r="CB17" s="104">
        <v>39741.5</v>
      </c>
      <c r="CC17" s="104">
        <v>30257.9</v>
      </c>
      <c r="CD17" s="39">
        <f t="shared" si="2"/>
        <v>39338.278947368424</v>
      </c>
      <c r="CE17" s="2">
        <f t="shared" si="3"/>
        <v>36197.136000000006</v>
      </c>
    </row>
    <row r="18" spans="2:83" x14ac:dyDescent="0.3">
      <c r="B18" s="17" t="s">
        <v>74</v>
      </c>
      <c r="C18" s="18">
        <v>508.8</v>
      </c>
      <c r="D18" s="18">
        <v>498.29999999999995</v>
      </c>
      <c r="E18" s="18">
        <v>913.8</v>
      </c>
      <c r="F18" s="18">
        <v>1069.7</v>
      </c>
      <c r="G18" s="18">
        <v>1673.3999999999999</v>
      </c>
      <c r="H18" s="18">
        <v>1082.8</v>
      </c>
      <c r="I18" s="18">
        <v>801</v>
      </c>
      <c r="J18" s="18">
        <v>959.59999999999991</v>
      </c>
      <c r="K18" s="18">
        <v>989.79999999999984</v>
      </c>
      <c r="L18" s="18">
        <v>1022.8999999999997</v>
      </c>
      <c r="M18" s="18">
        <v>203.9</v>
      </c>
      <c r="N18" s="18">
        <v>119.49999999999999</v>
      </c>
      <c r="O18" s="18">
        <v>444</v>
      </c>
      <c r="P18" s="18">
        <v>172.7</v>
      </c>
      <c r="Q18" s="18">
        <v>215.3</v>
      </c>
      <c r="R18" s="18">
        <v>505.9</v>
      </c>
      <c r="S18" s="18">
        <v>1233</v>
      </c>
      <c r="T18" s="18">
        <v>1137.9000000000001</v>
      </c>
      <c r="U18" s="18">
        <v>1385.5</v>
      </c>
      <c r="V18" s="18">
        <v>982.0999999999998</v>
      </c>
      <c r="W18" s="18">
        <v>659.3</v>
      </c>
      <c r="X18" s="18">
        <v>1058.7</v>
      </c>
      <c r="Y18" s="18">
        <v>1238.5999999999999</v>
      </c>
      <c r="Z18" s="18">
        <v>1116.8000000000002</v>
      </c>
      <c r="AA18" s="18">
        <v>815.00000000000011</v>
      </c>
      <c r="AB18" s="18">
        <v>438.29999999999995</v>
      </c>
      <c r="AC18" s="18">
        <v>432.4</v>
      </c>
      <c r="AD18" s="18">
        <v>440.4</v>
      </c>
      <c r="AE18" s="19">
        <v>442.99999999999994</v>
      </c>
      <c r="AF18" s="104">
        <v>472.1</v>
      </c>
      <c r="AG18" s="104">
        <v>455.7</v>
      </c>
      <c r="AH18" s="104">
        <v>459.29999999999995</v>
      </c>
      <c r="AI18" s="104">
        <v>461.99999999999994</v>
      </c>
      <c r="AJ18" s="104">
        <v>458.4</v>
      </c>
      <c r="AK18" s="104">
        <v>461.09999999999997</v>
      </c>
      <c r="AL18" s="104">
        <v>451.00000000000006</v>
      </c>
      <c r="AM18" s="104">
        <v>455.69999999999993</v>
      </c>
      <c r="AN18" s="104">
        <v>461.09999999999997</v>
      </c>
      <c r="AO18" s="104">
        <v>461.09999999999997</v>
      </c>
      <c r="AP18" s="104">
        <v>461.09999999999997</v>
      </c>
      <c r="AQ18" s="104">
        <v>461.09999999999997</v>
      </c>
      <c r="AR18" s="104">
        <v>461.09999999999997</v>
      </c>
      <c r="AS18" s="104">
        <v>461.09999999999997</v>
      </c>
      <c r="AT18" s="104">
        <v>461.09999999999997</v>
      </c>
      <c r="AU18" s="104">
        <v>461.09999999999997</v>
      </c>
      <c r="AV18" s="104">
        <v>461.09999999999997</v>
      </c>
      <c r="AW18" s="104">
        <v>461.09999999999997</v>
      </c>
      <c r="AX18" s="104">
        <v>461.09999999999997</v>
      </c>
      <c r="AY18" s="104">
        <v>461.09999999999997</v>
      </c>
      <c r="AZ18" s="104">
        <v>451.00000000000006</v>
      </c>
      <c r="BA18" s="104">
        <v>445.59999999999997</v>
      </c>
      <c r="BB18" s="104">
        <v>455.69999999999993</v>
      </c>
      <c r="BC18" s="104">
        <v>461.09999999999997</v>
      </c>
      <c r="BD18" s="104">
        <v>461.09999999999997</v>
      </c>
      <c r="BE18" s="104">
        <v>461.09999999999997</v>
      </c>
      <c r="BF18" s="104">
        <v>461.09999999999997</v>
      </c>
      <c r="BG18" s="104">
        <v>461.09999999999997</v>
      </c>
      <c r="BH18" s="104">
        <v>461.09999999999997</v>
      </c>
      <c r="BI18" s="104">
        <v>461.09999999999997</v>
      </c>
      <c r="BJ18" s="104">
        <v>461.09999999999997</v>
      </c>
      <c r="BK18" s="104">
        <v>461.09999999999997</v>
      </c>
      <c r="BL18" s="104">
        <v>461.09999999999997</v>
      </c>
      <c r="BM18" s="104">
        <v>461.09999999999997</v>
      </c>
      <c r="BN18" s="104">
        <v>461.09999999999997</v>
      </c>
      <c r="BO18" s="104">
        <v>461.09999999999997</v>
      </c>
      <c r="BP18" s="104">
        <v>461.09999999999997</v>
      </c>
      <c r="BQ18" s="104">
        <v>461.09999999999997</v>
      </c>
      <c r="BR18" s="104">
        <v>461.09999999999997</v>
      </c>
      <c r="BS18" s="104">
        <v>461.09999999999997</v>
      </c>
      <c r="BT18" s="104">
        <v>461.09999999999997</v>
      </c>
      <c r="BU18" s="104">
        <v>461.09999999999997</v>
      </c>
      <c r="BV18" s="104">
        <v>461.09999999999997</v>
      </c>
      <c r="BW18" s="104">
        <v>461.09999999999997</v>
      </c>
      <c r="BX18" s="104">
        <v>451.00000000000006</v>
      </c>
      <c r="BY18" s="104">
        <v>455.69999999999993</v>
      </c>
      <c r="BZ18" s="104">
        <v>461.09999999999997</v>
      </c>
      <c r="CA18" s="104">
        <v>461.09999999999997</v>
      </c>
      <c r="CB18" s="104">
        <v>461.09999999999997</v>
      </c>
      <c r="CC18" s="104">
        <v>461.09999999999997</v>
      </c>
      <c r="CD18" s="39">
        <f t="shared" si="2"/>
        <v>686.43684210526317</v>
      </c>
      <c r="CE18" s="2">
        <f t="shared" si="3"/>
        <v>459.89999999999986</v>
      </c>
    </row>
    <row r="19" spans="2:83" x14ac:dyDescent="0.3">
      <c r="B19" s="17" t="s">
        <v>64</v>
      </c>
      <c r="C19" s="18">
        <v>2384.1999999999998</v>
      </c>
      <c r="D19" s="18">
        <v>2636.9</v>
      </c>
      <c r="E19" s="18">
        <v>2664.9</v>
      </c>
      <c r="F19" s="18">
        <v>2554.5000000000005</v>
      </c>
      <c r="G19" s="18">
        <v>2814.9000000000005</v>
      </c>
      <c r="H19" s="18">
        <v>2995.5</v>
      </c>
      <c r="I19" s="18">
        <v>3330.9</v>
      </c>
      <c r="J19" s="18">
        <v>3468.6999999999994</v>
      </c>
      <c r="K19" s="18">
        <v>3624.3</v>
      </c>
      <c r="L19" s="18">
        <v>4592.3</v>
      </c>
      <c r="M19" s="18">
        <v>5460.8</v>
      </c>
      <c r="N19" s="18">
        <v>5960.9</v>
      </c>
      <c r="O19" s="18">
        <v>6637.2000000000007</v>
      </c>
      <c r="P19" s="18">
        <v>7475.6</v>
      </c>
      <c r="Q19" s="18">
        <v>8125.0999999999995</v>
      </c>
      <c r="R19" s="18">
        <v>8462.2999999999993</v>
      </c>
      <c r="S19" s="18">
        <v>8185.6999999999989</v>
      </c>
      <c r="T19" s="18">
        <v>8400.4</v>
      </c>
      <c r="U19" s="18">
        <v>7822.7999999999993</v>
      </c>
      <c r="V19" s="18">
        <v>7289.4000000000005</v>
      </c>
      <c r="W19" s="18">
        <v>7217.8</v>
      </c>
      <c r="X19" s="18">
        <v>6416.5</v>
      </c>
      <c r="Y19" s="18">
        <v>6931.7999999999993</v>
      </c>
      <c r="Z19" s="18">
        <v>6442.5</v>
      </c>
      <c r="AA19" s="18">
        <v>8152.0000000000009</v>
      </c>
      <c r="AB19" s="18">
        <v>7180.5</v>
      </c>
      <c r="AC19" s="18">
        <v>6435.4000000000005</v>
      </c>
      <c r="AD19" s="18">
        <v>6075.0000000000009</v>
      </c>
      <c r="AE19" s="19">
        <v>6326.4</v>
      </c>
      <c r="AF19" s="104">
        <v>6099.3</v>
      </c>
      <c r="AG19" s="104">
        <v>6337.3</v>
      </c>
      <c r="AH19" s="104">
        <v>6193.2000000000007</v>
      </c>
      <c r="AI19" s="104">
        <v>6199.6</v>
      </c>
      <c r="AJ19" s="104">
        <v>6257.5000000000009</v>
      </c>
      <c r="AK19" s="104">
        <v>6301.6</v>
      </c>
      <c r="AL19" s="104">
        <v>6685.6</v>
      </c>
      <c r="AM19" s="104">
        <v>6421.5</v>
      </c>
      <c r="AN19" s="104">
        <v>6472.5999999999995</v>
      </c>
      <c r="AO19" s="104">
        <v>6128.1</v>
      </c>
      <c r="AP19" s="104">
        <v>6348.4000000000005</v>
      </c>
      <c r="AQ19" s="104">
        <v>5976.1</v>
      </c>
      <c r="AR19" s="104">
        <v>6336.1</v>
      </c>
      <c r="AS19" s="104">
        <v>6212.5</v>
      </c>
      <c r="AT19" s="104">
        <v>5965.3</v>
      </c>
      <c r="AU19" s="104">
        <v>6250.7</v>
      </c>
      <c r="AV19" s="104">
        <v>6666.5</v>
      </c>
      <c r="AW19" s="104">
        <v>6390.8000000000011</v>
      </c>
      <c r="AX19" s="104">
        <v>6258</v>
      </c>
      <c r="AY19" s="104">
        <v>6546.7</v>
      </c>
      <c r="AZ19" s="104">
        <v>6900.3</v>
      </c>
      <c r="BA19" s="104">
        <v>7170.4000000000005</v>
      </c>
      <c r="BB19" s="104">
        <v>6792.9000000000005</v>
      </c>
      <c r="BC19" s="104">
        <v>6620.1</v>
      </c>
      <c r="BD19" s="104">
        <v>6196.6</v>
      </c>
      <c r="BE19" s="104">
        <v>6437.7999999999993</v>
      </c>
      <c r="BF19" s="104">
        <v>6269.5999999999985</v>
      </c>
      <c r="BG19" s="104">
        <v>6027.8000000000011</v>
      </c>
      <c r="BH19" s="104">
        <v>6392.9</v>
      </c>
      <c r="BI19" s="104">
        <v>6471.8</v>
      </c>
      <c r="BJ19" s="104">
        <v>6352.5999999999995</v>
      </c>
      <c r="BK19" s="104">
        <v>6361.1</v>
      </c>
      <c r="BL19" s="104">
        <v>6482.2</v>
      </c>
      <c r="BM19" s="104">
        <v>6351.9000000000005</v>
      </c>
      <c r="BN19" s="104">
        <v>6109.4000000000005</v>
      </c>
      <c r="BO19" s="104">
        <v>6355.4</v>
      </c>
      <c r="BP19" s="104">
        <v>6634</v>
      </c>
      <c r="BQ19" s="104">
        <v>6473.5999999999995</v>
      </c>
      <c r="BR19" s="104">
        <v>6406.7</v>
      </c>
      <c r="BS19" s="104">
        <v>6283</v>
      </c>
      <c r="BT19" s="104">
        <v>5919.2000000000007</v>
      </c>
      <c r="BU19" s="104">
        <v>6541.6</v>
      </c>
      <c r="BV19" s="104">
        <v>6186.4</v>
      </c>
      <c r="BW19" s="104">
        <v>6883.6</v>
      </c>
      <c r="BX19" s="104">
        <v>6532.7999999999993</v>
      </c>
      <c r="BY19" s="104">
        <v>6560.0999999999995</v>
      </c>
      <c r="BZ19" s="104">
        <v>6131.6</v>
      </c>
      <c r="CA19" s="104">
        <v>6459.6</v>
      </c>
      <c r="CB19" s="104">
        <v>6279.5999999999995</v>
      </c>
      <c r="CC19" s="104">
        <v>6165.7000000000007</v>
      </c>
      <c r="CD19" s="39">
        <f t="shared" si="2"/>
        <v>7105.1631578947354</v>
      </c>
      <c r="CE19" s="2">
        <f t="shared" si="3"/>
        <v>6375.9539999999979</v>
      </c>
    </row>
    <row r="20" spans="2:83" ht="15" thickBot="1" x14ac:dyDescent="0.35">
      <c r="B20" s="20" t="s">
        <v>75</v>
      </c>
      <c r="C20" s="147">
        <f t="array" ref="C20:CC20">TRANSPOSE('Detailed WY Budget'!O6:O84)</f>
        <v>40303.350000000006</v>
      </c>
      <c r="D20" s="147">
        <v>36984.74</v>
      </c>
      <c r="E20" s="147">
        <v>32342.960000000006</v>
      </c>
      <c r="F20" s="147">
        <v>45020.46</v>
      </c>
      <c r="G20" s="147">
        <v>33720.32</v>
      </c>
      <c r="H20" s="147">
        <v>60747.530000000006</v>
      </c>
      <c r="I20" s="147">
        <v>53981.780000000006</v>
      </c>
      <c r="J20" s="147">
        <v>55699.78</v>
      </c>
      <c r="K20" s="147">
        <v>68273.810000000012</v>
      </c>
      <c r="L20" s="147">
        <v>53332.230000000018</v>
      </c>
      <c r="M20" s="147">
        <v>47532.31</v>
      </c>
      <c r="N20" s="147">
        <v>40065.79</v>
      </c>
      <c r="O20" s="147">
        <v>40504.480000000003</v>
      </c>
      <c r="P20" s="147">
        <v>42622.1</v>
      </c>
      <c r="Q20" s="147">
        <v>41580.410000000003</v>
      </c>
      <c r="R20" s="147">
        <v>43518.029999999992</v>
      </c>
      <c r="S20" s="147">
        <v>60747.099999999984</v>
      </c>
      <c r="T20" s="147">
        <v>34709.64</v>
      </c>
      <c r="U20" s="147">
        <v>32815.17</v>
      </c>
      <c r="V20" s="147">
        <v>26810.04</v>
      </c>
      <c r="W20" s="147">
        <v>32110.100000000002</v>
      </c>
      <c r="X20" s="147">
        <v>48036.049999999996</v>
      </c>
      <c r="Y20" s="147">
        <v>33808.959999999999</v>
      </c>
      <c r="Z20" s="147">
        <v>29250.479999999992</v>
      </c>
      <c r="AA20" s="147">
        <v>18902.030000000002</v>
      </c>
      <c r="AB20" s="147">
        <v>19230.59</v>
      </c>
      <c r="AC20" s="147">
        <v>20314.940000000002</v>
      </c>
      <c r="AD20" s="147">
        <v>47014.15</v>
      </c>
      <c r="AE20" s="148">
        <v>30838.749999999996</v>
      </c>
      <c r="AF20" s="149">
        <v>29207.340000000004</v>
      </c>
      <c r="AG20" s="149">
        <v>19474.939999999999</v>
      </c>
      <c r="AH20" s="149">
        <v>35175.68</v>
      </c>
      <c r="AI20" s="149">
        <v>40557.920000000013</v>
      </c>
      <c r="AJ20" s="149">
        <v>34881.839999999997</v>
      </c>
      <c r="AK20" s="149">
        <v>20740.480000000007</v>
      </c>
      <c r="AL20" s="149">
        <v>11330.069999999998</v>
      </c>
      <c r="AM20" s="149">
        <v>25105.600000000002</v>
      </c>
      <c r="AN20" s="149">
        <v>22336.440000000002</v>
      </c>
      <c r="AO20" s="149">
        <v>32214.250000000004</v>
      </c>
      <c r="AP20" s="149">
        <v>22945.5</v>
      </c>
      <c r="AQ20" s="149">
        <v>42162.27</v>
      </c>
      <c r="AR20" s="149">
        <v>56592.139999999992</v>
      </c>
      <c r="AS20" s="149">
        <v>51170.789999999994</v>
      </c>
      <c r="AT20" s="149">
        <v>32712.739999999994</v>
      </c>
      <c r="AU20" s="149">
        <v>43490.469999999994</v>
      </c>
      <c r="AV20" s="149">
        <v>27926.219999999994</v>
      </c>
      <c r="AW20" s="149">
        <v>25561.809999999998</v>
      </c>
      <c r="AX20" s="149">
        <v>25584.659999999996</v>
      </c>
      <c r="AY20" s="149">
        <v>21146.839999999997</v>
      </c>
      <c r="AZ20" s="149">
        <v>20028.22</v>
      </c>
      <c r="BA20" s="149">
        <v>19926.63</v>
      </c>
      <c r="BB20" s="149">
        <v>32472.23</v>
      </c>
      <c r="BC20" s="149">
        <v>22422.12</v>
      </c>
      <c r="BD20" s="149">
        <v>48022.220000000008</v>
      </c>
      <c r="BE20" s="149">
        <v>40847.689999999995</v>
      </c>
      <c r="BF20" s="149">
        <v>43593.250000000007</v>
      </c>
      <c r="BG20" s="149">
        <v>55198.829999999994</v>
      </c>
      <c r="BH20" s="149">
        <v>43883.909999999996</v>
      </c>
      <c r="BI20" s="149">
        <v>37772.94</v>
      </c>
      <c r="BJ20" s="149">
        <v>31654.39</v>
      </c>
      <c r="BK20" s="149">
        <v>31849.830000000009</v>
      </c>
      <c r="BL20" s="149">
        <v>33153.119999999995</v>
      </c>
      <c r="BM20" s="149">
        <v>33282.99</v>
      </c>
      <c r="BN20" s="149">
        <v>35757.699999999997</v>
      </c>
      <c r="BO20" s="149">
        <v>54404.020000000004</v>
      </c>
      <c r="BP20" s="149">
        <v>29569.870000000003</v>
      </c>
      <c r="BQ20" s="149">
        <v>27067.040000000001</v>
      </c>
      <c r="BR20" s="149">
        <v>21890.97</v>
      </c>
      <c r="BS20" s="149">
        <v>27579.370000000006</v>
      </c>
      <c r="BT20" s="149">
        <v>44315.43</v>
      </c>
      <c r="BU20" s="149">
        <v>30439.07</v>
      </c>
      <c r="BV20" s="149">
        <v>26830.860000000004</v>
      </c>
      <c r="BW20" s="149">
        <v>16653.93</v>
      </c>
      <c r="BX20" s="149">
        <v>17991.769999999997</v>
      </c>
      <c r="BY20" s="149">
        <v>19350.16</v>
      </c>
      <c r="BZ20" s="149">
        <v>44928.880000000005</v>
      </c>
      <c r="CA20" s="149">
        <v>27549.120000000003</v>
      </c>
      <c r="CB20" s="149">
        <v>29944.32</v>
      </c>
      <c r="CC20" s="149">
        <v>33252.630000000005</v>
      </c>
      <c r="CD20" s="39">
        <f>AVERAGE(M20:AE20)</f>
        <v>36337.427368421049</v>
      </c>
      <c r="CE20" s="2">
        <f>AVERAGE(AF20:CC20)</f>
        <v>32039.030200000005</v>
      </c>
    </row>
    <row r="21" spans="2:83" ht="15.6" thickTop="1" thickBot="1" x14ac:dyDescent="0.35">
      <c r="B21" s="21" t="s">
        <v>76</v>
      </c>
      <c r="C21" s="150">
        <f>SUM(C9,C15,C16,C20)</f>
        <v>672062.28918294678</v>
      </c>
      <c r="D21" s="150">
        <f t="shared" ref="D21:BO21" si="6">SUM(D9,D15,D16,D20)</f>
        <v>681798.01228153915</v>
      </c>
      <c r="E21" s="150">
        <f t="shared" si="6"/>
        <v>693237.85568599601</v>
      </c>
      <c r="F21" s="150">
        <f t="shared" si="6"/>
        <v>1025840.6942029543</v>
      </c>
      <c r="G21" s="150">
        <f t="shared" si="6"/>
        <v>649811.8085623834</v>
      </c>
      <c r="H21" s="150">
        <f t="shared" si="6"/>
        <v>2548314.5955131557</v>
      </c>
      <c r="I21" s="150">
        <f t="shared" si="6"/>
        <v>1423243.2945258832</v>
      </c>
      <c r="J21" s="150">
        <f t="shared" si="6"/>
        <v>3200539.9803364309</v>
      </c>
      <c r="K21" s="150">
        <f t="shared" si="6"/>
        <v>1241128.8225726895</v>
      </c>
      <c r="L21" s="150">
        <f t="shared" si="6"/>
        <v>805878.48246720014</v>
      </c>
      <c r="M21" s="150">
        <f t="shared" si="6"/>
        <v>740153.99877171358</v>
      </c>
      <c r="N21" s="150">
        <f t="shared" si="6"/>
        <v>680990.110908409</v>
      </c>
      <c r="O21" s="150">
        <f t="shared" si="6"/>
        <v>727925.96417766844</v>
      </c>
      <c r="P21" s="150">
        <f t="shared" si="6"/>
        <v>755920.62743910449</v>
      </c>
      <c r="Q21" s="150">
        <f t="shared" si="6"/>
        <v>763824.40093234484</v>
      </c>
      <c r="R21" s="150">
        <f t="shared" si="6"/>
        <v>752886.2821604074</v>
      </c>
      <c r="S21" s="150">
        <f t="shared" si="6"/>
        <v>2260658.4836335653</v>
      </c>
      <c r="T21" s="150">
        <f t="shared" si="6"/>
        <v>717919.00740367488</v>
      </c>
      <c r="U21" s="150">
        <f t="shared" si="6"/>
        <v>728667.02128611319</v>
      </c>
      <c r="V21" s="150">
        <f t="shared" si="6"/>
        <v>707350.1476942068</v>
      </c>
      <c r="W21" s="150">
        <f t="shared" si="6"/>
        <v>766641.02754045988</v>
      </c>
      <c r="X21" s="150">
        <f t="shared" si="6"/>
        <v>1256132.1498024387</v>
      </c>
      <c r="Y21" s="150">
        <f t="shared" si="6"/>
        <v>897291.47495712852</v>
      </c>
      <c r="Z21" s="150">
        <f t="shared" si="6"/>
        <v>1380204.116014404</v>
      </c>
      <c r="AA21" s="150">
        <f t="shared" si="6"/>
        <v>973880.47453156428</v>
      </c>
      <c r="AB21" s="150">
        <f t="shared" si="6"/>
        <v>1086163.1009194974</v>
      </c>
      <c r="AC21" s="150">
        <f t="shared" si="6"/>
        <v>1329334.704617009</v>
      </c>
      <c r="AD21" s="150">
        <f t="shared" si="6"/>
        <v>6833235.7262925915</v>
      </c>
      <c r="AE21" s="150">
        <f t="shared" si="6"/>
        <v>987181.90626027284</v>
      </c>
      <c r="AF21" s="150">
        <f t="shared" si="6"/>
        <v>580819.32860344253</v>
      </c>
      <c r="AG21" s="150">
        <f t="shared" si="6"/>
        <v>457977.96813716268</v>
      </c>
      <c r="AH21" s="150">
        <f t="shared" si="6"/>
        <v>798158.71554539667</v>
      </c>
      <c r="AI21" s="150">
        <f t="shared" si="6"/>
        <v>1684049.4781929764</v>
      </c>
      <c r="AJ21" s="150">
        <f t="shared" si="6"/>
        <v>634714.97087237891</v>
      </c>
      <c r="AK21" s="150">
        <f t="shared" si="6"/>
        <v>445968.77236682951</v>
      </c>
      <c r="AL21" s="150">
        <f t="shared" si="6"/>
        <v>424597.73822154809</v>
      </c>
      <c r="AM21" s="150">
        <f t="shared" si="6"/>
        <v>622618.29653611314</v>
      </c>
      <c r="AN21" s="150">
        <f t="shared" si="6"/>
        <v>508722.59155201202</v>
      </c>
      <c r="AO21" s="150">
        <f t="shared" si="6"/>
        <v>1601377.9252965245</v>
      </c>
      <c r="AP21" s="150">
        <f t="shared" si="6"/>
        <v>515783.32839730935</v>
      </c>
      <c r="AQ21" s="150">
        <f t="shared" si="6"/>
        <v>1855096.3800912886</v>
      </c>
      <c r="AR21" s="150">
        <f t="shared" si="6"/>
        <v>2087268.5163864144</v>
      </c>
      <c r="AS21" s="150">
        <f t="shared" si="6"/>
        <v>1064966.7515909297</v>
      </c>
      <c r="AT21" s="150">
        <f t="shared" si="6"/>
        <v>517111.38284048752</v>
      </c>
      <c r="AU21" s="150">
        <f t="shared" si="6"/>
        <v>2518857.2616838426</v>
      </c>
      <c r="AV21" s="150">
        <f t="shared" si="6"/>
        <v>529241.77886885824</v>
      </c>
      <c r="AW21" s="150">
        <f t="shared" si="6"/>
        <v>639692.52323873108</v>
      </c>
      <c r="AX21" s="150">
        <f t="shared" si="6"/>
        <v>731809.55781566806</v>
      </c>
      <c r="AY21" s="150">
        <f t="shared" si="6"/>
        <v>659943.39579637232</v>
      </c>
      <c r="AZ21" s="150">
        <f t="shared" si="6"/>
        <v>672612.22568633128</v>
      </c>
      <c r="BA21" s="150">
        <f t="shared" si="6"/>
        <v>687335.02259494935</v>
      </c>
      <c r="BB21" s="150">
        <f t="shared" si="6"/>
        <v>1020651.2550434357</v>
      </c>
      <c r="BC21" s="150">
        <f t="shared" si="6"/>
        <v>643435.9104550028</v>
      </c>
      <c r="BD21" s="150">
        <f t="shared" si="6"/>
        <v>2544244.5145844868</v>
      </c>
      <c r="BE21" s="150">
        <f t="shared" si="6"/>
        <v>1413954.3423958228</v>
      </c>
      <c r="BF21" s="150">
        <f t="shared" si="6"/>
        <v>3191839.3238217854</v>
      </c>
      <c r="BG21" s="150">
        <f t="shared" si="6"/>
        <v>1231335.391607201</v>
      </c>
      <c r="BH21" s="150">
        <f t="shared" si="6"/>
        <v>796541.52306091553</v>
      </c>
      <c r="BI21" s="150">
        <f t="shared" si="6"/>
        <v>725845.4542482635</v>
      </c>
      <c r="BJ21" s="150">
        <f t="shared" si="6"/>
        <v>669074.20370813191</v>
      </c>
      <c r="BK21" s="150">
        <f t="shared" si="6"/>
        <v>715052.23210585187</v>
      </c>
      <c r="BL21" s="150">
        <f t="shared" si="6"/>
        <v>741914.20683847147</v>
      </c>
      <c r="BM21" s="150">
        <f t="shared" si="6"/>
        <v>752771.93526349345</v>
      </c>
      <c r="BN21" s="150">
        <f t="shared" si="6"/>
        <v>741631.51026784943</v>
      </c>
      <c r="BO21" s="150">
        <f t="shared" si="6"/>
        <v>2250081.0190849234</v>
      </c>
      <c r="BP21" s="150">
        <f t="shared" ref="BP21:CC21" si="7">SUM(BP9,BP15,BP16,BP20)</f>
        <v>707421.0391081433</v>
      </c>
      <c r="BQ21" s="150">
        <f t="shared" si="7"/>
        <v>714733.90435275622</v>
      </c>
      <c r="BR21" s="150">
        <f t="shared" si="7"/>
        <v>696356.19618490187</v>
      </c>
      <c r="BS21" s="150">
        <f t="shared" si="7"/>
        <v>755744.66636245255</v>
      </c>
      <c r="BT21" s="150">
        <f t="shared" si="7"/>
        <v>1248921.2528379129</v>
      </c>
      <c r="BU21" s="150">
        <f t="shared" si="7"/>
        <v>886311.8683321178</v>
      </c>
      <c r="BV21" s="150">
        <f t="shared" si="7"/>
        <v>1372816.0574507485</v>
      </c>
      <c r="BW21" s="150">
        <f t="shared" si="7"/>
        <v>964857.59156724869</v>
      </c>
      <c r="BX21" s="150">
        <f t="shared" si="7"/>
        <v>1083596.411200241</v>
      </c>
      <c r="BY21" s="150">
        <f t="shared" si="7"/>
        <v>1328099.5909285056</v>
      </c>
      <c r="BZ21" s="150">
        <f t="shared" si="7"/>
        <v>6836830.0833271453</v>
      </c>
      <c r="CA21" s="150">
        <f t="shared" si="7"/>
        <v>991110.14304286393</v>
      </c>
      <c r="CB21" s="150">
        <f t="shared" si="7"/>
        <v>748027.91389045108</v>
      </c>
      <c r="CC21" s="150">
        <f t="shared" si="7"/>
        <v>740569.77173864504</v>
      </c>
      <c r="CD21" s="39">
        <f>AVERAGE(M21:AE21)</f>
        <v>1281387.406596978</v>
      </c>
      <c r="CE21" s="2">
        <f>AVERAGE(AF21:CC21)</f>
        <v>1135049.8644625065</v>
      </c>
    </row>
    <row r="22" spans="2:83" ht="15" thickBot="1" x14ac:dyDescent="0.35">
      <c r="B22" s="24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  <c r="AU22" s="151"/>
      <c r="AV22" s="151"/>
      <c r="AW22" s="151"/>
      <c r="AX22" s="151"/>
      <c r="AY22" s="151"/>
      <c r="AZ22" s="151"/>
      <c r="BA22" s="151"/>
      <c r="BB22" s="151"/>
      <c r="BC22" s="151"/>
      <c r="BD22" s="151"/>
      <c r="BE22" s="151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39"/>
      <c r="CE22" s="2"/>
    </row>
    <row r="23" spans="2:83" x14ac:dyDescent="0.3">
      <c r="B23" s="11" t="s">
        <v>21</v>
      </c>
      <c r="C23" s="153"/>
      <c r="D23" s="153"/>
      <c r="E23" s="153"/>
      <c r="F23" s="153"/>
      <c r="G23" s="153"/>
      <c r="H23" s="153"/>
      <c r="I23" s="153"/>
      <c r="J23" s="153"/>
      <c r="K23" s="153"/>
      <c r="L23" s="153"/>
      <c r="M23" s="153"/>
      <c r="N23" s="153"/>
      <c r="O23" s="153"/>
      <c r="P23" s="153"/>
      <c r="Q23" s="153"/>
      <c r="R23" s="153"/>
      <c r="S23" s="153"/>
      <c r="T23" s="153"/>
      <c r="U23" s="153"/>
      <c r="V23" s="153"/>
      <c r="W23" s="153"/>
      <c r="X23" s="153"/>
      <c r="Y23" s="153"/>
      <c r="Z23" s="153"/>
      <c r="AA23" s="153"/>
      <c r="AB23" s="153"/>
      <c r="AC23" s="153"/>
      <c r="AD23" s="153"/>
      <c r="AE23" s="15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39"/>
      <c r="CE23" s="2"/>
    </row>
    <row r="24" spans="2:83" s="36" customFormat="1" x14ac:dyDescent="0.3">
      <c r="B24" s="14" t="s">
        <v>61</v>
      </c>
      <c r="C24" s="55">
        <f>SUM(C25:C29)</f>
        <v>89839.354999999981</v>
      </c>
      <c r="D24" s="55">
        <f t="shared" ref="D24:BO24" si="8">SUM(D25:D29)</f>
        <v>83929.667999999991</v>
      </c>
      <c r="E24" s="55">
        <f t="shared" si="8"/>
        <v>89136.626000000018</v>
      </c>
      <c r="F24" s="55">
        <f t="shared" si="8"/>
        <v>94418.372000000003</v>
      </c>
      <c r="G24" s="55">
        <f t="shared" si="8"/>
        <v>81195.027999999991</v>
      </c>
      <c r="H24" s="55">
        <f t="shared" si="8"/>
        <v>85043.137999999992</v>
      </c>
      <c r="I24" s="55">
        <f t="shared" si="8"/>
        <v>88434.326000000015</v>
      </c>
      <c r="J24" s="55">
        <f t="shared" si="8"/>
        <v>84175.847999999998</v>
      </c>
      <c r="K24" s="55">
        <f t="shared" si="8"/>
        <v>86383.173999999999</v>
      </c>
      <c r="L24" s="55">
        <f t="shared" si="8"/>
        <v>82687.208000000013</v>
      </c>
      <c r="M24" s="55">
        <f t="shared" si="8"/>
        <v>87958.831999999995</v>
      </c>
      <c r="N24" s="55">
        <f t="shared" si="8"/>
        <v>88122.766999999993</v>
      </c>
      <c r="O24" s="55">
        <f t="shared" si="8"/>
        <v>87002.774999999994</v>
      </c>
      <c r="P24" s="55">
        <f t="shared" si="8"/>
        <v>92181.596000000005</v>
      </c>
      <c r="Q24" s="55">
        <f t="shared" si="8"/>
        <v>80447.234000000011</v>
      </c>
      <c r="R24" s="55">
        <f t="shared" si="8"/>
        <v>94705.995999999999</v>
      </c>
      <c r="S24" s="55">
        <f t="shared" si="8"/>
        <v>86732.61</v>
      </c>
      <c r="T24" s="55">
        <f t="shared" si="8"/>
        <v>95847.999999999985</v>
      </c>
      <c r="U24" s="55">
        <f t="shared" si="8"/>
        <v>89306.541999999987</v>
      </c>
      <c r="V24" s="55">
        <f t="shared" si="8"/>
        <v>92467.777999999991</v>
      </c>
      <c r="W24" s="55">
        <f t="shared" si="8"/>
        <v>90233.697000000015</v>
      </c>
      <c r="X24" s="55">
        <f t="shared" si="8"/>
        <v>91972.744000000006</v>
      </c>
      <c r="Y24" s="55">
        <f t="shared" si="8"/>
        <v>92528.232999999978</v>
      </c>
      <c r="Z24" s="55">
        <f t="shared" si="8"/>
        <v>84476.282999999996</v>
      </c>
      <c r="AA24" s="55">
        <f t="shared" si="8"/>
        <v>83674.739999999991</v>
      </c>
      <c r="AB24" s="55">
        <f t="shared" si="8"/>
        <v>73632.820000000007</v>
      </c>
      <c r="AC24" s="55">
        <f t="shared" si="8"/>
        <v>80230.441000000006</v>
      </c>
      <c r="AD24" s="55">
        <f t="shared" si="8"/>
        <v>82359.126000000004</v>
      </c>
      <c r="AE24" s="55">
        <f t="shared" si="8"/>
        <v>81032.494000000006</v>
      </c>
      <c r="AF24" s="55">
        <f t="shared" si="8"/>
        <v>77847.305999999997</v>
      </c>
      <c r="AG24" s="55">
        <f t="shared" si="8"/>
        <v>75635.944000000003</v>
      </c>
      <c r="AH24" s="55">
        <f t="shared" si="8"/>
        <v>77402.005999999994</v>
      </c>
      <c r="AI24" s="55">
        <f t="shared" si="8"/>
        <v>83418.305999999997</v>
      </c>
      <c r="AJ24" s="55">
        <f t="shared" si="8"/>
        <v>77221.705999999991</v>
      </c>
      <c r="AK24" s="55">
        <f t="shared" si="8"/>
        <v>76177.144</v>
      </c>
      <c r="AL24" s="55">
        <f t="shared" si="8"/>
        <v>69763.614000000001</v>
      </c>
      <c r="AM24" s="55">
        <f t="shared" si="8"/>
        <v>86431.303</v>
      </c>
      <c r="AN24" s="55">
        <f t="shared" si="8"/>
        <v>81224.305999999997</v>
      </c>
      <c r="AO24" s="55">
        <f t="shared" si="8"/>
        <v>79104.444000000003</v>
      </c>
      <c r="AP24" s="55">
        <f t="shared" si="8"/>
        <v>78503.606</v>
      </c>
      <c r="AQ24" s="55">
        <f t="shared" si="8"/>
        <v>82880.206000000006</v>
      </c>
      <c r="AR24" s="55">
        <f t="shared" si="8"/>
        <v>95229.205999999976</v>
      </c>
      <c r="AS24" s="55">
        <f t="shared" si="8"/>
        <v>80953.144</v>
      </c>
      <c r="AT24" s="55">
        <f t="shared" si="8"/>
        <v>79190.005999999994</v>
      </c>
      <c r="AU24" s="55">
        <f t="shared" si="8"/>
        <v>83620.805999999997</v>
      </c>
      <c r="AV24" s="55">
        <f t="shared" si="8"/>
        <v>84519.805999999997</v>
      </c>
      <c r="AW24" s="55">
        <f t="shared" si="8"/>
        <v>81969.943999999989</v>
      </c>
      <c r="AX24" s="55">
        <f t="shared" si="8"/>
        <v>79828.706000000006</v>
      </c>
      <c r="AY24" s="55">
        <f t="shared" si="8"/>
        <v>89060.205999999991</v>
      </c>
      <c r="AZ24" s="55">
        <f t="shared" si="8"/>
        <v>83299.414000000019</v>
      </c>
      <c r="BA24" s="55">
        <f t="shared" si="8"/>
        <v>88485.615000000005</v>
      </c>
      <c r="BB24" s="55">
        <f t="shared" si="8"/>
        <v>94373.702999999994</v>
      </c>
      <c r="BC24" s="55">
        <f t="shared" si="8"/>
        <v>79520.305999999997</v>
      </c>
      <c r="BD24" s="55">
        <f t="shared" si="8"/>
        <v>85091.505999999994</v>
      </c>
      <c r="BE24" s="55">
        <f t="shared" si="8"/>
        <v>86308.644</v>
      </c>
      <c r="BF24" s="55">
        <f t="shared" si="8"/>
        <v>80739.705999999976</v>
      </c>
      <c r="BG24" s="55">
        <f t="shared" si="8"/>
        <v>84370.605999999985</v>
      </c>
      <c r="BH24" s="55">
        <f t="shared" si="8"/>
        <v>78515.205999999991</v>
      </c>
      <c r="BI24" s="55">
        <f t="shared" si="8"/>
        <v>81617.743999999992</v>
      </c>
      <c r="BJ24" s="55">
        <f t="shared" si="8"/>
        <v>82761.005999999994</v>
      </c>
      <c r="BK24" s="55">
        <f t="shared" si="8"/>
        <v>81304.805999999997</v>
      </c>
      <c r="BL24" s="55">
        <f t="shared" si="8"/>
        <v>86907.105999999985</v>
      </c>
      <c r="BM24" s="55">
        <f t="shared" si="8"/>
        <v>74753.043999999994</v>
      </c>
      <c r="BN24" s="55">
        <f t="shared" si="8"/>
        <v>91373.306000000011</v>
      </c>
      <c r="BO24" s="55">
        <f t="shared" si="8"/>
        <v>81746.505999999994</v>
      </c>
      <c r="BP24" s="55">
        <f t="shared" ref="BP24:CC24" si="9">SUM(BP25:BP29)</f>
        <v>90042.205999999991</v>
      </c>
      <c r="BQ24" s="55">
        <f t="shared" si="9"/>
        <v>81699.243999999992</v>
      </c>
      <c r="BR24" s="55">
        <f t="shared" si="9"/>
        <v>87043.905999999988</v>
      </c>
      <c r="BS24" s="55">
        <f t="shared" si="9"/>
        <v>85650.705999999991</v>
      </c>
      <c r="BT24" s="55">
        <f t="shared" si="9"/>
        <v>89198.606</v>
      </c>
      <c r="BU24" s="55">
        <f t="shared" si="9"/>
        <v>87234.943999999989</v>
      </c>
      <c r="BV24" s="55">
        <f t="shared" si="9"/>
        <v>79895.505999999994</v>
      </c>
      <c r="BW24" s="55">
        <f t="shared" si="9"/>
        <v>80976.706000000006</v>
      </c>
      <c r="BX24" s="55">
        <f t="shared" si="9"/>
        <v>73863.013999999996</v>
      </c>
      <c r="BY24" s="55">
        <f t="shared" si="9"/>
        <v>81031.240999999995</v>
      </c>
      <c r="BZ24" s="55">
        <f t="shared" si="9"/>
        <v>84503.905999999988</v>
      </c>
      <c r="CA24" s="55">
        <f t="shared" si="9"/>
        <v>83629.106</v>
      </c>
      <c r="CB24" s="55">
        <f t="shared" si="9"/>
        <v>74150.905999999988</v>
      </c>
      <c r="CC24" s="55">
        <f t="shared" si="9"/>
        <v>91505.144</v>
      </c>
      <c r="CD24" s="39">
        <f t="shared" ref="CD24:CD30" si="10">AVERAGE(M24:AE24)</f>
        <v>87100.774105263161</v>
      </c>
      <c r="CE24" s="2">
        <f t="shared" ref="CE24:CE30" si="11">AVERAGE(AF24:CC24)</f>
        <v>82631.501600000003</v>
      </c>
    </row>
    <row r="25" spans="2:83" s="36" customFormat="1" x14ac:dyDescent="0.3">
      <c r="B25" s="17" t="s">
        <v>73</v>
      </c>
      <c r="C25" s="44">
        <f t="array" ref="C25:CC30">TRANSPOSE('Detailed WY Budget'!P6:U84)</f>
        <v>44082.6</v>
      </c>
      <c r="D25" s="44">
        <v>42914.9</v>
      </c>
      <c r="E25" s="44">
        <v>46174.9</v>
      </c>
      <c r="F25" s="44">
        <v>44067.6</v>
      </c>
      <c r="G25" s="44">
        <v>44440.7</v>
      </c>
      <c r="H25" s="44">
        <v>40633.599999999999</v>
      </c>
      <c r="I25" s="44">
        <v>44955.4</v>
      </c>
      <c r="J25" s="44">
        <v>47297</v>
      </c>
      <c r="K25" s="44">
        <v>39435.699999999997</v>
      </c>
      <c r="L25" s="44">
        <v>43899.000000000007</v>
      </c>
      <c r="M25" s="44">
        <v>45265.899999999994</v>
      </c>
      <c r="N25" s="44">
        <v>45377.399999999994</v>
      </c>
      <c r="O25" s="44">
        <v>45912.099999999991</v>
      </c>
      <c r="P25" s="44">
        <v>44637.9</v>
      </c>
      <c r="Q25" s="44">
        <v>43971.100000000006</v>
      </c>
      <c r="R25" s="44">
        <v>40923.000000000007</v>
      </c>
      <c r="S25" s="44">
        <v>41865.599999999999</v>
      </c>
      <c r="T25" s="44">
        <v>48003.299999999996</v>
      </c>
      <c r="U25" s="44">
        <v>49349.5</v>
      </c>
      <c r="V25" s="44">
        <v>46622.6</v>
      </c>
      <c r="W25" s="44">
        <v>43782.3</v>
      </c>
      <c r="X25" s="44">
        <v>41446.400000000001</v>
      </c>
      <c r="Y25" s="44">
        <v>47612.999999999993</v>
      </c>
      <c r="Z25" s="44">
        <v>46830.9</v>
      </c>
      <c r="AA25" s="44">
        <v>44995.5</v>
      </c>
      <c r="AB25" s="44">
        <v>39607.200000000004</v>
      </c>
      <c r="AC25" s="44">
        <v>39932.6</v>
      </c>
      <c r="AD25" s="44">
        <v>38409.800000000003</v>
      </c>
      <c r="AE25" s="44">
        <v>38220.800000000003</v>
      </c>
      <c r="AF25" s="44">
        <v>40035.5</v>
      </c>
      <c r="AG25" s="44">
        <v>41171.9</v>
      </c>
      <c r="AH25" s="44">
        <v>40802.700000000004</v>
      </c>
      <c r="AI25" s="44">
        <v>39471.700000000004</v>
      </c>
      <c r="AJ25" s="44">
        <v>38665</v>
      </c>
      <c r="AK25" s="44">
        <v>39241.9</v>
      </c>
      <c r="AL25" s="44">
        <v>39029.1</v>
      </c>
      <c r="AM25" s="44">
        <v>39249.199999999997</v>
      </c>
      <c r="AN25" s="44">
        <v>40831.200000000004</v>
      </c>
      <c r="AO25" s="44">
        <v>39608.5</v>
      </c>
      <c r="AP25" s="44">
        <v>40760.1</v>
      </c>
      <c r="AQ25" s="44">
        <v>39104.200000000004</v>
      </c>
      <c r="AR25" s="44">
        <v>44960.399999999994</v>
      </c>
      <c r="AS25" s="44">
        <v>41899.599999999999</v>
      </c>
      <c r="AT25" s="44">
        <v>42353.599999999999</v>
      </c>
      <c r="AU25" s="44">
        <v>41811.000000000007</v>
      </c>
      <c r="AV25" s="44">
        <v>44361.3</v>
      </c>
      <c r="AW25" s="44">
        <v>42793.499999999993</v>
      </c>
      <c r="AX25" s="44">
        <v>40978.9</v>
      </c>
      <c r="AY25" s="44">
        <v>42879</v>
      </c>
      <c r="AZ25" s="44">
        <v>41249.9</v>
      </c>
      <c r="BA25" s="44">
        <v>43003.399999999994</v>
      </c>
      <c r="BB25" s="44">
        <v>41873.799999999996</v>
      </c>
      <c r="BC25" s="44">
        <v>40868.700000000004</v>
      </c>
      <c r="BD25" s="44">
        <v>39380.1</v>
      </c>
      <c r="BE25" s="44">
        <v>41793.199999999997</v>
      </c>
      <c r="BF25" s="44">
        <v>42830.2</v>
      </c>
      <c r="BG25" s="44">
        <v>37608.5</v>
      </c>
      <c r="BH25" s="44">
        <v>40425.300000000003</v>
      </c>
      <c r="BI25" s="44">
        <v>41552.799999999996</v>
      </c>
      <c r="BJ25" s="44">
        <v>42925.299999999996</v>
      </c>
      <c r="BK25" s="44">
        <v>42618</v>
      </c>
      <c r="BL25" s="44">
        <v>41908.400000000001</v>
      </c>
      <c r="BM25" s="44">
        <v>41640.399999999994</v>
      </c>
      <c r="BN25" s="44">
        <v>41165.600000000006</v>
      </c>
      <c r="BO25" s="44">
        <v>39717.699999999997</v>
      </c>
      <c r="BP25" s="44">
        <v>45620.7</v>
      </c>
      <c r="BQ25" s="44">
        <v>44193.9</v>
      </c>
      <c r="BR25" s="44">
        <v>42277</v>
      </c>
      <c r="BS25" s="44">
        <v>39963.500000000007</v>
      </c>
      <c r="BT25" s="44">
        <v>39421.600000000006</v>
      </c>
      <c r="BU25" s="44">
        <v>42574.700000000004</v>
      </c>
      <c r="BV25" s="44">
        <v>42652.799999999996</v>
      </c>
      <c r="BW25" s="44">
        <v>43421.3</v>
      </c>
      <c r="BX25" s="44">
        <v>40434.299999999996</v>
      </c>
      <c r="BY25" s="44">
        <v>40223.599999999999</v>
      </c>
      <c r="BZ25" s="44">
        <v>41347.699999999997</v>
      </c>
      <c r="CA25" s="44">
        <v>41605.5</v>
      </c>
      <c r="CB25" s="44">
        <v>41599.5</v>
      </c>
      <c r="CC25" s="44">
        <v>41221.700000000004</v>
      </c>
      <c r="CD25" s="39">
        <f t="shared" si="10"/>
        <v>43829.836842105258</v>
      </c>
      <c r="CE25" s="2">
        <f t="shared" si="11"/>
        <v>41342.548000000003</v>
      </c>
    </row>
    <row r="26" spans="2:83" s="36" customFormat="1" x14ac:dyDescent="0.3">
      <c r="B26" s="17" t="s">
        <v>74</v>
      </c>
      <c r="C26" s="44">
        <v>6238.1000000000013</v>
      </c>
      <c r="D26" s="44">
        <v>6274.0000000000009</v>
      </c>
      <c r="E26" s="44">
        <v>6881.4000000000005</v>
      </c>
      <c r="F26" s="44">
        <v>7504.7000000000007</v>
      </c>
      <c r="G26" s="44">
        <v>4886.6000000000013</v>
      </c>
      <c r="H26" s="44">
        <v>5302.5</v>
      </c>
      <c r="I26" s="44">
        <v>4939.8</v>
      </c>
      <c r="J26" s="44">
        <v>4545.6000000000004</v>
      </c>
      <c r="K26" s="44">
        <v>5980</v>
      </c>
      <c r="L26" s="44">
        <v>4718.3000000000011</v>
      </c>
      <c r="M26" s="44">
        <v>6950.4</v>
      </c>
      <c r="N26" s="44">
        <v>7097.8</v>
      </c>
      <c r="O26" s="44">
        <v>7077.2</v>
      </c>
      <c r="P26" s="44">
        <v>8028.7999999999993</v>
      </c>
      <c r="Q26" s="44">
        <v>6755.9999999999991</v>
      </c>
      <c r="R26" s="44">
        <v>9709.0000000000018</v>
      </c>
      <c r="S26" s="44">
        <v>8380.2000000000007</v>
      </c>
      <c r="T26" s="44">
        <v>9409.7000000000007</v>
      </c>
      <c r="U26" s="44">
        <v>8552</v>
      </c>
      <c r="V26" s="44">
        <v>9788.9999999999982</v>
      </c>
      <c r="W26" s="44">
        <v>9924.5000000000018</v>
      </c>
      <c r="X26" s="44">
        <v>11208.999999999998</v>
      </c>
      <c r="Y26" s="44">
        <v>9833.7999999999993</v>
      </c>
      <c r="Z26" s="44">
        <v>9266.2999999999993</v>
      </c>
      <c r="AA26" s="44">
        <v>9189.6</v>
      </c>
      <c r="AB26" s="44">
        <v>8043.8000000000011</v>
      </c>
      <c r="AC26" s="44">
        <v>7803.9000000000005</v>
      </c>
      <c r="AD26" s="44">
        <v>7936.0999999999995</v>
      </c>
      <c r="AE26" s="45">
        <v>7557.3</v>
      </c>
      <c r="AF26" s="105">
        <v>7591.4999999999991</v>
      </c>
      <c r="AG26" s="105">
        <v>7859.7000000000007</v>
      </c>
      <c r="AH26" s="105">
        <v>7772.9999999999991</v>
      </c>
      <c r="AI26" s="105">
        <v>9250.9</v>
      </c>
      <c r="AJ26" s="105">
        <v>8267.4</v>
      </c>
      <c r="AK26" s="105">
        <v>8024.5999999999995</v>
      </c>
      <c r="AL26" s="105">
        <v>6760.1</v>
      </c>
      <c r="AM26" s="105">
        <v>8782.9</v>
      </c>
      <c r="AN26" s="105">
        <v>8794.5000000000018</v>
      </c>
      <c r="AO26" s="105">
        <v>8471.1000000000022</v>
      </c>
      <c r="AP26" s="105">
        <v>8143.4999999999991</v>
      </c>
      <c r="AQ26" s="105">
        <v>9119.4999999999982</v>
      </c>
      <c r="AR26" s="105">
        <v>10326.6</v>
      </c>
      <c r="AS26" s="105">
        <v>8580.7999999999993</v>
      </c>
      <c r="AT26" s="105">
        <v>7672.5</v>
      </c>
      <c r="AU26" s="105">
        <v>9240.8000000000011</v>
      </c>
      <c r="AV26" s="105">
        <v>8502.2000000000007</v>
      </c>
      <c r="AW26" s="105">
        <v>8417.9</v>
      </c>
      <c r="AX26" s="105">
        <v>7996.4000000000005</v>
      </c>
      <c r="AY26" s="105">
        <v>9454.4000000000015</v>
      </c>
      <c r="AZ26" s="105">
        <v>8495.4000000000015</v>
      </c>
      <c r="BA26" s="105">
        <v>7903.2999999999993</v>
      </c>
      <c r="BB26" s="105">
        <v>10012.200000000001</v>
      </c>
      <c r="BC26" s="105">
        <v>8482</v>
      </c>
      <c r="BD26" s="105">
        <v>9787.4</v>
      </c>
      <c r="BE26" s="105">
        <v>9260.9</v>
      </c>
      <c r="BF26" s="105">
        <v>8452.6</v>
      </c>
      <c r="BG26" s="105">
        <v>9963.2999999999975</v>
      </c>
      <c r="BH26" s="105">
        <v>8190.5999999999985</v>
      </c>
      <c r="BI26" s="105">
        <v>8621.5</v>
      </c>
      <c r="BJ26" s="105">
        <v>8528.3000000000011</v>
      </c>
      <c r="BK26" s="105">
        <v>8276.2999999999993</v>
      </c>
      <c r="BL26" s="105">
        <v>9442.2999999999993</v>
      </c>
      <c r="BM26" s="105">
        <v>7160.0000000000009</v>
      </c>
      <c r="BN26" s="105">
        <v>10576.4</v>
      </c>
      <c r="BO26" s="105">
        <v>8843.5</v>
      </c>
      <c r="BP26" s="105">
        <v>9369.8000000000011</v>
      </c>
      <c r="BQ26" s="105">
        <v>8200.6999999999989</v>
      </c>
      <c r="BR26" s="105">
        <v>9499.9</v>
      </c>
      <c r="BS26" s="105">
        <v>9748.0999999999985</v>
      </c>
      <c r="BT26" s="105">
        <v>10450.800000000001</v>
      </c>
      <c r="BU26" s="105">
        <v>9067.1999999999989</v>
      </c>
      <c r="BV26" s="105">
        <v>8391.7000000000007</v>
      </c>
      <c r="BW26" s="105">
        <v>8312.7000000000025</v>
      </c>
      <c r="BX26" s="105">
        <v>7256.3</v>
      </c>
      <c r="BY26" s="105">
        <v>7891.7999999999993</v>
      </c>
      <c r="BZ26" s="105">
        <v>9077.1</v>
      </c>
      <c r="CA26" s="105">
        <v>8600.2000000000007</v>
      </c>
      <c r="CB26" s="105">
        <v>7120.4999999999991</v>
      </c>
      <c r="CC26" s="105">
        <v>10588.8</v>
      </c>
      <c r="CD26" s="39">
        <f t="shared" si="10"/>
        <v>8553.3894736842085</v>
      </c>
      <c r="CE26" s="2">
        <f t="shared" si="11"/>
        <v>8692.0379999999986</v>
      </c>
    </row>
    <row r="27" spans="2:83" s="36" customFormat="1" x14ac:dyDescent="0.3">
      <c r="B27" s="17" t="s">
        <v>64</v>
      </c>
      <c r="C27" s="44">
        <v>2359.6999999999998</v>
      </c>
      <c r="D27" s="44">
        <v>2404.2999999999997</v>
      </c>
      <c r="E27" s="44">
        <v>2673.4999999999995</v>
      </c>
      <c r="F27" s="44">
        <v>2623</v>
      </c>
      <c r="G27" s="44">
        <v>2471</v>
      </c>
      <c r="H27" s="44">
        <v>2580.1999999999998</v>
      </c>
      <c r="I27" s="44">
        <v>3188.5</v>
      </c>
      <c r="J27" s="44">
        <v>2782.2000000000003</v>
      </c>
      <c r="K27" s="44">
        <v>3214.1</v>
      </c>
      <c r="L27" s="44">
        <v>3607.3999999999996</v>
      </c>
      <c r="M27" s="44">
        <v>4337.6000000000004</v>
      </c>
      <c r="N27" s="44">
        <v>4639.2</v>
      </c>
      <c r="O27" s="44">
        <v>5183.5999999999995</v>
      </c>
      <c r="P27" s="44">
        <v>6421.2999999999993</v>
      </c>
      <c r="Q27" s="44">
        <v>6208.2999999999993</v>
      </c>
      <c r="R27" s="44">
        <v>6864.0999999999995</v>
      </c>
      <c r="S27" s="44">
        <v>6447.4</v>
      </c>
      <c r="T27" s="44">
        <v>6823.2</v>
      </c>
      <c r="U27" s="44">
        <v>5514.7</v>
      </c>
      <c r="V27" s="44">
        <v>5887.2</v>
      </c>
      <c r="W27" s="44">
        <v>5660.8000000000011</v>
      </c>
      <c r="X27" s="44">
        <v>5379.4000000000005</v>
      </c>
      <c r="Y27" s="44">
        <v>5236.6000000000004</v>
      </c>
      <c r="Z27" s="44">
        <v>4936.2000000000007</v>
      </c>
      <c r="AA27" s="44">
        <v>5567.8</v>
      </c>
      <c r="AB27" s="44">
        <v>4512.0999999999995</v>
      </c>
      <c r="AC27" s="44">
        <v>4329</v>
      </c>
      <c r="AD27" s="44">
        <v>4401.6000000000004</v>
      </c>
      <c r="AE27" s="45">
        <v>4542.3999999999996</v>
      </c>
      <c r="AF27" s="105">
        <v>4311.1000000000004</v>
      </c>
      <c r="AG27" s="105">
        <v>4280.8</v>
      </c>
      <c r="AH27" s="105">
        <v>4271.3</v>
      </c>
      <c r="AI27" s="105">
        <v>4388.2</v>
      </c>
      <c r="AJ27" s="105">
        <v>4203.9999999999991</v>
      </c>
      <c r="AK27" s="105">
        <v>4223.8</v>
      </c>
      <c r="AL27" s="105">
        <v>4472</v>
      </c>
      <c r="AM27" s="105">
        <v>4664.3</v>
      </c>
      <c r="AN27" s="105">
        <v>4585.2</v>
      </c>
      <c r="AO27" s="105">
        <v>4159.5</v>
      </c>
      <c r="AP27" s="105">
        <v>4359.9000000000005</v>
      </c>
      <c r="AQ27" s="105">
        <v>4232.8</v>
      </c>
      <c r="AR27" s="105">
        <v>4941.3999999999996</v>
      </c>
      <c r="AS27" s="105">
        <v>4468.3</v>
      </c>
      <c r="AT27" s="105">
        <v>4138.2</v>
      </c>
      <c r="AU27" s="105">
        <v>4317.2</v>
      </c>
      <c r="AV27" s="105">
        <v>4516</v>
      </c>
      <c r="AW27" s="105">
        <v>4649.2</v>
      </c>
      <c r="AX27" s="105">
        <v>4438.5000000000009</v>
      </c>
      <c r="AY27" s="105">
        <v>4730.5999999999995</v>
      </c>
      <c r="AZ27" s="105">
        <v>4781.2999999999993</v>
      </c>
      <c r="BA27" s="105">
        <v>5045.4999999999991</v>
      </c>
      <c r="BB27" s="105">
        <v>5058.8</v>
      </c>
      <c r="BC27" s="105">
        <v>4568.2999999999993</v>
      </c>
      <c r="BD27" s="105">
        <v>4538.9000000000005</v>
      </c>
      <c r="BE27" s="105">
        <v>5033.3</v>
      </c>
      <c r="BF27" s="105">
        <v>4315.7</v>
      </c>
      <c r="BG27" s="105">
        <v>4535.7</v>
      </c>
      <c r="BH27" s="105">
        <v>4393.2</v>
      </c>
      <c r="BI27" s="105">
        <v>4677.1999999999989</v>
      </c>
      <c r="BJ27" s="105">
        <v>4425</v>
      </c>
      <c r="BK27" s="105">
        <v>4568.3</v>
      </c>
      <c r="BL27" s="105">
        <v>4950.2</v>
      </c>
      <c r="BM27" s="105">
        <v>4329.6000000000004</v>
      </c>
      <c r="BN27" s="105">
        <v>4769.8</v>
      </c>
      <c r="BO27" s="105">
        <v>4531</v>
      </c>
      <c r="BP27" s="105">
        <v>4931.0999999999995</v>
      </c>
      <c r="BQ27" s="105">
        <v>4197.6000000000004</v>
      </c>
      <c r="BR27" s="105">
        <v>4678.4999999999991</v>
      </c>
      <c r="BS27" s="105">
        <v>4641.5</v>
      </c>
      <c r="BT27" s="105">
        <v>4625.4999999999991</v>
      </c>
      <c r="BU27" s="105">
        <v>4713.5999999999995</v>
      </c>
      <c r="BV27" s="105">
        <v>4275.8999999999996</v>
      </c>
      <c r="BW27" s="105">
        <v>4764.6000000000004</v>
      </c>
      <c r="BX27" s="105">
        <v>4365.6000000000004</v>
      </c>
      <c r="BY27" s="105">
        <v>4403.5</v>
      </c>
      <c r="BZ27" s="105">
        <v>4415.1000000000004</v>
      </c>
      <c r="CA27" s="105">
        <v>4607.2</v>
      </c>
      <c r="CB27" s="105">
        <v>4226.8</v>
      </c>
      <c r="CC27" s="105">
        <v>4820</v>
      </c>
      <c r="CD27" s="39">
        <f t="shared" si="10"/>
        <v>5415.394736842105</v>
      </c>
      <c r="CE27" s="2">
        <f t="shared" si="11"/>
        <v>4530.8120000000008</v>
      </c>
    </row>
    <row r="28" spans="2:83" s="36" customFormat="1" x14ac:dyDescent="0.3">
      <c r="B28" s="17" t="s">
        <v>77</v>
      </c>
      <c r="C28" s="44">
        <v>37029.799999999996</v>
      </c>
      <c r="D28" s="44">
        <v>32202.199999999997</v>
      </c>
      <c r="E28" s="44">
        <v>33278.400000000001</v>
      </c>
      <c r="F28" s="44">
        <v>40098.199999999997</v>
      </c>
      <c r="G28" s="44">
        <v>29374.3</v>
      </c>
      <c r="H28" s="44">
        <v>36505.299999999996</v>
      </c>
      <c r="I28" s="44">
        <v>35328.600000000006</v>
      </c>
      <c r="J28" s="44">
        <v>29528.799999999999</v>
      </c>
      <c r="K28" s="44">
        <v>37736.199999999997</v>
      </c>
      <c r="L28" s="44">
        <v>30443.7</v>
      </c>
      <c r="M28" s="44">
        <v>31365.1</v>
      </c>
      <c r="N28" s="44">
        <v>30968.500000000004</v>
      </c>
      <c r="O28" s="44">
        <v>28789.5</v>
      </c>
      <c r="P28" s="44">
        <v>33055</v>
      </c>
      <c r="Q28" s="44">
        <v>23469.800000000007</v>
      </c>
      <c r="R28" s="44">
        <v>37173.4</v>
      </c>
      <c r="S28" s="44">
        <v>30004.899999999994</v>
      </c>
      <c r="T28" s="44">
        <v>31578.099999999995</v>
      </c>
      <c r="U28" s="44">
        <v>25852.099999999995</v>
      </c>
      <c r="V28" s="44">
        <v>30132.399999999998</v>
      </c>
      <c r="W28" s="44">
        <v>30832.600000000002</v>
      </c>
      <c r="X28" s="44">
        <v>33906.699999999997</v>
      </c>
      <c r="Y28" s="44">
        <v>29808.6</v>
      </c>
      <c r="Z28" s="44">
        <v>23407.300000000003</v>
      </c>
      <c r="AA28" s="44">
        <v>23886.799999999999</v>
      </c>
      <c r="AB28" s="44">
        <v>21434.699999999997</v>
      </c>
      <c r="AC28" s="44">
        <v>28130.100000000002</v>
      </c>
      <c r="AD28" s="44">
        <v>31577.100000000002</v>
      </c>
      <c r="AE28" s="45">
        <v>30677.5</v>
      </c>
      <c r="AF28" s="105">
        <v>25874.7</v>
      </c>
      <c r="AG28" s="105">
        <v>22289</v>
      </c>
      <c r="AH28" s="105">
        <v>24520.499999999996</v>
      </c>
      <c r="AI28" s="105">
        <v>30272.999999999996</v>
      </c>
      <c r="AJ28" s="105">
        <v>26050.799999999996</v>
      </c>
      <c r="AK28" s="105">
        <v>24652.3</v>
      </c>
      <c r="AL28" s="105">
        <v>19467.7</v>
      </c>
      <c r="AM28" s="105">
        <v>33700.100000000006</v>
      </c>
      <c r="AN28" s="105">
        <v>26978.899999999998</v>
      </c>
      <c r="AO28" s="105">
        <v>26830.799999999999</v>
      </c>
      <c r="AP28" s="105">
        <v>25205.600000000002</v>
      </c>
      <c r="AQ28" s="105">
        <v>30389.200000000004</v>
      </c>
      <c r="AR28" s="105">
        <v>34966.299999999996</v>
      </c>
      <c r="AS28" s="105">
        <v>25969.900000000005</v>
      </c>
      <c r="AT28" s="105">
        <v>24991.200000000001</v>
      </c>
      <c r="AU28" s="105">
        <v>28217.299999999996</v>
      </c>
      <c r="AV28" s="105">
        <v>27105.800000000003</v>
      </c>
      <c r="AW28" s="105">
        <v>26074.800000000003</v>
      </c>
      <c r="AX28" s="105">
        <v>26380.400000000001</v>
      </c>
      <c r="AY28" s="105">
        <v>31961.7</v>
      </c>
      <c r="AZ28" s="105">
        <v>28738.100000000002</v>
      </c>
      <c r="BA28" s="105">
        <v>32498.400000000001</v>
      </c>
      <c r="BB28" s="105">
        <v>37394.1</v>
      </c>
      <c r="BC28" s="105">
        <v>25566.800000000003</v>
      </c>
      <c r="BD28" s="105">
        <v>31350.6</v>
      </c>
      <c r="BE28" s="105">
        <v>30186.700000000004</v>
      </c>
      <c r="BF28" s="105">
        <v>25106.699999999993</v>
      </c>
      <c r="BG28" s="105">
        <v>32228.599999999995</v>
      </c>
      <c r="BH28" s="105">
        <v>25471.599999999999</v>
      </c>
      <c r="BI28" s="105">
        <v>26731.7</v>
      </c>
      <c r="BJ28" s="105">
        <v>26847.899999999998</v>
      </c>
      <c r="BK28" s="105">
        <v>25807.699999999997</v>
      </c>
      <c r="BL28" s="105">
        <v>30571.7</v>
      </c>
      <c r="BM28" s="105">
        <v>21588.500000000004</v>
      </c>
      <c r="BN28" s="105">
        <v>34827.000000000007</v>
      </c>
      <c r="BO28" s="105">
        <v>28619.800000000003</v>
      </c>
      <c r="BP28" s="105">
        <v>30086.100000000002</v>
      </c>
      <c r="BQ28" s="105">
        <v>25072.5</v>
      </c>
      <c r="BR28" s="105">
        <v>30554</v>
      </c>
      <c r="BS28" s="105">
        <v>31263.099999999995</v>
      </c>
      <c r="BT28" s="105">
        <v>34666.200000000004</v>
      </c>
      <c r="BU28" s="105">
        <v>30844.9</v>
      </c>
      <c r="BV28" s="105">
        <v>24540.599999999995</v>
      </c>
      <c r="BW28" s="105">
        <v>24443.599999999999</v>
      </c>
      <c r="BX28" s="105">
        <v>21772.099999999995</v>
      </c>
      <c r="BY28" s="105">
        <v>28477.499999999996</v>
      </c>
      <c r="BZ28" s="105">
        <v>29629.499999999996</v>
      </c>
      <c r="CA28" s="105">
        <v>28781.700000000004</v>
      </c>
      <c r="CB28" s="105">
        <v>21169.599999999999</v>
      </c>
      <c r="CC28" s="105">
        <v>34840.100000000006</v>
      </c>
      <c r="CD28" s="39">
        <f t="shared" si="10"/>
        <v>29265.8</v>
      </c>
      <c r="CE28" s="2">
        <f t="shared" si="11"/>
        <v>28031.548000000003</v>
      </c>
    </row>
    <row r="29" spans="2:83" x14ac:dyDescent="0.3">
      <c r="B29" s="17" t="s">
        <v>78</v>
      </c>
      <c r="C29" s="42">
        <v>129.155</v>
      </c>
      <c r="D29" s="42">
        <v>134.268</v>
      </c>
      <c r="E29" s="42">
        <v>128.42600000000004</v>
      </c>
      <c r="F29" s="42">
        <v>124.87199999999999</v>
      </c>
      <c r="G29" s="42">
        <v>22.427999999999987</v>
      </c>
      <c r="H29" s="42">
        <v>21.537999999999986</v>
      </c>
      <c r="I29" s="42">
        <v>22.025999999999982</v>
      </c>
      <c r="J29" s="42">
        <v>22.247999999999994</v>
      </c>
      <c r="K29" s="42">
        <v>17.173999999999996</v>
      </c>
      <c r="L29" s="42">
        <v>18.807999999999993</v>
      </c>
      <c r="M29" s="42">
        <v>39.832000000000001</v>
      </c>
      <c r="N29" s="42">
        <v>39.86699999999999</v>
      </c>
      <c r="O29" s="42">
        <v>40.375</v>
      </c>
      <c r="P29" s="42">
        <v>38.595999999999989</v>
      </c>
      <c r="Q29" s="42">
        <v>42.033999999999992</v>
      </c>
      <c r="R29" s="42">
        <v>36.496000000000002</v>
      </c>
      <c r="S29" s="42">
        <v>34.510000000000005</v>
      </c>
      <c r="T29" s="42">
        <v>33.699999999999996</v>
      </c>
      <c r="U29" s="42">
        <v>38.242000000000004</v>
      </c>
      <c r="V29" s="42">
        <v>36.577999999999996</v>
      </c>
      <c r="W29" s="42">
        <v>33.497</v>
      </c>
      <c r="X29" s="42">
        <v>31.243999999999996</v>
      </c>
      <c r="Y29" s="42">
        <v>36.233000000000004</v>
      </c>
      <c r="Z29" s="42">
        <v>35.582999999999998</v>
      </c>
      <c r="AA29" s="42">
        <v>35.040000000000006</v>
      </c>
      <c r="AB29" s="42">
        <v>35.019999999999989</v>
      </c>
      <c r="AC29" s="42">
        <v>34.840999999999994</v>
      </c>
      <c r="AD29" s="42">
        <v>34.525999999999996</v>
      </c>
      <c r="AE29" s="43">
        <v>34.493999999999986</v>
      </c>
      <c r="AF29" s="158">
        <v>34.506</v>
      </c>
      <c r="AG29" s="158">
        <v>34.543999999999997</v>
      </c>
      <c r="AH29" s="158">
        <v>34.506</v>
      </c>
      <c r="AI29" s="158">
        <v>34.506</v>
      </c>
      <c r="AJ29" s="158">
        <v>34.506</v>
      </c>
      <c r="AK29" s="158">
        <v>34.543999999999997</v>
      </c>
      <c r="AL29" s="158">
        <v>34.713999999999992</v>
      </c>
      <c r="AM29" s="158">
        <v>34.802999999999997</v>
      </c>
      <c r="AN29" s="158">
        <v>34.506</v>
      </c>
      <c r="AO29" s="158">
        <v>34.543999999999997</v>
      </c>
      <c r="AP29" s="158">
        <v>34.506</v>
      </c>
      <c r="AQ29" s="158">
        <v>34.506</v>
      </c>
      <c r="AR29" s="158">
        <v>34.506</v>
      </c>
      <c r="AS29" s="158">
        <v>34.543999999999997</v>
      </c>
      <c r="AT29" s="158">
        <v>34.506</v>
      </c>
      <c r="AU29" s="158">
        <v>34.506</v>
      </c>
      <c r="AV29" s="158">
        <v>34.506</v>
      </c>
      <c r="AW29" s="158">
        <v>34.543999999999997</v>
      </c>
      <c r="AX29" s="158">
        <v>34.506</v>
      </c>
      <c r="AY29" s="158">
        <v>34.506</v>
      </c>
      <c r="AZ29" s="158">
        <v>34.713999999999992</v>
      </c>
      <c r="BA29" s="158">
        <v>35.014999999999993</v>
      </c>
      <c r="BB29" s="158">
        <v>34.802999999999997</v>
      </c>
      <c r="BC29" s="158">
        <v>34.506</v>
      </c>
      <c r="BD29" s="158">
        <v>34.506</v>
      </c>
      <c r="BE29" s="158">
        <v>34.543999999999997</v>
      </c>
      <c r="BF29" s="158">
        <v>34.506</v>
      </c>
      <c r="BG29" s="158">
        <v>34.506</v>
      </c>
      <c r="BH29" s="158">
        <v>34.506</v>
      </c>
      <c r="BI29" s="158">
        <v>34.543999999999997</v>
      </c>
      <c r="BJ29" s="158">
        <v>34.506</v>
      </c>
      <c r="BK29" s="158">
        <v>34.506</v>
      </c>
      <c r="BL29" s="158">
        <v>34.506</v>
      </c>
      <c r="BM29" s="158">
        <v>34.543999999999997</v>
      </c>
      <c r="BN29" s="158">
        <v>34.506</v>
      </c>
      <c r="BO29" s="158">
        <v>34.506</v>
      </c>
      <c r="BP29" s="158">
        <v>34.506</v>
      </c>
      <c r="BQ29" s="158">
        <v>34.543999999999997</v>
      </c>
      <c r="BR29" s="158">
        <v>34.506</v>
      </c>
      <c r="BS29" s="158">
        <v>34.506</v>
      </c>
      <c r="BT29" s="158">
        <v>34.506</v>
      </c>
      <c r="BU29" s="158">
        <v>34.543999999999997</v>
      </c>
      <c r="BV29" s="158">
        <v>34.506</v>
      </c>
      <c r="BW29" s="158">
        <v>34.506</v>
      </c>
      <c r="BX29" s="158">
        <v>34.713999999999992</v>
      </c>
      <c r="BY29" s="158">
        <v>34.840999999999994</v>
      </c>
      <c r="BZ29" s="158">
        <v>34.506</v>
      </c>
      <c r="CA29" s="158">
        <v>34.506</v>
      </c>
      <c r="CB29" s="158">
        <v>34.506</v>
      </c>
      <c r="CC29" s="158">
        <v>34.543999999999997</v>
      </c>
      <c r="CD29" s="39">
        <f t="shared" si="10"/>
        <v>36.35305263157894</v>
      </c>
      <c r="CE29" s="2">
        <f t="shared" si="11"/>
        <v>34.55560000000002</v>
      </c>
    </row>
    <row r="30" spans="2:83" x14ac:dyDescent="0.3">
      <c r="B30" s="14" t="s">
        <v>36</v>
      </c>
      <c r="C30" s="143">
        <v>46581.8</v>
      </c>
      <c r="D30" s="143">
        <v>58777.3</v>
      </c>
      <c r="E30" s="143">
        <v>63229.799999999996</v>
      </c>
      <c r="F30" s="143">
        <v>102467.3</v>
      </c>
      <c r="G30" s="143">
        <v>46904.800000000003</v>
      </c>
      <c r="H30" s="143">
        <v>141567.90000000002</v>
      </c>
      <c r="I30" s="143">
        <v>82716.800000000003</v>
      </c>
      <c r="J30" s="143">
        <v>87274.699999999983</v>
      </c>
      <c r="K30" s="143">
        <v>140618.90000000002</v>
      </c>
      <c r="L30" s="143">
        <v>70237.099999999991</v>
      </c>
      <c r="M30" s="143">
        <v>80536.599999999991</v>
      </c>
      <c r="N30" s="143">
        <v>54939.899999999994</v>
      </c>
      <c r="O30" s="143">
        <v>74229.999999999985</v>
      </c>
      <c r="P30" s="143">
        <v>82204</v>
      </c>
      <c r="Q30" s="143">
        <v>81078.5</v>
      </c>
      <c r="R30" s="143">
        <v>79702.599999999991</v>
      </c>
      <c r="S30" s="143">
        <v>123892.80000000002</v>
      </c>
      <c r="T30" s="143">
        <v>41045.300000000003</v>
      </c>
      <c r="U30" s="143">
        <v>60858</v>
      </c>
      <c r="V30" s="143">
        <v>52994.3</v>
      </c>
      <c r="W30" s="143">
        <v>73517.7</v>
      </c>
      <c r="X30" s="143">
        <v>107280.5</v>
      </c>
      <c r="Y30" s="143">
        <v>55489.899999999994</v>
      </c>
      <c r="Z30" s="143">
        <v>58085.400000000009</v>
      </c>
      <c r="AA30" s="143">
        <v>40325</v>
      </c>
      <c r="AB30" s="143">
        <v>51559.4</v>
      </c>
      <c r="AC30" s="143">
        <v>68645.400000000009</v>
      </c>
      <c r="AD30" s="143">
        <v>111266.3</v>
      </c>
      <c r="AE30" s="143">
        <v>47559.299999999996</v>
      </c>
      <c r="AF30" s="143">
        <v>56691.7</v>
      </c>
      <c r="AG30" s="143">
        <v>29753.899999999994</v>
      </c>
      <c r="AH30" s="143">
        <v>97401.900000000009</v>
      </c>
      <c r="AI30" s="143">
        <v>94815.7</v>
      </c>
      <c r="AJ30" s="143">
        <v>60961.899999999994</v>
      </c>
      <c r="AK30" s="143">
        <v>23576</v>
      </c>
      <c r="AL30" s="143">
        <v>20047.400000000001</v>
      </c>
      <c r="AM30" s="143">
        <v>94039.6</v>
      </c>
      <c r="AN30" s="143">
        <v>52272.499999999993</v>
      </c>
      <c r="AO30" s="143">
        <v>73984.400000000009</v>
      </c>
      <c r="AP30" s="143">
        <v>52803.100000000013</v>
      </c>
      <c r="AQ30" s="143">
        <v>111686.3</v>
      </c>
      <c r="AR30" s="143">
        <v>133804.20000000001</v>
      </c>
      <c r="AS30" s="143">
        <v>83506</v>
      </c>
      <c r="AT30" s="143">
        <v>47246.7</v>
      </c>
      <c r="AU30" s="143">
        <v>95464.1</v>
      </c>
      <c r="AV30" s="143">
        <v>45945.900000000009</v>
      </c>
      <c r="AW30" s="143">
        <v>53826.399999999994</v>
      </c>
      <c r="AX30" s="143">
        <v>62141.000000000007</v>
      </c>
      <c r="AY30" s="143">
        <v>42525.5</v>
      </c>
      <c r="AZ30" s="143">
        <v>54952.500000000007</v>
      </c>
      <c r="BA30" s="143">
        <v>61332.099999999991</v>
      </c>
      <c r="BB30" s="143">
        <v>99565.1</v>
      </c>
      <c r="BC30" s="143">
        <v>42680.19999999999</v>
      </c>
      <c r="BD30" s="143">
        <v>132434.20000000001</v>
      </c>
      <c r="BE30" s="143">
        <v>75488.299999999988</v>
      </c>
      <c r="BF30" s="143">
        <v>78985.8</v>
      </c>
      <c r="BG30" s="143">
        <v>131682.80000000002</v>
      </c>
      <c r="BH30" s="143">
        <v>63659.500000000007</v>
      </c>
      <c r="BI30" s="143">
        <v>73012.999999999971</v>
      </c>
      <c r="BJ30" s="143">
        <v>49011.999999999993</v>
      </c>
      <c r="BK30" s="143">
        <v>67268.100000000006</v>
      </c>
      <c r="BL30" s="143">
        <v>75350.999999999985</v>
      </c>
      <c r="BM30" s="143">
        <v>74802.5</v>
      </c>
      <c r="BN30" s="143">
        <v>73536.499999999985</v>
      </c>
      <c r="BO30" s="143">
        <v>117198.2</v>
      </c>
      <c r="BP30" s="143">
        <v>35647.4</v>
      </c>
      <c r="BQ30" s="143">
        <v>54869.9</v>
      </c>
      <c r="BR30" s="143">
        <v>47859.899999999994</v>
      </c>
      <c r="BS30" s="143">
        <v>68428.299999999988</v>
      </c>
      <c r="BT30" s="143">
        <v>102986.20000000003</v>
      </c>
      <c r="BU30" s="143">
        <v>48759.299999999996</v>
      </c>
      <c r="BV30" s="143">
        <v>53911.399999999994</v>
      </c>
      <c r="BW30" s="143">
        <v>36358.799999999996</v>
      </c>
      <c r="BX30" s="143">
        <v>50269</v>
      </c>
      <c r="BY30" s="143">
        <v>68848.800000000003</v>
      </c>
      <c r="BZ30" s="143">
        <v>110420.7</v>
      </c>
      <c r="CA30" s="143">
        <v>48805.5</v>
      </c>
      <c r="CB30" s="143">
        <v>74706.10000000002</v>
      </c>
      <c r="CC30" s="143">
        <v>73580</v>
      </c>
      <c r="CD30" s="39">
        <f t="shared" si="10"/>
        <v>70800.573684210525</v>
      </c>
      <c r="CE30" s="2">
        <f t="shared" si="11"/>
        <v>69578.145999999993</v>
      </c>
    </row>
    <row r="31" spans="2:83" x14ac:dyDescent="0.3">
      <c r="B31" s="17" t="s">
        <v>28</v>
      </c>
      <c r="C31" s="44">
        <f>C30-(C32+C33)</f>
        <v>31176.762281824809</v>
      </c>
      <c r="D31" s="44">
        <f t="shared" ref="D31:BO31" si="12">D30-(D32+D33)</f>
        <v>39719.651018837991</v>
      </c>
      <c r="E31" s="44">
        <f t="shared" si="12"/>
        <v>43242.449185410253</v>
      </c>
      <c r="F31" s="44">
        <f t="shared" si="12"/>
        <v>80955.154888709076</v>
      </c>
      <c r="G31" s="44">
        <f t="shared" si="12"/>
        <v>29897.906671375975</v>
      </c>
      <c r="H31" s="44">
        <f t="shared" si="12"/>
        <v>115046.33873129074</v>
      </c>
      <c r="I31" s="44">
        <f t="shared" si="12"/>
        <v>60836.122375243016</v>
      </c>
      <c r="J31" s="44">
        <f t="shared" si="12"/>
        <v>60658.655112391505</v>
      </c>
      <c r="K31" s="44">
        <f t="shared" si="12"/>
        <v>115078.65930209515</v>
      </c>
      <c r="L31" s="44">
        <f t="shared" si="12"/>
        <v>48021.31906970586</v>
      </c>
      <c r="M31" s="44">
        <f t="shared" si="12"/>
        <v>54277.713435332982</v>
      </c>
      <c r="N31" s="44">
        <f t="shared" si="12"/>
        <v>33625.991377611121</v>
      </c>
      <c r="O31" s="44">
        <f t="shared" si="12"/>
        <v>48931.101613079241</v>
      </c>
      <c r="P31" s="44">
        <f t="shared" si="12"/>
        <v>57771.632178154548</v>
      </c>
      <c r="Q31" s="44">
        <f t="shared" si="12"/>
        <v>52182.762747309112</v>
      </c>
      <c r="R31" s="44">
        <f t="shared" si="12"/>
        <v>57915.013252712604</v>
      </c>
      <c r="S31" s="44">
        <f t="shared" si="12"/>
        <v>91938.966694022049</v>
      </c>
      <c r="T31" s="44">
        <f t="shared" si="12"/>
        <v>20793.126459429681</v>
      </c>
      <c r="U31" s="44">
        <f t="shared" si="12"/>
        <v>34692.733735860267</v>
      </c>
      <c r="V31" s="44">
        <f t="shared" si="12"/>
        <v>30844.980719966086</v>
      </c>
      <c r="W31" s="44">
        <f t="shared" si="12"/>
        <v>50255.921126382804</v>
      </c>
      <c r="X31" s="44">
        <f t="shared" si="12"/>
        <v>80457.715404571005</v>
      </c>
      <c r="Y31" s="44">
        <f t="shared" si="12"/>
        <v>31681.985219747901</v>
      </c>
      <c r="Z31" s="44">
        <f t="shared" si="12"/>
        <v>33060.04986483699</v>
      </c>
      <c r="AA31" s="44">
        <f t="shared" si="12"/>
        <v>19012.918842418465</v>
      </c>
      <c r="AB31" s="44">
        <f t="shared" si="12"/>
        <v>28822.078744336497</v>
      </c>
      <c r="AC31" s="44">
        <f t="shared" si="12"/>
        <v>47397.373706464241</v>
      </c>
      <c r="AD31" s="44">
        <f t="shared" si="12"/>
        <v>87949.01812284044</v>
      </c>
      <c r="AE31" s="44">
        <f t="shared" si="12"/>
        <v>32123.935690662118</v>
      </c>
      <c r="AF31" s="44">
        <f t="shared" si="12"/>
        <v>37648.175920782407</v>
      </c>
      <c r="AG31" s="44">
        <f t="shared" si="12"/>
        <v>14987.172254018613</v>
      </c>
      <c r="AH31" s="44">
        <f t="shared" si="12"/>
        <v>69908.537868733314</v>
      </c>
      <c r="AI31" s="44">
        <f t="shared" si="12"/>
        <v>71666.152641009743</v>
      </c>
      <c r="AJ31" s="44">
        <f t="shared" si="12"/>
        <v>41567.335865789719</v>
      </c>
      <c r="AK31" s="44">
        <f t="shared" si="12"/>
        <v>10019.649025066727</v>
      </c>
      <c r="AL31" s="44">
        <f t="shared" si="12"/>
        <v>5622.1796432223473</v>
      </c>
      <c r="AM31" s="44">
        <f t="shared" si="12"/>
        <v>71549.148535553919</v>
      </c>
      <c r="AN31" s="44">
        <f t="shared" si="12"/>
        <v>34367.78213183106</v>
      </c>
      <c r="AO31" s="44">
        <f t="shared" si="12"/>
        <v>52428.620870720864</v>
      </c>
      <c r="AP31" s="44">
        <f t="shared" si="12"/>
        <v>34280.278042783742</v>
      </c>
      <c r="AQ31" s="44">
        <f t="shared" si="12"/>
        <v>86697.51542804706</v>
      </c>
      <c r="AR31" s="44">
        <f t="shared" si="12"/>
        <v>106708.93897253656</v>
      </c>
      <c r="AS31" s="44">
        <f t="shared" si="12"/>
        <v>58559.061167372245</v>
      </c>
      <c r="AT31" s="44">
        <f t="shared" si="12"/>
        <v>28938.293786468435</v>
      </c>
      <c r="AU31" s="44">
        <f t="shared" si="12"/>
        <v>68945.049459524205</v>
      </c>
      <c r="AV31" s="44">
        <f t="shared" si="12"/>
        <v>28176.711195417516</v>
      </c>
      <c r="AW31" s="44">
        <f t="shared" si="12"/>
        <v>34306.604042090432</v>
      </c>
      <c r="AX31" s="44">
        <f t="shared" si="12"/>
        <v>41683.154756786076</v>
      </c>
      <c r="AY31" s="44">
        <f t="shared" si="12"/>
        <v>26703.257262872528</v>
      </c>
      <c r="AZ31" s="44">
        <f t="shared" si="12"/>
        <v>34450.440633589889</v>
      </c>
      <c r="BA31" s="44">
        <f t="shared" si="12"/>
        <v>40449.401719711532</v>
      </c>
      <c r="BB31" s="44">
        <f t="shared" si="12"/>
        <v>76808.935835447948</v>
      </c>
      <c r="BC31" s="44">
        <f t="shared" si="12"/>
        <v>26224.734501115963</v>
      </c>
      <c r="BD31" s="44">
        <f t="shared" si="12"/>
        <v>105201.30699763753</v>
      </c>
      <c r="BE31" s="44">
        <f t="shared" si="12"/>
        <v>54752.98661974947</v>
      </c>
      <c r="BF31" s="44">
        <f t="shared" si="12"/>
        <v>54437.469447627627</v>
      </c>
      <c r="BG31" s="44">
        <f t="shared" si="12"/>
        <v>106906.48261754426</v>
      </c>
      <c r="BH31" s="44">
        <f t="shared" si="12"/>
        <v>43420.54663032831</v>
      </c>
      <c r="BI31" s="44">
        <f t="shared" si="12"/>
        <v>49678.325196519996</v>
      </c>
      <c r="BJ31" s="44">
        <f t="shared" si="12"/>
        <v>30957.513152716194</v>
      </c>
      <c r="BK31" s="44">
        <f t="shared" si="12"/>
        <v>45440.360010148273</v>
      </c>
      <c r="BL31" s="44">
        <f t="shared" si="12"/>
        <v>54470.177020645686</v>
      </c>
      <c r="BM31" s="44">
        <f t="shared" si="12"/>
        <v>50049.060831201801</v>
      </c>
      <c r="BN31" s="44">
        <f t="shared" si="12"/>
        <v>55514.241222229888</v>
      </c>
      <c r="BO31" s="44">
        <f t="shared" si="12"/>
        <v>89957.837610790099</v>
      </c>
      <c r="BP31" s="44">
        <f t="shared" ref="BP31:CC31" si="13">BP30-(BP32+BP33)</f>
        <v>20129.638318849185</v>
      </c>
      <c r="BQ31" s="44">
        <f t="shared" si="13"/>
        <v>34146.64954728484</v>
      </c>
      <c r="BR31" s="44">
        <f t="shared" si="13"/>
        <v>30653.071017010796</v>
      </c>
      <c r="BS31" s="44">
        <f t="shared" si="13"/>
        <v>49862.35597605411</v>
      </c>
      <c r="BT31" s="44">
        <f t="shared" si="13"/>
        <v>81851.792214518093</v>
      </c>
      <c r="BU31" s="44">
        <f t="shared" si="13"/>
        <v>31139.246961020403</v>
      </c>
      <c r="BV31" s="44">
        <f t="shared" si="13"/>
        <v>33934.419103846667</v>
      </c>
      <c r="BW31" s="44">
        <f t="shared" si="13"/>
        <v>19028.657352344868</v>
      </c>
      <c r="BX31" s="44">
        <f t="shared" si="13"/>
        <v>29192.816717329093</v>
      </c>
      <c r="BY31" s="44">
        <f t="shared" si="13"/>
        <v>48140.22467576382</v>
      </c>
      <c r="BZ31" s="44">
        <f t="shared" si="13"/>
        <v>84833.641413034507</v>
      </c>
      <c r="CA31" s="44">
        <f t="shared" si="13"/>
        <v>30800.624974586572</v>
      </c>
      <c r="CB31" s="44">
        <f t="shared" si="13"/>
        <v>49458.834343709081</v>
      </c>
      <c r="CC31" s="44">
        <f t="shared" si="13"/>
        <v>55510.992604225517</v>
      </c>
      <c r="CD31" s="39">
        <f t="shared" ref="CD31:CD33" si="14">AVERAGE(M31:AE31)</f>
        <v>47038.68520714411</v>
      </c>
      <c r="CE31" s="2">
        <f t="shared" ref="CE31:CE33" si="15">AVERAGE(AF31:CC31)</f>
        <v>48843.328082744199</v>
      </c>
    </row>
    <row r="32" spans="2:83" x14ac:dyDescent="0.3">
      <c r="B32" s="17" t="s">
        <v>79</v>
      </c>
      <c r="C32" s="18">
        <f>C65+C78+C90+C102</f>
        <v>4560.1437883379585</v>
      </c>
      <c r="D32" s="18">
        <f t="shared" ref="D32:BO32" si="16">D65+D78+D90+D102</f>
        <v>5605.7715719577454</v>
      </c>
      <c r="E32" s="18">
        <f t="shared" si="16"/>
        <v>5628.4189010289847</v>
      </c>
      <c r="F32" s="18">
        <f t="shared" si="16"/>
        <v>6906.563248738923</v>
      </c>
      <c r="G32" s="18">
        <f t="shared" si="16"/>
        <v>3402.5836682774016</v>
      </c>
      <c r="H32" s="18">
        <f t="shared" si="16"/>
        <v>5769.1441432232896</v>
      </c>
      <c r="I32" s="18">
        <f t="shared" si="16"/>
        <v>4159.9961295703197</v>
      </c>
      <c r="J32" s="18">
        <f t="shared" si="16"/>
        <v>4764.772341182842</v>
      </c>
      <c r="K32" s="18">
        <f t="shared" si="16"/>
        <v>4373.0303886360689</v>
      </c>
      <c r="L32" s="18">
        <f t="shared" si="16"/>
        <v>3363.6562063698202</v>
      </c>
      <c r="M32" s="18">
        <f t="shared" si="16"/>
        <v>7094.1830677519411</v>
      </c>
      <c r="N32" s="18">
        <f t="shared" si="16"/>
        <v>5679.4862302609881</v>
      </c>
      <c r="O32" s="18">
        <f t="shared" si="16"/>
        <v>6569.818372541733</v>
      </c>
      <c r="P32" s="18">
        <f t="shared" si="16"/>
        <v>7148.7582578942583</v>
      </c>
      <c r="Q32" s="18">
        <f t="shared" si="16"/>
        <v>8848.2616784693237</v>
      </c>
      <c r="R32" s="18">
        <f t="shared" si="16"/>
        <v>6275.5840639750804</v>
      </c>
      <c r="S32" s="18">
        <f t="shared" si="16"/>
        <v>9264.3319431409072</v>
      </c>
      <c r="T32" s="18">
        <f t="shared" si="16"/>
        <v>4601.7873523558583</v>
      </c>
      <c r="U32" s="18">
        <f t="shared" si="16"/>
        <v>6193.3659490339396</v>
      </c>
      <c r="V32" s="18">
        <f t="shared" si="16"/>
        <v>5858.7022762422148</v>
      </c>
      <c r="W32" s="18">
        <f t="shared" si="16"/>
        <v>6747.8768757616508</v>
      </c>
      <c r="X32" s="18">
        <f t="shared" si="16"/>
        <v>8012.2295762326758</v>
      </c>
      <c r="Y32" s="18">
        <f t="shared" si="16"/>
        <v>5873.3568714692929</v>
      </c>
      <c r="Z32" s="18">
        <f t="shared" si="16"/>
        <v>6243.8877371723338</v>
      </c>
      <c r="AA32" s="18">
        <f t="shared" si="16"/>
        <v>3597.9027683150366</v>
      </c>
      <c r="AB32" s="18">
        <f t="shared" si="16"/>
        <v>5122.7614421289045</v>
      </c>
      <c r="AC32" s="18">
        <f t="shared" si="16"/>
        <v>5329.7514432694115</v>
      </c>
      <c r="AD32" s="18">
        <f t="shared" si="16"/>
        <v>6555.1920812279095</v>
      </c>
      <c r="AE32" s="18">
        <f t="shared" si="16"/>
        <v>3556.4308737220595</v>
      </c>
      <c r="AF32" s="18">
        <f t="shared" si="16"/>
        <v>4286.1379334615349</v>
      </c>
      <c r="AG32" s="18">
        <f t="shared" si="16"/>
        <v>2423.39578787965</v>
      </c>
      <c r="AH32" s="18">
        <f t="shared" si="16"/>
        <v>7195.713306760068</v>
      </c>
      <c r="AI32" s="18">
        <f t="shared" si="16"/>
        <v>6052.1218781455773</v>
      </c>
      <c r="AJ32" s="18">
        <f t="shared" si="16"/>
        <v>4447.5106020435769</v>
      </c>
      <c r="AK32" s="18">
        <f t="shared" si="16"/>
        <v>1984.4640461101371</v>
      </c>
      <c r="AL32" s="18">
        <f t="shared" si="16"/>
        <v>1249.8652795650719</v>
      </c>
      <c r="AM32" s="18">
        <f t="shared" si="16"/>
        <v>5447.514293031094</v>
      </c>
      <c r="AN32" s="18">
        <f t="shared" si="16"/>
        <v>3733.6658680055889</v>
      </c>
      <c r="AO32" s="18">
        <f t="shared" si="16"/>
        <v>5144.6889847551392</v>
      </c>
      <c r="AP32" s="18">
        <f t="shared" si="16"/>
        <v>3829.6363995097777</v>
      </c>
      <c r="AQ32" s="18">
        <f t="shared" si="16"/>
        <v>6816.783822868827</v>
      </c>
      <c r="AR32" s="18">
        <f t="shared" si="16"/>
        <v>7636.5706221342152</v>
      </c>
      <c r="AS32" s="18">
        <f t="shared" si="16"/>
        <v>6063.2262589724123</v>
      </c>
      <c r="AT32" s="18">
        <f t="shared" si="16"/>
        <v>4013.7289448357878</v>
      </c>
      <c r="AU32" s="18">
        <f t="shared" si="16"/>
        <v>6872.9790330000133</v>
      </c>
      <c r="AV32" s="18">
        <f t="shared" si="16"/>
        <v>4007.2525073165166</v>
      </c>
      <c r="AW32" s="18">
        <f t="shared" si="16"/>
        <v>4236.3096590428004</v>
      </c>
      <c r="AX32" s="18">
        <f t="shared" si="16"/>
        <v>4709.0411694411296</v>
      </c>
      <c r="AY32" s="18">
        <f t="shared" si="16"/>
        <v>3205.2195182992782</v>
      </c>
      <c r="AZ32" s="18">
        <f t="shared" si="16"/>
        <v>4156.2926871598265</v>
      </c>
      <c r="BA32" s="18">
        <f t="shared" si="16"/>
        <v>3815.9662963072819</v>
      </c>
      <c r="BB32" s="18">
        <f t="shared" si="16"/>
        <v>5220.0006650850837</v>
      </c>
      <c r="BC32" s="18">
        <f t="shared" si="16"/>
        <v>3098.5132444358087</v>
      </c>
      <c r="BD32" s="18">
        <f t="shared" si="16"/>
        <v>7192.6629578531192</v>
      </c>
      <c r="BE32" s="18">
        <f t="shared" si="16"/>
        <v>4646.4007421179576</v>
      </c>
      <c r="BF32" s="18">
        <f t="shared" si="16"/>
        <v>5608.9280109230585</v>
      </c>
      <c r="BG32" s="18">
        <f t="shared" si="16"/>
        <v>7029.0229796145913</v>
      </c>
      <c r="BH32" s="18">
        <f t="shared" si="16"/>
        <v>4815.5859839737568</v>
      </c>
      <c r="BI32" s="18">
        <f t="shared" si="16"/>
        <v>5504.3916846426673</v>
      </c>
      <c r="BJ32" s="18">
        <f t="shared" si="16"/>
        <v>3941.1828776089765</v>
      </c>
      <c r="BK32" s="18">
        <f t="shared" si="16"/>
        <v>4905.3388513083555</v>
      </c>
      <c r="BL32" s="18">
        <f t="shared" si="16"/>
        <v>5283.3255196122582</v>
      </c>
      <c r="BM32" s="18">
        <f t="shared" si="16"/>
        <v>6136.3227367056343</v>
      </c>
      <c r="BN32" s="18">
        <f t="shared" si="16"/>
        <v>4384.115254704956</v>
      </c>
      <c r="BO32" s="18">
        <f t="shared" si="16"/>
        <v>7088.2248168225979</v>
      </c>
      <c r="BP32" s="18">
        <f t="shared" ref="BP32:CC32" si="17">BP65+BP78+BP90+BP102</f>
        <v>2861.2417639457763</v>
      </c>
      <c r="BQ32" s="18">
        <f t="shared" si="17"/>
        <v>4118.5742076462129</v>
      </c>
      <c r="BR32" s="18">
        <f t="shared" si="17"/>
        <v>3882.328773668537</v>
      </c>
      <c r="BS32" s="18">
        <f t="shared" si="17"/>
        <v>4454.6244052358543</v>
      </c>
      <c r="BT32" s="18">
        <f t="shared" si="17"/>
        <v>5261.2636592463195</v>
      </c>
      <c r="BU32" s="18">
        <f t="shared" si="17"/>
        <v>3433.1154454996654</v>
      </c>
      <c r="BV32" s="18">
        <f t="shared" si="17"/>
        <v>4120.142137826203</v>
      </c>
      <c r="BW32" s="18">
        <f t="shared" si="17"/>
        <v>3136.4094981632188</v>
      </c>
      <c r="BX32" s="18">
        <f t="shared" si="17"/>
        <v>4588.5206313798908</v>
      </c>
      <c r="BY32" s="18">
        <f t="shared" si="17"/>
        <v>4982.3790219212733</v>
      </c>
      <c r="BZ32" s="18">
        <f t="shared" si="17"/>
        <v>7368.3534929275338</v>
      </c>
      <c r="CA32" s="18">
        <f t="shared" si="17"/>
        <v>4056.5094723996599</v>
      </c>
      <c r="CB32" s="18">
        <f t="shared" si="17"/>
        <v>6223.1526266233041</v>
      </c>
      <c r="CC32" s="18">
        <f t="shared" si="17"/>
        <v>4391.6351230894961</v>
      </c>
      <c r="CD32" s="39">
        <f t="shared" si="14"/>
        <v>6240.719413735028</v>
      </c>
      <c r="CE32" s="2">
        <f t="shared" si="15"/>
        <v>4781.2070296725424</v>
      </c>
    </row>
    <row r="33" spans="1:83" s="36" customFormat="1" x14ac:dyDescent="0.3">
      <c r="B33" s="17" t="s">
        <v>80</v>
      </c>
      <c r="C33" s="18">
        <f>C66+C79+C91+C103</f>
        <v>10844.893929837235</v>
      </c>
      <c r="D33" s="18">
        <f t="shared" ref="D33:BO33" si="18">D66+D79+D91+D103</f>
        <v>13451.877409204271</v>
      </c>
      <c r="E33" s="18">
        <f t="shared" si="18"/>
        <v>14358.931913560757</v>
      </c>
      <c r="F33" s="18">
        <f t="shared" si="18"/>
        <v>14605.581862551997</v>
      </c>
      <c r="G33" s="18">
        <f t="shared" si="18"/>
        <v>13604.309660346627</v>
      </c>
      <c r="H33" s="18">
        <f t="shared" si="18"/>
        <v>20752.41712548599</v>
      </c>
      <c r="I33" s="18">
        <f t="shared" si="18"/>
        <v>17720.681495186665</v>
      </c>
      <c r="J33" s="18">
        <f t="shared" si="18"/>
        <v>21851.272546425636</v>
      </c>
      <c r="K33" s="18">
        <f t="shared" si="18"/>
        <v>21167.210309268798</v>
      </c>
      <c r="L33" s="18">
        <f t="shared" si="18"/>
        <v>18852.124723924309</v>
      </c>
      <c r="M33" s="18">
        <f t="shared" si="18"/>
        <v>19164.703496915066</v>
      </c>
      <c r="N33" s="18">
        <f t="shared" si="18"/>
        <v>15634.422392127883</v>
      </c>
      <c r="O33" s="18">
        <f t="shared" si="18"/>
        <v>18729.080014379007</v>
      </c>
      <c r="P33" s="18">
        <f t="shared" si="18"/>
        <v>17283.609563951195</v>
      </c>
      <c r="Q33" s="18">
        <f t="shared" si="18"/>
        <v>20047.47557422156</v>
      </c>
      <c r="R33" s="18">
        <f t="shared" si="18"/>
        <v>15512.002683312307</v>
      </c>
      <c r="S33" s="18">
        <f t="shared" si="18"/>
        <v>22689.501362837062</v>
      </c>
      <c r="T33" s="18">
        <f t="shared" si="18"/>
        <v>15650.386188214463</v>
      </c>
      <c r="U33" s="18">
        <f t="shared" si="18"/>
        <v>19971.900315105791</v>
      </c>
      <c r="V33" s="18">
        <f t="shared" si="18"/>
        <v>16290.617003791704</v>
      </c>
      <c r="W33" s="18">
        <f t="shared" si="18"/>
        <v>16513.901997855544</v>
      </c>
      <c r="X33" s="18">
        <f t="shared" si="18"/>
        <v>18810.555019196319</v>
      </c>
      <c r="Y33" s="18">
        <f t="shared" si="18"/>
        <v>17934.557908782801</v>
      </c>
      <c r="Z33" s="18">
        <f t="shared" si="18"/>
        <v>18781.462397990683</v>
      </c>
      <c r="AA33" s="18">
        <f t="shared" si="18"/>
        <v>17714.178389266497</v>
      </c>
      <c r="AB33" s="18">
        <f t="shared" si="18"/>
        <v>17614.559813534601</v>
      </c>
      <c r="AC33" s="18">
        <f t="shared" si="18"/>
        <v>15918.274850266356</v>
      </c>
      <c r="AD33" s="18">
        <f t="shared" si="18"/>
        <v>16762.089795931646</v>
      </c>
      <c r="AE33" s="18">
        <f t="shared" si="18"/>
        <v>11878.933435615816</v>
      </c>
      <c r="AF33" s="18">
        <f t="shared" si="18"/>
        <v>14757.386145756058</v>
      </c>
      <c r="AG33" s="18">
        <f t="shared" si="18"/>
        <v>12343.331958101731</v>
      </c>
      <c r="AH33" s="18">
        <f t="shared" si="18"/>
        <v>20297.648824506636</v>
      </c>
      <c r="AI33" s="18">
        <f t="shared" si="18"/>
        <v>17097.425480844671</v>
      </c>
      <c r="AJ33" s="18">
        <f t="shared" si="18"/>
        <v>14947.053532166699</v>
      </c>
      <c r="AK33" s="18">
        <f t="shared" si="18"/>
        <v>11571.886928823136</v>
      </c>
      <c r="AL33" s="18">
        <f t="shared" si="18"/>
        <v>13175.355077212582</v>
      </c>
      <c r="AM33" s="18">
        <f t="shared" si="18"/>
        <v>17042.937171414986</v>
      </c>
      <c r="AN33" s="18">
        <f t="shared" si="18"/>
        <v>14171.052000163339</v>
      </c>
      <c r="AO33" s="18">
        <f t="shared" si="18"/>
        <v>16411.090144524005</v>
      </c>
      <c r="AP33" s="18">
        <f t="shared" si="18"/>
        <v>14693.185557706496</v>
      </c>
      <c r="AQ33" s="18">
        <f t="shared" si="18"/>
        <v>18172.000749084116</v>
      </c>
      <c r="AR33" s="18">
        <f t="shared" si="18"/>
        <v>19458.690405329231</v>
      </c>
      <c r="AS33" s="18">
        <f t="shared" si="18"/>
        <v>18883.712573655343</v>
      </c>
      <c r="AT33" s="18">
        <f t="shared" si="18"/>
        <v>14294.677268695774</v>
      </c>
      <c r="AU33" s="18">
        <f t="shared" si="18"/>
        <v>19646.07150747579</v>
      </c>
      <c r="AV33" s="18">
        <f t="shared" si="18"/>
        <v>13761.936297265976</v>
      </c>
      <c r="AW33" s="18">
        <f t="shared" si="18"/>
        <v>15283.486298866759</v>
      </c>
      <c r="AX33" s="18">
        <f t="shared" si="18"/>
        <v>15748.804073772801</v>
      </c>
      <c r="AY33" s="18">
        <f t="shared" si="18"/>
        <v>12617.023218828193</v>
      </c>
      <c r="AZ33" s="18">
        <f t="shared" si="18"/>
        <v>16345.766679250293</v>
      </c>
      <c r="BA33" s="18">
        <f t="shared" si="18"/>
        <v>17066.731983981183</v>
      </c>
      <c r="BB33" s="18">
        <f t="shared" si="18"/>
        <v>17536.16349946698</v>
      </c>
      <c r="BC33" s="18">
        <f t="shared" si="18"/>
        <v>13356.952254448217</v>
      </c>
      <c r="BD33" s="18">
        <f t="shared" si="18"/>
        <v>20040.230044509361</v>
      </c>
      <c r="BE33" s="18">
        <f t="shared" si="18"/>
        <v>16088.912638132564</v>
      </c>
      <c r="BF33" s="18">
        <f t="shared" si="18"/>
        <v>18939.402541449319</v>
      </c>
      <c r="BG33" s="18">
        <f t="shared" si="18"/>
        <v>17747.294402841173</v>
      </c>
      <c r="BH33" s="18">
        <f t="shared" si="18"/>
        <v>15423.367385697939</v>
      </c>
      <c r="BI33" s="18">
        <f t="shared" si="18"/>
        <v>17830.283118837309</v>
      </c>
      <c r="BJ33" s="18">
        <f t="shared" si="18"/>
        <v>14113.303969674824</v>
      </c>
      <c r="BK33" s="18">
        <f t="shared" si="18"/>
        <v>16922.401138543381</v>
      </c>
      <c r="BL33" s="18">
        <f t="shared" si="18"/>
        <v>15597.497459742041</v>
      </c>
      <c r="BM33" s="18">
        <f t="shared" si="18"/>
        <v>18617.116432092564</v>
      </c>
      <c r="BN33" s="18">
        <f t="shared" si="18"/>
        <v>13638.143523065137</v>
      </c>
      <c r="BO33" s="18">
        <f t="shared" si="18"/>
        <v>20152.137572387306</v>
      </c>
      <c r="BP33" s="18">
        <f t="shared" ref="BP33:CC33" si="19">BP66+BP79+BP91+BP103</f>
        <v>12656.51991720504</v>
      </c>
      <c r="BQ33" s="18">
        <f t="shared" si="19"/>
        <v>16604.676245068949</v>
      </c>
      <c r="BR33" s="18">
        <f t="shared" si="19"/>
        <v>13324.500209320662</v>
      </c>
      <c r="BS33" s="18">
        <f t="shared" si="19"/>
        <v>14111.319618710022</v>
      </c>
      <c r="BT33" s="18">
        <f t="shared" si="19"/>
        <v>15873.144126235607</v>
      </c>
      <c r="BU33" s="18">
        <f t="shared" si="19"/>
        <v>14186.937593479928</v>
      </c>
      <c r="BV33" s="18">
        <f t="shared" si="19"/>
        <v>15856.838758327129</v>
      </c>
      <c r="BW33" s="18">
        <f t="shared" si="19"/>
        <v>14193.733149491911</v>
      </c>
      <c r="BX33" s="18">
        <f t="shared" si="19"/>
        <v>16487.662651291015</v>
      </c>
      <c r="BY33" s="18">
        <f t="shared" si="19"/>
        <v>15726.196302314909</v>
      </c>
      <c r="BZ33" s="18">
        <f t="shared" si="19"/>
        <v>18218.705094037959</v>
      </c>
      <c r="CA33" s="18">
        <f t="shared" si="19"/>
        <v>13948.365553013768</v>
      </c>
      <c r="CB33" s="18">
        <f t="shared" si="19"/>
        <v>19024.113029667638</v>
      </c>
      <c r="CC33" s="18">
        <f t="shared" si="19"/>
        <v>13677.372272684988</v>
      </c>
      <c r="CD33" s="39">
        <f t="shared" si="14"/>
        <v>17521.169063331385</v>
      </c>
      <c r="CE33" s="2">
        <f t="shared" si="15"/>
        <v>15953.610887583269</v>
      </c>
    </row>
    <row r="34" spans="1:83" s="36" customFormat="1" x14ac:dyDescent="0.3">
      <c r="B34" s="14" t="s">
        <v>67</v>
      </c>
      <c r="C34" s="152">
        <f>SUM(C35:C37)</f>
        <v>8269.75</v>
      </c>
      <c r="D34" s="152">
        <f t="shared" ref="D34:BO34" si="20">SUM(D35:D37)</f>
        <v>8337.34</v>
      </c>
      <c r="E34" s="152">
        <f t="shared" si="20"/>
        <v>8647.7999999999993</v>
      </c>
      <c r="F34" s="152">
        <f t="shared" si="20"/>
        <v>10669.029999999999</v>
      </c>
      <c r="G34" s="152">
        <f t="shared" si="20"/>
        <v>8112.1999999999989</v>
      </c>
      <c r="H34" s="152">
        <f t="shared" si="20"/>
        <v>12807.970000000001</v>
      </c>
      <c r="I34" s="152">
        <f t="shared" si="20"/>
        <v>9303.8799999999992</v>
      </c>
      <c r="J34" s="152">
        <f t="shared" si="20"/>
        <v>12498.1</v>
      </c>
      <c r="K34" s="152">
        <f t="shared" si="20"/>
        <v>6850.65</v>
      </c>
      <c r="L34" s="152">
        <f t="shared" si="20"/>
        <v>7626.16</v>
      </c>
      <c r="M34" s="152">
        <f t="shared" si="20"/>
        <v>7570.8600000000006</v>
      </c>
      <c r="N34" s="152">
        <f t="shared" si="20"/>
        <v>7583.01</v>
      </c>
      <c r="O34" s="152">
        <f t="shared" si="20"/>
        <v>8198.35</v>
      </c>
      <c r="P34" s="152">
        <f t="shared" si="20"/>
        <v>8599.35</v>
      </c>
      <c r="Q34" s="152">
        <f t="shared" si="20"/>
        <v>8939.27</v>
      </c>
      <c r="R34" s="152">
        <f t="shared" si="20"/>
        <v>7650.4800000000014</v>
      </c>
      <c r="S34" s="152">
        <f t="shared" si="20"/>
        <v>14377.73</v>
      </c>
      <c r="T34" s="152">
        <f t="shared" si="20"/>
        <v>9116.16</v>
      </c>
      <c r="U34" s="152">
        <f t="shared" si="20"/>
        <v>8725.51</v>
      </c>
      <c r="V34" s="152">
        <f t="shared" si="20"/>
        <v>9627.66</v>
      </c>
      <c r="W34" s="152">
        <f t="shared" si="20"/>
        <v>9014.83</v>
      </c>
      <c r="X34" s="152">
        <f t="shared" si="20"/>
        <v>9726.18</v>
      </c>
      <c r="Y34" s="152">
        <f t="shared" si="20"/>
        <v>9581.2800000000007</v>
      </c>
      <c r="Z34" s="152">
        <f t="shared" si="20"/>
        <v>10163.67</v>
      </c>
      <c r="AA34" s="152">
        <f t="shared" si="20"/>
        <v>9039.5300000000007</v>
      </c>
      <c r="AB34" s="152">
        <f t="shared" si="20"/>
        <v>9523.0300000000007</v>
      </c>
      <c r="AC34" s="152">
        <f t="shared" si="20"/>
        <v>10822.420000000002</v>
      </c>
      <c r="AD34" s="152">
        <f t="shared" si="20"/>
        <v>23590.75</v>
      </c>
      <c r="AE34" s="152">
        <f t="shared" si="20"/>
        <v>8630.7799999999988</v>
      </c>
      <c r="AF34" s="152">
        <f t="shared" si="20"/>
        <v>9045.31</v>
      </c>
      <c r="AG34" s="152">
        <f t="shared" si="20"/>
        <v>9322.36</v>
      </c>
      <c r="AH34" s="152">
        <f t="shared" si="20"/>
        <v>9006.5300000000007</v>
      </c>
      <c r="AI34" s="152">
        <f t="shared" si="20"/>
        <v>11277.67</v>
      </c>
      <c r="AJ34" s="152">
        <f t="shared" si="20"/>
        <v>7378.43</v>
      </c>
      <c r="AK34" s="152">
        <f t="shared" si="20"/>
        <v>8100.11</v>
      </c>
      <c r="AL34" s="152">
        <f t="shared" si="20"/>
        <v>9674.02</v>
      </c>
      <c r="AM34" s="152">
        <f t="shared" si="20"/>
        <v>8977.01</v>
      </c>
      <c r="AN34" s="152">
        <f t="shared" si="20"/>
        <v>8862.58</v>
      </c>
      <c r="AO34" s="152">
        <f t="shared" si="20"/>
        <v>12908.75</v>
      </c>
      <c r="AP34" s="152">
        <f t="shared" si="20"/>
        <v>8454.23</v>
      </c>
      <c r="AQ34" s="152">
        <f t="shared" si="20"/>
        <v>13481.44</v>
      </c>
      <c r="AR34" s="152">
        <f t="shared" si="20"/>
        <v>10243.1</v>
      </c>
      <c r="AS34" s="152">
        <f t="shared" si="20"/>
        <v>8234.630000000001</v>
      </c>
      <c r="AT34" s="152">
        <f t="shared" si="20"/>
        <v>7134.9400000000005</v>
      </c>
      <c r="AU34" s="152">
        <f t="shared" si="20"/>
        <v>12800.470000000001</v>
      </c>
      <c r="AV34" s="152">
        <f t="shared" si="20"/>
        <v>7679.9</v>
      </c>
      <c r="AW34" s="152">
        <f t="shared" si="20"/>
        <v>8769.3100000000013</v>
      </c>
      <c r="AX34" s="152">
        <f t="shared" si="20"/>
        <v>9386.2200000000012</v>
      </c>
      <c r="AY34" s="152">
        <f t="shared" si="20"/>
        <v>9353.14</v>
      </c>
      <c r="AZ34" s="152">
        <f t="shared" si="20"/>
        <v>8921.0799999999981</v>
      </c>
      <c r="BA34" s="152">
        <f t="shared" si="20"/>
        <v>9849.14</v>
      </c>
      <c r="BB34" s="152">
        <f t="shared" si="20"/>
        <v>11139.4</v>
      </c>
      <c r="BC34" s="152">
        <f t="shared" si="20"/>
        <v>8785.77</v>
      </c>
      <c r="BD34" s="152">
        <f t="shared" si="20"/>
        <v>13345.2</v>
      </c>
      <c r="BE34" s="152">
        <f t="shared" si="20"/>
        <v>9842.130000000001</v>
      </c>
      <c r="BF34" s="152">
        <f t="shared" si="20"/>
        <v>13347.86</v>
      </c>
      <c r="BG34" s="152">
        <f t="shared" si="20"/>
        <v>7216.3099999999995</v>
      </c>
      <c r="BH34" s="152">
        <f t="shared" si="20"/>
        <v>8135.27</v>
      </c>
      <c r="BI34" s="152">
        <f t="shared" si="20"/>
        <v>7103.63</v>
      </c>
      <c r="BJ34" s="152">
        <f t="shared" si="20"/>
        <v>7002.5400000000009</v>
      </c>
      <c r="BK34" s="152">
        <f t="shared" si="20"/>
        <v>8341.09</v>
      </c>
      <c r="BL34" s="152">
        <f t="shared" si="20"/>
        <v>8628.91</v>
      </c>
      <c r="BM34" s="152">
        <f t="shared" si="20"/>
        <v>8551.7400000000016</v>
      </c>
      <c r="BN34" s="152">
        <f t="shared" si="20"/>
        <v>7128.2100000000009</v>
      </c>
      <c r="BO34" s="152">
        <f t="shared" si="20"/>
        <v>13507.030000000002</v>
      </c>
      <c r="BP34" s="152">
        <f t="shared" ref="BP34:CC34" si="21">SUM(BP35:BP37)</f>
        <v>8406.4499999999989</v>
      </c>
      <c r="BQ34" s="152">
        <f t="shared" si="21"/>
        <v>8089.8</v>
      </c>
      <c r="BR34" s="152">
        <f t="shared" si="21"/>
        <v>9212.6500000000015</v>
      </c>
      <c r="BS34" s="152">
        <f t="shared" si="21"/>
        <v>8515.7099999999991</v>
      </c>
      <c r="BT34" s="152">
        <f t="shared" si="21"/>
        <v>8781.67</v>
      </c>
      <c r="BU34" s="152">
        <f t="shared" si="21"/>
        <v>8517.33</v>
      </c>
      <c r="BV34" s="152">
        <f t="shared" si="21"/>
        <v>9674.2100000000009</v>
      </c>
      <c r="BW34" s="152">
        <f t="shared" si="21"/>
        <v>9792.64</v>
      </c>
      <c r="BX34" s="152">
        <f t="shared" si="21"/>
        <v>10443.459999999999</v>
      </c>
      <c r="BY34" s="152">
        <f t="shared" si="21"/>
        <v>11944.189999999999</v>
      </c>
      <c r="BZ34" s="152">
        <f t="shared" si="21"/>
        <v>24471.97</v>
      </c>
      <c r="CA34" s="152">
        <f t="shared" si="21"/>
        <v>9948.07</v>
      </c>
      <c r="CB34" s="152">
        <f t="shared" si="21"/>
        <v>9251.0400000000009</v>
      </c>
      <c r="CC34" s="152">
        <f t="shared" si="21"/>
        <v>7374.1699999999992</v>
      </c>
      <c r="CD34" s="39">
        <f t="shared" ref="CD34:CD43" si="22">AVERAGE(M34:AE34)</f>
        <v>10025.307894736843</v>
      </c>
      <c r="CE34" s="2">
        <f t="shared" ref="CE34:CE43" si="23">AVERAGE(AF34:CC34)</f>
        <v>9707.1764000000003</v>
      </c>
    </row>
    <row r="35" spans="1:83" s="36" customFormat="1" x14ac:dyDescent="0.3">
      <c r="B35" s="17" t="s">
        <v>29</v>
      </c>
      <c r="C35" s="44">
        <f t="array" ref="C35:CC37">TRANSPOSE('Detailed WY Budget'!V6:X84)</f>
        <v>1683.53</v>
      </c>
      <c r="D35" s="44">
        <v>1689.36</v>
      </c>
      <c r="E35" s="44">
        <v>1957.47</v>
      </c>
      <c r="F35" s="44">
        <v>4091.2000000000003</v>
      </c>
      <c r="G35" s="44">
        <v>1985.6099999999997</v>
      </c>
      <c r="H35" s="44">
        <v>7099.27</v>
      </c>
      <c r="I35" s="44">
        <v>3570.2</v>
      </c>
      <c r="J35" s="44">
        <v>6784.38</v>
      </c>
      <c r="K35" s="44">
        <v>1632.7099999999996</v>
      </c>
      <c r="L35" s="44">
        <v>2289.13</v>
      </c>
      <c r="M35" s="44">
        <v>1364.01</v>
      </c>
      <c r="N35" s="44">
        <v>1304.21</v>
      </c>
      <c r="O35" s="44">
        <v>1947.08</v>
      </c>
      <c r="P35" s="44">
        <v>2473.6500000000005</v>
      </c>
      <c r="Q35" s="44">
        <v>2398.8799999999997</v>
      </c>
      <c r="R35" s="44">
        <v>1654.3300000000002</v>
      </c>
      <c r="S35" s="44">
        <v>8113.4999999999991</v>
      </c>
      <c r="T35" s="44">
        <v>2643.5899999999997</v>
      </c>
      <c r="U35" s="44">
        <v>2163.62</v>
      </c>
      <c r="V35" s="44">
        <v>3177.78</v>
      </c>
      <c r="W35" s="44">
        <v>2826.7099999999996</v>
      </c>
      <c r="X35" s="44">
        <v>3683.8700000000003</v>
      </c>
      <c r="Y35" s="44">
        <v>3021.0699999999997</v>
      </c>
      <c r="Z35" s="44">
        <v>3864.0099999999998</v>
      </c>
      <c r="AA35" s="44">
        <v>3981.41</v>
      </c>
      <c r="AB35" s="44">
        <v>4725.6900000000005</v>
      </c>
      <c r="AC35" s="44">
        <v>6018.68</v>
      </c>
      <c r="AD35" s="44">
        <v>18796.53</v>
      </c>
      <c r="AE35" s="45">
        <v>3836.9399999999996</v>
      </c>
      <c r="AF35" s="105">
        <v>4251.7</v>
      </c>
      <c r="AG35" s="105">
        <v>4518.13</v>
      </c>
      <c r="AH35" s="105">
        <v>4212.92</v>
      </c>
      <c r="AI35" s="105">
        <v>6484.06</v>
      </c>
      <c r="AJ35" s="105">
        <v>2584.8200000000002</v>
      </c>
      <c r="AK35" s="105">
        <v>3295.88</v>
      </c>
      <c r="AL35" s="105">
        <v>4873.87</v>
      </c>
      <c r="AM35" s="105">
        <v>4183.8899999999994</v>
      </c>
      <c r="AN35" s="105">
        <v>4068.9700000000003</v>
      </c>
      <c r="AO35" s="105">
        <v>8104.5199999999995</v>
      </c>
      <c r="AP35" s="105">
        <v>3660.62</v>
      </c>
      <c r="AQ35" s="105">
        <v>8687.83</v>
      </c>
      <c r="AR35" s="105">
        <v>5449.49</v>
      </c>
      <c r="AS35" s="105">
        <v>3430.400000000001</v>
      </c>
      <c r="AT35" s="105">
        <v>2341.33</v>
      </c>
      <c r="AU35" s="105">
        <v>8006.8600000000015</v>
      </c>
      <c r="AV35" s="105">
        <v>2886.29</v>
      </c>
      <c r="AW35" s="105">
        <v>3965.08</v>
      </c>
      <c r="AX35" s="105">
        <v>4592.6100000000006</v>
      </c>
      <c r="AY35" s="105">
        <v>4559.53</v>
      </c>
      <c r="AZ35" s="105">
        <v>4120.9299999999994</v>
      </c>
      <c r="BA35" s="105">
        <v>5037.03</v>
      </c>
      <c r="BB35" s="105">
        <v>6346.28</v>
      </c>
      <c r="BC35" s="105">
        <v>3992.1600000000003</v>
      </c>
      <c r="BD35" s="105">
        <v>8551.59</v>
      </c>
      <c r="BE35" s="105">
        <v>5037.8999999999996</v>
      </c>
      <c r="BF35" s="105">
        <v>8554.25</v>
      </c>
      <c r="BG35" s="105">
        <v>2422.6999999999998</v>
      </c>
      <c r="BH35" s="105">
        <v>3341.66</v>
      </c>
      <c r="BI35" s="105">
        <v>2299.3999999999996</v>
      </c>
      <c r="BJ35" s="105">
        <v>2208.9300000000003</v>
      </c>
      <c r="BK35" s="105">
        <v>3547.4800000000005</v>
      </c>
      <c r="BL35" s="105">
        <v>3835.3</v>
      </c>
      <c r="BM35" s="105">
        <v>3747.51</v>
      </c>
      <c r="BN35" s="105">
        <v>2334.6000000000004</v>
      </c>
      <c r="BO35" s="105">
        <v>8713.4200000000019</v>
      </c>
      <c r="BP35" s="105">
        <v>3612.8399999999992</v>
      </c>
      <c r="BQ35" s="105">
        <v>3285.57</v>
      </c>
      <c r="BR35" s="105">
        <v>4419.0400000000009</v>
      </c>
      <c r="BS35" s="105">
        <v>3722.1</v>
      </c>
      <c r="BT35" s="105">
        <v>3988.0600000000004</v>
      </c>
      <c r="BU35" s="105">
        <v>3713.1</v>
      </c>
      <c r="BV35" s="105">
        <v>4880.6000000000004</v>
      </c>
      <c r="BW35" s="105">
        <v>4999.03</v>
      </c>
      <c r="BX35" s="105">
        <v>5643.31</v>
      </c>
      <c r="BY35" s="105">
        <v>7140.45</v>
      </c>
      <c r="BZ35" s="105">
        <v>19678.36</v>
      </c>
      <c r="CA35" s="105">
        <v>5154.46</v>
      </c>
      <c r="CB35" s="105">
        <v>4457.43</v>
      </c>
      <c r="CC35" s="105">
        <v>2569.9399999999996</v>
      </c>
      <c r="CD35" s="39">
        <f t="shared" si="22"/>
        <v>4105.0294736842106</v>
      </c>
      <c r="CE35" s="2">
        <f t="shared" si="23"/>
        <v>4910.2846000000018</v>
      </c>
    </row>
    <row r="36" spans="1:83" s="36" customFormat="1" x14ac:dyDescent="0.3">
      <c r="B36" s="17" t="s">
        <v>81</v>
      </c>
      <c r="C36" s="44">
        <v>3617.86</v>
      </c>
      <c r="D36" s="44">
        <v>3617.86</v>
      </c>
      <c r="E36" s="44">
        <v>3627.78</v>
      </c>
      <c r="F36" s="44">
        <v>3617.86</v>
      </c>
      <c r="G36" s="44">
        <v>3617.86</v>
      </c>
      <c r="H36" s="44">
        <v>3617.86</v>
      </c>
      <c r="I36" s="44">
        <v>3627.78</v>
      </c>
      <c r="J36" s="44">
        <v>3617.86</v>
      </c>
      <c r="K36" s="44">
        <v>3617.86</v>
      </c>
      <c r="L36" s="44">
        <v>3617.86</v>
      </c>
      <c r="M36" s="44">
        <v>3627.78</v>
      </c>
      <c r="N36" s="44">
        <v>3617.86</v>
      </c>
      <c r="O36" s="44">
        <v>3617.86</v>
      </c>
      <c r="P36" s="44">
        <v>3617.86</v>
      </c>
      <c r="Q36" s="44">
        <v>3627.78</v>
      </c>
      <c r="R36" s="44">
        <v>3617.86</v>
      </c>
      <c r="S36" s="44">
        <v>3617.86</v>
      </c>
      <c r="T36" s="44">
        <v>3617.86</v>
      </c>
      <c r="U36" s="44">
        <v>3627.78</v>
      </c>
      <c r="V36" s="44">
        <v>3617.86</v>
      </c>
      <c r="W36" s="44">
        <v>3617.86</v>
      </c>
      <c r="X36" s="44">
        <v>3617.86</v>
      </c>
      <c r="Y36" s="44">
        <v>3627.78</v>
      </c>
      <c r="Z36" s="44">
        <v>3617.86</v>
      </c>
      <c r="AA36" s="44">
        <v>3617.86</v>
      </c>
      <c r="AB36" s="44">
        <v>3617.86</v>
      </c>
      <c r="AC36" s="44">
        <v>3627.78</v>
      </c>
      <c r="AD36" s="44">
        <v>3617.86</v>
      </c>
      <c r="AE36" s="45">
        <v>3617.86</v>
      </c>
      <c r="AF36" s="105">
        <v>3617.86</v>
      </c>
      <c r="AG36" s="105">
        <v>3627.78</v>
      </c>
      <c r="AH36" s="105">
        <v>3617.86</v>
      </c>
      <c r="AI36" s="105">
        <v>3617.86</v>
      </c>
      <c r="AJ36" s="105">
        <v>3617.86</v>
      </c>
      <c r="AK36" s="105">
        <v>3627.78</v>
      </c>
      <c r="AL36" s="105">
        <v>3617.86</v>
      </c>
      <c r="AM36" s="105">
        <v>3617.86</v>
      </c>
      <c r="AN36" s="105">
        <v>3617.86</v>
      </c>
      <c r="AO36" s="105">
        <v>3627.78</v>
      </c>
      <c r="AP36" s="105">
        <v>3617.86</v>
      </c>
      <c r="AQ36" s="105">
        <v>3617.86</v>
      </c>
      <c r="AR36" s="105">
        <v>3617.86</v>
      </c>
      <c r="AS36" s="105">
        <v>3627.78</v>
      </c>
      <c r="AT36" s="105">
        <v>3617.86</v>
      </c>
      <c r="AU36" s="105">
        <v>3617.86</v>
      </c>
      <c r="AV36" s="105">
        <v>3617.86</v>
      </c>
      <c r="AW36" s="105">
        <v>3627.78</v>
      </c>
      <c r="AX36" s="105">
        <v>3617.86</v>
      </c>
      <c r="AY36" s="105">
        <v>3617.86</v>
      </c>
      <c r="AZ36" s="105">
        <v>3617.86</v>
      </c>
      <c r="BA36" s="105">
        <v>3627.78</v>
      </c>
      <c r="BB36" s="105">
        <v>3617.86</v>
      </c>
      <c r="BC36" s="105">
        <v>3617.86</v>
      </c>
      <c r="BD36" s="105">
        <v>3617.86</v>
      </c>
      <c r="BE36" s="105">
        <v>3627.78</v>
      </c>
      <c r="BF36" s="105">
        <v>3617.86</v>
      </c>
      <c r="BG36" s="105">
        <v>3617.86</v>
      </c>
      <c r="BH36" s="105">
        <v>3617.86</v>
      </c>
      <c r="BI36" s="105">
        <v>3627.78</v>
      </c>
      <c r="BJ36" s="105">
        <v>3617.86</v>
      </c>
      <c r="BK36" s="105">
        <v>3617.86</v>
      </c>
      <c r="BL36" s="105">
        <v>3617.86</v>
      </c>
      <c r="BM36" s="105">
        <v>3627.78</v>
      </c>
      <c r="BN36" s="105">
        <v>3617.86</v>
      </c>
      <c r="BO36" s="105">
        <v>3617.86</v>
      </c>
      <c r="BP36" s="105">
        <v>3617.86</v>
      </c>
      <c r="BQ36" s="105">
        <v>3627.78</v>
      </c>
      <c r="BR36" s="105">
        <v>3617.86</v>
      </c>
      <c r="BS36" s="105">
        <v>3617.86</v>
      </c>
      <c r="BT36" s="105">
        <v>3617.86</v>
      </c>
      <c r="BU36" s="105">
        <v>3627.78</v>
      </c>
      <c r="BV36" s="105">
        <v>3617.86</v>
      </c>
      <c r="BW36" s="105">
        <v>3617.86</v>
      </c>
      <c r="BX36" s="105">
        <v>3617.86</v>
      </c>
      <c r="BY36" s="105">
        <v>3627.78</v>
      </c>
      <c r="BZ36" s="105">
        <v>3617.86</v>
      </c>
      <c r="CA36" s="105">
        <v>3617.86</v>
      </c>
      <c r="CB36" s="105">
        <v>3617.86</v>
      </c>
      <c r="CC36" s="105">
        <v>3627.78</v>
      </c>
      <c r="CD36" s="39">
        <f t="shared" si="22"/>
        <v>3620.4705263157898</v>
      </c>
      <c r="CE36" s="2">
        <f t="shared" si="23"/>
        <v>3620.4391999999975</v>
      </c>
    </row>
    <row r="37" spans="1:83" s="36" customFormat="1" x14ac:dyDescent="0.3">
      <c r="B37" s="17" t="s">
        <v>82</v>
      </c>
      <c r="C37" s="44">
        <v>2968.3599999999997</v>
      </c>
      <c r="D37" s="44">
        <v>3030.1199999999994</v>
      </c>
      <c r="E37" s="44">
        <v>3062.5499999999997</v>
      </c>
      <c r="F37" s="44">
        <v>2959.9699999999993</v>
      </c>
      <c r="G37" s="44">
        <v>2508.73</v>
      </c>
      <c r="H37" s="44">
        <v>2090.84</v>
      </c>
      <c r="I37" s="44">
        <v>2105.9</v>
      </c>
      <c r="J37" s="44">
        <v>2095.86</v>
      </c>
      <c r="K37" s="44">
        <v>1600.0800000000002</v>
      </c>
      <c r="L37" s="44">
        <v>1719.17</v>
      </c>
      <c r="M37" s="44">
        <v>2579.0700000000002</v>
      </c>
      <c r="N37" s="44">
        <v>2660.94</v>
      </c>
      <c r="O37" s="44">
        <v>2633.41</v>
      </c>
      <c r="P37" s="44">
        <v>2507.8399999999997</v>
      </c>
      <c r="Q37" s="44">
        <v>2912.6099999999997</v>
      </c>
      <c r="R37" s="44">
        <v>2378.2900000000004</v>
      </c>
      <c r="S37" s="44">
        <v>2646.37</v>
      </c>
      <c r="T37" s="44">
        <v>2854.71</v>
      </c>
      <c r="U37" s="44">
        <v>2934.11</v>
      </c>
      <c r="V37" s="44">
        <v>2832.02</v>
      </c>
      <c r="W37" s="44">
        <v>2570.2600000000007</v>
      </c>
      <c r="X37" s="44">
        <v>2424.4499999999998</v>
      </c>
      <c r="Y37" s="44">
        <v>2932.4300000000003</v>
      </c>
      <c r="Z37" s="44">
        <v>2681.8</v>
      </c>
      <c r="AA37" s="44">
        <v>1440.26</v>
      </c>
      <c r="AB37" s="44">
        <v>1179.48</v>
      </c>
      <c r="AC37" s="44">
        <v>1175.96</v>
      </c>
      <c r="AD37" s="44">
        <v>1176.3600000000001</v>
      </c>
      <c r="AE37" s="45">
        <v>1175.98</v>
      </c>
      <c r="AF37" s="105">
        <v>1175.75</v>
      </c>
      <c r="AG37" s="105">
        <v>1176.45</v>
      </c>
      <c r="AH37" s="105">
        <v>1175.75</v>
      </c>
      <c r="AI37" s="105">
        <v>1175.75</v>
      </c>
      <c r="AJ37" s="105">
        <v>1175.75</v>
      </c>
      <c r="AK37" s="105">
        <v>1176.45</v>
      </c>
      <c r="AL37" s="105">
        <v>1182.29</v>
      </c>
      <c r="AM37" s="105">
        <v>1175.26</v>
      </c>
      <c r="AN37" s="105">
        <v>1175.75</v>
      </c>
      <c r="AO37" s="105">
        <v>1176.45</v>
      </c>
      <c r="AP37" s="105">
        <v>1175.75</v>
      </c>
      <c r="AQ37" s="105">
        <v>1175.75</v>
      </c>
      <c r="AR37" s="105">
        <v>1175.75</v>
      </c>
      <c r="AS37" s="105">
        <v>1176.45</v>
      </c>
      <c r="AT37" s="105">
        <v>1175.75</v>
      </c>
      <c r="AU37" s="105">
        <v>1175.75</v>
      </c>
      <c r="AV37" s="105">
        <v>1175.75</v>
      </c>
      <c r="AW37" s="105">
        <v>1176.45</v>
      </c>
      <c r="AX37" s="105">
        <v>1175.75</v>
      </c>
      <c r="AY37" s="105">
        <v>1175.75</v>
      </c>
      <c r="AZ37" s="105">
        <v>1182.29</v>
      </c>
      <c r="BA37" s="105">
        <v>1184.3300000000002</v>
      </c>
      <c r="BB37" s="105">
        <v>1175.26</v>
      </c>
      <c r="BC37" s="105">
        <v>1175.75</v>
      </c>
      <c r="BD37" s="105">
        <v>1175.75</v>
      </c>
      <c r="BE37" s="105">
        <v>1176.45</v>
      </c>
      <c r="BF37" s="105">
        <v>1175.75</v>
      </c>
      <c r="BG37" s="105">
        <v>1175.75</v>
      </c>
      <c r="BH37" s="105">
        <v>1175.75</v>
      </c>
      <c r="BI37" s="105">
        <v>1176.45</v>
      </c>
      <c r="BJ37" s="105">
        <v>1175.75</v>
      </c>
      <c r="BK37" s="105">
        <v>1175.75</v>
      </c>
      <c r="BL37" s="105">
        <v>1175.75</v>
      </c>
      <c r="BM37" s="105">
        <v>1176.45</v>
      </c>
      <c r="BN37" s="105">
        <v>1175.75</v>
      </c>
      <c r="BO37" s="105">
        <v>1175.75</v>
      </c>
      <c r="BP37" s="105">
        <v>1175.75</v>
      </c>
      <c r="BQ37" s="105">
        <v>1176.45</v>
      </c>
      <c r="BR37" s="105">
        <v>1175.75</v>
      </c>
      <c r="BS37" s="105">
        <v>1175.75</v>
      </c>
      <c r="BT37" s="105">
        <v>1175.75</v>
      </c>
      <c r="BU37" s="105">
        <v>1176.45</v>
      </c>
      <c r="BV37" s="105">
        <v>1175.75</v>
      </c>
      <c r="BW37" s="105">
        <v>1175.75</v>
      </c>
      <c r="BX37" s="105">
        <v>1182.29</v>
      </c>
      <c r="BY37" s="105">
        <v>1175.96</v>
      </c>
      <c r="BZ37" s="105">
        <v>1175.75</v>
      </c>
      <c r="CA37" s="105">
        <v>1175.75</v>
      </c>
      <c r="CB37" s="105">
        <v>1175.75</v>
      </c>
      <c r="CC37" s="105">
        <v>1176.45</v>
      </c>
      <c r="CD37" s="39">
        <f t="shared" si="22"/>
        <v>2299.8078947368426</v>
      </c>
      <c r="CE37" s="2">
        <f t="shared" si="23"/>
        <v>1176.4525999999998</v>
      </c>
    </row>
    <row r="38" spans="1:83" s="36" customFormat="1" x14ac:dyDescent="0.3">
      <c r="B38" s="14" t="s">
        <v>83</v>
      </c>
      <c r="C38" s="152">
        <f>SUM(C39:C43)</f>
        <v>534473.58418294683</v>
      </c>
      <c r="D38" s="152">
        <f t="shared" ref="D38:BO38" si="24">SUM(D39:D43)</f>
        <v>530920.40428153914</v>
      </c>
      <c r="E38" s="152">
        <f t="shared" si="24"/>
        <v>531835.22968599596</v>
      </c>
      <c r="F38" s="152">
        <f t="shared" si="24"/>
        <v>817711.49220295425</v>
      </c>
      <c r="G38" s="152">
        <f t="shared" si="24"/>
        <v>514873.18056238338</v>
      </c>
      <c r="H38" s="152">
        <f t="shared" si="24"/>
        <v>2308504.6875131559</v>
      </c>
      <c r="I38" s="152">
        <f t="shared" si="24"/>
        <v>1241749.188525883</v>
      </c>
      <c r="J38" s="152">
        <f t="shared" si="24"/>
        <v>3016960.3323364309</v>
      </c>
      <c r="K38" s="152">
        <f t="shared" si="24"/>
        <v>1006261.7985726894</v>
      </c>
      <c r="L38" s="152">
        <f t="shared" si="24"/>
        <v>647841.41446720017</v>
      </c>
      <c r="M38" s="152">
        <f t="shared" si="24"/>
        <v>563318.90677171363</v>
      </c>
      <c r="N38" s="152">
        <f t="shared" si="24"/>
        <v>530326.333908409</v>
      </c>
      <c r="O38" s="152">
        <f t="shared" si="24"/>
        <v>559119.93917766854</v>
      </c>
      <c r="P38" s="152">
        <f t="shared" si="24"/>
        <v>571612.28143910447</v>
      </c>
      <c r="Q38" s="152">
        <f t="shared" si="24"/>
        <v>594283.99693234486</v>
      </c>
      <c r="R38" s="152">
        <f t="shared" si="24"/>
        <v>570464.90616040735</v>
      </c>
      <c r="S38" s="152">
        <f t="shared" si="24"/>
        <v>2036428.1436335652</v>
      </c>
      <c r="T38" s="152">
        <f t="shared" si="24"/>
        <v>570998.24740367476</v>
      </c>
      <c r="U38" s="152">
        <f t="shared" si="24"/>
        <v>571516.66928611312</v>
      </c>
      <c r="V38" s="152">
        <f t="shared" si="24"/>
        <v>551619.50969420676</v>
      </c>
      <c r="W38" s="152">
        <f t="shared" si="24"/>
        <v>593765.60054045997</v>
      </c>
      <c r="X38" s="152">
        <f t="shared" si="24"/>
        <v>1047185.6258024386</v>
      </c>
      <c r="Y38" s="152">
        <f t="shared" si="24"/>
        <v>740544.26195712853</v>
      </c>
      <c r="Z38" s="152">
        <f t="shared" si="24"/>
        <v>1225308.363014404</v>
      </c>
      <c r="AA38" s="152">
        <f t="shared" si="24"/>
        <v>842348.90453156421</v>
      </c>
      <c r="AB38" s="152">
        <f t="shared" si="24"/>
        <v>951426.75091949746</v>
      </c>
      <c r="AC38" s="152">
        <f t="shared" si="24"/>
        <v>1170074.2436170089</v>
      </c>
      <c r="AD38" s="152">
        <f t="shared" si="24"/>
        <v>6616128.9502925919</v>
      </c>
      <c r="AE38" s="152">
        <f t="shared" si="24"/>
        <v>849758.63226027286</v>
      </c>
      <c r="AF38" s="152">
        <f t="shared" si="24"/>
        <v>436820.11260344257</v>
      </c>
      <c r="AG38" s="152">
        <f t="shared" si="24"/>
        <v>342661.66413716268</v>
      </c>
      <c r="AH38" s="152">
        <f t="shared" si="24"/>
        <v>614991.57954539673</v>
      </c>
      <c r="AI38" s="152">
        <f t="shared" si="24"/>
        <v>1495231.4021929766</v>
      </c>
      <c r="AJ38" s="152">
        <f t="shared" si="24"/>
        <v>489451.73487237893</v>
      </c>
      <c r="AK38" s="152">
        <f t="shared" si="24"/>
        <v>336691.51836682949</v>
      </c>
      <c r="AL38" s="152">
        <f t="shared" si="24"/>
        <v>320710.60422154807</v>
      </c>
      <c r="AM38" s="152">
        <f t="shared" si="24"/>
        <v>436387.18353611318</v>
      </c>
      <c r="AN38" s="152">
        <f t="shared" si="24"/>
        <v>367926.80555201205</v>
      </c>
      <c r="AO38" s="152">
        <f t="shared" si="24"/>
        <v>1436466.2312965244</v>
      </c>
      <c r="AP38" s="152">
        <f t="shared" si="24"/>
        <v>372485.19239730935</v>
      </c>
      <c r="AQ38" s="152">
        <f t="shared" si="24"/>
        <v>1645913.1340912885</v>
      </c>
      <c r="AR38" s="152">
        <f t="shared" si="24"/>
        <v>1848633.5103864144</v>
      </c>
      <c r="AS38" s="152">
        <f t="shared" si="24"/>
        <v>895182.17759092955</v>
      </c>
      <c r="AT38" s="152">
        <f t="shared" si="24"/>
        <v>380811.13684048748</v>
      </c>
      <c r="AU38" s="152">
        <f t="shared" si="24"/>
        <v>2322639.8856838425</v>
      </c>
      <c r="AV38" s="152">
        <f t="shared" si="24"/>
        <v>399688.17286885827</v>
      </c>
      <c r="AW38" s="152">
        <f t="shared" si="24"/>
        <v>494956.96923873114</v>
      </c>
      <c r="AX38" s="152">
        <f t="shared" si="24"/>
        <v>572914.43181566801</v>
      </c>
      <c r="AY38" s="152">
        <f t="shared" si="24"/>
        <v>525849.74979637226</v>
      </c>
      <c r="AZ38" s="152">
        <f t="shared" si="24"/>
        <v>525013.63168633124</v>
      </c>
      <c r="BA38" s="152">
        <f t="shared" si="24"/>
        <v>527859.06759494939</v>
      </c>
      <c r="BB38" s="152">
        <f t="shared" si="24"/>
        <v>815536.45204343577</v>
      </c>
      <c r="BC38" s="152">
        <f t="shared" si="24"/>
        <v>513196.03445500281</v>
      </c>
      <c r="BD38" s="152">
        <f t="shared" si="24"/>
        <v>2312966.5085844868</v>
      </c>
      <c r="BE38" s="152">
        <f t="shared" si="24"/>
        <v>1241996.8683958228</v>
      </c>
      <c r="BF38" s="152">
        <f t="shared" si="24"/>
        <v>3018328.6578217852</v>
      </c>
      <c r="BG38" s="152">
        <f t="shared" si="24"/>
        <v>1007413.8756072009</v>
      </c>
      <c r="BH38" s="152">
        <f t="shared" si="24"/>
        <v>648378.0470609155</v>
      </c>
      <c r="BI38" s="152">
        <f t="shared" si="24"/>
        <v>563227.98024826357</v>
      </c>
      <c r="BJ38" s="152">
        <f t="shared" si="24"/>
        <v>530233.15770813194</v>
      </c>
      <c r="BK38" s="152">
        <f t="shared" si="24"/>
        <v>558502.13610585185</v>
      </c>
      <c r="BL38" s="152">
        <f t="shared" si="24"/>
        <v>570468.89083847147</v>
      </c>
      <c r="BM38" s="152">
        <f t="shared" si="24"/>
        <v>594790.25126349356</v>
      </c>
      <c r="BN38" s="152">
        <f t="shared" si="24"/>
        <v>569635.89426784951</v>
      </c>
      <c r="BO38" s="152">
        <f t="shared" si="24"/>
        <v>2038258.2830849234</v>
      </c>
      <c r="BP38" s="152">
        <f t="shared" ref="BP38:CC38" si="25">SUM(BP39:BP43)</f>
        <v>572203.5831081433</v>
      </c>
      <c r="BQ38" s="152">
        <f t="shared" si="25"/>
        <v>571368.56035275629</v>
      </c>
      <c r="BR38" s="152">
        <f t="shared" si="25"/>
        <v>551176.64018490189</v>
      </c>
      <c r="BS38" s="152">
        <f t="shared" si="25"/>
        <v>593736.15036245249</v>
      </c>
      <c r="BT38" s="152">
        <f t="shared" si="25"/>
        <v>1047530.3768379128</v>
      </c>
      <c r="BU38" s="152">
        <f t="shared" si="25"/>
        <v>742760.09433211782</v>
      </c>
      <c r="BV38" s="152">
        <f t="shared" si="25"/>
        <v>1226472.4414507486</v>
      </c>
      <c r="BW38" s="152">
        <f t="shared" si="25"/>
        <v>838687.0455672486</v>
      </c>
      <c r="BX38" s="152">
        <f t="shared" si="25"/>
        <v>949409.83720024093</v>
      </c>
      <c r="BY38" s="152">
        <f t="shared" si="25"/>
        <v>1167540.5599285054</v>
      </c>
      <c r="BZ38" s="152">
        <f t="shared" si="25"/>
        <v>6617397.8073271448</v>
      </c>
      <c r="CA38" s="152">
        <f t="shared" si="25"/>
        <v>848430.1670428639</v>
      </c>
      <c r="CB38" s="152">
        <f t="shared" si="25"/>
        <v>589572.46789045108</v>
      </c>
      <c r="CC38" s="152">
        <f t="shared" si="25"/>
        <v>568181.95773864503</v>
      </c>
      <c r="CD38" s="39">
        <f t="shared" si="22"/>
        <v>1113485.803544346</v>
      </c>
      <c r="CE38" s="2">
        <f t="shared" si="23"/>
        <v>973133.73246250662</v>
      </c>
    </row>
    <row r="39" spans="1:83" s="36" customFormat="1" x14ac:dyDescent="0.3">
      <c r="B39" s="17" t="s">
        <v>84</v>
      </c>
      <c r="C39" s="44">
        <f t="array" ref="C39:CC39">TRANSPOSE('Detailed WY Budget'!AC6:AC84)</f>
        <v>9197.2000000000007</v>
      </c>
      <c r="D39" s="44">
        <v>14309.5</v>
      </c>
      <c r="E39" s="44">
        <v>12681.500000000002</v>
      </c>
      <c r="F39" s="44">
        <v>29531.9</v>
      </c>
      <c r="G39" s="44">
        <v>9216.7000000000007</v>
      </c>
      <c r="H39" s="44">
        <v>41045.099999999991</v>
      </c>
      <c r="I39" s="44">
        <v>21469.4</v>
      </c>
      <c r="J39" s="44">
        <v>29278.3</v>
      </c>
      <c r="K39" s="44">
        <v>31852</v>
      </c>
      <c r="L39" s="44">
        <v>12000.7</v>
      </c>
      <c r="M39" s="44">
        <v>17083.8</v>
      </c>
      <c r="N39" s="44">
        <v>8750.2999999999993</v>
      </c>
      <c r="O39" s="44">
        <v>13805.1</v>
      </c>
      <c r="P39" s="44">
        <v>18991.900000000001</v>
      </c>
      <c r="Q39" s="44">
        <v>16314.900000000001</v>
      </c>
      <c r="R39" s="44">
        <v>17299.8</v>
      </c>
      <c r="S39" s="44">
        <v>36731</v>
      </c>
      <c r="T39" s="44">
        <v>9295.4000000000015</v>
      </c>
      <c r="U39" s="44">
        <v>14243.699999999999</v>
      </c>
      <c r="V39" s="44">
        <v>13925.3</v>
      </c>
      <c r="W39" s="44">
        <v>18298.599999999999</v>
      </c>
      <c r="X39" s="44">
        <v>31747.800000000003</v>
      </c>
      <c r="Y39" s="44">
        <v>16015.7</v>
      </c>
      <c r="Z39" s="44">
        <v>17434.3</v>
      </c>
      <c r="AA39" s="44">
        <v>10149.400000000001</v>
      </c>
      <c r="AB39" s="44">
        <v>15276.5</v>
      </c>
      <c r="AC39" s="44">
        <v>15805.599999999999</v>
      </c>
      <c r="AD39" s="44">
        <v>32979.599999999999</v>
      </c>
      <c r="AE39" s="45">
        <v>13635.099999999999</v>
      </c>
      <c r="AF39" s="105">
        <v>14054.400000000001</v>
      </c>
      <c r="AG39" s="105">
        <v>5540.2000000000007</v>
      </c>
      <c r="AH39" s="105">
        <v>26743.1</v>
      </c>
      <c r="AI39" s="105">
        <v>24527.9</v>
      </c>
      <c r="AJ39" s="105">
        <v>18359.700000000004</v>
      </c>
      <c r="AK39" s="105">
        <v>4857.4000000000005</v>
      </c>
      <c r="AL39" s="105">
        <v>3483.2000000000003</v>
      </c>
      <c r="AM39" s="105">
        <v>24319.200000000001</v>
      </c>
      <c r="AN39" s="105">
        <v>13908.200000000003</v>
      </c>
      <c r="AO39" s="105">
        <v>23199.600000000002</v>
      </c>
      <c r="AP39" s="105">
        <v>15477.1</v>
      </c>
      <c r="AQ39" s="105">
        <v>34375.799999999996</v>
      </c>
      <c r="AR39" s="105">
        <v>41805.1</v>
      </c>
      <c r="AS39" s="105">
        <v>24895</v>
      </c>
      <c r="AT39" s="105">
        <v>10304.900000000001</v>
      </c>
      <c r="AU39" s="105">
        <v>30990.800000000007</v>
      </c>
      <c r="AV39" s="105">
        <v>8899.2999999999993</v>
      </c>
      <c r="AW39" s="105">
        <v>11392.6</v>
      </c>
      <c r="AX39" s="105">
        <v>17225.2</v>
      </c>
      <c r="AY39" s="105">
        <v>11243.300000000001</v>
      </c>
      <c r="AZ39" s="105">
        <v>16200.6</v>
      </c>
      <c r="BA39" s="105">
        <v>14245.1</v>
      </c>
      <c r="BB39" s="105">
        <v>31754.100000000006</v>
      </c>
      <c r="BC39" s="105">
        <v>10930.900000000001</v>
      </c>
      <c r="BD39" s="105">
        <v>46201.7</v>
      </c>
      <c r="BE39" s="105">
        <v>24911.5</v>
      </c>
      <c r="BF39" s="105">
        <v>32416.7</v>
      </c>
      <c r="BG39" s="105">
        <v>36676.300000000003</v>
      </c>
      <c r="BH39" s="105">
        <v>14462.300000000003</v>
      </c>
      <c r="BI39" s="105">
        <v>19432.299999999996</v>
      </c>
      <c r="BJ39" s="105">
        <v>9768.4000000000015</v>
      </c>
      <c r="BK39" s="105">
        <v>15124.6</v>
      </c>
      <c r="BL39" s="105">
        <v>20081.099999999999</v>
      </c>
      <c r="BM39" s="105">
        <v>16517</v>
      </c>
      <c r="BN39" s="105">
        <v>17702</v>
      </c>
      <c r="BO39" s="105">
        <v>36781.700000000004</v>
      </c>
      <c r="BP39" s="105">
        <v>8460.4</v>
      </c>
      <c r="BQ39" s="105">
        <v>13358.599999999999</v>
      </c>
      <c r="BR39" s="105">
        <v>12075.300000000003</v>
      </c>
      <c r="BS39" s="105">
        <v>16936.2</v>
      </c>
      <c r="BT39" s="105">
        <v>29241.7</v>
      </c>
      <c r="BU39" s="105">
        <v>14740.600000000002</v>
      </c>
      <c r="BV39" s="105">
        <v>15294.699999999999</v>
      </c>
      <c r="BW39" s="105">
        <v>8815</v>
      </c>
      <c r="BX39" s="105">
        <v>13941.7</v>
      </c>
      <c r="BY39" s="105">
        <v>15534</v>
      </c>
      <c r="BZ39" s="105">
        <v>34737.999999999993</v>
      </c>
      <c r="CA39" s="105">
        <v>14802.4</v>
      </c>
      <c r="CB39" s="105">
        <v>16635.899999999998</v>
      </c>
      <c r="CC39" s="105">
        <v>17689.700000000004</v>
      </c>
      <c r="CD39" s="39">
        <f t="shared" si="22"/>
        <v>17778.0947368421</v>
      </c>
      <c r="CE39" s="2">
        <f t="shared" si="23"/>
        <v>19221.449999999997</v>
      </c>
    </row>
    <row r="40" spans="1:83" s="36" customFormat="1" x14ac:dyDescent="0.3">
      <c r="B40" s="17" t="s">
        <v>85</v>
      </c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4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39" t="e">
        <f t="shared" si="22"/>
        <v>#DIV/0!</v>
      </c>
      <c r="CE40" s="2" t="e">
        <f t="shared" si="23"/>
        <v>#DIV/0!</v>
      </c>
    </row>
    <row r="41" spans="1:83" s="36" customFormat="1" x14ac:dyDescent="0.3">
      <c r="B41" s="86" t="s">
        <v>79</v>
      </c>
      <c r="C41" s="87">
        <f t="array" ref="C41:CC41">TRANSPOSE('Detailed WY Budget'!AF6:AF84)</f>
        <v>2173.9194466593153</v>
      </c>
      <c r="D41" s="87">
        <v>2037.556877878963</v>
      </c>
      <c r="E41" s="87">
        <v>2014.795915787432</v>
      </c>
      <c r="F41" s="87">
        <v>2141.5110200701711</v>
      </c>
      <c r="G41" s="87">
        <v>772.10180186513992</v>
      </c>
      <c r="H41" s="87">
        <v>831.58216690337611</v>
      </c>
      <c r="I41" s="87">
        <v>876.78815078456159</v>
      </c>
      <c r="J41" s="87">
        <v>805.73594553019177</v>
      </c>
      <c r="K41" s="87">
        <v>679.2995690448796</v>
      </c>
      <c r="L41" s="87">
        <v>731.87691154536776</v>
      </c>
      <c r="M41" s="87">
        <v>1763.3897329362769</v>
      </c>
      <c r="N41" s="87">
        <v>1800.7291818779702</v>
      </c>
      <c r="O41" s="87">
        <v>1728.3373141151544</v>
      </c>
      <c r="P41" s="87">
        <v>1735.2983489196772</v>
      </c>
      <c r="Q41" s="87">
        <v>1809.7491506635674</v>
      </c>
      <c r="R41" s="87">
        <v>1789.3614376343066</v>
      </c>
      <c r="S41" s="87">
        <v>1887.4076534678493</v>
      </c>
      <c r="T41" s="87">
        <v>1849.6564738644693</v>
      </c>
      <c r="U41" s="87">
        <v>1973.9163769291902</v>
      </c>
      <c r="V41" s="87">
        <v>1990.4046990775946</v>
      </c>
      <c r="W41" s="87">
        <v>1952.6748813425779</v>
      </c>
      <c r="X41" s="87">
        <v>1928.440852810819</v>
      </c>
      <c r="Y41" s="87">
        <v>2112.3822036644679</v>
      </c>
      <c r="Z41" s="87">
        <v>2041.1277610921843</v>
      </c>
      <c r="AA41" s="87">
        <v>1680.923973432454</v>
      </c>
      <c r="AB41" s="87">
        <v>1301.311870279349</v>
      </c>
      <c r="AC41" s="87">
        <v>1167.9176452026475</v>
      </c>
      <c r="AD41" s="87">
        <v>1075.0918131662575</v>
      </c>
      <c r="AE41" s="45">
        <v>1040.419664210581</v>
      </c>
      <c r="AF41" s="105">
        <v>1111.639239921237</v>
      </c>
      <c r="AG41" s="105">
        <v>1131.2999158116131</v>
      </c>
      <c r="AH41" s="105">
        <v>1148.7682959125541</v>
      </c>
      <c r="AI41" s="105">
        <v>1173.6277992582461</v>
      </c>
      <c r="AJ41" s="105">
        <v>1145.7052302084705</v>
      </c>
      <c r="AK41" s="105">
        <v>1162.3921858788949</v>
      </c>
      <c r="AL41" s="105">
        <v>1194.3824027510975</v>
      </c>
      <c r="AM41" s="105">
        <v>1211.3015898514491</v>
      </c>
      <c r="AN41" s="105">
        <v>1147.8923551421208</v>
      </c>
      <c r="AO41" s="105">
        <v>1155.2980456890225</v>
      </c>
      <c r="AP41" s="105">
        <v>1140.5393550536055</v>
      </c>
      <c r="AQ41" s="105">
        <v>1180.1615267174541</v>
      </c>
      <c r="AR41" s="105">
        <v>1164.7020963360198</v>
      </c>
      <c r="AS41" s="105">
        <v>1142.8878797510429</v>
      </c>
      <c r="AT41" s="105">
        <v>1152.1834960580718</v>
      </c>
      <c r="AU41" s="105">
        <v>1142.7753893348402</v>
      </c>
      <c r="AV41" s="105">
        <v>1132.8832440439774</v>
      </c>
      <c r="AW41" s="105">
        <v>1155.7830733446174</v>
      </c>
      <c r="AX41" s="105">
        <v>1149.6834249149265</v>
      </c>
      <c r="AY41" s="105">
        <v>1146.4205828545407</v>
      </c>
      <c r="AZ41" s="105">
        <v>1172.5568236785914</v>
      </c>
      <c r="BA41" s="105">
        <v>1231.2550126203344</v>
      </c>
      <c r="BB41" s="105">
        <v>1205.6993255698376</v>
      </c>
      <c r="BC41" s="105">
        <v>1142.908134341146</v>
      </c>
      <c r="BD41" s="105">
        <v>1175.9262326316148</v>
      </c>
      <c r="BE41" s="105">
        <v>1150.6023420119202</v>
      </c>
      <c r="BF41" s="105">
        <v>1143.0746146036111</v>
      </c>
      <c r="BG41" s="105">
        <v>1187.56039869449</v>
      </c>
      <c r="BH41" s="105">
        <v>1145.2261401874282</v>
      </c>
      <c r="BI41" s="105">
        <v>1145.3330209927519</v>
      </c>
      <c r="BJ41" s="105">
        <v>1151.3764123641349</v>
      </c>
      <c r="BK41" s="105">
        <v>1135.2347832604501</v>
      </c>
      <c r="BL41" s="105">
        <v>1152.468752496527</v>
      </c>
      <c r="BM41" s="105">
        <v>1136.0894554900665</v>
      </c>
      <c r="BN41" s="105">
        <v>1162.8185754118276</v>
      </c>
      <c r="BO41" s="105">
        <v>1152.20802362731</v>
      </c>
      <c r="BP41" s="105">
        <v>1140.7025438519604</v>
      </c>
      <c r="BQ41" s="105">
        <v>1145.0079804833056</v>
      </c>
      <c r="BR41" s="105">
        <v>1147.1710609767681</v>
      </c>
      <c r="BS41" s="105">
        <v>1169.411191265199</v>
      </c>
      <c r="BT41" s="105">
        <v>1163.1919534290739</v>
      </c>
      <c r="BU41" s="105">
        <v>1159.6512970266219</v>
      </c>
      <c r="BV41" s="105">
        <v>1140.3347186254673</v>
      </c>
      <c r="BW41" s="105">
        <v>1131.2701143069082</v>
      </c>
      <c r="BX41" s="105">
        <v>1165.9834710112964</v>
      </c>
      <c r="BY41" s="105">
        <v>1183.3783598320258</v>
      </c>
      <c r="BZ41" s="105">
        <v>1160.5905551199905</v>
      </c>
      <c r="CA41" s="105">
        <v>1137.3856669162169</v>
      </c>
      <c r="CB41" s="105">
        <v>1138.2261561249172</v>
      </c>
      <c r="CC41" s="105">
        <v>1162.519351358884</v>
      </c>
      <c r="CD41" s="39">
        <f t="shared" si="22"/>
        <v>1717.2916334045995</v>
      </c>
      <c r="CE41" s="2">
        <f t="shared" si="23"/>
        <v>1156.5097919428895</v>
      </c>
    </row>
    <row r="42" spans="1:83" s="36" customFormat="1" x14ac:dyDescent="0.3">
      <c r="B42" s="86" t="s">
        <v>80</v>
      </c>
      <c r="C42" s="87">
        <f t="array" ref="C42:CC42">TRANSPOSE('Detailed WY Budget'!AI6:AI84)</f>
        <v>2411.7805533406849</v>
      </c>
      <c r="D42" s="87">
        <v>2120.3431221210376</v>
      </c>
      <c r="E42" s="87">
        <v>2333.1040842125685</v>
      </c>
      <c r="F42" s="87">
        <v>2332.1889799298287</v>
      </c>
      <c r="G42" s="87">
        <v>2719.9981981348606</v>
      </c>
      <c r="H42" s="87">
        <v>2482.4178330966242</v>
      </c>
      <c r="I42" s="87">
        <v>3085.0118492154384</v>
      </c>
      <c r="J42" s="87">
        <v>3128.4640544698082</v>
      </c>
      <c r="K42" s="87">
        <v>3051.6004309551204</v>
      </c>
      <c r="L42" s="87">
        <v>3506.5230884546322</v>
      </c>
      <c r="M42" s="87">
        <v>3529.1102670637233</v>
      </c>
      <c r="N42" s="87">
        <v>3300.0708181220302</v>
      </c>
      <c r="O42" s="87">
        <v>3203.8626858848465</v>
      </c>
      <c r="P42" s="87">
        <v>3097.2016510803223</v>
      </c>
      <c r="Q42" s="87">
        <v>3099.6508493364331</v>
      </c>
      <c r="R42" s="87">
        <v>3315.4385623656935</v>
      </c>
      <c r="S42" s="87">
        <v>3584.4923465321499</v>
      </c>
      <c r="T42" s="87">
        <v>3759.1435261355305</v>
      </c>
      <c r="U42" s="87">
        <v>4339.4836230708088</v>
      </c>
      <c r="V42" s="87">
        <v>3972.3953009224065</v>
      </c>
      <c r="W42" s="87">
        <v>4025.7251186574235</v>
      </c>
      <c r="X42" s="87">
        <v>3454.9591471891817</v>
      </c>
      <c r="Y42" s="87">
        <v>4273.9177963355314</v>
      </c>
      <c r="Z42" s="87">
        <v>3661.7722389078158</v>
      </c>
      <c r="AA42" s="87">
        <v>3884.2760265675452</v>
      </c>
      <c r="AB42" s="87">
        <v>2204.9881297206512</v>
      </c>
      <c r="AC42" s="87">
        <v>2693.3823547973525</v>
      </c>
      <c r="AD42" s="87">
        <v>1725.708186833743</v>
      </c>
      <c r="AE42" s="45">
        <v>1467.580335789419</v>
      </c>
      <c r="AF42" s="105">
        <v>2337.2607600787637</v>
      </c>
      <c r="AG42" s="105">
        <v>2680.0000841883866</v>
      </c>
      <c r="AH42" s="105">
        <v>2665.0317040874465</v>
      </c>
      <c r="AI42" s="105">
        <v>2662.7722007417547</v>
      </c>
      <c r="AJ42" s="105">
        <v>2663.5947697915299</v>
      </c>
      <c r="AK42" s="105">
        <v>2807.8078141211045</v>
      </c>
      <c r="AL42" s="105">
        <v>2784.2175972489026</v>
      </c>
      <c r="AM42" s="105">
        <v>2693.3984101485512</v>
      </c>
      <c r="AN42" s="105">
        <v>2670.807644857879</v>
      </c>
      <c r="AO42" s="105">
        <v>2662.1019543109783</v>
      </c>
      <c r="AP42" s="105">
        <v>2668.0606449463944</v>
      </c>
      <c r="AQ42" s="105">
        <v>2651.0384732825464</v>
      </c>
      <c r="AR42" s="105">
        <v>2647.3979036639798</v>
      </c>
      <c r="AS42" s="105">
        <v>2682.7121202489579</v>
      </c>
      <c r="AT42" s="105">
        <v>2658.0165039419276</v>
      </c>
      <c r="AU42" s="105">
        <v>2667.3246106651595</v>
      </c>
      <c r="AV42" s="105">
        <v>2814.1167559560231</v>
      </c>
      <c r="AW42" s="105">
        <v>2792.2169266553828</v>
      </c>
      <c r="AX42" s="105">
        <v>2662.5165750850729</v>
      </c>
      <c r="AY42" s="105">
        <v>2708.6794171454594</v>
      </c>
      <c r="AZ42" s="105">
        <v>2667.1431763214086</v>
      </c>
      <c r="BA42" s="105">
        <v>2717.7449873796659</v>
      </c>
      <c r="BB42" s="105">
        <v>2698.6006744301631</v>
      </c>
      <c r="BC42" s="105">
        <v>2803.6918656588546</v>
      </c>
      <c r="BD42" s="105">
        <v>2649.6737673683847</v>
      </c>
      <c r="BE42" s="105">
        <v>2671.8976579880791</v>
      </c>
      <c r="BF42" s="105">
        <v>2803.5253853963886</v>
      </c>
      <c r="BG42" s="105">
        <v>2646.23960130551</v>
      </c>
      <c r="BH42" s="105">
        <v>2666.873859812571</v>
      </c>
      <c r="BI42" s="105">
        <v>2679.3669790072477</v>
      </c>
      <c r="BJ42" s="105">
        <v>2803.3235876358654</v>
      </c>
      <c r="BK42" s="105">
        <v>2674.8652167395503</v>
      </c>
      <c r="BL42" s="105">
        <v>2658.3312475034732</v>
      </c>
      <c r="BM42" s="105">
        <v>2674.7105445099337</v>
      </c>
      <c r="BN42" s="105">
        <v>2646.9814245881726</v>
      </c>
      <c r="BO42" s="105">
        <v>2657.4919763726894</v>
      </c>
      <c r="BP42" s="105">
        <v>2810.5974561480402</v>
      </c>
      <c r="BQ42" s="105">
        <v>2802.692019516694</v>
      </c>
      <c r="BR42" s="105">
        <v>2674.6289390232323</v>
      </c>
      <c r="BS42" s="105">
        <v>2653.3888087348009</v>
      </c>
      <c r="BT42" s="105">
        <v>2647.0080465709261</v>
      </c>
      <c r="BU42" s="105">
        <v>2676.248702973377</v>
      </c>
      <c r="BV42" s="105">
        <v>2682.5652813745332</v>
      </c>
      <c r="BW42" s="105">
        <v>2816.9298856930927</v>
      </c>
      <c r="BX42" s="105">
        <v>2798.3165289887038</v>
      </c>
      <c r="BY42" s="105">
        <v>2729.5216401679745</v>
      </c>
      <c r="BZ42" s="105">
        <v>2649.4094448800106</v>
      </c>
      <c r="CA42" s="105">
        <v>2673.6143330837826</v>
      </c>
      <c r="CB42" s="105">
        <v>2671.5738438750827</v>
      </c>
      <c r="CC42" s="105">
        <v>2648.3806486411163</v>
      </c>
      <c r="CD42" s="39">
        <f t="shared" si="22"/>
        <v>3294.376787648032</v>
      </c>
      <c r="CE42" s="2">
        <f t="shared" si="23"/>
        <v>2692.6882080571113</v>
      </c>
    </row>
    <row r="43" spans="1:83" x14ac:dyDescent="0.3">
      <c r="B43" s="17" t="s">
        <v>29</v>
      </c>
      <c r="C43" s="18">
        <f>C21-(C24+C30+C34+C39+C40+C41+C42)-C46</f>
        <v>520690.68418294686</v>
      </c>
      <c r="D43" s="18">
        <f t="shared" ref="D43:BO43" si="26">D21-(D24+D30+D34+D39+D40+D41+D42)-D46</f>
        <v>512453.00428153918</v>
      </c>
      <c r="E43" s="18">
        <f t="shared" si="26"/>
        <v>514805.829685996</v>
      </c>
      <c r="F43" s="18">
        <f t="shared" si="26"/>
        <v>783705.89220295427</v>
      </c>
      <c r="G43" s="18">
        <f t="shared" si="26"/>
        <v>502164.38056238339</v>
      </c>
      <c r="H43" s="18">
        <f t="shared" si="26"/>
        <v>2264145.5875131558</v>
      </c>
      <c r="I43" s="18">
        <f t="shared" si="26"/>
        <v>1216317.9885258831</v>
      </c>
      <c r="J43" s="18">
        <f t="shared" si="26"/>
        <v>2983747.8323364309</v>
      </c>
      <c r="K43" s="18">
        <f t="shared" si="26"/>
        <v>970678.89857268939</v>
      </c>
      <c r="L43" s="18">
        <f t="shared" si="26"/>
        <v>631602.31446720019</v>
      </c>
      <c r="M43" s="18">
        <f t="shared" si="26"/>
        <v>540942.60677171359</v>
      </c>
      <c r="N43" s="18">
        <f t="shared" si="26"/>
        <v>516475.23390840902</v>
      </c>
      <c r="O43" s="18">
        <f t="shared" si="26"/>
        <v>540382.63917766849</v>
      </c>
      <c r="P43" s="18">
        <f t="shared" si="26"/>
        <v>547787.88143910444</v>
      </c>
      <c r="Q43" s="18">
        <f t="shared" si="26"/>
        <v>573059.69693234481</v>
      </c>
      <c r="R43" s="18">
        <f t="shared" si="26"/>
        <v>548060.30616040737</v>
      </c>
      <c r="S43" s="18">
        <f t="shared" si="26"/>
        <v>1994225.2436335653</v>
      </c>
      <c r="T43" s="18">
        <f t="shared" si="26"/>
        <v>556094.04740367481</v>
      </c>
      <c r="U43" s="18">
        <f t="shared" si="26"/>
        <v>550959.56928611314</v>
      </c>
      <c r="V43" s="18">
        <f t="shared" si="26"/>
        <v>531731.40969420678</v>
      </c>
      <c r="W43" s="18">
        <f t="shared" si="26"/>
        <v>569488.60054045997</v>
      </c>
      <c r="X43" s="18">
        <f t="shared" si="26"/>
        <v>1010054.4258024386</v>
      </c>
      <c r="Y43" s="18">
        <f t="shared" si="26"/>
        <v>718142.26195712853</v>
      </c>
      <c r="Z43" s="18">
        <f t="shared" si="26"/>
        <v>1202171.163014404</v>
      </c>
      <c r="AA43" s="18">
        <f t="shared" si="26"/>
        <v>826634.30453156424</v>
      </c>
      <c r="AB43" s="18">
        <f t="shared" si="26"/>
        <v>932643.95091949741</v>
      </c>
      <c r="AC43" s="18">
        <f t="shared" si="26"/>
        <v>1150407.343617009</v>
      </c>
      <c r="AD43" s="18">
        <f t="shared" si="26"/>
        <v>6580348.5502925916</v>
      </c>
      <c r="AE43" s="18">
        <f t="shared" si="26"/>
        <v>833615.53226027288</v>
      </c>
      <c r="AF43" s="18">
        <f t="shared" si="26"/>
        <v>419316.81260344258</v>
      </c>
      <c r="AG43" s="18">
        <f t="shared" si="26"/>
        <v>333310.16413716268</v>
      </c>
      <c r="AH43" s="18">
        <f t="shared" si="26"/>
        <v>584434.67954539671</v>
      </c>
      <c r="AI43" s="18">
        <f t="shared" si="26"/>
        <v>1466867.1021929765</v>
      </c>
      <c r="AJ43" s="18">
        <f t="shared" si="26"/>
        <v>467282.73487237893</v>
      </c>
      <c r="AK43" s="18">
        <f t="shared" si="26"/>
        <v>327863.91836682952</v>
      </c>
      <c r="AL43" s="18">
        <f t="shared" si="26"/>
        <v>313248.80422154808</v>
      </c>
      <c r="AM43" s="18">
        <f t="shared" si="26"/>
        <v>408163.28353611316</v>
      </c>
      <c r="AN43" s="18">
        <f t="shared" si="26"/>
        <v>350199.90555201203</v>
      </c>
      <c r="AO43" s="18">
        <f t="shared" si="26"/>
        <v>1409449.2312965244</v>
      </c>
      <c r="AP43" s="18">
        <f t="shared" si="26"/>
        <v>353199.49239730934</v>
      </c>
      <c r="AQ43" s="18">
        <f t="shared" si="26"/>
        <v>1607706.1340912885</v>
      </c>
      <c r="AR43" s="18">
        <f t="shared" si="26"/>
        <v>1803016.3103864144</v>
      </c>
      <c r="AS43" s="18">
        <f t="shared" si="26"/>
        <v>866461.57759092958</v>
      </c>
      <c r="AT43" s="18">
        <f t="shared" si="26"/>
        <v>366696.0368404875</v>
      </c>
      <c r="AU43" s="18">
        <f t="shared" si="26"/>
        <v>2287838.9856838426</v>
      </c>
      <c r="AV43" s="18">
        <f t="shared" si="26"/>
        <v>386841.87286885828</v>
      </c>
      <c r="AW43" s="18">
        <f t="shared" si="26"/>
        <v>479616.36923873116</v>
      </c>
      <c r="AX43" s="18">
        <f t="shared" si="26"/>
        <v>551877.03181566799</v>
      </c>
      <c r="AY43" s="18">
        <f t="shared" si="26"/>
        <v>510751.34979637229</v>
      </c>
      <c r="AZ43" s="18">
        <f t="shared" si="26"/>
        <v>504973.33168633125</v>
      </c>
      <c r="BA43" s="18">
        <f t="shared" si="26"/>
        <v>509664.96759494935</v>
      </c>
      <c r="BB43" s="18">
        <f t="shared" si="26"/>
        <v>779878.05204343575</v>
      </c>
      <c r="BC43" s="18">
        <f t="shared" si="26"/>
        <v>498318.53445500281</v>
      </c>
      <c r="BD43" s="18">
        <f t="shared" si="26"/>
        <v>2262939.208584487</v>
      </c>
      <c r="BE43" s="18">
        <f t="shared" si="26"/>
        <v>1213262.8683958228</v>
      </c>
      <c r="BF43" s="18">
        <f t="shared" si="26"/>
        <v>2981965.3578217854</v>
      </c>
      <c r="BG43" s="18">
        <f t="shared" si="26"/>
        <v>966903.77560720092</v>
      </c>
      <c r="BH43" s="18">
        <f t="shared" si="26"/>
        <v>630103.64706091548</v>
      </c>
      <c r="BI43" s="18">
        <f t="shared" si="26"/>
        <v>539970.98024826357</v>
      </c>
      <c r="BJ43" s="18">
        <f t="shared" si="26"/>
        <v>516510.05770813196</v>
      </c>
      <c r="BK43" s="18">
        <f t="shared" si="26"/>
        <v>539567.4361058519</v>
      </c>
      <c r="BL43" s="18">
        <f t="shared" si="26"/>
        <v>546576.99083847145</v>
      </c>
      <c r="BM43" s="18">
        <f t="shared" si="26"/>
        <v>574462.45126349351</v>
      </c>
      <c r="BN43" s="18">
        <f t="shared" si="26"/>
        <v>548124.09426784946</v>
      </c>
      <c r="BO43" s="18">
        <f t="shared" si="26"/>
        <v>1997666.8830849235</v>
      </c>
      <c r="BP43" s="18">
        <f t="shared" ref="BP43:CC43" si="27">BP21-(BP24+BP30+BP34+BP39+BP40+BP41+BP42)-BP46</f>
        <v>559791.88310814335</v>
      </c>
      <c r="BQ43" s="18">
        <f t="shared" si="27"/>
        <v>554062.26035275625</v>
      </c>
      <c r="BR43" s="18">
        <f t="shared" si="27"/>
        <v>535279.54018490191</v>
      </c>
      <c r="BS43" s="18">
        <f t="shared" si="27"/>
        <v>572977.15036245249</v>
      </c>
      <c r="BT43" s="18">
        <f t="shared" si="27"/>
        <v>1014478.4768379128</v>
      </c>
      <c r="BU43" s="18">
        <f t="shared" si="27"/>
        <v>724183.59433211782</v>
      </c>
      <c r="BV43" s="18">
        <f t="shared" si="27"/>
        <v>1207354.8414507485</v>
      </c>
      <c r="BW43" s="18">
        <f t="shared" si="27"/>
        <v>825923.84556724865</v>
      </c>
      <c r="BX43" s="18">
        <f t="shared" si="27"/>
        <v>931503.83720024093</v>
      </c>
      <c r="BY43" s="18">
        <f t="shared" si="27"/>
        <v>1148093.6599285055</v>
      </c>
      <c r="BZ43" s="18">
        <f t="shared" si="27"/>
        <v>6578849.8073271448</v>
      </c>
      <c r="CA43" s="18">
        <f t="shared" si="27"/>
        <v>829816.76704286388</v>
      </c>
      <c r="CB43" s="18">
        <f t="shared" si="27"/>
        <v>569126.76789045113</v>
      </c>
      <c r="CC43" s="18">
        <f t="shared" si="27"/>
        <v>546681.35773864505</v>
      </c>
      <c r="CD43" s="39">
        <f t="shared" si="22"/>
        <v>1090696.0403864514</v>
      </c>
      <c r="CE43" s="2">
        <f t="shared" si="23"/>
        <v>950063.08446250681</v>
      </c>
    </row>
    <row r="44" spans="1:83" ht="15" thickBot="1" x14ac:dyDescent="0.35">
      <c r="B44" s="30" t="s">
        <v>88</v>
      </c>
      <c r="C44" s="155">
        <f t="shared" ref="C44:BO44" si="28">C24+C30+C34+C38</f>
        <v>679164.48918294674</v>
      </c>
      <c r="D44" s="155">
        <f t="shared" si="28"/>
        <v>681964.7122815391</v>
      </c>
      <c r="E44" s="155">
        <f t="shared" si="28"/>
        <v>692849.45568599598</v>
      </c>
      <c r="F44" s="155">
        <f t="shared" si="28"/>
        <v>1025266.1942029543</v>
      </c>
      <c r="G44" s="155">
        <f t="shared" si="28"/>
        <v>651085.20856238343</v>
      </c>
      <c r="H44" s="155">
        <f t="shared" si="28"/>
        <v>2547923.6955131558</v>
      </c>
      <c r="I44" s="155">
        <f t="shared" si="28"/>
        <v>1422204.1945258831</v>
      </c>
      <c r="J44" s="155">
        <f t="shared" si="28"/>
        <v>3200908.9803364309</v>
      </c>
      <c r="K44" s="155">
        <f t="shared" si="28"/>
        <v>1240114.5225726895</v>
      </c>
      <c r="L44" s="155">
        <f t="shared" si="28"/>
        <v>808391.88246720016</v>
      </c>
      <c r="M44" s="155">
        <f t="shared" si="28"/>
        <v>739385.19877171353</v>
      </c>
      <c r="N44" s="155">
        <f t="shared" si="28"/>
        <v>680972.01090840902</v>
      </c>
      <c r="O44" s="155">
        <f t="shared" si="28"/>
        <v>728551.06417766854</v>
      </c>
      <c r="P44" s="155">
        <f t="shared" si="28"/>
        <v>754597.22743910446</v>
      </c>
      <c r="Q44" s="155">
        <f t="shared" si="28"/>
        <v>764749.00093234482</v>
      </c>
      <c r="R44" s="155">
        <f t="shared" si="28"/>
        <v>752523.98216040735</v>
      </c>
      <c r="S44" s="155">
        <f t="shared" si="28"/>
        <v>2261431.2836335651</v>
      </c>
      <c r="T44" s="155">
        <f t="shared" si="28"/>
        <v>717007.70740367472</v>
      </c>
      <c r="U44" s="155">
        <f t="shared" si="28"/>
        <v>730406.72128611314</v>
      </c>
      <c r="V44" s="155">
        <f t="shared" si="28"/>
        <v>706709.24769420677</v>
      </c>
      <c r="W44" s="155">
        <f t="shared" si="28"/>
        <v>766531.82754045993</v>
      </c>
      <c r="X44" s="155">
        <f t="shared" si="28"/>
        <v>1256165.0498024386</v>
      </c>
      <c r="Y44" s="155">
        <f t="shared" si="28"/>
        <v>898143.67495712847</v>
      </c>
      <c r="Z44" s="155">
        <f t="shared" si="28"/>
        <v>1378033.7160144041</v>
      </c>
      <c r="AA44" s="155">
        <f t="shared" si="28"/>
        <v>975388.17453156423</v>
      </c>
      <c r="AB44" s="155">
        <f t="shared" si="28"/>
        <v>1086142.0009194976</v>
      </c>
      <c r="AC44" s="155">
        <f t="shared" si="28"/>
        <v>1329772.5046170088</v>
      </c>
      <c r="AD44" s="155">
        <f t="shared" si="28"/>
        <v>6833345.1262925919</v>
      </c>
      <c r="AE44" s="155">
        <f t="shared" si="28"/>
        <v>986981.20626027288</v>
      </c>
      <c r="AF44" s="155">
        <f t="shared" si="28"/>
        <v>580404.42860344262</v>
      </c>
      <c r="AG44" s="155">
        <f t="shared" si="28"/>
        <v>457373.86813716264</v>
      </c>
      <c r="AH44" s="155">
        <f t="shared" si="28"/>
        <v>798802.01554539672</v>
      </c>
      <c r="AI44" s="155">
        <f t="shared" si="28"/>
        <v>1684743.0781929765</v>
      </c>
      <c r="AJ44" s="155">
        <f t="shared" si="28"/>
        <v>635013.77087237895</v>
      </c>
      <c r="AK44" s="155">
        <f t="shared" si="28"/>
        <v>444544.77236682951</v>
      </c>
      <c r="AL44" s="155">
        <f t="shared" si="28"/>
        <v>420195.63822154806</v>
      </c>
      <c r="AM44" s="155">
        <f t="shared" si="28"/>
        <v>625835.09653611318</v>
      </c>
      <c r="AN44" s="155">
        <f t="shared" si="28"/>
        <v>510286.19155201199</v>
      </c>
      <c r="AO44" s="155">
        <f t="shared" si="28"/>
        <v>1602463.8252965244</v>
      </c>
      <c r="AP44" s="155">
        <f t="shared" si="28"/>
        <v>512246.12839730934</v>
      </c>
      <c r="AQ44" s="155">
        <f t="shared" si="28"/>
        <v>1853961.0800912885</v>
      </c>
      <c r="AR44" s="155">
        <f t="shared" si="28"/>
        <v>2087910.0163864144</v>
      </c>
      <c r="AS44" s="155">
        <f t="shared" si="28"/>
        <v>1067875.9515909296</v>
      </c>
      <c r="AT44" s="155">
        <f t="shared" si="28"/>
        <v>514382.78284048743</v>
      </c>
      <c r="AU44" s="155">
        <f t="shared" si="28"/>
        <v>2514525.2616838426</v>
      </c>
      <c r="AV44" s="155">
        <f t="shared" si="28"/>
        <v>537833.77886885824</v>
      </c>
      <c r="AW44" s="155">
        <f t="shared" si="28"/>
        <v>639522.62323873118</v>
      </c>
      <c r="AX44" s="155">
        <f t="shared" si="28"/>
        <v>724270.35781566799</v>
      </c>
      <c r="AY44" s="155">
        <f t="shared" si="28"/>
        <v>666788.59579637228</v>
      </c>
      <c r="AZ44" s="155">
        <f t="shared" si="28"/>
        <v>672186.62568633119</v>
      </c>
      <c r="BA44" s="155">
        <f t="shared" si="28"/>
        <v>687525.92259494937</v>
      </c>
      <c r="BB44" s="155">
        <f t="shared" si="28"/>
        <v>1020614.6550434357</v>
      </c>
      <c r="BC44" s="155">
        <f t="shared" si="28"/>
        <v>644182.31045500282</v>
      </c>
      <c r="BD44" s="155">
        <f t="shared" si="28"/>
        <v>2543837.4145844867</v>
      </c>
      <c r="BE44" s="155">
        <f t="shared" si="28"/>
        <v>1413635.9423958228</v>
      </c>
      <c r="BF44" s="155">
        <f t="shared" si="28"/>
        <v>3191402.0238217851</v>
      </c>
      <c r="BG44" s="155">
        <f t="shared" si="28"/>
        <v>1230683.5916072009</v>
      </c>
      <c r="BH44" s="155">
        <f t="shared" si="28"/>
        <v>798688.02306091553</v>
      </c>
      <c r="BI44" s="155">
        <f t="shared" si="28"/>
        <v>724962.35424826352</v>
      </c>
      <c r="BJ44" s="155">
        <f t="shared" si="28"/>
        <v>669008.70370813191</v>
      </c>
      <c r="BK44" s="155">
        <f t="shared" si="28"/>
        <v>715416.1321058519</v>
      </c>
      <c r="BL44" s="155">
        <f t="shared" si="28"/>
        <v>741355.90683847142</v>
      </c>
      <c r="BM44" s="155">
        <f t="shared" si="28"/>
        <v>752897.53526349354</v>
      </c>
      <c r="BN44" s="155">
        <f t="shared" si="28"/>
        <v>741673.91026784945</v>
      </c>
      <c r="BO44" s="155">
        <f t="shared" si="28"/>
        <v>2250710.0190849234</v>
      </c>
      <c r="BP44" s="155">
        <f t="shared" ref="BP44:CC44" si="29">BP24+BP30+BP34+BP38</f>
        <v>706299.63910814328</v>
      </c>
      <c r="BQ44" s="155">
        <f t="shared" si="29"/>
        <v>716027.50435275631</v>
      </c>
      <c r="BR44" s="155">
        <f t="shared" si="29"/>
        <v>695293.09618490189</v>
      </c>
      <c r="BS44" s="155">
        <f t="shared" si="29"/>
        <v>756330.86636245251</v>
      </c>
      <c r="BT44" s="155">
        <f t="shared" si="29"/>
        <v>1248496.852837913</v>
      </c>
      <c r="BU44" s="155">
        <f t="shared" si="29"/>
        <v>887271.66833211784</v>
      </c>
      <c r="BV44" s="155">
        <f t="shared" si="29"/>
        <v>1369953.5574507485</v>
      </c>
      <c r="BW44" s="155">
        <f t="shared" si="29"/>
        <v>965815.19156724855</v>
      </c>
      <c r="BX44" s="155">
        <f t="shared" si="29"/>
        <v>1083985.3112002409</v>
      </c>
      <c r="BY44" s="155">
        <f t="shared" si="29"/>
        <v>1329364.7909285054</v>
      </c>
      <c r="BZ44" s="155">
        <f t="shared" si="29"/>
        <v>6836794.3833271451</v>
      </c>
      <c r="CA44" s="155">
        <f t="shared" si="29"/>
        <v>990812.84304286388</v>
      </c>
      <c r="CB44" s="155">
        <f t="shared" si="29"/>
        <v>747680.51389045105</v>
      </c>
      <c r="CC44" s="155">
        <f t="shared" si="29"/>
        <v>740641.27173864504</v>
      </c>
      <c r="CD44" s="39">
        <f t="shared" ref="CD44" si="30">AVERAGE(M44:AE44)</f>
        <v>1281412.4592285564</v>
      </c>
      <c r="CE44" s="2">
        <f t="shared" ref="CE44" si="31">AVERAGE(AF44:CC44)</f>
        <v>1135050.5564625068</v>
      </c>
    </row>
    <row r="45" spans="1:83" ht="15" thickBot="1" x14ac:dyDescent="0.35">
      <c r="B45" s="24"/>
      <c r="C45" s="151"/>
      <c r="D45" s="151"/>
      <c r="E45" s="151"/>
      <c r="F45" s="151"/>
      <c r="G45" s="151"/>
      <c r="H45" s="151"/>
      <c r="I45" s="151"/>
      <c r="J45" s="151"/>
      <c r="K45" s="151"/>
      <c r="L45" s="151"/>
      <c r="M45" s="151"/>
      <c r="N45" s="151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  <c r="AA45" s="151"/>
      <c r="AB45" s="151"/>
      <c r="AC45" s="151"/>
      <c r="AD45" s="151"/>
      <c r="AE45" s="157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  <c r="BX45" s="104"/>
      <c r="BY45" s="104"/>
      <c r="BZ45" s="104"/>
      <c r="CA45" s="104"/>
      <c r="CB45" s="104"/>
      <c r="CC45" s="104"/>
      <c r="CD45" s="39"/>
    </row>
    <row r="46" spans="1:83" ht="15" thickBot="1" x14ac:dyDescent="0.35">
      <c r="B46" s="142" t="s">
        <v>89</v>
      </c>
      <c r="C46" s="22">
        <f t="array" ref="C46:CC46">TRANSPOSE('ZBud Extract Monthly'!AM5:AM83)</f>
        <v>-7102.1999999999916</v>
      </c>
      <c r="D46" s="22">
        <v>-166.70000000002437</v>
      </c>
      <c r="E46" s="22">
        <v>388.40000000000146</v>
      </c>
      <c r="F46" s="22">
        <v>574.50000000002547</v>
      </c>
      <c r="G46" s="22">
        <v>-1273.3999999999796</v>
      </c>
      <c r="H46" s="22">
        <v>390.90000000000327</v>
      </c>
      <c r="I46" s="22">
        <v>1039.099999999984</v>
      </c>
      <c r="J46" s="22">
        <v>-368.99999999999818</v>
      </c>
      <c r="K46" s="22">
        <v>1014.3000000000211</v>
      </c>
      <c r="L46" s="22">
        <v>-2513.4000000000142</v>
      </c>
      <c r="M46" s="22">
        <v>768.79999999999563</v>
      </c>
      <c r="N46" s="22">
        <v>18.100000000004002</v>
      </c>
      <c r="O46" s="22">
        <v>-625.10000000000036</v>
      </c>
      <c r="P46" s="22">
        <v>1323.4000000000106</v>
      </c>
      <c r="Q46" s="22">
        <v>-924.59999999997854</v>
      </c>
      <c r="R46" s="22">
        <v>362.30000000001746</v>
      </c>
      <c r="S46" s="22">
        <v>-772.80000000000473</v>
      </c>
      <c r="T46" s="22">
        <v>911.30000000001201</v>
      </c>
      <c r="U46" s="22">
        <v>-1739.7000000000044</v>
      </c>
      <c r="V46" s="22">
        <v>640.89999999999782</v>
      </c>
      <c r="W46" s="22">
        <v>109.1999999999789</v>
      </c>
      <c r="X46" s="22">
        <v>-32.900000000005093</v>
      </c>
      <c r="Y46" s="22">
        <v>-852.19999999999163</v>
      </c>
      <c r="Z46" s="22">
        <v>2170.4000000000015</v>
      </c>
      <c r="AA46" s="22">
        <v>-1507.7000000000025</v>
      </c>
      <c r="AB46" s="22">
        <v>21.099999999991269</v>
      </c>
      <c r="AC46" s="22">
        <v>-437.79999999999745</v>
      </c>
      <c r="AD46" s="22">
        <v>-109.39999999999782</v>
      </c>
      <c r="AE46" s="23">
        <v>200.70000000001164</v>
      </c>
      <c r="AF46" s="159">
        <v>414.89999999999418</v>
      </c>
      <c r="AG46" s="159">
        <v>604.10000000000946</v>
      </c>
      <c r="AH46" s="159">
        <v>-643.29999999998836</v>
      </c>
      <c r="AI46" s="159">
        <v>-693.59999999999491</v>
      </c>
      <c r="AJ46" s="159">
        <v>-298.79999999999745</v>
      </c>
      <c r="AK46" s="159">
        <v>1423.9999999999982</v>
      </c>
      <c r="AL46" s="159">
        <v>4402.1000000000076</v>
      </c>
      <c r="AM46" s="159">
        <v>-3216.7999999999975</v>
      </c>
      <c r="AN46" s="159">
        <v>-1563.600000000004</v>
      </c>
      <c r="AO46" s="159">
        <v>-1085.8999999999924</v>
      </c>
      <c r="AP46" s="159">
        <v>3537.2000000000007</v>
      </c>
      <c r="AQ46" s="159">
        <v>1135.2999999999993</v>
      </c>
      <c r="AR46" s="159">
        <v>-641.49999999999091</v>
      </c>
      <c r="AS46" s="159">
        <v>-2909.1999999999989</v>
      </c>
      <c r="AT46" s="159">
        <v>2728.6000000000095</v>
      </c>
      <c r="AU46" s="159">
        <v>4332</v>
      </c>
      <c r="AV46" s="159">
        <v>-8591.9999999999891</v>
      </c>
      <c r="AW46" s="159">
        <v>169.89999999999054</v>
      </c>
      <c r="AX46" s="159">
        <v>7539.2000000000153</v>
      </c>
      <c r="AY46" s="159">
        <v>-6845.2000000000025</v>
      </c>
      <c r="AZ46" s="159">
        <v>425.60000000000946</v>
      </c>
      <c r="BA46" s="159">
        <v>-190.8999999999869</v>
      </c>
      <c r="BB46" s="159">
        <v>36.600000000011278</v>
      </c>
      <c r="BC46" s="159">
        <v>-746.40000000000873</v>
      </c>
      <c r="BD46" s="159">
        <v>407.100000000004</v>
      </c>
      <c r="BE46" s="159">
        <v>318.39999999999418</v>
      </c>
      <c r="BF46" s="159">
        <v>437.30000000000837</v>
      </c>
      <c r="BG46" s="159">
        <v>651.79999999999382</v>
      </c>
      <c r="BH46" s="159">
        <v>-2146.4999999999982</v>
      </c>
      <c r="BI46" s="159">
        <v>883.10000000002947</v>
      </c>
      <c r="BJ46" s="159">
        <v>65.500000000005457</v>
      </c>
      <c r="BK46" s="159">
        <v>-363.90000000000509</v>
      </c>
      <c r="BL46" s="159">
        <v>558.30000000000109</v>
      </c>
      <c r="BM46" s="159">
        <v>-125.59999999999309</v>
      </c>
      <c r="BN46" s="159">
        <v>-42.400000000014188</v>
      </c>
      <c r="BO46" s="159">
        <v>-628.99999999998727</v>
      </c>
      <c r="BP46" s="159">
        <v>1121.4000000000015</v>
      </c>
      <c r="BQ46" s="159">
        <v>-1293.5999999999913</v>
      </c>
      <c r="BR46" s="159">
        <v>1063.100000000004</v>
      </c>
      <c r="BS46" s="159">
        <v>-586.20000000000437</v>
      </c>
      <c r="BT46" s="159">
        <v>424.40000000001783</v>
      </c>
      <c r="BU46" s="159">
        <v>-959.79999999999382</v>
      </c>
      <c r="BV46" s="159">
        <v>2862.5000000000164</v>
      </c>
      <c r="BW46" s="159">
        <v>-957.59999999999854</v>
      </c>
      <c r="BX46" s="159">
        <v>-388.90000000001783</v>
      </c>
      <c r="BY46" s="159">
        <v>-1265.1999999999898</v>
      </c>
      <c r="BZ46" s="159">
        <v>35.700000000000728</v>
      </c>
      <c r="CA46" s="159">
        <v>297.30000000000837</v>
      </c>
      <c r="CB46" s="159">
        <v>347.39999999999782</v>
      </c>
      <c r="CC46" s="159">
        <v>-71.499999999994543</v>
      </c>
      <c r="CD46" s="39">
        <f>AVERAGE(M46:AE46)</f>
        <v>-25.052631578945359</v>
      </c>
      <c r="CE46" s="2">
        <f>AVERAGE(AF46:CC46)</f>
        <v>-0.69199999999622375</v>
      </c>
    </row>
    <row r="47" spans="1:83" x14ac:dyDescent="0.3">
      <c r="A47" s="31" t="s">
        <v>38</v>
      </c>
      <c r="B47" s="14"/>
      <c r="C47" s="156">
        <f>C21-C44-C46</f>
        <v>3.8198777474462986E-11</v>
      </c>
      <c r="D47" s="156">
        <f t="shared" ref="D47:BO47" si="32">D21-D44-D46</f>
        <v>7.0940586738288403E-11</v>
      </c>
      <c r="E47" s="156">
        <f t="shared" si="32"/>
        <v>2.1827872842550278E-11</v>
      </c>
      <c r="F47" s="156">
        <f t="shared" si="32"/>
        <v>-2.5465851649641991E-11</v>
      </c>
      <c r="G47" s="156">
        <f t="shared" si="32"/>
        <v>-4.3655745685100555E-11</v>
      </c>
      <c r="H47" s="156">
        <f t="shared" si="32"/>
        <v>-9.6406438387930393E-11</v>
      </c>
      <c r="I47" s="156">
        <f t="shared" si="32"/>
        <v>1.0913936421275139E-10</v>
      </c>
      <c r="J47" s="156">
        <f t="shared" si="32"/>
        <v>-1.8189894035458565E-12</v>
      </c>
      <c r="K47" s="156">
        <f t="shared" si="32"/>
        <v>2.5465851649641991E-11</v>
      </c>
      <c r="L47" s="156">
        <f t="shared" si="32"/>
        <v>-9.0949470177292824E-12</v>
      </c>
      <c r="M47" s="156">
        <f t="shared" si="32"/>
        <v>5.0931703299283981E-11</v>
      </c>
      <c r="N47" s="156">
        <f t="shared" si="32"/>
        <v>-2.7284841053187847E-11</v>
      </c>
      <c r="O47" s="156">
        <f t="shared" si="32"/>
        <v>-9.276845958083868E-11</v>
      </c>
      <c r="P47" s="156">
        <f t="shared" si="32"/>
        <v>1.2732925824820995E-11</v>
      </c>
      <c r="Q47" s="156">
        <f t="shared" si="32"/>
        <v>1.8189894035458565E-12</v>
      </c>
      <c r="R47" s="156">
        <f t="shared" si="32"/>
        <v>2.9103830456733704E-11</v>
      </c>
      <c r="S47" s="156">
        <f t="shared" si="32"/>
        <v>1.9099388737231493E-10</v>
      </c>
      <c r="T47" s="156">
        <f t="shared" si="32"/>
        <v>1.5097612049430609E-10</v>
      </c>
      <c r="U47" s="156">
        <f t="shared" si="32"/>
        <v>5.0931703299283981E-11</v>
      </c>
      <c r="V47" s="156">
        <f t="shared" si="32"/>
        <v>2.5465851649641991E-11</v>
      </c>
      <c r="W47" s="156">
        <f t="shared" si="32"/>
        <v>-2.5465851649641991E-11</v>
      </c>
      <c r="X47" s="156">
        <f t="shared" si="32"/>
        <v>9.822542779147625E-11</v>
      </c>
      <c r="Y47" s="156">
        <f t="shared" si="32"/>
        <v>3.8198777474462986E-11</v>
      </c>
      <c r="Z47" s="156">
        <f t="shared" si="32"/>
        <v>-9.4587448984384537E-11</v>
      </c>
      <c r="AA47" s="156">
        <f t="shared" si="32"/>
        <v>4.9112713895738125E-11</v>
      </c>
      <c r="AB47" s="156">
        <f t="shared" si="32"/>
        <v>-1.3096723705530167E-10</v>
      </c>
      <c r="AC47" s="156">
        <f t="shared" si="32"/>
        <v>1.837179297581315E-10</v>
      </c>
      <c r="AD47" s="156">
        <f t="shared" si="32"/>
        <v>-3.7471181713044643E-10</v>
      </c>
      <c r="AE47" s="156">
        <f t="shared" si="32"/>
        <v>-5.8207660913467407E-11</v>
      </c>
      <c r="AF47" s="156">
        <f t="shared" si="32"/>
        <v>-8.7311491370201111E-11</v>
      </c>
      <c r="AG47" s="156">
        <f t="shared" si="32"/>
        <v>2.5465851649641991E-11</v>
      </c>
      <c r="AH47" s="156">
        <f t="shared" si="32"/>
        <v>-5.8207660913467407E-11</v>
      </c>
      <c r="AI47" s="156">
        <f t="shared" si="32"/>
        <v>-9.822542779147625E-11</v>
      </c>
      <c r="AJ47" s="156">
        <f t="shared" si="32"/>
        <v>-4.9112713895738125E-11</v>
      </c>
      <c r="AK47" s="156">
        <f t="shared" si="32"/>
        <v>1.8189894035458565E-12</v>
      </c>
      <c r="AL47" s="156">
        <f t="shared" si="32"/>
        <v>2.7284841053187847E-11</v>
      </c>
      <c r="AM47" s="156">
        <f t="shared" si="32"/>
        <v>-4.9112713895738125E-11</v>
      </c>
      <c r="AN47" s="156">
        <f t="shared" si="32"/>
        <v>2.7284841053187847E-11</v>
      </c>
      <c r="AO47" s="156">
        <f t="shared" si="32"/>
        <v>8.5492501966655254E-11</v>
      </c>
      <c r="AP47" s="156">
        <f t="shared" si="32"/>
        <v>1.0913936421275139E-11</v>
      </c>
      <c r="AQ47" s="156">
        <f t="shared" si="32"/>
        <v>4.7293724492192268E-11</v>
      </c>
      <c r="AR47" s="156">
        <f t="shared" si="32"/>
        <v>-9.0949470177292824E-12</v>
      </c>
      <c r="AS47" s="156">
        <f t="shared" si="32"/>
        <v>4.5474735088646412E-11</v>
      </c>
      <c r="AT47" s="156">
        <f t="shared" si="32"/>
        <v>8.3673512563109398E-11</v>
      </c>
      <c r="AU47" s="156">
        <f t="shared" si="32"/>
        <v>0</v>
      </c>
      <c r="AV47" s="156">
        <f t="shared" si="32"/>
        <v>0</v>
      </c>
      <c r="AW47" s="156">
        <f t="shared" si="32"/>
        <v>-8.3673512563109398E-11</v>
      </c>
      <c r="AX47" s="156">
        <f t="shared" si="32"/>
        <v>5.4569682106375694E-11</v>
      </c>
      <c r="AY47" s="156">
        <f t="shared" si="32"/>
        <v>4.9112713895738125E-11</v>
      </c>
      <c r="AZ47" s="156">
        <f t="shared" si="32"/>
        <v>8.3673512563109398E-11</v>
      </c>
      <c r="BA47" s="156">
        <f t="shared" si="32"/>
        <v>-3.637978807091713E-11</v>
      </c>
      <c r="BB47" s="156">
        <f t="shared" si="32"/>
        <v>-3.4560798667371273E-11</v>
      </c>
      <c r="BC47" s="156">
        <f t="shared" si="32"/>
        <v>-1.4551915228366852E-11</v>
      </c>
      <c r="BD47" s="156">
        <f t="shared" si="32"/>
        <v>8.9130480773746967E-11</v>
      </c>
      <c r="BE47" s="156">
        <f t="shared" si="32"/>
        <v>-8.7311491370201111E-11</v>
      </c>
      <c r="BF47" s="156">
        <f t="shared" si="32"/>
        <v>2.7102942112833261E-10</v>
      </c>
      <c r="BG47" s="156">
        <f t="shared" si="32"/>
        <v>5.2750692702829838E-11</v>
      </c>
      <c r="BH47" s="156">
        <f t="shared" si="32"/>
        <v>0</v>
      </c>
      <c r="BI47" s="156">
        <f t="shared" si="32"/>
        <v>-5.2750692702829838E-11</v>
      </c>
      <c r="BJ47" s="156">
        <f t="shared" si="32"/>
        <v>-5.4569682106375694E-12</v>
      </c>
      <c r="BK47" s="156">
        <f t="shared" si="32"/>
        <v>-1.8189894035458565E-11</v>
      </c>
      <c r="BL47" s="156">
        <f t="shared" si="32"/>
        <v>4.5474735088646412E-11</v>
      </c>
      <c r="BM47" s="156">
        <f t="shared" si="32"/>
        <v>-1.0004441719502211E-10</v>
      </c>
      <c r="BN47" s="156">
        <f t="shared" si="32"/>
        <v>-9.0949470177292824E-12</v>
      </c>
      <c r="BO47" s="156">
        <f t="shared" si="32"/>
        <v>-1.2732925824820995E-11</v>
      </c>
      <c r="BP47" s="156">
        <f t="shared" ref="BP47:CC47" si="33">BP21-BP44-BP46</f>
        <v>2.1827872842550278E-11</v>
      </c>
      <c r="BQ47" s="156">
        <f t="shared" si="33"/>
        <v>-1.0186340659856796E-10</v>
      </c>
      <c r="BR47" s="156">
        <f t="shared" si="33"/>
        <v>-2.7284841053187847E-11</v>
      </c>
      <c r="BS47" s="156">
        <f t="shared" si="33"/>
        <v>5.0931703299283981E-11</v>
      </c>
      <c r="BT47" s="156">
        <f t="shared" si="33"/>
        <v>-1.1095835361629725E-10</v>
      </c>
      <c r="BU47" s="156">
        <f t="shared" si="33"/>
        <v>-5.2750692702829838E-11</v>
      </c>
      <c r="BV47" s="156">
        <f t="shared" si="33"/>
        <v>-1.6370904631912708E-11</v>
      </c>
      <c r="BW47" s="156">
        <f t="shared" si="33"/>
        <v>1.3824319466948509E-10</v>
      </c>
      <c r="BX47" s="156">
        <f t="shared" si="33"/>
        <v>1.1095835361629725E-10</v>
      </c>
      <c r="BY47" s="156">
        <f t="shared" si="33"/>
        <v>2.6921043172478676E-10</v>
      </c>
      <c r="BZ47" s="156">
        <f t="shared" si="33"/>
        <v>1.8553691916167736E-10</v>
      </c>
      <c r="CA47" s="156">
        <f t="shared" si="33"/>
        <v>3.8198777474462986E-11</v>
      </c>
      <c r="CB47" s="156">
        <f t="shared" si="33"/>
        <v>2.5465851649641991E-11</v>
      </c>
      <c r="CC47" s="156">
        <f t="shared" si="33"/>
        <v>-5.4569682106375694E-12</v>
      </c>
      <c r="CD47" s="39">
        <f>AVERAGE(M47:AE47)</f>
        <v>4.1166602290774645E-12</v>
      </c>
      <c r="CE47" s="2">
        <f>AVERAGE(AF47:CC47)</f>
        <v>1.4406396076083183E-11</v>
      </c>
    </row>
    <row r="48" spans="1:83" x14ac:dyDescent="0.3">
      <c r="B48" s="3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39"/>
    </row>
    <row r="50" spans="2:83" x14ac:dyDescent="0.3">
      <c r="B50" t="s">
        <v>1638</v>
      </c>
      <c r="C50" s="2">
        <f t="array" ref="C50:CC50">TRANSPOSE('Detailed WY Budget'!Z6:Z84)</f>
        <v>480507.6892561983</v>
      </c>
      <c r="D50" s="2">
        <v>474390.32727272721</v>
      </c>
      <c r="E50" s="2">
        <v>483012.41652892559</v>
      </c>
      <c r="F50" s="2">
        <v>717916.95867768605</v>
      </c>
      <c r="G50" s="2">
        <v>471359.52396694216</v>
      </c>
      <c r="H50" s="2">
        <v>2172824.3702479335</v>
      </c>
      <c r="I50" s="2">
        <v>1143727.8942148758</v>
      </c>
      <c r="J50" s="2">
        <v>2910757.6066115699</v>
      </c>
      <c r="K50" s="2">
        <v>880665.06446280994</v>
      </c>
      <c r="L50" s="2">
        <v>574391.78181818186</v>
      </c>
      <c r="M50" s="2">
        <v>484785.36198347108</v>
      </c>
      <c r="N50" s="2">
        <v>486124.89917355368</v>
      </c>
      <c r="O50" s="2">
        <v>495082.01652892563</v>
      </c>
      <c r="P50" s="2">
        <v>492867.15371900826</v>
      </c>
      <c r="Q50" s="2">
        <v>532928.56859504129</v>
      </c>
      <c r="R50" s="2">
        <v>495340.28429752064</v>
      </c>
      <c r="S50" s="2">
        <v>1907769.4214876031</v>
      </c>
      <c r="T50" s="2">
        <v>523212.99173553719</v>
      </c>
      <c r="U50" s="2">
        <v>519854.89586776862</v>
      </c>
      <c r="V50" s="2">
        <v>502159.57685950416</v>
      </c>
      <c r="W50" s="2">
        <v>529551.49090909096</v>
      </c>
      <c r="X50" s="2">
        <v>937353.08429752069</v>
      </c>
      <c r="Y50" s="2">
        <v>674545.40826446272</v>
      </c>
      <c r="Z50" s="2">
        <v>1161671.4247933885</v>
      </c>
      <c r="AA50" s="2">
        <v>793724.4892561984</v>
      </c>
      <c r="AB50" s="2">
        <v>901963.95371900825</v>
      </c>
      <c r="AC50" s="2">
        <v>1105656.3371900825</v>
      </c>
      <c r="AD50" s="2">
        <v>6491501.7322314046</v>
      </c>
      <c r="AE50" s="2">
        <v>782434.90909090906</v>
      </c>
      <c r="AF50" s="2">
        <v>376736.985123967</v>
      </c>
      <c r="AG50" s="2">
        <v>315007.894214876</v>
      </c>
      <c r="AH50" s="2">
        <v>518748.0396694215</v>
      </c>
      <c r="AI50" s="2">
        <v>1397902.5322314054</v>
      </c>
      <c r="AJ50" s="2">
        <v>412484.78677685949</v>
      </c>
      <c r="AK50" s="2">
        <v>307634.81652892561</v>
      </c>
      <c r="AL50" s="2">
        <v>303023.04793388437</v>
      </c>
      <c r="AM50" s="2">
        <v>347249.93057851237</v>
      </c>
      <c r="AN50" s="2">
        <v>312094.53223140497</v>
      </c>
      <c r="AO50" s="2">
        <v>1351726.7702479339</v>
      </c>
      <c r="AP50" s="2">
        <v>313210.13553719013</v>
      </c>
      <c r="AQ50" s="2">
        <v>1519065.2231404956</v>
      </c>
      <c r="AR50" s="2">
        <v>1703855.1867768595</v>
      </c>
      <c r="AS50" s="2">
        <v>793965.08429752046</v>
      </c>
      <c r="AT50" s="2">
        <v>324788.33057851245</v>
      </c>
      <c r="AU50" s="2">
        <v>2214507.2330578505</v>
      </c>
      <c r="AV50" s="2">
        <v>356375.40495867765</v>
      </c>
      <c r="AW50" s="2">
        <v>448206.86280991737</v>
      </c>
      <c r="AX50" s="2">
        <v>502656.59504132235</v>
      </c>
      <c r="AY50" s="2">
        <v>476031.19338842982</v>
      </c>
      <c r="AZ50" s="2">
        <v>470341.46776859503</v>
      </c>
      <c r="BA50" s="2">
        <v>478339.85454545449</v>
      </c>
      <c r="BB50" s="2">
        <v>714678.54545454541</v>
      </c>
      <c r="BC50" s="2">
        <v>470044.66115702485</v>
      </c>
      <c r="BD50" s="2">
        <v>2174000.3702479335</v>
      </c>
      <c r="BE50" s="2">
        <v>1143871.1603305785</v>
      </c>
      <c r="BF50" s="2">
        <v>2911281.7983471076</v>
      </c>
      <c r="BG50" s="2">
        <v>882341.99008264462</v>
      </c>
      <c r="BH50" s="2">
        <v>574825.70578512398</v>
      </c>
      <c r="BI50" s="2">
        <v>484274.55867768591</v>
      </c>
      <c r="BJ50" s="2">
        <v>485358.28760330589</v>
      </c>
      <c r="BK50" s="2">
        <v>494584.9983471075</v>
      </c>
      <c r="BL50" s="2">
        <v>493066.53223140491</v>
      </c>
      <c r="BM50" s="2">
        <v>532836.85289256193</v>
      </c>
      <c r="BN50" s="2">
        <v>495693.14380165288</v>
      </c>
      <c r="BO50" s="2">
        <v>1908596.5685950413</v>
      </c>
      <c r="BP50" s="2">
        <v>523370.67768595042</v>
      </c>
      <c r="BQ50" s="2">
        <v>520142.02314049588</v>
      </c>
      <c r="BR50" s="2">
        <v>502995.41157024796</v>
      </c>
      <c r="BS50" s="2">
        <v>530836.46280991728</v>
      </c>
      <c r="BT50" s="2">
        <v>939106.7107438019</v>
      </c>
      <c r="BU50" s="2">
        <v>675656.9652892563</v>
      </c>
      <c r="BV50" s="2">
        <v>1162909.7256198346</v>
      </c>
      <c r="BW50" s="2">
        <v>795103.61652892549</v>
      </c>
      <c r="BX50" s="2">
        <v>903326.02314049588</v>
      </c>
      <c r="BY50" s="2">
        <v>1105929.5801652896</v>
      </c>
      <c r="BZ50" s="2">
        <v>6492243.8082644632</v>
      </c>
      <c r="CA50" s="2">
        <v>782809.01157024794</v>
      </c>
      <c r="CB50" s="2">
        <v>530276.4892561984</v>
      </c>
      <c r="CC50" s="2">
        <v>496053.06446280988</v>
      </c>
      <c r="CD50" s="39">
        <f>AVERAGE(M50:AE50)</f>
        <v>1043080.4210526316</v>
      </c>
      <c r="CE50" s="2">
        <f>AVERAGE(AF50:CC50)</f>
        <v>899403.33302479354</v>
      </c>
    </row>
    <row r="51" spans="2:83" x14ac:dyDescent="0.3">
      <c r="B51" t="s">
        <v>1639</v>
      </c>
      <c r="C51" s="2">
        <f>C43-C50</f>
        <v>40182.994926748564</v>
      </c>
      <c r="D51" s="2">
        <f t="shared" ref="D51:BO51" si="34">D43-D50</f>
        <v>38062.677008811967</v>
      </c>
      <c r="E51" s="2">
        <f t="shared" si="34"/>
        <v>31793.413157070405</v>
      </c>
      <c r="F51" s="2">
        <f t="shared" si="34"/>
        <v>65788.933525268221</v>
      </c>
      <c r="G51" s="2">
        <f t="shared" si="34"/>
        <v>30804.856595441233</v>
      </c>
      <c r="H51" s="2">
        <f t="shared" si="34"/>
        <v>91321.217265222222</v>
      </c>
      <c r="I51" s="2">
        <f t="shared" si="34"/>
        <v>72590.094311007299</v>
      </c>
      <c r="J51" s="2">
        <f t="shared" si="34"/>
        <v>72990.225724861026</v>
      </c>
      <c r="K51" s="2">
        <f t="shared" si="34"/>
        <v>90013.834109879448</v>
      </c>
      <c r="L51" s="2">
        <f t="shared" si="34"/>
        <v>57210.532649018336</v>
      </c>
      <c r="M51" s="2">
        <f t="shared" si="34"/>
        <v>56157.244788242504</v>
      </c>
      <c r="N51" s="2">
        <f t="shared" si="34"/>
        <v>30350.334734855336</v>
      </c>
      <c r="O51" s="2">
        <f t="shared" si="34"/>
        <v>45300.622648742865</v>
      </c>
      <c r="P51" s="2">
        <f t="shared" si="34"/>
        <v>54920.727720096183</v>
      </c>
      <c r="Q51" s="2">
        <f t="shared" si="34"/>
        <v>40131.128337303526</v>
      </c>
      <c r="R51" s="2">
        <f t="shared" si="34"/>
        <v>52720.02186288673</v>
      </c>
      <c r="S51" s="2">
        <f t="shared" si="34"/>
        <v>86455.822145962156</v>
      </c>
      <c r="T51" s="2">
        <f t="shared" si="34"/>
        <v>32881.055668137618</v>
      </c>
      <c r="U51" s="2">
        <f t="shared" si="34"/>
        <v>31104.673418344522</v>
      </c>
      <c r="V51" s="2">
        <f t="shared" si="34"/>
        <v>29571.832834702625</v>
      </c>
      <c r="W51" s="2">
        <f t="shared" si="34"/>
        <v>39937.109631369007</v>
      </c>
      <c r="X51" s="2">
        <f t="shared" si="34"/>
        <v>72701.341504917946</v>
      </c>
      <c r="Y51" s="2">
        <f t="shared" si="34"/>
        <v>43596.853692665813</v>
      </c>
      <c r="Z51" s="2">
        <f t="shared" si="34"/>
        <v>40499.738221015548</v>
      </c>
      <c r="AA51" s="2">
        <f t="shared" si="34"/>
        <v>32909.815275365836</v>
      </c>
      <c r="AB51" s="2">
        <f t="shared" si="34"/>
        <v>30679.997200489161</v>
      </c>
      <c r="AC51" s="2">
        <f t="shared" si="34"/>
        <v>44751.006426926469</v>
      </c>
      <c r="AD51" s="2">
        <f t="shared" si="34"/>
        <v>88846.818061186932</v>
      </c>
      <c r="AE51" s="2">
        <f t="shared" si="34"/>
        <v>51180.623169363826</v>
      </c>
      <c r="AF51" s="2">
        <f t="shared" si="34"/>
        <v>42579.827479475585</v>
      </c>
      <c r="AG51" s="2">
        <f t="shared" si="34"/>
        <v>18302.26992228668</v>
      </c>
      <c r="AH51" s="2">
        <f t="shared" si="34"/>
        <v>65686.639875975205</v>
      </c>
      <c r="AI51" s="2">
        <f t="shared" si="34"/>
        <v>68964.569961571135</v>
      </c>
      <c r="AJ51" s="2">
        <f t="shared" si="34"/>
        <v>54797.948095519445</v>
      </c>
      <c r="AK51" s="2">
        <f t="shared" si="34"/>
        <v>20229.101837903901</v>
      </c>
      <c r="AL51" s="2">
        <f t="shared" si="34"/>
        <v>10225.756287663709</v>
      </c>
      <c r="AM51" s="2">
        <f t="shared" si="34"/>
        <v>60913.352957600786</v>
      </c>
      <c r="AN51" s="2">
        <f t="shared" si="34"/>
        <v>38105.373320607061</v>
      </c>
      <c r="AO51" s="2">
        <f t="shared" si="34"/>
        <v>57722.461048590485</v>
      </c>
      <c r="AP51" s="2">
        <f t="shared" si="34"/>
        <v>39989.356860119209</v>
      </c>
      <c r="AQ51" s="2">
        <f t="shared" si="34"/>
        <v>88640.910950792953</v>
      </c>
      <c r="AR51" s="2">
        <f t="shared" si="34"/>
        <v>99161.123609554954</v>
      </c>
      <c r="AS51" s="2">
        <f t="shared" si="34"/>
        <v>72496.493293409119</v>
      </c>
      <c r="AT51" s="2">
        <f t="shared" si="34"/>
        <v>41907.70626197505</v>
      </c>
      <c r="AU51" s="2">
        <f t="shared" si="34"/>
        <v>73331.752625992056</v>
      </c>
      <c r="AV51" s="2">
        <f t="shared" si="34"/>
        <v>30466.467910180625</v>
      </c>
      <c r="AW51" s="2">
        <f t="shared" si="34"/>
        <v>31409.506428813795</v>
      </c>
      <c r="AX51" s="2">
        <f t="shared" si="34"/>
        <v>49220.436774345639</v>
      </c>
      <c r="AY51" s="2">
        <f t="shared" si="34"/>
        <v>34720.156407942472</v>
      </c>
      <c r="AZ51" s="2">
        <f t="shared" si="34"/>
        <v>34631.86391773622</v>
      </c>
      <c r="BA51" s="2">
        <f t="shared" si="34"/>
        <v>31325.113049494859</v>
      </c>
      <c r="BB51" s="2">
        <f t="shared" si="34"/>
        <v>65199.506588890334</v>
      </c>
      <c r="BC51" s="2">
        <f t="shared" si="34"/>
        <v>28273.87329797796</v>
      </c>
      <c r="BD51" s="2">
        <f t="shared" si="34"/>
        <v>88938.838336553425</v>
      </c>
      <c r="BE51" s="2">
        <f t="shared" si="34"/>
        <v>69391.708065244369</v>
      </c>
      <c r="BF51" s="2">
        <f t="shared" si="34"/>
        <v>70683.559474677779</v>
      </c>
      <c r="BG51" s="2">
        <f t="shared" si="34"/>
        <v>84561.785524556297</v>
      </c>
      <c r="BH51" s="2">
        <f t="shared" si="34"/>
        <v>55277.941275791498</v>
      </c>
      <c r="BI51" s="2">
        <f t="shared" si="34"/>
        <v>55696.421570577659</v>
      </c>
      <c r="BJ51" s="2">
        <f t="shared" si="34"/>
        <v>31151.770104826079</v>
      </c>
      <c r="BK51" s="2">
        <f t="shared" si="34"/>
        <v>44982.437758744403</v>
      </c>
      <c r="BL51" s="2">
        <f t="shared" si="34"/>
        <v>53510.458607066539</v>
      </c>
      <c r="BM51" s="2">
        <f t="shared" si="34"/>
        <v>41625.598370931577</v>
      </c>
      <c r="BN51" s="2">
        <f t="shared" si="34"/>
        <v>52430.950466196577</v>
      </c>
      <c r="BO51" s="2">
        <f t="shared" si="34"/>
        <v>89070.314489882207</v>
      </c>
      <c r="BP51" s="2">
        <f t="shared" ref="BP51:CC51" si="35">BP43-BP50</f>
        <v>36421.205422192928</v>
      </c>
      <c r="BQ51" s="2">
        <f t="shared" si="35"/>
        <v>33920.23721226037</v>
      </c>
      <c r="BR51" s="2">
        <f t="shared" si="35"/>
        <v>32284.12861465395</v>
      </c>
      <c r="BS51" s="2">
        <f t="shared" si="35"/>
        <v>42140.687552535208</v>
      </c>
      <c r="BT51" s="2">
        <f t="shared" si="35"/>
        <v>75371.766094110906</v>
      </c>
      <c r="BU51" s="2">
        <f t="shared" si="35"/>
        <v>48526.629042861518</v>
      </c>
      <c r="BV51" s="2">
        <f t="shared" si="35"/>
        <v>44445.115830913885</v>
      </c>
      <c r="BW51" s="2">
        <f t="shared" si="35"/>
        <v>30820.229038323159</v>
      </c>
      <c r="BX51" s="2">
        <f t="shared" si="35"/>
        <v>28177.814059745055</v>
      </c>
      <c r="BY51" s="2">
        <f t="shared" si="35"/>
        <v>42164.079763215967</v>
      </c>
      <c r="BZ51" s="2">
        <f t="shared" si="35"/>
        <v>86605.999062681571</v>
      </c>
      <c r="CA51" s="2">
        <f t="shared" si="35"/>
        <v>47007.755472615943</v>
      </c>
      <c r="CB51" s="2">
        <f t="shared" si="35"/>
        <v>38850.278634252725</v>
      </c>
      <c r="CC51" s="2">
        <f t="shared" si="35"/>
        <v>50628.293275835167</v>
      </c>
      <c r="CD51" s="39">
        <f>AVERAGE(M51:AE51)</f>
        <v>47615.619333819719</v>
      </c>
      <c r="CE51" s="2">
        <f>AVERAGE(AF51:CC51)</f>
        <v>50659.751437713319</v>
      </c>
    </row>
    <row r="58" spans="2:83" x14ac:dyDescent="0.3">
      <c r="B58" t="s">
        <v>1689</v>
      </c>
      <c r="C58" s="2">
        <f t="array" ref="C58:CC63">TRANSPOSE('ZBud Extract Monthly'!AZ5:BE83)</f>
        <v>7578.7</v>
      </c>
      <c r="D58" s="2">
        <v>6477.6</v>
      </c>
      <c r="E58" s="2">
        <v>7223.0999999999995</v>
      </c>
      <c r="F58" s="2">
        <v>6803.9999999999991</v>
      </c>
      <c r="G58" s="2">
        <v>8362.6</v>
      </c>
      <c r="H58" s="2">
        <v>7345.8</v>
      </c>
      <c r="I58" s="2">
        <v>9463.8000000000011</v>
      </c>
      <c r="J58" s="2">
        <v>10567.500000000002</v>
      </c>
      <c r="K58" s="2">
        <v>8532.4</v>
      </c>
      <c r="L58" s="2">
        <v>10030.200000000001</v>
      </c>
      <c r="M58" s="2">
        <v>10386.199999999999</v>
      </c>
      <c r="N58" s="2">
        <v>9017.7000000000007</v>
      </c>
      <c r="O58" s="2">
        <v>8434.5</v>
      </c>
      <c r="P58" s="2">
        <v>7884.7999999999993</v>
      </c>
      <c r="Q58" s="2">
        <v>7792.1</v>
      </c>
      <c r="R58" s="2">
        <v>7314.7999999999993</v>
      </c>
      <c r="S58" s="2">
        <v>7969.7</v>
      </c>
      <c r="T58" s="2">
        <v>9619.4</v>
      </c>
      <c r="U58" s="2">
        <v>11630.599999999999</v>
      </c>
      <c r="V58" s="2">
        <v>10778.500000000002</v>
      </c>
      <c r="W58" s="2">
        <v>10428.200000000001</v>
      </c>
      <c r="X58" s="2">
        <v>8488.1</v>
      </c>
      <c r="Y58" s="2">
        <v>11361</v>
      </c>
      <c r="Z58" s="2">
        <v>10217.300000000001</v>
      </c>
      <c r="AA58" s="2">
        <v>9673.1</v>
      </c>
      <c r="AB58" s="2">
        <v>7383.5</v>
      </c>
      <c r="AC58" s="2">
        <v>7704.8</v>
      </c>
      <c r="AD58" s="2">
        <v>3777.8999999999996</v>
      </c>
      <c r="AE58" s="2">
        <v>2618.0999999999995</v>
      </c>
      <c r="AF58" s="2">
        <v>6937.2999999999993</v>
      </c>
      <c r="AG58" s="2">
        <v>8119</v>
      </c>
      <c r="AH58" s="2">
        <v>7995.6</v>
      </c>
      <c r="AI58" s="2">
        <v>7342.7</v>
      </c>
      <c r="AJ58" s="2">
        <v>7263.2000000000007</v>
      </c>
      <c r="AK58" s="2">
        <v>7566.7000000000007</v>
      </c>
      <c r="AL58" s="2">
        <v>7491</v>
      </c>
      <c r="AM58" s="2">
        <v>7287.3</v>
      </c>
      <c r="AN58" s="2">
        <v>7879.7999999999993</v>
      </c>
      <c r="AO58" s="2">
        <v>7568.4999999999991</v>
      </c>
      <c r="AP58" s="2">
        <v>7763.1</v>
      </c>
      <c r="AQ58" s="2">
        <v>7202.6</v>
      </c>
      <c r="AR58" s="2">
        <v>8225.6999999999989</v>
      </c>
      <c r="AS58" s="2">
        <v>8120.7999999999993</v>
      </c>
      <c r="AT58" s="2">
        <v>8322.5</v>
      </c>
      <c r="AU58" s="2">
        <v>8010.1999999999989</v>
      </c>
      <c r="AV58" s="2">
        <v>8404.7999999999993</v>
      </c>
      <c r="AW58" s="2">
        <v>8029.5999999999995</v>
      </c>
      <c r="AX58" s="2">
        <v>7652.8</v>
      </c>
      <c r="AY58" s="2">
        <v>8053.4</v>
      </c>
      <c r="AZ58" s="2">
        <v>7677.7999999999993</v>
      </c>
      <c r="BA58" s="2">
        <v>7943.4999999999991</v>
      </c>
      <c r="BB58" s="2">
        <v>7587.7</v>
      </c>
      <c r="BC58" s="2">
        <v>7762.0999999999995</v>
      </c>
      <c r="BD58" s="2">
        <v>7213.6999999999989</v>
      </c>
      <c r="BE58" s="2">
        <v>7589.1000000000013</v>
      </c>
      <c r="BF58" s="2">
        <v>8210.4</v>
      </c>
      <c r="BG58" s="2">
        <v>6879.1</v>
      </c>
      <c r="BH58" s="2">
        <v>7610.7999999999993</v>
      </c>
      <c r="BI58" s="2">
        <v>7917.3</v>
      </c>
      <c r="BJ58" s="2">
        <v>8203</v>
      </c>
      <c r="BK58" s="2">
        <v>8224.2999999999993</v>
      </c>
      <c r="BL58" s="2">
        <v>7627.7000000000007</v>
      </c>
      <c r="BM58" s="2">
        <v>8077.3000000000011</v>
      </c>
      <c r="BN58" s="2">
        <v>7538.4</v>
      </c>
      <c r="BO58" s="2">
        <v>7215.2</v>
      </c>
      <c r="BP58" s="2">
        <v>8583.9</v>
      </c>
      <c r="BQ58" s="2">
        <v>8446.2000000000007</v>
      </c>
      <c r="BR58" s="2">
        <v>7932.7999999999993</v>
      </c>
      <c r="BS58" s="2">
        <v>7369.0999999999995</v>
      </c>
      <c r="BT58" s="2">
        <v>7056.4</v>
      </c>
      <c r="BU58" s="2">
        <v>7868.8</v>
      </c>
      <c r="BV58" s="2">
        <v>8131.7999999999993</v>
      </c>
      <c r="BW58" s="2">
        <v>8125.1</v>
      </c>
      <c r="BX58" s="2">
        <v>7215.2</v>
      </c>
      <c r="BY58" s="2">
        <v>7786.3000000000011</v>
      </c>
      <c r="BZ58" s="2">
        <v>7431.6</v>
      </c>
      <c r="CA58" s="2">
        <v>7401.7999999999993</v>
      </c>
      <c r="CB58" s="2">
        <v>8163.7999999999993</v>
      </c>
      <c r="CC58" s="2">
        <v>7544.2999999999993</v>
      </c>
      <c r="CD58" s="2"/>
    </row>
    <row r="59" spans="2:83" x14ac:dyDescent="0.3">
      <c r="B59" t="s">
        <v>1690</v>
      </c>
      <c r="C59" s="2">
        <v>6054.6999999999989</v>
      </c>
      <c r="D59" s="2">
        <v>5091.4000000000005</v>
      </c>
      <c r="E59" s="2">
        <v>5638.9000000000005</v>
      </c>
      <c r="F59" s="2">
        <v>5139.8999999999996</v>
      </c>
      <c r="G59" s="2">
        <v>6872.2000000000007</v>
      </c>
      <c r="H59" s="2">
        <v>5588.9999999999991</v>
      </c>
      <c r="I59" s="2">
        <v>7557.4</v>
      </c>
      <c r="J59" s="2">
        <v>8970</v>
      </c>
      <c r="K59" s="2">
        <v>6397.3</v>
      </c>
      <c r="L59" s="2">
        <v>8353.2999999999993</v>
      </c>
      <c r="M59" s="2">
        <v>8753.6999999999989</v>
      </c>
      <c r="N59" s="2">
        <v>7667.5000000000009</v>
      </c>
      <c r="O59" s="2">
        <v>7253.3</v>
      </c>
      <c r="P59" s="2">
        <v>6425.4</v>
      </c>
      <c r="Q59" s="2">
        <v>6803.4</v>
      </c>
      <c r="R59" s="2">
        <v>5916.1</v>
      </c>
      <c r="S59" s="2">
        <v>6476.9000000000005</v>
      </c>
      <c r="T59" s="2">
        <v>8387</v>
      </c>
      <c r="U59" s="2">
        <v>10238.200000000001</v>
      </c>
      <c r="V59" s="2">
        <v>9261.1</v>
      </c>
      <c r="W59" s="2">
        <v>8347.9</v>
      </c>
      <c r="X59" s="2">
        <v>6774.5000000000009</v>
      </c>
      <c r="Y59" s="2">
        <v>9287.2000000000007</v>
      </c>
      <c r="Z59" s="2">
        <v>8801.9000000000015</v>
      </c>
      <c r="AA59" s="2">
        <v>8391.8000000000011</v>
      </c>
      <c r="AB59" s="2">
        <v>6240.4</v>
      </c>
      <c r="AC59" s="2">
        <v>6523.5</v>
      </c>
      <c r="AD59" s="2">
        <v>2939.7999999999997</v>
      </c>
      <c r="AE59" s="2">
        <v>2229.6</v>
      </c>
      <c r="AF59" s="2">
        <v>5908</v>
      </c>
      <c r="AG59" s="2">
        <v>7189.4999999999991</v>
      </c>
      <c r="AH59" s="2">
        <v>6774.8</v>
      </c>
      <c r="AI59" s="2">
        <v>6120.6</v>
      </c>
      <c r="AJ59" s="2">
        <v>6166.7000000000007</v>
      </c>
      <c r="AK59" s="2">
        <v>6527.2</v>
      </c>
      <c r="AL59" s="2">
        <v>6769.4999999999991</v>
      </c>
      <c r="AM59" s="2">
        <v>5949.1</v>
      </c>
      <c r="AN59" s="2">
        <v>6683.7</v>
      </c>
      <c r="AO59" s="2">
        <v>6443.5</v>
      </c>
      <c r="AP59" s="2">
        <v>6630.5000000000009</v>
      </c>
      <c r="AQ59" s="2">
        <v>5833.7000000000007</v>
      </c>
      <c r="AR59" s="2">
        <v>6586.5</v>
      </c>
      <c r="AS59" s="2">
        <v>6851.2</v>
      </c>
      <c r="AT59" s="2">
        <v>7092.9</v>
      </c>
      <c r="AU59" s="2">
        <v>6721.7</v>
      </c>
      <c r="AV59" s="2">
        <v>7093.8</v>
      </c>
      <c r="AW59" s="2">
        <v>6796.6</v>
      </c>
      <c r="AX59" s="2">
        <v>6470.2999999999993</v>
      </c>
      <c r="AY59" s="2">
        <v>6917.5</v>
      </c>
      <c r="AZ59" s="2">
        <v>6592.2000000000007</v>
      </c>
      <c r="BA59" s="2">
        <v>6765.2999999999993</v>
      </c>
      <c r="BB59" s="2">
        <v>6307.2</v>
      </c>
      <c r="BC59" s="2">
        <v>6628.1</v>
      </c>
      <c r="BD59" s="2">
        <v>5879.6</v>
      </c>
      <c r="BE59" s="2">
        <v>6397.9</v>
      </c>
      <c r="BF59" s="2">
        <v>7140.8</v>
      </c>
      <c r="BG59" s="2">
        <v>5558</v>
      </c>
      <c r="BH59" s="2">
        <v>6437.9</v>
      </c>
      <c r="BI59" s="2">
        <v>6767.7</v>
      </c>
      <c r="BJ59" s="2">
        <v>6935.6</v>
      </c>
      <c r="BK59" s="2">
        <v>7055.8</v>
      </c>
      <c r="BL59" s="2">
        <v>6290.2</v>
      </c>
      <c r="BM59" s="2">
        <v>7024.7</v>
      </c>
      <c r="BN59" s="2">
        <v>6215.6</v>
      </c>
      <c r="BO59" s="2">
        <v>5939.4</v>
      </c>
      <c r="BP59" s="2">
        <v>7200.4</v>
      </c>
      <c r="BQ59" s="2">
        <v>7235.7</v>
      </c>
      <c r="BR59" s="2">
        <v>6581.0000000000009</v>
      </c>
      <c r="BS59" s="2">
        <v>6066.8</v>
      </c>
      <c r="BT59" s="2">
        <v>5844.7</v>
      </c>
      <c r="BU59" s="2">
        <v>6458.3</v>
      </c>
      <c r="BV59" s="2">
        <v>7026.2</v>
      </c>
      <c r="BW59" s="2">
        <v>6993.6</v>
      </c>
      <c r="BX59" s="2">
        <v>6295.6</v>
      </c>
      <c r="BY59" s="2">
        <v>6591.8000000000011</v>
      </c>
      <c r="BZ59" s="2">
        <v>6084.0999999999995</v>
      </c>
      <c r="CA59" s="2">
        <v>6281.9999999999991</v>
      </c>
      <c r="CB59" s="2">
        <v>7216.0000000000009</v>
      </c>
      <c r="CC59" s="2">
        <v>6217.3</v>
      </c>
      <c r="CD59" s="2"/>
    </row>
    <row r="60" spans="2:83" x14ac:dyDescent="0.3">
      <c r="B60" t="s">
        <v>1691</v>
      </c>
      <c r="C60" s="2">
        <v>2783.7000000000003</v>
      </c>
      <c r="D60" s="2">
        <v>2210.6999999999998</v>
      </c>
      <c r="E60" s="2">
        <v>2404</v>
      </c>
      <c r="F60" s="2">
        <v>2947.4999999999995</v>
      </c>
      <c r="G60" s="2">
        <v>3065.5</v>
      </c>
      <c r="H60" s="2">
        <v>3880.8</v>
      </c>
      <c r="I60" s="2">
        <v>4004.8999999999996</v>
      </c>
      <c r="J60" s="2">
        <v>4089</v>
      </c>
      <c r="K60" s="2">
        <v>4703.1000000000004</v>
      </c>
      <c r="L60" s="2">
        <v>4576.1000000000004</v>
      </c>
      <c r="M60" s="2">
        <v>4502.0000000000009</v>
      </c>
      <c r="N60" s="2">
        <v>4022.8</v>
      </c>
      <c r="O60" s="2">
        <v>3727.1</v>
      </c>
      <c r="P60" s="2">
        <v>3573.8999999999996</v>
      </c>
      <c r="Q60" s="2">
        <v>3431.9000000000005</v>
      </c>
      <c r="R60" s="2">
        <v>3753.1000000000004</v>
      </c>
      <c r="S60" s="2">
        <v>4173.0999999999995</v>
      </c>
      <c r="T60" s="2">
        <v>3829.6999999999994</v>
      </c>
      <c r="U60" s="2">
        <v>4710.3999999999996</v>
      </c>
      <c r="V60" s="2">
        <v>4811.9000000000005</v>
      </c>
      <c r="W60" s="2">
        <v>5238.4000000000005</v>
      </c>
      <c r="X60" s="2">
        <v>5195.4999999999991</v>
      </c>
      <c r="Y60" s="2">
        <v>4887.2</v>
      </c>
      <c r="Z60" s="2">
        <v>4489.0999999999995</v>
      </c>
      <c r="AA60" s="2">
        <v>4038.9</v>
      </c>
      <c r="AB60" s="2">
        <v>3328.9</v>
      </c>
      <c r="AC60" s="2">
        <v>3464.4999999999995</v>
      </c>
      <c r="AD60" s="2">
        <v>2238.9</v>
      </c>
      <c r="AE60" s="2">
        <v>1132.6999999999998</v>
      </c>
      <c r="AF60" s="2">
        <v>2465</v>
      </c>
      <c r="AG60" s="2">
        <v>3125.5000000000005</v>
      </c>
      <c r="AH60" s="2">
        <v>3731.0000000000005</v>
      </c>
      <c r="AI60" s="2">
        <v>3838.3000000000006</v>
      </c>
      <c r="AJ60" s="2">
        <v>3511.7000000000003</v>
      </c>
      <c r="AK60" s="2">
        <v>3109.9</v>
      </c>
      <c r="AL60" s="2">
        <v>3045.9</v>
      </c>
      <c r="AM60" s="2">
        <v>3668.7000000000007</v>
      </c>
      <c r="AN60" s="2">
        <v>3440.6000000000004</v>
      </c>
      <c r="AO60" s="2">
        <v>3526.7999999999997</v>
      </c>
      <c r="AP60" s="2">
        <v>3422.4000000000005</v>
      </c>
      <c r="AQ60" s="2">
        <v>3917.2000000000007</v>
      </c>
      <c r="AR60" s="2">
        <v>3920.7000000000007</v>
      </c>
      <c r="AS60" s="2">
        <v>3536.3</v>
      </c>
      <c r="AT60" s="2">
        <v>3366.3000000000006</v>
      </c>
      <c r="AU60" s="2">
        <v>3617.9000000000005</v>
      </c>
      <c r="AV60" s="2">
        <v>3245.9</v>
      </c>
      <c r="AW60" s="2">
        <v>3248.9</v>
      </c>
      <c r="AX60" s="2">
        <v>3572.4000000000005</v>
      </c>
      <c r="AY60" s="2">
        <v>3316.8000000000006</v>
      </c>
      <c r="AZ60" s="2">
        <v>3387.7</v>
      </c>
      <c r="BA60" s="2">
        <v>3444.3999999999996</v>
      </c>
      <c r="BB60" s="2">
        <v>3605.2000000000003</v>
      </c>
      <c r="BC60" s="2">
        <v>3241.3000000000006</v>
      </c>
      <c r="BD60" s="2">
        <v>3811.7000000000003</v>
      </c>
      <c r="BE60" s="2">
        <v>3545.7000000000007</v>
      </c>
      <c r="BF60" s="2">
        <v>3303.4</v>
      </c>
      <c r="BG60" s="2">
        <v>3856.2000000000003</v>
      </c>
      <c r="BH60" s="2">
        <v>3536.9000000000005</v>
      </c>
      <c r="BI60" s="2">
        <v>3446.2000000000003</v>
      </c>
      <c r="BJ60" s="2">
        <v>3323.5</v>
      </c>
      <c r="BK60" s="2">
        <v>3495.1000000000004</v>
      </c>
      <c r="BL60" s="2">
        <v>3484.8</v>
      </c>
      <c r="BM60" s="2">
        <v>3485.9000000000005</v>
      </c>
      <c r="BN60" s="2">
        <v>3665.9000000000005</v>
      </c>
      <c r="BO60" s="2">
        <v>3897.1000000000004</v>
      </c>
      <c r="BP60" s="2">
        <v>3099</v>
      </c>
      <c r="BQ60" s="2">
        <v>3272.8999999999996</v>
      </c>
      <c r="BR60" s="2">
        <v>3276.1000000000004</v>
      </c>
      <c r="BS60" s="2">
        <v>3512.8000000000006</v>
      </c>
      <c r="BT60" s="2">
        <v>3814.6000000000008</v>
      </c>
      <c r="BU60" s="2">
        <v>3367.4000000000005</v>
      </c>
      <c r="BV60" s="2">
        <v>3277.2000000000003</v>
      </c>
      <c r="BW60" s="2">
        <v>3191.6000000000004</v>
      </c>
      <c r="BX60" s="2">
        <v>3249.4999999999995</v>
      </c>
      <c r="BY60" s="2">
        <v>3497.2000000000007</v>
      </c>
      <c r="BZ60" s="2">
        <v>3732.5000000000005</v>
      </c>
      <c r="CA60" s="2">
        <v>3525.5</v>
      </c>
      <c r="CB60" s="2">
        <v>3550.5000000000005</v>
      </c>
      <c r="CC60" s="2">
        <v>3668.6000000000004</v>
      </c>
      <c r="CD60" s="2"/>
    </row>
    <row r="61" spans="2:83" x14ac:dyDescent="0.3">
      <c r="B61" t="s">
        <v>1692</v>
      </c>
      <c r="C61" s="2">
        <v>2541.2999999999997</v>
      </c>
      <c r="D61" s="2">
        <v>1736.5</v>
      </c>
      <c r="E61" s="2">
        <v>1837.4</v>
      </c>
      <c r="F61" s="2">
        <v>2491.1000000000004</v>
      </c>
      <c r="G61" s="2">
        <v>2482.7000000000003</v>
      </c>
      <c r="H61" s="2">
        <v>3305.2999999999997</v>
      </c>
      <c r="I61" s="2">
        <v>3335.2000000000003</v>
      </c>
      <c r="J61" s="2">
        <v>3355.6000000000004</v>
      </c>
      <c r="K61" s="2">
        <v>2639.1</v>
      </c>
      <c r="L61" s="2">
        <v>2901.8999999999996</v>
      </c>
      <c r="M61" s="2">
        <v>2368.1</v>
      </c>
      <c r="N61" s="2">
        <v>2199.1</v>
      </c>
      <c r="O61" s="2">
        <v>1913</v>
      </c>
      <c r="P61" s="2">
        <v>1793</v>
      </c>
      <c r="Q61" s="2">
        <v>1842.1</v>
      </c>
      <c r="R61" s="2">
        <v>1928.5</v>
      </c>
      <c r="S61" s="2">
        <v>2213.5000000000005</v>
      </c>
      <c r="T61" s="2">
        <v>2292.6</v>
      </c>
      <c r="U61" s="2">
        <v>2694.5</v>
      </c>
      <c r="V61" s="2">
        <v>2778</v>
      </c>
      <c r="W61" s="2">
        <v>2631.5</v>
      </c>
      <c r="X61" s="2">
        <v>2143.1</v>
      </c>
      <c r="Y61" s="2">
        <v>2747</v>
      </c>
      <c r="Z61" s="2">
        <v>2270.7000000000003</v>
      </c>
      <c r="AA61" s="2">
        <v>854.8</v>
      </c>
      <c r="AB61" s="2">
        <v>536.5</v>
      </c>
      <c r="AC61" s="2">
        <v>618.9</v>
      </c>
      <c r="AD61" s="2">
        <v>484.3</v>
      </c>
      <c r="AE61" s="2">
        <v>302.39999999999998</v>
      </c>
      <c r="AF61" s="2">
        <v>582.19999999999993</v>
      </c>
      <c r="AG61" s="2">
        <v>662.3</v>
      </c>
      <c r="AH61" s="2">
        <v>694.3</v>
      </c>
      <c r="AI61" s="2">
        <v>795.2</v>
      </c>
      <c r="AJ61" s="2">
        <v>698.8</v>
      </c>
      <c r="AK61" s="2">
        <v>718.2</v>
      </c>
      <c r="AL61" s="2">
        <v>659.8</v>
      </c>
      <c r="AM61" s="2">
        <v>711.19999999999993</v>
      </c>
      <c r="AN61" s="2">
        <v>721.69999999999993</v>
      </c>
      <c r="AO61" s="2">
        <v>746.59999999999991</v>
      </c>
      <c r="AP61" s="2">
        <v>683.9</v>
      </c>
      <c r="AQ61" s="2">
        <v>750.3</v>
      </c>
      <c r="AR61" s="2">
        <v>775.69999999999993</v>
      </c>
      <c r="AS61" s="2">
        <v>668.9</v>
      </c>
      <c r="AT61" s="2">
        <v>707.50000000000011</v>
      </c>
      <c r="AU61" s="2">
        <v>654</v>
      </c>
      <c r="AV61" s="2">
        <v>665.6</v>
      </c>
      <c r="AW61" s="2">
        <v>726.6</v>
      </c>
      <c r="AX61" s="2">
        <v>677.80000000000007</v>
      </c>
      <c r="AY61" s="2">
        <v>723.60000000000014</v>
      </c>
      <c r="AZ61" s="2">
        <v>684.2</v>
      </c>
      <c r="BA61" s="2">
        <v>703.6</v>
      </c>
      <c r="BB61" s="2">
        <v>793.7</v>
      </c>
      <c r="BC61" s="2">
        <v>682.8</v>
      </c>
      <c r="BD61" s="2">
        <v>819.6</v>
      </c>
      <c r="BE61" s="2">
        <v>735.69999999999993</v>
      </c>
      <c r="BF61" s="2">
        <v>686.6</v>
      </c>
      <c r="BG61" s="2">
        <v>837.80000000000007</v>
      </c>
      <c r="BH61" s="2">
        <v>708.80000000000007</v>
      </c>
      <c r="BI61" s="2">
        <v>684.9</v>
      </c>
      <c r="BJ61" s="2">
        <v>693</v>
      </c>
      <c r="BK61" s="2">
        <v>689</v>
      </c>
      <c r="BL61" s="2">
        <v>756.9</v>
      </c>
      <c r="BM61" s="2">
        <v>672.5</v>
      </c>
      <c r="BN61" s="2">
        <v>775.4</v>
      </c>
      <c r="BO61" s="2">
        <v>716.5</v>
      </c>
      <c r="BP61" s="2">
        <v>664.1</v>
      </c>
      <c r="BQ61" s="2">
        <v>714.5</v>
      </c>
      <c r="BR61" s="2">
        <v>692.3</v>
      </c>
      <c r="BS61" s="2">
        <v>805.8</v>
      </c>
      <c r="BT61" s="2">
        <v>776.90000000000009</v>
      </c>
      <c r="BU61" s="2">
        <v>720.30000000000007</v>
      </c>
      <c r="BV61" s="2">
        <v>659.3</v>
      </c>
      <c r="BW61" s="2">
        <v>680.2</v>
      </c>
      <c r="BX61" s="2">
        <v>562.80000000000007</v>
      </c>
      <c r="BY61" s="2">
        <v>662.30000000000007</v>
      </c>
      <c r="BZ61" s="2">
        <v>749.1</v>
      </c>
      <c r="CA61" s="2">
        <v>670.69999999999993</v>
      </c>
      <c r="CB61" s="2">
        <v>694.4</v>
      </c>
      <c r="CC61" s="2">
        <v>780.80000000000007</v>
      </c>
      <c r="CD61" s="2"/>
    </row>
    <row r="62" spans="2:83" x14ac:dyDescent="0.3">
      <c r="B62" t="s">
        <v>1693</v>
      </c>
      <c r="C62" s="2">
        <v>7852.7000000000007</v>
      </c>
      <c r="D62" s="2">
        <v>6887.1</v>
      </c>
      <c r="E62" s="2">
        <v>7925.3</v>
      </c>
      <c r="F62" s="2">
        <v>7146.7999999999993</v>
      </c>
      <c r="G62" s="2">
        <v>8862.9</v>
      </c>
      <c r="H62" s="2">
        <v>7722.9999999999991</v>
      </c>
      <c r="I62" s="2">
        <v>10455</v>
      </c>
      <c r="J62" s="2">
        <v>11489.8</v>
      </c>
      <c r="K62" s="2">
        <v>10162.699999999999</v>
      </c>
      <c r="L62" s="2">
        <v>12301.400000000001</v>
      </c>
      <c r="M62" s="2">
        <v>13471.6</v>
      </c>
      <c r="N62" s="2">
        <v>11819.4</v>
      </c>
      <c r="O62" s="2">
        <v>10991.099999999999</v>
      </c>
      <c r="P62" s="2">
        <v>10581.1</v>
      </c>
      <c r="Q62" s="2">
        <v>9876.5</v>
      </c>
      <c r="R62" s="2">
        <v>10035.300000000001</v>
      </c>
      <c r="S62" s="2">
        <v>10477.400000000001</v>
      </c>
      <c r="T62" s="2">
        <v>12526.6</v>
      </c>
      <c r="U62" s="2">
        <v>15415.3</v>
      </c>
      <c r="V62" s="2">
        <v>14188.600000000002</v>
      </c>
      <c r="W62" s="2">
        <v>13944.1</v>
      </c>
      <c r="X62" s="2">
        <v>11030.699999999999</v>
      </c>
      <c r="Y62" s="2">
        <v>14490.6</v>
      </c>
      <c r="Z62" s="2">
        <v>13107.799999999997</v>
      </c>
      <c r="AA62" s="2">
        <v>13932.599999999999</v>
      </c>
      <c r="AB62" s="2">
        <v>10215.800000000001</v>
      </c>
      <c r="AC62" s="2">
        <v>10761.9</v>
      </c>
      <c r="AD62" s="2">
        <v>4935.5</v>
      </c>
      <c r="AE62" s="2">
        <v>3595.4</v>
      </c>
      <c r="AF62" s="2">
        <v>9574.7999999999993</v>
      </c>
      <c r="AG62" s="2">
        <v>11375.5</v>
      </c>
      <c r="AH62" s="2">
        <v>10908.9</v>
      </c>
      <c r="AI62" s="2">
        <v>10125.1</v>
      </c>
      <c r="AJ62" s="2">
        <v>10388.200000000001</v>
      </c>
      <c r="AK62" s="2">
        <v>10612</v>
      </c>
      <c r="AL62" s="2">
        <v>11082.300000000001</v>
      </c>
      <c r="AM62" s="2">
        <v>10097.700000000001</v>
      </c>
      <c r="AN62" s="2">
        <v>10696</v>
      </c>
      <c r="AO62" s="2">
        <v>10575.6</v>
      </c>
      <c r="AP62" s="2">
        <v>10702.6</v>
      </c>
      <c r="AQ62" s="2">
        <v>9940.6</v>
      </c>
      <c r="AR62" s="2">
        <v>10346</v>
      </c>
      <c r="AS62" s="2">
        <v>11057.2</v>
      </c>
      <c r="AT62" s="2">
        <v>11259.699999999999</v>
      </c>
      <c r="AU62" s="2">
        <v>10779.9</v>
      </c>
      <c r="AV62" s="2">
        <v>11210.900000000001</v>
      </c>
      <c r="AW62" s="2">
        <v>10807.1</v>
      </c>
      <c r="AX62" s="2">
        <v>10855.7</v>
      </c>
      <c r="AY62" s="2">
        <v>10915.1</v>
      </c>
      <c r="AZ62" s="2">
        <v>10625.9</v>
      </c>
      <c r="BA62" s="2">
        <v>10839.2</v>
      </c>
      <c r="BB62" s="2">
        <v>10286.5</v>
      </c>
      <c r="BC62" s="2">
        <v>10848.199999999999</v>
      </c>
      <c r="BD62" s="2">
        <v>9740.3000000000011</v>
      </c>
      <c r="BE62" s="2">
        <v>10538.7</v>
      </c>
      <c r="BF62" s="2">
        <v>11317.8</v>
      </c>
      <c r="BG62" s="2">
        <v>9408.1</v>
      </c>
      <c r="BH62" s="2">
        <v>10572.799999999997</v>
      </c>
      <c r="BI62" s="2">
        <v>11001.900000000001</v>
      </c>
      <c r="BJ62" s="2">
        <v>10996.599999999999</v>
      </c>
      <c r="BK62" s="2">
        <v>11220.5</v>
      </c>
      <c r="BL62" s="2">
        <v>10219.800000000001</v>
      </c>
      <c r="BM62" s="2">
        <v>11288.3</v>
      </c>
      <c r="BN62" s="2">
        <v>10227</v>
      </c>
      <c r="BO62" s="2">
        <v>10083.1</v>
      </c>
      <c r="BP62" s="2">
        <v>11277.300000000001</v>
      </c>
      <c r="BQ62" s="2">
        <v>11395.6</v>
      </c>
      <c r="BR62" s="2">
        <v>10643</v>
      </c>
      <c r="BS62" s="2">
        <v>9958</v>
      </c>
      <c r="BT62" s="2">
        <v>9964.7999999999993</v>
      </c>
      <c r="BU62" s="2">
        <v>10319.400000000001</v>
      </c>
      <c r="BV62" s="2">
        <v>11256.199999999999</v>
      </c>
      <c r="BW62" s="2">
        <v>11060.1</v>
      </c>
      <c r="BX62" s="2">
        <v>10902</v>
      </c>
      <c r="BY62" s="2">
        <v>10828.6</v>
      </c>
      <c r="BZ62" s="2">
        <v>10157.4</v>
      </c>
      <c r="CA62" s="2">
        <v>10576.9</v>
      </c>
      <c r="CB62" s="2">
        <v>11205.7</v>
      </c>
      <c r="CC62" s="2">
        <v>10242.1</v>
      </c>
      <c r="CD62" s="2"/>
    </row>
    <row r="63" spans="2:83" x14ac:dyDescent="0.3">
      <c r="B63" t="s">
        <v>1694</v>
      </c>
      <c r="C63" s="2">
        <v>2588.6</v>
      </c>
      <c r="D63" s="2">
        <v>2102.6</v>
      </c>
      <c r="E63" s="2">
        <v>2237.7999999999997</v>
      </c>
      <c r="F63" s="2">
        <v>2258.9000000000005</v>
      </c>
      <c r="G63" s="2">
        <v>2578.6000000000004</v>
      </c>
      <c r="H63" s="2">
        <v>2485.1</v>
      </c>
      <c r="I63" s="2">
        <v>3116.4000000000005</v>
      </c>
      <c r="J63" s="2">
        <v>3115.7000000000003</v>
      </c>
      <c r="K63" s="2">
        <v>2949.7</v>
      </c>
      <c r="L63" s="2">
        <v>3336</v>
      </c>
      <c r="M63" s="2">
        <v>3450.7</v>
      </c>
      <c r="N63" s="2">
        <v>3134</v>
      </c>
      <c r="O63" s="2">
        <v>2795.2</v>
      </c>
      <c r="P63" s="2">
        <v>2686.5999999999995</v>
      </c>
      <c r="Q63" s="2">
        <v>2672.5</v>
      </c>
      <c r="R63" s="2">
        <v>2719.2999999999997</v>
      </c>
      <c r="S63" s="2">
        <v>2862.2</v>
      </c>
      <c r="T63" s="2">
        <v>3106.8999999999996</v>
      </c>
      <c r="U63" s="2">
        <v>3751.1</v>
      </c>
      <c r="V63" s="2">
        <v>3613.1</v>
      </c>
      <c r="W63" s="2">
        <v>3696.2000000000003</v>
      </c>
      <c r="X63" s="2">
        <v>3023.8999999999996</v>
      </c>
      <c r="Y63" s="2">
        <v>3845</v>
      </c>
      <c r="Z63" s="2">
        <v>3234</v>
      </c>
      <c r="AA63" s="2">
        <v>3089.5</v>
      </c>
      <c r="AB63" s="2">
        <v>1382</v>
      </c>
      <c r="AC63" s="2">
        <v>1951.4000000000003</v>
      </c>
      <c r="AD63" s="2">
        <v>1020.8</v>
      </c>
      <c r="AE63" s="2">
        <v>722.9</v>
      </c>
      <c r="AF63" s="2">
        <v>1634.3999999999999</v>
      </c>
      <c r="AG63" s="2">
        <v>1983.6000000000001</v>
      </c>
      <c r="AH63" s="2">
        <v>1983.8999999999999</v>
      </c>
      <c r="AI63" s="2">
        <v>1983.8999999999999</v>
      </c>
      <c r="AJ63" s="2">
        <v>1983.8999999999999</v>
      </c>
      <c r="AK63" s="2">
        <v>2120.3000000000002</v>
      </c>
      <c r="AL63" s="2">
        <v>2100.4</v>
      </c>
      <c r="AM63" s="2">
        <v>1972.0000000000002</v>
      </c>
      <c r="AN63" s="2">
        <v>1983.8999999999999</v>
      </c>
      <c r="AO63" s="2">
        <v>1983.6000000000001</v>
      </c>
      <c r="AP63" s="2">
        <v>1983.8999999999999</v>
      </c>
      <c r="AQ63" s="2">
        <v>1983.8999999999999</v>
      </c>
      <c r="AR63" s="2">
        <v>1983.8999999999999</v>
      </c>
      <c r="AS63" s="2">
        <v>1983.6000000000001</v>
      </c>
      <c r="AT63" s="2">
        <v>1983.8999999999999</v>
      </c>
      <c r="AU63" s="2">
        <v>1983.8999999999999</v>
      </c>
      <c r="AV63" s="2">
        <v>2120.6</v>
      </c>
      <c r="AW63" s="2">
        <v>2120.3000000000002</v>
      </c>
      <c r="AX63" s="2">
        <v>1983.8999999999999</v>
      </c>
      <c r="AY63" s="2">
        <v>1983.8999999999999</v>
      </c>
      <c r="AZ63" s="2">
        <v>1960.4</v>
      </c>
      <c r="BA63" s="2">
        <v>1960.5</v>
      </c>
      <c r="BB63" s="2">
        <v>1972.0000000000002</v>
      </c>
      <c r="BC63" s="2">
        <v>2120.6</v>
      </c>
      <c r="BD63" s="2">
        <v>1983.8999999999999</v>
      </c>
      <c r="BE63" s="2">
        <v>1983.6000000000001</v>
      </c>
      <c r="BF63" s="2">
        <v>2120.6</v>
      </c>
      <c r="BG63" s="2">
        <v>1983.8999999999999</v>
      </c>
      <c r="BH63" s="2">
        <v>1983.8999999999999</v>
      </c>
      <c r="BI63" s="2">
        <v>1983.6000000000001</v>
      </c>
      <c r="BJ63" s="2">
        <v>2120.6</v>
      </c>
      <c r="BK63" s="2">
        <v>1983.8999999999999</v>
      </c>
      <c r="BL63" s="2">
        <v>1983.8999999999999</v>
      </c>
      <c r="BM63" s="2">
        <v>1983.6000000000001</v>
      </c>
      <c r="BN63" s="2">
        <v>1983.8999999999999</v>
      </c>
      <c r="BO63" s="2">
        <v>1983.8999999999999</v>
      </c>
      <c r="BP63" s="2">
        <v>2120.6</v>
      </c>
      <c r="BQ63" s="2">
        <v>2120.3000000000002</v>
      </c>
      <c r="BR63" s="2">
        <v>1983.8999999999999</v>
      </c>
      <c r="BS63" s="2">
        <v>1983.8999999999999</v>
      </c>
      <c r="BT63" s="2">
        <v>1983.8999999999999</v>
      </c>
      <c r="BU63" s="2">
        <v>1983.6000000000001</v>
      </c>
      <c r="BV63" s="2">
        <v>1983.8999999999999</v>
      </c>
      <c r="BW63" s="2">
        <v>2120.6</v>
      </c>
      <c r="BX63" s="2">
        <v>2086</v>
      </c>
      <c r="BY63" s="2">
        <v>1971.7</v>
      </c>
      <c r="BZ63" s="2">
        <v>1983.8999999999999</v>
      </c>
      <c r="CA63" s="2">
        <v>1983.8999999999999</v>
      </c>
      <c r="CB63" s="2">
        <v>1983.8999999999999</v>
      </c>
      <c r="CC63" s="2">
        <v>1983.6000000000001</v>
      </c>
      <c r="CD63"/>
    </row>
    <row r="64" spans="2:83" x14ac:dyDescent="0.3">
      <c r="B64" t="s">
        <v>1695</v>
      </c>
      <c r="C64" s="164">
        <f>C60*C59/C58</f>
        <v>2223.9260546003929</v>
      </c>
      <c r="D64" s="164">
        <f t="shared" ref="D64:BO64" si="36">D60*D59/D58</f>
        <v>1737.6123842163763</v>
      </c>
      <c r="E64" s="164">
        <f t="shared" si="36"/>
        <v>1876.7448325511211</v>
      </c>
      <c r="F64" s="164">
        <f t="shared" si="36"/>
        <v>2226.6101190476188</v>
      </c>
      <c r="G64" s="164">
        <f t="shared" si="36"/>
        <v>2519.1602013727788</v>
      </c>
      <c r="H64" s="164">
        <f t="shared" si="36"/>
        <v>2952.6792452830186</v>
      </c>
      <c r="I64" s="164">
        <f t="shared" si="36"/>
        <v>3198.1478116612766</v>
      </c>
      <c r="J64" s="164">
        <f t="shared" si="36"/>
        <v>3470.8616039744493</v>
      </c>
      <c r="K64" s="164">
        <f t="shared" si="36"/>
        <v>3526.2225903614462</v>
      </c>
      <c r="L64" s="164">
        <f t="shared" si="36"/>
        <v>3811.044259336803</v>
      </c>
      <c r="M64" s="164">
        <f t="shared" si="36"/>
        <v>3794.3769039687286</v>
      </c>
      <c r="N64" s="164">
        <f t="shared" si="36"/>
        <v>3420.4751765971369</v>
      </c>
      <c r="O64" s="164">
        <f t="shared" si="36"/>
        <v>3205.1425016302092</v>
      </c>
      <c r="P64" s="164">
        <f t="shared" si="36"/>
        <v>2912.4057756696425</v>
      </c>
      <c r="Q64" s="164">
        <f t="shared" si="36"/>
        <v>2996.4436365036381</v>
      </c>
      <c r="R64" s="164">
        <f t="shared" si="36"/>
        <v>3035.4507177229734</v>
      </c>
      <c r="S64" s="164">
        <f t="shared" si="36"/>
        <v>3391.4389989585557</v>
      </c>
      <c r="T64" s="164">
        <f t="shared" si="36"/>
        <v>3339.0537767428318</v>
      </c>
      <c r="U64" s="164">
        <f t="shared" si="36"/>
        <v>4146.4771619692883</v>
      </c>
      <c r="V64" s="164">
        <f t="shared" si="36"/>
        <v>4134.4794813749586</v>
      </c>
      <c r="W64" s="164">
        <f t="shared" si="36"/>
        <v>4193.4024433746954</v>
      </c>
      <c r="X64" s="164">
        <f t="shared" si="36"/>
        <v>4146.6187662727816</v>
      </c>
      <c r="Y64" s="164">
        <f t="shared" si="36"/>
        <v>3995.1064026054046</v>
      </c>
      <c r="Z64" s="164">
        <f t="shared" si="36"/>
        <v>3867.2261057226465</v>
      </c>
      <c r="AA64" s="164">
        <f t="shared" si="36"/>
        <v>3503.9068158087894</v>
      </c>
      <c r="AB64" s="164">
        <f t="shared" si="36"/>
        <v>2813.5257750389378</v>
      </c>
      <c r="AC64" s="164">
        <f t="shared" si="36"/>
        <v>2933.3228312220949</v>
      </c>
      <c r="AD64" s="164">
        <f t="shared" si="36"/>
        <v>1742.2161041848647</v>
      </c>
      <c r="AE64" s="164">
        <f t="shared" si="36"/>
        <v>964.61858599747904</v>
      </c>
      <c r="AF64" s="164">
        <f t="shared" si="36"/>
        <v>2099.2634021881713</v>
      </c>
      <c r="AG64" s="164">
        <f t="shared" si="36"/>
        <v>2767.6785626308661</v>
      </c>
      <c r="AH64" s="164">
        <f t="shared" si="36"/>
        <v>3161.3360848466659</v>
      </c>
      <c r="AI64" s="164">
        <f t="shared" si="36"/>
        <v>3199.4632737276484</v>
      </c>
      <c r="AJ64" s="164">
        <f t="shared" si="36"/>
        <v>2981.5508852847233</v>
      </c>
      <c r="AK64" s="164">
        <f t="shared" si="36"/>
        <v>2682.667382082017</v>
      </c>
      <c r="AL64" s="164">
        <f t="shared" si="36"/>
        <v>2752.5323788546252</v>
      </c>
      <c r="AM64" s="164">
        <f t="shared" si="36"/>
        <v>2994.999954715739</v>
      </c>
      <c r="AN64" s="164">
        <f t="shared" si="36"/>
        <v>2918.3403411254099</v>
      </c>
      <c r="AO64" s="164">
        <f t="shared" si="36"/>
        <v>3002.5679857303298</v>
      </c>
      <c r="AP64" s="164">
        <f t="shared" si="36"/>
        <v>2923.0878386211702</v>
      </c>
      <c r="AQ64" s="164">
        <f t="shared" si="36"/>
        <v>3172.7111931802415</v>
      </c>
      <c r="AR64" s="164">
        <f t="shared" si="36"/>
        <v>3139.3912432984434</v>
      </c>
      <c r="AS64" s="164">
        <f t="shared" si="36"/>
        <v>2983.4374150330023</v>
      </c>
      <c r="AT64" s="164">
        <f t="shared" si="36"/>
        <v>2868.9491462901779</v>
      </c>
      <c r="AU64" s="164">
        <f t="shared" si="36"/>
        <v>3035.9339879154086</v>
      </c>
      <c r="AV64" s="164">
        <f t="shared" si="36"/>
        <v>2739.5970659623076</v>
      </c>
      <c r="AW64" s="164">
        <f t="shared" si="36"/>
        <v>2750.0091835209728</v>
      </c>
      <c r="AX64" s="164">
        <f t="shared" si="36"/>
        <v>3020.3977263223919</v>
      </c>
      <c r="AY64" s="164">
        <f t="shared" si="36"/>
        <v>2848.9785680582122</v>
      </c>
      <c r="AZ64" s="164">
        <f t="shared" si="36"/>
        <v>2908.6972752611427</v>
      </c>
      <c r="BA64" s="164">
        <f t="shared" si="36"/>
        <v>2933.5178850632592</v>
      </c>
      <c r="BB64" s="164">
        <f t="shared" si="36"/>
        <v>2996.7865677346235</v>
      </c>
      <c r="BC64" s="164">
        <f t="shared" si="36"/>
        <v>2767.7639466123865</v>
      </c>
      <c r="BD64" s="164">
        <f t="shared" si="36"/>
        <v>3106.7650886507627</v>
      </c>
      <c r="BE64" s="164">
        <f t="shared" si="36"/>
        <v>2989.1599833972409</v>
      </c>
      <c r="BF64" s="164">
        <f t="shared" si="36"/>
        <v>2873.0535321056227</v>
      </c>
      <c r="BG64" s="164">
        <f t="shared" si="36"/>
        <v>3115.634254480964</v>
      </c>
      <c r="BH64" s="164">
        <f t="shared" si="36"/>
        <v>2991.8285213118206</v>
      </c>
      <c r="BI64" s="164">
        <f t="shared" si="36"/>
        <v>2945.8082603918006</v>
      </c>
      <c r="BJ64" s="164">
        <f t="shared" si="36"/>
        <v>2810.004461782275</v>
      </c>
      <c r="BK64" s="164">
        <f t="shared" si="36"/>
        <v>2998.5198229636571</v>
      </c>
      <c r="BL64" s="164">
        <f t="shared" si="36"/>
        <v>2873.7481757279388</v>
      </c>
      <c r="BM64" s="164">
        <f t="shared" si="36"/>
        <v>3031.6320713604796</v>
      </c>
      <c r="BN64" s="164">
        <f t="shared" si="36"/>
        <v>3022.6265573596529</v>
      </c>
      <c r="BO64" s="164">
        <f t="shared" si="36"/>
        <v>3208.0102755294383</v>
      </c>
      <c r="BP64" s="164">
        <f t="shared" ref="BP64:CC64" si="37">BP60*BP59/BP58</f>
        <v>2599.5223150316288</v>
      </c>
      <c r="BQ64" s="164">
        <f t="shared" si="37"/>
        <v>2803.8316082972219</v>
      </c>
      <c r="BR64" s="164">
        <f t="shared" si="37"/>
        <v>2717.8315474989922</v>
      </c>
      <c r="BS64" s="164">
        <f t="shared" si="37"/>
        <v>2892.0024209197873</v>
      </c>
      <c r="BT64" s="164">
        <f t="shared" si="37"/>
        <v>3159.5704070064062</v>
      </c>
      <c r="BU64" s="164">
        <f t="shared" si="37"/>
        <v>2763.7860181984552</v>
      </c>
      <c r="BV64" s="164">
        <f t="shared" si="37"/>
        <v>2831.6316977790898</v>
      </c>
      <c r="BW64" s="164">
        <f t="shared" si="37"/>
        <v>2747.1383441434573</v>
      </c>
      <c r="BX64" s="164">
        <f t="shared" si="37"/>
        <v>2835.3409746091584</v>
      </c>
      <c r="BY64" s="164">
        <f t="shared" si="37"/>
        <v>2960.6928785173968</v>
      </c>
      <c r="BZ64" s="164">
        <f t="shared" si="37"/>
        <v>3055.7219508584958</v>
      </c>
      <c r="CA64" s="164">
        <f t="shared" si="37"/>
        <v>2992.1358318246912</v>
      </c>
      <c r="CB64" s="164">
        <f t="shared" si="37"/>
        <v>3138.294421715379</v>
      </c>
      <c r="CC64" s="164">
        <f t="shared" si="37"/>
        <v>3023.3138634465759</v>
      </c>
      <c r="CD64"/>
    </row>
    <row r="65" spans="2:82" x14ac:dyDescent="0.3">
      <c r="B65" t="s">
        <v>1696</v>
      </c>
      <c r="C65" s="164">
        <f>C64*C61/(C61+C62)</f>
        <v>543.74285958783696</v>
      </c>
      <c r="D65" s="164">
        <f t="shared" ref="D65:BO65" si="38">D64*D61/(D61+D62)</f>
        <v>349.89608808290478</v>
      </c>
      <c r="E65" s="164">
        <f t="shared" si="38"/>
        <v>353.21488474801333</v>
      </c>
      <c r="F65" s="164">
        <f t="shared" si="38"/>
        <v>575.51006625504772</v>
      </c>
      <c r="G65" s="164">
        <f t="shared" si="38"/>
        <v>551.25502678996247</v>
      </c>
      <c r="H65" s="164">
        <f t="shared" si="38"/>
        <v>884.94969391782604</v>
      </c>
      <c r="I65" s="164">
        <f t="shared" si="38"/>
        <v>773.48135498054341</v>
      </c>
      <c r="J65" s="164">
        <f t="shared" si="38"/>
        <v>784.54088123571364</v>
      </c>
      <c r="K65" s="164">
        <f t="shared" si="38"/>
        <v>726.93324674833946</v>
      </c>
      <c r="L65" s="164">
        <f t="shared" si="38"/>
        <v>727.42558103631882</v>
      </c>
      <c r="M65" s="164">
        <f t="shared" si="38"/>
        <v>567.27488186571372</v>
      </c>
      <c r="N65" s="164">
        <f t="shared" si="38"/>
        <v>536.57430972320594</v>
      </c>
      <c r="O65" s="164">
        <f t="shared" si="38"/>
        <v>475.15422273685039</v>
      </c>
      <c r="P65" s="164">
        <f t="shared" si="38"/>
        <v>422.00592817058771</v>
      </c>
      <c r="Q65" s="164">
        <f t="shared" si="38"/>
        <v>471.02459532737282</v>
      </c>
      <c r="R65" s="164">
        <f t="shared" si="38"/>
        <v>489.29827555866478</v>
      </c>
      <c r="S65" s="164">
        <f t="shared" si="38"/>
        <v>591.52228952988071</v>
      </c>
      <c r="T65" s="164">
        <f t="shared" si="38"/>
        <v>516.56733754592801</v>
      </c>
      <c r="U65" s="164">
        <f t="shared" si="38"/>
        <v>616.94125351612104</v>
      </c>
      <c r="V65" s="164">
        <f t="shared" si="38"/>
        <v>676.95260094890159</v>
      </c>
      <c r="W65" s="164">
        <f t="shared" si="38"/>
        <v>665.73388171411659</v>
      </c>
      <c r="X65" s="164">
        <f t="shared" si="38"/>
        <v>674.56760221038724</v>
      </c>
      <c r="Y65" s="164">
        <f t="shared" si="38"/>
        <v>636.66387942387848</v>
      </c>
      <c r="Z65" s="164">
        <f t="shared" si="38"/>
        <v>571.01214801602327</v>
      </c>
      <c r="AA65" s="164">
        <f t="shared" si="38"/>
        <v>202.54673209308962</v>
      </c>
      <c r="AB65" s="164">
        <f t="shared" si="38"/>
        <v>140.38452966420115</v>
      </c>
      <c r="AC65" s="164">
        <f t="shared" si="38"/>
        <v>159.51721322256387</v>
      </c>
      <c r="AD65" s="164">
        <f t="shared" si="38"/>
        <v>155.68014673174838</v>
      </c>
      <c r="AE65" s="164">
        <f t="shared" si="38"/>
        <v>74.83725701822506</v>
      </c>
      <c r="AF65" s="164">
        <f t="shared" si="38"/>
        <v>120.32993529132156</v>
      </c>
      <c r="AG65" s="164">
        <f t="shared" si="38"/>
        <v>152.27313230244917</v>
      </c>
      <c r="AH65" s="164">
        <f t="shared" si="38"/>
        <v>189.16468247630308</v>
      </c>
      <c r="AI65" s="164">
        <f t="shared" si="38"/>
        <v>232.98015578951367</v>
      </c>
      <c r="AJ65" s="164">
        <f t="shared" si="38"/>
        <v>187.9234922555213</v>
      </c>
      <c r="AK65" s="164">
        <f t="shared" si="38"/>
        <v>170.04922365106569</v>
      </c>
      <c r="AL65" s="164">
        <f t="shared" si="38"/>
        <v>154.66746694103111</v>
      </c>
      <c r="AM65" s="164">
        <f t="shared" si="38"/>
        <v>197.06389806491254</v>
      </c>
      <c r="AN65" s="164">
        <f t="shared" si="38"/>
        <v>184.46501696403024</v>
      </c>
      <c r="AO65" s="164">
        <f t="shared" si="38"/>
        <v>197.99308068628571</v>
      </c>
      <c r="AP65" s="164">
        <f t="shared" si="38"/>
        <v>175.56753812260294</v>
      </c>
      <c r="AQ65" s="164">
        <f t="shared" si="38"/>
        <v>222.6646220844957</v>
      </c>
      <c r="AR65" s="164">
        <f t="shared" si="38"/>
        <v>218.96165041554821</v>
      </c>
      <c r="AS65" s="164">
        <f t="shared" si="38"/>
        <v>170.18627565137388</v>
      </c>
      <c r="AT65" s="164">
        <f t="shared" si="38"/>
        <v>169.61206639818013</v>
      </c>
      <c r="AU65" s="164">
        <f t="shared" si="38"/>
        <v>173.65035797905153</v>
      </c>
      <c r="AV65" s="164">
        <f t="shared" si="38"/>
        <v>153.53646336079754</v>
      </c>
      <c r="AW65" s="164">
        <f t="shared" si="38"/>
        <v>173.24507077055401</v>
      </c>
      <c r="AX65" s="164">
        <f t="shared" si="38"/>
        <v>177.50254293157477</v>
      </c>
      <c r="AY65" s="164">
        <f t="shared" si="38"/>
        <v>177.12638798550719</v>
      </c>
      <c r="AZ65" s="164">
        <f t="shared" si="38"/>
        <v>175.96048449913565</v>
      </c>
      <c r="BA65" s="164">
        <f t="shared" si="38"/>
        <v>178.81477491860807</v>
      </c>
      <c r="BB65" s="164">
        <f t="shared" si="38"/>
        <v>214.66665753424763</v>
      </c>
      <c r="BC65" s="164">
        <f t="shared" si="38"/>
        <v>163.89118226926871</v>
      </c>
      <c r="BD65" s="164">
        <f t="shared" si="38"/>
        <v>241.12961928220577</v>
      </c>
      <c r="BE65" s="164">
        <f t="shared" si="38"/>
        <v>195.0547257313338</v>
      </c>
      <c r="BF65" s="164">
        <f t="shared" si="38"/>
        <v>164.32629328777122</v>
      </c>
      <c r="BG65" s="164">
        <f t="shared" si="38"/>
        <v>254.76321049435893</v>
      </c>
      <c r="BH65" s="164">
        <f t="shared" si="38"/>
        <v>187.97050559369407</v>
      </c>
      <c r="BI65" s="164">
        <f t="shared" si="38"/>
        <v>172.63785446335558</v>
      </c>
      <c r="BJ65" s="164">
        <f t="shared" si="38"/>
        <v>166.58680297145472</v>
      </c>
      <c r="BK65" s="164">
        <f t="shared" si="38"/>
        <v>173.47329090406481</v>
      </c>
      <c r="BL65" s="164">
        <f t="shared" si="38"/>
        <v>198.15973782725928</v>
      </c>
      <c r="BM65" s="164">
        <f t="shared" si="38"/>
        <v>170.45453213747598</v>
      </c>
      <c r="BN65" s="164">
        <f t="shared" si="38"/>
        <v>213.0212165142764</v>
      </c>
      <c r="BO65" s="164">
        <f t="shared" si="38"/>
        <v>212.83560154235735</v>
      </c>
      <c r="BP65" s="164">
        <f t="shared" ref="BP65:CC65" si="39">BP64*BP61/(BP61+BP62)</f>
        <v>144.56787055223882</v>
      </c>
      <c r="BQ65" s="164">
        <f t="shared" si="39"/>
        <v>165.42701415581746</v>
      </c>
      <c r="BR65" s="164">
        <f t="shared" si="39"/>
        <v>165.99073516656395</v>
      </c>
      <c r="BS65" s="164">
        <f t="shared" si="39"/>
        <v>216.50119388851189</v>
      </c>
      <c r="BT65" s="164">
        <f t="shared" si="39"/>
        <v>228.51785557251435</v>
      </c>
      <c r="BU65" s="164">
        <f t="shared" si="39"/>
        <v>180.32691729923343</v>
      </c>
      <c r="BV65" s="164">
        <f t="shared" si="39"/>
        <v>156.67783797119333</v>
      </c>
      <c r="BW65" s="164">
        <f t="shared" si="39"/>
        <v>159.16147812972238</v>
      </c>
      <c r="BX65" s="164">
        <f t="shared" si="39"/>
        <v>139.18514937112158</v>
      </c>
      <c r="BY65" s="164">
        <f t="shared" si="39"/>
        <v>170.64519693340577</v>
      </c>
      <c r="BZ65" s="164">
        <f t="shared" si="39"/>
        <v>209.87863323596932</v>
      </c>
      <c r="CA65" s="164">
        <f t="shared" si="39"/>
        <v>178.42255258053453</v>
      </c>
      <c r="CB65" s="164">
        <f t="shared" si="39"/>
        <v>183.12717090101421</v>
      </c>
      <c r="CC65" s="164">
        <f t="shared" si="39"/>
        <v>214.15448426267923</v>
      </c>
      <c r="CD65"/>
    </row>
    <row r="66" spans="2:82" x14ac:dyDescent="0.3">
      <c r="B66" t="s">
        <v>1697</v>
      </c>
      <c r="C66" s="164">
        <f>C64-C65</f>
        <v>1680.1831950125561</v>
      </c>
      <c r="D66" s="164">
        <f t="shared" ref="D66:BO66" si="40">D64-D65</f>
        <v>1387.7162961334716</v>
      </c>
      <c r="E66" s="164">
        <f t="shared" si="40"/>
        <v>1523.5299478031079</v>
      </c>
      <c r="F66" s="164">
        <f t="shared" si="40"/>
        <v>1651.1000527925712</v>
      </c>
      <c r="G66" s="164">
        <f t="shared" si="40"/>
        <v>1967.9051745828165</v>
      </c>
      <c r="H66" s="164">
        <f t="shared" si="40"/>
        <v>2067.7295513651925</v>
      </c>
      <c r="I66" s="164">
        <f t="shared" si="40"/>
        <v>2424.6664566807331</v>
      </c>
      <c r="J66" s="164">
        <f t="shared" si="40"/>
        <v>2686.3207227387356</v>
      </c>
      <c r="K66" s="164">
        <f t="shared" si="40"/>
        <v>2799.2893436131067</v>
      </c>
      <c r="L66" s="164">
        <f t="shared" si="40"/>
        <v>3083.6186783004841</v>
      </c>
      <c r="M66" s="164">
        <f t="shared" si="40"/>
        <v>3227.1020221030149</v>
      </c>
      <c r="N66" s="164">
        <f t="shared" si="40"/>
        <v>2883.9008668739307</v>
      </c>
      <c r="O66" s="164">
        <f t="shared" si="40"/>
        <v>2729.9882788933587</v>
      </c>
      <c r="P66" s="164">
        <f t="shared" si="40"/>
        <v>2490.3998474990549</v>
      </c>
      <c r="Q66" s="164">
        <f t="shared" si="40"/>
        <v>2525.4190411762652</v>
      </c>
      <c r="R66" s="164">
        <f t="shared" si="40"/>
        <v>2546.1524421643085</v>
      </c>
      <c r="S66" s="164">
        <f t="shared" si="40"/>
        <v>2799.9167094286749</v>
      </c>
      <c r="T66" s="164">
        <f t="shared" si="40"/>
        <v>2822.486439196904</v>
      </c>
      <c r="U66" s="164">
        <f t="shared" si="40"/>
        <v>3529.5359084531674</v>
      </c>
      <c r="V66" s="164">
        <f t="shared" si="40"/>
        <v>3457.5268804260568</v>
      </c>
      <c r="W66" s="164">
        <f t="shared" si="40"/>
        <v>3527.6685616605787</v>
      </c>
      <c r="X66" s="164">
        <f t="shared" si="40"/>
        <v>3472.0511640623945</v>
      </c>
      <c r="Y66" s="164">
        <f t="shared" si="40"/>
        <v>3358.4425231815262</v>
      </c>
      <c r="Z66" s="164">
        <f t="shared" si="40"/>
        <v>3296.2139577066232</v>
      </c>
      <c r="AA66" s="164">
        <f t="shared" si="40"/>
        <v>3301.3600837156996</v>
      </c>
      <c r="AB66" s="164">
        <f t="shared" si="40"/>
        <v>2673.1412453747366</v>
      </c>
      <c r="AC66" s="164">
        <f t="shared" si="40"/>
        <v>2773.805617999531</v>
      </c>
      <c r="AD66" s="164">
        <f t="shared" si="40"/>
        <v>1586.5359574531162</v>
      </c>
      <c r="AE66" s="164">
        <f t="shared" si="40"/>
        <v>889.781328979254</v>
      </c>
      <c r="AF66" s="164">
        <f t="shared" si="40"/>
        <v>1978.9334668968497</v>
      </c>
      <c r="AG66" s="164">
        <f t="shared" si="40"/>
        <v>2615.405430328417</v>
      </c>
      <c r="AH66" s="164">
        <f t="shared" si="40"/>
        <v>2972.171402370363</v>
      </c>
      <c r="AI66" s="164">
        <f t="shared" si="40"/>
        <v>2966.4831179381345</v>
      </c>
      <c r="AJ66" s="164">
        <f t="shared" si="40"/>
        <v>2793.6273930292018</v>
      </c>
      <c r="AK66" s="164">
        <f t="shared" si="40"/>
        <v>2512.6181584309511</v>
      </c>
      <c r="AL66" s="164">
        <f t="shared" si="40"/>
        <v>2597.8649119135939</v>
      </c>
      <c r="AM66" s="164">
        <f t="shared" si="40"/>
        <v>2797.9360566508267</v>
      </c>
      <c r="AN66" s="164">
        <f t="shared" si="40"/>
        <v>2733.8753241613795</v>
      </c>
      <c r="AO66" s="164">
        <f t="shared" si="40"/>
        <v>2804.574905044044</v>
      </c>
      <c r="AP66" s="164">
        <f t="shared" si="40"/>
        <v>2747.5203004985674</v>
      </c>
      <c r="AQ66" s="164">
        <f t="shared" si="40"/>
        <v>2950.046571095746</v>
      </c>
      <c r="AR66" s="164">
        <f t="shared" si="40"/>
        <v>2920.4295928828951</v>
      </c>
      <c r="AS66" s="164">
        <f t="shared" si="40"/>
        <v>2813.2511393816285</v>
      </c>
      <c r="AT66" s="164">
        <f t="shared" si="40"/>
        <v>2699.3370798919977</v>
      </c>
      <c r="AU66" s="164">
        <f t="shared" si="40"/>
        <v>2862.2836299363571</v>
      </c>
      <c r="AV66" s="164">
        <f t="shared" si="40"/>
        <v>2586.0606026015103</v>
      </c>
      <c r="AW66" s="164">
        <f t="shared" si="40"/>
        <v>2576.7641127504189</v>
      </c>
      <c r="AX66" s="164">
        <f t="shared" si="40"/>
        <v>2842.8951833908172</v>
      </c>
      <c r="AY66" s="164">
        <f t="shared" si="40"/>
        <v>2671.8521800727049</v>
      </c>
      <c r="AZ66" s="164">
        <f t="shared" si="40"/>
        <v>2732.7367907620073</v>
      </c>
      <c r="BA66" s="164">
        <f t="shared" si="40"/>
        <v>2754.703110144651</v>
      </c>
      <c r="BB66" s="164">
        <f t="shared" si="40"/>
        <v>2782.1199102003757</v>
      </c>
      <c r="BC66" s="164">
        <f t="shared" si="40"/>
        <v>2603.8727643431175</v>
      </c>
      <c r="BD66" s="164">
        <f t="shared" si="40"/>
        <v>2865.6354693685571</v>
      </c>
      <c r="BE66" s="164">
        <f t="shared" si="40"/>
        <v>2794.1052576659072</v>
      </c>
      <c r="BF66" s="164">
        <f t="shared" si="40"/>
        <v>2708.7272388178517</v>
      </c>
      <c r="BG66" s="164">
        <f t="shared" si="40"/>
        <v>2860.8710439866049</v>
      </c>
      <c r="BH66" s="164">
        <f t="shared" si="40"/>
        <v>2803.8580157181264</v>
      </c>
      <c r="BI66" s="164">
        <f t="shared" si="40"/>
        <v>2773.1704059284448</v>
      </c>
      <c r="BJ66" s="164">
        <f t="shared" si="40"/>
        <v>2643.4176588108203</v>
      </c>
      <c r="BK66" s="164">
        <f t="shared" si="40"/>
        <v>2825.0465320595922</v>
      </c>
      <c r="BL66" s="164">
        <f t="shared" si="40"/>
        <v>2675.5884379006793</v>
      </c>
      <c r="BM66" s="164">
        <f t="shared" si="40"/>
        <v>2861.1775392230038</v>
      </c>
      <c r="BN66" s="164">
        <f t="shared" si="40"/>
        <v>2809.6053408453763</v>
      </c>
      <c r="BO66" s="164">
        <f t="shared" si="40"/>
        <v>2995.174673987081</v>
      </c>
      <c r="BP66" s="164">
        <f t="shared" ref="BP66:CC66" si="41">BP64-BP65</f>
        <v>2454.9544444793901</v>
      </c>
      <c r="BQ66" s="164">
        <f t="shared" si="41"/>
        <v>2638.4045941414042</v>
      </c>
      <c r="BR66" s="164">
        <f t="shared" si="41"/>
        <v>2551.8408123324284</v>
      </c>
      <c r="BS66" s="164">
        <f t="shared" si="41"/>
        <v>2675.5012270312754</v>
      </c>
      <c r="BT66" s="164">
        <f t="shared" si="41"/>
        <v>2931.0525514338919</v>
      </c>
      <c r="BU66" s="164">
        <f t="shared" si="41"/>
        <v>2583.4591008992215</v>
      </c>
      <c r="BV66" s="164">
        <f t="shared" si="41"/>
        <v>2674.9538598078966</v>
      </c>
      <c r="BW66" s="164">
        <f t="shared" si="41"/>
        <v>2587.9768660137347</v>
      </c>
      <c r="BX66" s="164">
        <f t="shared" si="41"/>
        <v>2696.1558252380369</v>
      </c>
      <c r="BY66" s="164">
        <f t="shared" si="41"/>
        <v>2790.0476815839911</v>
      </c>
      <c r="BZ66" s="164">
        <f t="shared" si="41"/>
        <v>2845.8433176225267</v>
      </c>
      <c r="CA66" s="164">
        <f t="shared" si="41"/>
        <v>2813.7132792441566</v>
      </c>
      <c r="CB66" s="164">
        <f t="shared" si="41"/>
        <v>2955.1672508143647</v>
      </c>
      <c r="CC66" s="164">
        <f t="shared" si="41"/>
        <v>2809.1593791838968</v>
      </c>
      <c r="CD66"/>
    </row>
    <row r="67" spans="2:82" x14ac:dyDescent="0.3">
      <c r="B67" t="s">
        <v>1698</v>
      </c>
      <c r="C67" s="164">
        <f>C63*C61/(C61+C62)</f>
        <v>632.90448143159506</v>
      </c>
      <c r="D67" s="164">
        <f t="shared" ref="D67:BO67" si="42">D63*D61/(D61+D62)</f>
        <v>423.3921911962521</v>
      </c>
      <c r="E67" s="164">
        <f t="shared" si="42"/>
        <v>421.16768107183458</v>
      </c>
      <c r="F67" s="164">
        <f t="shared" si="42"/>
        <v>583.85600493883544</v>
      </c>
      <c r="G67" s="164">
        <f t="shared" si="42"/>
        <v>564.26193590466801</v>
      </c>
      <c r="H67" s="164">
        <f t="shared" si="42"/>
        <v>744.81117035263821</v>
      </c>
      <c r="I67" s="164">
        <f t="shared" si="42"/>
        <v>753.71040884106128</v>
      </c>
      <c r="J67" s="164">
        <f t="shared" si="42"/>
        <v>704.26144933784212</v>
      </c>
      <c r="K67" s="164">
        <f t="shared" si="42"/>
        <v>608.08271258729246</v>
      </c>
      <c r="L67" s="164">
        <f t="shared" si="42"/>
        <v>636.75244190406011</v>
      </c>
      <c r="M67" s="164">
        <f t="shared" si="42"/>
        <v>515.89377765993038</v>
      </c>
      <c r="N67" s="164">
        <f t="shared" si="42"/>
        <v>491.63458287263256</v>
      </c>
      <c r="O67" s="164">
        <f t="shared" si="42"/>
        <v>414.38128966762503</v>
      </c>
      <c r="P67" s="164">
        <f t="shared" si="42"/>
        <v>389.28680065620927</v>
      </c>
      <c r="Q67" s="164">
        <f t="shared" si="42"/>
        <v>420.10242264434316</v>
      </c>
      <c r="R67" s="164">
        <f t="shared" si="42"/>
        <v>438.336485899129</v>
      </c>
      <c r="S67" s="164">
        <f t="shared" si="42"/>
        <v>499.21437407906456</v>
      </c>
      <c r="T67" s="164">
        <f t="shared" si="42"/>
        <v>480.65205544158914</v>
      </c>
      <c r="U67" s="164">
        <f t="shared" si="42"/>
        <v>558.11433312350221</v>
      </c>
      <c r="V67" s="164">
        <f t="shared" si="42"/>
        <v>591.58533825280244</v>
      </c>
      <c r="W67" s="164">
        <f t="shared" si="42"/>
        <v>586.79928931682718</v>
      </c>
      <c r="X67" s="164">
        <f t="shared" si="42"/>
        <v>491.9248880353428</v>
      </c>
      <c r="Y67" s="164">
        <f t="shared" si="42"/>
        <v>612.7427832180814</v>
      </c>
      <c r="Z67" s="164">
        <f t="shared" si="42"/>
        <v>477.51365867932515</v>
      </c>
      <c r="AA67" s="164">
        <f t="shared" si="42"/>
        <v>178.59154415245411</v>
      </c>
      <c r="AB67" s="164">
        <f t="shared" si="42"/>
        <v>68.956688336448934</v>
      </c>
      <c r="AC67" s="164">
        <f t="shared" si="42"/>
        <v>106.11920603121048</v>
      </c>
      <c r="AD67" s="164">
        <f t="shared" si="42"/>
        <v>91.216177718735011</v>
      </c>
      <c r="AE67" s="164">
        <f t="shared" si="42"/>
        <v>56.084191082148891</v>
      </c>
      <c r="AF67" s="164">
        <f t="shared" si="42"/>
        <v>93.683930294378243</v>
      </c>
      <c r="AG67" s="164">
        <f t="shared" si="42"/>
        <v>109.1344165877486</v>
      </c>
      <c r="AH67" s="164">
        <f t="shared" si="42"/>
        <v>118.71050830805294</v>
      </c>
      <c r="AI67" s="164">
        <f t="shared" si="42"/>
        <v>144.46464657564351</v>
      </c>
      <c r="AJ67" s="164">
        <f t="shared" si="42"/>
        <v>125.04278163615044</v>
      </c>
      <c r="AK67" s="164">
        <f t="shared" si="42"/>
        <v>134.40181638452984</v>
      </c>
      <c r="AL67" s="164">
        <f t="shared" si="42"/>
        <v>118.0235153848119</v>
      </c>
      <c r="AM67" s="164">
        <f t="shared" si="42"/>
        <v>129.75292582964039</v>
      </c>
      <c r="AN67" s="164">
        <f t="shared" si="42"/>
        <v>125.40009196247927</v>
      </c>
      <c r="AO67" s="164">
        <f t="shared" si="42"/>
        <v>130.80105986469059</v>
      </c>
      <c r="AP67" s="164">
        <f t="shared" si="42"/>
        <v>119.1577051771835</v>
      </c>
      <c r="AQ67" s="164">
        <f t="shared" si="42"/>
        <v>139.2324472214687</v>
      </c>
      <c r="AR67" s="164">
        <f t="shared" si="42"/>
        <v>138.37014395281292</v>
      </c>
      <c r="AS67" s="164">
        <f t="shared" si="42"/>
        <v>113.15186123263489</v>
      </c>
      <c r="AT67" s="164">
        <f t="shared" si="42"/>
        <v>117.2880247676984</v>
      </c>
      <c r="AU67" s="164">
        <f t="shared" si="42"/>
        <v>113.47576942250674</v>
      </c>
      <c r="AV67" s="164">
        <f t="shared" si="42"/>
        <v>118.84573401254578</v>
      </c>
      <c r="AW67" s="164">
        <f t="shared" si="42"/>
        <v>133.57465340697263</v>
      </c>
      <c r="AX67" s="164">
        <f t="shared" si="42"/>
        <v>116.5897099752894</v>
      </c>
      <c r="AY67" s="164">
        <f t="shared" si="42"/>
        <v>123.342816637597</v>
      </c>
      <c r="AZ67" s="164">
        <f t="shared" si="42"/>
        <v>118.5936180935624</v>
      </c>
      <c r="BA67" s="164">
        <f t="shared" si="42"/>
        <v>119.5037425927851</v>
      </c>
      <c r="BB67" s="164">
        <f t="shared" si="42"/>
        <v>141.25885814335484</v>
      </c>
      <c r="BC67" s="164">
        <f t="shared" si="42"/>
        <v>125.56982742173274</v>
      </c>
      <c r="BD67" s="164">
        <f t="shared" si="42"/>
        <v>153.97915131772078</v>
      </c>
      <c r="BE67" s="164">
        <f t="shared" si="42"/>
        <v>129.4378876037749</v>
      </c>
      <c r="BF67" s="164">
        <f t="shared" si="42"/>
        <v>121.2891906301023</v>
      </c>
      <c r="BG67" s="164">
        <f t="shared" si="42"/>
        <v>162.22210054753609</v>
      </c>
      <c r="BH67" s="164">
        <f t="shared" si="42"/>
        <v>124.64440504892927</v>
      </c>
      <c r="BI67" s="164">
        <f t="shared" si="42"/>
        <v>116.24804394701715</v>
      </c>
      <c r="BJ67" s="164">
        <f t="shared" si="42"/>
        <v>125.71651724609912</v>
      </c>
      <c r="BK67" s="164">
        <f t="shared" si="42"/>
        <v>114.77451614257524</v>
      </c>
      <c r="BL67" s="164">
        <f t="shared" si="42"/>
        <v>136.8001229877832</v>
      </c>
      <c r="BM67" s="164">
        <f t="shared" si="42"/>
        <v>111.52857668383386</v>
      </c>
      <c r="BN67" s="164">
        <f t="shared" si="42"/>
        <v>139.81640914709516</v>
      </c>
      <c r="BO67" s="164">
        <f t="shared" si="42"/>
        <v>131.62194433127152</v>
      </c>
      <c r="BP67" s="164">
        <f t="shared" ref="BP67:CC67" si="43">BP63*BP61/(BP61+BP62)</f>
        <v>117.93344666454517</v>
      </c>
      <c r="BQ67" s="164">
        <f t="shared" si="43"/>
        <v>125.09841784956359</v>
      </c>
      <c r="BR67" s="164">
        <f t="shared" si="43"/>
        <v>121.16608911982919</v>
      </c>
      <c r="BS67" s="164">
        <f t="shared" si="43"/>
        <v>148.51879633586651</v>
      </c>
      <c r="BT67" s="164">
        <f t="shared" si="43"/>
        <v>143.48677676717841</v>
      </c>
      <c r="BU67" s="164">
        <f t="shared" si="43"/>
        <v>129.4226364846871</v>
      </c>
      <c r="BV67" s="164">
        <f t="shared" si="43"/>
        <v>109.77174856279636</v>
      </c>
      <c r="BW67" s="164">
        <f t="shared" si="43"/>
        <v>122.86160660289771</v>
      </c>
      <c r="BX67" s="164">
        <f t="shared" si="43"/>
        <v>102.40046054008793</v>
      </c>
      <c r="BY67" s="164">
        <f t="shared" si="43"/>
        <v>113.64270074580757</v>
      </c>
      <c r="BZ67" s="164">
        <f t="shared" si="43"/>
        <v>136.26181543116491</v>
      </c>
      <c r="CA67" s="164">
        <f t="shared" si="43"/>
        <v>118.30094686866529</v>
      </c>
      <c r="CB67" s="164">
        <f t="shared" si="43"/>
        <v>115.76542718128418</v>
      </c>
      <c r="CC67" s="164">
        <f t="shared" si="43"/>
        <v>140.50702446724549</v>
      </c>
      <c r="CD67"/>
    </row>
    <row r="68" spans="2:82" x14ac:dyDescent="0.3">
      <c r="B68" t="s">
        <v>1699</v>
      </c>
      <c r="C68" s="164">
        <f>C63-C67</f>
        <v>1955.6955185684049</v>
      </c>
      <c r="D68" s="164">
        <f t="shared" ref="D68:BO68" si="44">D63-D67</f>
        <v>1679.2078088037479</v>
      </c>
      <c r="E68" s="164">
        <f t="shared" si="44"/>
        <v>1816.6323189281652</v>
      </c>
      <c r="F68" s="164">
        <f t="shared" si="44"/>
        <v>1675.0439950611651</v>
      </c>
      <c r="G68" s="164">
        <f t="shared" si="44"/>
        <v>2014.3380640953324</v>
      </c>
      <c r="H68" s="164">
        <f t="shared" si="44"/>
        <v>1740.2888296473616</v>
      </c>
      <c r="I68" s="164">
        <f t="shared" si="44"/>
        <v>2362.689591158939</v>
      </c>
      <c r="J68" s="164">
        <f t="shared" si="44"/>
        <v>2411.4385506621584</v>
      </c>
      <c r="K68" s="164">
        <f t="shared" si="44"/>
        <v>2341.6172874127074</v>
      </c>
      <c r="L68" s="164">
        <f t="shared" si="44"/>
        <v>2699.2475580959399</v>
      </c>
      <c r="M68" s="164">
        <f t="shared" si="44"/>
        <v>2934.8062223400693</v>
      </c>
      <c r="N68" s="164">
        <f t="shared" si="44"/>
        <v>2642.3654171273674</v>
      </c>
      <c r="O68" s="164">
        <f t="shared" si="44"/>
        <v>2380.8187103323748</v>
      </c>
      <c r="P68" s="164">
        <f t="shared" si="44"/>
        <v>2297.3131993437901</v>
      </c>
      <c r="Q68" s="164">
        <f t="shared" si="44"/>
        <v>2252.3975773556567</v>
      </c>
      <c r="R68" s="164">
        <f t="shared" si="44"/>
        <v>2280.9635141008707</v>
      </c>
      <c r="S68" s="164">
        <f t="shared" si="44"/>
        <v>2362.9856259209355</v>
      </c>
      <c r="T68" s="164">
        <f t="shared" si="44"/>
        <v>2626.2479445584104</v>
      </c>
      <c r="U68" s="164">
        <f t="shared" si="44"/>
        <v>3192.9856668764978</v>
      </c>
      <c r="V68" s="164">
        <f t="shared" si="44"/>
        <v>3021.5146617471974</v>
      </c>
      <c r="W68" s="164">
        <f t="shared" si="44"/>
        <v>3109.4007106831732</v>
      </c>
      <c r="X68" s="164">
        <f t="shared" si="44"/>
        <v>2531.9751119646567</v>
      </c>
      <c r="Y68" s="164">
        <f t="shared" si="44"/>
        <v>3232.2572167819185</v>
      </c>
      <c r="Z68" s="164">
        <f t="shared" si="44"/>
        <v>2756.4863413206749</v>
      </c>
      <c r="AA68" s="164">
        <f t="shared" si="44"/>
        <v>2910.9084558475461</v>
      </c>
      <c r="AB68" s="164">
        <f t="shared" si="44"/>
        <v>1313.0433116635511</v>
      </c>
      <c r="AC68" s="164">
        <f t="shared" si="44"/>
        <v>1845.2807939687898</v>
      </c>
      <c r="AD68" s="164">
        <f t="shared" si="44"/>
        <v>929.58382228126493</v>
      </c>
      <c r="AE68" s="164">
        <f t="shared" si="44"/>
        <v>666.81580891785109</v>
      </c>
      <c r="AF68" s="164">
        <f t="shared" si="44"/>
        <v>1540.7160697056215</v>
      </c>
      <c r="AG68" s="164">
        <f t="shared" si="44"/>
        <v>1874.4655834122516</v>
      </c>
      <c r="AH68" s="164">
        <f t="shared" si="44"/>
        <v>1865.1894916919468</v>
      </c>
      <c r="AI68" s="164">
        <f t="shared" si="44"/>
        <v>1839.4353534243564</v>
      </c>
      <c r="AJ68" s="164">
        <f t="shared" si="44"/>
        <v>1858.8572183638494</v>
      </c>
      <c r="AK68" s="164">
        <f t="shared" si="44"/>
        <v>1985.8981836154703</v>
      </c>
      <c r="AL68" s="164">
        <f t="shared" si="44"/>
        <v>1982.3764846151882</v>
      </c>
      <c r="AM68" s="164">
        <f t="shared" si="44"/>
        <v>1842.2470741703598</v>
      </c>
      <c r="AN68" s="164">
        <f t="shared" si="44"/>
        <v>1858.4999080375205</v>
      </c>
      <c r="AO68" s="164">
        <f t="shared" si="44"/>
        <v>1852.7989401353095</v>
      </c>
      <c r="AP68" s="164">
        <f t="shared" si="44"/>
        <v>1864.7422948228163</v>
      </c>
      <c r="AQ68" s="164">
        <f t="shared" si="44"/>
        <v>1844.6675527785312</v>
      </c>
      <c r="AR68" s="164">
        <f t="shared" si="44"/>
        <v>1845.529856047187</v>
      </c>
      <c r="AS68" s="164">
        <f t="shared" si="44"/>
        <v>1870.4481387673652</v>
      </c>
      <c r="AT68" s="164">
        <f t="shared" si="44"/>
        <v>1866.6119752323016</v>
      </c>
      <c r="AU68" s="164">
        <f t="shared" si="44"/>
        <v>1870.4242305774931</v>
      </c>
      <c r="AV68" s="164">
        <f t="shared" si="44"/>
        <v>2001.7542659874541</v>
      </c>
      <c r="AW68" s="164">
        <f t="shared" si="44"/>
        <v>1986.7253465930276</v>
      </c>
      <c r="AX68" s="164">
        <f t="shared" si="44"/>
        <v>1867.3102900247104</v>
      </c>
      <c r="AY68" s="164">
        <f t="shared" si="44"/>
        <v>1860.5571833624028</v>
      </c>
      <c r="AZ68" s="164">
        <f t="shared" si="44"/>
        <v>1841.8063819064378</v>
      </c>
      <c r="BA68" s="164">
        <f t="shared" si="44"/>
        <v>1840.9962574072149</v>
      </c>
      <c r="BB68" s="164">
        <f t="shared" si="44"/>
        <v>1830.7411418566453</v>
      </c>
      <c r="BC68" s="164">
        <f t="shared" si="44"/>
        <v>1995.0301725782672</v>
      </c>
      <c r="BD68" s="164">
        <f t="shared" si="44"/>
        <v>1829.920848682279</v>
      </c>
      <c r="BE68" s="164">
        <f t="shared" si="44"/>
        <v>1854.1621123962252</v>
      </c>
      <c r="BF68" s="164">
        <f t="shared" si="44"/>
        <v>1999.3108093698977</v>
      </c>
      <c r="BG68" s="164">
        <f t="shared" si="44"/>
        <v>1821.6778994524639</v>
      </c>
      <c r="BH68" s="164">
        <f t="shared" si="44"/>
        <v>1859.2555949510706</v>
      </c>
      <c r="BI68" s="164">
        <f t="shared" si="44"/>
        <v>1867.351956052983</v>
      </c>
      <c r="BJ68" s="164">
        <f t="shared" si="44"/>
        <v>1994.8834827539008</v>
      </c>
      <c r="BK68" s="164">
        <f t="shared" si="44"/>
        <v>1869.1254838574246</v>
      </c>
      <c r="BL68" s="164">
        <f t="shared" si="44"/>
        <v>1847.0998770122167</v>
      </c>
      <c r="BM68" s="164">
        <f t="shared" si="44"/>
        <v>1872.0714233161664</v>
      </c>
      <c r="BN68" s="164">
        <f t="shared" si="44"/>
        <v>1844.0835908529048</v>
      </c>
      <c r="BO68" s="164">
        <f t="shared" si="44"/>
        <v>1852.2780556687283</v>
      </c>
      <c r="BP68" s="164">
        <f t="shared" ref="BP68:CC68" si="45">BP63-BP67</f>
        <v>2002.6665533354546</v>
      </c>
      <c r="BQ68" s="164">
        <f t="shared" si="45"/>
        <v>1995.2015821504365</v>
      </c>
      <c r="BR68" s="164">
        <f t="shared" si="45"/>
        <v>1862.7339108801707</v>
      </c>
      <c r="BS68" s="164">
        <f t="shared" si="45"/>
        <v>1835.3812036641334</v>
      </c>
      <c r="BT68" s="164">
        <f t="shared" si="45"/>
        <v>1840.4132232328216</v>
      </c>
      <c r="BU68" s="164">
        <f t="shared" si="45"/>
        <v>1854.1773635153131</v>
      </c>
      <c r="BV68" s="164">
        <f t="shared" si="45"/>
        <v>1874.1282514372035</v>
      </c>
      <c r="BW68" s="164">
        <f t="shared" si="45"/>
        <v>1997.7383933971023</v>
      </c>
      <c r="BX68" s="164">
        <f t="shared" si="45"/>
        <v>1983.599539459912</v>
      </c>
      <c r="BY68" s="164">
        <f t="shared" si="45"/>
        <v>1858.0572992541925</v>
      </c>
      <c r="BZ68" s="164">
        <f t="shared" si="45"/>
        <v>1847.638184568835</v>
      </c>
      <c r="CA68" s="164">
        <f t="shared" si="45"/>
        <v>1865.5990531313346</v>
      </c>
      <c r="CB68" s="164">
        <f t="shared" si="45"/>
        <v>1868.1345728187157</v>
      </c>
      <c r="CC68" s="164">
        <f t="shared" si="45"/>
        <v>1843.0929755327547</v>
      </c>
      <c r="CD68"/>
    </row>
    <row r="69" spans="2:82" x14ac:dyDescent="0.3">
      <c r="CD69"/>
    </row>
    <row r="70" spans="2:82" x14ac:dyDescent="0.3">
      <c r="CD70"/>
    </row>
    <row r="71" spans="2:82" x14ac:dyDescent="0.3">
      <c r="B71" t="s">
        <v>1700</v>
      </c>
      <c r="C71" s="2">
        <f t="array" ref="C71:CC76">TRANSPOSE('ZBud Extract Monthly'!BF5:BK83)</f>
        <v>36503.9</v>
      </c>
      <c r="D71" s="2">
        <v>36437.300000000003</v>
      </c>
      <c r="E71" s="2">
        <v>38951.800000000003</v>
      </c>
      <c r="F71" s="2">
        <v>37263.600000000006</v>
      </c>
      <c r="G71" s="2">
        <v>36078.1</v>
      </c>
      <c r="H71" s="2">
        <v>33287.800000000003</v>
      </c>
      <c r="I71" s="2">
        <v>35491.599999999999</v>
      </c>
      <c r="J71" s="2">
        <v>36729.5</v>
      </c>
      <c r="K71" s="2">
        <v>30903.3</v>
      </c>
      <c r="L71" s="2">
        <v>33868.800000000003</v>
      </c>
      <c r="M71" s="2">
        <v>34879.699999999997</v>
      </c>
      <c r="N71" s="2">
        <v>36359.700000000004</v>
      </c>
      <c r="O71" s="2">
        <v>37477.599999999999</v>
      </c>
      <c r="P71" s="2">
        <v>36753.1</v>
      </c>
      <c r="Q71" s="2">
        <v>36179</v>
      </c>
      <c r="R71" s="2">
        <v>33608.199999999997</v>
      </c>
      <c r="S71" s="2">
        <v>33895.9</v>
      </c>
      <c r="T71" s="2">
        <v>38383.9</v>
      </c>
      <c r="U71" s="2">
        <v>37718.9</v>
      </c>
      <c r="V71" s="2">
        <v>35844.1</v>
      </c>
      <c r="W71" s="2">
        <v>33354.1</v>
      </c>
      <c r="X71" s="2">
        <v>32958.299999999996</v>
      </c>
      <c r="Y71" s="2">
        <v>36252</v>
      </c>
      <c r="Z71" s="2">
        <v>36613.599999999999</v>
      </c>
      <c r="AA71" s="2">
        <v>35322.400000000009</v>
      </c>
      <c r="AB71" s="2">
        <v>32223.7</v>
      </c>
      <c r="AC71" s="2">
        <v>32227.8</v>
      </c>
      <c r="AD71" s="2">
        <v>34631.899999999994</v>
      </c>
      <c r="AE71" s="2">
        <v>35602.700000000004</v>
      </c>
      <c r="AF71" s="2">
        <v>33098.199999999997</v>
      </c>
      <c r="AG71" s="2">
        <v>33052.899999999994</v>
      </c>
      <c r="AH71" s="2">
        <v>32807.1</v>
      </c>
      <c r="AI71" s="2">
        <v>32129</v>
      </c>
      <c r="AJ71" s="2">
        <v>31401.800000000003</v>
      </c>
      <c r="AK71" s="2">
        <v>31675.200000000001</v>
      </c>
      <c r="AL71" s="2">
        <v>31538.099999999995</v>
      </c>
      <c r="AM71" s="2">
        <v>31961.899999999998</v>
      </c>
      <c r="AN71" s="2">
        <v>32951.4</v>
      </c>
      <c r="AO71" s="2">
        <v>32040</v>
      </c>
      <c r="AP71" s="2">
        <v>32997</v>
      </c>
      <c r="AQ71" s="2">
        <v>31901.600000000002</v>
      </c>
      <c r="AR71" s="2">
        <v>36734.700000000004</v>
      </c>
      <c r="AS71" s="2">
        <v>33778.800000000003</v>
      </c>
      <c r="AT71" s="2">
        <v>34031.1</v>
      </c>
      <c r="AU71" s="2">
        <v>33800.800000000003</v>
      </c>
      <c r="AV71" s="2">
        <v>35956.5</v>
      </c>
      <c r="AW71" s="2">
        <v>34763.899999999994</v>
      </c>
      <c r="AX71" s="2">
        <v>33326.100000000006</v>
      </c>
      <c r="AY71" s="2">
        <v>34825.599999999999</v>
      </c>
      <c r="AZ71" s="2">
        <v>33572.099999999991</v>
      </c>
      <c r="BA71" s="2">
        <v>35059.9</v>
      </c>
      <c r="BB71" s="2">
        <v>34286.1</v>
      </c>
      <c r="BC71" s="2">
        <v>33106.600000000006</v>
      </c>
      <c r="BD71" s="2">
        <v>32166.399999999998</v>
      </c>
      <c r="BE71" s="2">
        <v>34204.1</v>
      </c>
      <c r="BF71" s="2">
        <v>34619.800000000003</v>
      </c>
      <c r="BG71" s="2">
        <v>30729.399999999998</v>
      </c>
      <c r="BH71" s="2">
        <v>32814.5</v>
      </c>
      <c r="BI71" s="2">
        <v>33635.5</v>
      </c>
      <c r="BJ71" s="2">
        <v>34722.300000000003</v>
      </c>
      <c r="BK71" s="2">
        <v>34393.699999999997</v>
      </c>
      <c r="BL71" s="2">
        <v>34280.699999999997</v>
      </c>
      <c r="BM71" s="2">
        <v>33563.100000000006</v>
      </c>
      <c r="BN71" s="2">
        <v>33627.199999999997</v>
      </c>
      <c r="BO71" s="2">
        <v>32502.5</v>
      </c>
      <c r="BP71" s="2">
        <v>37036.799999999996</v>
      </c>
      <c r="BQ71" s="2">
        <v>35747.699999999997</v>
      </c>
      <c r="BR71" s="2">
        <v>34344.199999999997</v>
      </c>
      <c r="BS71" s="2">
        <v>32594.399999999998</v>
      </c>
      <c r="BT71" s="2">
        <v>32365.200000000001</v>
      </c>
      <c r="BU71" s="2">
        <v>34705.9</v>
      </c>
      <c r="BV71" s="2">
        <v>34521</v>
      </c>
      <c r="BW71" s="2">
        <v>35296.199999999997</v>
      </c>
      <c r="BX71" s="2">
        <v>33219.099999999991</v>
      </c>
      <c r="BY71" s="2">
        <v>32437.300000000003</v>
      </c>
      <c r="BZ71" s="2">
        <v>33916.1</v>
      </c>
      <c r="CA71" s="2">
        <v>34203.699999999997</v>
      </c>
      <c r="CB71" s="2">
        <v>33435.699999999997</v>
      </c>
      <c r="CC71" s="2">
        <v>33677.4</v>
      </c>
      <c r="CD71"/>
    </row>
    <row r="72" spans="2:82" x14ac:dyDescent="0.3">
      <c r="B72" t="s">
        <v>1701</v>
      </c>
      <c r="C72" s="2">
        <v>19533.400000000001</v>
      </c>
      <c r="D72" s="2">
        <v>21260.399999999998</v>
      </c>
      <c r="E72" s="2">
        <v>22837.100000000002</v>
      </c>
      <c r="F72" s="2">
        <v>16938.199999999997</v>
      </c>
      <c r="G72" s="2">
        <v>21216.5</v>
      </c>
      <c r="H72" s="2">
        <v>14487.300000000001</v>
      </c>
      <c r="I72" s="2">
        <v>18871.2</v>
      </c>
      <c r="J72" s="2">
        <v>23203.7</v>
      </c>
      <c r="K72" s="2">
        <v>12961.5</v>
      </c>
      <c r="L72" s="2">
        <v>20752.7</v>
      </c>
      <c r="M72" s="2">
        <v>22265.499999999996</v>
      </c>
      <c r="N72" s="2">
        <v>23664.600000000002</v>
      </c>
      <c r="O72" s="2">
        <v>23159.899999999998</v>
      </c>
      <c r="P72" s="2">
        <v>20255.2</v>
      </c>
      <c r="Q72" s="2">
        <v>23789.200000000001</v>
      </c>
      <c r="R72" s="2">
        <v>15853.6</v>
      </c>
      <c r="S72" s="2">
        <v>16940.399999999998</v>
      </c>
      <c r="T72" s="2">
        <v>25556.5</v>
      </c>
      <c r="U72" s="2">
        <v>25080.400000000001</v>
      </c>
      <c r="V72" s="2">
        <v>21673.1</v>
      </c>
      <c r="W72" s="2">
        <v>16959.400000000001</v>
      </c>
      <c r="X72" s="2">
        <v>14003.6</v>
      </c>
      <c r="Y72" s="2">
        <v>22193.600000000002</v>
      </c>
      <c r="Z72" s="2">
        <v>23874.899999999998</v>
      </c>
      <c r="AA72" s="2">
        <v>25071.999999999996</v>
      </c>
      <c r="AB72" s="2">
        <v>22167.5</v>
      </c>
      <c r="AC72" s="2">
        <v>18545</v>
      </c>
      <c r="AD72" s="2">
        <v>15289.5</v>
      </c>
      <c r="AE72" s="2">
        <v>19384.899999999998</v>
      </c>
      <c r="AF72" s="2">
        <v>18697.2</v>
      </c>
      <c r="AG72" s="2">
        <v>21338.7</v>
      </c>
      <c r="AH72" s="2">
        <v>17372.800000000003</v>
      </c>
      <c r="AI72" s="2">
        <v>14273.9</v>
      </c>
      <c r="AJ72" s="2">
        <v>16564.500000000004</v>
      </c>
      <c r="AK72" s="2">
        <v>20373</v>
      </c>
      <c r="AL72" s="2">
        <v>23441.1</v>
      </c>
      <c r="AM72" s="2">
        <v>15259.3</v>
      </c>
      <c r="AN72" s="2">
        <v>17878.5</v>
      </c>
      <c r="AO72" s="2">
        <v>16580.3</v>
      </c>
      <c r="AP72" s="2">
        <v>18888.900000000001</v>
      </c>
      <c r="AQ72" s="2">
        <v>13705.199999999999</v>
      </c>
      <c r="AR72" s="2">
        <v>14960.3</v>
      </c>
      <c r="AS72" s="2">
        <v>18359.5</v>
      </c>
      <c r="AT72" s="2">
        <v>20596.899999999998</v>
      </c>
      <c r="AU72" s="2">
        <v>17786.900000000001</v>
      </c>
      <c r="AV72" s="2">
        <v>21653.8</v>
      </c>
      <c r="AW72" s="2">
        <v>20260.600000000002</v>
      </c>
      <c r="AX72" s="2">
        <v>18280.699999999997</v>
      </c>
      <c r="AY72" s="2">
        <v>18723.899999999998</v>
      </c>
      <c r="AZ72" s="2">
        <v>20015.399999999998</v>
      </c>
      <c r="BA72" s="2">
        <v>21259.9</v>
      </c>
      <c r="BB72" s="2">
        <v>15921.199999999999</v>
      </c>
      <c r="BC72" s="2">
        <v>19095.599999999999</v>
      </c>
      <c r="BD72" s="2">
        <v>12911.5</v>
      </c>
      <c r="BE72" s="2">
        <v>16589.099999999999</v>
      </c>
      <c r="BF72" s="2">
        <v>19936.2</v>
      </c>
      <c r="BG72" s="2">
        <v>11112.699999999999</v>
      </c>
      <c r="BH72" s="2">
        <v>17596.400000000001</v>
      </c>
      <c r="BI72" s="2">
        <v>18662.899999999998</v>
      </c>
      <c r="BJ72" s="2">
        <v>19912.900000000001</v>
      </c>
      <c r="BK72" s="2">
        <v>19054.2</v>
      </c>
      <c r="BL72" s="2">
        <v>16904.900000000001</v>
      </c>
      <c r="BM72" s="2">
        <v>19983.699999999997</v>
      </c>
      <c r="BN72" s="2">
        <v>13881.5</v>
      </c>
      <c r="BO72" s="2">
        <v>14597.399999999998</v>
      </c>
      <c r="BP72" s="2">
        <v>22223.800000000003</v>
      </c>
      <c r="BQ72" s="2">
        <v>21775.9</v>
      </c>
      <c r="BR72" s="2">
        <v>19094.900000000001</v>
      </c>
      <c r="BS72" s="2">
        <v>14984.599999999999</v>
      </c>
      <c r="BT72" s="2">
        <v>11860.199999999999</v>
      </c>
      <c r="BU72" s="2">
        <v>19139.5</v>
      </c>
      <c r="BV72" s="2">
        <v>20911.7</v>
      </c>
      <c r="BW72" s="2">
        <v>23546.7</v>
      </c>
      <c r="BX72" s="2">
        <v>21986.3</v>
      </c>
      <c r="BY72" s="2">
        <v>18379.899999999998</v>
      </c>
      <c r="BZ72" s="2">
        <v>15121.800000000001</v>
      </c>
      <c r="CA72" s="2">
        <v>19220.2</v>
      </c>
      <c r="CB72" s="2">
        <v>20254.3</v>
      </c>
      <c r="CC72" s="2">
        <v>13938.9</v>
      </c>
      <c r="CD72"/>
    </row>
    <row r="73" spans="2:82" x14ac:dyDescent="0.3">
      <c r="B73" t="s">
        <v>1702</v>
      </c>
      <c r="C73" s="2">
        <v>19528.2</v>
      </c>
      <c r="D73" s="2">
        <v>23889.299999999996</v>
      </c>
      <c r="E73" s="2">
        <v>24526.3</v>
      </c>
      <c r="F73" s="2">
        <v>32402.799999999999</v>
      </c>
      <c r="G73" s="2">
        <v>20004.2</v>
      </c>
      <c r="H73" s="2">
        <v>41179.30000000001</v>
      </c>
      <c r="I73" s="2">
        <v>27514.400000000001</v>
      </c>
      <c r="J73" s="2">
        <v>28800</v>
      </c>
      <c r="K73" s="2">
        <v>37596.400000000001</v>
      </c>
      <c r="L73" s="2">
        <v>21487.599999999999</v>
      </c>
      <c r="M73" s="2">
        <v>25638.499999999996</v>
      </c>
      <c r="N73" s="2">
        <v>19358.8</v>
      </c>
      <c r="O73" s="2">
        <v>25646.6</v>
      </c>
      <c r="P73" s="2">
        <v>26502.800000000003</v>
      </c>
      <c r="Q73" s="2">
        <v>26887.199999999997</v>
      </c>
      <c r="R73" s="2">
        <v>24640.5</v>
      </c>
      <c r="S73" s="2">
        <v>36963.800000000003</v>
      </c>
      <c r="T73" s="2">
        <v>17218.2</v>
      </c>
      <c r="U73" s="2">
        <v>22633.200000000001</v>
      </c>
      <c r="V73" s="2">
        <v>19598.499999999996</v>
      </c>
      <c r="W73" s="2">
        <v>23354.500000000004</v>
      </c>
      <c r="X73" s="2">
        <v>34096.799999999996</v>
      </c>
      <c r="Y73" s="2">
        <v>21979.200000000001</v>
      </c>
      <c r="Z73" s="2">
        <v>22366.2</v>
      </c>
      <c r="AA73" s="2">
        <v>16631.5</v>
      </c>
      <c r="AB73" s="2">
        <v>18561.099999999999</v>
      </c>
      <c r="AC73" s="2">
        <v>19410.5</v>
      </c>
      <c r="AD73" s="2">
        <v>30775.000000000004</v>
      </c>
      <c r="AE73" s="2">
        <v>17083.599999999999</v>
      </c>
      <c r="AF73" s="2">
        <v>19656.100000000002</v>
      </c>
      <c r="AG73" s="2">
        <v>12349.200000000003</v>
      </c>
      <c r="AH73" s="2">
        <v>29135.100000000002</v>
      </c>
      <c r="AI73" s="2">
        <v>27537.399999999998</v>
      </c>
      <c r="AJ73" s="2">
        <v>19408.7</v>
      </c>
      <c r="AK73" s="2">
        <v>11194.9</v>
      </c>
      <c r="AL73" s="2">
        <v>11958</v>
      </c>
      <c r="AM73" s="2">
        <v>25718.2</v>
      </c>
      <c r="AN73" s="2">
        <v>17688.399999999998</v>
      </c>
      <c r="AO73" s="2">
        <v>22725.000000000004</v>
      </c>
      <c r="AP73" s="2">
        <v>17647.000000000004</v>
      </c>
      <c r="AQ73" s="2">
        <v>31104.400000000005</v>
      </c>
      <c r="AR73" s="2">
        <v>36043.1</v>
      </c>
      <c r="AS73" s="2">
        <v>26246.899999999998</v>
      </c>
      <c r="AT73" s="2">
        <v>16108.8</v>
      </c>
      <c r="AU73" s="2">
        <v>28405.200000000001</v>
      </c>
      <c r="AV73" s="2">
        <v>15176.5</v>
      </c>
      <c r="AW73" s="2">
        <v>18901.799999999996</v>
      </c>
      <c r="AX73" s="2">
        <v>20144.8</v>
      </c>
      <c r="AY73" s="2">
        <v>15123.100000000002</v>
      </c>
      <c r="AZ73" s="2">
        <v>19625.5</v>
      </c>
      <c r="BA73" s="2">
        <v>20351.3</v>
      </c>
      <c r="BB73" s="2">
        <v>27641.200000000001</v>
      </c>
      <c r="BC73" s="2">
        <v>15499.300000000001</v>
      </c>
      <c r="BD73" s="2">
        <v>38332.400000000001</v>
      </c>
      <c r="BE73" s="2">
        <v>23931</v>
      </c>
      <c r="BF73" s="2">
        <v>25210.3</v>
      </c>
      <c r="BG73" s="2">
        <v>36461</v>
      </c>
      <c r="BH73" s="2">
        <v>19890.900000000001</v>
      </c>
      <c r="BI73" s="2">
        <v>23845.4</v>
      </c>
      <c r="BJ73" s="2">
        <v>16718.2</v>
      </c>
      <c r="BK73" s="2">
        <v>22263</v>
      </c>
      <c r="BL73" s="2">
        <v>22569.399999999998</v>
      </c>
      <c r="BM73" s="2">
        <v>23285.899999999998</v>
      </c>
      <c r="BN73" s="2">
        <v>22234.600000000002</v>
      </c>
      <c r="BO73" s="2">
        <v>34094.6</v>
      </c>
      <c r="BP73" s="2">
        <v>14100.599999999999</v>
      </c>
      <c r="BQ73" s="2">
        <v>19781.7</v>
      </c>
      <c r="BR73" s="2">
        <v>16110.799999999997</v>
      </c>
      <c r="BS73" s="2">
        <v>20943.3</v>
      </c>
      <c r="BT73" s="2">
        <v>31120.500000000004</v>
      </c>
      <c r="BU73" s="2">
        <v>17586</v>
      </c>
      <c r="BV73" s="2">
        <v>18938.2</v>
      </c>
      <c r="BW73" s="2">
        <v>14453</v>
      </c>
      <c r="BX73" s="2">
        <v>18184.899999999998</v>
      </c>
      <c r="BY73" s="2">
        <v>19298.400000000001</v>
      </c>
      <c r="BZ73" s="2">
        <v>30199.7</v>
      </c>
      <c r="CA73" s="2">
        <v>16434.900000000001</v>
      </c>
      <c r="CB73" s="2">
        <v>23323.499999999996</v>
      </c>
      <c r="CC73" s="2">
        <v>22281.000000000004</v>
      </c>
      <c r="CD73"/>
    </row>
    <row r="74" spans="2:82" x14ac:dyDescent="0.3">
      <c r="B74" t="s">
        <v>1703</v>
      </c>
      <c r="C74" s="2">
        <v>6379.2000000000007</v>
      </c>
      <c r="D74" s="2">
        <v>7202</v>
      </c>
      <c r="E74" s="2">
        <v>6786.7</v>
      </c>
      <c r="F74" s="2">
        <v>5740.4</v>
      </c>
      <c r="G74" s="2">
        <v>6639.2</v>
      </c>
      <c r="H74" s="2">
        <v>6665.4000000000005</v>
      </c>
      <c r="I74" s="2">
        <v>7120.0999999999995</v>
      </c>
      <c r="J74" s="2">
        <v>7465.9</v>
      </c>
      <c r="K74" s="2">
        <v>4988.4000000000005</v>
      </c>
      <c r="L74" s="2">
        <v>5770.9</v>
      </c>
      <c r="M74" s="2">
        <v>4520</v>
      </c>
      <c r="N74" s="2">
        <v>4720.7000000000007</v>
      </c>
      <c r="O74" s="2">
        <v>5011.7999999999993</v>
      </c>
      <c r="P74" s="2">
        <v>4445.3</v>
      </c>
      <c r="Q74" s="2">
        <v>5928.4000000000005</v>
      </c>
      <c r="R74" s="2">
        <v>3773.3999999999996</v>
      </c>
      <c r="S74" s="2">
        <v>4334.5999999999995</v>
      </c>
      <c r="T74" s="2">
        <v>5140.2999999999993</v>
      </c>
      <c r="U74" s="2">
        <v>5308.2000000000007</v>
      </c>
      <c r="V74" s="2">
        <v>4827.8999999999996</v>
      </c>
      <c r="W74" s="2">
        <v>4166.3</v>
      </c>
      <c r="X74" s="2">
        <v>3933.6000000000004</v>
      </c>
      <c r="Y74" s="2">
        <v>5339.1</v>
      </c>
      <c r="Z74" s="2">
        <v>4546.2999999999993</v>
      </c>
      <c r="AA74" s="2">
        <v>1769</v>
      </c>
      <c r="AB74" s="2">
        <v>1612.8</v>
      </c>
      <c r="AC74" s="2">
        <v>1451.8</v>
      </c>
      <c r="AD74" s="2">
        <v>1554</v>
      </c>
      <c r="AE74" s="2">
        <v>1806.7</v>
      </c>
      <c r="AF74" s="2">
        <v>1421.1000000000001</v>
      </c>
      <c r="AG74" s="2">
        <v>1384.8000000000002</v>
      </c>
      <c r="AH74" s="2">
        <v>1264.1999999999998</v>
      </c>
      <c r="AI74" s="2">
        <v>1153.0999999999999</v>
      </c>
      <c r="AJ74" s="2">
        <v>1327.8999999999999</v>
      </c>
      <c r="AK74" s="2">
        <v>1254.5999999999999</v>
      </c>
      <c r="AL74" s="2">
        <v>1341.7</v>
      </c>
      <c r="AM74" s="2">
        <v>1205.4000000000001</v>
      </c>
      <c r="AN74" s="2">
        <v>1259.2999999999997</v>
      </c>
      <c r="AO74" s="2">
        <v>1251.3999999999999</v>
      </c>
      <c r="AP74" s="2">
        <v>1337.4</v>
      </c>
      <c r="AQ74" s="2">
        <v>1093.3</v>
      </c>
      <c r="AR74" s="2">
        <v>1135.7</v>
      </c>
      <c r="AS74" s="2">
        <v>1315.3000000000002</v>
      </c>
      <c r="AT74" s="2">
        <v>1252.8</v>
      </c>
      <c r="AU74" s="2">
        <v>1336</v>
      </c>
      <c r="AV74" s="2">
        <v>1380.6</v>
      </c>
      <c r="AW74" s="2">
        <v>1272.1000000000001</v>
      </c>
      <c r="AX74" s="2">
        <v>1259.3</v>
      </c>
      <c r="AY74" s="2">
        <v>1231.7</v>
      </c>
      <c r="AZ74" s="2">
        <v>1514.1</v>
      </c>
      <c r="BA74" s="2">
        <v>1477.4</v>
      </c>
      <c r="BB74" s="2">
        <v>1196.3</v>
      </c>
      <c r="BC74" s="2">
        <v>1366.6</v>
      </c>
      <c r="BD74" s="2">
        <v>1098.4000000000001</v>
      </c>
      <c r="BE74" s="2">
        <v>1268</v>
      </c>
      <c r="BF74" s="2">
        <v>1337.5</v>
      </c>
      <c r="BG74" s="2">
        <v>1084.2</v>
      </c>
      <c r="BH74" s="2">
        <v>1266.8000000000002</v>
      </c>
      <c r="BI74" s="2">
        <v>1274.1999999999998</v>
      </c>
      <c r="BJ74" s="2">
        <v>1267.8999999999999</v>
      </c>
      <c r="BK74" s="2">
        <v>1383.7000000000003</v>
      </c>
      <c r="BL74" s="2">
        <v>1276.3000000000002</v>
      </c>
      <c r="BM74" s="2">
        <v>1356.6999999999998</v>
      </c>
      <c r="BN74" s="2">
        <v>1227.3999999999999</v>
      </c>
      <c r="BO74" s="2">
        <v>1265.9999999999998</v>
      </c>
      <c r="BP74" s="2">
        <v>1381.4</v>
      </c>
      <c r="BQ74" s="2">
        <v>1291.8</v>
      </c>
      <c r="BR74" s="2">
        <v>1274.0999999999999</v>
      </c>
      <c r="BS74" s="2">
        <v>1166.1000000000001</v>
      </c>
      <c r="BT74" s="2">
        <v>1206.9000000000001</v>
      </c>
      <c r="BU74" s="2">
        <v>1200.5999999999999</v>
      </c>
      <c r="BV74" s="2">
        <v>1305.8</v>
      </c>
      <c r="BW74" s="2">
        <v>1414.3</v>
      </c>
      <c r="BX74" s="2">
        <v>1632.6000000000001</v>
      </c>
      <c r="BY74" s="2">
        <v>1444.8000000000002</v>
      </c>
      <c r="BZ74" s="2">
        <v>1227.2</v>
      </c>
      <c r="CA74" s="2">
        <v>1406.6000000000001</v>
      </c>
      <c r="CB74" s="2">
        <v>1306.4999999999998</v>
      </c>
      <c r="CC74" s="2">
        <v>1233.0999999999999</v>
      </c>
      <c r="CD74"/>
    </row>
    <row r="75" spans="2:82" x14ac:dyDescent="0.3">
      <c r="B75" t="s">
        <v>1704</v>
      </c>
      <c r="C75" s="2">
        <v>25487.700000000004</v>
      </c>
      <c r="D75" s="2">
        <v>27988.400000000001</v>
      </c>
      <c r="E75" s="2">
        <v>29471.7</v>
      </c>
      <c r="F75" s="2">
        <v>21639.4</v>
      </c>
      <c r="G75" s="2">
        <v>27937.899999999998</v>
      </c>
      <c r="H75" s="2">
        <v>19087.2</v>
      </c>
      <c r="I75" s="2">
        <v>25989.000000000004</v>
      </c>
      <c r="J75" s="2">
        <v>29040.9</v>
      </c>
      <c r="K75" s="2">
        <v>17954.699999999997</v>
      </c>
      <c r="L75" s="2">
        <v>26854.899999999998</v>
      </c>
      <c r="M75" s="2">
        <v>30594.5</v>
      </c>
      <c r="N75" s="2">
        <v>30080.5</v>
      </c>
      <c r="O75" s="2">
        <v>31879.100000000002</v>
      </c>
      <c r="P75" s="2">
        <v>27301.1</v>
      </c>
      <c r="Q75" s="2">
        <v>30994.5</v>
      </c>
      <c r="R75" s="2">
        <v>21414.700000000004</v>
      </c>
      <c r="S75" s="2">
        <v>23887.7</v>
      </c>
      <c r="T75" s="2">
        <v>31128.300000000003</v>
      </c>
      <c r="U75" s="2">
        <v>32684.5</v>
      </c>
      <c r="V75" s="2">
        <v>26392.2</v>
      </c>
      <c r="W75" s="2">
        <v>22762.300000000003</v>
      </c>
      <c r="X75" s="2">
        <v>20372.099999999999</v>
      </c>
      <c r="Y75" s="2">
        <v>30071.4</v>
      </c>
      <c r="Z75" s="2">
        <v>30903.600000000002</v>
      </c>
      <c r="AA75" s="2">
        <v>34044</v>
      </c>
      <c r="AB75" s="2">
        <v>33045.5</v>
      </c>
      <c r="AC75" s="2">
        <v>25334.400000000001</v>
      </c>
      <c r="AD75" s="2">
        <v>21882</v>
      </c>
      <c r="AE75" s="2">
        <v>27257.599999999999</v>
      </c>
      <c r="AF75" s="2">
        <v>26100.1</v>
      </c>
      <c r="AG75" s="2">
        <v>27655.200000000001</v>
      </c>
      <c r="AH75" s="2">
        <v>24998.6</v>
      </c>
      <c r="AI75" s="2">
        <v>21169.500000000004</v>
      </c>
      <c r="AJ75" s="2">
        <v>23023.8</v>
      </c>
      <c r="AK75" s="2">
        <v>26767.999999999996</v>
      </c>
      <c r="AL75" s="2">
        <v>32027.5</v>
      </c>
      <c r="AM75" s="2">
        <v>22158.400000000001</v>
      </c>
      <c r="AN75" s="2">
        <v>25004.7</v>
      </c>
      <c r="AO75" s="2">
        <v>23870.600000000002</v>
      </c>
      <c r="AP75" s="2">
        <v>26287.399999999998</v>
      </c>
      <c r="AQ75" s="2">
        <v>19431.200000000004</v>
      </c>
      <c r="AR75" s="2">
        <v>22343.699999999997</v>
      </c>
      <c r="AS75" s="2">
        <v>27271.3</v>
      </c>
      <c r="AT75" s="2">
        <v>26464.999999999996</v>
      </c>
      <c r="AU75" s="2">
        <v>25709.800000000003</v>
      </c>
      <c r="AV75" s="2">
        <v>29236.9</v>
      </c>
      <c r="AW75" s="2">
        <v>28062.3</v>
      </c>
      <c r="AX75" s="2">
        <v>24841.899999999998</v>
      </c>
      <c r="AY75" s="2">
        <v>26176.599999999995</v>
      </c>
      <c r="AZ75" s="2">
        <v>28861.799999999996</v>
      </c>
      <c r="BA75" s="2">
        <v>29853.500000000004</v>
      </c>
      <c r="BB75" s="2">
        <v>22922.7</v>
      </c>
      <c r="BC75" s="2">
        <v>26372.799999999999</v>
      </c>
      <c r="BD75" s="2">
        <v>20864.100000000002</v>
      </c>
      <c r="BE75" s="2">
        <v>24897.899999999998</v>
      </c>
      <c r="BF75" s="2">
        <v>28207.1</v>
      </c>
      <c r="BG75" s="2">
        <v>17760.3</v>
      </c>
      <c r="BH75" s="2">
        <v>25327.200000000001</v>
      </c>
      <c r="BI75" s="2">
        <v>27261.3</v>
      </c>
      <c r="BJ75" s="2">
        <v>26798.500000000004</v>
      </c>
      <c r="BK75" s="2">
        <v>27737.1</v>
      </c>
      <c r="BL75" s="2">
        <v>23729.4</v>
      </c>
      <c r="BM75" s="2">
        <v>28456.3</v>
      </c>
      <c r="BN75" s="2">
        <v>19952.100000000002</v>
      </c>
      <c r="BO75" s="2">
        <v>22227</v>
      </c>
      <c r="BP75" s="2">
        <v>29005.500000000004</v>
      </c>
      <c r="BQ75" s="2">
        <v>30771.200000000001</v>
      </c>
      <c r="BR75" s="2">
        <v>25170.300000000003</v>
      </c>
      <c r="BS75" s="2">
        <v>21272</v>
      </c>
      <c r="BT75" s="2">
        <v>18693.599999999999</v>
      </c>
      <c r="BU75" s="2">
        <v>27777.800000000003</v>
      </c>
      <c r="BV75" s="2">
        <v>28686.399999999998</v>
      </c>
      <c r="BW75" s="2">
        <v>31689.699999999997</v>
      </c>
      <c r="BX75" s="2">
        <v>31612.799999999999</v>
      </c>
      <c r="BY75" s="2">
        <v>24863.9</v>
      </c>
      <c r="BZ75" s="2">
        <v>22280.3</v>
      </c>
      <c r="CA75" s="2">
        <v>27337.4</v>
      </c>
      <c r="CB75" s="2">
        <v>28535.800000000003</v>
      </c>
      <c r="CC75" s="2">
        <v>20015.8</v>
      </c>
      <c r="CD75"/>
    </row>
    <row r="76" spans="2:82" x14ac:dyDescent="0.3">
      <c r="B76" t="s">
        <v>1705</v>
      </c>
      <c r="C76" s="2">
        <v>22.7</v>
      </c>
      <c r="D76" s="2">
        <v>162.60000000000002</v>
      </c>
      <c r="E76" s="2">
        <v>0</v>
      </c>
      <c r="F76" s="2">
        <v>21.9</v>
      </c>
      <c r="G76" s="2">
        <v>0.4</v>
      </c>
      <c r="H76" s="2">
        <v>9</v>
      </c>
      <c r="I76" s="2">
        <v>253.39999999999998</v>
      </c>
      <c r="J76" s="2">
        <v>1.2</v>
      </c>
      <c r="K76" s="2">
        <v>0.4</v>
      </c>
      <c r="L76" s="2">
        <v>1.3</v>
      </c>
      <c r="M76" s="2">
        <v>5.0999999999999996</v>
      </c>
      <c r="N76" s="2">
        <v>0</v>
      </c>
      <c r="O76" s="2">
        <v>42.6</v>
      </c>
      <c r="P76" s="2">
        <v>0.5</v>
      </c>
      <c r="Q76" s="2">
        <v>0</v>
      </c>
      <c r="R76" s="2">
        <v>0</v>
      </c>
      <c r="S76" s="2">
        <v>91.6</v>
      </c>
      <c r="T76" s="2">
        <v>0.5</v>
      </c>
      <c r="U76" s="2">
        <v>3.4</v>
      </c>
      <c r="V76" s="2">
        <v>0</v>
      </c>
      <c r="W76" s="2">
        <v>31.1</v>
      </c>
      <c r="X76" s="2">
        <v>0</v>
      </c>
      <c r="Y76" s="2">
        <v>7.4</v>
      </c>
      <c r="Z76" s="2">
        <v>0</v>
      </c>
      <c r="AA76" s="2">
        <v>0</v>
      </c>
      <c r="AB76" s="2">
        <v>4.9000000000000004</v>
      </c>
      <c r="AC76" s="2">
        <v>1.4</v>
      </c>
      <c r="AD76" s="2">
        <v>21.2</v>
      </c>
      <c r="AE76" s="2">
        <v>4.8</v>
      </c>
      <c r="AF76" s="2">
        <v>0</v>
      </c>
      <c r="AG76" s="2">
        <v>1.4</v>
      </c>
      <c r="AH76" s="2">
        <v>4</v>
      </c>
      <c r="AI76" s="2">
        <v>4.2</v>
      </c>
      <c r="AJ76" s="2">
        <v>0</v>
      </c>
      <c r="AK76" s="2">
        <v>0</v>
      </c>
      <c r="AL76" s="2">
        <v>1.6</v>
      </c>
      <c r="AM76" s="2">
        <v>0.4</v>
      </c>
      <c r="AN76" s="2">
        <v>0</v>
      </c>
      <c r="AO76" s="2">
        <v>6.6</v>
      </c>
      <c r="AP76" s="2">
        <v>0.8</v>
      </c>
      <c r="AQ76" s="2">
        <v>0</v>
      </c>
      <c r="AR76" s="2">
        <v>0</v>
      </c>
      <c r="AS76" s="2">
        <v>0</v>
      </c>
      <c r="AT76" s="2">
        <v>0.9</v>
      </c>
      <c r="AU76" s="2">
        <v>0</v>
      </c>
      <c r="AV76" s="2">
        <v>0.3</v>
      </c>
      <c r="AW76" s="2">
        <v>0</v>
      </c>
      <c r="AX76" s="2">
        <v>0</v>
      </c>
      <c r="AY76" s="2">
        <v>26</v>
      </c>
      <c r="AZ76" s="2">
        <v>0</v>
      </c>
      <c r="BA76" s="2">
        <v>1.5</v>
      </c>
      <c r="BB76" s="2">
        <v>4</v>
      </c>
      <c r="BC76" s="2">
        <v>0</v>
      </c>
      <c r="BD76" s="2">
        <v>0</v>
      </c>
      <c r="BE76" s="2">
        <v>0</v>
      </c>
      <c r="BF76" s="2">
        <v>1.6</v>
      </c>
      <c r="BG76" s="2">
        <v>4.4000000000000004</v>
      </c>
      <c r="BH76" s="2">
        <v>2.4</v>
      </c>
      <c r="BI76" s="2">
        <v>0</v>
      </c>
      <c r="BJ76" s="2">
        <v>0</v>
      </c>
      <c r="BK76" s="2">
        <v>28.599999999999998</v>
      </c>
      <c r="BL76" s="2">
        <v>1.1000000000000001</v>
      </c>
      <c r="BM76" s="2">
        <v>0</v>
      </c>
      <c r="BN76" s="2">
        <v>0.1</v>
      </c>
      <c r="BO76" s="2">
        <v>0</v>
      </c>
      <c r="BP76" s="2">
        <v>12.2</v>
      </c>
      <c r="BQ76" s="2">
        <v>0</v>
      </c>
      <c r="BR76" s="2">
        <v>0</v>
      </c>
      <c r="BS76" s="2">
        <v>0.8</v>
      </c>
      <c r="BT76" s="2">
        <v>0</v>
      </c>
      <c r="BU76" s="2">
        <v>0</v>
      </c>
      <c r="BV76" s="2">
        <v>0.6</v>
      </c>
      <c r="BW76" s="2">
        <v>0</v>
      </c>
      <c r="BX76" s="2">
        <v>0</v>
      </c>
      <c r="BY76" s="2">
        <v>7.3</v>
      </c>
      <c r="BZ76" s="2">
        <v>0.7</v>
      </c>
      <c r="CA76" s="2">
        <v>2.6</v>
      </c>
      <c r="CB76" s="2">
        <v>0</v>
      </c>
      <c r="CC76" s="2">
        <v>0.1</v>
      </c>
      <c r="CD76"/>
    </row>
    <row r="77" spans="2:82" x14ac:dyDescent="0.3">
      <c r="B77" t="s">
        <v>1706</v>
      </c>
      <c r="C77" s="164">
        <f>C73*C72/C71</f>
        <v>10449.627077654717</v>
      </c>
      <c r="D77" s="164">
        <f t="shared" ref="D77:BO77" si="46">D73*D72/D71</f>
        <v>13938.905289908962</v>
      </c>
      <c r="E77" s="164">
        <f t="shared" si="46"/>
        <v>14379.555392305361</v>
      </c>
      <c r="F77" s="164">
        <f t="shared" si="46"/>
        <v>14728.71936581543</v>
      </c>
      <c r="G77" s="164">
        <f t="shared" si="46"/>
        <v>11763.898578361943</v>
      </c>
      <c r="H77" s="164">
        <f t="shared" si="46"/>
        <v>17921.787348217669</v>
      </c>
      <c r="I77" s="164">
        <f t="shared" si="46"/>
        <v>14629.651671944912</v>
      </c>
      <c r="J77" s="164">
        <f t="shared" si="46"/>
        <v>18194.273268081513</v>
      </c>
      <c r="K77" s="164">
        <f t="shared" si="46"/>
        <v>15768.728213491764</v>
      </c>
      <c r="L77" s="164">
        <f t="shared" si="46"/>
        <v>13166.26855749244</v>
      </c>
      <c r="M77" s="164">
        <f t="shared" si="46"/>
        <v>16366.368453570412</v>
      </c>
      <c r="N77" s="164">
        <f t="shared" si="46"/>
        <v>12599.6160166338</v>
      </c>
      <c r="O77" s="164">
        <f t="shared" si="46"/>
        <v>15848.738749012742</v>
      </c>
      <c r="P77" s="164">
        <f t="shared" si="46"/>
        <v>14606.101650200937</v>
      </c>
      <c r="Q77" s="164">
        <f t="shared" si="46"/>
        <v>17679.454330965476</v>
      </c>
      <c r="R77" s="164">
        <f t="shared" si="46"/>
        <v>11623.372593593231</v>
      </c>
      <c r="S77" s="164">
        <f t="shared" si="46"/>
        <v>18473.666653489065</v>
      </c>
      <c r="T77" s="164">
        <f t="shared" si="46"/>
        <v>11464.101571231688</v>
      </c>
      <c r="U77" s="164">
        <f t="shared" si="46"/>
        <v>15049.476768410534</v>
      </c>
      <c r="V77" s="164">
        <f t="shared" si="46"/>
        <v>11850.213852488971</v>
      </c>
      <c r="W77" s="164">
        <f t="shared" si="46"/>
        <v>11874.951124449472</v>
      </c>
      <c r="X77" s="164">
        <f t="shared" si="46"/>
        <v>14487.335465724871</v>
      </c>
      <c r="Y77" s="164">
        <f t="shared" si="46"/>
        <v>13455.742389937108</v>
      </c>
      <c r="Z77" s="164">
        <f t="shared" si="46"/>
        <v>14584.492876417506</v>
      </c>
      <c r="AA77" s="164">
        <f t="shared" si="46"/>
        <v>11805.114261771563</v>
      </c>
      <c r="AB77" s="164">
        <f t="shared" si="46"/>
        <v>12768.651155826299</v>
      </c>
      <c r="AC77" s="164">
        <f t="shared" si="46"/>
        <v>11169.478602324702</v>
      </c>
      <c r="AD77" s="164">
        <f t="shared" si="46"/>
        <v>13586.732535610236</v>
      </c>
      <c r="AE77" s="164">
        <f t="shared" si="46"/>
        <v>9301.6506512146516</v>
      </c>
      <c r="AF77" s="164">
        <f t="shared" si="46"/>
        <v>11103.746817651718</v>
      </c>
      <c r="AG77" s="164">
        <f t="shared" si="46"/>
        <v>7972.5492782781566</v>
      </c>
      <c r="AH77" s="164">
        <f t="shared" si="46"/>
        <v>15428.314763572525</v>
      </c>
      <c r="AI77" s="164">
        <f t="shared" si="46"/>
        <v>12233.997132185874</v>
      </c>
      <c r="AJ77" s="164">
        <f t="shared" si="46"/>
        <v>10238.120462839712</v>
      </c>
      <c r="AK77" s="164">
        <f t="shared" si="46"/>
        <v>7200.3869809819662</v>
      </c>
      <c r="AL77" s="164">
        <f t="shared" si="46"/>
        <v>8887.937884653802</v>
      </c>
      <c r="AM77" s="164">
        <f t="shared" si="46"/>
        <v>12278.423036803195</v>
      </c>
      <c r="AN77" s="164">
        <f t="shared" si="46"/>
        <v>9597.2268067517598</v>
      </c>
      <c r="AO77" s="164">
        <f t="shared" si="46"/>
        <v>11759.903792134834</v>
      </c>
      <c r="AP77" s="164">
        <f t="shared" si="46"/>
        <v>10101.900727338851</v>
      </c>
      <c r="AQ77" s="164">
        <f t="shared" si="46"/>
        <v>13362.716066905736</v>
      </c>
      <c r="AR77" s="164">
        <f t="shared" si="46"/>
        <v>14678.644141098195</v>
      </c>
      <c r="AS77" s="164">
        <f t="shared" si="46"/>
        <v>14265.751315914122</v>
      </c>
      <c r="AT77" s="164">
        <f t="shared" si="46"/>
        <v>9749.6508405546683</v>
      </c>
      <c r="AU77" s="164">
        <f t="shared" si="46"/>
        <v>14947.588574234929</v>
      </c>
      <c r="AV77" s="164">
        <f t="shared" si="46"/>
        <v>9139.6241486240324</v>
      </c>
      <c r="AW77" s="164">
        <f t="shared" si="46"/>
        <v>11016.077283618926</v>
      </c>
      <c r="AX77" s="164">
        <f t="shared" si="46"/>
        <v>11050.229260549537</v>
      </c>
      <c r="AY77" s="164">
        <f t="shared" si="46"/>
        <v>8130.8983072797037</v>
      </c>
      <c r="AZ77" s="164">
        <f t="shared" si="46"/>
        <v>11700.555899094785</v>
      </c>
      <c r="BA77" s="164">
        <f t="shared" si="46"/>
        <v>12340.782571256621</v>
      </c>
      <c r="BB77" s="164">
        <f t="shared" si="46"/>
        <v>12835.553575355611</v>
      </c>
      <c r="BC77" s="164">
        <f t="shared" si="46"/>
        <v>8939.8619332701019</v>
      </c>
      <c r="BD77" s="164">
        <f t="shared" si="46"/>
        <v>15386.514580431756</v>
      </c>
      <c r="BE77" s="164">
        <f t="shared" si="46"/>
        <v>11606.613011305662</v>
      </c>
      <c r="BF77" s="164">
        <f t="shared" si="46"/>
        <v>14517.633922206367</v>
      </c>
      <c r="BG77" s="164">
        <f t="shared" si="46"/>
        <v>13185.423558546539</v>
      </c>
      <c r="BH77" s="164">
        <f t="shared" si="46"/>
        <v>10666.267435432508</v>
      </c>
      <c r="BI77" s="164">
        <f t="shared" si="46"/>
        <v>13230.792337262712</v>
      </c>
      <c r="BJ77" s="164">
        <f t="shared" si="46"/>
        <v>9587.724453161225</v>
      </c>
      <c r="BK77" s="164">
        <f t="shared" si="46"/>
        <v>12333.760386349828</v>
      </c>
      <c r="BL77" s="164">
        <f t="shared" si="46"/>
        <v>11129.686676759811</v>
      </c>
      <c r="BM77" s="164">
        <f t="shared" si="46"/>
        <v>13864.584613161471</v>
      </c>
      <c r="BN77" s="164">
        <f t="shared" si="46"/>
        <v>9178.5697262930025</v>
      </c>
      <c r="BO77" s="164">
        <f t="shared" si="46"/>
        <v>15312.437936774091</v>
      </c>
      <c r="BP77" s="164">
        <f t="shared" ref="BP77:CC77" si="47">BP73*BP72/BP71</f>
        <v>8461.014836054952</v>
      </c>
      <c r="BQ77" s="164">
        <f t="shared" si="47"/>
        <v>12050.126890121604</v>
      </c>
      <c r="BR77" s="164">
        <f t="shared" si="47"/>
        <v>8957.3818845685728</v>
      </c>
      <c r="BS77" s="164">
        <f t="shared" si="47"/>
        <v>9628.2482015315509</v>
      </c>
      <c r="BT77" s="164">
        <f t="shared" si="47"/>
        <v>11404.080744132587</v>
      </c>
      <c r="BU77" s="164">
        <f t="shared" si="47"/>
        <v>9698.2716771499945</v>
      </c>
      <c r="BV77" s="164">
        <f t="shared" si="47"/>
        <v>11472.146141189423</v>
      </c>
      <c r="BW77" s="164">
        <f t="shared" si="47"/>
        <v>9641.8440257024849</v>
      </c>
      <c r="BX77" s="164">
        <f t="shared" si="47"/>
        <v>12035.806715714756</v>
      </c>
      <c r="BY77" s="164">
        <f t="shared" si="47"/>
        <v>10935.02425171022</v>
      </c>
      <c r="BZ77" s="164">
        <f t="shared" si="47"/>
        <v>13464.809440354287</v>
      </c>
      <c r="CA77" s="164">
        <f t="shared" si="47"/>
        <v>9235.3185468238826</v>
      </c>
      <c r="CB77" s="164">
        <f t="shared" si="47"/>
        <v>14128.645909910663</v>
      </c>
      <c r="CC77" s="164">
        <f t="shared" si="47"/>
        <v>9221.9895508560639</v>
      </c>
      <c r="CD77"/>
    </row>
    <row r="78" spans="2:82" x14ac:dyDescent="0.3">
      <c r="B78" t="s">
        <v>1707</v>
      </c>
      <c r="C78" s="164">
        <f>C77*C74/(C74+C75)</f>
        <v>2091.8338794729007</v>
      </c>
      <c r="D78" s="164">
        <f t="shared" ref="D78:BO78" si="48">D77*D74/(D74+D75)</f>
        <v>2852.7097133855923</v>
      </c>
      <c r="E78" s="164">
        <f t="shared" si="48"/>
        <v>2691.5067565297641</v>
      </c>
      <c r="F78" s="164">
        <f t="shared" si="48"/>
        <v>3087.9970141318372</v>
      </c>
      <c r="G78" s="164">
        <f t="shared" si="48"/>
        <v>2258.8035272322031</v>
      </c>
      <c r="H78" s="164">
        <f t="shared" si="48"/>
        <v>4638.5949919934319</v>
      </c>
      <c r="I78" s="164">
        <f t="shared" si="48"/>
        <v>3146.1013095920739</v>
      </c>
      <c r="J78" s="164">
        <f t="shared" si="48"/>
        <v>3720.8581631961647</v>
      </c>
      <c r="K78" s="164">
        <f t="shared" si="48"/>
        <v>3428.5133142505733</v>
      </c>
      <c r="L78" s="164">
        <f t="shared" si="48"/>
        <v>2328.8691531987911</v>
      </c>
      <c r="M78" s="164">
        <f t="shared" si="48"/>
        <v>2106.7076395830286</v>
      </c>
      <c r="N78" s="164">
        <f t="shared" si="48"/>
        <v>1709.1079425342573</v>
      </c>
      <c r="O78" s="164">
        <f t="shared" si="48"/>
        <v>2153.1247235036835</v>
      </c>
      <c r="P78" s="164">
        <f t="shared" si="48"/>
        <v>2045.2241408675704</v>
      </c>
      <c r="Q78" s="164">
        <f t="shared" si="48"/>
        <v>2838.641522082386</v>
      </c>
      <c r="R78" s="164">
        <f t="shared" si="48"/>
        <v>1741.2839453815366</v>
      </c>
      <c r="S78" s="164">
        <f t="shared" si="48"/>
        <v>2837.3291856515484</v>
      </c>
      <c r="T78" s="164">
        <f t="shared" si="48"/>
        <v>1624.7917291156048</v>
      </c>
      <c r="U78" s="164">
        <f t="shared" si="48"/>
        <v>2102.6574205591287</v>
      </c>
      <c r="V78" s="164">
        <f t="shared" si="48"/>
        <v>1832.526079622791</v>
      </c>
      <c r="W78" s="164">
        <f t="shared" si="48"/>
        <v>1837.2514304417543</v>
      </c>
      <c r="X78" s="164">
        <f t="shared" si="48"/>
        <v>2344.6098153097983</v>
      </c>
      <c r="Y78" s="164">
        <f t="shared" si="48"/>
        <v>2028.8206660203393</v>
      </c>
      <c r="Z78" s="164">
        <f t="shared" si="48"/>
        <v>1870.3996333997245</v>
      </c>
      <c r="AA78" s="164">
        <f t="shared" si="48"/>
        <v>583.119178205509</v>
      </c>
      <c r="AB78" s="164">
        <f t="shared" si="48"/>
        <v>594.1803430669321</v>
      </c>
      <c r="AC78" s="164">
        <f t="shared" si="48"/>
        <v>605.38071973086892</v>
      </c>
      <c r="AD78" s="164">
        <f t="shared" si="48"/>
        <v>900.91237243293688</v>
      </c>
      <c r="AE78" s="164">
        <f t="shared" si="48"/>
        <v>578.21080265306625</v>
      </c>
      <c r="AF78" s="164">
        <f t="shared" si="48"/>
        <v>573.35925041658288</v>
      </c>
      <c r="AG78" s="164">
        <f t="shared" si="48"/>
        <v>380.17858955095016</v>
      </c>
      <c r="AH78" s="164">
        <f t="shared" si="48"/>
        <v>742.66550116927306</v>
      </c>
      <c r="AI78" s="164">
        <f t="shared" si="48"/>
        <v>631.96142443637962</v>
      </c>
      <c r="AJ78" s="164">
        <f t="shared" si="48"/>
        <v>558.28546518743462</v>
      </c>
      <c r="AK78" s="164">
        <f t="shared" si="48"/>
        <v>322.36857059444793</v>
      </c>
      <c r="AL78" s="164">
        <f t="shared" si="48"/>
        <v>357.36386427723789</v>
      </c>
      <c r="AM78" s="164">
        <f t="shared" si="48"/>
        <v>633.47619516356804</v>
      </c>
      <c r="AN78" s="164">
        <f t="shared" si="48"/>
        <v>460.16553905507493</v>
      </c>
      <c r="AO78" s="164">
        <f t="shared" si="48"/>
        <v>585.79506430529125</v>
      </c>
      <c r="AP78" s="164">
        <f t="shared" si="48"/>
        <v>489.06352381711287</v>
      </c>
      <c r="AQ78" s="164">
        <f t="shared" si="48"/>
        <v>711.80576754357162</v>
      </c>
      <c r="AR78" s="164">
        <f t="shared" si="48"/>
        <v>710.00690609833396</v>
      </c>
      <c r="AS78" s="164">
        <f t="shared" si="48"/>
        <v>656.38245561983047</v>
      </c>
      <c r="AT78" s="164">
        <f t="shared" si="48"/>
        <v>440.66854415021714</v>
      </c>
      <c r="AU78" s="164">
        <f t="shared" si="48"/>
        <v>738.37632220817511</v>
      </c>
      <c r="AV78" s="164">
        <f t="shared" si="48"/>
        <v>412.12264553246797</v>
      </c>
      <c r="AW78" s="164">
        <f t="shared" si="48"/>
        <v>477.71735274938771</v>
      </c>
      <c r="AX78" s="164">
        <f t="shared" si="48"/>
        <v>533.13846519738684</v>
      </c>
      <c r="AY78" s="164">
        <f t="shared" si="48"/>
        <v>365.39396624659003</v>
      </c>
      <c r="AZ78" s="164">
        <f t="shared" si="48"/>
        <v>583.2193181706358</v>
      </c>
      <c r="BA78" s="164">
        <f t="shared" si="48"/>
        <v>581.92621886937593</v>
      </c>
      <c r="BB78" s="164">
        <f t="shared" si="48"/>
        <v>636.64218011517539</v>
      </c>
      <c r="BC78" s="164">
        <f t="shared" si="48"/>
        <v>440.42824711446247</v>
      </c>
      <c r="BD78" s="164">
        <f t="shared" si="48"/>
        <v>769.51838885128006</v>
      </c>
      <c r="BE78" s="164">
        <f t="shared" si="48"/>
        <v>562.45668210669544</v>
      </c>
      <c r="BF78" s="164">
        <f t="shared" si="48"/>
        <v>657.22112910484543</v>
      </c>
      <c r="BG78" s="164">
        <f t="shared" si="48"/>
        <v>758.61053475423375</v>
      </c>
      <c r="BH78" s="164">
        <f t="shared" si="48"/>
        <v>508.08556769218256</v>
      </c>
      <c r="BI78" s="164">
        <f t="shared" si="48"/>
        <v>590.79657255489292</v>
      </c>
      <c r="BJ78" s="164">
        <f t="shared" si="48"/>
        <v>433.12558198283762</v>
      </c>
      <c r="BK78" s="164">
        <f t="shared" si="48"/>
        <v>586.04929282822798</v>
      </c>
      <c r="BL78" s="164">
        <f t="shared" si="48"/>
        <v>568.06324580189914</v>
      </c>
      <c r="BM78" s="164">
        <f t="shared" si="48"/>
        <v>630.9355631662753</v>
      </c>
      <c r="BN78" s="164">
        <f t="shared" si="48"/>
        <v>531.91890658665352</v>
      </c>
      <c r="BO78" s="164">
        <f t="shared" si="48"/>
        <v>825.16266240820653</v>
      </c>
      <c r="BP78" s="164">
        <f t="shared" ref="BP78:CC78" si="49">BP77*BP74/(BP74+BP75)</f>
        <v>384.64094377927034</v>
      </c>
      <c r="BQ78" s="164">
        <f t="shared" si="49"/>
        <v>485.49274605180705</v>
      </c>
      <c r="BR78" s="164">
        <f t="shared" si="49"/>
        <v>431.5696426891447</v>
      </c>
      <c r="BS78" s="164">
        <f t="shared" si="49"/>
        <v>500.37660175353273</v>
      </c>
      <c r="BT78" s="164">
        <f t="shared" si="49"/>
        <v>691.62006231469661</v>
      </c>
      <c r="BU78" s="164">
        <f t="shared" si="49"/>
        <v>401.80772491187508</v>
      </c>
      <c r="BV78" s="164">
        <f t="shared" si="49"/>
        <v>499.47414431636054</v>
      </c>
      <c r="BW78" s="164">
        <f t="shared" si="49"/>
        <v>411.92786386995601</v>
      </c>
      <c r="BX78" s="164">
        <f t="shared" si="49"/>
        <v>591.04892839538445</v>
      </c>
      <c r="BY78" s="164">
        <f t="shared" si="49"/>
        <v>600.52085579564653</v>
      </c>
      <c r="BZ78" s="164">
        <f t="shared" si="49"/>
        <v>702.92520026386399</v>
      </c>
      <c r="CA78" s="164">
        <f t="shared" si="49"/>
        <v>451.93428430150556</v>
      </c>
      <c r="CB78" s="164">
        <f t="shared" si="49"/>
        <v>618.55406189530549</v>
      </c>
      <c r="CC78" s="164">
        <f t="shared" si="49"/>
        <v>535.16348211722084</v>
      </c>
      <c r="CD78"/>
    </row>
    <row r="79" spans="2:82" x14ac:dyDescent="0.3">
      <c r="B79" t="s">
        <v>1708</v>
      </c>
      <c r="C79" s="164">
        <f>C77-C78</f>
        <v>8357.7931981818165</v>
      </c>
      <c r="D79" s="164">
        <f t="shared" ref="D79:BO79" si="50">D77-D78</f>
        <v>11086.195576523369</v>
      </c>
      <c r="E79" s="164">
        <f t="shared" si="50"/>
        <v>11688.048635775598</v>
      </c>
      <c r="F79" s="164">
        <f t="shared" si="50"/>
        <v>11640.722351683593</v>
      </c>
      <c r="G79" s="164">
        <f t="shared" si="50"/>
        <v>9505.0950511297397</v>
      </c>
      <c r="H79" s="164">
        <f t="shared" si="50"/>
        <v>13283.192356224237</v>
      </c>
      <c r="I79" s="164">
        <f t="shared" si="50"/>
        <v>11483.550362352838</v>
      </c>
      <c r="J79" s="164">
        <f t="shared" si="50"/>
        <v>14473.415104885349</v>
      </c>
      <c r="K79" s="164">
        <f t="shared" si="50"/>
        <v>12340.214899241191</v>
      </c>
      <c r="L79" s="164">
        <f t="shared" si="50"/>
        <v>10837.399404293648</v>
      </c>
      <c r="M79" s="164">
        <f t="shared" si="50"/>
        <v>14259.660813987384</v>
      </c>
      <c r="N79" s="164">
        <f t="shared" si="50"/>
        <v>10890.508074099542</v>
      </c>
      <c r="O79" s="164">
        <f t="shared" si="50"/>
        <v>13695.614025509058</v>
      </c>
      <c r="P79" s="164">
        <f t="shared" si="50"/>
        <v>12560.877509333366</v>
      </c>
      <c r="Q79" s="164">
        <f t="shared" si="50"/>
        <v>14840.812808883091</v>
      </c>
      <c r="R79" s="164">
        <f t="shared" si="50"/>
        <v>9882.0886482116948</v>
      </c>
      <c r="S79" s="164">
        <f t="shared" si="50"/>
        <v>15636.337467837517</v>
      </c>
      <c r="T79" s="164">
        <f t="shared" si="50"/>
        <v>9839.309842116083</v>
      </c>
      <c r="U79" s="164">
        <f t="shared" si="50"/>
        <v>12946.819347851404</v>
      </c>
      <c r="V79" s="164">
        <f t="shared" si="50"/>
        <v>10017.68777286618</v>
      </c>
      <c r="W79" s="164">
        <f t="shared" si="50"/>
        <v>10037.699694007717</v>
      </c>
      <c r="X79" s="164">
        <f t="shared" si="50"/>
        <v>12142.725650415072</v>
      </c>
      <c r="Y79" s="164">
        <f t="shared" si="50"/>
        <v>11426.921723916768</v>
      </c>
      <c r="Z79" s="164">
        <f t="shared" si="50"/>
        <v>12714.093243017782</v>
      </c>
      <c r="AA79" s="164">
        <f t="shared" si="50"/>
        <v>11221.995083566055</v>
      </c>
      <c r="AB79" s="164">
        <f t="shared" si="50"/>
        <v>12174.470812759368</v>
      </c>
      <c r="AC79" s="164">
        <f t="shared" si="50"/>
        <v>10564.097882593833</v>
      </c>
      <c r="AD79" s="164">
        <f t="shared" si="50"/>
        <v>12685.820163177299</v>
      </c>
      <c r="AE79" s="164">
        <f t="shared" si="50"/>
        <v>8723.4398485615857</v>
      </c>
      <c r="AF79" s="164">
        <f t="shared" si="50"/>
        <v>10530.387567235135</v>
      </c>
      <c r="AG79" s="164">
        <f t="shared" si="50"/>
        <v>7592.3706887272065</v>
      </c>
      <c r="AH79" s="164">
        <f t="shared" si="50"/>
        <v>14685.649262403253</v>
      </c>
      <c r="AI79" s="164">
        <f t="shared" si="50"/>
        <v>11602.035707749494</v>
      </c>
      <c r="AJ79" s="164">
        <f t="shared" si="50"/>
        <v>9679.8349976522768</v>
      </c>
      <c r="AK79" s="164">
        <f t="shared" si="50"/>
        <v>6878.0184103875181</v>
      </c>
      <c r="AL79" s="164">
        <f t="shared" si="50"/>
        <v>8530.5740203765636</v>
      </c>
      <c r="AM79" s="164">
        <f t="shared" si="50"/>
        <v>11644.946841639627</v>
      </c>
      <c r="AN79" s="164">
        <f t="shared" si="50"/>
        <v>9137.0612676966848</v>
      </c>
      <c r="AO79" s="164">
        <f t="shared" si="50"/>
        <v>11174.108727829542</v>
      </c>
      <c r="AP79" s="164">
        <f t="shared" si="50"/>
        <v>9612.837203521738</v>
      </c>
      <c r="AQ79" s="164">
        <f t="shared" si="50"/>
        <v>12650.910299362164</v>
      </c>
      <c r="AR79" s="164">
        <f t="shared" si="50"/>
        <v>13968.637234999862</v>
      </c>
      <c r="AS79" s="164">
        <f t="shared" si="50"/>
        <v>13609.368860294291</v>
      </c>
      <c r="AT79" s="164">
        <f t="shared" si="50"/>
        <v>9308.9822964044506</v>
      </c>
      <c r="AU79" s="164">
        <f t="shared" si="50"/>
        <v>14209.212252026755</v>
      </c>
      <c r="AV79" s="164">
        <f t="shared" si="50"/>
        <v>8727.5015030915638</v>
      </c>
      <c r="AW79" s="164">
        <f t="shared" si="50"/>
        <v>10538.359930869539</v>
      </c>
      <c r="AX79" s="164">
        <f t="shared" si="50"/>
        <v>10517.090795352149</v>
      </c>
      <c r="AY79" s="164">
        <f t="shared" si="50"/>
        <v>7765.5043410331136</v>
      </c>
      <c r="AZ79" s="164">
        <f t="shared" si="50"/>
        <v>11117.33658092415</v>
      </c>
      <c r="BA79" s="164">
        <f t="shared" si="50"/>
        <v>11758.856352387245</v>
      </c>
      <c r="BB79" s="164">
        <f t="shared" si="50"/>
        <v>12198.911395240435</v>
      </c>
      <c r="BC79" s="164">
        <f t="shared" si="50"/>
        <v>8499.4336861556403</v>
      </c>
      <c r="BD79" s="164">
        <f t="shared" si="50"/>
        <v>14616.996191580476</v>
      </c>
      <c r="BE79" s="164">
        <f t="shared" si="50"/>
        <v>11044.156329198968</v>
      </c>
      <c r="BF79" s="164">
        <f t="shared" si="50"/>
        <v>13860.412793101521</v>
      </c>
      <c r="BG79" s="164">
        <f t="shared" si="50"/>
        <v>12426.813023792305</v>
      </c>
      <c r="BH79" s="164">
        <f t="shared" si="50"/>
        <v>10158.181867740326</v>
      </c>
      <c r="BI79" s="164">
        <f t="shared" si="50"/>
        <v>12639.995764707819</v>
      </c>
      <c r="BJ79" s="164">
        <f t="shared" si="50"/>
        <v>9154.5988711783866</v>
      </c>
      <c r="BK79" s="164">
        <f t="shared" si="50"/>
        <v>11747.711093521601</v>
      </c>
      <c r="BL79" s="164">
        <f t="shared" si="50"/>
        <v>10561.623430957912</v>
      </c>
      <c r="BM79" s="164">
        <f t="shared" si="50"/>
        <v>13233.649049995196</v>
      </c>
      <c r="BN79" s="164">
        <f t="shared" si="50"/>
        <v>8646.6508197063486</v>
      </c>
      <c r="BO79" s="164">
        <f t="shared" si="50"/>
        <v>14487.275274365884</v>
      </c>
      <c r="BP79" s="164">
        <f t="shared" ref="BP79:CC79" si="51">BP77-BP78</f>
        <v>8076.373892275682</v>
      </c>
      <c r="BQ79" s="164">
        <f t="shared" si="51"/>
        <v>11564.634144069798</v>
      </c>
      <c r="BR79" s="164">
        <f t="shared" si="51"/>
        <v>8525.8122418794283</v>
      </c>
      <c r="BS79" s="164">
        <f t="shared" si="51"/>
        <v>9127.8715997780182</v>
      </c>
      <c r="BT79" s="164">
        <f t="shared" si="51"/>
        <v>10712.460681817891</v>
      </c>
      <c r="BU79" s="164">
        <f t="shared" si="51"/>
        <v>9296.4639522381185</v>
      </c>
      <c r="BV79" s="164">
        <f t="shared" si="51"/>
        <v>10972.671996873063</v>
      </c>
      <c r="BW79" s="164">
        <f t="shared" si="51"/>
        <v>9229.9161618325288</v>
      </c>
      <c r="BX79" s="164">
        <f t="shared" si="51"/>
        <v>11444.757787319371</v>
      </c>
      <c r="BY79" s="164">
        <f t="shared" si="51"/>
        <v>10334.503395914573</v>
      </c>
      <c r="BZ79" s="164">
        <f t="shared" si="51"/>
        <v>12761.884240090423</v>
      </c>
      <c r="CA79" s="164">
        <f t="shared" si="51"/>
        <v>8783.384262522377</v>
      </c>
      <c r="CB79" s="164">
        <f t="shared" si="51"/>
        <v>13510.091848015358</v>
      </c>
      <c r="CC79" s="164">
        <f t="shared" si="51"/>
        <v>8686.8260687388429</v>
      </c>
      <c r="CD79"/>
    </row>
    <row r="80" spans="2:82" x14ac:dyDescent="0.3">
      <c r="B80" t="s">
        <v>1709</v>
      </c>
      <c r="C80" s="164">
        <f>C76*C74/(C74+C75)</f>
        <v>4.5441458064637601</v>
      </c>
      <c r="D80" s="164">
        <f t="shared" ref="D80:BO80" si="52">D76*D74/(D74+D75)</f>
        <v>33.277405201418574</v>
      </c>
      <c r="E80" s="164">
        <f t="shared" si="52"/>
        <v>0</v>
      </c>
      <c r="F80" s="164">
        <f t="shared" si="52"/>
        <v>4.5915149124537056</v>
      </c>
      <c r="G80" s="164">
        <f t="shared" si="52"/>
        <v>7.6804590321339863E-2</v>
      </c>
      <c r="H80" s="164">
        <f t="shared" si="52"/>
        <v>2.3294191654434893</v>
      </c>
      <c r="I80" s="164">
        <f t="shared" si="52"/>
        <v>54.493578502586878</v>
      </c>
      <c r="J80" s="164">
        <f t="shared" si="52"/>
        <v>0.2454085266306551</v>
      </c>
      <c r="K80" s="164">
        <f t="shared" si="52"/>
        <v>8.6969938674372707E-2</v>
      </c>
      <c r="L80" s="164">
        <f t="shared" si="52"/>
        <v>0.22994593236027933</v>
      </c>
      <c r="M80" s="164">
        <f t="shared" si="52"/>
        <v>0.65648094092184139</v>
      </c>
      <c r="N80" s="164">
        <f t="shared" si="52"/>
        <v>0</v>
      </c>
      <c r="O80" s="164">
        <f t="shared" si="52"/>
        <v>5.7874077346987995</v>
      </c>
      <c r="P80" s="164">
        <f t="shared" si="52"/>
        <v>7.0012662853110919E-2</v>
      </c>
      <c r="Q80" s="164">
        <f t="shared" si="52"/>
        <v>0</v>
      </c>
      <c r="R80" s="164">
        <f t="shared" si="52"/>
        <v>0</v>
      </c>
      <c r="S80" s="164">
        <f t="shared" si="52"/>
        <v>14.068639338395522</v>
      </c>
      <c r="T80" s="164">
        <f t="shared" si="52"/>
        <v>7.0864328923641917E-2</v>
      </c>
      <c r="U80" s="164">
        <f t="shared" si="52"/>
        <v>0.47503546733977847</v>
      </c>
      <c r="V80" s="164">
        <f t="shared" si="52"/>
        <v>0</v>
      </c>
      <c r="W80" s="164">
        <f t="shared" si="52"/>
        <v>4.8116846029871585</v>
      </c>
      <c r="X80" s="164">
        <f t="shared" si="52"/>
        <v>0</v>
      </c>
      <c r="Y80" s="164">
        <f t="shared" si="52"/>
        <v>1.1157521074257637</v>
      </c>
      <c r="Z80" s="164">
        <f t="shared" si="52"/>
        <v>0</v>
      </c>
      <c r="AA80" s="164">
        <f t="shared" si="52"/>
        <v>0</v>
      </c>
      <c r="AB80" s="164">
        <f t="shared" si="52"/>
        <v>0.22801810821650223</v>
      </c>
      <c r="AC80" s="164">
        <f t="shared" si="52"/>
        <v>7.5879370720744257E-2</v>
      </c>
      <c r="AD80" s="164">
        <f t="shared" si="52"/>
        <v>1.4057347670250895</v>
      </c>
      <c r="AE80" s="164">
        <f t="shared" si="52"/>
        <v>0.29837842301380046</v>
      </c>
      <c r="AF80" s="164">
        <f t="shared" si="52"/>
        <v>0</v>
      </c>
      <c r="AG80" s="164">
        <f t="shared" si="52"/>
        <v>6.6760330578512397E-2</v>
      </c>
      <c r="AH80" s="164">
        <f t="shared" si="52"/>
        <v>0.19254611084880513</v>
      </c>
      <c r="AI80" s="164">
        <f t="shared" si="52"/>
        <v>0.21695591015383509</v>
      </c>
      <c r="AJ80" s="164">
        <f t="shared" si="52"/>
        <v>0</v>
      </c>
      <c r="AK80" s="164">
        <f t="shared" si="52"/>
        <v>0</v>
      </c>
      <c r="AL80" s="164">
        <f t="shared" si="52"/>
        <v>6.4332378360883707E-2</v>
      </c>
      <c r="AM80" s="164">
        <f t="shared" si="52"/>
        <v>2.0637053903902618E-2</v>
      </c>
      <c r="AN80" s="164">
        <f t="shared" si="52"/>
        <v>0</v>
      </c>
      <c r="AO80" s="164">
        <f t="shared" si="52"/>
        <v>0.32876522569859074</v>
      </c>
      <c r="AP80" s="164">
        <f t="shared" si="52"/>
        <v>3.873041614780922E-2</v>
      </c>
      <c r="AQ80" s="164">
        <f t="shared" si="52"/>
        <v>0</v>
      </c>
      <c r="AR80" s="164">
        <f t="shared" si="52"/>
        <v>0</v>
      </c>
      <c r="AS80" s="164">
        <f t="shared" si="52"/>
        <v>0</v>
      </c>
      <c r="AT80" s="164">
        <f t="shared" si="52"/>
        <v>4.0678553131922451E-2</v>
      </c>
      <c r="AU80" s="164">
        <f t="shared" si="52"/>
        <v>0</v>
      </c>
      <c r="AV80" s="164">
        <f t="shared" si="52"/>
        <v>1.3527557769249611E-2</v>
      </c>
      <c r="AW80" s="164">
        <f t="shared" si="52"/>
        <v>0</v>
      </c>
      <c r="AX80" s="164">
        <f t="shared" si="52"/>
        <v>0</v>
      </c>
      <c r="AY80" s="164">
        <f t="shared" si="52"/>
        <v>1.168412488187885</v>
      </c>
      <c r="AZ80" s="164">
        <f t="shared" si="52"/>
        <v>0</v>
      </c>
      <c r="BA80" s="164">
        <f t="shared" si="52"/>
        <v>7.0732088768595866E-2</v>
      </c>
      <c r="BB80" s="164">
        <f t="shared" si="52"/>
        <v>0.19839960197354781</v>
      </c>
      <c r="BC80" s="164">
        <f t="shared" si="52"/>
        <v>0</v>
      </c>
      <c r="BD80" s="164">
        <f t="shared" si="52"/>
        <v>0</v>
      </c>
      <c r="BE80" s="164">
        <f t="shared" si="52"/>
        <v>0</v>
      </c>
      <c r="BF80" s="164">
        <f t="shared" si="52"/>
        <v>7.2432864212072595E-2</v>
      </c>
      <c r="BG80" s="164">
        <f t="shared" si="52"/>
        <v>0.25314972538406433</v>
      </c>
      <c r="BH80" s="164">
        <f t="shared" si="52"/>
        <v>0.11432353162367452</v>
      </c>
      <c r="BI80" s="164">
        <f t="shared" si="52"/>
        <v>0</v>
      </c>
      <c r="BJ80" s="164">
        <f t="shared" si="52"/>
        <v>0</v>
      </c>
      <c r="BK80" s="164">
        <f t="shared" si="52"/>
        <v>1.3589537375346834</v>
      </c>
      <c r="BL80" s="164">
        <f t="shared" si="52"/>
        <v>5.6144399077010451E-2</v>
      </c>
      <c r="BM80" s="164">
        <f t="shared" si="52"/>
        <v>0</v>
      </c>
      <c r="BN80" s="164">
        <f t="shared" si="52"/>
        <v>5.7952265162067081E-3</v>
      </c>
      <c r="BO80" s="164">
        <f t="shared" si="52"/>
        <v>0</v>
      </c>
      <c r="BP80" s="164">
        <f t="shared" ref="BP80:CC80" si="53">BP76*BP74/(BP74+BP75)</f>
        <v>0.55461662755990238</v>
      </c>
      <c r="BQ80" s="164">
        <f t="shared" si="53"/>
        <v>0</v>
      </c>
      <c r="BR80" s="164">
        <f t="shared" si="53"/>
        <v>0</v>
      </c>
      <c r="BS80" s="164">
        <f t="shared" si="53"/>
        <v>4.1575712738600869E-2</v>
      </c>
      <c r="BT80" s="164">
        <f t="shared" si="53"/>
        <v>0</v>
      </c>
      <c r="BU80" s="164">
        <f t="shared" si="53"/>
        <v>0</v>
      </c>
      <c r="BV80" s="164">
        <f t="shared" si="53"/>
        <v>2.6122791925900734E-2</v>
      </c>
      <c r="BW80" s="164">
        <f t="shared" si="53"/>
        <v>0</v>
      </c>
      <c r="BX80" s="164">
        <f t="shared" si="53"/>
        <v>0</v>
      </c>
      <c r="BY80" s="164">
        <f t="shared" si="53"/>
        <v>0.4008955212534257</v>
      </c>
      <c r="BZ80" s="164">
        <f t="shared" si="53"/>
        <v>3.6543230883760498E-2</v>
      </c>
      <c r="CA80" s="164">
        <f t="shared" si="53"/>
        <v>0.1272321180072363</v>
      </c>
      <c r="CB80" s="164">
        <f t="shared" si="53"/>
        <v>0</v>
      </c>
      <c r="CC80" s="164">
        <f t="shared" si="53"/>
        <v>5.8031239264150153E-3</v>
      </c>
      <c r="CD80"/>
    </row>
    <row r="81" spans="2:82" x14ac:dyDescent="0.3">
      <c r="B81" t="s">
        <v>1710</v>
      </c>
      <c r="C81" s="164">
        <f>C76-C80</f>
        <v>18.155854193536239</v>
      </c>
      <c r="D81" s="164">
        <f t="shared" ref="D81:BO81" si="54">D76-D80</f>
        <v>129.32259479858146</v>
      </c>
      <c r="E81" s="164">
        <f t="shared" si="54"/>
        <v>0</v>
      </c>
      <c r="F81" s="164">
        <f t="shared" si="54"/>
        <v>17.308485087546295</v>
      </c>
      <c r="G81" s="164">
        <f t="shared" si="54"/>
        <v>0.32319540967866017</v>
      </c>
      <c r="H81" s="164">
        <f t="shared" si="54"/>
        <v>6.6705808345565103</v>
      </c>
      <c r="I81" s="164">
        <f t="shared" si="54"/>
        <v>198.90642149741311</v>
      </c>
      <c r="J81" s="164">
        <f t="shared" si="54"/>
        <v>0.9545914733693448</v>
      </c>
      <c r="K81" s="164">
        <f t="shared" si="54"/>
        <v>0.31303006132562733</v>
      </c>
      <c r="L81" s="164">
        <f t="shared" si="54"/>
        <v>1.0700540676397208</v>
      </c>
      <c r="M81" s="164">
        <f t="shared" si="54"/>
        <v>4.4435190590781586</v>
      </c>
      <c r="N81" s="164">
        <f t="shared" si="54"/>
        <v>0</v>
      </c>
      <c r="O81" s="164">
        <f t="shared" si="54"/>
        <v>36.812592265301205</v>
      </c>
      <c r="P81" s="164">
        <f t="shared" si="54"/>
        <v>0.42998733714688908</v>
      </c>
      <c r="Q81" s="164">
        <f t="shared" si="54"/>
        <v>0</v>
      </c>
      <c r="R81" s="164">
        <f t="shared" si="54"/>
        <v>0</v>
      </c>
      <c r="S81" s="164">
        <f t="shared" si="54"/>
        <v>77.531360661604467</v>
      </c>
      <c r="T81" s="164">
        <f t="shared" si="54"/>
        <v>0.42913567107635808</v>
      </c>
      <c r="U81" s="164">
        <f t="shared" si="54"/>
        <v>2.9249645326602214</v>
      </c>
      <c r="V81" s="164">
        <f t="shared" si="54"/>
        <v>0</v>
      </c>
      <c r="W81" s="164">
        <f t="shared" si="54"/>
        <v>26.288315397012845</v>
      </c>
      <c r="X81" s="164">
        <f t="shared" si="54"/>
        <v>0</v>
      </c>
      <c r="Y81" s="164">
        <f t="shared" si="54"/>
        <v>6.2842478925742364</v>
      </c>
      <c r="Z81" s="164">
        <f t="shared" si="54"/>
        <v>0</v>
      </c>
      <c r="AA81" s="164">
        <f t="shared" si="54"/>
        <v>0</v>
      </c>
      <c r="AB81" s="164">
        <f t="shared" si="54"/>
        <v>4.6719818917834983</v>
      </c>
      <c r="AC81" s="164">
        <f t="shared" si="54"/>
        <v>1.3241206292792556</v>
      </c>
      <c r="AD81" s="164">
        <f t="shared" si="54"/>
        <v>19.794265232974908</v>
      </c>
      <c r="AE81" s="164">
        <f t="shared" si="54"/>
        <v>4.5016215769861994</v>
      </c>
      <c r="AF81" s="164">
        <f t="shared" si="54"/>
        <v>0</v>
      </c>
      <c r="AG81" s="164">
        <f t="shared" si="54"/>
        <v>1.3332396694214874</v>
      </c>
      <c r="AH81" s="164">
        <f t="shared" si="54"/>
        <v>3.8074538891511951</v>
      </c>
      <c r="AI81" s="164">
        <f t="shared" si="54"/>
        <v>3.9830440898461652</v>
      </c>
      <c r="AJ81" s="164">
        <f t="shared" si="54"/>
        <v>0</v>
      </c>
      <c r="AK81" s="164">
        <f t="shared" si="54"/>
        <v>0</v>
      </c>
      <c r="AL81" s="164">
        <f t="shared" si="54"/>
        <v>1.5356676216391163</v>
      </c>
      <c r="AM81" s="164">
        <f t="shared" si="54"/>
        <v>0.37936294609609739</v>
      </c>
      <c r="AN81" s="164">
        <f t="shared" si="54"/>
        <v>0</v>
      </c>
      <c r="AO81" s="164">
        <f t="shared" si="54"/>
        <v>6.2712347743014085</v>
      </c>
      <c r="AP81" s="164">
        <f t="shared" si="54"/>
        <v>0.76126958385219079</v>
      </c>
      <c r="AQ81" s="164">
        <f t="shared" si="54"/>
        <v>0</v>
      </c>
      <c r="AR81" s="164">
        <f t="shared" si="54"/>
        <v>0</v>
      </c>
      <c r="AS81" s="164">
        <f t="shared" si="54"/>
        <v>0</v>
      </c>
      <c r="AT81" s="164">
        <f t="shared" si="54"/>
        <v>0.85932144686807754</v>
      </c>
      <c r="AU81" s="164">
        <f t="shared" si="54"/>
        <v>0</v>
      </c>
      <c r="AV81" s="164">
        <f t="shared" si="54"/>
        <v>0.28647244223075036</v>
      </c>
      <c r="AW81" s="164">
        <f t="shared" si="54"/>
        <v>0</v>
      </c>
      <c r="AX81" s="164">
        <f t="shared" si="54"/>
        <v>0</v>
      </c>
      <c r="AY81" s="164">
        <f t="shared" si="54"/>
        <v>24.831587511812113</v>
      </c>
      <c r="AZ81" s="164">
        <f t="shared" si="54"/>
        <v>0</v>
      </c>
      <c r="BA81" s="164">
        <f t="shared" si="54"/>
        <v>1.4292679112314042</v>
      </c>
      <c r="BB81" s="164">
        <f t="shared" si="54"/>
        <v>3.8016003980264523</v>
      </c>
      <c r="BC81" s="164">
        <f t="shared" si="54"/>
        <v>0</v>
      </c>
      <c r="BD81" s="164">
        <f t="shared" si="54"/>
        <v>0</v>
      </c>
      <c r="BE81" s="164">
        <f t="shared" si="54"/>
        <v>0</v>
      </c>
      <c r="BF81" s="164">
        <f t="shared" si="54"/>
        <v>1.5275671357879275</v>
      </c>
      <c r="BG81" s="164">
        <f t="shared" si="54"/>
        <v>4.1468502746159359</v>
      </c>
      <c r="BH81" s="164">
        <f t="shared" si="54"/>
        <v>2.2856764683763253</v>
      </c>
      <c r="BI81" s="164">
        <f t="shared" si="54"/>
        <v>0</v>
      </c>
      <c r="BJ81" s="164">
        <f t="shared" si="54"/>
        <v>0</v>
      </c>
      <c r="BK81" s="164">
        <f t="shared" si="54"/>
        <v>27.241046262465314</v>
      </c>
      <c r="BL81" s="164">
        <f t="shared" si="54"/>
        <v>1.0438556009229896</v>
      </c>
      <c r="BM81" s="164">
        <f t="shared" si="54"/>
        <v>0</v>
      </c>
      <c r="BN81" s="164">
        <f t="shared" si="54"/>
        <v>9.4204773483793303E-2</v>
      </c>
      <c r="BO81" s="164">
        <f t="shared" si="54"/>
        <v>0</v>
      </c>
      <c r="BP81" s="164">
        <f t="shared" ref="BP81:CC81" si="55">BP76-BP80</f>
        <v>11.645383372440097</v>
      </c>
      <c r="BQ81" s="164">
        <f t="shared" si="55"/>
        <v>0</v>
      </c>
      <c r="BR81" s="164">
        <f t="shared" si="55"/>
        <v>0</v>
      </c>
      <c r="BS81" s="164">
        <f t="shared" si="55"/>
        <v>0.75842428726139921</v>
      </c>
      <c r="BT81" s="164">
        <f t="shared" si="55"/>
        <v>0</v>
      </c>
      <c r="BU81" s="164">
        <f t="shared" si="55"/>
        <v>0</v>
      </c>
      <c r="BV81" s="164">
        <f t="shared" si="55"/>
        <v>0.57387720807409925</v>
      </c>
      <c r="BW81" s="164">
        <f t="shared" si="55"/>
        <v>0</v>
      </c>
      <c r="BX81" s="164">
        <f t="shared" si="55"/>
        <v>0</v>
      </c>
      <c r="BY81" s="164">
        <f t="shared" si="55"/>
        <v>6.8991044787465743</v>
      </c>
      <c r="BZ81" s="164">
        <f t="shared" si="55"/>
        <v>0.66345676911623941</v>
      </c>
      <c r="CA81" s="164">
        <f t="shared" si="55"/>
        <v>2.4727678819927639</v>
      </c>
      <c r="CB81" s="164">
        <f t="shared" si="55"/>
        <v>0</v>
      </c>
      <c r="CC81" s="164">
        <f t="shared" si="55"/>
        <v>9.4196876073584984E-2</v>
      </c>
      <c r="CD81"/>
    </row>
    <row r="82" spans="2:82" x14ac:dyDescent="0.3">
      <c r="CD82"/>
    </row>
    <row r="83" spans="2:82" x14ac:dyDescent="0.3">
      <c r="B83" t="s">
        <v>1711</v>
      </c>
      <c r="C83" s="2">
        <f t="array" ref="C83:CC88">TRANSPOSE('ZBud Extract Monthly'!BL5:BQ83)</f>
        <v>2359.6999999999998</v>
      </c>
      <c r="D83" s="2">
        <v>2404.2999999999997</v>
      </c>
      <c r="E83" s="2">
        <v>2673.4999999999995</v>
      </c>
      <c r="F83" s="2">
        <v>2623</v>
      </c>
      <c r="G83" s="2">
        <v>2471</v>
      </c>
      <c r="H83" s="2">
        <v>2580.1999999999998</v>
      </c>
      <c r="I83" s="2">
        <v>3188.5</v>
      </c>
      <c r="J83" s="2">
        <v>2782.2000000000003</v>
      </c>
      <c r="K83" s="2">
        <v>3214.1</v>
      </c>
      <c r="L83" s="2">
        <v>3607.3999999999996</v>
      </c>
      <c r="M83" s="2">
        <v>4337.6000000000004</v>
      </c>
      <c r="N83" s="2">
        <v>4639.2</v>
      </c>
      <c r="O83" s="2">
        <v>5183.5999999999995</v>
      </c>
      <c r="P83" s="2">
        <v>6421.2999999999993</v>
      </c>
      <c r="Q83" s="2">
        <v>6208.2999999999993</v>
      </c>
      <c r="R83" s="2">
        <v>6864.0999999999995</v>
      </c>
      <c r="S83" s="2">
        <v>6447.4</v>
      </c>
      <c r="T83" s="2">
        <v>6823.2</v>
      </c>
      <c r="U83" s="2">
        <v>5514.7</v>
      </c>
      <c r="V83" s="2">
        <v>5887.2</v>
      </c>
      <c r="W83" s="2">
        <v>5660.8000000000011</v>
      </c>
      <c r="X83" s="2">
        <v>5379.4000000000005</v>
      </c>
      <c r="Y83" s="2">
        <v>5236.6000000000004</v>
      </c>
      <c r="Z83" s="2">
        <v>4936.2000000000007</v>
      </c>
      <c r="AA83" s="2">
        <v>5567.8</v>
      </c>
      <c r="AB83" s="2">
        <v>4512.0999999999995</v>
      </c>
      <c r="AC83" s="2">
        <v>4329</v>
      </c>
      <c r="AD83" s="2">
        <v>4401.6000000000004</v>
      </c>
      <c r="AE83" s="2">
        <v>4542.3999999999996</v>
      </c>
      <c r="AF83" s="2">
        <v>4311.1000000000004</v>
      </c>
      <c r="AG83" s="2">
        <v>4280.8</v>
      </c>
      <c r="AH83" s="2">
        <v>4271.3</v>
      </c>
      <c r="AI83" s="2">
        <v>4388.2</v>
      </c>
      <c r="AJ83" s="2">
        <v>4203.9999999999991</v>
      </c>
      <c r="AK83" s="2">
        <v>4223.8</v>
      </c>
      <c r="AL83" s="2">
        <v>4472</v>
      </c>
      <c r="AM83" s="2">
        <v>4664.3</v>
      </c>
      <c r="AN83" s="2">
        <v>4585.2</v>
      </c>
      <c r="AO83" s="2">
        <v>4159.5</v>
      </c>
      <c r="AP83" s="2">
        <v>4359.9000000000005</v>
      </c>
      <c r="AQ83" s="2">
        <v>4232.8</v>
      </c>
      <c r="AR83" s="2">
        <v>4941.3999999999996</v>
      </c>
      <c r="AS83" s="2">
        <v>4468.3</v>
      </c>
      <c r="AT83" s="2">
        <v>4138.2</v>
      </c>
      <c r="AU83" s="2">
        <v>4317.2</v>
      </c>
      <c r="AV83" s="2">
        <v>4516</v>
      </c>
      <c r="AW83" s="2">
        <v>4649.2</v>
      </c>
      <c r="AX83" s="2">
        <v>4438.5000000000009</v>
      </c>
      <c r="AY83" s="2">
        <v>4730.5999999999995</v>
      </c>
      <c r="AZ83" s="2">
        <v>4781.2999999999993</v>
      </c>
      <c r="BA83" s="2">
        <v>5045.4999999999991</v>
      </c>
      <c r="BB83" s="2">
        <v>5058.8</v>
      </c>
      <c r="BC83" s="2">
        <v>4568.2999999999993</v>
      </c>
      <c r="BD83" s="2">
        <v>4538.9000000000005</v>
      </c>
      <c r="BE83" s="2">
        <v>5033.3</v>
      </c>
      <c r="BF83" s="2">
        <v>4315.7</v>
      </c>
      <c r="BG83" s="2">
        <v>4535.7</v>
      </c>
      <c r="BH83" s="2">
        <v>4393.2</v>
      </c>
      <c r="BI83" s="2">
        <v>4677.1999999999989</v>
      </c>
      <c r="BJ83" s="2">
        <v>4425</v>
      </c>
      <c r="BK83" s="2">
        <v>4568.3</v>
      </c>
      <c r="BL83" s="2">
        <v>4950.2</v>
      </c>
      <c r="BM83" s="2">
        <v>4329.6000000000004</v>
      </c>
      <c r="BN83" s="2">
        <v>4769.8</v>
      </c>
      <c r="BO83" s="2">
        <v>4531</v>
      </c>
      <c r="BP83" s="2">
        <v>4931.0999999999995</v>
      </c>
      <c r="BQ83" s="2">
        <v>4197.6000000000004</v>
      </c>
      <c r="BR83" s="2">
        <v>4678.4999999999991</v>
      </c>
      <c r="BS83" s="2">
        <v>4641.5</v>
      </c>
      <c r="BT83" s="2">
        <v>4625.4999999999991</v>
      </c>
      <c r="BU83" s="2">
        <v>4713.5999999999995</v>
      </c>
      <c r="BV83" s="2">
        <v>4275.8999999999996</v>
      </c>
      <c r="BW83" s="2">
        <v>4764.6000000000004</v>
      </c>
      <c r="BX83" s="2">
        <v>4365.6000000000004</v>
      </c>
      <c r="BY83" s="2">
        <v>4403.5</v>
      </c>
      <c r="BZ83" s="2">
        <v>4415.1000000000004</v>
      </c>
      <c r="CA83" s="2">
        <v>4607.2</v>
      </c>
      <c r="CB83" s="2">
        <v>4226.8</v>
      </c>
      <c r="CC83" s="2">
        <v>4820</v>
      </c>
      <c r="CD83"/>
    </row>
    <row r="84" spans="2:82" x14ac:dyDescent="0.3">
      <c r="B84" t="s">
        <v>1712</v>
      </c>
      <c r="C84" s="2">
        <v>1888</v>
      </c>
      <c r="D84" s="2">
        <v>1898.6999999999998</v>
      </c>
      <c r="E84" s="2">
        <v>2109.6000000000004</v>
      </c>
      <c r="F84" s="2">
        <v>1941.4999999999998</v>
      </c>
      <c r="G84" s="2">
        <v>2009.4</v>
      </c>
      <c r="H84" s="2">
        <v>1801.5000000000002</v>
      </c>
      <c r="I84" s="2">
        <v>2191.1000000000004</v>
      </c>
      <c r="J84" s="2">
        <v>2365.7000000000003</v>
      </c>
      <c r="K84" s="2">
        <v>2049.1</v>
      </c>
      <c r="L84" s="2">
        <v>2853.6</v>
      </c>
      <c r="M84" s="2">
        <v>3308.6</v>
      </c>
      <c r="N84" s="2">
        <v>3659.4999999999995</v>
      </c>
      <c r="O84" s="2">
        <v>4064.1000000000004</v>
      </c>
      <c r="P84" s="2">
        <v>4628.3999999999996</v>
      </c>
      <c r="Q84" s="2">
        <v>5073.6000000000004</v>
      </c>
      <c r="R84" s="2">
        <v>4849.2999999999993</v>
      </c>
      <c r="S84" s="2">
        <v>4670.7000000000007</v>
      </c>
      <c r="T84" s="2">
        <v>5448.1</v>
      </c>
      <c r="U84" s="2">
        <v>4893.6000000000004</v>
      </c>
      <c r="V84" s="2">
        <v>4633.7</v>
      </c>
      <c r="W84" s="2">
        <v>4128.9999999999991</v>
      </c>
      <c r="X84" s="2">
        <v>3705.1</v>
      </c>
      <c r="Y84" s="2">
        <v>3954.6</v>
      </c>
      <c r="Z84" s="2">
        <v>4125.7</v>
      </c>
      <c r="AA84" s="2">
        <v>4588.7</v>
      </c>
      <c r="AB84" s="2">
        <v>3727.9999999999995</v>
      </c>
      <c r="AC84" s="2">
        <v>3447.3999999999996</v>
      </c>
      <c r="AD84" s="2">
        <v>3303.1000000000004</v>
      </c>
      <c r="AE84" s="2">
        <v>3516.8</v>
      </c>
      <c r="AF84" s="2">
        <v>3501.3999999999996</v>
      </c>
      <c r="AG84" s="2">
        <v>3649.8999999999996</v>
      </c>
      <c r="AH84" s="2">
        <v>3474.3</v>
      </c>
      <c r="AI84" s="2">
        <v>3422.7000000000003</v>
      </c>
      <c r="AJ84" s="2">
        <v>3380.8</v>
      </c>
      <c r="AK84" s="2">
        <v>3551.2</v>
      </c>
      <c r="AL84" s="2">
        <v>3850.7</v>
      </c>
      <c r="AM84" s="2">
        <v>3511.5</v>
      </c>
      <c r="AN84" s="2">
        <v>3608.5</v>
      </c>
      <c r="AO84" s="2">
        <v>3336.5</v>
      </c>
      <c r="AP84" s="2">
        <v>3488.6</v>
      </c>
      <c r="AQ84" s="2">
        <v>3258.9</v>
      </c>
      <c r="AR84" s="2">
        <v>3614.8</v>
      </c>
      <c r="AS84" s="2">
        <v>3593.6</v>
      </c>
      <c r="AT84" s="2">
        <v>3447.5000000000005</v>
      </c>
      <c r="AU84" s="2">
        <v>3451.2</v>
      </c>
      <c r="AV84" s="2">
        <v>3807.5000000000009</v>
      </c>
      <c r="AW84" s="2">
        <v>3849.7000000000003</v>
      </c>
      <c r="AX84" s="2">
        <v>3535.8</v>
      </c>
      <c r="AY84" s="2">
        <v>3792.3999999999996</v>
      </c>
      <c r="AZ84" s="2">
        <v>3802.7</v>
      </c>
      <c r="BA84" s="2">
        <v>4042</v>
      </c>
      <c r="BB84" s="2">
        <v>3740.8999999999996</v>
      </c>
      <c r="BC84" s="2">
        <v>3814.0999999999995</v>
      </c>
      <c r="BD84" s="2">
        <v>3357.7999999999997</v>
      </c>
      <c r="BE84" s="2">
        <v>3588.4</v>
      </c>
      <c r="BF84" s="2">
        <v>3704.9</v>
      </c>
      <c r="BG84" s="2">
        <v>3197</v>
      </c>
      <c r="BH84" s="2">
        <v>3549.2999999999997</v>
      </c>
      <c r="BI84" s="2">
        <v>3758.9000000000005</v>
      </c>
      <c r="BJ84" s="2">
        <v>3588.2999999999997</v>
      </c>
      <c r="BK84" s="2">
        <v>3650.1</v>
      </c>
      <c r="BL84" s="2">
        <v>3709.9</v>
      </c>
      <c r="BM84" s="2">
        <v>3618.9999999999995</v>
      </c>
      <c r="BN84" s="2">
        <v>3396.8</v>
      </c>
      <c r="BO84" s="2">
        <v>3490.2</v>
      </c>
      <c r="BP84" s="2">
        <v>3975.4999999999995</v>
      </c>
      <c r="BQ84" s="2">
        <v>3725.7</v>
      </c>
      <c r="BR84" s="2">
        <v>3744.0000000000005</v>
      </c>
      <c r="BS84" s="2">
        <v>3430.2000000000003</v>
      </c>
      <c r="BT84" s="2">
        <v>3248.3</v>
      </c>
      <c r="BU84" s="2">
        <v>3642.4999999999991</v>
      </c>
      <c r="BV84" s="2">
        <v>3605.5</v>
      </c>
      <c r="BW84" s="2">
        <v>3945.4</v>
      </c>
      <c r="BX84" s="2">
        <v>3751.2</v>
      </c>
      <c r="BY84" s="2">
        <v>3523.1</v>
      </c>
      <c r="BZ84" s="2">
        <v>3336.7000000000003</v>
      </c>
      <c r="CA84" s="2">
        <v>3583.4000000000005</v>
      </c>
      <c r="CB84" s="2">
        <v>3563.3999999999996</v>
      </c>
      <c r="CC84" s="2">
        <v>3422.9000000000005</v>
      </c>
      <c r="CD84"/>
    </row>
    <row r="85" spans="2:82" x14ac:dyDescent="0.3">
      <c r="B85" t="s">
        <v>1713</v>
      </c>
      <c r="C85" s="2">
        <v>1333.6999999999996</v>
      </c>
      <c r="D85" s="2">
        <v>1526.6000000000001</v>
      </c>
      <c r="E85" s="2">
        <v>1624.5999999999997</v>
      </c>
      <c r="F85" s="2">
        <v>1692.3999999999999</v>
      </c>
      <c r="G85" s="2">
        <v>1348.1999999999998</v>
      </c>
      <c r="H85" s="2">
        <v>1670.1999999999998</v>
      </c>
      <c r="I85" s="2">
        <v>1666</v>
      </c>
      <c r="J85" s="2">
        <v>1532.8000000000004</v>
      </c>
      <c r="K85" s="2">
        <v>2019.3999999999999</v>
      </c>
      <c r="L85" s="2">
        <v>2215.1</v>
      </c>
      <c r="M85" s="2">
        <v>2287.5</v>
      </c>
      <c r="N85" s="2">
        <v>2699.8</v>
      </c>
      <c r="O85" s="2">
        <v>2958.6000000000004</v>
      </c>
      <c r="P85" s="2">
        <v>3362.8</v>
      </c>
      <c r="Q85" s="2">
        <v>3559.6000000000004</v>
      </c>
      <c r="R85" s="2">
        <v>4384.2</v>
      </c>
      <c r="S85" s="2">
        <v>4656.2999999999993</v>
      </c>
      <c r="T85" s="2">
        <v>3656.5000000000005</v>
      </c>
      <c r="U85" s="2">
        <v>3443.7999999999993</v>
      </c>
      <c r="V85" s="2">
        <v>3277.2</v>
      </c>
      <c r="W85" s="2">
        <v>3772.3</v>
      </c>
      <c r="X85" s="2">
        <v>3609.7999999999997</v>
      </c>
      <c r="Y85" s="2">
        <v>3802.2</v>
      </c>
      <c r="Z85" s="2">
        <v>2891.0000000000005</v>
      </c>
      <c r="AA85" s="2">
        <v>3623.0000000000005</v>
      </c>
      <c r="AB85" s="2">
        <v>3039.5000000000005</v>
      </c>
      <c r="AC85" s="2">
        <v>2898.2999999999997</v>
      </c>
      <c r="AD85" s="2">
        <v>2835</v>
      </c>
      <c r="AE85" s="2">
        <v>2767.6</v>
      </c>
      <c r="AF85" s="2">
        <v>2520.9</v>
      </c>
      <c r="AG85" s="2">
        <v>2428.3000000000002</v>
      </c>
      <c r="AH85" s="2">
        <v>2681.7000000000003</v>
      </c>
      <c r="AI85" s="2">
        <v>2785.0000000000005</v>
      </c>
      <c r="AJ85" s="2">
        <v>2794.6000000000004</v>
      </c>
      <c r="AK85" s="2">
        <v>2593.6</v>
      </c>
      <c r="AL85" s="2">
        <v>2472.3000000000002</v>
      </c>
      <c r="AM85" s="2">
        <v>3079.7000000000003</v>
      </c>
      <c r="AN85" s="2">
        <v>2705.7999999999997</v>
      </c>
      <c r="AO85" s="2">
        <v>2671.1</v>
      </c>
      <c r="AP85" s="2">
        <v>2690.0000000000005</v>
      </c>
      <c r="AQ85" s="2">
        <v>2829.3</v>
      </c>
      <c r="AR85" s="2">
        <v>2808.4</v>
      </c>
      <c r="AS85" s="2">
        <v>2592.9999999999995</v>
      </c>
      <c r="AT85" s="2">
        <v>2539.5</v>
      </c>
      <c r="AU85" s="2">
        <v>2675.7000000000007</v>
      </c>
      <c r="AV85" s="2">
        <v>2640.2000000000003</v>
      </c>
      <c r="AW85" s="2">
        <v>2339.1</v>
      </c>
      <c r="AX85" s="2">
        <v>2705.4</v>
      </c>
      <c r="AY85" s="2">
        <v>2546.4000000000005</v>
      </c>
      <c r="AZ85" s="2">
        <v>2865.7000000000003</v>
      </c>
      <c r="BA85" s="2">
        <v>2974.8</v>
      </c>
      <c r="BB85" s="2">
        <v>3050.4</v>
      </c>
      <c r="BC85" s="2">
        <v>2549.2000000000003</v>
      </c>
      <c r="BD85" s="2">
        <v>2827.1999999999994</v>
      </c>
      <c r="BE85" s="2">
        <v>2791.8999999999996</v>
      </c>
      <c r="BF85" s="2">
        <v>2358.1</v>
      </c>
      <c r="BG85" s="2">
        <v>2852</v>
      </c>
      <c r="BH85" s="2">
        <v>2712.6</v>
      </c>
      <c r="BI85" s="2">
        <v>2602.6000000000004</v>
      </c>
      <c r="BJ85" s="2">
        <v>2619.9</v>
      </c>
      <c r="BK85" s="2">
        <v>2583.1999999999998</v>
      </c>
      <c r="BL85" s="2">
        <v>2711.9000000000005</v>
      </c>
      <c r="BM85" s="2">
        <v>2550.7999999999993</v>
      </c>
      <c r="BN85" s="2">
        <v>2740.6000000000004</v>
      </c>
      <c r="BO85" s="2">
        <v>2875.3</v>
      </c>
      <c r="BP85" s="2">
        <v>2508.3999999999996</v>
      </c>
      <c r="BQ85" s="2">
        <v>2466.8999999999996</v>
      </c>
      <c r="BR85" s="2">
        <v>2574.4999999999995</v>
      </c>
      <c r="BS85" s="2">
        <v>2811.8</v>
      </c>
      <c r="BT85" s="2">
        <v>2736.7000000000003</v>
      </c>
      <c r="BU85" s="2">
        <v>2818.5</v>
      </c>
      <c r="BV85" s="2">
        <v>2381.3000000000002</v>
      </c>
      <c r="BW85" s="2">
        <v>2690.2000000000003</v>
      </c>
      <c r="BX85" s="2">
        <v>2427.7000000000003</v>
      </c>
      <c r="BY85" s="2">
        <v>2896.4999999999995</v>
      </c>
      <c r="BZ85" s="2">
        <v>2799.8000000000006</v>
      </c>
      <c r="CA85" s="2">
        <v>2750</v>
      </c>
      <c r="CB85" s="2">
        <v>2561.6</v>
      </c>
      <c r="CC85" s="2">
        <v>2742.8</v>
      </c>
      <c r="CD85"/>
    </row>
    <row r="86" spans="2:82" x14ac:dyDescent="0.3">
      <c r="B86" t="s">
        <v>1714</v>
      </c>
      <c r="C86" s="2">
        <v>1425.1</v>
      </c>
      <c r="D86" s="2">
        <v>1296.0000000000002</v>
      </c>
      <c r="E86" s="2">
        <v>1495.8</v>
      </c>
      <c r="F86" s="2">
        <v>1490.4</v>
      </c>
      <c r="G86" s="2">
        <v>967</v>
      </c>
      <c r="H86" s="2">
        <v>799.2</v>
      </c>
      <c r="I86" s="2">
        <v>885.40000000000009</v>
      </c>
      <c r="J86" s="2">
        <v>861.8</v>
      </c>
      <c r="K86" s="2">
        <v>737.1</v>
      </c>
      <c r="L86" s="2">
        <v>976.9</v>
      </c>
      <c r="M86" s="2">
        <v>836.5</v>
      </c>
      <c r="N86" s="2">
        <v>1136.2</v>
      </c>
      <c r="O86" s="2">
        <v>1091.3</v>
      </c>
      <c r="P86" s="2">
        <v>1212.6000000000001</v>
      </c>
      <c r="Q86" s="2">
        <v>1446</v>
      </c>
      <c r="R86" s="2">
        <v>1190.9000000000001</v>
      </c>
      <c r="S86" s="2">
        <v>1456.9</v>
      </c>
      <c r="T86" s="2">
        <v>1499.6000000000004</v>
      </c>
      <c r="U86" s="2">
        <v>1306.9000000000001</v>
      </c>
      <c r="V86" s="2">
        <v>1280.5999999999999</v>
      </c>
      <c r="W86" s="2">
        <v>1113</v>
      </c>
      <c r="X86" s="2">
        <v>1150.1000000000001</v>
      </c>
      <c r="Y86" s="2">
        <v>1293.2</v>
      </c>
      <c r="Z86" s="2">
        <v>1323.1</v>
      </c>
      <c r="AA86" s="2">
        <v>643.29999999999995</v>
      </c>
      <c r="AB86" s="2">
        <v>450.79999999999995</v>
      </c>
      <c r="AC86" s="2">
        <v>408.1</v>
      </c>
      <c r="AD86" s="2">
        <v>435.29999999999995</v>
      </c>
      <c r="AE86" s="2">
        <v>438.9</v>
      </c>
      <c r="AF86" s="2">
        <v>468.09999999999991</v>
      </c>
      <c r="AG86" s="2">
        <v>346.79999999999995</v>
      </c>
      <c r="AH86" s="2">
        <v>422.40000000000003</v>
      </c>
      <c r="AI86" s="2">
        <v>423.7</v>
      </c>
      <c r="AJ86" s="2">
        <v>360.5</v>
      </c>
      <c r="AK86" s="2">
        <v>407.5</v>
      </c>
      <c r="AL86" s="2">
        <v>472.1</v>
      </c>
      <c r="AM86" s="2">
        <v>450.70000000000005</v>
      </c>
      <c r="AN86" s="2">
        <v>387.3</v>
      </c>
      <c r="AO86" s="2">
        <v>379.29999999999995</v>
      </c>
      <c r="AP86" s="2">
        <v>368.7</v>
      </c>
      <c r="AQ86" s="2">
        <v>497.09999999999997</v>
      </c>
      <c r="AR86" s="2">
        <v>425.9</v>
      </c>
      <c r="AS86" s="2">
        <v>395.30000000000007</v>
      </c>
      <c r="AT86" s="2">
        <v>449.5</v>
      </c>
      <c r="AU86" s="2">
        <v>421.90000000000003</v>
      </c>
      <c r="AV86" s="2">
        <v>328.70000000000005</v>
      </c>
      <c r="AW86" s="2">
        <v>380.49999999999994</v>
      </c>
      <c r="AX86" s="2">
        <v>448.19999999999993</v>
      </c>
      <c r="AY86" s="2">
        <v>378.89999999999986</v>
      </c>
      <c r="AZ86" s="2">
        <v>335.90000000000003</v>
      </c>
      <c r="BA86" s="2">
        <v>363.1</v>
      </c>
      <c r="BB86" s="2">
        <v>360.8</v>
      </c>
      <c r="BC86" s="2">
        <v>355.5</v>
      </c>
      <c r="BD86" s="2">
        <v>401.30000000000007</v>
      </c>
      <c r="BE86" s="2">
        <v>375.7</v>
      </c>
      <c r="BF86" s="2">
        <v>367.89999999999992</v>
      </c>
      <c r="BG86" s="2">
        <v>408.5</v>
      </c>
      <c r="BH86" s="2">
        <v>376.6</v>
      </c>
      <c r="BI86" s="2">
        <v>415.8</v>
      </c>
      <c r="BJ86" s="2">
        <v>395.29999999999995</v>
      </c>
      <c r="BK86" s="2">
        <v>357.5</v>
      </c>
      <c r="BL86" s="2">
        <v>351.4</v>
      </c>
      <c r="BM86" s="2">
        <v>379.99999999999994</v>
      </c>
      <c r="BN86" s="2">
        <v>383</v>
      </c>
      <c r="BO86" s="2">
        <v>382.3</v>
      </c>
      <c r="BP86" s="2">
        <v>397.8</v>
      </c>
      <c r="BQ86" s="2">
        <v>362.29999999999995</v>
      </c>
      <c r="BR86" s="2">
        <v>407.5</v>
      </c>
      <c r="BS86" s="2">
        <v>399.20000000000005</v>
      </c>
      <c r="BT86" s="2">
        <v>349.4</v>
      </c>
      <c r="BU86" s="2">
        <v>438.20000000000005</v>
      </c>
      <c r="BV86" s="2">
        <v>413.6</v>
      </c>
      <c r="BW86" s="2">
        <v>303.2</v>
      </c>
      <c r="BX86" s="2">
        <v>352.1</v>
      </c>
      <c r="BY86" s="2">
        <v>337.3</v>
      </c>
      <c r="BZ86" s="2">
        <v>385.80000000000007</v>
      </c>
      <c r="CA86" s="2">
        <v>358.1</v>
      </c>
      <c r="CB86" s="2">
        <v>369.99999999999994</v>
      </c>
      <c r="CC86" s="2">
        <v>376.19999999999993</v>
      </c>
      <c r="CD86"/>
    </row>
    <row r="87" spans="2:82" x14ac:dyDescent="0.3">
      <c r="B87" t="s">
        <v>1715</v>
      </c>
      <c r="C87" s="2">
        <v>2384.1999999999998</v>
      </c>
      <c r="D87" s="2">
        <v>2636.9</v>
      </c>
      <c r="E87" s="2">
        <v>2664.9</v>
      </c>
      <c r="F87" s="2">
        <v>2554.5000000000005</v>
      </c>
      <c r="G87" s="2">
        <v>2814.9000000000005</v>
      </c>
      <c r="H87" s="2">
        <v>2995.5</v>
      </c>
      <c r="I87" s="2">
        <v>3330.9</v>
      </c>
      <c r="J87" s="2">
        <v>3468.6999999999994</v>
      </c>
      <c r="K87" s="2">
        <v>3624.3</v>
      </c>
      <c r="L87" s="2">
        <v>4592.3</v>
      </c>
      <c r="M87" s="2">
        <v>5460.8</v>
      </c>
      <c r="N87" s="2">
        <v>5960.9</v>
      </c>
      <c r="O87" s="2">
        <v>6637.2000000000007</v>
      </c>
      <c r="P87" s="2">
        <v>7475.6</v>
      </c>
      <c r="Q87" s="2">
        <v>8125.0999999999995</v>
      </c>
      <c r="R87" s="2">
        <v>8462.2999999999993</v>
      </c>
      <c r="S87" s="2">
        <v>8185.6999999999989</v>
      </c>
      <c r="T87" s="2">
        <v>8400.4</v>
      </c>
      <c r="U87" s="2">
        <v>7822.7999999999993</v>
      </c>
      <c r="V87" s="2">
        <v>7289.4000000000005</v>
      </c>
      <c r="W87" s="2">
        <v>7217.8</v>
      </c>
      <c r="X87" s="2">
        <v>6416.5</v>
      </c>
      <c r="Y87" s="2">
        <v>6931.7999999999993</v>
      </c>
      <c r="Z87" s="2">
        <v>6442.5</v>
      </c>
      <c r="AA87" s="2">
        <v>8152.0000000000009</v>
      </c>
      <c r="AB87" s="2">
        <v>7180.5</v>
      </c>
      <c r="AC87" s="2">
        <v>6435.4000000000005</v>
      </c>
      <c r="AD87" s="2">
        <v>6075.0000000000009</v>
      </c>
      <c r="AE87" s="2">
        <v>6326.4</v>
      </c>
      <c r="AF87" s="2">
        <v>6099.3</v>
      </c>
      <c r="AG87" s="2">
        <v>6337.3</v>
      </c>
      <c r="AH87" s="2">
        <v>6193.2000000000007</v>
      </c>
      <c r="AI87" s="2">
        <v>6199.6</v>
      </c>
      <c r="AJ87" s="2">
        <v>6257.5000000000009</v>
      </c>
      <c r="AK87" s="2">
        <v>6301.6</v>
      </c>
      <c r="AL87" s="2">
        <v>6685.6</v>
      </c>
      <c r="AM87" s="2">
        <v>6421.5</v>
      </c>
      <c r="AN87" s="2">
        <v>6472.5999999999995</v>
      </c>
      <c r="AO87" s="2">
        <v>6128.1</v>
      </c>
      <c r="AP87" s="2">
        <v>6348.4000000000005</v>
      </c>
      <c r="AQ87" s="2">
        <v>5976.1</v>
      </c>
      <c r="AR87" s="2">
        <v>6336.1</v>
      </c>
      <c r="AS87" s="2">
        <v>6212.5</v>
      </c>
      <c r="AT87" s="2">
        <v>5965.3</v>
      </c>
      <c r="AU87" s="2">
        <v>6250.7</v>
      </c>
      <c r="AV87" s="2">
        <v>6666.5</v>
      </c>
      <c r="AW87" s="2">
        <v>6390.8000000000011</v>
      </c>
      <c r="AX87" s="2">
        <v>6258</v>
      </c>
      <c r="AY87" s="2">
        <v>6546.7</v>
      </c>
      <c r="AZ87" s="2">
        <v>6900.3</v>
      </c>
      <c r="BA87" s="2">
        <v>7170.4000000000005</v>
      </c>
      <c r="BB87" s="2">
        <v>6792.9000000000005</v>
      </c>
      <c r="BC87" s="2">
        <v>6620.1</v>
      </c>
      <c r="BD87" s="2">
        <v>6196.6</v>
      </c>
      <c r="BE87" s="2">
        <v>6437.7999999999993</v>
      </c>
      <c r="BF87" s="2">
        <v>6269.5999999999985</v>
      </c>
      <c r="BG87" s="2">
        <v>6027.8000000000011</v>
      </c>
      <c r="BH87" s="2">
        <v>6392.9</v>
      </c>
      <c r="BI87" s="2">
        <v>6471.8</v>
      </c>
      <c r="BJ87" s="2">
        <v>6352.5999999999995</v>
      </c>
      <c r="BK87" s="2">
        <v>6361.1</v>
      </c>
      <c r="BL87" s="2">
        <v>6482.2</v>
      </c>
      <c r="BM87" s="2">
        <v>6351.9000000000005</v>
      </c>
      <c r="BN87" s="2">
        <v>6109.4000000000005</v>
      </c>
      <c r="BO87" s="2">
        <v>6355.4</v>
      </c>
      <c r="BP87" s="2">
        <v>6634</v>
      </c>
      <c r="BQ87" s="2">
        <v>6473.5999999999995</v>
      </c>
      <c r="BR87" s="2">
        <v>6406.7</v>
      </c>
      <c r="BS87" s="2">
        <v>6283</v>
      </c>
      <c r="BT87" s="2">
        <v>5919.2000000000007</v>
      </c>
      <c r="BU87" s="2">
        <v>6541.6</v>
      </c>
      <c r="BV87" s="2">
        <v>6186.4</v>
      </c>
      <c r="BW87" s="2">
        <v>6883.6</v>
      </c>
      <c r="BX87" s="2">
        <v>6532.7999999999993</v>
      </c>
      <c r="BY87" s="2">
        <v>6560.0999999999995</v>
      </c>
      <c r="BZ87" s="2">
        <v>6131.6</v>
      </c>
      <c r="CA87" s="2">
        <v>6459.6</v>
      </c>
      <c r="CB87" s="2">
        <v>6279.5999999999995</v>
      </c>
      <c r="CC87" s="2">
        <v>6165.7000000000007</v>
      </c>
      <c r="CD87"/>
    </row>
    <row r="88" spans="2:82" x14ac:dyDescent="0.3">
      <c r="B88" t="s">
        <v>1716</v>
      </c>
      <c r="C88" s="2">
        <v>692.7</v>
      </c>
      <c r="D88" s="2">
        <v>612.79999999999995</v>
      </c>
      <c r="E88" s="2">
        <v>570.59999999999991</v>
      </c>
      <c r="F88" s="2">
        <v>668.7</v>
      </c>
      <c r="G88" s="2">
        <v>432</v>
      </c>
      <c r="H88" s="2">
        <v>544.19999999999993</v>
      </c>
      <c r="I88" s="2">
        <v>478.4</v>
      </c>
      <c r="J88" s="2">
        <v>555.5</v>
      </c>
      <c r="K88" s="2">
        <v>501.9</v>
      </c>
      <c r="L88" s="2">
        <v>617.70000000000005</v>
      </c>
      <c r="M88" s="2">
        <v>676.7</v>
      </c>
      <c r="N88" s="2">
        <v>827</v>
      </c>
      <c r="O88" s="2">
        <v>884.5</v>
      </c>
      <c r="P88" s="2">
        <v>956.90000000000009</v>
      </c>
      <c r="Q88" s="2">
        <v>1019.3</v>
      </c>
      <c r="R88" s="2">
        <v>1126.2</v>
      </c>
      <c r="S88" s="2">
        <v>1124</v>
      </c>
      <c r="T88" s="2">
        <v>1147.3000000000002</v>
      </c>
      <c r="U88" s="2">
        <v>1060.0999999999999</v>
      </c>
      <c r="V88" s="2">
        <v>936.9</v>
      </c>
      <c r="W88" s="2">
        <v>937.5</v>
      </c>
      <c r="X88" s="2">
        <v>873</v>
      </c>
      <c r="Y88" s="2">
        <v>973.6</v>
      </c>
      <c r="Z88" s="2">
        <v>878.7</v>
      </c>
      <c r="AA88" s="2">
        <v>929.3</v>
      </c>
      <c r="AB88" s="2">
        <v>926.40000000000009</v>
      </c>
      <c r="AC88" s="2">
        <v>826.00000000000011</v>
      </c>
      <c r="AD88" s="2">
        <v>775.90000000000009</v>
      </c>
      <c r="AE88" s="2">
        <v>780.2</v>
      </c>
      <c r="AF88" s="2">
        <v>789.60000000000014</v>
      </c>
      <c r="AG88" s="2">
        <v>774.69999999999993</v>
      </c>
      <c r="AH88" s="2">
        <v>785.9</v>
      </c>
      <c r="AI88" s="2">
        <v>802</v>
      </c>
      <c r="AJ88" s="2">
        <v>778.8</v>
      </c>
      <c r="AK88" s="2">
        <v>807.00000000000011</v>
      </c>
      <c r="AL88" s="2">
        <v>789.30000000000007</v>
      </c>
      <c r="AM88" s="2">
        <v>839.00000000000011</v>
      </c>
      <c r="AN88" s="2">
        <v>787.7</v>
      </c>
      <c r="AO88" s="2">
        <v>788.50000000000011</v>
      </c>
      <c r="AP88" s="2">
        <v>775.6</v>
      </c>
      <c r="AQ88" s="2">
        <v>812.3</v>
      </c>
      <c r="AR88" s="2">
        <v>784</v>
      </c>
      <c r="AS88" s="2">
        <v>787.2</v>
      </c>
      <c r="AT88" s="2">
        <v>788.59999999999991</v>
      </c>
      <c r="AU88" s="2">
        <v>783.9</v>
      </c>
      <c r="AV88" s="2">
        <v>774.80000000000007</v>
      </c>
      <c r="AW88" s="2">
        <v>782.30000000000007</v>
      </c>
      <c r="AX88" s="2">
        <v>785.5</v>
      </c>
      <c r="AY88" s="2">
        <v>797.9</v>
      </c>
      <c r="AZ88" s="2">
        <v>792.4</v>
      </c>
      <c r="BA88" s="2">
        <v>838.09999999999991</v>
      </c>
      <c r="BB88" s="2">
        <v>834.10000000000014</v>
      </c>
      <c r="BC88" s="2">
        <v>774.09999999999991</v>
      </c>
      <c r="BD88" s="2">
        <v>804.30000000000007</v>
      </c>
      <c r="BE88" s="2">
        <v>796.2</v>
      </c>
      <c r="BF88" s="2">
        <v>781.9</v>
      </c>
      <c r="BG88" s="2">
        <v>805.7</v>
      </c>
      <c r="BH88" s="2">
        <v>784.80000000000007</v>
      </c>
      <c r="BI88" s="2">
        <v>794.80000000000007</v>
      </c>
      <c r="BJ88" s="2">
        <v>783.9</v>
      </c>
      <c r="BK88" s="2">
        <v>774.59999999999991</v>
      </c>
      <c r="BL88" s="2">
        <v>776.2</v>
      </c>
      <c r="BM88" s="2">
        <v>781.7</v>
      </c>
      <c r="BN88" s="2">
        <v>774.40000000000009</v>
      </c>
      <c r="BO88" s="2">
        <v>781.59999999999991</v>
      </c>
      <c r="BP88" s="2">
        <v>793.6</v>
      </c>
      <c r="BQ88" s="2">
        <v>782.3</v>
      </c>
      <c r="BR88" s="2">
        <v>793.8</v>
      </c>
      <c r="BS88" s="2">
        <v>802.4</v>
      </c>
      <c r="BT88" s="2">
        <v>773.6</v>
      </c>
      <c r="BU88" s="2">
        <v>806.19999999999993</v>
      </c>
      <c r="BV88" s="2">
        <v>794.10000000000014</v>
      </c>
      <c r="BW88" s="2">
        <v>775.90000000000009</v>
      </c>
      <c r="BX88" s="2">
        <v>781.3</v>
      </c>
      <c r="BY88" s="2">
        <v>833.90000000000009</v>
      </c>
      <c r="BZ88" s="2">
        <v>774.3</v>
      </c>
      <c r="CA88" s="2">
        <v>776</v>
      </c>
      <c r="CB88" s="2">
        <v>776.50000000000011</v>
      </c>
      <c r="CC88" s="2">
        <v>779.7</v>
      </c>
      <c r="CD88"/>
    </row>
    <row r="89" spans="2:82" x14ac:dyDescent="0.3">
      <c r="B89" t="s">
        <v>1717</v>
      </c>
      <c r="C89" s="164">
        <f t="shared" ref="C89:BN89" si="56">C85*C84/C83</f>
        <v>1067.0956477518325</v>
      </c>
      <c r="D89" s="164">
        <f t="shared" si="56"/>
        <v>1205.5714428315935</v>
      </c>
      <c r="E89" s="164">
        <f t="shared" si="56"/>
        <v>1281.9360987469611</v>
      </c>
      <c r="F89" s="164">
        <f t="shared" si="56"/>
        <v>1252.685703393061</v>
      </c>
      <c r="G89" s="164">
        <f t="shared" si="56"/>
        <v>1096.3468555240793</v>
      </c>
      <c r="H89" s="164">
        <f t="shared" si="56"/>
        <v>1166.1364622897452</v>
      </c>
      <c r="I89" s="164">
        <f t="shared" si="56"/>
        <v>1144.8557628979145</v>
      </c>
      <c r="J89" s="164">
        <f t="shared" si="56"/>
        <v>1303.3372726619225</v>
      </c>
      <c r="K89" s="164">
        <f t="shared" si="56"/>
        <v>1287.4373977163125</v>
      </c>
      <c r="L89" s="164">
        <f t="shared" si="56"/>
        <v>1752.2341187558907</v>
      </c>
      <c r="M89" s="164">
        <f t="shared" si="56"/>
        <v>1744.8410411287346</v>
      </c>
      <c r="N89" s="164">
        <f t="shared" si="56"/>
        <v>2129.65987670288</v>
      </c>
      <c r="O89" s="164">
        <f t="shared" si="56"/>
        <v>2319.6323520333362</v>
      </c>
      <c r="P89" s="164">
        <f t="shared" si="56"/>
        <v>2423.8679893479516</v>
      </c>
      <c r="Q89" s="164">
        <f t="shared" si="56"/>
        <v>2909.0067425865382</v>
      </c>
      <c r="R89" s="164">
        <f t="shared" si="56"/>
        <v>3097.3180839439979</v>
      </c>
      <c r="S89" s="164">
        <f t="shared" si="56"/>
        <v>3373.1706439805193</v>
      </c>
      <c r="T89" s="164">
        <f t="shared" si="56"/>
        <v>2919.5945670653068</v>
      </c>
      <c r="U89" s="164">
        <f t="shared" si="56"/>
        <v>3055.9377083068885</v>
      </c>
      <c r="V89" s="164">
        <f t="shared" si="56"/>
        <v>2579.4200366897676</v>
      </c>
      <c r="W89" s="164">
        <f t="shared" si="56"/>
        <v>2751.5239365460702</v>
      </c>
      <c r="X89" s="164">
        <f t="shared" si="56"/>
        <v>2486.2754173327876</v>
      </c>
      <c r="Y89" s="164">
        <f t="shared" si="56"/>
        <v>2871.363121109116</v>
      </c>
      <c r="Z89" s="164">
        <f t="shared" si="56"/>
        <v>2416.3118795834853</v>
      </c>
      <c r="AA89" s="164">
        <f t="shared" si="56"/>
        <v>2985.8939078271492</v>
      </c>
      <c r="AB89" s="164">
        <f t="shared" si="56"/>
        <v>2511.3042707386808</v>
      </c>
      <c r="AC89" s="164">
        <f t="shared" si="56"/>
        <v>2308.0617740817738</v>
      </c>
      <c r="AD89" s="164">
        <f t="shared" si="56"/>
        <v>2127.4737595419851</v>
      </c>
      <c r="AE89" s="164">
        <f t="shared" si="56"/>
        <v>2142.7209580838326</v>
      </c>
      <c r="AF89" s="164">
        <f t="shared" si="56"/>
        <v>2047.4308784300988</v>
      </c>
      <c r="AG89" s="164">
        <f t="shared" si="56"/>
        <v>2070.4195874602879</v>
      </c>
      <c r="AH89" s="164">
        <f t="shared" si="56"/>
        <v>2181.3102123475287</v>
      </c>
      <c r="AI89" s="164">
        <f t="shared" si="56"/>
        <v>2172.2390729684157</v>
      </c>
      <c r="AJ89" s="164">
        <f t="shared" si="56"/>
        <v>2247.3795623215992</v>
      </c>
      <c r="AK89" s="164">
        <f t="shared" si="56"/>
        <v>2180.5938538756564</v>
      </c>
      <c r="AL89" s="164">
        <f t="shared" si="56"/>
        <v>2128.8205746869407</v>
      </c>
      <c r="AM89" s="164">
        <f t="shared" si="56"/>
        <v>2318.5400917608217</v>
      </c>
      <c r="AN89" s="164">
        <f t="shared" si="56"/>
        <v>2129.4336779202649</v>
      </c>
      <c r="AO89" s="164">
        <f t="shared" si="56"/>
        <v>2142.5952999158553</v>
      </c>
      <c r="AP89" s="164">
        <f t="shared" si="56"/>
        <v>2152.419550907131</v>
      </c>
      <c r="AQ89" s="164">
        <f t="shared" si="56"/>
        <v>2178.3230414855416</v>
      </c>
      <c r="AR89" s="164">
        <f t="shared" si="56"/>
        <v>2054.4388877646015</v>
      </c>
      <c r="AS89" s="164">
        <f t="shared" si="56"/>
        <v>2085.4026811091462</v>
      </c>
      <c r="AT89" s="164">
        <f t="shared" si="56"/>
        <v>2115.6363273887205</v>
      </c>
      <c r="AU89" s="164">
        <f t="shared" si="56"/>
        <v>2138.9733716297605</v>
      </c>
      <c r="AV89" s="164">
        <f t="shared" si="56"/>
        <v>2225.9879317980522</v>
      </c>
      <c r="AW89" s="164">
        <f t="shared" si="56"/>
        <v>1936.8565064957411</v>
      </c>
      <c r="AX89" s="164">
        <f t="shared" si="56"/>
        <v>2155.177046299425</v>
      </c>
      <c r="AY89" s="164">
        <f t="shared" si="56"/>
        <v>2041.3831987485737</v>
      </c>
      <c r="AZ89" s="164">
        <f t="shared" si="56"/>
        <v>2279.1703908978734</v>
      </c>
      <c r="BA89" s="164">
        <f t="shared" si="56"/>
        <v>2383.1417302546829</v>
      </c>
      <c r="BB89" s="164">
        <f t="shared" si="56"/>
        <v>2255.7209931208981</v>
      </c>
      <c r="BC89" s="164">
        <f t="shared" si="56"/>
        <v>2128.3417726506577</v>
      </c>
      <c r="BD89" s="164">
        <f t="shared" si="56"/>
        <v>2091.513838154618</v>
      </c>
      <c r="BE89" s="164">
        <f t="shared" si="56"/>
        <v>1990.4344982417099</v>
      </c>
      <c r="BF89" s="164">
        <f t="shared" si="56"/>
        <v>2024.3586648747596</v>
      </c>
      <c r="BG89" s="164">
        <f t="shared" si="56"/>
        <v>2010.2396542981239</v>
      </c>
      <c r="BH89" s="164">
        <f t="shared" si="56"/>
        <v>2191.5303605572249</v>
      </c>
      <c r="BI89" s="164">
        <f t="shared" si="56"/>
        <v>2091.617450611478</v>
      </c>
      <c r="BJ89" s="164">
        <f t="shared" si="56"/>
        <v>2124.5168745762712</v>
      </c>
      <c r="BK89" s="164">
        <f t="shared" si="56"/>
        <v>2063.9928025742615</v>
      </c>
      <c r="BL89" s="164">
        <f t="shared" si="56"/>
        <v>2032.4184497596061</v>
      </c>
      <c r="BM89" s="164">
        <f t="shared" si="56"/>
        <v>2132.1473577235761</v>
      </c>
      <c r="BN89" s="164">
        <f t="shared" si="56"/>
        <v>1951.7107803262195</v>
      </c>
      <c r="BO89" s="164">
        <f t="shared" ref="BO89:CC89" si="57">BO85*BO84/BO83</f>
        <v>2214.8249966894728</v>
      </c>
      <c r="BP89" s="164">
        <f t="shared" si="57"/>
        <v>2022.2960799821537</v>
      </c>
      <c r="BQ89" s="164">
        <f t="shared" si="57"/>
        <v>2189.5676886792448</v>
      </c>
      <c r="BR89" s="164">
        <f t="shared" si="57"/>
        <v>2060.2603398525171</v>
      </c>
      <c r="BS89" s="164">
        <f t="shared" si="57"/>
        <v>2077.999862113541</v>
      </c>
      <c r="BT89" s="164">
        <f t="shared" si="57"/>
        <v>1921.8727942925095</v>
      </c>
      <c r="BU89" s="164">
        <f t="shared" si="57"/>
        <v>2178.0351005600814</v>
      </c>
      <c r="BV89" s="164">
        <f t="shared" si="57"/>
        <v>2007.946198461143</v>
      </c>
      <c r="BW89" s="164">
        <f t="shared" si="57"/>
        <v>2227.6613104982584</v>
      </c>
      <c r="BX89" s="164">
        <f t="shared" si="57"/>
        <v>2086.0335898845519</v>
      </c>
      <c r="BY89" s="164">
        <f t="shared" si="57"/>
        <v>2317.3973316679912</v>
      </c>
      <c r="BZ89" s="164">
        <f t="shared" si="57"/>
        <v>2115.941351271772</v>
      </c>
      <c r="CA89" s="164">
        <f t="shared" si="57"/>
        <v>2138.9021531515891</v>
      </c>
      <c r="CB89" s="164">
        <f t="shared" si="57"/>
        <v>2159.554613419135</v>
      </c>
      <c r="CC89" s="164">
        <f t="shared" si="57"/>
        <v>1947.786331950208</v>
      </c>
      <c r="CD89"/>
    </row>
    <row r="90" spans="2:82" x14ac:dyDescent="0.3">
      <c r="B90" t="s">
        <v>1718</v>
      </c>
      <c r="C90" s="164">
        <f t="shared" ref="C90:BN90" si="58">C89*C86/(C86+C87)</f>
        <v>399.21193069885192</v>
      </c>
      <c r="D90" s="164">
        <f t="shared" si="58"/>
        <v>397.26934066712738</v>
      </c>
      <c r="E90" s="164">
        <f t="shared" si="58"/>
        <v>460.86476230098407</v>
      </c>
      <c r="F90" s="164">
        <f t="shared" si="58"/>
        <v>461.56957460926549</v>
      </c>
      <c r="G90" s="164">
        <f t="shared" si="58"/>
        <v>280.32666365895039</v>
      </c>
      <c r="H90" s="164">
        <f t="shared" si="58"/>
        <v>245.59945731203112</v>
      </c>
      <c r="I90" s="164">
        <f t="shared" si="58"/>
        <v>240.41346499770262</v>
      </c>
      <c r="J90" s="164">
        <f t="shared" si="58"/>
        <v>259.37329675096294</v>
      </c>
      <c r="K90" s="164">
        <f t="shared" si="58"/>
        <v>217.58382763715636</v>
      </c>
      <c r="L90" s="164">
        <f t="shared" si="58"/>
        <v>307.36147213471048</v>
      </c>
      <c r="M90" s="164">
        <f t="shared" si="58"/>
        <v>231.77544835154532</v>
      </c>
      <c r="N90" s="164">
        <f t="shared" si="58"/>
        <v>340.94482984737601</v>
      </c>
      <c r="O90" s="164">
        <f t="shared" si="58"/>
        <v>327.54283312078405</v>
      </c>
      <c r="P90" s="164">
        <f t="shared" si="58"/>
        <v>338.29588682158857</v>
      </c>
      <c r="Q90" s="164">
        <f t="shared" si="58"/>
        <v>439.49219523149219</v>
      </c>
      <c r="R90" s="164">
        <f t="shared" si="58"/>
        <v>382.11122800407196</v>
      </c>
      <c r="S90" s="164">
        <f t="shared" si="58"/>
        <v>509.65220077730277</v>
      </c>
      <c r="T90" s="164">
        <f t="shared" si="58"/>
        <v>442.24484977486213</v>
      </c>
      <c r="U90" s="164">
        <f t="shared" si="58"/>
        <v>437.45194157379467</v>
      </c>
      <c r="V90" s="164">
        <f t="shared" si="58"/>
        <v>385.43819124678134</v>
      </c>
      <c r="W90" s="164">
        <f t="shared" si="58"/>
        <v>367.60528897294097</v>
      </c>
      <c r="X90" s="164">
        <f t="shared" si="58"/>
        <v>377.90624024983998</v>
      </c>
      <c r="Y90" s="164">
        <f t="shared" si="58"/>
        <v>451.45857607517439</v>
      </c>
      <c r="Z90" s="164">
        <f t="shared" si="58"/>
        <v>411.69030697910131</v>
      </c>
      <c r="AA90" s="164">
        <f t="shared" si="58"/>
        <v>218.39227211183297</v>
      </c>
      <c r="AB90" s="164">
        <f t="shared" si="58"/>
        <v>148.34903165240485</v>
      </c>
      <c r="AC90" s="164">
        <f t="shared" si="58"/>
        <v>137.63717542233826</v>
      </c>
      <c r="AD90" s="164">
        <f t="shared" si="58"/>
        <v>142.24986982606421</v>
      </c>
      <c r="AE90" s="164">
        <f t="shared" si="58"/>
        <v>139.00939034529054</v>
      </c>
      <c r="AF90" s="164">
        <f t="shared" si="58"/>
        <v>145.93330605614537</v>
      </c>
      <c r="AG90" s="164">
        <f t="shared" si="58"/>
        <v>107.42231757921451</v>
      </c>
      <c r="AH90" s="164">
        <f t="shared" si="58"/>
        <v>139.27465894183388</v>
      </c>
      <c r="AI90" s="164">
        <f t="shared" si="58"/>
        <v>138.96059293957961</v>
      </c>
      <c r="AJ90" s="164">
        <f t="shared" si="58"/>
        <v>122.42072109654524</v>
      </c>
      <c r="AK90" s="164">
        <f t="shared" si="58"/>
        <v>132.44578191625254</v>
      </c>
      <c r="AL90" s="164">
        <f t="shared" si="58"/>
        <v>140.41049405670881</v>
      </c>
      <c r="AM90" s="164">
        <f t="shared" si="58"/>
        <v>152.05698602435936</v>
      </c>
      <c r="AN90" s="164">
        <f t="shared" si="58"/>
        <v>120.22473555861146</v>
      </c>
      <c r="AO90" s="164">
        <f t="shared" si="58"/>
        <v>124.88649802656725</v>
      </c>
      <c r="AP90" s="164">
        <f t="shared" si="58"/>
        <v>118.14579035885414</v>
      </c>
      <c r="AQ90" s="164">
        <f t="shared" si="58"/>
        <v>167.28115675747119</v>
      </c>
      <c r="AR90" s="164">
        <f t="shared" si="58"/>
        <v>129.39744488301446</v>
      </c>
      <c r="AS90" s="164">
        <f t="shared" si="58"/>
        <v>124.7555434248079</v>
      </c>
      <c r="AT90" s="164">
        <f t="shared" si="58"/>
        <v>148.2475726696436</v>
      </c>
      <c r="AU90" s="164">
        <f t="shared" si="58"/>
        <v>135.24456216326411</v>
      </c>
      <c r="AV90" s="164">
        <f t="shared" si="58"/>
        <v>104.59775748828052</v>
      </c>
      <c r="AW90" s="164">
        <f t="shared" si="58"/>
        <v>108.83787466537139</v>
      </c>
      <c r="AX90" s="164">
        <f t="shared" si="58"/>
        <v>144.03840508058246</v>
      </c>
      <c r="AY90" s="164">
        <f t="shared" si="58"/>
        <v>111.68419978136687</v>
      </c>
      <c r="AZ90" s="164">
        <f t="shared" si="58"/>
        <v>105.79770242704676</v>
      </c>
      <c r="BA90" s="164">
        <f t="shared" si="58"/>
        <v>114.86278121131947</v>
      </c>
      <c r="BB90" s="164">
        <f t="shared" si="58"/>
        <v>113.76827855767225</v>
      </c>
      <c r="BC90" s="164">
        <f t="shared" si="58"/>
        <v>108.46744368617878</v>
      </c>
      <c r="BD90" s="164">
        <f t="shared" si="58"/>
        <v>127.21085546180578</v>
      </c>
      <c r="BE90" s="164">
        <f t="shared" si="58"/>
        <v>109.75361282592068</v>
      </c>
      <c r="BF90" s="164">
        <f t="shared" si="58"/>
        <v>112.2051303664669</v>
      </c>
      <c r="BG90" s="164">
        <f t="shared" si="58"/>
        <v>127.58617509761564</v>
      </c>
      <c r="BH90" s="164">
        <f t="shared" si="58"/>
        <v>121.91895026011535</v>
      </c>
      <c r="BI90" s="164">
        <f t="shared" si="58"/>
        <v>126.26960566296714</v>
      </c>
      <c r="BJ90" s="164">
        <f t="shared" si="58"/>
        <v>124.45672290934957</v>
      </c>
      <c r="BK90" s="164">
        <f t="shared" si="58"/>
        <v>109.82606896083982</v>
      </c>
      <c r="BL90" s="164">
        <f t="shared" si="58"/>
        <v>104.51180099003827</v>
      </c>
      <c r="BM90" s="164">
        <f t="shared" si="58"/>
        <v>120.35472837311291</v>
      </c>
      <c r="BN90" s="164">
        <f t="shared" si="58"/>
        <v>115.13542432150545</v>
      </c>
      <c r="BO90" s="164">
        <f t="shared" ref="BO90:CC90" si="59">BO89*BO86/(BO86+BO87)</f>
        <v>125.67012426115522</v>
      </c>
      <c r="BP90" s="164">
        <f t="shared" si="59"/>
        <v>114.40447404887806</v>
      </c>
      <c r="BQ90" s="164">
        <f t="shared" si="59"/>
        <v>116.04622267857786</v>
      </c>
      <c r="BR90" s="164">
        <f t="shared" si="59"/>
        <v>123.20684577645223</v>
      </c>
      <c r="BS90" s="164">
        <f t="shared" si="59"/>
        <v>124.14138232254732</v>
      </c>
      <c r="BT90" s="164">
        <f t="shared" si="59"/>
        <v>107.12158286153252</v>
      </c>
      <c r="BU90" s="164">
        <f t="shared" si="59"/>
        <v>136.73958867953635</v>
      </c>
      <c r="BV90" s="164">
        <f t="shared" si="59"/>
        <v>125.83129510356495</v>
      </c>
      <c r="BW90" s="164">
        <f t="shared" si="59"/>
        <v>93.981592550658419</v>
      </c>
      <c r="BX90" s="164">
        <f t="shared" si="59"/>
        <v>106.68164054646412</v>
      </c>
      <c r="BY90" s="164">
        <f t="shared" si="59"/>
        <v>113.32648823783072</v>
      </c>
      <c r="BZ90" s="164">
        <f t="shared" si="59"/>
        <v>125.25396221202469</v>
      </c>
      <c r="CA90" s="164">
        <f t="shared" si="59"/>
        <v>112.34593206559163</v>
      </c>
      <c r="CB90" s="164">
        <f t="shared" si="59"/>
        <v>120.16289806380532</v>
      </c>
      <c r="CC90" s="164">
        <f t="shared" si="59"/>
        <v>112.00984699852765</v>
      </c>
      <c r="CD90"/>
    </row>
    <row r="91" spans="2:82" x14ac:dyDescent="0.3">
      <c r="B91" t="s">
        <v>1719</v>
      </c>
      <c r="C91" s="164">
        <f t="shared" ref="C91:BN91" si="60">C89-C90</f>
        <v>667.88371705298061</v>
      </c>
      <c r="D91" s="164">
        <f t="shared" si="60"/>
        <v>808.30210216446608</v>
      </c>
      <c r="E91" s="164">
        <f t="shared" si="60"/>
        <v>821.07133644597707</v>
      </c>
      <c r="F91" s="164">
        <f t="shared" si="60"/>
        <v>791.11612878379549</v>
      </c>
      <c r="G91" s="164">
        <f t="shared" si="60"/>
        <v>816.02019186512894</v>
      </c>
      <c r="H91" s="164">
        <f t="shared" si="60"/>
        <v>920.5370049777141</v>
      </c>
      <c r="I91" s="164">
        <f t="shared" si="60"/>
        <v>904.44229790021188</v>
      </c>
      <c r="J91" s="164">
        <f t="shared" si="60"/>
        <v>1043.9639759109596</v>
      </c>
      <c r="K91" s="164">
        <f t="shared" si="60"/>
        <v>1069.853570079156</v>
      </c>
      <c r="L91" s="164">
        <f t="shared" si="60"/>
        <v>1444.8726466211801</v>
      </c>
      <c r="M91" s="164">
        <f t="shared" si="60"/>
        <v>1513.0655927771893</v>
      </c>
      <c r="N91" s="164">
        <f t="shared" si="60"/>
        <v>1788.7150468555039</v>
      </c>
      <c r="O91" s="164">
        <f t="shared" si="60"/>
        <v>1992.0895189125522</v>
      </c>
      <c r="P91" s="164">
        <f t="shared" si="60"/>
        <v>2085.5721025263629</v>
      </c>
      <c r="Q91" s="164">
        <f t="shared" si="60"/>
        <v>2469.514547355046</v>
      </c>
      <c r="R91" s="164">
        <f t="shared" si="60"/>
        <v>2715.2068559399258</v>
      </c>
      <c r="S91" s="164">
        <f t="shared" si="60"/>
        <v>2863.5184432032165</v>
      </c>
      <c r="T91" s="164">
        <f t="shared" si="60"/>
        <v>2477.3497172904445</v>
      </c>
      <c r="U91" s="164">
        <f t="shared" si="60"/>
        <v>2618.4857667330939</v>
      </c>
      <c r="V91" s="164">
        <f t="shared" si="60"/>
        <v>2193.981845442986</v>
      </c>
      <c r="W91" s="164">
        <f t="shared" si="60"/>
        <v>2383.9186475731294</v>
      </c>
      <c r="X91" s="164">
        <f t="shared" si="60"/>
        <v>2108.3691770829478</v>
      </c>
      <c r="Y91" s="164">
        <f t="shared" si="60"/>
        <v>2419.9045450339418</v>
      </c>
      <c r="Z91" s="164">
        <f t="shared" si="60"/>
        <v>2004.621572604384</v>
      </c>
      <c r="AA91" s="164">
        <f t="shared" si="60"/>
        <v>2767.5016357153163</v>
      </c>
      <c r="AB91" s="164">
        <f t="shared" si="60"/>
        <v>2362.9552390862759</v>
      </c>
      <c r="AC91" s="164">
        <f t="shared" si="60"/>
        <v>2170.4245986594356</v>
      </c>
      <c r="AD91" s="164">
        <f t="shared" si="60"/>
        <v>1985.2238897159209</v>
      </c>
      <c r="AE91" s="164">
        <f t="shared" si="60"/>
        <v>2003.711567738542</v>
      </c>
      <c r="AF91" s="164">
        <f t="shared" si="60"/>
        <v>1901.4975723739535</v>
      </c>
      <c r="AG91" s="164">
        <f t="shared" si="60"/>
        <v>1962.9972698810734</v>
      </c>
      <c r="AH91" s="164">
        <f t="shared" si="60"/>
        <v>2042.0355534056948</v>
      </c>
      <c r="AI91" s="164">
        <f t="shared" si="60"/>
        <v>2033.2784800288362</v>
      </c>
      <c r="AJ91" s="164">
        <f t="shared" si="60"/>
        <v>2124.9588412250541</v>
      </c>
      <c r="AK91" s="164">
        <f t="shared" si="60"/>
        <v>2048.1480719594038</v>
      </c>
      <c r="AL91" s="164">
        <f t="shared" si="60"/>
        <v>1988.410080630232</v>
      </c>
      <c r="AM91" s="164">
        <f t="shared" si="60"/>
        <v>2166.4831057364622</v>
      </c>
      <c r="AN91" s="164">
        <f t="shared" si="60"/>
        <v>2009.2089423616535</v>
      </c>
      <c r="AO91" s="164">
        <f t="shared" si="60"/>
        <v>2017.708801889288</v>
      </c>
      <c r="AP91" s="164">
        <f t="shared" si="60"/>
        <v>2034.2737605482769</v>
      </c>
      <c r="AQ91" s="164">
        <f t="shared" si="60"/>
        <v>2011.0418847280703</v>
      </c>
      <c r="AR91" s="164">
        <f t="shared" si="60"/>
        <v>1925.041442881587</v>
      </c>
      <c r="AS91" s="164">
        <f t="shared" si="60"/>
        <v>1960.6471376843383</v>
      </c>
      <c r="AT91" s="164">
        <f t="shared" si="60"/>
        <v>1967.3887547190768</v>
      </c>
      <c r="AU91" s="164">
        <f t="shared" si="60"/>
        <v>2003.7288094664964</v>
      </c>
      <c r="AV91" s="164">
        <f t="shared" si="60"/>
        <v>2121.3901743097717</v>
      </c>
      <c r="AW91" s="164">
        <f t="shared" si="60"/>
        <v>1828.0186318303697</v>
      </c>
      <c r="AX91" s="164">
        <f t="shared" si="60"/>
        <v>2011.1386412188426</v>
      </c>
      <c r="AY91" s="164">
        <f t="shared" si="60"/>
        <v>1929.6989989672068</v>
      </c>
      <c r="AZ91" s="164">
        <f t="shared" si="60"/>
        <v>2173.3726884708267</v>
      </c>
      <c r="BA91" s="164">
        <f t="shared" si="60"/>
        <v>2268.2789490433634</v>
      </c>
      <c r="BB91" s="164">
        <f t="shared" si="60"/>
        <v>2141.952714563226</v>
      </c>
      <c r="BC91" s="164">
        <f t="shared" si="60"/>
        <v>2019.874328964479</v>
      </c>
      <c r="BD91" s="164">
        <f t="shared" si="60"/>
        <v>1964.3029826928123</v>
      </c>
      <c r="BE91" s="164">
        <f t="shared" si="60"/>
        <v>1880.6808854157891</v>
      </c>
      <c r="BF91" s="164">
        <f t="shared" si="60"/>
        <v>1912.1535345082928</v>
      </c>
      <c r="BG91" s="164">
        <f t="shared" si="60"/>
        <v>1882.6534792005082</v>
      </c>
      <c r="BH91" s="164">
        <f t="shared" si="60"/>
        <v>2069.6114102971096</v>
      </c>
      <c r="BI91" s="164">
        <f t="shared" si="60"/>
        <v>1965.347844948511</v>
      </c>
      <c r="BJ91" s="164">
        <f t="shared" si="60"/>
        <v>2000.0601516669217</v>
      </c>
      <c r="BK91" s="164">
        <f t="shared" si="60"/>
        <v>1954.1667336134217</v>
      </c>
      <c r="BL91" s="164">
        <f t="shared" si="60"/>
        <v>1927.9066487695679</v>
      </c>
      <c r="BM91" s="164">
        <f t="shared" si="60"/>
        <v>2011.7926293504631</v>
      </c>
      <c r="BN91" s="164">
        <f t="shared" si="60"/>
        <v>1836.575356004714</v>
      </c>
      <c r="BO91" s="164">
        <f t="shared" ref="BO91:CC91" si="61">BO89-BO90</f>
        <v>2089.1548724283175</v>
      </c>
      <c r="BP91" s="164">
        <f t="shared" si="61"/>
        <v>1907.8916059332757</v>
      </c>
      <c r="BQ91" s="164">
        <f t="shared" si="61"/>
        <v>2073.5214660006668</v>
      </c>
      <c r="BR91" s="164">
        <f t="shared" si="61"/>
        <v>1937.0534940760649</v>
      </c>
      <c r="BS91" s="164">
        <f t="shared" si="61"/>
        <v>1953.8584797909937</v>
      </c>
      <c r="BT91" s="164">
        <f t="shared" si="61"/>
        <v>1814.751211430977</v>
      </c>
      <c r="BU91" s="164">
        <f t="shared" si="61"/>
        <v>2041.2955118805451</v>
      </c>
      <c r="BV91" s="164">
        <f t="shared" si="61"/>
        <v>1882.114903357578</v>
      </c>
      <c r="BW91" s="164">
        <f t="shared" si="61"/>
        <v>2133.6797179476002</v>
      </c>
      <c r="BX91" s="164">
        <f t="shared" si="61"/>
        <v>1979.3519493380877</v>
      </c>
      <c r="BY91" s="164">
        <f t="shared" si="61"/>
        <v>2204.0708434301605</v>
      </c>
      <c r="BZ91" s="164">
        <f t="shared" si="61"/>
        <v>1990.6873890597474</v>
      </c>
      <c r="CA91" s="164">
        <f t="shared" si="61"/>
        <v>2026.5562210859975</v>
      </c>
      <c r="CB91" s="164">
        <f t="shared" si="61"/>
        <v>2039.3917153553296</v>
      </c>
      <c r="CC91" s="164">
        <f t="shared" si="61"/>
        <v>1835.7764849516805</v>
      </c>
      <c r="CD91"/>
    </row>
    <row r="92" spans="2:82" x14ac:dyDescent="0.3">
      <c r="B92" t="s">
        <v>1720</v>
      </c>
      <c r="C92" s="164">
        <f t="shared" ref="C92:BN92" si="62">C88*C86/(C86+C87)</f>
        <v>259.14650198199149</v>
      </c>
      <c r="D92" s="164">
        <f t="shared" si="62"/>
        <v>201.93465381779347</v>
      </c>
      <c r="E92" s="164">
        <f t="shared" si="62"/>
        <v>205.13458792991563</v>
      </c>
      <c r="F92" s="164">
        <f t="shared" si="62"/>
        <v>246.3918712452718</v>
      </c>
      <c r="G92" s="164">
        <f t="shared" si="62"/>
        <v>110.45876411327637</v>
      </c>
      <c r="H92" s="164">
        <f t="shared" si="62"/>
        <v>114.61370859356471</v>
      </c>
      <c r="I92" s="164">
        <f t="shared" si="62"/>
        <v>100.46139031852573</v>
      </c>
      <c r="J92" s="164">
        <f t="shared" si="62"/>
        <v>110.5484124235077</v>
      </c>
      <c r="K92" s="164">
        <f t="shared" si="62"/>
        <v>84.823792818819626</v>
      </c>
      <c r="L92" s="164">
        <f t="shared" si="62"/>
        <v>108.35149213531567</v>
      </c>
      <c r="M92" s="164">
        <f t="shared" si="62"/>
        <v>89.889246184872889</v>
      </c>
      <c r="N92" s="164">
        <f t="shared" si="62"/>
        <v>132.39737357512226</v>
      </c>
      <c r="O92" s="164">
        <f t="shared" si="62"/>
        <v>124.89549718574106</v>
      </c>
      <c r="P92" s="164">
        <f t="shared" si="62"/>
        <v>133.55320319513825</v>
      </c>
      <c r="Q92" s="164">
        <f t="shared" si="62"/>
        <v>153.99565358213792</v>
      </c>
      <c r="R92" s="164">
        <f t="shared" si="62"/>
        <v>138.93751087722208</v>
      </c>
      <c r="S92" s="164">
        <f t="shared" si="62"/>
        <v>169.82510941032504</v>
      </c>
      <c r="T92" s="164">
        <f t="shared" si="62"/>
        <v>173.78697777777785</v>
      </c>
      <c r="U92" s="164">
        <f t="shared" si="62"/>
        <v>151.75139270731788</v>
      </c>
      <c r="V92" s="164">
        <f t="shared" si="62"/>
        <v>139.99931621936989</v>
      </c>
      <c r="W92" s="164">
        <f t="shared" si="62"/>
        <v>125.25057617515726</v>
      </c>
      <c r="X92" s="164">
        <f t="shared" si="62"/>
        <v>132.69332328919199</v>
      </c>
      <c r="Y92" s="164">
        <f t="shared" si="62"/>
        <v>153.0771452887538</v>
      </c>
      <c r="Z92" s="164">
        <f t="shared" si="62"/>
        <v>149.71257468836922</v>
      </c>
      <c r="AA92" s="164">
        <f t="shared" si="62"/>
        <v>67.970244335042565</v>
      </c>
      <c r="AB92" s="164">
        <f t="shared" si="62"/>
        <v>54.724767732889546</v>
      </c>
      <c r="AC92" s="164">
        <f t="shared" si="62"/>
        <v>49.25704683276102</v>
      </c>
      <c r="AD92" s="164">
        <f t="shared" si="62"/>
        <v>51.879217547578449</v>
      </c>
      <c r="AE92" s="164">
        <f t="shared" si="62"/>
        <v>50.615609063899612</v>
      </c>
      <c r="AF92" s="164">
        <f t="shared" si="62"/>
        <v>56.279769771903652</v>
      </c>
      <c r="AG92" s="164">
        <f t="shared" si="62"/>
        <v>40.194784638171171</v>
      </c>
      <c r="AH92" s="164">
        <f t="shared" si="62"/>
        <v>50.17899510248504</v>
      </c>
      <c r="AI92" s="164">
        <f t="shared" si="62"/>
        <v>51.304848036477281</v>
      </c>
      <c r="AJ92" s="164">
        <f t="shared" si="62"/>
        <v>42.423300090661819</v>
      </c>
      <c r="AK92" s="164">
        <f t="shared" si="62"/>
        <v>49.015888867359266</v>
      </c>
      <c r="AL92" s="164">
        <f t="shared" si="62"/>
        <v>52.059813906701869</v>
      </c>
      <c r="AM92" s="164">
        <f t="shared" si="62"/>
        <v>55.024198946480041</v>
      </c>
      <c r="AN92" s="164">
        <f t="shared" si="62"/>
        <v>44.472399014562903</v>
      </c>
      <c r="AO92" s="164">
        <f t="shared" si="62"/>
        <v>45.959684359344742</v>
      </c>
      <c r="AP92" s="164">
        <f t="shared" si="62"/>
        <v>42.572497059743036</v>
      </c>
      <c r="AQ92" s="164">
        <f t="shared" si="62"/>
        <v>62.379399678675142</v>
      </c>
      <c r="AR92" s="164">
        <f t="shared" si="62"/>
        <v>49.379710144927536</v>
      </c>
      <c r="AS92" s="164">
        <f t="shared" si="62"/>
        <v>47.092853899936451</v>
      </c>
      <c r="AT92" s="164">
        <f t="shared" si="62"/>
        <v>55.259041591320063</v>
      </c>
      <c r="AU92" s="164">
        <f t="shared" si="62"/>
        <v>49.56499865120044</v>
      </c>
      <c r="AV92" s="164">
        <f t="shared" si="62"/>
        <v>36.407359332113458</v>
      </c>
      <c r="AW92" s="164">
        <f t="shared" si="62"/>
        <v>43.959823076809464</v>
      </c>
      <c r="AX92" s="164">
        <f t="shared" si="62"/>
        <v>52.497852733291573</v>
      </c>
      <c r="AY92" s="164">
        <f t="shared" si="62"/>
        <v>43.653157849139411</v>
      </c>
      <c r="AZ92" s="164">
        <f t="shared" si="62"/>
        <v>36.782725740029299</v>
      </c>
      <c r="BA92" s="164">
        <f t="shared" si="62"/>
        <v>40.394784628658648</v>
      </c>
      <c r="BB92" s="164">
        <f t="shared" si="62"/>
        <v>42.068199672896547</v>
      </c>
      <c r="BC92" s="164">
        <f t="shared" si="62"/>
        <v>39.450735420608979</v>
      </c>
      <c r="BD92" s="164">
        <f t="shared" si="62"/>
        <v>48.91944254990225</v>
      </c>
      <c r="BE92" s="164">
        <f t="shared" si="62"/>
        <v>43.902889851031048</v>
      </c>
      <c r="BF92" s="164">
        <f t="shared" si="62"/>
        <v>43.338758568738236</v>
      </c>
      <c r="BG92" s="164">
        <f t="shared" si="62"/>
        <v>51.136281714649712</v>
      </c>
      <c r="BH92" s="164">
        <f t="shared" si="62"/>
        <v>43.659898072235769</v>
      </c>
      <c r="BI92" s="164">
        <f t="shared" si="62"/>
        <v>47.981566873802194</v>
      </c>
      <c r="BJ92" s="164">
        <f t="shared" si="62"/>
        <v>45.921793446850131</v>
      </c>
      <c r="BK92" s="164">
        <f t="shared" si="62"/>
        <v>41.216845771440468</v>
      </c>
      <c r="BL92" s="164">
        <f t="shared" si="62"/>
        <v>39.914054085694218</v>
      </c>
      <c r="BM92" s="164">
        <f t="shared" si="62"/>
        <v>44.125135548656395</v>
      </c>
      <c r="BN92" s="164">
        <f t="shared" si="62"/>
        <v>45.683445259072144</v>
      </c>
      <c r="BO92" s="164">
        <f t="shared" ref="BO92:CC92" si="63">BO88*BO86/(BO86+BO87)</f>
        <v>44.348320643543047</v>
      </c>
      <c r="BP92" s="164">
        <f t="shared" si="63"/>
        <v>44.895201797548282</v>
      </c>
      <c r="BQ92" s="164">
        <f t="shared" si="63"/>
        <v>41.461591012156397</v>
      </c>
      <c r="BR92" s="164">
        <f t="shared" si="63"/>
        <v>47.470502773619792</v>
      </c>
      <c r="BS92" s="164">
        <f t="shared" si="63"/>
        <v>47.936021070904793</v>
      </c>
      <c r="BT92" s="164">
        <f t="shared" si="63"/>
        <v>43.119012219634364</v>
      </c>
      <c r="BU92" s="164">
        <f t="shared" si="63"/>
        <v>50.614178056677844</v>
      </c>
      <c r="BV92" s="164">
        <f t="shared" si="63"/>
        <v>49.763600000000011</v>
      </c>
      <c r="BW92" s="164">
        <f t="shared" si="63"/>
        <v>32.734023487504871</v>
      </c>
      <c r="BX92" s="164">
        <f t="shared" si="63"/>
        <v>39.956387166117153</v>
      </c>
      <c r="BY92" s="164">
        <f t="shared" si="63"/>
        <v>40.779782236784882</v>
      </c>
      <c r="BZ92" s="164">
        <f t="shared" si="63"/>
        <v>45.83498634424771</v>
      </c>
      <c r="CA92" s="164">
        <f t="shared" si="63"/>
        <v>40.759435000073339</v>
      </c>
      <c r="CB92" s="164">
        <f t="shared" si="63"/>
        <v>43.206358277189608</v>
      </c>
      <c r="CC92" s="164">
        <f t="shared" si="63"/>
        <v>44.837606811476775</v>
      </c>
      <c r="CD92"/>
    </row>
    <row r="93" spans="2:82" x14ac:dyDescent="0.3">
      <c r="B93" t="s">
        <v>1721</v>
      </c>
      <c r="C93" s="164">
        <f t="shared" ref="C93:BN93" si="64">C88-C92</f>
        <v>433.55349801800855</v>
      </c>
      <c r="D93" s="164">
        <f t="shared" si="64"/>
        <v>410.86534618220651</v>
      </c>
      <c r="E93" s="164">
        <f t="shared" si="64"/>
        <v>365.46541207008431</v>
      </c>
      <c r="F93" s="164">
        <f t="shared" si="64"/>
        <v>422.30812875472827</v>
      </c>
      <c r="G93" s="164">
        <f t="shared" si="64"/>
        <v>321.5412358867236</v>
      </c>
      <c r="H93" s="164">
        <f t="shared" si="64"/>
        <v>429.58629140643524</v>
      </c>
      <c r="I93" s="164">
        <f t="shared" si="64"/>
        <v>377.93860968147425</v>
      </c>
      <c r="J93" s="164">
        <f t="shared" si="64"/>
        <v>444.95158757649233</v>
      </c>
      <c r="K93" s="164">
        <f t="shared" si="64"/>
        <v>417.07620718118034</v>
      </c>
      <c r="L93" s="164">
        <f t="shared" si="64"/>
        <v>509.34850786468439</v>
      </c>
      <c r="M93" s="164">
        <f t="shared" si="64"/>
        <v>586.8107538151271</v>
      </c>
      <c r="N93" s="164">
        <f t="shared" si="64"/>
        <v>694.60262642487771</v>
      </c>
      <c r="O93" s="164">
        <f t="shared" si="64"/>
        <v>759.60450281425892</v>
      </c>
      <c r="P93" s="164">
        <f t="shared" si="64"/>
        <v>823.34679680486181</v>
      </c>
      <c r="Q93" s="164">
        <f t="shared" si="64"/>
        <v>865.30434641786201</v>
      </c>
      <c r="R93" s="164">
        <f t="shared" si="64"/>
        <v>987.26248912277799</v>
      </c>
      <c r="S93" s="164">
        <f t="shared" si="64"/>
        <v>954.17489058967499</v>
      </c>
      <c r="T93" s="164">
        <f t="shared" si="64"/>
        <v>973.51302222222239</v>
      </c>
      <c r="U93" s="164">
        <f t="shared" si="64"/>
        <v>908.348607292682</v>
      </c>
      <c r="V93" s="164">
        <f t="shared" si="64"/>
        <v>796.90068378063006</v>
      </c>
      <c r="W93" s="164">
        <f t="shared" si="64"/>
        <v>812.24942382484278</v>
      </c>
      <c r="X93" s="164">
        <f t="shared" si="64"/>
        <v>740.30667671080801</v>
      </c>
      <c r="Y93" s="164">
        <f t="shared" si="64"/>
        <v>820.52285471124628</v>
      </c>
      <c r="Z93" s="164">
        <f t="shared" si="64"/>
        <v>728.98742531163089</v>
      </c>
      <c r="AA93" s="164">
        <f t="shared" si="64"/>
        <v>861.32975566495736</v>
      </c>
      <c r="AB93" s="164">
        <f t="shared" si="64"/>
        <v>871.67523226711057</v>
      </c>
      <c r="AC93" s="164">
        <f t="shared" si="64"/>
        <v>776.74295316723908</v>
      </c>
      <c r="AD93" s="164">
        <f t="shared" si="64"/>
        <v>724.0207824524216</v>
      </c>
      <c r="AE93" s="164">
        <f t="shared" si="64"/>
        <v>729.58439093610048</v>
      </c>
      <c r="AF93" s="164">
        <f t="shared" si="64"/>
        <v>733.32023022809653</v>
      </c>
      <c r="AG93" s="164">
        <f t="shared" si="64"/>
        <v>734.50521536182873</v>
      </c>
      <c r="AH93" s="164">
        <f t="shared" si="64"/>
        <v>735.72100489751494</v>
      </c>
      <c r="AI93" s="164">
        <f t="shared" si="64"/>
        <v>750.69515196352268</v>
      </c>
      <c r="AJ93" s="164">
        <f t="shared" si="64"/>
        <v>736.37669990933819</v>
      </c>
      <c r="AK93" s="164">
        <f t="shared" si="64"/>
        <v>757.98411113264081</v>
      </c>
      <c r="AL93" s="164">
        <f t="shared" si="64"/>
        <v>737.24018609329823</v>
      </c>
      <c r="AM93" s="164">
        <f t="shared" si="64"/>
        <v>783.97580105352006</v>
      </c>
      <c r="AN93" s="164">
        <f t="shared" si="64"/>
        <v>743.22760098543711</v>
      </c>
      <c r="AO93" s="164">
        <f t="shared" si="64"/>
        <v>742.54031564065542</v>
      </c>
      <c r="AP93" s="164">
        <f t="shared" si="64"/>
        <v>733.02750294025702</v>
      </c>
      <c r="AQ93" s="164">
        <f t="shared" si="64"/>
        <v>749.92060032132486</v>
      </c>
      <c r="AR93" s="164">
        <f t="shared" si="64"/>
        <v>734.62028985507243</v>
      </c>
      <c r="AS93" s="164">
        <f t="shared" si="64"/>
        <v>740.10714610006357</v>
      </c>
      <c r="AT93" s="164">
        <f t="shared" si="64"/>
        <v>733.34095840867985</v>
      </c>
      <c r="AU93" s="164">
        <f t="shared" si="64"/>
        <v>734.33500134879955</v>
      </c>
      <c r="AV93" s="164">
        <f t="shared" si="64"/>
        <v>738.39264066788655</v>
      </c>
      <c r="AW93" s="164">
        <f t="shared" si="64"/>
        <v>738.3401769231906</v>
      </c>
      <c r="AX93" s="164">
        <f t="shared" si="64"/>
        <v>733.00214726670845</v>
      </c>
      <c r="AY93" s="164">
        <f t="shared" si="64"/>
        <v>754.24684215086052</v>
      </c>
      <c r="AZ93" s="164">
        <f t="shared" si="64"/>
        <v>755.61727425997071</v>
      </c>
      <c r="BA93" s="164">
        <f t="shared" si="64"/>
        <v>797.7052153713413</v>
      </c>
      <c r="BB93" s="164">
        <f t="shared" si="64"/>
        <v>792.03180032710361</v>
      </c>
      <c r="BC93" s="164">
        <f t="shared" si="64"/>
        <v>734.64926457939089</v>
      </c>
      <c r="BD93" s="164">
        <f t="shared" si="64"/>
        <v>755.38055745009785</v>
      </c>
      <c r="BE93" s="164">
        <f t="shared" si="64"/>
        <v>752.29711014896895</v>
      </c>
      <c r="BF93" s="164">
        <f t="shared" si="64"/>
        <v>738.56124143126169</v>
      </c>
      <c r="BG93" s="164">
        <f t="shared" si="64"/>
        <v>754.56371828535032</v>
      </c>
      <c r="BH93" s="164">
        <f t="shared" si="64"/>
        <v>741.14010192776425</v>
      </c>
      <c r="BI93" s="164">
        <f t="shared" si="64"/>
        <v>746.81843312619787</v>
      </c>
      <c r="BJ93" s="164">
        <f t="shared" si="64"/>
        <v>737.9782065531499</v>
      </c>
      <c r="BK93" s="164">
        <f t="shared" si="64"/>
        <v>733.38315422855942</v>
      </c>
      <c r="BL93" s="164">
        <f t="shared" si="64"/>
        <v>736.28594591430578</v>
      </c>
      <c r="BM93" s="164">
        <f t="shared" si="64"/>
        <v>737.57486445134361</v>
      </c>
      <c r="BN93" s="164">
        <f t="shared" si="64"/>
        <v>728.7165547409279</v>
      </c>
      <c r="BO93" s="164">
        <f t="shared" ref="BO93:CC93" si="65">BO88-BO92</f>
        <v>737.25167935645686</v>
      </c>
      <c r="BP93" s="164">
        <f t="shared" si="65"/>
        <v>748.70479820245168</v>
      </c>
      <c r="BQ93" s="164">
        <f t="shared" si="65"/>
        <v>740.83840898784354</v>
      </c>
      <c r="BR93" s="164">
        <f t="shared" si="65"/>
        <v>746.32949722638011</v>
      </c>
      <c r="BS93" s="164">
        <f t="shared" si="65"/>
        <v>754.46397892909522</v>
      </c>
      <c r="BT93" s="164">
        <f t="shared" si="65"/>
        <v>730.48098778036569</v>
      </c>
      <c r="BU93" s="164">
        <f t="shared" si="65"/>
        <v>755.58582194332212</v>
      </c>
      <c r="BV93" s="164">
        <f t="shared" si="65"/>
        <v>744.33640000000014</v>
      </c>
      <c r="BW93" s="164">
        <f t="shared" si="65"/>
        <v>743.16597651249526</v>
      </c>
      <c r="BX93" s="164">
        <f t="shared" si="65"/>
        <v>741.34361283388284</v>
      </c>
      <c r="BY93" s="164">
        <f t="shared" si="65"/>
        <v>793.12021776321524</v>
      </c>
      <c r="BZ93" s="164">
        <f t="shared" si="65"/>
        <v>728.46501365575227</v>
      </c>
      <c r="CA93" s="164">
        <f t="shared" si="65"/>
        <v>735.24056499992662</v>
      </c>
      <c r="CB93" s="164">
        <f t="shared" si="65"/>
        <v>733.29364172281055</v>
      </c>
      <c r="CC93" s="164">
        <f t="shared" si="65"/>
        <v>734.86239318852324</v>
      </c>
      <c r="CD93"/>
    </row>
    <row r="94" spans="2:82" x14ac:dyDescent="0.3">
      <c r="CD94"/>
    </row>
    <row r="95" spans="2:82" x14ac:dyDescent="0.3">
      <c r="B95" t="s">
        <v>1722</v>
      </c>
      <c r="C95" s="2">
        <f t="array" ref="C95:CC99">TRANSPOSE('ZBud Extract Monthly'!BR5:BV83)</f>
        <v>6238.1000000000013</v>
      </c>
      <c r="D95" s="2">
        <v>6274.0000000000009</v>
      </c>
      <c r="E95" s="2">
        <v>6881.4000000000005</v>
      </c>
      <c r="F95" s="2">
        <v>7504.7000000000007</v>
      </c>
      <c r="G95" s="2">
        <v>4886.6000000000013</v>
      </c>
      <c r="H95" s="2">
        <v>5302.5</v>
      </c>
      <c r="I95" s="2">
        <v>4939.8</v>
      </c>
      <c r="J95" s="2">
        <v>4545.6000000000004</v>
      </c>
      <c r="K95" s="2">
        <v>5980</v>
      </c>
      <c r="L95" s="2">
        <v>4718.3000000000011</v>
      </c>
      <c r="M95" s="2">
        <v>6950.4</v>
      </c>
      <c r="N95" s="2">
        <v>7097.8</v>
      </c>
      <c r="O95" s="2">
        <v>7077.2</v>
      </c>
      <c r="P95" s="2">
        <v>8028.7999999999993</v>
      </c>
      <c r="Q95" s="2">
        <v>6755.9999999999991</v>
      </c>
      <c r="R95" s="2">
        <v>9709.0000000000018</v>
      </c>
      <c r="S95" s="2">
        <v>8380.2000000000007</v>
      </c>
      <c r="T95" s="2">
        <v>9409.7000000000007</v>
      </c>
      <c r="U95" s="2">
        <v>8552</v>
      </c>
      <c r="V95" s="2">
        <v>9788.9999999999982</v>
      </c>
      <c r="W95" s="2">
        <v>9924.5000000000018</v>
      </c>
      <c r="X95" s="2">
        <v>11208.999999999998</v>
      </c>
      <c r="Y95" s="2">
        <v>9833.7999999999993</v>
      </c>
      <c r="Z95" s="2">
        <v>9266.2999999999993</v>
      </c>
      <c r="AA95" s="2">
        <v>9189.6</v>
      </c>
      <c r="AB95" s="2">
        <v>8043.8000000000011</v>
      </c>
      <c r="AC95" s="2">
        <v>7803.9000000000005</v>
      </c>
      <c r="AD95" s="2">
        <v>7936.0999999999995</v>
      </c>
      <c r="AE95" s="2">
        <v>7557.3</v>
      </c>
      <c r="AF95" s="2">
        <v>7591.4999999999991</v>
      </c>
      <c r="AG95" s="2">
        <v>7859.7000000000007</v>
      </c>
      <c r="AH95" s="2">
        <v>7772.9999999999991</v>
      </c>
      <c r="AI95" s="2">
        <v>9250.9</v>
      </c>
      <c r="AJ95" s="2">
        <v>8267.4</v>
      </c>
      <c r="AK95" s="2">
        <v>8024.5999999999995</v>
      </c>
      <c r="AL95" s="2">
        <v>6760.1</v>
      </c>
      <c r="AM95" s="2">
        <v>8782.9</v>
      </c>
      <c r="AN95" s="2">
        <v>8794.5000000000018</v>
      </c>
      <c r="AO95" s="2">
        <v>8471.1000000000022</v>
      </c>
      <c r="AP95" s="2">
        <v>8143.4999999999991</v>
      </c>
      <c r="AQ95" s="2">
        <v>9119.4999999999982</v>
      </c>
      <c r="AR95" s="2">
        <v>10326.6</v>
      </c>
      <c r="AS95" s="2">
        <v>8580.7999999999993</v>
      </c>
      <c r="AT95" s="2">
        <v>7672.5</v>
      </c>
      <c r="AU95" s="2">
        <v>9240.8000000000011</v>
      </c>
      <c r="AV95" s="2">
        <v>8502.2000000000007</v>
      </c>
      <c r="AW95" s="2">
        <v>8417.9</v>
      </c>
      <c r="AX95" s="2">
        <v>7996.4000000000005</v>
      </c>
      <c r="AY95" s="2">
        <v>9454.4000000000015</v>
      </c>
      <c r="AZ95" s="2">
        <v>8495.4000000000015</v>
      </c>
      <c r="BA95" s="2">
        <v>7903.2999999999993</v>
      </c>
      <c r="BB95" s="2">
        <v>10012.200000000001</v>
      </c>
      <c r="BC95" s="2">
        <v>8482</v>
      </c>
      <c r="BD95" s="2">
        <v>9787.4</v>
      </c>
      <c r="BE95" s="2">
        <v>9260.9</v>
      </c>
      <c r="BF95" s="2">
        <v>8452.6</v>
      </c>
      <c r="BG95" s="2">
        <v>9963.2999999999975</v>
      </c>
      <c r="BH95" s="2">
        <v>8190.5999999999985</v>
      </c>
      <c r="BI95" s="2">
        <v>8621.5</v>
      </c>
      <c r="BJ95" s="2">
        <v>8528.3000000000011</v>
      </c>
      <c r="BK95" s="2">
        <v>8276.2999999999993</v>
      </c>
      <c r="BL95" s="2">
        <v>9442.2999999999993</v>
      </c>
      <c r="BM95" s="2">
        <v>7160.0000000000009</v>
      </c>
      <c r="BN95" s="2">
        <v>10576.4</v>
      </c>
      <c r="BO95" s="2">
        <v>8843.5</v>
      </c>
      <c r="BP95" s="2">
        <v>9369.8000000000011</v>
      </c>
      <c r="BQ95" s="2">
        <v>8200.6999999999989</v>
      </c>
      <c r="BR95" s="2">
        <v>9499.9</v>
      </c>
      <c r="BS95" s="2">
        <v>9748.0999999999985</v>
      </c>
      <c r="BT95" s="2">
        <v>10450.800000000001</v>
      </c>
      <c r="BU95" s="2">
        <v>9067.1999999999989</v>
      </c>
      <c r="BV95" s="2">
        <v>8391.7000000000007</v>
      </c>
      <c r="BW95" s="2">
        <v>8312.7000000000025</v>
      </c>
      <c r="BX95" s="2">
        <v>7256.3</v>
      </c>
      <c r="BY95" s="2">
        <v>7891.7999999999993</v>
      </c>
      <c r="BZ95" s="2">
        <v>9077.1</v>
      </c>
      <c r="CA95" s="2">
        <v>8600.2000000000007</v>
      </c>
      <c r="CB95" s="2">
        <v>7120.4999999999991</v>
      </c>
      <c r="CC95" s="2">
        <v>10588.8</v>
      </c>
      <c r="CD95"/>
    </row>
    <row r="96" spans="2:82" x14ac:dyDescent="0.3">
      <c r="B96" t="s">
        <v>1723</v>
      </c>
      <c r="C96" s="2">
        <v>3110.4</v>
      </c>
      <c r="D96" s="2">
        <v>3728.6</v>
      </c>
      <c r="E96" s="2">
        <v>4177.3</v>
      </c>
      <c r="F96" s="2">
        <v>7269</v>
      </c>
      <c r="G96" s="2">
        <v>2767.5000000000005</v>
      </c>
      <c r="H96" s="2">
        <v>10296.000000000002</v>
      </c>
      <c r="I96" s="2">
        <v>5469.2</v>
      </c>
      <c r="J96" s="2">
        <v>5773.7999999999993</v>
      </c>
      <c r="K96" s="2">
        <v>11820.699999999999</v>
      </c>
      <c r="L96" s="2">
        <v>5689.6</v>
      </c>
      <c r="M96" s="2">
        <v>6819.5999999999995</v>
      </c>
      <c r="N96" s="2">
        <v>4861.5999999999995</v>
      </c>
      <c r="O96" s="2">
        <v>6352.1</v>
      </c>
      <c r="P96" s="2">
        <v>8147.1</v>
      </c>
      <c r="Q96" s="2">
        <v>8076.8</v>
      </c>
      <c r="R96" s="2">
        <v>8546.3000000000011</v>
      </c>
      <c r="S96" s="2">
        <v>13437.1</v>
      </c>
      <c r="T96" s="2">
        <v>3799</v>
      </c>
      <c r="U96" s="2">
        <v>5885.4000000000005</v>
      </c>
      <c r="V96" s="2">
        <v>5929.4000000000005</v>
      </c>
      <c r="W96" s="2">
        <v>8735.9</v>
      </c>
      <c r="X96" s="2">
        <v>13421.299999999997</v>
      </c>
      <c r="Y96" s="2">
        <v>5693.7000000000007</v>
      </c>
      <c r="Z96" s="2">
        <v>6375.5000000000009</v>
      </c>
      <c r="AA96" s="2">
        <v>4250.7</v>
      </c>
      <c r="AB96" s="2">
        <v>6750.5</v>
      </c>
      <c r="AC96" s="2">
        <v>8406.1</v>
      </c>
      <c r="AD96" s="2">
        <v>13275.300000000001</v>
      </c>
      <c r="AE96" s="2">
        <v>5558.2999999999993</v>
      </c>
      <c r="AF96" s="2">
        <v>6714.5999999999995</v>
      </c>
      <c r="AG96" s="2">
        <v>3029.9</v>
      </c>
      <c r="AH96" s="2">
        <v>12694.7</v>
      </c>
      <c r="AI96" s="2">
        <v>12478.6</v>
      </c>
      <c r="AJ96" s="2">
        <v>7445.4999999999991</v>
      </c>
      <c r="AK96" s="2">
        <v>2320.8000000000002</v>
      </c>
      <c r="AL96" s="2">
        <v>882.5</v>
      </c>
      <c r="AM96" s="2">
        <v>10260.300000000003</v>
      </c>
      <c r="AN96" s="2">
        <v>6007.9</v>
      </c>
      <c r="AO96" s="2">
        <v>8987.1</v>
      </c>
      <c r="AP96" s="2">
        <v>5844.1000000000013</v>
      </c>
      <c r="AQ96" s="2">
        <v>14606.400000000001</v>
      </c>
      <c r="AR96" s="2">
        <v>17735.399999999998</v>
      </c>
      <c r="AS96" s="2">
        <v>10325.900000000003</v>
      </c>
      <c r="AT96" s="2">
        <v>5905.4000000000015</v>
      </c>
      <c r="AU96" s="2">
        <v>12155.5</v>
      </c>
      <c r="AV96" s="2">
        <v>6084.1000000000013</v>
      </c>
      <c r="AW96" s="2">
        <v>6549.1</v>
      </c>
      <c r="AX96" s="2">
        <v>7715.0999999999985</v>
      </c>
      <c r="AY96" s="2">
        <v>5209.7000000000007</v>
      </c>
      <c r="AZ96" s="2">
        <v>6061.1999999999989</v>
      </c>
      <c r="BA96" s="2">
        <v>5318.8</v>
      </c>
      <c r="BB96" s="2">
        <v>10052.700000000001</v>
      </c>
      <c r="BC96" s="2">
        <v>4541.5</v>
      </c>
      <c r="BD96" s="2">
        <v>16562.399999999998</v>
      </c>
      <c r="BE96" s="2">
        <v>8554.7999999999993</v>
      </c>
      <c r="BF96" s="2">
        <v>8914.0999999999985</v>
      </c>
      <c r="BG96" s="2">
        <v>17877.399999999998</v>
      </c>
      <c r="BH96" s="2">
        <v>8185.4000000000015</v>
      </c>
      <c r="BI96" s="2">
        <v>9131.0999999999967</v>
      </c>
      <c r="BJ96" s="2">
        <v>6159.2</v>
      </c>
      <c r="BK96" s="2">
        <v>7999.0000000000009</v>
      </c>
      <c r="BL96" s="2">
        <v>9824.9</v>
      </c>
      <c r="BM96" s="2">
        <v>9615.3999999999978</v>
      </c>
      <c r="BN96" s="2">
        <v>9373.2999999999993</v>
      </c>
      <c r="BO96" s="2">
        <v>14484.2</v>
      </c>
      <c r="BP96" s="2">
        <v>4057.9000000000005</v>
      </c>
      <c r="BQ96" s="2">
        <v>6040.7</v>
      </c>
      <c r="BR96" s="2">
        <v>6243.5999999999995</v>
      </c>
      <c r="BS96" s="2">
        <v>8630.4999999999982</v>
      </c>
      <c r="BT96" s="2">
        <v>12686.3</v>
      </c>
      <c r="BU96" s="2">
        <v>5403.5999999999995</v>
      </c>
      <c r="BV96" s="2">
        <v>6050.5999999999985</v>
      </c>
      <c r="BW96" s="2">
        <v>4067.5</v>
      </c>
      <c r="BX96" s="2">
        <v>6223.3999999999987</v>
      </c>
      <c r="BY96" s="2">
        <v>7933.7000000000007</v>
      </c>
      <c r="BZ96" s="2">
        <v>15589.2</v>
      </c>
      <c r="CA96" s="2">
        <v>6475.0000000000009</v>
      </c>
      <c r="CB96" s="2">
        <v>9608.9</v>
      </c>
      <c r="CC96" s="2">
        <v>9364.4999999999982</v>
      </c>
      <c r="CD96"/>
    </row>
    <row r="97" spans="2:82" x14ac:dyDescent="0.3">
      <c r="B97" t="s">
        <v>1724</v>
      </c>
      <c r="C97" s="2">
        <v>5582.0999999999995</v>
      </c>
      <c r="D97" s="2">
        <v>5891.3</v>
      </c>
      <c r="E97" s="2">
        <v>5945.3</v>
      </c>
      <c r="F97" s="2">
        <v>5692.9</v>
      </c>
      <c r="G97" s="2">
        <v>397.2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5179.8</v>
      </c>
      <c r="N97" s="2">
        <v>5183.8</v>
      </c>
      <c r="O97" s="2">
        <v>5153.1000000000004</v>
      </c>
      <c r="P97" s="2">
        <v>5110.8999999999996</v>
      </c>
      <c r="Q97" s="2">
        <v>5185.0999999999995</v>
      </c>
      <c r="R97" s="2">
        <v>5027.8999999999996</v>
      </c>
      <c r="S97" s="2">
        <v>4725.1999999999989</v>
      </c>
      <c r="T97" s="2">
        <v>4492</v>
      </c>
      <c r="U97" s="2">
        <v>4796.5</v>
      </c>
      <c r="V97" s="2">
        <v>4684</v>
      </c>
      <c r="W97" s="2">
        <v>4527.5</v>
      </c>
      <c r="X97" s="2">
        <v>4493.3</v>
      </c>
      <c r="Y97" s="2">
        <v>4681.3999999999996</v>
      </c>
      <c r="Z97" s="2">
        <v>4940.2</v>
      </c>
      <c r="AA97" s="2">
        <v>4993.8</v>
      </c>
      <c r="AB97" s="2">
        <v>4599.8999999999996</v>
      </c>
      <c r="AC97" s="2">
        <v>4669.7</v>
      </c>
      <c r="AD97" s="2">
        <v>4675.7</v>
      </c>
      <c r="AE97" s="2">
        <v>4674.0999999999995</v>
      </c>
      <c r="AF97" s="2">
        <v>4694.9000000000005</v>
      </c>
      <c r="AG97" s="2">
        <v>4710</v>
      </c>
      <c r="AH97" s="2">
        <v>4705.7</v>
      </c>
      <c r="AI97" s="2">
        <v>4705.7</v>
      </c>
      <c r="AJ97" s="2">
        <v>4705.7</v>
      </c>
      <c r="AK97" s="2">
        <v>4710</v>
      </c>
      <c r="AL97" s="2">
        <v>4605.3</v>
      </c>
      <c r="AM97" s="2">
        <v>4692.8</v>
      </c>
      <c r="AN97" s="2">
        <v>4705.7</v>
      </c>
      <c r="AO97" s="2">
        <v>4710</v>
      </c>
      <c r="AP97" s="2">
        <v>4705.7</v>
      </c>
      <c r="AQ97" s="2">
        <v>4705.7</v>
      </c>
      <c r="AR97" s="2">
        <v>4705.7</v>
      </c>
      <c r="AS97" s="2">
        <v>4710</v>
      </c>
      <c r="AT97" s="2">
        <v>4705.7</v>
      </c>
      <c r="AU97" s="2">
        <v>4705.7</v>
      </c>
      <c r="AV97" s="2">
        <v>4705.7</v>
      </c>
      <c r="AW97" s="2">
        <v>4710</v>
      </c>
      <c r="AX97" s="2">
        <v>4705.7</v>
      </c>
      <c r="AY97" s="2">
        <v>4705.7</v>
      </c>
      <c r="AZ97" s="2">
        <v>4605.3</v>
      </c>
      <c r="BA97" s="2">
        <v>4599</v>
      </c>
      <c r="BB97" s="2">
        <v>4692.8</v>
      </c>
      <c r="BC97" s="2">
        <v>4705.7</v>
      </c>
      <c r="BD97" s="2">
        <v>4705.7</v>
      </c>
      <c r="BE97" s="2">
        <v>4710</v>
      </c>
      <c r="BF97" s="2">
        <v>4705.7</v>
      </c>
      <c r="BG97" s="2">
        <v>4705.7</v>
      </c>
      <c r="BH97" s="2">
        <v>4705.7</v>
      </c>
      <c r="BI97" s="2">
        <v>4710</v>
      </c>
      <c r="BJ97" s="2">
        <v>4705.7</v>
      </c>
      <c r="BK97" s="2">
        <v>4705.7</v>
      </c>
      <c r="BL97" s="2">
        <v>4705.7</v>
      </c>
      <c r="BM97" s="2">
        <v>4710</v>
      </c>
      <c r="BN97" s="2">
        <v>4705.7</v>
      </c>
      <c r="BO97" s="2">
        <v>4705.7</v>
      </c>
      <c r="BP97" s="2">
        <v>4705.7</v>
      </c>
      <c r="BQ97" s="2">
        <v>4710</v>
      </c>
      <c r="BR97" s="2">
        <v>4705.7</v>
      </c>
      <c r="BS97" s="2">
        <v>4705.7</v>
      </c>
      <c r="BT97" s="2">
        <v>4705.7</v>
      </c>
      <c r="BU97" s="2">
        <v>4710</v>
      </c>
      <c r="BV97" s="2">
        <v>4705.7</v>
      </c>
      <c r="BW97" s="2">
        <v>4705.7</v>
      </c>
      <c r="BX97" s="2">
        <v>4605.3</v>
      </c>
      <c r="BY97" s="2">
        <v>4697</v>
      </c>
      <c r="BZ97" s="2">
        <v>4705.7</v>
      </c>
      <c r="CA97" s="2">
        <v>4705.7</v>
      </c>
      <c r="CB97" s="2">
        <v>4705.7</v>
      </c>
      <c r="CC97" s="2">
        <v>4710</v>
      </c>
      <c r="CD97"/>
    </row>
    <row r="98" spans="2:82" x14ac:dyDescent="0.3">
      <c r="B98" t="s">
        <v>1725</v>
      </c>
      <c r="C98" s="2">
        <v>508.8</v>
      </c>
      <c r="D98" s="2">
        <v>498.29999999999995</v>
      </c>
      <c r="E98" s="2">
        <v>913.8</v>
      </c>
      <c r="F98" s="2">
        <v>1069.7</v>
      </c>
      <c r="G98" s="2">
        <v>1673.3999999999999</v>
      </c>
      <c r="H98" s="2">
        <v>1082.8</v>
      </c>
      <c r="I98" s="2">
        <v>801</v>
      </c>
      <c r="J98" s="2">
        <v>959.59999999999991</v>
      </c>
      <c r="K98" s="2">
        <v>989.79999999999984</v>
      </c>
      <c r="L98" s="2">
        <v>1022.8999999999997</v>
      </c>
      <c r="M98" s="2">
        <v>203.9</v>
      </c>
      <c r="N98" s="2">
        <v>119.49999999999999</v>
      </c>
      <c r="O98" s="2">
        <v>444</v>
      </c>
      <c r="P98" s="2">
        <v>172.7</v>
      </c>
      <c r="Q98" s="2">
        <v>215.3</v>
      </c>
      <c r="R98" s="2">
        <v>505.9</v>
      </c>
      <c r="S98" s="2">
        <v>1233</v>
      </c>
      <c r="T98" s="2">
        <v>1137.9000000000001</v>
      </c>
      <c r="U98" s="2">
        <v>1385.5</v>
      </c>
      <c r="V98" s="2">
        <v>982.0999999999998</v>
      </c>
      <c r="W98" s="2">
        <v>659.3</v>
      </c>
      <c r="X98" s="2">
        <v>1058.7</v>
      </c>
      <c r="Y98" s="2">
        <v>1238.5999999999999</v>
      </c>
      <c r="Z98" s="2">
        <v>1116.8000000000002</v>
      </c>
      <c r="AA98" s="2">
        <v>815.00000000000011</v>
      </c>
      <c r="AB98" s="2">
        <v>438.29999999999995</v>
      </c>
      <c r="AC98" s="2">
        <v>432.4</v>
      </c>
      <c r="AD98" s="2">
        <v>440.4</v>
      </c>
      <c r="AE98" s="2">
        <v>442.99999999999994</v>
      </c>
      <c r="AF98" s="2">
        <v>472.1</v>
      </c>
      <c r="AG98" s="2">
        <v>455.7</v>
      </c>
      <c r="AH98" s="2">
        <v>459.29999999999995</v>
      </c>
      <c r="AI98" s="2">
        <v>461.99999999999994</v>
      </c>
      <c r="AJ98" s="2">
        <v>458.4</v>
      </c>
      <c r="AK98" s="2">
        <v>461.09999999999997</v>
      </c>
      <c r="AL98" s="2">
        <v>451.00000000000006</v>
      </c>
      <c r="AM98" s="2">
        <v>455.69999999999993</v>
      </c>
      <c r="AN98" s="2">
        <v>461.09999999999997</v>
      </c>
      <c r="AO98" s="2">
        <v>461.09999999999997</v>
      </c>
      <c r="AP98" s="2">
        <v>461.09999999999997</v>
      </c>
      <c r="AQ98" s="2">
        <v>461.09999999999997</v>
      </c>
      <c r="AR98" s="2">
        <v>461.09999999999997</v>
      </c>
      <c r="AS98" s="2">
        <v>461.09999999999997</v>
      </c>
      <c r="AT98" s="2">
        <v>461.09999999999997</v>
      </c>
      <c r="AU98" s="2">
        <v>461.09999999999997</v>
      </c>
      <c r="AV98" s="2">
        <v>461.09999999999997</v>
      </c>
      <c r="AW98" s="2">
        <v>461.09999999999997</v>
      </c>
      <c r="AX98" s="2">
        <v>461.09999999999997</v>
      </c>
      <c r="AY98" s="2">
        <v>461.09999999999997</v>
      </c>
      <c r="AZ98" s="2">
        <v>451.00000000000006</v>
      </c>
      <c r="BA98" s="2">
        <v>445.59999999999997</v>
      </c>
      <c r="BB98" s="2">
        <v>455.69999999999993</v>
      </c>
      <c r="BC98" s="2">
        <v>461.09999999999997</v>
      </c>
      <c r="BD98" s="2">
        <v>461.09999999999997</v>
      </c>
      <c r="BE98" s="2">
        <v>461.09999999999997</v>
      </c>
      <c r="BF98" s="2">
        <v>461.09999999999997</v>
      </c>
      <c r="BG98" s="2">
        <v>461.09999999999997</v>
      </c>
      <c r="BH98" s="2">
        <v>461.09999999999997</v>
      </c>
      <c r="BI98" s="2">
        <v>461.09999999999997</v>
      </c>
      <c r="BJ98" s="2">
        <v>461.09999999999997</v>
      </c>
      <c r="BK98" s="2">
        <v>461.09999999999997</v>
      </c>
      <c r="BL98" s="2">
        <v>461.09999999999997</v>
      </c>
      <c r="BM98" s="2">
        <v>461.09999999999997</v>
      </c>
      <c r="BN98" s="2">
        <v>461.09999999999997</v>
      </c>
      <c r="BO98" s="2">
        <v>461.09999999999997</v>
      </c>
      <c r="BP98" s="2">
        <v>461.09999999999997</v>
      </c>
      <c r="BQ98" s="2">
        <v>461.09999999999997</v>
      </c>
      <c r="BR98" s="2">
        <v>461.09999999999997</v>
      </c>
      <c r="BS98" s="2">
        <v>461.09999999999997</v>
      </c>
      <c r="BT98" s="2">
        <v>461.09999999999997</v>
      </c>
      <c r="BU98" s="2">
        <v>461.09999999999997</v>
      </c>
      <c r="BV98" s="2">
        <v>461.09999999999997</v>
      </c>
      <c r="BW98" s="2">
        <v>461.09999999999997</v>
      </c>
      <c r="BX98" s="2">
        <v>451.00000000000006</v>
      </c>
      <c r="BY98" s="2">
        <v>455.69999999999993</v>
      </c>
      <c r="BZ98" s="2">
        <v>461.09999999999997</v>
      </c>
      <c r="CA98" s="2">
        <v>461.09999999999997</v>
      </c>
      <c r="CB98" s="2">
        <v>461.09999999999997</v>
      </c>
      <c r="CC98" s="2">
        <v>461.09999999999997</v>
      </c>
      <c r="CD98"/>
    </row>
    <row r="99" spans="2:82" x14ac:dyDescent="0.3">
      <c r="B99" t="s">
        <v>1726</v>
      </c>
      <c r="C99" s="2">
        <v>3106.7000000000003</v>
      </c>
      <c r="D99" s="2">
        <v>3365.4</v>
      </c>
      <c r="E99" s="2">
        <v>3534.8</v>
      </c>
      <c r="F99" s="2">
        <v>3533.7000000000003</v>
      </c>
      <c r="G99" s="2">
        <v>1071.9000000000001</v>
      </c>
      <c r="H99" s="2">
        <v>691.69999999999993</v>
      </c>
      <c r="I99" s="2">
        <v>434.3</v>
      </c>
      <c r="J99" s="2">
        <v>542.5</v>
      </c>
      <c r="K99" s="2">
        <v>559.50000000000011</v>
      </c>
      <c r="L99" s="2">
        <v>578.1</v>
      </c>
      <c r="M99" s="2">
        <v>2766.0999999999995</v>
      </c>
      <c r="N99" s="2">
        <v>2720</v>
      </c>
      <c r="O99" s="2">
        <v>2883.4999999999995</v>
      </c>
      <c r="P99" s="2">
        <v>2738.9</v>
      </c>
      <c r="Q99" s="2">
        <v>2768.5</v>
      </c>
      <c r="R99" s="2">
        <v>2812.9999999999995</v>
      </c>
      <c r="S99" s="2">
        <v>3045.3</v>
      </c>
      <c r="T99" s="2">
        <v>2860.8999999999996</v>
      </c>
      <c r="U99" s="2">
        <v>3211.1</v>
      </c>
      <c r="V99" s="2">
        <v>2960.6</v>
      </c>
      <c r="W99" s="2">
        <v>2697.5</v>
      </c>
      <c r="X99" s="2">
        <v>2953.5</v>
      </c>
      <c r="Y99" s="2">
        <v>3110.8</v>
      </c>
      <c r="Z99" s="2">
        <v>3163.2000000000003</v>
      </c>
      <c r="AA99" s="2">
        <v>3018.5</v>
      </c>
      <c r="AB99" s="2">
        <v>2605.6999999999998</v>
      </c>
      <c r="AC99" s="2">
        <v>2621.9999999999995</v>
      </c>
      <c r="AD99" s="2">
        <v>2631.4</v>
      </c>
      <c r="AE99" s="2">
        <v>2630.3999999999996</v>
      </c>
      <c r="AF99" s="2">
        <v>2657.4</v>
      </c>
      <c r="AG99" s="2">
        <v>2658.2000000000003</v>
      </c>
      <c r="AH99" s="2">
        <v>2655.9</v>
      </c>
      <c r="AI99" s="2">
        <v>2658</v>
      </c>
      <c r="AJ99" s="2">
        <v>2655.4</v>
      </c>
      <c r="AK99" s="2">
        <v>2661.6000000000004</v>
      </c>
      <c r="AL99" s="2">
        <v>2611.4999999999995</v>
      </c>
      <c r="AM99" s="2">
        <v>2642.3</v>
      </c>
      <c r="AN99" s="2">
        <v>2657.2000000000003</v>
      </c>
      <c r="AO99" s="2">
        <v>2661.6000000000004</v>
      </c>
      <c r="AP99" s="2">
        <v>2657.2000000000003</v>
      </c>
      <c r="AQ99" s="2">
        <v>2657.2000000000003</v>
      </c>
      <c r="AR99" s="2">
        <v>2657.2000000000003</v>
      </c>
      <c r="AS99" s="2">
        <v>2661.6000000000004</v>
      </c>
      <c r="AT99" s="2">
        <v>2657.2000000000003</v>
      </c>
      <c r="AU99" s="2">
        <v>2657.2000000000003</v>
      </c>
      <c r="AV99" s="2">
        <v>2657.2000000000003</v>
      </c>
      <c r="AW99" s="2">
        <v>2661.6000000000004</v>
      </c>
      <c r="AX99" s="2">
        <v>2657.2000000000003</v>
      </c>
      <c r="AY99" s="2">
        <v>2657.2000000000003</v>
      </c>
      <c r="AZ99" s="2">
        <v>2611.4999999999995</v>
      </c>
      <c r="BA99" s="2">
        <v>2603.1</v>
      </c>
      <c r="BB99" s="2">
        <v>2642.3</v>
      </c>
      <c r="BC99" s="2">
        <v>2657.2000000000003</v>
      </c>
      <c r="BD99" s="2">
        <v>2657.2000000000003</v>
      </c>
      <c r="BE99" s="2">
        <v>2661.6000000000004</v>
      </c>
      <c r="BF99" s="2">
        <v>2657.2000000000003</v>
      </c>
      <c r="BG99" s="2">
        <v>2657.2000000000003</v>
      </c>
      <c r="BH99" s="2">
        <v>2657.2000000000003</v>
      </c>
      <c r="BI99" s="2">
        <v>2661.6000000000004</v>
      </c>
      <c r="BJ99" s="2">
        <v>2657.2000000000003</v>
      </c>
      <c r="BK99" s="2">
        <v>2657.2000000000003</v>
      </c>
      <c r="BL99" s="2">
        <v>2657.2000000000003</v>
      </c>
      <c r="BM99" s="2">
        <v>2661.6000000000004</v>
      </c>
      <c r="BN99" s="2">
        <v>2657.2000000000003</v>
      </c>
      <c r="BO99" s="2">
        <v>2657.2000000000003</v>
      </c>
      <c r="BP99" s="2">
        <v>2657.2000000000003</v>
      </c>
      <c r="BQ99" s="2">
        <v>2661.6000000000004</v>
      </c>
      <c r="BR99" s="2">
        <v>2657.2000000000003</v>
      </c>
      <c r="BS99" s="2">
        <v>2657.2000000000003</v>
      </c>
      <c r="BT99" s="2">
        <v>2657.2000000000003</v>
      </c>
      <c r="BU99" s="2">
        <v>2661.6000000000004</v>
      </c>
      <c r="BV99" s="2">
        <v>2657.2000000000003</v>
      </c>
      <c r="BW99" s="2">
        <v>2657.2000000000003</v>
      </c>
      <c r="BX99" s="2">
        <v>2611.4999999999995</v>
      </c>
      <c r="BY99" s="2">
        <v>2646.5</v>
      </c>
      <c r="BZ99" s="2">
        <v>2657.2000000000003</v>
      </c>
      <c r="CA99" s="2">
        <v>2657.2000000000003</v>
      </c>
      <c r="CB99" s="2">
        <v>2657.2000000000003</v>
      </c>
      <c r="CC99" s="2">
        <v>2661.6000000000004</v>
      </c>
      <c r="CD99"/>
    </row>
    <row r="100" spans="2:82" x14ac:dyDescent="0.3">
      <c r="B100" t="s">
        <v>1727</v>
      </c>
      <c r="C100" s="164">
        <f>C95*C72/C71</f>
        <v>3338.0351836379136</v>
      </c>
      <c r="D100" s="164">
        <f t="shared" ref="D100:BO100" si="66">D95*D72/D71</f>
        <v>3660.7473550455165</v>
      </c>
      <c r="E100" s="164">
        <f t="shared" si="66"/>
        <v>4034.504694006439</v>
      </c>
      <c r="F100" s="164">
        <f t="shared" si="66"/>
        <v>3411.2675517126627</v>
      </c>
      <c r="G100" s="164">
        <f t="shared" si="66"/>
        <v>2873.6698689786886</v>
      </c>
      <c r="H100" s="164">
        <f t="shared" si="66"/>
        <v>2307.7195924633047</v>
      </c>
      <c r="I100" s="164">
        <f t="shared" si="66"/>
        <v>2626.5356805553993</v>
      </c>
      <c r="J100" s="164">
        <f t="shared" si="66"/>
        <v>2871.6627974788662</v>
      </c>
      <c r="K100" s="164">
        <f t="shared" si="66"/>
        <v>2508.1389366184194</v>
      </c>
      <c r="L100" s="164">
        <f t="shared" si="66"/>
        <v>2891.0815975174796</v>
      </c>
      <c r="M100" s="164">
        <f t="shared" si="66"/>
        <v>4436.7965091442866</v>
      </c>
      <c r="N100" s="164">
        <f t="shared" si="66"/>
        <v>4619.5815113986091</v>
      </c>
      <c r="O100" s="164">
        <f t="shared" si="66"/>
        <v>4373.472268234892</v>
      </c>
      <c r="P100" s="164">
        <f t="shared" si="66"/>
        <v>4424.7954529005719</v>
      </c>
      <c r="Q100" s="164">
        <f t="shared" si="66"/>
        <v>4442.351507780756</v>
      </c>
      <c r="R100" s="164">
        <f t="shared" si="66"/>
        <v>4579.9121166858104</v>
      </c>
      <c r="S100" s="164">
        <f t="shared" si="66"/>
        <v>4188.2333875188442</v>
      </c>
      <c r="T100" s="164">
        <f t="shared" si="66"/>
        <v>6265.1006815357478</v>
      </c>
      <c r="U100" s="164">
        <f t="shared" si="66"/>
        <v>5686.4749714334193</v>
      </c>
      <c r="V100" s="164">
        <f t="shared" si="66"/>
        <v>5918.9092737716937</v>
      </c>
      <c r="W100" s="164">
        <f t="shared" si="66"/>
        <v>5046.26313706561</v>
      </c>
      <c r="X100" s="164">
        <f t="shared" si="66"/>
        <v>4762.5742953975177</v>
      </c>
      <c r="Y100" s="164">
        <f t="shared" si="66"/>
        <v>6020.2864305417634</v>
      </c>
      <c r="Z100" s="164">
        <f t="shared" si="66"/>
        <v>6042.3445350907859</v>
      </c>
      <c r="AA100" s="164">
        <f t="shared" si="66"/>
        <v>6522.8198310420566</v>
      </c>
      <c r="AB100" s="164">
        <f t="shared" si="66"/>
        <v>5533.5339051691772</v>
      </c>
      <c r="AC100" s="164">
        <f t="shared" si="66"/>
        <v>4490.6362053878947</v>
      </c>
      <c r="AD100" s="164">
        <f t="shared" si="66"/>
        <v>3503.677272976649</v>
      </c>
      <c r="AE100" s="164">
        <f t="shared" si="66"/>
        <v>4114.7863721009917</v>
      </c>
      <c r="AF100" s="164">
        <f t="shared" si="66"/>
        <v>4288.4445015136771</v>
      </c>
      <c r="AG100" s="164">
        <f t="shared" si="66"/>
        <v>5074.1623394618946</v>
      </c>
      <c r="AH100" s="164">
        <f t="shared" si="66"/>
        <v>4116.1448101173228</v>
      </c>
      <c r="AI100" s="164">
        <f t="shared" si="66"/>
        <v>4109.8827075227982</v>
      </c>
      <c r="AJ100" s="164">
        <f t="shared" si="66"/>
        <v>4361.0667955340141</v>
      </c>
      <c r="AK100" s="164">
        <f t="shared" si="66"/>
        <v>5161.2989278678579</v>
      </c>
      <c r="AL100" s="164">
        <f t="shared" si="66"/>
        <v>5024.5316017768992</v>
      </c>
      <c r="AM100" s="164">
        <f t="shared" si="66"/>
        <v>4193.1457757517546</v>
      </c>
      <c r="AN100" s="164">
        <f t="shared" si="66"/>
        <v>4771.6475855350618</v>
      </c>
      <c r="AO100" s="164">
        <f t="shared" si="66"/>
        <v>4383.6884934456939</v>
      </c>
      <c r="AP100" s="164">
        <f t="shared" si="66"/>
        <v>4661.6891581052823</v>
      </c>
      <c r="AQ100" s="164">
        <f t="shared" si="66"/>
        <v>3917.8151377987297</v>
      </c>
      <c r="AR100" s="164">
        <f t="shared" si="66"/>
        <v>4205.5341129776471</v>
      </c>
      <c r="AS100" s="164">
        <f t="shared" si="66"/>
        <v>4663.8482598552937</v>
      </c>
      <c r="AT100" s="164">
        <f t="shared" si="66"/>
        <v>4643.6851953066453</v>
      </c>
      <c r="AU100" s="164">
        <f t="shared" si="66"/>
        <v>4862.7602163262418</v>
      </c>
      <c r="AV100" s="164">
        <f t="shared" si="66"/>
        <v>5120.2129895846374</v>
      </c>
      <c r="AW100" s="164">
        <f t="shared" si="66"/>
        <v>4906.0003262004566</v>
      </c>
      <c r="AX100" s="164">
        <f t="shared" si="66"/>
        <v>4386.3455213781381</v>
      </c>
      <c r="AY100" s="164">
        <f t="shared" si="66"/>
        <v>5083.1353992465311</v>
      </c>
      <c r="AZ100" s="164">
        <f t="shared" si="66"/>
        <v>5064.8851028085837</v>
      </c>
      <c r="BA100" s="164">
        <f t="shared" si="66"/>
        <v>4792.4656850133624</v>
      </c>
      <c r="BB100" s="164">
        <f t="shared" si="66"/>
        <v>4649.2963224163732</v>
      </c>
      <c r="BC100" s="164">
        <f t="shared" si="66"/>
        <v>4892.3441005720897</v>
      </c>
      <c r="BD100" s="164">
        <f t="shared" si="66"/>
        <v>3928.6340746866294</v>
      </c>
      <c r="BE100" s="164">
        <f t="shared" si="66"/>
        <v>4491.5666890811326</v>
      </c>
      <c r="BF100" s="164">
        <f t="shared" si="66"/>
        <v>4867.5244836769707</v>
      </c>
      <c r="BG100" s="164">
        <f t="shared" si="66"/>
        <v>3603.036958417671</v>
      </c>
      <c r="BH100" s="164">
        <f t="shared" si="66"/>
        <v>4392.1154928461492</v>
      </c>
      <c r="BI100" s="164">
        <f t="shared" si="66"/>
        <v>4783.701516255147</v>
      </c>
      <c r="BJ100" s="164">
        <f t="shared" si="66"/>
        <v>4890.8967744072252</v>
      </c>
      <c r="BK100" s="164">
        <f t="shared" si="66"/>
        <v>4585.0919052035688</v>
      </c>
      <c r="BL100" s="164">
        <f t="shared" si="66"/>
        <v>4656.2974872158393</v>
      </c>
      <c r="BM100" s="164">
        <f t="shared" si="66"/>
        <v>4263.1131212551873</v>
      </c>
      <c r="BN100" s="164">
        <f t="shared" si="66"/>
        <v>4365.9982573630869</v>
      </c>
      <c r="BO100" s="164">
        <f t="shared" si="66"/>
        <v>3971.7593077455572</v>
      </c>
      <c r="BP100" s="164">
        <f t="shared" ref="BP100:CC100" si="67">BP95*BP72/BP71</f>
        <v>5622.3151362968738</v>
      </c>
      <c r="BQ100" s="164">
        <f t="shared" si="67"/>
        <v>4995.4996581598261</v>
      </c>
      <c r="BR100" s="164">
        <f t="shared" si="67"/>
        <v>5281.8129556082258</v>
      </c>
      <c r="BS100" s="164">
        <f t="shared" si="67"/>
        <v>4481.4869811992239</v>
      </c>
      <c r="BT100" s="164">
        <f t="shared" si="67"/>
        <v>3829.6867672685476</v>
      </c>
      <c r="BU100" s="164">
        <f t="shared" si="67"/>
        <v>5000.350787618243</v>
      </c>
      <c r="BV100" s="164">
        <f t="shared" si="67"/>
        <v>5083.4191619593876</v>
      </c>
      <c r="BW100" s="164">
        <f t="shared" si="67"/>
        <v>5545.544650415628</v>
      </c>
      <c r="BX100" s="164">
        <f t="shared" si="67"/>
        <v>4802.6342884063697</v>
      </c>
      <c r="BY100" s="164">
        <f t="shared" si="67"/>
        <v>4471.7191264377725</v>
      </c>
      <c r="BZ100" s="164">
        <f t="shared" si="67"/>
        <v>4047.1071491120738</v>
      </c>
      <c r="CA100" s="164">
        <f t="shared" si="67"/>
        <v>4832.7392662197371</v>
      </c>
      <c r="CB100" s="164">
        <f t="shared" si="67"/>
        <v>4313.3759170587127</v>
      </c>
      <c r="CC100" s="164">
        <f t="shared" si="67"/>
        <v>4382.6490263500145</v>
      </c>
      <c r="CD100"/>
    </row>
    <row r="101" spans="2:82" x14ac:dyDescent="0.3">
      <c r="B101" t="s">
        <v>1728</v>
      </c>
      <c r="C101" s="164">
        <f>C96*C100/C95</f>
        <v>1664.3889381682507</v>
      </c>
      <c r="D101" s="164">
        <f t="shared" ref="D101:BO101" si="68">D96*D100/D95</f>
        <v>2175.5598642050863</v>
      </c>
      <c r="E101" s="164">
        <f t="shared" si="68"/>
        <v>2449.114490986296</v>
      </c>
      <c r="F101" s="164">
        <f t="shared" si="68"/>
        <v>3304.1299230348104</v>
      </c>
      <c r="G101" s="164">
        <f t="shared" si="68"/>
        <v>1627.4876933652274</v>
      </c>
      <c r="H101" s="164">
        <f t="shared" si="68"/>
        <v>4480.9582129188475</v>
      </c>
      <c r="I101" s="164">
        <f t="shared" si="68"/>
        <v>2908.0223782528824</v>
      </c>
      <c r="J101" s="164">
        <f t="shared" si="68"/>
        <v>3647.5727428905921</v>
      </c>
      <c r="K101" s="164">
        <f t="shared" si="68"/>
        <v>4957.852496335342</v>
      </c>
      <c r="L101" s="164">
        <f t="shared" si="68"/>
        <v>3486.2339947089949</v>
      </c>
      <c r="M101" s="164">
        <f t="shared" si="68"/>
        <v>4353.3001659991332</v>
      </c>
      <c r="N101" s="164">
        <f t="shared" si="68"/>
        <v>3164.1575524550531</v>
      </c>
      <c r="O101" s="164">
        <f t="shared" si="68"/>
        <v>3925.3847842444552</v>
      </c>
      <c r="P101" s="164">
        <f t="shared" si="68"/>
        <v>4489.9924066269241</v>
      </c>
      <c r="Q101" s="164">
        <f t="shared" si="68"/>
        <v>5310.8325426352294</v>
      </c>
      <c r="R101" s="164">
        <f t="shared" si="68"/>
        <v>4031.445352027185</v>
      </c>
      <c r="S101" s="164">
        <f t="shared" si="68"/>
        <v>6715.5570095498269</v>
      </c>
      <c r="T101" s="164">
        <f t="shared" si="68"/>
        <v>2529.4236255304954</v>
      </c>
      <c r="U101" s="164">
        <f t="shared" si="68"/>
        <v>3913.3746254530224</v>
      </c>
      <c r="V101" s="164">
        <f t="shared" si="68"/>
        <v>3585.2059094802216</v>
      </c>
      <c r="W101" s="164">
        <f t="shared" si="68"/>
        <v>4441.9013692469598</v>
      </c>
      <c r="X101" s="164">
        <f t="shared" si="68"/>
        <v>5702.5549460985549</v>
      </c>
      <c r="Y101" s="164">
        <f t="shared" si="68"/>
        <v>3485.7028666004639</v>
      </c>
      <c r="Z101" s="164">
        <f t="shared" si="68"/>
        <v>4157.3192734393788</v>
      </c>
      <c r="AA101" s="164">
        <f t="shared" si="68"/>
        <v>3017.1661721740302</v>
      </c>
      <c r="AB101" s="164">
        <f t="shared" si="68"/>
        <v>4643.8400540595894</v>
      </c>
      <c r="AC101" s="164">
        <f t="shared" si="68"/>
        <v>4837.1630859071975</v>
      </c>
      <c r="AD101" s="164">
        <f t="shared" si="68"/>
        <v>5860.8594778224715</v>
      </c>
      <c r="AE101" s="164">
        <f t="shared" si="68"/>
        <v>3026.3741140419115</v>
      </c>
      <c r="AF101" s="164">
        <f t="shared" si="68"/>
        <v>3793.0829809476045</v>
      </c>
      <c r="AG101" s="164">
        <f t="shared" si="68"/>
        <v>1956.080317612071</v>
      </c>
      <c r="AH101" s="164">
        <f t="shared" si="68"/>
        <v>6722.4010704999846</v>
      </c>
      <c r="AI101" s="164">
        <f t="shared" si="68"/>
        <v>5543.8478801083129</v>
      </c>
      <c r="AJ101" s="164">
        <f t="shared" si="68"/>
        <v>3927.5132237642429</v>
      </c>
      <c r="AK101" s="164">
        <f t="shared" si="68"/>
        <v>1492.7027579936353</v>
      </c>
      <c r="AL101" s="164">
        <f t="shared" si="68"/>
        <v>655.92951858228628</v>
      </c>
      <c r="AM101" s="164">
        <f t="shared" si="68"/>
        <v>4898.4883811663276</v>
      </c>
      <c r="AN101" s="164">
        <f t="shared" si="68"/>
        <v>3259.7170423714924</v>
      </c>
      <c r="AO101" s="164">
        <f t="shared" si="68"/>
        <v>4650.712051498127</v>
      </c>
      <c r="AP101" s="164">
        <f t="shared" si="68"/>
        <v>3345.4138403491238</v>
      </c>
      <c r="AQ101" s="164">
        <f t="shared" si="68"/>
        <v>6275.0342703814222</v>
      </c>
      <c r="AR101" s="164">
        <f t="shared" si="68"/>
        <v>7222.7867553022043</v>
      </c>
      <c r="AS101" s="164">
        <f t="shared" si="68"/>
        <v>5612.3474205714847</v>
      </c>
      <c r="AT101" s="164">
        <f t="shared" si="68"/>
        <v>3574.1698992979955</v>
      </c>
      <c r="AU101" s="164">
        <f t="shared" si="68"/>
        <v>6396.5546066956995</v>
      </c>
      <c r="AV101" s="164">
        <f t="shared" si="68"/>
        <v>3663.9796581981013</v>
      </c>
      <c r="AW101" s="164">
        <f t="shared" si="68"/>
        <v>3816.8529842739176</v>
      </c>
      <c r="AX101" s="164">
        <f t="shared" si="68"/>
        <v>4232.0412100425774</v>
      </c>
      <c r="AY101" s="164">
        <f t="shared" si="68"/>
        <v>2800.9826630409812</v>
      </c>
      <c r="AZ101" s="164">
        <f t="shared" si="68"/>
        <v>3613.6358011563175</v>
      </c>
      <c r="BA101" s="164">
        <f t="shared" si="68"/>
        <v>3225.256093713901</v>
      </c>
      <c r="BB101" s="164">
        <f t="shared" si="68"/>
        <v>4668.1030283409318</v>
      </c>
      <c r="BC101" s="164">
        <f t="shared" si="68"/>
        <v>2619.4978463508778</v>
      </c>
      <c r="BD101" s="164">
        <f t="shared" si="68"/>
        <v>6648.0994951253469</v>
      </c>
      <c r="BE101" s="164">
        <f t="shared" si="68"/>
        <v>4149.1058873059064</v>
      </c>
      <c r="BF101" s="164">
        <f t="shared" si="68"/>
        <v>5133.2844331856322</v>
      </c>
      <c r="BG101" s="164">
        <f t="shared" si="68"/>
        <v>6465.0199151301358</v>
      </c>
      <c r="BH101" s="164">
        <f t="shared" si="68"/>
        <v>4389.3270523701412</v>
      </c>
      <c r="BI101" s="164">
        <f t="shared" si="68"/>
        <v>5066.4567552139833</v>
      </c>
      <c r="BJ101" s="164">
        <f t="shared" si="68"/>
        <v>3532.2410577640298</v>
      </c>
      <c r="BK101" s="164">
        <f t="shared" si="68"/>
        <v>4431.466977963988</v>
      </c>
      <c r="BL101" s="164">
        <f t="shared" si="68"/>
        <v>4844.9696771069448</v>
      </c>
      <c r="BM101" s="164">
        <f t="shared" si="68"/>
        <v>5725.0751265526696</v>
      </c>
      <c r="BN101" s="164">
        <f t="shared" si="68"/>
        <v>3869.3517137912163</v>
      </c>
      <c r="BO101" s="164">
        <f t="shared" si="68"/>
        <v>6505.0891802169053</v>
      </c>
      <c r="BP101" s="164">
        <f t="shared" ref="BP101:CC101" si="69">BP96*BP100/BP95</f>
        <v>2434.9284500820813</v>
      </c>
      <c r="BQ101" s="164">
        <f t="shared" si="69"/>
        <v>3679.7242656170893</v>
      </c>
      <c r="BR101" s="164">
        <f t="shared" si="69"/>
        <v>3471.355211069118</v>
      </c>
      <c r="BS101" s="164">
        <f t="shared" si="69"/>
        <v>3967.6935393809977</v>
      </c>
      <c r="BT101" s="164">
        <f t="shared" si="69"/>
        <v>4648.8838400504237</v>
      </c>
      <c r="BU101" s="164">
        <f t="shared" si="69"/>
        <v>2979.9602430710629</v>
      </c>
      <c r="BV101" s="164">
        <f t="shared" si="69"/>
        <v>3665.2568587236742</v>
      </c>
      <c r="BW101" s="164">
        <f t="shared" si="69"/>
        <v>2713.4989673109294</v>
      </c>
      <c r="BX101" s="164">
        <f t="shared" si="69"/>
        <v>4119.0020024624391</v>
      </c>
      <c r="BY101" s="164">
        <f t="shared" si="69"/>
        <v>4495.4608623405766</v>
      </c>
      <c r="BZ101" s="164">
        <f t="shared" si="69"/>
        <v>6950.5858444809401</v>
      </c>
      <c r="CA101" s="164">
        <f t="shared" si="69"/>
        <v>3638.518493613265</v>
      </c>
      <c r="CB101" s="164">
        <f t="shared" si="69"/>
        <v>5820.7707112457647</v>
      </c>
      <c r="CC101" s="164">
        <f t="shared" si="69"/>
        <v>3875.9176495216366</v>
      </c>
      <c r="CD101"/>
    </row>
    <row r="102" spans="2:82" x14ac:dyDescent="0.3">
      <c r="B102" t="s">
        <v>1729</v>
      </c>
      <c r="C102" s="164">
        <f>C101*C97/(C98+C97)</f>
        <v>1525.3551185783695</v>
      </c>
      <c r="D102" s="164">
        <f t="shared" ref="D102:BO102" si="70">D101*D97/(D98+D97)</f>
        <v>2005.896429822121</v>
      </c>
      <c r="E102" s="164">
        <f t="shared" si="70"/>
        <v>2122.8324974502229</v>
      </c>
      <c r="F102" s="164">
        <f t="shared" si="70"/>
        <v>2781.4865937427726</v>
      </c>
      <c r="G102" s="164">
        <f t="shared" si="70"/>
        <v>312.19845059628528</v>
      </c>
      <c r="H102" s="164">
        <f t="shared" si="70"/>
        <v>0</v>
      </c>
      <c r="I102" s="164">
        <f t="shared" si="70"/>
        <v>0</v>
      </c>
      <c r="J102" s="164">
        <f t="shared" si="70"/>
        <v>0</v>
      </c>
      <c r="K102" s="164">
        <f t="shared" si="70"/>
        <v>0</v>
      </c>
      <c r="L102" s="164">
        <f t="shared" si="70"/>
        <v>0</v>
      </c>
      <c r="M102" s="164">
        <f t="shared" si="70"/>
        <v>4188.4250979516528</v>
      </c>
      <c r="N102" s="164">
        <f t="shared" si="70"/>
        <v>3092.8591481561489</v>
      </c>
      <c r="O102" s="164">
        <f t="shared" si="70"/>
        <v>3613.9965931804149</v>
      </c>
      <c r="P102" s="164">
        <f t="shared" si="70"/>
        <v>4343.232302034512</v>
      </c>
      <c r="Q102" s="164">
        <f t="shared" si="70"/>
        <v>5099.103365828073</v>
      </c>
      <c r="R102" s="164">
        <f t="shared" si="70"/>
        <v>3662.8906150308076</v>
      </c>
      <c r="S102" s="164">
        <f t="shared" si="70"/>
        <v>5325.8282671821762</v>
      </c>
      <c r="T102" s="164">
        <f t="shared" si="70"/>
        <v>2018.1834359194634</v>
      </c>
      <c r="U102" s="164">
        <f t="shared" si="70"/>
        <v>3036.315333384895</v>
      </c>
      <c r="V102" s="164">
        <f t="shared" si="70"/>
        <v>2963.7854044237411</v>
      </c>
      <c r="W102" s="164">
        <f t="shared" si="70"/>
        <v>3877.2862746328392</v>
      </c>
      <c r="X102" s="164">
        <f t="shared" si="70"/>
        <v>4615.145918462651</v>
      </c>
      <c r="Y102" s="164">
        <f t="shared" si="70"/>
        <v>2756.4137499499006</v>
      </c>
      <c r="Z102" s="164">
        <f t="shared" si="70"/>
        <v>3390.7856487774839</v>
      </c>
      <c r="AA102" s="164">
        <f t="shared" si="70"/>
        <v>2593.8445859046051</v>
      </c>
      <c r="AB102" s="164">
        <f t="shared" si="70"/>
        <v>4239.847537745366</v>
      </c>
      <c r="AC102" s="164">
        <f t="shared" si="70"/>
        <v>4427.2163348936401</v>
      </c>
      <c r="AD102" s="164">
        <f t="shared" si="70"/>
        <v>5356.3496922371596</v>
      </c>
      <c r="AE102" s="164">
        <f t="shared" si="70"/>
        <v>2764.3734237054778</v>
      </c>
      <c r="AF102" s="164">
        <f t="shared" si="70"/>
        <v>3446.5154416974851</v>
      </c>
      <c r="AG102" s="164">
        <f t="shared" si="70"/>
        <v>1783.5217484470363</v>
      </c>
      <c r="AH102" s="164">
        <f t="shared" si="70"/>
        <v>6124.6084641726575</v>
      </c>
      <c r="AI102" s="164">
        <f t="shared" si="70"/>
        <v>5048.2197049801043</v>
      </c>
      <c r="AJ102" s="164">
        <f t="shared" si="70"/>
        <v>3578.8809235040758</v>
      </c>
      <c r="AK102" s="164">
        <f t="shared" si="70"/>
        <v>1359.600469948371</v>
      </c>
      <c r="AL102" s="164">
        <f t="shared" si="70"/>
        <v>597.42345429009413</v>
      </c>
      <c r="AM102" s="164">
        <f t="shared" si="70"/>
        <v>4464.9172137782543</v>
      </c>
      <c r="AN102" s="164">
        <f t="shared" si="70"/>
        <v>2968.8105764278721</v>
      </c>
      <c r="AO102" s="164">
        <f t="shared" si="70"/>
        <v>4236.0143417369954</v>
      </c>
      <c r="AP102" s="164">
        <f t="shared" si="70"/>
        <v>3046.8595472112079</v>
      </c>
      <c r="AQ102" s="164">
        <f t="shared" si="70"/>
        <v>5715.0322764832881</v>
      </c>
      <c r="AR102" s="164">
        <f t="shared" si="70"/>
        <v>6578.2046207373187</v>
      </c>
      <c r="AS102" s="164">
        <f t="shared" si="70"/>
        <v>5111.9019842764001</v>
      </c>
      <c r="AT102" s="164">
        <f t="shared" si="70"/>
        <v>3255.200761617747</v>
      </c>
      <c r="AU102" s="164">
        <f t="shared" si="70"/>
        <v>5825.7077906495224</v>
      </c>
      <c r="AV102" s="164">
        <f t="shared" si="70"/>
        <v>3336.9956409349707</v>
      </c>
      <c r="AW102" s="164">
        <f t="shared" si="70"/>
        <v>3476.5093608574871</v>
      </c>
      <c r="AX102" s="164">
        <f t="shared" si="70"/>
        <v>3854.3617562315858</v>
      </c>
      <c r="AY102" s="164">
        <f t="shared" si="70"/>
        <v>2551.0149642858141</v>
      </c>
      <c r="AZ102" s="164">
        <f t="shared" si="70"/>
        <v>3291.3151820630083</v>
      </c>
      <c r="BA102" s="164">
        <f t="shared" si="70"/>
        <v>2940.3625213079786</v>
      </c>
      <c r="BB102" s="164">
        <f t="shared" si="70"/>
        <v>4254.9235488779887</v>
      </c>
      <c r="BC102" s="164">
        <f t="shared" si="70"/>
        <v>2385.7263713658986</v>
      </c>
      <c r="BD102" s="164">
        <f t="shared" si="70"/>
        <v>6054.8040942578273</v>
      </c>
      <c r="BE102" s="164">
        <f t="shared" si="70"/>
        <v>3779.1357214540076</v>
      </c>
      <c r="BF102" s="164">
        <f t="shared" si="70"/>
        <v>4675.1754581639752</v>
      </c>
      <c r="BG102" s="164">
        <f t="shared" si="70"/>
        <v>5888.0630592683829</v>
      </c>
      <c r="BH102" s="164">
        <f t="shared" si="70"/>
        <v>3997.6109604277644</v>
      </c>
      <c r="BI102" s="164">
        <f t="shared" si="70"/>
        <v>4614.6876519614516</v>
      </c>
      <c r="BJ102" s="164">
        <f t="shared" si="70"/>
        <v>3217.0137697453347</v>
      </c>
      <c r="BK102" s="164">
        <f t="shared" si="70"/>
        <v>4035.9901986152231</v>
      </c>
      <c r="BL102" s="164">
        <f t="shared" si="70"/>
        <v>4412.5907349930612</v>
      </c>
      <c r="BM102" s="164">
        <f t="shared" si="70"/>
        <v>5214.5779130287701</v>
      </c>
      <c r="BN102" s="164">
        <f t="shared" si="70"/>
        <v>3524.0397072825203</v>
      </c>
      <c r="BO102" s="164">
        <f t="shared" si="70"/>
        <v>5924.5564286108793</v>
      </c>
      <c r="BP102" s="164">
        <f t="shared" ref="BP102:CC102" si="71">BP101*BP97/(BP98+BP97)</f>
        <v>2217.6284755653887</v>
      </c>
      <c r="BQ102" s="164">
        <f t="shared" si="71"/>
        <v>3351.6082247600107</v>
      </c>
      <c r="BR102" s="164">
        <f t="shared" si="71"/>
        <v>3161.561550036376</v>
      </c>
      <c r="BS102" s="164">
        <f t="shared" si="71"/>
        <v>3613.6052272712627</v>
      </c>
      <c r="BT102" s="164">
        <f t="shared" si="71"/>
        <v>4234.0041584975761</v>
      </c>
      <c r="BU102" s="164">
        <f t="shared" si="71"/>
        <v>2714.2412146090205</v>
      </c>
      <c r="BV102" s="164">
        <f t="shared" si="71"/>
        <v>3338.1588604350841</v>
      </c>
      <c r="BW102" s="164">
        <f t="shared" si="71"/>
        <v>2471.3385636128819</v>
      </c>
      <c r="BX102" s="164">
        <f t="shared" si="71"/>
        <v>3751.6049130669203</v>
      </c>
      <c r="BY102" s="164">
        <f t="shared" si="71"/>
        <v>4097.8864809543902</v>
      </c>
      <c r="BZ102" s="164">
        <f t="shared" si="71"/>
        <v>6330.2956972156762</v>
      </c>
      <c r="CA102" s="164">
        <f t="shared" si="71"/>
        <v>3313.8067034520282</v>
      </c>
      <c r="CB102" s="164">
        <f t="shared" si="71"/>
        <v>5301.3084957631791</v>
      </c>
      <c r="CC102" s="164">
        <f t="shared" si="71"/>
        <v>3530.3073097110687</v>
      </c>
      <c r="CD102"/>
    </row>
    <row r="103" spans="2:82" x14ac:dyDescent="0.3">
      <c r="B103" t="s">
        <v>1730</v>
      </c>
      <c r="C103" s="164">
        <f>C101-C102</f>
        <v>139.0338195898812</v>
      </c>
      <c r="D103" s="164">
        <f t="shared" ref="D103:BO103" si="72">D101-D102</f>
        <v>169.66343438296531</v>
      </c>
      <c r="E103" s="164">
        <f t="shared" si="72"/>
        <v>326.28199353607306</v>
      </c>
      <c r="F103" s="164">
        <f t="shared" si="72"/>
        <v>522.64332929203783</v>
      </c>
      <c r="G103" s="164">
        <f t="shared" si="72"/>
        <v>1315.2892427689421</v>
      </c>
      <c r="H103" s="164">
        <f t="shared" si="72"/>
        <v>4480.9582129188475</v>
      </c>
      <c r="I103" s="164">
        <f t="shared" si="72"/>
        <v>2908.0223782528824</v>
      </c>
      <c r="J103" s="164">
        <f t="shared" si="72"/>
        <v>3647.5727428905921</v>
      </c>
      <c r="K103" s="164">
        <f t="shared" si="72"/>
        <v>4957.852496335342</v>
      </c>
      <c r="L103" s="164">
        <f t="shared" si="72"/>
        <v>3486.2339947089949</v>
      </c>
      <c r="M103" s="164">
        <f t="shared" si="72"/>
        <v>164.87506804748045</v>
      </c>
      <c r="N103" s="164">
        <f t="shared" si="72"/>
        <v>71.298404298904188</v>
      </c>
      <c r="O103" s="164">
        <f t="shared" si="72"/>
        <v>311.38819106404026</v>
      </c>
      <c r="P103" s="164">
        <f t="shared" si="72"/>
        <v>146.76010459241206</v>
      </c>
      <c r="Q103" s="164">
        <f t="shared" si="72"/>
        <v>211.72917680715636</v>
      </c>
      <c r="R103" s="164">
        <f t="shared" si="72"/>
        <v>368.55473699637741</v>
      </c>
      <c r="S103" s="164">
        <f t="shared" si="72"/>
        <v>1389.7287423676507</v>
      </c>
      <c r="T103" s="164">
        <f t="shared" si="72"/>
        <v>511.24018961103206</v>
      </c>
      <c r="U103" s="164">
        <f t="shared" si="72"/>
        <v>877.05929206812743</v>
      </c>
      <c r="V103" s="164">
        <f t="shared" si="72"/>
        <v>621.42050505648058</v>
      </c>
      <c r="W103" s="164">
        <f t="shared" si="72"/>
        <v>564.61509461412061</v>
      </c>
      <c r="X103" s="164">
        <f t="shared" si="72"/>
        <v>1087.4090276359038</v>
      </c>
      <c r="Y103" s="164">
        <f t="shared" si="72"/>
        <v>729.2891166505633</v>
      </c>
      <c r="Z103" s="164">
        <f t="shared" si="72"/>
        <v>766.53362466189492</v>
      </c>
      <c r="AA103" s="164">
        <f t="shared" si="72"/>
        <v>423.3215862694251</v>
      </c>
      <c r="AB103" s="164">
        <f t="shared" si="72"/>
        <v>403.99251631422339</v>
      </c>
      <c r="AC103" s="164">
        <f t="shared" si="72"/>
        <v>409.94675101355733</v>
      </c>
      <c r="AD103" s="164">
        <f t="shared" si="72"/>
        <v>504.50978558531187</v>
      </c>
      <c r="AE103" s="164">
        <f t="shared" si="72"/>
        <v>262.00069033643376</v>
      </c>
      <c r="AF103" s="164">
        <f t="shared" si="72"/>
        <v>346.56753925011935</v>
      </c>
      <c r="AG103" s="164">
        <f t="shared" si="72"/>
        <v>172.55856916503467</v>
      </c>
      <c r="AH103" s="164">
        <f t="shared" si="72"/>
        <v>597.79260632732712</v>
      </c>
      <c r="AI103" s="164">
        <f t="shared" si="72"/>
        <v>495.62817512820857</v>
      </c>
      <c r="AJ103" s="164">
        <f t="shared" si="72"/>
        <v>348.63230026016709</v>
      </c>
      <c r="AK103" s="164">
        <f t="shared" si="72"/>
        <v>133.10228804526423</v>
      </c>
      <c r="AL103" s="164">
        <f t="shared" si="72"/>
        <v>58.50606429219215</v>
      </c>
      <c r="AM103" s="164">
        <f t="shared" si="72"/>
        <v>433.57116738807326</v>
      </c>
      <c r="AN103" s="164">
        <f t="shared" si="72"/>
        <v>290.90646594362033</v>
      </c>
      <c r="AO103" s="164">
        <f t="shared" si="72"/>
        <v>414.69770976113159</v>
      </c>
      <c r="AP103" s="164">
        <f t="shared" si="72"/>
        <v>298.55429313791592</v>
      </c>
      <c r="AQ103" s="164">
        <f t="shared" si="72"/>
        <v>560.00199389813406</v>
      </c>
      <c r="AR103" s="164">
        <f t="shared" si="72"/>
        <v>644.58213456488556</v>
      </c>
      <c r="AS103" s="164">
        <f t="shared" si="72"/>
        <v>500.44543629508462</v>
      </c>
      <c r="AT103" s="164">
        <f t="shared" si="72"/>
        <v>318.96913768024842</v>
      </c>
      <c r="AU103" s="164">
        <f t="shared" si="72"/>
        <v>570.84681604617708</v>
      </c>
      <c r="AV103" s="164">
        <f t="shared" si="72"/>
        <v>326.98401726313068</v>
      </c>
      <c r="AW103" s="164">
        <f t="shared" si="72"/>
        <v>340.34362341643055</v>
      </c>
      <c r="AX103" s="164">
        <f t="shared" si="72"/>
        <v>377.67945381099162</v>
      </c>
      <c r="AY103" s="164">
        <f t="shared" si="72"/>
        <v>249.96769875516702</v>
      </c>
      <c r="AZ103" s="164">
        <f t="shared" si="72"/>
        <v>322.32061909330923</v>
      </c>
      <c r="BA103" s="164">
        <f t="shared" si="72"/>
        <v>284.89357240592244</v>
      </c>
      <c r="BB103" s="164">
        <f t="shared" si="72"/>
        <v>413.17947946294316</v>
      </c>
      <c r="BC103" s="164">
        <f t="shared" si="72"/>
        <v>233.77147498497925</v>
      </c>
      <c r="BD103" s="164">
        <f t="shared" si="72"/>
        <v>593.29540086751967</v>
      </c>
      <c r="BE103" s="164">
        <f t="shared" si="72"/>
        <v>369.97016585189886</v>
      </c>
      <c r="BF103" s="164">
        <f t="shared" si="72"/>
        <v>458.10897502165699</v>
      </c>
      <c r="BG103" s="164">
        <f t="shared" si="72"/>
        <v>576.95685586175296</v>
      </c>
      <c r="BH103" s="164">
        <f t="shared" si="72"/>
        <v>391.71609194237681</v>
      </c>
      <c r="BI103" s="164">
        <f t="shared" si="72"/>
        <v>451.76910325253175</v>
      </c>
      <c r="BJ103" s="164">
        <f t="shared" si="72"/>
        <v>315.22728801869516</v>
      </c>
      <c r="BK103" s="164">
        <f t="shared" si="72"/>
        <v>395.47677934876492</v>
      </c>
      <c r="BL103" s="164">
        <f t="shared" si="72"/>
        <v>432.37894211388357</v>
      </c>
      <c r="BM103" s="164">
        <f t="shared" si="72"/>
        <v>510.49721352389952</v>
      </c>
      <c r="BN103" s="164">
        <f t="shared" si="72"/>
        <v>345.31200650869596</v>
      </c>
      <c r="BO103" s="164">
        <f t="shared" si="72"/>
        <v>580.53275160602607</v>
      </c>
      <c r="BP103" s="164">
        <f t="shared" ref="BP103:CC103" si="73">BP101-BP102</f>
        <v>217.2999745166926</v>
      </c>
      <c r="BQ103" s="164">
        <f t="shared" si="73"/>
        <v>328.11604085707859</v>
      </c>
      <c r="BR103" s="164">
        <f t="shared" si="73"/>
        <v>309.79366103274197</v>
      </c>
      <c r="BS103" s="164">
        <f t="shared" si="73"/>
        <v>354.08831210973494</v>
      </c>
      <c r="BT103" s="164">
        <f t="shared" si="73"/>
        <v>414.87968155284761</v>
      </c>
      <c r="BU103" s="164">
        <f t="shared" si="73"/>
        <v>265.71902846204239</v>
      </c>
      <c r="BV103" s="164">
        <f t="shared" si="73"/>
        <v>327.09799828859013</v>
      </c>
      <c r="BW103" s="164">
        <f t="shared" si="73"/>
        <v>242.1604036980475</v>
      </c>
      <c r="BX103" s="164">
        <f t="shared" si="73"/>
        <v>367.39708939551883</v>
      </c>
      <c r="BY103" s="164">
        <f t="shared" si="73"/>
        <v>397.57438138618636</v>
      </c>
      <c r="BZ103" s="164">
        <f t="shared" si="73"/>
        <v>620.29014726526384</v>
      </c>
      <c r="CA103" s="164">
        <f t="shared" si="73"/>
        <v>324.71179016123688</v>
      </c>
      <c r="CB103" s="164">
        <f t="shared" si="73"/>
        <v>519.46221548258563</v>
      </c>
      <c r="CC103" s="164">
        <f t="shared" si="73"/>
        <v>345.61033981056789</v>
      </c>
      <c r="CD103"/>
    </row>
    <row r="104" spans="2:82" x14ac:dyDescent="0.3">
      <c r="B104" t="s">
        <v>1731</v>
      </c>
      <c r="C104" s="164">
        <f>C99*C97/(C97+C98)</f>
        <v>2847.1835147515148</v>
      </c>
      <c r="D104" s="164">
        <f t="shared" ref="D104:BO104" si="74">D99*D97/(D97+D98)</f>
        <v>3102.9455709277572</v>
      </c>
      <c r="E104" s="164">
        <f t="shared" si="74"/>
        <v>3063.8781239521222</v>
      </c>
      <c r="F104" s="164">
        <f t="shared" si="74"/>
        <v>2974.7435498181176</v>
      </c>
      <c r="G104" s="164">
        <f t="shared" si="74"/>
        <v>205.62092147203711</v>
      </c>
      <c r="H104" s="164">
        <f t="shared" si="74"/>
        <v>0</v>
      </c>
      <c r="I104" s="164">
        <f t="shared" si="74"/>
        <v>0</v>
      </c>
      <c r="J104" s="164">
        <f t="shared" si="74"/>
        <v>0</v>
      </c>
      <c r="K104" s="164">
        <f t="shared" si="74"/>
        <v>0</v>
      </c>
      <c r="L104" s="164">
        <f t="shared" si="74"/>
        <v>0</v>
      </c>
      <c r="M104" s="164">
        <f t="shared" si="74"/>
        <v>2661.3378865835762</v>
      </c>
      <c r="N104" s="164">
        <f t="shared" si="74"/>
        <v>2658.7098598985535</v>
      </c>
      <c r="O104" s="164">
        <f t="shared" si="74"/>
        <v>2654.7611888299293</v>
      </c>
      <c r="P104" s="164">
        <f t="shared" si="74"/>
        <v>2649.3761847982437</v>
      </c>
      <c r="Q104" s="164">
        <f t="shared" si="74"/>
        <v>2658.1270554033031</v>
      </c>
      <c r="R104" s="164">
        <f t="shared" si="74"/>
        <v>2555.8355379666773</v>
      </c>
      <c r="S104" s="164">
        <f t="shared" si="74"/>
        <v>2415.1004598704308</v>
      </c>
      <c r="T104" s="164">
        <f t="shared" si="74"/>
        <v>2282.6627115934562</v>
      </c>
      <c r="U104" s="164">
        <f t="shared" si="74"/>
        <v>2491.4333791653189</v>
      </c>
      <c r="V104" s="164">
        <f t="shared" si="74"/>
        <v>2447.4418735991248</v>
      </c>
      <c r="W104" s="164">
        <f t="shared" si="74"/>
        <v>2354.6177315493173</v>
      </c>
      <c r="X104" s="164">
        <f t="shared" si="74"/>
        <v>2390.3028728386166</v>
      </c>
      <c r="Y104" s="164">
        <f t="shared" si="74"/>
        <v>2459.9491756756756</v>
      </c>
      <c r="Z104" s="164">
        <f t="shared" si="74"/>
        <v>2579.9637840515106</v>
      </c>
      <c r="AA104" s="164">
        <f t="shared" si="74"/>
        <v>2594.9912718633796</v>
      </c>
      <c r="AB104" s="164">
        <f t="shared" si="74"/>
        <v>2379.0162022150766</v>
      </c>
      <c r="AC104" s="164">
        <f t="shared" si="74"/>
        <v>2399.7870288704648</v>
      </c>
      <c r="AD104" s="164">
        <f t="shared" si="74"/>
        <v>2404.8859443716897</v>
      </c>
      <c r="AE104" s="164">
        <f t="shared" si="74"/>
        <v>2402.6797678372513</v>
      </c>
      <c r="AF104" s="164">
        <f t="shared" si="74"/>
        <v>2414.5978827172439</v>
      </c>
      <c r="AG104" s="164">
        <f t="shared" si="74"/>
        <v>2423.702886346478</v>
      </c>
      <c r="AH104" s="164">
        <f t="shared" si="74"/>
        <v>2419.7228712487899</v>
      </c>
      <c r="AI104" s="164">
        <f t="shared" si="74"/>
        <v>2420.3708806625773</v>
      </c>
      <c r="AJ104" s="164">
        <f t="shared" si="74"/>
        <v>2419.6889641951166</v>
      </c>
      <c r="AK104" s="164">
        <f t="shared" si="74"/>
        <v>2424.2687242559614</v>
      </c>
      <c r="AL104" s="164">
        <f t="shared" si="74"/>
        <v>2378.5655419971122</v>
      </c>
      <c r="AM104" s="164">
        <f t="shared" si="74"/>
        <v>2408.4268116927265</v>
      </c>
      <c r="AN104" s="164">
        <f t="shared" si="74"/>
        <v>2420.0638770612372</v>
      </c>
      <c r="AO104" s="164">
        <f t="shared" si="74"/>
        <v>2424.2687242559614</v>
      </c>
      <c r="AP104" s="164">
        <f t="shared" si="74"/>
        <v>2420.0638770612372</v>
      </c>
      <c r="AQ104" s="164">
        <f t="shared" si="74"/>
        <v>2420.0638770612372</v>
      </c>
      <c r="AR104" s="164">
        <f t="shared" si="74"/>
        <v>2420.0638770612372</v>
      </c>
      <c r="AS104" s="164">
        <f t="shared" si="74"/>
        <v>2424.2687242559614</v>
      </c>
      <c r="AT104" s="164">
        <f t="shared" si="74"/>
        <v>2420.0638770612372</v>
      </c>
      <c r="AU104" s="164">
        <f t="shared" si="74"/>
        <v>2420.0638770612372</v>
      </c>
      <c r="AV104" s="164">
        <f t="shared" si="74"/>
        <v>2420.0638770612372</v>
      </c>
      <c r="AW104" s="164">
        <f t="shared" si="74"/>
        <v>2424.2687242559614</v>
      </c>
      <c r="AX104" s="164">
        <f t="shared" si="74"/>
        <v>2420.0638770612372</v>
      </c>
      <c r="AY104" s="164">
        <f t="shared" si="74"/>
        <v>2420.0638770612372</v>
      </c>
      <c r="AZ104" s="164">
        <f t="shared" si="74"/>
        <v>2378.5655419971122</v>
      </c>
      <c r="BA104" s="164">
        <f t="shared" si="74"/>
        <v>2373.1627681084724</v>
      </c>
      <c r="BB104" s="164">
        <f t="shared" si="74"/>
        <v>2408.4268116927265</v>
      </c>
      <c r="BC104" s="164">
        <f t="shared" si="74"/>
        <v>2420.0638770612372</v>
      </c>
      <c r="BD104" s="164">
        <f t="shared" si="74"/>
        <v>2420.0638770612372</v>
      </c>
      <c r="BE104" s="164">
        <f t="shared" si="74"/>
        <v>2424.2687242559614</v>
      </c>
      <c r="BF104" s="164">
        <f t="shared" si="74"/>
        <v>2420.0638770612372</v>
      </c>
      <c r="BG104" s="164">
        <f t="shared" si="74"/>
        <v>2420.0638770612372</v>
      </c>
      <c r="BH104" s="164">
        <f t="shared" si="74"/>
        <v>2420.0638770612372</v>
      </c>
      <c r="BI104" s="164">
        <f t="shared" si="74"/>
        <v>2424.2687242559614</v>
      </c>
      <c r="BJ104" s="164">
        <f t="shared" si="74"/>
        <v>2420.0638770612372</v>
      </c>
      <c r="BK104" s="164">
        <f t="shared" si="74"/>
        <v>2420.0638770612372</v>
      </c>
      <c r="BL104" s="164">
        <f t="shared" si="74"/>
        <v>2420.0638770612372</v>
      </c>
      <c r="BM104" s="164">
        <f t="shared" si="74"/>
        <v>2424.2687242559614</v>
      </c>
      <c r="BN104" s="164">
        <f t="shared" si="74"/>
        <v>2420.0638770612372</v>
      </c>
      <c r="BO104" s="164">
        <f t="shared" si="74"/>
        <v>2420.0638770612372</v>
      </c>
      <c r="BP104" s="164">
        <f t="shared" ref="BP104:CC104" si="75">BP99*BP97/(BP97+BP98)</f>
        <v>2420.0638770612372</v>
      </c>
      <c r="BQ104" s="164">
        <f t="shared" si="75"/>
        <v>2424.2687242559614</v>
      </c>
      <c r="BR104" s="164">
        <f t="shared" si="75"/>
        <v>2420.0638770612372</v>
      </c>
      <c r="BS104" s="164">
        <f t="shared" si="75"/>
        <v>2420.0638770612372</v>
      </c>
      <c r="BT104" s="164">
        <f t="shared" si="75"/>
        <v>2420.0638770612372</v>
      </c>
      <c r="BU104" s="164">
        <f t="shared" si="75"/>
        <v>2424.2687242559614</v>
      </c>
      <c r="BV104" s="164">
        <f t="shared" si="75"/>
        <v>2420.0638770612372</v>
      </c>
      <c r="BW104" s="164">
        <f t="shared" si="75"/>
        <v>2420.0638770612372</v>
      </c>
      <c r="BX104" s="164">
        <f t="shared" si="75"/>
        <v>2378.5655419971122</v>
      </c>
      <c r="BY104" s="164">
        <f t="shared" si="75"/>
        <v>2412.4459991848935</v>
      </c>
      <c r="BZ104" s="164">
        <f t="shared" si="75"/>
        <v>2420.0638770612372</v>
      </c>
      <c r="CA104" s="164">
        <f t="shared" si="75"/>
        <v>2420.0638770612372</v>
      </c>
      <c r="CB104" s="164">
        <f t="shared" si="75"/>
        <v>2420.0638770612372</v>
      </c>
      <c r="CC104" s="164">
        <f t="shared" si="75"/>
        <v>2424.2687242559614</v>
      </c>
      <c r="CD104"/>
    </row>
    <row r="105" spans="2:82" x14ac:dyDescent="0.3">
      <c r="B105" t="s">
        <v>1732</v>
      </c>
      <c r="C105" s="164">
        <f>C99-C104</f>
        <v>259.51648524848542</v>
      </c>
      <c r="D105" s="164">
        <f t="shared" ref="D105:BO105" si="76">D99-D104</f>
        <v>262.45442907224287</v>
      </c>
      <c r="E105" s="164">
        <f t="shared" si="76"/>
        <v>470.92187604787796</v>
      </c>
      <c r="F105" s="164">
        <f t="shared" si="76"/>
        <v>558.9564501818827</v>
      </c>
      <c r="G105" s="164">
        <f t="shared" si="76"/>
        <v>866.27907852796295</v>
      </c>
      <c r="H105" s="164">
        <f t="shared" si="76"/>
        <v>691.69999999999993</v>
      </c>
      <c r="I105" s="164">
        <f t="shared" si="76"/>
        <v>434.3</v>
      </c>
      <c r="J105" s="164">
        <f t="shared" si="76"/>
        <v>542.5</v>
      </c>
      <c r="K105" s="164">
        <f t="shared" si="76"/>
        <v>559.50000000000011</v>
      </c>
      <c r="L105" s="164">
        <f t="shared" si="76"/>
        <v>578.1</v>
      </c>
      <c r="M105" s="164">
        <f t="shared" si="76"/>
        <v>104.76211341642329</v>
      </c>
      <c r="N105" s="164">
        <f t="shared" si="76"/>
        <v>61.290140101446468</v>
      </c>
      <c r="O105" s="164">
        <f t="shared" si="76"/>
        <v>228.73881117007022</v>
      </c>
      <c r="P105" s="164">
        <f t="shared" si="76"/>
        <v>89.523815201756406</v>
      </c>
      <c r="Q105" s="164">
        <f t="shared" si="76"/>
        <v>110.37294459669693</v>
      </c>
      <c r="R105" s="164">
        <f t="shared" si="76"/>
        <v>257.16446203332225</v>
      </c>
      <c r="S105" s="164">
        <f t="shared" si="76"/>
        <v>630.19954012956941</v>
      </c>
      <c r="T105" s="164">
        <f t="shared" si="76"/>
        <v>578.23728840654348</v>
      </c>
      <c r="U105" s="164">
        <f t="shared" si="76"/>
        <v>719.666620834681</v>
      </c>
      <c r="V105" s="164">
        <f t="shared" si="76"/>
        <v>513.15812640087506</v>
      </c>
      <c r="W105" s="164">
        <f t="shared" si="76"/>
        <v>342.88226845068266</v>
      </c>
      <c r="X105" s="164">
        <f t="shared" si="76"/>
        <v>563.19712716138338</v>
      </c>
      <c r="Y105" s="164">
        <f t="shared" si="76"/>
        <v>650.85082432432455</v>
      </c>
      <c r="Z105" s="164">
        <f t="shared" si="76"/>
        <v>583.23621594848964</v>
      </c>
      <c r="AA105" s="164">
        <f t="shared" si="76"/>
        <v>423.50872813662045</v>
      </c>
      <c r="AB105" s="164">
        <f t="shared" si="76"/>
        <v>226.68379778492317</v>
      </c>
      <c r="AC105" s="164">
        <f t="shared" si="76"/>
        <v>222.21297112953471</v>
      </c>
      <c r="AD105" s="164">
        <f t="shared" si="76"/>
        <v>226.51405562831042</v>
      </c>
      <c r="AE105" s="164">
        <f t="shared" si="76"/>
        <v>227.72023216274829</v>
      </c>
      <c r="AF105" s="164">
        <f t="shared" si="76"/>
        <v>242.80211728275617</v>
      </c>
      <c r="AG105" s="164">
        <f t="shared" si="76"/>
        <v>234.49711365352232</v>
      </c>
      <c r="AH105" s="164">
        <f t="shared" si="76"/>
        <v>236.17712875121015</v>
      </c>
      <c r="AI105" s="164">
        <f t="shared" si="76"/>
        <v>237.62911933742271</v>
      </c>
      <c r="AJ105" s="164">
        <f t="shared" si="76"/>
        <v>235.71103580488352</v>
      </c>
      <c r="AK105" s="164">
        <f t="shared" si="76"/>
        <v>237.33127574403898</v>
      </c>
      <c r="AL105" s="164">
        <f t="shared" si="76"/>
        <v>232.93445800288737</v>
      </c>
      <c r="AM105" s="164">
        <f t="shared" si="76"/>
        <v>233.87318830727372</v>
      </c>
      <c r="AN105" s="164">
        <f t="shared" si="76"/>
        <v>237.13612293876304</v>
      </c>
      <c r="AO105" s="164">
        <f t="shared" si="76"/>
        <v>237.33127574403898</v>
      </c>
      <c r="AP105" s="164">
        <f t="shared" si="76"/>
        <v>237.13612293876304</v>
      </c>
      <c r="AQ105" s="164">
        <f t="shared" si="76"/>
        <v>237.13612293876304</v>
      </c>
      <c r="AR105" s="164">
        <f t="shared" si="76"/>
        <v>237.13612293876304</v>
      </c>
      <c r="AS105" s="164">
        <f t="shared" si="76"/>
        <v>237.33127574403898</v>
      </c>
      <c r="AT105" s="164">
        <f t="shared" si="76"/>
        <v>237.13612293876304</v>
      </c>
      <c r="AU105" s="164">
        <f t="shared" si="76"/>
        <v>237.13612293876304</v>
      </c>
      <c r="AV105" s="164">
        <f t="shared" si="76"/>
        <v>237.13612293876304</v>
      </c>
      <c r="AW105" s="164">
        <f t="shared" si="76"/>
        <v>237.33127574403898</v>
      </c>
      <c r="AX105" s="164">
        <f t="shared" si="76"/>
        <v>237.13612293876304</v>
      </c>
      <c r="AY105" s="164">
        <f t="shared" si="76"/>
        <v>237.13612293876304</v>
      </c>
      <c r="AZ105" s="164">
        <f t="shared" si="76"/>
        <v>232.93445800288737</v>
      </c>
      <c r="BA105" s="164">
        <f t="shared" si="76"/>
        <v>229.93723189152752</v>
      </c>
      <c r="BB105" s="164">
        <f t="shared" si="76"/>
        <v>233.87318830727372</v>
      </c>
      <c r="BC105" s="164">
        <f t="shared" si="76"/>
        <v>237.13612293876304</v>
      </c>
      <c r="BD105" s="164">
        <f t="shared" si="76"/>
        <v>237.13612293876304</v>
      </c>
      <c r="BE105" s="164">
        <f t="shared" si="76"/>
        <v>237.33127574403898</v>
      </c>
      <c r="BF105" s="164">
        <f t="shared" si="76"/>
        <v>237.13612293876304</v>
      </c>
      <c r="BG105" s="164">
        <f t="shared" si="76"/>
        <v>237.13612293876304</v>
      </c>
      <c r="BH105" s="164">
        <f t="shared" si="76"/>
        <v>237.13612293876304</v>
      </c>
      <c r="BI105" s="164">
        <f t="shared" si="76"/>
        <v>237.33127574403898</v>
      </c>
      <c r="BJ105" s="164">
        <f t="shared" si="76"/>
        <v>237.13612293876304</v>
      </c>
      <c r="BK105" s="164">
        <f t="shared" si="76"/>
        <v>237.13612293876304</v>
      </c>
      <c r="BL105" s="164">
        <f t="shared" si="76"/>
        <v>237.13612293876304</v>
      </c>
      <c r="BM105" s="164">
        <f t="shared" si="76"/>
        <v>237.33127574403898</v>
      </c>
      <c r="BN105" s="164">
        <f t="shared" si="76"/>
        <v>237.13612293876304</v>
      </c>
      <c r="BO105" s="164">
        <f t="shared" si="76"/>
        <v>237.13612293876304</v>
      </c>
      <c r="BP105" s="164">
        <f t="shared" ref="BP105:CC105" si="77">BP99-BP104</f>
        <v>237.13612293876304</v>
      </c>
      <c r="BQ105" s="164">
        <f t="shared" si="77"/>
        <v>237.33127574403898</v>
      </c>
      <c r="BR105" s="164">
        <f t="shared" si="77"/>
        <v>237.13612293876304</v>
      </c>
      <c r="BS105" s="164">
        <f t="shared" si="77"/>
        <v>237.13612293876304</v>
      </c>
      <c r="BT105" s="164">
        <f t="shared" si="77"/>
        <v>237.13612293876304</v>
      </c>
      <c r="BU105" s="164">
        <f t="shared" si="77"/>
        <v>237.33127574403898</v>
      </c>
      <c r="BV105" s="164">
        <f t="shared" si="77"/>
        <v>237.13612293876304</v>
      </c>
      <c r="BW105" s="164">
        <f t="shared" si="77"/>
        <v>237.13612293876304</v>
      </c>
      <c r="BX105" s="164">
        <f t="shared" si="77"/>
        <v>232.93445800288737</v>
      </c>
      <c r="BY105" s="164">
        <f t="shared" si="77"/>
        <v>234.05400081510652</v>
      </c>
      <c r="BZ105" s="164">
        <f t="shared" si="77"/>
        <v>237.13612293876304</v>
      </c>
      <c r="CA105" s="164">
        <f t="shared" si="77"/>
        <v>237.13612293876304</v>
      </c>
      <c r="CB105" s="164">
        <f t="shared" si="77"/>
        <v>237.13612293876304</v>
      </c>
      <c r="CC105" s="164">
        <f t="shared" si="77"/>
        <v>237.33127574403898</v>
      </c>
      <c r="CD105"/>
    </row>
  </sheetData>
  <mergeCells count="2">
    <mergeCell ref="B6:B7"/>
    <mergeCell ref="C6:AE6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A2190-C556-4E57-8607-4DEE2AD7CD23}">
  <sheetPr>
    <tabColor theme="7" tint="0.59999389629810485"/>
  </sheetPr>
  <dimension ref="A5:CG69"/>
  <sheetViews>
    <sheetView topLeftCell="A4" zoomScale="85" zoomScaleNormal="85" workbookViewId="0">
      <pane xSplit="2" ySplit="4" topLeftCell="BN8" activePane="bottomRight" state="frozen"/>
      <selection activeCell="A4" sqref="A4"/>
      <selection pane="topRight" activeCell="C4" sqref="C4"/>
      <selection pane="bottomLeft" activeCell="A8" sqref="A8"/>
      <selection pane="bottomRight" activeCell="C52" sqref="C52:CC52"/>
    </sheetView>
  </sheetViews>
  <sheetFormatPr defaultRowHeight="14.4" x14ac:dyDescent="0.3"/>
  <cols>
    <col min="2" max="2" width="34.6640625" bestFit="1" customWidth="1"/>
    <col min="3" max="29" width="9.77734375" bestFit="1" customWidth="1"/>
    <col min="30" max="30" width="10.77734375" bestFit="1" customWidth="1"/>
    <col min="31" max="31" width="9.77734375" bestFit="1" customWidth="1"/>
    <col min="32" max="81" width="9.77734375" customWidth="1"/>
    <col min="82" max="82" width="9.77734375" style="36" customWidth="1"/>
    <col min="83" max="83" width="9.5546875" bestFit="1" customWidth="1"/>
    <col min="84" max="84" width="12.44140625" bestFit="1" customWidth="1"/>
    <col min="85" max="85" width="9.88671875" bestFit="1" customWidth="1"/>
  </cols>
  <sheetData>
    <row r="5" spans="2:85" ht="15" thickBot="1" x14ac:dyDescent="0.35">
      <c r="AF5" s="115">
        <v>1971</v>
      </c>
      <c r="AG5" s="115">
        <v>1972</v>
      </c>
      <c r="AH5" s="115">
        <v>1973</v>
      </c>
      <c r="AI5" s="115">
        <v>1974</v>
      </c>
      <c r="AJ5" s="115">
        <v>1975</v>
      </c>
      <c r="AK5" s="115">
        <v>1976</v>
      </c>
      <c r="AL5" s="115">
        <v>1977</v>
      </c>
      <c r="AM5" s="115">
        <v>1978</v>
      </c>
      <c r="AN5" s="115">
        <v>1979</v>
      </c>
      <c r="AO5" s="115">
        <v>1980</v>
      </c>
      <c r="AP5" s="115">
        <v>1981</v>
      </c>
      <c r="AQ5" s="115">
        <v>1982</v>
      </c>
      <c r="AR5" s="115">
        <v>1983</v>
      </c>
      <c r="AS5" s="115">
        <v>1984</v>
      </c>
      <c r="AT5" s="115">
        <v>1985</v>
      </c>
      <c r="AU5" s="115">
        <v>1986</v>
      </c>
      <c r="AV5" s="115">
        <v>1987</v>
      </c>
      <c r="AW5" s="115">
        <v>1988</v>
      </c>
      <c r="AX5" s="115">
        <v>1989</v>
      </c>
      <c r="AY5" s="115">
        <v>1990</v>
      </c>
      <c r="AZ5" s="115">
        <v>1991</v>
      </c>
      <c r="BA5" s="115">
        <v>1992</v>
      </c>
      <c r="BB5" s="115">
        <v>1993</v>
      </c>
      <c r="BC5" s="115">
        <v>1994</v>
      </c>
      <c r="BD5" s="115">
        <v>1995</v>
      </c>
      <c r="BE5" s="115">
        <v>1996</v>
      </c>
      <c r="BF5" s="115">
        <v>1997</v>
      </c>
      <c r="BG5" s="115">
        <v>1998</v>
      </c>
      <c r="BH5" s="115">
        <v>1999</v>
      </c>
      <c r="BI5" s="115">
        <v>2000</v>
      </c>
      <c r="BJ5" s="115">
        <v>2001</v>
      </c>
      <c r="BK5" s="115">
        <v>2002</v>
      </c>
      <c r="BL5" s="115">
        <v>2003</v>
      </c>
      <c r="BM5" s="115">
        <v>2004</v>
      </c>
      <c r="BN5" s="115">
        <v>2005</v>
      </c>
      <c r="BO5" s="115">
        <v>2006</v>
      </c>
      <c r="BP5" s="115">
        <v>2007</v>
      </c>
      <c r="BQ5" s="115">
        <v>2008</v>
      </c>
      <c r="BR5" s="115">
        <v>2009</v>
      </c>
      <c r="BS5" s="115">
        <v>2010</v>
      </c>
      <c r="BT5" s="115">
        <v>2011</v>
      </c>
      <c r="BU5" s="115">
        <v>2012</v>
      </c>
      <c r="BV5" s="115">
        <v>2013</v>
      </c>
      <c r="BW5" s="115">
        <v>2014</v>
      </c>
      <c r="BX5" s="115">
        <v>2015</v>
      </c>
      <c r="BY5" s="115">
        <v>2016</v>
      </c>
      <c r="BZ5" s="115">
        <v>2017</v>
      </c>
      <c r="CA5" s="115">
        <v>2018</v>
      </c>
      <c r="CB5" s="115">
        <v>2004</v>
      </c>
      <c r="CC5" s="115">
        <v>2005</v>
      </c>
    </row>
    <row r="6" spans="2:85" x14ac:dyDescent="0.3">
      <c r="B6" s="191" t="s">
        <v>68</v>
      </c>
      <c r="C6" s="193" t="s">
        <v>69</v>
      </c>
      <c r="D6" s="193"/>
      <c r="E6" s="193"/>
      <c r="F6" s="193"/>
      <c r="G6" s="193"/>
      <c r="H6" s="193"/>
      <c r="I6" s="193"/>
      <c r="J6" s="193"/>
      <c r="K6" s="193"/>
      <c r="L6" s="193"/>
      <c r="M6" s="193"/>
      <c r="N6" s="193"/>
      <c r="O6" s="193"/>
      <c r="P6" s="193"/>
      <c r="Q6" s="193"/>
      <c r="R6" s="193"/>
      <c r="S6" s="193"/>
      <c r="T6" s="193"/>
      <c r="U6" s="193"/>
      <c r="V6" s="193"/>
      <c r="W6" s="193"/>
      <c r="X6" s="193"/>
      <c r="Y6" s="193"/>
      <c r="Z6" s="193"/>
      <c r="AA6" s="193"/>
      <c r="AB6" s="193"/>
      <c r="AC6" s="193"/>
      <c r="AD6" s="193"/>
      <c r="AE6" s="194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1"/>
      <c r="BO6" s="101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37"/>
      <c r="CE6" s="62" t="s">
        <v>895</v>
      </c>
      <c r="CF6" s="62" t="s">
        <v>894</v>
      </c>
      <c r="CG6" s="62" t="s">
        <v>906</v>
      </c>
    </row>
    <row r="7" spans="2:85" ht="15" thickBot="1" x14ac:dyDescent="0.35">
      <c r="B7" s="192"/>
      <c r="C7" s="10">
        <v>1990</v>
      </c>
      <c r="D7" s="10">
        <v>1991</v>
      </c>
      <c r="E7" s="10">
        <v>1992</v>
      </c>
      <c r="F7" s="10">
        <v>1993</v>
      </c>
      <c r="G7" s="10">
        <v>1994</v>
      </c>
      <c r="H7" s="10">
        <v>1995</v>
      </c>
      <c r="I7" s="10">
        <v>1996</v>
      </c>
      <c r="J7" s="10">
        <v>1997</v>
      </c>
      <c r="K7" s="10">
        <v>1998</v>
      </c>
      <c r="L7" s="10">
        <v>1999</v>
      </c>
      <c r="M7" s="10">
        <v>2000</v>
      </c>
      <c r="N7" s="10">
        <v>2001</v>
      </c>
      <c r="O7" s="10">
        <v>2002</v>
      </c>
      <c r="P7" s="10">
        <v>2003</v>
      </c>
      <c r="Q7" s="10">
        <v>2004</v>
      </c>
      <c r="R7" s="10">
        <v>2005</v>
      </c>
      <c r="S7" s="10">
        <v>2006</v>
      </c>
      <c r="T7" s="10">
        <v>2007</v>
      </c>
      <c r="U7" s="10">
        <v>2008</v>
      </c>
      <c r="V7" s="10">
        <v>2009</v>
      </c>
      <c r="W7" s="10">
        <v>2010</v>
      </c>
      <c r="X7" s="10">
        <v>2011</v>
      </c>
      <c r="Y7" s="10">
        <v>2012</v>
      </c>
      <c r="Z7" s="10">
        <v>2013</v>
      </c>
      <c r="AA7" s="10">
        <v>2014</v>
      </c>
      <c r="AB7" s="10">
        <v>2015</v>
      </c>
      <c r="AC7" s="10">
        <v>2016</v>
      </c>
      <c r="AD7" s="10">
        <v>2017</v>
      </c>
      <c r="AE7" s="10">
        <v>2018</v>
      </c>
      <c r="AF7" s="10">
        <v>2019</v>
      </c>
      <c r="AG7" s="10">
        <v>2020</v>
      </c>
      <c r="AH7" s="10">
        <v>2021</v>
      </c>
      <c r="AI7" s="10">
        <v>2022</v>
      </c>
      <c r="AJ7" s="10">
        <v>2023</v>
      </c>
      <c r="AK7" s="10">
        <v>2024</v>
      </c>
      <c r="AL7" s="10">
        <v>2025</v>
      </c>
      <c r="AM7" s="10">
        <v>2026</v>
      </c>
      <c r="AN7" s="10">
        <v>2027</v>
      </c>
      <c r="AO7" s="10">
        <v>2028</v>
      </c>
      <c r="AP7" s="10">
        <v>2029</v>
      </c>
      <c r="AQ7" s="10">
        <v>2030</v>
      </c>
      <c r="AR7" s="10">
        <v>2031</v>
      </c>
      <c r="AS7" s="10">
        <v>2032</v>
      </c>
      <c r="AT7" s="10">
        <v>2033</v>
      </c>
      <c r="AU7" s="10">
        <v>2034</v>
      </c>
      <c r="AV7" s="10">
        <v>2035</v>
      </c>
      <c r="AW7" s="10">
        <v>2036</v>
      </c>
      <c r="AX7" s="10">
        <v>2037</v>
      </c>
      <c r="AY7" s="10">
        <v>2038</v>
      </c>
      <c r="AZ7" s="10">
        <v>2039</v>
      </c>
      <c r="BA7" s="10">
        <v>2040</v>
      </c>
      <c r="BB7" s="10">
        <v>2041</v>
      </c>
      <c r="BC7" s="10">
        <v>2042</v>
      </c>
      <c r="BD7" s="10">
        <v>2043</v>
      </c>
      <c r="BE7" s="10">
        <v>2044</v>
      </c>
      <c r="BF7" s="10">
        <v>2045</v>
      </c>
      <c r="BG7" s="10">
        <v>2046</v>
      </c>
      <c r="BH7" s="10">
        <v>2047</v>
      </c>
      <c r="BI7" s="10">
        <v>2048</v>
      </c>
      <c r="BJ7" s="10">
        <v>2049</v>
      </c>
      <c r="BK7" s="10">
        <v>2050</v>
      </c>
      <c r="BL7" s="10">
        <v>2051</v>
      </c>
      <c r="BM7" s="10">
        <v>2052</v>
      </c>
      <c r="BN7" s="10">
        <v>2053</v>
      </c>
      <c r="BO7" s="10">
        <v>2054</v>
      </c>
      <c r="BP7" s="10">
        <v>2055</v>
      </c>
      <c r="BQ7" s="10">
        <v>2056</v>
      </c>
      <c r="BR7" s="10">
        <v>2057</v>
      </c>
      <c r="BS7" s="10">
        <v>2058</v>
      </c>
      <c r="BT7" s="10">
        <v>2059</v>
      </c>
      <c r="BU7" s="10">
        <v>2060</v>
      </c>
      <c r="BV7" s="10">
        <v>2061</v>
      </c>
      <c r="BW7" s="10">
        <v>2062</v>
      </c>
      <c r="BX7" s="10">
        <v>2063</v>
      </c>
      <c r="BY7" s="10">
        <v>2064</v>
      </c>
      <c r="BZ7" s="10">
        <v>2065</v>
      </c>
      <c r="CA7" s="10">
        <v>2066</v>
      </c>
      <c r="CB7" s="10">
        <v>2067</v>
      </c>
      <c r="CC7" s="10">
        <v>2068</v>
      </c>
      <c r="CD7" s="37" t="s">
        <v>103</v>
      </c>
      <c r="CE7" s="62" t="s">
        <v>103</v>
      </c>
      <c r="CF7" s="62" t="s">
        <v>103</v>
      </c>
      <c r="CG7" s="62" t="s">
        <v>103</v>
      </c>
    </row>
    <row r="8" spans="2:85" x14ac:dyDescent="0.3">
      <c r="B8" s="11" t="s">
        <v>20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3"/>
      <c r="AF8" s="102"/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/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/>
      <c r="BE8" s="102"/>
      <c r="BF8" s="102"/>
      <c r="BG8" s="102"/>
      <c r="BH8" s="102"/>
      <c r="BI8" s="102"/>
      <c r="BJ8" s="102"/>
      <c r="BK8" s="102"/>
      <c r="BL8" s="102"/>
      <c r="BM8" s="102"/>
      <c r="BN8" s="102"/>
      <c r="BO8" s="102"/>
      <c r="BP8" s="102"/>
      <c r="BQ8" s="102"/>
      <c r="BR8" s="102"/>
      <c r="BS8" s="102"/>
      <c r="BT8" s="102"/>
      <c r="BU8" s="102"/>
      <c r="BV8" s="102"/>
      <c r="BW8" s="102"/>
      <c r="BX8" s="102"/>
      <c r="BY8" s="102"/>
      <c r="BZ8" s="102"/>
      <c r="CA8" s="102"/>
      <c r="CB8" s="102"/>
      <c r="CC8" s="102"/>
      <c r="CD8" s="38"/>
    </row>
    <row r="9" spans="2:85" x14ac:dyDescent="0.3">
      <c r="B9" s="14" t="s">
        <v>70</v>
      </c>
      <c r="C9" s="15">
        <f>'Surface Budget Reformatted'!C9</f>
        <v>499432.03918294673</v>
      </c>
      <c r="D9" s="15">
        <f>'Surface Budget Reformatted'!D9</f>
        <v>492707.57228153921</v>
      </c>
      <c r="E9" s="15">
        <f>'Surface Budget Reformatted'!E9</f>
        <v>500385.8956859961</v>
      </c>
      <c r="F9" s="15">
        <f>'Surface Budget Reformatted'!F9</f>
        <v>752007.23420295434</v>
      </c>
      <c r="G9" s="15">
        <f>'Surface Budget Reformatted'!G9</f>
        <v>482446.88856238348</v>
      </c>
      <c r="H9" s="15">
        <f>'Surface Budget Reformatted'!H9</f>
        <v>2212312.9655131558</v>
      </c>
      <c r="I9" s="15">
        <f>'Surface Budget Reformatted'!I9</f>
        <v>1174599.6145258832</v>
      </c>
      <c r="J9" s="15">
        <f>'Surface Budget Reformatted'!J9</f>
        <v>2941473.1003364311</v>
      </c>
      <c r="K9" s="15">
        <f>'Surface Budget Reformatted'!K9</f>
        <v>904179.71257268952</v>
      </c>
      <c r="L9" s="15">
        <f>'Surface Budget Reformatted'!L9</f>
        <v>589040.95246720011</v>
      </c>
      <c r="M9" s="15">
        <f>'Surface Budget Reformatted'!M9</f>
        <v>505705.48877171351</v>
      </c>
      <c r="N9" s="15">
        <f>'Surface Budget Reformatted'!N9</f>
        <v>491533.72090840887</v>
      </c>
      <c r="O9" s="15">
        <f>'Surface Budget Reformatted'!O9</f>
        <v>513899.38417766849</v>
      </c>
      <c r="P9" s="15">
        <f>'Surface Budget Reformatted'!P9</f>
        <v>516239.72743910446</v>
      </c>
      <c r="Q9" s="15">
        <f>'Surface Budget Reformatted'!Q9</f>
        <v>546350.59093234478</v>
      </c>
      <c r="R9" s="15">
        <f>'Surface Budget Reformatted'!R9</f>
        <v>515538.45216040744</v>
      </c>
      <c r="S9" s="15">
        <f>'Surface Budget Reformatted'!S9</f>
        <v>1945298.5836335651</v>
      </c>
      <c r="T9" s="15">
        <f>'Surface Budget Reformatted'!T9</f>
        <v>538456.56740367494</v>
      </c>
      <c r="U9" s="15">
        <f>'Surface Budget Reformatted'!U9</f>
        <v>534384.85128611315</v>
      </c>
      <c r="V9" s="15">
        <f>'Surface Budget Reformatted'!V9</f>
        <v>520412.70769420668</v>
      </c>
      <c r="W9" s="15">
        <f>'Surface Budget Reformatted'!W9</f>
        <v>549778.62754045986</v>
      </c>
      <c r="X9" s="15">
        <f>'Surface Budget Reformatted'!X9</f>
        <v>971611.89980243857</v>
      </c>
      <c r="Y9" s="15">
        <f>'Surface Budget Reformatted'!Y9</f>
        <v>699661.91495712858</v>
      </c>
      <c r="Z9" s="15">
        <f>'Surface Budget Reformatted'!Z9</f>
        <v>1188452.7360144041</v>
      </c>
      <c r="AA9" s="15">
        <f>'Surface Budget Reformatted'!AA9</f>
        <v>819020.2445315643</v>
      </c>
      <c r="AB9" s="15">
        <f>'Surface Budget Reformatted'!AB9</f>
        <v>922782.51091949735</v>
      </c>
      <c r="AC9" s="15">
        <f>'Surface Budget Reformatted'!AC9</f>
        <v>1139477.5646170089</v>
      </c>
      <c r="AD9" s="15">
        <f>'Surface Budget Reformatted'!AD9</f>
        <v>6547327.376292591</v>
      </c>
      <c r="AE9" s="15">
        <f>'Surface Budget Reformatted'!AE9</f>
        <v>809934.15626027284</v>
      </c>
      <c r="AF9" s="15">
        <f>'Surface Budget Reformatted'!AF9</f>
        <v>397729.88860344252</v>
      </c>
      <c r="AG9" s="15">
        <f>'Surface Budget Reformatted'!AG9</f>
        <v>325214.62813716265</v>
      </c>
      <c r="AH9" s="15">
        <f>'Surface Budget Reformatted'!AH9</f>
        <v>551470.43554539664</v>
      </c>
      <c r="AI9" s="15">
        <f>'Surface Budget Reformatted'!AI9</f>
        <v>1431212.5581929765</v>
      </c>
      <c r="AJ9" s="15">
        <f>'Surface Budget Reformatted'!AJ9</f>
        <v>436473.93087237887</v>
      </c>
      <c r="AK9" s="15">
        <f>'Surface Budget Reformatted'!AK9</f>
        <v>317417.29236682953</v>
      </c>
      <c r="AL9" s="15">
        <f>'Surface Budget Reformatted'!AL9</f>
        <v>314997.66822154803</v>
      </c>
      <c r="AM9" s="15">
        <f>'Surface Budget Reformatted'!AM9</f>
        <v>387440.29653611314</v>
      </c>
      <c r="AN9" s="15">
        <f>'Surface Budget Reformatted'!AN9</f>
        <v>334999.15155201196</v>
      </c>
      <c r="AO9" s="15">
        <f>'Surface Budget Reformatted'!AO9</f>
        <v>1384771.8752965247</v>
      </c>
      <c r="AP9" s="15">
        <f>'Surface Budget Reformatted'!AP9</f>
        <v>336538.22839730931</v>
      </c>
      <c r="AQ9" s="15">
        <f>'Surface Budget Reformatted'!AQ9</f>
        <v>1569163.7100912887</v>
      </c>
      <c r="AR9" s="15">
        <f>'Surface Budget Reformatted'!AR9</f>
        <v>1741539.4763864146</v>
      </c>
      <c r="AS9" s="15">
        <f>'Surface Budget Reformatted'!AS9</f>
        <v>817508.8615909298</v>
      </c>
      <c r="AT9" s="15">
        <f>'Surface Budget Reformatted'!AT9</f>
        <v>340647.34284048754</v>
      </c>
      <c r="AU9" s="15">
        <f>'Surface Budget Reformatted'!AU9</f>
        <v>2247549.8916838425</v>
      </c>
      <c r="AV9" s="15">
        <f>'Surface Budget Reformatted'!AV9</f>
        <v>366265.65886885824</v>
      </c>
      <c r="AW9" s="15">
        <f>'Surface Budget Reformatted'!AW9</f>
        <v>462140.41323873104</v>
      </c>
      <c r="AX9" s="15">
        <f>'Surface Budget Reformatted'!AX9</f>
        <v>532937.39781566802</v>
      </c>
      <c r="AY9" s="15">
        <f>'Surface Budget Reformatted'!AY9</f>
        <v>498602.95579637238</v>
      </c>
      <c r="AZ9" s="15">
        <f>'Surface Budget Reformatted'!AZ9</f>
        <v>491649.70568633132</v>
      </c>
      <c r="BA9" s="15">
        <f>'Surface Budget Reformatted'!BA9</f>
        <v>499566.09259494941</v>
      </c>
      <c r="BB9" s="15">
        <f>'Surface Budget Reformatted'!BB9</f>
        <v>751318.2250434357</v>
      </c>
      <c r="BC9" s="15">
        <f>'Surface Budget Reformatted'!BC9</f>
        <v>484356.29045500286</v>
      </c>
      <c r="BD9" s="15">
        <f>'Surface Budget Reformatted'!BD9</f>
        <v>2214594.5945844864</v>
      </c>
      <c r="BE9" s="15">
        <f>'Surface Budget Reformatted'!BE9</f>
        <v>1176684.9523958229</v>
      </c>
      <c r="BF9" s="15">
        <f>'Surface Budget Reformatted'!BF9</f>
        <v>2943582.6738217855</v>
      </c>
      <c r="BG9" s="15">
        <f>'Surface Budget Reformatted'!BG9</f>
        <v>906535.76160720084</v>
      </c>
      <c r="BH9" s="15">
        <f>'Surface Budget Reformatted'!BH9</f>
        <v>591169.81306091545</v>
      </c>
      <c r="BI9" s="15">
        <f>'Surface Budget Reformatted'!BI9</f>
        <v>505690.71424826351</v>
      </c>
      <c r="BJ9" s="15">
        <f>'Surface Budget Reformatted'!BJ9</f>
        <v>491400.41370813182</v>
      </c>
      <c r="BK9" s="15">
        <f>'Surface Budget Reformatted'!BK9</f>
        <v>513851.80210585188</v>
      </c>
      <c r="BL9" s="15">
        <f>'Surface Budget Reformatted'!BL9</f>
        <v>516339.98683847144</v>
      </c>
      <c r="BM9" s="15">
        <f>'Surface Budget Reformatted'!BM9</f>
        <v>546249.54526349343</v>
      </c>
      <c r="BN9" s="15">
        <f>'Surface Budget Reformatted'!BN9</f>
        <v>515712.51026784943</v>
      </c>
      <c r="BO9" s="15">
        <f>'Surface Budget Reformatted'!BO9</f>
        <v>1945721.1990849234</v>
      </c>
      <c r="BP9" s="15">
        <f>'Surface Budget Reformatted'!BP9</f>
        <v>538913.76910814329</v>
      </c>
      <c r="BQ9" s="15">
        <f>'Surface Budget Reformatted'!BQ9</f>
        <v>534406.7643527562</v>
      </c>
      <c r="BR9" s="15">
        <f>'Surface Budget Reformatted'!BR9</f>
        <v>520508.82618490187</v>
      </c>
      <c r="BS9" s="15">
        <f>'Surface Budget Reformatted'!BS9</f>
        <v>550021.99636245263</v>
      </c>
      <c r="BT9" s="15">
        <f>'Surface Budget Reformatted'!BT9</f>
        <v>971961.32283791306</v>
      </c>
      <c r="BU9" s="15">
        <f>'Surface Budget Reformatted'!BU9</f>
        <v>699684.69833211787</v>
      </c>
      <c r="BV9" s="15">
        <f>'Surface Budget Reformatted'!BV9</f>
        <v>1188464.7974507483</v>
      </c>
      <c r="BW9" s="15">
        <f>'Surface Budget Reformatted'!BW9</f>
        <v>819094.36156724859</v>
      </c>
      <c r="BX9" s="15">
        <f>'Surface Budget Reformatted'!BX9</f>
        <v>922835.84120024089</v>
      </c>
      <c r="BY9" s="15">
        <f>'Surface Budget Reformatted'!BY9</f>
        <v>1139462.8309285056</v>
      </c>
      <c r="BZ9" s="15">
        <f>'Surface Budget Reformatted'!BZ9</f>
        <v>6547309.2033271454</v>
      </c>
      <c r="CA9" s="15">
        <f>'Surface Budget Reformatted'!CA9</f>
        <v>809939.32304286398</v>
      </c>
      <c r="CB9" s="15">
        <f>'Surface Budget Reformatted'!CB9</f>
        <v>544919.59389045113</v>
      </c>
      <c r="CC9" s="15">
        <f>'Surface Budget Reformatted'!CC9</f>
        <v>517020.84173864505</v>
      </c>
      <c r="CD9" s="39">
        <f>AVERAGE(C9:AE9)</f>
        <v>1062912.1751956465</v>
      </c>
      <c r="CE9" s="61">
        <f>AVERAGE(M9:AE9)/1000</f>
        <v>1067.1509002811879</v>
      </c>
      <c r="CF9" s="61">
        <f>AVERAGE(AC9:AE9)/1000</f>
        <v>2832.2463657232911</v>
      </c>
      <c r="CG9" s="2">
        <f>AVERAGE(AF9:CC9)/1000</f>
        <v>923.87180226250689</v>
      </c>
    </row>
    <row r="10" spans="2:85" x14ac:dyDescent="0.3">
      <c r="B10" s="17" t="s">
        <v>71</v>
      </c>
      <c r="C10" s="18">
        <f>'Surface Budget Reformatted'!C10</f>
        <v>6634.167282120241</v>
      </c>
      <c r="D10" s="18">
        <f>'Surface Budget Reformatted'!D10</f>
        <v>6932.4301327788098</v>
      </c>
      <c r="E10" s="18">
        <f>'Surface Budget Reformatted'!E10</f>
        <v>6625.5469256654596</v>
      </c>
      <c r="F10" s="18">
        <f>'Surface Budget Reformatted'!F10</f>
        <v>6536.2342029542724</v>
      </c>
      <c r="G10" s="18">
        <f>'Surface Budget Reformatted'!G10</f>
        <v>3960.1926946148565</v>
      </c>
      <c r="H10" s="18">
        <f>'Surface Budget Reformatted'!H10</f>
        <v>3783.4101412547921</v>
      </c>
      <c r="I10" s="18">
        <f>'Surface Budget Reformatted'!I10</f>
        <v>3877.7781622468415</v>
      </c>
      <c r="J10" s="18">
        <f>'Surface Budget Reformatted'!J10</f>
        <v>3817.650749654797</v>
      </c>
      <c r="K10" s="18">
        <f>'Surface Budget Reformatted'!K10</f>
        <v>3706.6414983094705</v>
      </c>
      <c r="L10" s="18">
        <f>'Surface Budget Reformatted'!L10</f>
        <v>3761.8565994314627</v>
      </c>
      <c r="M10" s="18">
        <f>'Surface Budget Reformatted'!M10</f>
        <v>5905.9276146887514</v>
      </c>
      <c r="N10" s="18">
        <f>'Surface Budget Reformatted'!N10</f>
        <v>5942.882065433525</v>
      </c>
      <c r="O10" s="18">
        <f>'Surface Budget Reformatted'!O10</f>
        <v>5958.7709545280268</v>
      </c>
      <c r="P10" s="18">
        <f>'Surface Budget Reformatted'!P10</f>
        <v>5864.5034721622369</v>
      </c>
      <c r="Q10" s="18">
        <f>'Surface Budget Reformatted'!Q10</f>
        <v>6045.5710976339215</v>
      </c>
      <c r="R10" s="18">
        <f>'Surface Budget Reformatted'!R10</f>
        <v>5795.7868711512401</v>
      </c>
      <c r="S10" s="18">
        <f>'Surface Budget Reformatted'!S10</f>
        <v>5574.3208236477813</v>
      </c>
      <c r="T10" s="18">
        <f>'Surface Budget Reformatted'!T10</f>
        <v>5399.272362352669</v>
      </c>
      <c r="U10" s="18">
        <f>'Surface Budget Reformatted'!U10</f>
        <v>5770.0727737166089</v>
      </c>
      <c r="V10" s="18">
        <f>'Surface Budget Reformatted'!V10</f>
        <v>5689.1556280909308</v>
      </c>
      <c r="W10" s="18">
        <f>'Surface Budget Reformatted'!W10</f>
        <v>5565.5605983109999</v>
      </c>
      <c r="X10" s="18">
        <f>'Surface Budget Reformatted'!X10</f>
        <v>5415.8816206202791</v>
      </c>
      <c r="Y10" s="18">
        <f>'Surface Budget Reformatted'!Y10</f>
        <v>5682.9678496905144</v>
      </c>
      <c r="Z10" s="18">
        <f>'Surface Budget Reformatted'!Z10</f>
        <v>5689.1880805196706</v>
      </c>
      <c r="AA10" s="18">
        <f>'Surface Budget Reformatted'!AA10</f>
        <v>5637.5974241262338</v>
      </c>
      <c r="AB10" s="18">
        <f>'Surface Budget Reformatted'!AB10</f>
        <v>5671.4902583403837</v>
      </c>
      <c r="AC10" s="18">
        <f>'Surface Budget Reformatted'!AC10</f>
        <v>5675.3166831248627</v>
      </c>
      <c r="AD10" s="18">
        <f>'Surface Budget Reformatted'!AD10</f>
        <v>5635.757284326437</v>
      </c>
      <c r="AE10" s="19">
        <f>'Surface Budget Reformatted'!AE10</f>
        <v>5656.4488222561586</v>
      </c>
      <c r="AF10" s="104">
        <f>'Surface Budget Reformatted'!AF10</f>
        <v>5672.0662893930166</v>
      </c>
      <c r="AG10" s="104">
        <f>'Surface Budget Reformatted'!AG10</f>
        <v>5620.2777239394873</v>
      </c>
      <c r="AH10" s="104">
        <f>'Surface Budget Reformatted'!AH10</f>
        <v>5622.6967024215091</v>
      </c>
      <c r="AI10" s="104">
        <f>'Surface Budget Reformatted'!AI10</f>
        <v>5639.172242562624</v>
      </c>
      <c r="AJ10" s="104">
        <f>'Surface Budget Reformatted'!AJ10</f>
        <v>5631.4622773374185</v>
      </c>
      <c r="AK10" s="104">
        <f>'Surface Budget Reformatted'!AK10</f>
        <v>5635.3791436889214</v>
      </c>
      <c r="AL10" s="104">
        <f>'Surface Budget Reformatted'!AL10</f>
        <v>5597.5500397297246</v>
      </c>
      <c r="AM10" s="104">
        <f>'Surface Budget Reformatted'!AM10</f>
        <v>5601.3692633857991</v>
      </c>
      <c r="AN10" s="104">
        <f>'Surface Budget Reformatted'!AN10</f>
        <v>5611.9300644086279</v>
      </c>
      <c r="AO10" s="104">
        <f>'Surface Budget Reformatted'!AO10</f>
        <v>5646.0133130535305</v>
      </c>
      <c r="AP10" s="104">
        <f>'Surface Budget Reformatted'!AP10</f>
        <v>5629.6143477224232</v>
      </c>
      <c r="AQ10" s="104">
        <f>'Surface Budget Reformatted'!AQ10</f>
        <v>5605.9109177351356</v>
      </c>
      <c r="AR10" s="104">
        <f>'Surface Budget Reformatted'!AR10</f>
        <v>5594.725146744664</v>
      </c>
      <c r="AS10" s="104">
        <f>'Surface Budget Reformatted'!AS10</f>
        <v>5625.0186157233211</v>
      </c>
      <c r="AT10" s="104">
        <f>'Surface Budget Reformatted'!AT10</f>
        <v>5657.9006917272281</v>
      </c>
      <c r="AU10" s="104">
        <f>'Surface Budget Reformatted'!AU10</f>
        <v>5634.0040805364597</v>
      </c>
      <c r="AV10" s="104">
        <f>'Surface Budget Reformatted'!AV10</f>
        <v>5605.5927531559155</v>
      </c>
      <c r="AW10" s="104">
        <f>'Surface Budget Reformatted'!AW10</f>
        <v>5639.6446436897213</v>
      </c>
      <c r="AX10" s="104">
        <f>'Surface Budget Reformatted'!AX10</f>
        <v>5624.8796338498478</v>
      </c>
      <c r="AY10" s="104">
        <f>'Surface Budget Reformatted'!AY10</f>
        <v>5583.5838955459058</v>
      </c>
      <c r="AZ10" s="104">
        <f>'Surface Budget Reformatted'!AZ10</f>
        <v>5654.9635375709695</v>
      </c>
      <c r="BA10" s="104">
        <f>'Surface Budget Reformatted'!BA10</f>
        <v>5675.4438346187444</v>
      </c>
      <c r="BB10" s="104">
        <f>'Surface Budget Reformatted'!BB10</f>
        <v>5604.1242169893649</v>
      </c>
      <c r="BC10" s="104">
        <f>'Surface Budget Reformatted'!BC10</f>
        <v>5645.2945872342571</v>
      </c>
      <c r="BD10" s="104">
        <f>'Surface Budget Reformatted'!BD10</f>
        <v>5585.5193778747825</v>
      </c>
      <c r="BE10" s="104">
        <f>'Surface Budget Reformatted'!BE10</f>
        <v>5635.9152057401689</v>
      </c>
      <c r="BF10" s="104">
        <f>'Surface Budget Reformatted'!BF10</f>
        <v>5627.5399374887729</v>
      </c>
      <c r="BG10" s="104">
        <f>'Surface Budget Reformatted'!BG10</f>
        <v>5607.2103675314656</v>
      </c>
      <c r="BH10" s="104">
        <f>'Surface Budget Reformatted'!BH10</f>
        <v>5597.8171931467423</v>
      </c>
      <c r="BI10" s="104">
        <f>'Surface Budget Reformatted'!BI10</f>
        <v>5632.0332565280178</v>
      </c>
      <c r="BJ10" s="104">
        <f>'Surface Budget Reformatted'!BJ10</f>
        <v>5604.4550304457807</v>
      </c>
      <c r="BK10" s="104">
        <f>'Surface Budget Reformatted'!BK10</f>
        <v>5666.2888827113784</v>
      </c>
      <c r="BL10" s="104">
        <f>'Surface Budget Reformatted'!BL10</f>
        <v>5636.8628715292089</v>
      </c>
      <c r="BM10" s="104">
        <f>'Surface Budget Reformatted'!BM10</f>
        <v>5657.4254287825916</v>
      </c>
      <c r="BN10" s="104">
        <f>'Surface Budget Reformatted'!BN10</f>
        <v>5640.9449785932266</v>
      </c>
      <c r="BO10" s="104">
        <f>'Surface Budget Reformatted'!BO10</f>
        <v>5619.2362750061184</v>
      </c>
      <c r="BP10" s="104">
        <f>'Surface Budget Reformatted'!BP10</f>
        <v>5671.6740668208668</v>
      </c>
      <c r="BQ10" s="104">
        <f>'Surface Budget Reformatted'!BQ10</f>
        <v>5624.9858403597127</v>
      </c>
      <c r="BR10" s="104">
        <f>'Surface Budget Reformatted'!BR10</f>
        <v>5615.5741187861222</v>
      </c>
      <c r="BS10" s="104">
        <f>'Surface Budget Reformatted'!BS10</f>
        <v>5640.3294203037958</v>
      </c>
      <c r="BT10" s="104">
        <f>'Surface Budget Reformatted'!BT10</f>
        <v>5589.704656094751</v>
      </c>
      <c r="BU10" s="104">
        <f>'Surface Budget Reformatted'!BU10</f>
        <v>5610.551224679707</v>
      </c>
      <c r="BV10" s="104">
        <f>'Surface Budget Reformatted'!BV10</f>
        <v>5608.8495168639847</v>
      </c>
      <c r="BW10" s="104">
        <f>'Surface Budget Reformatted'!BW10</f>
        <v>5630.8144598104409</v>
      </c>
      <c r="BX10" s="104">
        <f>'Surface Budget Reformatted'!BX10</f>
        <v>5649.6205390839496</v>
      </c>
      <c r="BY10" s="104">
        <f>'Surface Budget Reformatted'!BY10</f>
        <v>5672.1829946214275</v>
      </c>
      <c r="BZ10" s="104">
        <f>'Surface Budget Reformatted'!BZ10</f>
        <v>5623.9049800377097</v>
      </c>
      <c r="CA10" s="104">
        <f>'Surface Budget Reformatted'!CA10</f>
        <v>5671.2156048473043</v>
      </c>
      <c r="CB10" s="104">
        <f>'Surface Budget Reformatted'!CB10</f>
        <v>5619.7467830129954</v>
      </c>
      <c r="CC10" s="104">
        <f>'Surface Budget Reformatted'!CC10</f>
        <v>5657.103722116095</v>
      </c>
      <c r="CD10" s="39">
        <f t="shared" ref="CD10:CD23" si="0">AVERAGE(C10:AE10)</f>
        <v>5455.5993335776629</v>
      </c>
      <c r="CE10" s="61">
        <f t="shared" ref="CE10:CE30" si="1">AVERAGE(M10:AE10)/1000</f>
        <v>5.7145511728800651</v>
      </c>
      <c r="CF10" s="61">
        <f t="shared" ref="CF10:CF30" si="2">AVERAGE(AC10:AE10)/1000</f>
        <v>5.6558409299024861</v>
      </c>
      <c r="CG10" s="2">
        <f t="shared" ref="CG10:CG30" si="3">AVERAGE(AF10:CC10)/1000</f>
        <v>5.6291224939116349</v>
      </c>
    </row>
    <row r="11" spans="2:85" x14ac:dyDescent="0.3">
      <c r="B11" s="17" t="s">
        <v>90</v>
      </c>
      <c r="C11" s="18">
        <f>'Surface Budget Reformatted'!C11</f>
        <v>457637.69256198348</v>
      </c>
      <c r="D11" s="18">
        <f>'Surface Budget Reformatted'!D11</f>
        <v>450799.37851239671</v>
      </c>
      <c r="E11" s="18">
        <f>'Surface Budget Reformatted'!E11</f>
        <v>460393.80495867773</v>
      </c>
      <c r="F11" s="18">
        <f>'Surface Budget Reformatted'!F11</f>
        <v>685926.90247933893</v>
      </c>
      <c r="G11" s="18">
        <f>'Surface Budget Reformatted'!G11</f>
        <v>451715.22644628101</v>
      </c>
      <c r="H11" s="18">
        <f>'Surface Budget Reformatted'!H11</f>
        <v>2136194.5586776859</v>
      </c>
      <c r="I11" s="18">
        <f>'Surface Budget Reformatted'!I11</f>
        <v>1115508.6545454548</v>
      </c>
      <c r="J11" s="18">
        <f>'Surface Budget Reformatted'!J11</f>
        <v>2880652.3438016521</v>
      </c>
      <c r="K11" s="18">
        <f>'Surface Budget Reformatted'!K11</f>
        <v>841288.60165289242</v>
      </c>
      <c r="L11" s="18">
        <f>'Surface Budget Reformatted'!L11</f>
        <v>545963.22644628095</v>
      </c>
      <c r="M11" s="18">
        <f>'Surface Budget Reformatted'!M11</f>
        <v>456218.39999999991</v>
      </c>
      <c r="N11" s="18">
        <f>'Surface Budget Reformatted'!N11</f>
        <v>463117.44793388445</v>
      </c>
      <c r="O11" s="18">
        <f>'Surface Budget Reformatted'!O11</f>
        <v>470395.31900826446</v>
      </c>
      <c r="P11" s="18">
        <f>'Surface Budget Reformatted'!P11</f>
        <v>464802.56528925628</v>
      </c>
      <c r="Q11" s="18">
        <f>'Surface Budget Reformatted'!Q11</f>
        <v>506076.57520661165</v>
      </c>
      <c r="R11" s="18">
        <f>'Surface Budget Reformatted'!R11</f>
        <v>469097.15702479344</v>
      </c>
      <c r="S11" s="18">
        <f>'Surface Budget Reformatted'!S11</f>
        <v>1871515.3388429752</v>
      </c>
      <c r="T11" s="18">
        <f>'Surface Budget Reformatted'!T11</f>
        <v>501972.19834710745</v>
      </c>
      <c r="U11" s="18">
        <f>'Surface Budget Reformatted'!U11</f>
        <v>499346.5388429751</v>
      </c>
      <c r="V11" s="18">
        <f>'Surface Budget Reformatted'!V11</f>
        <v>482097.73884297523</v>
      </c>
      <c r="W11" s="18">
        <f>'Surface Budget Reformatted'!W11</f>
        <v>507142.90909090912</v>
      </c>
      <c r="X11" s="18">
        <f>'Surface Budget Reformatted'!X11</f>
        <v>908619.25289256196</v>
      </c>
      <c r="Y11" s="18">
        <f>'Surface Budget Reformatted'!Y11</f>
        <v>653055.49090909096</v>
      </c>
      <c r="Z11" s="18">
        <f>'Surface Budget Reformatted'!Z11</f>
        <v>1141960.026446281</v>
      </c>
      <c r="AA11" s="18">
        <f>'Surface Budget Reformatted'!AA11</f>
        <v>778569.32231404958</v>
      </c>
      <c r="AB11" s="18">
        <f>'Surface Budget Reformatted'!AB11</f>
        <v>885251.50413223135</v>
      </c>
      <c r="AC11" s="18">
        <f>'Surface Budget Reformatted'!AC11</f>
        <v>1086135.0743801652</v>
      </c>
      <c r="AD11" s="18">
        <f>'Surface Budget Reformatted'!AD11</f>
        <v>6458712.1983471084</v>
      </c>
      <c r="AE11" s="19">
        <f>'Surface Budget Reformatted'!AE11</f>
        <v>759936.00000000012</v>
      </c>
      <c r="AF11" s="104">
        <f>'Surface Budget Reformatted'!AF11</f>
        <v>354737.95041322312</v>
      </c>
      <c r="AG11" s="104">
        <f>'Surface Budget Reformatted'!AG11</f>
        <v>300573.36198347108</v>
      </c>
      <c r="AH11" s="104">
        <f>'Surface Budget Reformatted'!AH11</f>
        <v>490779.1537190082</v>
      </c>
      <c r="AI11" s="104">
        <f>'Surface Budget Reformatted'!AI11</f>
        <v>1368041.1371900833</v>
      </c>
      <c r="AJ11" s="104">
        <f>'Surface Budget Reformatted'!AJ11</f>
        <v>388208.19173553726</v>
      </c>
      <c r="AK11" s="104">
        <f>'Surface Budget Reformatted'!AK11</f>
        <v>292895.64297520666</v>
      </c>
      <c r="AL11" s="104">
        <f>'Surface Budget Reformatted'!AL11</f>
        <v>292866.90247933893</v>
      </c>
      <c r="AM11" s="104">
        <f>'Surface Budget Reformatted'!AM11</f>
        <v>323450.22148760338</v>
      </c>
      <c r="AN11" s="104">
        <f>'Surface Budget Reformatted'!AN11</f>
        <v>292998.96198347112</v>
      </c>
      <c r="AO11" s="104">
        <f>'Surface Budget Reformatted'!AO11</f>
        <v>1327518.9421487604</v>
      </c>
      <c r="AP11" s="104">
        <f>'Surface Budget Reformatted'!AP11</f>
        <v>293555.82148760336</v>
      </c>
      <c r="AQ11" s="104">
        <f>'Surface Budget Reformatted'!AQ11</f>
        <v>1486193.5338842974</v>
      </c>
      <c r="AR11" s="104">
        <f>'Surface Budget Reformatted'!AR11</f>
        <v>1660588.5024793393</v>
      </c>
      <c r="AS11" s="104">
        <f>'Surface Budget Reformatted'!AS11</f>
        <v>760945.68595041311</v>
      </c>
      <c r="AT11" s="104">
        <f>'Surface Budget Reformatted'!AT11</f>
        <v>302051.94049586775</v>
      </c>
      <c r="AU11" s="104">
        <f>'Surface Budget Reformatted'!AU11</f>
        <v>2180922.1090909094</v>
      </c>
      <c r="AV11" s="104">
        <f>'Surface Budget Reformatted'!AV11</f>
        <v>334190.02314049576</v>
      </c>
      <c r="AW11" s="104">
        <f>'Surface Budget Reformatted'!AW11</f>
        <v>427202.41983471072</v>
      </c>
      <c r="AX11" s="104">
        <f>'Surface Budget Reformatted'!AX11</f>
        <v>480280.97851239669</v>
      </c>
      <c r="AY11" s="104">
        <f>'Surface Budget Reformatted'!AY11</f>
        <v>457637.69256198348</v>
      </c>
      <c r="AZ11" s="104">
        <f>'Surface Budget Reformatted'!AZ11</f>
        <v>450799.37851239671</v>
      </c>
      <c r="BA11" s="104">
        <f>'Surface Budget Reformatted'!BA11</f>
        <v>460393.80495867773</v>
      </c>
      <c r="BB11" s="104">
        <f>'Surface Budget Reformatted'!BB11</f>
        <v>685926.80330578517</v>
      </c>
      <c r="BC11" s="104">
        <f>'Surface Budget Reformatted'!BC11</f>
        <v>451715.22644628101</v>
      </c>
      <c r="BD11" s="104">
        <f>'Surface Budget Reformatted'!BD11</f>
        <v>2136194.5586776859</v>
      </c>
      <c r="BE11" s="104">
        <f>'Surface Budget Reformatted'!BE11</f>
        <v>1115508.555371901</v>
      </c>
      <c r="BF11" s="104">
        <f>'Surface Budget Reformatted'!BF11</f>
        <v>2880639.828099173</v>
      </c>
      <c r="BG11" s="104">
        <f>'Surface Budget Reformatted'!BG11</f>
        <v>841288.60165289242</v>
      </c>
      <c r="BH11" s="104">
        <f>'Surface Budget Reformatted'!BH11</f>
        <v>545963.22644628095</v>
      </c>
      <c r="BI11" s="104">
        <f>'Surface Budget Reformatted'!BI11</f>
        <v>456218.39999999991</v>
      </c>
      <c r="BJ11" s="104">
        <f>'Surface Budget Reformatted'!BJ11</f>
        <v>463117.44793388445</v>
      </c>
      <c r="BK11" s="104">
        <f>'Surface Budget Reformatted'!BK11</f>
        <v>470395.31900826446</v>
      </c>
      <c r="BL11" s="104">
        <f>'Surface Budget Reformatted'!BL11</f>
        <v>464802.56528925628</v>
      </c>
      <c r="BM11" s="104">
        <f>'Surface Budget Reformatted'!BM11</f>
        <v>506076.57520661165</v>
      </c>
      <c r="BN11" s="104">
        <f>'Surface Budget Reformatted'!BN11</f>
        <v>469097.15702479344</v>
      </c>
      <c r="BO11" s="104">
        <f>'Surface Budget Reformatted'!BO11</f>
        <v>1871515.3388429752</v>
      </c>
      <c r="BP11" s="104">
        <f>'Surface Budget Reformatted'!BP11</f>
        <v>501972.19834710745</v>
      </c>
      <c r="BQ11" s="104">
        <f>'Surface Budget Reformatted'!BQ11</f>
        <v>499346.5388429751</v>
      </c>
      <c r="BR11" s="104">
        <f>'Surface Budget Reformatted'!BR11</f>
        <v>482097.73884297523</v>
      </c>
      <c r="BS11" s="104">
        <f>'Surface Budget Reformatted'!BS11</f>
        <v>507142.90909090912</v>
      </c>
      <c r="BT11" s="104">
        <f>'Surface Budget Reformatted'!BT11</f>
        <v>908619.25289256196</v>
      </c>
      <c r="BU11" s="104">
        <f>'Surface Budget Reformatted'!BU11</f>
        <v>653055.49090909096</v>
      </c>
      <c r="BV11" s="104">
        <f>'Surface Budget Reformatted'!BV11</f>
        <v>1141960.026446281</v>
      </c>
      <c r="BW11" s="104">
        <f>'Surface Budget Reformatted'!BW11</f>
        <v>778569.32231404958</v>
      </c>
      <c r="BX11" s="104">
        <f>'Surface Budget Reformatted'!BX11</f>
        <v>885251.50413223135</v>
      </c>
      <c r="BY11" s="104">
        <f>'Surface Budget Reformatted'!BY11</f>
        <v>1086135.0743801652</v>
      </c>
      <c r="BZ11" s="104">
        <f>'Surface Budget Reformatted'!BZ11</f>
        <v>6458712.2776859514</v>
      </c>
      <c r="CA11" s="104">
        <f>'Surface Budget Reformatted'!CA11</f>
        <v>759936.00000000012</v>
      </c>
      <c r="CB11" s="104">
        <f>'Surface Budget Reformatted'!CB11</f>
        <v>504812.13223140506</v>
      </c>
      <c r="CC11" s="104">
        <f>'Surface Budget Reformatted'!CC11</f>
        <v>470361.60000000003</v>
      </c>
      <c r="CD11" s="39">
        <f t="shared" si="0"/>
        <v>1013451.7740666856</v>
      </c>
      <c r="CE11" s="61">
        <f t="shared" si="1"/>
        <v>1019.1590030448021</v>
      </c>
      <c r="CF11" s="61">
        <f t="shared" si="2"/>
        <v>2768.2610909090913</v>
      </c>
      <c r="CG11" s="2">
        <f t="shared" si="3"/>
        <v>874.46528052892597</v>
      </c>
    </row>
    <row r="12" spans="2:85" x14ac:dyDescent="0.3">
      <c r="B12" s="17" t="s">
        <v>31</v>
      </c>
      <c r="C12" s="18">
        <f>'Surface Budget Reformatted'!C12</f>
        <v>34850.479338842983</v>
      </c>
      <c r="D12" s="18">
        <f>'Surface Budget Reformatted'!D12</f>
        <v>34581.163636363635</v>
      </c>
      <c r="E12" s="18">
        <f>'Surface Budget Reformatted'!E12</f>
        <v>32982.743801652898</v>
      </c>
      <c r="F12" s="18">
        <f>'Surface Budget Reformatted'!F12</f>
        <v>58845.897520661165</v>
      </c>
      <c r="G12" s="18">
        <f>'Surface Budget Reformatted'!G12</f>
        <v>26509.269421487592</v>
      </c>
      <c r="H12" s="18">
        <f>'Surface Budget Reformatted'!H12</f>
        <v>71553.996694214875</v>
      </c>
      <c r="I12" s="18">
        <f>'Surface Budget Reformatted'!I12</f>
        <v>54729.381818181828</v>
      </c>
      <c r="J12" s="18">
        <f>'Surface Budget Reformatted'!J12</f>
        <v>56413.705785123973</v>
      </c>
      <c r="K12" s="18">
        <f>'Surface Budget Reformatted'!K12</f>
        <v>58424.469421487629</v>
      </c>
      <c r="L12" s="18">
        <f>'Surface Budget Reformatted'!L12</f>
        <v>38888.469421487607</v>
      </c>
      <c r="M12" s="18">
        <f>'Surface Budget Reformatted'!M12</f>
        <v>43111.061157024793</v>
      </c>
      <c r="N12" s="18">
        <f>'Surface Budget Reformatted'!N12</f>
        <v>22177.090909090908</v>
      </c>
      <c r="O12" s="18">
        <f>'Surface Budget Reformatted'!O12</f>
        <v>37181.494214876031</v>
      </c>
      <c r="P12" s="18">
        <f>'Surface Budget Reformatted'!P12</f>
        <v>45079.358677685945</v>
      </c>
      <c r="Q12" s="18">
        <f>'Surface Budget Reformatted'!Q12</f>
        <v>33837.044628099175</v>
      </c>
      <c r="R12" s="18">
        <f>'Surface Budget Reformatted'!R12</f>
        <v>40244.608264462782</v>
      </c>
      <c r="S12" s="18">
        <f>'Surface Budget Reformatted'!S12</f>
        <v>67497.123966942148</v>
      </c>
      <c r="T12" s="18">
        <f>'Surface Budget Reformatted'!T12</f>
        <v>30787.596694214888</v>
      </c>
      <c r="U12" s="18">
        <f>'Surface Budget Reformatted'!U12</f>
        <v>28929.639669421475</v>
      </c>
      <c r="V12" s="18">
        <f>'Surface Budget Reformatted'!V12</f>
        <v>32182.413223140498</v>
      </c>
      <c r="W12" s="18">
        <f>'Surface Budget Reformatted'!W12</f>
        <v>36542.657851239666</v>
      </c>
      <c r="X12" s="18">
        <f>'Surface Budget Reformatted'!X12</f>
        <v>56848.165289256205</v>
      </c>
      <c r="Y12" s="18">
        <f>'Surface Budget Reformatted'!Y12</f>
        <v>40416.456198347114</v>
      </c>
      <c r="Z12" s="18">
        <f>'Surface Budget Reformatted'!Z12</f>
        <v>40305.421487603315</v>
      </c>
      <c r="AA12" s="18">
        <f>'Surface Budget Reformatted'!AA12</f>
        <v>34398.62479338843</v>
      </c>
      <c r="AB12" s="18">
        <f>'Surface Budget Reformatted'!AB12</f>
        <v>31363.616528925621</v>
      </c>
      <c r="AC12" s="18">
        <f>'Surface Budget Reformatted'!AC12</f>
        <v>47033.573553719019</v>
      </c>
      <c r="AD12" s="18">
        <f>'Surface Budget Reformatted'!AD12</f>
        <v>81765.520661157032</v>
      </c>
      <c r="AE12" s="19">
        <f>'Surface Budget Reformatted'!AE12</f>
        <v>43674.30743801652</v>
      </c>
      <c r="AF12" s="104">
        <f>'Surface Budget Reformatted'!AF12</f>
        <v>36720.971900826436</v>
      </c>
      <c r="AG12" s="104">
        <f>'Surface Budget Reformatted'!AG12</f>
        <v>18678.188429752063</v>
      </c>
      <c r="AH12" s="104">
        <f>'Surface Budget Reformatted'!AH12</f>
        <v>54174.585123966943</v>
      </c>
      <c r="AI12" s="104">
        <f>'Surface Budget Reformatted'!AI12</f>
        <v>56634.14876033058</v>
      </c>
      <c r="AJ12" s="104">
        <f>'Surface Budget Reformatted'!AJ12</f>
        <v>41971.576859504137</v>
      </c>
      <c r="AK12" s="104">
        <f>'Surface Budget Reformatted'!AK12</f>
        <v>18555.57024793388</v>
      </c>
      <c r="AL12" s="104">
        <f>'Surface Budget Reformatted'!AL12</f>
        <v>16282.115702479345</v>
      </c>
      <c r="AM12" s="104">
        <f>'Surface Budget Reformatted'!AM12</f>
        <v>57577.705785123981</v>
      </c>
      <c r="AN12" s="104">
        <f>'Surface Budget Reformatted'!AN12</f>
        <v>35812.859504132241</v>
      </c>
      <c r="AO12" s="104">
        <f>'Surface Budget Reformatted'!AO12</f>
        <v>50815.219834710741</v>
      </c>
      <c r="AP12" s="104">
        <f>'Surface Budget Reformatted'!AP12</f>
        <v>36764.092561983482</v>
      </c>
      <c r="AQ12" s="104">
        <f>'Surface Budget Reformatted'!AQ12</f>
        <v>76278.565289256207</v>
      </c>
      <c r="AR12" s="104">
        <f>'Surface Budget Reformatted'!AR12</f>
        <v>73981.348760330555</v>
      </c>
      <c r="AS12" s="104">
        <f>'Surface Budget Reformatted'!AS12</f>
        <v>50093.157024793385</v>
      </c>
      <c r="AT12" s="104">
        <f>'Surface Budget Reformatted'!AT12</f>
        <v>32438.20165289256</v>
      </c>
      <c r="AU12" s="104">
        <f>'Surface Budget Reformatted'!AU12</f>
        <v>59949.778512396704</v>
      </c>
      <c r="AV12" s="104">
        <f>'Surface Budget Reformatted'!AV12</f>
        <v>25970.042975206597</v>
      </c>
      <c r="AW12" s="104">
        <f>'Surface Budget Reformatted'!AW12</f>
        <v>28770.148760330569</v>
      </c>
      <c r="AX12" s="104">
        <f>'Surface Budget Reformatted'!AX12</f>
        <v>46380.039669421501</v>
      </c>
      <c r="AY12" s="104">
        <f>'Surface Budget Reformatted'!AY12</f>
        <v>34850.479338842983</v>
      </c>
      <c r="AZ12" s="104">
        <f>'Surface Budget Reformatted'!AZ12</f>
        <v>34581.163636363635</v>
      </c>
      <c r="BA12" s="104">
        <f>'Surface Budget Reformatted'!BA12</f>
        <v>32982.743801652898</v>
      </c>
      <c r="BB12" s="104">
        <f>'Surface Budget Reformatted'!BB12</f>
        <v>58845.897520661165</v>
      </c>
      <c r="BC12" s="104">
        <f>'Surface Budget Reformatted'!BC12</f>
        <v>26509.269421487592</v>
      </c>
      <c r="BD12" s="104">
        <f>'Surface Budget Reformatted'!BD12</f>
        <v>71554.016528925626</v>
      </c>
      <c r="BE12" s="104">
        <f>'Surface Budget Reformatted'!BE12</f>
        <v>54729.381818181828</v>
      </c>
      <c r="BF12" s="104">
        <f>'Surface Budget Reformatted'!BF12</f>
        <v>56413.705785123973</v>
      </c>
      <c r="BG12" s="104">
        <f>'Surface Budget Reformatted'!BG12</f>
        <v>58424.449586776886</v>
      </c>
      <c r="BH12" s="104">
        <f>'Surface Budget Reformatted'!BH12</f>
        <v>38888.469421487607</v>
      </c>
      <c r="BI12" s="104">
        <f>'Surface Budget Reformatted'!BI12</f>
        <v>43111.080991735544</v>
      </c>
      <c r="BJ12" s="104">
        <f>'Surface Budget Reformatted'!BJ12</f>
        <v>22177.110743801652</v>
      </c>
      <c r="BK12" s="104">
        <f>'Surface Budget Reformatted'!BK12</f>
        <v>37181.494214876031</v>
      </c>
      <c r="BL12" s="104">
        <f>'Surface Budget Reformatted'!BL12</f>
        <v>45079.358677685945</v>
      </c>
      <c r="BM12" s="104">
        <f>'Surface Budget Reformatted'!BM12</f>
        <v>33837.044628099175</v>
      </c>
      <c r="BN12" s="104">
        <f>'Surface Budget Reformatted'!BN12</f>
        <v>40244.608264462782</v>
      </c>
      <c r="BO12" s="104">
        <f>'Surface Budget Reformatted'!BO12</f>
        <v>67497.123966942148</v>
      </c>
      <c r="BP12" s="104">
        <f>'Surface Budget Reformatted'!BP12</f>
        <v>30787.596694214888</v>
      </c>
      <c r="BQ12" s="104">
        <f>'Surface Budget Reformatted'!BQ12</f>
        <v>28929.639669421475</v>
      </c>
      <c r="BR12" s="104">
        <f>'Surface Budget Reformatted'!BR12</f>
        <v>32182.413223140498</v>
      </c>
      <c r="BS12" s="104">
        <f>'Surface Budget Reformatted'!BS12</f>
        <v>36542.657851239666</v>
      </c>
      <c r="BT12" s="104">
        <f>'Surface Budget Reformatted'!BT12</f>
        <v>56848.165289256205</v>
      </c>
      <c r="BU12" s="104">
        <f>'Surface Budget Reformatted'!BU12</f>
        <v>40416.456198347114</v>
      </c>
      <c r="BV12" s="104">
        <f>'Surface Budget Reformatted'!BV12</f>
        <v>40305.421487603315</v>
      </c>
      <c r="BW12" s="104">
        <f>'Surface Budget Reformatted'!BW12</f>
        <v>34398.62479338843</v>
      </c>
      <c r="BX12" s="104">
        <f>'Surface Budget Reformatted'!BX12</f>
        <v>31363.616528925621</v>
      </c>
      <c r="BY12" s="104">
        <f>'Surface Budget Reformatted'!BY12</f>
        <v>47033.573553719019</v>
      </c>
      <c r="BZ12" s="104">
        <f>'Surface Budget Reformatted'!BZ12</f>
        <v>81765.520661157032</v>
      </c>
      <c r="CA12" s="104">
        <f>'Surface Budget Reformatted'!CA12</f>
        <v>43674.30743801652</v>
      </c>
      <c r="CB12" s="104">
        <f>'Surface Budget Reformatted'!CB12</f>
        <v>33809.414876033057</v>
      </c>
      <c r="CC12" s="104">
        <f>'Surface Budget Reformatted'!CC12</f>
        <v>40272.2380165289</v>
      </c>
      <c r="CD12" s="39">
        <f t="shared" si="0"/>
        <v>43488.115588486769</v>
      </c>
      <c r="CE12" s="61">
        <f t="shared" si="1"/>
        <v>41.7566197477164</v>
      </c>
      <c r="CF12" s="61">
        <f t="shared" si="2"/>
        <v>57.491133884297533</v>
      </c>
      <c r="CG12" s="2">
        <f t="shared" si="3"/>
        <v>43.06170723966941</v>
      </c>
    </row>
    <row r="13" spans="2:85" x14ac:dyDescent="0.3">
      <c r="B13" s="17" t="s">
        <v>45</v>
      </c>
      <c r="C13" s="18">
        <f>'Surface Budget Reformatted'!C13</f>
        <v>219.49999999999997</v>
      </c>
      <c r="D13" s="18">
        <f>'Surface Budget Reformatted'!D13</f>
        <v>295.89999999999998</v>
      </c>
      <c r="E13" s="18">
        <f>'Surface Budget Reformatted'!E13</f>
        <v>276.3</v>
      </c>
      <c r="F13" s="18">
        <f>'Surface Budget Reformatted'!F13</f>
        <v>591.80000000000007</v>
      </c>
      <c r="G13" s="18">
        <f>'Surface Budget Reformatted'!G13</f>
        <v>225</v>
      </c>
      <c r="H13" s="18">
        <f>'Surface Budget Reformatted'!H13</f>
        <v>756.5</v>
      </c>
      <c r="I13" s="18">
        <f>'Surface Budget Reformatted'!I13</f>
        <v>464.4</v>
      </c>
      <c r="J13" s="18">
        <f>'Surface Budget Reformatted'!J13</f>
        <v>565.1</v>
      </c>
      <c r="K13" s="18">
        <f>'Surface Budget Reformatted'!K13</f>
        <v>735.2</v>
      </c>
      <c r="L13" s="18">
        <f>'Surface Budget Reformatted'!L13</f>
        <v>402.8</v>
      </c>
      <c r="M13" s="18">
        <f>'Surface Budget Reformatted'!M13</f>
        <v>404.9</v>
      </c>
      <c r="N13" s="18">
        <f>'Surface Budget Reformatted'!N13</f>
        <v>236</v>
      </c>
      <c r="O13" s="18">
        <f>'Surface Budget Reformatted'!O13</f>
        <v>304.49999999999994</v>
      </c>
      <c r="P13" s="18">
        <f>'Surface Budget Reformatted'!P13</f>
        <v>440.09999999999991</v>
      </c>
      <c r="Q13" s="18">
        <f>'Surface Budget Reformatted'!Q13</f>
        <v>343.1</v>
      </c>
      <c r="R13" s="18">
        <f>'Surface Budget Reformatted'!R13</f>
        <v>351.29999999999995</v>
      </c>
      <c r="S13" s="18">
        <f>'Surface Budget Reformatted'!S13</f>
        <v>654.60000000000014</v>
      </c>
      <c r="T13" s="18">
        <f>'Surface Budget Reformatted'!T13</f>
        <v>239.5</v>
      </c>
      <c r="U13" s="18">
        <f>'Surface Budget Reformatted'!U13</f>
        <v>274.89999999999992</v>
      </c>
      <c r="V13" s="18">
        <f>'Surface Budget Reformatted'!V13</f>
        <v>380.8</v>
      </c>
      <c r="W13" s="18">
        <f>'Surface Budget Reformatted'!W13</f>
        <v>466.50000000000006</v>
      </c>
      <c r="X13" s="18">
        <f>'Surface Budget Reformatted'!X13</f>
        <v>659.8</v>
      </c>
      <c r="Y13" s="18">
        <f>'Surface Budget Reformatted'!Y13</f>
        <v>433.4</v>
      </c>
      <c r="Z13" s="18">
        <f>'Surface Budget Reformatted'!Z13</f>
        <v>424</v>
      </c>
      <c r="AA13" s="18">
        <f>'Surface Budget Reformatted'!AA13</f>
        <v>342.40000000000003</v>
      </c>
      <c r="AB13" s="18">
        <f>'Surface Budget Reformatted'!AB13</f>
        <v>424.3</v>
      </c>
      <c r="AC13" s="18">
        <f>'Surface Budget Reformatted'!AC13</f>
        <v>538.4</v>
      </c>
      <c r="AD13" s="18">
        <f>'Surface Budget Reformatted'!AD13</f>
        <v>1107.3000000000002</v>
      </c>
      <c r="AE13" s="19">
        <f>'Surface Budget Reformatted'!AE13</f>
        <v>561.1</v>
      </c>
      <c r="AF13" s="104">
        <f>'Surface Budget Reformatted'!AF13</f>
        <v>500.1</v>
      </c>
      <c r="AG13" s="104">
        <f>'Surface Budget Reformatted'!AG13</f>
        <v>250.60000000000002</v>
      </c>
      <c r="AH13" s="104">
        <f>'Surface Budget Reformatted'!AH13</f>
        <v>801.7</v>
      </c>
      <c r="AI13" s="104">
        <f>'Surface Budget Reformatted'!AI13</f>
        <v>805.8</v>
      </c>
      <c r="AJ13" s="104">
        <f>'Surface Budget Reformatted'!AJ13</f>
        <v>570.4</v>
      </c>
      <c r="AK13" s="104">
        <f>'Surface Budget Reformatted'!AK13</f>
        <v>238.29999999999998</v>
      </c>
      <c r="AL13" s="104">
        <f>'Surface Budget Reformatted'!AL13</f>
        <v>163.89999999999998</v>
      </c>
      <c r="AM13" s="104">
        <f>'Surface Budget Reformatted'!AM13</f>
        <v>721.50000000000011</v>
      </c>
      <c r="AN13" s="104">
        <f>'Surface Budget Reformatted'!AN13</f>
        <v>483.09999999999997</v>
      </c>
      <c r="AO13" s="104">
        <f>'Surface Budget Reformatted'!AO13</f>
        <v>699.30000000000007</v>
      </c>
      <c r="AP13" s="104">
        <f>'Surface Budget Reformatted'!AP13</f>
        <v>496.40000000000003</v>
      </c>
      <c r="AQ13" s="104">
        <f>'Surface Budget Reformatted'!AQ13</f>
        <v>993.39999999999975</v>
      </c>
      <c r="AR13" s="104">
        <f>'Surface Budget Reformatted'!AR13</f>
        <v>1282.6000000000001</v>
      </c>
      <c r="AS13" s="104">
        <f>'Surface Budget Reformatted'!AS13</f>
        <v>752.59999999999991</v>
      </c>
      <c r="AT13" s="104">
        <f>'Surface Budget Reformatted'!AT13</f>
        <v>407</v>
      </c>
      <c r="AU13" s="104">
        <f>'Surface Budget Reformatted'!AU13</f>
        <v>951.7</v>
      </c>
      <c r="AV13" s="104">
        <f>'Surface Budget Reformatted'!AV13</f>
        <v>407.7000000000001</v>
      </c>
      <c r="AW13" s="104">
        <f>'Surface Budget Reformatted'!AW13</f>
        <v>435.79999999999995</v>
      </c>
      <c r="AX13" s="104">
        <f>'Surface Budget Reformatted'!AX13</f>
        <v>559.19999999999993</v>
      </c>
      <c r="AY13" s="104">
        <f>'Surface Budget Reformatted'!AY13</f>
        <v>438.9</v>
      </c>
      <c r="AZ13" s="104">
        <f>'Surface Budget Reformatted'!AZ13</f>
        <v>526.99999999999989</v>
      </c>
      <c r="BA13" s="104">
        <f>'Surface Budget Reformatted'!BA13</f>
        <v>429.40000000000003</v>
      </c>
      <c r="BB13" s="104">
        <f>'Surface Budget Reformatted'!BB13</f>
        <v>851.89999999999986</v>
      </c>
      <c r="BC13" s="104">
        <f>'Surface Budget Reformatted'!BC13</f>
        <v>394.20000000000005</v>
      </c>
      <c r="BD13" s="104">
        <f>'Surface Budget Reformatted'!BD13</f>
        <v>1168.1999999999998</v>
      </c>
      <c r="BE13" s="104">
        <f>'Surface Budget Reformatted'!BE13</f>
        <v>718.69999999999993</v>
      </c>
      <c r="BF13" s="104">
        <f>'Surface Budget Reformatted'!BF13</f>
        <v>809.3</v>
      </c>
      <c r="BG13" s="104">
        <f>'Surface Budget Reformatted'!BG13</f>
        <v>1123.1999999999998</v>
      </c>
      <c r="BH13" s="104">
        <f>'Surface Budget Reformatted'!BH13</f>
        <v>628.00000000000011</v>
      </c>
      <c r="BI13" s="104">
        <f>'Surface Budget Reformatted'!BI13</f>
        <v>636.79999999999995</v>
      </c>
      <c r="BJ13" s="104">
        <f>'Surface Budget Reformatted'!BJ13</f>
        <v>409.1</v>
      </c>
      <c r="BK13" s="104">
        <f>'Surface Budget Reformatted'!BK13</f>
        <v>516.40000000000009</v>
      </c>
      <c r="BL13" s="104">
        <f>'Surface Budget Reformatted'!BL13</f>
        <v>728.9</v>
      </c>
      <c r="BM13" s="104">
        <f>'Surface Budget Reformatted'!BM13</f>
        <v>586.09999999999991</v>
      </c>
      <c r="BN13" s="104">
        <f>'Surface Budget Reformatted'!BN13</f>
        <v>637.49999999999989</v>
      </c>
      <c r="BO13" s="104">
        <f>'Surface Budget Reformatted'!BO13</f>
        <v>997.2</v>
      </c>
      <c r="BP13" s="104">
        <f>'Surface Budget Reformatted'!BP13</f>
        <v>390.00000000000006</v>
      </c>
      <c r="BQ13" s="104">
        <f>'Surface Budget Reformatted'!BQ13</f>
        <v>413.20000000000005</v>
      </c>
      <c r="BR13" s="104">
        <f>'Surface Budget Reformatted'!BR13</f>
        <v>520.80000000000007</v>
      </c>
      <c r="BS13" s="104">
        <f>'Surface Budget Reformatted'!BS13</f>
        <v>603.79999999999984</v>
      </c>
      <c r="BT13" s="104">
        <f>'Surface Budget Reformatted'!BT13</f>
        <v>811.90000000000009</v>
      </c>
      <c r="BU13" s="104">
        <f>'Surface Budget Reformatted'!BU13</f>
        <v>509.8</v>
      </c>
      <c r="BV13" s="104">
        <f>'Surface Budget Reformatted'!BV13</f>
        <v>498.20000000000005</v>
      </c>
      <c r="BW13" s="104">
        <f>'Surface Budget Reformatted'!BW13</f>
        <v>403.29999999999995</v>
      </c>
      <c r="BX13" s="104">
        <f>'Surface Budget Reformatted'!BX13</f>
        <v>483.9</v>
      </c>
      <c r="BY13" s="104">
        <f>'Surface Budget Reformatted'!BY13</f>
        <v>532.4</v>
      </c>
      <c r="BZ13" s="104">
        <f>'Surface Budget Reformatted'!BZ13</f>
        <v>1115.1999999999998</v>
      </c>
      <c r="CA13" s="104">
        <f>'Surface Budget Reformatted'!CA13</f>
        <v>565.5</v>
      </c>
      <c r="CB13" s="104">
        <f>'Surface Budget Reformatted'!CB13</f>
        <v>585.99999999999989</v>
      </c>
      <c r="CC13" s="104">
        <f>'Surface Budget Reformatted'!CC13</f>
        <v>637.49999999999989</v>
      </c>
      <c r="CD13" s="39">
        <f t="shared" si="0"/>
        <v>452.39310344827584</v>
      </c>
      <c r="CE13" s="61">
        <f t="shared" si="1"/>
        <v>0.45194210526315787</v>
      </c>
      <c r="CF13" s="61">
        <f t="shared" si="2"/>
        <v>0.73560000000000003</v>
      </c>
      <c r="CG13" s="2">
        <f t="shared" si="3"/>
        <v>0.62386800000000009</v>
      </c>
    </row>
    <row r="14" spans="2:85" x14ac:dyDescent="0.3">
      <c r="B14" s="17" t="s">
        <v>50</v>
      </c>
      <c r="C14" s="18">
        <f>'Surface Budget Reformatted'!C14</f>
        <v>90.199999999999974</v>
      </c>
      <c r="D14" s="18">
        <f>'Surface Budget Reformatted'!D14</f>
        <v>98.7</v>
      </c>
      <c r="E14" s="18">
        <f>'Surface Budget Reformatted'!E14</f>
        <v>107.50000000000003</v>
      </c>
      <c r="F14" s="18">
        <f>'Surface Budget Reformatted'!F14</f>
        <v>106.39999999999999</v>
      </c>
      <c r="G14" s="18">
        <f>'Surface Budget Reformatted'!G14</f>
        <v>37.200000000000003</v>
      </c>
      <c r="H14" s="18">
        <f>'Surface Budget Reformatted'!H14</f>
        <v>24.5</v>
      </c>
      <c r="I14" s="18">
        <f>'Surface Budget Reformatted'!I14</f>
        <v>19.400000000000002</v>
      </c>
      <c r="J14" s="18">
        <f>'Surface Budget Reformatted'!J14</f>
        <v>24.3</v>
      </c>
      <c r="K14" s="18">
        <f>'Surface Budget Reformatted'!K14</f>
        <v>24.799999999999997</v>
      </c>
      <c r="L14" s="18">
        <f>'Surface Budget Reformatted'!L14</f>
        <v>24.6</v>
      </c>
      <c r="M14" s="18">
        <f>'Surface Budget Reformatted'!M14</f>
        <v>65.2</v>
      </c>
      <c r="N14" s="18">
        <f>'Surface Budget Reformatted'!N14</f>
        <v>60.300000000000004</v>
      </c>
      <c r="O14" s="18">
        <f>'Surface Budget Reformatted'!O14</f>
        <v>59.300000000000004</v>
      </c>
      <c r="P14" s="18">
        <f>'Surface Budget Reformatted'!P14</f>
        <v>53.2</v>
      </c>
      <c r="Q14" s="18">
        <f>'Surface Budget Reformatted'!Q14</f>
        <v>48.3</v>
      </c>
      <c r="R14" s="18">
        <f>'Surface Budget Reformatted'!R14</f>
        <v>49.6</v>
      </c>
      <c r="S14" s="18">
        <f>'Surface Budget Reformatted'!S14</f>
        <v>57.2</v>
      </c>
      <c r="T14" s="18">
        <f>'Surface Budget Reformatted'!T14</f>
        <v>58</v>
      </c>
      <c r="U14" s="18">
        <f>'Surface Budget Reformatted'!U14</f>
        <v>63.699999999999989</v>
      </c>
      <c r="V14" s="18">
        <f>'Surface Budget Reformatted'!V14</f>
        <v>62.6</v>
      </c>
      <c r="W14" s="18">
        <f>'Surface Budget Reformatted'!W14</f>
        <v>61</v>
      </c>
      <c r="X14" s="18">
        <f>'Surface Budget Reformatted'!X14</f>
        <v>68.8</v>
      </c>
      <c r="Y14" s="18">
        <f>'Surface Budget Reformatted'!Y14</f>
        <v>73.59999999999998</v>
      </c>
      <c r="Z14" s="18">
        <f>'Surface Budget Reformatted'!Z14</f>
        <v>74.100000000000009</v>
      </c>
      <c r="AA14" s="18">
        <f>'Surface Budget Reformatted'!AA14</f>
        <v>72.3</v>
      </c>
      <c r="AB14" s="18">
        <f>'Surface Budget Reformatted'!AB14</f>
        <v>71.599999999999994</v>
      </c>
      <c r="AC14" s="18">
        <f>'Surface Budget Reformatted'!AC14</f>
        <v>95.199999999999974</v>
      </c>
      <c r="AD14" s="18">
        <f>'Surface Budget Reformatted'!AD14</f>
        <v>106.60000000000001</v>
      </c>
      <c r="AE14" s="19">
        <f>'Surface Budget Reformatted'!AE14</f>
        <v>106.3</v>
      </c>
      <c r="AF14" s="104">
        <f>'Surface Budget Reformatted'!AF14</f>
        <v>98.800000000000011</v>
      </c>
      <c r="AG14" s="104">
        <f>'Surface Budget Reformatted'!AG14</f>
        <v>92.200000000000017</v>
      </c>
      <c r="AH14" s="104">
        <f>'Surface Budget Reformatted'!AH14</f>
        <v>92.3</v>
      </c>
      <c r="AI14" s="104">
        <f>'Surface Budget Reformatted'!AI14</f>
        <v>92.3</v>
      </c>
      <c r="AJ14" s="104">
        <f>'Surface Budget Reformatted'!AJ14</f>
        <v>92.3</v>
      </c>
      <c r="AK14" s="104">
        <f>'Surface Budget Reformatted'!AK14</f>
        <v>92.399999999999977</v>
      </c>
      <c r="AL14" s="104">
        <f>'Surface Budget Reformatted'!AL14</f>
        <v>87.2</v>
      </c>
      <c r="AM14" s="104">
        <f>'Surface Budget Reformatted'!AM14</f>
        <v>89.5</v>
      </c>
      <c r="AN14" s="104">
        <f>'Surface Budget Reformatted'!AN14</f>
        <v>92.3</v>
      </c>
      <c r="AO14" s="104">
        <f>'Surface Budget Reformatted'!AO14</f>
        <v>92.399999999999977</v>
      </c>
      <c r="AP14" s="104">
        <f>'Surface Budget Reformatted'!AP14</f>
        <v>92.3</v>
      </c>
      <c r="AQ14" s="104">
        <f>'Surface Budget Reformatted'!AQ14</f>
        <v>92.3</v>
      </c>
      <c r="AR14" s="104">
        <f>'Surface Budget Reformatted'!AR14</f>
        <v>92.3</v>
      </c>
      <c r="AS14" s="104">
        <f>'Surface Budget Reformatted'!AS14</f>
        <v>92.399999999999977</v>
      </c>
      <c r="AT14" s="104">
        <f>'Surface Budget Reformatted'!AT14</f>
        <v>92.3</v>
      </c>
      <c r="AU14" s="104">
        <f>'Surface Budget Reformatted'!AU14</f>
        <v>92.3</v>
      </c>
      <c r="AV14" s="104">
        <f>'Surface Budget Reformatted'!AV14</f>
        <v>92.3</v>
      </c>
      <c r="AW14" s="104">
        <f>'Surface Budget Reformatted'!AW14</f>
        <v>92.399999999999977</v>
      </c>
      <c r="AX14" s="104">
        <f>'Surface Budget Reformatted'!AX14</f>
        <v>92.3</v>
      </c>
      <c r="AY14" s="104">
        <f>'Surface Budget Reformatted'!AY14</f>
        <v>92.3</v>
      </c>
      <c r="AZ14" s="104">
        <f>'Surface Budget Reformatted'!AZ14</f>
        <v>87.2</v>
      </c>
      <c r="BA14" s="104">
        <f>'Surface Budget Reformatted'!BA14</f>
        <v>84.7</v>
      </c>
      <c r="BB14" s="104">
        <f>'Surface Budget Reformatted'!BB14</f>
        <v>89.5</v>
      </c>
      <c r="BC14" s="104">
        <f>'Surface Budget Reformatted'!BC14</f>
        <v>92.3</v>
      </c>
      <c r="BD14" s="104">
        <f>'Surface Budget Reformatted'!BD14</f>
        <v>92.3</v>
      </c>
      <c r="BE14" s="104">
        <f>'Surface Budget Reformatted'!BE14</f>
        <v>92.399999999999977</v>
      </c>
      <c r="BF14" s="104">
        <f>'Surface Budget Reformatted'!BF14</f>
        <v>92.3</v>
      </c>
      <c r="BG14" s="104">
        <f>'Surface Budget Reformatted'!BG14</f>
        <v>92.3</v>
      </c>
      <c r="BH14" s="104">
        <f>'Surface Budget Reformatted'!BH14</f>
        <v>92.3</v>
      </c>
      <c r="BI14" s="104">
        <f>'Surface Budget Reformatted'!BI14</f>
        <v>92.399999999999977</v>
      </c>
      <c r="BJ14" s="104">
        <f>'Surface Budget Reformatted'!BJ14</f>
        <v>92.3</v>
      </c>
      <c r="BK14" s="104">
        <f>'Surface Budget Reformatted'!BK14</f>
        <v>92.3</v>
      </c>
      <c r="BL14" s="104">
        <f>'Surface Budget Reformatted'!BL14</f>
        <v>92.3</v>
      </c>
      <c r="BM14" s="104">
        <f>'Surface Budget Reformatted'!BM14</f>
        <v>92.399999999999977</v>
      </c>
      <c r="BN14" s="104">
        <f>'Surface Budget Reformatted'!BN14</f>
        <v>92.3</v>
      </c>
      <c r="BO14" s="104">
        <f>'Surface Budget Reformatted'!BO14</f>
        <v>92.3</v>
      </c>
      <c r="BP14" s="104">
        <f>'Surface Budget Reformatted'!BP14</f>
        <v>92.3</v>
      </c>
      <c r="BQ14" s="104">
        <f>'Surface Budget Reformatted'!BQ14</f>
        <v>92.399999999999977</v>
      </c>
      <c r="BR14" s="104">
        <f>'Surface Budget Reformatted'!BR14</f>
        <v>92.3</v>
      </c>
      <c r="BS14" s="104">
        <f>'Surface Budget Reformatted'!BS14</f>
        <v>92.3</v>
      </c>
      <c r="BT14" s="104">
        <f>'Surface Budget Reformatted'!BT14</f>
        <v>92.3</v>
      </c>
      <c r="BU14" s="104">
        <f>'Surface Budget Reformatted'!BU14</f>
        <v>92.399999999999977</v>
      </c>
      <c r="BV14" s="104">
        <f>'Surface Budget Reformatted'!BV14</f>
        <v>92.3</v>
      </c>
      <c r="BW14" s="104">
        <f>'Surface Budget Reformatted'!BW14</f>
        <v>92.3</v>
      </c>
      <c r="BX14" s="104">
        <f>'Surface Budget Reformatted'!BX14</f>
        <v>87.2</v>
      </c>
      <c r="BY14" s="104">
        <f>'Surface Budget Reformatted'!BY14</f>
        <v>89.6</v>
      </c>
      <c r="BZ14" s="104">
        <f>'Surface Budget Reformatted'!BZ14</f>
        <v>92.3</v>
      </c>
      <c r="CA14" s="104">
        <f>'Surface Budget Reformatted'!CA14</f>
        <v>92.3</v>
      </c>
      <c r="CB14" s="104">
        <f>'Surface Budget Reformatted'!CB14</f>
        <v>92.3</v>
      </c>
      <c r="CC14" s="104">
        <f>'Surface Budget Reformatted'!CC14</f>
        <v>92.399999999999977</v>
      </c>
      <c r="CD14" s="39">
        <f t="shared" si="0"/>
        <v>64.293103448275843</v>
      </c>
      <c r="CE14" s="61">
        <f t="shared" si="1"/>
        <v>6.8784210526315795E-2</v>
      </c>
      <c r="CF14" s="61">
        <f t="shared" si="2"/>
        <v>0.10269999999999999</v>
      </c>
      <c r="CG14" s="2">
        <f t="shared" si="3"/>
        <v>9.1824000000000072E-2</v>
      </c>
    </row>
    <row r="15" spans="2:85" x14ac:dyDescent="0.3">
      <c r="B15" s="17" t="s">
        <v>46</v>
      </c>
      <c r="C15" s="18">
        <f>'Surface Budget Reformatted'!C15</f>
        <v>96093.5</v>
      </c>
      <c r="D15" s="18">
        <f>'Surface Budget Reformatted'!D15</f>
        <v>114095.00000000001</v>
      </c>
      <c r="E15" s="18">
        <f>'Surface Budget Reformatted'!E15</f>
        <v>119533.3</v>
      </c>
      <c r="F15" s="18">
        <f>'Surface Budget Reformatted'!F15</f>
        <v>196402.6</v>
      </c>
      <c r="G15" s="18">
        <f>'Surface Budget Reformatted'!G15</f>
        <v>92355.5</v>
      </c>
      <c r="H15" s="18">
        <f>'Surface Budget Reformatted'!H15</f>
        <v>244365.59999999998</v>
      </c>
      <c r="I15" s="18">
        <f>'Surface Budget Reformatted'!I15</f>
        <v>154086</v>
      </c>
      <c r="J15" s="18">
        <f>'Surface Budget Reformatted'!J15</f>
        <v>158408.1</v>
      </c>
      <c r="K15" s="18">
        <f>'Surface Budget Reformatted'!K15</f>
        <v>235943.80000000002</v>
      </c>
      <c r="L15" s="18">
        <f>'Surface Budget Reformatted'!L15</f>
        <v>118733.80000000002</v>
      </c>
      <c r="M15" s="18">
        <f>'Surface Budget Reformatted'!M15</f>
        <v>137185.4</v>
      </c>
      <c r="N15" s="18">
        <f>'Surface Budget Reformatted'!N15</f>
        <v>101410.30000000002</v>
      </c>
      <c r="O15" s="18">
        <f>'Surface Budget Reformatted'!O15</f>
        <v>123570.7</v>
      </c>
      <c r="P15" s="18">
        <f>'Surface Budget Reformatted'!P15</f>
        <v>151528.30000000002</v>
      </c>
      <c r="Q15" s="18">
        <f>'Surface Budget Reformatted'!Q15</f>
        <v>126682.00000000001</v>
      </c>
      <c r="R15" s="18">
        <f>'Surface Budget Reformatted'!R15</f>
        <v>153411.6</v>
      </c>
      <c r="S15" s="18">
        <f>'Surface Budget Reformatted'!S15</f>
        <v>210829.00000000006</v>
      </c>
      <c r="T15" s="18">
        <f>'Surface Budget Reformatted'!T15</f>
        <v>91559.6</v>
      </c>
      <c r="U15" s="18">
        <f>'Surface Budget Reformatted'!U15</f>
        <v>104158.90000000001</v>
      </c>
      <c r="V15" s="18">
        <f>'Surface Budget Reformatted'!V15</f>
        <v>111275.10000000002</v>
      </c>
      <c r="W15" s="18">
        <f>'Surface Budget Reformatted'!W15</f>
        <v>140168.79999999999</v>
      </c>
      <c r="X15" s="18">
        <f>'Surface Budget Reformatted'!X15</f>
        <v>197606.2</v>
      </c>
      <c r="Y15" s="18">
        <f>'Surface Budget Reformatted'!Y15</f>
        <v>111088.2</v>
      </c>
      <c r="Z15" s="18">
        <f>'Surface Budget Reformatted'!Z15</f>
        <v>110930.2</v>
      </c>
      <c r="AA15" s="18">
        <f>'Surface Budget Reformatted'!AA15</f>
        <v>79014.60000000002</v>
      </c>
      <c r="AB15" s="18">
        <f>'Surface Budget Reformatted'!AB15</f>
        <v>93269.900000000009</v>
      </c>
      <c r="AC15" s="18">
        <f>'Surface Budget Reformatted'!AC15</f>
        <v>126578.1</v>
      </c>
      <c r="AD15" s="18">
        <f>'Surface Budget Reformatted'!AD15</f>
        <v>205561.3</v>
      </c>
      <c r="AE15" s="19">
        <f>'Surface Budget Reformatted'!AE15</f>
        <v>108786.60000000002</v>
      </c>
      <c r="AF15" s="104">
        <f>'Surface Budget Reformatted'!AF15</f>
        <v>111635.80000000003</v>
      </c>
      <c r="AG15" s="104">
        <f>'Surface Budget Reformatted'!AG15</f>
        <v>67464.700000000012</v>
      </c>
      <c r="AH15" s="104">
        <f>'Surface Budget Reformatted'!AH15</f>
        <v>168952.60000000003</v>
      </c>
      <c r="AI15" s="104">
        <f>'Surface Budget Reformatted'!AI15</f>
        <v>174322.80000000002</v>
      </c>
      <c r="AJ15" s="104">
        <f>'Surface Budget Reformatted'!AJ15</f>
        <v>123231.30000000002</v>
      </c>
      <c r="AK15" s="104">
        <f>'Surface Budget Reformatted'!AK15</f>
        <v>63668.299999999996</v>
      </c>
      <c r="AL15" s="104">
        <f>'Surface Budget Reformatted'!AL15</f>
        <v>48023.600000000006</v>
      </c>
      <c r="AM15" s="104">
        <f>'Surface Budget Reformatted'!AM15</f>
        <v>170939.09999999998</v>
      </c>
      <c r="AN15" s="104">
        <f>'Surface Budget Reformatted'!AN15</f>
        <v>108752.60000000003</v>
      </c>
      <c r="AO15" s="104">
        <f>'Surface Budget Reformatted'!AO15</f>
        <v>143356.4</v>
      </c>
      <c r="AP15" s="104">
        <f>'Surface Budget Reformatted'!AP15</f>
        <v>112500.10000000002</v>
      </c>
      <c r="AQ15" s="104">
        <f>'Surface Budget Reformatted'!AQ15</f>
        <v>207961.39999999994</v>
      </c>
      <c r="AR15" s="104">
        <f>'Surface Budget Reformatted'!AR15</f>
        <v>249650</v>
      </c>
      <c r="AS15" s="104">
        <f>'Surface Budget Reformatted'!AS15</f>
        <v>151284.99999999997</v>
      </c>
      <c r="AT15" s="104">
        <f>'Surface Budget Reformatted'!AT15</f>
        <v>99600.200000000012</v>
      </c>
      <c r="AU15" s="104">
        <f>'Surface Budget Reformatted'!AU15</f>
        <v>184615.4</v>
      </c>
      <c r="AV15" s="104">
        <f>'Surface Budget Reformatted'!AV15</f>
        <v>87474.5</v>
      </c>
      <c r="AW15" s="104">
        <f>'Surface Budget Reformatted'!AW15</f>
        <v>106269</v>
      </c>
      <c r="AX15" s="104">
        <f>'Surface Budget Reformatted'!AX15</f>
        <v>130870.8</v>
      </c>
      <c r="AY15" s="104">
        <f>'Surface Budget Reformatted'!AY15</f>
        <v>96094.099999999991</v>
      </c>
      <c r="AZ15" s="104">
        <f>'Surface Budget Reformatted'!AZ15</f>
        <v>114095.3</v>
      </c>
      <c r="BA15" s="104">
        <f>'Surface Budget Reformatted'!BA15</f>
        <v>119533.59999999999</v>
      </c>
      <c r="BB15" s="104">
        <f>'Surface Budget Reformatted'!BB15</f>
        <v>196403.00000000003</v>
      </c>
      <c r="BC15" s="104">
        <f>'Surface Budget Reformatted'!BC15</f>
        <v>92355.299999999988</v>
      </c>
      <c r="BD15" s="104">
        <f>'Surface Budget Reformatted'!BD15</f>
        <v>244365.59999999998</v>
      </c>
      <c r="BE15" s="104">
        <f>'Surface Budget Reformatted'!BE15</f>
        <v>154086.20000000001</v>
      </c>
      <c r="BF15" s="104">
        <f>'Surface Budget Reformatted'!BF15</f>
        <v>158407.79999999999</v>
      </c>
      <c r="BG15" s="104">
        <f>'Surface Budget Reformatted'!BG15</f>
        <v>235943.5</v>
      </c>
      <c r="BH15" s="104">
        <f>'Surface Budget Reformatted'!BH15</f>
        <v>118733.80000000002</v>
      </c>
      <c r="BI15" s="104">
        <f>'Surface Budget Reformatted'!BI15</f>
        <v>137185.70000000001</v>
      </c>
      <c r="BJ15" s="104">
        <f>'Surface Budget Reformatted'!BJ15</f>
        <v>101410.59999999999</v>
      </c>
      <c r="BK15" s="104">
        <f>'Surface Budget Reformatted'!BK15</f>
        <v>123570.8</v>
      </c>
      <c r="BL15" s="104">
        <f>'Surface Budget Reformatted'!BL15</f>
        <v>151528.59999999998</v>
      </c>
      <c r="BM15" s="104">
        <f>'Surface Budget Reformatted'!BM15</f>
        <v>126681.80000000002</v>
      </c>
      <c r="BN15" s="104">
        <f>'Surface Budget Reformatted'!BN15</f>
        <v>153411.70000000001</v>
      </c>
      <c r="BO15" s="104">
        <f>'Surface Budget Reformatted'!BO15</f>
        <v>210829.2</v>
      </c>
      <c r="BP15" s="104">
        <f>'Surface Budget Reformatted'!BP15</f>
        <v>91559.5</v>
      </c>
      <c r="BQ15" s="104">
        <f>'Surface Budget Reformatted'!BQ15</f>
        <v>104158.6</v>
      </c>
      <c r="BR15" s="104">
        <f>'Surface Budget Reformatted'!BR15</f>
        <v>111275.29999999999</v>
      </c>
      <c r="BS15" s="104">
        <f>'Surface Budget Reformatted'!BS15</f>
        <v>140169.20000000001</v>
      </c>
      <c r="BT15" s="104">
        <f>'Surface Budget Reformatted'!BT15</f>
        <v>197605.8</v>
      </c>
      <c r="BU15" s="104">
        <f>'Surface Budget Reformatted'!BU15</f>
        <v>111088.20000000001</v>
      </c>
      <c r="BV15" s="104">
        <f>'Surface Budget Reformatted'!BV15</f>
        <v>110930.29999999999</v>
      </c>
      <c r="BW15" s="104">
        <f>'Surface Budget Reformatted'!BW15</f>
        <v>79014.800000000017</v>
      </c>
      <c r="BX15" s="104">
        <f>'Surface Budget Reformatted'!BX15</f>
        <v>93270.2</v>
      </c>
      <c r="BY15" s="104">
        <f>'Surface Budget Reformatted'!BY15</f>
        <v>126578.30000000002</v>
      </c>
      <c r="BZ15" s="104">
        <f>'Surface Budget Reformatted'!BZ15</f>
        <v>205561.60000000001</v>
      </c>
      <c r="CA15" s="104">
        <f>'Surface Budget Reformatted'!CA15</f>
        <v>108786.70000000001</v>
      </c>
      <c r="CB15" s="104">
        <f>'Surface Budget Reformatted'!CB15</f>
        <v>126681.80000000002</v>
      </c>
      <c r="CC15" s="104">
        <f>'Surface Budget Reformatted'!CC15</f>
        <v>153411.6</v>
      </c>
      <c r="CD15" s="39">
        <f t="shared" si="0"/>
        <v>138435.58620689658</v>
      </c>
      <c r="CE15" s="61">
        <f t="shared" si="1"/>
        <v>130.76919999999998</v>
      </c>
      <c r="CF15" s="61">
        <f t="shared" si="2"/>
        <v>146.97533333333334</v>
      </c>
      <c r="CG15" s="2">
        <f t="shared" si="3"/>
        <v>136.10604199999995</v>
      </c>
    </row>
    <row r="16" spans="2:85" x14ac:dyDescent="0.3">
      <c r="B16" s="17" t="s">
        <v>51</v>
      </c>
      <c r="C16" s="18">
        <f>'Surface Budget Reformatted'!C16</f>
        <v>36233.4</v>
      </c>
      <c r="D16" s="18">
        <f>'Surface Budget Reformatted'!D16</f>
        <v>38010.700000000004</v>
      </c>
      <c r="E16" s="18">
        <f>'Surface Budget Reformatted'!E16</f>
        <v>40975.700000000004</v>
      </c>
      <c r="F16" s="18">
        <f>'Surface Budget Reformatted'!F16</f>
        <v>32410.400000000001</v>
      </c>
      <c r="G16" s="18">
        <f>'Surface Budget Reformatted'!G16</f>
        <v>41289.100000000006</v>
      </c>
      <c r="H16" s="18">
        <f>'Surface Budget Reformatted'!H16</f>
        <v>30888.5</v>
      </c>
      <c r="I16" s="18">
        <f>'Surface Budget Reformatted'!I16</f>
        <v>40575.9</v>
      </c>
      <c r="J16" s="18">
        <f>'Surface Budget Reformatted'!J16</f>
        <v>44958.999999999993</v>
      </c>
      <c r="K16" s="18">
        <f>'Surface Budget Reformatted'!K16</f>
        <v>32731.5</v>
      </c>
      <c r="L16" s="18">
        <f>'Surface Budget Reformatted'!L16</f>
        <v>44771.5</v>
      </c>
      <c r="M16" s="18">
        <f>'Surface Budget Reformatted'!M16</f>
        <v>49730.80000000001</v>
      </c>
      <c r="N16" s="18">
        <f>'Surface Budget Reformatted'!N16</f>
        <v>47980.299999999996</v>
      </c>
      <c r="O16" s="18">
        <f>'Surface Budget Reformatted'!O16</f>
        <v>49951.399999999994</v>
      </c>
      <c r="P16" s="18">
        <f>'Surface Budget Reformatted'!P16</f>
        <v>45530.499999999993</v>
      </c>
      <c r="Q16" s="18">
        <f>'Surface Budget Reformatted'!Q16</f>
        <v>49211.4</v>
      </c>
      <c r="R16" s="18">
        <f>'Surface Budget Reformatted'!R16</f>
        <v>40418.199999999997</v>
      </c>
      <c r="S16" s="18">
        <f>'Surface Budget Reformatted'!S16</f>
        <v>43783.799999999996</v>
      </c>
      <c r="T16" s="18">
        <f>'Surface Budget Reformatted'!T16</f>
        <v>53193.2</v>
      </c>
      <c r="U16" s="18">
        <f>'Surface Budget Reformatted'!U16</f>
        <v>57308.099999999991</v>
      </c>
      <c r="V16" s="18">
        <f>'Surface Budget Reformatted'!V16</f>
        <v>48852.3</v>
      </c>
      <c r="W16" s="18">
        <f>'Surface Budget Reformatted'!W16</f>
        <v>44583.500000000007</v>
      </c>
      <c r="X16" s="18">
        <f>'Surface Budget Reformatted'!X16</f>
        <v>38878</v>
      </c>
      <c r="Y16" s="18">
        <f>'Surface Budget Reformatted'!Y16</f>
        <v>52732.399999999994</v>
      </c>
      <c r="Z16" s="18">
        <f>'Surface Budget Reformatted'!Z16</f>
        <v>51570.7</v>
      </c>
      <c r="AA16" s="18">
        <f>'Surface Budget Reformatted'!AA16</f>
        <v>56943.6</v>
      </c>
      <c r="AB16" s="18">
        <f>'Surface Budget Reformatted'!AB16</f>
        <v>50880.100000000006</v>
      </c>
      <c r="AC16" s="18">
        <f>'Surface Budget Reformatted'!AC16</f>
        <v>42964.100000000006</v>
      </c>
      <c r="AD16" s="18">
        <f>'Surface Budget Reformatted'!AD16</f>
        <v>33332.9</v>
      </c>
      <c r="AE16" s="19">
        <f>'Surface Budget Reformatted'!AE16</f>
        <v>37622.400000000001</v>
      </c>
      <c r="AF16" s="104">
        <f>'Surface Budget Reformatted'!AF16</f>
        <v>42246.3</v>
      </c>
      <c r="AG16" s="104">
        <f>'Surface Budget Reformatted'!AG16</f>
        <v>45823.700000000004</v>
      </c>
      <c r="AH16" s="104">
        <f>'Surface Budget Reformatted'!AH16</f>
        <v>42560</v>
      </c>
      <c r="AI16" s="104">
        <f>'Surface Budget Reformatted'!AI16</f>
        <v>37956.199999999997</v>
      </c>
      <c r="AJ16" s="104">
        <f>'Surface Budget Reformatted'!AJ16</f>
        <v>40127.9</v>
      </c>
      <c r="AK16" s="104">
        <f>'Surface Budget Reformatted'!AK16</f>
        <v>44142.7</v>
      </c>
      <c r="AL16" s="104">
        <f>'Surface Budget Reformatted'!AL16</f>
        <v>50246.400000000001</v>
      </c>
      <c r="AM16" s="104">
        <f>'Surface Budget Reformatted'!AM16</f>
        <v>39133.300000000003</v>
      </c>
      <c r="AN16" s="104">
        <f>'Surface Budget Reformatted'!AN16</f>
        <v>42634.400000000001</v>
      </c>
      <c r="AO16" s="104">
        <f>'Surface Budget Reformatted'!AO16</f>
        <v>41035.399999999994</v>
      </c>
      <c r="AP16" s="104">
        <f>'Surface Budget Reformatted'!AP16</f>
        <v>43799.500000000007</v>
      </c>
      <c r="AQ16" s="104">
        <f>'Surface Budget Reformatted'!AQ16</f>
        <v>35809</v>
      </c>
      <c r="AR16" s="104">
        <f>'Surface Budget Reformatted'!AR16</f>
        <v>39486.9</v>
      </c>
      <c r="AS16" s="104">
        <f>'Surface Budget Reformatted'!AS16</f>
        <v>45002.1</v>
      </c>
      <c r="AT16" s="104">
        <f>'Surface Budget Reformatted'!AT16</f>
        <v>44151.1</v>
      </c>
      <c r="AU16" s="104">
        <f>'Surface Budget Reformatted'!AU16</f>
        <v>43201.5</v>
      </c>
      <c r="AV16" s="104">
        <f>'Surface Budget Reformatted'!AV16</f>
        <v>47575.4</v>
      </c>
      <c r="AW16" s="104">
        <f>'Surface Budget Reformatted'!AW16</f>
        <v>45721.3</v>
      </c>
      <c r="AX16" s="104">
        <f>'Surface Budget Reformatted'!AX16</f>
        <v>42416.700000000004</v>
      </c>
      <c r="AY16" s="104">
        <f>'Surface Budget Reformatted'!AY16</f>
        <v>44099.499999999993</v>
      </c>
      <c r="AZ16" s="104">
        <f>'Surface Budget Reformatted'!AZ16</f>
        <v>46839.000000000007</v>
      </c>
      <c r="BA16" s="104">
        <f>'Surface Budget Reformatted'!BA16</f>
        <v>48308.700000000004</v>
      </c>
      <c r="BB16" s="104">
        <f>'Surface Budget Reformatted'!BB16</f>
        <v>40457.799999999996</v>
      </c>
      <c r="BC16" s="104">
        <f>'Surface Budget Reformatted'!BC16</f>
        <v>44302.2</v>
      </c>
      <c r="BD16" s="104">
        <f>'Surface Budget Reformatted'!BD16</f>
        <v>37262.1</v>
      </c>
      <c r="BE16" s="104">
        <f>'Surface Budget Reformatted'!BE16</f>
        <v>42335.499999999985</v>
      </c>
      <c r="BF16" s="104">
        <f>'Surface Budget Reformatted'!BF16</f>
        <v>46255.6</v>
      </c>
      <c r="BG16" s="104">
        <f>'Surface Budget Reformatted'!BG16</f>
        <v>33657.300000000003</v>
      </c>
      <c r="BH16" s="104">
        <f>'Surface Budget Reformatted'!BH16</f>
        <v>42754</v>
      </c>
      <c r="BI16" s="104">
        <f>'Surface Budget Reformatted'!BI16</f>
        <v>45196.1</v>
      </c>
      <c r="BJ16" s="104">
        <f>'Surface Budget Reformatted'!BJ16</f>
        <v>44608.799999999996</v>
      </c>
      <c r="BK16" s="104">
        <f>'Surface Budget Reformatted'!BK16</f>
        <v>45779.8</v>
      </c>
      <c r="BL16" s="104">
        <f>'Surface Budget Reformatted'!BL16</f>
        <v>40892.5</v>
      </c>
      <c r="BM16" s="104">
        <f>'Surface Budget Reformatted'!BM16</f>
        <v>46557.600000000006</v>
      </c>
      <c r="BN16" s="104">
        <f>'Surface Budget Reformatted'!BN16</f>
        <v>36749.599999999999</v>
      </c>
      <c r="BO16" s="104">
        <f>'Surface Budget Reformatted'!BO16</f>
        <v>39126.600000000006</v>
      </c>
      <c r="BP16" s="104">
        <f>'Surface Budget Reformatted'!BP16</f>
        <v>47377.899999999994</v>
      </c>
      <c r="BQ16" s="104">
        <f>'Surface Budget Reformatted'!BQ16</f>
        <v>49101.499999999993</v>
      </c>
      <c r="BR16" s="104">
        <f>'Surface Budget Reformatted'!BR16</f>
        <v>42681.1</v>
      </c>
      <c r="BS16" s="104">
        <f>'Surface Budget Reformatted'!BS16</f>
        <v>37974.100000000006</v>
      </c>
      <c r="BT16" s="104">
        <f>'Surface Budget Reformatted'!BT16</f>
        <v>35038.699999999997</v>
      </c>
      <c r="BU16" s="104">
        <f>'Surface Budget Reformatted'!BU16</f>
        <v>45099.899999999994</v>
      </c>
      <c r="BV16" s="104">
        <f>'Surface Budget Reformatted'!BV16</f>
        <v>46590.100000000006</v>
      </c>
      <c r="BW16" s="104">
        <f>'Surface Budget Reformatted'!BW16</f>
        <v>50094.5</v>
      </c>
      <c r="BX16" s="104">
        <f>'Surface Budget Reformatted'!BX16</f>
        <v>49498.599999999991</v>
      </c>
      <c r="BY16" s="104">
        <f>'Surface Budget Reformatted'!BY16</f>
        <v>42708.299999999996</v>
      </c>
      <c r="BZ16" s="104">
        <f>'Surface Budget Reformatted'!BZ16</f>
        <v>39030.399999999994</v>
      </c>
      <c r="CA16" s="104">
        <f>'Surface Budget Reformatted'!CA16</f>
        <v>44834.999999999993</v>
      </c>
      <c r="CB16" s="104">
        <f>'Surface Budget Reformatted'!CB16</f>
        <v>46482.2</v>
      </c>
      <c r="CC16" s="104">
        <f>'Surface Budget Reformatted'!CC16</f>
        <v>36884.699999999997</v>
      </c>
      <c r="CD16" s="39">
        <f t="shared" si="0"/>
        <v>44079.772413793107</v>
      </c>
      <c r="CE16" s="61">
        <f t="shared" si="1"/>
        <v>47.129878947368418</v>
      </c>
      <c r="CF16" s="61">
        <f t="shared" si="2"/>
        <v>37.97313333333333</v>
      </c>
      <c r="CG16" s="2">
        <f t="shared" si="3"/>
        <v>43.032990000000019</v>
      </c>
    </row>
    <row r="17" spans="1:85" x14ac:dyDescent="0.3">
      <c r="B17" s="17" t="s">
        <v>47</v>
      </c>
      <c r="C17" s="18">
        <f>'Surface Budget Reformatted'!C17</f>
        <v>33340.400000000001</v>
      </c>
      <c r="D17" s="18">
        <f>'Surface Budget Reformatted'!D17</f>
        <v>34875.5</v>
      </c>
      <c r="E17" s="18">
        <f>'Surface Budget Reformatted'!E17</f>
        <v>37397</v>
      </c>
      <c r="F17" s="18">
        <f>'Surface Budget Reformatted'!F17</f>
        <v>28786.2</v>
      </c>
      <c r="G17" s="18">
        <f>'Surface Budget Reformatted'!G17</f>
        <v>36800.800000000003</v>
      </c>
      <c r="H17" s="18">
        <f>'Surface Budget Reformatted'!H17</f>
        <v>26810.2</v>
      </c>
      <c r="I17" s="18">
        <f>'Surface Budget Reformatted'!I17</f>
        <v>36444</v>
      </c>
      <c r="J17" s="18">
        <f>'Surface Budget Reformatted'!J17</f>
        <v>40530.699999999997</v>
      </c>
      <c r="K17" s="18">
        <f>'Surface Budget Reformatted'!K17</f>
        <v>28117.4</v>
      </c>
      <c r="L17" s="18">
        <f>'Surface Budget Reformatted'!L17</f>
        <v>39156.299999999996</v>
      </c>
      <c r="M17" s="18">
        <f>'Surface Budget Reformatted'!M17</f>
        <v>44066.100000000006</v>
      </c>
      <c r="N17" s="18">
        <f>'Surface Budget Reformatted'!N17</f>
        <v>41899.899999999994</v>
      </c>
      <c r="O17" s="18">
        <f>'Surface Budget Reformatted'!O17</f>
        <v>42870.2</v>
      </c>
      <c r="P17" s="18">
        <f>'Surface Budget Reformatted'!P17</f>
        <v>37882.199999999997</v>
      </c>
      <c r="Q17" s="18">
        <f>'Surface Budget Reformatted'!Q17</f>
        <v>40871</v>
      </c>
      <c r="R17" s="18">
        <f>'Surface Budget Reformatted'!R17</f>
        <v>31450</v>
      </c>
      <c r="S17" s="18">
        <f>'Surface Budget Reformatted'!S17</f>
        <v>34365.1</v>
      </c>
      <c r="T17" s="18">
        <f>'Surface Budget Reformatted'!T17</f>
        <v>43654.899999999994</v>
      </c>
      <c r="U17" s="18">
        <f>'Surface Budget Reformatted'!U17</f>
        <v>48099.799999999996</v>
      </c>
      <c r="V17" s="18">
        <f>'Surface Budget Reformatted'!V17</f>
        <v>40580.800000000003</v>
      </c>
      <c r="W17" s="18">
        <f>'Surface Budget Reformatted'!W17</f>
        <v>36706.400000000001</v>
      </c>
      <c r="X17" s="18">
        <f>'Surface Budget Reformatted'!X17</f>
        <v>31402.799999999999</v>
      </c>
      <c r="Y17" s="18">
        <f>'Surface Budget Reformatted'!Y17</f>
        <v>44562</v>
      </c>
      <c r="Z17" s="18">
        <f>'Surface Budget Reformatted'!Z17</f>
        <v>44011.399999999994</v>
      </c>
      <c r="AA17" s="18">
        <f>'Surface Budget Reformatted'!AA17</f>
        <v>47976.6</v>
      </c>
      <c r="AB17" s="18">
        <f>'Surface Budget Reformatted'!AB17</f>
        <v>43261.3</v>
      </c>
      <c r="AC17" s="18">
        <f>'Surface Budget Reformatted'!AC17</f>
        <v>36096.300000000003</v>
      </c>
      <c r="AD17" s="18">
        <f>'Surface Budget Reformatted'!AD17</f>
        <v>26817.5</v>
      </c>
      <c r="AE17" s="19">
        <f>'Surface Budget Reformatted'!AE17</f>
        <v>30853</v>
      </c>
      <c r="AF17" s="104">
        <f>'Surface Budget Reformatted'!AF17</f>
        <v>35674.9</v>
      </c>
      <c r="AG17" s="104">
        <f>'Surface Budget Reformatted'!AG17</f>
        <v>39030.700000000004</v>
      </c>
      <c r="AH17" s="104">
        <f>'Surface Budget Reformatted'!AH17</f>
        <v>35907.5</v>
      </c>
      <c r="AI17" s="104">
        <f>'Surface Budget Reformatted'!AI17</f>
        <v>31294.6</v>
      </c>
      <c r="AJ17" s="104">
        <f>'Surface Budget Reformatted'!AJ17</f>
        <v>33412</v>
      </c>
      <c r="AK17" s="104">
        <f>'Surface Budget Reformatted'!AK17</f>
        <v>37380</v>
      </c>
      <c r="AL17" s="104">
        <f>'Surface Budget Reformatted'!AL17</f>
        <v>43109.8</v>
      </c>
      <c r="AM17" s="104">
        <f>'Surface Budget Reformatted'!AM17</f>
        <v>32256.100000000002</v>
      </c>
      <c r="AN17" s="104">
        <f>'Surface Budget Reformatted'!AN17</f>
        <v>35700.700000000004</v>
      </c>
      <c r="AO17" s="104">
        <f>'Surface Budget Reformatted'!AO17</f>
        <v>34446.199999999997</v>
      </c>
      <c r="AP17" s="104">
        <f>'Surface Budget Reformatted'!AP17</f>
        <v>36990.000000000007</v>
      </c>
      <c r="AQ17" s="104">
        <f>'Surface Budget Reformatted'!AQ17</f>
        <v>29371.8</v>
      </c>
      <c r="AR17" s="104">
        <f>'Surface Budget Reformatted'!AR17</f>
        <v>32689.7</v>
      </c>
      <c r="AS17" s="104">
        <f>'Surface Budget Reformatted'!AS17</f>
        <v>38328.5</v>
      </c>
      <c r="AT17" s="104">
        <f>'Surface Budget Reformatted'!AT17</f>
        <v>37724.699999999997</v>
      </c>
      <c r="AU17" s="104">
        <f>'Surface Budget Reformatted'!AU17</f>
        <v>36489.700000000004</v>
      </c>
      <c r="AV17" s="104">
        <f>'Surface Budget Reformatted'!AV17</f>
        <v>40447.800000000003</v>
      </c>
      <c r="AW17" s="104">
        <f>'Surface Budget Reformatted'!AW17</f>
        <v>38869.4</v>
      </c>
      <c r="AX17" s="104">
        <f>'Surface Budget Reformatted'!AX17</f>
        <v>35697.600000000006</v>
      </c>
      <c r="AY17" s="104">
        <f>'Surface Budget Reformatted'!AY17</f>
        <v>37091.699999999997</v>
      </c>
      <c r="AZ17" s="104">
        <f>'Surface Budget Reformatted'!AZ17</f>
        <v>39487.700000000004</v>
      </c>
      <c r="BA17" s="104">
        <f>'Surface Budget Reformatted'!BA17</f>
        <v>40692.700000000004</v>
      </c>
      <c r="BB17" s="104">
        <f>'Surface Budget Reformatted'!BB17</f>
        <v>33209.199999999997</v>
      </c>
      <c r="BC17" s="104">
        <f>'Surface Budget Reformatted'!BC17</f>
        <v>37221</v>
      </c>
      <c r="BD17" s="104">
        <f>'Surface Budget Reformatted'!BD17</f>
        <v>30604.399999999998</v>
      </c>
      <c r="BE17" s="104">
        <f>'Surface Budget Reformatted'!BE17</f>
        <v>35436.599999999991</v>
      </c>
      <c r="BF17" s="104">
        <f>'Surface Budget Reformatted'!BF17</f>
        <v>39524.9</v>
      </c>
      <c r="BG17" s="104">
        <f>'Surface Budget Reformatted'!BG17</f>
        <v>27168.400000000001</v>
      </c>
      <c r="BH17" s="104">
        <f>'Surface Budget Reformatted'!BH17</f>
        <v>35900</v>
      </c>
      <c r="BI17" s="104">
        <f>'Surface Budget Reformatted'!BI17</f>
        <v>38263.199999999997</v>
      </c>
      <c r="BJ17" s="104">
        <f>'Surface Budget Reformatted'!BJ17</f>
        <v>37795.1</v>
      </c>
      <c r="BK17" s="104">
        <f>'Surface Budget Reformatted'!BK17</f>
        <v>38957.600000000006</v>
      </c>
      <c r="BL17" s="104">
        <f>'Surface Budget Reformatted'!BL17</f>
        <v>33949.200000000004</v>
      </c>
      <c r="BM17" s="104">
        <f>'Surface Budget Reformatted'!BM17</f>
        <v>39744.600000000006</v>
      </c>
      <c r="BN17" s="104">
        <f>'Surface Budget Reformatted'!BN17</f>
        <v>30179.100000000002</v>
      </c>
      <c r="BO17" s="104">
        <f>'Surface Budget Reformatted'!BO17</f>
        <v>32310.100000000002</v>
      </c>
      <c r="BP17" s="104">
        <f>'Surface Budget Reformatted'!BP17</f>
        <v>40282.799999999996</v>
      </c>
      <c r="BQ17" s="104">
        <f>'Surface Budget Reformatted'!BQ17</f>
        <v>42166.799999999996</v>
      </c>
      <c r="BR17" s="104">
        <f>'Surface Budget Reformatted'!BR17</f>
        <v>35813.300000000003</v>
      </c>
      <c r="BS17" s="104">
        <f>'Surface Budget Reformatted'!BS17</f>
        <v>31230.000000000004</v>
      </c>
      <c r="BT17" s="104">
        <f>'Surface Budget Reformatted'!BT17</f>
        <v>28658.400000000001</v>
      </c>
      <c r="BU17" s="104">
        <f>'Surface Budget Reformatted'!BU17</f>
        <v>38097.199999999997</v>
      </c>
      <c r="BV17" s="104">
        <f>'Surface Budget Reformatted'!BV17</f>
        <v>39942.600000000006</v>
      </c>
      <c r="BW17" s="104">
        <f>'Surface Budget Reformatted'!BW17</f>
        <v>42749.8</v>
      </c>
      <c r="BX17" s="104">
        <f>'Surface Budget Reformatted'!BX17</f>
        <v>42514.799999999996</v>
      </c>
      <c r="BY17" s="104">
        <f>'Surface Budget Reformatted'!BY17</f>
        <v>35692.5</v>
      </c>
      <c r="BZ17" s="104">
        <f>'Surface Budget Reformatted'!BZ17</f>
        <v>32437.699999999997</v>
      </c>
      <c r="CA17" s="104">
        <f>'Surface Budget Reformatted'!CA17</f>
        <v>37914.299999999996</v>
      </c>
      <c r="CB17" s="104">
        <f>'Surface Budget Reformatted'!CB17</f>
        <v>39741.5</v>
      </c>
      <c r="CC17" s="104">
        <f>'Surface Budget Reformatted'!CC17</f>
        <v>30257.9</v>
      </c>
      <c r="CD17" s="39">
        <f t="shared" si="0"/>
        <v>37575.372413793113</v>
      </c>
      <c r="CE17" s="61">
        <f t="shared" si="1"/>
        <v>39.338278947368423</v>
      </c>
      <c r="CF17" s="61">
        <f t="shared" si="2"/>
        <v>31.255600000000001</v>
      </c>
      <c r="CG17" s="2">
        <f t="shared" si="3"/>
        <v>36.197136000000008</v>
      </c>
    </row>
    <row r="18" spans="1:85" x14ac:dyDescent="0.3">
      <c r="B18" s="17" t="s">
        <v>49</v>
      </c>
      <c r="C18" s="18">
        <f>'Surface Budget Reformatted'!C18</f>
        <v>508.8</v>
      </c>
      <c r="D18" s="18">
        <f>'Surface Budget Reformatted'!D18</f>
        <v>498.29999999999995</v>
      </c>
      <c r="E18" s="18">
        <f>'Surface Budget Reformatted'!E18</f>
        <v>913.8</v>
      </c>
      <c r="F18" s="18">
        <f>'Surface Budget Reformatted'!F18</f>
        <v>1069.7</v>
      </c>
      <c r="G18" s="18">
        <f>'Surface Budget Reformatted'!G18</f>
        <v>1673.3999999999999</v>
      </c>
      <c r="H18" s="18">
        <f>'Surface Budget Reformatted'!H18</f>
        <v>1082.8</v>
      </c>
      <c r="I18" s="18">
        <f>'Surface Budget Reformatted'!I18</f>
        <v>801</v>
      </c>
      <c r="J18" s="18">
        <f>'Surface Budget Reformatted'!J18</f>
        <v>959.59999999999991</v>
      </c>
      <c r="K18" s="18">
        <f>'Surface Budget Reformatted'!K18</f>
        <v>989.79999999999984</v>
      </c>
      <c r="L18" s="18">
        <f>'Surface Budget Reformatted'!L18</f>
        <v>1022.8999999999997</v>
      </c>
      <c r="M18" s="18">
        <f>'Surface Budget Reformatted'!M18</f>
        <v>203.9</v>
      </c>
      <c r="N18" s="18">
        <f>'Surface Budget Reformatted'!N18</f>
        <v>119.49999999999999</v>
      </c>
      <c r="O18" s="18">
        <f>'Surface Budget Reformatted'!O18</f>
        <v>444</v>
      </c>
      <c r="P18" s="18">
        <f>'Surface Budget Reformatted'!P18</f>
        <v>172.7</v>
      </c>
      <c r="Q18" s="18">
        <f>'Surface Budget Reformatted'!Q18</f>
        <v>215.3</v>
      </c>
      <c r="R18" s="18">
        <f>'Surface Budget Reformatted'!R18</f>
        <v>505.9</v>
      </c>
      <c r="S18" s="18">
        <f>'Surface Budget Reformatted'!S18</f>
        <v>1233</v>
      </c>
      <c r="T18" s="18">
        <f>'Surface Budget Reformatted'!T18</f>
        <v>1137.9000000000001</v>
      </c>
      <c r="U18" s="18">
        <f>'Surface Budget Reformatted'!U18</f>
        <v>1385.5</v>
      </c>
      <c r="V18" s="18">
        <f>'Surface Budget Reformatted'!V18</f>
        <v>982.0999999999998</v>
      </c>
      <c r="W18" s="18">
        <f>'Surface Budget Reformatted'!W18</f>
        <v>659.3</v>
      </c>
      <c r="X18" s="18">
        <f>'Surface Budget Reformatted'!X18</f>
        <v>1058.7</v>
      </c>
      <c r="Y18" s="18">
        <f>'Surface Budget Reformatted'!Y18</f>
        <v>1238.5999999999999</v>
      </c>
      <c r="Z18" s="18">
        <f>'Surface Budget Reformatted'!Z18</f>
        <v>1116.8000000000002</v>
      </c>
      <c r="AA18" s="18">
        <f>'Surface Budget Reformatted'!AA18</f>
        <v>815.00000000000011</v>
      </c>
      <c r="AB18" s="18">
        <f>'Surface Budget Reformatted'!AB18</f>
        <v>438.29999999999995</v>
      </c>
      <c r="AC18" s="18">
        <f>'Surface Budget Reformatted'!AC18</f>
        <v>432.4</v>
      </c>
      <c r="AD18" s="18">
        <f>'Surface Budget Reformatted'!AD18</f>
        <v>440.4</v>
      </c>
      <c r="AE18" s="19">
        <f>'Surface Budget Reformatted'!AE18</f>
        <v>442.99999999999994</v>
      </c>
      <c r="AF18" s="104">
        <f>'Surface Budget Reformatted'!AF18</f>
        <v>472.1</v>
      </c>
      <c r="AG18" s="104">
        <f>'Surface Budget Reformatted'!AG18</f>
        <v>455.7</v>
      </c>
      <c r="AH18" s="104">
        <f>'Surface Budget Reformatted'!AH18</f>
        <v>459.29999999999995</v>
      </c>
      <c r="AI18" s="104">
        <f>'Surface Budget Reformatted'!AI18</f>
        <v>461.99999999999994</v>
      </c>
      <c r="AJ18" s="104">
        <f>'Surface Budget Reformatted'!AJ18</f>
        <v>458.4</v>
      </c>
      <c r="AK18" s="104">
        <f>'Surface Budget Reformatted'!AK18</f>
        <v>461.09999999999997</v>
      </c>
      <c r="AL18" s="104">
        <f>'Surface Budget Reformatted'!AL18</f>
        <v>451.00000000000006</v>
      </c>
      <c r="AM18" s="104">
        <f>'Surface Budget Reformatted'!AM18</f>
        <v>455.69999999999993</v>
      </c>
      <c r="AN18" s="104">
        <f>'Surface Budget Reformatted'!AN18</f>
        <v>461.09999999999997</v>
      </c>
      <c r="AO18" s="104">
        <f>'Surface Budget Reformatted'!AO18</f>
        <v>461.09999999999997</v>
      </c>
      <c r="AP18" s="104">
        <f>'Surface Budget Reformatted'!AP18</f>
        <v>461.09999999999997</v>
      </c>
      <c r="AQ18" s="104">
        <f>'Surface Budget Reformatted'!AQ18</f>
        <v>461.09999999999997</v>
      </c>
      <c r="AR18" s="104">
        <f>'Surface Budget Reformatted'!AR18</f>
        <v>461.09999999999997</v>
      </c>
      <c r="AS18" s="104">
        <f>'Surface Budget Reformatted'!AS18</f>
        <v>461.09999999999997</v>
      </c>
      <c r="AT18" s="104">
        <f>'Surface Budget Reformatted'!AT18</f>
        <v>461.09999999999997</v>
      </c>
      <c r="AU18" s="104">
        <f>'Surface Budget Reformatted'!AU18</f>
        <v>461.09999999999997</v>
      </c>
      <c r="AV18" s="104">
        <f>'Surface Budget Reformatted'!AV18</f>
        <v>461.09999999999997</v>
      </c>
      <c r="AW18" s="104">
        <f>'Surface Budget Reformatted'!AW18</f>
        <v>461.09999999999997</v>
      </c>
      <c r="AX18" s="104">
        <f>'Surface Budget Reformatted'!AX18</f>
        <v>461.09999999999997</v>
      </c>
      <c r="AY18" s="104">
        <f>'Surface Budget Reformatted'!AY18</f>
        <v>461.09999999999997</v>
      </c>
      <c r="AZ18" s="104">
        <f>'Surface Budget Reformatted'!AZ18</f>
        <v>451.00000000000006</v>
      </c>
      <c r="BA18" s="104">
        <f>'Surface Budget Reformatted'!BA18</f>
        <v>445.59999999999997</v>
      </c>
      <c r="BB18" s="104">
        <f>'Surface Budget Reformatted'!BB18</f>
        <v>455.69999999999993</v>
      </c>
      <c r="BC18" s="104">
        <f>'Surface Budget Reformatted'!BC18</f>
        <v>461.09999999999997</v>
      </c>
      <c r="BD18" s="104">
        <f>'Surface Budget Reformatted'!BD18</f>
        <v>461.09999999999997</v>
      </c>
      <c r="BE18" s="104">
        <f>'Surface Budget Reformatted'!BE18</f>
        <v>461.09999999999997</v>
      </c>
      <c r="BF18" s="104">
        <f>'Surface Budget Reformatted'!BF18</f>
        <v>461.09999999999997</v>
      </c>
      <c r="BG18" s="104">
        <f>'Surface Budget Reformatted'!BG18</f>
        <v>461.09999999999997</v>
      </c>
      <c r="BH18" s="104">
        <f>'Surface Budget Reformatted'!BH18</f>
        <v>461.09999999999997</v>
      </c>
      <c r="BI18" s="104">
        <f>'Surface Budget Reformatted'!BI18</f>
        <v>461.09999999999997</v>
      </c>
      <c r="BJ18" s="104">
        <f>'Surface Budget Reformatted'!BJ18</f>
        <v>461.09999999999997</v>
      </c>
      <c r="BK18" s="104">
        <f>'Surface Budget Reformatted'!BK18</f>
        <v>461.09999999999997</v>
      </c>
      <c r="BL18" s="104">
        <f>'Surface Budget Reformatted'!BL18</f>
        <v>461.09999999999997</v>
      </c>
      <c r="BM18" s="104">
        <f>'Surface Budget Reformatted'!BM18</f>
        <v>461.09999999999997</v>
      </c>
      <c r="BN18" s="104">
        <f>'Surface Budget Reformatted'!BN18</f>
        <v>461.09999999999997</v>
      </c>
      <c r="BO18" s="104">
        <f>'Surface Budget Reformatted'!BO18</f>
        <v>461.09999999999997</v>
      </c>
      <c r="BP18" s="104">
        <f>'Surface Budget Reformatted'!BP18</f>
        <v>461.09999999999997</v>
      </c>
      <c r="BQ18" s="104">
        <f>'Surface Budget Reformatted'!BQ18</f>
        <v>461.09999999999997</v>
      </c>
      <c r="BR18" s="104">
        <f>'Surface Budget Reformatted'!BR18</f>
        <v>461.09999999999997</v>
      </c>
      <c r="BS18" s="104">
        <f>'Surface Budget Reformatted'!BS18</f>
        <v>461.09999999999997</v>
      </c>
      <c r="BT18" s="104">
        <f>'Surface Budget Reformatted'!BT18</f>
        <v>461.09999999999997</v>
      </c>
      <c r="BU18" s="104">
        <f>'Surface Budget Reformatted'!BU18</f>
        <v>461.09999999999997</v>
      </c>
      <c r="BV18" s="104">
        <f>'Surface Budget Reformatted'!BV18</f>
        <v>461.09999999999997</v>
      </c>
      <c r="BW18" s="104">
        <f>'Surface Budget Reformatted'!BW18</f>
        <v>461.09999999999997</v>
      </c>
      <c r="BX18" s="104">
        <f>'Surface Budget Reformatted'!BX18</f>
        <v>451.00000000000006</v>
      </c>
      <c r="BY18" s="104">
        <f>'Surface Budget Reformatted'!BY18</f>
        <v>455.69999999999993</v>
      </c>
      <c r="BZ18" s="104">
        <f>'Surface Budget Reformatted'!BZ18</f>
        <v>461.09999999999997</v>
      </c>
      <c r="CA18" s="104">
        <f>'Surface Budget Reformatted'!CA18</f>
        <v>461.09999999999997</v>
      </c>
      <c r="CB18" s="104">
        <f>'Surface Budget Reformatted'!CB18</f>
        <v>461.09999999999997</v>
      </c>
      <c r="CC18" s="104">
        <f>'Surface Budget Reformatted'!CC18</f>
        <v>461.09999999999997</v>
      </c>
      <c r="CD18" s="39">
        <f t="shared" si="0"/>
        <v>778.01379310344817</v>
      </c>
      <c r="CE18" s="61">
        <f t="shared" si="1"/>
        <v>0.68643684210526312</v>
      </c>
      <c r="CF18" s="61">
        <f t="shared" si="2"/>
        <v>0.43859999999999999</v>
      </c>
      <c r="CG18" s="2">
        <f t="shared" si="3"/>
        <v>0.45989999999999986</v>
      </c>
    </row>
    <row r="19" spans="1:85" x14ac:dyDescent="0.3">
      <c r="B19" s="17" t="s">
        <v>52</v>
      </c>
      <c r="C19" s="18">
        <f>'Surface Budget Reformatted'!C19</f>
        <v>2384.1999999999998</v>
      </c>
      <c r="D19" s="18">
        <f>'Surface Budget Reformatted'!D19</f>
        <v>2636.9</v>
      </c>
      <c r="E19" s="18">
        <f>'Surface Budget Reformatted'!E19</f>
        <v>2664.9</v>
      </c>
      <c r="F19" s="18">
        <f>'Surface Budget Reformatted'!F19</f>
        <v>2554.5000000000005</v>
      </c>
      <c r="G19" s="18">
        <f>'Surface Budget Reformatted'!G19</f>
        <v>2814.9000000000005</v>
      </c>
      <c r="H19" s="18">
        <f>'Surface Budget Reformatted'!H19</f>
        <v>2995.5</v>
      </c>
      <c r="I19" s="18">
        <f>'Surface Budget Reformatted'!I19</f>
        <v>3330.9</v>
      </c>
      <c r="J19" s="18">
        <f>'Surface Budget Reformatted'!J19</f>
        <v>3468.6999999999994</v>
      </c>
      <c r="K19" s="18">
        <f>'Surface Budget Reformatted'!K19</f>
        <v>3624.3</v>
      </c>
      <c r="L19" s="18">
        <f>'Surface Budget Reformatted'!L19</f>
        <v>4592.3</v>
      </c>
      <c r="M19" s="18">
        <f>'Surface Budget Reformatted'!M19</f>
        <v>5460.8</v>
      </c>
      <c r="N19" s="18">
        <f>'Surface Budget Reformatted'!N19</f>
        <v>5960.9</v>
      </c>
      <c r="O19" s="18">
        <f>'Surface Budget Reformatted'!O19</f>
        <v>6637.2000000000007</v>
      </c>
      <c r="P19" s="18">
        <f>'Surface Budget Reformatted'!P19</f>
        <v>7475.6</v>
      </c>
      <c r="Q19" s="18">
        <f>'Surface Budget Reformatted'!Q19</f>
        <v>8125.0999999999995</v>
      </c>
      <c r="R19" s="18">
        <f>'Surface Budget Reformatted'!R19</f>
        <v>8462.2999999999993</v>
      </c>
      <c r="S19" s="18">
        <f>'Surface Budget Reformatted'!S19</f>
        <v>8185.6999999999989</v>
      </c>
      <c r="T19" s="18">
        <f>'Surface Budget Reformatted'!T19</f>
        <v>8400.4</v>
      </c>
      <c r="U19" s="18">
        <f>'Surface Budget Reformatted'!U19</f>
        <v>7822.7999999999993</v>
      </c>
      <c r="V19" s="18">
        <f>'Surface Budget Reformatted'!V19</f>
        <v>7289.4000000000005</v>
      </c>
      <c r="W19" s="18">
        <f>'Surface Budget Reformatted'!W19</f>
        <v>7217.8</v>
      </c>
      <c r="X19" s="18">
        <f>'Surface Budget Reformatted'!X19</f>
        <v>6416.5</v>
      </c>
      <c r="Y19" s="18">
        <f>'Surface Budget Reformatted'!Y19</f>
        <v>6931.7999999999993</v>
      </c>
      <c r="Z19" s="18">
        <f>'Surface Budget Reformatted'!Z19</f>
        <v>6442.5</v>
      </c>
      <c r="AA19" s="18">
        <f>'Surface Budget Reformatted'!AA19</f>
        <v>8152.0000000000009</v>
      </c>
      <c r="AB19" s="18">
        <f>'Surface Budget Reformatted'!AB19</f>
        <v>7180.5</v>
      </c>
      <c r="AC19" s="18">
        <f>'Surface Budget Reformatted'!AC19</f>
        <v>6435.4000000000005</v>
      </c>
      <c r="AD19" s="18">
        <f>'Surface Budget Reformatted'!AD19</f>
        <v>6075.0000000000009</v>
      </c>
      <c r="AE19" s="19">
        <f>'Surface Budget Reformatted'!AE19</f>
        <v>6326.4</v>
      </c>
      <c r="AF19" s="104">
        <f>'Surface Budget Reformatted'!AF19</f>
        <v>6099.3</v>
      </c>
      <c r="AG19" s="104">
        <f>'Surface Budget Reformatted'!AG19</f>
        <v>6337.3</v>
      </c>
      <c r="AH19" s="104">
        <f>'Surface Budget Reformatted'!AH19</f>
        <v>6193.2000000000007</v>
      </c>
      <c r="AI19" s="104">
        <f>'Surface Budget Reformatted'!AI19</f>
        <v>6199.6</v>
      </c>
      <c r="AJ19" s="104">
        <f>'Surface Budget Reformatted'!AJ19</f>
        <v>6257.5000000000009</v>
      </c>
      <c r="AK19" s="104">
        <f>'Surface Budget Reformatted'!AK19</f>
        <v>6301.6</v>
      </c>
      <c r="AL19" s="104">
        <f>'Surface Budget Reformatted'!AL19</f>
        <v>6685.6</v>
      </c>
      <c r="AM19" s="104">
        <f>'Surface Budget Reformatted'!AM19</f>
        <v>6421.5</v>
      </c>
      <c r="AN19" s="104">
        <f>'Surface Budget Reformatted'!AN19</f>
        <v>6472.5999999999995</v>
      </c>
      <c r="AO19" s="104">
        <f>'Surface Budget Reformatted'!AO19</f>
        <v>6128.1</v>
      </c>
      <c r="AP19" s="104">
        <f>'Surface Budget Reformatted'!AP19</f>
        <v>6348.4000000000005</v>
      </c>
      <c r="AQ19" s="104">
        <f>'Surface Budget Reformatted'!AQ19</f>
        <v>5976.1</v>
      </c>
      <c r="AR19" s="104">
        <f>'Surface Budget Reformatted'!AR19</f>
        <v>6336.1</v>
      </c>
      <c r="AS19" s="104">
        <f>'Surface Budget Reformatted'!AS19</f>
        <v>6212.5</v>
      </c>
      <c r="AT19" s="104">
        <f>'Surface Budget Reformatted'!AT19</f>
        <v>5965.3</v>
      </c>
      <c r="AU19" s="104">
        <f>'Surface Budget Reformatted'!AU19</f>
        <v>6250.7</v>
      </c>
      <c r="AV19" s="104">
        <f>'Surface Budget Reformatted'!AV19</f>
        <v>6666.5</v>
      </c>
      <c r="AW19" s="104">
        <f>'Surface Budget Reformatted'!AW19</f>
        <v>6390.8000000000011</v>
      </c>
      <c r="AX19" s="104">
        <f>'Surface Budget Reformatted'!AX19</f>
        <v>6258</v>
      </c>
      <c r="AY19" s="104">
        <f>'Surface Budget Reformatted'!AY19</f>
        <v>6546.7</v>
      </c>
      <c r="AZ19" s="104">
        <f>'Surface Budget Reformatted'!AZ19</f>
        <v>6900.3</v>
      </c>
      <c r="BA19" s="104">
        <f>'Surface Budget Reformatted'!BA19</f>
        <v>7170.4000000000005</v>
      </c>
      <c r="BB19" s="104">
        <f>'Surface Budget Reformatted'!BB19</f>
        <v>6792.9000000000005</v>
      </c>
      <c r="BC19" s="104">
        <f>'Surface Budget Reformatted'!BC19</f>
        <v>6620.1</v>
      </c>
      <c r="BD19" s="104">
        <f>'Surface Budget Reformatted'!BD19</f>
        <v>6196.6</v>
      </c>
      <c r="BE19" s="104">
        <f>'Surface Budget Reformatted'!BE19</f>
        <v>6437.7999999999993</v>
      </c>
      <c r="BF19" s="104">
        <f>'Surface Budget Reformatted'!BF19</f>
        <v>6269.5999999999985</v>
      </c>
      <c r="BG19" s="104">
        <f>'Surface Budget Reformatted'!BG19</f>
        <v>6027.8000000000011</v>
      </c>
      <c r="BH19" s="104">
        <f>'Surface Budget Reformatted'!BH19</f>
        <v>6392.9</v>
      </c>
      <c r="BI19" s="104">
        <f>'Surface Budget Reformatted'!BI19</f>
        <v>6471.8</v>
      </c>
      <c r="BJ19" s="104">
        <f>'Surface Budget Reformatted'!BJ19</f>
        <v>6352.5999999999995</v>
      </c>
      <c r="BK19" s="104">
        <f>'Surface Budget Reformatted'!BK19</f>
        <v>6361.1</v>
      </c>
      <c r="BL19" s="104">
        <f>'Surface Budget Reformatted'!BL19</f>
        <v>6482.2</v>
      </c>
      <c r="BM19" s="104">
        <f>'Surface Budget Reformatted'!BM19</f>
        <v>6351.9000000000005</v>
      </c>
      <c r="BN19" s="104">
        <f>'Surface Budget Reformatted'!BN19</f>
        <v>6109.4000000000005</v>
      </c>
      <c r="BO19" s="104">
        <f>'Surface Budget Reformatted'!BO19</f>
        <v>6355.4</v>
      </c>
      <c r="BP19" s="104">
        <f>'Surface Budget Reformatted'!BP19</f>
        <v>6634</v>
      </c>
      <c r="BQ19" s="104">
        <f>'Surface Budget Reformatted'!BQ19</f>
        <v>6473.5999999999995</v>
      </c>
      <c r="BR19" s="104">
        <f>'Surface Budget Reformatted'!BR19</f>
        <v>6406.7</v>
      </c>
      <c r="BS19" s="104">
        <f>'Surface Budget Reformatted'!BS19</f>
        <v>6283</v>
      </c>
      <c r="BT19" s="104">
        <f>'Surface Budget Reformatted'!BT19</f>
        <v>5919.2000000000007</v>
      </c>
      <c r="BU19" s="104">
        <f>'Surface Budget Reformatted'!BU19</f>
        <v>6541.6</v>
      </c>
      <c r="BV19" s="104">
        <f>'Surface Budget Reformatted'!BV19</f>
        <v>6186.4</v>
      </c>
      <c r="BW19" s="104">
        <f>'Surface Budget Reformatted'!BW19</f>
        <v>6883.6</v>
      </c>
      <c r="BX19" s="104">
        <f>'Surface Budget Reformatted'!BX19</f>
        <v>6532.7999999999993</v>
      </c>
      <c r="BY19" s="104">
        <f>'Surface Budget Reformatted'!BY19</f>
        <v>6560.0999999999995</v>
      </c>
      <c r="BZ19" s="104">
        <f>'Surface Budget Reformatted'!BZ19</f>
        <v>6131.6</v>
      </c>
      <c r="CA19" s="104">
        <f>'Surface Budget Reformatted'!CA19</f>
        <v>6459.6</v>
      </c>
      <c r="CB19" s="104">
        <f>'Surface Budget Reformatted'!CB19</f>
        <v>6279.5999999999995</v>
      </c>
      <c r="CC19" s="104">
        <f>'Surface Budget Reformatted'!CC19</f>
        <v>6165.7000000000007</v>
      </c>
      <c r="CD19" s="39">
        <f t="shared" si="0"/>
        <v>5726.3862068965509</v>
      </c>
      <c r="CE19" s="61">
        <f t="shared" si="1"/>
        <v>7.1051631578947356</v>
      </c>
      <c r="CF19" s="61">
        <f t="shared" si="2"/>
        <v>6.2789333333333346</v>
      </c>
      <c r="CG19" s="2">
        <f t="shared" si="3"/>
        <v>6.3759539999999983</v>
      </c>
    </row>
    <row r="20" spans="1:85" x14ac:dyDescent="0.3">
      <c r="B20" s="17" t="s">
        <v>48</v>
      </c>
      <c r="C20" s="18">
        <f>'Surface Budget Reformatted'!C20</f>
        <v>40303.350000000006</v>
      </c>
      <c r="D20" s="18">
        <f>'Surface Budget Reformatted'!D20</f>
        <v>36984.74</v>
      </c>
      <c r="E20" s="18">
        <f>'Surface Budget Reformatted'!E20</f>
        <v>32342.960000000006</v>
      </c>
      <c r="F20" s="18">
        <f>'Surface Budget Reformatted'!F20</f>
        <v>45020.46</v>
      </c>
      <c r="G20" s="18">
        <f>'Surface Budget Reformatted'!G20</f>
        <v>33720.32</v>
      </c>
      <c r="H20" s="18">
        <f>'Surface Budget Reformatted'!H20</f>
        <v>60747.530000000006</v>
      </c>
      <c r="I20" s="18">
        <f>'Surface Budget Reformatted'!I20</f>
        <v>53981.780000000006</v>
      </c>
      <c r="J20" s="18">
        <f>'Surface Budget Reformatted'!J20</f>
        <v>55699.78</v>
      </c>
      <c r="K20" s="18">
        <f>'Surface Budget Reformatted'!K20</f>
        <v>68273.810000000012</v>
      </c>
      <c r="L20" s="18">
        <f>'Surface Budget Reformatted'!L20</f>
        <v>53332.230000000018</v>
      </c>
      <c r="M20" s="18">
        <f>'Surface Budget Reformatted'!M20</f>
        <v>47532.31</v>
      </c>
      <c r="N20" s="18">
        <f>'Surface Budget Reformatted'!N20</f>
        <v>40065.79</v>
      </c>
      <c r="O20" s="18">
        <f>'Surface Budget Reformatted'!O20</f>
        <v>40504.480000000003</v>
      </c>
      <c r="P20" s="18">
        <f>'Surface Budget Reformatted'!P20</f>
        <v>42622.1</v>
      </c>
      <c r="Q20" s="18">
        <f>'Surface Budget Reformatted'!Q20</f>
        <v>41580.410000000003</v>
      </c>
      <c r="R20" s="18">
        <f>'Surface Budget Reformatted'!R20</f>
        <v>43518.029999999992</v>
      </c>
      <c r="S20" s="18">
        <f>'Surface Budget Reformatted'!S20</f>
        <v>60747.099999999984</v>
      </c>
      <c r="T20" s="18">
        <f>'Surface Budget Reformatted'!T20</f>
        <v>34709.64</v>
      </c>
      <c r="U20" s="18">
        <f>'Surface Budget Reformatted'!U20</f>
        <v>32815.17</v>
      </c>
      <c r="V20" s="18">
        <f>'Surface Budget Reformatted'!V20</f>
        <v>26810.04</v>
      </c>
      <c r="W20" s="18">
        <f>'Surface Budget Reformatted'!W20</f>
        <v>32110.100000000002</v>
      </c>
      <c r="X20" s="18">
        <f>'Surface Budget Reformatted'!X20</f>
        <v>48036.049999999996</v>
      </c>
      <c r="Y20" s="18">
        <f>'Surface Budget Reformatted'!Y20</f>
        <v>33808.959999999999</v>
      </c>
      <c r="Z20" s="18">
        <f>'Surface Budget Reformatted'!Z20</f>
        <v>29250.479999999992</v>
      </c>
      <c r="AA20" s="18">
        <f>'Surface Budget Reformatted'!AA20</f>
        <v>18902.030000000002</v>
      </c>
      <c r="AB20" s="18">
        <f>'Surface Budget Reformatted'!AB20</f>
        <v>19230.59</v>
      </c>
      <c r="AC20" s="18">
        <f>'Surface Budget Reformatted'!AC20</f>
        <v>20314.940000000002</v>
      </c>
      <c r="AD20" s="18">
        <f>'Surface Budget Reformatted'!AD20</f>
        <v>47014.15</v>
      </c>
      <c r="AE20" s="19">
        <f>'Surface Budget Reformatted'!AE20</f>
        <v>30838.749999999996</v>
      </c>
      <c r="AF20" s="104">
        <f>'Surface Budget Reformatted'!AF20</f>
        <v>29207.340000000004</v>
      </c>
      <c r="AG20" s="104">
        <f>'Surface Budget Reformatted'!AG20</f>
        <v>19474.939999999999</v>
      </c>
      <c r="AH20" s="104">
        <f>'Surface Budget Reformatted'!AH20</f>
        <v>35175.68</v>
      </c>
      <c r="AI20" s="104">
        <f>'Surface Budget Reformatted'!AI20</f>
        <v>40557.920000000013</v>
      </c>
      <c r="AJ20" s="104">
        <f>'Surface Budget Reformatted'!AJ20</f>
        <v>34881.839999999997</v>
      </c>
      <c r="AK20" s="104">
        <f>'Surface Budget Reformatted'!AK20</f>
        <v>20740.480000000007</v>
      </c>
      <c r="AL20" s="104">
        <f>'Surface Budget Reformatted'!AL20</f>
        <v>11330.069999999998</v>
      </c>
      <c r="AM20" s="104">
        <f>'Surface Budget Reformatted'!AM20</f>
        <v>25105.600000000002</v>
      </c>
      <c r="AN20" s="104">
        <f>'Surface Budget Reformatted'!AN20</f>
        <v>22336.440000000002</v>
      </c>
      <c r="AO20" s="104">
        <f>'Surface Budget Reformatted'!AO20</f>
        <v>32214.250000000004</v>
      </c>
      <c r="AP20" s="104">
        <f>'Surface Budget Reformatted'!AP20</f>
        <v>22945.5</v>
      </c>
      <c r="AQ20" s="104">
        <f>'Surface Budget Reformatted'!AQ20</f>
        <v>42162.27</v>
      </c>
      <c r="AR20" s="104">
        <f>'Surface Budget Reformatted'!AR20</f>
        <v>56592.139999999992</v>
      </c>
      <c r="AS20" s="104">
        <f>'Surface Budget Reformatted'!AS20</f>
        <v>51170.789999999994</v>
      </c>
      <c r="AT20" s="104">
        <f>'Surface Budget Reformatted'!AT20</f>
        <v>32712.739999999994</v>
      </c>
      <c r="AU20" s="104">
        <f>'Surface Budget Reformatted'!AU20</f>
        <v>43490.469999999994</v>
      </c>
      <c r="AV20" s="104">
        <f>'Surface Budget Reformatted'!AV20</f>
        <v>27926.219999999994</v>
      </c>
      <c r="AW20" s="104">
        <f>'Surface Budget Reformatted'!AW20</f>
        <v>25561.809999999998</v>
      </c>
      <c r="AX20" s="104">
        <f>'Surface Budget Reformatted'!AX20</f>
        <v>25584.659999999996</v>
      </c>
      <c r="AY20" s="104">
        <f>'Surface Budget Reformatted'!AY20</f>
        <v>21146.839999999997</v>
      </c>
      <c r="AZ20" s="104">
        <f>'Surface Budget Reformatted'!AZ20</f>
        <v>20028.22</v>
      </c>
      <c r="BA20" s="104">
        <f>'Surface Budget Reformatted'!BA20</f>
        <v>19926.63</v>
      </c>
      <c r="BB20" s="104">
        <f>'Surface Budget Reformatted'!BB20</f>
        <v>32472.23</v>
      </c>
      <c r="BC20" s="104">
        <f>'Surface Budget Reformatted'!BC20</f>
        <v>22422.12</v>
      </c>
      <c r="BD20" s="104">
        <f>'Surface Budget Reformatted'!BD20</f>
        <v>48022.220000000008</v>
      </c>
      <c r="BE20" s="104">
        <f>'Surface Budget Reformatted'!BE20</f>
        <v>40847.689999999995</v>
      </c>
      <c r="BF20" s="104">
        <f>'Surface Budget Reformatted'!BF20</f>
        <v>43593.250000000007</v>
      </c>
      <c r="BG20" s="104">
        <f>'Surface Budget Reformatted'!BG20</f>
        <v>55198.829999999994</v>
      </c>
      <c r="BH20" s="104">
        <f>'Surface Budget Reformatted'!BH20</f>
        <v>43883.909999999996</v>
      </c>
      <c r="BI20" s="104">
        <f>'Surface Budget Reformatted'!BI20</f>
        <v>37772.94</v>
      </c>
      <c r="BJ20" s="104">
        <f>'Surface Budget Reformatted'!BJ20</f>
        <v>31654.39</v>
      </c>
      <c r="BK20" s="104">
        <f>'Surface Budget Reformatted'!BK20</f>
        <v>31849.830000000009</v>
      </c>
      <c r="BL20" s="104">
        <f>'Surface Budget Reformatted'!BL20</f>
        <v>33153.119999999995</v>
      </c>
      <c r="BM20" s="104">
        <f>'Surface Budget Reformatted'!BM20</f>
        <v>33282.99</v>
      </c>
      <c r="BN20" s="104">
        <f>'Surface Budget Reformatted'!BN20</f>
        <v>35757.699999999997</v>
      </c>
      <c r="BO20" s="104">
        <f>'Surface Budget Reformatted'!BO20</f>
        <v>54404.020000000004</v>
      </c>
      <c r="BP20" s="104">
        <f>'Surface Budget Reformatted'!BP20</f>
        <v>29569.870000000003</v>
      </c>
      <c r="BQ20" s="104">
        <f>'Surface Budget Reformatted'!BQ20</f>
        <v>27067.040000000001</v>
      </c>
      <c r="BR20" s="104">
        <f>'Surface Budget Reformatted'!BR20</f>
        <v>21890.97</v>
      </c>
      <c r="BS20" s="104">
        <f>'Surface Budget Reformatted'!BS20</f>
        <v>27579.370000000006</v>
      </c>
      <c r="BT20" s="104">
        <f>'Surface Budget Reformatted'!BT20</f>
        <v>44315.43</v>
      </c>
      <c r="BU20" s="104">
        <f>'Surface Budget Reformatted'!BU20</f>
        <v>30439.07</v>
      </c>
      <c r="BV20" s="104">
        <f>'Surface Budget Reformatted'!BV20</f>
        <v>26830.860000000004</v>
      </c>
      <c r="BW20" s="104">
        <f>'Surface Budget Reformatted'!BW20</f>
        <v>16653.93</v>
      </c>
      <c r="BX20" s="104">
        <f>'Surface Budget Reformatted'!BX20</f>
        <v>17991.769999999997</v>
      </c>
      <c r="BY20" s="104">
        <f>'Surface Budget Reformatted'!BY20</f>
        <v>19350.16</v>
      </c>
      <c r="BZ20" s="104">
        <f>'Surface Budget Reformatted'!BZ20</f>
        <v>44928.880000000005</v>
      </c>
      <c r="CA20" s="104">
        <f>'Surface Budget Reformatted'!CA20</f>
        <v>27549.120000000003</v>
      </c>
      <c r="CB20" s="104">
        <f>'Surface Budget Reformatted'!CB20</f>
        <v>29944.32</v>
      </c>
      <c r="CC20" s="104">
        <f>'Surface Budget Reformatted'!CC20</f>
        <v>33252.630000000005</v>
      </c>
      <c r="CD20" s="39">
        <f t="shared" si="0"/>
        <v>40373.037241379316</v>
      </c>
      <c r="CE20" s="61">
        <f t="shared" si="1"/>
        <v>36.337427368421046</v>
      </c>
      <c r="CF20" s="61">
        <f t="shared" si="2"/>
        <v>32.722613333333328</v>
      </c>
      <c r="CG20" s="2">
        <f t="shared" si="3"/>
        <v>32.039030200000006</v>
      </c>
    </row>
    <row r="21" spans="1:85" x14ac:dyDescent="0.3">
      <c r="B21" s="17" t="s">
        <v>84</v>
      </c>
      <c r="C21" s="18">
        <f>'Surface Budget Reformatted'!C21</f>
        <v>672062.28918294678</v>
      </c>
      <c r="D21" s="18">
        <f>'Surface Budget Reformatted'!D21</f>
        <v>681798.01228153915</v>
      </c>
      <c r="E21" s="18">
        <f>'Surface Budget Reformatted'!E21</f>
        <v>693237.85568599601</v>
      </c>
      <c r="F21" s="18">
        <f>'Surface Budget Reformatted'!F21</f>
        <v>1025840.6942029543</v>
      </c>
      <c r="G21" s="18">
        <f>'Surface Budget Reformatted'!G21</f>
        <v>649811.8085623834</v>
      </c>
      <c r="H21" s="18">
        <f>'Surface Budget Reformatted'!H21</f>
        <v>2548314.5955131557</v>
      </c>
      <c r="I21" s="18">
        <f>'Surface Budget Reformatted'!I21</f>
        <v>1423243.2945258832</v>
      </c>
      <c r="J21" s="18">
        <f>'Surface Budget Reformatted'!J21</f>
        <v>3200539.9803364309</v>
      </c>
      <c r="K21" s="18">
        <f>'Surface Budget Reformatted'!K21</f>
        <v>1241128.8225726895</v>
      </c>
      <c r="L21" s="18">
        <f>'Surface Budget Reformatted'!L21</f>
        <v>805878.48246720014</v>
      </c>
      <c r="M21" s="18">
        <f>'Surface Budget Reformatted'!M21</f>
        <v>740153.99877171358</v>
      </c>
      <c r="N21" s="18">
        <f>'Surface Budget Reformatted'!N21</f>
        <v>680990.110908409</v>
      </c>
      <c r="O21" s="18">
        <f>'Surface Budget Reformatted'!O21</f>
        <v>727925.96417766844</v>
      </c>
      <c r="P21" s="18">
        <f>'Surface Budget Reformatted'!P21</f>
        <v>755920.62743910449</v>
      </c>
      <c r="Q21" s="18">
        <f>'Surface Budget Reformatted'!Q21</f>
        <v>763824.40093234484</v>
      </c>
      <c r="R21" s="18">
        <f>'Surface Budget Reformatted'!R21</f>
        <v>752886.2821604074</v>
      </c>
      <c r="S21" s="18">
        <f>'Surface Budget Reformatted'!S21</f>
        <v>2260658.4836335653</v>
      </c>
      <c r="T21" s="18">
        <f>'Surface Budget Reformatted'!T21</f>
        <v>717919.00740367488</v>
      </c>
      <c r="U21" s="18">
        <f>'Surface Budget Reformatted'!U21</f>
        <v>728667.02128611319</v>
      </c>
      <c r="V21" s="18">
        <f>'Surface Budget Reformatted'!V21</f>
        <v>707350.1476942068</v>
      </c>
      <c r="W21" s="18">
        <f>'Surface Budget Reformatted'!W21</f>
        <v>766641.02754045988</v>
      </c>
      <c r="X21" s="18">
        <f>'Surface Budget Reformatted'!X21</f>
        <v>1256132.1498024387</v>
      </c>
      <c r="Y21" s="18">
        <f>'Surface Budget Reformatted'!Y21</f>
        <v>897291.47495712852</v>
      </c>
      <c r="Z21" s="18">
        <f>'Surface Budget Reformatted'!Z21</f>
        <v>1380204.116014404</v>
      </c>
      <c r="AA21" s="18">
        <f>'Surface Budget Reformatted'!AA21</f>
        <v>973880.47453156428</v>
      </c>
      <c r="AB21" s="18">
        <f>'Surface Budget Reformatted'!AB21</f>
        <v>1086163.1009194974</v>
      </c>
      <c r="AC21" s="18">
        <f>'Surface Budget Reformatted'!AC21</f>
        <v>1329334.704617009</v>
      </c>
      <c r="AD21" s="18">
        <f>'Surface Budget Reformatted'!AD21</f>
        <v>6833235.7262925915</v>
      </c>
      <c r="AE21" s="19">
        <f>'Surface Budget Reformatted'!AE21</f>
        <v>987181.90626027284</v>
      </c>
      <c r="AF21" s="104">
        <f>'Surface Budget Reformatted'!AF21</f>
        <v>580819.32860344253</v>
      </c>
      <c r="AG21" s="104">
        <f>'Surface Budget Reformatted'!AG21</f>
        <v>457977.96813716268</v>
      </c>
      <c r="AH21" s="104">
        <f>'Surface Budget Reformatted'!AH21</f>
        <v>798158.71554539667</v>
      </c>
      <c r="AI21" s="104">
        <f>'Surface Budget Reformatted'!AI21</f>
        <v>1684049.4781929764</v>
      </c>
      <c r="AJ21" s="104">
        <f>'Surface Budget Reformatted'!AJ21</f>
        <v>634714.97087237891</v>
      </c>
      <c r="AK21" s="104">
        <f>'Surface Budget Reformatted'!AK21</f>
        <v>445968.77236682951</v>
      </c>
      <c r="AL21" s="104">
        <f>'Surface Budget Reformatted'!AL21</f>
        <v>424597.73822154809</v>
      </c>
      <c r="AM21" s="104">
        <f>'Surface Budget Reformatted'!AM21</f>
        <v>622618.29653611314</v>
      </c>
      <c r="AN21" s="104">
        <f>'Surface Budget Reformatted'!AN21</f>
        <v>508722.59155201202</v>
      </c>
      <c r="AO21" s="104">
        <f>'Surface Budget Reformatted'!AO21</f>
        <v>1601377.9252965245</v>
      </c>
      <c r="AP21" s="104">
        <f>'Surface Budget Reformatted'!AP21</f>
        <v>515783.32839730935</v>
      </c>
      <c r="AQ21" s="104">
        <f>'Surface Budget Reformatted'!AQ21</f>
        <v>1855096.3800912886</v>
      </c>
      <c r="AR21" s="104">
        <f>'Surface Budget Reformatted'!AR21</f>
        <v>2087268.5163864144</v>
      </c>
      <c r="AS21" s="104">
        <f>'Surface Budget Reformatted'!AS21</f>
        <v>1064966.7515909297</v>
      </c>
      <c r="AT21" s="104">
        <f>'Surface Budget Reformatted'!AT21</f>
        <v>517111.38284048752</v>
      </c>
      <c r="AU21" s="104">
        <f>'Surface Budget Reformatted'!AU21</f>
        <v>2518857.2616838426</v>
      </c>
      <c r="AV21" s="104">
        <f>'Surface Budget Reformatted'!AV21</f>
        <v>529241.77886885824</v>
      </c>
      <c r="AW21" s="104">
        <f>'Surface Budget Reformatted'!AW21</f>
        <v>639692.52323873108</v>
      </c>
      <c r="AX21" s="104">
        <f>'Surface Budget Reformatted'!AX21</f>
        <v>731809.55781566806</v>
      </c>
      <c r="AY21" s="104">
        <f>'Surface Budget Reformatted'!AY21</f>
        <v>659943.39579637232</v>
      </c>
      <c r="AZ21" s="104">
        <f>'Surface Budget Reformatted'!AZ21</f>
        <v>672612.22568633128</v>
      </c>
      <c r="BA21" s="104">
        <f>'Surface Budget Reformatted'!BA21</f>
        <v>687335.02259494935</v>
      </c>
      <c r="BB21" s="104">
        <f>'Surface Budget Reformatted'!BB21</f>
        <v>1020651.2550434357</v>
      </c>
      <c r="BC21" s="104">
        <f>'Surface Budget Reformatted'!BC21</f>
        <v>643435.9104550028</v>
      </c>
      <c r="BD21" s="104">
        <f>'Surface Budget Reformatted'!BD21</f>
        <v>2544244.5145844868</v>
      </c>
      <c r="BE21" s="104">
        <f>'Surface Budget Reformatted'!BE21</f>
        <v>1413954.3423958228</v>
      </c>
      <c r="BF21" s="104">
        <f>'Surface Budget Reformatted'!BF21</f>
        <v>3191839.3238217854</v>
      </c>
      <c r="BG21" s="104">
        <f>'Surface Budget Reformatted'!BG21</f>
        <v>1231335.391607201</v>
      </c>
      <c r="BH21" s="104">
        <f>'Surface Budget Reformatted'!BH21</f>
        <v>796541.52306091553</v>
      </c>
      <c r="BI21" s="104">
        <f>'Surface Budget Reformatted'!BI21</f>
        <v>725845.4542482635</v>
      </c>
      <c r="BJ21" s="104">
        <f>'Surface Budget Reformatted'!BJ21</f>
        <v>669074.20370813191</v>
      </c>
      <c r="BK21" s="104">
        <f>'Surface Budget Reformatted'!BK21</f>
        <v>715052.23210585187</v>
      </c>
      <c r="BL21" s="104">
        <f>'Surface Budget Reformatted'!BL21</f>
        <v>741914.20683847147</v>
      </c>
      <c r="BM21" s="104">
        <f>'Surface Budget Reformatted'!BM21</f>
        <v>752771.93526349345</v>
      </c>
      <c r="BN21" s="104">
        <f>'Surface Budget Reformatted'!BN21</f>
        <v>741631.51026784943</v>
      </c>
      <c r="BO21" s="104">
        <f>'Surface Budget Reformatted'!BO21</f>
        <v>2250081.0190849234</v>
      </c>
      <c r="BP21" s="104">
        <f>'Surface Budget Reformatted'!BP21</f>
        <v>707421.0391081433</v>
      </c>
      <c r="BQ21" s="104">
        <f>'Surface Budget Reformatted'!BQ21</f>
        <v>714733.90435275622</v>
      </c>
      <c r="BR21" s="104">
        <f>'Surface Budget Reformatted'!BR21</f>
        <v>696356.19618490187</v>
      </c>
      <c r="BS21" s="104">
        <f>'Surface Budget Reformatted'!BS21</f>
        <v>755744.66636245255</v>
      </c>
      <c r="BT21" s="104">
        <f>'Surface Budget Reformatted'!BT21</f>
        <v>1248921.2528379129</v>
      </c>
      <c r="BU21" s="104">
        <f>'Surface Budget Reformatted'!BU21</f>
        <v>886311.8683321178</v>
      </c>
      <c r="BV21" s="104">
        <f>'Surface Budget Reformatted'!BV21</f>
        <v>1372816.0574507485</v>
      </c>
      <c r="BW21" s="104">
        <f>'Surface Budget Reformatted'!BW21</f>
        <v>964857.59156724869</v>
      </c>
      <c r="BX21" s="104">
        <f>'Surface Budget Reformatted'!BX21</f>
        <v>1083596.411200241</v>
      </c>
      <c r="BY21" s="104">
        <f>'Surface Budget Reformatted'!BY21</f>
        <v>1328099.5909285056</v>
      </c>
      <c r="BZ21" s="104">
        <f>'Surface Budget Reformatted'!BZ21</f>
        <v>6836830.0833271453</v>
      </c>
      <c r="CA21" s="104">
        <f>'Surface Budget Reformatted'!CA21</f>
        <v>991110.14304286393</v>
      </c>
      <c r="CB21" s="104">
        <f>'Surface Budget Reformatted'!CB21</f>
        <v>748027.91389045108</v>
      </c>
      <c r="CC21" s="104">
        <f>'Surface Budget Reformatted'!CC21</f>
        <v>740569.77173864504</v>
      </c>
      <c r="CD21" s="39">
        <f t="shared" si="0"/>
        <v>1285800.5710577155</v>
      </c>
      <c r="CE21" s="61">
        <f t="shared" si="1"/>
        <v>1281.3874065969781</v>
      </c>
      <c r="CF21" s="61">
        <f t="shared" si="2"/>
        <v>3049.9174457232912</v>
      </c>
      <c r="CG21" s="2">
        <f t="shared" si="3"/>
        <v>1135.0498644625065</v>
      </c>
    </row>
    <row r="22" spans="1:85" x14ac:dyDescent="0.3">
      <c r="B22" s="17" t="s">
        <v>107</v>
      </c>
      <c r="C22" s="18">
        <f>'Surface Budget Reformatted'!C22</f>
        <v>0</v>
      </c>
      <c r="D22" s="18">
        <f>'Surface Budget Reformatted'!D22</f>
        <v>0</v>
      </c>
      <c r="E22" s="18">
        <f>'Surface Budget Reformatted'!E22</f>
        <v>0</v>
      </c>
      <c r="F22" s="18">
        <f>'Surface Budget Reformatted'!F22</f>
        <v>0</v>
      </c>
      <c r="G22" s="18">
        <f>'Surface Budget Reformatted'!G22</f>
        <v>0</v>
      </c>
      <c r="H22" s="18">
        <f>'Surface Budget Reformatted'!H22</f>
        <v>0</v>
      </c>
      <c r="I22" s="18">
        <f>'Surface Budget Reformatted'!I22</f>
        <v>0</v>
      </c>
      <c r="J22" s="18">
        <f>'Surface Budget Reformatted'!J22</f>
        <v>0</v>
      </c>
      <c r="K22" s="18">
        <f>'Surface Budget Reformatted'!K22</f>
        <v>0</v>
      </c>
      <c r="L22" s="18">
        <f>'Surface Budget Reformatted'!L22</f>
        <v>0</v>
      </c>
      <c r="M22" s="18">
        <f>'Surface Budget Reformatted'!M22</f>
        <v>0</v>
      </c>
      <c r="N22" s="18">
        <f>'Surface Budget Reformatted'!N22</f>
        <v>0</v>
      </c>
      <c r="O22" s="18">
        <f>'Surface Budget Reformatted'!O22</f>
        <v>0</v>
      </c>
      <c r="P22" s="18">
        <f>'Surface Budget Reformatted'!P22</f>
        <v>0</v>
      </c>
      <c r="Q22" s="18">
        <f>'Surface Budget Reformatted'!Q22</f>
        <v>0</v>
      </c>
      <c r="R22" s="18">
        <f>'Surface Budget Reformatted'!R22</f>
        <v>0</v>
      </c>
      <c r="S22" s="18">
        <f>'Surface Budget Reformatted'!S22</f>
        <v>0</v>
      </c>
      <c r="T22" s="18">
        <f>'Surface Budget Reformatted'!T22</f>
        <v>0</v>
      </c>
      <c r="U22" s="18">
        <f>'Surface Budget Reformatted'!U22</f>
        <v>0</v>
      </c>
      <c r="V22" s="18">
        <f>'Surface Budget Reformatted'!V22</f>
        <v>0</v>
      </c>
      <c r="W22" s="18">
        <f>'Surface Budget Reformatted'!W22</f>
        <v>0</v>
      </c>
      <c r="X22" s="18">
        <f>'Surface Budget Reformatted'!X22</f>
        <v>0</v>
      </c>
      <c r="Y22" s="18">
        <f>'Surface Budget Reformatted'!Y22</f>
        <v>0</v>
      </c>
      <c r="Z22" s="18">
        <f>'Surface Budget Reformatted'!Z22</f>
        <v>0</v>
      </c>
      <c r="AA22" s="18">
        <f>'Surface Budget Reformatted'!AA22</f>
        <v>0</v>
      </c>
      <c r="AB22" s="18">
        <f>'Surface Budget Reformatted'!AB22</f>
        <v>0</v>
      </c>
      <c r="AC22" s="18">
        <f>'Surface Budget Reformatted'!AC22</f>
        <v>0</v>
      </c>
      <c r="AD22" s="18">
        <f>'Surface Budget Reformatted'!AD22</f>
        <v>0</v>
      </c>
      <c r="AE22" s="19">
        <f>'Surface Budget Reformatted'!AE22</f>
        <v>0</v>
      </c>
      <c r="AF22" s="104">
        <f>'Surface Budget Reformatted'!AF22</f>
        <v>0</v>
      </c>
      <c r="AG22" s="104">
        <f>'Surface Budget Reformatted'!AG22</f>
        <v>0</v>
      </c>
      <c r="AH22" s="104">
        <f>'Surface Budget Reformatted'!AH22</f>
        <v>0</v>
      </c>
      <c r="AI22" s="104">
        <f>'Surface Budget Reformatted'!AI22</f>
        <v>0</v>
      </c>
      <c r="AJ22" s="104">
        <f>'Surface Budget Reformatted'!AJ22</f>
        <v>0</v>
      </c>
      <c r="AK22" s="104">
        <f>'Surface Budget Reformatted'!AK22</f>
        <v>0</v>
      </c>
      <c r="AL22" s="104">
        <f>'Surface Budget Reformatted'!AL22</f>
        <v>0</v>
      </c>
      <c r="AM22" s="104">
        <f>'Surface Budget Reformatted'!AM22</f>
        <v>0</v>
      </c>
      <c r="AN22" s="104">
        <f>'Surface Budget Reformatted'!AN22</f>
        <v>0</v>
      </c>
      <c r="AO22" s="104">
        <f>'Surface Budget Reformatted'!AO22</f>
        <v>0</v>
      </c>
      <c r="AP22" s="104">
        <f>'Surface Budget Reformatted'!AP22</f>
        <v>0</v>
      </c>
      <c r="AQ22" s="104">
        <f>'Surface Budget Reformatted'!AQ22</f>
        <v>0</v>
      </c>
      <c r="AR22" s="104">
        <f>'Surface Budget Reformatted'!AR22</f>
        <v>0</v>
      </c>
      <c r="AS22" s="104">
        <f>'Surface Budget Reformatted'!AS22</f>
        <v>0</v>
      </c>
      <c r="AT22" s="104">
        <f>'Surface Budget Reformatted'!AT22</f>
        <v>0</v>
      </c>
      <c r="AU22" s="104">
        <f>'Surface Budget Reformatted'!AU22</f>
        <v>0</v>
      </c>
      <c r="AV22" s="104">
        <f>'Surface Budget Reformatted'!AV22</f>
        <v>0</v>
      </c>
      <c r="AW22" s="104">
        <f>'Surface Budget Reformatted'!AW22</f>
        <v>0</v>
      </c>
      <c r="AX22" s="104">
        <f>'Surface Budget Reformatted'!AX22</f>
        <v>0</v>
      </c>
      <c r="AY22" s="104">
        <f>'Surface Budget Reformatted'!AY22</f>
        <v>0</v>
      </c>
      <c r="AZ22" s="104">
        <f>'Surface Budget Reformatted'!AZ22</f>
        <v>0</v>
      </c>
      <c r="BA22" s="104">
        <f>'Surface Budget Reformatted'!BA22</f>
        <v>0</v>
      </c>
      <c r="BB22" s="104">
        <f>'Surface Budget Reformatted'!BB22</f>
        <v>0</v>
      </c>
      <c r="BC22" s="104">
        <f>'Surface Budget Reformatted'!BC22</f>
        <v>0</v>
      </c>
      <c r="BD22" s="104">
        <f>'Surface Budget Reformatted'!BD22</f>
        <v>0</v>
      </c>
      <c r="BE22" s="104">
        <f>'Surface Budget Reformatted'!BE22</f>
        <v>0</v>
      </c>
      <c r="BF22" s="104">
        <f>'Surface Budget Reformatted'!BF22</f>
        <v>0</v>
      </c>
      <c r="BG22" s="104">
        <f>'Surface Budget Reformatted'!BG22</f>
        <v>0</v>
      </c>
      <c r="BH22" s="104">
        <f>'Surface Budget Reformatted'!BH22</f>
        <v>0</v>
      </c>
      <c r="BI22" s="104">
        <f>'Surface Budget Reformatted'!BI22</f>
        <v>0</v>
      </c>
      <c r="BJ22" s="104">
        <f>'Surface Budget Reformatted'!BJ22</f>
        <v>0</v>
      </c>
      <c r="BK22" s="104">
        <f>'Surface Budget Reformatted'!BK22</f>
        <v>0</v>
      </c>
      <c r="BL22" s="104">
        <f>'Surface Budget Reformatted'!BL22</f>
        <v>0</v>
      </c>
      <c r="BM22" s="104">
        <f>'Surface Budget Reformatted'!BM22</f>
        <v>0</v>
      </c>
      <c r="BN22" s="104">
        <f>'Surface Budget Reformatted'!BN22</f>
        <v>0</v>
      </c>
      <c r="BO22" s="104">
        <f>'Surface Budget Reformatted'!BO22</f>
        <v>0</v>
      </c>
      <c r="BP22" s="104">
        <f>'Surface Budget Reformatted'!BP22</f>
        <v>0</v>
      </c>
      <c r="BQ22" s="104">
        <f>'Surface Budget Reformatted'!BQ22</f>
        <v>0</v>
      </c>
      <c r="BR22" s="104">
        <f>'Surface Budget Reformatted'!BR22</f>
        <v>0</v>
      </c>
      <c r="BS22" s="104">
        <f>'Surface Budget Reformatted'!BS22</f>
        <v>0</v>
      </c>
      <c r="BT22" s="104">
        <f>'Surface Budget Reformatted'!BT22</f>
        <v>0</v>
      </c>
      <c r="BU22" s="104">
        <f>'Surface Budget Reformatted'!BU22</f>
        <v>0</v>
      </c>
      <c r="BV22" s="104">
        <f>'Surface Budget Reformatted'!BV22</f>
        <v>0</v>
      </c>
      <c r="BW22" s="104">
        <f>'Surface Budget Reformatted'!BW22</f>
        <v>0</v>
      </c>
      <c r="BX22" s="104">
        <f>'Surface Budget Reformatted'!BX22</f>
        <v>0</v>
      </c>
      <c r="BY22" s="104">
        <f>'Surface Budget Reformatted'!BY22</f>
        <v>0</v>
      </c>
      <c r="BZ22" s="104">
        <f>'Surface Budget Reformatted'!BZ22</f>
        <v>0</v>
      </c>
      <c r="CA22" s="104">
        <f>'Surface Budget Reformatted'!CA22</f>
        <v>0</v>
      </c>
      <c r="CB22" s="104">
        <f>'Surface Budget Reformatted'!CB22</f>
        <v>0</v>
      </c>
      <c r="CC22" s="104">
        <f>'Surface Budget Reformatted'!CC22</f>
        <v>0</v>
      </c>
      <c r="CD22" s="39">
        <f t="shared" si="0"/>
        <v>0</v>
      </c>
      <c r="CE22" s="61">
        <f t="shared" si="1"/>
        <v>0</v>
      </c>
      <c r="CF22" s="61">
        <f t="shared" si="2"/>
        <v>0</v>
      </c>
      <c r="CG22" s="2">
        <f t="shared" si="3"/>
        <v>0</v>
      </c>
    </row>
    <row r="23" spans="1:85" x14ac:dyDescent="0.3">
      <c r="A23" t="s">
        <v>1588</v>
      </c>
      <c r="B23" s="17" t="s">
        <v>137</v>
      </c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9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39" t="e">
        <f t="shared" si="0"/>
        <v>#DIV/0!</v>
      </c>
      <c r="CE23" s="61" t="e">
        <f t="shared" si="1"/>
        <v>#DIV/0!</v>
      </c>
      <c r="CF23" s="61" t="e">
        <f t="shared" si="2"/>
        <v>#DIV/0!</v>
      </c>
      <c r="CG23" s="2" t="e">
        <f t="shared" si="3"/>
        <v>#DIV/0!</v>
      </c>
    </row>
    <row r="24" spans="1:85" s="36" customFormat="1" x14ac:dyDescent="0.3">
      <c r="B24" s="85" t="s">
        <v>28</v>
      </c>
      <c r="C24" s="55">
        <f>'Surface Budget Reformatted'!C24</f>
        <v>89839.354999999981</v>
      </c>
      <c r="D24" s="55">
        <f>'Surface Budget Reformatted'!D24</f>
        <v>83929.667999999991</v>
      </c>
      <c r="E24" s="55">
        <f>'Surface Budget Reformatted'!E24</f>
        <v>89136.626000000018</v>
      </c>
      <c r="F24" s="55">
        <f>'Surface Budget Reformatted'!F24</f>
        <v>94418.372000000003</v>
      </c>
      <c r="G24" s="55">
        <f>'Surface Budget Reformatted'!G24</f>
        <v>81195.027999999991</v>
      </c>
      <c r="H24" s="55">
        <f>'Surface Budget Reformatted'!H24</f>
        <v>85043.137999999992</v>
      </c>
      <c r="I24" s="55">
        <f>'Surface Budget Reformatted'!I24</f>
        <v>88434.326000000015</v>
      </c>
      <c r="J24" s="55">
        <f>'Surface Budget Reformatted'!J24</f>
        <v>84175.847999999998</v>
      </c>
      <c r="K24" s="55">
        <f>'Surface Budget Reformatted'!K24</f>
        <v>86383.173999999999</v>
      </c>
      <c r="L24" s="55">
        <f>'Surface Budget Reformatted'!L24</f>
        <v>82687.208000000013</v>
      </c>
      <c r="M24" s="55">
        <f>'Surface Budget Reformatted'!M24</f>
        <v>87958.831999999995</v>
      </c>
      <c r="N24" s="55">
        <f>'Surface Budget Reformatted'!N24</f>
        <v>88122.766999999993</v>
      </c>
      <c r="O24" s="55">
        <f>'Surface Budget Reformatted'!O24</f>
        <v>87002.774999999994</v>
      </c>
      <c r="P24" s="55">
        <f>'Surface Budget Reformatted'!P24</f>
        <v>92181.596000000005</v>
      </c>
      <c r="Q24" s="55">
        <f>'Surface Budget Reformatted'!Q24</f>
        <v>80447.234000000011</v>
      </c>
      <c r="R24" s="55">
        <f>'Surface Budget Reformatted'!R24</f>
        <v>94705.995999999999</v>
      </c>
      <c r="S24" s="55">
        <f>'Surface Budget Reformatted'!S24</f>
        <v>86732.61</v>
      </c>
      <c r="T24" s="55">
        <f>'Surface Budget Reformatted'!T24</f>
        <v>95847.999999999985</v>
      </c>
      <c r="U24" s="55">
        <f>'Surface Budget Reformatted'!U24</f>
        <v>89306.541999999987</v>
      </c>
      <c r="V24" s="55">
        <f>'Surface Budget Reformatted'!V24</f>
        <v>92467.777999999991</v>
      </c>
      <c r="W24" s="55">
        <f>'Surface Budget Reformatted'!W24</f>
        <v>90233.697000000015</v>
      </c>
      <c r="X24" s="55">
        <f>'Surface Budget Reformatted'!X24</f>
        <v>91972.744000000006</v>
      </c>
      <c r="Y24" s="55">
        <f>'Surface Budget Reformatted'!Y24</f>
        <v>92528.232999999978</v>
      </c>
      <c r="Z24" s="55">
        <f>'Surface Budget Reformatted'!Z24</f>
        <v>84476.282999999996</v>
      </c>
      <c r="AA24" s="55">
        <f>'Surface Budget Reformatted'!AA24</f>
        <v>83674.739999999991</v>
      </c>
      <c r="AB24" s="55">
        <f>'Surface Budget Reformatted'!AB24</f>
        <v>73632.820000000007</v>
      </c>
      <c r="AC24" s="55">
        <f>'Surface Budget Reformatted'!AC24</f>
        <v>80230.441000000006</v>
      </c>
      <c r="AD24" s="55">
        <f>'Surface Budget Reformatted'!AD24</f>
        <v>82359.126000000004</v>
      </c>
      <c r="AE24" s="56">
        <f>'Surface Budget Reformatted'!AE24</f>
        <v>81032.494000000006</v>
      </c>
      <c r="AF24" s="39">
        <f>'Surface Budget Reformatted'!AF24</f>
        <v>77847.305999999997</v>
      </c>
      <c r="AG24" s="39">
        <f>'Surface Budget Reformatted'!AG24</f>
        <v>75635.944000000003</v>
      </c>
      <c r="AH24" s="39">
        <f>'Surface Budget Reformatted'!AH24</f>
        <v>77402.005999999994</v>
      </c>
      <c r="AI24" s="39">
        <f>'Surface Budget Reformatted'!AI24</f>
        <v>83418.305999999997</v>
      </c>
      <c r="AJ24" s="39">
        <f>'Surface Budget Reformatted'!AJ24</f>
        <v>77221.705999999991</v>
      </c>
      <c r="AK24" s="39">
        <f>'Surface Budget Reformatted'!AK24</f>
        <v>76177.144</v>
      </c>
      <c r="AL24" s="39">
        <f>'Surface Budget Reformatted'!AL24</f>
        <v>69763.614000000001</v>
      </c>
      <c r="AM24" s="39">
        <f>'Surface Budget Reformatted'!AM24</f>
        <v>86431.303</v>
      </c>
      <c r="AN24" s="39">
        <f>'Surface Budget Reformatted'!AN24</f>
        <v>81224.305999999997</v>
      </c>
      <c r="AO24" s="39">
        <f>'Surface Budget Reformatted'!AO24</f>
        <v>79104.444000000003</v>
      </c>
      <c r="AP24" s="39">
        <f>'Surface Budget Reformatted'!AP24</f>
        <v>78503.606</v>
      </c>
      <c r="AQ24" s="39">
        <f>'Surface Budget Reformatted'!AQ24</f>
        <v>82880.206000000006</v>
      </c>
      <c r="AR24" s="39">
        <f>'Surface Budget Reformatted'!AR24</f>
        <v>95229.205999999976</v>
      </c>
      <c r="AS24" s="39">
        <f>'Surface Budget Reformatted'!AS24</f>
        <v>80953.144</v>
      </c>
      <c r="AT24" s="39">
        <f>'Surface Budget Reformatted'!AT24</f>
        <v>79190.005999999994</v>
      </c>
      <c r="AU24" s="39">
        <f>'Surface Budget Reformatted'!AU24</f>
        <v>83620.805999999997</v>
      </c>
      <c r="AV24" s="39">
        <f>'Surface Budget Reformatted'!AV24</f>
        <v>84519.805999999997</v>
      </c>
      <c r="AW24" s="39">
        <f>'Surface Budget Reformatted'!AW24</f>
        <v>81969.943999999989</v>
      </c>
      <c r="AX24" s="39">
        <f>'Surface Budget Reformatted'!AX24</f>
        <v>79828.706000000006</v>
      </c>
      <c r="AY24" s="39">
        <f>'Surface Budget Reformatted'!AY24</f>
        <v>89060.205999999991</v>
      </c>
      <c r="AZ24" s="39">
        <f>'Surface Budget Reformatted'!AZ24</f>
        <v>83299.414000000019</v>
      </c>
      <c r="BA24" s="39">
        <f>'Surface Budget Reformatted'!BA24</f>
        <v>88485.615000000005</v>
      </c>
      <c r="BB24" s="39">
        <f>'Surface Budget Reformatted'!BB24</f>
        <v>94373.702999999994</v>
      </c>
      <c r="BC24" s="39">
        <f>'Surface Budget Reformatted'!BC24</f>
        <v>79520.305999999997</v>
      </c>
      <c r="BD24" s="39">
        <f>'Surface Budget Reformatted'!BD24</f>
        <v>85091.505999999994</v>
      </c>
      <c r="BE24" s="39">
        <f>'Surface Budget Reformatted'!BE24</f>
        <v>86308.644</v>
      </c>
      <c r="BF24" s="39">
        <f>'Surface Budget Reformatted'!BF24</f>
        <v>80739.705999999976</v>
      </c>
      <c r="BG24" s="39">
        <f>'Surface Budget Reformatted'!BG24</f>
        <v>84370.605999999985</v>
      </c>
      <c r="BH24" s="39">
        <f>'Surface Budget Reformatted'!BH24</f>
        <v>78515.205999999991</v>
      </c>
      <c r="BI24" s="39">
        <f>'Surface Budget Reformatted'!BI24</f>
        <v>81617.743999999992</v>
      </c>
      <c r="BJ24" s="39">
        <f>'Surface Budget Reformatted'!BJ24</f>
        <v>82761.005999999994</v>
      </c>
      <c r="BK24" s="39">
        <f>'Surface Budget Reformatted'!BK24</f>
        <v>81304.805999999997</v>
      </c>
      <c r="BL24" s="39">
        <f>'Surface Budget Reformatted'!BL24</f>
        <v>86907.105999999985</v>
      </c>
      <c r="BM24" s="39">
        <f>'Surface Budget Reformatted'!BM24</f>
        <v>74753.043999999994</v>
      </c>
      <c r="BN24" s="39">
        <f>'Surface Budget Reformatted'!BN24</f>
        <v>91373.306000000011</v>
      </c>
      <c r="BO24" s="39">
        <f>'Surface Budget Reformatted'!BO24</f>
        <v>81746.505999999994</v>
      </c>
      <c r="BP24" s="39">
        <f>'Surface Budget Reformatted'!BP24</f>
        <v>90042.205999999991</v>
      </c>
      <c r="BQ24" s="39">
        <f>'Surface Budget Reformatted'!BQ24</f>
        <v>81699.243999999992</v>
      </c>
      <c r="BR24" s="39">
        <f>'Surface Budget Reformatted'!BR24</f>
        <v>87043.905999999988</v>
      </c>
      <c r="BS24" s="39">
        <f>'Surface Budget Reformatted'!BS24</f>
        <v>85650.705999999991</v>
      </c>
      <c r="BT24" s="39">
        <f>'Surface Budget Reformatted'!BT24</f>
        <v>89198.606</v>
      </c>
      <c r="BU24" s="39">
        <f>'Surface Budget Reformatted'!BU24</f>
        <v>87234.943999999989</v>
      </c>
      <c r="BV24" s="39">
        <f>'Surface Budget Reformatted'!BV24</f>
        <v>79895.505999999994</v>
      </c>
      <c r="BW24" s="39">
        <f>'Surface Budget Reformatted'!BW24</f>
        <v>80976.706000000006</v>
      </c>
      <c r="BX24" s="39">
        <f>'Surface Budget Reformatted'!BX24</f>
        <v>73863.013999999996</v>
      </c>
      <c r="BY24" s="39">
        <f>'Surface Budget Reformatted'!BY24</f>
        <v>81031.240999999995</v>
      </c>
      <c r="BZ24" s="39">
        <f>'Surface Budget Reformatted'!BZ24</f>
        <v>84503.905999999988</v>
      </c>
      <c r="CA24" s="39">
        <f>'Surface Budget Reformatted'!CA24</f>
        <v>83629.106</v>
      </c>
      <c r="CB24" s="39">
        <f>'Surface Budget Reformatted'!CB24</f>
        <v>74150.905999999988</v>
      </c>
      <c r="CC24" s="39">
        <f>'Surface Budget Reformatted'!CC24</f>
        <v>91505.144</v>
      </c>
      <c r="CD24" s="39">
        <f t="shared" ref="CD24:CD30" si="4">AVERAGE(C24:AE24)</f>
        <v>86901.981068965499</v>
      </c>
      <c r="CE24" s="63">
        <f t="shared" si="1"/>
        <v>87.100774105263156</v>
      </c>
      <c r="CF24" s="63">
        <f t="shared" si="2"/>
        <v>81.207353666666677</v>
      </c>
      <c r="CG24" s="2">
        <f t="shared" si="3"/>
        <v>82.631501600000007</v>
      </c>
    </row>
    <row r="25" spans="1:85" s="36" customFormat="1" x14ac:dyDescent="0.3">
      <c r="B25" s="85" t="s">
        <v>72</v>
      </c>
      <c r="C25" s="55">
        <f>'Surface Budget Reformatted'!C25</f>
        <v>44082.6</v>
      </c>
      <c r="D25" s="55">
        <f>'Surface Budget Reformatted'!D25</f>
        <v>42914.9</v>
      </c>
      <c r="E25" s="55">
        <f>'Surface Budget Reformatted'!E25</f>
        <v>46174.9</v>
      </c>
      <c r="F25" s="55">
        <f>'Surface Budget Reformatted'!F25</f>
        <v>44067.6</v>
      </c>
      <c r="G25" s="55">
        <f>'Surface Budget Reformatted'!G25</f>
        <v>44440.7</v>
      </c>
      <c r="H25" s="55">
        <f>'Surface Budget Reformatted'!H25</f>
        <v>40633.599999999999</v>
      </c>
      <c r="I25" s="55">
        <f>'Surface Budget Reformatted'!I25</f>
        <v>44955.4</v>
      </c>
      <c r="J25" s="55">
        <f>'Surface Budget Reformatted'!J25</f>
        <v>47297</v>
      </c>
      <c r="K25" s="55">
        <f>'Surface Budget Reformatted'!K25</f>
        <v>39435.699999999997</v>
      </c>
      <c r="L25" s="55">
        <f>'Surface Budget Reformatted'!L25</f>
        <v>43899.000000000007</v>
      </c>
      <c r="M25" s="55">
        <f>'Surface Budget Reformatted'!M25</f>
        <v>45265.899999999994</v>
      </c>
      <c r="N25" s="55">
        <f>'Surface Budget Reformatted'!N25</f>
        <v>45377.399999999994</v>
      </c>
      <c r="O25" s="55">
        <f>'Surface Budget Reformatted'!O25</f>
        <v>45912.099999999991</v>
      </c>
      <c r="P25" s="55">
        <f>'Surface Budget Reformatted'!P25</f>
        <v>44637.9</v>
      </c>
      <c r="Q25" s="55">
        <f>'Surface Budget Reformatted'!Q25</f>
        <v>43971.100000000006</v>
      </c>
      <c r="R25" s="55">
        <f>'Surface Budget Reformatted'!R25</f>
        <v>40923.000000000007</v>
      </c>
      <c r="S25" s="55">
        <f>'Surface Budget Reformatted'!S25</f>
        <v>41865.599999999999</v>
      </c>
      <c r="T25" s="55">
        <f>'Surface Budget Reformatted'!T25</f>
        <v>48003.299999999996</v>
      </c>
      <c r="U25" s="55">
        <f>'Surface Budget Reformatted'!U25</f>
        <v>49349.5</v>
      </c>
      <c r="V25" s="55">
        <f>'Surface Budget Reformatted'!V25</f>
        <v>46622.6</v>
      </c>
      <c r="W25" s="55">
        <f>'Surface Budget Reformatted'!W25</f>
        <v>43782.3</v>
      </c>
      <c r="X25" s="55">
        <f>'Surface Budget Reformatted'!X25</f>
        <v>41446.400000000001</v>
      </c>
      <c r="Y25" s="55">
        <f>'Surface Budget Reformatted'!Y25</f>
        <v>47612.999999999993</v>
      </c>
      <c r="Z25" s="55">
        <f>'Surface Budget Reformatted'!Z25</f>
        <v>46830.9</v>
      </c>
      <c r="AA25" s="55">
        <f>'Surface Budget Reformatted'!AA25</f>
        <v>44995.5</v>
      </c>
      <c r="AB25" s="55">
        <f>'Surface Budget Reformatted'!AB25</f>
        <v>39607.200000000004</v>
      </c>
      <c r="AC25" s="55">
        <f>'Surface Budget Reformatted'!AC25</f>
        <v>39932.6</v>
      </c>
      <c r="AD25" s="55">
        <f>'Surface Budget Reformatted'!AD25</f>
        <v>38409.800000000003</v>
      </c>
      <c r="AE25" s="56">
        <f>'Surface Budget Reformatted'!AE25</f>
        <v>38220.800000000003</v>
      </c>
      <c r="AF25" s="39">
        <f>'Surface Budget Reformatted'!AF25</f>
        <v>40035.5</v>
      </c>
      <c r="AG25" s="39">
        <f>'Surface Budget Reformatted'!AG25</f>
        <v>41171.9</v>
      </c>
      <c r="AH25" s="39">
        <f>'Surface Budget Reformatted'!AH25</f>
        <v>40802.700000000004</v>
      </c>
      <c r="AI25" s="39">
        <f>'Surface Budget Reformatted'!AI25</f>
        <v>39471.700000000004</v>
      </c>
      <c r="AJ25" s="39">
        <f>'Surface Budget Reformatted'!AJ25</f>
        <v>38665</v>
      </c>
      <c r="AK25" s="39">
        <f>'Surface Budget Reformatted'!AK25</f>
        <v>39241.9</v>
      </c>
      <c r="AL25" s="39">
        <f>'Surface Budget Reformatted'!AL25</f>
        <v>39029.1</v>
      </c>
      <c r="AM25" s="39">
        <f>'Surface Budget Reformatted'!AM25</f>
        <v>39249.199999999997</v>
      </c>
      <c r="AN25" s="39">
        <f>'Surface Budget Reformatted'!AN25</f>
        <v>40831.200000000004</v>
      </c>
      <c r="AO25" s="39">
        <f>'Surface Budget Reformatted'!AO25</f>
        <v>39608.5</v>
      </c>
      <c r="AP25" s="39">
        <f>'Surface Budget Reformatted'!AP25</f>
        <v>40760.1</v>
      </c>
      <c r="AQ25" s="39">
        <f>'Surface Budget Reformatted'!AQ25</f>
        <v>39104.200000000004</v>
      </c>
      <c r="AR25" s="39">
        <f>'Surface Budget Reformatted'!AR25</f>
        <v>44960.399999999994</v>
      </c>
      <c r="AS25" s="39">
        <f>'Surface Budget Reformatted'!AS25</f>
        <v>41899.599999999999</v>
      </c>
      <c r="AT25" s="39">
        <f>'Surface Budget Reformatted'!AT25</f>
        <v>42353.599999999999</v>
      </c>
      <c r="AU25" s="39">
        <f>'Surface Budget Reformatted'!AU25</f>
        <v>41811.000000000007</v>
      </c>
      <c r="AV25" s="39">
        <f>'Surface Budget Reformatted'!AV25</f>
        <v>44361.3</v>
      </c>
      <c r="AW25" s="39">
        <f>'Surface Budget Reformatted'!AW25</f>
        <v>42793.499999999993</v>
      </c>
      <c r="AX25" s="39">
        <f>'Surface Budget Reformatted'!AX25</f>
        <v>40978.9</v>
      </c>
      <c r="AY25" s="39">
        <f>'Surface Budget Reformatted'!AY25</f>
        <v>42879</v>
      </c>
      <c r="AZ25" s="39">
        <f>'Surface Budget Reformatted'!AZ25</f>
        <v>41249.9</v>
      </c>
      <c r="BA25" s="39">
        <f>'Surface Budget Reformatted'!BA25</f>
        <v>43003.399999999994</v>
      </c>
      <c r="BB25" s="39">
        <f>'Surface Budget Reformatted'!BB25</f>
        <v>41873.799999999996</v>
      </c>
      <c r="BC25" s="39">
        <f>'Surface Budget Reformatted'!BC25</f>
        <v>40868.700000000004</v>
      </c>
      <c r="BD25" s="39">
        <f>'Surface Budget Reformatted'!BD25</f>
        <v>39380.1</v>
      </c>
      <c r="BE25" s="39">
        <f>'Surface Budget Reformatted'!BE25</f>
        <v>41793.199999999997</v>
      </c>
      <c r="BF25" s="39">
        <f>'Surface Budget Reformatted'!BF25</f>
        <v>42830.2</v>
      </c>
      <c r="BG25" s="39">
        <f>'Surface Budget Reformatted'!BG25</f>
        <v>37608.5</v>
      </c>
      <c r="BH25" s="39">
        <f>'Surface Budget Reformatted'!BH25</f>
        <v>40425.300000000003</v>
      </c>
      <c r="BI25" s="39">
        <f>'Surface Budget Reformatted'!BI25</f>
        <v>41552.799999999996</v>
      </c>
      <c r="BJ25" s="39">
        <f>'Surface Budget Reformatted'!BJ25</f>
        <v>42925.299999999996</v>
      </c>
      <c r="BK25" s="39">
        <f>'Surface Budget Reformatted'!BK25</f>
        <v>42618</v>
      </c>
      <c r="BL25" s="39">
        <f>'Surface Budget Reformatted'!BL25</f>
        <v>41908.400000000001</v>
      </c>
      <c r="BM25" s="39">
        <f>'Surface Budget Reformatted'!BM25</f>
        <v>41640.399999999994</v>
      </c>
      <c r="BN25" s="39">
        <f>'Surface Budget Reformatted'!BN25</f>
        <v>41165.600000000006</v>
      </c>
      <c r="BO25" s="39">
        <f>'Surface Budget Reformatted'!BO25</f>
        <v>39717.699999999997</v>
      </c>
      <c r="BP25" s="39">
        <f>'Surface Budget Reformatted'!BP25</f>
        <v>45620.7</v>
      </c>
      <c r="BQ25" s="39">
        <f>'Surface Budget Reformatted'!BQ25</f>
        <v>44193.9</v>
      </c>
      <c r="BR25" s="39">
        <f>'Surface Budget Reformatted'!BR25</f>
        <v>42277</v>
      </c>
      <c r="BS25" s="39">
        <f>'Surface Budget Reformatted'!BS25</f>
        <v>39963.500000000007</v>
      </c>
      <c r="BT25" s="39">
        <f>'Surface Budget Reformatted'!BT25</f>
        <v>39421.600000000006</v>
      </c>
      <c r="BU25" s="39">
        <f>'Surface Budget Reformatted'!BU25</f>
        <v>42574.700000000004</v>
      </c>
      <c r="BV25" s="39">
        <f>'Surface Budget Reformatted'!BV25</f>
        <v>42652.799999999996</v>
      </c>
      <c r="BW25" s="39">
        <f>'Surface Budget Reformatted'!BW25</f>
        <v>43421.3</v>
      </c>
      <c r="BX25" s="39">
        <f>'Surface Budget Reformatted'!BX25</f>
        <v>40434.299999999996</v>
      </c>
      <c r="BY25" s="39">
        <f>'Surface Budget Reformatted'!BY25</f>
        <v>40223.599999999999</v>
      </c>
      <c r="BZ25" s="39">
        <f>'Surface Budget Reformatted'!BZ25</f>
        <v>41347.699999999997</v>
      </c>
      <c r="CA25" s="39">
        <f>'Surface Budget Reformatted'!CA25</f>
        <v>41605.5</v>
      </c>
      <c r="CB25" s="39">
        <f>'Surface Budget Reformatted'!CB25</f>
        <v>41599.5</v>
      </c>
      <c r="CC25" s="39">
        <f>'Surface Budget Reformatted'!CC25</f>
        <v>41221.700000000004</v>
      </c>
      <c r="CD25" s="39">
        <f t="shared" si="4"/>
        <v>43816.148275862077</v>
      </c>
      <c r="CE25" s="63">
        <f t="shared" si="1"/>
        <v>43.829836842105259</v>
      </c>
      <c r="CF25" s="63">
        <f t="shared" si="2"/>
        <v>38.854399999999998</v>
      </c>
      <c r="CG25" s="2">
        <f t="shared" si="3"/>
        <v>41.342548000000001</v>
      </c>
    </row>
    <row r="26" spans="1:85" s="36" customFormat="1" x14ac:dyDescent="0.3">
      <c r="B26" s="86" t="s">
        <v>73</v>
      </c>
      <c r="C26" s="44">
        <f>'Surface Budget Reformatted'!C26</f>
        <v>6238.1000000000013</v>
      </c>
      <c r="D26" s="44">
        <f>'Surface Budget Reformatted'!D26</f>
        <v>6274.0000000000009</v>
      </c>
      <c r="E26" s="44">
        <f>'Surface Budget Reformatted'!E26</f>
        <v>6881.4000000000005</v>
      </c>
      <c r="F26" s="44">
        <f>'Surface Budget Reformatted'!F26</f>
        <v>7504.7000000000007</v>
      </c>
      <c r="G26" s="44">
        <f>'Surface Budget Reformatted'!G26</f>
        <v>4886.6000000000013</v>
      </c>
      <c r="H26" s="44">
        <f>'Surface Budget Reformatted'!H26</f>
        <v>5302.5</v>
      </c>
      <c r="I26" s="44">
        <f>'Surface Budget Reformatted'!I26</f>
        <v>4939.8</v>
      </c>
      <c r="J26" s="44">
        <f>'Surface Budget Reformatted'!J26</f>
        <v>4545.6000000000004</v>
      </c>
      <c r="K26" s="44">
        <f>'Surface Budget Reformatted'!K26</f>
        <v>5980</v>
      </c>
      <c r="L26" s="44">
        <f>'Surface Budget Reformatted'!L26</f>
        <v>4718.3000000000011</v>
      </c>
      <c r="M26" s="44">
        <f>'Surface Budget Reformatted'!M26</f>
        <v>6950.4</v>
      </c>
      <c r="N26" s="44">
        <f>'Surface Budget Reformatted'!N26</f>
        <v>7097.8</v>
      </c>
      <c r="O26" s="44">
        <f>'Surface Budget Reformatted'!O26</f>
        <v>7077.2</v>
      </c>
      <c r="P26" s="44">
        <f>'Surface Budget Reformatted'!P26</f>
        <v>8028.7999999999993</v>
      </c>
      <c r="Q26" s="44">
        <f>'Surface Budget Reformatted'!Q26</f>
        <v>6755.9999999999991</v>
      </c>
      <c r="R26" s="44">
        <f>'Surface Budget Reformatted'!R26</f>
        <v>9709.0000000000018</v>
      </c>
      <c r="S26" s="44">
        <f>'Surface Budget Reformatted'!S26</f>
        <v>8380.2000000000007</v>
      </c>
      <c r="T26" s="44">
        <f>'Surface Budget Reformatted'!T26</f>
        <v>9409.7000000000007</v>
      </c>
      <c r="U26" s="44">
        <f>'Surface Budget Reformatted'!U26</f>
        <v>8552</v>
      </c>
      <c r="V26" s="44">
        <f>'Surface Budget Reformatted'!V26</f>
        <v>9788.9999999999982</v>
      </c>
      <c r="W26" s="44">
        <f>'Surface Budget Reformatted'!W26</f>
        <v>9924.5000000000018</v>
      </c>
      <c r="X26" s="44">
        <f>'Surface Budget Reformatted'!X26</f>
        <v>11208.999999999998</v>
      </c>
      <c r="Y26" s="44">
        <f>'Surface Budget Reformatted'!Y26</f>
        <v>9833.7999999999993</v>
      </c>
      <c r="Z26" s="44">
        <f>'Surface Budget Reformatted'!Z26</f>
        <v>9266.2999999999993</v>
      </c>
      <c r="AA26" s="44">
        <f>'Surface Budget Reformatted'!AA26</f>
        <v>9189.6</v>
      </c>
      <c r="AB26" s="44">
        <f>'Surface Budget Reformatted'!AB26</f>
        <v>8043.8000000000011</v>
      </c>
      <c r="AC26" s="44">
        <f>'Surface Budget Reformatted'!AC26</f>
        <v>7803.9000000000005</v>
      </c>
      <c r="AD26" s="44">
        <f>'Surface Budget Reformatted'!AD26</f>
        <v>7936.0999999999995</v>
      </c>
      <c r="AE26" s="45">
        <f>'Surface Budget Reformatted'!AE26</f>
        <v>7557.3</v>
      </c>
      <c r="AF26" s="105">
        <f>'Surface Budget Reformatted'!AF26</f>
        <v>7591.4999999999991</v>
      </c>
      <c r="AG26" s="105">
        <f>'Surface Budget Reformatted'!AG26</f>
        <v>7859.7000000000007</v>
      </c>
      <c r="AH26" s="105">
        <f>'Surface Budget Reformatted'!AH26</f>
        <v>7772.9999999999991</v>
      </c>
      <c r="AI26" s="105">
        <f>'Surface Budget Reformatted'!AI26</f>
        <v>9250.9</v>
      </c>
      <c r="AJ26" s="105">
        <f>'Surface Budget Reformatted'!AJ26</f>
        <v>8267.4</v>
      </c>
      <c r="AK26" s="105">
        <f>'Surface Budget Reformatted'!AK26</f>
        <v>8024.5999999999995</v>
      </c>
      <c r="AL26" s="105">
        <f>'Surface Budget Reformatted'!AL26</f>
        <v>6760.1</v>
      </c>
      <c r="AM26" s="105">
        <f>'Surface Budget Reformatted'!AM26</f>
        <v>8782.9</v>
      </c>
      <c r="AN26" s="105">
        <f>'Surface Budget Reformatted'!AN26</f>
        <v>8794.5000000000018</v>
      </c>
      <c r="AO26" s="105">
        <f>'Surface Budget Reformatted'!AO26</f>
        <v>8471.1000000000022</v>
      </c>
      <c r="AP26" s="105">
        <f>'Surface Budget Reformatted'!AP26</f>
        <v>8143.4999999999991</v>
      </c>
      <c r="AQ26" s="105">
        <f>'Surface Budget Reformatted'!AQ26</f>
        <v>9119.4999999999982</v>
      </c>
      <c r="AR26" s="105">
        <f>'Surface Budget Reformatted'!AR26</f>
        <v>10326.6</v>
      </c>
      <c r="AS26" s="105">
        <f>'Surface Budget Reformatted'!AS26</f>
        <v>8580.7999999999993</v>
      </c>
      <c r="AT26" s="105">
        <f>'Surface Budget Reformatted'!AT26</f>
        <v>7672.5</v>
      </c>
      <c r="AU26" s="105">
        <f>'Surface Budget Reformatted'!AU26</f>
        <v>9240.8000000000011</v>
      </c>
      <c r="AV26" s="105">
        <f>'Surface Budget Reformatted'!AV26</f>
        <v>8502.2000000000007</v>
      </c>
      <c r="AW26" s="105">
        <f>'Surface Budget Reformatted'!AW26</f>
        <v>8417.9</v>
      </c>
      <c r="AX26" s="105">
        <f>'Surface Budget Reformatted'!AX26</f>
        <v>7996.4000000000005</v>
      </c>
      <c r="AY26" s="105">
        <f>'Surface Budget Reformatted'!AY26</f>
        <v>9454.4000000000015</v>
      </c>
      <c r="AZ26" s="105">
        <f>'Surface Budget Reformatted'!AZ26</f>
        <v>8495.4000000000015</v>
      </c>
      <c r="BA26" s="105">
        <f>'Surface Budget Reformatted'!BA26</f>
        <v>7903.2999999999993</v>
      </c>
      <c r="BB26" s="105">
        <f>'Surface Budget Reformatted'!BB26</f>
        <v>10012.200000000001</v>
      </c>
      <c r="BC26" s="105">
        <f>'Surface Budget Reformatted'!BC26</f>
        <v>8482</v>
      </c>
      <c r="BD26" s="105">
        <f>'Surface Budget Reformatted'!BD26</f>
        <v>9787.4</v>
      </c>
      <c r="BE26" s="105">
        <f>'Surface Budget Reformatted'!BE26</f>
        <v>9260.9</v>
      </c>
      <c r="BF26" s="105">
        <f>'Surface Budget Reformatted'!BF26</f>
        <v>8452.6</v>
      </c>
      <c r="BG26" s="105">
        <f>'Surface Budget Reformatted'!BG26</f>
        <v>9963.2999999999975</v>
      </c>
      <c r="BH26" s="105">
        <f>'Surface Budget Reformatted'!BH26</f>
        <v>8190.5999999999985</v>
      </c>
      <c r="BI26" s="105">
        <f>'Surface Budget Reformatted'!BI26</f>
        <v>8621.5</v>
      </c>
      <c r="BJ26" s="105">
        <f>'Surface Budget Reformatted'!BJ26</f>
        <v>8528.3000000000011</v>
      </c>
      <c r="BK26" s="105">
        <f>'Surface Budget Reformatted'!BK26</f>
        <v>8276.2999999999993</v>
      </c>
      <c r="BL26" s="105">
        <f>'Surface Budget Reformatted'!BL26</f>
        <v>9442.2999999999993</v>
      </c>
      <c r="BM26" s="105">
        <f>'Surface Budget Reformatted'!BM26</f>
        <v>7160.0000000000009</v>
      </c>
      <c r="BN26" s="105">
        <f>'Surface Budget Reformatted'!BN26</f>
        <v>10576.4</v>
      </c>
      <c r="BO26" s="105">
        <f>'Surface Budget Reformatted'!BO26</f>
        <v>8843.5</v>
      </c>
      <c r="BP26" s="105">
        <f>'Surface Budget Reformatted'!BP26</f>
        <v>9369.8000000000011</v>
      </c>
      <c r="BQ26" s="105">
        <f>'Surface Budget Reformatted'!BQ26</f>
        <v>8200.6999999999989</v>
      </c>
      <c r="BR26" s="105">
        <f>'Surface Budget Reformatted'!BR26</f>
        <v>9499.9</v>
      </c>
      <c r="BS26" s="105">
        <f>'Surface Budget Reformatted'!BS26</f>
        <v>9748.0999999999985</v>
      </c>
      <c r="BT26" s="105">
        <f>'Surface Budget Reformatted'!BT26</f>
        <v>10450.800000000001</v>
      </c>
      <c r="BU26" s="105">
        <f>'Surface Budget Reformatted'!BU26</f>
        <v>9067.1999999999989</v>
      </c>
      <c r="BV26" s="105">
        <f>'Surface Budget Reformatted'!BV26</f>
        <v>8391.7000000000007</v>
      </c>
      <c r="BW26" s="105">
        <f>'Surface Budget Reformatted'!BW26</f>
        <v>8312.7000000000025</v>
      </c>
      <c r="BX26" s="105">
        <f>'Surface Budget Reformatted'!BX26</f>
        <v>7256.3</v>
      </c>
      <c r="BY26" s="105">
        <f>'Surface Budget Reformatted'!BY26</f>
        <v>7891.7999999999993</v>
      </c>
      <c r="BZ26" s="105">
        <f>'Surface Budget Reformatted'!BZ26</f>
        <v>9077.1</v>
      </c>
      <c r="CA26" s="105">
        <f>'Surface Budget Reformatted'!CA26</f>
        <v>8600.2000000000007</v>
      </c>
      <c r="CB26" s="105">
        <f>'Surface Budget Reformatted'!CB26</f>
        <v>7120.4999999999991</v>
      </c>
      <c r="CC26" s="105">
        <f>'Surface Budget Reformatted'!CC26</f>
        <v>10588.8</v>
      </c>
      <c r="CD26" s="39">
        <f t="shared" si="4"/>
        <v>7578.8068965517232</v>
      </c>
      <c r="CE26" s="63">
        <f t="shared" si="1"/>
        <v>8.5533894736842093</v>
      </c>
      <c r="CF26" s="63">
        <f t="shared" si="2"/>
        <v>7.765766666666666</v>
      </c>
      <c r="CG26" s="2">
        <f t="shared" si="3"/>
        <v>8.6920379999999984</v>
      </c>
    </row>
    <row r="27" spans="1:85" s="36" customFormat="1" x14ac:dyDescent="0.3">
      <c r="B27" s="86" t="s">
        <v>74</v>
      </c>
      <c r="C27" s="44">
        <f>'Surface Budget Reformatted'!C27</f>
        <v>2359.6999999999998</v>
      </c>
      <c r="D27" s="44">
        <f>'Surface Budget Reformatted'!D27</f>
        <v>2404.2999999999997</v>
      </c>
      <c r="E27" s="44">
        <f>'Surface Budget Reformatted'!E27</f>
        <v>2673.4999999999995</v>
      </c>
      <c r="F27" s="44">
        <f>'Surface Budget Reformatted'!F27</f>
        <v>2623</v>
      </c>
      <c r="G27" s="44">
        <f>'Surface Budget Reformatted'!G27</f>
        <v>2471</v>
      </c>
      <c r="H27" s="44">
        <f>'Surface Budget Reformatted'!H27</f>
        <v>2580.1999999999998</v>
      </c>
      <c r="I27" s="44">
        <f>'Surface Budget Reformatted'!I27</f>
        <v>3188.5</v>
      </c>
      <c r="J27" s="44">
        <f>'Surface Budget Reformatted'!J27</f>
        <v>2782.2000000000003</v>
      </c>
      <c r="K27" s="44">
        <f>'Surface Budget Reformatted'!K27</f>
        <v>3214.1</v>
      </c>
      <c r="L27" s="44">
        <f>'Surface Budget Reformatted'!L27</f>
        <v>3607.3999999999996</v>
      </c>
      <c r="M27" s="44">
        <f>'Surface Budget Reformatted'!M27</f>
        <v>4337.6000000000004</v>
      </c>
      <c r="N27" s="44">
        <f>'Surface Budget Reformatted'!N27</f>
        <v>4639.2</v>
      </c>
      <c r="O27" s="44">
        <f>'Surface Budget Reformatted'!O27</f>
        <v>5183.5999999999995</v>
      </c>
      <c r="P27" s="44">
        <f>'Surface Budget Reformatted'!P27</f>
        <v>6421.2999999999993</v>
      </c>
      <c r="Q27" s="44">
        <f>'Surface Budget Reformatted'!Q27</f>
        <v>6208.2999999999993</v>
      </c>
      <c r="R27" s="44">
        <f>'Surface Budget Reformatted'!R27</f>
        <v>6864.0999999999995</v>
      </c>
      <c r="S27" s="44">
        <f>'Surface Budget Reformatted'!S27</f>
        <v>6447.4</v>
      </c>
      <c r="T27" s="44">
        <f>'Surface Budget Reformatted'!T27</f>
        <v>6823.2</v>
      </c>
      <c r="U27" s="44">
        <f>'Surface Budget Reformatted'!U27</f>
        <v>5514.7</v>
      </c>
      <c r="V27" s="44">
        <f>'Surface Budget Reformatted'!V27</f>
        <v>5887.2</v>
      </c>
      <c r="W27" s="44">
        <f>'Surface Budget Reformatted'!W27</f>
        <v>5660.8000000000011</v>
      </c>
      <c r="X27" s="44">
        <f>'Surface Budget Reformatted'!X27</f>
        <v>5379.4000000000005</v>
      </c>
      <c r="Y27" s="44">
        <f>'Surface Budget Reformatted'!Y27</f>
        <v>5236.6000000000004</v>
      </c>
      <c r="Z27" s="44">
        <f>'Surface Budget Reformatted'!Z27</f>
        <v>4936.2000000000007</v>
      </c>
      <c r="AA27" s="44">
        <f>'Surface Budget Reformatted'!AA27</f>
        <v>5567.8</v>
      </c>
      <c r="AB27" s="44">
        <f>'Surface Budget Reformatted'!AB27</f>
        <v>4512.0999999999995</v>
      </c>
      <c r="AC27" s="44">
        <f>'Surface Budget Reformatted'!AC27</f>
        <v>4329</v>
      </c>
      <c r="AD27" s="44">
        <f>'Surface Budget Reformatted'!AD27</f>
        <v>4401.6000000000004</v>
      </c>
      <c r="AE27" s="45">
        <f>'Surface Budget Reformatted'!AE27</f>
        <v>4542.3999999999996</v>
      </c>
      <c r="AF27" s="105">
        <f>'Surface Budget Reformatted'!AF27</f>
        <v>4311.1000000000004</v>
      </c>
      <c r="AG27" s="105">
        <f>'Surface Budget Reformatted'!AG27</f>
        <v>4280.8</v>
      </c>
      <c r="AH27" s="105">
        <f>'Surface Budget Reformatted'!AH27</f>
        <v>4271.3</v>
      </c>
      <c r="AI27" s="105">
        <f>'Surface Budget Reformatted'!AI27</f>
        <v>4388.2</v>
      </c>
      <c r="AJ27" s="105">
        <f>'Surface Budget Reformatted'!AJ27</f>
        <v>4203.9999999999991</v>
      </c>
      <c r="AK27" s="105">
        <f>'Surface Budget Reformatted'!AK27</f>
        <v>4223.8</v>
      </c>
      <c r="AL27" s="105">
        <f>'Surface Budget Reformatted'!AL27</f>
        <v>4472</v>
      </c>
      <c r="AM27" s="105">
        <f>'Surface Budget Reformatted'!AM27</f>
        <v>4664.3</v>
      </c>
      <c r="AN27" s="105">
        <f>'Surface Budget Reformatted'!AN27</f>
        <v>4585.2</v>
      </c>
      <c r="AO27" s="105">
        <f>'Surface Budget Reformatted'!AO27</f>
        <v>4159.5</v>
      </c>
      <c r="AP27" s="105">
        <f>'Surface Budget Reformatted'!AP27</f>
        <v>4359.9000000000005</v>
      </c>
      <c r="AQ27" s="105">
        <f>'Surface Budget Reformatted'!AQ27</f>
        <v>4232.8</v>
      </c>
      <c r="AR27" s="105">
        <f>'Surface Budget Reformatted'!AR27</f>
        <v>4941.3999999999996</v>
      </c>
      <c r="AS27" s="105">
        <f>'Surface Budget Reformatted'!AS27</f>
        <v>4468.3</v>
      </c>
      <c r="AT27" s="105">
        <f>'Surface Budget Reformatted'!AT27</f>
        <v>4138.2</v>
      </c>
      <c r="AU27" s="105">
        <f>'Surface Budget Reformatted'!AU27</f>
        <v>4317.2</v>
      </c>
      <c r="AV27" s="105">
        <f>'Surface Budget Reformatted'!AV27</f>
        <v>4516</v>
      </c>
      <c r="AW27" s="105">
        <f>'Surface Budget Reformatted'!AW27</f>
        <v>4649.2</v>
      </c>
      <c r="AX27" s="105">
        <f>'Surface Budget Reformatted'!AX27</f>
        <v>4438.5000000000009</v>
      </c>
      <c r="AY27" s="105">
        <f>'Surface Budget Reformatted'!AY27</f>
        <v>4730.5999999999995</v>
      </c>
      <c r="AZ27" s="105">
        <f>'Surface Budget Reformatted'!AZ27</f>
        <v>4781.2999999999993</v>
      </c>
      <c r="BA27" s="105">
        <f>'Surface Budget Reformatted'!BA27</f>
        <v>5045.4999999999991</v>
      </c>
      <c r="BB27" s="105">
        <f>'Surface Budget Reformatted'!BB27</f>
        <v>5058.8</v>
      </c>
      <c r="BC27" s="105">
        <f>'Surface Budget Reformatted'!BC27</f>
        <v>4568.2999999999993</v>
      </c>
      <c r="BD27" s="105">
        <f>'Surface Budget Reformatted'!BD27</f>
        <v>4538.9000000000005</v>
      </c>
      <c r="BE27" s="105">
        <f>'Surface Budget Reformatted'!BE27</f>
        <v>5033.3</v>
      </c>
      <c r="BF27" s="105">
        <f>'Surface Budget Reformatted'!BF27</f>
        <v>4315.7</v>
      </c>
      <c r="BG27" s="105">
        <f>'Surface Budget Reformatted'!BG27</f>
        <v>4535.7</v>
      </c>
      <c r="BH27" s="105">
        <f>'Surface Budget Reformatted'!BH27</f>
        <v>4393.2</v>
      </c>
      <c r="BI27" s="105">
        <f>'Surface Budget Reformatted'!BI27</f>
        <v>4677.1999999999989</v>
      </c>
      <c r="BJ27" s="105">
        <f>'Surface Budget Reformatted'!BJ27</f>
        <v>4425</v>
      </c>
      <c r="BK27" s="105">
        <f>'Surface Budget Reformatted'!BK27</f>
        <v>4568.3</v>
      </c>
      <c r="BL27" s="105">
        <f>'Surface Budget Reformatted'!BL27</f>
        <v>4950.2</v>
      </c>
      <c r="BM27" s="105">
        <f>'Surface Budget Reformatted'!BM27</f>
        <v>4329.6000000000004</v>
      </c>
      <c r="BN27" s="105">
        <f>'Surface Budget Reformatted'!BN27</f>
        <v>4769.8</v>
      </c>
      <c r="BO27" s="105">
        <f>'Surface Budget Reformatted'!BO27</f>
        <v>4531</v>
      </c>
      <c r="BP27" s="105">
        <f>'Surface Budget Reformatted'!BP27</f>
        <v>4931.0999999999995</v>
      </c>
      <c r="BQ27" s="105">
        <f>'Surface Budget Reformatted'!BQ27</f>
        <v>4197.6000000000004</v>
      </c>
      <c r="BR27" s="105">
        <f>'Surface Budget Reformatted'!BR27</f>
        <v>4678.4999999999991</v>
      </c>
      <c r="BS27" s="105">
        <f>'Surface Budget Reformatted'!BS27</f>
        <v>4641.5</v>
      </c>
      <c r="BT27" s="105">
        <f>'Surface Budget Reformatted'!BT27</f>
        <v>4625.4999999999991</v>
      </c>
      <c r="BU27" s="105">
        <f>'Surface Budget Reformatted'!BU27</f>
        <v>4713.5999999999995</v>
      </c>
      <c r="BV27" s="105">
        <f>'Surface Budget Reformatted'!BV27</f>
        <v>4275.8999999999996</v>
      </c>
      <c r="BW27" s="105">
        <f>'Surface Budget Reformatted'!BW27</f>
        <v>4764.6000000000004</v>
      </c>
      <c r="BX27" s="105">
        <f>'Surface Budget Reformatted'!BX27</f>
        <v>4365.6000000000004</v>
      </c>
      <c r="BY27" s="105">
        <f>'Surface Budget Reformatted'!BY27</f>
        <v>4403.5</v>
      </c>
      <c r="BZ27" s="105">
        <f>'Surface Budget Reformatted'!BZ27</f>
        <v>4415.1000000000004</v>
      </c>
      <c r="CA27" s="105">
        <f>'Surface Budget Reformatted'!CA27</f>
        <v>4607.2</v>
      </c>
      <c r="CB27" s="105">
        <f>'Surface Budget Reformatted'!CB27</f>
        <v>4226.8</v>
      </c>
      <c r="CC27" s="105">
        <f>'Surface Budget Reformatted'!CC27</f>
        <v>4820</v>
      </c>
      <c r="CD27" s="39">
        <f t="shared" si="4"/>
        <v>4510.2206896551725</v>
      </c>
      <c r="CE27" s="63">
        <f t="shared" si="1"/>
        <v>5.4153947368421047</v>
      </c>
      <c r="CF27" s="63">
        <f t="shared" si="2"/>
        <v>4.4243333333333332</v>
      </c>
      <c r="CG27" s="2">
        <f t="shared" si="3"/>
        <v>4.5308120000000009</v>
      </c>
    </row>
    <row r="28" spans="1:85" s="36" customFormat="1" x14ac:dyDescent="0.3">
      <c r="B28" s="86" t="s">
        <v>64</v>
      </c>
      <c r="C28" s="44">
        <f>'Surface Budget Reformatted'!C28</f>
        <v>37029.799999999996</v>
      </c>
      <c r="D28" s="44">
        <f>'Surface Budget Reformatted'!D28</f>
        <v>32202.199999999997</v>
      </c>
      <c r="E28" s="44">
        <f>'Surface Budget Reformatted'!E28</f>
        <v>33278.400000000001</v>
      </c>
      <c r="F28" s="44">
        <f>'Surface Budget Reformatted'!F28</f>
        <v>40098.199999999997</v>
      </c>
      <c r="G28" s="44">
        <f>'Surface Budget Reformatted'!G28</f>
        <v>29374.3</v>
      </c>
      <c r="H28" s="44">
        <f>'Surface Budget Reformatted'!H28</f>
        <v>36505.299999999996</v>
      </c>
      <c r="I28" s="44">
        <f>'Surface Budget Reformatted'!I28</f>
        <v>35328.600000000006</v>
      </c>
      <c r="J28" s="44">
        <f>'Surface Budget Reformatted'!J28</f>
        <v>29528.799999999999</v>
      </c>
      <c r="K28" s="44">
        <f>'Surface Budget Reformatted'!K28</f>
        <v>37736.199999999997</v>
      </c>
      <c r="L28" s="44">
        <f>'Surface Budget Reformatted'!L28</f>
        <v>30443.7</v>
      </c>
      <c r="M28" s="44">
        <f>'Surface Budget Reformatted'!M28</f>
        <v>31365.1</v>
      </c>
      <c r="N28" s="44">
        <f>'Surface Budget Reformatted'!N28</f>
        <v>30968.500000000004</v>
      </c>
      <c r="O28" s="44">
        <f>'Surface Budget Reformatted'!O28</f>
        <v>28789.5</v>
      </c>
      <c r="P28" s="44">
        <f>'Surface Budget Reformatted'!P28</f>
        <v>33055</v>
      </c>
      <c r="Q28" s="44">
        <f>'Surface Budget Reformatted'!Q28</f>
        <v>23469.800000000007</v>
      </c>
      <c r="R28" s="44">
        <f>'Surface Budget Reformatted'!R28</f>
        <v>37173.4</v>
      </c>
      <c r="S28" s="44">
        <f>'Surface Budget Reformatted'!S28</f>
        <v>30004.899999999994</v>
      </c>
      <c r="T28" s="44">
        <f>'Surface Budget Reformatted'!T28</f>
        <v>31578.099999999995</v>
      </c>
      <c r="U28" s="44">
        <f>'Surface Budget Reformatted'!U28</f>
        <v>25852.099999999995</v>
      </c>
      <c r="V28" s="44">
        <f>'Surface Budget Reformatted'!V28</f>
        <v>30132.399999999998</v>
      </c>
      <c r="W28" s="44">
        <f>'Surface Budget Reformatted'!W28</f>
        <v>30832.600000000002</v>
      </c>
      <c r="X28" s="44">
        <f>'Surface Budget Reformatted'!X28</f>
        <v>33906.699999999997</v>
      </c>
      <c r="Y28" s="44">
        <f>'Surface Budget Reformatted'!Y28</f>
        <v>29808.6</v>
      </c>
      <c r="Z28" s="44">
        <f>'Surface Budget Reformatted'!Z28</f>
        <v>23407.300000000003</v>
      </c>
      <c r="AA28" s="44">
        <f>'Surface Budget Reformatted'!AA28</f>
        <v>23886.799999999999</v>
      </c>
      <c r="AB28" s="44">
        <f>'Surface Budget Reformatted'!AB28</f>
        <v>21434.699999999997</v>
      </c>
      <c r="AC28" s="44">
        <f>'Surface Budget Reformatted'!AC28</f>
        <v>28130.100000000002</v>
      </c>
      <c r="AD28" s="44">
        <f>'Surface Budget Reformatted'!AD28</f>
        <v>31577.100000000002</v>
      </c>
      <c r="AE28" s="45">
        <f>'Surface Budget Reformatted'!AE28</f>
        <v>30677.5</v>
      </c>
      <c r="AF28" s="105">
        <f>'Surface Budget Reformatted'!AF28</f>
        <v>25874.7</v>
      </c>
      <c r="AG28" s="105">
        <f>'Surface Budget Reformatted'!AG28</f>
        <v>22289</v>
      </c>
      <c r="AH28" s="105">
        <f>'Surface Budget Reformatted'!AH28</f>
        <v>24520.499999999996</v>
      </c>
      <c r="AI28" s="105">
        <f>'Surface Budget Reformatted'!AI28</f>
        <v>30272.999999999996</v>
      </c>
      <c r="AJ28" s="105">
        <f>'Surface Budget Reformatted'!AJ28</f>
        <v>26050.799999999996</v>
      </c>
      <c r="AK28" s="105">
        <f>'Surface Budget Reformatted'!AK28</f>
        <v>24652.3</v>
      </c>
      <c r="AL28" s="105">
        <f>'Surface Budget Reformatted'!AL28</f>
        <v>19467.7</v>
      </c>
      <c r="AM28" s="105">
        <f>'Surface Budget Reformatted'!AM28</f>
        <v>33700.100000000006</v>
      </c>
      <c r="AN28" s="105">
        <f>'Surface Budget Reformatted'!AN28</f>
        <v>26978.899999999998</v>
      </c>
      <c r="AO28" s="105">
        <f>'Surface Budget Reformatted'!AO28</f>
        <v>26830.799999999999</v>
      </c>
      <c r="AP28" s="105">
        <f>'Surface Budget Reformatted'!AP28</f>
        <v>25205.600000000002</v>
      </c>
      <c r="AQ28" s="105">
        <f>'Surface Budget Reformatted'!AQ28</f>
        <v>30389.200000000004</v>
      </c>
      <c r="AR28" s="105">
        <f>'Surface Budget Reformatted'!AR28</f>
        <v>34966.299999999996</v>
      </c>
      <c r="AS28" s="105">
        <f>'Surface Budget Reformatted'!AS28</f>
        <v>25969.900000000005</v>
      </c>
      <c r="AT28" s="105">
        <f>'Surface Budget Reformatted'!AT28</f>
        <v>24991.200000000001</v>
      </c>
      <c r="AU28" s="105">
        <f>'Surface Budget Reformatted'!AU28</f>
        <v>28217.299999999996</v>
      </c>
      <c r="AV28" s="105">
        <f>'Surface Budget Reformatted'!AV28</f>
        <v>27105.800000000003</v>
      </c>
      <c r="AW28" s="105">
        <f>'Surface Budget Reformatted'!AW28</f>
        <v>26074.800000000003</v>
      </c>
      <c r="AX28" s="105">
        <f>'Surface Budget Reformatted'!AX28</f>
        <v>26380.400000000001</v>
      </c>
      <c r="AY28" s="105">
        <f>'Surface Budget Reformatted'!AY28</f>
        <v>31961.7</v>
      </c>
      <c r="AZ28" s="105">
        <f>'Surface Budget Reformatted'!AZ28</f>
        <v>28738.100000000002</v>
      </c>
      <c r="BA28" s="105">
        <f>'Surface Budget Reformatted'!BA28</f>
        <v>32498.400000000001</v>
      </c>
      <c r="BB28" s="105">
        <f>'Surface Budget Reformatted'!BB28</f>
        <v>37394.1</v>
      </c>
      <c r="BC28" s="105">
        <f>'Surface Budget Reformatted'!BC28</f>
        <v>25566.800000000003</v>
      </c>
      <c r="BD28" s="105">
        <f>'Surface Budget Reformatted'!BD28</f>
        <v>31350.6</v>
      </c>
      <c r="BE28" s="105">
        <f>'Surface Budget Reformatted'!BE28</f>
        <v>30186.700000000004</v>
      </c>
      <c r="BF28" s="105">
        <f>'Surface Budget Reformatted'!BF28</f>
        <v>25106.699999999993</v>
      </c>
      <c r="BG28" s="105">
        <f>'Surface Budget Reformatted'!BG28</f>
        <v>32228.599999999995</v>
      </c>
      <c r="BH28" s="105">
        <f>'Surface Budget Reformatted'!BH28</f>
        <v>25471.599999999999</v>
      </c>
      <c r="BI28" s="105">
        <f>'Surface Budget Reformatted'!BI28</f>
        <v>26731.7</v>
      </c>
      <c r="BJ28" s="105">
        <f>'Surface Budget Reformatted'!BJ28</f>
        <v>26847.899999999998</v>
      </c>
      <c r="BK28" s="105">
        <f>'Surface Budget Reformatted'!BK28</f>
        <v>25807.699999999997</v>
      </c>
      <c r="BL28" s="105">
        <f>'Surface Budget Reformatted'!BL28</f>
        <v>30571.7</v>
      </c>
      <c r="BM28" s="105">
        <f>'Surface Budget Reformatted'!BM28</f>
        <v>21588.500000000004</v>
      </c>
      <c r="BN28" s="105">
        <f>'Surface Budget Reformatted'!BN28</f>
        <v>34827.000000000007</v>
      </c>
      <c r="BO28" s="105">
        <f>'Surface Budget Reformatted'!BO28</f>
        <v>28619.800000000003</v>
      </c>
      <c r="BP28" s="105">
        <f>'Surface Budget Reformatted'!BP28</f>
        <v>30086.100000000002</v>
      </c>
      <c r="BQ28" s="105">
        <f>'Surface Budget Reformatted'!BQ28</f>
        <v>25072.5</v>
      </c>
      <c r="BR28" s="105">
        <f>'Surface Budget Reformatted'!BR28</f>
        <v>30554</v>
      </c>
      <c r="BS28" s="105">
        <f>'Surface Budget Reformatted'!BS28</f>
        <v>31263.099999999995</v>
      </c>
      <c r="BT28" s="105">
        <f>'Surface Budget Reformatted'!BT28</f>
        <v>34666.200000000004</v>
      </c>
      <c r="BU28" s="105">
        <f>'Surface Budget Reformatted'!BU28</f>
        <v>30844.9</v>
      </c>
      <c r="BV28" s="105">
        <f>'Surface Budget Reformatted'!BV28</f>
        <v>24540.599999999995</v>
      </c>
      <c r="BW28" s="105">
        <f>'Surface Budget Reformatted'!BW28</f>
        <v>24443.599999999999</v>
      </c>
      <c r="BX28" s="105">
        <f>'Surface Budget Reformatted'!BX28</f>
        <v>21772.099999999995</v>
      </c>
      <c r="BY28" s="105">
        <f>'Surface Budget Reformatted'!BY28</f>
        <v>28477.499999999996</v>
      </c>
      <c r="BZ28" s="105">
        <f>'Surface Budget Reformatted'!BZ28</f>
        <v>29629.499999999996</v>
      </c>
      <c r="CA28" s="105">
        <f>'Surface Budget Reformatted'!CA28</f>
        <v>28781.700000000004</v>
      </c>
      <c r="CB28" s="105">
        <f>'Surface Budget Reformatted'!CB28</f>
        <v>21169.599999999999</v>
      </c>
      <c r="CC28" s="105">
        <f>'Surface Budget Reformatted'!CC28</f>
        <v>34840.100000000006</v>
      </c>
      <c r="CD28" s="39">
        <f t="shared" si="4"/>
        <v>30950.886206896546</v>
      </c>
      <c r="CE28" s="63">
        <f t="shared" si="1"/>
        <v>29.265799999999999</v>
      </c>
      <c r="CF28" s="63">
        <f t="shared" si="2"/>
        <v>30.128233333333338</v>
      </c>
      <c r="CG28" s="2">
        <f t="shared" si="3"/>
        <v>28.031548000000001</v>
      </c>
    </row>
    <row r="29" spans="1:85" ht="15" thickBot="1" x14ac:dyDescent="0.35">
      <c r="B29" s="20" t="s">
        <v>75</v>
      </c>
      <c r="C29" s="34">
        <f>'Surface Budget Reformatted'!C29</f>
        <v>129.155</v>
      </c>
      <c r="D29" s="34">
        <f>'Surface Budget Reformatted'!D29</f>
        <v>134.268</v>
      </c>
      <c r="E29" s="34">
        <f>'Surface Budget Reformatted'!E29</f>
        <v>128.42600000000004</v>
      </c>
      <c r="F29" s="34">
        <f>'Surface Budget Reformatted'!F29</f>
        <v>124.87199999999999</v>
      </c>
      <c r="G29" s="34">
        <f>'Surface Budget Reformatted'!G29</f>
        <v>22.427999999999987</v>
      </c>
      <c r="H29" s="34">
        <f>'Surface Budget Reformatted'!H29</f>
        <v>21.537999999999986</v>
      </c>
      <c r="I29" s="34">
        <f>'Surface Budget Reformatted'!I29</f>
        <v>22.025999999999982</v>
      </c>
      <c r="J29" s="34">
        <f>'Surface Budget Reformatted'!J29</f>
        <v>22.247999999999994</v>
      </c>
      <c r="K29" s="34">
        <f>'Surface Budget Reformatted'!K29</f>
        <v>17.173999999999996</v>
      </c>
      <c r="L29" s="34">
        <f>'Surface Budget Reformatted'!L29</f>
        <v>18.807999999999993</v>
      </c>
      <c r="M29" s="34">
        <f>'Surface Budget Reformatted'!M29</f>
        <v>39.832000000000001</v>
      </c>
      <c r="N29" s="34">
        <f>'Surface Budget Reformatted'!N29</f>
        <v>39.86699999999999</v>
      </c>
      <c r="O29" s="34">
        <f>'Surface Budget Reformatted'!O29</f>
        <v>40.375</v>
      </c>
      <c r="P29" s="34">
        <f>'Surface Budget Reformatted'!P29</f>
        <v>38.595999999999989</v>
      </c>
      <c r="Q29" s="34">
        <f>'Surface Budget Reformatted'!Q29</f>
        <v>42.033999999999992</v>
      </c>
      <c r="R29" s="34">
        <f>'Surface Budget Reformatted'!R29</f>
        <v>36.496000000000002</v>
      </c>
      <c r="S29" s="34">
        <f>'Surface Budget Reformatted'!S29</f>
        <v>34.510000000000005</v>
      </c>
      <c r="T29" s="34">
        <f>'Surface Budget Reformatted'!T29</f>
        <v>33.699999999999996</v>
      </c>
      <c r="U29" s="34">
        <f>'Surface Budget Reformatted'!U29</f>
        <v>38.242000000000004</v>
      </c>
      <c r="V29" s="34">
        <f>'Surface Budget Reformatted'!V29</f>
        <v>36.577999999999996</v>
      </c>
      <c r="W29" s="34">
        <f>'Surface Budget Reformatted'!W29</f>
        <v>33.497</v>
      </c>
      <c r="X29" s="34">
        <f>'Surface Budget Reformatted'!X29</f>
        <v>31.243999999999996</v>
      </c>
      <c r="Y29" s="34">
        <f>'Surface Budget Reformatted'!Y29</f>
        <v>36.233000000000004</v>
      </c>
      <c r="Z29" s="34">
        <f>'Surface Budget Reformatted'!Z29</f>
        <v>35.582999999999998</v>
      </c>
      <c r="AA29" s="34">
        <f>'Surface Budget Reformatted'!AA29</f>
        <v>35.040000000000006</v>
      </c>
      <c r="AB29" s="34">
        <f>'Surface Budget Reformatted'!AB29</f>
        <v>35.019999999999989</v>
      </c>
      <c r="AC29" s="34">
        <f>'Surface Budget Reformatted'!AC29</f>
        <v>34.840999999999994</v>
      </c>
      <c r="AD29" s="34">
        <f>'Surface Budget Reformatted'!AD29</f>
        <v>34.525999999999996</v>
      </c>
      <c r="AE29" s="35">
        <f>'Surface Budget Reformatted'!AE29</f>
        <v>34.493999999999986</v>
      </c>
      <c r="AF29" s="106">
        <f>'Surface Budget Reformatted'!AF29</f>
        <v>34.506</v>
      </c>
      <c r="AG29" s="106">
        <f>'Surface Budget Reformatted'!AG29</f>
        <v>34.543999999999997</v>
      </c>
      <c r="AH29" s="106">
        <f>'Surface Budget Reformatted'!AH29</f>
        <v>34.506</v>
      </c>
      <c r="AI29" s="106">
        <f>'Surface Budget Reformatted'!AI29</f>
        <v>34.506</v>
      </c>
      <c r="AJ29" s="106">
        <f>'Surface Budget Reformatted'!AJ29</f>
        <v>34.506</v>
      </c>
      <c r="AK29" s="106">
        <f>'Surface Budget Reformatted'!AK29</f>
        <v>34.543999999999997</v>
      </c>
      <c r="AL29" s="106">
        <f>'Surface Budget Reformatted'!AL29</f>
        <v>34.713999999999992</v>
      </c>
      <c r="AM29" s="106">
        <f>'Surface Budget Reformatted'!AM29</f>
        <v>34.802999999999997</v>
      </c>
      <c r="AN29" s="106">
        <f>'Surface Budget Reformatted'!AN29</f>
        <v>34.506</v>
      </c>
      <c r="AO29" s="106">
        <f>'Surface Budget Reformatted'!AO29</f>
        <v>34.543999999999997</v>
      </c>
      <c r="AP29" s="106">
        <f>'Surface Budget Reformatted'!AP29</f>
        <v>34.506</v>
      </c>
      <c r="AQ29" s="106">
        <f>'Surface Budget Reformatted'!AQ29</f>
        <v>34.506</v>
      </c>
      <c r="AR29" s="106">
        <f>'Surface Budget Reformatted'!AR29</f>
        <v>34.506</v>
      </c>
      <c r="AS29" s="106">
        <f>'Surface Budget Reformatted'!AS29</f>
        <v>34.543999999999997</v>
      </c>
      <c r="AT29" s="106">
        <f>'Surface Budget Reformatted'!AT29</f>
        <v>34.506</v>
      </c>
      <c r="AU29" s="106">
        <f>'Surface Budget Reformatted'!AU29</f>
        <v>34.506</v>
      </c>
      <c r="AV29" s="106">
        <f>'Surface Budget Reformatted'!AV29</f>
        <v>34.506</v>
      </c>
      <c r="AW29" s="106">
        <f>'Surface Budget Reformatted'!AW29</f>
        <v>34.543999999999997</v>
      </c>
      <c r="AX29" s="106">
        <f>'Surface Budget Reformatted'!AX29</f>
        <v>34.506</v>
      </c>
      <c r="AY29" s="106">
        <f>'Surface Budget Reformatted'!AY29</f>
        <v>34.506</v>
      </c>
      <c r="AZ29" s="106">
        <f>'Surface Budget Reformatted'!AZ29</f>
        <v>34.713999999999992</v>
      </c>
      <c r="BA29" s="106">
        <f>'Surface Budget Reformatted'!BA29</f>
        <v>35.014999999999993</v>
      </c>
      <c r="BB29" s="106">
        <f>'Surface Budget Reformatted'!BB29</f>
        <v>34.802999999999997</v>
      </c>
      <c r="BC29" s="106">
        <f>'Surface Budget Reformatted'!BC29</f>
        <v>34.506</v>
      </c>
      <c r="BD29" s="106">
        <f>'Surface Budget Reformatted'!BD29</f>
        <v>34.506</v>
      </c>
      <c r="BE29" s="106">
        <f>'Surface Budget Reformatted'!BE29</f>
        <v>34.543999999999997</v>
      </c>
      <c r="BF29" s="106">
        <f>'Surface Budget Reformatted'!BF29</f>
        <v>34.506</v>
      </c>
      <c r="BG29" s="106">
        <f>'Surface Budget Reformatted'!BG29</f>
        <v>34.506</v>
      </c>
      <c r="BH29" s="106">
        <f>'Surface Budget Reformatted'!BH29</f>
        <v>34.506</v>
      </c>
      <c r="BI29" s="106">
        <f>'Surface Budget Reformatted'!BI29</f>
        <v>34.543999999999997</v>
      </c>
      <c r="BJ29" s="106">
        <f>'Surface Budget Reformatted'!BJ29</f>
        <v>34.506</v>
      </c>
      <c r="BK29" s="106">
        <f>'Surface Budget Reformatted'!BK29</f>
        <v>34.506</v>
      </c>
      <c r="BL29" s="106">
        <f>'Surface Budget Reformatted'!BL29</f>
        <v>34.506</v>
      </c>
      <c r="BM29" s="106">
        <f>'Surface Budget Reformatted'!BM29</f>
        <v>34.543999999999997</v>
      </c>
      <c r="BN29" s="106">
        <f>'Surface Budget Reformatted'!BN29</f>
        <v>34.506</v>
      </c>
      <c r="BO29" s="106">
        <f>'Surface Budget Reformatted'!BO29</f>
        <v>34.506</v>
      </c>
      <c r="BP29" s="106">
        <f>'Surface Budget Reformatted'!BP29</f>
        <v>34.506</v>
      </c>
      <c r="BQ29" s="106">
        <f>'Surface Budget Reformatted'!BQ29</f>
        <v>34.543999999999997</v>
      </c>
      <c r="BR29" s="106">
        <f>'Surface Budget Reformatted'!BR29</f>
        <v>34.506</v>
      </c>
      <c r="BS29" s="106">
        <f>'Surface Budget Reformatted'!BS29</f>
        <v>34.506</v>
      </c>
      <c r="BT29" s="106">
        <f>'Surface Budget Reformatted'!BT29</f>
        <v>34.506</v>
      </c>
      <c r="BU29" s="106">
        <f>'Surface Budget Reformatted'!BU29</f>
        <v>34.543999999999997</v>
      </c>
      <c r="BV29" s="106">
        <f>'Surface Budget Reformatted'!BV29</f>
        <v>34.506</v>
      </c>
      <c r="BW29" s="106">
        <f>'Surface Budget Reformatted'!BW29</f>
        <v>34.506</v>
      </c>
      <c r="BX29" s="106">
        <f>'Surface Budget Reformatted'!BX29</f>
        <v>34.713999999999992</v>
      </c>
      <c r="BY29" s="106">
        <f>'Surface Budget Reformatted'!BY29</f>
        <v>34.840999999999994</v>
      </c>
      <c r="BZ29" s="106">
        <f>'Surface Budget Reformatted'!BZ29</f>
        <v>34.506</v>
      </c>
      <c r="CA29" s="106">
        <f>'Surface Budget Reformatted'!CA29</f>
        <v>34.506</v>
      </c>
      <c r="CB29" s="106">
        <f>'Surface Budget Reformatted'!CB29</f>
        <v>34.506</v>
      </c>
      <c r="CC29" s="106">
        <f>'Surface Budget Reformatted'!CC29</f>
        <v>34.543999999999997</v>
      </c>
      <c r="CD29" s="39">
        <f t="shared" si="4"/>
        <v>45.91899999999999</v>
      </c>
      <c r="CE29" s="61">
        <f t="shared" si="1"/>
        <v>3.6353052631578939E-2</v>
      </c>
      <c r="CF29" s="61">
        <f t="shared" si="2"/>
        <v>3.4620333333333329E-2</v>
      </c>
      <c r="CG29" s="2">
        <f t="shared" si="3"/>
        <v>3.455560000000002E-2</v>
      </c>
    </row>
    <row r="30" spans="1:85" ht="15.6" thickTop="1" thickBot="1" x14ac:dyDescent="0.35">
      <c r="B30" s="21" t="s">
        <v>76</v>
      </c>
      <c r="C30" s="22">
        <f>'Surface Budget Reformatted'!C30</f>
        <v>46581.8</v>
      </c>
      <c r="D30" s="22">
        <f>'Surface Budget Reformatted'!D30</f>
        <v>58777.3</v>
      </c>
      <c r="E30" s="22">
        <f>'Surface Budget Reformatted'!E30</f>
        <v>63229.799999999996</v>
      </c>
      <c r="F30" s="22">
        <f>'Surface Budget Reformatted'!F30</f>
        <v>102467.3</v>
      </c>
      <c r="G30" s="22">
        <f>'Surface Budget Reformatted'!G30</f>
        <v>46904.800000000003</v>
      </c>
      <c r="H30" s="22">
        <f>'Surface Budget Reformatted'!H30</f>
        <v>141567.90000000002</v>
      </c>
      <c r="I30" s="22">
        <f>'Surface Budget Reformatted'!I30</f>
        <v>82716.800000000003</v>
      </c>
      <c r="J30" s="22">
        <f>'Surface Budget Reformatted'!J30</f>
        <v>87274.699999999983</v>
      </c>
      <c r="K30" s="22">
        <f>'Surface Budget Reformatted'!K30</f>
        <v>140618.90000000002</v>
      </c>
      <c r="L30" s="22">
        <f>'Surface Budget Reformatted'!L30</f>
        <v>70237.099999999991</v>
      </c>
      <c r="M30" s="22">
        <f>'Surface Budget Reformatted'!M30</f>
        <v>80536.599999999991</v>
      </c>
      <c r="N30" s="22">
        <f>'Surface Budget Reformatted'!N30</f>
        <v>54939.899999999994</v>
      </c>
      <c r="O30" s="22">
        <f>'Surface Budget Reformatted'!O30</f>
        <v>74229.999999999985</v>
      </c>
      <c r="P30" s="22">
        <f>'Surface Budget Reformatted'!P30</f>
        <v>82204</v>
      </c>
      <c r="Q30" s="22">
        <f>'Surface Budget Reformatted'!Q30</f>
        <v>81078.5</v>
      </c>
      <c r="R30" s="22">
        <f>'Surface Budget Reformatted'!R30</f>
        <v>79702.599999999991</v>
      </c>
      <c r="S30" s="22">
        <f>'Surface Budget Reformatted'!S30</f>
        <v>123892.80000000002</v>
      </c>
      <c r="T30" s="22">
        <f>'Surface Budget Reformatted'!T30</f>
        <v>41045.300000000003</v>
      </c>
      <c r="U30" s="22">
        <f>'Surface Budget Reformatted'!U30</f>
        <v>60858</v>
      </c>
      <c r="V30" s="22">
        <f>'Surface Budget Reformatted'!V30</f>
        <v>52994.3</v>
      </c>
      <c r="W30" s="22">
        <f>'Surface Budget Reformatted'!W30</f>
        <v>73517.7</v>
      </c>
      <c r="X30" s="22">
        <f>'Surface Budget Reformatted'!X30</f>
        <v>107280.5</v>
      </c>
      <c r="Y30" s="22">
        <f>'Surface Budget Reformatted'!Y30</f>
        <v>55489.899999999994</v>
      </c>
      <c r="Z30" s="22">
        <f>'Surface Budget Reformatted'!Z30</f>
        <v>58085.400000000009</v>
      </c>
      <c r="AA30" s="22">
        <f>'Surface Budget Reformatted'!AA30</f>
        <v>40325</v>
      </c>
      <c r="AB30" s="22">
        <f>'Surface Budget Reformatted'!AB30</f>
        <v>51559.4</v>
      </c>
      <c r="AC30" s="22">
        <f>'Surface Budget Reformatted'!AC30</f>
        <v>68645.400000000009</v>
      </c>
      <c r="AD30" s="22">
        <f>'Surface Budget Reformatted'!AD30</f>
        <v>111266.3</v>
      </c>
      <c r="AE30" s="23">
        <f>'Surface Budget Reformatted'!AE30</f>
        <v>47559.299999999996</v>
      </c>
      <c r="AF30" s="107">
        <f>'Surface Budget Reformatted'!AF30</f>
        <v>56691.7</v>
      </c>
      <c r="AG30" s="107">
        <f>'Surface Budget Reformatted'!AG30</f>
        <v>29753.899999999994</v>
      </c>
      <c r="AH30" s="107">
        <f>'Surface Budget Reformatted'!AH30</f>
        <v>97401.900000000009</v>
      </c>
      <c r="AI30" s="107">
        <f>'Surface Budget Reformatted'!AI30</f>
        <v>94815.7</v>
      </c>
      <c r="AJ30" s="107">
        <f>'Surface Budget Reformatted'!AJ30</f>
        <v>60961.899999999994</v>
      </c>
      <c r="AK30" s="107">
        <f>'Surface Budget Reformatted'!AK30</f>
        <v>23576</v>
      </c>
      <c r="AL30" s="107">
        <f>'Surface Budget Reformatted'!AL30</f>
        <v>20047.400000000001</v>
      </c>
      <c r="AM30" s="107">
        <f>'Surface Budget Reformatted'!AM30</f>
        <v>94039.6</v>
      </c>
      <c r="AN30" s="107">
        <f>'Surface Budget Reformatted'!AN30</f>
        <v>52272.499999999993</v>
      </c>
      <c r="AO30" s="107">
        <f>'Surface Budget Reformatted'!AO30</f>
        <v>73984.400000000009</v>
      </c>
      <c r="AP30" s="107">
        <f>'Surface Budget Reformatted'!AP30</f>
        <v>52803.100000000013</v>
      </c>
      <c r="AQ30" s="107">
        <f>'Surface Budget Reformatted'!AQ30</f>
        <v>111686.3</v>
      </c>
      <c r="AR30" s="107">
        <f>'Surface Budget Reformatted'!AR30</f>
        <v>133804.20000000001</v>
      </c>
      <c r="AS30" s="107">
        <f>'Surface Budget Reformatted'!AS30</f>
        <v>83506</v>
      </c>
      <c r="AT30" s="107">
        <f>'Surface Budget Reformatted'!AT30</f>
        <v>47246.7</v>
      </c>
      <c r="AU30" s="107">
        <f>'Surface Budget Reformatted'!AU30</f>
        <v>95464.1</v>
      </c>
      <c r="AV30" s="107">
        <f>'Surface Budget Reformatted'!AV30</f>
        <v>45945.900000000009</v>
      </c>
      <c r="AW30" s="107">
        <f>'Surface Budget Reformatted'!AW30</f>
        <v>53826.399999999994</v>
      </c>
      <c r="AX30" s="107">
        <f>'Surface Budget Reformatted'!AX30</f>
        <v>62141.000000000007</v>
      </c>
      <c r="AY30" s="107">
        <f>'Surface Budget Reformatted'!AY30</f>
        <v>42525.5</v>
      </c>
      <c r="AZ30" s="107">
        <f>'Surface Budget Reformatted'!AZ30</f>
        <v>54952.500000000007</v>
      </c>
      <c r="BA30" s="107">
        <f>'Surface Budget Reformatted'!BA30</f>
        <v>61332.099999999991</v>
      </c>
      <c r="BB30" s="107">
        <f>'Surface Budget Reformatted'!BB30</f>
        <v>99565.1</v>
      </c>
      <c r="BC30" s="107">
        <f>'Surface Budget Reformatted'!BC30</f>
        <v>42680.19999999999</v>
      </c>
      <c r="BD30" s="107">
        <f>'Surface Budget Reformatted'!BD30</f>
        <v>132434.20000000001</v>
      </c>
      <c r="BE30" s="107">
        <f>'Surface Budget Reformatted'!BE30</f>
        <v>75488.299999999988</v>
      </c>
      <c r="BF30" s="107">
        <f>'Surface Budget Reformatted'!BF30</f>
        <v>78985.8</v>
      </c>
      <c r="BG30" s="107">
        <f>'Surface Budget Reformatted'!BG30</f>
        <v>131682.80000000002</v>
      </c>
      <c r="BH30" s="107">
        <f>'Surface Budget Reformatted'!BH30</f>
        <v>63659.500000000007</v>
      </c>
      <c r="BI30" s="107">
        <f>'Surface Budget Reformatted'!BI30</f>
        <v>73012.999999999971</v>
      </c>
      <c r="BJ30" s="107">
        <f>'Surface Budget Reformatted'!BJ30</f>
        <v>49011.999999999993</v>
      </c>
      <c r="BK30" s="107">
        <f>'Surface Budget Reformatted'!BK30</f>
        <v>67268.100000000006</v>
      </c>
      <c r="BL30" s="107">
        <f>'Surface Budget Reformatted'!BL30</f>
        <v>75350.999999999985</v>
      </c>
      <c r="BM30" s="107">
        <f>'Surface Budget Reformatted'!BM30</f>
        <v>74802.5</v>
      </c>
      <c r="BN30" s="107">
        <f>'Surface Budget Reformatted'!BN30</f>
        <v>73536.499999999985</v>
      </c>
      <c r="BO30" s="107">
        <f>'Surface Budget Reformatted'!BO30</f>
        <v>117198.2</v>
      </c>
      <c r="BP30" s="107">
        <f>'Surface Budget Reformatted'!BP30</f>
        <v>35647.4</v>
      </c>
      <c r="BQ30" s="107">
        <f>'Surface Budget Reformatted'!BQ30</f>
        <v>54869.9</v>
      </c>
      <c r="BR30" s="107">
        <f>'Surface Budget Reformatted'!BR30</f>
        <v>47859.899999999994</v>
      </c>
      <c r="BS30" s="107">
        <f>'Surface Budget Reformatted'!BS30</f>
        <v>68428.299999999988</v>
      </c>
      <c r="BT30" s="107">
        <f>'Surface Budget Reformatted'!BT30</f>
        <v>102986.20000000003</v>
      </c>
      <c r="BU30" s="107">
        <f>'Surface Budget Reformatted'!BU30</f>
        <v>48759.299999999996</v>
      </c>
      <c r="BV30" s="107">
        <f>'Surface Budget Reformatted'!BV30</f>
        <v>53911.399999999994</v>
      </c>
      <c r="BW30" s="107">
        <f>'Surface Budget Reformatted'!BW30</f>
        <v>36358.799999999996</v>
      </c>
      <c r="BX30" s="107">
        <f>'Surface Budget Reformatted'!BX30</f>
        <v>50269</v>
      </c>
      <c r="BY30" s="107">
        <f>'Surface Budget Reformatted'!BY30</f>
        <v>68848.800000000003</v>
      </c>
      <c r="BZ30" s="107">
        <f>'Surface Budget Reformatted'!BZ30</f>
        <v>110420.7</v>
      </c>
      <c r="CA30" s="107">
        <f>'Surface Budget Reformatted'!CA30</f>
        <v>48805.5</v>
      </c>
      <c r="CB30" s="107">
        <f>'Surface Budget Reformatted'!CB30</f>
        <v>74706.10000000002</v>
      </c>
      <c r="CC30" s="107">
        <f>'Surface Budget Reformatted'!CC30</f>
        <v>73580</v>
      </c>
      <c r="CD30" s="40">
        <f t="shared" si="4"/>
        <v>75365.079310344809</v>
      </c>
      <c r="CE30" s="61">
        <f t="shared" si="1"/>
        <v>70.800573684210519</v>
      </c>
      <c r="CF30" s="61">
        <f t="shared" si="2"/>
        <v>75.823666666666668</v>
      </c>
      <c r="CG30" s="2">
        <f t="shared" si="3"/>
        <v>69.57814599999999</v>
      </c>
    </row>
    <row r="31" spans="1:85" ht="15" thickBot="1" x14ac:dyDescent="0.35">
      <c r="B31" s="24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6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38"/>
    </row>
    <row r="32" spans="1:85" x14ac:dyDescent="0.3">
      <c r="B32" s="11" t="s">
        <v>21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3"/>
      <c r="AF32" s="102"/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/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/>
      <c r="BE32" s="102"/>
      <c r="BF32" s="102"/>
      <c r="BG32" s="102"/>
      <c r="BH32" s="102"/>
      <c r="BI32" s="102"/>
      <c r="BJ32" s="102"/>
      <c r="BK32" s="102"/>
      <c r="BL32" s="102"/>
      <c r="BM32" s="102"/>
      <c r="BN32" s="102"/>
      <c r="BO32" s="102"/>
      <c r="BP32" s="102"/>
      <c r="BQ32" s="102"/>
      <c r="BR32" s="102"/>
      <c r="BS32" s="102"/>
      <c r="BT32" s="102"/>
      <c r="BU32" s="102"/>
      <c r="BV32" s="102"/>
      <c r="BW32" s="102"/>
      <c r="BX32" s="102"/>
      <c r="BY32" s="102"/>
      <c r="BZ32" s="102"/>
      <c r="CA32" s="102"/>
      <c r="CB32" s="102"/>
      <c r="CC32" s="102"/>
      <c r="CD32" s="38"/>
    </row>
    <row r="33" spans="2:85" s="36" customFormat="1" x14ac:dyDescent="0.3">
      <c r="B33" s="54" t="s">
        <v>61</v>
      </c>
      <c r="C33" s="55">
        <f>'Surface Budget Reformatted'!C33</f>
        <v>10844.893929837235</v>
      </c>
      <c r="D33" s="55">
        <f>'Surface Budget Reformatted'!D33</f>
        <v>13451.877409204271</v>
      </c>
      <c r="E33" s="55">
        <f>'Surface Budget Reformatted'!E33</f>
        <v>14358.931913560757</v>
      </c>
      <c r="F33" s="55">
        <f>'Surface Budget Reformatted'!F33</f>
        <v>14605.581862551997</v>
      </c>
      <c r="G33" s="55">
        <f>'Surface Budget Reformatted'!G33</f>
        <v>13604.309660346627</v>
      </c>
      <c r="H33" s="55">
        <f>'Surface Budget Reformatted'!H33</f>
        <v>20752.41712548599</v>
      </c>
      <c r="I33" s="55">
        <f>'Surface Budget Reformatted'!I33</f>
        <v>17720.681495186665</v>
      </c>
      <c r="J33" s="55">
        <f>'Surface Budget Reformatted'!J33</f>
        <v>21851.272546425636</v>
      </c>
      <c r="K33" s="55">
        <f>'Surface Budget Reformatted'!K33</f>
        <v>21167.210309268798</v>
      </c>
      <c r="L33" s="55">
        <f>'Surface Budget Reformatted'!L33</f>
        <v>18852.124723924309</v>
      </c>
      <c r="M33" s="55">
        <f>'Surface Budget Reformatted'!M33</f>
        <v>19164.703496915066</v>
      </c>
      <c r="N33" s="55">
        <f>'Surface Budget Reformatted'!N33</f>
        <v>15634.422392127883</v>
      </c>
      <c r="O33" s="55">
        <f>'Surface Budget Reformatted'!O33</f>
        <v>18729.080014379007</v>
      </c>
      <c r="P33" s="55">
        <f>'Surface Budget Reformatted'!P33</f>
        <v>17283.609563951195</v>
      </c>
      <c r="Q33" s="55">
        <f>'Surface Budget Reformatted'!Q33</f>
        <v>20047.47557422156</v>
      </c>
      <c r="R33" s="55">
        <f>'Surface Budget Reformatted'!R33</f>
        <v>15512.002683312307</v>
      </c>
      <c r="S33" s="55">
        <f>'Surface Budget Reformatted'!S33</f>
        <v>22689.501362837062</v>
      </c>
      <c r="T33" s="55">
        <f>'Surface Budget Reformatted'!T33</f>
        <v>15650.386188214463</v>
      </c>
      <c r="U33" s="55">
        <f>'Surface Budget Reformatted'!U33</f>
        <v>19971.900315105791</v>
      </c>
      <c r="V33" s="55">
        <f>'Surface Budget Reformatted'!V33</f>
        <v>16290.617003791704</v>
      </c>
      <c r="W33" s="55">
        <f>'Surface Budget Reformatted'!W33</f>
        <v>16513.901997855544</v>
      </c>
      <c r="X33" s="55">
        <f>'Surface Budget Reformatted'!X33</f>
        <v>18810.555019196319</v>
      </c>
      <c r="Y33" s="55">
        <f>'Surface Budget Reformatted'!Y33</f>
        <v>17934.557908782801</v>
      </c>
      <c r="Z33" s="55">
        <f>'Surface Budget Reformatted'!Z33</f>
        <v>18781.462397990683</v>
      </c>
      <c r="AA33" s="55">
        <f>'Surface Budget Reformatted'!AA33</f>
        <v>17714.178389266497</v>
      </c>
      <c r="AB33" s="55">
        <f>'Surface Budget Reformatted'!AB33</f>
        <v>17614.559813534601</v>
      </c>
      <c r="AC33" s="55">
        <f>'Surface Budget Reformatted'!AC33</f>
        <v>15918.274850266356</v>
      </c>
      <c r="AD33" s="55">
        <f>'Surface Budget Reformatted'!AD33</f>
        <v>16762.089795931646</v>
      </c>
      <c r="AE33" s="56">
        <f>'Surface Budget Reformatted'!AE33</f>
        <v>11878.933435615816</v>
      </c>
      <c r="AF33" s="39">
        <f>'Surface Budget Reformatted'!AF33</f>
        <v>14757.386145756058</v>
      </c>
      <c r="AG33" s="39">
        <f>'Surface Budget Reformatted'!AG33</f>
        <v>12343.331958101731</v>
      </c>
      <c r="AH33" s="39">
        <f>'Surface Budget Reformatted'!AH33</f>
        <v>20297.648824506636</v>
      </c>
      <c r="AI33" s="39">
        <f>'Surface Budget Reformatted'!AI33</f>
        <v>17097.425480844671</v>
      </c>
      <c r="AJ33" s="39">
        <f>'Surface Budget Reformatted'!AJ33</f>
        <v>14947.053532166699</v>
      </c>
      <c r="AK33" s="39">
        <f>'Surface Budget Reformatted'!AK33</f>
        <v>11571.886928823136</v>
      </c>
      <c r="AL33" s="39">
        <f>'Surface Budget Reformatted'!AL33</f>
        <v>13175.355077212582</v>
      </c>
      <c r="AM33" s="39">
        <f>'Surface Budget Reformatted'!AM33</f>
        <v>17042.937171414986</v>
      </c>
      <c r="AN33" s="39">
        <f>'Surface Budget Reformatted'!AN33</f>
        <v>14171.052000163339</v>
      </c>
      <c r="AO33" s="39">
        <f>'Surface Budget Reformatted'!AO33</f>
        <v>16411.090144524005</v>
      </c>
      <c r="AP33" s="39">
        <f>'Surface Budget Reformatted'!AP33</f>
        <v>14693.185557706496</v>
      </c>
      <c r="AQ33" s="39">
        <f>'Surface Budget Reformatted'!AQ33</f>
        <v>18172.000749084116</v>
      </c>
      <c r="AR33" s="39">
        <f>'Surface Budget Reformatted'!AR33</f>
        <v>19458.690405329231</v>
      </c>
      <c r="AS33" s="39">
        <f>'Surface Budget Reformatted'!AS33</f>
        <v>18883.712573655343</v>
      </c>
      <c r="AT33" s="39">
        <f>'Surface Budget Reformatted'!AT33</f>
        <v>14294.677268695774</v>
      </c>
      <c r="AU33" s="39">
        <f>'Surface Budget Reformatted'!AU33</f>
        <v>19646.07150747579</v>
      </c>
      <c r="AV33" s="39">
        <f>'Surface Budget Reformatted'!AV33</f>
        <v>13761.936297265976</v>
      </c>
      <c r="AW33" s="39">
        <f>'Surface Budget Reformatted'!AW33</f>
        <v>15283.486298866759</v>
      </c>
      <c r="AX33" s="39">
        <f>'Surface Budget Reformatted'!AX33</f>
        <v>15748.804073772801</v>
      </c>
      <c r="AY33" s="39">
        <f>'Surface Budget Reformatted'!AY33</f>
        <v>12617.023218828193</v>
      </c>
      <c r="AZ33" s="39">
        <f>'Surface Budget Reformatted'!AZ33</f>
        <v>16345.766679250293</v>
      </c>
      <c r="BA33" s="39">
        <f>'Surface Budget Reformatted'!BA33</f>
        <v>17066.731983981183</v>
      </c>
      <c r="BB33" s="39">
        <f>'Surface Budget Reformatted'!BB33</f>
        <v>17536.16349946698</v>
      </c>
      <c r="BC33" s="39">
        <f>'Surface Budget Reformatted'!BC33</f>
        <v>13356.952254448217</v>
      </c>
      <c r="BD33" s="39">
        <f>'Surface Budget Reformatted'!BD33</f>
        <v>20040.230044509361</v>
      </c>
      <c r="BE33" s="39">
        <f>'Surface Budget Reformatted'!BE33</f>
        <v>16088.912638132564</v>
      </c>
      <c r="BF33" s="39">
        <f>'Surface Budget Reformatted'!BF33</f>
        <v>18939.402541449319</v>
      </c>
      <c r="BG33" s="39">
        <f>'Surface Budget Reformatted'!BG33</f>
        <v>17747.294402841173</v>
      </c>
      <c r="BH33" s="39">
        <f>'Surface Budget Reformatted'!BH33</f>
        <v>15423.367385697939</v>
      </c>
      <c r="BI33" s="39">
        <f>'Surface Budget Reformatted'!BI33</f>
        <v>17830.283118837309</v>
      </c>
      <c r="BJ33" s="39">
        <f>'Surface Budget Reformatted'!BJ33</f>
        <v>14113.303969674824</v>
      </c>
      <c r="BK33" s="39">
        <f>'Surface Budget Reformatted'!BK33</f>
        <v>16922.401138543381</v>
      </c>
      <c r="BL33" s="39">
        <f>'Surface Budget Reformatted'!BL33</f>
        <v>15597.497459742041</v>
      </c>
      <c r="BM33" s="39">
        <f>'Surface Budget Reformatted'!BM33</f>
        <v>18617.116432092564</v>
      </c>
      <c r="BN33" s="39">
        <f>'Surface Budget Reformatted'!BN33</f>
        <v>13638.143523065137</v>
      </c>
      <c r="BO33" s="39">
        <f>'Surface Budget Reformatted'!BO33</f>
        <v>20152.137572387306</v>
      </c>
      <c r="BP33" s="39">
        <f>'Surface Budget Reformatted'!BP33</f>
        <v>12656.51991720504</v>
      </c>
      <c r="BQ33" s="39">
        <f>'Surface Budget Reformatted'!BQ33</f>
        <v>16604.676245068949</v>
      </c>
      <c r="BR33" s="39">
        <f>'Surface Budget Reformatted'!BR33</f>
        <v>13324.500209320662</v>
      </c>
      <c r="BS33" s="39">
        <f>'Surface Budget Reformatted'!BS33</f>
        <v>14111.319618710022</v>
      </c>
      <c r="BT33" s="39">
        <f>'Surface Budget Reformatted'!BT33</f>
        <v>15873.144126235607</v>
      </c>
      <c r="BU33" s="39">
        <f>'Surface Budget Reformatted'!BU33</f>
        <v>14186.937593479928</v>
      </c>
      <c r="BV33" s="39">
        <f>'Surface Budget Reformatted'!BV33</f>
        <v>15856.838758327129</v>
      </c>
      <c r="BW33" s="39">
        <f>'Surface Budget Reformatted'!BW33</f>
        <v>14193.733149491911</v>
      </c>
      <c r="BX33" s="39">
        <f>'Surface Budget Reformatted'!BX33</f>
        <v>16487.662651291015</v>
      </c>
      <c r="BY33" s="39">
        <f>'Surface Budget Reformatted'!BY33</f>
        <v>15726.196302314909</v>
      </c>
      <c r="BZ33" s="39">
        <f>'Surface Budget Reformatted'!BZ33</f>
        <v>18218.705094037959</v>
      </c>
      <c r="CA33" s="39">
        <f>'Surface Budget Reformatted'!CA33</f>
        <v>13948.365553013768</v>
      </c>
      <c r="CB33" s="39">
        <f>'Surface Budget Reformatted'!CB33</f>
        <v>19024.113029667638</v>
      </c>
      <c r="CC33" s="39">
        <f>'Surface Budget Reformatted'!CC33</f>
        <v>13677.372272684988</v>
      </c>
      <c r="CD33" s="39">
        <f t="shared" ref="CD33:CD44" si="5">AVERAGE(C33:AE33)</f>
        <v>17245.224592382361</v>
      </c>
      <c r="CE33" s="61">
        <f t="shared" ref="CE33:CE59" si="6">AVERAGE(M33:AE33)/1000</f>
        <v>17.521169063331385</v>
      </c>
      <c r="CF33" s="61">
        <f t="shared" ref="CF33:CF55" si="7">AVERAGE(AC33:AE33)/1000</f>
        <v>14.853099360604604</v>
      </c>
      <c r="CG33" s="2">
        <f t="shared" ref="CG33:CG55" si="8">AVERAGE(AF33:CC33)/1000</f>
        <v>15.953610887583269</v>
      </c>
    </row>
    <row r="34" spans="2:85" s="36" customFormat="1" x14ac:dyDescent="0.3">
      <c r="B34" s="86" t="s">
        <v>73</v>
      </c>
      <c r="C34" s="44">
        <f>'Surface Budget Reformatted'!C34</f>
        <v>8269.75</v>
      </c>
      <c r="D34" s="44">
        <f>'Surface Budget Reformatted'!D34</f>
        <v>8337.34</v>
      </c>
      <c r="E34" s="44">
        <f>'Surface Budget Reformatted'!E34</f>
        <v>8647.7999999999993</v>
      </c>
      <c r="F34" s="44">
        <f>'Surface Budget Reformatted'!F34</f>
        <v>10669.029999999999</v>
      </c>
      <c r="G34" s="44">
        <f>'Surface Budget Reformatted'!G34</f>
        <v>8112.1999999999989</v>
      </c>
      <c r="H34" s="44">
        <f>'Surface Budget Reformatted'!H34</f>
        <v>12807.970000000001</v>
      </c>
      <c r="I34" s="44">
        <f>'Surface Budget Reformatted'!I34</f>
        <v>9303.8799999999992</v>
      </c>
      <c r="J34" s="44">
        <f>'Surface Budget Reformatted'!J34</f>
        <v>12498.1</v>
      </c>
      <c r="K34" s="44">
        <f>'Surface Budget Reformatted'!K34</f>
        <v>6850.65</v>
      </c>
      <c r="L34" s="44">
        <f>'Surface Budget Reformatted'!L34</f>
        <v>7626.16</v>
      </c>
      <c r="M34" s="44">
        <f>'Surface Budget Reformatted'!M34</f>
        <v>7570.8600000000006</v>
      </c>
      <c r="N34" s="44">
        <f>'Surface Budget Reformatted'!N34</f>
        <v>7583.01</v>
      </c>
      <c r="O34" s="44">
        <f>'Surface Budget Reformatted'!O34</f>
        <v>8198.35</v>
      </c>
      <c r="P34" s="44">
        <f>'Surface Budget Reformatted'!P34</f>
        <v>8599.35</v>
      </c>
      <c r="Q34" s="44">
        <f>'Surface Budget Reformatted'!Q34</f>
        <v>8939.27</v>
      </c>
      <c r="R34" s="44">
        <f>'Surface Budget Reformatted'!R34</f>
        <v>7650.4800000000014</v>
      </c>
      <c r="S34" s="44">
        <f>'Surface Budget Reformatted'!S34</f>
        <v>14377.73</v>
      </c>
      <c r="T34" s="44">
        <f>'Surface Budget Reformatted'!T34</f>
        <v>9116.16</v>
      </c>
      <c r="U34" s="44">
        <f>'Surface Budget Reformatted'!U34</f>
        <v>8725.51</v>
      </c>
      <c r="V34" s="44">
        <f>'Surface Budget Reformatted'!V34</f>
        <v>9627.66</v>
      </c>
      <c r="W34" s="44">
        <f>'Surface Budget Reformatted'!W34</f>
        <v>9014.83</v>
      </c>
      <c r="X34" s="44">
        <f>'Surface Budget Reformatted'!X34</f>
        <v>9726.18</v>
      </c>
      <c r="Y34" s="44">
        <f>'Surface Budget Reformatted'!Y34</f>
        <v>9581.2800000000007</v>
      </c>
      <c r="Z34" s="44">
        <f>'Surface Budget Reformatted'!Z34</f>
        <v>10163.67</v>
      </c>
      <c r="AA34" s="44">
        <f>'Surface Budget Reformatted'!AA34</f>
        <v>9039.5300000000007</v>
      </c>
      <c r="AB34" s="44">
        <f>'Surface Budget Reformatted'!AB34</f>
        <v>9523.0300000000007</v>
      </c>
      <c r="AC34" s="44">
        <f>'Surface Budget Reformatted'!AC34</f>
        <v>10822.420000000002</v>
      </c>
      <c r="AD34" s="44">
        <f>'Surface Budget Reformatted'!AD34</f>
        <v>23590.75</v>
      </c>
      <c r="AE34" s="45">
        <f>'Surface Budget Reformatted'!AE34</f>
        <v>8630.7799999999988</v>
      </c>
      <c r="AF34" s="105">
        <f>'Surface Budget Reformatted'!AF34</f>
        <v>9045.31</v>
      </c>
      <c r="AG34" s="105">
        <f>'Surface Budget Reformatted'!AG34</f>
        <v>9322.36</v>
      </c>
      <c r="AH34" s="105">
        <f>'Surface Budget Reformatted'!AH34</f>
        <v>9006.5300000000007</v>
      </c>
      <c r="AI34" s="105">
        <f>'Surface Budget Reformatted'!AI34</f>
        <v>11277.67</v>
      </c>
      <c r="AJ34" s="105">
        <f>'Surface Budget Reformatted'!AJ34</f>
        <v>7378.43</v>
      </c>
      <c r="AK34" s="105">
        <f>'Surface Budget Reformatted'!AK34</f>
        <v>8100.11</v>
      </c>
      <c r="AL34" s="105">
        <f>'Surface Budget Reformatted'!AL34</f>
        <v>9674.02</v>
      </c>
      <c r="AM34" s="105">
        <f>'Surface Budget Reformatted'!AM34</f>
        <v>8977.01</v>
      </c>
      <c r="AN34" s="105">
        <f>'Surface Budget Reformatted'!AN34</f>
        <v>8862.58</v>
      </c>
      <c r="AO34" s="105">
        <f>'Surface Budget Reformatted'!AO34</f>
        <v>12908.75</v>
      </c>
      <c r="AP34" s="105">
        <f>'Surface Budget Reformatted'!AP34</f>
        <v>8454.23</v>
      </c>
      <c r="AQ34" s="105">
        <f>'Surface Budget Reformatted'!AQ34</f>
        <v>13481.44</v>
      </c>
      <c r="AR34" s="105">
        <f>'Surface Budget Reformatted'!AR34</f>
        <v>10243.1</v>
      </c>
      <c r="AS34" s="105">
        <f>'Surface Budget Reformatted'!AS34</f>
        <v>8234.630000000001</v>
      </c>
      <c r="AT34" s="105">
        <f>'Surface Budget Reformatted'!AT34</f>
        <v>7134.9400000000005</v>
      </c>
      <c r="AU34" s="105">
        <f>'Surface Budget Reformatted'!AU34</f>
        <v>12800.470000000001</v>
      </c>
      <c r="AV34" s="105">
        <f>'Surface Budget Reformatted'!AV34</f>
        <v>7679.9</v>
      </c>
      <c r="AW34" s="105">
        <f>'Surface Budget Reformatted'!AW34</f>
        <v>8769.3100000000013</v>
      </c>
      <c r="AX34" s="105">
        <f>'Surface Budget Reformatted'!AX34</f>
        <v>9386.2200000000012</v>
      </c>
      <c r="AY34" s="105">
        <f>'Surface Budget Reformatted'!AY34</f>
        <v>9353.14</v>
      </c>
      <c r="AZ34" s="105">
        <f>'Surface Budget Reformatted'!AZ34</f>
        <v>8921.0799999999981</v>
      </c>
      <c r="BA34" s="105">
        <f>'Surface Budget Reformatted'!BA34</f>
        <v>9849.14</v>
      </c>
      <c r="BB34" s="105">
        <f>'Surface Budget Reformatted'!BB34</f>
        <v>11139.4</v>
      </c>
      <c r="BC34" s="105">
        <f>'Surface Budget Reformatted'!BC34</f>
        <v>8785.77</v>
      </c>
      <c r="BD34" s="105">
        <f>'Surface Budget Reformatted'!BD34</f>
        <v>13345.2</v>
      </c>
      <c r="BE34" s="105">
        <f>'Surface Budget Reformatted'!BE34</f>
        <v>9842.130000000001</v>
      </c>
      <c r="BF34" s="105">
        <f>'Surface Budget Reformatted'!BF34</f>
        <v>13347.86</v>
      </c>
      <c r="BG34" s="105">
        <f>'Surface Budget Reformatted'!BG34</f>
        <v>7216.3099999999995</v>
      </c>
      <c r="BH34" s="105">
        <f>'Surface Budget Reformatted'!BH34</f>
        <v>8135.27</v>
      </c>
      <c r="BI34" s="105">
        <f>'Surface Budget Reformatted'!BI34</f>
        <v>7103.63</v>
      </c>
      <c r="BJ34" s="105">
        <f>'Surface Budget Reformatted'!BJ34</f>
        <v>7002.5400000000009</v>
      </c>
      <c r="BK34" s="105">
        <f>'Surface Budget Reformatted'!BK34</f>
        <v>8341.09</v>
      </c>
      <c r="BL34" s="105">
        <f>'Surface Budget Reformatted'!BL34</f>
        <v>8628.91</v>
      </c>
      <c r="BM34" s="105">
        <f>'Surface Budget Reformatted'!BM34</f>
        <v>8551.7400000000016</v>
      </c>
      <c r="BN34" s="105">
        <f>'Surface Budget Reformatted'!BN34</f>
        <v>7128.2100000000009</v>
      </c>
      <c r="BO34" s="105">
        <f>'Surface Budget Reformatted'!BO34</f>
        <v>13507.030000000002</v>
      </c>
      <c r="BP34" s="105">
        <f>'Surface Budget Reformatted'!BP34</f>
        <v>8406.4499999999989</v>
      </c>
      <c r="BQ34" s="105">
        <f>'Surface Budget Reformatted'!BQ34</f>
        <v>8089.8</v>
      </c>
      <c r="BR34" s="105">
        <f>'Surface Budget Reformatted'!BR34</f>
        <v>9212.6500000000015</v>
      </c>
      <c r="BS34" s="105">
        <f>'Surface Budget Reformatted'!BS34</f>
        <v>8515.7099999999991</v>
      </c>
      <c r="BT34" s="105">
        <f>'Surface Budget Reformatted'!BT34</f>
        <v>8781.67</v>
      </c>
      <c r="BU34" s="105">
        <f>'Surface Budget Reformatted'!BU34</f>
        <v>8517.33</v>
      </c>
      <c r="BV34" s="105">
        <f>'Surface Budget Reformatted'!BV34</f>
        <v>9674.2100000000009</v>
      </c>
      <c r="BW34" s="105">
        <f>'Surface Budget Reformatted'!BW34</f>
        <v>9792.64</v>
      </c>
      <c r="BX34" s="105">
        <f>'Surface Budget Reformatted'!BX34</f>
        <v>10443.459999999999</v>
      </c>
      <c r="BY34" s="105">
        <f>'Surface Budget Reformatted'!BY34</f>
        <v>11944.189999999999</v>
      </c>
      <c r="BZ34" s="105">
        <f>'Surface Budget Reformatted'!BZ34</f>
        <v>24471.97</v>
      </c>
      <c r="CA34" s="105">
        <f>'Surface Budget Reformatted'!CA34</f>
        <v>9948.07</v>
      </c>
      <c r="CB34" s="105">
        <f>'Surface Budget Reformatted'!CB34</f>
        <v>9251.0400000000009</v>
      </c>
      <c r="CC34" s="105">
        <f>'Surface Budget Reformatted'!CC34</f>
        <v>7374.1699999999992</v>
      </c>
      <c r="CD34" s="39">
        <f t="shared" si="5"/>
        <v>9779.4389655172454</v>
      </c>
      <c r="CE34" s="63">
        <f t="shared" si="6"/>
        <v>10.025307894736843</v>
      </c>
      <c r="CF34" s="63">
        <f t="shared" si="7"/>
        <v>14.347983333333332</v>
      </c>
      <c r="CG34" s="2">
        <f t="shared" si="8"/>
        <v>9.7071763999999998</v>
      </c>
    </row>
    <row r="35" spans="2:85" s="36" customFormat="1" x14ac:dyDescent="0.3">
      <c r="B35" s="86" t="s">
        <v>74</v>
      </c>
      <c r="C35" s="44">
        <f>'Surface Budget Reformatted'!C35</f>
        <v>1683.53</v>
      </c>
      <c r="D35" s="44">
        <f>'Surface Budget Reformatted'!D35</f>
        <v>1689.36</v>
      </c>
      <c r="E35" s="44">
        <f>'Surface Budget Reformatted'!E35</f>
        <v>1957.47</v>
      </c>
      <c r="F35" s="44">
        <f>'Surface Budget Reformatted'!F35</f>
        <v>4091.2000000000003</v>
      </c>
      <c r="G35" s="44">
        <f>'Surface Budget Reformatted'!G35</f>
        <v>1985.6099999999997</v>
      </c>
      <c r="H35" s="44">
        <f>'Surface Budget Reformatted'!H35</f>
        <v>7099.27</v>
      </c>
      <c r="I35" s="44">
        <f>'Surface Budget Reformatted'!I35</f>
        <v>3570.2</v>
      </c>
      <c r="J35" s="44">
        <f>'Surface Budget Reformatted'!J35</f>
        <v>6784.38</v>
      </c>
      <c r="K35" s="44">
        <f>'Surface Budget Reformatted'!K35</f>
        <v>1632.7099999999996</v>
      </c>
      <c r="L35" s="44">
        <f>'Surface Budget Reformatted'!L35</f>
        <v>2289.13</v>
      </c>
      <c r="M35" s="44">
        <f>'Surface Budget Reformatted'!M35</f>
        <v>1364.01</v>
      </c>
      <c r="N35" s="44">
        <f>'Surface Budget Reformatted'!N35</f>
        <v>1304.21</v>
      </c>
      <c r="O35" s="44">
        <f>'Surface Budget Reformatted'!O35</f>
        <v>1947.08</v>
      </c>
      <c r="P35" s="44">
        <f>'Surface Budget Reformatted'!P35</f>
        <v>2473.6500000000005</v>
      </c>
      <c r="Q35" s="44">
        <f>'Surface Budget Reformatted'!Q35</f>
        <v>2398.8799999999997</v>
      </c>
      <c r="R35" s="44">
        <f>'Surface Budget Reformatted'!R35</f>
        <v>1654.3300000000002</v>
      </c>
      <c r="S35" s="44">
        <f>'Surface Budget Reformatted'!S35</f>
        <v>8113.4999999999991</v>
      </c>
      <c r="T35" s="44">
        <f>'Surface Budget Reformatted'!T35</f>
        <v>2643.5899999999997</v>
      </c>
      <c r="U35" s="44">
        <f>'Surface Budget Reformatted'!U35</f>
        <v>2163.62</v>
      </c>
      <c r="V35" s="44">
        <f>'Surface Budget Reformatted'!V35</f>
        <v>3177.78</v>
      </c>
      <c r="W35" s="44">
        <f>'Surface Budget Reformatted'!W35</f>
        <v>2826.7099999999996</v>
      </c>
      <c r="X35" s="44">
        <f>'Surface Budget Reformatted'!X35</f>
        <v>3683.8700000000003</v>
      </c>
      <c r="Y35" s="44">
        <f>'Surface Budget Reformatted'!Y35</f>
        <v>3021.0699999999997</v>
      </c>
      <c r="Z35" s="44">
        <f>'Surface Budget Reformatted'!Z35</f>
        <v>3864.0099999999998</v>
      </c>
      <c r="AA35" s="44">
        <f>'Surface Budget Reformatted'!AA35</f>
        <v>3981.41</v>
      </c>
      <c r="AB35" s="44">
        <f>'Surface Budget Reformatted'!AB35</f>
        <v>4725.6900000000005</v>
      </c>
      <c r="AC35" s="44">
        <f>'Surface Budget Reformatted'!AC35</f>
        <v>6018.68</v>
      </c>
      <c r="AD35" s="44">
        <f>'Surface Budget Reformatted'!AD35</f>
        <v>18796.53</v>
      </c>
      <c r="AE35" s="45">
        <f>'Surface Budget Reformatted'!AE35</f>
        <v>3836.9399999999996</v>
      </c>
      <c r="AF35" s="105">
        <f>'Surface Budget Reformatted'!AF35</f>
        <v>4251.7</v>
      </c>
      <c r="AG35" s="105">
        <f>'Surface Budget Reformatted'!AG35</f>
        <v>4518.13</v>
      </c>
      <c r="AH35" s="105">
        <f>'Surface Budget Reformatted'!AH35</f>
        <v>4212.92</v>
      </c>
      <c r="AI35" s="105">
        <f>'Surface Budget Reformatted'!AI35</f>
        <v>6484.06</v>
      </c>
      <c r="AJ35" s="105">
        <f>'Surface Budget Reformatted'!AJ35</f>
        <v>2584.8200000000002</v>
      </c>
      <c r="AK35" s="105">
        <f>'Surface Budget Reformatted'!AK35</f>
        <v>3295.88</v>
      </c>
      <c r="AL35" s="105">
        <f>'Surface Budget Reformatted'!AL35</f>
        <v>4873.87</v>
      </c>
      <c r="AM35" s="105">
        <f>'Surface Budget Reformatted'!AM35</f>
        <v>4183.8899999999994</v>
      </c>
      <c r="AN35" s="105">
        <f>'Surface Budget Reformatted'!AN35</f>
        <v>4068.9700000000003</v>
      </c>
      <c r="AO35" s="105">
        <f>'Surface Budget Reformatted'!AO35</f>
        <v>8104.5199999999995</v>
      </c>
      <c r="AP35" s="105">
        <f>'Surface Budget Reformatted'!AP35</f>
        <v>3660.62</v>
      </c>
      <c r="AQ35" s="105">
        <f>'Surface Budget Reformatted'!AQ35</f>
        <v>8687.83</v>
      </c>
      <c r="AR35" s="105">
        <f>'Surface Budget Reformatted'!AR35</f>
        <v>5449.49</v>
      </c>
      <c r="AS35" s="105">
        <f>'Surface Budget Reformatted'!AS35</f>
        <v>3430.400000000001</v>
      </c>
      <c r="AT35" s="105">
        <f>'Surface Budget Reformatted'!AT35</f>
        <v>2341.33</v>
      </c>
      <c r="AU35" s="105">
        <f>'Surface Budget Reformatted'!AU35</f>
        <v>8006.8600000000015</v>
      </c>
      <c r="AV35" s="105">
        <f>'Surface Budget Reformatted'!AV35</f>
        <v>2886.29</v>
      </c>
      <c r="AW35" s="105">
        <f>'Surface Budget Reformatted'!AW35</f>
        <v>3965.08</v>
      </c>
      <c r="AX35" s="105">
        <f>'Surface Budget Reformatted'!AX35</f>
        <v>4592.6100000000006</v>
      </c>
      <c r="AY35" s="105">
        <f>'Surface Budget Reformatted'!AY35</f>
        <v>4559.53</v>
      </c>
      <c r="AZ35" s="105">
        <f>'Surface Budget Reformatted'!AZ35</f>
        <v>4120.9299999999994</v>
      </c>
      <c r="BA35" s="105">
        <f>'Surface Budget Reformatted'!BA35</f>
        <v>5037.03</v>
      </c>
      <c r="BB35" s="105">
        <f>'Surface Budget Reformatted'!BB35</f>
        <v>6346.28</v>
      </c>
      <c r="BC35" s="105">
        <f>'Surface Budget Reformatted'!BC35</f>
        <v>3992.1600000000003</v>
      </c>
      <c r="BD35" s="105">
        <f>'Surface Budget Reformatted'!BD35</f>
        <v>8551.59</v>
      </c>
      <c r="BE35" s="105">
        <f>'Surface Budget Reformatted'!BE35</f>
        <v>5037.8999999999996</v>
      </c>
      <c r="BF35" s="105">
        <f>'Surface Budget Reformatted'!BF35</f>
        <v>8554.25</v>
      </c>
      <c r="BG35" s="105">
        <f>'Surface Budget Reformatted'!BG35</f>
        <v>2422.6999999999998</v>
      </c>
      <c r="BH35" s="105">
        <f>'Surface Budget Reformatted'!BH35</f>
        <v>3341.66</v>
      </c>
      <c r="BI35" s="105">
        <f>'Surface Budget Reformatted'!BI35</f>
        <v>2299.3999999999996</v>
      </c>
      <c r="BJ35" s="105">
        <f>'Surface Budget Reformatted'!BJ35</f>
        <v>2208.9300000000003</v>
      </c>
      <c r="BK35" s="105">
        <f>'Surface Budget Reformatted'!BK35</f>
        <v>3547.4800000000005</v>
      </c>
      <c r="BL35" s="105">
        <f>'Surface Budget Reformatted'!BL35</f>
        <v>3835.3</v>
      </c>
      <c r="BM35" s="105">
        <f>'Surface Budget Reformatted'!BM35</f>
        <v>3747.51</v>
      </c>
      <c r="BN35" s="105">
        <f>'Surface Budget Reformatted'!BN35</f>
        <v>2334.6000000000004</v>
      </c>
      <c r="BO35" s="105">
        <f>'Surface Budget Reformatted'!BO35</f>
        <v>8713.4200000000019</v>
      </c>
      <c r="BP35" s="105">
        <f>'Surface Budget Reformatted'!BP35</f>
        <v>3612.8399999999992</v>
      </c>
      <c r="BQ35" s="105">
        <f>'Surface Budget Reformatted'!BQ35</f>
        <v>3285.57</v>
      </c>
      <c r="BR35" s="105">
        <f>'Surface Budget Reformatted'!BR35</f>
        <v>4419.0400000000009</v>
      </c>
      <c r="BS35" s="105">
        <f>'Surface Budget Reformatted'!BS35</f>
        <v>3722.1</v>
      </c>
      <c r="BT35" s="105">
        <f>'Surface Budget Reformatted'!BT35</f>
        <v>3988.0600000000004</v>
      </c>
      <c r="BU35" s="105">
        <f>'Surface Budget Reformatted'!BU35</f>
        <v>3713.1</v>
      </c>
      <c r="BV35" s="105">
        <f>'Surface Budget Reformatted'!BV35</f>
        <v>4880.6000000000004</v>
      </c>
      <c r="BW35" s="105">
        <f>'Surface Budget Reformatted'!BW35</f>
        <v>4999.03</v>
      </c>
      <c r="BX35" s="105">
        <f>'Surface Budget Reformatted'!BX35</f>
        <v>5643.31</v>
      </c>
      <c r="BY35" s="105">
        <f>'Surface Budget Reformatted'!BY35</f>
        <v>7140.45</v>
      </c>
      <c r="BZ35" s="105">
        <f>'Surface Budget Reformatted'!BZ35</f>
        <v>19678.36</v>
      </c>
      <c r="CA35" s="105">
        <f>'Surface Budget Reformatted'!CA35</f>
        <v>5154.46</v>
      </c>
      <c r="CB35" s="105">
        <f>'Surface Budget Reformatted'!CB35</f>
        <v>4457.43</v>
      </c>
      <c r="CC35" s="105">
        <f>'Surface Budget Reformatted'!CC35</f>
        <v>2569.9399999999996</v>
      </c>
      <c r="CD35" s="39">
        <f t="shared" si="5"/>
        <v>3819.9455172413795</v>
      </c>
      <c r="CE35" s="63">
        <f t="shared" si="6"/>
        <v>4.105029473684211</v>
      </c>
      <c r="CF35" s="63">
        <f t="shared" si="7"/>
        <v>9.5507166666666645</v>
      </c>
      <c r="CG35" s="2">
        <f t="shared" si="8"/>
        <v>4.9102846000000016</v>
      </c>
    </row>
    <row r="36" spans="2:85" s="36" customFormat="1" x14ac:dyDescent="0.3">
      <c r="B36" s="86" t="s">
        <v>64</v>
      </c>
      <c r="C36" s="44">
        <f>'Surface Budget Reformatted'!C36</f>
        <v>3617.86</v>
      </c>
      <c r="D36" s="44">
        <f>'Surface Budget Reformatted'!D36</f>
        <v>3617.86</v>
      </c>
      <c r="E36" s="44">
        <f>'Surface Budget Reformatted'!E36</f>
        <v>3627.78</v>
      </c>
      <c r="F36" s="44">
        <f>'Surface Budget Reformatted'!F36</f>
        <v>3617.86</v>
      </c>
      <c r="G36" s="44">
        <f>'Surface Budget Reformatted'!G36</f>
        <v>3617.86</v>
      </c>
      <c r="H36" s="44">
        <f>'Surface Budget Reformatted'!H36</f>
        <v>3617.86</v>
      </c>
      <c r="I36" s="44">
        <f>'Surface Budget Reformatted'!I36</f>
        <v>3627.78</v>
      </c>
      <c r="J36" s="44">
        <f>'Surface Budget Reformatted'!J36</f>
        <v>3617.86</v>
      </c>
      <c r="K36" s="44">
        <f>'Surface Budget Reformatted'!K36</f>
        <v>3617.86</v>
      </c>
      <c r="L36" s="44">
        <f>'Surface Budget Reformatted'!L36</f>
        <v>3617.86</v>
      </c>
      <c r="M36" s="44">
        <f>'Surface Budget Reformatted'!M36</f>
        <v>3627.78</v>
      </c>
      <c r="N36" s="44">
        <f>'Surface Budget Reformatted'!N36</f>
        <v>3617.86</v>
      </c>
      <c r="O36" s="44">
        <f>'Surface Budget Reformatted'!O36</f>
        <v>3617.86</v>
      </c>
      <c r="P36" s="44">
        <f>'Surface Budget Reformatted'!P36</f>
        <v>3617.86</v>
      </c>
      <c r="Q36" s="44">
        <f>'Surface Budget Reformatted'!Q36</f>
        <v>3627.78</v>
      </c>
      <c r="R36" s="44">
        <f>'Surface Budget Reformatted'!R36</f>
        <v>3617.86</v>
      </c>
      <c r="S36" s="44">
        <f>'Surface Budget Reformatted'!S36</f>
        <v>3617.86</v>
      </c>
      <c r="T36" s="44">
        <f>'Surface Budget Reformatted'!T36</f>
        <v>3617.86</v>
      </c>
      <c r="U36" s="44">
        <f>'Surface Budget Reformatted'!U36</f>
        <v>3627.78</v>
      </c>
      <c r="V36" s="44">
        <f>'Surface Budget Reformatted'!V36</f>
        <v>3617.86</v>
      </c>
      <c r="W36" s="44">
        <f>'Surface Budget Reformatted'!W36</f>
        <v>3617.86</v>
      </c>
      <c r="X36" s="44">
        <f>'Surface Budget Reformatted'!X36</f>
        <v>3617.86</v>
      </c>
      <c r="Y36" s="44">
        <f>'Surface Budget Reformatted'!Y36</f>
        <v>3627.78</v>
      </c>
      <c r="Z36" s="44">
        <f>'Surface Budget Reformatted'!Z36</f>
        <v>3617.86</v>
      </c>
      <c r="AA36" s="44">
        <f>'Surface Budget Reformatted'!AA36</f>
        <v>3617.86</v>
      </c>
      <c r="AB36" s="44">
        <f>'Surface Budget Reformatted'!AB36</f>
        <v>3617.86</v>
      </c>
      <c r="AC36" s="44">
        <f>'Surface Budget Reformatted'!AC36</f>
        <v>3627.78</v>
      </c>
      <c r="AD36" s="44">
        <f>'Surface Budget Reformatted'!AD36</f>
        <v>3617.86</v>
      </c>
      <c r="AE36" s="45">
        <f>'Surface Budget Reformatted'!AE36</f>
        <v>3617.86</v>
      </c>
      <c r="AF36" s="105">
        <f>'Surface Budget Reformatted'!AF36</f>
        <v>3617.86</v>
      </c>
      <c r="AG36" s="105">
        <f>'Surface Budget Reformatted'!AG36</f>
        <v>3627.78</v>
      </c>
      <c r="AH36" s="105">
        <f>'Surface Budget Reformatted'!AH36</f>
        <v>3617.86</v>
      </c>
      <c r="AI36" s="105">
        <f>'Surface Budget Reformatted'!AI36</f>
        <v>3617.86</v>
      </c>
      <c r="AJ36" s="105">
        <f>'Surface Budget Reformatted'!AJ36</f>
        <v>3617.86</v>
      </c>
      <c r="AK36" s="105">
        <f>'Surface Budget Reformatted'!AK36</f>
        <v>3627.78</v>
      </c>
      <c r="AL36" s="105">
        <f>'Surface Budget Reformatted'!AL36</f>
        <v>3617.86</v>
      </c>
      <c r="AM36" s="105">
        <f>'Surface Budget Reformatted'!AM36</f>
        <v>3617.86</v>
      </c>
      <c r="AN36" s="105">
        <f>'Surface Budget Reformatted'!AN36</f>
        <v>3617.86</v>
      </c>
      <c r="AO36" s="105">
        <f>'Surface Budget Reformatted'!AO36</f>
        <v>3627.78</v>
      </c>
      <c r="AP36" s="105">
        <f>'Surface Budget Reformatted'!AP36</f>
        <v>3617.86</v>
      </c>
      <c r="AQ36" s="105">
        <f>'Surface Budget Reformatted'!AQ36</f>
        <v>3617.86</v>
      </c>
      <c r="AR36" s="105">
        <f>'Surface Budget Reformatted'!AR36</f>
        <v>3617.86</v>
      </c>
      <c r="AS36" s="105">
        <f>'Surface Budget Reformatted'!AS36</f>
        <v>3627.78</v>
      </c>
      <c r="AT36" s="105">
        <f>'Surface Budget Reformatted'!AT36</f>
        <v>3617.86</v>
      </c>
      <c r="AU36" s="105">
        <f>'Surface Budget Reformatted'!AU36</f>
        <v>3617.86</v>
      </c>
      <c r="AV36" s="105">
        <f>'Surface Budget Reformatted'!AV36</f>
        <v>3617.86</v>
      </c>
      <c r="AW36" s="105">
        <f>'Surface Budget Reformatted'!AW36</f>
        <v>3627.78</v>
      </c>
      <c r="AX36" s="105">
        <f>'Surface Budget Reformatted'!AX36</f>
        <v>3617.86</v>
      </c>
      <c r="AY36" s="105">
        <f>'Surface Budget Reformatted'!AY36</f>
        <v>3617.86</v>
      </c>
      <c r="AZ36" s="105">
        <f>'Surface Budget Reformatted'!AZ36</f>
        <v>3617.86</v>
      </c>
      <c r="BA36" s="105">
        <f>'Surface Budget Reformatted'!BA36</f>
        <v>3627.78</v>
      </c>
      <c r="BB36" s="105">
        <f>'Surface Budget Reformatted'!BB36</f>
        <v>3617.86</v>
      </c>
      <c r="BC36" s="105">
        <f>'Surface Budget Reformatted'!BC36</f>
        <v>3617.86</v>
      </c>
      <c r="BD36" s="105">
        <f>'Surface Budget Reformatted'!BD36</f>
        <v>3617.86</v>
      </c>
      <c r="BE36" s="105">
        <f>'Surface Budget Reformatted'!BE36</f>
        <v>3627.78</v>
      </c>
      <c r="BF36" s="105">
        <f>'Surface Budget Reformatted'!BF36</f>
        <v>3617.86</v>
      </c>
      <c r="BG36" s="105">
        <f>'Surface Budget Reformatted'!BG36</f>
        <v>3617.86</v>
      </c>
      <c r="BH36" s="105">
        <f>'Surface Budget Reformatted'!BH36</f>
        <v>3617.86</v>
      </c>
      <c r="BI36" s="105">
        <f>'Surface Budget Reformatted'!BI36</f>
        <v>3627.78</v>
      </c>
      <c r="BJ36" s="105">
        <f>'Surface Budget Reformatted'!BJ36</f>
        <v>3617.86</v>
      </c>
      <c r="BK36" s="105">
        <f>'Surface Budget Reformatted'!BK36</f>
        <v>3617.86</v>
      </c>
      <c r="BL36" s="105">
        <f>'Surface Budget Reformatted'!BL36</f>
        <v>3617.86</v>
      </c>
      <c r="BM36" s="105">
        <f>'Surface Budget Reformatted'!BM36</f>
        <v>3627.78</v>
      </c>
      <c r="BN36" s="105">
        <f>'Surface Budget Reformatted'!BN36</f>
        <v>3617.86</v>
      </c>
      <c r="BO36" s="105">
        <f>'Surface Budget Reformatted'!BO36</f>
        <v>3617.86</v>
      </c>
      <c r="BP36" s="105">
        <f>'Surface Budget Reformatted'!BP36</f>
        <v>3617.86</v>
      </c>
      <c r="BQ36" s="105">
        <f>'Surface Budget Reformatted'!BQ36</f>
        <v>3627.78</v>
      </c>
      <c r="BR36" s="105">
        <f>'Surface Budget Reformatted'!BR36</f>
        <v>3617.86</v>
      </c>
      <c r="BS36" s="105">
        <f>'Surface Budget Reformatted'!BS36</f>
        <v>3617.86</v>
      </c>
      <c r="BT36" s="105">
        <f>'Surface Budget Reformatted'!BT36</f>
        <v>3617.86</v>
      </c>
      <c r="BU36" s="105">
        <f>'Surface Budget Reformatted'!BU36</f>
        <v>3627.78</v>
      </c>
      <c r="BV36" s="105">
        <f>'Surface Budget Reformatted'!BV36</f>
        <v>3617.86</v>
      </c>
      <c r="BW36" s="105">
        <f>'Surface Budget Reformatted'!BW36</f>
        <v>3617.86</v>
      </c>
      <c r="BX36" s="105">
        <f>'Surface Budget Reformatted'!BX36</f>
        <v>3617.86</v>
      </c>
      <c r="BY36" s="105">
        <f>'Surface Budget Reformatted'!BY36</f>
        <v>3627.78</v>
      </c>
      <c r="BZ36" s="105">
        <f>'Surface Budget Reformatted'!BZ36</f>
        <v>3617.86</v>
      </c>
      <c r="CA36" s="105">
        <f>'Surface Budget Reformatted'!CA36</f>
        <v>3617.86</v>
      </c>
      <c r="CB36" s="105">
        <f>'Surface Budget Reformatted'!CB36</f>
        <v>3617.86</v>
      </c>
      <c r="CC36" s="105">
        <f>'Surface Budget Reformatted'!CC36</f>
        <v>3627.78</v>
      </c>
      <c r="CD36" s="39">
        <f t="shared" si="5"/>
        <v>3620.2544827586207</v>
      </c>
      <c r="CE36" s="63">
        <f t="shared" si="6"/>
        <v>3.6204705263157897</v>
      </c>
      <c r="CF36" s="63">
        <f t="shared" si="7"/>
        <v>3.6211666666666664</v>
      </c>
      <c r="CG36" s="2">
        <f t="shared" si="8"/>
        <v>3.6204391999999976</v>
      </c>
    </row>
    <row r="37" spans="2:85" s="36" customFormat="1" x14ac:dyDescent="0.3">
      <c r="B37" s="86" t="s">
        <v>77</v>
      </c>
      <c r="C37" s="44">
        <f>'Surface Budget Reformatted'!C37</f>
        <v>2968.3599999999997</v>
      </c>
      <c r="D37" s="44">
        <f>'Surface Budget Reformatted'!D37</f>
        <v>3030.1199999999994</v>
      </c>
      <c r="E37" s="44">
        <f>'Surface Budget Reformatted'!E37</f>
        <v>3062.5499999999997</v>
      </c>
      <c r="F37" s="44">
        <f>'Surface Budget Reformatted'!F37</f>
        <v>2959.9699999999993</v>
      </c>
      <c r="G37" s="44">
        <f>'Surface Budget Reformatted'!G37</f>
        <v>2508.73</v>
      </c>
      <c r="H37" s="44">
        <f>'Surface Budget Reformatted'!H37</f>
        <v>2090.84</v>
      </c>
      <c r="I37" s="44">
        <f>'Surface Budget Reformatted'!I37</f>
        <v>2105.9</v>
      </c>
      <c r="J37" s="44">
        <f>'Surface Budget Reformatted'!J37</f>
        <v>2095.86</v>
      </c>
      <c r="K37" s="44">
        <f>'Surface Budget Reformatted'!K37</f>
        <v>1600.0800000000002</v>
      </c>
      <c r="L37" s="44">
        <f>'Surface Budget Reformatted'!L37</f>
        <v>1719.17</v>
      </c>
      <c r="M37" s="44">
        <f>'Surface Budget Reformatted'!M37</f>
        <v>2579.0700000000002</v>
      </c>
      <c r="N37" s="44">
        <f>'Surface Budget Reformatted'!N37</f>
        <v>2660.94</v>
      </c>
      <c r="O37" s="44">
        <f>'Surface Budget Reformatted'!O37</f>
        <v>2633.41</v>
      </c>
      <c r="P37" s="44">
        <f>'Surface Budget Reformatted'!P37</f>
        <v>2507.8399999999997</v>
      </c>
      <c r="Q37" s="44">
        <f>'Surface Budget Reformatted'!Q37</f>
        <v>2912.6099999999997</v>
      </c>
      <c r="R37" s="44">
        <f>'Surface Budget Reformatted'!R37</f>
        <v>2378.2900000000004</v>
      </c>
      <c r="S37" s="44">
        <f>'Surface Budget Reformatted'!S37</f>
        <v>2646.37</v>
      </c>
      <c r="T37" s="44">
        <f>'Surface Budget Reformatted'!T37</f>
        <v>2854.71</v>
      </c>
      <c r="U37" s="44">
        <f>'Surface Budget Reformatted'!U37</f>
        <v>2934.11</v>
      </c>
      <c r="V37" s="44">
        <f>'Surface Budget Reformatted'!V37</f>
        <v>2832.02</v>
      </c>
      <c r="W37" s="44">
        <f>'Surface Budget Reformatted'!W37</f>
        <v>2570.2600000000007</v>
      </c>
      <c r="X37" s="44">
        <f>'Surface Budget Reformatted'!X37</f>
        <v>2424.4499999999998</v>
      </c>
      <c r="Y37" s="44">
        <f>'Surface Budget Reformatted'!Y37</f>
        <v>2932.4300000000003</v>
      </c>
      <c r="Z37" s="44">
        <f>'Surface Budget Reformatted'!Z37</f>
        <v>2681.8</v>
      </c>
      <c r="AA37" s="44">
        <f>'Surface Budget Reformatted'!AA37</f>
        <v>1440.26</v>
      </c>
      <c r="AB37" s="44">
        <f>'Surface Budget Reformatted'!AB37</f>
        <v>1179.48</v>
      </c>
      <c r="AC37" s="44">
        <f>'Surface Budget Reformatted'!AC37</f>
        <v>1175.96</v>
      </c>
      <c r="AD37" s="44">
        <f>'Surface Budget Reformatted'!AD37</f>
        <v>1176.3600000000001</v>
      </c>
      <c r="AE37" s="45">
        <f>'Surface Budget Reformatted'!AE37</f>
        <v>1175.98</v>
      </c>
      <c r="AF37" s="105">
        <f>'Surface Budget Reformatted'!AF37</f>
        <v>1175.75</v>
      </c>
      <c r="AG37" s="105">
        <f>'Surface Budget Reformatted'!AG37</f>
        <v>1176.45</v>
      </c>
      <c r="AH37" s="105">
        <f>'Surface Budget Reformatted'!AH37</f>
        <v>1175.75</v>
      </c>
      <c r="AI37" s="105">
        <f>'Surface Budget Reformatted'!AI37</f>
        <v>1175.75</v>
      </c>
      <c r="AJ37" s="105">
        <f>'Surface Budget Reformatted'!AJ37</f>
        <v>1175.75</v>
      </c>
      <c r="AK37" s="105">
        <f>'Surface Budget Reformatted'!AK37</f>
        <v>1176.45</v>
      </c>
      <c r="AL37" s="105">
        <f>'Surface Budget Reformatted'!AL37</f>
        <v>1182.29</v>
      </c>
      <c r="AM37" s="105">
        <f>'Surface Budget Reformatted'!AM37</f>
        <v>1175.26</v>
      </c>
      <c r="AN37" s="105">
        <f>'Surface Budget Reformatted'!AN37</f>
        <v>1175.75</v>
      </c>
      <c r="AO37" s="105">
        <f>'Surface Budget Reformatted'!AO37</f>
        <v>1176.45</v>
      </c>
      <c r="AP37" s="105">
        <f>'Surface Budget Reformatted'!AP37</f>
        <v>1175.75</v>
      </c>
      <c r="AQ37" s="105">
        <f>'Surface Budget Reformatted'!AQ37</f>
        <v>1175.75</v>
      </c>
      <c r="AR37" s="105">
        <f>'Surface Budget Reformatted'!AR37</f>
        <v>1175.75</v>
      </c>
      <c r="AS37" s="105">
        <f>'Surface Budget Reformatted'!AS37</f>
        <v>1176.45</v>
      </c>
      <c r="AT37" s="105">
        <f>'Surface Budget Reformatted'!AT37</f>
        <v>1175.75</v>
      </c>
      <c r="AU37" s="105">
        <f>'Surface Budget Reformatted'!AU37</f>
        <v>1175.75</v>
      </c>
      <c r="AV37" s="105">
        <f>'Surface Budget Reformatted'!AV37</f>
        <v>1175.75</v>
      </c>
      <c r="AW37" s="105">
        <f>'Surface Budget Reformatted'!AW37</f>
        <v>1176.45</v>
      </c>
      <c r="AX37" s="105">
        <f>'Surface Budget Reformatted'!AX37</f>
        <v>1175.75</v>
      </c>
      <c r="AY37" s="105">
        <f>'Surface Budget Reformatted'!AY37</f>
        <v>1175.75</v>
      </c>
      <c r="AZ37" s="105">
        <f>'Surface Budget Reformatted'!AZ37</f>
        <v>1182.29</v>
      </c>
      <c r="BA37" s="105">
        <f>'Surface Budget Reformatted'!BA37</f>
        <v>1184.3300000000002</v>
      </c>
      <c r="BB37" s="105">
        <f>'Surface Budget Reformatted'!BB37</f>
        <v>1175.26</v>
      </c>
      <c r="BC37" s="105">
        <f>'Surface Budget Reformatted'!BC37</f>
        <v>1175.75</v>
      </c>
      <c r="BD37" s="105">
        <f>'Surface Budget Reformatted'!BD37</f>
        <v>1175.75</v>
      </c>
      <c r="BE37" s="105">
        <f>'Surface Budget Reformatted'!BE37</f>
        <v>1176.45</v>
      </c>
      <c r="BF37" s="105">
        <f>'Surface Budget Reformatted'!BF37</f>
        <v>1175.75</v>
      </c>
      <c r="BG37" s="105">
        <f>'Surface Budget Reformatted'!BG37</f>
        <v>1175.75</v>
      </c>
      <c r="BH37" s="105">
        <f>'Surface Budget Reformatted'!BH37</f>
        <v>1175.75</v>
      </c>
      <c r="BI37" s="105">
        <f>'Surface Budget Reformatted'!BI37</f>
        <v>1176.45</v>
      </c>
      <c r="BJ37" s="105">
        <f>'Surface Budget Reformatted'!BJ37</f>
        <v>1175.75</v>
      </c>
      <c r="BK37" s="105">
        <f>'Surface Budget Reformatted'!BK37</f>
        <v>1175.75</v>
      </c>
      <c r="BL37" s="105">
        <f>'Surface Budget Reformatted'!BL37</f>
        <v>1175.75</v>
      </c>
      <c r="BM37" s="105">
        <f>'Surface Budget Reformatted'!BM37</f>
        <v>1176.45</v>
      </c>
      <c r="BN37" s="105">
        <f>'Surface Budget Reformatted'!BN37</f>
        <v>1175.75</v>
      </c>
      <c r="BO37" s="105">
        <f>'Surface Budget Reformatted'!BO37</f>
        <v>1175.75</v>
      </c>
      <c r="BP37" s="105">
        <f>'Surface Budget Reformatted'!BP37</f>
        <v>1175.75</v>
      </c>
      <c r="BQ37" s="105">
        <f>'Surface Budget Reformatted'!BQ37</f>
        <v>1176.45</v>
      </c>
      <c r="BR37" s="105">
        <f>'Surface Budget Reformatted'!BR37</f>
        <v>1175.75</v>
      </c>
      <c r="BS37" s="105">
        <f>'Surface Budget Reformatted'!BS37</f>
        <v>1175.75</v>
      </c>
      <c r="BT37" s="105">
        <f>'Surface Budget Reformatted'!BT37</f>
        <v>1175.75</v>
      </c>
      <c r="BU37" s="105">
        <f>'Surface Budget Reformatted'!BU37</f>
        <v>1176.45</v>
      </c>
      <c r="BV37" s="105">
        <f>'Surface Budget Reformatted'!BV37</f>
        <v>1175.75</v>
      </c>
      <c r="BW37" s="105">
        <f>'Surface Budget Reformatted'!BW37</f>
        <v>1175.75</v>
      </c>
      <c r="BX37" s="105">
        <f>'Surface Budget Reformatted'!BX37</f>
        <v>1182.29</v>
      </c>
      <c r="BY37" s="105">
        <f>'Surface Budget Reformatted'!BY37</f>
        <v>1175.96</v>
      </c>
      <c r="BZ37" s="105">
        <f>'Surface Budget Reformatted'!BZ37</f>
        <v>1175.75</v>
      </c>
      <c r="CA37" s="105">
        <f>'Surface Budget Reformatted'!CA37</f>
        <v>1175.75</v>
      </c>
      <c r="CB37" s="105">
        <f>'Surface Budget Reformatted'!CB37</f>
        <v>1175.75</v>
      </c>
      <c r="CC37" s="105">
        <f>'Surface Budget Reformatted'!CC37</f>
        <v>1176.45</v>
      </c>
      <c r="CD37" s="39">
        <f t="shared" si="5"/>
        <v>2339.238965517241</v>
      </c>
      <c r="CE37" s="63">
        <f t="shared" si="6"/>
        <v>2.2998078947368428</v>
      </c>
      <c r="CF37" s="63">
        <f t="shared" si="7"/>
        <v>1.1761000000000001</v>
      </c>
      <c r="CG37" s="2">
        <f t="shared" si="8"/>
        <v>1.1764525999999997</v>
      </c>
    </row>
    <row r="38" spans="2:85" s="36" customFormat="1" x14ac:dyDescent="0.3">
      <c r="B38" s="86" t="s">
        <v>78</v>
      </c>
      <c r="C38" s="44">
        <f>'Surface Budget Reformatted'!C38</f>
        <v>534473.58418294683</v>
      </c>
      <c r="D38" s="44">
        <f>'Surface Budget Reformatted'!D38</f>
        <v>530920.40428153914</v>
      </c>
      <c r="E38" s="44">
        <f>'Surface Budget Reformatted'!E38</f>
        <v>531835.22968599596</v>
      </c>
      <c r="F38" s="44">
        <f>'Surface Budget Reformatted'!F38</f>
        <v>817711.49220295425</v>
      </c>
      <c r="G38" s="44">
        <f>'Surface Budget Reformatted'!G38</f>
        <v>514873.18056238338</v>
      </c>
      <c r="H38" s="44">
        <f>'Surface Budget Reformatted'!H38</f>
        <v>2308504.6875131559</v>
      </c>
      <c r="I38" s="44">
        <f>'Surface Budget Reformatted'!I38</f>
        <v>1241749.188525883</v>
      </c>
      <c r="J38" s="44">
        <f>'Surface Budget Reformatted'!J38</f>
        <v>3016960.3323364309</v>
      </c>
      <c r="K38" s="44">
        <f>'Surface Budget Reformatted'!K38</f>
        <v>1006261.7985726894</v>
      </c>
      <c r="L38" s="44">
        <f>'Surface Budget Reformatted'!L38</f>
        <v>647841.41446720017</v>
      </c>
      <c r="M38" s="44">
        <f>'Surface Budget Reformatted'!M38</f>
        <v>563318.90677171363</v>
      </c>
      <c r="N38" s="44">
        <f>'Surface Budget Reformatted'!N38</f>
        <v>530326.333908409</v>
      </c>
      <c r="O38" s="44">
        <f>'Surface Budget Reformatted'!O38</f>
        <v>559119.93917766854</v>
      </c>
      <c r="P38" s="44">
        <f>'Surface Budget Reformatted'!P38</f>
        <v>571612.28143910447</v>
      </c>
      <c r="Q38" s="44">
        <f>'Surface Budget Reformatted'!Q38</f>
        <v>594283.99693234486</v>
      </c>
      <c r="R38" s="44">
        <f>'Surface Budget Reformatted'!R38</f>
        <v>570464.90616040735</v>
      </c>
      <c r="S38" s="44">
        <f>'Surface Budget Reformatted'!S38</f>
        <v>2036428.1436335652</v>
      </c>
      <c r="T38" s="44">
        <f>'Surface Budget Reformatted'!T38</f>
        <v>570998.24740367476</v>
      </c>
      <c r="U38" s="44">
        <f>'Surface Budget Reformatted'!U38</f>
        <v>571516.66928611312</v>
      </c>
      <c r="V38" s="44">
        <f>'Surface Budget Reformatted'!V38</f>
        <v>551619.50969420676</v>
      </c>
      <c r="W38" s="44">
        <f>'Surface Budget Reformatted'!W38</f>
        <v>593765.60054045997</v>
      </c>
      <c r="X38" s="44">
        <f>'Surface Budget Reformatted'!X38</f>
        <v>1047185.6258024386</v>
      </c>
      <c r="Y38" s="44">
        <f>'Surface Budget Reformatted'!Y38</f>
        <v>740544.26195712853</v>
      </c>
      <c r="Z38" s="44">
        <f>'Surface Budget Reformatted'!Z38</f>
        <v>1225308.363014404</v>
      </c>
      <c r="AA38" s="44">
        <f>'Surface Budget Reformatted'!AA38</f>
        <v>842348.90453156421</v>
      </c>
      <c r="AB38" s="44">
        <f>'Surface Budget Reformatted'!AB38</f>
        <v>951426.75091949746</v>
      </c>
      <c r="AC38" s="44">
        <f>'Surface Budget Reformatted'!AC38</f>
        <v>1170074.2436170089</v>
      </c>
      <c r="AD38" s="44">
        <f>'Surface Budget Reformatted'!AD38</f>
        <v>6616128.9502925919</v>
      </c>
      <c r="AE38" s="45">
        <f>'Surface Budget Reformatted'!AE38</f>
        <v>849758.63226027286</v>
      </c>
      <c r="AF38" s="105">
        <f>'Surface Budget Reformatted'!AF38</f>
        <v>436820.11260344257</v>
      </c>
      <c r="AG38" s="105">
        <f>'Surface Budget Reformatted'!AG38</f>
        <v>342661.66413716268</v>
      </c>
      <c r="AH38" s="105">
        <f>'Surface Budget Reformatted'!AH38</f>
        <v>614991.57954539673</v>
      </c>
      <c r="AI38" s="105">
        <f>'Surface Budget Reformatted'!AI38</f>
        <v>1495231.4021929766</v>
      </c>
      <c r="AJ38" s="105">
        <f>'Surface Budget Reformatted'!AJ38</f>
        <v>489451.73487237893</v>
      </c>
      <c r="AK38" s="105">
        <f>'Surface Budget Reformatted'!AK38</f>
        <v>336691.51836682949</v>
      </c>
      <c r="AL38" s="105">
        <f>'Surface Budget Reformatted'!AL38</f>
        <v>320710.60422154807</v>
      </c>
      <c r="AM38" s="105">
        <f>'Surface Budget Reformatted'!AM38</f>
        <v>436387.18353611318</v>
      </c>
      <c r="AN38" s="105">
        <f>'Surface Budget Reformatted'!AN38</f>
        <v>367926.80555201205</v>
      </c>
      <c r="AO38" s="105">
        <f>'Surface Budget Reformatted'!AO38</f>
        <v>1436466.2312965244</v>
      </c>
      <c r="AP38" s="105">
        <f>'Surface Budget Reformatted'!AP38</f>
        <v>372485.19239730935</v>
      </c>
      <c r="AQ38" s="105">
        <f>'Surface Budget Reformatted'!AQ38</f>
        <v>1645913.1340912885</v>
      </c>
      <c r="AR38" s="105">
        <f>'Surface Budget Reformatted'!AR38</f>
        <v>1848633.5103864144</v>
      </c>
      <c r="AS38" s="105">
        <f>'Surface Budget Reformatted'!AS38</f>
        <v>895182.17759092955</v>
      </c>
      <c r="AT38" s="105">
        <f>'Surface Budget Reformatted'!AT38</f>
        <v>380811.13684048748</v>
      </c>
      <c r="AU38" s="105">
        <f>'Surface Budget Reformatted'!AU38</f>
        <v>2322639.8856838425</v>
      </c>
      <c r="AV38" s="105">
        <f>'Surface Budget Reformatted'!AV38</f>
        <v>399688.17286885827</v>
      </c>
      <c r="AW38" s="105">
        <f>'Surface Budget Reformatted'!AW38</f>
        <v>494956.96923873114</v>
      </c>
      <c r="AX38" s="105">
        <f>'Surface Budget Reformatted'!AX38</f>
        <v>572914.43181566801</v>
      </c>
      <c r="AY38" s="105">
        <f>'Surface Budget Reformatted'!AY38</f>
        <v>525849.74979637226</v>
      </c>
      <c r="AZ38" s="105">
        <f>'Surface Budget Reformatted'!AZ38</f>
        <v>525013.63168633124</v>
      </c>
      <c r="BA38" s="105">
        <f>'Surface Budget Reformatted'!BA38</f>
        <v>527859.06759494939</v>
      </c>
      <c r="BB38" s="105">
        <f>'Surface Budget Reformatted'!BB38</f>
        <v>815536.45204343577</v>
      </c>
      <c r="BC38" s="105">
        <f>'Surface Budget Reformatted'!BC38</f>
        <v>513196.03445500281</v>
      </c>
      <c r="BD38" s="105">
        <f>'Surface Budget Reformatted'!BD38</f>
        <v>2312966.5085844868</v>
      </c>
      <c r="BE38" s="105">
        <f>'Surface Budget Reformatted'!BE38</f>
        <v>1241996.8683958228</v>
      </c>
      <c r="BF38" s="105">
        <f>'Surface Budget Reformatted'!BF38</f>
        <v>3018328.6578217852</v>
      </c>
      <c r="BG38" s="105">
        <f>'Surface Budget Reformatted'!BG38</f>
        <v>1007413.8756072009</v>
      </c>
      <c r="BH38" s="105">
        <f>'Surface Budget Reformatted'!BH38</f>
        <v>648378.0470609155</v>
      </c>
      <c r="BI38" s="105">
        <f>'Surface Budget Reformatted'!BI38</f>
        <v>563227.98024826357</v>
      </c>
      <c r="BJ38" s="105">
        <f>'Surface Budget Reformatted'!BJ38</f>
        <v>530233.15770813194</v>
      </c>
      <c r="BK38" s="105">
        <f>'Surface Budget Reformatted'!BK38</f>
        <v>558502.13610585185</v>
      </c>
      <c r="BL38" s="105">
        <f>'Surface Budget Reformatted'!BL38</f>
        <v>570468.89083847147</v>
      </c>
      <c r="BM38" s="105">
        <f>'Surface Budget Reformatted'!BM38</f>
        <v>594790.25126349356</v>
      </c>
      <c r="BN38" s="105">
        <f>'Surface Budget Reformatted'!BN38</f>
        <v>569635.89426784951</v>
      </c>
      <c r="BO38" s="105">
        <f>'Surface Budget Reformatted'!BO38</f>
        <v>2038258.2830849234</v>
      </c>
      <c r="BP38" s="105">
        <f>'Surface Budget Reformatted'!BP38</f>
        <v>572203.5831081433</v>
      </c>
      <c r="BQ38" s="105">
        <f>'Surface Budget Reformatted'!BQ38</f>
        <v>571368.56035275629</v>
      </c>
      <c r="BR38" s="105">
        <f>'Surface Budget Reformatted'!BR38</f>
        <v>551176.64018490189</v>
      </c>
      <c r="BS38" s="105">
        <f>'Surface Budget Reformatted'!BS38</f>
        <v>593736.15036245249</v>
      </c>
      <c r="BT38" s="105">
        <f>'Surface Budget Reformatted'!BT38</f>
        <v>1047530.3768379128</v>
      </c>
      <c r="BU38" s="105">
        <f>'Surface Budget Reformatted'!BU38</f>
        <v>742760.09433211782</v>
      </c>
      <c r="BV38" s="105">
        <f>'Surface Budget Reformatted'!BV38</f>
        <v>1226472.4414507486</v>
      </c>
      <c r="BW38" s="105">
        <f>'Surface Budget Reformatted'!BW38</f>
        <v>838687.0455672486</v>
      </c>
      <c r="BX38" s="105">
        <f>'Surface Budget Reformatted'!BX38</f>
        <v>949409.83720024093</v>
      </c>
      <c r="BY38" s="105">
        <f>'Surface Budget Reformatted'!BY38</f>
        <v>1167540.5599285054</v>
      </c>
      <c r="BZ38" s="105">
        <f>'Surface Budget Reformatted'!BZ38</f>
        <v>6617397.8073271448</v>
      </c>
      <c r="CA38" s="105">
        <f>'Surface Budget Reformatted'!CA38</f>
        <v>848430.1670428639</v>
      </c>
      <c r="CB38" s="105">
        <f>'Surface Budget Reformatted'!CB38</f>
        <v>589572.46789045108</v>
      </c>
      <c r="CC38" s="105">
        <f>'Surface Budget Reformatted'!CC38</f>
        <v>568181.95773864503</v>
      </c>
      <c r="CD38" s="39">
        <f t="shared" si="5"/>
        <v>1114046.9510232329</v>
      </c>
      <c r="CE38" s="63">
        <f t="shared" si="6"/>
        <v>1113.485803544346</v>
      </c>
      <c r="CF38" s="63">
        <f t="shared" si="7"/>
        <v>2878.6539420566241</v>
      </c>
      <c r="CG38" s="2">
        <f t="shared" si="8"/>
        <v>973.1337324625066</v>
      </c>
    </row>
    <row r="39" spans="2:85" s="36" customFormat="1" x14ac:dyDescent="0.3">
      <c r="B39" s="54" t="s">
        <v>36</v>
      </c>
      <c r="C39" s="55">
        <f>'Surface Budget Reformatted'!C39</f>
        <v>9197.2000000000007</v>
      </c>
      <c r="D39" s="55">
        <f>'Surface Budget Reformatted'!D39</f>
        <v>14309.5</v>
      </c>
      <c r="E39" s="55">
        <f>'Surface Budget Reformatted'!E39</f>
        <v>12681.500000000002</v>
      </c>
      <c r="F39" s="55">
        <f>'Surface Budget Reformatted'!F39</f>
        <v>29531.9</v>
      </c>
      <c r="G39" s="55">
        <f>'Surface Budget Reformatted'!G39</f>
        <v>9216.7000000000007</v>
      </c>
      <c r="H39" s="55">
        <f>'Surface Budget Reformatted'!H39</f>
        <v>41045.099999999991</v>
      </c>
      <c r="I39" s="55">
        <f>'Surface Budget Reformatted'!I39</f>
        <v>21469.4</v>
      </c>
      <c r="J39" s="55">
        <f>'Surface Budget Reformatted'!J39</f>
        <v>29278.3</v>
      </c>
      <c r="K39" s="55">
        <f>'Surface Budget Reformatted'!K39</f>
        <v>31852</v>
      </c>
      <c r="L39" s="55">
        <f>'Surface Budget Reformatted'!L39</f>
        <v>12000.7</v>
      </c>
      <c r="M39" s="55">
        <f>'Surface Budget Reformatted'!M39</f>
        <v>17083.8</v>
      </c>
      <c r="N39" s="55">
        <f>'Surface Budget Reformatted'!N39</f>
        <v>8750.2999999999993</v>
      </c>
      <c r="O39" s="55">
        <f>'Surface Budget Reformatted'!O39</f>
        <v>13805.1</v>
      </c>
      <c r="P39" s="55">
        <f>'Surface Budget Reformatted'!P39</f>
        <v>18991.900000000001</v>
      </c>
      <c r="Q39" s="55">
        <f>'Surface Budget Reformatted'!Q39</f>
        <v>16314.900000000001</v>
      </c>
      <c r="R39" s="55">
        <f>'Surface Budget Reformatted'!R39</f>
        <v>17299.8</v>
      </c>
      <c r="S39" s="55">
        <f>'Surface Budget Reformatted'!S39</f>
        <v>36731</v>
      </c>
      <c r="T39" s="55">
        <f>'Surface Budget Reformatted'!T39</f>
        <v>9295.4000000000015</v>
      </c>
      <c r="U39" s="55">
        <f>'Surface Budget Reformatted'!U39</f>
        <v>14243.699999999999</v>
      </c>
      <c r="V39" s="55">
        <f>'Surface Budget Reformatted'!V39</f>
        <v>13925.3</v>
      </c>
      <c r="W39" s="55">
        <f>'Surface Budget Reformatted'!W39</f>
        <v>18298.599999999999</v>
      </c>
      <c r="X39" s="55">
        <f>'Surface Budget Reformatted'!X39</f>
        <v>31747.800000000003</v>
      </c>
      <c r="Y39" s="55">
        <f>'Surface Budget Reformatted'!Y39</f>
        <v>16015.7</v>
      </c>
      <c r="Z39" s="55">
        <f>'Surface Budget Reformatted'!Z39</f>
        <v>17434.3</v>
      </c>
      <c r="AA39" s="55">
        <f>'Surface Budget Reformatted'!AA39</f>
        <v>10149.400000000001</v>
      </c>
      <c r="AB39" s="55">
        <f>'Surface Budget Reformatted'!AB39</f>
        <v>15276.5</v>
      </c>
      <c r="AC39" s="55">
        <f>'Surface Budget Reformatted'!AC39</f>
        <v>15805.599999999999</v>
      </c>
      <c r="AD39" s="55">
        <f>'Surface Budget Reformatted'!AD39</f>
        <v>32979.599999999999</v>
      </c>
      <c r="AE39" s="45">
        <f>'Surface Budget Reformatted'!AE39</f>
        <v>13635.099999999999</v>
      </c>
      <c r="AF39" s="105">
        <f>'Surface Budget Reformatted'!AF39</f>
        <v>14054.400000000001</v>
      </c>
      <c r="AG39" s="105">
        <f>'Surface Budget Reformatted'!AG39</f>
        <v>5540.2000000000007</v>
      </c>
      <c r="AH39" s="105">
        <f>'Surface Budget Reformatted'!AH39</f>
        <v>26743.1</v>
      </c>
      <c r="AI39" s="105">
        <f>'Surface Budget Reformatted'!AI39</f>
        <v>24527.9</v>
      </c>
      <c r="AJ39" s="105">
        <f>'Surface Budget Reformatted'!AJ39</f>
        <v>18359.700000000004</v>
      </c>
      <c r="AK39" s="105">
        <f>'Surface Budget Reformatted'!AK39</f>
        <v>4857.4000000000005</v>
      </c>
      <c r="AL39" s="105">
        <f>'Surface Budget Reformatted'!AL39</f>
        <v>3483.2000000000003</v>
      </c>
      <c r="AM39" s="105">
        <f>'Surface Budget Reformatted'!AM39</f>
        <v>24319.200000000001</v>
      </c>
      <c r="AN39" s="105">
        <f>'Surface Budget Reformatted'!AN39</f>
        <v>13908.200000000003</v>
      </c>
      <c r="AO39" s="105">
        <f>'Surface Budget Reformatted'!AO39</f>
        <v>23199.600000000002</v>
      </c>
      <c r="AP39" s="105">
        <f>'Surface Budget Reformatted'!AP39</f>
        <v>15477.1</v>
      </c>
      <c r="AQ39" s="105">
        <f>'Surface Budget Reformatted'!AQ39</f>
        <v>34375.799999999996</v>
      </c>
      <c r="AR39" s="105">
        <f>'Surface Budget Reformatted'!AR39</f>
        <v>41805.1</v>
      </c>
      <c r="AS39" s="105">
        <f>'Surface Budget Reformatted'!AS39</f>
        <v>24895</v>
      </c>
      <c r="AT39" s="105">
        <f>'Surface Budget Reformatted'!AT39</f>
        <v>10304.900000000001</v>
      </c>
      <c r="AU39" s="105">
        <f>'Surface Budget Reformatted'!AU39</f>
        <v>30990.800000000007</v>
      </c>
      <c r="AV39" s="105">
        <f>'Surface Budget Reformatted'!AV39</f>
        <v>8899.2999999999993</v>
      </c>
      <c r="AW39" s="105">
        <f>'Surface Budget Reformatted'!AW39</f>
        <v>11392.6</v>
      </c>
      <c r="AX39" s="105">
        <f>'Surface Budget Reformatted'!AX39</f>
        <v>17225.2</v>
      </c>
      <c r="AY39" s="105">
        <f>'Surface Budget Reformatted'!AY39</f>
        <v>11243.300000000001</v>
      </c>
      <c r="AZ39" s="105">
        <f>'Surface Budget Reformatted'!AZ39</f>
        <v>16200.6</v>
      </c>
      <c r="BA39" s="105">
        <f>'Surface Budget Reformatted'!BA39</f>
        <v>14245.1</v>
      </c>
      <c r="BB39" s="105">
        <f>'Surface Budget Reformatted'!BB39</f>
        <v>31754.100000000006</v>
      </c>
      <c r="BC39" s="105">
        <f>'Surface Budget Reformatted'!BC39</f>
        <v>10930.900000000001</v>
      </c>
      <c r="BD39" s="105">
        <f>'Surface Budget Reformatted'!BD39</f>
        <v>46201.7</v>
      </c>
      <c r="BE39" s="105">
        <f>'Surface Budget Reformatted'!BE39</f>
        <v>24911.5</v>
      </c>
      <c r="BF39" s="105">
        <f>'Surface Budget Reformatted'!BF39</f>
        <v>32416.7</v>
      </c>
      <c r="BG39" s="105">
        <f>'Surface Budget Reformatted'!BG39</f>
        <v>36676.300000000003</v>
      </c>
      <c r="BH39" s="105">
        <f>'Surface Budget Reformatted'!BH39</f>
        <v>14462.300000000003</v>
      </c>
      <c r="BI39" s="105">
        <f>'Surface Budget Reformatted'!BI39</f>
        <v>19432.299999999996</v>
      </c>
      <c r="BJ39" s="105">
        <f>'Surface Budget Reformatted'!BJ39</f>
        <v>9768.4000000000015</v>
      </c>
      <c r="BK39" s="105">
        <f>'Surface Budget Reformatted'!BK39</f>
        <v>15124.6</v>
      </c>
      <c r="BL39" s="105">
        <f>'Surface Budget Reformatted'!BL39</f>
        <v>20081.099999999999</v>
      </c>
      <c r="BM39" s="105">
        <f>'Surface Budget Reformatted'!BM39</f>
        <v>16517</v>
      </c>
      <c r="BN39" s="105">
        <f>'Surface Budget Reformatted'!BN39</f>
        <v>17702</v>
      </c>
      <c r="BO39" s="105">
        <f>'Surface Budget Reformatted'!BO39</f>
        <v>36781.700000000004</v>
      </c>
      <c r="BP39" s="105">
        <f>'Surface Budget Reformatted'!BP39</f>
        <v>8460.4</v>
      </c>
      <c r="BQ39" s="105">
        <f>'Surface Budget Reformatted'!BQ39</f>
        <v>13358.599999999999</v>
      </c>
      <c r="BR39" s="105">
        <f>'Surface Budget Reformatted'!BR39</f>
        <v>12075.300000000003</v>
      </c>
      <c r="BS39" s="105">
        <f>'Surface Budget Reformatted'!BS39</f>
        <v>16936.2</v>
      </c>
      <c r="BT39" s="105">
        <f>'Surface Budget Reformatted'!BT39</f>
        <v>29241.7</v>
      </c>
      <c r="BU39" s="105">
        <f>'Surface Budget Reformatted'!BU39</f>
        <v>14740.600000000002</v>
      </c>
      <c r="BV39" s="105">
        <f>'Surface Budget Reformatted'!BV39</f>
        <v>15294.699999999999</v>
      </c>
      <c r="BW39" s="105">
        <f>'Surface Budget Reformatted'!BW39</f>
        <v>8815</v>
      </c>
      <c r="BX39" s="105">
        <f>'Surface Budget Reformatted'!BX39</f>
        <v>13941.7</v>
      </c>
      <c r="BY39" s="105">
        <f>'Surface Budget Reformatted'!BY39</f>
        <v>15534</v>
      </c>
      <c r="BZ39" s="105">
        <f>'Surface Budget Reformatted'!BZ39</f>
        <v>34737.999999999993</v>
      </c>
      <c r="CA39" s="105">
        <f>'Surface Budget Reformatted'!CA39</f>
        <v>14802.4</v>
      </c>
      <c r="CB39" s="105">
        <f>'Surface Budget Reformatted'!CB39</f>
        <v>16635.899999999998</v>
      </c>
      <c r="CC39" s="105">
        <f>'Surface Budget Reformatted'!CC39</f>
        <v>17689.700000000004</v>
      </c>
      <c r="CD39" s="39">
        <f t="shared" si="5"/>
        <v>18909.175862068965</v>
      </c>
      <c r="CE39" s="63">
        <f t="shared" si="6"/>
        <v>17.7780947368421</v>
      </c>
      <c r="CF39" s="63">
        <f t="shared" si="7"/>
        <v>20.806766666666668</v>
      </c>
      <c r="CG39" s="2">
        <f t="shared" si="8"/>
        <v>19.221449999999997</v>
      </c>
    </row>
    <row r="40" spans="2:85" s="36" customFormat="1" x14ac:dyDescent="0.3">
      <c r="B40" s="86" t="s">
        <v>28</v>
      </c>
      <c r="C40" s="87">
        <f>'Surface Budget Reformatted'!C40</f>
        <v>0</v>
      </c>
      <c r="D40" s="87">
        <f>'Surface Budget Reformatted'!D40</f>
        <v>0</v>
      </c>
      <c r="E40" s="87">
        <f>'Surface Budget Reformatted'!E40</f>
        <v>0</v>
      </c>
      <c r="F40" s="87">
        <f>'Surface Budget Reformatted'!F40</f>
        <v>0</v>
      </c>
      <c r="G40" s="87">
        <f>'Surface Budget Reformatted'!G40</f>
        <v>0</v>
      </c>
      <c r="H40" s="87">
        <f>'Surface Budget Reformatted'!H40</f>
        <v>0</v>
      </c>
      <c r="I40" s="87">
        <f>'Surface Budget Reformatted'!I40</f>
        <v>0</v>
      </c>
      <c r="J40" s="87">
        <f>'Surface Budget Reformatted'!J40</f>
        <v>0</v>
      </c>
      <c r="K40" s="87">
        <f>'Surface Budget Reformatted'!K40</f>
        <v>0</v>
      </c>
      <c r="L40" s="87">
        <f>'Surface Budget Reformatted'!L40</f>
        <v>0</v>
      </c>
      <c r="M40" s="87">
        <f>'Surface Budget Reformatted'!M40</f>
        <v>0</v>
      </c>
      <c r="N40" s="87">
        <f>'Surface Budget Reformatted'!N40</f>
        <v>0</v>
      </c>
      <c r="O40" s="87">
        <f>'Surface Budget Reformatted'!O40</f>
        <v>0</v>
      </c>
      <c r="P40" s="87">
        <f>'Surface Budget Reformatted'!P40</f>
        <v>0</v>
      </c>
      <c r="Q40" s="87">
        <f>'Surface Budget Reformatted'!Q40</f>
        <v>0</v>
      </c>
      <c r="R40" s="87">
        <f>'Surface Budget Reformatted'!R40</f>
        <v>0</v>
      </c>
      <c r="S40" s="87">
        <f>'Surface Budget Reformatted'!S40</f>
        <v>0</v>
      </c>
      <c r="T40" s="87">
        <f>'Surface Budget Reformatted'!T40</f>
        <v>0</v>
      </c>
      <c r="U40" s="87">
        <f>'Surface Budget Reformatted'!U40</f>
        <v>0</v>
      </c>
      <c r="V40" s="87">
        <f>'Surface Budget Reformatted'!V40</f>
        <v>0</v>
      </c>
      <c r="W40" s="87">
        <f>'Surface Budget Reformatted'!W40</f>
        <v>0</v>
      </c>
      <c r="X40" s="87">
        <f>'Surface Budget Reformatted'!X40</f>
        <v>0</v>
      </c>
      <c r="Y40" s="87">
        <f>'Surface Budget Reformatted'!Y40</f>
        <v>0</v>
      </c>
      <c r="Z40" s="87">
        <f>'Surface Budget Reformatted'!Z40</f>
        <v>0</v>
      </c>
      <c r="AA40" s="87">
        <f>'Surface Budget Reformatted'!AA40</f>
        <v>0</v>
      </c>
      <c r="AB40" s="87">
        <f>'Surface Budget Reformatted'!AB40</f>
        <v>0</v>
      </c>
      <c r="AC40" s="87">
        <f>'Surface Budget Reformatted'!AC40</f>
        <v>0</v>
      </c>
      <c r="AD40" s="87">
        <f>'Surface Budget Reformatted'!AD40</f>
        <v>0</v>
      </c>
      <c r="AE40" s="45">
        <f>'Surface Budget Reformatted'!AE40</f>
        <v>0</v>
      </c>
      <c r="AF40" s="105">
        <f>'Surface Budget Reformatted'!AF40</f>
        <v>0</v>
      </c>
      <c r="AG40" s="105">
        <f>'Surface Budget Reformatted'!AG40</f>
        <v>0</v>
      </c>
      <c r="AH40" s="105">
        <f>'Surface Budget Reformatted'!AH40</f>
        <v>0</v>
      </c>
      <c r="AI40" s="105">
        <f>'Surface Budget Reformatted'!AI40</f>
        <v>0</v>
      </c>
      <c r="AJ40" s="105">
        <f>'Surface Budget Reformatted'!AJ40</f>
        <v>0</v>
      </c>
      <c r="AK40" s="105">
        <f>'Surface Budget Reformatted'!AK40</f>
        <v>0</v>
      </c>
      <c r="AL40" s="105">
        <f>'Surface Budget Reformatted'!AL40</f>
        <v>0</v>
      </c>
      <c r="AM40" s="105">
        <f>'Surface Budget Reformatted'!AM40</f>
        <v>0</v>
      </c>
      <c r="AN40" s="105">
        <f>'Surface Budget Reformatted'!AN40</f>
        <v>0</v>
      </c>
      <c r="AO40" s="105">
        <f>'Surface Budget Reformatted'!AO40</f>
        <v>0</v>
      </c>
      <c r="AP40" s="105">
        <f>'Surface Budget Reformatted'!AP40</f>
        <v>0</v>
      </c>
      <c r="AQ40" s="105">
        <f>'Surface Budget Reformatted'!AQ40</f>
        <v>0</v>
      </c>
      <c r="AR40" s="105">
        <f>'Surface Budget Reformatted'!AR40</f>
        <v>0</v>
      </c>
      <c r="AS40" s="105">
        <f>'Surface Budget Reformatted'!AS40</f>
        <v>0</v>
      </c>
      <c r="AT40" s="105">
        <f>'Surface Budget Reformatted'!AT40</f>
        <v>0</v>
      </c>
      <c r="AU40" s="105">
        <f>'Surface Budget Reformatted'!AU40</f>
        <v>0</v>
      </c>
      <c r="AV40" s="105">
        <f>'Surface Budget Reformatted'!AV40</f>
        <v>0</v>
      </c>
      <c r="AW40" s="105">
        <f>'Surface Budget Reformatted'!AW40</f>
        <v>0</v>
      </c>
      <c r="AX40" s="105">
        <f>'Surface Budget Reformatted'!AX40</f>
        <v>0</v>
      </c>
      <c r="AY40" s="105">
        <f>'Surface Budget Reformatted'!AY40</f>
        <v>0</v>
      </c>
      <c r="AZ40" s="105">
        <f>'Surface Budget Reformatted'!AZ40</f>
        <v>0</v>
      </c>
      <c r="BA40" s="105">
        <f>'Surface Budget Reformatted'!BA40</f>
        <v>0</v>
      </c>
      <c r="BB40" s="105">
        <f>'Surface Budget Reformatted'!BB40</f>
        <v>0</v>
      </c>
      <c r="BC40" s="105">
        <f>'Surface Budget Reformatted'!BC40</f>
        <v>0</v>
      </c>
      <c r="BD40" s="105">
        <f>'Surface Budget Reformatted'!BD40</f>
        <v>0</v>
      </c>
      <c r="BE40" s="105">
        <f>'Surface Budget Reformatted'!BE40</f>
        <v>0</v>
      </c>
      <c r="BF40" s="105">
        <f>'Surface Budget Reformatted'!BF40</f>
        <v>0</v>
      </c>
      <c r="BG40" s="105">
        <f>'Surface Budget Reformatted'!BG40</f>
        <v>0</v>
      </c>
      <c r="BH40" s="105">
        <f>'Surface Budget Reformatted'!BH40</f>
        <v>0</v>
      </c>
      <c r="BI40" s="105">
        <f>'Surface Budget Reformatted'!BI40</f>
        <v>0</v>
      </c>
      <c r="BJ40" s="105">
        <f>'Surface Budget Reformatted'!BJ40</f>
        <v>0</v>
      </c>
      <c r="BK40" s="105">
        <f>'Surface Budget Reformatted'!BK40</f>
        <v>0</v>
      </c>
      <c r="BL40" s="105">
        <f>'Surface Budget Reformatted'!BL40</f>
        <v>0</v>
      </c>
      <c r="BM40" s="105">
        <f>'Surface Budget Reformatted'!BM40</f>
        <v>0</v>
      </c>
      <c r="BN40" s="105">
        <f>'Surface Budget Reformatted'!BN40</f>
        <v>0</v>
      </c>
      <c r="BO40" s="105">
        <f>'Surface Budget Reformatted'!BO40</f>
        <v>0</v>
      </c>
      <c r="BP40" s="105">
        <f>'Surface Budget Reformatted'!BP40</f>
        <v>0</v>
      </c>
      <c r="BQ40" s="105">
        <f>'Surface Budget Reformatted'!BQ40</f>
        <v>0</v>
      </c>
      <c r="BR40" s="105">
        <f>'Surface Budget Reformatted'!BR40</f>
        <v>0</v>
      </c>
      <c r="BS40" s="105">
        <f>'Surface Budget Reformatted'!BS40</f>
        <v>0</v>
      </c>
      <c r="BT40" s="105">
        <f>'Surface Budget Reformatted'!BT40</f>
        <v>0</v>
      </c>
      <c r="BU40" s="105">
        <f>'Surface Budget Reformatted'!BU40</f>
        <v>0</v>
      </c>
      <c r="BV40" s="105">
        <f>'Surface Budget Reformatted'!BV40</f>
        <v>0</v>
      </c>
      <c r="BW40" s="105">
        <f>'Surface Budget Reformatted'!BW40</f>
        <v>0</v>
      </c>
      <c r="BX40" s="105">
        <f>'Surface Budget Reformatted'!BX40</f>
        <v>0</v>
      </c>
      <c r="BY40" s="105">
        <f>'Surface Budget Reformatted'!BY40</f>
        <v>0</v>
      </c>
      <c r="BZ40" s="105">
        <f>'Surface Budget Reformatted'!BZ40</f>
        <v>0</v>
      </c>
      <c r="CA40" s="105">
        <f>'Surface Budget Reformatted'!CA40</f>
        <v>0</v>
      </c>
      <c r="CB40" s="105">
        <f>'Surface Budget Reformatted'!CB40</f>
        <v>0</v>
      </c>
      <c r="CC40" s="105">
        <f>'Surface Budget Reformatted'!CC40</f>
        <v>0</v>
      </c>
      <c r="CD40" s="39">
        <f t="shared" si="5"/>
        <v>0</v>
      </c>
      <c r="CE40" s="63">
        <f t="shared" si="6"/>
        <v>0</v>
      </c>
      <c r="CF40" s="63">
        <f t="shared" si="7"/>
        <v>0</v>
      </c>
      <c r="CG40" s="2">
        <f t="shared" si="8"/>
        <v>0</v>
      </c>
    </row>
    <row r="41" spans="2:85" s="36" customFormat="1" x14ac:dyDescent="0.3">
      <c r="B41" s="86" t="s">
        <v>79</v>
      </c>
      <c r="C41" s="87">
        <f>'Surface Budget Reformatted'!C41</f>
        <v>2173.9194466593153</v>
      </c>
      <c r="D41" s="87">
        <f>'Surface Budget Reformatted'!D41</f>
        <v>2037.556877878963</v>
      </c>
      <c r="E41" s="87">
        <f>'Surface Budget Reformatted'!E41</f>
        <v>2014.795915787432</v>
      </c>
      <c r="F41" s="87">
        <f>'Surface Budget Reformatted'!F41</f>
        <v>2141.5110200701711</v>
      </c>
      <c r="G41" s="87">
        <f>'Surface Budget Reformatted'!G41</f>
        <v>772.10180186513992</v>
      </c>
      <c r="H41" s="87">
        <f>'Surface Budget Reformatted'!H41</f>
        <v>831.58216690337611</v>
      </c>
      <c r="I41" s="87">
        <f>'Surface Budget Reformatted'!I41</f>
        <v>876.78815078456159</v>
      </c>
      <c r="J41" s="87">
        <f>'Surface Budget Reformatted'!J41</f>
        <v>805.73594553019177</v>
      </c>
      <c r="K41" s="87">
        <f>'Surface Budget Reformatted'!K41</f>
        <v>679.2995690448796</v>
      </c>
      <c r="L41" s="87">
        <f>'Surface Budget Reformatted'!L41</f>
        <v>731.87691154536776</v>
      </c>
      <c r="M41" s="87">
        <f>'Surface Budget Reformatted'!M41</f>
        <v>1763.3897329362769</v>
      </c>
      <c r="N41" s="87">
        <f>'Surface Budget Reformatted'!N41</f>
        <v>1800.7291818779702</v>
      </c>
      <c r="O41" s="87">
        <f>'Surface Budget Reformatted'!O41</f>
        <v>1728.3373141151544</v>
      </c>
      <c r="P41" s="87">
        <f>'Surface Budget Reformatted'!P41</f>
        <v>1735.2983489196772</v>
      </c>
      <c r="Q41" s="87">
        <f>'Surface Budget Reformatted'!Q41</f>
        <v>1809.7491506635674</v>
      </c>
      <c r="R41" s="87">
        <f>'Surface Budget Reformatted'!R41</f>
        <v>1789.3614376343066</v>
      </c>
      <c r="S41" s="87">
        <f>'Surface Budget Reformatted'!S41</f>
        <v>1887.4076534678493</v>
      </c>
      <c r="T41" s="87">
        <f>'Surface Budget Reformatted'!T41</f>
        <v>1849.6564738644693</v>
      </c>
      <c r="U41" s="87">
        <f>'Surface Budget Reformatted'!U41</f>
        <v>1973.9163769291902</v>
      </c>
      <c r="V41" s="87">
        <f>'Surface Budget Reformatted'!V41</f>
        <v>1990.4046990775946</v>
      </c>
      <c r="W41" s="87">
        <f>'Surface Budget Reformatted'!W41</f>
        <v>1952.6748813425779</v>
      </c>
      <c r="X41" s="87">
        <f>'Surface Budget Reformatted'!X41</f>
        <v>1928.440852810819</v>
      </c>
      <c r="Y41" s="87">
        <f>'Surface Budget Reformatted'!Y41</f>
        <v>2112.3822036644679</v>
      </c>
      <c r="Z41" s="87">
        <f>'Surface Budget Reformatted'!Z41</f>
        <v>2041.1277610921843</v>
      </c>
      <c r="AA41" s="87">
        <f>'Surface Budget Reformatted'!AA41</f>
        <v>1680.923973432454</v>
      </c>
      <c r="AB41" s="87">
        <f>'Surface Budget Reformatted'!AB41</f>
        <v>1301.311870279349</v>
      </c>
      <c r="AC41" s="87">
        <f>'Surface Budget Reformatted'!AC41</f>
        <v>1167.9176452026475</v>
      </c>
      <c r="AD41" s="87">
        <f>'Surface Budget Reformatted'!AD41</f>
        <v>1075.0918131662575</v>
      </c>
      <c r="AE41" s="45">
        <f>'Surface Budget Reformatted'!AE41</f>
        <v>1040.419664210581</v>
      </c>
      <c r="AF41" s="105">
        <f>'Surface Budget Reformatted'!AF41</f>
        <v>1111.639239921237</v>
      </c>
      <c r="AG41" s="105">
        <f>'Surface Budget Reformatted'!AG41</f>
        <v>1131.2999158116131</v>
      </c>
      <c r="AH41" s="105">
        <f>'Surface Budget Reformatted'!AH41</f>
        <v>1148.7682959125541</v>
      </c>
      <c r="AI41" s="105">
        <f>'Surface Budget Reformatted'!AI41</f>
        <v>1173.6277992582461</v>
      </c>
      <c r="AJ41" s="105">
        <f>'Surface Budget Reformatted'!AJ41</f>
        <v>1145.7052302084705</v>
      </c>
      <c r="AK41" s="105">
        <f>'Surface Budget Reformatted'!AK41</f>
        <v>1162.3921858788949</v>
      </c>
      <c r="AL41" s="105">
        <f>'Surface Budget Reformatted'!AL41</f>
        <v>1194.3824027510975</v>
      </c>
      <c r="AM41" s="105">
        <f>'Surface Budget Reformatted'!AM41</f>
        <v>1211.3015898514491</v>
      </c>
      <c r="AN41" s="105">
        <f>'Surface Budget Reformatted'!AN41</f>
        <v>1147.8923551421208</v>
      </c>
      <c r="AO41" s="105">
        <f>'Surface Budget Reformatted'!AO41</f>
        <v>1155.2980456890225</v>
      </c>
      <c r="AP41" s="105">
        <f>'Surface Budget Reformatted'!AP41</f>
        <v>1140.5393550536055</v>
      </c>
      <c r="AQ41" s="105">
        <f>'Surface Budget Reformatted'!AQ41</f>
        <v>1180.1615267174541</v>
      </c>
      <c r="AR41" s="105">
        <f>'Surface Budget Reformatted'!AR41</f>
        <v>1164.7020963360198</v>
      </c>
      <c r="AS41" s="105">
        <f>'Surface Budget Reformatted'!AS41</f>
        <v>1142.8878797510429</v>
      </c>
      <c r="AT41" s="105">
        <f>'Surface Budget Reformatted'!AT41</f>
        <v>1152.1834960580718</v>
      </c>
      <c r="AU41" s="105">
        <f>'Surface Budget Reformatted'!AU41</f>
        <v>1142.7753893348402</v>
      </c>
      <c r="AV41" s="105">
        <f>'Surface Budget Reformatted'!AV41</f>
        <v>1132.8832440439774</v>
      </c>
      <c r="AW41" s="105">
        <f>'Surface Budget Reformatted'!AW41</f>
        <v>1155.7830733446174</v>
      </c>
      <c r="AX41" s="105">
        <f>'Surface Budget Reformatted'!AX41</f>
        <v>1149.6834249149265</v>
      </c>
      <c r="AY41" s="105">
        <f>'Surface Budget Reformatted'!AY41</f>
        <v>1146.4205828545407</v>
      </c>
      <c r="AZ41" s="105">
        <f>'Surface Budget Reformatted'!AZ41</f>
        <v>1172.5568236785914</v>
      </c>
      <c r="BA41" s="105">
        <f>'Surface Budget Reformatted'!BA41</f>
        <v>1231.2550126203344</v>
      </c>
      <c r="BB41" s="105">
        <f>'Surface Budget Reformatted'!BB41</f>
        <v>1205.6993255698376</v>
      </c>
      <c r="BC41" s="105">
        <f>'Surface Budget Reformatted'!BC41</f>
        <v>1142.908134341146</v>
      </c>
      <c r="BD41" s="105">
        <f>'Surface Budget Reformatted'!BD41</f>
        <v>1175.9262326316148</v>
      </c>
      <c r="BE41" s="105">
        <f>'Surface Budget Reformatted'!BE41</f>
        <v>1150.6023420119202</v>
      </c>
      <c r="BF41" s="105">
        <f>'Surface Budget Reformatted'!BF41</f>
        <v>1143.0746146036111</v>
      </c>
      <c r="BG41" s="105">
        <f>'Surface Budget Reformatted'!BG41</f>
        <v>1187.56039869449</v>
      </c>
      <c r="BH41" s="105">
        <f>'Surface Budget Reformatted'!BH41</f>
        <v>1145.2261401874282</v>
      </c>
      <c r="BI41" s="105">
        <f>'Surface Budget Reformatted'!BI41</f>
        <v>1145.3330209927519</v>
      </c>
      <c r="BJ41" s="105">
        <f>'Surface Budget Reformatted'!BJ41</f>
        <v>1151.3764123641349</v>
      </c>
      <c r="BK41" s="105">
        <f>'Surface Budget Reformatted'!BK41</f>
        <v>1135.2347832604501</v>
      </c>
      <c r="BL41" s="105">
        <f>'Surface Budget Reformatted'!BL41</f>
        <v>1152.468752496527</v>
      </c>
      <c r="BM41" s="105">
        <f>'Surface Budget Reformatted'!BM41</f>
        <v>1136.0894554900665</v>
      </c>
      <c r="BN41" s="105">
        <f>'Surface Budget Reformatted'!BN41</f>
        <v>1162.8185754118276</v>
      </c>
      <c r="BO41" s="105">
        <f>'Surface Budget Reformatted'!BO41</f>
        <v>1152.20802362731</v>
      </c>
      <c r="BP41" s="105">
        <f>'Surface Budget Reformatted'!BP41</f>
        <v>1140.7025438519604</v>
      </c>
      <c r="BQ41" s="105">
        <f>'Surface Budget Reformatted'!BQ41</f>
        <v>1145.0079804833056</v>
      </c>
      <c r="BR41" s="105">
        <f>'Surface Budget Reformatted'!BR41</f>
        <v>1147.1710609767681</v>
      </c>
      <c r="BS41" s="105">
        <f>'Surface Budget Reformatted'!BS41</f>
        <v>1169.411191265199</v>
      </c>
      <c r="BT41" s="105">
        <f>'Surface Budget Reformatted'!BT41</f>
        <v>1163.1919534290739</v>
      </c>
      <c r="BU41" s="105">
        <f>'Surface Budget Reformatted'!BU41</f>
        <v>1159.6512970266219</v>
      </c>
      <c r="BV41" s="105">
        <f>'Surface Budget Reformatted'!BV41</f>
        <v>1140.3347186254673</v>
      </c>
      <c r="BW41" s="105">
        <f>'Surface Budget Reformatted'!BW41</f>
        <v>1131.2701143069082</v>
      </c>
      <c r="BX41" s="105">
        <f>'Surface Budget Reformatted'!BX41</f>
        <v>1165.9834710112964</v>
      </c>
      <c r="BY41" s="105">
        <f>'Surface Budget Reformatted'!BY41</f>
        <v>1183.3783598320258</v>
      </c>
      <c r="BZ41" s="105">
        <f>'Surface Budget Reformatted'!BZ41</f>
        <v>1160.5905551199905</v>
      </c>
      <c r="CA41" s="105">
        <f>'Surface Budget Reformatted'!CA41</f>
        <v>1137.3856669162169</v>
      </c>
      <c r="CB41" s="105">
        <f>'Surface Budget Reformatted'!CB41</f>
        <v>1138.2261561249172</v>
      </c>
      <c r="CC41" s="105">
        <f>'Surface Budget Reformatted'!CC41</f>
        <v>1162.519351358884</v>
      </c>
      <c r="CD41" s="39">
        <f t="shared" si="5"/>
        <v>1575.6451324398893</v>
      </c>
      <c r="CE41" s="63">
        <f t="shared" si="6"/>
        <v>1.7172916334045996</v>
      </c>
      <c r="CF41" s="63">
        <f t="shared" si="7"/>
        <v>1.094476374193162</v>
      </c>
      <c r="CG41" s="2">
        <f t="shared" si="8"/>
        <v>1.1565097919428895</v>
      </c>
    </row>
    <row r="42" spans="2:85" s="36" customFormat="1" x14ac:dyDescent="0.3">
      <c r="B42" s="86" t="s">
        <v>80</v>
      </c>
      <c r="C42" s="87">
        <f>'Surface Budget Reformatted'!C42</f>
        <v>2411.7805533406849</v>
      </c>
      <c r="D42" s="87">
        <f>'Surface Budget Reformatted'!D42</f>
        <v>2120.3431221210376</v>
      </c>
      <c r="E42" s="87">
        <f>'Surface Budget Reformatted'!E42</f>
        <v>2333.1040842125685</v>
      </c>
      <c r="F42" s="87">
        <f>'Surface Budget Reformatted'!F42</f>
        <v>2332.1889799298287</v>
      </c>
      <c r="G42" s="87">
        <f>'Surface Budget Reformatted'!G42</f>
        <v>2719.9981981348606</v>
      </c>
      <c r="H42" s="87">
        <f>'Surface Budget Reformatted'!H42</f>
        <v>2482.4178330966242</v>
      </c>
      <c r="I42" s="87">
        <f>'Surface Budget Reformatted'!I42</f>
        <v>3085.0118492154384</v>
      </c>
      <c r="J42" s="87">
        <f>'Surface Budget Reformatted'!J42</f>
        <v>3128.4640544698082</v>
      </c>
      <c r="K42" s="87">
        <f>'Surface Budget Reformatted'!K42</f>
        <v>3051.6004309551204</v>
      </c>
      <c r="L42" s="87">
        <f>'Surface Budget Reformatted'!L42</f>
        <v>3506.5230884546322</v>
      </c>
      <c r="M42" s="87">
        <f>'Surface Budget Reformatted'!M42</f>
        <v>3529.1102670637233</v>
      </c>
      <c r="N42" s="87">
        <f>'Surface Budget Reformatted'!N42</f>
        <v>3300.0708181220302</v>
      </c>
      <c r="O42" s="87">
        <f>'Surface Budget Reformatted'!O42</f>
        <v>3203.8626858848465</v>
      </c>
      <c r="P42" s="87">
        <f>'Surface Budget Reformatted'!P42</f>
        <v>3097.2016510803223</v>
      </c>
      <c r="Q42" s="87">
        <f>'Surface Budget Reformatted'!Q42</f>
        <v>3099.6508493364331</v>
      </c>
      <c r="R42" s="87">
        <f>'Surface Budget Reformatted'!R42</f>
        <v>3315.4385623656935</v>
      </c>
      <c r="S42" s="87">
        <f>'Surface Budget Reformatted'!S42</f>
        <v>3584.4923465321499</v>
      </c>
      <c r="T42" s="87">
        <f>'Surface Budget Reformatted'!T42</f>
        <v>3759.1435261355305</v>
      </c>
      <c r="U42" s="87">
        <f>'Surface Budget Reformatted'!U42</f>
        <v>4339.4836230708088</v>
      </c>
      <c r="V42" s="87">
        <f>'Surface Budget Reformatted'!V42</f>
        <v>3972.3953009224065</v>
      </c>
      <c r="W42" s="87">
        <f>'Surface Budget Reformatted'!W42</f>
        <v>4025.7251186574235</v>
      </c>
      <c r="X42" s="87">
        <f>'Surface Budget Reformatted'!X42</f>
        <v>3454.9591471891817</v>
      </c>
      <c r="Y42" s="87">
        <f>'Surface Budget Reformatted'!Y42</f>
        <v>4273.9177963355314</v>
      </c>
      <c r="Z42" s="87">
        <f>'Surface Budget Reformatted'!Z42</f>
        <v>3661.7722389078158</v>
      </c>
      <c r="AA42" s="87">
        <f>'Surface Budget Reformatted'!AA42</f>
        <v>3884.2760265675452</v>
      </c>
      <c r="AB42" s="87">
        <f>'Surface Budget Reformatted'!AB42</f>
        <v>2204.9881297206512</v>
      </c>
      <c r="AC42" s="87">
        <f>'Surface Budget Reformatted'!AC42</f>
        <v>2693.3823547973525</v>
      </c>
      <c r="AD42" s="87">
        <f>'Surface Budget Reformatted'!AD42</f>
        <v>1725.708186833743</v>
      </c>
      <c r="AE42" s="45">
        <f>'Surface Budget Reformatted'!AE42</f>
        <v>1467.580335789419</v>
      </c>
      <c r="AF42" s="105">
        <f>'Surface Budget Reformatted'!AF42</f>
        <v>2337.2607600787637</v>
      </c>
      <c r="AG42" s="105">
        <f>'Surface Budget Reformatted'!AG42</f>
        <v>2680.0000841883866</v>
      </c>
      <c r="AH42" s="105">
        <f>'Surface Budget Reformatted'!AH42</f>
        <v>2665.0317040874465</v>
      </c>
      <c r="AI42" s="105">
        <f>'Surface Budget Reformatted'!AI42</f>
        <v>2662.7722007417547</v>
      </c>
      <c r="AJ42" s="105">
        <f>'Surface Budget Reformatted'!AJ42</f>
        <v>2663.5947697915299</v>
      </c>
      <c r="AK42" s="105">
        <f>'Surface Budget Reformatted'!AK42</f>
        <v>2807.8078141211045</v>
      </c>
      <c r="AL42" s="105">
        <f>'Surface Budget Reformatted'!AL42</f>
        <v>2784.2175972489026</v>
      </c>
      <c r="AM42" s="105">
        <f>'Surface Budget Reformatted'!AM42</f>
        <v>2693.3984101485512</v>
      </c>
      <c r="AN42" s="105">
        <f>'Surface Budget Reformatted'!AN42</f>
        <v>2670.807644857879</v>
      </c>
      <c r="AO42" s="105">
        <f>'Surface Budget Reformatted'!AO42</f>
        <v>2662.1019543109783</v>
      </c>
      <c r="AP42" s="105">
        <f>'Surface Budget Reformatted'!AP42</f>
        <v>2668.0606449463944</v>
      </c>
      <c r="AQ42" s="105">
        <f>'Surface Budget Reformatted'!AQ42</f>
        <v>2651.0384732825464</v>
      </c>
      <c r="AR42" s="105">
        <f>'Surface Budget Reformatted'!AR42</f>
        <v>2647.3979036639798</v>
      </c>
      <c r="AS42" s="105">
        <f>'Surface Budget Reformatted'!AS42</f>
        <v>2682.7121202489579</v>
      </c>
      <c r="AT42" s="105">
        <f>'Surface Budget Reformatted'!AT42</f>
        <v>2658.0165039419276</v>
      </c>
      <c r="AU42" s="105">
        <f>'Surface Budget Reformatted'!AU42</f>
        <v>2667.3246106651595</v>
      </c>
      <c r="AV42" s="105">
        <f>'Surface Budget Reformatted'!AV42</f>
        <v>2814.1167559560231</v>
      </c>
      <c r="AW42" s="105">
        <f>'Surface Budget Reformatted'!AW42</f>
        <v>2792.2169266553828</v>
      </c>
      <c r="AX42" s="105">
        <f>'Surface Budget Reformatted'!AX42</f>
        <v>2662.5165750850729</v>
      </c>
      <c r="AY42" s="105">
        <f>'Surface Budget Reformatted'!AY42</f>
        <v>2708.6794171454594</v>
      </c>
      <c r="AZ42" s="105">
        <f>'Surface Budget Reformatted'!AZ42</f>
        <v>2667.1431763214086</v>
      </c>
      <c r="BA42" s="105">
        <f>'Surface Budget Reformatted'!BA42</f>
        <v>2717.7449873796659</v>
      </c>
      <c r="BB42" s="105">
        <f>'Surface Budget Reformatted'!BB42</f>
        <v>2698.6006744301631</v>
      </c>
      <c r="BC42" s="105">
        <f>'Surface Budget Reformatted'!BC42</f>
        <v>2803.6918656588546</v>
      </c>
      <c r="BD42" s="105">
        <f>'Surface Budget Reformatted'!BD42</f>
        <v>2649.6737673683847</v>
      </c>
      <c r="BE42" s="105">
        <f>'Surface Budget Reformatted'!BE42</f>
        <v>2671.8976579880791</v>
      </c>
      <c r="BF42" s="105">
        <f>'Surface Budget Reformatted'!BF42</f>
        <v>2803.5253853963886</v>
      </c>
      <c r="BG42" s="105">
        <f>'Surface Budget Reformatted'!BG42</f>
        <v>2646.23960130551</v>
      </c>
      <c r="BH42" s="105">
        <f>'Surface Budget Reformatted'!BH42</f>
        <v>2666.873859812571</v>
      </c>
      <c r="BI42" s="105">
        <f>'Surface Budget Reformatted'!BI42</f>
        <v>2679.3669790072477</v>
      </c>
      <c r="BJ42" s="105">
        <f>'Surface Budget Reformatted'!BJ42</f>
        <v>2803.3235876358654</v>
      </c>
      <c r="BK42" s="105">
        <f>'Surface Budget Reformatted'!BK42</f>
        <v>2674.8652167395503</v>
      </c>
      <c r="BL42" s="105">
        <f>'Surface Budget Reformatted'!BL42</f>
        <v>2658.3312475034732</v>
      </c>
      <c r="BM42" s="105">
        <f>'Surface Budget Reformatted'!BM42</f>
        <v>2674.7105445099337</v>
      </c>
      <c r="BN42" s="105">
        <f>'Surface Budget Reformatted'!BN42</f>
        <v>2646.9814245881726</v>
      </c>
      <c r="BO42" s="105">
        <f>'Surface Budget Reformatted'!BO42</f>
        <v>2657.4919763726894</v>
      </c>
      <c r="BP42" s="105">
        <f>'Surface Budget Reformatted'!BP42</f>
        <v>2810.5974561480402</v>
      </c>
      <c r="BQ42" s="105">
        <f>'Surface Budget Reformatted'!BQ42</f>
        <v>2802.692019516694</v>
      </c>
      <c r="BR42" s="105">
        <f>'Surface Budget Reformatted'!BR42</f>
        <v>2674.6289390232323</v>
      </c>
      <c r="BS42" s="105">
        <f>'Surface Budget Reformatted'!BS42</f>
        <v>2653.3888087348009</v>
      </c>
      <c r="BT42" s="105">
        <f>'Surface Budget Reformatted'!BT42</f>
        <v>2647.0080465709261</v>
      </c>
      <c r="BU42" s="105">
        <f>'Surface Budget Reformatted'!BU42</f>
        <v>2676.248702973377</v>
      </c>
      <c r="BV42" s="105">
        <f>'Surface Budget Reformatted'!BV42</f>
        <v>2682.5652813745332</v>
      </c>
      <c r="BW42" s="105">
        <f>'Surface Budget Reformatted'!BW42</f>
        <v>2816.9298856930927</v>
      </c>
      <c r="BX42" s="105">
        <f>'Surface Budget Reformatted'!BX42</f>
        <v>2798.3165289887038</v>
      </c>
      <c r="BY42" s="105">
        <f>'Surface Budget Reformatted'!BY42</f>
        <v>2729.5216401679745</v>
      </c>
      <c r="BZ42" s="105">
        <f>'Surface Budget Reformatted'!BZ42</f>
        <v>2649.4094448800106</v>
      </c>
      <c r="CA42" s="105">
        <f>'Surface Budget Reformatted'!CA42</f>
        <v>2673.6143330837826</v>
      </c>
      <c r="CB42" s="105">
        <f>'Surface Budget Reformatted'!CB42</f>
        <v>2671.5738438750827</v>
      </c>
      <c r="CC42" s="105">
        <f>'Surface Budget Reformatted'!CC42</f>
        <v>2648.3806486411163</v>
      </c>
      <c r="CD42" s="39">
        <f t="shared" si="5"/>
        <v>3095.3307296290759</v>
      </c>
      <c r="CE42" s="63">
        <f t="shared" si="6"/>
        <v>3.2943767876480319</v>
      </c>
      <c r="CF42" s="63">
        <f t="shared" si="7"/>
        <v>1.9622236258068382</v>
      </c>
      <c r="CG42" s="2">
        <f t="shared" si="8"/>
        <v>2.6926882080571115</v>
      </c>
    </row>
    <row r="43" spans="2:85" x14ac:dyDescent="0.3">
      <c r="B43" s="14" t="s">
        <v>67</v>
      </c>
      <c r="C43" s="15">
        <f>'Surface Budget Reformatted'!C43</f>
        <v>520690.68418294686</v>
      </c>
      <c r="D43" s="15">
        <f>'Surface Budget Reformatted'!D43</f>
        <v>512453.00428153918</v>
      </c>
      <c r="E43" s="15">
        <f>'Surface Budget Reformatted'!E43</f>
        <v>514805.829685996</v>
      </c>
      <c r="F43" s="15">
        <f>'Surface Budget Reformatted'!F43</f>
        <v>783705.89220295427</v>
      </c>
      <c r="G43" s="15">
        <f>'Surface Budget Reformatted'!G43</f>
        <v>502164.38056238339</v>
      </c>
      <c r="H43" s="15">
        <f>'Surface Budget Reformatted'!H43</f>
        <v>2264145.5875131558</v>
      </c>
      <c r="I43" s="15">
        <f>'Surface Budget Reformatted'!I43</f>
        <v>1216317.9885258831</v>
      </c>
      <c r="J43" s="15">
        <f>'Surface Budget Reformatted'!J43</f>
        <v>2983747.8323364309</v>
      </c>
      <c r="K43" s="15">
        <f>'Surface Budget Reformatted'!K43</f>
        <v>970678.89857268939</v>
      </c>
      <c r="L43" s="15">
        <f>'Surface Budget Reformatted'!L43</f>
        <v>631602.31446720019</v>
      </c>
      <c r="M43" s="15">
        <f>'Surface Budget Reformatted'!M43</f>
        <v>540942.60677171359</v>
      </c>
      <c r="N43" s="15">
        <f>'Surface Budget Reformatted'!N43</f>
        <v>516475.23390840902</v>
      </c>
      <c r="O43" s="15">
        <f>'Surface Budget Reformatted'!O43</f>
        <v>540382.63917766849</v>
      </c>
      <c r="P43" s="15">
        <f>'Surface Budget Reformatted'!P43</f>
        <v>547787.88143910444</v>
      </c>
      <c r="Q43" s="15">
        <f>'Surface Budget Reformatted'!Q43</f>
        <v>573059.69693234481</v>
      </c>
      <c r="R43" s="15">
        <f>'Surface Budget Reformatted'!R43</f>
        <v>548060.30616040737</v>
      </c>
      <c r="S43" s="15">
        <f>'Surface Budget Reformatted'!S43</f>
        <v>1994225.2436335653</v>
      </c>
      <c r="T43" s="15">
        <f>'Surface Budget Reformatted'!T43</f>
        <v>556094.04740367481</v>
      </c>
      <c r="U43" s="15">
        <f>'Surface Budget Reformatted'!U43</f>
        <v>550959.56928611314</v>
      </c>
      <c r="V43" s="15">
        <f>'Surface Budget Reformatted'!V43</f>
        <v>531731.40969420678</v>
      </c>
      <c r="W43" s="15">
        <f>'Surface Budget Reformatted'!W43</f>
        <v>569488.60054045997</v>
      </c>
      <c r="X43" s="15">
        <f>'Surface Budget Reformatted'!X43</f>
        <v>1010054.4258024386</v>
      </c>
      <c r="Y43" s="15">
        <f>'Surface Budget Reformatted'!Y43</f>
        <v>718142.26195712853</v>
      </c>
      <c r="Z43" s="15">
        <f>'Surface Budget Reformatted'!Z43</f>
        <v>1202171.163014404</v>
      </c>
      <c r="AA43" s="15">
        <f>'Surface Budget Reformatted'!AA43</f>
        <v>826634.30453156424</v>
      </c>
      <c r="AB43" s="15">
        <f>'Surface Budget Reformatted'!AB43</f>
        <v>932643.95091949741</v>
      </c>
      <c r="AC43" s="15">
        <f>'Surface Budget Reformatted'!AC43</f>
        <v>1150407.343617009</v>
      </c>
      <c r="AD43" s="15">
        <f>'Surface Budget Reformatted'!AD43</f>
        <v>6580348.5502925916</v>
      </c>
      <c r="AE43" s="16">
        <f>'Surface Budget Reformatted'!AE43</f>
        <v>833615.53226027288</v>
      </c>
      <c r="AF43" s="103">
        <f>'Surface Budget Reformatted'!AF43</f>
        <v>419316.81260344258</v>
      </c>
      <c r="AG43" s="103">
        <f>'Surface Budget Reformatted'!AG43</f>
        <v>333310.16413716268</v>
      </c>
      <c r="AH43" s="103">
        <f>'Surface Budget Reformatted'!AH43</f>
        <v>584434.67954539671</v>
      </c>
      <c r="AI43" s="103">
        <f>'Surface Budget Reformatted'!AI43</f>
        <v>1466867.1021929765</v>
      </c>
      <c r="AJ43" s="103">
        <f>'Surface Budget Reformatted'!AJ43</f>
        <v>467282.73487237893</v>
      </c>
      <c r="AK43" s="103">
        <f>'Surface Budget Reformatted'!AK43</f>
        <v>327863.91836682952</v>
      </c>
      <c r="AL43" s="103">
        <f>'Surface Budget Reformatted'!AL43</f>
        <v>313248.80422154808</v>
      </c>
      <c r="AM43" s="103">
        <f>'Surface Budget Reformatted'!AM43</f>
        <v>408163.28353611316</v>
      </c>
      <c r="AN43" s="103">
        <f>'Surface Budget Reformatted'!AN43</f>
        <v>350199.90555201203</v>
      </c>
      <c r="AO43" s="103">
        <f>'Surface Budget Reformatted'!AO43</f>
        <v>1409449.2312965244</v>
      </c>
      <c r="AP43" s="103">
        <f>'Surface Budget Reformatted'!AP43</f>
        <v>353199.49239730934</v>
      </c>
      <c r="AQ43" s="103">
        <f>'Surface Budget Reformatted'!AQ43</f>
        <v>1607706.1340912885</v>
      </c>
      <c r="AR43" s="103">
        <f>'Surface Budget Reformatted'!AR43</f>
        <v>1803016.3103864144</v>
      </c>
      <c r="AS43" s="103">
        <f>'Surface Budget Reformatted'!AS43</f>
        <v>866461.57759092958</v>
      </c>
      <c r="AT43" s="103">
        <f>'Surface Budget Reformatted'!AT43</f>
        <v>366696.0368404875</v>
      </c>
      <c r="AU43" s="103">
        <f>'Surface Budget Reformatted'!AU43</f>
        <v>2287838.9856838426</v>
      </c>
      <c r="AV43" s="103">
        <f>'Surface Budget Reformatted'!AV43</f>
        <v>386841.87286885828</v>
      </c>
      <c r="AW43" s="103">
        <f>'Surface Budget Reformatted'!AW43</f>
        <v>479616.36923873116</v>
      </c>
      <c r="AX43" s="103">
        <f>'Surface Budget Reformatted'!AX43</f>
        <v>551877.03181566799</v>
      </c>
      <c r="AY43" s="103">
        <f>'Surface Budget Reformatted'!AY43</f>
        <v>510751.34979637229</v>
      </c>
      <c r="AZ43" s="103">
        <f>'Surface Budget Reformatted'!AZ43</f>
        <v>504973.33168633125</v>
      </c>
      <c r="BA43" s="103">
        <f>'Surface Budget Reformatted'!BA43</f>
        <v>509664.96759494935</v>
      </c>
      <c r="BB43" s="103">
        <f>'Surface Budget Reformatted'!BB43</f>
        <v>779878.05204343575</v>
      </c>
      <c r="BC43" s="103">
        <f>'Surface Budget Reformatted'!BC43</f>
        <v>498318.53445500281</v>
      </c>
      <c r="BD43" s="103">
        <f>'Surface Budget Reformatted'!BD43</f>
        <v>2262939.208584487</v>
      </c>
      <c r="BE43" s="103">
        <f>'Surface Budget Reformatted'!BE43</f>
        <v>1213262.8683958228</v>
      </c>
      <c r="BF43" s="103">
        <f>'Surface Budget Reformatted'!BF43</f>
        <v>2981965.3578217854</v>
      </c>
      <c r="BG43" s="103">
        <f>'Surface Budget Reformatted'!BG43</f>
        <v>966903.77560720092</v>
      </c>
      <c r="BH43" s="103">
        <f>'Surface Budget Reformatted'!BH43</f>
        <v>630103.64706091548</v>
      </c>
      <c r="BI43" s="103">
        <f>'Surface Budget Reformatted'!BI43</f>
        <v>539970.98024826357</v>
      </c>
      <c r="BJ43" s="103">
        <f>'Surface Budget Reformatted'!BJ43</f>
        <v>516510.05770813196</v>
      </c>
      <c r="BK43" s="103">
        <f>'Surface Budget Reformatted'!BK43</f>
        <v>539567.4361058519</v>
      </c>
      <c r="BL43" s="103">
        <f>'Surface Budget Reformatted'!BL43</f>
        <v>546576.99083847145</v>
      </c>
      <c r="BM43" s="103">
        <f>'Surface Budget Reformatted'!BM43</f>
        <v>574462.45126349351</v>
      </c>
      <c r="BN43" s="103">
        <f>'Surface Budget Reformatted'!BN43</f>
        <v>548124.09426784946</v>
      </c>
      <c r="BO43" s="103">
        <f>'Surface Budget Reformatted'!BO43</f>
        <v>1997666.8830849235</v>
      </c>
      <c r="BP43" s="103">
        <f>'Surface Budget Reformatted'!BP43</f>
        <v>559791.88310814335</v>
      </c>
      <c r="BQ43" s="103">
        <f>'Surface Budget Reformatted'!BQ43</f>
        <v>554062.26035275625</v>
      </c>
      <c r="BR43" s="103">
        <f>'Surface Budget Reformatted'!BR43</f>
        <v>535279.54018490191</v>
      </c>
      <c r="BS43" s="103">
        <f>'Surface Budget Reformatted'!BS43</f>
        <v>572977.15036245249</v>
      </c>
      <c r="BT43" s="103">
        <f>'Surface Budget Reformatted'!BT43</f>
        <v>1014478.4768379128</v>
      </c>
      <c r="BU43" s="103">
        <f>'Surface Budget Reformatted'!BU43</f>
        <v>724183.59433211782</v>
      </c>
      <c r="BV43" s="103">
        <f>'Surface Budget Reformatted'!BV43</f>
        <v>1207354.8414507485</v>
      </c>
      <c r="BW43" s="103">
        <f>'Surface Budget Reformatted'!BW43</f>
        <v>825923.84556724865</v>
      </c>
      <c r="BX43" s="103">
        <f>'Surface Budget Reformatted'!BX43</f>
        <v>931503.83720024093</v>
      </c>
      <c r="BY43" s="103">
        <f>'Surface Budget Reformatted'!BY43</f>
        <v>1148093.6599285055</v>
      </c>
      <c r="BZ43" s="103">
        <f>'Surface Budget Reformatted'!BZ43</f>
        <v>6578849.8073271448</v>
      </c>
      <c r="CA43" s="103">
        <f>'Surface Budget Reformatted'!CA43</f>
        <v>829816.76704286388</v>
      </c>
      <c r="CB43" s="103">
        <f>'Surface Budget Reformatted'!CB43</f>
        <v>569126.76789045113</v>
      </c>
      <c r="CC43" s="103">
        <f>'Surface Budget Reformatted'!CC43</f>
        <v>546681.35773864505</v>
      </c>
      <c r="CD43" s="39">
        <f t="shared" si="5"/>
        <v>1090466.7992990951</v>
      </c>
      <c r="CE43" s="61">
        <f t="shared" si="6"/>
        <v>1090.6960403864514</v>
      </c>
      <c r="CF43" s="61">
        <f t="shared" si="7"/>
        <v>2854.7904753899579</v>
      </c>
      <c r="CG43" s="2">
        <f t="shared" si="8"/>
        <v>950.06308446250682</v>
      </c>
    </row>
    <row r="44" spans="2:85" x14ac:dyDescent="0.3">
      <c r="B44" s="17" t="s">
        <v>29</v>
      </c>
      <c r="C44" s="18">
        <f>'Surface Budget Reformatted'!C44</f>
        <v>679164.48918294674</v>
      </c>
      <c r="D44" s="18">
        <f>'Surface Budget Reformatted'!D44</f>
        <v>681964.7122815391</v>
      </c>
      <c r="E44" s="18">
        <f>'Surface Budget Reformatted'!E44</f>
        <v>692849.45568599598</v>
      </c>
      <c r="F44" s="18">
        <f>'Surface Budget Reformatted'!F44</f>
        <v>1025266.1942029543</v>
      </c>
      <c r="G44" s="18">
        <f>'Surface Budget Reformatted'!G44</f>
        <v>651085.20856238343</v>
      </c>
      <c r="H44" s="18">
        <f>'Surface Budget Reformatted'!H44</f>
        <v>2547923.6955131558</v>
      </c>
      <c r="I44" s="18">
        <f>'Surface Budget Reformatted'!I44</f>
        <v>1422204.1945258831</v>
      </c>
      <c r="J44" s="18">
        <f>'Surface Budget Reformatted'!J44</f>
        <v>3200908.9803364309</v>
      </c>
      <c r="K44" s="18">
        <f>'Surface Budget Reformatted'!K44</f>
        <v>1240114.5225726895</v>
      </c>
      <c r="L44" s="18">
        <f>'Surface Budget Reformatted'!L44</f>
        <v>808391.88246720016</v>
      </c>
      <c r="M44" s="18">
        <f>'Surface Budget Reformatted'!M44</f>
        <v>739385.19877171353</v>
      </c>
      <c r="N44" s="18">
        <f>'Surface Budget Reformatted'!N44</f>
        <v>680972.01090840902</v>
      </c>
      <c r="O44" s="18">
        <f>'Surface Budget Reformatted'!O44</f>
        <v>728551.06417766854</v>
      </c>
      <c r="P44" s="18">
        <f>'Surface Budget Reformatted'!P44</f>
        <v>754597.22743910446</v>
      </c>
      <c r="Q44" s="18">
        <f>'Surface Budget Reformatted'!Q44</f>
        <v>764749.00093234482</v>
      </c>
      <c r="R44" s="18">
        <f>'Surface Budget Reformatted'!R44</f>
        <v>752523.98216040735</v>
      </c>
      <c r="S44" s="18">
        <f>'Surface Budget Reformatted'!S44</f>
        <v>2261431.2836335651</v>
      </c>
      <c r="T44" s="18">
        <f>'Surface Budget Reformatted'!T44</f>
        <v>717007.70740367472</v>
      </c>
      <c r="U44" s="18">
        <f>'Surface Budget Reformatted'!U44</f>
        <v>730406.72128611314</v>
      </c>
      <c r="V44" s="18">
        <f>'Surface Budget Reformatted'!V44</f>
        <v>706709.24769420677</v>
      </c>
      <c r="W44" s="18">
        <f>'Surface Budget Reformatted'!W44</f>
        <v>766531.82754045993</v>
      </c>
      <c r="X44" s="18">
        <f>'Surface Budget Reformatted'!X44</f>
        <v>1256165.0498024386</v>
      </c>
      <c r="Y44" s="18">
        <f>'Surface Budget Reformatted'!Y44</f>
        <v>898143.67495712847</v>
      </c>
      <c r="Z44" s="18">
        <f>'Surface Budget Reformatted'!Z44</f>
        <v>1378033.7160144041</v>
      </c>
      <c r="AA44" s="18">
        <f>'Surface Budget Reformatted'!AA44</f>
        <v>975388.17453156423</v>
      </c>
      <c r="AB44" s="18">
        <f>'Surface Budget Reformatted'!AB44</f>
        <v>1086142.0009194976</v>
      </c>
      <c r="AC44" s="18">
        <f>'Surface Budget Reformatted'!AC44</f>
        <v>1329772.5046170088</v>
      </c>
      <c r="AD44" s="18">
        <f>'Surface Budget Reformatted'!AD44</f>
        <v>6833345.1262925919</v>
      </c>
      <c r="AE44" s="19">
        <f>'Surface Budget Reformatted'!AE44</f>
        <v>986981.20626027288</v>
      </c>
      <c r="AF44" s="104">
        <f>'Surface Budget Reformatted'!AF44</f>
        <v>580404.42860344262</v>
      </c>
      <c r="AG44" s="104">
        <f>'Surface Budget Reformatted'!AG44</f>
        <v>457373.86813716264</v>
      </c>
      <c r="AH44" s="104">
        <f>'Surface Budget Reformatted'!AH44</f>
        <v>798802.01554539672</v>
      </c>
      <c r="AI44" s="104">
        <f>'Surface Budget Reformatted'!AI44</f>
        <v>1684743.0781929765</v>
      </c>
      <c r="AJ44" s="104">
        <f>'Surface Budget Reformatted'!AJ44</f>
        <v>635013.77087237895</v>
      </c>
      <c r="AK44" s="104">
        <f>'Surface Budget Reformatted'!AK44</f>
        <v>444544.77236682951</v>
      </c>
      <c r="AL44" s="104">
        <f>'Surface Budget Reformatted'!AL44</f>
        <v>420195.63822154806</v>
      </c>
      <c r="AM44" s="104">
        <f>'Surface Budget Reformatted'!AM44</f>
        <v>625835.09653611318</v>
      </c>
      <c r="AN44" s="104">
        <f>'Surface Budget Reformatted'!AN44</f>
        <v>510286.19155201199</v>
      </c>
      <c r="AO44" s="104">
        <f>'Surface Budget Reformatted'!AO44</f>
        <v>1602463.8252965244</v>
      </c>
      <c r="AP44" s="104">
        <f>'Surface Budget Reformatted'!AP44</f>
        <v>512246.12839730934</v>
      </c>
      <c r="AQ44" s="104">
        <f>'Surface Budget Reformatted'!AQ44</f>
        <v>1853961.0800912885</v>
      </c>
      <c r="AR44" s="104">
        <f>'Surface Budget Reformatted'!AR44</f>
        <v>2087910.0163864144</v>
      </c>
      <c r="AS44" s="104">
        <f>'Surface Budget Reformatted'!AS44</f>
        <v>1067875.9515909296</v>
      </c>
      <c r="AT44" s="104">
        <f>'Surface Budget Reformatted'!AT44</f>
        <v>514382.78284048743</v>
      </c>
      <c r="AU44" s="104">
        <f>'Surface Budget Reformatted'!AU44</f>
        <v>2514525.2616838426</v>
      </c>
      <c r="AV44" s="104">
        <f>'Surface Budget Reformatted'!AV44</f>
        <v>537833.77886885824</v>
      </c>
      <c r="AW44" s="104">
        <f>'Surface Budget Reformatted'!AW44</f>
        <v>639522.62323873118</v>
      </c>
      <c r="AX44" s="104">
        <f>'Surface Budget Reformatted'!AX44</f>
        <v>724270.35781566799</v>
      </c>
      <c r="AY44" s="104">
        <f>'Surface Budget Reformatted'!AY44</f>
        <v>666788.59579637228</v>
      </c>
      <c r="AZ44" s="104">
        <f>'Surface Budget Reformatted'!AZ44</f>
        <v>672186.62568633119</v>
      </c>
      <c r="BA44" s="104">
        <f>'Surface Budget Reformatted'!BA44</f>
        <v>687525.92259494937</v>
      </c>
      <c r="BB44" s="104">
        <f>'Surface Budget Reformatted'!BB44</f>
        <v>1020614.6550434357</v>
      </c>
      <c r="BC44" s="104">
        <f>'Surface Budget Reformatted'!BC44</f>
        <v>644182.31045500282</v>
      </c>
      <c r="BD44" s="104">
        <f>'Surface Budget Reformatted'!BD44</f>
        <v>2543837.4145844867</v>
      </c>
      <c r="BE44" s="104">
        <f>'Surface Budget Reformatted'!BE44</f>
        <v>1413635.9423958228</v>
      </c>
      <c r="BF44" s="104">
        <f>'Surface Budget Reformatted'!BF44</f>
        <v>3191402.0238217851</v>
      </c>
      <c r="BG44" s="104">
        <f>'Surface Budget Reformatted'!BG44</f>
        <v>1230683.5916072009</v>
      </c>
      <c r="BH44" s="104">
        <f>'Surface Budget Reformatted'!BH44</f>
        <v>798688.02306091553</v>
      </c>
      <c r="BI44" s="104">
        <f>'Surface Budget Reformatted'!BI44</f>
        <v>724962.35424826352</v>
      </c>
      <c r="BJ44" s="104">
        <f>'Surface Budget Reformatted'!BJ44</f>
        <v>669008.70370813191</v>
      </c>
      <c r="BK44" s="104">
        <f>'Surface Budget Reformatted'!BK44</f>
        <v>715416.1321058519</v>
      </c>
      <c r="BL44" s="104">
        <f>'Surface Budget Reformatted'!BL44</f>
        <v>741355.90683847142</v>
      </c>
      <c r="BM44" s="104">
        <f>'Surface Budget Reformatted'!BM44</f>
        <v>752897.53526349354</v>
      </c>
      <c r="BN44" s="104">
        <f>'Surface Budget Reformatted'!BN44</f>
        <v>741673.91026784945</v>
      </c>
      <c r="BO44" s="104">
        <f>'Surface Budget Reformatted'!BO44</f>
        <v>2250710.0190849234</v>
      </c>
      <c r="BP44" s="104">
        <f>'Surface Budget Reformatted'!BP44</f>
        <v>706299.63910814328</v>
      </c>
      <c r="BQ44" s="104">
        <f>'Surface Budget Reformatted'!BQ44</f>
        <v>716027.50435275631</v>
      </c>
      <c r="BR44" s="104">
        <f>'Surface Budget Reformatted'!BR44</f>
        <v>695293.09618490189</v>
      </c>
      <c r="BS44" s="104">
        <f>'Surface Budget Reformatted'!BS44</f>
        <v>756330.86636245251</v>
      </c>
      <c r="BT44" s="104">
        <f>'Surface Budget Reformatted'!BT44</f>
        <v>1248496.852837913</v>
      </c>
      <c r="BU44" s="104">
        <f>'Surface Budget Reformatted'!BU44</f>
        <v>887271.66833211784</v>
      </c>
      <c r="BV44" s="104">
        <f>'Surface Budget Reformatted'!BV44</f>
        <v>1369953.5574507485</v>
      </c>
      <c r="BW44" s="104">
        <f>'Surface Budget Reformatted'!BW44</f>
        <v>965815.19156724855</v>
      </c>
      <c r="BX44" s="104">
        <f>'Surface Budget Reformatted'!BX44</f>
        <v>1083985.3112002409</v>
      </c>
      <c r="BY44" s="104">
        <f>'Surface Budget Reformatted'!BY44</f>
        <v>1329364.7909285054</v>
      </c>
      <c r="BZ44" s="104">
        <f>'Surface Budget Reformatted'!BZ44</f>
        <v>6836794.3833271451</v>
      </c>
      <c r="CA44" s="104">
        <f>'Surface Budget Reformatted'!CA44</f>
        <v>990812.84304286388</v>
      </c>
      <c r="CB44" s="104">
        <f>'Surface Budget Reformatted'!CB44</f>
        <v>747680.51389045105</v>
      </c>
      <c r="CC44" s="104">
        <f>'Surface Budget Reformatted'!CC44</f>
        <v>740641.27173864504</v>
      </c>
      <c r="CD44" s="39">
        <f t="shared" si="5"/>
        <v>1286093.4503680603</v>
      </c>
      <c r="CE44" s="61">
        <f t="shared" si="6"/>
        <v>1281.4124592285564</v>
      </c>
      <c r="CF44" s="61">
        <f t="shared" si="7"/>
        <v>3050.0329457232915</v>
      </c>
      <c r="CG44" s="2">
        <f t="shared" si="8"/>
        <v>1135.0505564625068</v>
      </c>
    </row>
    <row r="45" spans="2:85" x14ac:dyDescent="0.3">
      <c r="B45" s="17" t="s">
        <v>81</v>
      </c>
      <c r="C45" s="18">
        <f>'Surface Budget Reformatted'!C45</f>
        <v>0</v>
      </c>
      <c r="D45" s="18">
        <f>'Surface Budget Reformatted'!D45</f>
        <v>0</v>
      </c>
      <c r="E45" s="18">
        <f>'Surface Budget Reformatted'!E45</f>
        <v>0</v>
      </c>
      <c r="F45" s="18">
        <f>'Surface Budget Reformatted'!F45</f>
        <v>0</v>
      </c>
      <c r="G45" s="18">
        <f>'Surface Budget Reformatted'!G45</f>
        <v>0</v>
      </c>
      <c r="H45" s="18">
        <f>'Surface Budget Reformatted'!H45</f>
        <v>0</v>
      </c>
      <c r="I45" s="18">
        <f>'Surface Budget Reformatted'!I45</f>
        <v>0</v>
      </c>
      <c r="J45" s="18">
        <f>'Surface Budget Reformatted'!J45</f>
        <v>0</v>
      </c>
      <c r="K45" s="18">
        <f>'Surface Budget Reformatted'!K45</f>
        <v>0</v>
      </c>
      <c r="L45" s="18">
        <f>'Surface Budget Reformatted'!L45</f>
        <v>0</v>
      </c>
      <c r="M45" s="18">
        <f>'Surface Budget Reformatted'!M45</f>
        <v>0</v>
      </c>
      <c r="N45" s="18">
        <f>'Surface Budget Reformatted'!N45</f>
        <v>0</v>
      </c>
      <c r="O45" s="18">
        <f>'Surface Budget Reformatted'!O45</f>
        <v>0</v>
      </c>
      <c r="P45" s="18">
        <f>'Surface Budget Reformatted'!P45</f>
        <v>0</v>
      </c>
      <c r="Q45" s="18">
        <f>'Surface Budget Reformatted'!Q45</f>
        <v>0</v>
      </c>
      <c r="R45" s="18">
        <f>'Surface Budget Reformatted'!R45</f>
        <v>0</v>
      </c>
      <c r="S45" s="18">
        <f>'Surface Budget Reformatted'!S45</f>
        <v>0</v>
      </c>
      <c r="T45" s="18">
        <f>'Surface Budget Reformatted'!T45</f>
        <v>0</v>
      </c>
      <c r="U45" s="18">
        <f>'Surface Budget Reformatted'!U45</f>
        <v>0</v>
      </c>
      <c r="V45" s="18">
        <f>'Surface Budget Reformatted'!V45</f>
        <v>0</v>
      </c>
      <c r="W45" s="18">
        <f>'Surface Budget Reformatted'!W45</f>
        <v>0</v>
      </c>
      <c r="X45" s="18">
        <f>'Surface Budget Reformatted'!X45</f>
        <v>0</v>
      </c>
      <c r="Y45" s="18">
        <f>'Surface Budget Reformatted'!Y45</f>
        <v>0</v>
      </c>
      <c r="Z45" s="18">
        <f>'Surface Budget Reformatted'!Z45</f>
        <v>0</v>
      </c>
      <c r="AA45" s="18">
        <f>'Surface Budget Reformatted'!AA45</f>
        <v>0</v>
      </c>
      <c r="AB45" s="18">
        <f>'Surface Budget Reformatted'!AB45</f>
        <v>0</v>
      </c>
      <c r="AC45" s="18">
        <f>'Surface Budget Reformatted'!AC45</f>
        <v>0</v>
      </c>
      <c r="AD45" s="18">
        <f>'Surface Budget Reformatted'!AD45</f>
        <v>0</v>
      </c>
      <c r="AE45" s="19">
        <f>'Surface Budget Reformatted'!AE45</f>
        <v>0</v>
      </c>
      <c r="AF45" s="104">
        <f>'Surface Budget Reformatted'!AF45</f>
        <v>0</v>
      </c>
      <c r="AG45" s="104">
        <f>'Surface Budget Reformatted'!AG45</f>
        <v>0</v>
      </c>
      <c r="AH45" s="104">
        <f>'Surface Budget Reformatted'!AH45</f>
        <v>0</v>
      </c>
      <c r="AI45" s="104">
        <f>'Surface Budget Reformatted'!AI45</f>
        <v>0</v>
      </c>
      <c r="AJ45" s="104">
        <f>'Surface Budget Reformatted'!AJ45</f>
        <v>0</v>
      </c>
      <c r="AK45" s="104">
        <f>'Surface Budget Reformatted'!AK45</f>
        <v>0</v>
      </c>
      <c r="AL45" s="104">
        <f>'Surface Budget Reformatted'!AL45</f>
        <v>0</v>
      </c>
      <c r="AM45" s="104">
        <f>'Surface Budget Reformatted'!AM45</f>
        <v>0</v>
      </c>
      <c r="AN45" s="104">
        <f>'Surface Budget Reformatted'!AN45</f>
        <v>0</v>
      </c>
      <c r="AO45" s="104">
        <f>'Surface Budget Reformatted'!AO45</f>
        <v>0</v>
      </c>
      <c r="AP45" s="104">
        <f>'Surface Budget Reformatted'!AP45</f>
        <v>0</v>
      </c>
      <c r="AQ45" s="104">
        <f>'Surface Budget Reformatted'!AQ45</f>
        <v>0</v>
      </c>
      <c r="AR45" s="104">
        <f>'Surface Budget Reformatted'!AR45</f>
        <v>0</v>
      </c>
      <c r="AS45" s="104">
        <f>'Surface Budget Reformatted'!AS45</f>
        <v>0</v>
      </c>
      <c r="AT45" s="104">
        <f>'Surface Budget Reformatted'!AT45</f>
        <v>0</v>
      </c>
      <c r="AU45" s="104">
        <f>'Surface Budget Reformatted'!AU45</f>
        <v>0</v>
      </c>
      <c r="AV45" s="104">
        <f>'Surface Budget Reformatted'!AV45</f>
        <v>0</v>
      </c>
      <c r="AW45" s="104">
        <f>'Surface Budget Reformatted'!AW45</f>
        <v>0</v>
      </c>
      <c r="AX45" s="104">
        <f>'Surface Budget Reformatted'!AX45</f>
        <v>0</v>
      </c>
      <c r="AY45" s="104">
        <f>'Surface Budget Reformatted'!AY45</f>
        <v>0</v>
      </c>
      <c r="AZ45" s="104">
        <f>'Surface Budget Reformatted'!AZ45</f>
        <v>0</v>
      </c>
      <c r="BA45" s="104">
        <f>'Surface Budget Reformatted'!BA45</f>
        <v>0</v>
      </c>
      <c r="BB45" s="104">
        <f>'Surface Budget Reformatted'!BB45</f>
        <v>0</v>
      </c>
      <c r="BC45" s="104">
        <f>'Surface Budget Reformatted'!BC45</f>
        <v>0</v>
      </c>
      <c r="BD45" s="104">
        <f>'Surface Budget Reformatted'!BD45</f>
        <v>0</v>
      </c>
      <c r="BE45" s="104">
        <f>'Surface Budget Reformatted'!BE45</f>
        <v>0</v>
      </c>
      <c r="BF45" s="104">
        <f>'Surface Budget Reformatted'!BF45</f>
        <v>0</v>
      </c>
      <c r="BG45" s="104">
        <f>'Surface Budget Reformatted'!BG45</f>
        <v>0</v>
      </c>
      <c r="BH45" s="104">
        <f>'Surface Budget Reformatted'!BH45</f>
        <v>0</v>
      </c>
      <c r="BI45" s="104">
        <f>'Surface Budget Reformatted'!BI45</f>
        <v>0</v>
      </c>
      <c r="BJ45" s="104">
        <f>'Surface Budget Reformatted'!BJ45</f>
        <v>0</v>
      </c>
      <c r="BK45" s="104">
        <f>'Surface Budget Reformatted'!BK45</f>
        <v>0</v>
      </c>
      <c r="BL45" s="104">
        <f>'Surface Budget Reformatted'!BL45</f>
        <v>0</v>
      </c>
      <c r="BM45" s="104">
        <f>'Surface Budget Reformatted'!BM45</f>
        <v>0</v>
      </c>
      <c r="BN45" s="104">
        <f>'Surface Budget Reformatted'!BN45</f>
        <v>0</v>
      </c>
      <c r="BO45" s="104">
        <f>'Surface Budget Reformatted'!BO45</f>
        <v>0</v>
      </c>
      <c r="BP45" s="104">
        <f>'Surface Budget Reformatted'!BP45</f>
        <v>0</v>
      </c>
      <c r="BQ45" s="104">
        <f>'Surface Budget Reformatted'!BQ45</f>
        <v>0</v>
      </c>
      <c r="BR45" s="104">
        <f>'Surface Budget Reformatted'!BR45</f>
        <v>0</v>
      </c>
      <c r="BS45" s="104">
        <f>'Surface Budget Reformatted'!BS45</f>
        <v>0</v>
      </c>
      <c r="BT45" s="104">
        <f>'Surface Budget Reformatted'!BT45</f>
        <v>0</v>
      </c>
      <c r="BU45" s="104">
        <f>'Surface Budget Reformatted'!BU45</f>
        <v>0</v>
      </c>
      <c r="BV45" s="104">
        <f>'Surface Budget Reformatted'!BV45</f>
        <v>0</v>
      </c>
      <c r="BW45" s="104">
        <f>'Surface Budget Reformatted'!BW45</f>
        <v>0</v>
      </c>
      <c r="BX45" s="104">
        <f>'Surface Budget Reformatted'!BX45</f>
        <v>0</v>
      </c>
      <c r="BY45" s="104">
        <f>'Surface Budget Reformatted'!BY45</f>
        <v>0</v>
      </c>
      <c r="BZ45" s="104">
        <f>'Surface Budget Reformatted'!BZ45</f>
        <v>0</v>
      </c>
      <c r="CA45" s="104">
        <f>'Surface Budget Reformatted'!CA45</f>
        <v>0</v>
      </c>
      <c r="CB45" s="104">
        <f>'Surface Budget Reformatted'!CB45</f>
        <v>0</v>
      </c>
      <c r="CC45" s="104">
        <f>'Surface Budget Reformatted'!CC45</f>
        <v>0</v>
      </c>
      <c r="CD45" s="39"/>
      <c r="CE45" s="61"/>
      <c r="CF45" s="61"/>
      <c r="CG45" s="2">
        <f t="shared" si="8"/>
        <v>0</v>
      </c>
    </row>
    <row r="46" spans="2:85" x14ac:dyDescent="0.3">
      <c r="B46" s="17" t="s">
        <v>82</v>
      </c>
      <c r="C46" s="18">
        <f>'Surface Budget Reformatted'!C46</f>
        <v>-7102.1999999999916</v>
      </c>
      <c r="D46" s="18">
        <f>'Surface Budget Reformatted'!D46</f>
        <v>-166.70000000002437</v>
      </c>
      <c r="E46" s="18">
        <f>'Surface Budget Reformatted'!E46</f>
        <v>388.40000000000146</v>
      </c>
      <c r="F46" s="18">
        <f>'Surface Budget Reformatted'!F46</f>
        <v>574.50000000002547</v>
      </c>
      <c r="G46" s="18">
        <f>'Surface Budget Reformatted'!G46</f>
        <v>-1273.3999999999796</v>
      </c>
      <c r="H46" s="18">
        <f>'Surface Budget Reformatted'!H46</f>
        <v>390.90000000000327</v>
      </c>
      <c r="I46" s="18">
        <f>'Surface Budget Reformatted'!I46</f>
        <v>1039.099999999984</v>
      </c>
      <c r="J46" s="18">
        <f>'Surface Budget Reformatted'!J46</f>
        <v>-368.99999999999818</v>
      </c>
      <c r="K46" s="18">
        <f>'Surface Budget Reformatted'!K46</f>
        <v>1014.3000000000211</v>
      </c>
      <c r="L46" s="18">
        <f>'Surface Budget Reformatted'!L46</f>
        <v>-2513.4000000000142</v>
      </c>
      <c r="M46" s="18">
        <f>'Surface Budget Reformatted'!M46</f>
        <v>768.79999999999563</v>
      </c>
      <c r="N46" s="18">
        <f>'Surface Budget Reformatted'!N46</f>
        <v>18.100000000004002</v>
      </c>
      <c r="O46" s="18">
        <f>'Surface Budget Reformatted'!O46</f>
        <v>-625.10000000000036</v>
      </c>
      <c r="P46" s="18">
        <f>'Surface Budget Reformatted'!P46</f>
        <v>1323.4000000000106</v>
      </c>
      <c r="Q46" s="18">
        <f>'Surface Budget Reformatted'!Q46</f>
        <v>-924.59999999997854</v>
      </c>
      <c r="R46" s="18">
        <f>'Surface Budget Reformatted'!R46</f>
        <v>362.30000000001746</v>
      </c>
      <c r="S46" s="18">
        <f>'Surface Budget Reformatted'!S46</f>
        <v>-772.80000000000473</v>
      </c>
      <c r="T46" s="18">
        <f>'Surface Budget Reformatted'!T46</f>
        <v>911.30000000001201</v>
      </c>
      <c r="U46" s="18">
        <f>'Surface Budget Reformatted'!U46</f>
        <v>-1739.7000000000044</v>
      </c>
      <c r="V46" s="18">
        <f>'Surface Budget Reformatted'!V46</f>
        <v>640.89999999999782</v>
      </c>
      <c r="W46" s="18">
        <f>'Surface Budget Reformatted'!W46</f>
        <v>109.1999999999789</v>
      </c>
      <c r="X46" s="18">
        <f>'Surface Budget Reformatted'!X46</f>
        <v>-32.900000000005093</v>
      </c>
      <c r="Y46" s="18">
        <f>'Surface Budget Reformatted'!Y46</f>
        <v>-852.19999999999163</v>
      </c>
      <c r="Z46" s="18">
        <f>'Surface Budget Reformatted'!Z46</f>
        <v>2170.4000000000015</v>
      </c>
      <c r="AA46" s="18">
        <f>'Surface Budget Reformatted'!AA46</f>
        <v>-1507.7000000000025</v>
      </c>
      <c r="AB46" s="18">
        <f>'Surface Budget Reformatted'!AB46</f>
        <v>21.099999999991269</v>
      </c>
      <c r="AC46" s="18">
        <f>'Surface Budget Reformatted'!AC46</f>
        <v>-437.79999999999745</v>
      </c>
      <c r="AD46" s="18">
        <f>'Surface Budget Reformatted'!AD46</f>
        <v>-109.39999999999782</v>
      </c>
      <c r="AE46" s="19">
        <f>'Surface Budget Reformatted'!AE46</f>
        <v>200.70000000001164</v>
      </c>
      <c r="AF46" s="104">
        <f>'Surface Budget Reformatted'!AF46</f>
        <v>414.89999999999418</v>
      </c>
      <c r="AG46" s="104">
        <f>'Surface Budget Reformatted'!AG46</f>
        <v>604.10000000000946</v>
      </c>
      <c r="AH46" s="104">
        <f>'Surface Budget Reformatted'!AH46</f>
        <v>-643.29999999998836</v>
      </c>
      <c r="AI46" s="104">
        <f>'Surface Budget Reformatted'!AI46</f>
        <v>-693.59999999999491</v>
      </c>
      <c r="AJ46" s="104">
        <f>'Surface Budget Reformatted'!AJ46</f>
        <v>-298.79999999999745</v>
      </c>
      <c r="AK46" s="104">
        <f>'Surface Budget Reformatted'!AK46</f>
        <v>1423.9999999999982</v>
      </c>
      <c r="AL46" s="104">
        <f>'Surface Budget Reformatted'!AL46</f>
        <v>4402.1000000000076</v>
      </c>
      <c r="AM46" s="104">
        <f>'Surface Budget Reformatted'!AM46</f>
        <v>-3216.7999999999975</v>
      </c>
      <c r="AN46" s="104">
        <f>'Surface Budget Reformatted'!AN46</f>
        <v>-1563.600000000004</v>
      </c>
      <c r="AO46" s="104">
        <f>'Surface Budget Reformatted'!AO46</f>
        <v>-1085.8999999999924</v>
      </c>
      <c r="AP46" s="104">
        <f>'Surface Budget Reformatted'!AP46</f>
        <v>3537.2000000000007</v>
      </c>
      <c r="AQ46" s="104">
        <f>'Surface Budget Reformatted'!AQ46</f>
        <v>1135.2999999999993</v>
      </c>
      <c r="AR46" s="104">
        <f>'Surface Budget Reformatted'!AR46</f>
        <v>-641.49999999999091</v>
      </c>
      <c r="AS46" s="104">
        <f>'Surface Budget Reformatted'!AS46</f>
        <v>-2909.1999999999989</v>
      </c>
      <c r="AT46" s="104">
        <f>'Surface Budget Reformatted'!AT46</f>
        <v>2728.6000000000095</v>
      </c>
      <c r="AU46" s="104">
        <f>'Surface Budget Reformatted'!AU46</f>
        <v>4332</v>
      </c>
      <c r="AV46" s="104">
        <f>'Surface Budget Reformatted'!AV46</f>
        <v>-8591.9999999999891</v>
      </c>
      <c r="AW46" s="104">
        <f>'Surface Budget Reformatted'!AW46</f>
        <v>169.89999999999054</v>
      </c>
      <c r="AX46" s="104">
        <f>'Surface Budget Reformatted'!AX46</f>
        <v>7539.2000000000153</v>
      </c>
      <c r="AY46" s="104">
        <f>'Surface Budget Reformatted'!AY46</f>
        <v>-6845.2000000000025</v>
      </c>
      <c r="AZ46" s="104">
        <f>'Surface Budget Reformatted'!AZ46</f>
        <v>425.60000000000946</v>
      </c>
      <c r="BA46" s="104">
        <f>'Surface Budget Reformatted'!BA46</f>
        <v>-190.8999999999869</v>
      </c>
      <c r="BB46" s="104">
        <f>'Surface Budget Reformatted'!BB46</f>
        <v>36.600000000011278</v>
      </c>
      <c r="BC46" s="104">
        <f>'Surface Budget Reformatted'!BC46</f>
        <v>-746.40000000000873</v>
      </c>
      <c r="BD46" s="104">
        <f>'Surface Budget Reformatted'!BD46</f>
        <v>407.100000000004</v>
      </c>
      <c r="BE46" s="104">
        <f>'Surface Budget Reformatted'!BE46</f>
        <v>318.39999999999418</v>
      </c>
      <c r="BF46" s="104">
        <f>'Surface Budget Reformatted'!BF46</f>
        <v>437.30000000000837</v>
      </c>
      <c r="BG46" s="104">
        <f>'Surface Budget Reformatted'!BG46</f>
        <v>651.79999999999382</v>
      </c>
      <c r="BH46" s="104">
        <f>'Surface Budget Reformatted'!BH46</f>
        <v>-2146.4999999999982</v>
      </c>
      <c r="BI46" s="104">
        <f>'Surface Budget Reformatted'!BI46</f>
        <v>883.10000000002947</v>
      </c>
      <c r="BJ46" s="104">
        <f>'Surface Budget Reformatted'!BJ46</f>
        <v>65.500000000005457</v>
      </c>
      <c r="BK46" s="104">
        <f>'Surface Budget Reformatted'!BK46</f>
        <v>-363.90000000000509</v>
      </c>
      <c r="BL46" s="104">
        <f>'Surface Budget Reformatted'!BL46</f>
        <v>558.30000000000109</v>
      </c>
      <c r="BM46" s="104">
        <f>'Surface Budget Reformatted'!BM46</f>
        <v>-125.59999999999309</v>
      </c>
      <c r="BN46" s="104">
        <f>'Surface Budget Reformatted'!BN46</f>
        <v>-42.400000000014188</v>
      </c>
      <c r="BO46" s="104">
        <f>'Surface Budget Reformatted'!BO46</f>
        <v>-628.99999999998727</v>
      </c>
      <c r="BP46" s="104">
        <f>'Surface Budget Reformatted'!BP46</f>
        <v>1121.4000000000015</v>
      </c>
      <c r="BQ46" s="104">
        <f>'Surface Budget Reformatted'!BQ46</f>
        <v>-1293.5999999999913</v>
      </c>
      <c r="BR46" s="104">
        <f>'Surface Budget Reformatted'!BR46</f>
        <v>1063.100000000004</v>
      </c>
      <c r="BS46" s="104">
        <f>'Surface Budget Reformatted'!BS46</f>
        <v>-586.20000000000437</v>
      </c>
      <c r="BT46" s="104">
        <f>'Surface Budget Reformatted'!BT46</f>
        <v>424.40000000001783</v>
      </c>
      <c r="BU46" s="104">
        <f>'Surface Budget Reformatted'!BU46</f>
        <v>-959.79999999999382</v>
      </c>
      <c r="BV46" s="104">
        <f>'Surface Budget Reformatted'!BV46</f>
        <v>2862.5000000000164</v>
      </c>
      <c r="BW46" s="104">
        <f>'Surface Budget Reformatted'!BW46</f>
        <v>-957.59999999999854</v>
      </c>
      <c r="BX46" s="104">
        <f>'Surface Budget Reformatted'!BX46</f>
        <v>-388.90000000001783</v>
      </c>
      <c r="BY46" s="104">
        <f>'Surface Budget Reformatted'!BY46</f>
        <v>-1265.1999999999898</v>
      </c>
      <c r="BZ46" s="104">
        <f>'Surface Budget Reformatted'!BZ46</f>
        <v>35.700000000000728</v>
      </c>
      <c r="CA46" s="104">
        <f>'Surface Budget Reformatted'!CA46</f>
        <v>297.30000000000837</v>
      </c>
      <c r="CB46" s="104">
        <f>'Surface Budget Reformatted'!CB46</f>
        <v>347.39999999999782</v>
      </c>
      <c r="CC46" s="104">
        <f>'Surface Budget Reformatted'!CC46</f>
        <v>-71.499999999994543</v>
      </c>
      <c r="CD46" s="39">
        <f>AVERAGE(C46:AE46)</f>
        <v>-292.87931034482534</v>
      </c>
      <c r="CE46" s="61">
        <f t="shared" si="6"/>
        <v>-2.5052631578945359E-2</v>
      </c>
      <c r="CF46" s="61">
        <f t="shared" si="7"/>
        <v>-0.11549999999999454</v>
      </c>
      <c r="CG46" s="2">
        <f t="shared" si="8"/>
        <v>-6.9199999999622374E-4</v>
      </c>
    </row>
    <row r="47" spans="2:85" x14ac:dyDescent="0.3">
      <c r="B47" s="14" t="s">
        <v>83</v>
      </c>
      <c r="C47" s="15" t="e">
        <f>SUM(C48:C54)</f>
        <v>#REF!</v>
      </c>
      <c r="D47" s="15" t="e">
        <f t="shared" ref="D47:BO47" si="9">SUM(D48:D54)</f>
        <v>#REF!</v>
      </c>
      <c r="E47" s="15" t="e">
        <f t="shared" si="9"/>
        <v>#REF!</v>
      </c>
      <c r="F47" s="15" t="e">
        <f t="shared" si="9"/>
        <v>#REF!</v>
      </c>
      <c r="G47" s="15" t="e">
        <f t="shared" si="9"/>
        <v>#REF!</v>
      </c>
      <c r="H47" s="15" t="e">
        <f t="shared" si="9"/>
        <v>#REF!</v>
      </c>
      <c r="I47" s="15" t="e">
        <f t="shared" si="9"/>
        <v>#REF!</v>
      </c>
      <c r="J47" s="15" t="e">
        <f t="shared" si="9"/>
        <v>#REF!</v>
      </c>
      <c r="K47" s="15" t="e">
        <f t="shared" si="9"/>
        <v>#REF!</v>
      </c>
      <c r="L47" s="15" t="e">
        <f t="shared" si="9"/>
        <v>#REF!</v>
      </c>
      <c r="M47" s="15" t="e">
        <f t="shared" si="9"/>
        <v>#REF!</v>
      </c>
      <c r="N47" s="15" t="e">
        <f t="shared" si="9"/>
        <v>#REF!</v>
      </c>
      <c r="O47" s="15" t="e">
        <f t="shared" si="9"/>
        <v>#REF!</v>
      </c>
      <c r="P47" s="15" t="e">
        <f t="shared" si="9"/>
        <v>#REF!</v>
      </c>
      <c r="Q47" s="15" t="e">
        <f t="shared" si="9"/>
        <v>#REF!</v>
      </c>
      <c r="R47" s="15" t="e">
        <f t="shared" si="9"/>
        <v>#REF!</v>
      </c>
      <c r="S47" s="15" t="e">
        <f t="shared" si="9"/>
        <v>#REF!</v>
      </c>
      <c r="T47" s="15" t="e">
        <f t="shared" si="9"/>
        <v>#REF!</v>
      </c>
      <c r="U47" s="15" t="e">
        <f t="shared" si="9"/>
        <v>#REF!</v>
      </c>
      <c r="V47" s="15" t="e">
        <f t="shared" si="9"/>
        <v>#REF!</v>
      </c>
      <c r="W47" s="15" t="e">
        <f t="shared" si="9"/>
        <v>#REF!</v>
      </c>
      <c r="X47" s="15" t="e">
        <f t="shared" si="9"/>
        <v>#REF!</v>
      </c>
      <c r="Y47" s="15" t="e">
        <f t="shared" si="9"/>
        <v>#REF!</v>
      </c>
      <c r="Z47" s="15" t="e">
        <f t="shared" si="9"/>
        <v>#REF!</v>
      </c>
      <c r="AA47" s="15" t="e">
        <f t="shared" si="9"/>
        <v>#REF!</v>
      </c>
      <c r="AB47" s="15" t="e">
        <f t="shared" si="9"/>
        <v>#REF!</v>
      </c>
      <c r="AC47" s="15" t="e">
        <f t="shared" si="9"/>
        <v>#REF!</v>
      </c>
      <c r="AD47" s="15" t="e">
        <f t="shared" si="9"/>
        <v>#REF!</v>
      </c>
      <c r="AE47" s="16" t="e">
        <f t="shared" si="9"/>
        <v>#REF!</v>
      </c>
      <c r="AF47" s="103" t="e">
        <f t="shared" si="9"/>
        <v>#REF!</v>
      </c>
      <c r="AG47" s="103" t="e">
        <f t="shared" si="9"/>
        <v>#REF!</v>
      </c>
      <c r="AH47" s="103" t="e">
        <f t="shared" si="9"/>
        <v>#REF!</v>
      </c>
      <c r="AI47" s="103" t="e">
        <f t="shared" si="9"/>
        <v>#REF!</v>
      </c>
      <c r="AJ47" s="103" t="e">
        <f t="shared" si="9"/>
        <v>#REF!</v>
      </c>
      <c r="AK47" s="103" t="e">
        <f t="shared" si="9"/>
        <v>#REF!</v>
      </c>
      <c r="AL47" s="103" t="e">
        <f t="shared" si="9"/>
        <v>#REF!</v>
      </c>
      <c r="AM47" s="103" t="e">
        <f t="shared" si="9"/>
        <v>#REF!</v>
      </c>
      <c r="AN47" s="103" t="e">
        <f t="shared" si="9"/>
        <v>#REF!</v>
      </c>
      <c r="AO47" s="103" t="e">
        <f t="shared" si="9"/>
        <v>#REF!</v>
      </c>
      <c r="AP47" s="103" t="e">
        <f t="shared" si="9"/>
        <v>#REF!</v>
      </c>
      <c r="AQ47" s="103" t="e">
        <f t="shared" si="9"/>
        <v>#REF!</v>
      </c>
      <c r="AR47" s="103" t="e">
        <f t="shared" si="9"/>
        <v>#REF!</v>
      </c>
      <c r="AS47" s="103" t="e">
        <f t="shared" si="9"/>
        <v>#REF!</v>
      </c>
      <c r="AT47" s="103" t="e">
        <f t="shared" si="9"/>
        <v>#REF!</v>
      </c>
      <c r="AU47" s="103" t="e">
        <f t="shared" si="9"/>
        <v>#REF!</v>
      </c>
      <c r="AV47" s="103" t="e">
        <f t="shared" si="9"/>
        <v>#REF!</v>
      </c>
      <c r="AW47" s="103" t="e">
        <f t="shared" si="9"/>
        <v>#REF!</v>
      </c>
      <c r="AX47" s="103" t="e">
        <f t="shared" si="9"/>
        <v>#REF!</v>
      </c>
      <c r="AY47" s="103" t="e">
        <f t="shared" si="9"/>
        <v>#REF!</v>
      </c>
      <c r="AZ47" s="103" t="e">
        <f t="shared" si="9"/>
        <v>#REF!</v>
      </c>
      <c r="BA47" s="103" t="e">
        <f t="shared" si="9"/>
        <v>#REF!</v>
      </c>
      <c r="BB47" s="103" t="e">
        <f t="shared" si="9"/>
        <v>#REF!</v>
      </c>
      <c r="BC47" s="103" t="e">
        <f t="shared" si="9"/>
        <v>#REF!</v>
      </c>
      <c r="BD47" s="103" t="e">
        <f t="shared" si="9"/>
        <v>#REF!</v>
      </c>
      <c r="BE47" s="103" t="e">
        <f t="shared" si="9"/>
        <v>#REF!</v>
      </c>
      <c r="BF47" s="103" t="e">
        <f t="shared" si="9"/>
        <v>#REF!</v>
      </c>
      <c r="BG47" s="103" t="e">
        <f t="shared" si="9"/>
        <v>#REF!</v>
      </c>
      <c r="BH47" s="103" t="e">
        <f t="shared" si="9"/>
        <v>#REF!</v>
      </c>
      <c r="BI47" s="103" t="e">
        <f t="shared" si="9"/>
        <v>#REF!</v>
      </c>
      <c r="BJ47" s="103" t="e">
        <f t="shared" si="9"/>
        <v>#REF!</v>
      </c>
      <c r="BK47" s="103" t="e">
        <f t="shared" si="9"/>
        <v>#REF!</v>
      </c>
      <c r="BL47" s="103" t="e">
        <f t="shared" si="9"/>
        <v>#REF!</v>
      </c>
      <c r="BM47" s="103" t="e">
        <f t="shared" si="9"/>
        <v>#REF!</v>
      </c>
      <c r="BN47" s="103" t="e">
        <f t="shared" si="9"/>
        <v>#REF!</v>
      </c>
      <c r="BO47" s="103" t="e">
        <f t="shared" si="9"/>
        <v>#REF!</v>
      </c>
      <c r="BP47" s="103" t="e">
        <f t="shared" ref="BP47:CC47" si="10">SUM(BP48:BP54)</f>
        <v>#REF!</v>
      </c>
      <c r="BQ47" s="103" t="e">
        <f t="shared" si="10"/>
        <v>#REF!</v>
      </c>
      <c r="BR47" s="103" t="e">
        <f t="shared" si="10"/>
        <v>#REF!</v>
      </c>
      <c r="BS47" s="103" t="e">
        <f t="shared" si="10"/>
        <v>#REF!</v>
      </c>
      <c r="BT47" s="103" t="e">
        <f t="shared" si="10"/>
        <v>#REF!</v>
      </c>
      <c r="BU47" s="103" t="e">
        <f t="shared" si="10"/>
        <v>#REF!</v>
      </c>
      <c r="BV47" s="103" t="e">
        <f t="shared" si="10"/>
        <v>#REF!</v>
      </c>
      <c r="BW47" s="103" t="e">
        <f t="shared" si="10"/>
        <v>#REF!</v>
      </c>
      <c r="BX47" s="103" t="e">
        <f t="shared" si="10"/>
        <v>#REF!</v>
      </c>
      <c r="BY47" s="103" t="e">
        <f t="shared" si="10"/>
        <v>#REF!</v>
      </c>
      <c r="BZ47" s="103" t="e">
        <f t="shared" si="10"/>
        <v>#REF!</v>
      </c>
      <c r="CA47" s="103" t="e">
        <f t="shared" si="10"/>
        <v>#REF!</v>
      </c>
      <c r="CB47" s="103" t="e">
        <f t="shared" si="10"/>
        <v>#REF!</v>
      </c>
      <c r="CC47" s="103" t="e">
        <f t="shared" si="10"/>
        <v>#REF!</v>
      </c>
      <c r="CD47" s="39" t="e">
        <f>AVERAGE(C47:AE47)</f>
        <v>#REF!</v>
      </c>
      <c r="CE47" s="61" t="e">
        <f t="shared" si="6"/>
        <v>#REF!</v>
      </c>
      <c r="CF47" s="61" t="e">
        <f t="shared" si="7"/>
        <v>#REF!</v>
      </c>
      <c r="CG47" s="2" t="e">
        <f t="shared" si="8"/>
        <v>#REF!</v>
      </c>
    </row>
    <row r="48" spans="2:85" x14ac:dyDescent="0.3">
      <c r="B48" s="17" t="s">
        <v>84</v>
      </c>
      <c r="C48" s="42" t="e">
        <f>'Surface Budget Reformatted'!#REF!</f>
        <v>#REF!</v>
      </c>
      <c r="D48" s="42" t="e">
        <f>'Surface Budget Reformatted'!#REF!</f>
        <v>#REF!</v>
      </c>
      <c r="E48" s="42" t="e">
        <f>'Surface Budget Reformatted'!#REF!</f>
        <v>#REF!</v>
      </c>
      <c r="F48" s="42" t="e">
        <f>'Surface Budget Reformatted'!#REF!</f>
        <v>#REF!</v>
      </c>
      <c r="G48" s="42" t="e">
        <f>'Surface Budget Reformatted'!#REF!</f>
        <v>#REF!</v>
      </c>
      <c r="H48" s="42" t="e">
        <f>'Surface Budget Reformatted'!#REF!</f>
        <v>#REF!</v>
      </c>
      <c r="I48" s="42" t="e">
        <f>'Surface Budget Reformatted'!#REF!</f>
        <v>#REF!</v>
      </c>
      <c r="J48" s="42" t="e">
        <f>'Surface Budget Reformatted'!#REF!</f>
        <v>#REF!</v>
      </c>
      <c r="K48" s="42" t="e">
        <f>'Surface Budget Reformatted'!#REF!</f>
        <v>#REF!</v>
      </c>
      <c r="L48" s="42" t="e">
        <f>'Surface Budget Reformatted'!#REF!</f>
        <v>#REF!</v>
      </c>
      <c r="M48" s="42" t="e">
        <f>'Surface Budget Reformatted'!#REF!</f>
        <v>#REF!</v>
      </c>
      <c r="N48" s="42" t="e">
        <f>'Surface Budget Reformatted'!#REF!</f>
        <v>#REF!</v>
      </c>
      <c r="O48" s="42" t="e">
        <f>'Surface Budget Reformatted'!#REF!</f>
        <v>#REF!</v>
      </c>
      <c r="P48" s="42" t="e">
        <f>'Surface Budget Reformatted'!#REF!</f>
        <v>#REF!</v>
      </c>
      <c r="Q48" s="42" t="e">
        <f>'Surface Budget Reformatted'!#REF!</f>
        <v>#REF!</v>
      </c>
      <c r="R48" s="42" t="e">
        <f>'Surface Budget Reformatted'!#REF!</f>
        <v>#REF!</v>
      </c>
      <c r="S48" s="42" t="e">
        <f>'Surface Budget Reformatted'!#REF!</f>
        <v>#REF!</v>
      </c>
      <c r="T48" s="42" t="e">
        <f>'Surface Budget Reformatted'!#REF!</f>
        <v>#REF!</v>
      </c>
      <c r="U48" s="42" t="e">
        <f>'Surface Budget Reformatted'!#REF!</f>
        <v>#REF!</v>
      </c>
      <c r="V48" s="42" t="e">
        <f>'Surface Budget Reformatted'!#REF!</f>
        <v>#REF!</v>
      </c>
      <c r="W48" s="42" t="e">
        <f>'Surface Budget Reformatted'!#REF!</f>
        <v>#REF!</v>
      </c>
      <c r="X48" s="42" t="e">
        <f>'Surface Budget Reformatted'!#REF!</f>
        <v>#REF!</v>
      </c>
      <c r="Y48" s="42" t="e">
        <f>'Surface Budget Reformatted'!#REF!</f>
        <v>#REF!</v>
      </c>
      <c r="Z48" s="42" t="e">
        <f>'Surface Budget Reformatted'!#REF!</f>
        <v>#REF!</v>
      </c>
      <c r="AA48" s="42" t="e">
        <f>'Surface Budget Reformatted'!#REF!</f>
        <v>#REF!</v>
      </c>
      <c r="AB48" s="42" t="e">
        <f>'Surface Budget Reformatted'!#REF!</f>
        <v>#REF!</v>
      </c>
      <c r="AC48" s="42" t="e">
        <f>'Surface Budget Reformatted'!#REF!</f>
        <v>#REF!</v>
      </c>
      <c r="AD48" s="42" t="e">
        <f>'Surface Budget Reformatted'!#REF!</f>
        <v>#REF!</v>
      </c>
      <c r="AE48" s="43" t="e">
        <f>'Surface Budget Reformatted'!#REF!</f>
        <v>#REF!</v>
      </c>
      <c r="AF48" s="109" t="e">
        <f>'Surface Budget Reformatted'!#REF!</f>
        <v>#REF!</v>
      </c>
      <c r="AG48" s="109" t="e">
        <f>'Surface Budget Reformatted'!#REF!</f>
        <v>#REF!</v>
      </c>
      <c r="AH48" s="109" t="e">
        <f>'Surface Budget Reformatted'!#REF!</f>
        <v>#REF!</v>
      </c>
      <c r="AI48" s="109" t="e">
        <f>'Surface Budget Reformatted'!#REF!</f>
        <v>#REF!</v>
      </c>
      <c r="AJ48" s="109" t="e">
        <f>'Surface Budget Reformatted'!#REF!</f>
        <v>#REF!</v>
      </c>
      <c r="AK48" s="109" t="e">
        <f>'Surface Budget Reformatted'!#REF!</f>
        <v>#REF!</v>
      </c>
      <c r="AL48" s="109" t="e">
        <f>'Surface Budget Reformatted'!#REF!</f>
        <v>#REF!</v>
      </c>
      <c r="AM48" s="109" t="e">
        <f>'Surface Budget Reformatted'!#REF!</f>
        <v>#REF!</v>
      </c>
      <c r="AN48" s="109" t="e">
        <f>'Surface Budget Reformatted'!#REF!</f>
        <v>#REF!</v>
      </c>
      <c r="AO48" s="109" t="e">
        <f>'Surface Budget Reformatted'!#REF!</f>
        <v>#REF!</v>
      </c>
      <c r="AP48" s="109" t="e">
        <f>'Surface Budget Reformatted'!#REF!</f>
        <v>#REF!</v>
      </c>
      <c r="AQ48" s="109" t="e">
        <f>'Surface Budget Reformatted'!#REF!</f>
        <v>#REF!</v>
      </c>
      <c r="AR48" s="109" t="e">
        <f>'Surface Budget Reformatted'!#REF!</f>
        <v>#REF!</v>
      </c>
      <c r="AS48" s="109" t="e">
        <f>'Surface Budget Reformatted'!#REF!</f>
        <v>#REF!</v>
      </c>
      <c r="AT48" s="109" t="e">
        <f>'Surface Budget Reformatted'!#REF!</f>
        <v>#REF!</v>
      </c>
      <c r="AU48" s="109" t="e">
        <f>'Surface Budget Reformatted'!#REF!</f>
        <v>#REF!</v>
      </c>
      <c r="AV48" s="109" t="e">
        <f>'Surface Budget Reformatted'!#REF!</f>
        <v>#REF!</v>
      </c>
      <c r="AW48" s="109" t="e">
        <f>'Surface Budget Reformatted'!#REF!</f>
        <v>#REF!</v>
      </c>
      <c r="AX48" s="109" t="e">
        <f>'Surface Budget Reformatted'!#REF!</f>
        <v>#REF!</v>
      </c>
      <c r="AY48" s="109" t="e">
        <f>'Surface Budget Reformatted'!#REF!</f>
        <v>#REF!</v>
      </c>
      <c r="AZ48" s="109" t="e">
        <f>'Surface Budget Reformatted'!#REF!</f>
        <v>#REF!</v>
      </c>
      <c r="BA48" s="109" t="e">
        <f>'Surface Budget Reformatted'!#REF!</f>
        <v>#REF!</v>
      </c>
      <c r="BB48" s="109" t="e">
        <f>'Surface Budget Reformatted'!#REF!</f>
        <v>#REF!</v>
      </c>
      <c r="BC48" s="109" t="e">
        <f>'Surface Budget Reformatted'!#REF!</f>
        <v>#REF!</v>
      </c>
      <c r="BD48" s="109" t="e">
        <f>'Surface Budget Reformatted'!#REF!</f>
        <v>#REF!</v>
      </c>
      <c r="BE48" s="109" t="e">
        <f>'Surface Budget Reformatted'!#REF!</f>
        <v>#REF!</v>
      </c>
      <c r="BF48" s="109" t="e">
        <f>'Surface Budget Reformatted'!#REF!</f>
        <v>#REF!</v>
      </c>
      <c r="BG48" s="109" t="e">
        <f>'Surface Budget Reformatted'!#REF!</f>
        <v>#REF!</v>
      </c>
      <c r="BH48" s="109" t="e">
        <f>'Surface Budget Reformatted'!#REF!</f>
        <v>#REF!</v>
      </c>
      <c r="BI48" s="109" t="e">
        <f>'Surface Budget Reformatted'!#REF!</f>
        <v>#REF!</v>
      </c>
      <c r="BJ48" s="109" t="e">
        <f>'Surface Budget Reformatted'!#REF!</f>
        <v>#REF!</v>
      </c>
      <c r="BK48" s="109" t="e">
        <f>'Surface Budget Reformatted'!#REF!</f>
        <v>#REF!</v>
      </c>
      <c r="BL48" s="109" t="e">
        <f>'Surface Budget Reformatted'!#REF!</f>
        <v>#REF!</v>
      </c>
      <c r="BM48" s="109" t="e">
        <f>'Surface Budget Reformatted'!#REF!</f>
        <v>#REF!</v>
      </c>
      <c r="BN48" s="109" t="e">
        <f>'Surface Budget Reformatted'!#REF!</f>
        <v>#REF!</v>
      </c>
      <c r="BO48" s="109" t="e">
        <f>'Surface Budget Reformatted'!#REF!</f>
        <v>#REF!</v>
      </c>
      <c r="BP48" s="109" t="e">
        <f>'Surface Budget Reformatted'!#REF!</f>
        <v>#REF!</v>
      </c>
      <c r="BQ48" s="109" t="e">
        <f>'Surface Budget Reformatted'!#REF!</f>
        <v>#REF!</v>
      </c>
      <c r="BR48" s="109" t="e">
        <f>'Surface Budget Reformatted'!#REF!</f>
        <v>#REF!</v>
      </c>
      <c r="BS48" s="109" t="e">
        <f>'Surface Budget Reformatted'!#REF!</f>
        <v>#REF!</v>
      </c>
      <c r="BT48" s="109" t="e">
        <f>'Surface Budget Reformatted'!#REF!</f>
        <v>#REF!</v>
      </c>
      <c r="BU48" s="109" t="e">
        <f>'Surface Budget Reformatted'!#REF!</f>
        <v>#REF!</v>
      </c>
      <c r="BV48" s="109" t="e">
        <f>'Surface Budget Reformatted'!#REF!</f>
        <v>#REF!</v>
      </c>
      <c r="BW48" s="109" t="e">
        <f>'Surface Budget Reformatted'!#REF!</f>
        <v>#REF!</v>
      </c>
      <c r="BX48" s="109" t="e">
        <f>'Surface Budget Reformatted'!#REF!</f>
        <v>#REF!</v>
      </c>
      <c r="BY48" s="109" t="e">
        <f>'Surface Budget Reformatted'!#REF!</f>
        <v>#REF!</v>
      </c>
      <c r="BZ48" s="109" t="e">
        <f>'Surface Budget Reformatted'!#REF!</f>
        <v>#REF!</v>
      </c>
      <c r="CA48" s="109" t="e">
        <f>'Surface Budget Reformatted'!#REF!</f>
        <v>#REF!</v>
      </c>
      <c r="CB48" s="109" t="e">
        <f>'Surface Budget Reformatted'!#REF!</f>
        <v>#REF!</v>
      </c>
      <c r="CC48" s="109" t="e">
        <f>'Surface Budget Reformatted'!#REF!</f>
        <v>#REF!</v>
      </c>
      <c r="CD48" s="39" t="e">
        <f>AVERAGE(C48:AE48)</f>
        <v>#REF!</v>
      </c>
      <c r="CE48" s="61" t="e">
        <f t="shared" si="6"/>
        <v>#REF!</v>
      </c>
      <c r="CF48" s="61" t="e">
        <f t="shared" si="7"/>
        <v>#REF!</v>
      </c>
      <c r="CG48" s="2" t="e">
        <f t="shared" si="8"/>
        <v>#REF!</v>
      </c>
    </row>
    <row r="49" spans="1:85" x14ac:dyDescent="0.3">
      <c r="B49" s="17" t="s">
        <v>85</v>
      </c>
      <c r="C49" s="44" t="e">
        <f>'Surface Budget Reformatted'!#REF!</f>
        <v>#REF!</v>
      </c>
      <c r="D49" s="44" t="e">
        <f>'Surface Budget Reformatted'!#REF!</f>
        <v>#REF!</v>
      </c>
      <c r="E49" s="44" t="e">
        <f>'Surface Budget Reformatted'!#REF!</f>
        <v>#REF!</v>
      </c>
      <c r="F49" s="44" t="e">
        <f>'Surface Budget Reformatted'!#REF!</f>
        <v>#REF!</v>
      </c>
      <c r="G49" s="44" t="e">
        <f>'Surface Budget Reformatted'!#REF!</f>
        <v>#REF!</v>
      </c>
      <c r="H49" s="44" t="e">
        <f>'Surface Budget Reformatted'!#REF!</f>
        <v>#REF!</v>
      </c>
      <c r="I49" s="44" t="e">
        <f>'Surface Budget Reformatted'!#REF!</f>
        <v>#REF!</v>
      </c>
      <c r="J49" s="44" t="e">
        <f>'Surface Budget Reformatted'!#REF!</f>
        <v>#REF!</v>
      </c>
      <c r="K49" s="44" t="e">
        <f>'Surface Budget Reformatted'!#REF!</f>
        <v>#REF!</v>
      </c>
      <c r="L49" s="44" t="e">
        <f>'Surface Budget Reformatted'!#REF!</f>
        <v>#REF!</v>
      </c>
      <c r="M49" s="44" t="e">
        <f>'Surface Budget Reformatted'!#REF!</f>
        <v>#REF!</v>
      </c>
      <c r="N49" s="44" t="e">
        <f>'Surface Budget Reformatted'!#REF!</f>
        <v>#REF!</v>
      </c>
      <c r="O49" s="44" t="e">
        <f>'Surface Budget Reformatted'!#REF!</f>
        <v>#REF!</v>
      </c>
      <c r="P49" s="44" t="e">
        <f>'Surface Budget Reformatted'!#REF!</f>
        <v>#REF!</v>
      </c>
      <c r="Q49" s="44" t="e">
        <f>'Surface Budget Reformatted'!#REF!</f>
        <v>#REF!</v>
      </c>
      <c r="R49" s="44" t="e">
        <f>'Surface Budget Reformatted'!#REF!</f>
        <v>#REF!</v>
      </c>
      <c r="S49" s="44" t="e">
        <f>'Surface Budget Reformatted'!#REF!</f>
        <v>#REF!</v>
      </c>
      <c r="T49" s="44" t="e">
        <f>'Surface Budget Reformatted'!#REF!</f>
        <v>#REF!</v>
      </c>
      <c r="U49" s="44" t="e">
        <f>'Surface Budget Reformatted'!#REF!</f>
        <v>#REF!</v>
      </c>
      <c r="V49" s="44" t="e">
        <f>'Surface Budget Reformatted'!#REF!</f>
        <v>#REF!</v>
      </c>
      <c r="W49" s="44" t="e">
        <f>'Surface Budget Reformatted'!#REF!</f>
        <v>#REF!</v>
      </c>
      <c r="X49" s="44" t="e">
        <f>'Surface Budget Reformatted'!#REF!</f>
        <v>#REF!</v>
      </c>
      <c r="Y49" s="44" t="e">
        <f>'Surface Budget Reformatted'!#REF!</f>
        <v>#REF!</v>
      </c>
      <c r="Z49" s="44" t="e">
        <f>'Surface Budget Reformatted'!#REF!</f>
        <v>#REF!</v>
      </c>
      <c r="AA49" s="44" t="e">
        <f>'Surface Budget Reformatted'!#REF!</f>
        <v>#REF!</v>
      </c>
      <c r="AB49" s="44" t="e">
        <f>'Surface Budget Reformatted'!#REF!</f>
        <v>#REF!</v>
      </c>
      <c r="AC49" s="44" t="e">
        <f>'Surface Budget Reformatted'!#REF!</f>
        <v>#REF!</v>
      </c>
      <c r="AD49" s="44" t="e">
        <f>'Surface Budget Reformatted'!#REF!</f>
        <v>#REF!</v>
      </c>
      <c r="AE49" s="45" t="e">
        <f>'Surface Budget Reformatted'!#REF!</f>
        <v>#REF!</v>
      </c>
      <c r="AF49" s="105" t="e">
        <f>'Surface Budget Reformatted'!#REF!</f>
        <v>#REF!</v>
      </c>
      <c r="AG49" s="105" t="e">
        <f>'Surface Budget Reformatted'!#REF!</f>
        <v>#REF!</v>
      </c>
      <c r="AH49" s="105" t="e">
        <f>'Surface Budget Reformatted'!#REF!</f>
        <v>#REF!</v>
      </c>
      <c r="AI49" s="105" t="e">
        <f>'Surface Budget Reformatted'!#REF!</f>
        <v>#REF!</v>
      </c>
      <c r="AJ49" s="105" t="e">
        <f>'Surface Budget Reformatted'!#REF!</f>
        <v>#REF!</v>
      </c>
      <c r="AK49" s="105" t="e">
        <f>'Surface Budget Reformatted'!#REF!</f>
        <v>#REF!</v>
      </c>
      <c r="AL49" s="105" t="e">
        <f>'Surface Budget Reformatted'!#REF!</f>
        <v>#REF!</v>
      </c>
      <c r="AM49" s="105" t="e">
        <f>'Surface Budget Reformatted'!#REF!</f>
        <v>#REF!</v>
      </c>
      <c r="AN49" s="105" t="e">
        <f>'Surface Budget Reformatted'!#REF!</f>
        <v>#REF!</v>
      </c>
      <c r="AO49" s="105" t="e">
        <f>'Surface Budget Reformatted'!#REF!</f>
        <v>#REF!</v>
      </c>
      <c r="AP49" s="105" t="e">
        <f>'Surface Budget Reformatted'!#REF!</f>
        <v>#REF!</v>
      </c>
      <c r="AQ49" s="105" t="e">
        <f>'Surface Budget Reformatted'!#REF!</f>
        <v>#REF!</v>
      </c>
      <c r="AR49" s="105" t="e">
        <f>'Surface Budget Reformatted'!#REF!</f>
        <v>#REF!</v>
      </c>
      <c r="AS49" s="105" t="e">
        <f>'Surface Budget Reformatted'!#REF!</f>
        <v>#REF!</v>
      </c>
      <c r="AT49" s="105" t="e">
        <f>'Surface Budget Reformatted'!#REF!</f>
        <v>#REF!</v>
      </c>
      <c r="AU49" s="105" t="e">
        <f>'Surface Budget Reformatted'!#REF!</f>
        <v>#REF!</v>
      </c>
      <c r="AV49" s="105" t="e">
        <f>'Surface Budget Reformatted'!#REF!</f>
        <v>#REF!</v>
      </c>
      <c r="AW49" s="105" t="e">
        <f>'Surface Budget Reformatted'!#REF!</f>
        <v>#REF!</v>
      </c>
      <c r="AX49" s="105" t="e">
        <f>'Surface Budget Reformatted'!#REF!</f>
        <v>#REF!</v>
      </c>
      <c r="AY49" s="105" t="e">
        <f>'Surface Budget Reformatted'!#REF!</f>
        <v>#REF!</v>
      </c>
      <c r="AZ49" s="105" t="e">
        <f>'Surface Budget Reformatted'!#REF!</f>
        <v>#REF!</v>
      </c>
      <c r="BA49" s="105" t="e">
        <f>'Surface Budget Reformatted'!#REF!</f>
        <v>#REF!</v>
      </c>
      <c r="BB49" s="105" t="e">
        <f>'Surface Budget Reformatted'!#REF!</f>
        <v>#REF!</v>
      </c>
      <c r="BC49" s="105" t="e">
        <f>'Surface Budget Reformatted'!#REF!</f>
        <v>#REF!</v>
      </c>
      <c r="BD49" s="105" t="e">
        <f>'Surface Budget Reformatted'!#REF!</f>
        <v>#REF!</v>
      </c>
      <c r="BE49" s="105" t="e">
        <f>'Surface Budget Reformatted'!#REF!</f>
        <v>#REF!</v>
      </c>
      <c r="BF49" s="105" t="e">
        <f>'Surface Budget Reformatted'!#REF!</f>
        <v>#REF!</v>
      </c>
      <c r="BG49" s="105" t="e">
        <f>'Surface Budget Reformatted'!#REF!</f>
        <v>#REF!</v>
      </c>
      <c r="BH49" s="105" t="e">
        <f>'Surface Budget Reformatted'!#REF!</f>
        <v>#REF!</v>
      </c>
      <c r="BI49" s="105" t="e">
        <f>'Surface Budget Reformatted'!#REF!</f>
        <v>#REF!</v>
      </c>
      <c r="BJ49" s="105" t="e">
        <f>'Surface Budget Reformatted'!#REF!</f>
        <v>#REF!</v>
      </c>
      <c r="BK49" s="105" t="e">
        <f>'Surface Budget Reformatted'!#REF!</f>
        <v>#REF!</v>
      </c>
      <c r="BL49" s="105" t="e">
        <f>'Surface Budget Reformatted'!#REF!</f>
        <v>#REF!</v>
      </c>
      <c r="BM49" s="105" t="e">
        <f>'Surface Budget Reformatted'!#REF!</f>
        <v>#REF!</v>
      </c>
      <c r="BN49" s="105" t="e">
        <f>'Surface Budget Reformatted'!#REF!</f>
        <v>#REF!</v>
      </c>
      <c r="BO49" s="105" t="e">
        <f>'Surface Budget Reformatted'!#REF!</f>
        <v>#REF!</v>
      </c>
      <c r="BP49" s="105" t="e">
        <f>'Surface Budget Reformatted'!#REF!</f>
        <v>#REF!</v>
      </c>
      <c r="BQ49" s="105" t="e">
        <f>'Surface Budget Reformatted'!#REF!</f>
        <v>#REF!</v>
      </c>
      <c r="BR49" s="105" t="e">
        <f>'Surface Budget Reformatted'!#REF!</f>
        <v>#REF!</v>
      </c>
      <c r="BS49" s="105" t="e">
        <f>'Surface Budget Reformatted'!#REF!</f>
        <v>#REF!</v>
      </c>
      <c r="BT49" s="105" t="e">
        <f>'Surface Budget Reformatted'!#REF!</f>
        <v>#REF!</v>
      </c>
      <c r="BU49" s="105" t="e">
        <f>'Surface Budget Reformatted'!#REF!</f>
        <v>#REF!</v>
      </c>
      <c r="BV49" s="105" t="e">
        <f>'Surface Budget Reformatted'!#REF!</f>
        <v>#REF!</v>
      </c>
      <c r="BW49" s="105" t="e">
        <f>'Surface Budget Reformatted'!#REF!</f>
        <v>#REF!</v>
      </c>
      <c r="BX49" s="105" t="e">
        <f>'Surface Budget Reformatted'!#REF!</f>
        <v>#REF!</v>
      </c>
      <c r="BY49" s="105" t="e">
        <f>'Surface Budget Reformatted'!#REF!</f>
        <v>#REF!</v>
      </c>
      <c r="BZ49" s="105" t="e">
        <f>'Surface Budget Reformatted'!#REF!</f>
        <v>#REF!</v>
      </c>
      <c r="CA49" s="105" t="e">
        <f>'Surface Budget Reformatted'!#REF!</f>
        <v>#REF!</v>
      </c>
      <c r="CB49" s="105" t="e">
        <f>'Surface Budget Reformatted'!#REF!</f>
        <v>#REF!</v>
      </c>
      <c r="CC49" s="105" t="e">
        <f>'Surface Budget Reformatted'!#REF!</f>
        <v>#REF!</v>
      </c>
      <c r="CD49" s="39"/>
      <c r="CE49" s="61"/>
      <c r="CF49" s="61"/>
      <c r="CG49" s="2" t="e">
        <f t="shared" si="8"/>
        <v>#REF!</v>
      </c>
    </row>
    <row r="50" spans="1:85" x14ac:dyDescent="0.3">
      <c r="B50" s="17" t="s">
        <v>86</v>
      </c>
      <c r="C50" s="42" t="e">
        <f>'Surface Budget Reformatted'!#REF!</f>
        <v>#REF!</v>
      </c>
      <c r="D50" s="42" t="e">
        <f>'Surface Budget Reformatted'!#REF!</f>
        <v>#REF!</v>
      </c>
      <c r="E50" s="42" t="e">
        <f>'Surface Budget Reformatted'!#REF!</f>
        <v>#REF!</v>
      </c>
      <c r="F50" s="42" t="e">
        <f>'Surface Budget Reformatted'!#REF!</f>
        <v>#REF!</v>
      </c>
      <c r="G50" s="42" t="e">
        <f>'Surface Budget Reformatted'!#REF!</f>
        <v>#REF!</v>
      </c>
      <c r="H50" s="42" t="e">
        <f>'Surface Budget Reformatted'!#REF!</f>
        <v>#REF!</v>
      </c>
      <c r="I50" s="42" t="e">
        <f>'Surface Budget Reformatted'!#REF!</f>
        <v>#REF!</v>
      </c>
      <c r="J50" s="42" t="e">
        <f>'Surface Budget Reformatted'!#REF!</f>
        <v>#REF!</v>
      </c>
      <c r="K50" s="42" t="e">
        <f>'Surface Budget Reformatted'!#REF!</f>
        <v>#REF!</v>
      </c>
      <c r="L50" s="42" t="e">
        <f>'Surface Budget Reformatted'!#REF!</f>
        <v>#REF!</v>
      </c>
      <c r="M50" s="42" t="e">
        <f>'Surface Budget Reformatted'!#REF!</f>
        <v>#REF!</v>
      </c>
      <c r="N50" s="42" t="e">
        <f>'Surface Budget Reformatted'!#REF!</f>
        <v>#REF!</v>
      </c>
      <c r="O50" s="42" t="e">
        <f>'Surface Budget Reformatted'!#REF!</f>
        <v>#REF!</v>
      </c>
      <c r="P50" s="42" t="e">
        <f>'Surface Budget Reformatted'!#REF!</f>
        <v>#REF!</v>
      </c>
      <c r="Q50" s="42" t="e">
        <f>'Surface Budget Reformatted'!#REF!</f>
        <v>#REF!</v>
      </c>
      <c r="R50" s="42" t="e">
        <f>'Surface Budget Reformatted'!#REF!</f>
        <v>#REF!</v>
      </c>
      <c r="S50" s="42" t="e">
        <f>'Surface Budget Reformatted'!#REF!</f>
        <v>#REF!</v>
      </c>
      <c r="T50" s="42" t="e">
        <f>'Surface Budget Reformatted'!#REF!</f>
        <v>#REF!</v>
      </c>
      <c r="U50" s="42" t="e">
        <f>'Surface Budget Reformatted'!#REF!</f>
        <v>#REF!</v>
      </c>
      <c r="V50" s="42" t="e">
        <f>'Surface Budget Reformatted'!#REF!</f>
        <v>#REF!</v>
      </c>
      <c r="W50" s="42" t="e">
        <f>'Surface Budget Reformatted'!#REF!</f>
        <v>#REF!</v>
      </c>
      <c r="X50" s="42" t="e">
        <f>'Surface Budget Reformatted'!#REF!</f>
        <v>#REF!</v>
      </c>
      <c r="Y50" s="42" t="e">
        <f>'Surface Budget Reformatted'!#REF!</f>
        <v>#REF!</v>
      </c>
      <c r="Z50" s="42" t="e">
        <f>'Surface Budget Reformatted'!#REF!</f>
        <v>#REF!</v>
      </c>
      <c r="AA50" s="42" t="e">
        <f>'Surface Budget Reformatted'!#REF!</f>
        <v>#REF!</v>
      </c>
      <c r="AB50" s="42" t="e">
        <f>'Surface Budget Reformatted'!#REF!</f>
        <v>#REF!</v>
      </c>
      <c r="AC50" s="42" t="e">
        <f>'Surface Budget Reformatted'!#REF!</f>
        <v>#REF!</v>
      </c>
      <c r="AD50" s="42" t="e">
        <f>'Surface Budget Reformatted'!#REF!</f>
        <v>#REF!</v>
      </c>
      <c r="AE50" s="43" t="e">
        <f>'Surface Budget Reformatted'!#REF!</f>
        <v>#REF!</v>
      </c>
      <c r="AF50" s="109" t="e">
        <f>'Surface Budget Reformatted'!#REF!</f>
        <v>#REF!</v>
      </c>
      <c r="AG50" s="109" t="e">
        <f>'Surface Budget Reformatted'!#REF!</f>
        <v>#REF!</v>
      </c>
      <c r="AH50" s="109" t="e">
        <f>'Surface Budget Reformatted'!#REF!</f>
        <v>#REF!</v>
      </c>
      <c r="AI50" s="109" t="e">
        <f>'Surface Budget Reformatted'!#REF!</f>
        <v>#REF!</v>
      </c>
      <c r="AJ50" s="109" t="e">
        <f>'Surface Budget Reformatted'!#REF!</f>
        <v>#REF!</v>
      </c>
      <c r="AK50" s="109" t="e">
        <f>'Surface Budget Reformatted'!#REF!</f>
        <v>#REF!</v>
      </c>
      <c r="AL50" s="109" t="e">
        <f>'Surface Budget Reformatted'!#REF!</f>
        <v>#REF!</v>
      </c>
      <c r="AM50" s="109" t="e">
        <f>'Surface Budget Reformatted'!#REF!</f>
        <v>#REF!</v>
      </c>
      <c r="AN50" s="109" t="e">
        <f>'Surface Budget Reformatted'!#REF!</f>
        <v>#REF!</v>
      </c>
      <c r="AO50" s="109" t="e">
        <f>'Surface Budget Reformatted'!#REF!</f>
        <v>#REF!</v>
      </c>
      <c r="AP50" s="109" t="e">
        <f>'Surface Budget Reformatted'!#REF!</f>
        <v>#REF!</v>
      </c>
      <c r="AQ50" s="109" t="e">
        <f>'Surface Budget Reformatted'!#REF!</f>
        <v>#REF!</v>
      </c>
      <c r="AR50" s="109" t="e">
        <f>'Surface Budget Reformatted'!#REF!</f>
        <v>#REF!</v>
      </c>
      <c r="AS50" s="109" t="e">
        <f>'Surface Budget Reformatted'!#REF!</f>
        <v>#REF!</v>
      </c>
      <c r="AT50" s="109" t="e">
        <f>'Surface Budget Reformatted'!#REF!</f>
        <v>#REF!</v>
      </c>
      <c r="AU50" s="109" t="e">
        <f>'Surface Budget Reformatted'!#REF!</f>
        <v>#REF!</v>
      </c>
      <c r="AV50" s="109" t="e">
        <f>'Surface Budget Reformatted'!#REF!</f>
        <v>#REF!</v>
      </c>
      <c r="AW50" s="109" t="e">
        <f>'Surface Budget Reformatted'!#REF!</f>
        <v>#REF!</v>
      </c>
      <c r="AX50" s="109" t="e">
        <f>'Surface Budget Reformatted'!#REF!</f>
        <v>#REF!</v>
      </c>
      <c r="AY50" s="109" t="e">
        <f>'Surface Budget Reformatted'!#REF!</f>
        <v>#REF!</v>
      </c>
      <c r="AZ50" s="109" t="e">
        <f>'Surface Budget Reformatted'!#REF!</f>
        <v>#REF!</v>
      </c>
      <c r="BA50" s="109" t="e">
        <f>'Surface Budget Reformatted'!#REF!</f>
        <v>#REF!</v>
      </c>
      <c r="BB50" s="109" t="e">
        <f>'Surface Budget Reformatted'!#REF!</f>
        <v>#REF!</v>
      </c>
      <c r="BC50" s="109" t="e">
        <f>'Surface Budget Reformatted'!#REF!</f>
        <v>#REF!</v>
      </c>
      <c r="BD50" s="109" t="e">
        <f>'Surface Budget Reformatted'!#REF!</f>
        <v>#REF!</v>
      </c>
      <c r="BE50" s="109" t="e">
        <f>'Surface Budget Reformatted'!#REF!</f>
        <v>#REF!</v>
      </c>
      <c r="BF50" s="109" t="e">
        <f>'Surface Budget Reformatted'!#REF!</f>
        <v>#REF!</v>
      </c>
      <c r="BG50" s="109" t="e">
        <f>'Surface Budget Reformatted'!#REF!</f>
        <v>#REF!</v>
      </c>
      <c r="BH50" s="109" t="e">
        <f>'Surface Budget Reformatted'!#REF!</f>
        <v>#REF!</v>
      </c>
      <c r="BI50" s="109" t="e">
        <f>'Surface Budget Reformatted'!#REF!</f>
        <v>#REF!</v>
      </c>
      <c r="BJ50" s="109" t="e">
        <f>'Surface Budget Reformatted'!#REF!</f>
        <v>#REF!</v>
      </c>
      <c r="BK50" s="109" t="e">
        <f>'Surface Budget Reformatted'!#REF!</f>
        <v>#REF!</v>
      </c>
      <c r="BL50" s="109" t="e">
        <f>'Surface Budget Reformatted'!#REF!</f>
        <v>#REF!</v>
      </c>
      <c r="BM50" s="109" t="e">
        <f>'Surface Budget Reformatted'!#REF!</f>
        <v>#REF!</v>
      </c>
      <c r="BN50" s="109" t="e">
        <f>'Surface Budget Reformatted'!#REF!</f>
        <v>#REF!</v>
      </c>
      <c r="BO50" s="109" t="e">
        <f>'Surface Budget Reformatted'!#REF!</f>
        <v>#REF!</v>
      </c>
      <c r="BP50" s="109" t="e">
        <f>'Surface Budget Reformatted'!#REF!</f>
        <v>#REF!</v>
      </c>
      <c r="BQ50" s="109" t="e">
        <f>'Surface Budget Reformatted'!#REF!</f>
        <v>#REF!</v>
      </c>
      <c r="BR50" s="109" t="e">
        <f>'Surface Budget Reformatted'!#REF!</f>
        <v>#REF!</v>
      </c>
      <c r="BS50" s="109" t="e">
        <f>'Surface Budget Reformatted'!#REF!</f>
        <v>#REF!</v>
      </c>
      <c r="BT50" s="109" t="e">
        <f>'Surface Budget Reformatted'!#REF!</f>
        <v>#REF!</v>
      </c>
      <c r="BU50" s="109" t="e">
        <f>'Surface Budget Reformatted'!#REF!</f>
        <v>#REF!</v>
      </c>
      <c r="BV50" s="109" t="e">
        <f>'Surface Budget Reformatted'!#REF!</f>
        <v>#REF!</v>
      </c>
      <c r="BW50" s="109" t="e">
        <f>'Surface Budget Reformatted'!#REF!</f>
        <v>#REF!</v>
      </c>
      <c r="BX50" s="109" t="e">
        <f>'Surface Budget Reformatted'!#REF!</f>
        <v>#REF!</v>
      </c>
      <c r="BY50" s="109" t="e">
        <f>'Surface Budget Reformatted'!#REF!</f>
        <v>#REF!</v>
      </c>
      <c r="BZ50" s="109" t="e">
        <f>'Surface Budget Reformatted'!#REF!</f>
        <v>#REF!</v>
      </c>
      <c r="CA50" s="109" t="e">
        <f>'Surface Budget Reformatted'!#REF!</f>
        <v>#REF!</v>
      </c>
      <c r="CB50" s="109" t="e">
        <f>'Surface Budget Reformatted'!#REF!</f>
        <v>#REF!</v>
      </c>
      <c r="CC50" s="109" t="e">
        <f>'Surface Budget Reformatted'!#REF!</f>
        <v>#REF!</v>
      </c>
      <c r="CD50" s="39" t="e">
        <f t="shared" ref="CD50:CD55" si="11">AVERAGE(C50:AE50)</f>
        <v>#REF!</v>
      </c>
      <c r="CE50" s="61" t="e">
        <f t="shared" si="6"/>
        <v>#REF!</v>
      </c>
      <c r="CF50" s="61" t="e">
        <f t="shared" si="7"/>
        <v>#REF!</v>
      </c>
      <c r="CG50" s="2" t="e">
        <f t="shared" si="8"/>
        <v>#REF!</v>
      </c>
    </row>
    <row r="51" spans="1:85" x14ac:dyDescent="0.3">
      <c r="B51" s="17" t="s">
        <v>87</v>
      </c>
      <c r="C51" s="42" t="e">
        <f>'Surface Budget Reformatted'!#REF!</f>
        <v>#REF!</v>
      </c>
      <c r="D51" s="42" t="e">
        <f>'Surface Budget Reformatted'!#REF!</f>
        <v>#REF!</v>
      </c>
      <c r="E51" s="42" t="e">
        <f>'Surface Budget Reformatted'!#REF!</f>
        <v>#REF!</v>
      </c>
      <c r="F51" s="42" t="e">
        <f>'Surface Budget Reformatted'!#REF!</f>
        <v>#REF!</v>
      </c>
      <c r="G51" s="42" t="e">
        <f>'Surface Budget Reformatted'!#REF!</f>
        <v>#REF!</v>
      </c>
      <c r="H51" s="42" t="e">
        <f>'Surface Budget Reformatted'!#REF!</f>
        <v>#REF!</v>
      </c>
      <c r="I51" s="42" t="e">
        <f>'Surface Budget Reformatted'!#REF!</f>
        <v>#REF!</v>
      </c>
      <c r="J51" s="42" t="e">
        <f>'Surface Budget Reformatted'!#REF!</f>
        <v>#REF!</v>
      </c>
      <c r="K51" s="42" t="e">
        <f>'Surface Budget Reformatted'!#REF!</f>
        <v>#REF!</v>
      </c>
      <c r="L51" s="42" t="e">
        <f>'Surface Budget Reformatted'!#REF!</f>
        <v>#REF!</v>
      </c>
      <c r="M51" s="42" t="e">
        <f>'Surface Budget Reformatted'!#REF!</f>
        <v>#REF!</v>
      </c>
      <c r="N51" s="42" t="e">
        <f>'Surface Budget Reformatted'!#REF!</f>
        <v>#REF!</v>
      </c>
      <c r="O51" s="42" t="e">
        <f>'Surface Budget Reformatted'!#REF!</f>
        <v>#REF!</v>
      </c>
      <c r="P51" s="42" t="e">
        <f>'Surface Budget Reformatted'!#REF!</f>
        <v>#REF!</v>
      </c>
      <c r="Q51" s="42" t="e">
        <f>'Surface Budget Reformatted'!#REF!</f>
        <v>#REF!</v>
      </c>
      <c r="R51" s="42" t="e">
        <f>'Surface Budget Reformatted'!#REF!</f>
        <v>#REF!</v>
      </c>
      <c r="S51" s="42" t="e">
        <f>'Surface Budget Reformatted'!#REF!</f>
        <v>#REF!</v>
      </c>
      <c r="T51" s="42" t="e">
        <f>'Surface Budget Reformatted'!#REF!</f>
        <v>#REF!</v>
      </c>
      <c r="U51" s="42" t="e">
        <f>'Surface Budget Reformatted'!#REF!</f>
        <v>#REF!</v>
      </c>
      <c r="V51" s="42" t="e">
        <f>'Surface Budget Reformatted'!#REF!</f>
        <v>#REF!</v>
      </c>
      <c r="W51" s="42" t="e">
        <f>'Surface Budget Reformatted'!#REF!</f>
        <v>#REF!</v>
      </c>
      <c r="X51" s="42" t="e">
        <f>'Surface Budget Reformatted'!#REF!</f>
        <v>#REF!</v>
      </c>
      <c r="Y51" s="42" t="e">
        <f>'Surface Budget Reformatted'!#REF!</f>
        <v>#REF!</v>
      </c>
      <c r="Z51" s="42" t="e">
        <f>'Surface Budget Reformatted'!#REF!</f>
        <v>#REF!</v>
      </c>
      <c r="AA51" s="42" t="e">
        <f>'Surface Budget Reformatted'!#REF!</f>
        <v>#REF!</v>
      </c>
      <c r="AB51" s="42" t="e">
        <f>'Surface Budget Reformatted'!#REF!</f>
        <v>#REF!</v>
      </c>
      <c r="AC51" s="42" t="e">
        <f>'Surface Budget Reformatted'!#REF!</f>
        <v>#REF!</v>
      </c>
      <c r="AD51" s="42" t="e">
        <f>'Surface Budget Reformatted'!#REF!</f>
        <v>#REF!</v>
      </c>
      <c r="AE51" s="43" t="e">
        <f>'Surface Budget Reformatted'!#REF!</f>
        <v>#REF!</v>
      </c>
      <c r="AF51" s="109" t="e">
        <f>'Surface Budget Reformatted'!#REF!</f>
        <v>#REF!</v>
      </c>
      <c r="AG51" s="109" t="e">
        <f>'Surface Budget Reformatted'!#REF!</f>
        <v>#REF!</v>
      </c>
      <c r="AH51" s="109" t="e">
        <f>'Surface Budget Reformatted'!#REF!</f>
        <v>#REF!</v>
      </c>
      <c r="AI51" s="109" t="e">
        <f>'Surface Budget Reformatted'!#REF!</f>
        <v>#REF!</v>
      </c>
      <c r="AJ51" s="109" t="e">
        <f>'Surface Budget Reformatted'!#REF!</f>
        <v>#REF!</v>
      </c>
      <c r="AK51" s="109" t="e">
        <f>'Surface Budget Reformatted'!#REF!</f>
        <v>#REF!</v>
      </c>
      <c r="AL51" s="109" t="e">
        <f>'Surface Budget Reformatted'!#REF!</f>
        <v>#REF!</v>
      </c>
      <c r="AM51" s="109" t="e">
        <f>'Surface Budget Reformatted'!#REF!</f>
        <v>#REF!</v>
      </c>
      <c r="AN51" s="109" t="e">
        <f>'Surface Budget Reformatted'!#REF!</f>
        <v>#REF!</v>
      </c>
      <c r="AO51" s="109" t="e">
        <f>'Surface Budget Reformatted'!#REF!</f>
        <v>#REF!</v>
      </c>
      <c r="AP51" s="109" t="e">
        <f>'Surface Budget Reformatted'!#REF!</f>
        <v>#REF!</v>
      </c>
      <c r="AQ51" s="109" t="e">
        <f>'Surface Budget Reformatted'!#REF!</f>
        <v>#REF!</v>
      </c>
      <c r="AR51" s="109" t="e">
        <f>'Surface Budget Reformatted'!#REF!</f>
        <v>#REF!</v>
      </c>
      <c r="AS51" s="109" t="e">
        <f>'Surface Budget Reformatted'!#REF!</f>
        <v>#REF!</v>
      </c>
      <c r="AT51" s="109" t="e">
        <f>'Surface Budget Reformatted'!#REF!</f>
        <v>#REF!</v>
      </c>
      <c r="AU51" s="109" t="e">
        <f>'Surface Budget Reformatted'!#REF!</f>
        <v>#REF!</v>
      </c>
      <c r="AV51" s="109" t="e">
        <f>'Surface Budget Reformatted'!#REF!</f>
        <v>#REF!</v>
      </c>
      <c r="AW51" s="109" t="e">
        <f>'Surface Budget Reformatted'!#REF!</f>
        <v>#REF!</v>
      </c>
      <c r="AX51" s="109" t="e">
        <f>'Surface Budget Reformatted'!#REF!</f>
        <v>#REF!</v>
      </c>
      <c r="AY51" s="109" t="e">
        <f>'Surface Budget Reformatted'!#REF!</f>
        <v>#REF!</v>
      </c>
      <c r="AZ51" s="109" t="e">
        <f>'Surface Budget Reformatted'!#REF!</f>
        <v>#REF!</v>
      </c>
      <c r="BA51" s="109" t="e">
        <f>'Surface Budget Reformatted'!#REF!</f>
        <v>#REF!</v>
      </c>
      <c r="BB51" s="109" t="e">
        <f>'Surface Budget Reformatted'!#REF!</f>
        <v>#REF!</v>
      </c>
      <c r="BC51" s="109" t="e">
        <f>'Surface Budget Reformatted'!#REF!</f>
        <v>#REF!</v>
      </c>
      <c r="BD51" s="109" t="e">
        <f>'Surface Budget Reformatted'!#REF!</f>
        <v>#REF!</v>
      </c>
      <c r="BE51" s="109" t="e">
        <f>'Surface Budget Reformatted'!#REF!</f>
        <v>#REF!</v>
      </c>
      <c r="BF51" s="109" t="e">
        <f>'Surface Budget Reformatted'!#REF!</f>
        <v>#REF!</v>
      </c>
      <c r="BG51" s="109" t="e">
        <f>'Surface Budget Reformatted'!#REF!</f>
        <v>#REF!</v>
      </c>
      <c r="BH51" s="109" t="e">
        <f>'Surface Budget Reformatted'!#REF!</f>
        <v>#REF!</v>
      </c>
      <c r="BI51" s="109" t="e">
        <f>'Surface Budget Reformatted'!#REF!</f>
        <v>#REF!</v>
      </c>
      <c r="BJ51" s="109" t="e">
        <f>'Surface Budget Reformatted'!#REF!</f>
        <v>#REF!</v>
      </c>
      <c r="BK51" s="109" t="e">
        <f>'Surface Budget Reformatted'!#REF!</f>
        <v>#REF!</v>
      </c>
      <c r="BL51" s="109" t="e">
        <f>'Surface Budget Reformatted'!#REF!</f>
        <v>#REF!</v>
      </c>
      <c r="BM51" s="109" t="e">
        <f>'Surface Budget Reformatted'!#REF!</f>
        <v>#REF!</v>
      </c>
      <c r="BN51" s="109" t="e">
        <f>'Surface Budget Reformatted'!#REF!</f>
        <v>#REF!</v>
      </c>
      <c r="BO51" s="109" t="e">
        <f>'Surface Budget Reformatted'!#REF!</f>
        <v>#REF!</v>
      </c>
      <c r="BP51" s="109" t="e">
        <f>'Surface Budget Reformatted'!#REF!</f>
        <v>#REF!</v>
      </c>
      <c r="BQ51" s="109" t="e">
        <f>'Surface Budget Reformatted'!#REF!</f>
        <v>#REF!</v>
      </c>
      <c r="BR51" s="109" t="e">
        <f>'Surface Budget Reformatted'!#REF!</f>
        <v>#REF!</v>
      </c>
      <c r="BS51" s="109" t="e">
        <f>'Surface Budget Reformatted'!#REF!</f>
        <v>#REF!</v>
      </c>
      <c r="BT51" s="109" t="e">
        <f>'Surface Budget Reformatted'!#REF!</f>
        <v>#REF!</v>
      </c>
      <c r="BU51" s="109" t="e">
        <f>'Surface Budget Reformatted'!#REF!</f>
        <v>#REF!</v>
      </c>
      <c r="BV51" s="109" t="e">
        <f>'Surface Budget Reformatted'!#REF!</f>
        <v>#REF!</v>
      </c>
      <c r="BW51" s="109" t="e">
        <f>'Surface Budget Reformatted'!#REF!</f>
        <v>#REF!</v>
      </c>
      <c r="BX51" s="109" t="e">
        <f>'Surface Budget Reformatted'!#REF!</f>
        <v>#REF!</v>
      </c>
      <c r="BY51" s="109" t="e">
        <f>'Surface Budget Reformatted'!#REF!</f>
        <v>#REF!</v>
      </c>
      <c r="BZ51" s="109" t="e">
        <f>'Surface Budget Reformatted'!#REF!</f>
        <v>#REF!</v>
      </c>
      <c r="CA51" s="109" t="e">
        <f>'Surface Budget Reformatted'!#REF!</f>
        <v>#REF!</v>
      </c>
      <c r="CB51" s="109" t="e">
        <f>'Surface Budget Reformatted'!#REF!</f>
        <v>#REF!</v>
      </c>
      <c r="CC51" s="109" t="e">
        <f>'Surface Budget Reformatted'!#REF!</f>
        <v>#REF!</v>
      </c>
      <c r="CD51" s="39" t="e">
        <f t="shared" si="11"/>
        <v>#REF!</v>
      </c>
      <c r="CE51" s="61" t="e">
        <f t="shared" si="6"/>
        <v>#REF!</v>
      </c>
      <c r="CF51" s="61" t="e">
        <f t="shared" si="7"/>
        <v>#REF!</v>
      </c>
      <c r="CG51" s="2" t="e">
        <f t="shared" si="8"/>
        <v>#REF!</v>
      </c>
    </row>
    <row r="52" spans="1:85" x14ac:dyDescent="0.3">
      <c r="B52" s="33" t="s">
        <v>29</v>
      </c>
      <c r="C52" s="46" t="e">
        <f>'Surface Budget Reformatted'!#REF!+'Surface Budget Reformatted'!#REF!</f>
        <v>#REF!</v>
      </c>
      <c r="D52" s="46" t="e">
        <f>'Surface Budget Reformatted'!#REF!+'Surface Budget Reformatted'!#REF!</f>
        <v>#REF!</v>
      </c>
      <c r="E52" s="46" t="e">
        <f>'Surface Budget Reformatted'!#REF!+'Surface Budget Reformatted'!#REF!</f>
        <v>#REF!</v>
      </c>
      <c r="F52" s="46" t="e">
        <f>'Surface Budget Reformatted'!#REF!+'Surface Budget Reformatted'!#REF!</f>
        <v>#REF!</v>
      </c>
      <c r="G52" s="46" t="e">
        <f>'Surface Budget Reformatted'!#REF!+'Surface Budget Reformatted'!#REF!</f>
        <v>#REF!</v>
      </c>
      <c r="H52" s="46" t="e">
        <f>'Surface Budget Reformatted'!#REF!+'Surface Budget Reformatted'!#REF!</f>
        <v>#REF!</v>
      </c>
      <c r="I52" s="46" t="e">
        <f>'Surface Budget Reformatted'!#REF!+'Surface Budget Reformatted'!#REF!</f>
        <v>#REF!</v>
      </c>
      <c r="J52" s="46" t="e">
        <f>'Surface Budget Reformatted'!#REF!+'Surface Budget Reformatted'!#REF!</f>
        <v>#REF!</v>
      </c>
      <c r="K52" s="46" t="e">
        <f>'Surface Budget Reformatted'!#REF!+'Surface Budget Reformatted'!#REF!</f>
        <v>#REF!</v>
      </c>
      <c r="L52" s="46" t="e">
        <f>'Surface Budget Reformatted'!#REF!+'Surface Budget Reformatted'!#REF!</f>
        <v>#REF!</v>
      </c>
      <c r="M52" s="46" t="e">
        <f>'Surface Budget Reformatted'!#REF!+'Surface Budget Reformatted'!#REF!</f>
        <v>#REF!</v>
      </c>
      <c r="N52" s="46" t="e">
        <f>'Surface Budget Reformatted'!#REF!+'Surface Budget Reformatted'!#REF!</f>
        <v>#REF!</v>
      </c>
      <c r="O52" s="46" t="e">
        <f>'Surface Budget Reformatted'!#REF!+'Surface Budget Reformatted'!#REF!</f>
        <v>#REF!</v>
      </c>
      <c r="P52" s="46" t="e">
        <f>'Surface Budget Reformatted'!#REF!+'Surface Budget Reformatted'!#REF!</f>
        <v>#REF!</v>
      </c>
      <c r="Q52" s="46" t="e">
        <f>'Surface Budget Reformatted'!#REF!+'Surface Budget Reformatted'!#REF!</f>
        <v>#REF!</v>
      </c>
      <c r="R52" s="46" t="e">
        <f>'Surface Budget Reformatted'!#REF!+'Surface Budget Reformatted'!#REF!</f>
        <v>#REF!</v>
      </c>
      <c r="S52" s="46" t="e">
        <f>'Surface Budget Reformatted'!#REF!+'Surface Budget Reformatted'!#REF!</f>
        <v>#REF!</v>
      </c>
      <c r="T52" s="46" t="e">
        <f>'Surface Budget Reformatted'!#REF!+'Surface Budget Reformatted'!#REF!</f>
        <v>#REF!</v>
      </c>
      <c r="U52" s="46" t="e">
        <f>'Surface Budget Reformatted'!#REF!+'Surface Budget Reformatted'!#REF!</f>
        <v>#REF!</v>
      </c>
      <c r="V52" s="46" t="e">
        <f>'Surface Budget Reformatted'!#REF!+'Surface Budget Reformatted'!#REF!</f>
        <v>#REF!</v>
      </c>
      <c r="W52" s="46" t="e">
        <f>'Surface Budget Reformatted'!#REF!+'Surface Budget Reformatted'!#REF!</f>
        <v>#REF!</v>
      </c>
      <c r="X52" s="46" t="e">
        <f>'Surface Budget Reformatted'!#REF!+'Surface Budget Reformatted'!#REF!</f>
        <v>#REF!</v>
      </c>
      <c r="Y52" s="46" t="e">
        <f>'Surface Budget Reformatted'!#REF!+'Surface Budget Reformatted'!#REF!</f>
        <v>#REF!</v>
      </c>
      <c r="Z52" s="46" t="e">
        <f>'Surface Budget Reformatted'!#REF!+'Surface Budget Reformatted'!#REF!</f>
        <v>#REF!</v>
      </c>
      <c r="AA52" s="46" t="e">
        <f>'Surface Budget Reformatted'!#REF!+'Surface Budget Reformatted'!#REF!</f>
        <v>#REF!</v>
      </c>
      <c r="AB52" s="46" t="e">
        <f>'Surface Budget Reformatted'!#REF!+'Surface Budget Reformatted'!#REF!</f>
        <v>#REF!</v>
      </c>
      <c r="AC52" s="46" t="e">
        <f>'Surface Budget Reformatted'!#REF!+'Surface Budget Reformatted'!#REF!</f>
        <v>#REF!</v>
      </c>
      <c r="AD52" s="46" t="e">
        <f>'Surface Budget Reformatted'!#REF!+'Surface Budget Reformatted'!#REF!</f>
        <v>#REF!</v>
      </c>
      <c r="AE52" s="46" t="e">
        <f>'Surface Budget Reformatted'!#REF!+'Surface Budget Reformatted'!#REF!</f>
        <v>#REF!</v>
      </c>
      <c r="AF52" s="46" t="e">
        <f>'Surface Budget Reformatted'!#REF!+'Surface Budget Reformatted'!#REF!</f>
        <v>#REF!</v>
      </c>
      <c r="AG52" s="46" t="e">
        <f>'Surface Budget Reformatted'!#REF!+'Surface Budget Reformatted'!#REF!</f>
        <v>#REF!</v>
      </c>
      <c r="AH52" s="46" t="e">
        <f>'Surface Budget Reformatted'!#REF!+'Surface Budget Reformatted'!#REF!</f>
        <v>#REF!</v>
      </c>
      <c r="AI52" s="46" t="e">
        <f>'Surface Budget Reformatted'!#REF!+'Surface Budget Reformatted'!#REF!</f>
        <v>#REF!</v>
      </c>
      <c r="AJ52" s="46" t="e">
        <f>'Surface Budget Reformatted'!#REF!+'Surface Budget Reformatted'!#REF!</f>
        <v>#REF!</v>
      </c>
      <c r="AK52" s="46" t="e">
        <f>'Surface Budget Reformatted'!#REF!+'Surface Budget Reformatted'!#REF!</f>
        <v>#REF!</v>
      </c>
      <c r="AL52" s="46" t="e">
        <f>'Surface Budget Reformatted'!#REF!+'Surface Budget Reformatted'!#REF!</f>
        <v>#REF!</v>
      </c>
      <c r="AM52" s="46" t="e">
        <f>'Surface Budget Reformatted'!#REF!+'Surface Budget Reformatted'!#REF!</f>
        <v>#REF!</v>
      </c>
      <c r="AN52" s="46" t="e">
        <f>'Surface Budget Reformatted'!#REF!+'Surface Budget Reformatted'!#REF!</f>
        <v>#REF!</v>
      </c>
      <c r="AO52" s="46" t="e">
        <f>'Surface Budget Reformatted'!#REF!+'Surface Budget Reformatted'!#REF!</f>
        <v>#REF!</v>
      </c>
      <c r="AP52" s="46" t="e">
        <f>'Surface Budget Reformatted'!#REF!+'Surface Budget Reformatted'!#REF!</f>
        <v>#REF!</v>
      </c>
      <c r="AQ52" s="46" t="e">
        <f>'Surface Budget Reformatted'!#REF!+'Surface Budget Reformatted'!#REF!</f>
        <v>#REF!</v>
      </c>
      <c r="AR52" s="46" t="e">
        <f>'Surface Budget Reformatted'!#REF!+'Surface Budget Reformatted'!#REF!</f>
        <v>#REF!</v>
      </c>
      <c r="AS52" s="46" t="e">
        <f>'Surface Budget Reformatted'!#REF!+'Surface Budget Reformatted'!#REF!</f>
        <v>#REF!</v>
      </c>
      <c r="AT52" s="46" t="e">
        <f>'Surface Budget Reformatted'!#REF!+'Surface Budget Reformatted'!#REF!</f>
        <v>#REF!</v>
      </c>
      <c r="AU52" s="46" t="e">
        <f>'Surface Budget Reformatted'!#REF!+'Surface Budget Reformatted'!#REF!</f>
        <v>#REF!</v>
      </c>
      <c r="AV52" s="46" t="e">
        <f>'Surface Budget Reformatted'!#REF!+'Surface Budget Reformatted'!#REF!</f>
        <v>#REF!</v>
      </c>
      <c r="AW52" s="46" t="e">
        <f>'Surface Budget Reformatted'!#REF!+'Surface Budget Reformatted'!#REF!</f>
        <v>#REF!</v>
      </c>
      <c r="AX52" s="46" t="e">
        <f>'Surface Budget Reformatted'!#REF!+'Surface Budget Reformatted'!#REF!</f>
        <v>#REF!</v>
      </c>
      <c r="AY52" s="46" t="e">
        <f>'Surface Budget Reformatted'!#REF!+'Surface Budget Reformatted'!#REF!</f>
        <v>#REF!</v>
      </c>
      <c r="AZ52" s="46" t="e">
        <f>'Surface Budget Reformatted'!#REF!+'Surface Budget Reformatted'!#REF!</f>
        <v>#REF!</v>
      </c>
      <c r="BA52" s="46" t="e">
        <f>'Surface Budget Reformatted'!#REF!+'Surface Budget Reformatted'!#REF!</f>
        <v>#REF!</v>
      </c>
      <c r="BB52" s="46" t="e">
        <f>'Surface Budget Reformatted'!#REF!+'Surface Budget Reformatted'!#REF!</f>
        <v>#REF!</v>
      </c>
      <c r="BC52" s="46" t="e">
        <f>'Surface Budget Reformatted'!#REF!+'Surface Budget Reformatted'!#REF!</f>
        <v>#REF!</v>
      </c>
      <c r="BD52" s="46" t="e">
        <f>'Surface Budget Reformatted'!#REF!+'Surface Budget Reformatted'!#REF!</f>
        <v>#REF!</v>
      </c>
      <c r="BE52" s="46" t="e">
        <f>'Surface Budget Reformatted'!#REF!+'Surface Budget Reformatted'!#REF!</f>
        <v>#REF!</v>
      </c>
      <c r="BF52" s="46" t="e">
        <f>'Surface Budget Reformatted'!#REF!+'Surface Budget Reformatted'!#REF!</f>
        <v>#REF!</v>
      </c>
      <c r="BG52" s="46" t="e">
        <f>'Surface Budget Reformatted'!#REF!+'Surface Budget Reformatted'!#REF!</f>
        <v>#REF!</v>
      </c>
      <c r="BH52" s="46" t="e">
        <f>'Surface Budget Reformatted'!#REF!+'Surface Budget Reformatted'!#REF!</f>
        <v>#REF!</v>
      </c>
      <c r="BI52" s="46" t="e">
        <f>'Surface Budget Reformatted'!#REF!+'Surface Budget Reformatted'!#REF!</f>
        <v>#REF!</v>
      </c>
      <c r="BJ52" s="46" t="e">
        <f>'Surface Budget Reformatted'!#REF!+'Surface Budget Reformatted'!#REF!</f>
        <v>#REF!</v>
      </c>
      <c r="BK52" s="46" t="e">
        <f>'Surface Budget Reformatted'!#REF!+'Surface Budget Reformatted'!#REF!</f>
        <v>#REF!</v>
      </c>
      <c r="BL52" s="46" t="e">
        <f>'Surface Budget Reformatted'!#REF!+'Surface Budget Reformatted'!#REF!</f>
        <v>#REF!</v>
      </c>
      <c r="BM52" s="46" t="e">
        <f>'Surface Budget Reformatted'!#REF!+'Surface Budget Reformatted'!#REF!</f>
        <v>#REF!</v>
      </c>
      <c r="BN52" s="46" t="e">
        <f>'Surface Budget Reformatted'!#REF!+'Surface Budget Reformatted'!#REF!</f>
        <v>#REF!</v>
      </c>
      <c r="BO52" s="46" t="e">
        <f>'Surface Budget Reformatted'!#REF!+'Surface Budget Reformatted'!#REF!</f>
        <v>#REF!</v>
      </c>
      <c r="BP52" s="46" t="e">
        <f>'Surface Budget Reformatted'!#REF!+'Surface Budget Reformatted'!#REF!</f>
        <v>#REF!</v>
      </c>
      <c r="BQ52" s="46" t="e">
        <f>'Surface Budget Reformatted'!#REF!+'Surface Budget Reformatted'!#REF!</f>
        <v>#REF!</v>
      </c>
      <c r="BR52" s="46" t="e">
        <f>'Surface Budget Reformatted'!#REF!+'Surface Budget Reformatted'!#REF!</f>
        <v>#REF!</v>
      </c>
      <c r="BS52" s="46" t="e">
        <f>'Surface Budget Reformatted'!#REF!+'Surface Budget Reformatted'!#REF!</f>
        <v>#REF!</v>
      </c>
      <c r="BT52" s="46" t="e">
        <f>'Surface Budget Reformatted'!#REF!+'Surface Budget Reformatted'!#REF!</f>
        <v>#REF!</v>
      </c>
      <c r="BU52" s="46" t="e">
        <f>'Surface Budget Reformatted'!#REF!+'Surface Budget Reformatted'!#REF!</f>
        <v>#REF!</v>
      </c>
      <c r="BV52" s="46" t="e">
        <f>'Surface Budget Reformatted'!#REF!+'Surface Budget Reformatted'!#REF!</f>
        <v>#REF!</v>
      </c>
      <c r="BW52" s="46" t="e">
        <f>'Surface Budget Reformatted'!#REF!+'Surface Budget Reformatted'!#REF!</f>
        <v>#REF!</v>
      </c>
      <c r="BX52" s="46" t="e">
        <f>'Surface Budget Reformatted'!#REF!+'Surface Budget Reformatted'!#REF!</f>
        <v>#REF!</v>
      </c>
      <c r="BY52" s="46" t="e">
        <f>'Surface Budget Reformatted'!#REF!+'Surface Budget Reformatted'!#REF!</f>
        <v>#REF!</v>
      </c>
      <c r="BZ52" s="46" t="e">
        <f>'Surface Budget Reformatted'!#REF!+'Surface Budget Reformatted'!#REF!</f>
        <v>#REF!</v>
      </c>
      <c r="CA52" s="46" t="e">
        <f>'Surface Budget Reformatted'!#REF!+'Surface Budget Reformatted'!#REF!</f>
        <v>#REF!</v>
      </c>
      <c r="CB52" s="46" t="e">
        <f>'Surface Budget Reformatted'!#REF!+'Surface Budget Reformatted'!#REF!</f>
        <v>#REF!</v>
      </c>
      <c r="CC52" s="46" t="e">
        <f>'Surface Budget Reformatted'!#REF!+'Surface Budget Reformatted'!#REF!</f>
        <v>#REF!</v>
      </c>
      <c r="CD52" s="39" t="e">
        <f t="shared" si="11"/>
        <v>#REF!</v>
      </c>
      <c r="CE52" s="61" t="e">
        <f t="shared" si="6"/>
        <v>#REF!</v>
      </c>
      <c r="CF52" s="61" t="e">
        <f t="shared" si="7"/>
        <v>#REF!</v>
      </c>
      <c r="CG52" s="2" t="e">
        <f t="shared" si="8"/>
        <v>#REF!</v>
      </c>
    </row>
    <row r="53" spans="1:85" x14ac:dyDescent="0.3">
      <c r="A53" t="s">
        <v>1589</v>
      </c>
      <c r="B53" s="33" t="s">
        <v>136</v>
      </c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  <c r="CC53" s="46"/>
      <c r="CD53" s="39" t="e">
        <f t="shared" si="11"/>
        <v>#DIV/0!</v>
      </c>
      <c r="CE53" s="61" t="e">
        <f t="shared" si="6"/>
        <v>#DIV/0!</v>
      </c>
      <c r="CF53" s="61" t="e">
        <f t="shared" si="7"/>
        <v>#DIV/0!</v>
      </c>
      <c r="CG53" s="2" t="e">
        <f t="shared" si="8"/>
        <v>#DIV/0!</v>
      </c>
    </row>
    <row r="54" spans="1:85" ht="15" thickBot="1" x14ac:dyDescent="0.35">
      <c r="B54" s="27" t="s">
        <v>108</v>
      </c>
      <c r="C54" s="28" t="e">
        <f>'Surface Budget Reformatted'!#REF!</f>
        <v>#REF!</v>
      </c>
      <c r="D54" s="28" t="e">
        <f>'Surface Budget Reformatted'!#REF!</f>
        <v>#REF!</v>
      </c>
      <c r="E54" s="28" t="e">
        <f>'Surface Budget Reformatted'!#REF!</f>
        <v>#REF!</v>
      </c>
      <c r="F54" s="28" t="e">
        <f>'Surface Budget Reformatted'!#REF!</f>
        <v>#REF!</v>
      </c>
      <c r="G54" s="28" t="e">
        <f>'Surface Budget Reformatted'!#REF!</f>
        <v>#REF!</v>
      </c>
      <c r="H54" s="28" t="e">
        <f>'Surface Budget Reformatted'!#REF!</f>
        <v>#REF!</v>
      </c>
      <c r="I54" s="28" t="e">
        <f>'Surface Budget Reformatted'!#REF!</f>
        <v>#REF!</v>
      </c>
      <c r="J54" s="28" t="e">
        <f>'Surface Budget Reformatted'!#REF!</f>
        <v>#REF!</v>
      </c>
      <c r="K54" s="28" t="e">
        <f>'Surface Budget Reformatted'!#REF!</f>
        <v>#REF!</v>
      </c>
      <c r="L54" s="28" t="e">
        <f>'Surface Budget Reformatted'!#REF!</f>
        <v>#REF!</v>
      </c>
      <c r="M54" s="28" t="e">
        <f>'Surface Budget Reformatted'!#REF!</f>
        <v>#REF!</v>
      </c>
      <c r="N54" s="28" t="e">
        <f>'Surface Budget Reformatted'!#REF!</f>
        <v>#REF!</v>
      </c>
      <c r="O54" s="28" t="e">
        <f>'Surface Budget Reformatted'!#REF!</f>
        <v>#REF!</v>
      </c>
      <c r="P54" s="28" t="e">
        <f>'Surface Budget Reformatted'!#REF!</f>
        <v>#REF!</v>
      </c>
      <c r="Q54" s="28" t="e">
        <f>'Surface Budget Reformatted'!#REF!</f>
        <v>#REF!</v>
      </c>
      <c r="R54" s="28" t="e">
        <f>'Surface Budget Reformatted'!#REF!</f>
        <v>#REF!</v>
      </c>
      <c r="S54" s="28" t="e">
        <f>'Surface Budget Reformatted'!#REF!</f>
        <v>#REF!</v>
      </c>
      <c r="T54" s="28" t="e">
        <f>'Surface Budget Reformatted'!#REF!</f>
        <v>#REF!</v>
      </c>
      <c r="U54" s="28" t="e">
        <f>'Surface Budget Reformatted'!#REF!</f>
        <v>#REF!</v>
      </c>
      <c r="V54" s="28" t="e">
        <f>'Surface Budget Reformatted'!#REF!</f>
        <v>#REF!</v>
      </c>
      <c r="W54" s="28" t="e">
        <f>'Surface Budget Reformatted'!#REF!</f>
        <v>#REF!</v>
      </c>
      <c r="X54" s="28" t="e">
        <f>'Surface Budget Reformatted'!#REF!</f>
        <v>#REF!</v>
      </c>
      <c r="Y54" s="28" t="e">
        <f>'Surface Budget Reformatted'!#REF!</f>
        <v>#REF!</v>
      </c>
      <c r="Z54" s="28" t="e">
        <f>'Surface Budget Reformatted'!#REF!</f>
        <v>#REF!</v>
      </c>
      <c r="AA54" s="28" t="e">
        <f>'Surface Budget Reformatted'!#REF!</f>
        <v>#REF!</v>
      </c>
      <c r="AB54" s="28" t="e">
        <f>'Surface Budget Reformatted'!#REF!</f>
        <v>#REF!</v>
      </c>
      <c r="AC54" s="28" t="e">
        <f>'Surface Budget Reformatted'!#REF!</f>
        <v>#REF!</v>
      </c>
      <c r="AD54" s="28" t="e">
        <f>'Surface Budget Reformatted'!#REF!</f>
        <v>#REF!</v>
      </c>
      <c r="AE54" s="29" t="e">
        <f>'Surface Budget Reformatted'!#REF!</f>
        <v>#REF!</v>
      </c>
      <c r="AF54" s="104" t="e">
        <f>'Surface Budget Reformatted'!#REF!</f>
        <v>#REF!</v>
      </c>
      <c r="AG54" s="104" t="e">
        <f>'Surface Budget Reformatted'!#REF!</f>
        <v>#REF!</v>
      </c>
      <c r="AH54" s="104" t="e">
        <f>'Surface Budget Reformatted'!#REF!</f>
        <v>#REF!</v>
      </c>
      <c r="AI54" s="104" t="e">
        <f>'Surface Budget Reformatted'!#REF!</f>
        <v>#REF!</v>
      </c>
      <c r="AJ54" s="104" t="e">
        <f>'Surface Budget Reformatted'!#REF!</f>
        <v>#REF!</v>
      </c>
      <c r="AK54" s="104" t="e">
        <f>'Surface Budget Reformatted'!#REF!</f>
        <v>#REF!</v>
      </c>
      <c r="AL54" s="104" t="e">
        <f>'Surface Budget Reformatted'!#REF!</f>
        <v>#REF!</v>
      </c>
      <c r="AM54" s="104" t="e">
        <f>'Surface Budget Reformatted'!#REF!</f>
        <v>#REF!</v>
      </c>
      <c r="AN54" s="104" t="e">
        <f>'Surface Budget Reformatted'!#REF!</f>
        <v>#REF!</v>
      </c>
      <c r="AO54" s="104" t="e">
        <f>'Surface Budget Reformatted'!#REF!</f>
        <v>#REF!</v>
      </c>
      <c r="AP54" s="104" t="e">
        <f>'Surface Budget Reformatted'!#REF!</f>
        <v>#REF!</v>
      </c>
      <c r="AQ54" s="104" t="e">
        <f>'Surface Budget Reformatted'!#REF!</f>
        <v>#REF!</v>
      </c>
      <c r="AR54" s="104" t="e">
        <f>'Surface Budget Reformatted'!#REF!</f>
        <v>#REF!</v>
      </c>
      <c r="AS54" s="104" t="e">
        <f>'Surface Budget Reformatted'!#REF!</f>
        <v>#REF!</v>
      </c>
      <c r="AT54" s="104" t="e">
        <f>'Surface Budget Reformatted'!#REF!</f>
        <v>#REF!</v>
      </c>
      <c r="AU54" s="104" t="e">
        <f>'Surface Budget Reformatted'!#REF!</f>
        <v>#REF!</v>
      </c>
      <c r="AV54" s="104" t="e">
        <f>'Surface Budget Reformatted'!#REF!</f>
        <v>#REF!</v>
      </c>
      <c r="AW54" s="104" t="e">
        <f>'Surface Budget Reformatted'!#REF!</f>
        <v>#REF!</v>
      </c>
      <c r="AX54" s="104" t="e">
        <f>'Surface Budget Reformatted'!#REF!</f>
        <v>#REF!</v>
      </c>
      <c r="AY54" s="104" t="e">
        <f>'Surface Budget Reformatted'!#REF!</f>
        <v>#REF!</v>
      </c>
      <c r="AZ54" s="104" t="e">
        <f>'Surface Budget Reformatted'!#REF!</f>
        <v>#REF!</v>
      </c>
      <c r="BA54" s="104" t="e">
        <f>'Surface Budget Reformatted'!#REF!</f>
        <v>#REF!</v>
      </c>
      <c r="BB54" s="104" t="e">
        <f>'Surface Budget Reformatted'!#REF!</f>
        <v>#REF!</v>
      </c>
      <c r="BC54" s="104" t="e">
        <f>'Surface Budget Reformatted'!#REF!</f>
        <v>#REF!</v>
      </c>
      <c r="BD54" s="104" t="e">
        <f>'Surface Budget Reformatted'!#REF!</f>
        <v>#REF!</v>
      </c>
      <c r="BE54" s="104" t="e">
        <f>'Surface Budget Reformatted'!#REF!</f>
        <v>#REF!</v>
      </c>
      <c r="BF54" s="104" t="e">
        <f>'Surface Budget Reformatted'!#REF!</f>
        <v>#REF!</v>
      </c>
      <c r="BG54" s="104" t="e">
        <f>'Surface Budget Reformatted'!#REF!</f>
        <v>#REF!</v>
      </c>
      <c r="BH54" s="104" t="e">
        <f>'Surface Budget Reformatted'!#REF!</f>
        <v>#REF!</v>
      </c>
      <c r="BI54" s="104" t="e">
        <f>'Surface Budget Reformatted'!#REF!</f>
        <v>#REF!</v>
      </c>
      <c r="BJ54" s="104" t="e">
        <f>'Surface Budget Reformatted'!#REF!</f>
        <v>#REF!</v>
      </c>
      <c r="BK54" s="104" t="e">
        <f>'Surface Budget Reformatted'!#REF!</f>
        <v>#REF!</v>
      </c>
      <c r="BL54" s="104" t="e">
        <f>'Surface Budget Reformatted'!#REF!</f>
        <v>#REF!</v>
      </c>
      <c r="BM54" s="104" t="e">
        <f>'Surface Budget Reformatted'!#REF!</f>
        <v>#REF!</v>
      </c>
      <c r="BN54" s="104" t="e">
        <f>'Surface Budget Reformatted'!#REF!</f>
        <v>#REF!</v>
      </c>
      <c r="BO54" s="104" t="e">
        <f>'Surface Budget Reformatted'!#REF!</f>
        <v>#REF!</v>
      </c>
      <c r="BP54" s="104" t="e">
        <f>'Surface Budget Reformatted'!#REF!</f>
        <v>#REF!</v>
      </c>
      <c r="BQ54" s="104" t="e">
        <f>'Surface Budget Reformatted'!#REF!</f>
        <v>#REF!</v>
      </c>
      <c r="BR54" s="104" t="e">
        <f>'Surface Budget Reformatted'!#REF!</f>
        <v>#REF!</v>
      </c>
      <c r="BS54" s="104" t="e">
        <f>'Surface Budget Reformatted'!#REF!</f>
        <v>#REF!</v>
      </c>
      <c r="BT54" s="104" t="e">
        <f>'Surface Budget Reformatted'!#REF!</f>
        <v>#REF!</v>
      </c>
      <c r="BU54" s="104" t="e">
        <f>'Surface Budget Reformatted'!#REF!</f>
        <v>#REF!</v>
      </c>
      <c r="BV54" s="104" t="e">
        <f>'Surface Budget Reformatted'!#REF!</f>
        <v>#REF!</v>
      </c>
      <c r="BW54" s="104" t="e">
        <f>'Surface Budget Reformatted'!#REF!</f>
        <v>#REF!</v>
      </c>
      <c r="BX54" s="104" t="e">
        <f>'Surface Budget Reformatted'!#REF!</f>
        <v>#REF!</v>
      </c>
      <c r="BY54" s="104" t="e">
        <f>'Surface Budget Reformatted'!#REF!</f>
        <v>#REF!</v>
      </c>
      <c r="BZ54" s="104" t="e">
        <f>'Surface Budget Reformatted'!#REF!</f>
        <v>#REF!</v>
      </c>
      <c r="CA54" s="104" t="e">
        <f>'Surface Budget Reformatted'!#REF!</f>
        <v>#REF!</v>
      </c>
      <c r="CB54" s="104" t="e">
        <f>'Surface Budget Reformatted'!#REF!</f>
        <v>#REF!</v>
      </c>
      <c r="CC54" s="104" t="e">
        <f>'Surface Budget Reformatted'!#REF!</f>
        <v>#REF!</v>
      </c>
      <c r="CD54" s="39" t="e">
        <f t="shared" si="11"/>
        <v>#REF!</v>
      </c>
      <c r="CE54" s="61" t="e">
        <f t="shared" si="6"/>
        <v>#REF!</v>
      </c>
      <c r="CF54" s="61" t="e">
        <f t="shared" si="7"/>
        <v>#REF!</v>
      </c>
      <c r="CG54" s="2" t="e">
        <f t="shared" si="8"/>
        <v>#REF!</v>
      </c>
    </row>
    <row r="55" spans="1:85" ht="15.6" thickTop="1" thickBot="1" x14ac:dyDescent="0.35">
      <c r="B55" s="30" t="s">
        <v>88</v>
      </c>
      <c r="C55" s="22" t="e">
        <f>SUM(C33,C39,C43,C47)</f>
        <v>#REF!</v>
      </c>
      <c r="D55" s="22" t="e">
        <f t="shared" ref="D55:BO55" si="12">SUM(D33,D39,D43,D47)</f>
        <v>#REF!</v>
      </c>
      <c r="E55" s="22" t="e">
        <f t="shared" si="12"/>
        <v>#REF!</v>
      </c>
      <c r="F55" s="22" t="e">
        <f t="shared" si="12"/>
        <v>#REF!</v>
      </c>
      <c r="G55" s="22" t="e">
        <f t="shared" si="12"/>
        <v>#REF!</v>
      </c>
      <c r="H55" s="22" t="e">
        <f t="shared" si="12"/>
        <v>#REF!</v>
      </c>
      <c r="I55" s="22" t="e">
        <f t="shared" si="12"/>
        <v>#REF!</v>
      </c>
      <c r="J55" s="22" t="e">
        <f t="shared" si="12"/>
        <v>#REF!</v>
      </c>
      <c r="K55" s="22" t="e">
        <f t="shared" si="12"/>
        <v>#REF!</v>
      </c>
      <c r="L55" s="22" t="e">
        <f t="shared" si="12"/>
        <v>#REF!</v>
      </c>
      <c r="M55" s="22" t="e">
        <f t="shared" si="12"/>
        <v>#REF!</v>
      </c>
      <c r="N55" s="22" t="e">
        <f t="shared" si="12"/>
        <v>#REF!</v>
      </c>
      <c r="O55" s="22" t="e">
        <f t="shared" si="12"/>
        <v>#REF!</v>
      </c>
      <c r="P55" s="22" t="e">
        <f t="shared" si="12"/>
        <v>#REF!</v>
      </c>
      <c r="Q55" s="22" t="e">
        <f t="shared" si="12"/>
        <v>#REF!</v>
      </c>
      <c r="R55" s="22" t="e">
        <f t="shared" si="12"/>
        <v>#REF!</v>
      </c>
      <c r="S55" s="22" t="e">
        <f t="shared" si="12"/>
        <v>#REF!</v>
      </c>
      <c r="T55" s="22" t="e">
        <f t="shared" si="12"/>
        <v>#REF!</v>
      </c>
      <c r="U55" s="22" t="e">
        <f t="shared" si="12"/>
        <v>#REF!</v>
      </c>
      <c r="V55" s="22" t="e">
        <f t="shared" si="12"/>
        <v>#REF!</v>
      </c>
      <c r="W55" s="22" t="e">
        <f t="shared" si="12"/>
        <v>#REF!</v>
      </c>
      <c r="X55" s="22" t="e">
        <f t="shared" si="12"/>
        <v>#REF!</v>
      </c>
      <c r="Y55" s="22" t="e">
        <f t="shared" si="12"/>
        <v>#REF!</v>
      </c>
      <c r="Z55" s="22" t="e">
        <f t="shared" si="12"/>
        <v>#REF!</v>
      </c>
      <c r="AA55" s="22" t="e">
        <f t="shared" si="12"/>
        <v>#REF!</v>
      </c>
      <c r="AB55" s="22" t="e">
        <f t="shared" si="12"/>
        <v>#REF!</v>
      </c>
      <c r="AC55" s="22" t="e">
        <f t="shared" si="12"/>
        <v>#REF!</v>
      </c>
      <c r="AD55" s="22" t="e">
        <f t="shared" si="12"/>
        <v>#REF!</v>
      </c>
      <c r="AE55" s="23" t="e">
        <f t="shared" si="12"/>
        <v>#REF!</v>
      </c>
      <c r="AF55" s="107" t="e">
        <f t="shared" si="12"/>
        <v>#REF!</v>
      </c>
      <c r="AG55" s="107" t="e">
        <f t="shared" si="12"/>
        <v>#REF!</v>
      </c>
      <c r="AH55" s="107" t="e">
        <f t="shared" si="12"/>
        <v>#REF!</v>
      </c>
      <c r="AI55" s="107" t="e">
        <f t="shared" si="12"/>
        <v>#REF!</v>
      </c>
      <c r="AJ55" s="107" t="e">
        <f t="shared" si="12"/>
        <v>#REF!</v>
      </c>
      <c r="AK55" s="107" t="e">
        <f t="shared" si="12"/>
        <v>#REF!</v>
      </c>
      <c r="AL55" s="107" t="e">
        <f t="shared" si="12"/>
        <v>#REF!</v>
      </c>
      <c r="AM55" s="107" t="e">
        <f t="shared" si="12"/>
        <v>#REF!</v>
      </c>
      <c r="AN55" s="107" t="e">
        <f t="shared" si="12"/>
        <v>#REF!</v>
      </c>
      <c r="AO55" s="107" t="e">
        <f t="shared" si="12"/>
        <v>#REF!</v>
      </c>
      <c r="AP55" s="107" t="e">
        <f t="shared" si="12"/>
        <v>#REF!</v>
      </c>
      <c r="AQ55" s="107" t="e">
        <f t="shared" si="12"/>
        <v>#REF!</v>
      </c>
      <c r="AR55" s="107" t="e">
        <f t="shared" si="12"/>
        <v>#REF!</v>
      </c>
      <c r="AS55" s="107" t="e">
        <f t="shared" si="12"/>
        <v>#REF!</v>
      </c>
      <c r="AT55" s="107" t="e">
        <f t="shared" si="12"/>
        <v>#REF!</v>
      </c>
      <c r="AU55" s="107" t="e">
        <f t="shared" si="12"/>
        <v>#REF!</v>
      </c>
      <c r="AV55" s="107" t="e">
        <f t="shared" si="12"/>
        <v>#REF!</v>
      </c>
      <c r="AW55" s="107" t="e">
        <f t="shared" si="12"/>
        <v>#REF!</v>
      </c>
      <c r="AX55" s="107" t="e">
        <f t="shared" si="12"/>
        <v>#REF!</v>
      </c>
      <c r="AY55" s="107" t="e">
        <f t="shared" si="12"/>
        <v>#REF!</v>
      </c>
      <c r="AZ55" s="107" t="e">
        <f t="shared" si="12"/>
        <v>#REF!</v>
      </c>
      <c r="BA55" s="107" t="e">
        <f t="shared" si="12"/>
        <v>#REF!</v>
      </c>
      <c r="BB55" s="107" t="e">
        <f t="shared" si="12"/>
        <v>#REF!</v>
      </c>
      <c r="BC55" s="107" t="e">
        <f t="shared" si="12"/>
        <v>#REF!</v>
      </c>
      <c r="BD55" s="107" t="e">
        <f t="shared" si="12"/>
        <v>#REF!</v>
      </c>
      <c r="BE55" s="107" t="e">
        <f t="shared" si="12"/>
        <v>#REF!</v>
      </c>
      <c r="BF55" s="107" t="e">
        <f t="shared" si="12"/>
        <v>#REF!</v>
      </c>
      <c r="BG55" s="107" t="e">
        <f t="shared" si="12"/>
        <v>#REF!</v>
      </c>
      <c r="BH55" s="107" t="e">
        <f t="shared" si="12"/>
        <v>#REF!</v>
      </c>
      <c r="BI55" s="107" t="e">
        <f t="shared" si="12"/>
        <v>#REF!</v>
      </c>
      <c r="BJ55" s="107" t="e">
        <f t="shared" si="12"/>
        <v>#REF!</v>
      </c>
      <c r="BK55" s="107" t="e">
        <f t="shared" si="12"/>
        <v>#REF!</v>
      </c>
      <c r="BL55" s="107" t="e">
        <f t="shared" si="12"/>
        <v>#REF!</v>
      </c>
      <c r="BM55" s="107" t="e">
        <f t="shared" si="12"/>
        <v>#REF!</v>
      </c>
      <c r="BN55" s="107" t="e">
        <f t="shared" si="12"/>
        <v>#REF!</v>
      </c>
      <c r="BO55" s="107" t="e">
        <f t="shared" si="12"/>
        <v>#REF!</v>
      </c>
      <c r="BP55" s="107" t="e">
        <f t="shared" ref="BP55:CC55" si="13">SUM(BP33,BP39,BP43,BP47)</f>
        <v>#REF!</v>
      </c>
      <c r="BQ55" s="107" t="e">
        <f t="shared" si="13"/>
        <v>#REF!</v>
      </c>
      <c r="BR55" s="107" t="e">
        <f t="shared" si="13"/>
        <v>#REF!</v>
      </c>
      <c r="BS55" s="107" t="e">
        <f t="shared" si="13"/>
        <v>#REF!</v>
      </c>
      <c r="BT55" s="107" t="e">
        <f t="shared" si="13"/>
        <v>#REF!</v>
      </c>
      <c r="BU55" s="107" t="e">
        <f t="shared" si="13"/>
        <v>#REF!</v>
      </c>
      <c r="BV55" s="107" t="e">
        <f t="shared" si="13"/>
        <v>#REF!</v>
      </c>
      <c r="BW55" s="107" t="e">
        <f t="shared" si="13"/>
        <v>#REF!</v>
      </c>
      <c r="BX55" s="107" t="e">
        <f t="shared" si="13"/>
        <v>#REF!</v>
      </c>
      <c r="BY55" s="107" t="e">
        <f t="shared" si="13"/>
        <v>#REF!</v>
      </c>
      <c r="BZ55" s="107" t="e">
        <f t="shared" si="13"/>
        <v>#REF!</v>
      </c>
      <c r="CA55" s="107" t="e">
        <f t="shared" si="13"/>
        <v>#REF!</v>
      </c>
      <c r="CB55" s="107" t="e">
        <f t="shared" si="13"/>
        <v>#REF!</v>
      </c>
      <c r="CC55" s="107" t="e">
        <f t="shared" si="13"/>
        <v>#REF!</v>
      </c>
      <c r="CD55" s="40" t="e">
        <f t="shared" si="11"/>
        <v>#REF!</v>
      </c>
      <c r="CE55" s="61" t="e">
        <f t="shared" si="6"/>
        <v>#REF!</v>
      </c>
      <c r="CF55" s="61" t="e">
        <f t="shared" si="7"/>
        <v>#REF!</v>
      </c>
      <c r="CG55" s="2" t="e">
        <f t="shared" si="8"/>
        <v>#REF!</v>
      </c>
    </row>
    <row r="56" spans="1:85" ht="15" thickBot="1" x14ac:dyDescent="0.35">
      <c r="B56" s="2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6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38"/>
    </row>
    <row r="57" spans="1:85" s="36" customFormat="1" ht="15" thickBot="1" x14ac:dyDescent="0.35">
      <c r="B57" s="88" t="s">
        <v>89</v>
      </c>
      <c r="C57" s="89" t="e">
        <f>'Surface Budget Reformatted'!#REF!</f>
        <v>#REF!</v>
      </c>
      <c r="D57" s="89" t="e">
        <f>'Surface Budget Reformatted'!#REF!</f>
        <v>#REF!</v>
      </c>
      <c r="E57" s="89" t="e">
        <f>'Surface Budget Reformatted'!#REF!</f>
        <v>#REF!</v>
      </c>
      <c r="F57" s="89" t="e">
        <f>'Surface Budget Reformatted'!#REF!</f>
        <v>#REF!</v>
      </c>
      <c r="G57" s="89" t="e">
        <f>'Surface Budget Reformatted'!#REF!</f>
        <v>#REF!</v>
      </c>
      <c r="H57" s="89" t="e">
        <f>'Surface Budget Reformatted'!#REF!</f>
        <v>#REF!</v>
      </c>
      <c r="I57" s="89" t="e">
        <f>'Surface Budget Reformatted'!#REF!</f>
        <v>#REF!</v>
      </c>
      <c r="J57" s="89" t="e">
        <f>'Surface Budget Reformatted'!#REF!</f>
        <v>#REF!</v>
      </c>
      <c r="K57" s="89" t="e">
        <f>'Surface Budget Reformatted'!#REF!</f>
        <v>#REF!</v>
      </c>
      <c r="L57" s="89" t="e">
        <f>'Surface Budget Reformatted'!#REF!</f>
        <v>#REF!</v>
      </c>
      <c r="M57" s="89" t="e">
        <f>'Surface Budget Reformatted'!#REF!</f>
        <v>#REF!</v>
      </c>
      <c r="N57" s="89" t="e">
        <f>'Surface Budget Reformatted'!#REF!</f>
        <v>#REF!</v>
      </c>
      <c r="O57" s="89" t="e">
        <f>'Surface Budget Reformatted'!#REF!</f>
        <v>#REF!</v>
      </c>
      <c r="P57" s="89" t="e">
        <f>'Surface Budget Reformatted'!#REF!</f>
        <v>#REF!</v>
      </c>
      <c r="Q57" s="89" t="e">
        <f>'Surface Budget Reformatted'!#REF!</f>
        <v>#REF!</v>
      </c>
      <c r="R57" s="89" t="e">
        <f>'Surface Budget Reformatted'!#REF!</f>
        <v>#REF!</v>
      </c>
      <c r="S57" s="89" t="e">
        <f>'Surface Budget Reformatted'!#REF!</f>
        <v>#REF!</v>
      </c>
      <c r="T57" s="89" t="e">
        <f>'Surface Budget Reformatted'!#REF!</f>
        <v>#REF!</v>
      </c>
      <c r="U57" s="89" t="e">
        <f>'Surface Budget Reformatted'!#REF!</f>
        <v>#REF!</v>
      </c>
      <c r="V57" s="89" t="e">
        <f>'Surface Budget Reformatted'!#REF!</f>
        <v>#REF!</v>
      </c>
      <c r="W57" s="89" t="e">
        <f>'Surface Budget Reformatted'!#REF!</f>
        <v>#REF!</v>
      </c>
      <c r="X57" s="89" t="e">
        <f>'Surface Budget Reformatted'!#REF!</f>
        <v>#REF!</v>
      </c>
      <c r="Y57" s="89" t="e">
        <f>'Surface Budget Reformatted'!#REF!</f>
        <v>#REF!</v>
      </c>
      <c r="Z57" s="89" t="e">
        <f>'Surface Budget Reformatted'!#REF!</f>
        <v>#REF!</v>
      </c>
      <c r="AA57" s="89" t="e">
        <f>'Surface Budget Reformatted'!#REF!</f>
        <v>#REF!</v>
      </c>
      <c r="AB57" s="89" t="e">
        <f>'Surface Budget Reformatted'!#REF!</f>
        <v>#REF!</v>
      </c>
      <c r="AC57" s="89" t="e">
        <f>'Surface Budget Reformatted'!#REF!</f>
        <v>#REF!</v>
      </c>
      <c r="AD57" s="89" t="e">
        <f>'Surface Budget Reformatted'!#REF!</f>
        <v>#REF!</v>
      </c>
      <c r="AE57" s="90" t="e">
        <f>'Surface Budget Reformatted'!#REF!</f>
        <v>#REF!</v>
      </c>
      <c r="AF57" s="110" t="e">
        <f>'Surface Budget Reformatted'!#REF!</f>
        <v>#REF!</v>
      </c>
      <c r="AG57" s="110" t="e">
        <f>'Surface Budget Reformatted'!#REF!</f>
        <v>#REF!</v>
      </c>
      <c r="AH57" s="110" t="e">
        <f>'Surface Budget Reformatted'!#REF!</f>
        <v>#REF!</v>
      </c>
      <c r="AI57" s="110" t="e">
        <f>'Surface Budget Reformatted'!#REF!</f>
        <v>#REF!</v>
      </c>
      <c r="AJ57" s="110" t="e">
        <f>'Surface Budget Reformatted'!#REF!</f>
        <v>#REF!</v>
      </c>
      <c r="AK57" s="110" t="e">
        <f>'Surface Budget Reformatted'!#REF!</f>
        <v>#REF!</v>
      </c>
      <c r="AL57" s="110" t="e">
        <f>'Surface Budget Reformatted'!#REF!</f>
        <v>#REF!</v>
      </c>
      <c r="AM57" s="110" t="e">
        <f>'Surface Budget Reformatted'!#REF!</f>
        <v>#REF!</v>
      </c>
      <c r="AN57" s="110" t="e">
        <f>'Surface Budget Reformatted'!#REF!</f>
        <v>#REF!</v>
      </c>
      <c r="AO57" s="110" t="e">
        <f>'Surface Budget Reformatted'!#REF!</f>
        <v>#REF!</v>
      </c>
      <c r="AP57" s="110" t="e">
        <f>'Surface Budget Reformatted'!#REF!</f>
        <v>#REF!</v>
      </c>
      <c r="AQ57" s="110" t="e">
        <f>'Surface Budget Reformatted'!#REF!</f>
        <v>#REF!</v>
      </c>
      <c r="AR57" s="110" t="e">
        <f>'Surface Budget Reformatted'!#REF!</f>
        <v>#REF!</v>
      </c>
      <c r="AS57" s="110" t="e">
        <f>'Surface Budget Reformatted'!#REF!</f>
        <v>#REF!</v>
      </c>
      <c r="AT57" s="110" t="e">
        <f>'Surface Budget Reformatted'!#REF!</f>
        <v>#REF!</v>
      </c>
      <c r="AU57" s="110" t="e">
        <f>'Surface Budget Reformatted'!#REF!</f>
        <v>#REF!</v>
      </c>
      <c r="AV57" s="110" t="e">
        <f>'Surface Budget Reformatted'!#REF!</f>
        <v>#REF!</v>
      </c>
      <c r="AW57" s="110" t="e">
        <f>'Surface Budget Reformatted'!#REF!</f>
        <v>#REF!</v>
      </c>
      <c r="AX57" s="110" t="e">
        <f>'Surface Budget Reformatted'!#REF!</f>
        <v>#REF!</v>
      </c>
      <c r="AY57" s="110" t="e">
        <f>'Surface Budget Reformatted'!#REF!</f>
        <v>#REF!</v>
      </c>
      <c r="AZ57" s="110" t="e">
        <f>'Surface Budget Reformatted'!#REF!</f>
        <v>#REF!</v>
      </c>
      <c r="BA57" s="110" t="e">
        <f>'Surface Budget Reformatted'!#REF!</f>
        <v>#REF!</v>
      </c>
      <c r="BB57" s="110" t="e">
        <f>'Surface Budget Reformatted'!#REF!</f>
        <v>#REF!</v>
      </c>
      <c r="BC57" s="110" t="e">
        <f>'Surface Budget Reformatted'!#REF!</f>
        <v>#REF!</v>
      </c>
      <c r="BD57" s="110" t="e">
        <f>'Surface Budget Reformatted'!#REF!</f>
        <v>#REF!</v>
      </c>
      <c r="BE57" s="110" t="e">
        <f>'Surface Budget Reformatted'!#REF!</f>
        <v>#REF!</v>
      </c>
      <c r="BF57" s="110" t="e">
        <f>'Surface Budget Reformatted'!#REF!</f>
        <v>#REF!</v>
      </c>
      <c r="BG57" s="110" t="e">
        <f>'Surface Budget Reformatted'!#REF!</f>
        <v>#REF!</v>
      </c>
      <c r="BH57" s="110" t="e">
        <f>'Surface Budget Reformatted'!#REF!</f>
        <v>#REF!</v>
      </c>
      <c r="BI57" s="110" t="e">
        <f>'Surface Budget Reformatted'!#REF!</f>
        <v>#REF!</v>
      </c>
      <c r="BJ57" s="110" t="e">
        <f>'Surface Budget Reformatted'!#REF!</f>
        <v>#REF!</v>
      </c>
      <c r="BK57" s="110" t="e">
        <f>'Surface Budget Reformatted'!#REF!</f>
        <v>#REF!</v>
      </c>
      <c r="BL57" s="110" t="e">
        <f>'Surface Budget Reformatted'!#REF!</f>
        <v>#REF!</v>
      </c>
      <c r="BM57" s="110" t="e">
        <f>'Surface Budget Reformatted'!#REF!</f>
        <v>#REF!</v>
      </c>
      <c r="BN57" s="110" t="e">
        <f>'Surface Budget Reformatted'!#REF!</f>
        <v>#REF!</v>
      </c>
      <c r="BO57" s="110" t="e">
        <f>'Surface Budget Reformatted'!#REF!</f>
        <v>#REF!</v>
      </c>
      <c r="BP57" s="110" t="e">
        <f>'Surface Budget Reformatted'!#REF!</f>
        <v>#REF!</v>
      </c>
      <c r="BQ57" s="110" t="e">
        <f>'Surface Budget Reformatted'!#REF!</f>
        <v>#REF!</v>
      </c>
      <c r="BR57" s="110" t="e">
        <f>'Surface Budget Reformatted'!#REF!</f>
        <v>#REF!</v>
      </c>
      <c r="BS57" s="110" t="e">
        <f>'Surface Budget Reformatted'!#REF!</f>
        <v>#REF!</v>
      </c>
      <c r="BT57" s="110" t="e">
        <f>'Surface Budget Reformatted'!#REF!</f>
        <v>#REF!</v>
      </c>
      <c r="BU57" s="110" t="e">
        <f>'Surface Budget Reformatted'!#REF!</f>
        <v>#REF!</v>
      </c>
      <c r="BV57" s="110" t="e">
        <f>'Surface Budget Reformatted'!#REF!</f>
        <v>#REF!</v>
      </c>
      <c r="BW57" s="110" t="e">
        <f>'Surface Budget Reformatted'!#REF!</f>
        <v>#REF!</v>
      </c>
      <c r="BX57" s="110" t="e">
        <f>'Surface Budget Reformatted'!#REF!</f>
        <v>#REF!</v>
      </c>
      <c r="BY57" s="110" t="e">
        <f>'Surface Budget Reformatted'!#REF!</f>
        <v>#REF!</v>
      </c>
      <c r="BZ57" s="110" t="e">
        <f>'Surface Budget Reformatted'!#REF!</f>
        <v>#REF!</v>
      </c>
      <c r="CA57" s="110" t="e">
        <f>'Surface Budget Reformatted'!#REF!</f>
        <v>#REF!</v>
      </c>
      <c r="CB57" s="110" t="e">
        <f>'Surface Budget Reformatted'!#REF!</f>
        <v>#REF!</v>
      </c>
      <c r="CC57" s="110" t="e">
        <f>'Surface Budget Reformatted'!#REF!</f>
        <v>#REF!</v>
      </c>
      <c r="CD57" s="39" t="e">
        <f>AVERAGE(C57:AE57)</f>
        <v>#REF!</v>
      </c>
      <c r="CE57" s="63" t="e">
        <f t="shared" si="6"/>
        <v>#REF!</v>
      </c>
      <c r="CF57" s="63" t="e">
        <f>AVERAGE(AC57:AE57)/1000</f>
        <v>#REF!</v>
      </c>
      <c r="CG57" s="2" t="e">
        <f>AVERAGE(AF57:CC57)/1000</f>
        <v>#REF!</v>
      </c>
    </row>
    <row r="58" spans="1:85" x14ac:dyDescent="0.3">
      <c r="B58" s="31" t="s">
        <v>38</v>
      </c>
      <c r="C58" s="2" t="e">
        <f>C30-C55</f>
        <v>#REF!</v>
      </c>
      <c r="D58" s="2" t="e">
        <f t="shared" ref="D58:BO58" si="14">D30-D55</f>
        <v>#REF!</v>
      </c>
      <c r="E58" s="2" t="e">
        <f t="shared" si="14"/>
        <v>#REF!</v>
      </c>
      <c r="F58" s="2" t="e">
        <f t="shared" si="14"/>
        <v>#REF!</v>
      </c>
      <c r="G58" s="2" t="e">
        <f t="shared" si="14"/>
        <v>#REF!</v>
      </c>
      <c r="H58" s="2" t="e">
        <f t="shared" si="14"/>
        <v>#REF!</v>
      </c>
      <c r="I58" s="2" t="e">
        <f t="shared" si="14"/>
        <v>#REF!</v>
      </c>
      <c r="J58" s="2" t="e">
        <f t="shared" si="14"/>
        <v>#REF!</v>
      </c>
      <c r="K58" s="2" t="e">
        <f t="shared" si="14"/>
        <v>#REF!</v>
      </c>
      <c r="L58" s="2" t="e">
        <f t="shared" si="14"/>
        <v>#REF!</v>
      </c>
      <c r="M58" s="2" t="e">
        <f t="shared" si="14"/>
        <v>#REF!</v>
      </c>
      <c r="N58" s="2" t="e">
        <f t="shared" si="14"/>
        <v>#REF!</v>
      </c>
      <c r="O58" s="2" t="e">
        <f t="shared" si="14"/>
        <v>#REF!</v>
      </c>
      <c r="P58" s="2" t="e">
        <f t="shared" si="14"/>
        <v>#REF!</v>
      </c>
      <c r="Q58" s="2" t="e">
        <f t="shared" si="14"/>
        <v>#REF!</v>
      </c>
      <c r="R58" s="2" t="e">
        <f t="shared" si="14"/>
        <v>#REF!</v>
      </c>
      <c r="S58" s="2" t="e">
        <f t="shared" si="14"/>
        <v>#REF!</v>
      </c>
      <c r="T58" s="2" t="e">
        <f t="shared" si="14"/>
        <v>#REF!</v>
      </c>
      <c r="U58" s="2" t="e">
        <f t="shared" si="14"/>
        <v>#REF!</v>
      </c>
      <c r="V58" s="2" t="e">
        <f t="shared" si="14"/>
        <v>#REF!</v>
      </c>
      <c r="W58" s="2" t="e">
        <f t="shared" si="14"/>
        <v>#REF!</v>
      </c>
      <c r="X58" s="2" t="e">
        <f t="shared" si="14"/>
        <v>#REF!</v>
      </c>
      <c r="Y58" s="2" t="e">
        <f t="shared" si="14"/>
        <v>#REF!</v>
      </c>
      <c r="Z58" s="2" t="e">
        <f t="shared" si="14"/>
        <v>#REF!</v>
      </c>
      <c r="AA58" s="2" t="e">
        <f t="shared" si="14"/>
        <v>#REF!</v>
      </c>
      <c r="AB58" s="2" t="e">
        <f t="shared" si="14"/>
        <v>#REF!</v>
      </c>
      <c r="AC58" s="2" t="e">
        <f t="shared" si="14"/>
        <v>#REF!</v>
      </c>
      <c r="AD58" s="2" t="e">
        <f t="shared" si="14"/>
        <v>#REF!</v>
      </c>
      <c r="AE58" s="2" t="e">
        <f t="shared" si="14"/>
        <v>#REF!</v>
      </c>
      <c r="AF58" s="2" t="e">
        <f t="shared" si="14"/>
        <v>#REF!</v>
      </c>
      <c r="AG58" s="2" t="e">
        <f t="shared" si="14"/>
        <v>#REF!</v>
      </c>
      <c r="AH58" s="2" t="e">
        <f t="shared" si="14"/>
        <v>#REF!</v>
      </c>
      <c r="AI58" s="2" t="e">
        <f t="shared" si="14"/>
        <v>#REF!</v>
      </c>
      <c r="AJ58" s="2" t="e">
        <f t="shared" si="14"/>
        <v>#REF!</v>
      </c>
      <c r="AK58" s="2" t="e">
        <f t="shared" si="14"/>
        <v>#REF!</v>
      </c>
      <c r="AL58" s="2" t="e">
        <f t="shared" si="14"/>
        <v>#REF!</v>
      </c>
      <c r="AM58" s="2" t="e">
        <f t="shared" si="14"/>
        <v>#REF!</v>
      </c>
      <c r="AN58" s="2" t="e">
        <f t="shared" si="14"/>
        <v>#REF!</v>
      </c>
      <c r="AO58" s="2" t="e">
        <f t="shared" si="14"/>
        <v>#REF!</v>
      </c>
      <c r="AP58" s="2" t="e">
        <f t="shared" si="14"/>
        <v>#REF!</v>
      </c>
      <c r="AQ58" s="2" t="e">
        <f t="shared" si="14"/>
        <v>#REF!</v>
      </c>
      <c r="AR58" s="2" t="e">
        <f t="shared" si="14"/>
        <v>#REF!</v>
      </c>
      <c r="AS58" s="2" t="e">
        <f t="shared" si="14"/>
        <v>#REF!</v>
      </c>
      <c r="AT58" s="2" t="e">
        <f t="shared" si="14"/>
        <v>#REF!</v>
      </c>
      <c r="AU58" s="2" t="e">
        <f t="shared" si="14"/>
        <v>#REF!</v>
      </c>
      <c r="AV58" s="2" t="e">
        <f t="shared" si="14"/>
        <v>#REF!</v>
      </c>
      <c r="AW58" s="2" t="e">
        <f t="shared" si="14"/>
        <v>#REF!</v>
      </c>
      <c r="AX58" s="2" t="e">
        <f t="shared" si="14"/>
        <v>#REF!</v>
      </c>
      <c r="AY58" s="2" t="e">
        <f t="shared" si="14"/>
        <v>#REF!</v>
      </c>
      <c r="AZ58" s="2" t="e">
        <f t="shared" si="14"/>
        <v>#REF!</v>
      </c>
      <c r="BA58" s="2" t="e">
        <f t="shared" si="14"/>
        <v>#REF!</v>
      </c>
      <c r="BB58" s="2" t="e">
        <f t="shared" si="14"/>
        <v>#REF!</v>
      </c>
      <c r="BC58" s="2" t="e">
        <f t="shared" si="14"/>
        <v>#REF!</v>
      </c>
      <c r="BD58" s="2" t="e">
        <f t="shared" si="14"/>
        <v>#REF!</v>
      </c>
      <c r="BE58" s="2" t="e">
        <f t="shared" si="14"/>
        <v>#REF!</v>
      </c>
      <c r="BF58" s="2" t="e">
        <f t="shared" si="14"/>
        <v>#REF!</v>
      </c>
      <c r="BG58" s="2" t="e">
        <f t="shared" si="14"/>
        <v>#REF!</v>
      </c>
      <c r="BH58" s="2" t="e">
        <f t="shared" si="14"/>
        <v>#REF!</v>
      </c>
      <c r="BI58" s="2" t="e">
        <f t="shared" si="14"/>
        <v>#REF!</v>
      </c>
      <c r="BJ58" s="2" t="e">
        <f t="shared" si="14"/>
        <v>#REF!</v>
      </c>
      <c r="BK58" s="2" t="e">
        <f t="shared" si="14"/>
        <v>#REF!</v>
      </c>
      <c r="BL58" s="2" t="e">
        <f t="shared" si="14"/>
        <v>#REF!</v>
      </c>
      <c r="BM58" s="2" t="e">
        <f t="shared" si="14"/>
        <v>#REF!</v>
      </c>
      <c r="BN58" s="2" t="e">
        <f t="shared" si="14"/>
        <v>#REF!</v>
      </c>
      <c r="BO58" s="2" t="e">
        <f t="shared" si="14"/>
        <v>#REF!</v>
      </c>
      <c r="BP58" s="2" t="e">
        <f t="shared" ref="BP58:CC58" si="15">BP30-BP55</f>
        <v>#REF!</v>
      </c>
      <c r="BQ58" s="2" t="e">
        <f t="shared" si="15"/>
        <v>#REF!</v>
      </c>
      <c r="BR58" s="2" t="e">
        <f t="shared" si="15"/>
        <v>#REF!</v>
      </c>
      <c r="BS58" s="2" t="e">
        <f t="shared" si="15"/>
        <v>#REF!</v>
      </c>
      <c r="BT58" s="2" t="e">
        <f t="shared" si="15"/>
        <v>#REF!</v>
      </c>
      <c r="BU58" s="2" t="e">
        <f t="shared" si="15"/>
        <v>#REF!</v>
      </c>
      <c r="BV58" s="2" t="e">
        <f t="shared" si="15"/>
        <v>#REF!</v>
      </c>
      <c r="BW58" s="2" t="e">
        <f t="shared" si="15"/>
        <v>#REF!</v>
      </c>
      <c r="BX58" s="2" t="e">
        <f t="shared" si="15"/>
        <v>#REF!</v>
      </c>
      <c r="BY58" s="2" t="e">
        <f t="shared" si="15"/>
        <v>#REF!</v>
      </c>
      <c r="BZ58" s="2" t="e">
        <f t="shared" si="15"/>
        <v>#REF!</v>
      </c>
      <c r="CA58" s="2" t="e">
        <f t="shared" si="15"/>
        <v>#REF!</v>
      </c>
      <c r="CB58" s="2" t="e">
        <f t="shared" si="15"/>
        <v>#REF!</v>
      </c>
      <c r="CC58" s="2" t="e">
        <f t="shared" si="15"/>
        <v>#REF!</v>
      </c>
      <c r="CD58" s="39" t="e">
        <f>AVERAGE(C58:AE58)</f>
        <v>#REF!</v>
      </c>
      <c r="CE58" s="61" t="e">
        <f t="shared" si="6"/>
        <v>#REF!</v>
      </c>
      <c r="CF58" s="61" t="e">
        <f>AVERAGE(AC58:AE58)/1000</f>
        <v>#REF!</v>
      </c>
      <c r="CG58" s="2" t="e">
        <f>AVERAGE(AF58:CC58)/1000</f>
        <v>#REF!</v>
      </c>
    </row>
    <row r="59" spans="1:85" x14ac:dyDescent="0.3">
      <c r="B59" s="31" t="s">
        <v>128</v>
      </c>
      <c r="C59" s="2" t="e">
        <f>C58-C57</f>
        <v>#REF!</v>
      </c>
      <c r="D59" s="2" t="e">
        <f t="shared" ref="D59:BO59" si="16">D58-D57</f>
        <v>#REF!</v>
      </c>
      <c r="E59" s="2" t="e">
        <f t="shared" si="16"/>
        <v>#REF!</v>
      </c>
      <c r="F59" s="2" t="e">
        <f t="shared" si="16"/>
        <v>#REF!</v>
      </c>
      <c r="G59" s="2" t="e">
        <f t="shared" si="16"/>
        <v>#REF!</v>
      </c>
      <c r="H59" s="2" t="e">
        <f t="shared" si="16"/>
        <v>#REF!</v>
      </c>
      <c r="I59" s="2" t="e">
        <f t="shared" si="16"/>
        <v>#REF!</v>
      </c>
      <c r="J59" s="2" t="e">
        <f t="shared" si="16"/>
        <v>#REF!</v>
      </c>
      <c r="K59" s="2" t="e">
        <f t="shared" si="16"/>
        <v>#REF!</v>
      </c>
      <c r="L59" s="2" t="e">
        <f t="shared" si="16"/>
        <v>#REF!</v>
      </c>
      <c r="M59" s="2" t="e">
        <f t="shared" si="16"/>
        <v>#REF!</v>
      </c>
      <c r="N59" s="2" t="e">
        <f t="shared" si="16"/>
        <v>#REF!</v>
      </c>
      <c r="O59" s="2" t="e">
        <f t="shared" si="16"/>
        <v>#REF!</v>
      </c>
      <c r="P59" s="2" t="e">
        <f t="shared" si="16"/>
        <v>#REF!</v>
      </c>
      <c r="Q59" s="2" t="e">
        <f t="shared" si="16"/>
        <v>#REF!</v>
      </c>
      <c r="R59" s="2" t="e">
        <f t="shared" si="16"/>
        <v>#REF!</v>
      </c>
      <c r="S59" s="2" t="e">
        <f t="shared" si="16"/>
        <v>#REF!</v>
      </c>
      <c r="T59" s="2" t="e">
        <f t="shared" si="16"/>
        <v>#REF!</v>
      </c>
      <c r="U59" s="2" t="e">
        <f t="shared" si="16"/>
        <v>#REF!</v>
      </c>
      <c r="V59" s="2" t="e">
        <f t="shared" si="16"/>
        <v>#REF!</v>
      </c>
      <c r="W59" s="2" t="e">
        <f t="shared" si="16"/>
        <v>#REF!</v>
      </c>
      <c r="X59" s="2" t="e">
        <f t="shared" si="16"/>
        <v>#REF!</v>
      </c>
      <c r="Y59" s="2" t="e">
        <f t="shared" si="16"/>
        <v>#REF!</v>
      </c>
      <c r="Z59" s="2" t="e">
        <f t="shared" si="16"/>
        <v>#REF!</v>
      </c>
      <c r="AA59" s="2" t="e">
        <f t="shared" si="16"/>
        <v>#REF!</v>
      </c>
      <c r="AB59" s="2" t="e">
        <f t="shared" si="16"/>
        <v>#REF!</v>
      </c>
      <c r="AC59" s="2" t="e">
        <f t="shared" si="16"/>
        <v>#REF!</v>
      </c>
      <c r="AD59" s="2" t="e">
        <f t="shared" si="16"/>
        <v>#REF!</v>
      </c>
      <c r="AE59" s="2" t="e">
        <f t="shared" si="16"/>
        <v>#REF!</v>
      </c>
      <c r="AF59" s="2" t="e">
        <f t="shared" si="16"/>
        <v>#REF!</v>
      </c>
      <c r="AG59" s="2" t="e">
        <f t="shared" si="16"/>
        <v>#REF!</v>
      </c>
      <c r="AH59" s="2" t="e">
        <f t="shared" si="16"/>
        <v>#REF!</v>
      </c>
      <c r="AI59" s="2" t="e">
        <f t="shared" si="16"/>
        <v>#REF!</v>
      </c>
      <c r="AJ59" s="2" t="e">
        <f t="shared" si="16"/>
        <v>#REF!</v>
      </c>
      <c r="AK59" s="2" t="e">
        <f t="shared" si="16"/>
        <v>#REF!</v>
      </c>
      <c r="AL59" s="2" t="e">
        <f t="shared" si="16"/>
        <v>#REF!</v>
      </c>
      <c r="AM59" s="2" t="e">
        <f t="shared" si="16"/>
        <v>#REF!</v>
      </c>
      <c r="AN59" s="2" t="e">
        <f t="shared" si="16"/>
        <v>#REF!</v>
      </c>
      <c r="AO59" s="2" t="e">
        <f t="shared" si="16"/>
        <v>#REF!</v>
      </c>
      <c r="AP59" s="2" t="e">
        <f t="shared" si="16"/>
        <v>#REF!</v>
      </c>
      <c r="AQ59" s="2" t="e">
        <f t="shared" si="16"/>
        <v>#REF!</v>
      </c>
      <c r="AR59" s="2" t="e">
        <f t="shared" si="16"/>
        <v>#REF!</v>
      </c>
      <c r="AS59" s="2" t="e">
        <f t="shared" si="16"/>
        <v>#REF!</v>
      </c>
      <c r="AT59" s="2" t="e">
        <f t="shared" si="16"/>
        <v>#REF!</v>
      </c>
      <c r="AU59" s="2" t="e">
        <f t="shared" si="16"/>
        <v>#REF!</v>
      </c>
      <c r="AV59" s="2" t="e">
        <f t="shared" si="16"/>
        <v>#REF!</v>
      </c>
      <c r="AW59" s="2" t="e">
        <f t="shared" si="16"/>
        <v>#REF!</v>
      </c>
      <c r="AX59" s="2" t="e">
        <f t="shared" si="16"/>
        <v>#REF!</v>
      </c>
      <c r="AY59" s="2" t="e">
        <f t="shared" si="16"/>
        <v>#REF!</v>
      </c>
      <c r="AZ59" s="2" t="e">
        <f t="shared" si="16"/>
        <v>#REF!</v>
      </c>
      <c r="BA59" s="2" t="e">
        <f t="shared" si="16"/>
        <v>#REF!</v>
      </c>
      <c r="BB59" s="2" t="e">
        <f t="shared" si="16"/>
        <v>#REF!</v>
      </c>
      <c r="BC59" s="2" t="e">
        <f t="shared" si="16"/>
        <v>#REF!</v>
      </c>
      <c r="BD59" s="2" t="e">
        <f t="shared" si="16"/>
        <v>#REF!</v>
      </c>
      <c r="BE59" s="2" t="e">
        <f t="shared" si="16"/>
        <v>#REF!</v>
      </c>
      <c r="BF59" s="2" t="e">
        <f t="shared" si="16"/>
        <v>#REF!</v>
      </c>
      <c r="BG59" s="2" t="e">
        <f t="shared" si="16"/>
        <v>#REF!</v>
      </c>
      <c r="BH59" s="2" t="e">
        <f t="shared" si="16"/>
        <v>#REF!</v>
      </c>
      <c r="BI59" s="2" t="e">
        <f t="shared" si="16"/>
        <v>#REF!</v>
      </c>
      <c r="BJ59" s="2" t="e">
        <f t="shared" si="16"/>
        <v>#REF!</v>
      </c>
      <c r="BK59" s="2" t="e">
        <f t="shared" si="16"/>
        <v>#REF!</v>
      </c>
      <c r="BL59" s="2" t="e">
        <f t="shared" si="16"/>
        <v>#REF!</v>
      </c>
      <c r="BM59" s="2" t="e">
        <f t="shared" si="16"/>
        <v>#REF!</v>
      </c>
      <c r="BN59" s="2" t="e">
        <f t="shared" si="16"/>
        <v>#REF!</v>
      </c>
      <c r="BO59" s="2" t="e">
        <f t="shared" si="16"/>
        <v>#REF!</v>
      </c>
      <c r="BP59" s="2" t="e">
        <f t="shared" ref="BP59:CC59" si="17">BP58-BP57</f>
        <v>#REF!</v>
      </c>
      <c r="BQ59" s="2" t="e">
        <f t="shared" si="17"/>
        <v>#REF!</v>
      </c>
      <c r="BR59" s="2" t="e">
        <f t="shared" si="17"/>
        <v>#REF!</v>
      </c>
      <c r="BS59" s="2" t="e">
        <f t="shared" si="17"/>
        <v>#REF!</v>
      </c>
      <c r="BT59" s="2" t="e">
        <f t="shared" si="17"/>
        <v>#REF!</v>
      </c>
      <c r="BU59" s="2" t="e">
        <f t="shared" si="17"/>
        <v>#REF!</v>
      </c>
      <c r="BV59" s="2" t="e">
        <f t="shared" si="17"/>
        <v>#REF!</v>
      </c>
      <c r="BW59" s="2" t="e">
        <f t="shared" si="17"/>
        <v>#REF!</v>
      </c>
      <c r="BX59" s="2" t="e">
        <f t="shared" si="17"/>
        <v>#REF!</v>
      </c>
      <c r="BY59" s="2" t="e">
        <f t="shared" si="17"/>
        <v>#REF!</v>
      </c>
      <c r="BZ59" s="2" t="e">
        <f t="shared" si="17"/>
        <v>#REF!</v>
      </c>
      <c r="CA59" s="2" t="e">
        <f t="shared" si="17"/>
        <v>#REF!</v>
      </c>
      <c r="CB59" s="2" t="e">
        <f t="shared" si="17"/>
        <v>#REF!</v>
      </c>
      <c r="CC59" s="2" t="e">
        <f t="shared" si="17"/>
        <v>#REF!</v>
      </c>
      <c r="CD59" s="39" t="e">
        <f>AVERAGE(C59:AE59)</f>
        <v>#REF!</v>
      </c>
      <c r="CE59" s="61" t="e">
        <f t="shared" si="6"/>
        <v>#REF!</v>
      </c>
      <c r="CF59" s="61" t="e">
        <f>AVERAGE(AC59:AE59)/1000</f>
        <v>#REF!</v>
      </c>
      <c r="CG59" s="2" t="e">
        <f>AVERAGE(AF59:CC59)/1000</f>
        <v>#REF!</v>
      </c>
    </row>
    <row r="60" spans="1:85" x14ac:dyDescent="0.3">
      <c r="B60" s="3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39"/>
    </row>
    <row r="61" spans="1:85" x14ac:dyDescent="0.3">
      <c r="A61" t="s">
        <v>1588</v>
      </c>
      <c r="C61" s="2">
        <f>'Surface Budget Reformatted'!C23</f>
        <v>0</v>
      </c>
    </row>
    <row r="62" spans="1:85" x14ac:dyDescent="0.3">
      <c r="A62" t="s">
        <v>1589</v>
      </c>
      <c r="B62" s="31"/>
      <c r="C62" s="2" t="e">
        <f>'Surface Budget Reformatted'!#REF!</f>
        <v>#REF!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41"/>
    </row>
    <row r="63" spans="1:85" x14ac:dyDescent="0.3">
      <c r="B63" s="3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41"/>
    </row>
    <row r="64" spans="1:85" x14ac:dyDescent="0.3">
      <c r="B64" s="3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41"/>
    </row>
    <row r="65" spans="2:82" x14ac:dyDescent="0.3">
      <c r="B65" s="31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41"/>
    </row>
    <row r="68" spans="2:82" s="52" customFormat="1" x14ac:dyDescent="0.3">
      <c r="B68" s="49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1"/>
    </row>
    <row r="69" spans="2:82" s="52" customFormat="1" x14ac:dyDescent="0.3">
      <c r="B69" s="49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1"/>
    </row>
  </sheetData>
  <mergeCells count="2">
    <mergeCell ref="B6:B7"/>
    <mergeCell ref="C6:AE6"/>
  </mergeCells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647DC-CE78-46C9-840C-CF9A6AC8981A}">
  <dimension ref="A1:BC951"/>
  <sheetViews>
    <sheetView workbookViewId="0">
      <pane xSplit="4" ySplit="3" topLeftCell="Y4" activePane="bottomRight" state="frozen"/>
      <selection pane="topRight" activeCell="E1" sqref="E1"/>
      <selection pane="bottomLeft" activeCell="A4" sqref="A4"/>
      <selection pane="bottomRight" activeCell="AE16" sqref="AE16"/>
    </sheetView>
  </sheetViews>
  <sheetFormatPr defaultRowHeight="14.4" x14ac:dyDescent="0.3"/>
  <cols>
    <col min="1" max="1" width="7" bestFit="1" customWidth="1"/>
    <col min="2" max="2" width="7.44140625" customWidth="1"/>
    <col min="3" max="3" width="4.77734375" bestFit="1" customWidth="1"/>
    <col min="4" max="4" width="10.44140625" bestFit="1" customWidth="1"/>
    <col min="5" max="5" width="16.109375" bestFit="1" customWidth="1"/>
    <col min="6" max="6" width="9.77734375" bestFit="1" customWidth="1"/>
    <col min="7" max="7" width="11.109375" bestFit="1" customWidth="1"/>
    <col min="8" max="8" width="10.109375" bestFit="1" customWidth="1"/>
    <col min="9" max="9" width="11.33203125" bestFit="1" customWidth="1"/>
    <col min="10" max="10" width="11.21875" bestFit="1" customWidth="1"/>
    <col min="11" max="11" width="12.5546875" bestFit="1" customWidth="1"/>
    <col min="12" max="12" width="13.33203125" bestFit="1" customWidth="1"/>
    <col min="13" max="13" width="14.6640625" bestFit="1" customWidth="1"/>
    <col min="14" max="14" width="13.77734375" bestFit="1" customWidth="1"/>
    <col min="15" max="15" width="15.109375" bestFit="1" customWidth="1"/>
    <col min="16" max="16" width="12.44140625" bestFit="1" customWidth="1"/>
    <col min="17" max="17" width="13.77734375" bestFit="1" customWidth="1"/>
    <col min="18" max="18" width="14" bestFit="1" customWidth="1"/>
    <col min="19" max="19" width="15.21875" bestFit="1" customWidth="1"/>
    <col min="20" max="20" width="10.5546875" bestFit="1" customWidth="1"/>
    <col min="21" max="21" width="11.88671875" bestFit="1" customWidth="1"/>
    <col min="22" max="22" width="13.33203125" bestFit="1" customWidth="1"/>
    <col min="23" max="23" width="14.6640625" bestFit="1" customWidth="1"/>
    <col min="24" max="24" width="13.33203125" bestFit="1" customWidth="1"/>
    <col min="25" max="25" width="14.6640625" bestFit="1" customWidth="1"/>
    <col min="26" max="26" width="13.33203125" bestFit="1" customWidth="1"/>
    <col min="27" max="27" width="14.6640625" bestFit="1" customWidth="1"/>
    <col min="28" max="28" width="13.33203125" bestFit="1" customWidth="1"/>
    <col min="29" max="29" width="14.6640625" bestFit="1" customWidth="1"/>
    <col min="30" max="30" width="13.33203125" bestFit="1" customWidth="1"/>
    <col min="31" max="31" width="14.6640625" bestFit="1" customWidth="1"/>
    <col min="32" max="32" width="12" bestFit="1" customWidth="1"/>
    <col min="33" max="33" width="11.109375" bestFit="1" customWidth="1"/>
    <col min="34" max="34" width="5" bestFit="1" customWidth="1"/>
    <col min="35" max="35" width="5" customWidth="1"/>
    <col min="36" max="36" width="7.21875" bestFit="1" customWidth="1"/>
    <col min="37" max="37" width="21.109375" bestFit="1" customWidth="1"/>
    <col min="39" max="39" width="7" bestFit="1" customWidth="1"/>
    <col min="40" max="40" width="7.44140625" customWidth="1"/>
    <col min="41" max="41" width="4.77734375" bestFit="1" customWidth="1"/>
    <col min="42" max="42" width="10.44140625" bestFit="1" customWidth="1"/>
    <col min="43" max="43" width="10.6640625" bestFit="1" customWidth="1"/>
    <col min="44" max="44" width="10.77734375" bestFit="1" customWidth="1"/>
    <col min="45" max="45" width="9" bestFit="1" customWidth="1"/>
    <col min="46" max="46" width="9.6640625" bestFit="1" customWidth="1"/>
    <col min="47" max="47" width="10.109375" bestFit="1" customWidth="1"/>
  </cols>
  <sheetData>
    <row r="1" spans="1:55" ht="14.4" hidden="1" customHeight="1" x14ac:dyDescent="0.3">
      <c r="A1" t="s">
        <v>6</v>
      </c>
      <c r="B1" t="s">
        <v>140</v>
      </c>
      <c r="AW1" t="s">
        <v>895</v>
      </c>
    </row>
    <row r="2" spans="1:55" x14ac:dyDescent="0.3">
      <c r="E2" t="s">
        <v>142</v>
      </c>
      <c r="F2" t="s">
        <v>143</v>
      </c>
      <c r="G2" t="s">
        <v>144</v>
      </c>
      <c r="H2" t="s">
        <v>132</v>
      </c>
      <c r="I2" t="s">
        <v>133</v>
      </c>
      <c r="J2" t="s">
        <v>145</v>
      </c>
      <c r="K2" t="s">
        <v>146</v>
      </c>
      <c r="L2" t="s">
        <v>147</v>
      </c>
      <c r="M2" t="s">
        <v>148</v>
      </c>
      <c r="N2" t="s">
        <v>149</v>
      </c>
      <c r="O2" t="s">
        <v>150</v>
      </c>
      <c r="P2" t="s">
        <v>151</v>
      </c>
      <c r="Q2" t="s">
        <v>152</v>
      </c>
      <c r="R2" t="s">
        <v>153</v>
      </c>
      <c r="S2" t="s">
        <v>154</v>
      </c>
      <c r="T2" t="s">
        <v>155</v>
      </c>
      <c r="U2" t="s">
        <v>156</v>
      </c>
      <c r="V2" t="s">
        <v>897</v>
      </c>
      <c r="X2" t="s">
        <v>899</v>
      </c>
      <c r="Z2" t="s">
        <v>901</v>
      </c>
      <c r="AB2" t="s">
        <v>902</v>
      </c>
      <c r="AD2" t="s">
        <v>3</v>
      </c>
      <c r="AF2" t="s">
        <v>128</v>
      </c>
      <c r="AG2" t="s">
        <v>854</v>
      </c>
      <c r="AH2" t="s">
        <v>157</v>
      </c>
      <c r="AQ2" t="s">
        <v>1578</v>
      </c>
    </row>
    <row r="3" spans="1:55" x14ac:dyDescent="0.3">
      <c r="A3" t="s">
        <v>18</v>
      </c>
      <c r="B3" t="s">
        <v>19</v>
      </c>
      <c r="C3" t="s">
        <v>17</v>
      </c>
      <c r="D3" t="s">
        <v>141</v>
      </c>
      <c r="E3" s="160" t="s">
        <v>142</v>
      </c>
      <c r="F3" s="160" t="s">
        <v>143</v>
      </c>
      <c r="G3" s="160" t="s">
        <v>144</v>
      </c>
      <c r="H3" s="160" t="s">
        <v>132</v>
      </c>
      <c r="I3" s="160" t="s">
        <v>133</v>
      </c>
      <c r="J3" s="160" t="s">
        <v>145</v>
      </c>
      <c r="K3" s="160" t="s">
        <v>146</v>
      </c>
      <c r="L3" s="160" t="s">
        <v>147</v>
      </c>
      <c r="M3" s="160" t="s">
        <v>148</v>
      </c>
      <c r="N3" s="160" t="s">
        <v>149</v>
      </c>
      <c r="O3" s="160" t="s">
        <v>150</v>
      </c>
      <c r="P3" s="160" t="s">
        <v>151</v>
      </c>
      <c r="Q3" s="160" t="s">
        <v>152</v>
      </c>
      <c r="R3" s="160" t="s">
        <v>153</v>
      </c>
      <c r="S3" s="160" t="s">
        <v>154</v>
      </c>
      <c r="T3" s="160" t="s">
        <v>155</v>
      </c>
      <c r="U3" s="160" t="s">
        <v>156</v>
      </c>
      <c r="V3" s="160" t="s">
        <v>1640</v>
      </c>
      <c r="W3" s="160" t="s">
        <v>1641</v>
      </c>
      <c r="X3" s="160" t="s">
        <v>1642</v>
      </c>
      <c r="Y3" s="160" t="s">
        <v>1643</v>
      </c>
      <c r="Z3" s="160" t="s">
        <v>1644</v>
      </c>
      <c r="AA3" s="160" t="s">
        <v>1645</v>
      </c>
      <c r="AB3" s="160" t="s">
        <v>1646</v>
      </c>
      <c r="AC3" s="160" t="s">
        <v>1647</v>
      </c>
      <c r="AD3" s="160" t="s">
        <v>1648</v>
      </c>
      <c r="AE3" s="160" t="s">
        <v>1649</v>
      </c>
      <c r="AF3" s="160" t="s">
        <v>128</v>
      </c>
      <c r="AG3" s="160" t="s">
        <v>854</v>
      </c>
      <c r="AH3" s="160" t="s">
        <v>157</v>
      </c>
      <c r="AI3" s="160"/>
      <c r="AJ3" s="92" t="s">
        <v>896</v>
      </c>
      <c r="AK3" s="92" t="s">
        <v>11</v>
      </c>
      <c r="AM3" t="s">
        <v>18</v>
      </c>
      <c r="AN3" t="s">
        <v>19</v>
      </c>
      <c r="AO3" t="s">
        <v>17</v>
      </c>
      <c r="AP3" t="s">
        <v>141</v>
      </c>
      <c r="AQ3" t="s">
        <v>1579</v>
      </c>
      <c r="AR3" t="s">
        <v>900</v>
      </c>
      <c r="AS3" t="s">
        <v>1580</v>
      </c>
      <c r="AT3" t="s">
        <v>897</v>
      </c>
      <c r="AU3" t="s">
        <v>1581</v>
      </c>
      <c r="AW3" t="s">
        <v>1582</v>
      </c>
      <c r="AX3" t="s">
        <v>1579</v>
      </c>
      <c r="AY3" t="s">
        <v>900</v>
      </c>
      <c r="AZ3" t="s">
        <v>1580</v>
      </c>
      <c r="BA3" t="s">
        <v>897</v>
      </c>
      <c r="BB3" t="s">
        <v>1581</v>
      </c>
    </row>
    <row r="4" spans="1:55" x14ac:dyDescent="0.3">
      <c r="A4">
        <v>1989</v>
      </c>
      <c r="B4">
        <v>10</v>
      </c>
      <c r="C4">
        <v>1990</v>
      </c>
      <c r="D4" t="s">
        <v>158</v>
      </c>
      <c r="E4" t="s">
        <v>159</v>
      </c>
      <c r="F4">
        <v>2277.2600000000002</v>
      </c>
      <c r="G4">
        <v>2584.54</v>
      </c>
      <c r="H4">
        <v>146.31</v>
      </c>
      <c r="I4">
        <v>3733.26</v>
      </c>
      <c r="J4">
        <v>4066.57</v>
      </c>
      <c r="K4">
        <v>0</v>
      </c>
      <c r="L4">
        <v>307.27</v>
      </c>
      <c r="M4">
        <v>0</v>
      </c>
      <c r="N4">
        <v>0</v>
      </c>
      <c r="O4">
        <v>0</v>
      </c>
      <c r="P4">
        <v>193.25</v>
      </c>
      <c r="Q4">
        <v>0</v>
      </c>
      <c r="R4">
        <v>0</v>
      </c>
      <c r="S4">
        <v>639.6</v>
      </c>
      <c r="T4">
        <v>0</v>
      </c>
      <c r="U4">
        <v>0</v>
      </c>
      <c r="V4">
        <v>1343.87</v>
      </c>
      <c r="W4">
        <v>1132.75</v>
      </c>
      <c r="X4">
        <v>600.11</v>
      </c>
      <c r="Y4">
        <v>67.25</v>
      </c>
      <c r="Z4">
        <v>175.29</v>
      </c>
      <c r="AA4">
        <v>956.45</v>
      </c>
      <c r="AB4">
        <v>46.26</v>
      </c>
      <c r="AC4">
        <v>14.77</v>
      </c>
      <c r="AD4">
        <v>0</v>
      </c>
      <c r="AE4">
        <v>7.11</v>
      </c>
      <c r="AF4">
        <v>20.48</v>
      </c>
      <c r="AG4">
        <v>15005999.199999999</v>
      </c>
      <c r="AJ4" s="93">
        <v>1</v>
      </c>
      <c r="AK4" s="94" t="s">
        <v>897</v>
      </c>
      <c r="AM4">
        <v>1989</v>
      </c>
      <c r="AN4">
        <v>10</v>
      </c>
      <c r="AO4">
        <v>1990</v>
      </c>
      <c r="AP4" t="s">
        <v>158</v>
      </c>
      <c r="AQ4">
        <f>N4-O4</f>
        <v>0</v>
      </c>
      <c r="AR4">
        <f>Z4-AA4</f>
        <v>-781.16000000000008</v>
      </c>
      <c r="AS4">
        <f>X4-Y4</f>
        <v>532.86</v>
      </c>
      <c r="AT4">
        <f>V4-W4</f>
        <v>211.11999999999989</v>
      </c>
      <c r="AU4">
        <f>AB4-AC4</f>
        <v>31.49</v>
      </c>
      <c r="AW4">
        <v>1</v>
      </c>
      <c r="AX4" s="61">
        <f>AVERAGEIFS(AQ$124:AQ$351,$AN$124:$AN$351,$AW4)</f>
        <v>0</v>
      </c>
      <c r="AY4" s="61">
        <f t="shared" ref="AY4:BB15" si="0">AVERAGEIFS(AR$124:AR$351,$AN$124:$AN$351,$AW4)</f>
        <v>-503.87526315789478</v>
      </c>
      <c r="AZ4" s="61">
        <f t="shared" si="0"/>
        <v>485.05263157894734</v>
      </c>
      <c r="BA4" s="61">
        <f t="shared" si="0"/>
        <v>9.7073684210526459</v>
      </c>
      <c r="BB4" s="61">
        <f t="shared" si="0"/>
        <v>-35.506315789473689</v>
      </c>
    </row>
    <row r="5" spans="1:55" x14ac:dyDescent="0.3">
      <c r="A5">
        <v>1989</v>
      </c>
      <c r="B5">
        <v>11</v>
      </c>
      <c r="C5">
        <v>1990</v>
      </c>
      <c r="D5" t="s">
        <v>160</v>
      </c>
      <c r="E5" t="s">
        <v>161</v>
      </c>
      <c r="F5">
        <v>2474.64</v>
      </c>
      <c r="G5">
        <v>1111.33</v>
      </c>
      <c r="H5">
        <v>120.71</v>
      </c>
      <c r="I5">
        <v>3493.04</v>
      </c>
      <c r="J5">
        <v>2587.7800000000002</v>
      </c>
      <c r="K5">
        <v>0</v>
      </c>
      <c r="L5">
        <v>297.36</v>
      </c>
      <c r="M5">
        <v>0</v>
      </c>
      <c r="N5">
        <v>0</v>
      </c>
      <c r="O5">
        <v>0</v>
      </c>
      <c r="P5">
        <v>153.74</v>
      </c>
      <c r="Q5">
        <v>0</v>
      </c>
      <c r="R5">
        <v>0</v>
      </c>
      <c r="S5">
        <v>891.68</v>
      </c>
      <c r="T5">
        <v>0</v>
      </c>
      <c r="U5">
        <v>0</v>
      </c>
      <c r="V5">
        <v>1165.6500000000001</v>
      </c>
      <c r="W5">
        <v>1121.46</v>
      </c>
      <c r="X5">
        <v>570.4</v>
      </c>
      <c r="Y5">
        <v>65.989999999999995</v>
      </c>
      <c r="Z5">
        <v>182.48</v>
      </c>
      <c r="AA5">
        <v>833.67</v>
      </c>
      <c r="AB5">
        <v>20.78</v>
      </c>
      <c r="AC5">
        <v>34.51</v>
      </c>
      <c r="AD5">
        <v>0</v>
      </c>
      <c r="AE5">
        <v>5.5</v>
      </c>
      <c r="AF5">
        <v>16.37</v>
      </c>
      <c r="AG5">
        <v>15004635.890000001</v>
      </c>
      <c r="AJ5" s="93">
        <v>2</v>
      </c>
      <c r="AK5" s="94" t="s">
        <v>898</v>
      </c>
      <c r="AM5">
        <v>1989</v>
      </c>
      <c r="AN5">
        <v>11</v>
      </c>
      <c r="AO5">
        <v>1990</v>
      </c>
      <c r="AP5" t="s">
        <v>160</v>
      </c>
      <c r="AQ5">
        <f t="shared" ref="AQ5:AQ68" si="1">N5-O5</f>
        <v>0</v>
      </c>
      <c r="AR5">
        <f t="shared" ref="AR5:AR68" si="2">Z5-AA5</f>
        <v>-651.18999999999994</v>
      </c>
      <c r="AS5">
        <f t="shared" ref="AS5:AS68" si="3">X5-Y5</f>
        <v>504.40999999999997</v>
      </c>
      <c r="AT5">
        <f t="shared" ref="AT5:AT68" si="4">V5-W5</f>
        <v>44.190000000000055</v>
      </c>
      <c r="AU5">
        <f t="shared" ref="AU5:AU68" si="5">AB5-AC5</f>
        <v>-13.729999999999997</v>
      </c>
      <c r="AW5">
        <v>2</v>
      </c>
      <c r="AX5" s="61">
        <f t="shared" ref="AX5:AX15" si="6">AVERAGEIFS(AQ$124:AQ$351,$AN$124:$AN$351,$AW5)</f>
        <v>0</v>
      </c>
      <c r="AY5" s="61">
        <f t="shared" si="0"/>
        <v>-509.79578947368424</v>
      </c>
      <c r="AZ5" s="61">
        <f t="shared" si="0"/>
        <v>434.69947368421055</v>
      </c>
      <c r="BA5" s="61">
        <f t="shared" si="0"/>
        <v>-63.606315789473683</v>
      </c>
      <c r="BB5" s="61">
        <f t="shared" si="0"/>
        <v>-39.002631578947366</v>
      </c>
    </row>
    <row r="6" spans="1:55" x14ac:dyDescent="0.3">
      <c r="A6">
        <v>1989</v>
      </c>
      <c r="B6">
        <v>12</v>
      </c>
      <c r="C6">
        <v>1990</v>
      </c>
      <c r="D6" t="s">
        <v>162</v>
      </c>
      <c r="E6" t="s">
        <v>163</v>
      </c>
      <c r="F6">
        <v>4746.8599999999997</v>
      </c>
      <c r="G6">
        <v>1857.9</v>
      </c>
      <c r="H6">
        <v>138.57</v>
      </c>
      <c r="I6">
        <v>2342.73</v>
      </c>
      <c r="J6">
        <v>2034.15</v>
      </c>
      <c r="K6">
        <v>0</v>
      </c>
      <c r="L6">
        <v>307.27</v>
      </c>
      <c r="M6">
        <v>0</v>
      </c>
      <c r="N6">
        <v>0</v>
      </c>
      <c r="O6">
        <v>0</v>
      </c>
      <c r="P6">
        <v>134.97999999999999</v>
      </c>
      <c r="Q6">
        <v>0</v>
      </c>
      <c r="R6">
        <v>0</v>
      </c>
      <c r="S6">
        <v>2842.28</v>
      </c>
      <c r="T6">
        <v>0</v>
      </c>
      <c r="U6">
        <v>0</v>
      </c>
      <c r="V6">
        <v>1154.77</v>
      </c>
      <c r="W6">
        <v>1211.98</v>
      </c>
      <c r="X6">
        <v>595.48</v>
      </c>
      <c r="Y6">
        <v>77.28</v>
      </c>
      <c r="Z6">
        <v>197.43</v>
      </c>
      <c r="AA6">
        <v>944.86</v>
      </c>
      <c r="AB6">
        <v>14.37</v>
      </c>
      <c r="AC6">
        <v>27.14</v>
      </c>
      <c r="AD6">
        <v>0</v>
      </c>
      <c r="AE6">
        <v>5.35</v>
      </c>
      <c r="AF6">
        <v>14.37</v>
      </c>
      <c r="AG6">
        <v>15001746.93</v>
      </c>
      <c r="AJ6" s="93">
        <v>3</v>
      </c>
      <c r="AK6" s="94" t="s">
        <v>899</v>
      </c>
      <c r="AM6">
        <v>1989</v>
      </c>
      <c r="AN6">
        <v>12</v>
      </c>
      <c r="AO6">
        <v>1990</v>
      </c>
      <c r="AP6" t="s">
        <v>162</v>
      </c>
      <c r="AQ6">
        <f t="shared" si="1"/>
        <v>0</v>
      </c>
      <c r="AR6">
        <f t="shared" si="2"/>
        <v>-747.43000000000006</v>
      </c>
      <c r="AS6">
        <f t="shared" si="3"/>
        <v>518.20000000000005</v>
      </c>
      <c r="AT6">
        <f t="shared" si="4"/>
        <v>-57.210000000000036</v>
      </c>
      <c r="AU6">
        <f t="shared" si="5"/>
        <v>-12.770000000000001</v>
      </c>
      <c r="AW6">
        <v>3</v>
      </c>
      <c r="AX6" s="61">
        <f t="shared" si="6"/>
        <v>0</v>
      </c>
      <c r="AY6" s="61">
        <f t="shared" si="0"/>
        <v>-542.0200000000001</v>
      </c>
      <c r="AZ6" s="61">
        <f t="shared" si="0"/>
        <v>477.67842105263162</v>
      </c>
      <c r="BA6" s="61">
        <f t="shared" si="0"/>
        <v>-143.50315789473686</v>
      </c>
      <c r="BB6" s="61">
        <f t="shared" si="0"/>
        <v>-53.322105263157887</v>
      </c>
    </row>
    <row r="7" spans="1:55" x14ac:dyDescent="0.3">
      <c r="A7">
        <v>1990</v>
      </c>
      <c r="B7">
        <v>1</v>
      </c>
      <c r="C7">
        <v>1990</v>
      </c>
      <c r="D7" t="s">
        <v>164</v>
      </c>
      <c r="E7" t="s">
        <v>165</v>
      </c>
      <c r="F7">
        <v>1697.8</v>
      </c>
      <c r="G7">
        <v>9200.07</v>
      </c>
      <c r="H7">
        <v>198.27</v>
      </c>
      <c r="I7">
        <v>5061.2</v>
      </c>
      <c r="J7">
        <v>12724.18</v>
      </c>
      <c r="K7">
        <v>0</v>
      </c>
      <c r="L7">
        <v>307.27</v>
      </c>
      <c r="M7">
        <v>0</v>
      </c>
      <c r="N7">
        <v>0</v>
      </c>
      <c r="O7">
        <v>0</v>
      </c>
      <c r="P7">
        <v>107.32</v>
      </c>
      <c r="Q7">
        <v>0</v>
      </c>
      <c r="R7">
        <v>0</v>
      </c>
      <c r="S7">
        <v>384.78</v>
      </c>
      <c r="T7">
        <v>0</v>
      </c>
      <c r="U7">
        <v>0</v>
      </c>
      <c r="V7">
        <v>982.15</v>
      </c>
      <c r="W7">
        <v>1257.49</v>
      </c>
      <c r="X7">
        <v>610.92999999999995</v>
      </c>
      <c r="Y7">
        <v>72.44</v>
      </c>
      <c r="Z7">
        <v>205.53</v>
      </c>
      <c r="AA7">
        <v>794.09</v>
      </c>
      <c r="AB7">
        <v>3.73</v>
      </c>
      <c r="AC7">
        <v>49.28</v>
      </c>
      <c r="AD7">
        <v>0</v>
      </c>
      <c r="AE7">
        <v>6.5</v>
      </c>
      <c r="AF7">
        <v>11.33</v>
      </c>
      <c r="AG7">
        <v>15009249.199999999</v>
      </c>
      <c r="AJ7" s="93">
        <v>4</v>
      </c>
      <c r="AK7" s="94" t="s">
        <v>900</v>
      </c>
      <c r="AM7">
        <v>1990</v>
      </c>
      <c r="AN7">
        <v>1</v>
      </c>
      <c r="AO7">
        <v>1990</v>
      </c>
      <c r="AP7" t="s">
        <v>164</v>
      </c>
      <c r="AQ7">
        <f t="shared" si="1"/>
        <v>0</v>
      </c>
      <c r="AR7">
        <f t="shared" si="2"/>
        <v>-588.56000000000006</v>
      </c>
      <c r="AS7">
        <f t="shared" si="3"/>
        <v>538.49</v>
      </c>
      <c r="AT7">
        <f t="shared" si="4"/>
        <v>-275.34000000000003</v>
      </c>
      <c r="AU7">
        <f t="shared" si="5"/>
        <v>-45.550000000000004</v>
      </c>
      <c r="AW7">
        <v>4</v>
      </c>
      <c r="AX7" s="61">
        <f t="shared" si="6"/>
        <v>0</v>
      </c>
      <c r="AY7" s="61">
        <f t="shared" si="0"/>
        <v>-541.14473684210532</v>
      </c>
      <c r="AZ7" s="61">
        <f t="shared" si="0"/>
        <v>444.40842105263158</v>
      </c>
      <c r="BA7" s="61">
        <f t="shared" si="0"/>
        <v>-130.77368421052631</v>
      </c>
      <c r="BB7" s="61">
        <f t="shared" si="0"/>
        <v>-43.744736842105262</v>
      </c>
    </row>
    <row r="8" spans="1:55" x14ac:dyDescent="0.3">
      <c r="A8">
        <v>1990</v>
      </c>
      <c r="B8">
        <v>2</v>
      </c>
      <c r="C8">
        <v>1990</v>
      </c>
      <c r="D8" t="s">
        <v>166</v>
      </c>
      <c r="E8" t="s">
        <v>167</v>
      </c>
      <c r="F8">
        <v>712.13</v>
      </c>
      <c r="G8">
        <v>3876.84</v>
      </c>
      <c r="H8">
        <v>105.72</v>
      </c>
      <c r="I8">
        <v>4127.96</v>
      </c>
      <c r="J8">
        <v>7175.06</v>
      </c>
      <c r="K8">
        <v>0</v>
      </c>
      <c r="L8">
        <v>277.52999999999997</v>
      </c>
      <c r="M8">
        <v>0</v>
      </c>
      <c r="N8">
        <v>0</v>
      </c>
      <c r="O8">
        <v>0</v>
      </c>
      <c r="P8">
        <v>92.44</v>
      </c>
      <c r="Q8">
        <v>0</v>
      </c>
      <c r="R8">
        <v>0</v>
      </c>
      <c r="S8">
        <v>2.5</v>
      </c>
      <c r="T8">
        <v>0</v>
      </c>
      <c r="U8">
        <v>0</v>
      </c>
      <c r="V8">
        <v>885.09</v>
      </c>
      <c r="W8">
        <v>1173.3</v>
      </c>
      <c r="X8">
        <v>576.21</v>
      </c>
      <c r="Y8">
        <v>63.44</v>
      </c>
      <c r="Z8">
        <v>215.04</v>
      </c>
      <c r="AA8">
        <v>704.6</v>
      </c>
      <c r="AB8">
        <v>0.7</v>
      </c>
      <c r="AC8">
        <v>75.569999999999993</v>
      </c>
      <c r="AD8">
        <v>0</v>
      </c>
      <c r="AE8">
        <v>5.86</v>
      </c>
      <c r="AF8">
        <v>9.85</v>
      </c>
      <c r="AG8">
        <v>15012413.91</v>
      </c>
      <c r="AJ8" s="93">
        <v>5</v>
      </c>
      <c r="AK8" s="94" t="s">
        <v>901</v>
      </c>
      <c r="AM8">
        <v>1990</v>
      </c>
      <c r="AN8">
        <v>2</v>
      </c>
      <c r="AO8">
        <v>1990</v>
      </c>
      <c r="AP8" t="s">
        <v>166</v>
      </c>
      <c r="AQ8">
        <f t="shared" si="1"/>
        <v>0</v>
      </c>
      <c r="AR8">
        <f t="shared" si="2"/>
        <v>-489.56000000000006</v>
      </c>
      <c r="AS8">
        <f t="shared" si="3"/>
        <v>512.77</v>
      </c>
      <c r="AT8">
        <f t="shared" si="4"/>
        <v>-288.20999999999992</v>
      </c>
      <c r="AU8">
        <f t="shared" si="5"/>
        <v>-74.86999999999999</v>
      </c>
      <c r="AW8">
        <v>5</v>
      </c>
      <c r="AX8" s="61">
        <f t="shared" si="6"/>
        <v>0</v>
      </c>
      <c r="AY8" s="61">
        <f t="shared" si="0"/>
        <v>-628.49894736842089</v>
      </c>
      <c r="AZ8" s="61">
        <f t="shared" si="0"/>
        <v>434.90105263157892</v>
      </c>
      <c r="BA8" s="61">
        <f t="shared" si="0"/>
        <v>42.036842105263162</v>
      </c>
      <c r="BB8" s="61">
        <f t="shared" si="0"/>
        <v>10.348421052631577</v>
      </c>
    </row>
    <row r="9" spans="1:55" x14ac:dyDescent="0.3">
      <c r="A9">
        <v>1990</v>
      </c>
      <c r="B9">
        <v>3</v>
      </c>
      <c r="C9">
        <v>1990</v>
      </c>
      <c r="D9" t="s">
        <v>168</v>
      </c>
      <c r="E9" t="s">
        <v>169</v>
      </c>
      <c r="F9">
        <v>3389.54</v>
      </c>
      <c r="G9">
        <v>2164.92</v>
      </c>
      <c r="H9">
        <v>106.56</v>
      </c>
      <c r="I9">
        <v>3768.53</v>
      </c>
      <c r="J9">
        <v>4376.66</v>
      </c>
      <c r="K9">
        <v>0</v>
      </c>
      <c r="L9">
        <v>307.27</v>
      </c>
      <c r="M9">
        <v>0</v>
      </c>
      <c r="N9">
        <v>0</v>
      </c>
      <c r="O9">
        <v>0</v>
      </c>
      <c r="P9">
        <v>104.84</v>
      </c>
      <c r="Q9">
        <v>0</v>
      </c>
      <c r="R9">
        <v>0</v>
      </c>
      <c r="S9">
        <v>1917.17</v>
      </c>
      <c r="T9">
        <v>0</v>
      </c>
      <c r="U9">
        <v>0</v>
      </c>
      <c r="V9">
        <v>992.54</v>
      </c>
      <c r="W9">
        <v>1329.37</v>
      </c>
      <c r="X9">
        <v>617.25</v>
      </c>
      <c r="Y9">
        <v>77.180000000000007</v>
      </c>
      <c r="Z9">
        <v>269.55</v>
      </c>
      <c r="AA9">
        <v>799.77</v>
      </c>
      <c r="AB9">
        <v>0.57999999999999996</v>
      </c>
      <c r="AC9">
        <v>90.64</v>
      </c>
      <c r="AD9">
        <v>0</v>
      </c>
      <c r="AE9">
        <v>5.87</v>
      </c>
      <c r="AF9">
        <v>11.35</v>
      </c>
      <c r="AG9">
        <v>15011189.289999999</v>
      </c>
      <c r="AJ9" s="93">
        <v>6</v>
      </c>
      <c r="AK9" s="94" t="s">
        <v>902</v>
      </c>
      <c r="AM9">
        <v>1990</v>
      </c>
      <c r="AN9">
        <v>3</v>
      </c>
      <c r="AO9">
        <v>1990</v>
      </c>
      <c r="AP9" t="s">
        <v>168</v>
      </c>
      <c r="AQ9">
        <f t="shared" si="1"/>
        <v>0</v>
      </c>
      <c r="AR9">
        <f t="shared" si="2"/>
        <v>-530.22</v>
      </c>
      <c r="AS9">
        <f t="shared" si="3"/>
        <v>540.06999999999994</v>
      </c>
      <c r="AT9">
        <f t="shared" si="4"/>
        <v>-336.82999999999993</v>
      </c>
      <c r="AU9">
        <f t="shared" si="5"/>
        <v>-90.06</v>
      </c>
      <c r="AW9">
        <v>6</v>
      </c>
      <c r="AX9" s="61">
        <f t="shared" si="6"/>
        <v>0</v>
      </c>
      <c r="AY9" s="61">
        <f t="shared" si="0"/>
        <v>-658.77473684210509</v>
      </c>
      <c r="AZ9" s="61">
        <f t="shared" si="0"/>
        <v>416.4142105263158</v>
      </c>
      <c r="BA9" s="61">
        <f t="shared" si="0"/>
        <v>217.82473684210521</v>
      </c>
      <c r="BB9" s="61">
        <f t="shared" si="0"/>
        <v>71.445789473684215</v>
      </c>
    </row>
    <row r="10" spans="1:55" x14ac:dyDescent="0.3">
      <c r="A10">
        <v>1990</v>
      </c>
      <c r="B10">
        <v>4</v>
      </c>
      <c r="C10">
        <v>1990</v>
      </c>
      <c r="D10" t="s">
        <v>170</v>
      </c>
      <c r="E10" t="s">
        <v>171</v>
      </c>
      <c r="F10">
        <v>7484.89</v>
      </c>
      <c r="G10">
        <v>1935.53</v>
      </c>
      <c r="H10">
        <v>141.51</v>
      </c>
      <c r="I10">
        <v>2881.97</v>
      </c>
      <c r="J10">
        <v>1658.54</v>
      </c>
      <c r="K10">
        <v>0</v>
      </c>
      <c r="L10">
        <v>297.36</v>
      </c>
      <c r="M10">
        <v>0</v>
      </c>
      <c r="N10">
        <v>0</v>
      </c>
      <c r="O10">
        <v>0</v>
      </c>
      <c r="P10">
        <v>260.64</v>
      </c>
      <c r="Q10">
        <v>0</v>
      </c>
      <c r="R10">
        <v>0</v>
      </c>
      <c r="S10">
        <v>4774.1000000000004</v>
      </c>
      <c r="T10">
        <v>0</v>
      </c>
      <c r="U10">
        <v>0</v>
      </c>
      <c r="V10">
        <v>1219.29</v>
      </c>
      <c r="W10">
        <v>1256.68</v>
      </c>
      <c r="X10">
        <v>614.04999999999995</v>
      </c>
      <c r="Y10">
        <v>82.26</v>
      </c>
      <c r="Z10">
        <v>279.62</v>
      </c>
      <c r="AA10">
        <v>1004.51</v>
      </c>
      <c r="AB10">
        <v>39</v>
      </c>
      <c r="AC10">
        <v>18.239999999999998</v>
      </c>
      <c r="AD10">
        <v>0</v>
      </c>
      <c r="AE10">
        <v>13.55</v>
      </c>
      <c r="AF10">
        <v>28.07</v>
      </c>
      <c r="AG10">
        <v>15005639.93</v>
      </c>
      <c r="AJ10" s="93">
        <v>7</v>
      </c>
      <c r="AK10" s="94" t="s">
        <v>3</v>
      </c>
      <c r="AM10">
        <v>1990</v>
      </c>
      <c r="AN10">
        <v>4</v>
      </c>
      <c r="AO10">
        <v>1990</v>
      </c>
      <c r="AP10" t="s">
        <v>170</v>
      </c>
      <c r="AQ10">
        <f t="shared" si="1"/>
        <v>0</v>
      </c>
      <c r="AR10">
        <f t="shared" si="2"/>
        <v>-724.89</v>
      </c>
      <c r="AS10">
        <f t="shared" si="3"/>
        <v>531.79</v>
      </c>
      <c r="AT10">
        <f t="shared" si="4"/>
        <v>-37.3900000000001</v>
      </c>
      <c r="AU10">
        <f t="shared" si="5"/>
        <v>20.76</v>
      </c>
      <c r="AW10">
        <v>7</v>
      </c>
      <c r="AX10" s="61">
        <f t="shared" si="6"/>
        <v>0</v>
      </c>
      <c r="AY10" s="61">
        <f t="shared" si="0"/>
        <v>-752.14578947368432</v>
      </c>
      <c r="AZ10" s="61">
        <f t="shared" si="0"/>
        <v>457.5778947368421</v>
      </c>
      <c r="BA10" s="61">
        <f t="shared" si="0"/>
        <v>279.07947368421054</v>
      </c>
      <c r="BB10" s="61">
        <f t="shared" si="0"/>
        <v>115.74947368421051</v>
      </c>
    </row>
    <row r="11" spans="1:55" x14ac:dyDescent="0.3">
      <c r="A11">
        <v>1990</v>
      </c>
      <c r="B11">
        <v>5</v>
      </c>
      <c r="C11">
        <v>1990</v>
      </c>
      <c r="D11" t="s">
        <v>172</v>
      </c>
      <c r="E11" t="s">
        <v>173</v>
      </c>
      <c r="F11">
        <v>6323.48</v>
      </c>
      <c r="G11">
        <v>2075.1999999999998</v>
      </c>
      <c r="H11">
        <v>164.71</v>
      </c>
      <c r="I11">
        <v>3727.88</v>
      </c>
      <c r="J11">
        <v>3191.96</v>
      </c>
      <c r="K11">
        <v>0</v>
      </c>
      <c r="L11">
        <v>307.27</v>
      </c>
      <c r="M11">
        <v>0</v>
      </c>
      <c r="N11">
        <v>0</v>
      </c>
      <c r="O11">
        <v>0</v>
      </c>
      <c r="P11">
        <v>316.52</v>
      </c>
      <c r="Q11">
        <v>0</v>
      </c>
      <c r="R11">
        <v>0</v>
      </c>
      <c r="S11">
        <v>4467.32</v>
      </c>
      <c r="T11">
        <v>0</v>
      </c>
      <c r="U11">
        <v>0</v>
      </c>
      <c r="V11">
        <v>1453.54</v>
      </c>
      <c r="W11">
        <v>1210.47</v>
      </c>
      <c r="X11">
        <v>617.39</v>
      </c>
      <c r="Y11">
        <v>75.11</v>
      </c>
      <c r="Z11">
        <v>212.69</v>
      </c>
      <c r="AA11">
        <v>973.39</v>
      </c>
      <c r="AB11">
        <v>34.64</v>
      </c>
      <c r="AC11">
        <v>31.36</v>
      </c>
      <c r="AD11">
        <v>0</v>
      </c>
      <c r="AE11">
        <v>21.9</v>
      </c>
      <c r="AF11">
        <v>39.57</v>
      </c>
      <c r="AG11">
        <v>15001391.65</v>
      </c>
      <c r="AJ11" s="93">
        <v>8</v>
      </c>
      <c r="AK11" s="94" t="s">
        <v>903</v>
      </c>
      <c r="AM11">
        <v>1990</v>
      </c>
      <c r="AN11">
        <v>5</v>
      </c>
      <c r="AO11">
        <v>1990</v>
      </c>
      <c r="AP11" t="s">
        <v>172</v>
      </c>
      <c r="AQ11">
        <f t="shared" si="1"/>
        <v>0</v>
      </c>
      <c r="AR11">
        <f t="shared" si="2"/>
        <v>-760.7</v>
      </c>
      <c r="AS11">
        <f t="shared" si="3"/>
        <v>542.28</v>
      </c>
      <c r="AT11">
        <f t="shared" si="4"/>
        <v>243.06999999999994</v>
      </c>
      <c r="AU11">
        <f t="shared" si="5"/>
        <v>3.2800000000000011</v>
      </c>
      <c r="AW11">
        <v>8</v>
      </c>
      <c r="AX11" s="61">
        <f t="shared" si="6"/>
        <v>0</v>
      </c>
      <c r="AY11" s="61">
        <f t="shared" si="0"/>
        <v>-795.62736842105267</v>
      </c>
      <c r="AZ11" s="61">
        <f t="shared" si="0"/>
        <v>477.03052631578947</v>
      </c>
      <c r="BA11" s="61">
        <f t="shared" si="0"/>
        <v>295.5063157894736</v>
      </c>
      <c r="BB11" s="61">
        <f t="shared" si="0"/>
        <v>119.70789473684209</v>
      </c>
    </row>
    <row r="12" spans="1:55" x14ac:dyDescent="0.3">
      <c r="A12">
        <v>1990</v>
      </c>
      <c r="B12">
        <v>6</v>
      </c>
      <c r="C12">
        <v>1990</v>
      </c>
      <c r="D12" t="s">
        <v>174</v>
      </c>
      <c r="E12" t="s">
        <v>175</v>
      </c>
      <c r="F12">
        <v>7105.34</v>
      </c>
      <c r="G12">
        <v>1321.5</v>
      </c>
      <c r="H12">
        <v>84.11</v>
      </c>
      <c r="I12">
        <v>3442.12</v>
      </c>
      <c r="J12">
        <v>3103.99</v>
      </c>
      <c r="K12">
        <v>0</v>
      </c>
      <c r="L12">
        <v>297.36</v>
      </c>
      <c r="M12">
        <v>0</v>
      </c>
      <c r="N12">
        <v>0</v>
      </c>
      <c r="O12">
        <v>0</v>
      </c>
      <c r="P12">
        <v>338.82</v>
      </c>
      <c r="Q12">
        <v>0</v>
      </c>
      <c r="R12">
        <v>0</v>
      </c>
      <c r="S12">
        <v>6242.04</v>
      </c>
      <c r="T12">
        <v>0</v>
      </c>
      <c r="U12">
        <v>0</v>
      </c>
      <c r="V12">
        <v>1429.66</v>
      </c>
      <c r="W12">
        <v>1160.93</v>
      </c>
      <c r="X12">
        <v>599.63</v>
      </c>
      <c r="Y12">
        <v>84.85</v>
      </c>
      <c r="Z12">
        <v>304.85000000000002</v>
      </c>
      <c r="AA12">
        <v>965.67</v>
      </c>
      <c r="AB12">
        <v>49.05</v>
      </c>
      <c r="AC12">
        <v>29.44</v>
      </c>
      <c r="AD12">
        <v>0</v>
      </c>
      <c r="AE12">
        <v>20.69</v>
      </c>
      <c r="AF12">
        <v>45.57</v>
      </c>
      <c r="AG12">
        <v>14995607.800000001</v>
      </c>
      <c r="AM12">
        <v>1990</v>
      </c>
      <c r="AN12">
        <v>6</v>
      </c>
      <c r="AO12">
        <v>1990</v>
      </c>
      <c r="AP12" t="s">
        <v>174</v>
      </c>
      <c r="AQ12">
        <f t="shared" si="1"/>
        <v>0</v>
      </c>
      <c r="AR12">
        <f t="shared" si="2"/>
        <v>-660.81999999999994</v>
      </c>
      <c r="AS12">
        <f t="shared" si="3"/>
        <v>514.78</v>
      </c>
      <c r="AT12">
        <f t="shared" si="4"/>
        <v>268.73</v>
      </c>
      <c r="AU12">
        <f t="shared" si="5"/>
        <v>19.609999999999996</v>
      </c>
      <c r="AW12">
        <v>9</v>
      </c>
      <c r="AX12" s="61">
        <f t="shared" si="6"/>
        <v>0</v>
      </c>
      <c r="AY12" s="61">
        <f t="shared" si="0"/>
        <v>-669.04789473684218</v>
      </c>
      <c r="AZ12" s="61">
        <f t="shared" si="0"/>
        <v>457.59000000000003</v>
      </c>
      <c r="BA12" s="61">
        <f t="shared" si="0"/>
        <v>271.73421052631568</v>
      </c>
      <c r="BB12" s="61">
        <f t="shared" si="0"/>
        <v>105.5078947368421</v>
      </c>
    </row>
    <row r="13" spans="1:55" x14ac:dyDescent="0.3">
      <c r="A13">
        <v>1990</v>
      </c>
      <c r="B13">
        <v>7</v>
      </c>
      <c r="C13">
        <v>1990</v>
      </c>
      <c r="D13" t="s">
        <v>176</v>
      </c>
      <c r="E13" t="s">
        <v>177</v>
      </c>
      <c r="F13">
        <v>8111.35</v>
      </c>
      <c r="G13">
        <v>2039.22</v>
      </c>
      <c r="H13">
        <v>165.84</v>
      </c>
      <c r="I13">
        <v>2416.8200000000002</v>
      </c>
      <c r="J13">
        <v>1996.94</v>
      </c>
      <c r="K13">
        <v>0</v>
      </c>
      <c r="L13">
        <v>307.27</v>
      </c>
      <c r="M13">
        <v>0</v>
      </c>
      <c r="N13">
        <v>0</v>
      </c>
      <c r="O13">
        <v>0</v>
      </c>
      <c r="P13">
        <v>425.73</v>
      </c>
      <c r="Q13">
        <v>0</v>
      </c>
      <c r="R13">
        <v>0</v>
      </c>
      <c r="S13">
        <v>6724.47</v>
      </c>
      <c r="T13">
        <v>0</v>
      </c>
      <c r="U13">
        <v>0</v>
      </c>
      <c r="V13">
        <v>1606.49</v>
      </c>
      <c r="W13">
        <v>1132.77</v>
      </c>
      <c r="X13">
        <v>635.29</v>
      </c>
      <c r="Y13">
        <v>76.03</v>
      </c>
      <c r="Z13">
        <v>272.51</v>
      </c>
      <c r="AA13">
        <v>1124.6600000000001</v>
      </c>
      <c r="AB13">
        <v>80.819999999999993</v>
      </c>
      <c r="AC13">
        <v>11.99</v>
      </c>
      <c r="AD13">
        <v>0</v>
      </c>
      <c r="AE13">
        <v>21.4</v>
      </c>
      <c r="AF13">
        <v>54.89</v>
      </c>
      <c r="AG13">
        <v>14989535.67</v>
      </c>
      <c r="AM13">
        <v>1990</v>
      </c>
      <c r="AN13">
        <v>7</v>
      </c>
      <c r="AO13">
        <v>1990</v>
      </c>
      <c r="AP13" t="s">
        <v>176</v>
      </c>
      <c r="AQ13">
        <f t="shared" si="1"/>
        <v>0</v>
      </c>
      <c r="AR13">
        <f t="shared" si="2"/>
        <v>-852.15000000000009</v>
      </c>
      <c r="AS13">
        <f t="shared" si="3"/>
        <v>559.26</v>
      </c>
      <c r="AT13">
        <f t="shared" si="4"/>
        <v>473.72</v>
      </c>
      <c r="AU13">
        <f t="shared" si="5"/>
        <v>68.83</v>
      </c>
      <c r="AW13">
        <v>10</v>
      </c>
      <c r="AX13" s="61">
        <f t="shared" si="6"/>
        <v>0</v>
      </c>
      <c r="AY13" s="61">
        <f t="shared" si="0"/>
        <v>-670.66631578947363</v>
      </c>
      <c r="AZ13" s="61">
        <f t="shared" si="0"/>
        <v>447.90578947368414</v>
      </c>
      <c r="BA13" s="61">
        <f t="shared" si="0"/>
        <v>225.96789473684203</v>
      </c>
      <c r="BB13" s="61">
        <f t="shared" si="0"/>
        <v>57.327894736842104</v>
      </c>
    </row>
    <row r="14" spans="1:55" x14ac:dyDescent="0.3">
      <c r="A14">
        <v>1990</v>
      </c>
      <c r="B14">
        <v>8</v>
      </c>
      <c r="C14">
        <v>1990</v>
      </c>
      <c r="D14" t="s">
        <v>178</v>
      </c>
      <c r="E14" t="s">
        <v>179</v>
      </c>
      <c r="F14">
        <v>6196.44</v>
      </c>
      <c r="G14">
        <v>2388.67</v>
      </c>
      <c r="H14">
        <v>214.24</v>
      </c>
      <c r="I14">
        <v>2605.34</v>
      </c>
      <c r="J14">
        <v>2087.37</v>
      </c>
      <c r="K14">
        <v>0</v>
      </c>
      <c r="L14">
        <v>307.27</v>
      </c>
      <c r="M14">
        <v>0</v>
      </c>
      <c r="N14">
        <v>0</v>
      </c>
      <c r="O14">
        <v>0</v>
      </c>
      <c r="P14">
        <v>439.77</v>
      </c>
      <c r="Q14">
        <v>0</v>
      </c>
      <c r="R14">
        <v>0</v>
      </c>
      <c r="S14">
        <v>4270.59</v>
      </c>
      <c r="T14">
        <v>0</v>
      </c>
      <c r="U14">
        <v>0</v>
      </c>
      <c r="V14">
        <v>1515.63</v>
      </c>
      <c r="W14">
        <v>1120.53</v>
      </c>
      <c r="X14">
        <v>638.05999999999995</v>
      </c>
      <c r="Y14">
        <v>69.540000000000006</v>
      </c>
      <c r="Z14">
        <v>215.99</v>
      </c>
      <c r="AA14">
        <v>1160.42</v>
      </c>
      <c r="AB14">
        <v>82.52</v>
      </c>
      <c r="AC14">
        <v>8.51</v>
      </c>
      <c r="AD14">
        <v>0</v>
      </c>
      <c r="AE14">
        <v>18.18</v>
      </c>
      <c r="AF14">
        <v>55.52</v>
      </c>
      <c r="AG14">
        <v>14985727.9</v>
      </c>
      <c r="AM14">
        <v>1990</v>
      </c>
      <c r="AN14">
        <v>8</v>
      </c>
      <c r="AO14">
        <v>1990</v>
      </c>
      <c r="AP14" t="s">
        <v>178</v>
      </c>
      <c r="AQ14">
        <f t="shared" si="1"/>
        <v>0</v>
      </c>
      <c r="AR14">
        <f t="shared" si="2"/>
        <v>-944.43000000000006</v>
      </c>
      <c r="AS14">
        <f t="shared" si="3"/>
        <v>568.52</v>
      </c>
      <c r="AT14">
        <f t="shared" si="4"/>
        <v>395.10000000000014</v>
      </c>
      <c r="AU14">
        <f t="shared" si="5"/>
        <v>74.009999999999991</v>
      </c>
      <c r="AW14">
        <v>11</v>
      </c>
      <c r="AX14" s="61">
        <f t="shared" si="6"/>
        <v>0</v>
      </c>
      <c r="AY14" s="61">
        <f t="shared" si="0"/>
        <v>-539.84789473684202</v>
      </c>
      <c r="AZ14" s="61">
        <f t="shared" si="0"/>
        <v>409.44052631578944</v>
      </c>
      <c r="BA14" s="61">
        <f t="shared" si="0"/>
        <v>147.54157894736846</v>
      </c>
      <c r="BB14" s="61">
        <f t="shared" si="0"/>
        <v>16.782631578947367</v>
      </c>
    </row>
    <row r="15" spans="1:55" x14ac:dyDescent="0.3">
      <c r="A15">
        <v>1990</v>
      </c>
      <c r="B15">
        <v>9</v>
      </c>
      <c r="C15">
        <v>1990</v>
      </c>
      <c r="D15" t="s">
        <v>180</v>
      </c>
      <c r="E15" t="s">
        <v>181</v>
      </c>
      <c r="F15">
        <v>4936.72</v>
      </c>
      <c r="G15">
        <v>1812.04</v>
      </c>
      <c r="H15">
        <v>96.98</v>
      </c>
      <c r="I15">
        <v>2702.5</v>
      </c>
      <c r="J15">
        <v>1578.91</v>
      </c>
      <c r="K15">
        <v>0</v>
      </c>
      <c r="L15">
        <v>297.36</v>
      </c>
      <c r="M15">
        <v>0</v>
      </c>
      <c r="N15">
        <v>0</v>
      </c>
      <c r="O15">
        <v>0</v>
      </c>
      <c r="P15">
        <v>400.31</v>
      </c>
      <c r="Q15">
        <v>0</v>
      </c>
      <c r="R15">
        <v>0</v>
      </c>
      <c r="S15">
        <v>3144.06</v>
      </c>
      <c r="T15">
        <v>0</v>
      </c>
      <c r="U15">
        <v>0</v>
      </c>
      <c r="V15">
        <v>1550.5</v>
      </c>
      <c r="W15">
        <v>1033.07</v>
      </c>
      <c r="X15">
        <v>581.66999999999996</v>
      </c>
      <c r="Y15">
        <v>60.66</v>
      </c>
      <c r="Z15">
        <v>276.18</v>
      </c>
      <c r="AA15">
        <v>962.1</v>
      </c>
      <c r="AB15">
        <v>62.91</v>
      </c>
      <c r="AC15">
        <v>10.51</v>
      </c>
      <c r="AD15">
        <v>0</v>
      </c>
      <c r="AE15">
        <v>6.61</v>
      </c>
      <c r="AF15">
        <v>50</v>
      </c>
      <c r="AG15">
        <v>14982603.210000001</v>
      </c>
      <c r="AM15">
        <v>1990</v>
      </c>
      <c r="AN15">
        <v>9</v>
      </c>
      <c r="AO15">
        <v>1990</v>
      </c>
      <c r="AP15" t="s">
        <v>180</v>
      </c>
      <c r="AQ15">
        <f t="shared" si="1"/>
        <v>0</v>
      </c>
      <c r="AR15">
        <f t="shared" si="2"/>
        <v>-685.92000000000007</v>
      </c>
      <c r="AS15">
        <f t="shared" si="3"/>
        <v>521.01</v>
      </c>
      <c r="AT15">
        <f t="shared" si="4"/>
        <v>517.43000000000006</v>
      </c>
      <c r="AU15">
        <f t="shared" si="5"/>
        <v>52.4</v>
      </c>
      <c r="AW15">
        <v>12</v>
      </c>
      <c r="AX15" s="61">
        <f t="shared" si="6"/>
        <v>0</v>
      </c>
      <c r="AY15" s="61">
        <f t="shared" si="0"/>
        <v>-520.67842105263151</v>
      </c>
      <c r="AZ15" s="61">
        <f t="shared" si="0"/>
        <v>437.70578947368421</v>
      </c>
      <c r="BA15" s="61">
        <f t="shared" si="0"/>
        <v>70.706315789473706</v>
      </c>
      <c r="BB15" s="61">
        <f t="shared" si="0"/>
        <v>-7.153157894736843</v>
      </c>
    </row>
    <row r="16" spans="1:55" x14ac:dyDescent="0.3">
      <c r="A16">
        <v>1990</v>
      </c>
      <c r="B16">
        <v>10</v>
      </c>
      <c r="C16">
        <v>1991</v>
      </c>
      <c r="D16" t="s">
        <v>182</v>
      </c>
      <c r="E16" t="s">
        <v>183</v>
      </c>
      <c r="F16">
        <v>4690.63</v>
      </c>
      <c r="G16">
        <v>1578.81</v>
      </c>
      <c r="H16">
        <v>109.87</v>
      </c>
      <c r="I16">
        <v>2790.2</v>
      </c>
      <c r="J16">
        <v>1603.63</v>
      </c>
      <c r="K16">
        <v>0</v>
      </c>
      <c r="L16">
        <v>307.27</v>
      </c>
      <c r="M16">
        <v>0</v>
      </c>
      <c r="N16">
        <v>0</v>
      </c>
      <c r="O16">
        <v>0</v>
      </c>
      <c r="P16">
        <v>346.25</v>
      </c>
      <c r="Q16">
        <v>0</v>
      </c>
      <c r="R16">
        <v>0</v>
      </c>
      <c r="S16">
        <v>2875.48</v>
      </c>
      <c r="T16">
        <v>0</v>
      </c>
      <c r="U16">
        <v>0</v>
      </c>
      <c r="V16">
        <v>1425.41</v>
      </c>
      <c r="W16">
        <v>1035.74</v>
      </c>
      <c r="X16">
        <v>586.76</v>
      </c>
      <c r="Y16">
        <v>65.930000000000007</v>
      </c>
      <c r="Z16">
        <v>211.4</v>
      </c>
      <c r="AA16">
        <v>922.75</v>
      </c>
      <c r="AB16">
        <v>47.15</v>
      </c>
      <c r="AC16">
        <v>12.29</v>
      </c>
      <c r="AD16">
        <v>0</v>
      </c>
      <c r="AE16">
        <v>8.43</v>
      </c>
      <c r="AF16">
        <v>38.75</v>
      </c>
      <c r="AG16">
        <v>14979491.390000001</v>
      </c>
      <c r="AM16">
        <v>1990</v>
      </c>
      <c r="AN16">
        <v>10</v>
      </c>
      <c r="AO16">
        <v>1991</v>
      </c>
      <c r="AP16" t="s">
        <v>182</v>
      </c>
      <c r="AQ16">
        <f t="shared" si="1"/>
        <v>0</v>
      </c>
      <c r="AR16">
        <f t="shared" si="2"/>
        <v>-711.35</v>
      </c>
      <c r="AS16">
        <f t="shared" si="3"/>
        <v>520.82999999999993</v>
      </c>
      <c r="AT16">
        <f t="shared" si="4"/>
        <v>389.67000000000007</v>
      </c>
      <c r="AU16">
        <f t="shared" si="5"/>
        <v>34.86</v>
      </c>
      <c r="AX16" s="61">
        <f>SUM(AX4:AX15)</f>
        <v>0</v>
      </c>
      <c r="AY16" s="61">
        <f>SUM(AY4:AY15)</f>
        <v>-7332.1231578947363</v>
      </c>
      <c r="AZ16" s="61">
        <f>SUM(AZ4:AZ15)</f>
        <v>5380.4047368421052</v>
      </c>
      <c r="BA16" s="61">
        <f>SUM(BA4:BA15)</f>
        <v>1222.221578947368</v>
      </c>
      <c r="BB16" s="61">
        <f>SUM(BB4:BB15)</f>
        <v>318.14105263157893</v>
      </c>
      <c r="BC16" s="61">
        <f>SUM(AX16:BB16)</f>
        <v>-411.35578947368418</v>
      </c>
    </row>
    <row r="17" spans="1:54" x14ac:dyDescent="0.3">
      <c r="A17">
        <v>1990</v>
      </c>
      <c r="B17">
        <v>11</v>
      </c>
      <c r="C17">
        <v>1991</v>
      </c>
      <c r="D17" t="s">
        <v>184</v>
      </c>
      <c r="E17" t="s">
        <v>185</v>
      </c>
      <c r="F17">
        <v>3019.26</v>
      </c>
      <c r="G17">
        <v>1329.82</v>
      </c>
      <c r="H17">
        <v>114.81</v>
      </c>
      <c r="I17">
        <v>2631.33</v>
      </c>
      <c r="J17">
        <v>1646.02</v>
      </c>
      <c r="K17">
        <v>0</v>
      </c>
      <c r="L17">
        <v>297.36</v>
      </c>
      <c r="M17">
        <v>0</v>
      </c>
      <c r="N17">
        <v>0</v>
      </c>
      <c r="O17">
        <v>0</v>
      </c>
      <c r="P17">
        <v>180.62</v>
      </c>
      <c r="Q17">
        <v>0</v>
      </c>
      <c r="R17">
        <v>0</v>
      </c>
      <c r="S17">
        <v>1188.53</v>
      </c>
      <c r="T17">
        <v>0</v>
      </c>
      <c r="U17">
        <v>0</v>
      </c>
      <c r="V17">
        <v>1215.4000000000001</v>
      </c>
      <c r="W17">
        <v>1043.73</v>
      </c>
      <c r="X17">
        <v>525.55999999999995</v>
      </c>
      <c r="Y17">
        <v>58.46</v>
      </c>
      <c r="Z17">
        <v>161.58000000000001</v>
      </c>
      <c r="AA17">
        <v>870.18</v>
      </c>
      <c r="AB17">
        <v>17.760000000000002</v>
      </c>
      <c r="AC17">
        <v>31.18</v>
      </c>
      <c r="AD17">
        <v>0</v>
      </c>
      <c r="AE17">
        <v>5.88</v>
      </c>
      <c r="AF17">
        <v>19.260000000000002</v>
      </c>
      <c r="AG17">
        <v>14977801.949999999</v>
      </c>
      <c r="AM17">
        <v>1990</v>
      </c>
      <c r="AN17">
        <v>11</v>
      </c>
      <c r="AO17">
        <v>1991</v>
      </c>
      <c r="AP17" t="s">
        <v>184</v>
      </c>
      <c r="AQ17">
        <f t="shared" si="1"/>
        <v>0</v>
      </c>
      <c r="AR17">
        <f t="shared" si="2"/>
        <v>-708.59999999999991</v>
      </c>
      <c r="AS17">
        <f t="shared" si="3"/>
        <v>467.09999999999997</v>
      </c>
      <c r="AT17">
        <f t="shared" si="4"/>
        <v>171.67000000000007</v>
      </c>
      <c r="AU17">
        <f t="shared" si="5"/>
        <v>-13.419999999999998</v>
      </c>
    </row>
    <row r="18" spans="1:54" x14ac:dyDescent="0.3">
      <c r="A18">
        <v>1990</v>
      </c>
      <c r="B18">
        <v>12</v>
      </c>
      <c r="C18">
        <v>1991</v>
      </c>
      <c r="D18" t="s">
        <v>186</v>
      </c>
      <c r="E18" t="s">
        <v>187</v>
      </c>
      <c r="F18">
        <v>2354.84</v>
      </c>
      <c r="G18">
        <v>2088.98</v>
      </c>
      <c r="H18">
        <v>253.79</v>
      </c>
      <c r="I18">
        <v>2445.65</v>
      </c>
      <c r="J18">
        <v>2295.08</v>
      </c>
      <c r="K18">
        <v>0</v>
      </c>
      <c r="L18">
        <v>307.27</v>
      </c>
      <c r="M18">
        <v>0</v>
      </c>
      <c r="N18">
        <v>0</v>
      </c>
      <c r="O18">
        <v>0</v>
      </c>
      <c r="P18">
        <v>132.86000000000001</v>
      </c>
      <c r="Q18">
        <v>0</v>
      </c>
      <c r="R18">
        <v>0</v>
      </c>
      <c r="S18">
        <v>684.35</v>
      </c>
      <c r="T18">
        <v>0</v>
      </c>
      <c r="U18">
        <v>0</v>
      </c>
      <c r="V18">
        <v>1139.98</v>
      </c>
      <c r="W18">
        <v>1065.94</v>
      </c>
      <c r="X18">
        <v>525.15</v>
      </c>
      <c r="Y18">
        <v>69.349999999999994</v>
      </c>
      <c r="Z18">
        <v>165.23</v>
      </c>
      <c r="AA18">
        <v>793.88</v>
      </c>
      <c r="AB18">
        <v>11.78</v>
      </c>
      <c r="AC18">
        <v>18.170000000000002</v>
      </c>
      <c r="AD18">
        <v>0</v>
      </c>
      <c r="AE18">
        <v>5.56</v>
      </c>
      <c r="AF18">
        <v>14.09</v>
      </c>
      <c r="AG18">
        <v>14977536.1</v>
      </c>
      <c r="AM18">
        <v>1990</v>
      </c>
      <c r="AN18">
        <v>12</v>
      </c>
      <c r="AO18">
        <v>1991</v>
      </c>
      <c r="AP18" t="s">
        <v>186</v>
      </c>
      <c r="AQ18">
        <f t="shared" si="1"/>
        <v>0</v>
      </c>
      <c r="AR18">
        <f t="shared" si="2"/>
        <v>-628.65</v>
      </c>
      <c r="AS18">
        <f t="shared" si="3"/>
        <v>455.79999999999995</v>
      </c>
      <c r="AT18">
        <f t="shared" si="4"/>
        <v>74.039999999999964</v>
      </c>
      <c r="AU18">
        <f t="shared" si="5"/>
        <v>-6.3900000000000023</v>
      </c>
      <c r="AW18" t="s">
        <v>906</v>
      </c>
    </row>
    <row r="19" spans="1:54" x14ac:dyDescent="0.3">
      <c r="A19">
        <v>1991</v>
      </c>
      <c r="B19">
        <v>1</v>
      </c>
      <c r="C19">
        <v>1991</v>
      </c>
      <c r="D19" t="s">
        <v>188</v>
      </c>
      <c r="E19" t="s">
        <v>189</v>
      </c>
      <c r="F19">
        <v>3849.87</v>
      </c>
      <c r="G19">
        <v>799.7</v>
      </c>
      <c r="H19">
        <v>109.37</v>
      </c>
      <c r="I19">
        <v>3121.35</v>
      </c>
      <c r="J19">
        <v>1879.62</v>
      </c>
      <c r="K19">
        <v>0</v>
      </c>
      <c r="L19">
        <v>307.27</v>
      </c>
      <c r="M19">
        <v>0</v>
      </c>
      <c r="N19">
        <v>0</v>
      </c>
      <c r="O19">
        <v>0</v>
      </c>
      <c r="P19">
        <v>126.65</v>
      </c>
      <c r="Q19">
        <v>0</v>
      </c>
      <c r="R19">
        <v>0</v>
      </c>
      <c r="S19">
        <v>2177.85</v>
      </c>
      <c r="T19">
        <v>0</v>
      </c>
      <c r="U19">
        <v>0</v>
      </c>
      <c r="V19">
        <v>1101.1500000000001</v>
      </c>
      <c r="W19">
        <v>1126.83</v>
      </c>
      <c r="X19">
        <v>519.44000000000005</v>
      </c>
      <c r="Y19">
        <v>65.41</v>
      </c>
      <c r="Z19">
        <v>195.1</v>
      </c>
      <c r="AA19">
        <v>722.43</v>
      </c>
      <c r="AB19">
        <v>2.1800000000000002</v>
      </c>
      <c r="AC19">
        <v>57.95</v>
      </c>
      <c r="AD19">
        <v>0</v>
      </c>
      <c r="AE19">
        <v>5.62</v>
      </c>
      <c r="AF19">
        <v>13.52</v>
      </c>
      <c r="AG19">
        <v>14974485.93</v>
      </c>
      <c r="AM19">
        <v>1991</v>
      </c>
      <c r="AN19">
        <v>1</v>
      </c>
      <c r="AO19">
        <v>1991</v>
      </c>
      <c r="AP19" t="s">
        <v>188</v>
      </c>
      <c r="AQ19">
        <f t="shared" si="1"/>
        <v>0</v>
      </c>
      <c r="AR19">
        <f t="shared" si="2"/>
        <v>-527.32999999999993</v>
      </c>
      <c r="AS19">
        <f t="shared" si="3"/>
        <v>454.03000000000009</v>
      </c>
      <c r="AT19">
        <f t="shared" si="4"/>
        <v>-25.679999999999836</v>
      </c>
      <c r="AU19">
        <f t="shared" si="5"/>
        <v>-55.77</v>
      </c>
    </row>
    <row r="20" spans="1:54" x14ac:dyDescent="0.3">
      <c r="A20">
        <v>1991</v>
      </c>
      <c r="B20">
        <v>2</v>
      </c>
      <c r="C20">
        <v>1991</v>
      </c>
      <c r="D20" t="s">
        <v>190</v>
      </c>
      <c r="E20" t="s">
        <v>191</v>
      </c>
      <c r="F20">
        <v>2261.4699999999998</v>
      </c>
      <c r="G20">
        <v>2732.47</v>
      </c>
      <c r="H20">
        <v>125.31</v>
      </c>
      <c r="I20">
        <v>2851.92</v>
      </c>
      <c r="J20">
        <v>4190.4799999999996</v>
      </c>
      <c r="K20">
        <v>0</v>
      </c>
      <c r="L20">
        <v>277.52999999999997</v>
      </c>
      <c r="M20">
        <v>0</v>
      </c>
      <c r="N20">
        <v>0</v>
      </c>
      <c r="O20">
        <v>0</v>
      </c>
      <c r="P20">
        <v>118.51</v>
      </c>
      <c r="Q20">
        <v>0</v>
      </c>
      <c r="R20">
        <v>0</v>
      </c>
      <c r="S20">
        <v>1164.17</v>
      </c>
      <c r="T20">
        <v>0</v>
      </c>
      <c r="U20">
        <v>0</v>
      </c>
      <c r="V20">
        <v>956.29</v>
      </c>
      <c r="W20">
        <v>1029.27</v>
      </c>
      <c r="X20">
        <v>469.45</v>
      </c>
      <c r="Y20">
        <v>64.66</v>
      </c>
      <c r="Z20">
        <v>197.69</v>
      </c>
      <c r="AA20">
        <v>686.17</v>
      </c>
      <c r="AB20">
        <v>6.37</v>
      </c>
      <c r="AC20">
        <v>57.14</v>
      </c>
      <c r="AD20">
        <v>0</v>
      </c>
      <c r="AE20">
        <v>4.7699999999999996</v>
      </c>
      <c r="AF20">
        <v>12.54</v>
      </c>
      <c r="AG20">
        <v>14974956.93</v>
      </c>
      <c r="AM20">
        <v>1991</v>
      </c>
      <c r="AN20">
        <v>2</v>
      </c>
      <c r="AO20">
        <v>1991</v>
      </c>
      <c r="AP20" t="s">
        <v>190</v>
      </c>
      <c r="AQ20">
        <f t="shared" si="1"/>
        <v>0</v>
      </c>
      <c r="AR20">
        <f t="shared" si="2"/>
        <v>-488.47999999999996</v>
      </c>
      <c r="AS20">
        <f t="shared" si="3"/>
        <v>404.78999999999996</v>
      </c>
      <c r="AT20">
        <f t="shared" si="4"/>
        <v>-72.980000000000018</v>
      </c>
      <c r="AU20">
        <f t="shared" si="5"/>
        <v>-50.77</v>
      </c>
      <c r="AW20" t="s">
        <v>1582</v>
      </c>
      <c r="AX20" t="s">
        <v>1579</v>
      </c>
      <c r="AY20" t="s">
        <v>900</v>
      </c>
      <c r="AZ20" t="s">
        <v>1580</v>
      </c>
      <c r="BA20" t="s">
        <v>897</v>
      </c>
      <c r="BB20" t="s">
        <v>1581</v>
      </c>
    </row>
    <row r="21" spans="1:54" x14ac:dyDescent="0.3">
      <c r="A21">
        <v>1991</v>
      </c>
      <c r="B21">
        <v>3</v>
      </c>
      <c r="C21">
        <v>1991</v>
      </c>
      <c r="D21" t="s">
        <v>192</v>
      </c>
      <c r="E21" t="s">
        <v>193</v>
      </c>
      <c r="F21">
        <v>585.21</v>
      </c>
      <c r="G21">
        <v>27771.73</v>
      </c>
      <c r="H21">
        <v>297.94</v>
      </c>
      <c r="I21">
        <v>6148.33</v>
      </c>
      <c r="J21">
        <v>33048.519999999997</v>
      </c>
      <c r="K21">
        <v>0</v>
      </c>
      <c r="L21">
        <v>307.27</v>
      </c>
      <c r="M21">
        <v>0</v>
      </c>
      <c r="N21">
        <v>0</v>
      </c>
      <c r="O21">
        <v>0</v>
      </c>
      <c r="P21">
        <v>91.88</v>
      </c>
      <c r="Q21">
        <v>0</v>
      </c>
      <c r="R21">
        <v>0</v>
      </c>
      <c r="S21">
        <v>14.3</v>
      </c>
      <c r="T21">
        <v>0</v>
      </c>
      <c r="U21">
        <v>0</v>
      </c>
      <c r="V21">
        <v>914.28</v>
      </c>
      <c r="W21">
        <v>1272.47</v>
      </c>
      <c r="X21">
        <v>649.97</v>
      </c>
      <c r="Y21">
        <v>74.88</v>
      </c>
      <c r="Z21">
        <v>201.69</v>
      </c>
      <c r="AA21">
        <v>713.37</v>
      </c>
      <c r="AB21">
        <v>0.12</v>
      </c>
      <c r="AC21">
        <v>82.39</v>
      </c>
      <c r="AD21">
        <v>0</v>
      </c>
      <c r="AE21">
        <v>9.7100000000000009</v>
      </c>
      <c r="AF21">
        <v>9.6999999999999993</v>
      </c>
      <c r="AG21">
        <v>15002143.449999999</v>
      </c>
      <c r="AM21">
        <v>1991</v>
      </c>
      <c r="AN21">
        <v>3</v>
      </c>
      <c r="AO21">
        <v>1991</v>
      </c>
      <c r="AP21" t="s">
        <v>192</v>
      </c>
      <c r="AQ21">
        <f t="shared" si="1"/>
        <v>0</v>
      </c>
      <c r="AR21">
        <f t="shared" si="2"/>
        <v>-511.68</v>
      </c>
      <c r="AS21">
        <f t="shared" si="3"/>
        <v>575.09</v>
      </c>
      <c r="AT21">
        <f t="shared" si="4"/>
        <v>-358.19000000000005</v>
      </c>
      <c r="AU21">
        <f t="shared" si="5"/>
        <v>-82.27</v>
      </c>
      <c r="AW21">
        <v>1</v>
      </c>
      <c r="AX21" s="61">
        <f>AVERAGEIFS(AQ$352:AQ$10000,$AN$352:$AN$10000,$AW21)</f>
        <v>0</v>
      </c>
      <c r="AY21" s="61">
        <f t="shared" ref="AY21:BB32" si="7">AVERAGEIFS(AR$352:AR$10000,$AN$352:$AN$10000,$AW21)</f>
        <v>-575.3291999999999</v>
      </c>
      <c r="AZ21" s="61">
        <f t="shared" si="7"/>
        <v>461.61219999999992</v>
      </c>
      <c r="BA21" s="61">
        <f t="shared" si="7"/>
        <v>-234.63800000000001</v>
      </c>
      <c r="BB21" s="61">
        <f t="shared" si="7"/>
        <v>-44.689400000000006</v>
      </c>
    </row>
    <row r="22" spans="1:54" x14ac:dyDescent="0.3">
      <c r="A22">
        <v>1991</v>
      </c>
      <c r="B22">
        <v>4</v>
      </c>
      <c r="C22">
        <v>1991</v>
      </c>
      <c r="D22" t="s">
        <v>194</v>
      </c>
      <c r="E22" t="s">
        <v>195</v>
      </c>
      <c r="F22">
        <v>5208.08</v>
      </c>
      <c r="G22">
        <v>2829.91</v>
      </c>
      <c r="H22">
        <v>50.59</v>
      </c>
      <c r="I22">
        <v>4772.1099999999997</v>
      </c>
      <c r="J22">
        <v>4323.8100000000004</v>
      </c>
      <c r="K22">
        <v>0</v>
      </c>
      <c r="L22">
        <v>297.36</v>
      </c>
      <c r="M22">
        <v>0</v>
      </c>
      <c r="N22">
        <v>0</v>
      </c>
      <c r="O22">
        <v>0</v>
      </c>
      <c r="P22">
        <v>124.35</v>
      </c>
      <c r="Q22">
        <v>0</v>
      </c>
      <c r="R22">
        <v>0</v>
      </c>
      <c r="S22">
        <v>2079.71</v>
      </c>
      <c r="T22">
        <v>0</v>
      </c>
      <c r="U22">
        <v>0</v>
      </c>
      <c r="V22">
        <v>952.37</v>
      </c>
      <c r="W22">
        <v>1292.55</v>
      </c>
      <c r="X22">
        <v>635.16</v>
      </c>
      <c r="Y22">
        <v>83.82</v>
      </c>
      <c r="Z22">
        <v>332.56</v>
      </c>
      <c r="AA22">
        <v>721.57</v>
      </c>
      <c r="AB22">
        <v>0.16</v>
      </c>
      <c r="AC22">
        <v>122.77</v>
      </c>
      <c r="AD22">
        <v>0</v>
      </c>
      <c r="AE22">
        <v>8.32</v>
      </c>
      <c r="AF22">
        <v>13.67</v>
      </c>
      <c r="AG22">
        <v>14999765.279999999</v>
      </c>
      <c r="AM22">
        <v>1991</v>
      </c>
      <c r="AN22">
        <v>4</v>
      </c>
      <c r="AO22">
        <v>1991</v>
      </c>
      <c r="AP22" t="s">
        <v>194</v>
      </c>
      <c r="AQ22">
        <f t="shared" si="1"/>
        <v>0</v>
      </c>
      <c r="AR22">
        <f t="shared" si="2"/>
        <v>-389.01000000000005</v>
      </c>
      <c r="AS22">
        <f t="shared" si="3"/>
        <v>551.33999999999992</v>
      </c>
      <c r="AT22">
        <f t="shared" si="4"/>
        <v>-340.17999999999995</v>
      </c>
      <c r="AU22">
        <f t="shared" si="5"/>
        <v>-122.61</v>
      </c>
      <c r="AW22">
        <v>2</v>
      </c>
      <c r="AX22" s="61">
        <f t="shared" ref="AX22:AX32" si="8">AVERAGEIFS(AQ$352:AQ$10000,$AN$352:$AN$10000,$AW22)</f>
        <v>0</v>
      </c>
      <c r="AY22" s="61">
        <f t="shared" si="7"/>
        <v>-563.42619999999988</v>
      </c>
      <c r="AZ22" s="61">
        <f t="shared" si="7"/>
        <v>434.19980000000004</v>
      </c>
      <c r="BA22" s="61">
        <f t="shared" si="7"/>
        <v>-249.33520000000004</v>
      </c>
      <c r="BB22" s="61">
        <f t="shared" si="7"/>
        <v>-46.146399999999993</v>
      </c>
    </row>
    <row r="23" spans="1:54" x14ac:dyDescent="0.3">
      <c r="A23">
        <v>1991</v>
      </c>
      <c r="B23">
        <v>5</v>
      </c>
      <c r="C23">
        <v>1991</v>
      </c>
      <c r="D23" t="s">
        <v>196</v>
      </c>
      <c r="E23" t="s">
        <v>197</v>
      </c>
      <c r="F23">
        <v>7959.11</v>
      </c>
      <c r="G23">
        <v>1601.57</v>
      </c>
      <c r="H23">
        <v>76.13</v>
      </c>
      <c r="I23">
        <v>3222.98</v>
      </c>
      <c r="J23">
        <v>2241.1</v>
      </c>
      <c r="K23">
        <v>0</v>
      </c>
      <c r="L23">
        <v>307.27</v>
      </c>
      <c r="M23">
        <v>0</v>
      </c>
      <c r="N23">
        <v>0</v>
      </c>
      <c r="O23">
        <v>0</v>
      </c>
      <c r="P23">
        <v>300.12</v>
      </c>
      <c r="Q23">
        <v>0</v>
      </c>
      <c r="R23">
        <v>0</v>
      </c>
      <c r="S23">
        <v>5791.8</v>
      </c>
      <c r="T23">
        <v>0</v>
      </c>
      <c r="U23">
        <v>0</v>
      </c>
      <c r="V23">
        <v>1277.8800000000001</v>
      </c>
      <c r="W23">
        <v>1273.8900000000001</v>
      </c>
      <c r="X23">
        <v>594.21</v>
      </c>
      <c r="Y23">
        <v>77.37</v>
      </c>
      <c r="Z23">
        <v>302</v>
      </c>
      <c r="AA23">
        <v>989.69</v>
      </c>
      <c r="AB23">
        <v>22.67</v>
      </c>
      <c r="AC23">
        <v>59.86</v>
      </c>
      <c r="AD23">
        <v>0</v>
      </c>
      <c r="AE23">
        <v>24.22</v>
      </c>
      <c r="AF23">
        <v>39.130000000000003</v>
      </c>
      <c r="AG23">
        <v>14993407.73</v>
      </c>
      <c r="AM23">
        <v>1991</v>
      </c>
      <c r="AN23">
        <v>5</v>
      </c>
      <c r="AO23">
        <v>1991</v>
      </c>
      <c r="AP23" t="s">
        <v>196</v>
      </c>
      <c r="AQ23">
        <f t="shared" si="1"/>
        <v>0</v>
      </c>
      <c r="AR23">
        <f t="shared" si="2"/>
        <v>-687.69</v>
      </c>
      <c r="AS23">
        <f t="shared" si="3"/>
        <v>516.84</v>
      </c>
      <c r="AT23">
        <f t="shared" si="4"/>
        <v>3.9900000000000091</v>
      </c>
      <c r="AU23">
        <f t="shared" si="5"/>
        <v>-37.19</v>
      </c>
      <c r="AW23">
        <v>3</v>
      </c>
      <c r="AX23" s="61">
        <f t="shared" si="8"/>
        <v>0</v>
      </c>
      <c r="AY23" s="61">
        <f t="shared" si="7"/>
        <v>-603.59460000000001</v>
      </c>
      <c r="AZ23" s="61">
        <f t="shared" si="7"/>
        <v>472.32020000000011</v>
      </c>
      <c r="BA23" s="61">
        <f t="shared" si="7"/>
        <v>-307.20599999999996</v>
      </c>
      <c r="BB23" s="61">
        <f t="shared" si="7"/>
        <v>-57.692999999999991</v>
      </c>
    </row>
    <row r="24" spans="1:54" x14ac:dyDescent="0.3">
      <c r="A24">
        <v>1991</v>
      </c>
      <c r="B24">
        <v>6</v>
      </c>
      <c r="C24">
        <v>1991</v>
      </c>
      <c r="D24" t="s">
        <v>198</v>
      </c>
      <c r="E24" t="s">
        <v>199</v>
      </c>
      <c r="F24">
        <v>8948.24</v>
      </c>
      <c r="G24">
        <v>2136.25</v>
      </c>
      <c r="H24">
        <v>127.24</v>
      </c>
      <c r="I24">
        <v>2482.34</v>
      </c>
      <c r="J24">
        <v>1993.62</v>
      </c>
      <c r="K24">
        <v>0</v>
      </c>
      <c r="L24">
        <v>297.36</v>
      </c>
      <c r="M24">
        <v>0</v>
      </c>
      <c r="N24">
        <v>0</v>
      </c>
      <c r="O24">
        <v>0</v>
      </c>
      <c r="P24">
        <v>375.69</v>
      </c>
      <c r="Q24">
        <v>0</v>
      </c>
      <c r="R24">
        <v>0</v>
      </c>
      <c r="S24">
        <v>6959.61</v>
      </c>
      <c r="T24">
        <v>0</v>
      </c>
      <c r="U24">
        <v>0</v>
      </c>
      <c r="V24">
        <v>1420.22</v>
      </c>
      <c r="W24">
        <v>1202.18</v>
      </c>
      <c r="X24">
        <v>572.6</v>
      </c>
      <c r="Y24">
        <v>75.86</v>
      </c>
      <c r="Z24">
        <v>266.17</v>
      </c>
      <c r="AA24">
        <v>1104.48</v>
      </c>
      <c r="AB24">
        <v>45.55</v>
      </c>
      <c r="AC24">
        <v>17.7</v>
      </c>
      <c r="AD24">
        <v>0</v>
      </c>
      <c r="AE24">
        <v>19.989999999999998</v>
      </c>
      <c r="AF24">
        <v>48.27</v>
      </c>
      <c r="AG24">
        <v>14986595.74</v>
      </c>
      <c r="AM24">
        <v>1991</v>
      </c>
      <c r="AN24">
        <v>6</v>
      </c>
      <c r="AO24">
        <v>1991</v>
      </c>
      <c r="AP24" t="s">
        <v>198</v>
      </c>
      <c r="AQ24">
        <f t="shared" si="1"/>
        <v>0</v>
      </c>
      <c r="AR24">
        <f t="shared" si="2"/>
        <v>-838.31</v>
      </c>
      <c r="AS24">
        <f t="shared" si="3"/>
        <v>496.74</v>
      </c>
      <c r="AT24">
        <f t="shared" si="4"/>
        <v>218.03999999999996</v>
      </c>
      <c r="AU24">
        <f t="shared" si="5"/>
        <v>27.849999999999998</v>
      </c>
      <c r="AW24">
        <v>4</v>
      </c>
      <c r="AX24" s="61">
        <f t="shared" si="8"/>
        <v>0</v>
      </c>
      <c r="AY24" s="61">
        <f t="shared" si="7"/>
        <v>-579.82259999999997</v>
      </c>
      <c r="AZ24" s="61">
        <f t="shared" si="7"/>
        <v>437.17920000000026</v>
      </c>
      <c r="BA24" s="61">
        <f t="shared" si="7"/>
        <v>-312.86719999999991</v>
      </c>
      <c r="BB24" s="61">
        <f t="shared" si="7"/>
        <v>-56.0762</v>
      </c>
    </row>
    <row r="25" spans="1:54" x14ac:dyDescent="0.3">
      <c r="A25">
        <v>1991</v>
      </c>
      <c r="B25">
        <v>7</v>
      </c>
      <c r="C25">
        <v>1991</v>
      </c>
      <c r="D25" t="s">
        <v>200</v>
      </c>
      <c r="E25" t="s">
        <v>201</v>
      </c>
      <c r="F25">
        <v>8509.18</v>
      </c>
      <c r="G25">
        <v>1815.29</v>
      </c>
      <c r="H25">
        <v>123.43</v>
      </c>
      <c r="I25">
        <v>2454.9899999999998</v>
      </c>
      <c r="J25">
        <v>1976.75</v>
      </c>
      <c r="K25">
        <v>0</v>
      </c>
      <c r="L25">
        <v>307.27</v>
      </c>
      <c r="M25">
        <v>0</v>
      </c>
      <c r="N25">
        <v>0</v>
      </c>
      <c r="O25">
        <v>0</v>
      </c>
      <c r="P25">
        <v>422.12</v>
      </c>
      <c r="Q25">
        <v>0</v>
      </c>
      <c r="R25">
        <v>0</v>
      </c>
      <c r="S25">
        <v>6769.34</v>
      </c>
      <c r="T25">
        <v>0</v>
      </c>
      <c r="U25">
        <v>0</v>
      </c>
      <c r="V25">
        <v>1381.26</v>
      </c>
      <c r="W25">
        <v>1236.26</v>
      </c>
      <c r="X25">
        <v>592.05999999999995</v>
      </c>
      <c r="Y25">
        <v>83.37</v>
      </c>
      <c r="Z25">
        <v>246.02</v>
      </c>
      <c r="AA25">
        <v>1146.67</v>
      </c>
      <c r="AB25">
        <v>43.67</v>
      </c>
      <c r="AC25">
        <v>20.69</v>
      </c>
      <c r="AD25">
        <v>0</v>
      </c>
      <c r="AE25">
        <v>21.14</v>
      </c>
      <c r="AF25">
        <v>54.01</v>
      </c>
      <c r="AG25">
        <v>14979901.85</v>
      </c>
      <c r="AM25">
        <v>1991</v>
      </c>
      <c r="AN25">
        <v>7</v>
      </c>
      <c r="AO25">
        <v>1991</v>
      </c>
      <c r="AP25" t="s">
        <v>200</v>
      </c>
      <c r="AQ25">
        <f t="shared" si="1"/>
        <v>0</v>
      </c>
      <c r="AR25">
        <f t="shared" si="2"/>
        <v>-900.65000000000009</v>
      </c>
      <c r="AS25">
        <f t="shared" si="3"/>
        <v>508.68999999999994</v>
      </c>
      <c r="AT25">
        <f t="shared" si="4"/>
        <v>145</v>
      </c>
      <c r="AU25">
        <f t="shared" si="5"/>
        <v>22.98</v>
      </c>
      <c r="AW25">
        <v>5</v>
      </c>
      <c r="AX25" s="61">
        <f t="shared" si="8"/>
        <v>0</v>
      </c>
      <c r="AY25" s="61">
        <f t="shared" si="7"/>
        <v>-653.78579999999977</v>
      </c>
      <c r="AZ25" s="61">
        <f t="shared" si="7"/>
        <v>464.12440000000004</v>
      </c>
      <c r="BA25" s="61">
        <f t="shared" si="7"/>
        <v>-169.27919999999997</v>
      </c>
      <c r="BB25" s="61">
        <f t="shared" si="7"/>
        <v>0.88960000000000039</v>
      </c>
    </row>
    <row r="26" spans="1:54" x14ac:dyDescent="0.3">
      <c r="A26">
        <v>1991</v>
      </c>
      <c r="B26">
        <v>8</v>
      </c>
      <c r="C26">
        <v>1991</v>
      </c>
      <c r="D26" t="s">
        <v>202</v>
      </c>
      <c r="E26" t="s">
        <v>203</v>
      </c>
      <c r="F26">
        <v>6680.22</v>
      </c>
      <c r="G26">
        <v>1635.65</v>
      </c>
      <c r="H26">
        <v>122.86</v>
      </c>
      <c r="I26">
        <v>2199.9899999999998</v>
      </c>
      <c r="J26">
        <v>1854.1</v>
      </c>
      <c r="K26">
        <v>0</v>
      </c>
      <c r="L26">
        <v>307.27</v>
      </c>
      <c r="M26">
        <v>0</v>
      </c>
      <c r="N26">
        <v>0</v>
      </c>
      <c r="O26">
        <v>0</v>
      </c>
      <c r="P26">
        <v>415.37</v>
      </c>
      <c r="Q26">
        <v>0</v>
      </c>
      <c r="R26">
        <v>0</v>
      </c>
      <c r="S26">
        <v>5030.92</v>
      </c>
      <c r="T26">
        <v>0</v>
      </c>
      <c r="U26">
        <v>0</v>
      </c>
      <c r="V26">
        <v>1300.18</v>
      </c>
      <c r="W26">
        <v>1293.99</v>
      </c>
      <c r="X26">
        <v>599.45000000000005</v>
      </c>
      <c r="Y26">
        <v>67.930000000000007</v>
      </c>
      <c r="Z26">
        <v>221.56</v>
      </c>
      <c r="AA26">
        <v>1233.81</v>
      </c>
      <c r="AB26">
        <v>46.18</v>
      </c>
      <c r="AC26">
        <v>14.42</v>
      </c>
      <c r="AD26">
        <v>0</v>
      </c>
      <c r="AE26">
        <v>18.52</v>
      </c>
      <c r="AF26">
        <v>51.96</v>
      </c>
      <c r="AG26">
        <v>14974857.279999999</v>
      </c>
      <c r="AM26">
        <v>1991</v>
      </c>
      <c r="AN26">
        <v>8</v>
      </c>
      <c r="AO26">
        <v>1991</v>
      </c>
      <c r="AP26" t="s">
        <v>202</v>
      </c>
      <c r="AQ26">
        <f t="shared" si="1"/>
        <v>0</v>
      </c>
      <c r="AR26">
        <f t="shared" si="2"/>
        <v>-1012.25</v>
      </c>
      <c r="AS26">
        <f t="shared" si="3"/>
        <v>531.52</v>
      </c>
      <c r="AT26">
        <f t="shared" si="4"/>
        <v>6.1900000000000546</v>
      </c>
      <c r="AU26">
        <f t="shared" si="5"/>
        <v>31.759999999999998</v>
      </c>
      <c r="AW26">
        <v>6</v>
      </c>
      <c r="AX26" s="61">
        <f t="shared" si="8"/>
        <v>0</v>
      </c>
      <c r="AY26" s="61">
        <f t="shared" si="7"/>
        <v>-654.38060000000007</v>
      </c>
      <c r="AZ26" s="61">
        <f t="shared" si="7"/>
        <v>446.07159999999982</v>
      </c>
      <c r="BA26" s="61">
        <f t="shared" si="7"/>
        <v>-60.987400000000008</v>
      </c>
      <c r="BB26" s="61">
        <f t="shared" si="7"/>
        <v>54.001800000000003</v>
      </c>
    </row>
    <row r="27" spans="1:54" x14ac:dyDescent="0.3">
      <c r="A27">
        <v>1991</v>
      </c>
      <c r="B27">
        <v>9</v>
      </c>
      <c r="C27">
        <v>1991</v>
      </c>
      <c r="D27" t="s">
        <v>204</v>
      </c>
      <c r="E27" t="s">
        <v>205</v>
      </c>
      <c r="F27">
        <v>5334.34</v>
      </c>
      <c r="G27">
        <v>2395.37</v>
      </c>
      <c r="H27">
        <v>178.02</v>
      </c>
      <c r="I27">
        <v>1863.55</v>
      </c>
      <c r="J27">
        <v>1724.71</v>
      </c>
      <c r="K27">
        <v>0</v>
      </c>
      <c r="L27">
        <v>297.36</v>
      </c>
      <c r="M27">
        <v>0</v>
      </c>
      <c r="N27">
        <v>0</v>
      </c>
      <c r="O27">
        <v>0</v>
      </c>
      <c r="P27">
        <v>395.7</v>
      </c>
      <c r="Q27">
        <v>0</v>
      </c>
      <c r="R27">
        <v>0</v>
      </c>
      <c r="S27">
        <v>3340.78</v>
      </c>
      <c r="T27">
        <v>0</v>
      </c>
      <c r="U27">
        <v>0</v>
      </c>
      <c r="V27">
        <v>1230.26</v>
      </c>
      <c r="W27">
        <v>1204.55</v>
      </c>
      <c r="X27">
        <v>563.44000000000005</v>
      </c>
      <c r="Y27">
        <v>64.53</v>
      </c>
      <c r="Z27">
        <v>220.2</v>
      </c>
      <c r="AA27">
        <v>1072.3599999999999</v>
      </c>
      <c r="AB27">
        <v>64.37</v>
      </c>
      <c r="AC27">
        <v>10.35</v>
      </c>
      <c r="AD27">
        <v>0</v>
      </c>
      <c r="AE27">
        <v>7.53</v>
      </c>
      <c r="AF27">
        <v>49.38</v>
      </c>
      <c r="AG27">
        <v>14971918.310000001</v>
      </c>
      <c r="AM27">
        <v>1991</v>
      </c>
      <c r="AN27">
        <v>9</v>
      </c>
      <c r="AO27">
        <v>1991</v>
      </c>
      <c r="AP27" t="s">
        <v>204</v>
      </c>
      <c r="AQ27">
        <f t="shared" si="1"/>
        <v>0</v>
      </c>
      <c r="AR27">
        <f t="shared" si="2"/>
        <v>-852.15999999999985</v>
      </c>
      <c r="AS27">
        <f t="shared" si="3"/>
        <v>498.91000000000008</v>
      </c>
      <c r="AT27">
        <f t="shared" si="4"/>
        <v>25.710000000000036</v>
      </c>
      <c r="AU27">
        <f t="shared" si="5"/>
        <v>54.02</v>
      </c>
      <c r="AW27">
        <v>7</v>
      </c>
      <c r="AX27" s="61">
        <f t="shared" si="8"/>
        <v>0</v>
      </c>
      <c r="AY27" s="61">
        <f t="shared" si="7"/>
        <v>-750.20519999999999</v>
      </c>
      <c r="AZ27" s="61">
        <f t="shared" si="7"/>
        <v>484.19700000000006</v>
      </c>
      <c r="BA27" s="61">
        <f t="shared" si="7"/>
        <v>17.286600000000004</v>
      </c>
      <c r="BB27" s="61">
        <f t="shared" si="7"/>
        <v>99.765600000000035</v>
      </c>
    </row>
    <row r="28" spans="1:54" x14ac:dyDescent="0.3">
      <c r="A28">
        <v>1991</v>
      </c>
      <c r="B28">
        <v>10</v>
      </c>
      <c r="C28">
        <v>1992</v>
      </c>
      <c r="D28" t="s">
        <v>206</v>
      </c>
      <c r="E28" t="s">
        <v>207</v>
      </c>
      <c r="F28">
        <v>5409.17</v>
      </c>
      <c r="G28">
        <v>2077.9499999999998</v>
      </c>
      <c r="H28">
        <v>163.21</v>
      </c>
      <c r="I28">
        <v>2122.27</v>
      </c>
      <c r="J28">
        <v>2182.11</v>
      </c>
      <c r="K28">
        <v>0</v>
      </c>
      <c r="L28">
        <v>307.27</v>
      </c>
      <c r="M28">
        <v>0</v>
      </c>
      <c r="N28">
        <v>0</v>
      </c>
      <c r="O28">
        <v>0</v>
      </c>
      <c r="P28">
        <v>310.92</v>
      </c>
      <c r="Q28">
        <v>0</v>
      </c>
      <c r="R28">
        <v>0</v>
      </c>
      <c r="S28">
        <v>3557.68</v>
      </c>
      <c r="T28">
        <v>0</v>
      </c>
      <c r="U28">
        <v>0</v>
      </c>
      <c r="V28">
        <v>1026.1400000000001</v>
      </c>
      <c r="W28">
        <v>1282.78</v>
      </c>
      <c r="X28">
        <v>567.24</v>
      </c>
      <c r="Y28">
        <v>66.13</v>
      </c>
      <c r="Z28">
        <v>209.9</v>
      </c>
      <c r="AA28">
        <v>1026.04</v>
      </c>
      <c r="AB28">
        <v>23.49</v>
      </c>
      <c r="AC28">
        <v>22.33</v>
      </c>
      <c r="AD28">
        <v>0</v>
      </c>
      <c r="AE28">
        <v>9.25</v>
      </c>
      <c r="AF28">
        <v>35.01</v>
      </c>
      <c r="AG28">
        <v>14968587.09</v>
      </c>
      <c r="AM28">
        <v>1991</v>
      </c>
      <c r="AN28">
        <v>10</v>
      </c>
      <c r="AO28">
        <v>1992</v>
      </c>
      <c r="AP28" t="s">
        <v>206</v>
      </c>
      <c r="AQ28">
        <f t="shared" si="1"/>
        <v>0</v>
      </c>
      <c r="AR28">
        <f t="shared" si="2"/>
        <v>-816.14</v>
      </c>
      <c r="AS28">
        <f t="shared" si="3"/>
        <v>501.11</v>
      </c>
      <c r="AT28">
        <f t="shared" si="4"/>
        <v>-256.63999999999987</v>
      </c>
      <c r="AU28">
        <f t="shared" si="5"/>
        <v>1.1600000000000001</v>
      </c>
      <c r="AW28">
        <v>8</v>
      </c>
      <c r="AX28" s="61">
        <f t="shared" si="8"/>
        <v>0</v>
      </c>
      <c r="AY28" s="61">
        <f t="shared" si="7"/>
        <v>-782.55899999999997</v>
      </c>
      <c r="AZ28" s="61">
        <f t="shared" si="7"/>
        <v>497.03019999999998</v>
      </c>
      <c r="BA28" s="61">
        <f t="shared" si="7"/>
        <v>49.448399999999971</v>
      </c>
      <c r="BB28" s="61">
        <f t="shared" si="7"/>
        <v>103.25579999999999</v>
      </c>
    </row>
    <row r="29" spans="1:54" x14ac:dyDescent="0.3">
      <c r="A29">
        <v>1991</v>
      </c>
      <c r="B29">
        <v>11</v>
      </c>
      <c r="C29">
        <v>1992</v>
      </c>
      <c r="D29" t="s">
        <v>208</v>
      </c>
      <c r="E29" t="s">
        <v>209</v>
      </c>
      <c r="F29">
        <v>2802.61</v>
      </c>
      <c r="G29">
        <v>1145.77</v>
      </c>
      <c r="H29">
        <v>113.51</v>
      </c>
      <c r="I29">
        <v>2134.17</v>
      </c>
      <c r="J29">
        <v>1439.88</v>
      </c>
      <c r="K29">
        <v>0</v>
      </c>
      <c r="L29">
        <v>297.36</v>
      </c>
      <c r="M29">
        <v>0</v>
      </c>
      <c r="N29">
        <v>0</v>
      </c>
      <c r="O29">
        <v>0</v>
      </c>
      <c r="P29">
        <v>157.58000000000001</v>
      </c>
      <c r="Q29">
        <v>0</v>
      </c>
      <c r="R29">
        <v>0</v>
      </c>
      <c r="S29">
        <v>719.66</v>
      </c>
      <c r="T29">
        <v>0</v>
      </c>
      <c r="U29">
        <v>0</v>
      </c>
      <c r="V29">
        <v>797.76</v>
      </c>
      <c r="W29">
        <v>1273.47</v>
      </c>
      <c r="X29">
        <v>492.25</v>
      </c>
      <c r="Y29">
        <v>53.58</v>
      </c>
      <c r="Z29">
        <v>145.55000000000001</v>
      </c>
      <c r="AA29">
        <v>858.24</v>
      </c>
      <c r="AB29">
        <v>0.08</v>
      </c>
      <c r="AC29">
        <v>37.270000000000003</v>
      </c>
      <c r="AD29">
        <v>0</v>
      </c>
      <c r="AE29">
        <v>7.56</v>
      </c>
      <c r="AF29">
        <v>16.87</v>
      </c>
      <c r="AG29">
        <v>14966930.25</v>
      </c>
      <c r="AM29">
        <v>1991</v>
      </c>
      <c r="AN29">
        <v>11</v>
      </c>
      <c r="AO29">
        <v>1992</v>
      </c>
      <c r="AP29" t="s">
        <v>208</v>
      </c>
      <c r="AQ29">
        <f t="shared" si="1"/>
        <v>0</v>
      </c>
      <c r="AR29">
        <f t="shared" si="2"/>
        <v>-712.69</v>
      </c>
      <c r="AS29">
        <f t="shared" si="3"/>
        <v>438.67</v>
      </c>
      <c r="AT29">
        <f t="shared" si="4"/>
        <v>-475.71000000000004</v>
      </c>
      <c r="AU29">
        <f t="shared" si="5"/>
        <v>-37.190000000000005</v>
      </c>
      <c r="AW29">
        <v>9</v>
      </c>
      <c r="AX29" s="61">
        <f t="shared" si="8"/>
        <v>0</v>
      </c>
      <c r="AY29" s="61">
        <f t="shared" si="7"/>
        <v>-664.20100000000025</v>
      </c>
      <c r="AZ29" s="61">
        <f t="shared" si="7"/>
        <v>435.84820000000002</v>
      </c>
      <c r="BA29" s="61">
        <f t="shared" si="7"/>
        <v>42.159799999999976</v>
      </c>
      <c r="BB29" s="61">
        <f t="shared" si="7"/>
        <v>89.515199999999993</v>
      </c>
    </row>
    <row r="30" spans="1:54" x14ac:dyDescent="0.3">
      <c r="A30">
        <v>1991</v>
      </c>
      <c r="B30">
        <v>12</v>
      </c>
      <c r="C30">
        <v>1992</v>
      </c>
      <c r="D30" t="s">
        <v>210</v>
      </c>
      <c r="E30" t="s">
        <v>211</v>
      </c>
      <c r="F30">
        <v>2930.88</v>
      </c>
      <c r="G30">
        <v>2227.63</v>
      </c>
      <c r="H30">
        <v>194.46</v>
      </c>
      <c r="I30">
        <v>2036.77</v>
      </c>
      <c r="J30">
        <v>3174.16</v>
      </c>
      <c r="K30">
        <v>0</v>
      </c>
      <c r="L30">
        <v>307.27</v>
      </c>
      <c r="M30">
        <v>0</v>
      </c>
      <c r="N30">
        <v>0</v>
      </c>
      <c r="O30">
        <v>0</v>
      </c>
      <c r="P30">
        <v>118.89</v>
      </c>
      <c r="Q30">
        <v>0</v>
      </c>
      <c r="R30">
        <v>0</v>
      </c>
      <c r="S30">
        <v>1668.5</v>
      </c>
      <c r="T30">
        <v>0</v>
      </c>
      <c r="U30">
        <v>0</v>
      </c>
      <c r="V30">
        <v>800.7</v>
      </c>
      <c r="W30">
        <v>1289.17</v>
      </c>
      <c r="X30">
        <v>511.38</v>
      </c>
      <c r="Y30">
        <v>69.680000000000007</v>
      </c>
      <c r="Z30">
        <v>179.96</v>
      </c>
      <c r="AA30">
        <v>873.32</v>
      </c>
      <c r="AB30">
        <v>0.08</v>
      </c>
      <c r="AC30">
        <v>33.450000000000003</v>
      </c>
      <c r="AD30">
        <v>0</v>
      </c>
      <c r="AE30">
        <v>6.71</v>
      </c>
      <c r="AF30">
        <v>12.55</v>
      </c>
      <c r="AG30">
        <v>14966227</v>
      </c>
      <c r="AM30">
        <v>1991</v>
      </c>
      <c r="AN30">
        <v>12</v>
      </c>
      <c r="AO30">
        <v>1992</v>
      </c>
      <c r="AP30" t="s">
        <v>210</v>
      </c>
      <c r="AQ30">
        <f t="shared" si="1"/>
        <v>0</v>
      </c>
      <c r="AR30">
        <f t="shared" si="2"/>
        <v>-693.36</v>
      </c>
      <c r="AS30">
        <f t="shared" si="3"/>
        <v>441.7</v>
      </c>
      <c r="AT30">
        <f t="shared" si="4"/>
        <v>-488.47</v>
      </c>
      <c r="AU30">
        <f t="shared" si="5"/>
        <v>-33.370000000000005</v>
      </c>
      <c r="AW30">
        <v>10</v>
      </c>
      <c r="AX30" s="61">
        <f t="shared" si="8"/>
        <v>0</v>
      </c>
      <c r="AY30" s="61">
        <f t="shared" si="7"/>
        <v>-721.10259999999994</v>
      </c>
      <c r="AZ30" s="61">
        <f t="shared" si="7"/>
        <v>434.65659999999991</v>
      </c>
      <c r="BA30" s="61">
        <f t="shared" si="7"/>
        <v>-20.211800000000011</v>
      </c>
      <c r="BB30" s="61">
        <f t="shared" si="7"/>
        <v>50.474600000000002</v>
      </c>
    </row>
    <row r="31" spans="1:54" x14ac:dyDescent="0.3">
      <c r="A31">
        <v>1992</v>
      </c>
      <c r="B31">
        <v>1</v>
      </c>
      <c r="C31">
        <v>1992</v>
      </c>
      <c r="D31" t="s">
        <v>212</v>
      </c>
      <c r="E31" t="s">
        <v>213</v>
      </c>
      <c r="F31">
        <v>730.3</v>
      </c>
      <c r="G31">
        <v>5924.51</v>
      </c>
      <c r="H31">
        <v>132.77000000000001</v>
      </c>
      <c r="I31">
        <v>3477.32</v>
      </c>
      <c r="J31">
        <v>9177.31</v>
      </c>
      <c r="K31">
        <v>0</v>
      </c>
      <c r="L31">
        <v>307.27</v>
      </c>
      <c r="M31">
        <v>0</v>
      </c>
      <c r="N31">
        <v>0</v>
      </c>
      <c r="O31">
        <v>0</v>
      </c>
      <c r="P31">
        <v>101.11</v>
      </c>
      <c r="Q31">
        <v>0</v>
      </c>
      <c r="R31">
        <v>0</v>
      </c>
      <c r="S31">
        <v>253.4</v>
      </c>
      <c r="T31">
        <v>0</v>
      </c>
      <c r="U31">
        <v>0</v>
      </c>
      <c r="V31">
        <v>754.56</v>
      </c>
      <c r="W31">
        <v>1314.84</v>
      </c>
      <c r="X31">
        <v>505.82</v>
      </c>
      <c r="Y31">
        <v>61.02</v>
      </c>
      <c r="Z31">
        <v>159.12</v>
      </c>
      <c r="AA31">
        <v>752.74</v>
      </c>
      <c r="AB31">
        <v>0.01</v>
      </c>
      <c r="AC31">
        <v>67.5</v>
      </c>
      <c r="AD31">
        <v>0</v>
      </c>
      <c r="AE31">
        <v>6.26</v>
      </c>
      <c r="AF31">
        <v>10.68</v>
      </c>
      <c r="AG31">
        <v>14971421.220000001</v>
      </c>
      <c r="AM31">
        <v>1992</v>
      </c>
      <c r="AN31">
        <v>1</v>
      </c>
      <c r="AO31">
        <v>1992</v>
      </c>
      <c r="AP31" t="s">
        <v>212</v>
      </c>
      <c r="AQ31">
        <f t="shared" si="1"/>
        <v>0</v>
      </c>
      <c r="AR31">
        <f t="shared" si="2"/>
        <v>-593.62</v>
      </c>
      <c r="AS31">
        <f t="shared" si="3"/>
        <v>444.8</v>
      </c>
      <c r="AT31">
        <f t="shared" si="4"/>
        <v>-560.28</v>
      </c>
      <c r="AU31">
        <f t="shared" si="5"/>
        <v>-67.489999999999995</v>
      </c>
      <c r="AW31">
        <v>11</v>
      </c>
      <c r="AX31" s="61">
        <f t="shared" si="8"/>
        <v>0</v>
      </c>
      <c r="AY31" s="61">
        <f t="shared" si="7"/>
        <v>-580.50580000000014</v>
      </c>
      <c r="AZ31" s="61">
        <f t="shared" si="7"/>
        <v>399.88459999999998</v>
      </c>
      <c r="BA31" s="61">
        <f t="shared" si="7"/>
        <v>-99.033600000000007</v>
      </c>
      <c r="BB31" s="61">
        <f t="shared" si="7"/>
        <v>11.163800000000002</v>
      </c>
    </row>
    <row r="32" spans="1:54" x14ac:dyDescent="0.3">
      <c r="A32">
        <v>1992</v>
      </c>
      <c r="B32">
        <v>2</v>
      </c>
      <c r="C32">
        <v>1992</v>
      </c>
      <c r="D32" t="s">
        <v>214</v>
      </c>
      <c r="E32" t="s">
        <v>215</v>
      </c>
      <c r="F32">
        <v>1000.39</v>
      </c>
      <c r="G32">
        <v>18964.46</v>
      </c>
      <c r="H32">
        <v>243.81</v>
      </c>
      <c r="I32">
        <v>4614.5</v>
      </c>
      <c r="J32">
        <v>22837.59</v>
      </c>
      <c r="K32">
        <v>0</v>
      </c>
      <c r="L32">
        <v>287.45</v>
      </c>
      <c r="M32">
        <v>0</v>
      </c>
      <c r="N32">
        <v>0</v>
      </c>
      <c r="O32">
        <v>0</v>
      </c>
      <c r="P32">
        <v>86.57</v>
      </c>
      <c r="Q32">
        <v>0</v>
      </c>
      <c r="R32">
        <v>0</v>
      </c>
      <c r="S32">
        <v>96.54</v>
      </c>
      <c r="T32">
        <v>0</v>
      </c>
      <c r="U32">
        <v>0</v>
      </c>
      <c r="V32">
        <v>687.19</v>
      </c>
      <c r="W32">
        <v>1319.77</v>
      </c>
      <c r="X32">
        <v>560.84</v>
      </c>
      <c r="Y32">
        <v>65.52</v>
      </c>
      <c r="Z32">
        <v>163.87</v>
      </c>
      <c r="AA32">
        <v>705.23</v>
      </c>
      <c r="AB32">
        <v>0.01</v>
      </c>
      <c r="AC32">
        <v>84.76</v>
      </c>
      <c r="AD32">
        <v>0</v>
      </c>
      <c r="AE32">
        <v>7.83</v>
      </c>
      <c r="AF32">
        <v>9.1199999999999992</v>
      </c>
      <c r="AG32">
        <v>14989385.279999999</v>
      </c>
      <c r="AM32">
        <v>1992</v>
      </c>
      <c r="AN32">
        <v>2</v>
      </c>
      <c r="AO32">
        <v>1992</v>
      </c>
      <c r="AP32" t="s">
        <v>214</v>
      </c>
      <c r="AQ32">
        <f t="shared" si="1"/>
        <v>0</v>
      </c>
      <c r="AR32">
        <f t="shared" si="2"/>
        <v>-541.36</v>
      </c>
      <c r="AS32">
        <f t="shared" si="3"/>
        <v>495.32000000000005</v>
      </c>
      <c r="AT32">
        <f t="shared" si="4"/>
        <v>-632.57999999999993</v>
      </c>
      <c r="AU32">
        <f t="shared" si="5"/>
        <v>-84.75</v>
      </c>
      <c r="AW32">
        <v>12</v>
      </c>
      <c r="AX32" s="61">
        <f t="shared" si="8"/>
        <v>0</v>
      </c>
      <c r="AY32" s="61">
        <f t="shared" si="7"/>
        <v>-593.19320000000005</v>
      </c>
      <c r="AZ32" s="61">
        <f t="shared" si="7"/>
        <v>429.9174000000001</v>
      </c>
      <c r="BA32" s="61">
        <f t="shared" si="7"/>
        <v>-163.32779999999994</v>
      </c>
      <c r="BB32" s="61">
        <f t="shared" si="7"/>
        <v>-8.7087999999999983</v>
      </c>
    </row>
    <row r="33" spans="1:55" x14ac:dyDescent="0.3">
      <c r="A33">
        <v>1992</v>
      </c>
      <c r="B33">
        <v>3</v>
      </c>
      <c r="C33">
        <v>1992</v>
      </c>
      <c r="D33" t="s">
        <v>216</v>
      </c>
      <c r="E33" t="s">
        <v>217</v>
      </c>
      <c r="F33">
        <v>1081.82</v>
      </c>
      <c r="G33">
        <v>7259.68</v>
      </c>
      <c r="H33">
        <v>109.36</v>
      </c>
      <c r="I33">
        <v>4853.4399999999996</v>
      </c>
      <c r="J33">
        <v>11451.47</v>
      </c>
      <c r="K33">
        <v>0</v>
      </c>
      <c r="L33">
        <v>307.27</v>
      </c>
      <c r="M33">
        <v>0</v>
      </c>
      <c r="N33">
        <v>0</v>
      </c>
      <c r="O33">
        <v>0</v>
      </c>
      <c r="P33">
        <v>90.43</v>
      </c>
      <c r="Q33">
        <v>0</v>
      </c>
      <c r="R33">
        <v>0</v>
      </c>
      <c r="S33">
        <v>153.09</v>
      </c>
      <c r="T33">
        <v>0</v>
      </c>
      <c r="U33">
        <v>0</v>
      </c>
      <c r="V33">
        <v>768.31</v>
      </c>
      <c r="W33">
        <v>1451.03</v>
      </c>
      <c r="X33">
        <v>616.63</v>
      </c>
      <c r="Y33">
        <v>64.66</v>
      </c>
      <c r="Z33">
        <v>248.18</v>
      </c>
      <c r="AA33">
        <v>751.09</v>
      </c>
      <c r="AB33">
        <v>0.01</v>
      </c>
      <c r="AC33">
        <v>122.09</v>
      </c>
      <c r="AD33">
        <v>0</v>
      </c>
      <c r="AE33">
        <v>8.7799999999999994</v>
      </c>
      <c r="AF33">
        <v>9.61</v>
      </c>
      <c r="AG33">
        <v>14995563.130000001</v>
      </c>
      <c r="AM33">
        <v>1992</v>
      </c>
      <c r="AN33">
        <v>3</v>
      </c>
      <c r="AO33">
        <v>1992</v>
      </c>
      <c r="AP33" t="s">
        <v>216</v>
      </c>
      <c r="AQ33">
        <f t="shared" si="1"/>
        <v>0</v>
      </c>
      <c r="AR33">
        <f t="shared" si="2"/>
        <v>-502.91</v>
      </c>
      <c r="AS33">
        <f t="shared" si="3"/>
        <v>551.97</v>
      </c>
      <c r="AT33">
        <f t="shared" si="4"/>
        <v>-682.72</v>
      </c>
      <c r="AU33">
        <f t="shared" si="5"/>
        <v>-122.08</v>
      </c>
      <c r="AX33" s="61">
        <f>SUM(AX21:AX32)</f>
        <v>0</v>
      </c>
      <c r="AY33" s="61">
        <f>SUM(AY21:AY32)</f>
        <v>-7722.1057999999994</v>
      </c>
      <c r="AZ33" s="61">
        <f>SUM(AZ21:AZ32)</f>
        <v>5397.041400000001</v>
      </c>
      <c r="BA33" s="61">
        <f>SUM(BA21:BA32)</f>
        <v>-1507.9914000000001</v>
      </c>
      <c r="BB33" s="61">
        <f>SUM(BB21:BB32)</f>
        <v>195.75260000000006</v>
      </c>
      <c r="BC33" s="61">
        <f>SUM(AX33:BB33)</f>
        <v>-3637.303199999998</v>
      </c>
    </row>
    <row r="34" spans="1:55" x14ac:dyDescent="0.3">
      <c r="A34">
        <v>1992</v>
      </c>
      <c r="B34">
        <v>4</v>
      </c>
      <c r="C34">
        <v>1992</v>
      </c>
      <c r="D34" t="s">
        <v>218</v>
      </c>
      <c r="E34" t="s">
        <v>219</v>
      </c>
      <c r="F34">
        <v>4941.99</v>
      </c>
      <c r="G34">
        <v>1552.63</v>
      </c>
      <c r="H34">
        <v>77.540000000000006</v>
      </c>
      <c r="I34">
        <v>3661.27</v>
      </c>
      <c r="J34">
        <v>3220.57</v>
      </c>
      <c r="K34">
        <v>0</v>
      </c>
      <c r="L34">
        <v>297.36</v>
      </c>
      <c r="M34">
        <v>0</v>
      </c>
      <c r="N34">
        <v>0</v>
      </c>
      <c r="O34">
        <v>0</v>
      </c>
      <c r="P34">
        <v>137.56</v>
      </c>
      <c r="Q34">
        <v>0</v>
      </c>
      <c r="R34">
        <v>0</v>
      </c>
      <c r="S34">
        <v>2621.56</v>
      </c>
      <c r="T34">
        <v>0</v>
      </c>
      <c r="U34">
        <v>0</v>
      </c>
      <c r="V34">
        <v>778.52</v>
      </c>
      <c r="W34">
        <v>1447.58</v>
      </c>
      <c r="X34">
        <v>547.88</v>
      </c>
      <c r="Y34">
        <v>74.75</v>
      </c>
      <c r="Z34">
        <v>293.14999999999998</v>
      </c>
      <c r="AA34">
        <v>795.11</v>
      </c>
      <c r="AB34">
        <v>0.01</v>
      </c>
      <c r="AC34">
        <v>117.76</v>
      </c>
      <c r="AD34">
        <v>0</v>
      </c>
      <c r="AE34">
        <v>9.0299999999999994</v>
      </c>
      <c r="AF34">
        <v>14.89</v>
      </c>
      <c r="AG34">
        <v>14992173.77</v>
      </c>
      <c r="AM34">
        <v>1992</v>
      </c>
      <c r="AN34">
        <v>4</v>
      </c>
      <c r="AO34">
        <v>1992</v>
      </c>
      <c r="AP34" t="s">
        <v>218</v>
      </c>
      <c r="AQ34">
        <f t="shared" si="1"/>
        <v>0</v>
      </c>
      <c r="AR34">
        <f t="shared" si="2"/>
        <v>-501.96000000000004</v>
      </c>
      <c r="AS34">
        <f t="shared" si="3"/>
        <v>473.13</v>
      </c>
      <c r="AT34">
        <f t="shared" si="4"/>
        <v>-669.06</v>
      </c>
      <c r="AU34">
        <f t="shared" si="5"/>
        <v>-117.75</v>
      </c>
    </row>
    <row r="35" spans="1:55" x14ac:dyDescent="0.3">
      <c r="A35">
        <v>1992</v>
      </c>
      <c r="B35">
        <v>5</v>
      </c>
      <c r="C35">
        <v>1992</v>
      </c>
      <c r="D35" t="s">
        <v>220</v>
      </c>
      <c r="E35" t="s">
        <v>221</v>
      </c>
      <c r="F35">
        <v>10298.5</v>
      </c>
      <c r="G35">
        <v>1950.24</v>
      </c>
      <c r="H35">
        <v>111.14</v>
      </c>
      <c r="I35">
        <v>2262.1999999999998</v>
      </c>
      <c r="J35">
        <v>2177.61</v>
      </c>
      <c r="K35">
        <v>0</v>
      </c>
      <c r="L35">
        <v>307.27</v>
      </c>
      <c r="M35">
        <v>0</v>
      </c>
      <c r="N35">
        <v>0</v>
      </c>
      <c r="O35">
        <v>0</v>
      </c>
      <c r="P35">
        <v>384.67</v>
      </c>
      <c r="Q35">
        <v>0</v>
      </c>
      <c r="R35">
        <v>0</v>
      </c>
      <c r="S35">
        <v>8495.4699999999993</v>
      </c>
      <c r="T35">
        <v>0</v>
      </c>
      <c r="U35">
        <v>0</v>
      </c>
      <c r="V35">
        <v>1161.42</v>
      </c>
      <c r="W35">
        <v>1402.21</v>
      </c>
      <c r="X35">
        <v>605.29999999999995</v>
      </c>
      <c r="Y35">
        <v>92.02</v>
      </c>
      <c r="Z35">
        <v>316.86</v>
      </c>
      <c r="AA35">
        <v>1083.8900000000001</v>
      </c>
      <c r="AB35">
        <v>36.97</v>
      </c>
      <c r="AC35">
        <v>38.72</v>
      </c>
      <c r="AD35">
        <v>0</v>
      </c>
      <c r="AE35">
        <v>24.29</v>
      </c>
      <c r="AF35">
        <v>50.72</v>
      </c>
      <c r="AG35">
        <v>14983825.51</v>
      </c>
      <c r="AM35">
        <v>1992</v>
      </c>
      <c r="AN35">
        <v>5</v>
      </c>
      <c r="AO35">
        <v>1992</v>
      </c>
      <c r="AP35" t="s">
        <v>220</v>
      </c>
      <c r="AQ35">
        <f t="shared" si="1"/>
        <v>0</v>
      </c>
      <c r="AR35">
        <f t="shared" si="2"/>
        <v>-767.03000000000009</v>
      </c>
      <c r="AS35">
        <f t="shared" si="3"/>
        <v>513.28</v>
      </c>
      <c r="AT35">
        <f t="shared" si="4"/>
        <v>-240.78999999999996</v>
      </c>
      <c r="AU35">
        <f t="shared" si="5"/>
        <v>-1.75</v>
      </c>
    </row>
    <row r="36" spans="1:55" x14ac:dyDescent="0.3">
      <c r="A36">
        <v>1992</v>
      </c>
      <c r="B36">
        <v>6</v>
      </c>
      <c r="C36">
        <v>1992</v>
      </c>
      <c r="D36" t="s">
        <v>222</v>
      </c>
      <c r="E36" t="s">
        <v>223</v>
      </c>
      <c r="F36">
        <v>8538.02</v>
      </c>
      <c r="G36">
        <v>1887.11</v>
      </c>
      <c r="H36">
        <v>126.02</v>
      </c>
      <c r="I36">
        <v>2275.33</v>
      </c>
      <c r="J36">
        <v>1930.55</v>
      </c>
      <c r="K36">
        <v>0</v>
      </c>
      <c r="L36">
        <v>297.36</v>
      </c>
      <c r="M36">
        <v>0</v>
      </c>
      <c r="N36">
        <v>0</v>
      </c>
      <c r="O36">
        <v>0</v>
      </c>
      <c r="P36">
        <v>401.04</v>
      </c>
      <c r="Q36">
        <v>0</v>
      </c>
      <c r="R36">
        <v>0</v>
      </c>
      <c r="S36">
        <v>6511.25</v>
      </c>
      <c r="T36">
        <v>0</v>
      </c>
      <c r="U36">
        <v>0</v>
      </c>
      <c r="V36">
        <v>1171.3</v>
      </c>
      <c r="W36">
        <v>1268.42</v>
      </c>
      <c r="X36">
        <v>552.84</v>
      </c>
      <c r="Y36">
        <v>85.02</v>
      </c>
      <c r="Z36">
        <v>230.07</v>
      </c>
      <c r="AA36">
        <v>1149.8699999999999</v>
      </c>
      <c r="AB36">
        <v>22.94</v>
      </c>
      <c r="AC36">
        <v>18.27</v>
      </c>
      <c r="AD36">
        <v>0</v>
      </c>
      <c r="AE36">
        <v>23.96</v>
      </c>
      <c r="AF36">
        <v>50.9</v>
      </c>
      <c r="AG36">
        <v>14977174.6</v>
      </c>
      <c r="AM36">
        <v>1992</v>
      </c>
      <c r="AN36">
        <v>6</v>
      </c>
      <c r="AO36">
        <v>1992</v>
      </c>
      <c r="AP36" t="s">
        <v>222</v>
      </c>
      <c r="AQ36">
        <f t="shared" si="1"/>
        <v>0</v>
      </c>
      <c r="AR36">
        <f t="shared" si="2"/>
        <v>-919.8</v>
      </c>
      <c r="AS36">
        <f t="shared" si="3"/>
        <v>467.82000000000005</v>
      </c>
      <c r="AT36">
        <f t="shared" si="4"/>
        <v>-97.120000000000118</v>
      </c>
      <c r="AU36">
        <f t="shared" si="5"/>
        <v>4.6700000000000017</v>
      </c>
    </row>
    <row r="37" spans="1:55" x14ac:dyDescent="0.3">
      <c r="A37">
        <v>1992</v>
      </c>
      <c r="B37">
        <v>7</v>
      </c>
      <c r="C37">
        <v>1992</v>
      </c>
      <c r="D37" t="s">
        <v>224</v>
      </c>
      <c r="E37" t="s">
        <v>225</v>
      </c>
      <c r="F37">
        <v>8364.44</v>
      </c>
      <c r="G37">
        <v>2112.14</v>
      </c>
      <c r="H37">
        <v>281.89</v>
      </c>
      <c r="I37">
        <v>1737.75</v>
      </c>
      <c r="J37">
        <v>2088.25</v>
      </c>
      <c r="K37">
        <v>0</v>
      </c>
      <c r="L37">
        <v>307.27</v>
      </c>
      <c r="M37">
        <v>0</v>
      </c>
      <c r="N37">
        <v>0</v>
      </c>
      <c r="O37">
        <v>0</v>
      </c>
      <c r="P37">
        <v>440</v>
      </c>
      <c r="Q37">
        <v>0</v>
      </c>
      <c r="R37">
        <v>0</v>
      </c>
      <c r="S37">
        <v>6903.9</v>
      </c>
      <c r="T37">
        <v>0</v>
      </c>
      <c r="U37">
        <v>0</v>
      </c>
      <c r="V37">
        <v>1238.73</v>
      </c>
      <c r="W37">
        <v>1380.99</v>
      </c>
      <c r="X37">
        <v>577.30999999999995</v>
      </c>
      <c r="Y37">
        <v>76.97</v>
      </c>
      <c r="Z37">
        <v>242.74</v>
      </c>
      <c r="AA37">
        <v>1302.9100000000001</v>
      </c>
      <c r="AB37">
        <v>64.349999999999994</v>
      </c>
      <c r="AC37">
        <v>11.96</v>
      </c>
      <c r="AD37">
        <v>0</v>
      </c>
      <c r="AE37">
        <v>22.24</v>
      </c>
      <c r="AF37">
        <v>56.11</v>
      </c>
      <c r="AG37">
        <v>14970922.300000001</v>
      </c>
      <c r="AM37">
        <v>1992</v>
      </c>
      <c r="AN37">
        <v>7</v>
      </c>
      <c r="AO37">
        <v>1992</v>
      </c>
      <c r="AP37" t="s">
        <v>224</v>
      </c>
      <c r="AQ37">
        <f t="shared" si="1"/>
        <v>0</v>
      </c>
      <c r="AR37">
        <f t="shared" si="2"/>
        <v>-1060.17</v>
      </c>
      <c r="AS37">
        <f t="shared" si="3"/>
        <v>500.33999999999992</v>
      </c>
      <c r="AT37">
        <f t="shared" si="4"/>
        <v>-142.26</v>
      </c>
      <c r="AU37">
        <f t="shared" si="5"/>
        <v>52.389999999999993</v>
      </c>
    </row>
    <row r="38" spans="1:55" x14ac:dyDescent="0.3">
      <c r="A38">
        <v>1992</v>
      </c>
      <c r="B38">
        <v>8</v>
      </c>
      <c r="C38">
        <v>1992</v>
      </c>
      <c r="D38" t="s">
        <v>226</v>
      </c>
      <c r="E38" t="s">
        <v>227</v>
      </c>
      <c r="F38">
        <v>7124.52</v>
      </c>
      <c r="G38">
        <v>2043.9</v>
      </c>
      <c r="H38">
        <v>202.66</v>
      </c>
      <c r="I38">
        <v>1647.63</v>
      </c>
      <c r="J38">
        <v>1940.22</v>
      </c>
      <c r="K38">
        <v>0</v>
      </c>
      <c r="L38">
        <v>307.27</v>
      </c>
      <c r="M38">
        <v>0</v>
      </c>
      <c r="N38">
        <v>0</v>
      </c>
      <c r="O38">
        <v>0</v>
      </c>
      <c r="P38">
        <v>449.66</v>
      </c>
      <c r="Q38">
        <v>0</v>
      </c>
      <c r="R38">
        <v>0</v>
      </c>
      <c r="S38">
        <v>5719.48</v>
      </c>
      <c r="T38">
        <v>0</v>
      </c>
      <c r="U38">
        <v>0</v>
      </c>
      <c r="V38">
        <v>1253.8</v>
      </c>
      <c r="W38">
        <v>1339.93</v>
      </c>
      <c r="X38">
        <v>594.34</v>
      </c>
      <c r="Y38">
        <v>62.13</v>
      </c>
      <c r="Z38">
        <v>224.03</v>
      </c>
      <c r="AA38">
        <v>1277.42</v>
      </c>
      <c r="AB38">
        <v>78.59</v>
      </c>
      <c r="AC38">
        <v>8.75</v>
      </c>
      <c r="AD38">
        <v>0</v>
      </c>
      <c r="AE38">
        <v>19.239999999999998</v>
      </c>
      <c r="AF38">
        <v>56.6</v>
      </c>
      <c r="AG38">
        <v>14965841.68</v>
      </c>
      <c r="AM38">
        <v>1992</v>
      </c>
      <c r="AN38">
        <v>8</v>
      </c>
      <c r="AO38">
        <v>1992</v>
      </c>
      <c r="AP38" t="s">
        <v>226</v>
      </c>
      <c r="AQ38">
        <f t="shared" si="1"/>
        <v>0</v>
      </c>
      <c r="AR38">
        <f t="shared" si="2"/>
        <v>-1053.3900000000001</v>
      </c>
      <c r="AS38">
        <f t="shared" si="3"/>
        <v>532.21</v>
      </c>
      <c r="AT38">
        <f t="shared" si="4"/>
        <v>-86.130000000000109</v>
      </c>
      <c r="AU38">
        <f t="shared" si="5"/>
        <v>69.84</v>
      </c>
    </row>
    <row r="39" spans="1:55" x14ac:dyDescent="0.3">
      <c r="A39">
        <v>1992</v>
      </c>
      <c r="B39">
        <v>9</v>
      </c>
      <c r="C39">
        <v>1992</v>
      </c>
      <c r="D39" t="s">
        <v>228</v>
      </c>
      <c r="E39" t="s">
        <v>229</v>
      </c>
      <c r="F39">
        <v>6133.72</v>
      </c>
      <c r="G39">
        <v>2151.98</v>
      </c>
      <c r="H39">
        <v>201.1</v>
      </c>
      <c r="I39">
        <v>1520.31</v>
      </c>
      <c r="J39">
        <v>1609.99</v>
      </c>
      <c r="K39">
        <v>0</v>
      </c>
      <c r="L39">
        <v>297.36</v>
      </c>
      <c r="M39">
        <v>0</v>
      </c>
      <c r="N39">
        <v>0</v>
      </c>
      <c r="O39">
        <v>0</v>
      </c>
      <c r="P39">
        <v>384.12</v>
      </c>
      <c r="Q39">
        <v>0</v>
      </c>
      <c r="R39">
        <v>0</v>
      </c>
      <c r="S39">
        <v>4375.37</v>
      </c>
      <c r="T39">
        <v>0</v>
      </c>
      <c r="U39">
        <v>0</v>
      </c>
      <c r="V39">
        <v>1128.54</v>
      </c>
      <c r="W39">
        <v>1283.72</v>
      </c>
      <c r="X39">
        <v>545.78</v>
      </c>
      <c r="Y39">
        <v>68</v>
      </c>
      <c r="Z39">
        <v>250.74</v>
      </c>
      <c r="AA39">
        <v>1147.8499999999999</v>
      </c>
      <c r="AB39">
        <v>66.55</v>
      </c>
      <c r="AC39">
        <v>13.09</v>
      </c>
      <c r="AD39">
        <v>0</v>
      </c>
      <c r="AE39">
        <v>9.56</v>
      </c>
      <c r="AF39">
        <v>48.01</v>
      </c>
      <c r="AG39">
        <v>14961859.949999999</v>
      </c>
      <c r="AM39">
        <v>1992</v>
      </c>
      <c r="AN39">
        <v>9</v>
      </c>
      <c r="AO39">
        <v>1992</v>
      </c>
      <c r="AP39" t="s">
        <v>228</v>
      </c>
      <c r="AQ39">
        <f t="shared" si="1"/>
        <v>0</v>
      </c>
      <c r="AR39">
        <f t="shared" si="2"/>
        <v>-897.1099999999999</v>
      </c>
      <c r="AS39">
        <f t="shared" si="3"/>
        <v>477.78</v>
      </c>
      <c r="AT39">
        <f t="shared" si="4"/>
        <v>-155.18000000000006</v>
      </c>
      <c r="AU39">
        <f t="shared" si="5"/>
        <v>53.459999999999994</v>
      </c>
    </row>
    <row r="40" spans="1:55" x14ac:dyDescent="0.3">
      <c r="A40">
        <v>1992</v>
      </c>
      <c r="B40">
        <v>10</v>
      </c>
      <c r="C40">
        <v>1993</v>
      </c>
      <c r="D40" t="s">
        <v>230</v>
      </c>
      <c r="E40" t="s">
        <v>231</v>
      </c>
      <c r="F40">
        <v>4102.1099999999997</v>
      </c>
      <c r="G40">
        <v>2115.0300000000002</v>
      </c>
      <c r="H40">
        <v>169.66</v>
      </c>
      <c r="I40">
        <v>1943.59</v>
      </c>
      <c r="J40">
        <v>2223.75</v>
      </c>
      <c r="K40">
        <v>0</v>
      </c>
      <c r="L40">
        <v>307.27</v>
      </c>
      <c r="M40">
        <v>0</v>
      </c>
      <c r="N40">
        <v>0</v>
      </c>
      <c r="O40">
        <v>0</v>
      </c>
      <c r="P40">
        <v>298.70999999999998</v>
      </c>
      <c r="Q40">
        <v>0</v>
      </c>
      <c r="R40">
        <v>0</v>
      </c>
      <c r="S40">
        <v>2156.9299999999998</v>
      </c>
      <c r="T40">
        <v>0</v>
      </c>
      <c r="U40">
        <v>0</v>
      </c>
      <c r="V40">
        <v>892.72</v>
      </c>
      <c r="W40">
        <v>1318.16</v>
      </c>
      <c r="X40">
        <v>544.61</v>
      </c>
      <c r="Y40">
        <v>64.22</v>
      </c>
      <c r="Z40">
        <v>170.2</v>
      </c>
      <c r="AA40">
        <v>1094.8</v>
      </c>
      <c r="AB40">
        <v>35.450000000000003</v>
      </c>
      <c r="AC40">
        <v>8.74</v>
      </c>
      <c r="AD40">
        <v>0</v>
      </c>
      <c r="AE40">
        <v>10.33</v>
      </c>
      <c r="AF40">
        <v>32.659999999999997</v>
      </c>
      <c r="AG40">
        <v>14959872.869999999</v>
      </c>
      <c r="AM40">
        <v>1992</v>
      </c>
      <c r="AN40">
        <v>10</v>
      </c>
      <c r="AO40">
        <v>1993</v>
      </c>
      <c r="AP40" t="s">
        <v>230</v>
      </c>
      <c r="AQ40">
        <f t="shared" si="1"/>
        <v>0</v>
      </c>
      <c r="AR40">
        <f t="shared" si="2"/>
        <v>-924.59999999999991</v>
      </c>
      <c r="AS40">
        <f t="shared" si="3"/>
        <v>480.39</v>
      </c>
      <c r="AT40">
        <f t="shared" si="4"/>
        <v>-425.44000000000005</v>
      </c>
      <c r="AU40">
        <f t="shared" si="5"/>
        <v>26.71</v>
      </c>
    </row>
    <row r="41" spans="1:55" x14ac:dyDescent="0.3">
      <c r="A41">
        <v>1992</v>
      </c>
      <c r="B41">
        <v>11</v>
      </c>
      <c r="C41">
        <v>1993</v>
      </c>
      <c r="D41" t="s">
        <v>232</v>
      </c>
      <c r="E41" t="s">
        <v>233</v>
      </c>
      <c r="F41">
        <v>2705.81</v>
      </c>
      <c r="G41">
        <v>1101.8900000000001</v>
      </c>
      <c r="H41">
        <v>103.16</v>
      </c>
      <c r="I41">
        <v>2042.05</v>
      </c>
      <c r="J41">
        <v>1769.28</v>
      </c>
      <c r="K41">
        <v>0</v>
      </c>
      <c r="L41">
        <v>297.36</v>
      </c>
      <c r="M41">
        <v>0</v>
      </c>
      <c r="N41">
        <v>0</v>
      </c>
      <c r="O41">
        <v>0</v>
      </c>
      <c r="P41">
        <v>157.87</v>
      </c>
      <c r="Q41">
        <v>0</v>
      </c>
      <c r="R41">
        <v>0</v>
      </c>
      <c r="S41">
        <v>1105.24</v>
      </c>
      <c r="T41">
        <v>0</v>
      </c>
      <c r="U41">
        <v>0</v>
      </c>
      <c r="V41">
        <v>826.42</v>
      </c>
      <c r="W41">
        <v>1252.31</v>
      </c>
      <c r="X41">
        <v>465.57</v>
      </c>
      <c r="Y41">
        <v>54.03</v>
      </c>
      <c r="Z41">
        <v>170.06</v>
      </c>
      <c r="AA41">
        <v>896.04</v>
      </c>
      <c r="AB41">
        <v>9.66</v>
      </c>
      <c r="AC41">
        <v>28.3</v>
      </c>
      <c r="AD41">
        <v>0</v>
      </c>
      <c r="AE41">
        <v>8.44</v>
      </c>
      <c r="AF41">
        <v>16.86</v>
      </c>
      <c r="AG41">
        <v>14958268.960000001</v>
      </c>
      <c r="AM41">
        <v>1992</v>
      </c>
      <c r="AN41">
        <v>11</v>
      </c>
      <c r="AO41">
        <v>1993</v>
      </c>
      <c r="AP41" t="s">
        <v>232</v>
      </c>
      <c r="AQ41">
        <f t="shared" si="1"/>
        <v>0</v>
      </c>
      <c r="AR41">
        <f t="shared" si="2"/>
        <v>-725.98</v>
      </c>
      <c r="AS41">
        <f t="shared" si="3"/>
        <v>411.53999999999996</v>
      </c>
      <c r="AT41">
        <f t="shared" si="4"/>
        <v>-425.89</v>
      </c>
      <c r="AU41">
        <f t="shared" si="5"/>
        <v>-18.64</v>
      </c>
    </row>
    <row r="42" spans="1:55" x14ac:dyDescent="0.3">
      <c r="A42">
        <v>1992</v>
      </c>
      <c r="B42">
        <v>12</v>
      </c>
      <c r="C42">
        <v>1993</v>
      </c>
      <c r="D42" t="s">
        <v>234</v>
      </c>
      <c r="E42" t="s">
        <v>235</v>
      </c>
      <c r="F42">
        <v>1061.49</v>
      </c>
      <c r="G42">
        <v>7962.82</v>
      </c>
      <c r="H42">
        <v>269.54000000000002</v>
      </c>
      <c r="I42">
        <v>3112.57</v>
      </c>
      <c r="J42">
        <v>10817.29</v>
      </c>
      <c r="K42">
        <v>0</v>
      </c>
      <c r="L42">
        <v>307.27</v>
      </c>
      <c r="M42">
        <v>0</v>
      </c>
      <c r="N42">
        <v>0</v>
      </c>
      <c r="O42">
        <v>0</v>
      </c>
      <c r="P42">
        <v>113.8</v>
      </c>
      <c r="Q42">
        <v>0</v>
      </c>
      <c r="R42">
        <v>0</v>
      </c>
      <c r="S42">
        <v>541.27</v>
      </c>
      <c r="T42">
        <v>0</v>
      </c>
      <c r="U42">
        <v>0</v>
      </c>
      <c r="V42">
        <v>735.3</v>
      </c>
      <c r="W42">
        <v>1358.4</v>
      </c>
      <c r="X42">
        <v>484.38</v>
      </c>
      <c r="Y42">
        <v>59.53</v>
      </c>
      <c r="Z42">
        <v>153.53</v>
      </c>
      <c r="AA42">
        <v>844.22</v>
      </c>
      <c r="AB42">
        <v>0.77</v>
      </c>
      <c r="AC42">
        <v>43.61</v>
      </c>
      <c r="AD42">
        <v>0</v>
      </c>
      <c r="AE42">
        <v>8.9499999999999993</v>
      </c>
      <c r="AF42">
        <v>12.01</v>
      </c>
      <c r="AG42">
        <v>14965170.279999999</v>
      </c>
      <c r="AM42">
        <v>1992</v>
      </c>
      <c r="AN42">
        <v>12</v>
      </c>
      <c r="AO42">
        <v>1993</v>
      </c>
      <c r="AP42" t="s">
        <v>234</v>
      </c>
      <c r="AQ42">
        <f t="shared" si="1"/>
        <v>0</v>
      </c>
      <c r="AR42">
        <f t="shared" si="2"/>
        <v>-690.69</v>
      </c>
      <c r="AS42">
        <f t="shared" si="3"/>
        <v>424.85</v>
      </c>
      <c r="AT42">
        <f t="shared" si="4"/>
        <v>-623.10000000000014</v>
      </c>
      <c r="AU42">
        <f t="shared" si="5"/>
        <v>-42.839999999999996</v>
      </c>
    </row>
    <row r="43" spans="1:55" x14ac:dyDescent="0.3">
      <c r="A43">
        <v>1993</v>
      </c>
      <c r="B43">
        <v>1</v>
      </c>
      <c r="C43">
        <v>1993</v>
      </c>
      <c r="D43" t="s">
        <v>236</v>
      </c>
      <c r="E43" t="s">
        <v>237</v>
      </c>
      <c r="F43">
        <v>1183.3499999999999</v>
      </c>
      <c r="G43">
        <v>33755.29</v>
      </c>
      <c r="H43">
        <v>324.77999999999997</v>
      </c>
      <c r="I43">
        <v>6976.78</v>
      </c>
      <c r="J43">
        <v>40226.800000000003</v>
      </c>
      <c r="K43">
        <v>0</v>
      </c>
      <c r="L43">
        <v>307.27</v>
      </c>
      <c r="M43">
        <v>0</v>
      </c>
      <c r="N43">
        <v>0</v>
      </c>
      <c r="O43">
        <v>0</v>
      </c>
      <c r="P43">
        <v>116.1</v>
      </c>
      <c r="Q43">
        <v>0</v>
      </c>
      <c r="R43">
        <v>0</v>
      </c>
      <c r="S43">
        <v>466.57</v>
      </c>
      <c r="T43">
        <v>0</v>
      </c>
      <c r="U43">
        <v>0</v>
      </c>
      <c r="V43">
        <v>718.77</v>
      </c>
      <c r="W43">
        <v>1536.03</v>
      </c>
      <c r="X43">
        <v>667.21</v>
      </c>
      <c r="Y43">
        <v>75.17</v>
      </c>
      <c r="Z43">
        <v>184.64</v>
      </c>
      <c r="AA43">
        <v>793.82</v>
      </c>
      <c r="AB43">
        <v>0.01</v>
      </c>
      <c r="AC43">
        <v>98.66</v>
      </c>
      <c r="AD43">
        <v>0</v>
      </c>
      <c r="AE43">
        <v>14.35</v>
      </c>
      <c r="AF43">
        <v>12.26</v>
      </c>
      <c r="AG43">
        <v>14997742.220000001</v>
      </c>
      <c r="AM43">
        <v>1993</v>
      </c>
      <c r="AN43">
        <v>1</v>
      </c>
      <c r="AO43">
        <v>1993</v>
      </c>
      <c r="AP43" t="s">
        <v>236</v>
      </c>
      <c r="AQ43">
        <f t="shared" si="1"/>
        <v>0</v>
      </c>
      <c r="AR43">
        <f t="shared" si="2"/>
        <v>-609.18000000000006</v>
      </c>
      <c r="AS43">
        <f t="shared" si="3"/>
        <v>592.04000000000008</v>
      </c>
      <c r="AT43">
        <f t="shared" si="4"/>
        <v>-817.26</v>
      </c>
      <c r="AU43">
        <f t="shared" si="5"/>
        <v>-98.649999999999991</v>
      </c>
    </row>
    <row r="44" spans="1:55" x14ac:dyDescent="0.3">
      <c r="A44">
        <v>1993</v>
      </c>
      <c r="B44">
        <v>2</v>
      </c>
      <c r="C44">
        <v>1993</v>
      </c>
      <c r="D44" t="s">
        <v>238</v>
      </c>
      <c r="E44" t="s">
        <v>239</v>
      </c>
      <c r="F44">
        <v>1282.98</v>
      </c>
      <c r="G44">
        <v>17877.72</v>
      </c>
      <c r="H44">
        <v>162.99</v>
      </c>
      <c r="I44">
        <v>6019.43</v>
      </c>
      <c r="J44">
        <v>22954.82</v>
      </c>
      <c r="K44">
        <v>0</v>
      </c>
      <c r="L44">
        <v>277.52999999999997</v>
      </c>
      <c r="M44">
        <v>0</v>
      </c>
      <c r="N44">
        <v>0</v>
      </c>
      <c r="O44">
        <v>0</v>
      </c>
      <c r="P44">
        <v>94.46</v>
      </c>
      <c r="Q44">
        <v>0</v>
      </c>
      <c r="R44">
        <v>0</v>
      </c>
      <c r="S44">
        <v>56.1</v>
      </c>
      <c r="T44">
        <v>0</v>
      </c>
      <c r="U44">
        <v>0</v>
      </c>
      <c r="V44">
        <v>709.95</v>
      </c>
      <c r="W44">
        <v>1432.84</v>
      </c>
      <c r="X44">
        <v>611.19000000000005</v>
      </c>
      <c r="Y44">
        <v>62.89</v>
      </c>
      <c r="Z44">
        <v>224.4</v>
      </c>
      <c r="AA44">
        <v>731.14</v>
      </c>
      <c r="AB44">
        <v>0.01</v>
      </c>
      <c r="AC44">
        <v>115.18</v>
      </c>
      <c r="AD44">
        <v>0</v>
      </c>
      <c r="AE44">
        <v>13.06</v>
      </c>
      <c r="AF44">
        <v>9.9700000000000006</v>
      </c>
      <c r="AG44">
        <v>15014336.960000001</v>
      </c>
      <c r="AM44">
        <v>1993</v>
      </c>
      <c r="AN44">
        <v>2</v>
      </c>
      <c r="AO44">
        <v>1993</v>
      </c>
      <c r="AP44" t="s">
        <v>238</v>
      </c>
      <c r="AQ44">
        <f t="shared" si="1"/>
        <v>0</v>
      </c>
      <c r="AR44">
        <f t="shared" si="2"/>
        <v>-506.74</v>
      </c>
      <c r="AS44">
        <f t="shared" si="3"/>
        <v>548.30000000000007</v>
      </c>
      <c r="AT44">
        <f t="shared" si="4"/>
        <v>-722.88999999999987</v>
      </c>
      <c r="AU44">
        <f t="shared" si="5"/>
        <v>-115.17</v>
      </c>
    </row>
    <row r="45" spans="1:55" x14ac:dyDescent="0.3">
      <c r="A45">
        <v>1993</v>
      </c>
      <c r="B45">
        <v>3</v>
      </c>
      <c r="C45">
        <v>1993</v>
      </c>
      <c r="D45" t="s">
        <v>240</v>
      </c>
      <c r="E45" t="s">
        <v>241</v>
      </c>
      <c r="F45">
        <v>3103.55</v>
      </c>
      <c r="G45">
        <v>7868.69</v>
      </c>
      <c r="H45">
        <v>2151.5300000000002</v>
      </c>
      <c r="I45">
        <v>4626.84</v>
      </c>
      <c r="J45">
        <v>7989.18</v>
      </c>
      <c r="K45">
        <v>0</v>
      </c>
      <c r="L45">
        <v>307.27</v>
      </c>
      <c r="M45">
        <v>0</v>
      </c>
      <c r="N45">
        <v>0</v>
      </c>
      <c r="O45">
        <v>0</v>
      </c>
      <c r="P45">
        <v>85.74</v>
      </c>
      <c r="Q45">
        <v>0</v>
      </c>
      <c r="R45">
        <v>0</v>
      </c>
      <c r="S45">
        <v>146.13</v>
      </c>
      <c r="T45">
        <v>0</v>
      </c>
      <c r="U45">
        <v>0</v>
      </c>
      <c r="V45">
        <v>786.55</v>
      </c>
      <c r="W45">
        <v>1598.17</v>
      </c>
      <c r="X45">
        <v>611.82000000000005</v>
      </c>
      <c r="Y45">
        <v>76.53</v>
      </c>
      <c r="Z45">
        <v>238.58</v>
      </c>
      <c r="AA45">
        <v>848.03</v>
      </c>
      <c r="AB45">
        <v>1.95</v>
      </c>
      <c r="AC45">
        <v>89.71</v>
      </c>
      <c r="AD45">
        <v>0</v>
      </c>
      <c r="AE45">
        <v>13.03</v>
      </c>
      <c r="AF45">
        <v>9.0500000000000007</v>
      </c>
      <c r="AG45">
        <v>15019102.1</v>
      </c>
      <c r="AM45">
        <v>1993</v>
      </c>
      <c r="AN45">
        <v>3</v>
      </c>
      <c r="AO45">
        <v>1993</v>
      </c>
      <c r="AP45" t="s">
        <v>240</v>
      </c>
      <c r="AQ45">
        <f t="shared" si="1"/>
        <v>0</v>
      </c>
      <c r="AR45">
        <f t="shared" si="2"/>
        <v>-609.44999999999993</v>
      </c>
      <c r="AS45">
        <f t="shared" si="3"/>
        <v>535.29000000000008</v>
      </c>
      <c r="AT45">
        <f t="shared" si="4"/>
        <v>-811.62000000000012</v>
      </c>
      <c r="AU45">
        <f t="shared" si="5"/>
        <v>-87.759999999999991</v>
      </c>
    </row>
    <row r="46" spans="1:55" x14ac:dyDescent="0.3">
      <c r="A46">
        <v>1993</v>
      </c>
      <c r="B46">
        <v>4</v>
      </c>
      <c r="C46">
        <v>1993</v>
      </c>
      <c r="D46" t="s">
        <v>242</v>
      </c>
      <c r="E46" t="s">
        <v>243</v>
      </c>
      <c r="F46">
        <v>5556.99</v>
      </c>
      <c r="G46">
        <v>2113.62</v>
      </c>
      <c r="H46">
        <v>61.54</v>
      </c>
      <c r="I46">
        <v>5949.8</v>
      </c>
      <c r="J46">
        <v>4676.6000000000004</v>
      </c>
      <c r="K46">
        <v>0</v>
      </c>
      <c r="L46">
        <v>297.36</v>
      </c>
      <c r="M46">
        <v>0</v>
      </c>
      <c r="N46">
        <v>0</v>
      </c>
      <c r="O46">
        <v>0</v>
      </c>
      <c r="P46">
        <v>108.19</v>
      </c>
      <c r="Q46">
        <v>0</v>
      </c>
      <c r="R46">
        <v>0</v>
      </c>
      <c r="S46">
        <v>1597.22</v>
      </c>
      <c r="T46">
        <v>0</v>
      </c>
      <c r="U46">
        <v>0</v>
      </c>
      <c r="V46">
        <v>759.67</v>
      </c>
      <c r="W46">
        <v>1570.04</v>
      </c>
      <c r="X46">
        <v>537.08000000000004</v>
      </c>
      <c r="Y46">
        <v>73.84</v>
      </c>
      <c r="Z46">
        <v>228.42</v>
      </c>
      <c r="AA46">
        <v>811.55</v>
      </c>
      <c r="AB46">
        <v>0.01</v>
      </c>
      <c r="AC46">
        <v>86.19</v>
      </c>
      <c r="AD46">
        <v>0</v>
      </c>
      <c r="AE46">
        <v>11.93</v>
      </c>
      <c r="AF46">
        <v>11.65</v>
      </c>
      <c r="AG46">
        <v>15015658.74</v>
      </c>
      <c r="AM46">
        <v>1993</v>
      </c>
      <c r="AN46">
        <v>4</v>
      </c>
      <c r="AO46">
        <v>1993</v>
      </c>
      <c r="AP46" t="s">
        <v>242</v>
      </c>
      <c r="AQ46">
        <f t="shared" si="1"/>
        <v>0</v>
      </c>
      <c r="AR46">
        <f t="shared" si="2"/>
        <v>-583.13</v>
      </c>
      <c r="AS46">
        <f t="shared" si="3"/>
        <v>463.24</v>
      </c>
      <c r="AT46">
        <f t="shared" si="4"/>
        <v>-810.37</v>
      </c>
      <c r="AU46">
        <f t="shared" si="5"/>
        <v>-86.179999999999993</v>
      </c>
    </row>
    <row r="47" spans="1:55" x14ac:dyDescent="0.3">
      <c r="A47">
        <v>1993</v>
      </c>
      <c r="B47">
        <v>5</v>
      </c>
      <c r="C47">
        <v>1993</v>
      </c>
      <c r="D47" t="s">
        <v>244</v>
      </c>
      <c r="E47" t="s">
        <v>245</v>
      </c>
      <c r="F47">
        <v>8761.4699999999993</v>
      </c>
      <c r="G47">
        <v>1895.24</v>
      </c>
      <c r="H47">
        <v>90.81</v>
      </c>
      <c r="I47">
        <v>3337.98</v>
      </c>
      <c r="J47">
        <v>2608.6999999999998</v>
      </c>
      <c r="K47">
        <v>0</v>
      </c>
      <c r="L47">
        <v>307.27</v>
      </c>
      <c r="M47">
        <v>0</v>
      </c>
      <c r="N47">
        <v>0</v>
      </c>
      <c r="O47">
        <v>0</v>
      </c>
      <c r="P47">
        <v>257.36</v>
      </c>
      <c r="Q47">
        <v>0</v>
      </c>
      <c r="R47">
        <v>0</v>
      </c>
      <c r="S47">
        <v>5872.01</v>
      </c>
      <c r="T47">
        <v>0</v>
      </c>
      <c r="U47">
        <v>0</v>
      </c>
      <c r="V47">
        <v>1028.4000000000001</v>
      </c>
      <c r="W47">
        <v>1568.69</v>
      </c>
      <c r="X47">
        <v>550.74</v>
      </c>
      <c r="Y47">
        <v>82.84</v>
      </c>
      <c r="Z47">
        <v>292.14</v>
      </c>
      <c r="AA47">
        <v>1059.74</v>
      </c>
      <c r="AB47">
        <v>21.5</v>
      </c>
      <c r="AC47">
        <v>46.15</v>
      </c>
      <c r="AD47">
        <v>0</v>
      </c>
      <c r="AE47">
        <v>22.89</v>
      </c>
      <c r="AF47">
        <v>32.85</v>
      </c>
      <c r="AG47">
        <v>15008792.5</v>
      </c>
      <c r="AM47">
        <v>1993</v>
      </c>
      <c r="AN47">
        <v>5</v>
      </c>
      <c r="AO47">
        <v>1993</v>
      </c>
      <c r="AP47" t="s">
        <v>244</v>
      </c>
      <c r="AQ47">
        <f t="shared" si="1"/>
        <v>0</v>
      </c>
      <c r="AR47">
        <f t="shared" si="2"/>
        <v>-767.6</v>
      </c>
      <c r="AS47">
        <f t="shared" si="3"/>
        <v>467.9</v>
      </c>
      <c r="AT47">
        <f t="shared" si="4"/>
        <v>-540.29</v>
      </c>
      <c r="AU47">
        <f t="shared" si="5"/>
        <v>-24.65</v>
      </c>
    </row>
    <row r="48" spans="1:55" x14ac:dyDescent="0.3">
      <c r="A48">
        <v>1993</v>
      </c>
      <c r="B48">
        <v>6</v>
      </c>
      <c r="C48">
        <v>1993</v>
      </c>
      <c r="D48" t="s">
        <v>246</v>
      </c>
      <c r="E48" t="s">
        <v>247</v>
      </c>
      <c r="F48">
        <v>6904.23</v>
      </c>
      <c r="G48">
        <v>1638.57</v>
      </c>
      <c r="H48">
        <v>107.89</v>
      </c>
      <c r="I48">
        <v>3499.92</v>
      </c>
      <c r="J48">
        <v>3455.84</v>
      </c>
      <c r="K48">
        <v>0</v>
      </c>
      <c r="L48">
        <v>297.36</v>
      </c>
      <c r="M48">
        <v>0</v>
      </c>
      <c r="N48">
        <v>0</v>
      </c>
      <c r="O48">
        <v>0</v>
      </c>
      <c r="P48">
        <v>358.33</v>
      </c>
      <c r="Q48">
        <v>0</v>
      </c>
      <c r="R48">
        <v>0</v>
      </c>
      <c r="S48">
        <v>5055.91</v>
      </c>
      <c r="T48">
        <v>0</v>
      </c>
      <c r="U48">
        <v>0</v>
      </c>
      <c r="V48">
        <v>1006.82</v>
      </c>
      <c r="W48">
        <v>1423.76</v>
      </c>
      <c r="X48">
        <v>515.09</v>
      </c>
      <c r="Y48">
        <v>77.760000000000005</v>
      </c>
      <c r="Z48">
        <v>223.29</v>
      </c>
      <c r="AA48">
        <v>1094.82</v>
      </c>
      <c r="AB48">
        <v>19.03</v>
      </c>
      <c r="AC48">
        <v>29.08</v>
      </c>
      <c r="AD48">
        <v>0</v>
      </c>
      <c r="AE48">
        <v>22.8</v>
      </c>
      <c r="AF48">
        <v>45.26</v>
      </c>
      <c r="AG48">
        <v>15003526.84</v>
      </c>
      <c r="AM48">
        <v>1993</v>
      </c>
      <c r="AN48">
        <v>6</v>
      </c>
      <c r="AO48">
        <v>1993</v>
      </c>
      <c r="AP48" t="s">
        <v>246</v>
      </c>
      <c r="AQ48">
        <f t="shared" si="1"/>
        <v>0</v>
      </c>
      <c r="AR48">
        <f t="shared" si="2"/>
        <v>-871.53</v>
      </c>
      <c r="AS48">
        <f t="shared" si="3"/>
        <v>437.33000000000004</v>
      </c>
      <c r="AT48">
        <f t="shared" si="4"/>
        <v>-416.93999999999994</v>
      </c>
      <c r="AU48">
        <f t="shared" si="5"/>
        <v>-10.049999999999997</v>
      </c>
    </row>
    <row r="49" spans="1:47" x14ac:dyDescent="0.3">
      <c r="A49">
        <v>1993</v>
      </c>
      <c r="B49">
        <v>7</v>
      </c>
      <c r="C49">
        <v>1993</v>
      </c>
      <c r="D49" t="s">
        <v>248</v>
      </c>
      <c r="E49" t="s">
        <v>249</v>
      </c>
      <c r="F49">
        <v>8829.85</v>
      </c>
      <c r="G49">
        <v>2452.5500000000002</v>
      </c>
      <c r="H49">
        <v>352.83</v>
      </c>
      <c r="I49">
        <v>1903.11</v>
      </c>
      <c r="J49">
        <v>2044.63</v>
      </c>
      <c r="K49">
        <v>0</v>
      </c>
      <c r="L49">
        <v>307.27</v>
      </c>
      <c r="M49">
        <v>0</v>
      </c>
      <c r="N49">
        <v>0</v>
      </c>
      <c r="O49">
        <v>0</v>
      </c>
      <c r="P49">
        <v>489.76</v>
      </c>
      <c r="Q49">
        <v>0</v>
      </c>
      <c r="R49">
        <v>0</v>
      </c>
      <c r="S49">
        <v>6876.1</v>
      </c>
      <c r="T49">
        <v>0</v>
      </c>
      <c r="U49">
        <v>0</v>
      </c>
      <c r="V49">
        <v>1240.0899999999999</v>
      </c>
      <c r="W49">
        <v>1451.32</v>
      </c>
      <c r="X49">
        <v>551.16999999999996</v>
      </c>
      <c r="Y49">
        <v>75.739999999999995</v>
      </c>
      <c r="Z49">
        <v>259.58</v>
      </c>
      <c r="AA49">
        <v>1314.12</v>
      </c>
      <c r="AB49">
        <v>92.97</v>
      </c>
      <c r="AC49">
        <v>11.34</v>
      </c>
      <c r="AD49">
        <v>0</v>
      </c>
      <c r="AE49">
        <v>23.28</v>
      </c>
      <c r="AF49">
        <v>60.6</v>
      </c>
      <c r="AG49">
        <v>14997149.539999999</v>
      </c>
      <c r="AM49">
        <v>1993</v>
      </c>
      <c r="AN49">
        <v>7</v>
      </c>
      <c r="AO49">
        <v>1993</v>
      </c>
      <c r="AP49" t="s">
        <v>248</v>
      </c>
      <c r="AQ49">
        <f t="shared" si="1"/>
        <v>0</v>
      </c>
      <c r="AR49">
        <f t="shared" si="2"/>
        <v>-1054.54</v>
      </c>
      <c r="AS49">
        <f t="shared" si="3"/>
        <v>475.42999999999995</v>
      </c>
      <c r="AT49">
        <f t="shared" si="4"/>
        <v>-211.23000000000002</v>
      </c>
      <c r="AU49">
        <f t="shared" si="5"/>
        <v>81.63</v>
      </c>
    </row>
    <row r="50" spans="1:47" x14ac:dyDescent="0.3">
      <c r="A50">
        <v>1993</v>
      </c>
      <c r="B50">
        <v>8</v>
      </c>
      <c r="C50">
        <v>1993</v>
      </c>
      <c r="D50" t="s">
        <v>250</v>
      </c>
      <c r="E50" t="s">
        <v>251</v>
      </c>
      <c r="F50">
        <v>6992.65</v>
      </c>
      <c r="G50">
        <v>1658.93</v>
      </c>
      <c r="H50">
        <v>199.32</v>
      </c>
      <c r="I50">
        <v>2454.41</v>
      </c>
      <c r="J50">
        <v>1852.37</v>
      </c>
      <c r="K50">
        <v>0</v>
      </c>
      <c r="L50">
        <v>307.27</v>
      </c>
      <c r="M50">
        <v>0</v>
      </c>
      <c r="N50">
        <v>0</v>
      </c>
      <c r="O50">
        <v>0</v>
      </c>
      <c r="P50">
        <v>470.7</v>
      </c>
      <c r="Q50">
        <v>0</v>
      </c>
      <c r="R50">
        <v>0</v>
      </c>
      <c r="S50">
        <v>4833.95</v>
      </c>
      <c r="T50">
        <v>0</v>
      </c>
      <c r="U50">
        <v>0</v>
      </c>
      <c r="V50">
        <v>1187.18</v>
      </c>
      <c r="W50">
        <v>1407.52</v>
      </c>
      <c r="X50">
        <v>543.47</v>
      </c>
      <c r="Y50">
        <v>67.45</v>
      </c>
      <c r="Z50">
        <v>208.07</v>
      </c>
      <c r="AA50">
        <v>1328.65</v>
      </c>
      <c r="AB50">
        <v>77.91</v>
      </c>
      <c r="AC50">
        <v>9.43</v>
      </c>
      <c r="AD50">
        <v>0</v>
      </c>
      <c r="AE50">
        <v>21.41</v>
      </c>
      <c r="AF50">
        <v>57.19</v>
      </c>
      <c r="AG50">
        <v>14991815.810000001</v>
      </c>
      <c r="AM50">
        <v>1993</v>
      </c>
      <c r="AN50">
        <v>8</v>
      </c>
      <c r="AO50">
        <v>1993</v>
      </c>
      <c r="AP50" t="s">
        <v>250</v>
      </c>
      <c r="AQ50">
        <f t="shared" si="1"/>
        <v>0</v>
      </c>
      <c r="AR50">
        <f t="shared" si="2"/>
        <v>-1120.5800000000002</v>
      </c>
      <c r="AS50">
        <f t="shared" si="3"/>
        <v>476.02000000000004</v>
      </c>
      <c r="AT50">
        <f t="shared" si="4"/>
        <v>-220.33999999999992</v>
      </c>
      <c r="AU50">
        <f t="shared" si="5"/>
        <v>68.47999999999999</v>
      </c>
    </row>
    <row r="51" spans="1:47" x14ac:dyDescent="0.3">
      <c r="A51">
        <v>1993</v>
      </c>
      <c r="B51">
        <v>9</v>
      </c>
      <c r="C51">
        <v>1993</v>
      </c>
      <c r="D51" t="s">
        <v>252</v>
      </c>
      <c r="E51" t="s">
        <v>253</v>
      </c>
      <c r="F51">
        <v>6510.51</v>
      </c>
      <c r="G51">
        <v>1589.98</v>
      </c>
      <c r="H51">
        <v>97.15</v>
      </c>
      <c r="I51">
        <v>3153.98</v>
      </c>
      <c r="J51">
        <v>1848.08</v>
      </c>
      <c r="K51">
        <v>0</v>
      </c>
      <c r="L51">
        <v>297.36</v>
      </c>
      <c r="M51">
        <v>0</v>
      </c>
      <c r="N51">
        <v>0</v>
      </c>
      <c r="O51">
        <v>0</v>
      </c>
      <c r="P51">
        <v>408.95</v>
      </c>
      <c r="Q51">
        <v>0</v>
      </c>
      <c r="R51">
        <v>0</v>
      </c>
      <c r="S51">
        <v>3819.14</v>
      </c>
      <c r="T51">
        <v>0</v>
      </c>
      <c r="U51">
        <v>0</v>
      </c>
      <c r="V51">
        <v>1143.08</v>
      </c>
      <c r="W51">
        <v>1290.26</v>
      </c>
      <c r="X51">
        <v>514.87</v>
      </c>
      <c r="Y51">
        <v>70.819999999999993</v>
      </c>
      <c r="Z51">
        <v>236.22</v>
      </c>
      <c r="AA51">
        <v>1117.17</v>
      </c>
      <c r="AB51">
        <v>58.29</v>
      </c>
      <c r="AC51">
        <v>10.65</v>
      </c>
      <c r="AD51">
        <v>0</v>
      </c>
      <c r="AE51">
        <v>13.51</v>
      </c>
      <c r="AF51">
        <v>48.99</v>
      </c>
      <c r="AG51">
        <v>14986895.279999999</v>
      </c>
      <c r="AM51">
        <v>1993</v>
      </c>
      <c r="AN51">
        <v>9</v>
      </c>
      <c r="AO51">
        <v>1993</v>
      </c>
      <c r="AP51" t="s">
        <v>252</v>
      </c>
      <c r="AQ51">
        <f t="shared" si="1"/>
        <v>0</v>
      </c>
      <c r="AR51">
        <f t="shared" si="2"/>
        <v>-880.95</v>
      </c>
      <c r="AS51">
        <f t="shared" si="3"/>
        <v>444.05</v>
      </c>
      <c r="AT51">
        <f t="shared" si="4"/>
        <v>-147.18000000000006</v>
      </c>
      <c r="AU51">
        <f t="shared" si="5"/>
        <v>47.64</v>
      </c>
    </row>
    <row r="52" spans="1:47" x14ac:dyDescent="0.3">
      <c r="A52">
        <v>1993</v>
      </c>
      <c r="B52">
        <v>10</v>
      </c>
      <c r="C52">
        <v>1994</v>
      </c>
      <c r="D52" t="s">
        <v>254</v>
      </c>
      <c r="E52" t="s">
        <v>255</v>
      </c>
      <c r="F52">
        <v>4247.21</v>
      </c>
      <c r="G52">
        <v>1304.8900000000001</v>
      </c>
      <c r="H52">
        <v>111.54</v>
      </c>
      <c r="I52">
        <v>2754.4</v>
      </c>
      <c r="J52">
        <v>1631.25</v>
      </c>
      <c r="K52">
        <v>0</v>
      </c>
      <c r="L52">
        <v>307.27</v>
      </c>
      <c r="M52">
        <v>0</v>
      </c>
      <c r="N52">
        <v>0</v>
      </c>
      <c r="O52">
        <v>0</v>
      </c>
      <c r="P52">
        <v>278.74</v>
      </c>
      <c r="Q52">
        <v>0</v>
      </c>
      <c r="R52">
        <v>0</v>
      </c>
      <c r="S52">
        <v>1753.61</v>
      </c>
      <c r="T52">
        <v>0</v>
      </c>
      <c r="U52">
        <v>0</v>
      </c>
      <c r="V52">
        <v>1042.31</v>
      </c>
      <c r="W52">
        <v>1308.83</v>
      </c>
      <c r="X52">
        <v>498.95</v>
      </c>
      <c r="Y52">
        <v>58.7</v>
      </c>
      <c r="Z52">
        <v>164.31</v>
      </c>
      <c r="AA52">
        <v>1077.3699999999999</v>
      </c>
      <c r="AB52">
        <v>31.53</v>
      </c>
      <c r="AC52">
        <v>12.63</v>
      </c>
      <c r="AD52">
        <v>0</v>
      </c>
      <c r="AE52">
        <v>11.18</v>
      </c>
      <c r="AF52">
        <v>31.49</v>
      </c>
      <c r="AG52">
        <v>14983952.970000001</v>
      </c>
      <c r="AM52">
        <v>1993</v>
      </c>
      <c r="AN52">
        <v>10</v>
      </c>
      <c r="AO52">
        <v>1994</v>
      </c>
      <c r="AP52" t="s">
        <v>254</v>
      </c>
      <c r="AQ52">
        <f t="shared" si="1"/>
        <v>0</v>
      </c>
      <c r="AR52">
        <f t="shared" si="2"/>
        <v>-913.06</v>
      </c>
      <c r="AS52">
        <f t="shared" si="3"/>
        <v>440.25</v>
      </c>
      <c r="AT52">
        <f t="shared" si="4"/>
        <v>-266.52</v>
      </c>
      <c r="AU52">
        <f t="shared" si="5"/>
        <v>18.899999999999999</v>
      </c>
    </row>
    <row r="53" spans="1:47" x14ac:dyDescent="0.3">
      <c r="A53">
        <v>1993</v>
      </c>
      <c r="B53">
        <v>11</v>
      </c>
      <c r="C53">
        <v>1994</v>
      </c>
      <c r="D53" t="s">
        <v>256</v>
      </c>
      <c r="E53" t="s">
        <v>257</v>
      </c>
      <c r="F53">
        <v>4628.4799999999996</v>
      </c>
      <c r="G53">
        <v>1519.51</v>
      </c>
      <c r="H53">
        <v>152.13999999999999</v>
      </c>
      <c r="I53">
        <v>2373.35</v>
      </c>
      <c r="J53">
        <v>1880.62</v>
      </c>
      <c r="K53">
        <v>0</v>
      </c>
      <c r="L53">
        <v>297.36</v>
      </c>
      <c r="M53">
        <v>0</v>
      </c>
      <c r="N53">
        <v>0</v>
      </c>
      <c r="O53">
        <v>0</v>
      </c>
      <c r="P53">
        <v>116.29</v>
      </c>
      <c r="Q53">
        <v>0</v>
      </c>
      <c r="R53">
        <v>0</v>
      </c>
      <c r="S53">
        <v>2542.9499999999998</v>
      </c>
      <c r="T53">
        <v>0</v>
      </c>
      <c r="U53">
        <v>0</v>
      </c>
      <c r="V53">
        <v>1000.63</v>
      </c>
      <c r="W53">
        <v>1265.18</v>
      </c>
      <c r="X53">
        <v>478.28</v>
      </c>
      <c r="Y53">
        <v>55.89</v>
      </c>
      <c r="Z53">
        <v>187.01</v>
      </c>
      <c r="AA53">
        <v>964.2</v>
      </c>
      <c r="AB53">
        <v>19.510000000000002</v>
      </c>
      <c r="AC53">
        <v>15.71</v>
      </c>
      <c r="AD53">
        <v>0</v>
      </c>
      <c r="AE53">
        <v>10.050000000000001</v>
      </c>
      <c r="AF53">
        <v>13.47</v>
      </c>
      <c r="AG53">
        <v>14980844</v>
      </c>
      <c r="AM53">
        <v>1993</v>
      </c>
      <c r="AN53">
        <v>11</v>
      </c>
      <c r="AO53">
        <v>1994</v>
      </c>
      <c r="AP53" t="s">
        <v>256</v>
      </c>
      <c r="AQ53">
        <f t="shared" si="1"/>
        <v>0</v>
      </c>
      <c r="AR53">
        <f t="shared" si="2"/>
        <v>-777.19</v>
      </c>
      <c r="AS53">
        <f t="shared" si="3"/>
        <v>422.39</v>
      </c>
      <c r="AT53">
        <f t="shared" si="4"/>
        <v>-264.55000000000007</v>
      </c>
      <c r="AU53">
        <f t="shared" si="5"/>
        <v>3.8000000000000007</v>
      </c>
    </row>
    <row r="54" spans="1:47" x14ac:dyDescent="0.3">
      <c r="A54">
        <v>1993</v>
      </c>
      <c r="B54">
        <v>12</v>
      </c>
      <c r="C54">
        <v>1994</v>
      </c>
      <c r="D54" t="s">
        <v>258</v>
      </c>
      <c r="E54" t="s">
        <v>259</v>
      </c>
      <c r="F54">
        <v>1216.48</v>
      </c>
      <c r="G54">
        <v>7131.06</v>
      </c>
      <c r="H54">
        <v>368.95</v>
      </c>
      <c r="I54">
        <v>3216.23</v>
      </c>
      <c r="J54">
        <v>9772.93</v>
      </c>
      <c r="K54">
        <v>0</v>
      </c>
      <c r="L54">
        <v>307.27</v>
      </c>
      <c r="M54">
        <v>0</v>
      </c>
      <c r="N54">
        <v>0</v>
      </c>
      <c r="O54">
        <v>0</v>
      </c>
      <c r="P54">
        <v>41.51</v>
      </c>
      <c r="Q54">
        <v>0</v>
      </c>
      <c r="R54">
        <v>0</v>
      </c>
      <c r="S54">
        <v>576.58000000000004</v>
      </c>
      <c r="T54">
        <v>0</v>
      </c>
      <c r="U54">
        <v>0</v>
      </c>
      <c r="V54">
        <v>875.72</v>
      </c>
      <c r="W54">
        <v>1266.4000000000001</v>
      </c>
      <c r="X54">
        <v>472.55</v>
      </c>
      <c r="Y54">
        <v>61.31</v>
      </c>
      <c r="Z54">
        <v>149.88</v>
      </c>
      <c r="AA54">
        <v>928.19</v>
      </c>
      <c r="AB54">
        <v>6.76</v>
      </c>
      <c r="AC54">
        <v>17.11</v>
      </c>
      <c r="AD54">
        <v>0</v>
      </c>
      <c r="AE54">
        <v>10.34</v>
      </c>
      <c r="AF54">
        <v>4.8499999999999996</v>
      </c>
      <c r="AG54">
        <v>14986758.58</v>
      </c>
      <c r="AM54">
        <v>1993</v>
      </c>
      <c r="AN54">
        <v>12</v>
      </c>
      <c r="AO54">
        <v>1994</v>
      </c>
      <c r="AP54" t="s">
        <v>258</v>
      </c>
      <c r="AQ54">
        <f t="shared" si="1"/>
        <v>0</v>
      </c>
      <c r="AR54">
        <f t="shared" si="2"/>
        <v>-778.31000000000006</v>
      </c>
      <c r="AS54">
        <f t="shared" si="3"/>
        <v>411.24</v>
      </c>
      <c r="AT54">
        <f t="shared" si="4"/>
        <v>-390.68000000000006</v>
      </c>
      <c r="AU54">
        <f t="shared" si="5"/>
        <v>-10.35</v>
      </c>
    </row>
    <row r="55" spans="1:47" x14ac:dyDescent="0.3">
      <c r="A55">
        <v>1994</v>
      </c>
      <c r="B55">
        <v>1</v>
      </c>
      <c r="C55">
        <v>1994</v>
      </c>
      <c r="D55" t="s">
        <v>260</v>
      </c>
      <c r="E55" t="s">
        <v>261</v>
      </c>
      <c r="F55">
        <v>2067.04</v>
      </c>
      <c r="G55">
        <v>2262.4</v>
      </c>
      <c r="H55">
        <v>109.39</v>
      </c>
      <c r="I55">
        <v>4066.23</v>
      </c>
      <c r="J55">
        <v>5225.9399999999996</v>
      </c>
      <c r="K55">
        <v>0</v>
      </c>
      <c r="L55">
        <v>307.27</v>
      </c>
      <c r="M55">
        <v>0</v>
      </c>
      <c r="N55">
        <v>0</v>
      </c>
      <c r="O55">
        <v>0</v>
      </c>
      <c r="P55">
        <v>29.38</v>
      </c>
      <c r="Q55">
        <v>0</v>
      </c>
      <c r="R55">
        <v>0</v>
      </c>
      <c r="S55">
        <v>710.81</v>
      </c>
      <c r="T55">
        <v>0</v>
      </c>
      <c r="U55">
        <v>0</v>
      </c>
      <c r="V55">
        <v>901.09</v>
      </c>
      <c r="W55">
        <v>1287.8800000000001</v>
      </c>
      <c r="X55">
        <v>482.72</v>
      </c>
      <c r="Y55">
        <v>60.13</v>
      </c>
      <c r="Z55">
        <v>180.29</v>
      </c>
      <c r="AA55">
        <v>833.13</v>
      </c>
      <c r="AB55">
        <v>0.28999999999999998</v>
      </c>
      <c r="AC55">
        <v>69.78</v>
      </c>
      <c r="AD55">
        <v>0</v>
      </c>
      <c r="AE55">
        <v>9.94</v>
      </c>
      <c r="AF55">
        <v>3.1</v>
      </c>
      <c r="AG55">
        <v>14986953.949999999</v>
      </c>
      <c r="AM55">
        <v>1994</v>
      </c>
      <c r="AN55">
        <v>1</v>
      </c>
      <c r="AO55">
        <v>1994</v>
      </c>
      <c r="AP55" t="s">
        <v>260</v>
      </c>
      <c r="AQ55">
        <f t="shared" si="1"/>
        <v>0</v>
      </c>
      <c r="AR55">
        <f t="shared" si="2"/>
        <v>-652.84</v>
      </c>
      <c r="AS55">
        <f t="shared" si="3"/>
        <v>422.59000000000003</v>
      </c>
      <c r="AT55">
        <f t="shared" si="4"/>
        <v>-386.79000000000008</v>
      </c>
      <c r="AU55">
        <f t="shared" si="5"/>
        <v>-69.489999999999995</v>
      </c>
    </row>
    <row r="56" spans="1:47" x14ac:dyDescent="0.3">
      <c r="A56">
        <v>1994</v>
      </c>
      <c r="B56">
        <v>2</v>
      </c>
      <c r="C56">
        <v>1994</v>
      </c>
      <c r="D56" t="s">
        <v>262</v>
      </c>
      <c r="E56" t="s">
        <v>263</v>
      </c>
      <c r="F56">
        <v>476.7</v>
      </c>
      <c r="G56">
        <v>9344.23</v>
      </c>
      <c r="H56">
        <v>139.78</v>
      </c>
      <c r="I56">
        <v>4322.3100000000004</v>
      </c>
      <c r="J56">
        <v>13537.71</v>
      </c>
      <c r="K56">
        <v>0</v>
      </c>
      <c r="L56">
        <v>277.52999999999997</v>
      </c>
      <c r="M56">
        <v>0</v>
      </c>
      <c r="N56">
        <v>0</v>
      </c>
      <c r="O56">
        <v>0</v>
      </c>
      <c r="P56">
        <v>22.71</v>
      </c>
      <c r="Q56">
        <v>0</v>
      </c>
      <c r="R56">
        <v>0</v>
      </c>
      <c r="S56">
        <v>113.5</v>
      </c>
      <c r="T56">
        <v>0</v>
      </c>
      <c r="U56">
        <v>0</v>
      </c>
      <c r="V56">
        <v>789.24</v>
      </c>
      <c r="W56">
        <v>1211.0999999999999</v>
      </c>
      <c r="X56">
        <v>472</v>
      </c>
      <c r="Y56">
        <v>56.28</v>
      </c>
      <c r="Z56">
        <v>173.22</v>
      </c>
      <c r="AA56">
        <v>757.22</v>
      </c>
      <c r="AB56">
        <v>0.17</v>
      </c>
      <c r="AC56">
        <v>72</v>
      </c>
      <c r="AD56">
        <v>0</v>
      </c>
      <c r="AE56">
        <v>9.91</v>
      </c>
      <c r="AF56">
        <v>2.5</v>
      </c>
      <c r="AG56">
        <v>14995821.470000001</v>
      </c>
      <c r="AM56">
        <v>1994</v>
      </c>
      <c r="AN56">
        <v>2</v>
      </c>
      <c r="AO56">
        <v>1994</v>
      </c>
      <c r="AP56" t="s">
        <v>262</v>
      </c>
      <c r="AQ56">
        <f t="shared" si="1"/>
        <v>0</v>
      </c>
      <c r="AR56">
        <f t="shared" si="2"/>
        <v>-584</v>
      </c>
      <c r="AS56">
        <f t="shared" si="3"/>
        <v>415.72</v>
      </c>
      <c r="AT56">
        <f t="shared" si="4"/>
        <v>-421.8599999999999</v>
      </c>
      <c r="AU56">
        <f t="shared" si="5"/>
        <v>-71.83</v>
      </c>
    </row>
    <row r="57" spans="1:47" x14ac:dyDescent="0.3">
      <c r="A57">
        <v>1994</v>
      </c>
      <c r="B57">
        <v>3</v>
      </c>
      <c r="C57">
        <v>1994</v>
      </c>
      <c r="D57" t="s">
        <v>264</v>
      </c>
      <c r="E57" t="s">
        <v>265</v>
      </c>
      <c r="F57">
        <v>4185.51</v>
      </c>
      <c r="G57">
        <v>1563.7</v>
      </c>
      <c r="H57">
        <v>69.63</v>
      </c>
      <c r="I57">
        <v>3968.1</v>
      </c>
      <c r="J57">
        <v>3476.94</v>
      </c>
      <c r="K57">
        <v>0</v>
      </c>
      <c r="L57">
        <v>307.27</v>
      </c>
      <c r="M57">
        <v>0</v>
      </c>
      <c r="N57">
        <v>0</v>
      </c>
      <c r="O57">
        <v>0</v>
      </c>
      <c r="P57">
        <v>108.93</v>
      </c>
      <c r="Q57">
        <v>0</v>
      </c>
      <c r="R57">
        <v>0</v>
      </c>
      <c r="S57">
        <v>1949.38</v>
      </c>
      <c r="T57">
        <v>0</v>
      </c>
      <c r="U57">
        <v>0</v>
      </c>
      <c r="V57">
        <v>911.06</v>
      </c>
      <c r="W57">
        <v>1355.64</v>
      </c>
      <c r="X57">
        <v>556.96</v>
      </c>
      <c r="Y57">
        <v>71.14</v>
      </c>
      <c r="Z57">
        <v>233.79</v>
      </c>
      <c r="AA57">
        <v>826.83</v>
      </c>
      <c r="AB57">
        <v>0.1</v>
      </c>
      <c r="AC57">
        <v>93.36</v>
      </c>
      <c r="AD57">
        <v>0</v>
      </c>
      <c r="AE57">
        <v>9.6300000000000008</v>
      </c>
      <c r="AF57">
        <v>12.42</v>
      </c>
      <c r="AG57">
        <v>14993199.66</v>
      </c>
      <c r="AM57">
        <v>1994</v>
      </c>
      <c r="AN57">
        <v>3</v>
      </c>
      <c r="AO57">
        <v>1994</v>
      </c>
      <c r="AP57" t="s">
        <v>264</v>
      </c>
      <c r="AQ57">
        <f t="shared" si="1"/>
        <v>0</v>
      </c>
      <c r="AR57">
        <f t="shared" si="2"/>
        <v>-593.04000000000008</v>
      </c>
      <c r="AS57">
        <f t="shared" si="3"/>
        <v>485.82000000000005</v>
      </c>
      <c r="AT57">
        <f t="shared" si="4"/>
        <v>-444.58000000000015</v>
      </c>
      <c r="AU57">
        <f t="shared" si="5"/>
        <v>-93.26</v>
      </c>
    </row>
    <row r="58" spans="1:47" x14ac:dyDescent="0.3">
      <c r="A58">
        <v>1994</v>
      </c>
      <c r="B58">
        <v>4</v>
      </c>
      <c r="C58">
        <v>1994</v>
      </c>
      <c r="D58" t="s">
        <v>266</v>
      </c>
      <c r="E58" t="s">
        <v>267</v>
      </c>
      <c r="F58">
        <v>6524.36</v>
      </c>
      <c r="G58">
        <v>1556.16</v>
      </c>
      <c r="H58">
        <v>98.44</v>
      </c>
      <c r="I58">
        <v>2888.26</v>
      </c>
      <c r="J58">
        <v>1852.71</v>
      </c>
      <c r="K58">
        <v>0</v>
      </c>
      <c r="L58">
        <v>297.36</v>
      </c>
      <c r="M58">
        <v>0</v>
      </c>
      <c r="N58">
        <v>0</v>
      </c>
      <c r="O58">
        <v>0</v>
      </c>
      <c r="P58">
        <v>187.06</v>
      </c>
      <c r="Q58">
        <v>0</v>
      </c>
      <c r="R58">
        <v>0</v>
      </c>
      <c r="S58">
        <v>3964.27</v>
      </c>
      <c r="T58">
        <v>0</v>
      </c>
      <c r="U58">
        <v>0</v>
      </c>
      <c r="V58">
        <v>1013.99</v>
      </c>
      <c r="W58">
        <v>1285.95</v>
      </c>
      <c r="X58">
        <v>527.55999999999995</v>
      </c>
      <c r="Y58">
        <v>77.790000000000006</v>
      </c>
      <c r="Z58">
        <v>240.19</v>
      </c>
      <c r="AA58">
        <v>903.48</v>
      </c>
      <c r="AB58">
        <v>12.37</v>
      </c>
      <c r="AC58">
        <v>41.04</v>
      </c>
      <c r="AD58">
        <v>0</v>
      </c>
      <c r="AE58">
        <v>16.21</v>
      </c>
      <c r="AF58">
        <v>20.86</v>
      </c>
      <c r="AG58">
        <v>14988231.460000001</v>
      </c>
      <c r="AM58">
        <v>1994</v>
      </c>
      <c r="AN58">
        <v>4</v>
      </c>
      <c r="AO58">
        <v>1994</v>
      </c>
      <c r="AP58" t="s">
        <v>266</v>
      </c>
      <c r="AQ58">
        <f t="shared" si="1"/>
        <v>0</v>
      </c>
      <c r="AR58">
        <f t="shared" si="2"/>
        <v>-663.29</v>
      </c>
      <c r="AS58">
        <f t="shared" si="3"/>
        <v>449.76999999999992</v>
      </c>
      <c r="AT58">
        <f t="shared" si="4"/>
        <v>-271.96000000000004</v>
      </c>
      <c r="AU58">
        <f t="shared" si="5"/>
        <v>-28.67</v>
      </c>
    </row>
    <row r="59" spans="1:47" x14ac:dyDescent="0.3">
      <c r="A59">
        <v>1994</v>
      </c>
      <c r="B59">
        <v>5</v>
      </c>
      <c r="C59">
        <v>1994</v>
      </c>
      <c r="D59" t="s">
        <v>268</v>
      </c>
      <c r="E59" t="s">
        <v>269</v>
      </c>
      <c r="F59">
        <v>7891.49</v>
      </c>
      <c r="G59">
        <v>969.41</v>
      </c>
      <c r="H59">
        <v>94.81</v>
      </c>
      <c r="I59">
        <v>3085.19</v>
      </c>
      <c r="J59">
        <v>2172.23</v>
      </c>
      <c r="K59">
        <v>0</v>
      </c>
      <c r="L59">
        <v>307.27</v>
      </c>
      <c r="M59">
        <v>0</v>
      </c>
      <c r="N59">
        <v>0</v>
      </c>
      <c r="O59">
        <v>0</v>
      </c>
      <c r="P59">
        <v>245.31</v>
      </c>
      <c r="Q59">
        <v>0</v>
      </c>
      <c r="R59">
        <v>0</v>
      </c>
      <c r="S59">
        <v>6220.88</v>
      </c>
      <c r="T59">
        <v>0</v>
      </c>
      <c r="U59">
        <v>0</v>
      </c>
      <c r="V59">
        <v>1222.67</v>
      </c>
      <c r="W59">
        <v>1310.95</v>
      </c>
      <c r="X59">
        <v>529.49</v>
      </c>
      <c r="Y59">
        <v>66.709999999999994</v>
      </c>
      <c r="Z59">
        <v>247.36</v>
      </c>
      <c r="AA59">
        <v>991.14</v>
      </c>
      <c r="AB59">
        <v>24.04</v>
      </c>
      <c r="AC59">
        <v>35.81</v>
      </c>
      <c r="AD59">
        <v>0</v>
      </c>
      <c r="AE59">
        <v>23.17</v>
      </c>
      <c r="AF59">
        <v>31.42</v>
      </c>
      <c r="AG59">
        <v>14981309.369999999</v>
      </c>
      <c r="AM59">
        <v>1994</v>
      </c>
      <c r="AN59">
        <v>5</v>
      </c>
      <c r="AO59">
        <v>1994</v>
      </c>
      <c r="AP59" t="s">
        <v>268</v>
      </c>
      <c r="AQ59">
        <f t="shared" si="1"/>
        <v>0</v>
      </c>
      <c r="AR59">
        <f t="shared" si="2"/>
        <v>-743.78</v>
      </c>
      <c r="AS59">
        <f t="shared" si="3"/>
        <v>462.78000000000003</v>
      </c>
      <c r="AT59">
        <f t="shared" si="4"/>
        <v>-88.279999999999973</v>
      </c>
      <c r="AU59">
        <f t="shared" si="5"/>
        <v>-11.770000000000003</v>
      </c>
    </row>
    <row r="60" spans="1:47" x14ac:dyDescent="0.3">
      <c r="A60">
        <v>1994</v>
      </c>
      <c r="B60">
        <v>6</v>
      </c>
      <c r="C60">
        <v>1994</v>
      </c>
      <c r="D60" t="s">
        <v>270</v>
      </c>
      <c r="E60" t="s">
        <v>271</v>
      </c>
      <c r="F60">
        <v>8673</v>
      </c>
      <c r="G60">
        <v>1907.57</v>
      </c>
      <c r="H60">
        <v>149.78</v>
      </c>
      <c r="I60">
        <v>1988.34</v>
      </c>
      <c r="J60">
        <v>1992.79</v>
      </c>
      <c r="K60">
        <v>0</v>
      </c>
      <c r="L60">
        <v>297.36</v>
      </c>
      <c r="M60">
        <v>0</v>
      </c>
      <c r="N60">
        <v>0</v>
      </c>
      <c r="O60">
        <v>0</v>
      </c>
      <c r="P60">
        <v>392.68</v>
      </c>
      <c r="Q60">
        <v>0</v>
      </c>
      <c r="R60">
        <v>0</v>
      </c>
      <c r="S60">
        <v>7342.23</v>
      </c>
      <c r="T60">
        <v>0</v>
      </c>
      <c r="U60">
        <v>0</v>
      </c>
      <c r="V60">
        <v>1269.31</v>
      </c>
      <c r="W60">
        <v>1236.3399999999999</v>
      </c>
      <c r="X60">
        <v>563.41</v>
      </c>
      <c r="Y60">
        <v>83.71</v>
      </c>
      <c r="Z60">
        <v>273.51</v>
      </c>
      <c r="AA60">
        <v>1003.37</v>
      </c>
      <c r="AB60">
        <v>45.34</v>
      </c>
      <c r="AC60">
        <v>23.06</v>
      </c>
      <c r="AD60">
        <v>0</v>
      </c>
      <c r="AE60">
        <v>22.14</v>
      </c>
      <c r="AF60">
        <v>50.43</v>
      </c>
      <c r="AG60">
        <v>14974543.939999999</v>
      </c>
      <c r="AM60">
        <v>1994</v>
      </c>
      <c r="AN60">
        <v>6</v>
      </c>
      <c r="AO60">
        <v>1994</v>
      </c>
      <c r="AP60" t="s">
        <v>270</v>
      </c>
      <c r="AQ60">
        <f t="shared" si="1"/>
        <v>0</v>
      </c>
      <c r="AR60">
        <f t="shared" si="2"/>
        <v>-729.86</v>
      </c>
      <c r="AS60">
        <f t="shared" si="3"/>
        <v>479.7</v>
      </c>
      <c r="AT60">
        <f t="shared" si="4"/>
        <v>32.970000000000027</v>
      </c>
      <c r="AU60">
        <f t="shared" si="5"/>
        <v>22.280000000000005</v>
      </c>
    </row>
    <row r="61" spans="1:47" x14ac:dyDescent="0.3">
      <c r="A61">
        <v>1994</v>
      </c>
      <c r="B61">
        <v>7</v>
      </c>
      <c r="C61">
        <v>1994</v>
      </c>
      <c r="D61" t="s">
        <v>272</v>
      </c>
      <c r="E61" t="s">
        <v>273</v>
      </c>
      <c r="F61">
        <v>8772.5</v>
      </c>
      <c r="G61">
        <v>2208.02</v>
      </c>
      <c r="H61">
        <v>363.86</v>
      </c>
      <c r="I61">
        <v>1926.33</v>
      </c>
      <c r="J61">
        <v>2056.37</v>
      </c>
      <c r="K61">
        <v>0</v>
      </c>
      <c r="L61">
        <v>307.27</v>
      </c>
      <c r="M61">
        <v>0</v>
      </c>
      <c r="N61">
        <v>0</v>
      </c>
      <c r="O61">
        <v>0</v>
      </c>
      <c r="P61">
        <v>391.72</v>
      </c>
      <c r="Q61">
        <v>0</v>
      </c>
      <c r="R61">
        <v>0</v>
      </c>
      <c r="S61">
        <v>7412.85</v>
      </c>
      <c r="T61">
        <v>0</v>
      </c>
      <c r="U61">
        <v>0</v>
      </c>
      <c r="V61">
        <v>1299.3499999999999</v>
      </c>
      <c r="W61">
        <v>1277.55</v>
      </c>
      <c r="X61">
        <v>612.66999999999996</v>
      </c>
      <c r="Y61">
        <v>77.84</v>
      </c>
      <c r="Z61">
        <v>245.06</v>
      </c>
      <c r="AA61">
        <v>1139.5999999999999</v>
      </c>
      <c r="AB61">
        <v>74.66</v>
      </c>
      <c r="AC61">
        <v>8.8000000000000007</v>
      </c>
      <c r="AD61">
        <v>0</v>
      </c>
      <c r="AE61">
        <v>22.13</v>
      </c>
      <c r="AF61">
        <v>50.34</v>
      </c>
      <c r="AG61">
        <v>14967979.460000001</v>
      </c>
      <c r="AM61">
        <v>1994</v>
      </c>
      <c r="AN61">
        <v>7</v>
      </c>
      <c r="AO61">
        <v>1994</v>
      </c>
      <c r="AP61" t="s">
        <v>272</v>
      </c>
      <c r="AQ61">
        <f t="shared" si="1"/>
        <v>0</v>
      </c>
      <c r="AR61">
        <f t="shared" si="2"/>
        <v>-894.54</v>
      </c>
      <c r="AS61">
        <f t="shared" si="3"/>
        <v>534.82999999999993</v>
      </c>
      <c r="AT61">
        <f t="shared" si="4"/>
        <v>21.799999999999955</v>
      </c>
      <c r="AU61">
        <f t="shared" si="5"/>
        <v>65.86</v>
      </c>
    </row>
    <row r="62" spans="1:47" x14ac:dyDescent="0.3">
      <c r="A62">
        <v>1994</v>
      </c>
      <c r="B62">
        <v>8</v>
      </c>
      <c r="C62">
        <v>1994</v>
      </c>
      <c r="D62" t="s">
        <v>274</v>
      </c>
      <c r="E62" t="s">
        <v>275</v>
      </c>
      <c r="F62">
        <v>6400.81</v>
      </c>
      <c r="G62">
        <v>2031.6</v>
      </c>
      <c r="H62">
        <v>177.1</v>
      </c>
      <c r="I62">
        <v>1574.37</v>
      </c>
      <c r="J62">
        <v>1778.79</v>
      </c>
      <c r="K62">
        <v>0</v>
      </c>
      <c r="L62">
        <v>307.27</v>
      </c>
      <c r="M62">
        <v>0</v>
      </c>
      <c r="N62">
        <v>0</v>
      </c>
      <c r="O62">
        <v>0</v>
      </c>
      <c r="P62">
        <v>372.22</v>
      </c>
      <c r="Q62">
        <v>0</v>
      </c>
      <c r="R62">
        <v>0</v>
      </c>
      <c r="S62">
        <v>5023.87</v>
      </c>
      <c r="T62">
        <v>0</v>
      </c>
      <c r="U62">
        <v>0</v>
      </c>
      <c r="V62">
        <v>1203.8399999999999</v>
      </c>
      <c r="W62">
        <v>1248.8499999999999</v>
      </c>
      <c r="X62">
        <v>606.16999999999996</v>
      </c>
      <c r="Y62">
        <v>63.02</v>
      </c>
      <c r="Z62">
        <v>220.58</v>
      </c>
      <c r="AA62">
        <v>1109.04</v>
      </c>
      <c r="AB62">
        <v>58.26</v>
      </c>
      <c r="AC62">
        <v>9.1199999999999992</v>
      </c>
      <c r="AD62">
        <v>0</v>
      </c>
      <c r="AE62">
        <v>17.61</v>
      </c>
      <c r="AF62">
        <v>47.55</v>
      </c>
      <c r="AG62">
        <v>14963610.26</v>
      </c>
      <c r="AM62">
        <v>1994</v>
      </c>
      <c r="AN62">
        <v>8</v>
      </c>
      <c r="AO62">
        <v>1994</v>
      </c>
      <c r="AP62" t="s">
        <v>274</v>
      </c>
      <c r="AQ62">
        <f t="shared" si="1"/>
        <v>0</v>
      </c>
      <c r="AR62">
        <f t="shared" si="2"/>
        <v>-888.45999999999992</v>
      </c>
      <c r="AS62">
        <f t="shared" si="3"/>
        <v>543.15</v>
      </c>
      <c r="AT62">
        <f t="shared" si="4"/>
        <v>-45.009999999999991</v>
      </c>
      <c r="AU62">
        <f t="shared" si="5"/>
        <v>49.14</v>
      </c>
    </row>
    <row r="63" spans="1:47" x14ac:dyDescent="0.3">
      <c r="A63">
        <v>1994</v>
      </c>
      <c r="B63">
        <v>9</v>
      </c>
      <c r="C63">
        <v>1994</v>
      </c>
      <c r="D63" t="s">
        <v>276</v>
      </c>
      <c r="E63" t="s">
        <v>277</v>
      </c>
      <c r="F63">
        <v>5664.8</v>
      </c>
      <c r="G63">
        <v>2116.33</v>
      </c>
      <c r="H63">
        <v>150.19</v>
      </c>
      <c r="I63">
        <v>1557.21</v>
      </c>
      <c r="J63">
        <v>1526.33</v>
      </c>
      <c r="K63">
        <v>0</v>
      </c>
      <c r="L63">
        <v>297.36</v>
      </c>
      <c r="M63">
        <v>0</v>
      </c>
      <c r="N63">
        <v>0</v>
      </c>
      <c r="O63">
        <v>0</v>
      </c>
      <c r="P63">
        <v>322.18</v>
      </c>
      <c r="Q63">
        <v>0</v>
      </c>
      <c r="R63">
        <v>0</v>
      </c>
      <c r="S63">
        <v>3869.34</v>
      </c>
      <c r="T63">
        <v>0</v>
      </c>
      <c r="U63">
        <v>0</v>
      </c>
      <c r="V63">
        <v>1043.5</v>
      </c>
      <c r="W63">
        <v>1181</v>
      </c>
      <c r="X63">
        <v>555.77</v>
      </c>
      <c r="Y63">
        <v>66.040000000000006</v>
      </c>
      <c r="Z63">
        <v>198.14</v>
      </c>
      <c r="AA63">
        <v>947.43</v>
      </c>
      <c r="AB63">
        <v>37.4</v>
      </c>
      <c r="AC63">
        <v>9.44</v>
      </c>
      <c r="AD63">
        <v>0</v>
      </c>
      <c r="AE63">
        <v>8.61</v>
      </c>
      <c r="AF63">
        <v>40.270000000000003</v>
      </c>
      <c r="AG63">
        <v>14960061.789999999</v>
      </c>
      <c r="AM63">
        <v>1994</v>
      </c>
      <c r="AN63">
        <v>9</v>
      </c>
      <c r="AO63">
        <v>1994</v>
      </c>
      <c r="AP63" t="s">
        <v>276</v>
      </c>
      <c r="AQ63">
        <f t="shared" si="1"/>
        <v>0</v>
      </c>
      <c r="AR63">
        <f t="shared" si="2"/>
        <v>-749.29</v>
      </c>
      <c r="AS63">
        <f t="shared" si="3"/>
        <v>489.72999999999996</v>
      </c>
      <c r="AT63">
        <f t="shared" si="4"/>
        <v>-137.5</v>
      </c>
      <c r="AU63">
        <f t="shared" si="5"/>
        <v>27.96</v>
      </c>
    </row>
    <row r="64" spans="1:47" x14ac:dyDescent="0.3">
      <c r="A64">
        <v>1994</v>
      </c>
      <c r="B64">
        <v>10</v>
      </c>
      <c r="C64">
        <v>1995</v>
      </c>
      <c r="D64" t="s">
        <v>278</v>
      </c>
      <c r="E64" t="s">
        <v>279</v>
      </c>
      <c r="F64">
        <v>4637.78</v>
      </c>
      <c r="G64">
        <v>1504.74</v>
      </c>
      <c r="H64">
        <v>132.83000000000001</v>
      </c>
      <c r="I64">
        <v>1942.84</v>
      </c>
      <c r="J64">
        <v>1710.35</v>
      </c>
      <c r="K64">
        <v>0</v>
      </c>
      <c r="L64">
        <v>307.27</v>
      </c>
      <c r="M64">
        <v>0</v>
      </c>
      <c r="N64">
        <v>0</v>
      </c>
      <c r="O64">
        <v>0</v>
      </c>
      <c r="P64">
        <v>193.43</v>
      </c>
      <c r="Q64">
        <v>0</v>
      </c>
      <c r="R64">
        <v>0</v>
      </c>
      <c r="S64">
        <v>3039.91</v>
      </c>
      <c r="T64">
        <v>0</v>
      </c>
      <c r="U64">
        <v>0</v>
      </c>
      <c r="V64">
        <v>1029.8800000000001</v>
      </c>
      <c r="W64">
        <v>1158.8499999999999</v>
      </c>
      <c r="X64">
        <v>529.76</v>
      </c>
      <c r="Y64">
        <v>55.01</v>
      </c>
      <c r="Z64">
        <v>165.24</v>
      </c>
      <c r="AA64">
        <v>969.37</v>
      </c>
      <c r="AB64">
        <v>20.21</v>
      </c>
      <c r="AC64">
        <v>20.57</v>
      </c>
      <c r="AD64">
        <v>0</v>
      </c>
      <c r="AE64">
        <v>12.72</v>
      </c>
      <c r="AF64">
        <v>22.74</v>
      </c>
      <c r="AG64">
        <v>14956928.75</v>
      </c>
      <c r="AM64">
        <v>1994</v>
      </c>
      <c r="AN64">
        <v>10</v>
      </c>
      <c r="AO64">
        <v>1995</v>
      </c>
      <c r="AP64" t="s">
        <v>278</v>
      </c>
      <c r="AQ64">
        <f t="shared" si="1"/>
        <v>0</v>
      </c>
      <c r="AR64">
        <f t="shared" si="2"/>
        <v>-804.13</v>
      </c>
      <c r="AS64">
        <f t="shared" si="3"/>
        <v>474.75</v>
      </c>
      <c r="AT64">
        <f t="shared" si="4"/>
        <v>-128.9699999999998</v>
      </c>
      <c r="AU64">
        <f t="shared" si="5"/>
        <v>-0.35999999999999943</v>
      </c>
    </row>
    <row r="65" spans="1:47" x14ac:dyDescent="0.3">
      <c r="A65">
        <v>1994</v>
      </c>
      <c r="B65">
        <v>11</v>
      </c>
      <c r="C65">
        <v>1995</v>
      </c>
      <c r="D65" t="s">
        <v>280</v>
      </c>
      <c r="E65" t="s">
        <v>281</v>
      </c>
      <c r="F65">
        <v>1280.27</v>
      </c>
      <c r="G65">
        <v>4692.8</v>
      </c>
      <c r="H65">
        <v>212.51</v>
      </c>
      <c r="I65">
        <v>2856.27</v>
      </c>
      <c r="J65">
        <v>7563.17</v>
      </c>
      <c r="K65">
        <v>0</v>
      </c>
      <c r="L65">
        <v>297.36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1205.71</v>
      </c>
      <c r="T65">
        <v>0</v>
      </c>
      <c r="U65">
        <v>0</v>
      </c>
      <c r="V65">
        <v>893.05</v>
      </c>
      <c r="W65">
        <v>1165.96</v>
      </c>
      <c r="X65">
        <v>466.85</v>
      </c>
      <c r="Y65">
        <v>65.69</v>
      </c>
      <c r="Z65">
        <v>135.86000000000001</v>
      </c>
      <c r="AA65">
        <v>830.62</v>
      </c>
      <c r="AB65">
        <v>7.34</v>
      </c>
      <c r="AC65">
        <v>29.35</v>
      </c>
      <c r="AD65">
        <v>0</v>
      </c>
      <c r="AE65">
        <v>10.02</v>
      </c>
      <c r="AF65">
        <v>0</v>
      </c>
      <c r="AG65">
        <v>14960341.279999999</v>
      </c>
      <c r="AM65">
        <v>1994</v>
      </c>
      <c r="AN65">
        <v>11</v>
      </c>
      <c r="AO65">
        <v>1995</v>
      </c>
      <c r="AP65" t="s">
        <v>280</v>
      </c>
      <c r="AQ65">
        <f t="shared" si="1"/>
        <v>0</v>
      </c>
      <c r="AR65">
        <f t="shared" si="2"/>
        <v>-694.76</v>
      </c>
      <c r="AS65">
        <f t="shared" si="3"/>
        <v>401.16</v>
      </c>
      <c r="AT65">
        <f t="shared" si="4"/>
        <v>-272.91000000000008</v>
      </c>
      <c r="AU65">
        <f t="shared" si="5"/>
        <v>-22.01</v>
      </c>
    </row>
    <row r="66" spans="1:47" x14ac:dyDescent="0.3">
      <c r="A66">
        <v>1994</v>
      </c>
      <c r="B66">
        <v>12</v>
      </c>
      <c r="C66">
        <v>1995</v>
      </c>
      <c r="D66" t="s">
        <v>282</v>
      </c>
      <c r="E66" t="s">
        <v>283</v>
      </c>
      <c r="F66">
        <v>457.65</v>
      </c>
      <c r="G66">
        <v>15041.26</v>
      </c>
      <c r="H66">
        <v>230.83</v>
      </c>
      <c r="I66">
        <v>4700.7700000000004</v>
      </c>
      <c r="J66">
        <v>19961.87</v>
      </c>
      <c r="K66">
        <v>0</v>
      </c>
      <c r="L66">
        <v>307.27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620.84</v>
      </c>
      <c r="T66">
        <v>0</v>
      </c>
      <c r="U66">
        <v>0</v>
      </c>
      <c r="V66">
        <v>870.24</v>
      </c>
      <c r="W66">
        <v>1273.8599999999999</v>
      </c>
      <c r="X66">
        <v>559.32000000000005</v>
      </c>
      <c r="Y66">
        <v>65.31</v>
      </c>
      <c r="Z66">
        <v>174.75</v>
      </c>
      <c r="AA66">
        <v>777.31</v>
      </c>
      <c r="AB66">
        <v>0.39</v>
      </c>
      <c r="AC66">
        <v>70.98</v>
      </c>
      <c r="AD66">
        <v>0</v>
      </c>
      <c r="AE66">
        <v>11.99</v>
      </c>
      <c r="AF66">
        <v>0</v>
      </c>
      <c r="AG66">
        <v>14974924.890000001</v>
      </c>
      <c r="AM66">
        <v>1994</v>
      </c>
      <c r="AN66">
        <v>12</v>
      </c>
      <c r="AO66">
        <v>1995</v>
      </c>
      <c r="AP66" t="s">
        <v>282</v>
      </c>
      <c r="AQ66">
        <f t="shared" si="1"/>
        <v>0</v>
      </c>
      <c r="AR66">
        <f t="shared" si="2"/>
        <v>-602.55999999999995</v>
      </c>
      <c r="AS66">
        <f t="shared" si="3"/>
        <v>494.01000000000005</v>
      </c>
      <c r="AT66">
        <f t="shared" si="4"/>
        <v>-403.61999999999989</v>
      </c>
      <c r="AU66">
        <f t="shared" si="5"/>
        <v>-70.59</v>
      </c>
    </row>
    <row r="67" spans="1:47" x14ac:dyDescent="0.3">
      <c r="A67">
        <v>1995</v>
      </c>
      <c r="B67">
        <v>1</v>
      </c>
      <c r="C67">
        <v>1995</v>
      </c>
      <c r="D67" t="s">
        <v>284</v>
      </c>
      <c r="E67" t="s">
        <v>285</v>
      </c>
      <c r="F67">
        <v>888.7</v>
      </c>
      <c r="G67">
        <v>42027.97</v>
      </c>
      <c r="H67">
        <v>284.47000000000003</v>
      </c>
      <c r="I67">
        <v>7261.3</v>
      </c>
      <c r="J67">
        <v>49338.78</v>
      </c>
      <c r="K67">
        <v>0</v>
      </c>
      <c r="L67">
        <v>307.27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856.93</v>
      </c>
      <c r="T67">
        <v>0</v>
      </c>
      <c r="U67">
        <v>0</v>
      </c>
      <c r="V67">
        <v>895.65</v>
      </c>
      <c r="W67">
        <v>1457.78</v>
      </c>
      <c r="X67">
        <v>706.88</v>
      </c>
      <c r="Y67">
        <v>90.4</v>
      </c>
      <c r="Z67">
        <v>195.43</v>
      </c>
      <c r="AA67">
        <v>816.43</v>
      </c>
      <c r="AB67">
        <v>0.13</v>
      </c>
      <c r="AC67">
        <v>88.87</v>
      </c>
      <c r="AD67">
        <v>0</v>
      </c>
      <c r="AE67">
        <v>17.63</v>
      </c>
      <c r="AF67">
        <v>0</v>
      </c>
      <c r="AG67">
        <v>15016064.16</v>
      </c>
      <c r="AM67">
        <v>1995</v>
      </c>
      <c r="AN67">
        <v>1</v>
      </c>
      <c r="AO67">
        <v>1995</v>
      </c>
      <c r="AP67" t="s">
        <v>284</v>
      </c>
      <c r="AQ67">
        <f t="shared" si="1"/>
        <v>0</v>
      </c>
      <c r="AR67">
        <f t="shared" si="2"/>
        <v>-621</v>
      </c>
      <c r="AS67">
        <f t="shared" si="3"/>
        <v>616.48</v>
      </c>
      <c r="AT67">
        <f t="shared" si="4"/>
        <v>-562.13</v>
      </c>
      <c r="AU67">
        <f t="shared" si="5"/>
        <v>-88.740000000000009</v>
      </c>
    </row>
    <row r="68" spans="1:47" x14ac:dyDescent="0.3">
      <c r="A68">
        <v>1995</v>
      </c>
      <c r="B68">
        <v>2</v>
      </c>
      <c r="C68">
        <v>1995</v>
      </c>
      <c r="D68" t="s">
        <v>286</v>
      </c>
      <c r="E68" t="s">
        <v>287</v>
      </c>
      <c r="F68">
        <v>3715.11</v>
      </c>
      <c r="G68">
        <v>6550.36</v>
      </c>
      <c r="H68">
        <v>46.41</v>
      </c>
      <c r="I68">
        <v>5716.28</v>
      </c>
      <c r="J68">
        <v>8971.4599999999991</v>
      </c>
      <c r="K68">
        <v>0</v>
      </c>
      <c r="L68">
        <v>277.52999999999997</v>
      </c>
      <c r="M68">
        <v>0</v>
      </c>
      <c r="N68">
        <v>0</v>
      </c>
      <c r="O68">
        <v>0</v>
      </c>
      <c r="P68">
        <v>25.58</v>
      </c>
      <c r="Q68">
        <v>0</v>
      </c>
      <c r="R68">
        <v>0</v>
      </c>
      <c r="S68">
        <v>224.98</v>
      </c>
      <c r="T68">
        <v>0</v>
      </c>
      <c r="U68">
        <v>0</v>
      </c>
      <c r="V68">
        <v>873.42</v>
      </c>
      <c r="W68">
        <v>1319.58</v>
      </c>
      <c r="X68">
        <v>624.57000000000005</v>
      </c>
      <c r="Y68">
        <v>60.6</v>
      </c>
      <c r="Z68">
        <v>178.09</v>
      </c>
      <c r="AA68">
        <v>749.83</v>
      </c>
      <c r="AB68">
        <v>0.19</v>
      </c>
      <c r="AC68">
        <v>71.88</v>
      </c>
      <c r="AD68">
        <v>0</v>
      </c>
      <c r="AE68">
        <v>14.57</v>
      </c>
      <c r="AF68">
        <v>4.29</v>
      </c>
      <c r="AG68">
        <v>15018899.42</v>
      </c>
      <c r="AM68">
        <v>1995</v>
      </c>
      <c r="AN68">
        <v>2</v>
      </c>
      <c r="AO68">
        <v>1995</v>
      </c>
      <c r="AP68" t="s">
        <v>286</v>
      </c>
      <c r="AQ68">
        <f t="shared" si="1"/>
        <v>0</v>
      </c>
      <c r="AR68">
        <f t="shared" si="2"/>
        <v>-571.74</v>
      </c>
      <c r="AS68">
        <f t="shared" si="3"/>
        <v>563.97</v>
      </c>
      <c r="AT68">
        <f t="shared" si="4"/>
        <v>-446.15999999999997</v>
      </c>
      <c r="AU68">
        <f t="shared" si="5"/>
        <v>-71.69</v>
      </c>
    </row>
    <row r="69" spans="1:47" x14ac:dyDescent="0.3">
      <c r="A69">
        <v>1995</v>
      </c>
      <c r="B69">
        <v>3</v>
      </c>
      <c r="C69">
        <v>1995</v>
      </c>
      <c r="D69" t="s">
        <v>288</v>
      </c>
      <c r="E69" t="s">
        <v>289</v>
      </c>
      <c r="F69">
        <v>4821.88</v>
      </c>
      <c r="G69">
        <v>33112.01</v>
      </c>
      <c r="H69">
        <v>3381.45</v>
      </c>
      <c r="I69">
        <v>8825.7199999999993</v>
      </c>
      <c r="J69">
        <v>34640.22</v>
      </c>
      <c r="K69">
        <v>0</v>
      </c>
      <c r="L69">
        <v>307.27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290.82</v>
      </c>
      <c r="T69">
        <v>0</v>
      </c>
      <c r="U69">
        <v>0</v>
      </c>
      <c r="V69">
        <v>901.57</v>
      </c>
      <c r="W69">
        <v>1590.89</v>
      </c>
      <c r="X69">
        <v>633.57000000000005</v>
      </c>
      <c r="Y69">
        <v>104.61</v>
      </c>
      <c r="Z69">
        <v>201.84</v>
      </c>
      <c r="AA69">
        <v>873.15</v>
      </c>
      <c r="AB69">
        <v>0.93</v>
      </c>
      <c r="AC69">
        <v>71.95</v>
      </c>
      <c r="AD69">
        <v>0</v>
      </c>
      <c r="AE69">
        <v>19.59</v>
      </c>
      <c r="AF69">
        <v>0</v>
      </c>
      <c r="AG69">
        <v>15047189.539999999</v>
      </c>
      <c r="AM69">
        <v>1995</v>
      </c>
      <c r="AN69">
        <v>3</v>
      </c>
      <c r="AO69">
        <v>1995</v>
      </c>
      <c r="AP69" t="s">
        <v>288</v>
      </c>
      <c r="AQ69">
        <f t="shared" ref="AQ69:AQ132" si="9">N69-O69</f>
        <v>0</v>
      </c>
      <c r="AR69">
        <f t="shared" ref="AR69:AR132" si="10">Z69-AA69</f>
        <v>-671.31</v>
      </c>
      <c r="AS69">
        <f t="shared" ref="AS69:AS132" si="11">X69-Y69</f>
        <v>528.96</v>
      </c>
      <c r="AT69">
        <f t="shared" ref="AT69:AT132" si="12">V69-W69</f>
        <v>-689.32</v>
      </c>
      <c r="AU69">
        <f t="shared" ref="AU69:AU132" si="13">AB69-AC69</f>
        <v>-71.02</v>
      </c>
    </row>
    <row r="70" spans="1:47" x14ac:dyDescent="0.3">
      <c r="A70">
        <v>1995</v>
      </c>
      <c r="B70">
        <v>4</v>
      </c>
      <c r="C70">
        <v>1995</v>
      </c>
      <c r="D70" t="s">
        <v>290</v>
      </c>
      <c r="E70" t="s">
        <v>291</v>
      </c>
      <c r="F70">
        <v>6955.96</v>
      </c>
      <c r="G70">
        <v>3938.45</v>
      </c>
      <c r="H70">
        <v>628.91</v>
      </c>
      <c r="I70">
        <v>7115.19</v>
      </c>
      <c r="J70">
        <v>4877.24</v>
      </c>
      <c r="K70">
        <v>0</v>
      </c>
      <c r="L70">
        <v>297.36</v>
      </c>
      <c r="M70">
        <v>0</v>
      </c>
      <c r="N70">
        <v>0</v>
      </c>
      <c r="O70">
        <v>0</v>
      </c>
      <c r="P70">
        <v>142.82</v>
      </c>
      <c r="Q70">
        <v>0</v>
      </c>
      <c r="R70">
        <v>0</v>
      </c>
      <c r="S70">
        <v>1049.1099999999999</v>
      </c>
      <c r="T70">
        <v>0</v>
      </c>
      <c r="U70">
        <v>0</v>
      </c>
      <c r="V70">
        <v>955.56</v>
      </c>
      <c r="W70">
        <v>1573.99</v>
      </c>
      <c r="X70">
        <v>585.49</v>
      </c>
      <c r="Y70">
        <v>80.680000000000007</v>
      </c>
      <c r="Z70">
        <v>263.77999999999997</v>
      </c>
      <c r="AA70">
        <v>828.09</v>
      </c>
      <c r="AB70">
        <v>0.47</v>
      </c>
      <c r="AC70">
        <v>90.1</v>
      </c>
      <c r="AD70">
        <v>0</v>
      </c>
      <c r="AE70">
        <v>15.78</v>
      </c>
      <c r="AF70">
        <v>16.21</v>
      </c>
      <c r="AG70">
        <v>15044172.029999999</v>
      </c>
      <c r="AM70">
        <v>1995</v>
      </c>
      <c r="AN70">
        <v>4</v>
      </c>
      <c r="AO70">
        <v>1995</v>
      </c>
      <c r="AP70" t="s">
        <v>290</v>
      </c>
      <c r="AQ70">
        <f t="shared" si="9"/>
        <v>0</v>
      </c>
      <c r="AR70">
        <f t="shared" si="10"/>
        <v>-564.31000000000006</v>
      </c>
      <c r="AS70">
        <f t="shared" si="11"/>
        <v>504.81</v>
      </c>
      <c r="AT70">
        <f t="shared" si="12"/>
        <v>-618.43000000000006</v>
      </c>
      <c r="AU70">
        <f t="shared" si="13"/>
        <v>-89.63</v>
      </c>
    </row>
    <row r="71" spans="1:47" x14ac:dyDescent="0.3">
      <c r="A71">
        <v>1995</v>
      </c>
      <c r="B71">
        <v>5</v>
      </c>
      <c r="C71">
        <v>1995</v>
      </c>
      <c r="D71" t="s">
        <v>292</v>
      </c>
      <c r="E71" t="s">
        <v>293</v>
      </c>
      <c r="F71">
        <v>7802.86</v>
      </c>
      <c r="G71">
        <v>4824.12</v>
      </c>
      <c r="H71">
        <v>1958.91</v>
      </c>
      <c r="I71">
        <v>7148.38</v>
      </c>
      <c r="J71">
        <v>5500.57</v>
      </c>
      <c r="K71">
        <v>0</v>
      </c>
      <c r="L71">
        <v>307.27</v>
      </c>
      <c r="M71">
        <v>0</v>
      </c>
      <c r="N71">
        <v>0</v>
      </c>
      <c r="O71">
        <v>0</v>
      </c>
      <c r="P71">
        <v>199.13</v>
      </c>
      <c r="Q71">
        <v>0</v>
      </c>
      <c r="R71">
        <v>0</v>
      </c>
      <c r="S71">
        <v>2888.31</v>
      </c>
      <c r="T71">
        <v>0</v>
      </c>
      <c r="U71">
        <v>0</v>
      </c>
      <c r="V71">
        <v>1040.31</v>
      </c>
      <c r="W71">
        <v>1652.16</v>
      </c>
      <c r="X71">
        <v>516.84</v>
      </c>
      <c r="Y71">
        <v>104.2</v>
      </c>
      <c r="Z71">
        <v>306.32</v>
      </c>
      <c r="AA71">
        <v>908.84</v>
      </c>
      <c r="AB71">
        <v>9.83</v>
      </c>
      <c r="AC71">
        <v>64.61</v>
      </c>
      <c r="AD71">
        <v>0</v>
      </c>
      <c r="AE71">
        <v>22.59</v>
      </c>
      <c r="AF71">
        <v>28.84</v>
      </c>
      <c r="AG71">
        <v>15041193.300000001</v>
      </c>
      <c r="AM71">
        <v>1995</v>
      </c>
      <c r="AN71">
        <v>5</v>
      </c>
      <c r="AO71">
        <v>1995</v>
      </c>
      <c r="AP71" t="s">
        <v>292</v>
      </c>
      <c r="AQ71">
        <f t="shared" si="9"/>
        <v>0</v>
      </c>
      <c r="AR71">
        <f t="shared" si="10"/>
        <v>-602.52</v>
      </c>
      <c r="AS71">
        <f t="shared" si="11"/>
        <v>412.64000000000004</v>
      </c>
      <c r="AT71">
        <f t="shared" si="12"/>
        <v>-611.85000000000014</v>
      </c>
      <c r="AU71">
        <f t="shared" si="13"/>
        <v>-54.78</v>
      </c>
    </row>
    <row r="72" spans="1:47" x14ac:dyDescent="0.3">
      <c r="A72">
        <v>1995</v>
      </c>
      <c r="B72">
        <v>6</v>
      </c>
      <c r="C72">
        <v>1995</v>
      </c>
      <c r="D72" t="s">
        <v>294</v>
      </c>
      <c r="E72" t="s">
        <v>295</v>
      </c>
      <c r="F72">
        <v>8539.5499999999993</v>
      </c>
      <c r="G72">
        <v>1595.91</v>
      </c>
      <c r="H72">
        <v>53.38</v>
      </c>
      <c r="I72">
        <v>4520.1000000000004</v>
      </c>
      <c r="J72">
        <v>3168.12</v>
      </c>
      <c r="K72">
        <v>0</v>
      </c>
      <c r="L72">
        <v>297.36</v>
      </c>
      <c r="M72">
        <v>0</v>
      </c>
      <c r="N72">
        <v>0</v>
      </c>
      <c r="O72">
        <v>0</v>
      </c>
      <c r="P72">
        <v>330.51</v>
      </c>
      <c r="Q72">
        <v>0</v>
      </c>
      <c r="R72">
        <v>0</v>
      </c>
      <c r="S72">
        <v>5579.64</v>
      </c>
      <c r="T72">
        <v>0</v>
      </c>
      <c r="U72">
        <v>0</v>
      </c>
      <c r="V72">
        <v>1133.73</v>
      </c>
      <c r="W72">
        <v>1560.97</v>
      </c>
      <c r="X72">
        <v>516.1</v>
      </c>
      <c r="Y72">
        <v>89.7</v>
      </c>
      <c r="Z72">
        <v>310.33</v>
      </c>
      <c r="AA72">
        <v>922.76</v>
      </c>
      <c r="AB72">
        <v>30.25</v>
      </c>
      <c r="AC72">
        <v>33.17</v>
      </c>
      <c r="AD72">
        <v>0</v>
      </c>
      <c r="AE72">
        <v>29.55</v>
      </c>
      <c r="AF72">
        <v>47.54</v>
      </c>
      <c r="AG72">
        <v>15034249.65</v>
      </c>
      <c r="AM72">
        <v>1995</v>
      </c>
      <c r="AN72">
        <v>6</v>
      </c>
      <c r="AO72">
        <v>1995</v>
      </c>
      <c r="AP72" t="s">
        <v>294</v>
      </c>
      <c r="AQ72">
        <f t="shared" si="9"/>
        <v>0</v>
      </c>
      <c r="AR72">
        <f t="shared" si="10"/>
        <v>-612.43000000000006</v>
      </c>
      <c r="AS72">
        <f t="shared" si="11"/>
        <v>426.40000000000003</v>
      </c>
      <c r="AT72">
        <f t="shared" si="12"/>
        <v>-427.24</v>
      </c>
      <c r="AU72">
        <f t="shared" si="13"/>
        <v>-2.9200000000000017</v>
      </c>
    </row>
    <row r="73" spans="1:47" x14ac:dyDescent="0.3">
      <c r="A73">
        <v>1995</v>
      </c>
      <c r="B73">
        <v>7</v>
      </c>
      <c r="C73">
        <v>1995</v>
      </c>
      <c r="D73" t="s">
        <v>296</v>
      </c>
      <c r="E73" t="s">
        <v>297</v>
      </c>
      <c r="F73">
        <v>10282.049999999999</v>
      </c>
      <c r="G73">
        <v>1472.04</v>
      </c>
      <c r="H73">
        <v>44.01</v>
      </c>
      <c r="I73">
        <v>4808.9799999999996</v>
      </c>
      <c r="J73">
        <v>2150.62</v>
      </c>
      <c r="K73">
        <v>0</v>
      </c>
      <c r="L73">
        <v>307.27</v>
      </c>
      <c r="M73">
        <v>0</v>
      </c>
      <c r="N73">
        <v>0</v>
      </c>
      <c r="O73">
        <v>0</v>
      </c>
      <c r="P73">
        <v>470.9</v>
      </c>
      <c r="Q73">
        <v>0</v>
      </c>
      <c r="R73">
        <v>0</v>
      </c>
      <c r="S73">
        <v>6457.18</v>
      </c>
      <c r="T73">
        <v>0</v>
      </c>
      <c r="U73">
        <v>0</v>
      </c>
      <c r="V73">
        <v>1293.55</v>
      </c>
      <c r="W73">
        <v>1604.87</v>
      </c>
      <c r="X73">
        <v>540.35</v>
      </c>
      <c r="Y73">
        <v>88.23</v>
      </c>
      <c r="Z73">
        <v>370.05</v>
      </c>
      <c r="AA73">
        <v>933.57</v>
      </c>
      <c r="AB73">
        <v>36.33</v>
      </c>
      <c r="AC73">
        <v>37.56</v>
      </c>
      <c r="AD73">
        <v>0</v>
      </c>
      <c r="AE73">
        <v>26.38</v>
      </c>
      <c r="AF73">
        <v>66.34</v>
      </c>
      <c r="AG73">
        <v>15025439.640000001</v>
      </c>
      <c r="AM73">
        <v>1995</v>
      </c>
      <c r="AN73">
        <v>7</v>
      </c>
      <c r="AO73">
        <v>1995</v>
      </c>
      <c r="AP73" t="s">
        <v>296</v>
      </c>
      <c r="AQ73">
        <f t="shared" si="9"/>
        <v>0</v>
      </c>
      <c r="AR73">
        <f t="shared" si="10"/>
        <v>-563.52</v>
      </c>
      <c r="AS73">
        <f t="shared" si="11"/>
        <v>452.12</v>
      </c>
      <c r="AT73">
        <f t="shared" si="12"/>
        <v>-311.31999999999994</v>
      </c>
      <c r="AU73">
        <f t="shared" si="13"/>
        <v>-1.230000000000004</v>
      </c>
    </row>
    <row r="74" spans="1:47" x14ac:dyDescent="0.3">
      <c r="A74">
        <v>1995</v>
      </c>
      <c r="B74">
        <v>8</v>
      </c>
      <c r="C74">
        <v>1995</v>
      </c>
      <c r="D74" t="s">
        <v>298</v>
      </c>
      <c r="E74" t="s">
        <v>299</v>
      </c>
      <c r="F74">
        <v>8379.09</v>
      </c>
      <c r="G74">
        <v>2021.42</v>
      </c>
      <c r="H74">
        <v>56.88</v>
      </c>
      <c r="I74">
        <v>3101.4</v>
      </c>
      <c r="J74">
        <v>1958.57</v>
      </c>
      <c r="K74">
        <v>0</v>
      </c>
      <c r="L74">
        <v>307.27</v>
      </c>
      <c r="M74">
        <v>0</v>
      </c>
      <c r="N74">
        <v>0</v>
      </c>
      <c r="O74">
        <v>0</v>
      </c>
      <c r="P74">
        <v>421.92</v>
      </c>
      <c r="Q74">
        <v>0</v>
      </c>
      <c r="R74">
        <v>0</v>
      </c>
      <c r="S74">
        <v>5532.97</v>
      </c>
      <c r="T74">
        <v>0</v>
      </c>
      <c r="U74">
        <v>0</v>
      </c>
      <c r="V74">
        <v>1291.72</v>
      </c>
      <c r="W74">
        <v>1568.54</v>
      </c>
      <c r="X74">
        <v>549.29</v>
      </c>
      <c r="Y74">
        <v>82.47</v>
      </c>
      <c r="Z74">
        <v>329.02</v>
      </c>
      <c r="AA74">
        <v>941.36</v>
      </c>
      <c r="AB74">
        <v>55.67</v>
      </c>
      <c r="AC74">
        <v>16.489999999999998</v>
      </c>
      <c r="AD74">
        <v>0</v>
      </c>
      <c r="AE74">
        <v>24.76</v>
      </c>
      <c r="AF74">
        <v>60.02</v>
      </c>
      <c r="AG74">
        <v>15019081.98</v>
      </c>
      <c r="AM74">
        <v>1995</v>
      </c>
      <c r="AN74">
        <v>8</v>
      </c>
      <c r="AO74">
        <v>1995</v>
      </c>
      <c r="AP74" t="s">
        <v>298</v>
      </c>
      <c r="AQ74">
        <f t="shared" si="9"/>
        <v>0</v>
      </c>
      <c r="AR74">
        <f t="shared" si="10"/>
        <v>-612.34</v>
      </c>
      <c r="AS74">
        <f t="shared" si="11"/>
        <v>466.81999999999994</v>
      </c>
      <c r="AT74">
        <f t="shared" si="12"/>
        <v>-276.81999999999994</v>
      </c>
      <c r="AU74">
        <f t="shared" si="13"/>
        <v>39.180000000000007</v>
      </c>
    </row>
    <row r="75" spans="1:47" x14ac:dyDescent="0.3">
      <c r="A75">
        <v>1995</v>
      </c>
      <c r="B75">
        <v>9</v>
      </c>
      <c r="C75">
        <v>1995</v>
      </c>
      <c r="D75" t="s">
        <v>300</v>
      </c>
      <c r="E75" t="s">
        <v>301</v>
      </c>
      <c r="F75">
        <v>6272.17</v>
      </c>
      <c r="G75">
        <v>2196.88</v>
      </c>
      <c r="H75">
        <v>68.680000000000007</v>
      </c>
      <c r="I75">
        <v>2750.3</v>
      </c>
      <c r="J75">
        <v>1727.03</v>
      </c>
      <c r="K75">
        <v>0</v>
      </c>
      <c r="L75">
        <v>297.36</v>
      </c>
      <c r="M75">
        <v>0</v>
      </c>
      <c r="N75">
        <v>0</v>
      </c>
      <c r="O75">
        <v>0</v>
      </c>
      <c r="P75">
        <v>306.55</v>
      </c>
      <c r="Q75">
        <v>0</v>
      </c>
      <c r="R75">
        <v>0</v>
      </c>
      <c r="S75">
        <v>3264.07</v>
      </c>
      <c r="T75">
        <v>0</v>
      </c>
      <c r="U75">
        <v>0</v>
      </c>
      <c r="V75">
        <v>1116.47</v>
      </c>
      <c r="W75">
        <v>1422.72</v>
      </c>
      <c r="X75">
        <v>520.14</v>
      </c>
      <c r="Y75">
        <v>77.94</v>
      </c>
      <c r="Z75">
        <v>289.45</v>
      </c>
      <c r="AA75">
        <v>877.84</v>
      </c>
      <c r="AB75">
        <v>65.02</v>
      </c>
      <c r="AC75">
        <v>14.6</v>
      </c>
      <c r="AD75">
        <v>0</v>
      </c>
      <c r="AE75">
        <v>14.84</v>
      </c>
      <c r="AF75">
        <v>43.67</v>
      </c>
      <c r="AG75">
        <v>15015006.689999999</v>
      </c>
      <c r="AM75">
        <v>1995</v>
      </c>
      <c r="AN75">
        <v>9</v>
      </c>
      <c r="AO75">
        <v>1995</v>
      </c>
      <c r="AP75" t="s">
        <v>300</v>
      </c>
      <c r="AQ75">
        <f t="shared" si="9"/>
        <v>0</v>
      </c>
      <c r="AR75">
        <f t="shared" si="10"/>
        <v>-588.3900000000001</v>
      </c>
      <c r="AS75">
        <f t="shared" si="11"/>
        <v>442.2</v>
      </c>
      <c r="AT75">
        <f t="shared" si="12"/>
        <v>-306.25</v>
      </c>
      <c r="AU75">
        <f t="shared" si="13"/>
        <v>50.419999999999995</v>
      </c>
    </row>
    <row r="76" spans="1:47" x14ac:dyDescent="0.3">
      <c r="A76">
        <v>1995</v>
      </c>
      <c r="B76">
        <v>10</v>
      </c>
      <c r="C76">
        <v>1996</v>
      </c>
      <c r="D76" t="s">
        <v>302</v>
      </c>
      <c r="E76" t="s">
        <v>303</v>
      </c>
      <c r="F76">
        <v>7352.22</v>
      </c>
      <c r="G76">
        <v>1514.02</v>
      </c>
      <c r="H76">
        <v>124.97</v>
      </c>
      <c r="I76">
        <v>4079.92</v>
      </c>
      <c r="J76">
        <v>1651.38</v>
      </c>
      <c r="K76">
        <v>0</v>
      </c>
      <c r="L76">
        <v>307.27</v>
      </c>
      <c r="M76">
        <v>0</v>
      </c>
      <c r="N76">
        <v>0</v>
      </c>
      <c r="O76">
        <v>0</v>
      </c>
      <c r="P76">
        <v>265.79000000000002</v>
      </c>
      <c r="Q76">
        <v>0</v>
      </c>
      <c r="R76">
        <v>0</v>
      </c>
      <c r="S76">
        <v>3651.91</v>
      </c>
      <c r="T76">
        <v>0</v>
      </c>
      <c r="U76">
        <v>0</v>
      </c>
      <c r="V76">
        <v>1119.93</v>
      </c>
      <c r="W76">
        <v>1417.44</v>
      </c>
      <c r="X76">
        <v>522.36</v>
      </c>
      <c r="Y76">
        <v>71.959999999999994</v>
      </c>
      <c r="Z76">
        <v>295.47000000000003</v>
      </c>
      <c r="AA76">
        <v>847.68</v>
      </c>
      <c r="AB76">
        <v>28.42</v>
      </c>
      <c r="AC76">
        <v>36.950000000000003</v>
      </c>
      <c r="AD76">
        <v>0</v>
      </c>
      <c r="AE76">
        <v>14.67</v>
      </c>
      <c r="AF76">
        <v>33.29</v>
      </c>
      <c r="AG76">
        <v>15009168.49</v>
      </c>
      <c r="AM76">
        <v>1995</v>
      </c>
      <c r="AN76">
        <v>10</v>
      </c>
      <c r="AO76">
        <v>1996</v>
      </c>
      <c r="AP76" t="s">
        <v>302</v>
      </c>
      <c r="AQ76">
        <f t="shared" si="9"/>
        <v>0</v>
      </c>
      <c r="AR76">
        <f t="shared" si="10"/>
        <v>-552.20999999999992</v>
      </c>
      <c r="AS76">
        <f t="shared" si="11"/>
        <v>450.40000000000003</v>
      </c>
      <c r="AT76">
        <f t="shared" si="12"/>
        <v>-297.51</v>
      </c>
      <c r="AU76">
        <f t="shared" si="13"/>
        <v>-8.5300000000000011</v>
      </c>
    </row>
    <row r="77" spans="1:47" x14ac:dyDescent="0.3">
      <c r="A77">
        <v>1995</v>
      </c>
      <c r="B77">
        <v>11</v>
      </c>
      <c r="C77">
        <v>1996</v>
      </c>
      <c r="D77" t="s">
        <v>304</v>
      </c>
      <c r="E77" t="s">
        <v>305</v>
      </c>
      <c r="F77">
        <v>6316.8</v>
      </c>
      <c r="G77">
        <v>1252.43</v>
      </c>
      <c r="H77">
        <v>109.12</v>
      </c>
      <c r="I77">
        <v>3213.74</v>
      </c>
      <c r="J77">
        <v>1654.84</v>
      </c>
      <c r="K77">
        <v>0</v>
      </c>
      <c r="L77">
        <v>297.36</v>
      </c>
      <c r="M77">
        <v>0</v>
      </c>
      <c r="N77">
        <v>0</v>
      </c>
      <c r="O77">
        <v>0</v>
      </c>
      <c r="P77">
        <v>63.28</v>
      </c>
      <c r="Q77">
        <v>0</v>
      </c>
      <c r="R77">
        <v>0</v>
      </c>
      <c r="S77">
        <v>3563.99</v>
      </c>
      <c r="T77">
        <v>0</v>
      </c>
      <c r="U77">
        <v>0</v>
      </c>
      <c r="V77">
        <v>1046.04</v>
      </c>
      <c r="W77">
        <v>1368.52</v>
      </c>
      <c r="X77">
        <v>484.45</v>
      </c>
      <c r="Y77">
        <v>64.48</v>
      </c>
      <c r="Z77">
        <v>290.14999999999998</v>
      </c>
      <c r="AA77">
        <v>734.75</v>
      </c>
      <c r="AB77">
        <v>14.24</v>
      </c>
      <c r="AC77">
        <v>58.32</v>
      </c>
      <c r="AD77">
        <v>0</v>
      </c>
      <c r="AE77">
        <v>11.89</v>
      </c>
      <c r="AF77">
        <v>8.16</v>
      </c>
      <c r="AG77">
        <v>15004104.119999999</v>
      </c>
      <c r="AM77">
        <v>1995</v>
      </c>
      <c r="AN77">
        <v>11</v>
      </c>
      <c r="AO77">
        <v>1996</v>
      </c>
      <c r="AP77" t="s">
        <v>304</v>
      </c>
      <c r="AQ77">
        <f t="shared" si="9"/>
        <v>0</v>
      </c>
      <c r="AR77">
        <f t="shared" si="10"/>
        <v>-444.6</v>
      </c>
      <c r="AS77">
        <f t="shared" si="11"/>
        <v>419.96999999999997</v>
      </c>
      <c r="AT77">
        <f t="shared" si="12"/>
        <v>-322.48</v>
      </c>
      <c r="AU77">
        <f t="shared" si="13"/>
        <v>-44.08</v>
      </c>
    </row>
    <row r="78" spans="1:47" x14ac:dyDescent="0.3">
      <c r="A78">
        <v>1995</v>
      </c>
      <c r="B78">
        <v>12</v>
      </c>
      <c r="C78">
        <v>1996</v>
      </c>
      <c r="D78" t="s">
        <v>306</v>
      </c>
      <c r="E78" t="s">
        <v>307</v>
      </c>
      <c r="F78">
        <v>2061.3000000000002</v>
      </c>
      <c r="G78">
        <v>7054.43</v>
      </c>
      <c r="H78">
        <v>481.86</v>
      </c>
      <c r="I78">
        <v>3979.55</v>
      </c>
      <c r="J78">
        <v>9621.06</v>
      </c>
      <c r="K78">
        <v>0</v>
      </c>
      <c r="L78">
        <v>307.27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734.6</v>
      </c>
      <c r="T78">
        <v>0</v>
      </c>
      <c r="U78">
        <v>0</v>
      </c>
      <c r="V78">
        <v>872.47</v>
      </c>
      <c r="W78">
        <v>1347.78</v>
      </c>
      <c r="X78">
        <v>437.33</v>
      </c>
      <c r="Y78">
        <v>63.69</v>
      </c>
      <c r="Z78">
        <v>231.64</v>
      </c>
      <c r="AA78">
        <v>771.49</v>
      </c>
      <c r="AB78">
        <v>2.86</v>
      </c>
      <c r="AC78">
        <v>52.76</v>
      </c>
      <c r="AD78">
        <v>0</v>
      </c>
      <c r="AE78">
        <v>11.49</v>
      </c>
      <c r="AF78">
        <v>0</v>
      </c>
      <c r="AG78">
        <v>15009097.25</v>
      </c>
      <c r="AM78">
        <v>1995</v>
      </c>
      <c r="AN78">
        <v>12</v>
      </c>
      <c r="AO78">
        <v>1996</v>
      </c>
      <c r="AP78" t="s">
        <v>306</v>
      </c>
      <c r="AQ78">
        <f t="shared" si="9"/>
        <v>0</v>
      </c>
      <c r="AR78">
        <f t="shared" si="10"/>
        <v>-539.85</v>
      </c>
      <c r="AS78">
        <f t="shared" si="11"/>
        <v>373.64</v>
      </c>
      <c r="AT78">
        <f t="shared" si="12"/>
        <v>-475.30999999999995</v>
      </c>
      <c r="AU78">
        <f t="shared" si="13"/>
        <v>-49.9</v>
      </c>
    </row>
    <row r="79" spans="1:47" x14ac:dyDescent="0.3">
      <c r="A79">
        <v>1996</v>
      </c>
      <c r="B79">
        <v>1</v>
      </c>
      <c r="C79">
        <v>1996</v>
      </c>
      <c r="D79" t="s">
        <v>308</v>
      </c>
      <c r="E79" t="s">
        <v>309</v>
      </c>
      <c r="F79">
        <v>682.71</v>
      </c>
      <c r="G79">
        <v>14248.17</v>
      </c>
      <c r="H79">
        <v>215.49</v>
      </c>
      <c r="I79">
        <v>4780.6899999999996</v>
      </c>
      <c r="J79">
        <v>19315.77</v>
      </c>
      <c r="K79">
        <v>0</v>
      </c>
      <c r="L79">
        <v>307.27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828.6</v>
      </c>
      <c r="T79">
        <v>0</v>
      </c>
      <c r="U79">
        <v>0</v>
      </c>
      <c r="V79">
        <v>885.02</v>
      </c>
      <c r="W79">
        <v>1403.04</v>
      </c>
      <c r="X79">
        <v>512.9</v>
      </c>
      <c r="Y79">
        <v>63.93</v>
      </c>
      <c r="Z79">
        <v>257.5</v>
      </c>
      <c r="AA79">
        <v>759.28</v>
      </c>
      <c r="AB79">
        <v>0.28000000000000003</v>
      </c>
      <c r="AC79">
        <v>79.86</v>
      </c>
      <c r="AD79">
        <v>0</v>
      </c>
      <c r="AE79">
        <v>13.36</v>
      </c>
      <c r="AF79">
        <v>0</v>
      </c>
      <c r="AG79">
        <v>15022662.710000001</v>
      </c>
      <c r="AM79">
        <v>1996</v>
      </c>
      <c r="AN79">
        <v>1</v>
      </c>
      <c r="AO79">
        <v>1996</v>
      </c>
      <c r="AP79" t="s">
        <v>308</v>
      </c>
      <c r="AQ79">
        <f t="shared" si="9"/>
        <v>0</v>
      </c>
      <c r="AR79">
        <f t="shared" si="10"/>
        <v>-501.78</v>
      </c>
      <c r="AS79">
        <f t="shared" si="11"/>
        <v>448.96999999999997</v>
      </c>
      <c r="AT79">
        <f t="shared" si="12"/>
        <v>-518.02</v>
      </c>
      <c r="AU79">
        <f t="shared" si="13"/>
        <v>-79.58</v>
      </c>
    </row>
    <row r="80" spans="1:47" x14ac:dyDescent="0.3">
      <c r="A80">
        <v>1996</v>
      </c>
      <c r="B80">
        <v>2</v>
      </c>
      <c r="C80">
        <v>1996</v>
      </c>
      <c r="D80" t="s">
        <v>310</v>
      </c>
      <c r="E80" t="s">
        <v>311</v>
      </c>
      <c r="F80">
        <v>2418.56</v>
      </c>
      <c r="G80">
        <v>19725.78</v>
      </c>
      <c r="H80">
        <v>1434.87</v>
      </c>
      <c r="I80">
        <v>5917.85</v>
      </c>
      <c r="J80">
        <v>22427.86</v>
      </c>
      <c r="K80">
        <v>0</v>
      </c>
      <c r="L80">
        <v>287.45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154.27000000000001</v>
      </c>
      <c r="T80">
        <v>0</v>
      </c>
      <c r="U80">
        <v>0</v>
      </c>
      <c r="V80">
        <v>789.27</v>
      </c>
      <c r="W80">
        <v>1398.24</v>
      </c>
      <c r="X80">
        <v>550.70000000000005</v>
      </c>
      <c r="Y80">
        <v>75.83</v>
      </c>
      <c r="Z80">
        <v>198.8</v>
      </c>
      <c r="AA80">
        <v>766.71</v>
      </c>
      <c r="AB80">
        <v>0.08</v>
      </c>
      <c r="AC80">
        <v>55.07</v>
      </c>
      <c r="AD80">
        <v>0</v>
      </c>
      <c r="AE80">
        <v>13.84</v>
      </c>
      <c r="AF80">
        <v>0.01</v>
      </c>
      <c r="AG80">
        <v>15039969.93</v>
      </c>
      <c r="AM80">
        <v>1996</v>
      </c>
      <c r="AN80">
        <v>2</v>
      </c>
      <c r="AO80">
        <v>1996</v>
      </c>
      <c r="AP80" t="s">
        <v>310</v>
      </c>
      <c r="AQ80">
        <f t="shared" si="9"/>
        <v>0</v>
      </c>
      <c r="AR80">
        <f t="shared" si="10"/>
        <v>-567.91000000000008</v>
      </c>
      <c r="AS80">
        <f t="shared" si="11"/>
        <v>474.87000000000006</v>
      </c>
      <c r="AT80">
        <f t="shared" si="12"/>
        <v>-608.97</v>
      </c>
      <c r="AU80">
        <f t="shared" si="13"/>
        <v>-54.99</v>
      </c>
    </row>
    <row r="81" spans="1:47" x14ac:dyDescent="0.3">
      <c r="A81">
        <v>1996</v>
      </c>
      <c r="B81">
        <v>3</v>
      </c>
      <c r="C81">
        <v>1996</v>
      </c>
      <c r="D81" t="s">
        <v>312</v>
      </c>
      <c r="E81" t="s">
        <v>313</v>
      </c>
      <c r="F81">
        <v>3838.14</v>
      </c>
      <c r="G81">
        <v>4401.4399999999996</v>
      </c>
      <c r="H81">
        <v>44.42</v>
      </c>
      <c r="I81">
        <v>7478.3</v>
      </c>
      <c r="J81">
        <v>8460.34</v>
      </c>
      <c r="K81">
        <v>0</v>
      </c>
      <c r="L81">
        <v>307.27</v>
      </c>
      <c r="M81">
        <v>0</v>
      </c>
      <c r="N81">
        <v>0</v>
      </c>
      <c r="O81">
        <v>0</v>
      </c>
      <c r="P81">
        <v>102.85</v>
      </c>
      <c r="Q81">
        <v>0</v>
      </c>
      <c r="R81">
        <v>0</v>
      </c>
      <c r="S81">
        <v>132.36000000000001</v>
      </c>
      <c r="T81">
        <v>0</v>
      </c>
      <c r="U81">
        <v>0</v>
      </c>
      <c r="V81">
        <v>930.88</v>
      </c>
      <c r="W81">
        <v>1527.96</v>
      </c>
      <c r="X81">
        <v>562.38</v>
      </c>
      <c r="Y81">
        <v>74.45</v>
      </c>
      <c r="Z81">
        <v>303.41000000000003</v>
      </c>
      <c r="AA81">
        <v>805.76</v>
      </c>
      <c r="AB81">
        <v>7.0000000000000007E-2</v>
      </c>
      <c r="AC81">
        <v>104.33</v>
      </c>
      <c r="AD81">
        <v>0</v>
      </c>
      <c r="AE81">
        <v>13.32</v>
      </c>
      <c r="AF81">
        <v>11.82</v>
      </c>
      <c r="AG81">
        <v>15040533.23</v>
      </c>
      <c r="AM81">
        <v>1996</v>
      </c>
      <c r="AN81">
        <v>3</v>
      </c>
      <c r="AO81">
        <v>1996</v>
      </c>
      <c r="AP81" t="s">
        <v>312</v>
      </c>
      <c r="AQ81">
        <f t="shared" si="9"/>
        <v>0</v>
      </c>
      <c r="AR81">
        <f t="shared" si="10"/>
        <v>-502.34999999999997</v>
      </c>
      <c r="AS81">
        <f t="shared" si="11"/>
        <v>487.93</v>
      </c>
      <c r="AT81">
        <f t="shared" si="12"/>
        <v>-597.08000000000004</v>
      </c>
      <c r="AU81">
        <f t="shared" si="13"/>
        <v>-104.26</v>
      </c>
    </row>
    <row r="82" spans="1:47" x14ac:dyDescent="0.3">
      <c r="A82">
        <v>1996</v>
      </c>
      <c r="B82">
        <v>4</v>
      </c>
      <c r="C82">
        <v>1996</v>
      </c>
      <c r="D82" t="s">
        <v>314</v>
      </c>
      <c r="E82" t="s">
        <v>315</v>
      </c>
      <c r="F82">
        <v>4727.1899999999996</v>
      </c>
      <c r="G82">
        <v>2177.04</v>
      </c>
      <c r="H82">
        <v>70.91</v>
      </c>
      <c r="I82">
        <v>5093.2700000000004</v>
      </c>
      <c r="J82">
        <v>4651.1899999999996</v>
      </c>
      <c r="K82">
        <v>0</v>
      </c>
      <c r="L82">
        <v>297.36</v>
      </c>
      <c r="M82">
        <v>0</v>
      </c>
      <c r="N82">
        <v>0</v>
      </c>
      <c r="O82">
        <v>0</v>
      </c>
      <c r="P82">
        <v>137.84</v>
      </c>
      <c r="Q82">
        <v>0</v>
      </c>
      <c r="R82">
        <v>0</v>
      </c>
      <c r="S82">
        <v>1919.8</v>
      </c>
      <c r="T82">
        <v>0</v>
      </c>
      <c r="U82">
        <v>0</v>
      </c>
      <c r="V82">
        <v>926.44</v>
      </c>
      <c r="W82">
        <v>1467.64</v>
      </c>
      <c r="X82">
        <v>521.91999999999996</v>
      </c>
      <c r="Y82">
        <v>80.81</v>
      </c>
      <c r="Z82">
        <v>310.10000000000002</v>
      </c>
      <c r="AA82">
        <v>786.86</v>
      </c>
      <c r="AB82">
        <v>0.25</v>
      </c>
      <c r="AC82">
        <v>88.56</v>
      </c>
      <c r="AD82">
        <v>0</v>
      </c>
      <c r="AE82">
        <v>13.43</v>
      </c>
      <c r="AF82">
        <v>15.8</v>
      </c>
      <c r="AG82">
        <v>15037983.09</v>
      </c>
      <c r="AM82">
        <v>1996</v>
      </c>
      <c r="AN82">
        <v>4</v>
      </c>
      <c r="AO82">
        <v>1996</v>
      </c>
      <c r="AP82" t="s">
        <v>314</v>
      </c>
      <c r="AQ82">
        <f t="shared" si="9"/>
        <v>0</v>
      </c>
      <c r="AR82">
        <f t="shared" si="10"/>
        <v>-476.76</v>
      </c>
      <c r="AS82">
        <f t="shared" si="11"/>
        <v>441.10999999999996</v>
      </c>
      <c r="AT82">
        <f t="shared" si="12"/>
        <v>-541.20000000000005</v>
      </c>
      <c r="AU82">
        <f t="shared" si="13"/>
        <v>-88.31</v>
      </c>
    </row>
    <row r="83" spans="1:47" x14ac:dyDescent="0.3">
      <c r="A83">
        <v>1996</v>
      </c>
      <c r="B83">
        <v>5</v>
      </c>
      <c r="C83">
        <v>1996</v>
      </c>
      <c r="D83" t="s">
        <v>316</v>
      </c>
      <c r="E83" t="s">
        <v>317</v>
      </c>
      <c r="F83">
        <v>7682</v>
      </c>
      <c r="G83">
        <v>4722.04</v>
      </c>
      <c r="H83">
        <v>816.8</v>
      </c>
      <c r="I83">
        <v>5156.78</v>
      </c>
      <c r="J83">
        <v>6620.49</v>
      </c>
      <c r="K83">
        <v>0</v>
      </c>
      <c r="L83">
        <v>307.27</v>
      </c>
      <c r="M83">
        <v>0</v>
      </c>
      <c r="N83">
        <v>0</v>
      </c>
      <c r="O83">
        <v>0</v>
      </c>
      <c r="P83">
        <v>203.67</v>
      </c>
      <c r="Q83">
        <v>0</v>
      </c>
      <c r="R83">
        <v>0</v>
      </c>
      <c r="S83">
        <v>5168.8599999999997</v>
      </c>
      <c r="T83">
        <v>0</v>
      </c>
      <c r="U83">
        <v>0</v>
      </c>
      <c r="V83">
        <v>1087.3399999999999</v>
      </c>
      <c r="W83">
        <v>1543.38</v>
      </c>
      <c r="X83">
        <v>561.65</v>
      </c>
      <c r="Y83">
        <v>75.680000000000007</v>
      </c>
      <c r="Z83">
        <v>352.39</v>
      </c>
      <c r="AA83">
        <v>842.4</v>
      </c>
      <c r="AB83">
        <v>8.18</v>
      </c>
      <c r="AC83">
        <v>68.87</v>
      </c>
      <c r="AD83">
        <v>0</v>
      </c>
      <c r="AE83">
        <v>30.54</v>
      </c>
      <c r="AF83">
        <v>31.25</v>
      </c>
      <c r="AG83">
        <v>15035023.130000001</v>
      </c>
      <c r="AM83">
        <v>1996</v>
      </c>
      <c r="AN83">
        <v>5</v>
      </c>
      <c r="AO83">
        <v>1996</v>
      </c>
      <c r="AP83" t="s">
        <v>316</v>
      </c>
      <c r="AQ83">
        <f t="shared" si="9"/>
        <v>0</v>
      </c>
      <c r="AR83">
        <f t="shared" si="10"/>
        <v>-490.01</v>
      </c>
      <c r="AS83">
        <f t="shared" si="11"/>
        <v>485.96999999999997</v>
      </c>
      <c r="AT83">
        <f t="shared" si="12"/>
        <v>-456.04000000000019</v>
      </c>
      <c r="AU83">
        <f t="shared" si="13"/>
        <v>-60.690000000000005</v>
      </c>
    </row>
    <row r="84" spans="1:47" x14ac:dyDescent="0.3">
      <c r="A84">
        <v>1996</v>
      </c>
      <c r="B84">
        <v>6</v>
      </c>
      <c r="C84">
        <v>1996</v>
      </c>
      <c r="D84" t="s">
        <v>318</v>
      </c>
      <c r="E84" t="s">
        <v>319</v>
      </c>
      <c r="F84">
        <v>10666.92</v>
      </c>
      <c r="G84">
        <v>1556.98</v>
      </c>
      <c r="H84">
        <v>49.27</v>
      </c>
      <c r="I84">
        <v>4807.51</v>
      </c>
      <c r="J84">
        <v>2549.2800000000002</v>
      </c>
      <c r="K84">
        <v>0</v>
      </c>
      <c r="L84">
        <v>297.36</v>
      </c>
      <c r="M84">
        <v>0</v>
      </c>
      <c r="N84">
        <v>0</v>
      </c>
      <c r="O84">
        <v>0</v>
      </c>
      <c r="P84">
        <v>379.12</v>
      </c>
      <c r="Q84">
        <v>0</v>
      </c>
      <c r="R84">
        <v>0</v>
      </c>
      <c r="S84">
        <v>7244.82</v>
      </c>
      <c r="T84">
        <v>0</v>
      </c>
      <c r="U84">
        <v>0</v>
      </c>
      <c r="V84">
        <v>1227.21</v>
      </c>
      <c r="W84">
        <v>1471.39</v>
      </c>
      <c r="X84">
        <v>547.73</v>
      </c>
      <c r="Y84">
        <v>80.83</v>
      </c>
      <c r="Z84">
        <v>430.1</v>
      </c>
      <c r="AA84">
        <v>885.75</v>
      </c>
      <c r="AB84">
        <v>27.1</v>
      </c>
      <c r="AC84">
        <v>43.38</v>
      </c>
      <c r="AD84">
        <v>0</v>
      </c>
      <c r="AE84">
        <v>26.61</v>
      </c>
      <c r="AF84">
        <v>56.82</v>
      </c>
      <c r="AG84">
        <v>15025913.189999999</v>
      </c>
      <c r="AM84">
        <v>1996</v>
      </c>
      <c r="AN84">
        <v>6</v>
      </c>
      <c r="AO84">
        <v>1996</v>
      </c>
      <c r="AP84" t="s">
        <v>318</v>
      </c>
      <c r="AQ84">
        <f t="shared" si="9"/>
        <v>0</v>
      </c>
      <c r="AR84">
        <f t="shared" si="10"/>
        <v>-455.65</v>
      </c>
      <c r="AS84">
        <f t="shared" si="11"/>
        <v>466.90000000000003</v>
      </c>
      <c r="AT84">
        <f t="shared" si="12"/>
        <v>-244.18000000000006</v>
      </c>
      <c r="AU84">
        <f t="shared" si="13"/>
        <v>-16.28</v>
      </c>
    </row>
    <row r="85" spans="1:47" x14ac:dyDescent="0.3">
      <c r="A85">
        <v>1996</v>
      </c>
      <c r="B85">
        <v>7</v>
      </c>
      <c r="C85">
        <v>1996</v>
      </c>
      <c r="D85" t="s">
        <v>320</v>
      </c>
      <c r="E85" t="s">
        <v>321</v>
      </c>
      <c r="F85">
        <v>9933.08</v>
      </c>
      <c r="G85">
        <v>2100.7600000000002</v>
      </c>
      <c r="H85">
        <v>101.06</v>
      </c>
      <c r="I85">
        <v>2931.78</v>
      </c>
      <c r="J85">
        <v>2105.96</v>
      </c>
      <c r="K85">
        <v>0</v>
      </c>
      <c r="L85">
        <v>307.27</v>
      </c>
      <c r="M85">
        <v>0</v>
      </c>
      <c r="N85">
        <v>0</v>
      </c>
      <c r="O85">
        <v>0</v>
      </c>
      <c r="P85">
        <v>353.56</v>
      </c>
      <c r="Q85">
        <v>0</v>
      </c>
      <c r="R85">
        <v>0</v>
      </c>
      <c r="S85">
        <v>7609.53</v>
      </c>
      <c r="T85">
        <v>0</v>
      </c>
      <c r="U85">
        <v>0</v>
      </c>
      <c r="V85">
        <v>1335.74</v>
      </c>
      <c r="W85">
        <v>1456.29</v>
      </c>
      <c r="X85">
        <v>578.33000000000004</v>
      </c>
      <c r="Y85">
        <v>74.569999999999993</v>
      </c>
      <c r="Z85">
        <v>405.88</v>
      </c>
      <c r="AA85">
        <v>906.69</v>
      </c>
      <c r="AB85">
        <v>54.1</v>
      </c>
      <c r="AC85">
        <v>15.43</v>
      </c>
      <c r="AD85">
        <v>0</v>
      </c>
      <c r="AE85">
        <v>27.36</v>
      </c>
      <c r="AF85">
        <v>52.56</v>
      </c>
      <c r="AG85">
        <v>15018080.869999999</v>
      </c>
      <c r="AM85">
        <v>1996</v>
      </c>
      <c r="AN85">
        <v>7</v>
      </c>
      <c r="AO85">
        <v>1996</v>
      </c>
      <c r="AP85" t="s">
        <v>320</v>
      </c>
      <c r="AQ85">
        <f t="shared" si="9"/>
        <v>0</v>
      </c>
      <c r="AR85">
        <f t="shared" si="10"/>
        <v>-500.81000000000006</v>
      </c>
      <c r="AS85">
        <f t="shared" si="11"/>
        <v>503.76000000000005</v>
      </c>
      <c r="AT85">
        <f t="shared" si="12"/>
        <v>-120.54999999999995</v>
      </c>
      <c r="AU85">
        <f t="shared" si="13"/>
        <v>38.67</v>
      </c>
    </row>
    <row r="86" spans="1:47" x14ac:dyDescent="0.3">
      <c r="A86">
        <v>1996</v>
      </c>
      <c r="B86">
        <v>8</v>
      </c>
      <c r="C86">
        <v>1996</v>
      </c>
      <c r="D86" t="s">
        <v>322</v>
      </c>
      <c r="E86" t="s">
        <v>323</v>
      </c>
      <c r="F86">
        <v>7786.4</v>
      </c>
      <c r="G86">
        <v>1748.29</v>
      </c>
      <c r="H86">
        <v>61.07</v>
      </c>
      <c r="I86">
        <v>3194.66</v>
      </c>
      <c r="J86">
        <v>1980.15</v>
      </c>
      <c r="K86">
        <v>0</v>
      </c>
      <c r="L86">
        <v>307.27</v>
      </c>
      <c r="M86">
        <v>0</v>
      </c>
      <c r="N86">
        <v>0</v>
      </c>
      <c r="O86">
        <v>0</v>
      </c>
      <c r="P86">
        <v>336.85</v>
      </c>
      <c r="Q86">
        <v>0</v>
      </c>
      <c r="R86">
        <v>0</v>
      </c>
      <c r="S86">
        <v>5451.7</v>
      </c>
      <c r="T86">
        <v>0</v>
      </c>
      <c r="U86">
        <v>0</v>
      </c>
      <c r="V86">
        <v>1396.28</v>
      </c>
      <c r="W86">
        <v>1416.07</v>
      </c>
      <c r="X86">
        <v>585.54</v>
      </c>
      <c r="Y86">
        <v>57.52</v>
      </c>
      <c r="Z86">
        <v>362.19</v>
      </c>
      <c r="AA86">
        <v>924.5</v>
      </c>
      <c r="AB86">
        <v>63.62</v>
      </c>
      <c r="AC86">
        <v>11.62</v>
      </c>
      <c r="AD86">
        <v>0</v>
      </c>
      <c r="AE86">
        <v>24.37</v>
      </c>
      <c r="AF86">
        <v>50.64</v>
      </c>
      <c r="AG86">
        <v>15012042.76</v>
      </c>
      <c r="AM86">
        <v>1996</v>
      </c>
      <c r="AN86">
        <v>8</v>
      </c>
      <c r="AO86">
        <v>1996</v>
      </c>
      <c r="AP86" t="s">
        <v>322</v>
      </c>
      <c r="AQ86">
        <f t="shared" si="9"/>
        <v>0</v>
      </c>
      <c r="AR86">
        <f t="shared" si="10"/>
        <v>-562.30999999999995</v>
      </c>
      <c r="AS86">
        <f t="shared" si="11"/>
        <v>528.02</v>
      </c>
      <c r="AT86">
        <f t="shared" si="12"/>
        <v>-19.789999999999964</v>
      </c>
      <c r="AU86">
        <f t="shared" si="13"/>
        <v>52</v>
      </c>
    </row>
    <row r="87" spans="1:47" x14ac:dyDescent="0.3">
      <c r="A87">
        <v>1996</v>
      </c>
      <c r="B87">
        <v>9</v>
      </c>
      <c r="C87">
        <v>1996</v>
      </c>
      <c r="D87" t="s">
        <v>324</v>
      </c>
      <c r="E87" t="s">
        <v>325</v>
      </c>
      <c r="F87">
        <v>7049.94</v>
      </c>
      <c r="G87">
        <v>1781.93</v>
      </c>
      <c r="H87">
        <v>60.36</v>
      </c>
      <c r="I87">
        <v>3347.73</v>
      </c>
      <c r="J87">
        <v>1678.17</v>
      </c>
      <c r="K87">
        <v>0</v>
      </c>
      <c r="L87">
        <v>297.36</v>
      </c>
      <c r="M87">
        <v>0</v>
      </c>
      <c r="N87">
        <v>0</v>
      </c>
      <c r="O87">
        <v>0</v>
      </c>
      <c r="P87">
        <v>262.94</v>
      </c>
      <c r="Q87">
        <v>0</v>
      </c>
      <c r="R87">
        <v>0</v>
      </c>
      <c r="S87">
        <v>4193.13</v>
      </c>
      <c r="T87">
        <v>0</v>
      </c>
      <c r="U87">
        <v>0</v>
      </c>
      <c r="V87">
        <v>1243.32</v>
      </c>
      <c r="W87">
        <v>1333.33</v>
      </c>
      <c r="X87">
        <v>562.58000000000004</v>
      </c>
      <c r="Y87">
        <v>71.8</v>
      </c>
      <c r="Z87">
        <v>361.75</v>
      </c>
      <c r="AA87">
        <v>775.46</v>
      </c>
      <c r="AB87">
        <v>67.19</v>
      </c>
      <c r="AC87">
        <v>27.93</v>
      </c>
      <c r="AD87">
        <v>0</v>
      </c>
      <c r="AE87">
        <v>12.68</v>
      </c>
      <c r="AF87">
        <v>39.619999999999997</v>
      </c>
      <c r="AG87">
        <v>15006774.74</v>
      </c>
      <c r="AM87">
        <v>1996</v>
      </c>
      <c r="AN87">
        <v>9</v>
      </c>
      <c r="AO87">
        <v>1996</v>
      </c>
      <c r="AP87" t="s">
        <v>324</v>
      </c>
      <c r="AQ87">
        <f t="shared" si="9"/>
        <v>0</v>
      </c>
      <c r="AR87">
        <f t="shared" si="10"/>
        <v>-413.71000000000004</v>
      </c>
      <c r="AS87">
        <f t="shared" si="11"/>
        <v>490.78000000000003</v>
      </c>
      <c r="AT87">
        <f t="shared" si="12"/>
        <v>-90.009999999999991</v>
      </c>
      <c r="AU87">
        <f t="shared" si="13"/>
        <v>39.26</v>
      </c>
    </row>
    <row r="88" spans="1:47" x14ac:dyDescent="0.3">
      <c r="A88">
        <v>1996</v>
      </c>
      <c r="B88">
        <v>10</v>
      </c>
      <c r="C88">
        <v>1997</v>
      </c>
      <c r="D88" t="s">
        <v>326</v>
      </c>
      <c r="E88" t="s">
        <v>327</v>
      </c>
      <c r="F88">
        <v>5887.97</v>
      </c>
      <c r="G88">
        <v>1774.61</v>
      </c>
      <c r="H88">
        <v>132.01</v>
      </c>
      <c r="I88">
        <v>3130.69</v>
      </c>
      <c r="J88">
        <v>2042.23</v>
      </c>
      <c r="K88">
        <v>0</v>
      </c>
      <c r="L88">
        <v>307.27</v>
      </c>
      <c r="M88">
        <v>0</v>
      </c>
      <c r="N88">
        <v>0</v>
      </c>
      <c r="O88">
        <v>0</v>
      </c>
      <c r="P88">
        <v>114.2</v>
      </c>
      <c r="Q88">
        <v>0</v>
      </c>
      <c r="R88">
        <v>0</v>
      </c>
      <c r="S88">
        <v>3269.87</v>
      </c>
      <c r="T88">
        <v>0</v>
      </c>
      <c r="U88">
        <v>0</v>
      </c>
      <c r="V88">
        <v>1087.76</v>
      </c>
      <c r="W88">
        <v>1295.3800000000001</v>
      </c>
      <c r="X88">
        <v>541.48</v>
      </c>
      <c r="Y88">
        <v>53.72</v>
      </c>
      <c r="Z88">
        <v>263.45</v>
      </c>
      <c r="AA88">
        <v>785.91</v>
      </c>
      <c r="AB88">
        <v>10.51</v>
      </c>
      <c r="AC88">
        <v>46.05</v>
      </c>
      <c r="AD88">
        <v>0</v>
      </c>
      <c r="AE88">
        <v>16.47</v>
      </c>
      <c r="AF88">
        <v>14.19</v>
      </c>
      <c r="AG88">
        <v>15002661.380000001</v>
      </c>
      <c r="AM88">
        <v>1996</v>
      </c>
      <c r="AN88">
        <v>10</v>
      </c>
      <c r="AO88">
        <v>1997</v>
      </c>
      <c r="AP88" t="s">
        <v>326</v>
      </c>
      <c r="AQ88">
        <f t="shared" si="9"/>
        <v>0</v>
      </c>
      <c r="AR88">
        <f t="shared" si="10"/>
        <v>-522.46</v>
      </c>
      <c r="AS88">
        <f t="shared" si="11"/>
        <v>487.76</v>
      </c>
      <c r="AT88">
        <f t="shared" si="12"/>
        <v>-207.62000000000012</v>
      </c>
      <c r="AU88">
        <f t="shared" si="13"/>
        <v>-35.54</v>
      </c>
    </row>
    <row r="89" spans="1:47" x14ac:dyDescent="0.3">
      <c r="A89">
        <v>1996</v>
      </c>
      <c r="B89">
        <v>11</v>
      </c>
      <c r="C89">
        <v>1997</v>
      </c>
      <c r="D89" t="s">
        <v>328</v>
      </c>
      <c r="E89" t="s">
        <v>329</v>
      </c>
      <c r="F89">
        <v>1745.37</v>
      </c>
      <c r="G89">
        <v>2885.12</v>
      </c>
      <c r="H89">
        <v>157.1</v>
      </c>
      <c r="I89">
        <v>3761.32</v>
      </c>
      <c r="J89">
        <v>5846.86</v>
      </c>
      <c r="K89">
        <v>0</v>
      </c>
      <c r="L89">
        <v>297.36</v>
      </c>
      <c r="M89">
        <v>0</v>
      </c>
      <c r="N89">
        <v>0</v>
      </c>
      <c r="O89">
        <v>0</v>
      </c>
      <c r="P89">
        <v>21.33</v>
      </c>
      <c r="Q89">
        <v>0</v>
      </c>
      <c r="R89">
        <v>0</v>
      </c>
      <c r="S89">
        <v>1027.3399999999999</v>
      </c>
      <c r="T89">
        <v>0</v>
      </c>
      <c r="U89">
        <v>0</v>
      </c>
      <c r="V89">
        <v>924.71</v>
      </c>
      <c r="W89">
        <v>1235.3</v>
      </c>
      <c r="X89">
        <v>464.8</v>
      </c>
      <c r="Y89">
        <v>53.8</v>
      </c>
      <c r="Z89">
        <v>260.89999999999998</v>
      </c>
      <c r="AA89">
        <v>685.66</v>
      </c>
      <c r="AB89">
        <v>2.41</v>
      </c>
      <c r="AC89">
        <v>57.54</v>
      </c>
      <c r="AD89">
        <v>0</v>
      </c>
      <c r="AE89">
        <v>12.45</v>
      </c>
      <c r="AF89">
        <v>2.31</v>
      </c>
      <c r="AG89">
        <v>15003801.140000001</v>
      </c>
      <c r="AM89">
        <v>1996</v>
      </c>
      <c r="AN89">
        <v>11</v>
      </c>
      <c r="AO89">
        <v>1997</v>
      </c>
      <c r="AP89" t="s">
        <v>328</v>
      </c>
      <c r="AQ89">
        <f t="shared" si="9"/>
        <v>0</v>
      </c>
      <c r="AR89">
        <f t="shared" si="10"/>
        <v>-424.76</v>
      </c>
      <c r="AS89">
        <f t="shared" si="11"/>
        <v>411</v>
      </c>
      <c r="AT89">
        <f t="shared" si="12"/>
        <v>-310.58999999999992</v>
      </c>
      <c r="AU89">
        <f t="shared" si="13"/>
        <v>-55.129999999999995</v>
      </c>
    </row>
    <row r="90" spans="1:47" x14ac:dyDescent="0.3">
      <c r="A90">
        <v>1996</v>
      </c>
      <c r="B90">
        <v>12</v>
      </c>
      <c r="C90">
        <v>1997</v>
      </c>
      <c r="D90" t="s">
        <v>330</v>
      </c>
      <c r="E90" t="s">
        <v>331</v>
      </c>
      <c r="F90">
        <v>1024.06</v>
      </c>
      <c r="G90">
        <v>23209.57</v>
      </c>
      <c r="H90">
        <v>2638.73</v>
      </c>
      <c r="I90">
        <v>3462.51</v>
      </c>
      <c r="J90">
        <v>24128.25</v>
      </c>
      <c r="K90">
        <v>0</v>
      </c>
      <c r="L90">
        <v>307.27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875.27</v>
      </c>
      <c r="T90">
        <v>0</v>
      </c>
      <c r="U90">
        <v>0</v>
      </c>
      <c r="V90">
        <v>899.32</v>
      </c>
      <c r="W90">
        <v>1325.7</v>
      </c>
      <c r="X90">
        <v>529.76</v>
      </c>
      <c r="Y90">
        <v>71.73</v>
      </c>
      <c r="Z90">
        <v>232.48</v>
      </c>
      <c r="AA90">
        <v>766.78</v>
      </c>
      <c r="AB90">
        <v>2.41</v>
      </c>
      <c r="AC90">
        <v>35.42</v>
      </c>
      <c r="AD90">
        <v>0</v>
      </c>
      <c r="AE90">
        <v>15.32</v>
      </c>
      <c r="AF90">
        <v>0</v>
      </c>
      <c r="AG90">
        <v>15025986.65</v>
      </c>
      <c r="AM90">
        <v>1996</v>
      </c>
      <c r="AN90">
        <v>12</v>
      </c>
      <c r="AO90">
        <v>1997</v>
      </c>
      <c r="AP90" t="s">
        <v>330</v>
      </c>
      <c r="AQ90">
        <f t="shared" si="9"/>
        <v>0</v>
      </c>
      <c r="AR90">
        <f t="shared" si="10"/>
        <v>-534.29999999999995</v>
      </c>
      <c r="AS90">
        <f t="shared" si="11"/>
        <v>458.03</v>
      </c>
      <c r="AT90">
        <f t="shared" si="12"/>
        <v>-426.38</v>
      </c>
      <c r="AU90">
        <f t="shared" si="13"/>
        <v>-33.010000000000005</v>
      </c>
    </row>
    <row r="91" spans="1:47" x14ac:dyDescent="0.3">
      <c r="A91">
        <v>1997</v>
      </c>
      <c r="B91">
        <v>1</v>
      </c>
      <c r="C91">
        <v>1997</v>
      </c>
      <c r="D91" t="s">
        <v>332</v>
      </c>
      <c r="E91" t="s">
        <v>333</v>
      </c>
      <c r="F91">
        <v>6527.25</v>
      </c>
      <c r="G91">
        <v>33419.86</v>
      </c>
      <c r="H91">
        <v>2943.31</v>
      </c>
      <c r="I91">
        <v>10711.76</v>
      </c>
      <c r="J91">
        <v>36105.360000000001</v>
      </c>
      <c r="K91">
        <v>0</v>
      </c>
      <c r="L91">
        <v>307.27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941.71</v>
      </c>
      <c r="T91">
        <v>0</v>
      </c>
      <c r="U91">
        <v>0</v>
      </c>
      <c r="V91">
        <v>851.3</v>
      </c>
      <c r="W91">
        <v>1523.61</v>
      </c>
      <c r="X91">
        <v>625.52</v>
      </c>
      <c r="Y91">
        <v>136.63999999999999</v>
      </c>
      <c r="Z91">
        <v>251.19</v>
      </c>
      <c r="AA91">
        <v>788.03</v>
      </c>
      <c r="AB91">
        <v>0.22</v>
      </c>
      <c r="AC91">
        <v>70.84</v>
      </c>
      <c r="AD91">
        <v>0</v>
      </c>
      <c r="AE91">
        <v>18.97</v>
      </c>
      <c r="AF91">
        <v>0</v>
      </c>
      <c r="AG91">
        <v>15052879.26</v>
      </c>
      <c r="AM91">
        <v>1997</v>
      </c>
      <c r="AN91">
        <v>1</v>
      </c>
      <c r="AO91">
        <v>1997</v>
      </c>
      <c r="AP91" t="s">
        <v>332</v>
      </c>
      <c r="AQ91">
        <f t="shared" si="9"/>
        <v>0</v>
      </c>
      <c r="AR91">
        <f t="shared" si="10"/>
        <v>-536.83999999999992</v>
      </c>
      <c r="AS91">
        <f t="shared" si="11"/>
        <v>488.88</v>
      </c>
      <c r="AT91">
        <f t="shared" si="12"/>
        <v>-672.31</v>
      </c>
      <c r="AU91">
        <f t="shared" si="13"/>
        <v>-70.62</v>
      </c>
    </row>
    <row r="92" spans="1:47" x14ac:dyDescent="0.3">
      <c r="A92">
        <v>1997</v>
      </c>
      <c r="B92">
        <v>2</v>
      </c>
      <c r="C92">
        <v>1997</v>
      </c>
      <c r="D92" t="s">
        <v>334</v>
      </c>
      <c r="E92" t="s">
        <v>335</v>
      </c>
      <c r="F92">
        <v>7190.48</v>
      </c>
      <c r="G92">
        <v>3987.24</v>
      </c>
      <c r="H92">
        <v>212.06</v>
      </c>
      <c r="I92">
        <v>7801.43</v>
      </c>
      <c r="J92">
        <v>5711.65</v>
      </c>
      <c r="K92">
        <v>0</v>
      </c>
      <c r="L92">
        <v>277.52999999999997</v>
      </c>
      <c r="M92">
        <v>0</v>
      </c>
      <c r="N92">
        <v>0</v>
      </c>
      <c r="O92">
        <v>0</v>
      </c>
      <c r="P92">
        <v>68.55</v>
      </c>
      <c r="Q92">
        <v>0</v>
      </c>
      <c r="R92">
        <v>0</v>
      </c>
      <c r="S92">
        <v>1077.6199999999999</v>
      </c>
      <c r="T92">
        <v>0</v>
      </c>
      <c r="U92">
        <v>0</v>
      </c>
      <c r="V92">
        <v>883.45</v>
      </c>
      <c r="W92">
        <v>1409.75</v>
      </c>
      <c r="X92">
        <v>535.29</v>
      </c>
      <c r="Y92">
        <v>77.400000000000006</v>
      </c>
      <c r="Z92">
        <v>301.33999999999997</v>
      </c>
      <c r="AA92">
        <v>700.12</v>
      </c>
      <c r="AB92">
        <v>0.36</v>
      </c>
      <c r="AC92">
        <v>101.48</v>
      </c>
      <c r="AD92">
        <v>0</v>
      </c>
      <c r="AE92">
        <v>14</v>
      </c>
      <c r="AF92">
        <v>11.67</v>
      </c>
      <c r="AG92">
        <v>15049676.02</v>
      </c>
      <c r="AM92">
        <v>1997</v>
      </c>
      <c r="AN92">
        <v>2</v>
      </c>
      <c r="AO92">
        <v>1997</v>
      </c>
      <c r="AP92" t="s">
        <v>334</v>
      </c>
      <c r="AQ92">
        <f t="shared" si="9"/>
        <v>0</v>
      </c>
      <c r="AR92">
        <f t="shared" si="10"/>
        <v>-398.78000000000003</v>
      </c>
      <c r="AS92">
        <f t="shared" si="11"/>
        <v>457.89</v>
      </c>
      <c r="AT92">
        <f t="shared" si="12"/>
        <v>-526.29999999999995</v>
      </c>
      <c r="AU92">
        <f t="shared" si="13"/>
        <v>-101.12</v>
      </c>
    </row>
    <row r="93" spans="1:47" x14ac:dyDescent="0.3">
      <c r="A93">
        <v>1997</v>
      </c>
      <c r="B93">
        <v>3</v>
      </c>
      <c r="C93">
        <v>1997</v>
      </c>
      <c r="D93" t="s">
        <v>336</v>
      </c>
      <c r="E93" t="s">
        <v>337</v>
      </c>
      <c r="F93">
        <v>9210.27</v>
      </c>
      <c r="G93">
        <v>1446.39</v>
      </c>
      <c r="H93">
        <v>43.16</v>
      </c>
      <c r="I93">
        <v>6802.23</v>
      </c>
      <c r="J93">
        <v>1935.98</v>
      </c>
      <c r="K93">
        <v>0</v>
      </c>
      <c r="L93">
        <v>307.27</v>
      </c>
      <c r="M93">
        <v>0</v>
      </c>
      <c r="N93">
        <v>0</v>
      </c>
      <c r="O93">
        <v>0</v>
      </c>
      <c r="P93">
        <v>89.25</v>
      </c>
      <c r="Q93">
        <v>0</v>
      </c>
      <c r="R93">
        <v>0</v>
      </c>
      <c r="S93">
        <v>2806.59</v>
      </c>
      <c r="T93">
        <v>0</v>
      </c>
      <c r="U93">
        <v>0</v>
      </c>
      <c r="V93">
        <v>1125.3599999999999</v>
      </c>
      <c r="W93">
        <v>1576.04</v>
      </c>
      <c r="X93">
        <v>589.97</v>
      </c>
      <c r="Y93">
        <v>88.42</v>
      </c>
      <c r="Z93">
        <v>422.24</v>
      </c>
      <c r="AA93">
        <v>883.98</v>
      </c>
      <c r="AB93">
        <v>8.8800000000000008</v>
      </c>
      <c r="AC93">
        <v>104.68</v>
      </c>
      <c r="AD93">
        <v>0</v>
      </c>
      <c r="AE93">
        <v>13.75</v>
      </c>
      <c r="AF93">
        <v>10.3</v>
      </c>
      <c r="AG93">
        <v>15041912.130000001</v>
      </c>
      <c r="AM93">
        <v>1997</v>
      </c>
      <c r="AN93">
        <v>3</v>
      </c>
      <c r="AO93">
        <v>1997</v>
      </c>
      <c r="AP93" t="s">
        <v>336</v>
      </c>
      <c r="AQ93">
        <f t="shared" si="9"/>
        <v>0</v>
      </c>
      <c r="AR93">
        <f t="shared" si="10"/>
        <v>-461.74</v>
      </c>
      <c r="AS93">
        <f t="shared" si="11"/>
        <v>501.55</v>
      </c>
      <c r="AT93">
        <f t="shared" si="12"/>
        <v>-450.68000000000006</v>
      </c>
      <c r="AU93">
        <f t="shared" si="13"/>
        <v>-95.800000000000011</v>
      </c>
    </row>
    <row r="94" spans="1:47" x14ac:dyDescent="0.3">
      <c r="A94">
        <v>1997</v>
      </c>
      <c r="B94">
        <v>4</v>
      </c>
      <c r="C94">
        <v>1997</v>
      </c>
      <c r="D94" t="s">
        <v>338</v>
      </c>
      <c r="E94" t="s">
        <v>339</v>
      </c>
      <c r="F94">
        <v>10578.23</v>
      </c>
      <c r="G94">
        <v>1664.64</v>
      </c>
      <c r="H94">
        <v>44.9</v>
      </c>
      <c r="I94">
        <v>5097.3</v>
      </c>
      <c r="J94">
        <v>1714.72</v>
      </c>
      <c r="K94">
        <v>0</v>
      </c>
      <c r="L94">
        <v>297.36</v>
      </c>
      <c r="M94">
        <v>0</v>
      </c>
      <c r="N94">
        <v>0</v>
      </c>
      <c r="O94">
        <v>0</v>
      </c>
      <c r="P94">
        <v>190.59</v>
      </c>
      <c r="Q94">
        <v>0</v>
      </c>
      <c r="R94">
        <v>0</v>
      </c>
      <c r="S94">
        <v>5550.71</v>
      </c>
      <c r="T94">
        <v>0</v>
      </c>
      <c r="U94">
        <v>0</v>
      </c>
      <c r="V94">
        <v>1125.47</v>
      </c>
      <c r="W94">
        <v>1482.67</v>
      </c>
      <c r="X94">
        <v>583.62</v>
      </c>
      <c r="Y94">
        <v>74.739999999999995</v>
      </c>
      <c r="Z94">
        <v>399.51</v>
      </c>
      <c r="AA94">
        <v>947.69</v>
      </c>
      <c r="AB94">
        <v>9.6300000000000008</v>
      </c>
      <c r="AC94">
        <v>84.17</v>
      </c>
      <c r="AD94">
        <v>0</v>
      </c>
      <c r="AE94">
        <v>19.899999999999999</v>
      </c>
      <c r="AF94">
        <v>22.24</v>
      </c>
      <c r="AG94">
        <v>15032998.529999999</v>
      </c>
      <c r="AM94">
        <v>1997</v>
      </c>
      <c r="AN94">
        <v>4</v>
      </c>
      <c r="AO94">
        <v>1997</v>
      </c>
      <c r="AP94" t="s">
        <v>338</v>
      </c>
      <c r="AQ94">
        <f t="shared" si="9"/>
        <v>0</v>
      </c>
      <c r="AR94">
        <f t="shared" si="10"/>
        <v>-548.18000000000006</v>
      </c>
      <c r="AS94">
        <f t="shared" si="11"/>
        <v>508.88</v>
      </c>
      <c r="AT94">
        <f t="shared" si="12"/>
        <v>-357.20000000000005</v>
      </c>
      <c r="AU94">
        <f t="shared" si="13"/>
        <v>-74.540000000000006</v>
      </c>
    </row>
    <row r="95" spans="1:47" x14ac:dyDescent="0.3">
      <c r="A95">
        <v>1997</v>
      </c>
      <c r="B95">
        <v>5</v>
      </c>
      <c r="C95">
        <v>1997</v>
      </c>
      <c r="D95" t="s">
        <v>340</v>
      </c>
      <c r="E95" t="s">
        <v>341</v>
      </c>
      <c r="F95">
        <v>10232.299999999999</v>
      </c>
      <c r="G95">
        <v>1600.43</v>
      </c>
      <c r="H95">
        <v>56.59</v>
      </c>
      <c r="I95">
        <v>3809.09</v>
      </c>
      <c r="J95">
        <v>2040.96</v>
      </c>
      <c r="K95">
        <v>0</v>
      </c>
      <c r="L95">
        <v>307.27</v>
      </c>
      <c r="M95">
        <v>0</v>
      </c>
      <c r="N95">
        <v>0</v>
      </c>
      <c r="O95">
        <v>0</v>
      </c>
      <c r="P95">
        <v>308.04000000000002</v>
      </c>
      <c r="Q95">
        <v>0</v>
      </c>
      <c r="R95">
        <v>0</v>
      </c>
      <c r="S95">
        <v>7166.98</v>
      </c>
      <c r="T95">
        <v>0</v>
      </c>
      <c r="U95">
        <v>0</v>
      </c>
      <c r="V95">
        <v>1287.02</v>
      </c>
      <c r="W95">
        <v>1506.78</v>
      </c>
      <c r="X95">
        <v>604.33000000000004</v>
      </c>
      <c r="Y95">
        <v>78.02</v>
      </c>
      <c r="Z95">
        <v>375.56</v>
      </c>
      <c r="AA95">
        <v>946.56</v>
      </c>
      <c r="AB95">
        <v>30.37</v>
      </c>
      <c r="AC95">
        <v>57.92</v>
      </c>
      <c r="AD95">
        <v>0</v>
      </c>
      <c r="AE95">
        <v>30.27</v>
      </c>
      <c r="AF95">
        <v>46.38</v>
      </c>
      <c r="AG95">
        <v>15024366.67</v>
      </c>
      <c r="AM95">
        <v>1997</v>
      </c>
      <c r="AN95">
        <v>5</v>
      </c>
      <c r="AO95">
        <v>1997</v>
      </c>
      <c r="AP95" t="s">
        <v>340</v>
      </c>
      <c r="AQ95">
        <f t="shared" si="9"/>
        <v>0</v>
      </c>
      <c r="AR95">
        <f t="shared" si="10"/>
        <v>-571</v>
      </c>
      <c r="AS95">
        <f t="shared" si="11"/>
        <v>526.31000000000006</v>
      </c>
      <c r="AT95">
        <f t="shared" si="12"/>
        <v>-219.76</v>
      </c>
      <c r="AU95">
        <f t="shared" si="13"/>
        <v>-27.55</v>
      </c>
    </row>
    <row r="96" spans="1:47" x14ac:dyDescent="0.3">
      <c r="A96">
        <v>1997</v>
      </c>
      <c r="B96">
        <v>6</v>
      </c>
      <c r="C96">
        <v>1997</v>
      </c>
      <c r="D96" t="s">
        <v>342</v>
      </c>
      <c r="E96" t="s">
        <v>343</v>
      </c>
      <c r="F96">
        <v>9359.86</v>
      </c>
      <c r="G96">
        <v>2244.02</v>
      </c>
      <c r="H96">
        <v>156.93</v>
      </c>
      <c r="I96">
        <v>2773.24</v>
      </c>
      <c r="J96">
        <v>2153.16</v>
      </c>
      <c r="K96">
        <v>0</v>
      </c>
      <c r="L96">
        <v>297.36</v>
      </c>
      <c r="M96">
        <v>0</v>
      </c>
      <c r="N96">
        <v>0</v>
      </c>
      <c r="O96">
        <v>0</v>
      </c>
      <c r="P96">
        <v>356.33</v>
      </c>
      <c r="Q96">
        <v>0</v>
      </c>
      <c r="R96">
        <v>0</v>
      </c>
      <c r="S96">
        <v>7204.24</v>
      </c>
      <c r="T96">
        <v>0</v>
      </c>
      <c r="U96">
        <v>0</v>
      </c>
      <c r="V96">
        <v>1321.6</v>
      </c>
      <c r="W96">
        <v>1385.7</v>
      </c>
      <c r="X96">
        <v>574.85</v>
      </c>
      <c r="Y96">
        <v>78.94</v>
      </c>
      <c r="Z96">
        <v>415.61</v>
      </c>
      <c r="AA96">
        <v>903.38</v>
      </c>
      <c r="AB96">
        <v>50.8</v>
      </c>
      <c r="AC96">
        <v>15.86</v>
      </c>
      <c r="AD96">
        <v>0</v>
      </c>
      <c r="AE96">
        <v>26.87</v>
      </c>
      <c r="AF96">
        <v>54.22</v>
      </c>
      <c r="AG96">
        <v>15017250.83</v>
      </c>
      <c r="AM96">
        <v>1997</v>
      </c>
      <c r="AN96">
        <v>6</v>
      </c>
      <c r="AO96">
        <v>1997</v>
      </c>
      <c r="AP96" t="s">
        <v>342</v>
      </c>
      <c r="AQ96">
        <f t="shared" si="9"/>
        <v>0</v>
      </c>
      <c r="AR96">
        <f t="shared" si="10"/>
        <v>-487.77</v>
      </c>
      <c r="AS96">
        <f t="shared" si="11"/>
        <v>495.91</v>
      </c>
      <c r="AT96">
        <f t="shared" si="12"/>
        <v>-64.100000000000136</v>
      </c>
      <c r="AU96">
        <f t="shared" si="13"/>
        <v>34.94</v>
      </c>
    </row>
    <row r="97" spans="1:47" x14ac:dyDescent="0.3">
      <c r="A97">
        <v>1997</v>
      </c>
      <c r="B97">
        <v>7</v>
      </c>
      <c r="C97">
        <v>1997</v>
      </c>
      <c r="D97" t="s">
        <v>344</v>
      </c>
      <c r="E97" t="s">
        <v>345</v>
      </c>
      <c r="F97">
        <v>8915.2900000000009</v>
      </c>
      <c r="G97">
        <v>2259.89</v>
      </c>
      <c r="H97">
        <v>178.78</v>
      </c>
      <c r="I97">
        <v>2190.7800000000002</v>
      </c>
      <c r="J97">
        <v>2105.56</v>
      </c>
      <c r="K97">
        <v>0</v>
      </c>
      <c r="L97">
        <v>307.27</v>
      </c>
      <c r="M97">
        <v>0</v>
      </c>
      <c r="N97">
        <v>0</v>
      </c>
      <c r="O97">
        <v>0</v>
      </c>
      <c r="P97">
        <v>404.73</v>
      </c>
      <c r="Q97">
        <v>0</v>
      </c>
      <c r="R97">
        <v>0</v>
      </c>
      <c r="S97">
        <v>7518.11</v>
      </c>
      <c r="T97">
        <v>0</v>
      </c>
      <c r="U97">
        <v>0</v>
      </c>
      <c r="V97">
        <v>1470.69</v>
      </c>
      <c r="W97">
        <v>1366.29</v>
      </c>
      <c r="X97">
        <v>604.72</v>
      </c>
      <c r="Y97">
        <v>70.13</v>
      </c>
      <c r="Z97">
        <v>416.62</v>
      </c>
      <c r="AA97">
        <v>1000.41</v>
      </c>
      <c r="AB97">
        <v>99.74</v>
      </c>
      <c r="AC97">
        <v>9.2100000000000009</v>
      </c>
      <c r="AD97">
        <v>0</v>
      </c>
      <c r="AE97">
        <v>27.61</v>
      </c>
      <c r="AF97">
        <v>60.99</v>
      </c>
      <c r="AG97">
        <v>15010595.43</v>
      </c>
      <c r="AM97">
        <v>1997</v>
      </c>
      <c r="AN97">
        <v>7</v>
      </c>
      <c r="AO97">
        <v>1997</v>
      </c>
      <c r="AP97" t="s">
        <v>344</v>
      </c>
      <c r="AQ97">
        <f t="shared" si="9"/>
        <v>0</v>
      </c>
      <c r="AR97">
        <f t="shared" si="10"/>
        <v>-583.79</v>
      </c>
      <c r="AS97">
        <f t="shared" si="11"/>
        <v>534.59</v>
      </c>
      <c r="AT97">
        <f t="shared" si="12"/>
        <v>104.40000000000009</v>
      </c>
      <c r="AU97">
        <f t="shared" si="13"/>
        <v>90.53</v>
      </c>
    </row>
    <row r="98" spans="1:47" x14ac:dyDescent="0.3">
      <c r="A98">
        <v>1997</v>
      </c>
      <c r="B98">
        <v>8</v>
      </c>
      <c r="C98">
        <v>1997</v>
      </c>
      <c r="D98" t="s">
        <v>346</v>
      </c>
      <c r="E98" t="s">
        <v>347</v>
      </c>
      <c r="F98">
        <v>6934.47</v>
      </c>
      <c r="G98">
        <v>2005.91</v>
      </c>
      <c r="H98">
        <v>124.35</v>
      </c>
      <c r="I98">
        <v>3128.9</v>
      </c>
      <c r="J98">
        <v>1952.94</v>
      </c>
      <c r="K98">
        <v>0</v>
      </c>
      <c r="L98">
        <v>307.27</v>
      </c>
      <c r="M98">
        <v>0</v>
      </c>
      <c r="N98">
        <v>0</v>
      </c>
      <c r="O98">
        <v>0</v>
      </c>
      <c r="P98">
        <v>294.88</v>
      </c>
      <c r="Q98">
        <v>0</v>
      </c>
      <c r="R98">
        <v>0</v>
      </c>
      <c r="S98">
        <v>4521.43</v>
      </c>
      <c r="T98">
        <v>0</v>
      </c>
      <c r="U98">
        <v>0</v>
      </c>
      <c r="V98">
        <v>1410.71</v>
      </c>
      <c r="W98">
        <v>1340.45</v>
      </c>
      <c r="X98">
        <v>605.12</v>
      </c>
      <c r="Y98">
        <v>57.49</v>
      </c>
      <c r="Z98">
        <v>328.26</v>
      </c>
      <c r="AA98">
        <v>898.49</v>
      </c>
      <c r="AB98">
        <v>70.5</v>
      </c>
      <c r="AC98">
        <v>9.5500000000000007</v>
      </c>
      <c r="AD98">
        <v>0</v>
      </c>
      <c r="AE98">
        <v>20.73</v>
      </c>
      <c r="AF98">
        <v>45.54</v>
      </c>
      <c r="AG98">
        <v>15005666.869999999</v>
      </c>
      <c r="AM98">
        <v>1997</v>
      </c>
      <c r="AN98">
        <v>8</v>
      </c>
      <c r="AO98">
        <v>1997</v>
      </c>
      <c r="AP98" t="s">
        <v>346</v>
      </c>
      <c r="AQ98">
        <f t="shared" si="9"/>
        <v>0</v>
      </c>
      <c r="AR98">
        <f t="shared" si="10"/>
        <v>-570.23</v>
      </c>
      <c r="AS98">
        <f t="shared" si="11"/>
        <v>547.63</v>
      </c>
      <c r="AT98">
        <f t="shared" si="12"/>
        <v>70.259999999999991</v>
      </c>
      <c r="AU98">
        <f t="shared" si="13"/>
        <v>60.95</v>
      </c>
    </row>
    <row r="99" spans="1:47" x14ac:dyDescent="0.3">
      <c r="A99">
        <v>1997</v>
      </c>
      <c r="B99">
        <v>9</v>
      </c>
      <c r="C99">
        <v>1997</v>
      </c>
      <c r="D99" t="s">
        <v>348</v>
      </c>
      <c r="E99" t="s">
        <v>349</v>
      </c>
      <c r="F99">
        <v>5704.49</v>
      </c>
      <c r="G99">
        <v>1941.69</v>
      </c>
      <c r="H99">
        <v>96.46</v>
      </c>
      <c r="I99">
        <v>3030.53</v>
      </c>
      <c r="J99">
        <v>1537.24</v>
      </c>
      <c r="K99">
        <v>0</v>
      </c>
      <c r="L99">
        <v>297.36</v>
      </c>
      <c r="M99">
        <v>0</v>
      </c>
      <c r="N99">
        <v>0</v>
      </c>
      <c r="O99">
        <v>0</v>
      </c>
      <c r="P99">
        <v>247.96</v>
      </c>
      <c r="Q99">
        <v>0</v>
      </c>
      <c r="R99">
        <v>0</v>
      </c>
      <c r="S99">
        <v>3092.74</v>
      </c>
      <c r="T99">
        <v>0</v>
      </c>
      <c r="U99">
        <v>0</v>
      </c>
      <c r="V99">
        <v>1331.3</v>
      </c>
      <c r="W99">
        <v>1189.29</v>
      </c>
      <c r="X99">
        <v>554.12</v>
      </c>
      <c r="Y99">
        <v>64.13</v>
      </c>
      <c r="Z99">
        <v>305.93</v>
      </c>
      <c r="AA99">
        <v>812.94</v>
      </c>
      <c r="AB99">
        <v>121.48</v>
      </c>
      <c r="AC99">
        <v>15.59</v>
      </c>
      <c r="AD99">
        <v>0</v>
      </c>
      <c r="AE99">
        <v>11.47</v>
      </c>
      <c r="AF99">
        <v>37.950000000000003</v>
      </c>
      <c r="AG99">
        <v>15001904.08</v>
      </c>
      <c r="AM99">
        <v>1997</v>
      </c>
      <c r="AN99">
        <v>9</v>
      </c>
      <c r="AO99">
        <v>1997</v>
      </c>
      <c r="AP99" t="s">
        <v>348</v>
      </c>
      <c r="AQ99">
        <f t="shared" si="9"/>
        <v>0</v>
      </c>
      <c r="AR99">
        <f t="shared" si="10"/>
        <v>-507.01000000000005</v>
      </c>
      <c r="AS99">
        <f t="shared" si="11"/>
        <v>489.99</v>
      </c>
      <c r="AT99">
        <f t="shared" si="12"/>
        <v>142.01</v>
      </c>
      <c r="AU99">
        <f t="shared" si="13"/>
        <v>105.89</v>
      </c>
    </row>
    <row r="100" spans="1:47" x14ac:dyDescent="0.3">
      <c r="A100">
        <v>1997</v>
      </c>
      <c r="B100">
        <v>10</v>
      </c>
      <c r="C100">
        <v>1998</v>
      </c>
      <c r="D100" t="s">
        <v>350</v>
      </c>
      <c r="E100" t="s">
        <v>351</v>
      </c>
      <c r="F100">
        <v>3983.41</v>
      </c>
      <c r="G100">
        <v>1612.44</v>
      </c>
      <c r="H100">
        <v>114.37</v>
      </c>
      <c r="I100">
        <v>3386.9</v>
      </c>
      <c r="J100">
        <v>2545.0500000000002</v>
      </c>
      <c r="K100">
        <v>0</v>
      </c>
      <c r="L100">
        <v>307.27</v>
      </c>
      <c r="M100">
        <v>0</v>
      </c>
      <c r="N100">
        <v>0</v>
      </c>
      <c r="O100">
        <v>0</v>
      </c>
      <c r="P100">
        <v>132.57</v>
      </c>
      <c r="Q100">
        <v>0</v>
      </c>
      <c r="R100">
        <v>0</v>
      </c>
      <c r="S100">
        <v>2095.2399999999998</v>
      </c>
      <c r="T100">
        <v>0</v>
      </c>
      <c r="U100">
        <v>0</v>
      </c>
      <c r="V100">
        <v>1269.73</v>
      </c>
      <c r="W100">
        <v>1173.29</v>
      </c>
      <c r="X100">
        <v>534.01</v>
      </c>
      <c r="Y100">
        <v>62.53</v>
      </c>
      <c r="Z100">
        <v>258.99</v>
      </c>
      <c r="AA100">
        <v>781.87</v>
      </c>
      <c r="AB100">
        <v>30.85</v>
      </c>
      <c r="AC100">
        <v>31.18</v>
      </c>
      <c r="AD100">
        <v>0</v>
      </c>
      <c r="AE100">
        <v>15.95</v>
      </c>
      <c r="AF100">
        <v>16.84</v>
      </c>
      <c r="AG100">
        <v>14999533.109999999</v>
      </c>
      <c r="AM100">
        <v>1997</v>
      </c>
      <c r="AN100">
        <v>10</v>
      </c>
      <c r="AO100">
        <v>1998</v>
      </c>
      <c r="AP100" t="s">
        <v>350</v>
      </c>
      <c r="AQ100">
        <f t="shared" si="9"/>
        <v>0</v>
      </c>
      <c r="AR100">
        <f t="shared" si="10"/>
        <v>-522.88</v>
      </c>
      <c r="AS100">
        <f t="shared" si="11"/>
        <v>471.48</v>
      </c>
      <c r="AT100">
        <f t="shared" si="12"/>
        <v>96.440000000000055</v>
      </c>
      <c r="AU100">
        <f t="shared" si="13"/>
        <v>-0.32999999999999829</v>
      </c>
    </row>
    <row r="101" spans="1:47" x14ac:dyDescent="0.3">
      <c r="A101">
        <v>1997</v>
      </c>
      <c r="B101">
        <v>11</v>
      </c>
      <c r="C101">
        <v>1998</v>
      </c>
      <c r="D101" t="s">
        <v>352</v>
      </c>
      <c r="E101" t="s">
        <v>353</v>
      </c>
      <c r="F101">
        <v>2484.29</v>
      </c>
      <c r="G101">
        <v>6608.17</v>
      </c>
      <c r="H101">
        <v>156.69</v>
      </c>
      <c r="I101">
        <v>3668.97</v>
      </c>
      <c r="J101">
        <v>9603.58</v>
      </c>
      <c r="K101">
        <v>0</v>
      </c>
      <c r="L101">
        <v>297.36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1982.12</v>
      </c>
      <c r="T101">
        <v>0</v>
      </c>
      <c r="U101">
        <v>0</v>
      </c>
      <c r="V101">
        <v>1050.9000000000001</v>
      </c>
      <c r="W101">
        <v>1208.79</v>
      </c>
      <c r="X101">
        <v>492.37</v>
      </c>
      <c r="Y101">
        <v>62.25</v>
      </c>
      <c r="Z101">
        <v>226.68</v>
      </c>
      <c r="AA101">
        <v>731.58</v>
      </c>
      <c r="AB101">
        <v>10.4</v>
      </c>
      <c r="AC101">
        <v>46.31</v>
      </c>
      <c r="AD101">
        <v>0</v>
      </c>
      <c r="AE101">
        <v>14.07</v>
      </c>
      <c r="AF101">
        <v>0</v>
      </c>
      <c r="AG101">
        <v>15003656.99</v>
      </c>
      <c r="AM101">
        <v>1997</v>
      </c>
      <c r="AN101">
        <v>11</v>
      </c>
      <c r="AO101">
        <v>1998</v>
      </c>
      <c r="AP101" t="s">
        <v>352</v>
      </c>
      <c r="AQ101">
        <f t="shared" si="9"/>
        <v>0</v>
      </c>
      <c r="AR101">
        <f t="shared" si="10"/>
        <v>-504.90000000000003</v>
      </c>
      <c r="AS101">
        <f t="shared" si="11"/>
        <v>430.12</v>
      </c>
      <c r="AT101">
        <f t="shared" si="12"/>
        <v>-157.88999999999987</v>
      </c>
      <c r="AU101">
        <f t="shared" si="13"/>
        <v>-35.910000000000004</v>
      </c>
    </row>
    <row r="102" spans="1:47" x14ac:dyDescent="0.3">
      <c r="A102">
        <v>1997</v>
      </c>
      <c r="B102">
        <v>12</v>
      </c>
      <c r="C102">
        <v>1998</v>
      </c>
      <c r="D102" t="s">
        <v>354</v>
      </c>
      <c r="E102" t="s">
        <v>355</v>
      </c>
      <c r="F102">
        <v>1210.42</v>
      </c>
      <c r="G102">
        <v>9002.8700000000008</v>
      </c>
      <c r="H102">
        <v>86.64</v>
      </c>
      <c r="I102">
        <v>5638.19</v>
      </c>
      <c r="J102">
        <v>14225.69</v>
      </c>
      <c r="K102">
        <v>0</v>
      </c>
      <c r="L102">
        <v>307.27</v>
      </c>
      <c r="M102">
        <v>0</v>
      </c>
      <c r="N102">
        <v>0</v>
      </c>
      <c r="O102">
        <v>0</v>
      </c>
      <c r="P102">
        <v>3.2</v>
      </c>
      <c r="Q102">
        <v>0</v>
      </c>
      <c r="R102">
        <v>0</v>
      </c>
      <c r="S102">
        <v>972.25</v>
      </c>
      <c r="T102">
        <v>0</v>
      </c>
      <c r="U102">
        <v>0</v>
      </c>
      <c r="V102">
        <v>1067.33</v>
      </c>
      <c r="W102">
        <v>1277.69</v>
      </c>
      <c r="X102">
        <v>602.09</v>
      </c>
      <c r="Y102">
        <v>59.95</v>
      </c>
      <c r="Z102">
        <v>277.94</v>
      </c>
      <c r="AA102">
        <v>731.13</v>
      </c>
      <c r="AB102">
        <v>3.16</v>
      </c>
      <c r="AC102">
        <v>86.8</v>
      </c>
      <c r="AD102">
        <v>0</v>
      </c>
      <c r="AE102">
        <v>14.52</v>
      </c>
      <c r="AF102">
        <v>0.34</v>
      </c>
      <c r="AG102">
        <v>15011449.439999999</v>
      </c>
      <c r="AM102">
        <v>1997</v>
      </c>
      <c r="AN102">
        <v>12</v>
      </c>
      <c r="AO102">
        <v>1998</v>
      </c>
      <c r="AP102" t="s">
        <v>354</v>
      </c>
      <c r="AQ102">
        <f t="shared" si="9"/>
        <v>0</v>
      </c>
      <c r="AR102">
        <f t="shared" si="10"/>
        <v>-453.19</v>
      </c>
      <c r="AS102">
        <f t="shared" si="11"/>
        <v>542.14</v>
      </c>
      <c r="AT102">
        <f t="shared" si="12"/>
        <v>-210.36000000000013</v>
      </c>
      <c r="AU102">
        <f t="shared" si="13"/>
        <v>-83.64</v>
      </c>
    </row>
    <row r="103" spans="1:47" x14ac:dyDescent="0.3">
      <c r="A103">
        <v>1998</v>
      </c>
      <c r="B103">
        <v>1</v>
      </c>
      <c r="C103">
        <v>1998</v>
      </c>
      <c r="D103" t="s">
        <v>356</v>
      </c>
      <c r="E103" t="s">
        <v>357</v>
      </c>
      <c r="F103">
        <v>827.16</v>
      </c>
      <c r="G103">
        <v>26428.04</v>
      </c>
      <c r="H103">
        <v>204.3</v>
      </c>
      <c r="I103">
        <v>6117.29</v>
      </c>
      <c r="J103">
        <v>32472.63</v>
      </c>
      <c r="K103">
        <v>0</v>
      </c>
      <c r="L103">
        <v>307.27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938.12</v>
      </c>
      <c r="T103">
        <v>0</v>
      </c>
      <c r="U103">
        <v>0</v>
      </c>
      <c r="V103">
        <v>1038.96</v>
      </c>
      <c r="W103">
        <v>1357.7</v>
      </c>
      <c r="X103">
        <v>667.42</v>
      </c>
      <c r="Y103">
        <v>73.180000000000007</v>
      </c>
      <c r="Z103">
        <v>257.14999999999998</v>
      </c>
      <c r="AA103">
        <v>770.96</v>
      </c>
      <c r="AB103">
        <v>1.17</v>
      </c>
      <c r="AC103">
        <v>72.22</v>
      </c>
      <c r="AD103">
        <v>0</v>
      </c>
      <c r="AE103">
        <v>18.55</v>
      </c>
      <c r="AF103">
        <v>0</v>
      </c>
      <c r="AG103">
        <v>15037050.310000001</v>
      </c>
      <c r="AM103">
        <v>1998</v>
      </c>
      <c r="AN103">
        <v>1</v>
      </c>
      <c r="AO103">
        <v>1998</v>
      </c>
      <c r="AP103" t="s">
        <v>356</v>
      </c>
      <c r="AQ103">
        <f t="shared" si="9"/>
        <v>0</v>
      </c>
      <c r="AR103">
        <f t="shared" si="10"/>
        <v>-513.81000000000006</v>
      </c>
      <c r="AS103">
        <f t="shared" si="11"/>
        <v>594.24</v>
      </c>
      <c r="AT103">
        <f t="shared" si="12"/>
        <v>-318.74</v>
      </c>
      <c r="AU103">
        <f t="shared" si="13"/>
        <v>-71.05</v>
      </c>
    </row>
    <row r="104" spans="1:47" x14ac:dyDescent="0.3">
      <c r="A104">
        <v>1998</v>
      </c>
      <c r="B104">
        <v>2</v>
      </c>
      <c r="C104">
        <v>1998</v>
      </c>
      <c r="D104" t="s">
        <v>358</v>
      </c>
      <c r="E104" t="s">
        <v>359</v>
      </c>
      <c r="F104">
        <v>1631.89</v>
      </c>
      <c r="G104">
        <v>39206.660000000003</v>
      </c>
      <c r="H104">
        <v>306.32</v>
      </c>
      <c r="I104">
        <v>8919.9</v>
      </c>
      <c r="J104">
        <v>46605.16</v>
      </c>
      <c r="K104">
        <v>0</v>
      </c>
      <c r="L104">
        <v>277.52999999999997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186.97</v>
      </c>
      <c r="T104">
        <v>0</v>
      </c>
      <c r="U104">
        <v>0</v>
      </c>
      <c r="V104">
        <v>922.74</v>
      </c>
      <c r="W104">
        <v>1429.84</v>
      </c>
      <c r="X104">
        <v>706.54</v>
      </c>
      <c r="Y104">
        <v>83.41</v>
      </c>
      <c r="Z104">
        <v>231.33</v>
      </c>
      <c r="AA104">
        <v>755.11</v>
      </c>
      <c r="AB104">
        <v>0.56999999999999995</v>
      </c>
      <c r="AC104">
        <v>79.78</v>
      </c>
      <c r="AD104">
        <v>0</v>
      </c>
      <c r="AE104">
        <v>20.420000000000002</v>
      </c>
      <c r="AF104">
        <v>0.01</v>
      </c>
      <c r="AG104">
        <v>15074625.09</v>
      </c>
      <c r="AM104">
        <v>1998</v>
      </c>
      <c r="AN104">
        <v>2</v>
      </c>
      <c r="AO104">
        <v>1998</v>
      </c>
      <c r="AP104" t="s">
        <v>358</v>
      </c>
      <c r="AQ104">
        <f t="shared" si="9"/>
        <v>0</v>
      </c>
      <c r="AR104">
        <f t="shared" si="10"/>
        <v>-523.78</v>
      </c>
      <c r="AS104">
        <f t="shared" si="11"/>
        <v>623.13</v>
      </c>
      <c r="AT104">
        <f t="shared" si="12"/>
        <v>-507.09999999999991</v>
      </c>
      <c r="AU104">
        <f t="shared" si="13"/>
        <v>-79.210000000000008</v>
      </c>
    </row>
    <row r="105" spans="1:47" x14ac:dyDescent="0.3">
      <c r="A105">
        <v>1998</v>
      </c>
      <c r="B105">
        <v>3</v>
      </c>
      <c r="C105">
        <v>1998</v>
      </c>
      <c r="D105" t="s">
        <v>360</v>
      </c>
      <c r="E105" t="s">
        <v>361</v>
      </c>
      <c r="F105">
        <v>4118.53</v>
      </c>
      <c r="G105">
        <v>5496.92</v>
      </c>
      <c r="H105">
        <v>483.38</v>
      </c>
      <c r="I105">
        <v>7517.62</v>
      </c>
      <c r="J105">
        <v>8728</v>
      </c>
      <c r="K105">
        <v>0</v>
      </c>
      <c r="L105">
        <v>307.27</v>
      </c>
      <c r="M105">
        <v>0</v>
      </c>
      <c r="N105">
        <v>0</v>
      </c>
      <c r="O105">
        <v>0</v>
      </c>
      <c r="P105">
        <v>5.35</v>
      </c>
      <c r="Q105">
        <v>0</v>
      </c>
      <c r="R105">
        <v>0</v>
      </c>
      <c r="S105">
        <v>103.78</v>
      </c>
      <c r="T105">
        <v>0</v>
      </c>
      <c r="U105">
        <v>0</v>
      </c>
      <c r="V105">
        <v>1150.5999999999999</v>
      </c>
      <c r="W105">
        <v>1656.31</v>
      </c>
      <c r="X105">
        <v>688.24</v>
      </c>
      <c r="Y105">
        <v>86.85</v>
      </c>
      <c r="Z105">
        <v>375.25</v>
      </c>
      <c r="AA105">
        <v>861.09</v>
      </c>
      <c r="AB105">
        <v>1.44</v>
      </c>
      <c r="AC105">
        <v>115.9</v>
      </c>
      <c r="AD105">
        <v>0</v>
      </c>
      <c r="AE105">
        <v>18.97</v>
      </c>
      <c r="AF105">
        <v>0.6</v>
      </c>
      <c r="AG105">
        <v>15076003.48</v>
      </c>
      <c r="AM105">
        <v>1998</v>
      </c>
      <c r="AN105">
        <v>3</v>
      </c>
      <c r="AO105">
        <v>1998</v>
      </c>
      <c r="AP105" t="s">
        <v>360</v>
      </c>
      <c r="AQ105">
        <f t="shared" si="9"/>
        <v>0</v>
      </c>
      <c r="AR105">
        <f t="shared" si="10"/>
        <v>-485.84000000000003</v>
      </c>
      <c r="AS105">
        <f t="shared" si="11"/>
        <v>601.39</v>
      </c>
      <c r="AT105">
        <f t="shared" si="12"/>
        <v>-505.71000000000004</v>
      </c>
      <c r="AU105">
        <f t="shared" si="13"/>
        <v>-114.46000000000001</v>
      </c>
    </row>
    <row r="106" spans="1:47" x14ac:dyDescent="0.3">
      <c r="A106">
        <v>1998</v>
      </c>
      <c r="B106">
        <v>4</v>
      </c>
      <c r="C106">
        <v>1998</v>
      </c>
      <c r="D106" t="s">
        <v>362</v>
      </c>
      <c r="E106" t="s">
        <v>363</v>
      </c>
      <c r="F106">
        <v>4161.13</v>
      </c>
      <c r="G106">
        <v>5123.7700000000004</v>
      </c>
      <c r="H106">
        <v>44.08</v>
      </c>
      <c r="I106">
        <v>8874.51</v>
      </c>
      <c r="J106">
        <v>10415.219999999999</v>
      </c>
      <c r="K106">
        <v>0</v>
      </c>
      <c r="L106">
        <v>297.36</v>
      </c>
      <c r="M106">
        <v>0</v>
      </c>
      <c r="N106">
        <v>0</v>
      </c>
      <c r="O106">
        <v>0</v>
      </c>
      <c r="P106">
        <v>93.42</v>
      </c>
      <c r="Q106">
        <v>0</v>
      </c>
      <c r="R106">
        <v>0</v>
      </c>
      <c r="S106">
        <v>351.14</v>
      </c>
      <c r="T106">
        <v>0</v>
      </c>
      <c r="U106">
        <v>0</v>
      </c>
      <c r="V106">
        <v>1116.58</v>
      </c>
      <c r="W106">
        <v>1682.07</v>
      </c>
      <c r="X106">
        <v>618.63</v>
      </c>
      <c r="Y106">
        <v>86.46</v>
      </c>
      <c r="Z106">
        <v>369.48</v>
      </c>
      <c r="AA106">
        <v>871.42</v>
      </c>
      <c r="AB106">
        <v>1.59</v>
      </c>
      <c r="AC106">
        <v>99.39</v>
      </c>
      <c r="AD106">
        <v>0</v>
      </c>
      <c r="AE106">
        <v>18.190000000000001</v>
      </c>
      <c r="AF106">
        <v>10.54</v>
      </c>
      <c r="AG106">
        <v>15076966.130000001</v>
      </c>
      <c r="AM106">
        <v>1998</v>
      </c>
      <c r="AN106">
        <v>4</v>
      </c>
      <c r="AO106">
        <v>1998</v>
      </c>
      <c r="AP106" t="s">
        <v>362</v>
      </c>
      <c r="AQ106">
        <f t="shared" si="9"/>
        <v>0</v>
      </c>
      <c r="AR106">
        <f t="shared" si="10"/>
        <v>-501.93999999999994</v>
      </c>
      <c r="AS106">
        <f t="shared" si="11"/>
        <v>532.16999999999996</v>
      </c>
      <c r="AT106">
        <f t="shared" si="12"/>
        <v>-565.49</v>
      </c>
      <c r="AU106">
        <f t="shared" si="13"/>
        <v>-97.8</v>
      </c>
    </row>
    <row r="107" spans="1:47" x14ac:dyDescent="0.3">
      <c r="A107">
        <v>1998</v>
      </c>
      <c r="B107">
        <v>5</v>
      </c>
      <c r="C107">
        <v>1998</v>
      </c>
      <c r="D107" t="s">
        <v>364</v>
      </c>
      <c r="E107" t="s">
        <v>365</v>
      </c>
      <c r="F107">
        <v>7558.23</v>
      </c>
      <c r="G107">
        <v>2923.68</v>
      </c>
      <c r="H107">
        <v>56.1</v>
      </c>
      <c r="I107">
        <v>6005.32</v>
      </c>
      <c r="J107">
        <v>5390.91</v>
      </c>
      <c r="K107">
        <v>0</v>
      </c>
      <c r="L107">
        <v>307.27</v>
      </c>
      <c r="M107">
        <v>0</v>
      </c>
      <c r="N107">
        <v>0</v>
      </c>
      <c r="O107">
        <v>0</v>
      </c>
      <c r="P107">
        <v>50.01</v>
      </c>
      <c r="Q107">
        <v>0</v>
      </c>
      <c r="R107">
        <v>0</v>
      </c>
      <c r="S107">
        <v>3726.73</v>
      </c>
      <c r="T107">
        <v>0</v>
      </c>
      <c r="U107">
        <v>0</v>
      </c>
      <c r="V107">
        <v>1218.1400000000001</v>
      </c>
      <c r="W107">
        <v>1750.05</v>
      </c>
      <c r="X107">
        <v>608.16</v>
      </c>
      <c r="Y107">
        <v>98.39</v>
      </c>
      <c r="Z107">
        <v>401.38</v>
      </c>
      <c r="AA107">
        <v>974.48</v>
      </c>
      <c r="AB107">
        <v>14.55</v>
      </c>
      <c r="AC107">
        <v>90.04</v>
      </c>
      <c r="AD107">
        <v>0</v>
      </c>
      <c r="AE107">
        <v>27.78</v>
      </c>
      <c r="AF107">
        <v>8.2799999999999994</v>
      </c>
      <c r="AG107">
        <v>15072331.58</v>
      </c>
      <c r="AM107">
        <v>1998</v>
      </c>
      <c r="AN107">
        <v>5</v>
      </c>
      <c r="AO107">
        <v>1998</v>
      </c>
      <c r="AP107" t="s">
        <v>364</v>
      </c>
      <c r="AQ107">
        <f t="shared" si="9"/>
        <v>0</v>
      </c>
      <c r="AR107">
        <f t="shared" si="10"/>
        <v>-573.1</v>
      </c>
      <c r="AS107">
        <f t="shared" si="11"/>
        <v>509.77</v>
      </c>
      <c r="AT107">
        <f t="shared" si="12"/>
        <v>-531.90999999999985</v>
      </c>
      <c r="AU107">
        <f t="shared" si="13"/>
        <v>-75.490000000000009</v>
      </c>
    </row>
    <row r="108" spans="1:47" x14ac:dyDescent="0.3">
      <c r="A108">
        <v>1998</v>
      </c>
      <c r="B108">
        <v>6</v>
      </c>
      <c r="C108">
        <v>1998</v>
      </c>
      <c r="D108" t="s">
        <v>366</v>
      </c>
      <c r="E108" t="s">
        <v>367</v>
      </c>
      <c r="F108">
        <v>7338.71</v>
      </c>
      <c r="G108">
        <v>1424.09</v>
      </c>
      <c r="H108">
        <v>39.340000000000003</v>
      </c>
      <c r="I108">
        <v>5607.7</v>
      </c>
      <c r="J108">
        <v>4812.54</v>
      </c>
      <c r="K108">
        <v>0</v>
      </c>
      <c r="L108">
        <v>297.36</v>
      </c>
      <c r="M108">
        <v>0</v>
      </c>
      <c r="N108">
        <v>0</v>
      </c>
      <c r="O108">
        <v>0</v>
      </c>
      <c r="P108">
        <v>316.35000000000002</v>
      </c>
      <c r="Q108">
        <v>0</v>
      </c>
      <c r="R108">
        <v>0</v>
      </c>
      <c r="S108">
        <v>5131.1899999999996</v>
      </c>
      <c r="T108">
        <v>0</v>
      </c>
      <c r="U108">
        <v>0</v>
      </c>
      <c r="V108">
        <v>1192.99</v>
      </c>
      <c r="W108">
        <v>1676.3</v>
      </c>
      <c r="X108">
        <v>583.61</v>
      </c>
      <c r="Y108">
        <v>86.85</v>
      </c>
      <c r="Z108">
        <v>358.46</v>
      </c>
      <c r="AA108">
        <v>904.95</v>
      </c>
      <c r="AB108">
        <v>24.77</v>
      </c>
      <c r="AC108">
        <v>55.69</v>
      </c>
      <c r="AD108">
        <v>0</v>
      </c>
      <c r="AE108">
        <v>32.229999999999997</v>
      </c>
      <c r="AF108">
        <v>45.14</v>
      </c>
      <c r="AG108">
        <v>15066416.970000001</v>
      </c>
      <c r="AM108">
        <v>1998</v>
      </c>
      <c r="AN108">
        <v>6</v>
      </c>
      <c r="AO108">
        <v>1998</v>
      </c>
      <c r="AP108" t="s">
        <v>366</v>
      </c>
      <c r="AQ108">
        <f t="shared" si="9"/>
        <v>0</v>
      </c>
      <c r="AR108">
        <f t="shared" si="10"/>
        <v>-546.49</v>
      </c>
      <c r="AS108">
        <f t="shared" si="11"/>
        <v>496.76</v>
      </c>
      <c r="AT108">
        <f t="shared" si="12"/>
        <v>-483.30999999999995</v>
      </c>
      <c r="AU108">
        <f t="shared" si="13"/>
        <v>-30.919999999999998</v>
      </c>
    </row>
    <row r="109" spans="1:47" x14ac:dyDescent="0.3">
      <c r="A109">
        <v>1998</v>
      </c>
      <c r="B109">
        <v>7</v>
      </c>
      <c r="C109">
        <v>1998</v>
      </c>
      <c r="D109" t="s">
        <v>368</v>
      </c>
      <c r="E109" t="s">
        <v>369</v>
      </c>
      <c r="F109">
        <v>11143.88</v>
      </c>
      <c r="G109">
        <v>1439.53</v>
      </c>
      <c r="H109">
        <v>39.799999999999997</v>
      </c>
      <c r="I109">
        <v>5041.51</v>
      </c>
      <c r="J109">
        <v>2196.11</v>
      </c>
      <c r="K109">
        <v>0</v>
      </c>
      <c r="L109">
        <v>307.27</v>
      </c>
      <c r="M109">
        <v>0</v>
      </c>
      <c r="N109">
        <v>0</v>
      </c>
      <c r="O109">
        <v>0</v>
      </c>
      <c r="P109">
        <v>393.83</v>
      </c>
      <c r="Q109">
        <v>0</v>
      </c>
      <c r="R109">
        <v>0</v>
      </c>
      <c r="S109">
        <v>7218.74</v>
      </c>
      <c r="T109">
        <v>0</v>
      </c>
      <c r="U109">
        <v>0</v>
      </c>
      <c r="V109">
        <v>1391.13</v>
      </c>
      <c r="W109">
        <v>1691.61</v>
      </c>
      <c r="X109">
        <v>605.82000000000005</v>
      </c>
      <c r="Y109">
        <v>88.99</v>
      </c>
      <c r="Z109">
        <v>442.83</v>
      </c>
      <c r="AA109">
        <v>957.37</v>
      </c>
      <c r="AB109">
        <v>44.98</v>
      </c>
      <c r="AC109">
        <v>41.2</v>
      </c>
      <c r="AD109">
        <v>0</v>
      </c>
      <c r="AE109">
        <v>31.21</v>
      </c>
      <c r="AF109">
        <v>55.47</v>
      </c>
      <c r="AG109">
        <v>15056712.619999999</v>
      </c>
      <c r="AM109">
        <v>1998</v>
      </c>
      <c r="AN109">
        <v>7</v>
      </c>
      <c r="AO109">
        <v>1998</v>
      </c>
      <c r="AP109" t="s">
        <v>368</v>
      </c>
      <c r="AQ109">
        <f t="shared" si="9"/>
        <v>0</v>
      </c>
      <c r="AR109">
        <f t="shared" si="10"/>
        <v>-514.54</v>
      </c>
      <c r="AS109">
        <f t="shared" si="11"/>
        <v>516.83000000000004</v>
      </c>
      <c r="AT109">
        <f t="shared" si="12"/>
        <v>-300.47999999999979</v>
      </c>
      <c r="AU109">
        <f t="shared" si="13"/>
        <v>3.779999999999994</v>
      </c>
    </row>
    <row r="110" spans="1:47" x14ac:dyDescent="0.3">
      <c r="A110">
        <v>1998</v>
      </c>
      <c r="B110">
        <v>8</v>
      </c>
      <c r="C110">
        <v>1998</v>
      </c>
      <c r="D110" t="s">
        <v>370</v>
      </c>
      <c r="E110" t="s">
        <v>371</v>
      </c>
      <c r="F110">
        <v>9616.73</v>
      </c>
      <c r="G110">
        <v>1676.98</v>
      </c>
      <c r="H110">
        <v>44.22</v>
      </c>
      <c r="I110">
        <v>3934.05</v>
      </c>
      <c r="J110">
        <v>1917.24</v>
      </c>
      <c r="K110">
        <v>0</v>
      </c>
      <c r="L110">
        <v>307.27</v>
      </c>
      <c r="M110">
        <v>0</v>
      </c>
      <c r="N110">
        <v>0</v>
      </c>
      <c r="O110">
        <v>0</v>
      </c>
      <c r="P110">
        <v>350.68</v>
      </c>
      <c r="Q110">
        <v>0</v>
      </c>
      <c r="R110">
        <v>0</v>
      </c>
      <c r="S110">
        <v>6242.5</v>
      </c>
      <c r="T110">
        <v>0</v>
      </c>
      <c r="U110">
        <v>0</v>
      </c>
      <c r="V110">
        <v>1385.76</v>
      </c>
      <c r="W110">
        <v>1644.02</v>
      </c>
      <c r="X110">
        <v>613.84</v>
      </c>
      <c r="Y110">
        <v>77.09</v>
      </c>
      <c r="Z110">
        <v>378.86</v>
      </c>
      <c r="AA110">
        <v>978.67</v>
      </c>
      <c r="AB110">
        <v>39.03</v>
      </c>
      <c r="AC110">
        <v>21.13</v>
      </c>
      <c r="AD110">
        <v>0</v>
      </c>
      <c r="AE110">
        <v>29.28</v>
      </c>
      <c r="AF110">
        <v>49.91</v>
      </c>
      <c r="AG110">
        <v>15048772.869999999</v>
      </c>
      <c r="AM110">
        <v>1998</v>
      </c>
      <c r="AN110">
        <v>8</v>
      </c>
      <c r="AO110">
        <v>1998</v>
      </c>
      <c r="AP110" t="s">
        <v>370</v>
      </c>
      <c r="AQ110">
        <f t="shared" si="9"/>
        <v>0</v>
      </c>
      <c r="AR110">
        <f t="shared" si="10"/>
        <v>-599.80999999999995</v>
      </c>
      <c r="AS110">
        <f t="shared" si="11"/>
        <v>536.75</v>
      </c>
      <c r="AT110">
        <f t="shared" si="12"/>
        <v>-258.26</v>
      </c>
      <c r="AU110">
        <f t="shared" si="13"/>
        <v>17.900000000000002</v>
      </c>
    </row>
    <row r="111" spans="1:47" x14ac:dyDescent="0.3">
      <c r="A111">
        <v>1998</v>
      </c>
      <c r="B111">
        <v>9</v>
      </c>
      <c r="C111">
        <v>1998</v>
      </c>
      <c r="D111" t="s">
        <v>372</v>
      </c>
      <c r="E111" t="s">
        <v>373</v>
      </c>
      <c r="F111">
        <v>7762.62</v>
      </c>
      <c r="G111">
        <v>2307.85</v>
      </c>
      <c r="H111">
        <v>57.47</v>
      </c>
      <c r="I111">
        <v>3561.85</v>
      </c>
      <c r="J111">
        <v>1706.7</v>
      </c>
      <c r="K111">
        <v>0</v>
      </c>
      <c r="L111">
        <v>297.36</v>
      </c>
      <c r="M111">
        <v>0</v>
      </c>
      <c r="N111">
        <v>0</v>
      </c>
      <c r="O111">
        <v>0</v>
      </c>
      <c r="P111">
        <v>254.67</v>
      </c>
      <c r="Q111">
        <v>0</v>
      </c>
      <c r="R111">
        <v>0</v>
      </c>
      <c r="S111">
        <v>3877.44</v>
      </c>
      <c r="T111">
        <v>0</v>
      </c>
      <c r="U111">
        <v>0</v>
      </c>
      <c r="V111">
        <v>1233.28</v>
      </c>
      <c r="W111">
        <v>1538.14</v>
      </c>
      <c r="X111">
        <v>596.77</v>
      </c>
      <c r="Y111">
        <v>70.849999999999994</v>
      </c>
      <c r="Z111">
        <v>349.08</v>
      </c>
      <c r="AA111">
        <v>898.53</v>
      </c>
      <c r="AB111">
        <v>59.65</v>
      </c>
      <c r="AC111">
        <v>10.42</v>
      </c>
      <c r="AD111">
        <v>0</v>
      </c>
      <c r="AE111">
        <v>16.12</v>
      </c>
      <c r="AF111">
        <v>36.4</v>
      </c>
      <c r="AG111">
        <v>15043318.1</v>
      </c>
      <c r="AM111">
        <v>1998</v>
      </c>
      <c r="AN111">
        <v>9</v>
      </c>
      <c r="AO111">
        <v>1998</v>
      </c>
      <c r="AP111" t="s">
        <v>372</v>
      </c>
      <c r="AQ111">
        <f t="shared" si="9"/>
        <v>0</v>
      </c>
      <c r="AR111">
        <f t="shared" si="10"/>
        <v>-549.45000000000005</v>
      </c>
      <c r="AS111">
        <f t="shared" si="11"/>
        <v>525.91999999999996</v>
      </c>
      <c r="AT111">
        <f t="shared" si="12"/>
        <v>-304.86000000000013</v>
      </c>
      <c r="AU111">
        <f t="shared" si="13"/>
        <v>49.23</v>
      </c>
    </row>
    <row r="112" spans="1:47" x14ac:dyDescent="0.3">
      <c r="A112">
        <v>1998</v>
      </c>
      <c r="B112">
        <v>10</v>
      </c>
      <c r="C112">
        <v>1999</v>
      </c>
      <c r="D112" t="s">
        <v>374</v>
      </c>
      <c r="E112" t="s">
        <v>375</v>
      </c>
      <c r="F112">
        <v>7201.14</v>
      </c>
      <c r="G112">
        <v>1460.58</v>
      </c>
      <c r="H112">
        <v>55.29</v>
      </c>
      <c r="I112">
        <v>4556.0600000000004</v>
      </c>
      <c r="J112">
        <v>2168.12</v>
      </c>
      <c r="K112">
        <v>0</v>
      </c>
      <c r="L112">
        <v>307.27</v>
      </c>
      <c r="M112">
        <v>0</v>
      </c>
      <c r="N112">
        <v>0</v>
      </c>
      <c r="O112">
        <v>0</v>
      </c>
      <c r="P112">
        <v>214.15</v>
      </c>
      <c r="Q112">
        <v>0</v>
      </c>
      <c r="R112">
        <v>0</v>
      </c>
      <c r="S112">
        <v>3487.61</v>
      </c>
      <c r="T112">
        <v>0</v>
      </c>
      <c r="U112">
        <v>0</v>
      </c>
      <c r="V112">
        <v>1178.48</v>
      </c>
      <c r="W112">
        <v>1507.48</v>
      </c>
      <c r="X112">
        <v>591.95000000000005</v>
      </c>
      <c r="Y112">
        <v>70.680000000000007</v>
      </c>
      <c r="Z112">
        <v>320.64999999999998</v>
      </c>
      <c r="AA112">
        <v>881.18</v>
      </c>
      <c r="AB112">
        <v>22.89</v>
      </c>
      <c r="AC112">
        <v>50.49</v>
      </c>
      <c r="AD112">
        <v>0</v>
      </c>
      <c r="AE112">
        <v>19.440000000000001</v>
      </c>
      <c r="AF112">
        <v>26.4</v>
      </c>
      <c r="AG112">
        <v>15037577.539999999</v>
      </c>
      <c r="AM112">
        <v>1998</v>
      </c>
      <c r="AN112">
        <v>10</v>
      </c>
      <c r="AO112">
        <v>1999</v>
      </c>
      <c r="AP112" t="s">
        <v>374</v>
      </c>
      <c r="AQ112">
        <f t="shared" si="9"/>
        <v>0</v>
      </c>
      <c r="AR112">
        <f t="shared" si="10"/>
        <v>-560.53</v>
      </c>
      <c r="AS112">
        <f t="shared" si="11"/>
        <v>521.27</v>
      </c>
      <c r="AT112">
        <f t="shared" si="12"/>
        <v>-329</v>
      </c>
      <c r="AU112">
        <f t="shared" si="13"/>
        <v>-27.6</v>
      </c>
    </row>
    <row r="113" spans="1:47" x14ac:dyDescent="0.3">
      <c r="A113">
        <v>1998</v>
      </c>
      <c r="B113">
        <v>11</v>
      </c>
      <c r="C113">
        <v>1999</v>
      </c>
      <c r="D113" t="s">
        <v>376</v>
      </c>
      <c r="E113" t="s">
        <v>377</v>
      </c>
      <c r="F113">
        <v>2066.0300000000002</v>
      </c>
      <c r="G113">
        <v>3119.76</v>
      </c>
      <c r="H113">
        <v>88.66</v>
      </c>
      <c r="I113">
        <v>4743.54</v>
      </c>
      <c r="J113">
        <v>7134.03</v>
      </c>
      <c r="K113">
        <v>0</v>
      </c>
      <c r="L113">
        <v>297.36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1160.56</v>
      </c>
      <c r="T113">
        <v>0</v>
      </c>
      <c r="U113">
        <v>0</v>
      </c>
      <c r="V113">
        <v>1008.14</v>
      </c>
      <c r="W113">
        <v>1434.54</v>
      </c>
      <c r="X113">
        <v>524.04999999999995</v>
      </c>
      <c r="Y113">
        <v>69.25</v>
      </c>
      <c r="Z113">
        <v>279.29000000000002</v>
      </c>
      <c r="AA113">
        <v>790.78</v>
      </c>
      <c r="AB113">
        <v>6.03</v>
      </c>
      <c r="AC113">
        <v>69.94</v>
      </c>
      <c r="AD113">
        <v>0</v>
      </c>
      <c r="AE113">
        <v>15.23</v>
      </c>
      <c r="AF113">
        <v>0</v>
      </c>
      <c r="AG113">
        <v>15038631.27</v>
      </c>
      <c r="AM113">
        <v>1998</v>
      </c>
      <c r="AN113">
        <v>11</v>
      </c>
      <c r="AO113">
        <v>1999</v>
      </c>
      <c r="AP113" t="s">
        <v>376</v>
      </c>
      <c r="AQ113">
        <f t="shared" si="9"/>
        <v>0</v>
      </c>
      <c r="AR113">
        <f t="shared" si="10"/>
        <v>-511.48999999999995</v>
      </c>
      <c r="AS113">
        <f t="shared" si="11"/>
        <v>454.79999999999995</v>
      </c>
      <c r="AT113">
        <f t="shared" si="12"/>
        <v>-426.4</v>
      </c>
      <c r="AU113">
        <f t="shared" si="13"/>
        <v>-63.91</v>
      </c>
    </row>
    <row r="114" spans="1:47" x14ac:dyDescent="0.3">
      <c r="A114">
        <v>1998</v>
      </c>
      <c r="B114">
        <v>12</v>
      </c>
      <c r="C114">
        <v>1999</v>
      </c>
      <c r="D114" t="s">
        <v>378</v>
      </c>
      <c r="E114" t="s">
        <v>379</v>
      </c>
      <c r="F114">
        <v>2538.1799999999998</v>
      </c>
      <c r="G114">
        <v>10302.64</v>
      </c>
      <c r="H114">
        <v>462.2</v>
      </c>
      <c r="I114">
        <v>5628.12</v>
      </c>
      <c r="J114">
        <v>14362.31</v>
      </c>
      <c r="K114">
        <v>0</v>
      </c>
      <c r="L114">
        <v>307.27</v>
      </c>
      <c r="M114">
        <v>0</v>
      </c>
      <c r="N114">
        <v>0</v>
      </c>
      <c r="O114">
        <v>0</v>
      </c>
      <c r="P114">
        <v>2.27</v>
      </c>
      <c r="Q114">
        <v>0</v>
      </c>
      <c r="R114">
        <v>0</v>
      </c>
      <c r="S114">
        <v>1117.5899999999999</v>
      </c>
      <c r="T114">
        <v>0</v>
      </c>
      <c r="U114">
        <v>0</v>
      </c>
      <c r="V114">
        <v>979.82</v>
      </c>
      <c r="W114">
        <v>1496.11</v>
      </c>
      <c r="X114">
        <v>626.55999999999995</v>
      </c>
      <c r="Y114">
        <v>74.34</v>
      </c>
      <c r="Z114">
        <v>244.6</v>
      </c>
      <c r="AA114">
        <v>849.82</v>
      </c>
      <c r="AB114">
        <v>4.71</v>
      </c>
      <c r="AC114">
        <v>42.08</v>
      </c>
      <c r="AD114">
        <v>0</v>
      </c>
      <c r="AE114">
        <v>16.989999999999998</v>
      </c>
      <c r="AF114">
        <v>0.24</v>
      </c>
      <c r="AG114">
        <v>15046395.720000001</v>
      </c>
      <c r="AM114">
        <v>1998</v>
      </c>
      <c r="AN114">
        <v>12</v>
      </c>
      <c r="AO114">
        <v>1999</v>
      </c>
      <c r="AP114" t="s">
        <v>378</v>
      </c>
      <c r="AQ114">
        <f t="shared" si="9"/>
        <v>0</v>
      </c>
      <c r="AR114">
        <f t="shared" si="10"/>
        <v>-605.22</v>
      </c>
      <c r="AS114">
        <f t="shared" si="11"/>
        <v>552.21999999999991</v>
      </c>
      <c r="AT114">
        <f t="shared" si="12"/>
        <v>-516.28999999999985</v>
      </c>
      <c r="AU114">
        <f t="shared" si="13"/>
        <v>-37.369999999999997</v>
      </c>
    </row>
    <row r="115" spans="1:47" x14ac:dyDescent="0.3">
      <c r="A115">
        <v>1999</v>
      </c>
      <c r="B115">
        <v>1</v>
      </c>
      <c r="C115">
        <v>1999</v>
      </c>
      <c r="D115" t="s">
        <v>380</v>
      </c>
      <c r="E115" t="s">
        <v>381</v>
      </c>
      <c r="F115">
        <v>3146.4</v>
      </c>
      <c r="G115">
        <v>5361.32</v>
      </c>
      <c r="H115">
        <v>317.47000000000003</v>
      </c>
      <c r="I115">
        <v>4538.78</v>
      </c>
      <c r="J115">
        <v>8096.56</v>
      </c>
      <c r="K115">
        <v>0</v>
      </c>
      <c r="L115">
        <v>307.27</v>
      </c>
      <c r="M115">
        <v>0</v>
      </c>
      <c r="N115">
        <v>0</v>
      </c>
      <c r="O115">
        <v>0</v>
      </c>
      <c r="P115">
        <v>5.57</v>
      </c>
      <c r="Q115">
        <v>0</v>
      </c>
      <c r="R115">
        <v>0</v>
      </c>
      <c r="S115">
        <v>1380.78</v>
      </c>
      <c r="T115">
        <v>0</v>
      </c>
      <c r="U115">
        <v>0</v>
      </c>
      <c r="V115">
        <v>1011.72</v>
      </c>
      <c r="W115">
        <v>1518.12</v>
      </c>
      <c r="X115">
        <v>602.57000000000005</v>
      </c>
      <c r="Y115">
        <v>71.2</v>
      </c>
      <c r="Z115">
        <v>292.36</v>
      </c>
      <c r="AA115">
        <v>822.62</v>
      </c>
      <c r="AB115">
        <v>1.1100000000000001</v>
      </c>
      <c r="AC115">
        <v>71.099999999999994</v>
      </c>
      <c r="AD115">
        <v>0</v>
      </c>
      <c r="AE115">
        <v>15.88</v>
      </c>
      <c r="AF115">
        <v>1.23</v>
      </c>
      <c r="AG115">
        <v>15048610.65</v>
      </c>
      <c r="AM115">
        <v>1999</v>
      </c>
      <c r="AN115">
        <v>1</v>
      </c>
      <c r="AO115">
        <v>1999</v>
      </c>
      <c r="AP115" t="s">
        <v>380</v>
      </c>
      <c r="AQ115">
        <f t="shared" si="9"/>
        <v>0</v>
      </c>
      <c r="AR115">
        <f t="shared" si="10"/>
        <v>-530.26</v>
      </c>
      <c r="AS115">
        <f t="shared" si="11"/>
        <v>531.37</v>
      </c>
      <c r="AT115">
        <f t="shared" si="12"/>
        <v>-506.39999999999986</v>
      </c>
      <c r="AU115">
        <f t="shared" si="13"/>
        <v>-69.989999999999995</v>
      </c>
    </row>
    <row r="116" spans="1:47" x14ac:dyDescent="0.3">
      <c r="A116">
        <v>1999</v>
      </c>
      <c r="B116">
        <v>2</v>
      </c>
      <c r="C116">
        <v>1999</v>
      </c>
      <c r="D116" t="s">
        <v>382</v>
      </c>
      <c r="E116" t="s">
        <v>383</v>
      </c>
      <c r="F116">
        <v>1349.96</v>
      </c>
      <c r="G116">
        <v>16237.75</v>
      </c>
      <c r="H116">
        <v>446.81</v>
      </c>
      <c r="I116">
        <v>5014.01</v>
      </c>
      <c r="J116">
        <v>20104.849999999999</v>
      </c>
      <c r="K116">
        <v>0</v>
      </c>
      <c r="L116">
        <v>277.52999999999997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228.03</v>
      </c>
      <c r="T116">
        <v>0</v>
      </c>
      <c r="U116">
        <v>0</v>
      </c>
      <c r="V116">
        <v>827.14</v>
      </c>
      <c r="W116">
        <v>1399.78</v>
      </c>
      <c r="X116">
        <v>607.63</v>
      </c>
      <c r="Y116">
        <v>67.3</v>
      </c>
      <c r="Z116">
        <v>192.69</v>
      </c>
      <c r="AA116">
        <v>817.22</v>
      </c>
      <c r="AB116">
        <v>1.44</v>
      </c>
      <c r="AC116">
        <v>28.52</v>
      </c>
      <c r="AD116">
        <v>0</v>
      </c>
      <c r="AE116">
        <v>15.44</v>
      </c>
      <c r="AF116">
        <v>0</v>
      </c>
      <c r="AG116">
        <v>15063498.449999999</v>
      </c>
      <c r="AM116">
        <v>1999</v>
      </c>
      <c r="AN116">
        <v>2</v>
      </c>
      <c r="AO116">
        <v>1999</v>
      </c>
      <c r="AP116" t="s">
        <v>382</v>
      </c>
      <c r="AQ116">
        <f t="shared" si="9"/>
        <v>0</v>
      </c>
      <c r="AR116">
        <f t="shared" si="10"/>
        <v>-624.53</v>
      </c>
      <c r="AS116">
        <f t="shared" si="11"/>
        <v>540.33000000000004</v>
      </c>
      <c r="AT116">
        <f t="shared" si="12"/>
        <v>-572.64</v>
      </c>
      <c r="AU116">
        <f t="shared" si="13"/>
        <v>-27.08</v>
      </c>
    </row>
    <row r="117" spans="1:47" x14ac:dyDescent="0.3">
      <c r="A117">
        <v>1999</v>
      </c>
      <c r="B117">
        <v>3</v>
      </c>
      <c r="C117">
        <v>1999</v>
      </c>
      <c r="D117" t="s">
        <v>384</v>
      </c>
      <c r="E117" t="s">
        <v>385</v>
      </c>
      <c r="F117">
        <v>4467.9399999999996</v>
      </c>
      <c r="G117">
        <v>2930.87</v>
      </c>
      <c r="H117">
        <v>65.92</v>
      </c>
      <c r="I117">
        <v>7266.01</v>
      </c>
      <c r="J117">
        <v>6280.88</v>
      </c>
      <c r="K117">
        <v>0</v>
      </c>
      <c r="L117">
        <v>307.27</v>
      </c>
      <c r="M117">
        <v>0</v>
      </c>
      <c r="N117">
        <v>0</v>
      </c>
      <c r="O117">
        <v>0</v>
      </c>
      <c r="P117">
        <v>34.270000000000003</v>
      </c>
      <c r="Q117">
        <v>0</v>
      </c>
      <c r="R117">
        <v>0</v>
      </c>
      <c r="S117">
        <v>168.49</v>
      </c>
      <c r="T117">
        <v>0</v>
      </c>
      <c r="U117">
        <v>0</v>
      </c>
      <c r="V117">
        <v>965.94</v>
      </c>
      <c r="W117">
        <v>1635.89</v>
      </c>
      <c r="X117">
        <v>658.98</v>
      </c>
      <c r="Y117">
        <v>79.34</v>
      </c>
      <c r="Z117">
        <v>304.14999999999998</v>
      </c>
      <c r="AA117">
        <v>897.04</v>
      </c>
      <c r="AB117">
        <v>0.56000000000000005</v>
      </c>
      <c r="AC117">
        <v>89.76</v>
      </c>
      <c r="AD117">
        <v>0</v>
      </c>
      <c r="AE117">
        <v>14.59</v>
      </c>
      <c r="AF117">
        <v>3.92</v>
      </c>
      <c r="AG117">
        <v>15061961.369999999</v>
      </c>
      <c r="AM117">
        <v>1999</v>
      </c>
      <c r="AN117">
        <v>3</v>
      </c>
      <c r="AO117">
        <v>1999</v>
      </c>
      <c r="AP117" t="s">
        <v>384</v>
      </c>
      <c r="AQ117">
        <f t="shared" si="9"/>
        <v>0</v>
      </c>
      <c r="AR117">
        <f t="shared" si="10"/>
        <v>-592.89</v>
      </c>
      <c r="AS117">
        <f t="shared" si="11"/>
        <v>579.64</v>
      </c>
      <c r="AT117">
        <f t="shared" si="12"/>
        <v>-669.95</v>
      </c>
      <c r="AU117">
        <f t="shared" si="13"/>
        <v>-89.2</v>
      </c>
    </row>
    <row r="118" spans="1:47" x14ac:dyDescent="0.3">
      <c r="A118">
        <v>1999</v>
      </c>
      <c r="B118">
        <v>4</v>
      </c>
      <c r="C118">
        <v>1999</v>
      </c>
      <c r="D118" t="s">
        <v>386</v>
      </c>
      <c r="E118" t="s">
        <v>387</v>
      </c>
      <c r="F118">
        <v>7708.64</v>
      </c>
      <c r="G118">
        <v>1242.25</v>
      </c>
      <c r="H118">
        <v>39.119999999999997</v>
      </c>
      <c r="I118">
        <v>5305.37</v>
      </c>
      <c r="J118">
        <v>2715.81</v>
      </c>
      <c r="K118">
        <v>0</v>
      </c>
      <c r="L118">
        <v>297.36</v>
      </c>
      <c r="M118">
        <v>0</v>
      </c>
      <c r="N118">
        <v>0</v>
      </c>
      <c r="O118">
        <v>0</v>
      </c>
      <c r="P118">
        <v>190.11</v>
      </c>
      <c r="Q118">
        <v>0</v>
      </c>
      <c r="R118">
        <v>0</v>
      </c>
      <c r="S118">
        <v>3847.56</v>
      </c>
      <c r="T118">
        <v>0</v>
      </c>
      <c r="U118">
        <v>0</v>
      </c>
      <c r="V118">
        <v>1109.76</v>
      </c>
      <c r="W118">
        <v>1593.81</v>
      </c>
      <c r="X118">
        <v>630.26</v>
      </c>
      <c r="Y118">
        <v>87.04</v>
      </c>
      <c r="Z118">
        <v>413.4</v>
      </c>
      <c r="AA118">
        <v>894.26</v>
      </c>
      <c r="AB118">
        <v>7.49</v>
      </c>
      <c r="AC118">
        <v>103.12</v>
      </c>
      <c r="AD118">
        <v>0</v>
      </c>
      <c r="AE118">
        <v>16.22</v>
      </c>
      <c r="AF118">
        <v>22.31</v>
      </c>
      <c r="AG118">
        <v>15055494.99</v>
      </c>
      <c r="AM118">
        <v>1999</v>
      </c>
      <c r="AN118">
        <v>4</v>
      </c>
      <c r="AO118">
        <v>1999</v>
      </c>
      <c r="AP118" t="s">
        <v>386</v>
      </c>
      <c r="AQ118">
        <f t="shared" si="9"/>
        <v>0</v>
      </c>
      <c r="AR118">
        <f t="shared" si="10"/>
        <v>-480.86</v>
      </c>
      <c r="AS118">
        <f t="shared" si="11"/>
        <v>543.22</v>
      </c>
      <c r="AT118">
        <f t="shared" si="12"/>
        <v>-484.04999999999995</v>
      </c>
      <c r="AU118">
        <f t="shared" si="13"/>
        <v>-95.63000000000001</v>
      </c>
    </row>
    <row r="119" spans="1:47" x14ac:dyDescent="0.3">
      <c r="A119">
        <v>1999</v>
      </c>
      <c r="B119">
        <v>5</v>
      </c>
      <c r="C119">
        <v>1999</v>
      </c>
      <c r="D119" t="s">
        <v>388</v>
      </c>
      <c r="E119" t="s">
        <v>389</v>
      </c>
      <c r="F119">
        <v>11094.02</v>
      </c>
      <c r="G119">
        <v>1267.04</v>
      </c>
      <c r="H119">
        <v>40.53</v>
      </c>
      <c r="I119">
        <v>4860.37</v>
      </c>
      <c r="J119">
        <v>2006.29</v>
      </c>
      <c r="K119">
        <v>0</v>
      </c>
      <c r="L119">
        <v>307.27</v>
      </c>
      <c r="M119">
        <v>0</v>
      </c>
      <c r="N119">
        <v>0</v>
      </c>
      <c r="O119">
        <v>0</v>
      </c>
      <c r="P119">
        <v>316.75</v>
      </c>
      <c r="Q119">
        <v>0</v>
      </c>
      <c r="R119">
        <v>0</v>
      </c>
      <c r="S119">
        <v>7344.11</v>
      </c>
      <c r="T119">
        <v>0</v>
      </c>
      <c r="U119">
        <v>0</v>
      </c>
      <c r="V119">
        <v>1312.83</v>
      </c>
      <c r="W119">
        <v>1612.24</v>
      </c>
      <c r="X119">
        <v>672.06</v>
      </c>
      <c r="Y119">
        <v>83.02</v>
      </c>
      <c r="Z119">
        <v>429.23</v>
      </c>
      <c r="AA119">
        <v>912.9</v>
      </c>
      <c r="AB119">
        <v>33.700000000000003</v>
      </c>
      <c r="AC119">
        <v>53.92</v>
      </c>
      <c r="AD119">
        <v>0</v>
      </c>
      <c r="AE119">
        <v>30.15</v>
      </c>
      <c r="AF119">
        <v>48.93</v>
      </c>
      <c r="AG119">
        <v>15045668</v>
      </c>
      <c r="AM119">
        <v>1999</v>
      </c>
      <c r="AN119">
        <v>5</v>
      </c>
      <c r="AO119">
        <v>1999</v>
      </c>
      <c r="AP119" t="s">
        <v>388</v>
      </c>
      <c r="AQ119">
        <f t="shared" si="9"/>
        <v>0</v>
      </c>
      <c r="AR119">
        <f t="shared" si="10"/>
        <v>-483.66999999999996</v>
      </c>
      <c r="AS119">
        <f t="shared" si="11"/>
        <v>589.04</v>
      </c>
      <c r="AT119">
        <f t="shared" si="12"/>
        <v>-299.41000000000008</v>
      </c>
      <c r="AU119">
        <f t="shared" si="13"/>
        <v>-20.22</v>
      </c>
    </row>
    <row r="120" spans="1:47" x14ac:dyDescent="0.3">
      <c r="A120">
        <v>1999</v>
      </c>
      <c r="B120">
        <v>6</v>
      </c>
      <c r="C120">
        <v>1999</v>
      </c>
      <c r="D120" t="s">
        <v>390</v>
      </c>
      <c r="E120" t="s">
        <v>391</v>
      </c>
      <c r="F120">
        <v>11253.3</v>
      </c>
      <c r="G120">
        <v>2129.83</v>
      </c>
      <c r="H120">
        <v>276.16000000000003</v>
      </c>
      <c r="I120">
        <v>3459.16</v>
      </c>
      <c r="J120">
        <v>1983.71</v>
      </c>
      <c r="K120">
        <v>0</v>
      </c>
      <c r="L120">
        <v>297.36</v>
      </c>
      <c r="M120">
        <v>0</v>
      </c>
      <c r="N120">
        <v>0</v>
      </c>
      <c r="O120">
        <v>0</v>
      </c>
      <c r="P120">
        <v>234.24</v>
      </c>
      <c r="Q120">
        <v>0</v>
      </c>
      <c r="R120">
        <v>0</v>
      </c>
      <c r="S120">
        <v>8396.2199999999993</v>
      </c>
      <c r="T120">
        <v>0</v>
      </c>
      <c r="U120">
        <v>0</v>
      </c>
      <c r="V120">
        <v>1346</v>
      </c>
      <c r="W120">
        <v>1501.93</v>
      </c>
      <c r="X120">
        <v>637.1</v>
      </c>
      <c r="Y120">
        <v>83.31</v>
      </c>
      <c r="Z120">
        <v>461.27</v>
      </c>
      <c r="AA120">
        <v>858.99</v>
      </c>
      <c r="AB120">
        <v>43.15</v>
      </c>
      <c r="AC120">
        <v>37.42</v>
      </c>
      <c r="AD120">
        <v>0</v>
      </c>
      <c r="AE120">
        <v>28.49</v>
      </c>
      <c r="AF120">
        <v>36.950000000000003</v>
      </c>
      <c r="AG120">
        <v>15036544.539999999</v>
      </c>
      <c r="AM120">
        <v>1999</v>
      </c>
      <c r="AN120">
        <v>6</v>
      </c>
      <c r="AO120">
        <v>1999</v>
      </c>
      <c r="AP120" t="s">
        <v>390</v>
      </c>
      <c r="AQ120">
        <f t="shared" si="9"/>
        <v>0</v>
      </c>
      <c r="AR120">
        <f t="shared" si="10"/>
        <v>-397.72</v>
      </c>
      <c r="AS120">
        <f t="shared" si="11"/>
        <v>553.79</v>
      </c>
      <c r="AT120">
        <f t="shared" si="12"/>
        <v>-155.93000000000006</v>
      </c>
      <c r="AU120">
        <f t="shared" si="13"/>
        <v>5.7299999999999969</v>
      </c>
    </row>
    <row r="121" spans="1:47" x14ac:dyDescent="0.3">
      <c r="A121">
        <v>1999</v>
      </c>
      <c r="B121">
        <v>7</v>
      </c>
      <c r="C121">
        <v>1999</v>
      </c>
      <c r="D121" t="s">
        <v>392</v>
      </c>
      <c r="E121" t="s">
        <v>393</v>
      </c>
      <c r="F121">
        <v>9811.7199999999993</v>
      </c>
      <c r="G121">
        <v>2642.79</v>
      </c>
      <c r="H121">
        <v>311.33</v>
      </c>
      <c r="I121">
        <v>2070.73</v>
      </c>
      <c r="J121">
        <v>1984.9</v>
      </c>
      <c r="K121">
        <v>0</v>
      </c>
      <c r="L121">
        <v>307.27</v>
      </c>
      <c r="M121">
        <v>0</v>
      </c>
      <c r="N121">
        <v>0</v>
      </c>
      <c r="O121">
        <v>0</v>
      </c>
      <c r="P121">
        <v>282.83999999999997</v>
      </c>
      <c r="Q121">
        <v>0</v>
      </c>
      <c r="R121">
        <v>0</v>
      </c>
      <c r="S121">
        <v>7897.98</v>
      </c>
      <c r="T121">
        <v>0</v>
      </c>
      <c r="U121">
        <v>0</v>
      </c>
      <c r="V121">
        <v>1350.6</v>
      </c>
      <c r="W121">
        <v>1508.81</v>
      </c>
      <c r="X121">
        <v>673.75</v>
      </c>
      <c r="Y121">
        <v>80.37</v>
      </c>
      <c r="Z121">
        <v>437.94</v>
      </c>
      <c r="AA121">
        <v>957.51</v>
      </c>
      <c r="AB121">
        <v>82.53</v>
      </c>
      <c r="AC121">
        <v>12.29</v>
      </c>
      <c r="AD121">
        <v>0</v>
      </c>
      <c r="AE121">
        <v>28.52</v>
      </c>
      <c r="AF121">
        <v>43.89</v>
      </c>
      <c r="AG121">
        <v>15029375.6</v>
      </c>
      <c r="AM121">
        <v>1999</v>
      </c>
      <c r="AN121">
        <v>7</v>
      </c>
      <c r="AO121">
        <v>1999</v>
      </c>
      <c r="AP121" t="s">
        <v>392</v>
      </c>
      <c r="AQ121">
        <f t="shared" si="9"/>
        <v>0</v>
      </c>
      <c r="AR121">
        <f t="shared" si="10"/>
        <v>-519.56999999999994</v>
      </c>
      <c r="AS121">
        <f t="shared" si="11"/>
        <v>593.38</v>
      </c>
      <c r="AT121">
        <f t="shared" si="12"/>
        <v>-158.21000000000004</v>
      </c>
      <c r="AU121">
        <f t="shared" si="13"/>
        <v>70.240000000000009</v>
      </c>
    </row>
    <row r="122" spans="1:47" x14ac:dyDescent="0.3">
      <c r="A122">
        <v>1999</v>
      </c>
      <c r="B122">
        <v>8</v>
      </c>
      <c r="C122">
        <v>1999</v>
      </c>
      <c r="D122" t="s">
        <v>394</v>
      </c>
      <c r="E122" t="s">
        <v>395</v>
      </c>
      <c r="F122">
        <v>8356.0300000000007</v>
      </c>
      <c r="G122">
        <v>1836.18</v>
      </c>
      <c r="H122">
        <v>110.89</v>
      </c>
      <c r="I122">
        <v>2936.48</v>
      </c>
      <c r="J122">
        <v>1927.96</v>
      </c>
      <c r="K122">
        <v>0</v>
      </c>
      <c r="L122">
        <v>307.27</v>
      </c>
      <c r="M122">
        <v>0</v>
      </c>
      <c r="N122">
        <v>0</v>
      </c>
      <c r="O122">
        <v>0</v>
      </c>
      <c r="P122">
        <v>231.99</v>
      </c>
      <c r="Q122">
        <v>0</v>
      </c>
      <c r="R122">
        <v>0</v>
      </c>
      <c r="S122">
        <v>6061.86</v>
      </c>
      <c r="T122">
        <v>0</v>
      </c>
      <c r="U122">
        <v>0</v>
      </c>
      <c r="V122">
        <v>1297</v>
      </c>
      <c r="W122">
        <v>1493.88</v>
      </c>
      <c r="X122">
        <v>680.55</v>
      </c>
      <c r="Y122">
        <v>69.180000000000007</v>
      </c>
      <c r="Z122">
        <v>379.07</v>
      </c>
      <c r="AA122">
        <v>879.9</v>
      </c>
      <c r="AB122">
        <v>59.43</v>
      </c>
      <c r="AC122">
        <v>11.13</v>
      </c>
      <c r="AD122">
        <v>0</v>
      </c>
      <c r="AE122">
        <v>25.08</v>
      </c>
      <c r="AF122">
        <v>36.479999999999997</v>
      </c>
      <c r="AG122">
        <v>15022855.76</v>
      </c>
      <c r="AM122">
        <v>1999</v>
      </c>
      <c r="AN122">
        <v>8</v>
      </c>
      <c r="AO122">
        <v>1999</v>
      </c>
      <c r="AP122" t="s">
        <v>394</v>
      </c>
      <c r="AQ122">
        <f t="shared" si="9"/>
        <v>0</v>
      </c>
      <c r="AR122">
        <f t="shared" si="10"/>
        <v>-500.83</v>
      </c>
      <c r="AS122">
        <f t="shared" si="11"/>
        <v>611.36999999999989</v>
      </c>
      <c r="AT122">
        <f t="shared" si="12"/>
        <v>-196.88000000000011</v>
      </c>
      <c r="AU122">
        <f t="shared" si="13"/>
        <v>48.3</v>
      </c>
    </row>
    <row r="123" spans="1:47" x14ac:dyDescent="0.3">
      <c r="A123">
        <v>1999</v>
      </c>
      <c r="B123">
        <v>9</v>
      </c>
      <c r="C123">
        <v>1999</v>
      </c>
      <c r="D123" t="s">
        <v>396</v>
      </c>
      <c r="E123" t="s">
        <v>397</v>
      </c>
      <c r="F123">
        <v>6748.51</v>
      </c>
      <c r="G123">
        <v>2123.12</v>
      </c>
      <c r="H123">
        <v>74.75</v>
      </c>
      <c r="I123">
        <v>2953.6</v>
      </c>
      <c r="J123">
        <v>1471.9</v>
      </c>
      <c r="K123">
        <v>0</v>
      </c>
      <c r="L123">
        <v>297.36</v>
      </c>
      <c r="M123">
        <v>0</v>
      </c>
      <c r="N123">
        <v>0</v>
      </c>
      <c r="O123">
        <v>0</v>
      </c>
      <c r="P123">
        <v>206.98</v>
      </c>
      <c r="Q123">
        <v>0</v>
      </c>
      <c r="R123">
        <v>0</v>
      </c>
      <c r="S123">
        <v>3775.81</v>
      </c>
      <c r="T123">
        <v>0</v>
      </c>
      <c r="U123">
        <v>0</v>
      </c>
      <c r="V123">
        <v>1229.42</v>
      </c>
      <c r="W123">
        <v>1312.81</v>
      </c>
      <c r="X123">
        <v>632.91999999999996</v>
      </c>
      <c r="Y123">
        <v>74.91</v>
      </c>
      <c r="Z123">
        <v>341.11</v>
      </c>
      <c r="AA123">
        <v>752.82</v>
      </c>
      <c r="AB123">
        <v>48.89</v>
      </c>
      <c r="AC123">
        <v>13.7</v>
      </c>
      <c r="AD123">
        <v>0</v>
      </c>
      <c r="AE123">
        <v>12.59</v>
      </c>
      <c r="AF123">
        <v>32.5</v>
      </c>
      <c r="AG123">
        <v>15018230.359999999</v>
      </c>
      <c r="AM123">
        <v>1999</v>
      </c>
      <c r="AN123">
        <v>9</v>
      </c>
      <c r="AO123">
        <v>1999</v>
      </c>
      <c r="AP123" t="s">
        <v>396</v>
      </c>
      <c r="AQ123">
        <f t="shared" si="9"/>
        <v>0</v>
      </c>
      <c r="AR123">
        <f t="shared" si="10"/>
        <v>-411.71000000000004</v>
      </c>
      <c r="AS123">
        <f t="shared" si="11"/>
        <v>558.01</v>
      </c>
      <c r="AT123">
        <f t="shared" si="12"/>
        <v>-83.389999999999873</v>
      </c>
      <c r="AU123">
        <f t="shared" si="13"/>
        <v>35.19</v>
      </c>
    </row>
    <row r="124" spans="1:47" x14ac:dyDescent="0.3">
      <c r="A124">
        <v>1999</v>
      </c>
      <c r="B124">
        <v>10</v>
      </c>
      <c r="C124">
        <v>2000</v>
      </c>
      <c r="D124" t="s">
        <v>398</v>
      </c>
      <c r="E124" t="s">
        <v>399</v>
      </c>
      <c r="F124">
        <v>7055.13</v>
      </c>
      <c r="G124">
        <v>1804.3</v>
      </c>
      <c r="H124">
        <v>123.61</v>
      </c>
      <c r="I124">
        <v>2981.76</v>
      </c>
      <c r="J124">
        <v>1846.53</v>
      </c>
      <c r="K124">
        <v>0</v>
      </c>
      <c r="L124">
        <v>307.27</v>
      </c>
      <c r="M124">
        <v>0</v>
      </c>
      <c r="N124">
        <v>0</v>
      </c>
      <c r="O124">
        <v>0</v>
      </c>
      <c r="P124">
        <v>228.34</v>
      </c>
      <c r="Q124">
        <v>0</v>
      </c>
      <c r="R124">
        <v>0</v>
      </c>
      <c r="S124">
        <v>4756.7</v>
      </c>
      <c r="T124">
        <v>0</v>
      </c>
      <c r="U124">
        <v>0</v>
      </c>
      <c r="V124">
        <v>1203.3499999999999</v>
      </c>
      <c r="W124">
        <v>1317.68</v>
      </c>
      <c r="X124">
        <v>652.76</v>
      </c>
      <c r="Y124">
        <v>62.32</v>
      </c>
      <c r="Z124">
        <v>317.27999999999997</v>
      </c>
      <c r="AA124">
        <v>800.42</v>
      </c>
      <c r="AB124">
        <v>56.11</v>
      </c>
      <c r="AC124">
        <v>20.38</v>
      </c>
      <c r="AD124">
        <v>0</v>
      </c>
      <c r="AE124">
        <v>19.57</v>
      </c>
      <c r="AF124">
        <v>27.25</v>
      </c>
      <c r="AG124">
        <v>15012979.529999999</v>
      </c>
      <c r="AM124">
        <v>1999</v>
      </c>
      <c r="AN124">
        <v>10</v>
      </c>
      <c r="AO124">
        <v>2000</v>
      </c>
      <c r="AP124" t="s">
        <v>398</v>
      </c>
      <c r="AQ124">
        <f t="shared" si="9"/>
        <v>0</v>
      </c>
      <c r="AR124">
        <f t="shared" si="10"/>
        <v>-483.14</v>
      </c>
      <c r="AS124">
        <f t="shared" si="11"/>
        <v>590.43999999999994</v>
      </c>
      <c r="AT124">
        <f t="shared" si="12"/>
        <v>-114.33000000000015</v>
      </c>
      <c r="AU124">
        <f t="shared" si="13"/>
        <v>35.730000000000004</v>
      </c>
    </row>
    <row r="125" spans="1:47" x14ac:dyDescent="0.3">
      <c r="A125">
        <v>1999</v>
      </c>
      <c r="B125">
        <v>11</v>
      </c>
      <c r="C125">
        <v>2000</v>
      </c>
      <c r="D125" t="s">
        <v>400</v>
      </c>
      <c r="E125" t="s">
        <v>401</v>
      </c>
      <c r="F125">
        <v>3244.67</v>
      </c>
      <c r="G125">
        <v>1190.6300000000001</v>
      </c>
      <c r="H125">
        <v>100.01</v>
      </c>
      <c r="I125">
        <v>3137.82</v>
      </c>
      <c r="J125">
        <v>2003.91</v>
      </c>
      <c r="K125">
        <v>0</v>
      </c>
      <c r="L125">
        <v>297.36</v>
      </c>
      <c r="M125">
        <v>0</v>
      </c>
      <c r="N125">
        <v>0</v>
      </c>
      <c r="O125">
        <v>0</v>
      </c>
      <c r="P125">
        <v>71.53</v>
      </c>
      <c r="Q125">
        <v>0</v>
      </c>
      <c r="R125">
        <v>0</v>
      </c>
      <c r="S125">
        <v>1342.06</v>
      </c>
      <c r="T125">
        <v>0</v>
      </c>
      <c r="U125">
        <v>0</v>
      </c>
      <c r="V125">
        <v>1090.75</v>
      </c>
      <c r="W125">
        <v>1192.06</v>
      </c>
      <c r="X125">
        <v>563.37</v>
      </c>
      <c r="Y125">
        <v>59.35</v>
      </c>
      <c r="Z125">
        <v>272.01</v>
      </c>
      <c r="AA125">
        <v>680.65</v>
      </c>
      <c r="AB125">
        <v>20.67</v>
      </c>
      <c r="AC125">
        <v>39.65</v>
      </c>
      <c r="AD125">
        <v>0</v>
      </c>
      <c r="AE125">
        <v>12.72</v>
      </c>
      <c r="AF125">
        <v>9.34</v>
      </c>
      <c r="AG125">
        <v>15010925.5</v>
      </c>
      <c r="AM125">
        <v>1999</v>
      </c>
      <c r="AN125">
        <v>11</v>
      </c>
      <c r="AO125">
        <v>2000</v>
      </c>
      <c r="AP125" t="s">
        <v>400</v>
      </c>
      <c r="AQ125">
        <f t="shared" si="9"/>
        <v>0</v>
      </c>
      <c r="AR125">
        <f t="shared" si="10"/>
        <v>-408.64</v>
      </c>
      <c r="AS125">
        <f t="shared" si="11"/>
        <v>504.02</v>
      </c>
      <c r="AT125">
        <f t="shared" si="12"/>
        <v>-101.30999999999995</v>
      </c>
      <c r="AU125">
        <f t="shared" si="13"/>
        <v>-18.979999999999997</v>
      </c>
    </row>
    <row r="126" spans="1:47" x14ac:dyDescent="0.3">
      <c r="A126">
        <v>1999</v>
      </c>
      <c r="B126">
        <v>12</v>
      </c>
      <c r="C126">
        <v>2000</v>
      </c>
      <c r="D126" t="s">
        <v>402</v>
      </c>
      <c r="E126" t="s">
        <v>403</v>
      </c>
      <c r="F126">
        <v>3852.49</v>
      </c>
      <c r="G126">
        <v>1004.45</v>
      </c>
      <c r="H126">
        <v>60.95</v>
      </c>
      <c r="I126">
        <v>3191.41</v>
      </c>
      <c r="J126">
        <v>2129.27</v>
      </c>
      <c r="K126">
        <v>0</v>
      </c>
      <c r="L126">
        <v>307.27</v>
      </c>
      <c r="M126">
        <v>0</v>
      </c>
      <c r="N126">
        <v>0</v>
      </c>
      <c r="O126">
        <v>0</v>
      </c>
      <c r="P126">
        <v>102.93</v>
      </c>
      <c r="Q126">
        <v>0</v>
      </c>
      <c r="R126">
        <v>0</v>
      </c>
      <c r="S126">
        <v>2108.8200000000002</v>
      </c>
      <c r="T126">
        <v>0</v>
      </c>
      <c r="U126">
        <v>0</v>
      </c>
      <c r="V126">
        <v>1064.95</v>
      </c>
      <c r="W126">
        <v>1234.69</v>
      </c>
      <c r="X126">
        <v>560.98</v>
      </c>
      <c r="Y126">
        <v>63.48</v>
      </c>
      <c r="Z126">
        <v>275.41000000000003</v>
      </c>
      <c r="AA126">
        <v>685.94</v>
      </c>
      <c r="AB126">
        <v>8.51</v>
      </c>
      <c r="AC126">
        <v>50.69</v>
      </c>
      <c r="AD126">
        <v>0</v>
      </c>
      <c r="AE126">
        <v>12.25</v>
      </c>
      <c r="AF126">
        <v>11.03</v>
      </c>
      <c r="AG126">
        <v>15008077.460000001</v>
      </c>
      <c r="AM126">
        <v>1999</v>
      </c>
      <c r="AN126">
        <v>12</v>
      </c>
      <c r="AO126">
        <v>2000</v>
      </c>
      <c r="AP126" t="s">
        <v>402</v>
      </c>
      <c r="AQ126">
        <f t="shared" si="9"/>
        <v>0</v>
      </c>
      <c r="AR126">
        <f t="shared" si="10"/>
        <v>-410.53000000000003</v>
      </c>
      <c r="AS126">
        <f t="shared" si="11"/>
        <v>497.5</v>
      </c>
      <c r="AT126">
        <f t="shared" si="12"/>
        <v>-169.74</v>
      </c>
      <c r="AU126">
        <f t="shared" si="13"/>
        <v>-42.18</v>
      </c>
    </row>
    <row r="127" spans="1:47" x14ac:dyDescent="0.3">
      <c r="A127">
        <v>2000</v>
      </c>
      <c r="B127">
        <v>1</v>
      </c>
      <c r="C127">
        <v>2000</v>
      </c>
      <c r="D127" t="s">
        <v>404</v>
      </c>
      <c r="E127" t="s">
        <v>405</v>
      </c>
      <c r="F127">
        <v>2877.13</v>
      </c>
      <c r="G127">
        <v>8689.6</v>
      </c>
      <c r="H127">
        <v>147.07</v>
      </c>
      <c r="I127">
        <v>4109.37</v>
      </c>
      <c r="J127">
        <v>11863.78</v>
      </c>
      <c r="K127">
        <v>0</v>
      </c>
      <c r="L127">
        <v>307.27</v>
      </c>
      <c r="M127">
        <v>0</v>
      </c>
      <c r="N127">
        <v>0</v>
      </c>
      <c r="O127">
        <v>0</v>
      </c>
      <c r="P127">
        <v>75.540000000000006</v>
      </c>
      <c r="Q127">
        <v>0</v>
      </c>
      <c r="R127">
        <v>0</v>
      </c>
      <c r="S127">
        <v>2284.5700000000002</v>
      </c>
      <c r="T127">
        <v>0</v>
      </c>
      <c r="U127">
        <v>0</v>
      </c>
      <c r="V127">
        <v>1038.07</v>
      </c>
      <c r="W127">
        <v>1238.3399999999999</v>
      </c>
      <c r="X127">
        <v>606.62</v>
      </c>
      <c r="Y127">
        <v>77.81</v>
      </c>
      <c r="Z127">
        <v>259.3</v>
      </c>
      <c r="AA127">
        <v>711.97</v>
      </c>
      <c r="AB127">
        <v>4.58</v>
      </c>
      <c r="AC127">
        <v>46.91</v>
      </c>
      <c r="AD127">
        <v>0</v>
      </c>
      <c r="AE127">
        <v>12.68</v>
      </c>
      <c r="AF127">
        <v>8.1199999999999992</v>
      </c>
      <c r="AG127">
        <v>15013889.93</v>
      </c>
      <c r="AM127">
        <v>2000</v>
      </c>
      <c r="AN127">
        <v>1</v>
      </c>
      <c r="AO127">
        <v>2000</v>
      </c>
      <c r="AP127" t="s">
        <v>404</v>
      </c>
      <c r="AQ127">
        <f t="shared" si="9"/>
        <v>0</v>
      </c>
      <c r="AR127">
        <f t="shared" si="10"/>
        <v>-452.67</v>
      </c>
      <c r="AS127">
        <f t="shared" si="11"/>
        <v>528.80999999999995</v>
      </c>
      <c r="AT127">
        <f t="shared" si="12"/>
        <v>-200.26999999999998</v>
      </c>
      <c r="AU127">
        <f t="shared" si="13"/>
        <v>-42.33</v>
      </c>
    </row>
    <row r="128" spans="1:47" x14ac:dyDescent="0.3">
      <c r="A128">
        <v>2000</v>
      </c>
      <c r="B128">
        <v>2</v>
      </c>
      <c r="C128">
        <v>2000</v>
      </c>
      <c r="D128" t="s">
        <v>406</v>
      </c>
      <c r="E128" t="s">
        <v>407</v>
      </c>
      <c r="F128">
        <v>367.24</v>
      </c>
      <c r="G128">
        <v>28857.599999999999</v>
      </c>
      <c r="H128">
        <v>166.6</v>
      </c>
      <c r="I128">
        <v>5365.66</v>
      </c>
      <c r="J128">
        <v>33805.370000000003</v>
      </c>
      <c r="K128">
        <v>0</v>
      </c>
      <c r="L128">
        <v>287.45</v>
      </c>
      <c r="M128">
        <v>0</v>
      </c>
      <c r="N128">
        <v>0</v>
      </c>
      <c r="O128">
        <v>0</v>
      </c>
      <c r="P128">
        <v>48.49</v>
      </c>
      <c r="Q128">
        <v>0</v>
      </c>
      <c r="R128">
        <v>0</v>
      </c>
      <c r="S128">
        <v>109.55</v>
      </c>
      <c r="T128">
        <v>0</v>
      </c>
      <c r="U128">
        <v>0</v>
      </c>
      <c r="V128">
        <v>904.86</v>
      </c>
      <c r="W128">
        <v>1278.48</v>
      </c>
      <c r="X128">
        <v>686.69</v>
      </c>
      <c r="Y128">
        <v>70.349999999999994</v>
      </c>
      <c r="Z128">
        <v>226.38</v>
      </c>
      <c r="AA128">
        <v>731.19</v>
      </c>
      <c r="AB128">
        <v>1.18</v>
      </c>
      <c r="AC128">
        <v>57.85</v>
      </c>
      <c r="AD128">
        <v>0</v>
      </c>
      <c r="AE128">
        <v>15.25</v>
      </c>
      <c r="AF128">
        <v>8.32</v>
      </c>
      <c r="AG128">
        <v>15042380.300000001</v>
      </c>
      <c r="AM128">
        <v>2000</v>
      </c>
      <c r="AN128">
        <v>2</v>
      </c>
      <c r="AO128">
        <v>2000</v>
      </c>
      <c r="AP128" t="s">
        <v>406</v>
      </c>
      <c r="AQ128">
        <f t="shared" si="9"/>
        <v>0</v>
      </c>
      <c r="AR128">
        <f t="shared" si="10"/>
        <v>-504.81000000000006</v>
      </c>
      <c r="AS128">
        <f t="shared" si="11"/>
        <v>616.34</v>
      </c>
      <c r="AT128">
        <f t="shared" si="12"/>
        <v>-373.62</v>
      </c>
      <c r="AU128">
        <f t="shared" si="13"/>
        <v>-56.67</v>
      </c>
    </row>
    <row r="129" spans="1:47" x14ac:dyDescent="0.3">
      <c r="A129">
        <v>2000</v>
      </c>
      <c r="B129">
        <v>3</v>
      </c>
      <c r="C129">
        <v>2000</v>
      </c>
      <c r="D129" t="s">
        <v>408</v>
      </c>
      <c r="E129" t="s">
        <v>409</v>
      </c>
      <c r="F129">
        <v>4506.9399999999996</v>
      </c>
      <c r="G129">
        <v>12741.91</v>
      </c>
      <c r="H129">
        <v>46.3</v>
      </c>
      <c r="I129">
        <v>8083.09</v>
      </c>
      <c r="J129">
        <v>16395.71</v>
      </c>
      <c r="K129">
        <v>0</v>
      </c>
      <c r="L129">
        <v>307.27</v>
      </c>
      <c r="M129">
        <v>0</v>
      </c>
      <c r="N129">
        <v>0</v>
      </c>
      <c r="O129">
        <v>0</v>
      </c>
      <c r="P129">
        <v>84.96</v>
      </c>
      <c r="Q129">
        <v>0</v>
      </c>
      <c r="R129">
        <v>0</v>
      </c>
      <c r="S129">
        <v>157.96</v>
      </c>
      <c r="T129">
        <v>0</v>
      </c>
      <c r="U129">
        <v>0</v>
      </c>
      <c r="V129">
        <v>1015.78</v>
      </c>
      <c r="W129">
        <v>1453.31</v>
      </c>
      <c r="X129">
        <v>773.13</v>
      </c>
      <c r="Y129">
        <v>77.83</v>
      </c>
      <c r="Z129">
        <v>298.94</v>
      </c>
      <c r="AA129">
        <v>794.31</v>
      </c>
      <c r="AB129">
        <v>0.84</v>
      </c>
      <c r="AC129">
        <v>94.53</v>
      </c>
      <c r="AD129">
        <v>0</v>
      </c>
      <c r="AE129">
        <v>15.25</v>
      </c>
      <c r="AF129">
        <v>11.68</v>
      </c>
      <c r="AG129">
        <v>15050615.27</v>
      </c>
      <c r="AM129">
        <v>2000</v>
      </c>
      <c r="AN129">
        <v>3</v>
      </c>
      <c r="AO129">
        <v>2000</v>
      </c>
      <c r="AP129" t="s">
        <v>408</v>
      </c>
      <c r="AQ129">
        <f t="shared" si="9"/>
        <v>0</v>
      </c>
      <c r="AR129">
        <f t="shared" si="10"/>
        <v>-495.36999999999995</v>
      </c>
      <c r="AS129">
        <f t="shared" si="11"/>
        <v>695.3</v>
      </c>
      <c r="AT129">
        <f t="shared" si="12"/>
        <v>-437.53</v>
      </c>
      <c r="AU129">
        <f t="shared" si="13"/>
        <v>-93.69</v>
      </c>
    </row>
    <row r="130" spans="1:47" x14ac:dyDescent="0.3">
      <c r="A130">
        <v>2000</v>
      </c>
      <c r="B130">
        <v>4</v>
      </c>
      <c r="C130">
        <v>2000</v>
      </c>
      <c r="D130" t="s">
        <v>410</v>
      </c>
      <c r="E130" t="s">
        <v>411</v>
      </c>
      <c r="F130">
        <v>7338.93</v>
      </c>
      <c r="G130">
        <v>1940.53</v>
      </c>
      <c r="H130">
        <v>55.66</v>
      </c>
      <c r="I130">
        <v>5023.6499999999996</v>
      </c>
      <c r="J130">
        <v>2608.61</v>
      </c>
      <c r="K130">
        <v>0</v>
      </c>
      <c r="L130">
        <v>297.36</v>
      </c>
      <c r="M130">
        <v>0</v>
      </c>
      <c r="N130">
        <v>0</v>
      </c>
      <c r="O130">
        <v>0</v>
      </c>
      <c r="P130">
        <v>240.81</v>
      </c>
      <c r="Q130">
        <v>0</v>
      </c>
      <c r="R130">
        <v>0</v>
      </c>
      <c r="S130">
        <v>3233.79</v>
      </c>
      <c r="T130">
        <v>0</v>
      </c>
      <c r="U130">
        <v>0</v>
      </c>
      <c r="V130">
        <v>1128.69</v>
      </c>
      <c r="W130">
        <v>1448.55</v>
      </c>
      <c r="X130">
        <v>642.57000000000005</v>
      </c>
      <c r="Y130">
        <v>80.260000000000005</v>
      </c>
      <c r="Z130">
        <v>371.96</v>
      </c>
      <c r="AA130">
        <v>849.3</v>
      </c>
      <c r="AB130">
        <v>14</v>
      </c>
      <c r="AC130">
        <v>79.25</v>
      </c>
      <c r="AD130">
        <v>0</v>
      </c>
      <c r="AE130">
        <v>16</v>
      </c>
      <c r="AF130">
        <v>27.27</v>
      </c>
      <c r="AG130">
        <v>15045216.869999999</v>
      </c>
      <c r="AM130">
        <v>2000</v>
      </c>
      <c r="AN130">
        <v>4</v>
      </c>
      <c r="AO130">
        <v>2000</v>
      </c>
      <c r="AP130" t="s">
        <v>410</v>
      </c>
      <c r="AQ130">
        <f t="shared" si="9"/>
        <v>0</v>
      </c>
      <c r="AR130">
        <f t="shared" si="10"/>
        <v>-477.34</v>
      </c>
      <c r="AS130">
        <f t="shared" si="11"/>
        <v>562.31000000000006</v>
      </c>
      <c r="AT130">
        <f t="shared" si="12"/>
        <v>-319.8599999999999</v>
      </c>
      <c r="AU130">
        <f t="shared" si="13"/>
        <v>-65.25</v>
      </c>
    </row>
    <row r="131" spans="1:47" x14ac:dyDescent="0.3">
      <c r="A131">
        <v>2000</v>
      </c>
      <c r="B131">
        <v>5</v>
      </c>
      <c r="C131">
        <v>2000</v>
      </c>
      <c r="D131" t="s">
        <v>412</v>
      </c>
      <c r="E131" t="s">
        <v>413</v>
      </c>
      <c r="F131">
        <v>10580.97</v>
      </c>
      <c r="G131">
        <v>1144.8599999999999</v>
      </c>
      <c r="H131">
        <v>43.9</v>
      </c>
      <c r="I131">
        <v>5202.08</v>
      </c>
      <c r="J131">
        <v>2349.7399999999998</v>
      </c>
      <c r="K131">
        <v>0</v>
      </c>
      <c r="L131">
        <v>307.27</v>
      </c>
      <c r="M131">
        <v>0</v>
      </c>
      <c r="N131">
        <v>0</v>
      </c>
      <c r="O131">
        <v>0</v>
      </c>
      <c r="P131">
        <v>262.86</v>
      </c>
      <c r="Q131">
        <v>0</v>
      </c>
      <c r="R131">
        <v>0</v>
      </c>
      <c r="S131">
        <v>6936.67</v>
      </c>
      <c r="T131">
        <v>0</v>
      </c>
      <c r="U131">
        <v>0</v>
      </c>
      <c r="V131">
        <v>1313.45</v>
      </c>
      <c r="W131">
        <v>1442.13</v>
      </c>
      <c r="X131">
        <v>634.29999999999995</v>
      </c>
      <c r="Y131">
        <v>83.85</v>
      </c>
      <c r="Z131">
        <v>355.22</v>
      </c>
      <c r="AA131">
        <v>951.8</v>
      </c>
      <c r="AB131">
        <v>24.21</v>
      </c>
      <c r="AC131">
        <v>48.86</v>
      </c>
      <c r="AD131">
        <v>0</v>
      </c>
      <c r="AE131">
        <v>30.7</v>
      </c>
      <c r="AF131">
        <v>30.97</v>
      </c>
      <c r="AG131">
        <v>15035780.76</v>
      </c>
      <c r="AM131">
        <v>2000</v>
      </c>
      <c r="AN131">
        <v>5</v>
      </c>
      <c r="AO131">
        <v>2000</v>
      </c>
      <c r="AP131" t="s">
        <v>412</v>
      </c>
      <c r="AQ131">
        <f t="shared" si="9"/>
        <v>0</v>
      </c>
      <c r="AR131">
        <f t="shared" si="10"/>
        <v>-596.57999999999993</v>
      </c>
      <c r="AS131">
        <f t="shared" si="11"/>
        <v>550.44999999999993</v>
      </c>
      <c r="AT131">
        <f t="shared" si="12"/>
        <v>-128.68000000000006</v>
      </c>
      <c r="AU131">
        <f t="shared" si="13"/>
        <v>-24.65</v>
      </c>
    </row>
    <row r="132" spans="1:47" x14ac:dyDescent="0.3">
      <c r="A132">
        <v>2000</v>
      </c>
      <c r="B132">
        <v>6</v>
      </c>
      <c r="C132">
        <v>2000</v>
      </c>
      <c r="D132" t="s">
        <v>414</v>
      </c>
      <c r="E132" t="s">
        <v>415</v>
      </c>
      <c r="F132">
        <v>12330.26</v>
      </c>
      <c r="G132">
        <v>2596.86</v>
      </c>
      <c r="H132">
        <v>219.85</v>
      </c>
      <c r="I132">
        <v>2624.24</v>
      </c>
      <c r="J132">
        <v>2085.61</v>
      </c>
      <c r="K132">
        <v>0</v>
      </c>
      <c r="L132">
        <v>297.36</v>
      </c>
      <c r="M132">
        <v>0</v>
      </c>
      <c r="N132">
        <v>0</v>
      </c>
      <c r="O132">
        <v>0</v>
      </c>
      <c r="P132">
        <v>386.95</v>
      </c>
      <c r="Q132">
        <v>0</v>
      </c>
      <c r="R132">
        <v>0</v>
      </c>
      <c r="S132">
        <v>10130.299999999999</v>
      </c>
      <c r="T132">
        <v>0</v>
      </c>
      <c r="U132">
        <v>0</v>
      </c>
      <c r="V132">
        <v>1566.89</v>
      </c>
      <c r="W132">
        <v>1409.05</v>
      </c>
      <c r="X132">
        <v>629.9</v>
      </c>
      <c r="Y132">
        <v>85.69</v>
      </c>
      <c r="Z132">
        <v>407.61</v>
      </c>
      <c r="AA132">
        <v>1066.25</v>
      </c>
      <c r="AB132">
        <v>78.97</v>
      </c>
      <c r="AC132">
        <v>15.03</v>
      </c>
      <c r="AD132">
        <v>0</v>
      </c>
      <c r="AE132">
        <v>30.19</v>
      </c>
      <c r="AF132">
        <v>45.79</v>
      </c>
      <c r="AG132">
        <v>15026047.35</v>
      </c>
      <c r="AM132">
        <v>2000</v>
      </c>
      <c r="AN132">
        <v>6</v>
      </c>
      <c r="AO132">
        <v>2000</v>
      </c>
      <c r="AP132" t="s">
        <v>414</v>
      </c>
      <c r="AQ132">
        <f t="shared" si="9"/>
        <v>0</v>
      </c>
      <c r="AR132">
        <f t="shared" si="10"/>
        <v>-658.64</v>
      </c>
      <c r="AS132">
        <f t="shared" si="11"/>
        <v>544.21</v>
      </c>
      <c r="AT132">
        <f t="shared" si="12"/>
        <v>157.84000000000015</v>
      </c>
      <c r="AU132">
        <f t="shared" si="13"/>
        <v>63.94</v>
      </c>
    </row>
    <row r="133" spans="1:47" x14ac:dyDescent="0.3">
      <c r="A133">
        <v>2000</v>
      </c>
      <c r="B133">
        <v>7</v>
      </c>
      <c r="C133">
        <v>2000</v>
      </c>
      <c r="D133" t="s">
        <v>416</v>
      </c>
      <c r="E133" t="s">
        <v>417</v>
      </c>
      <c r="F133">
        <v>9827.85</v>
      </c>
      <c r="G133">
        <v>2427.46</v>
      </c>
      <c r="H133">
        <v>174.64</v>
      </c>
      <c r="I133">
        <v>2329.84</v>
      </c>
      <c r="J133">
        <v>2005.98</v>
      </c>
      <c r="K133">
        <v>0</v>
      </c>
      <c r="L133">
        <v>307.27</v>
      </c>
      <c r="M133">
        <v>0</v>
      </c>
      <c r="N133">
        <v>0</v>
      </c>
      <c r="O133">
        <v>0</v>
      </c>
      <c r="P133">
        <v>416.68</v>
      </c>
      <c r="Q133">
        <v>0</v>
      </c>
      <c r="R133">
        <v>0</v>
      </c>
      <c r="S133">
        <v>8072.01</v>
      </c>
      <c r="T133">
        <v>0</v>
      </c>
      <c r="U133">
        <v>0</v>
      </c>
      <c r="V133">
        <v>1596.96</v>
      </c>
      <c r="W133">
        <v>1375.52</v>
      </c>
      <c r="X133">
        <v>658.42</v>
      </c>
      <c r="Y133">
        <v>73.180000000000007</v>
      </c>
      <c r="Z133">
        <v>355.57</v>
      </c>
      <c r="AA133">
        <v>1106.01</v>
      </c>
      <c r="AB133">
        <v>127.66</v>
      </c>
      <c r="AC133">
        <v>8.5500000000000007</v>
      </c>
      <c r="AD133">
        <v>0</v>
      </c>
      <c r="AE133">
        <v>28.45</v>
      </c>
      <c r="AF133">
        <v>50.02</v>
      </c>
      <c r="AG133">
        <v>15018646.970000001</v>
      </c>
      <c r="AM133">
        <v>2000</v>
      </c>
      <c r="AN133">
        <v>7</v>
      </c>
      <c r="AO133">
        <v>2000</v>
      </c>
      <c r="AP133" t="s">
        <v>416</v>
      </c>
      <c r="AQ133">
        <f t="shared" ref="AQ133:AQ196" si="14">N133-O133</f>
        <v>0</v>
      </c>
      <c r="AR133">
        <f t="shared" ref="AR133:AR196" si="15">Z133-AA133</f>
        <v>-750.44</v>
      </c>
      <c r="AS133">
        <f t="shared" ref="AS133:AS196" si="16">X133-Y133</f>
        <v>585.24</v>
      </c>
      <c r="AT133">
        <f t="shared" ref="AT133:AT196" si="17">V133-W133</f>
        <v>221.44000000000005</v>
      </c>
      <c r="AU133">
        <f t="shared" ref="AU133:AU196" si="18">AB133-AC133</f>
        <v>119.11</v>
      </c>
    </row>
    <row r="134" spans="1:47" x14ac:dyDescent="0.3">
      <c r="A134">
        <v>2000</v>
      </c>
      <c r="B134">
        <v>8</v>
      </c>
      <c r="C134">
        <v>2000</v>
      </c>
      <c r="D134" t="s">
        <v>418</v>
      </c>
      <c r="E134" t="s">
        <v>419</v>
      </c>
      <c r="F134">
        <v>8359.5499999999993</v>
      </c>
      <c r="G134">
        <v>2010.45</v>
      </c>
      <c r="H134">
        <v>121.18</v>
      </c>
      <c r="I134">
        <v>2551.06</v>
      </c>
      <c r="J134">
        <v>1936.88</v>
      </c>
      <c r="K134">
        <v>0</v>
      </c>
      <c r="L134">
        <v>307.27</v>
      </c>
      <c r="M134">
        <v>0</v>
      </c>
      <c r="N134">
        <v>0</v>
      </c>
      <c r="O134">
        <v>0</v>
      </c>
      <c r="P134">
        <v>397.88</v>
      </c>
      <c r="Q134">
        <v>0</v>
      </c>
      <c r="R134">
        <v>0</v>
      </c>
      <c r="S134">
        <v>6611.28</v>
      </c>
      <c r="T134">
        <v>0</v>
      </c>
      <c r="U134">
        <v>0</v>
      </c>
      <c r="V134">
        <v>1600.02</v>
      </c>
      <c r="W134">
        <v>1360.51</v>
      </c>
      <c r="X134">
        <v>667.05</v>
      </c>
      <c r="Y134">
        <v>67.77</v>
      </c>
      <c r="Z134">
        <v>277.77999999999997</v>
      </c>
      <c r="AA134">
        <v>1103.67</v>
      </c>
      <c r="AB134">
        <v>117.98</v>
      </c>
      <c r="AC134">
        <v>7.68</v>
      </c>
      <c r="AD134">
        <v>0</v>
      </c>
      <c r="AE134">
        <v>26.15</v>
      </c>
      <c r="AF134">
        <v>47.02</v>
      </c>
      <c r="AG134">
        <v>15012297.859999999</v>
      </c>
      <c r="AM134">
        <v>2000</v>
      </c>
      <c r="AN134">
        <v>8</v>
      </c>
      <c r="AO134">
        <v>2000</v>
      </c>
      <c r="AP134" t="s">
        <v>418</v>
      </c>
      <c r="AQ134">
        <f t="shared" si="14"/>
        <v>0</v>
      </c>
      <c r="AR134">
        <f t="shared" si="15"/>
        <v>-825.8900000000001</v>
      </c>
      <c r="AS134">
        <f t="shared" si="16"/>
        <v>599.28</v>
      </c>
      <c r="AT134">
        <f t="shared" si="17"/>
        <v>239.51</v>
      </c>
      <c r="AU134">
        <f t="shared" si="18"/>
        <v>110.30000000000001</v>
      </c>
    </row>
    <row r="135" spans="1:47" x14ac:dyDescent="0.3">
      <c r="A135">
        <v>2000</v>
      </c>
      <c r="B135">
        <v>9</v>
      </c>
      <c r="C135">
        <v>2000</v>
      </c>
      <c r="D135" t="s">
        <v>420</v>
      </c>
      <c r="E135" t="s">
        <v>421</v>
      </c>
      <c r="F135">
        <v>6871.42</v>
      </c>
      <c r="G135">
        <v>2152.9899999999998</v>
      </c>
      <c r="H135">
        <v>104.24</v>
      </c>
      <c r="I135">
        <v>2932.33</v>
      </c>
      <c r="J135">
        <v>1505.52</v>
      </c>
      <c r="K135">
        <v>0</v>
      </c>
      <c r="L135">
        <v>297.36</v>
      </c>
      <c r="M135">
        <v>0</v>
      </c>
      <c r="N135">
        <v>0</v>
      </c>
      <c r="O135">
        <v>0</v>
      </c>
      <c r="P135">
        <v>262.10000000000002</v>
      </c>
      <c r="Q135">
        <v>0</v>
      </c>
      <c r="R135">
        <v>0</v>
      </c>
      <c r="S135">
        <v>4017.02</v>
      </c>
      <c r="T135">
        <v>0</v>
      </c>
      <c r="U135">
        <v>0</v>
      </c>
      <c r="V135">
        <v>1323.36</v>
      </c>
      <c r="W135">
        <v>1231.45</v>
      </c>
      <c r="X135">
        <v>623.86</v>
      </c>
      <c r="Y135">
        <v>67.44</v>
      </c>
      <c r="Z135">
        <v>280.95</v>
      </c>
      <c r="AA135">
        <v>888.88</v>
      </c>
      <c r="AB135">
        <v>75.88</v>
      </c>
      <c r="AC135">
        <v>12.08</v>
      </c>
      <c r="AD135">
        <v>0</v>
      </c>
      <c r="AE135">
        <v>12.28</v>
      </c>
      <c r="AF135">
        <v>30.2</v>
      </c>
      <c r="AG135">
        <v>15007579.439999999</v>
      </c>
      <c r="AM135">
        <v>2000</v>
      </c>
      <c r="AN135">
        <v>9</v>
      </c>
      <c r="AO135">
        <v>2000</v>
      </c>
      <c r="AP135" t="s">
        <v>420</v>
      </c>
      <c r="AQ135">
        <f t="shared" si="14"/>
        <v>0</v>
      </c>
      <c r="AR135">
        <f t="shared" si="15"/>
        <v>-607.93000000000006</v>
      </c>
      <c r="AS135">
        <f t="shared" si="16"/>
        <v>556.42000000000007</v>
      </c>
      <c r="AT135">
        <f t="shared" si="17"/>
        <v>91.909999999999854</v>
      </c>
      <c r="AU135">
        <f t="shared" si="18"/>
        <v>63.8</v>
      </c>
    </row>
    <row r="136" spans="1:47" x14ac:dyDescent="0.3">
      <c r="A136">
        <v>2000</v>
      </c>
      <c r="B136">
        <v>10</v>
      </c>
      <c r="C136">
        <v>2001</v>
      </c>
      <c r="D136" t="s">
        <v>422</v>
      </c>
      <c r="E136" t="s">
        <v>423</v>
      </c>
      <c r="F136">
        <v>5157.6000000000004</v>
      </c>
      <c r="G136">
        <v>1980.8</v>
      </c>
      <c r="H136">
        <v>151.86000000000001</v>
      </c>
      <c r="I136">
        <v>3002.42</v>
      </c>
      <c r="J136">
        <v>2758.43</v>
      </c>
      <c r="K136">
        <v>0</v>
      </c>
      <c r="L136">
        <v>307.27</v>
      </c>
      <c r="M136">
        <v>0</v>
      </c>
      <c r="N136">
        <v>0</v>
      </c>
      <c r="O136">
        <v>0</v>
      </c>
      <c r="P136">
        <v>208.14</v>
      </c>
      <c r="Q136">
        <v>0</v>
      </c>
      <c r="R136">
        <v>0</v>
      </c>
      <c r="S136">
        <v>3562.26</v>
      </c>
      <c r="T136">
        <v>0</v>
      </c>
      <c r="U136">
        <v>0</v>
      </c>
      <c r="V136">
        <v>1301.92</v>
      </c>
      <c r="W136">
        <v>1243.95</v>
      </c>
      <c r="X136">
        <v>597.34</v>
      </c>
      <c r="Y136">
        <v>66.459999999999994</v>
      </c>
      <c r="Z136">
        <v>223.04</v>
      </c>
      <c r="AA136">
        <v>834.36</v>
      </c>
      <c r="AB136">
        <v>44.75</v>
      </c>
      <c r="AC136">
        <v>15.87</v>
      </c>
      <c r="AD136">
        <v>0</v>
      </c>
      <c r="AE136">
        <v>20.21</v>
      </c>
      <c r="AF136">
        <v>24.02</v>
      </c>
      <c r="AG136">
        <v>15004402.630000001</v>
      </c>
      <c r="AM136">
        <v>2000</v>
      </c>
      <c r="AN136">
        <v>10</v>
      </c>
      <c r="AO136">
        <v>2001</v>
      </c>
      <c r="AP136" t="s">
        <v>422</v>
      </c>
      <c r="AQ136">
        <f t="shared" si="14"/>
        <v>0</v>
      </c>
      <c r="AR136">
        <f t="shared" si="15"/>
        <v>-611.32000000000005</v>
      </c>
      <c r="AS136">
        <f t="shared" si="16"/>
        <v>530.88</v>
      </c>
      <c r="AT136">
        <f t="shared" si="17"/>
        <v>57.970000000000027</v>
      </c>
      <c r="AU136">
        <f t="shared" si="18"/>
        <v>28.880000000000003</v>
      </c>
    </row>
    <row r="137" spans="1:47" x14ac:dyDescent="0.3">
      <c r="A137">
        <v>2000</v>
      </c>
      <c r="B137">
        <v>11</v>
      </c>
      <c r="C137">
        <v>2001</v>
      </c>
      <c r="D137" t="s">
        <v>424</v>
      </c>
      <c r="E137" t="s">
        <v>425</v>
      </c>
      <c r="F137">
        <v>2443.3000000000002</v>
      </c>
      <c r="G137">
        <v>1130.06</v>
      </c>
      <c r="H137">
        <v>79.540000000000006</v>
      </c>
      <c r="I137">
        <v>3321.14</v>
      </c>
      <c r="J137">
        <v>2873.09</v>
      </c>
      <c r="K137">
        <v>0</v>
      </c>
      <c r="L137">
        <v>297.36</v>
      </c>
      <c r="M137">
        <v>0</v>
      </c>
      <c r="N137">
        <v>0</v>
      </c>
      <c r="O137">
        <v>0</v>
      </c>
      <c r="P137">
        <v>71.180000000000007</v>
      </c>
      <c r="Q137">
        <v>0</v>
      </c>
      <c r="R137">
        <v>0</v>
      </c>
      <c r="S137">
        <v>1232.6600000000001</v>
      </c>
      <c r="T137">
        <v>0</v>
      </c>
      <c r="U137">
        <v>0</v>
      </c>
      <c r="V137">
        <v>1094.02</v>
      </c>
      <c r="W137">
        <v>1154.3900000000001</v>
      </c>
      <c r="X137">
        <v>546.01</v>
      </c>
      <c r="Y137">
        <v>61.64</v>
      </c>
      <c r="Z137">
        <v>210.63</v>
      </c>
      <c r="AA137">
        <v>678.75</v>
      </c>
      <c r="AB137">
        <v>21.27</v>
      </c>
      <c r="AC137">
        <v>36.19</v>
      </c>
      <c r="AD137">
        <v>0</v>
      </c>
      <c r="AE137">
        <v>13.59</v>
      </c>
      <c r="AF137">
        <v>7.96</v>
      </c>
      <c r="AG137">
        <v>15003089.4</v>
      </c>
      <c r="AM137">
        <v>2000</v>
      </c>
      <c r="AN137">
        <v>11</v>
      </c>
      <c r="AO137">
        <v>2001</v>
      </c>
      <c r="AP137" t="s">
        <v>424</v>
      </c>
      <c r="AQ137">
        <f t="shared" si="14"/>
        <v>0</v>
      </c>
      <c r="AR137">
        <f t="shared" si="15"/>
        <v>-468.12</v>
      </c>
      <c r="AS137">
        <f t="shared" si="16"/>
        <v>484.37</v>
      </c>
      <c r="AT137">
        <f t="shared" si="17"/>
        <v>-60.370000000000118</v>
      </c>
      <c r="AU137">
        <f t="shared" si="18"/>
        <v>-14.919999999999998</v>
      </c>
    </row>
    <row r="138" spans="1:47" x14ac:dyDescent="0.3">
      <c r="A138">
        <v>2000</v>
      </c>
      <c r="B138">
        <v>12</v>
      </c>
      <c r="C138">
        <v>2001</v>
      </c>
      <c r="D138" t="s">
        <v>426</v>
      </c>
      <c r="E138" t="s">
        <v>427</v>
      </c>
      <c r="F138">
        <v>2766.22</v>
      </c>
      <c r="G138">
        <v>795.77</v>
      </c>
      <c r="H138">
        <v>82.46</v>
      </c>
      <c r="I138">
        <v>3317.27</v>
      </c>
      <c r="J138">
        <v>2094.2600000000002</v>
      </c>
      <c r="K138">
        <v>0</v>
      </c>
      <c r="L138">
        <v>307.27</v>
      </c>
      <c r="M138">
        <v>0</v>
      </c>
      <c r="N138">
        <v>0</v>
      </c>
      <c r="O138">
        <v>0</v>
      </c>
      <c r="P138">
        <v>128.33000000000001</v>
      </c>
      <c r="Q138">
        <v>0</v>
      </c>
      <c r="R138">
        <v>0</v>
      </c>
      <c r="S138">
        <v>1178.73</v>
      </c>
      <c r="T138">
        <v>0</v>
      </c>
      <c r="U138">
        <v>0</v>
      </c>
      <c r="V138">
        <v>1114.58</v>
      </c>
      <c r="W138">
        <v>1184.94</v>
      </c>
      <c r="X138">
        <v>550.11</v>
      </c>
      <c r="Y138">
        <v>64.56</v>
      </c>
      <c r="Z138">
        <v>236.82</v>
      </c>
      <c r="AA138">
        <v>681.18</v>
      </c>
      <c r="AB138">
        <v>15.35</v>
      </c>
      <c r="AC138">
        <v>45.98</v>
      </c>
      <c r="AD138">
        <v>0</v>
      </c>
      <c r="AE138">
        <v>13.03</v>
      </c>
      <c r="AF138">
        <v>13.94</v>
      </c>
      <c r="AG138">
        <v>15001118.939999999</v>
      </c>
      <c r="AM138">
        <v>2000</v>
      </c>
      <c r="AN138">
        <v>12</v>
      </c>
      <c r="AO138">
        <v>2001</v>
      </c>
      <c r="AP138" t="s">
        <v>426</v>
      </c>
      <c r="AQ138">
        <f t="shared" si="14"/>
        <v>0</v>
      </c>
      <c r="AR138">
        <f t="shared" si="15"/>
        <v>-444.35999999999996</v>
      </c>
      <c r="AS138">
        <f t="shared" si="16"/>
        <v>485.55</v>
      </c>
      <c r="AT138">
        <f t="shared" si="17"/>
        <v>-70.360000000000127</v>
      </c>
      <c r="AU138">
        <f t="shared" si="18"/>
        <v>-30.629999999999995</v>
      </c>
    </row>
    <row r="139" spans="1:47" x14ac:dyDescent="0.3">
      <c r="A139">
        <v>2001</v>
      </c>
      <c r="B139">
        <v>1</v>
      </c>
      <c r="C139">
        <v>2001</v>
      </c>
      <c r="D139" t="s">
        <v>428</v>
      </c>
      <c r="E139" t="s">
        <v>429</v>
      </c>
      <c r="F139">
        <v>1926.51</v>
      </c>
      <c r="G139">
        <v>5292.79</v>
      </c>
      <c r="H139">
        <v>113.06</v>
      </c>
      <c r="I139">
        <v>4091.35</v>
      </c>
      <c r="J139">
        <v>9263.64</v>
      </c>
      <c r="K139">
        <v>0</v>
      </c>
      <c r="L139">
        <v>307.27</v>
      </c>
      <c r="M139">
        <v>0</v>
      </c>
      <c r="N139">
        <v>0</v>
      </c>
      <c r="O139">
        <v>0</v>
      </c>
      <c r="P139">
        <v>80.27</v>
      </c>
      <c r="Q139">
        <v>0</v>
      </c>
      <c r="R139">
        <v>0</v>
      </c>
      <c r="S139">
        <v>2188.4899999999998</v>
      </c>
      <c r="T139">
        <v>0</v>
      </c>
      <c r="U139">
        <v>0</v>
      </c>
      <c r="V139">
        <v>1080.21</v>
      </c>
      <c r="W139">
        <v>1202.3399999999999</v>
      </c>
      <c r="X139">
        <v>571.82000000000005</v>
      </c>
      <c r="Y139">
        <v>65.84</v>
      </c>
      <c r="Z139">
        <v>244.32</v>
      </c>
      <c r="AA139">
        <v>684.33</v>
      </c>
      <c r="AB139">
        <v>10.65</v>
      </c>
      <c r="AC139">
        <v>49.95</v>
      </c>
      <c r="AD139">
        <v>0</v>
      </c>
      <c r="AE139">
        <v>13.73</v>
      </c>
      <c r="AF139">
        <v>8.94</v>
      </c>
      <c r="AG139">
        <v>15004485.23</v>
      </c>
      <c r="AM139">
        <v>2001</v>
      </c>
      <c r="AN139">
        <v>1</v>
      </c>
      <c r="AO139">
        <v>2001</v>
      </c>
      <c r="AP139" t="s">
        <v>428</v>
      </c>
      <c r="AQ139">
        <f t="shared" si="14"/>
        <v>0</v>
      </c>
      <c r="AR139">
        <f t="shared" si="15"/>
        <v>-440.01000000000005</v>
      </c>
      <c r="AS139">
        <f t="shared" si="16"/>
        <v>505.98</v>
      </c>
      <c r="AT139">
        <f t="shared" si="17"/>
        <v>-122.12999999999988</v>
      </c>
      <c r="AU139">
        <f t="shared" si="18"/>
        <v>-39.300000000000004</v>
      </c>
    </row>
    <row r="140" spans="1:47" x14ac:dyDescent="0.3">
      <c r="A140">
        <v>2001</v>
      </c>
      <c r="B140">
        <v>2</v>
      </c>
      <c r="C140">
        <v>2001</v>
      </c>
      <c r="D140" t="s">
        <v>430</v>
      </c>
      <c r="E140" t="s">
        <v>431</v>
      </c>
      <c r="F140">
        <v>411.84</v>
      </c>
      <c r="G140">
        <v>12433.1</v>
      </c>
      <c r="H140">
        <v>87.73</v>
      </c>
      <c r="I140">
        <v>4636.5</v>
      </c>
      <c r="J140">
        <v>16658.48</v>
      </c>
      <c r="K140">
        <v>0</v>
      </c>
      <c r="L140">
        <v>277.52999999999997</v>
      </c>
      <c r="M140">
        <v>0</v>
      </c>
      <c r="N140">
        <v>0</v>
      </c>
      <c r="O140">
        <v>0</v>
      </c>
      <c r="P140">
        <v>45.54</v>
      </c>
      <c r="Q140">
        <v>0</v>
      </c>
      <c r="R140">
        <v>0</v>
      </c>
      <c r="S140">
        <v>165.69</v>
      </c>
      <c r="T140">
        <v>0</v>
      </c>
      <c r="U140">
        <v>0</v>
      </c>
      <c r="V140">
        <v>934.33</v>
      </c>
      <c r="W140">
        <v>1155.31</v>
      </c>
      <c r="X140">
        <v>554.25</v>
      </c>
      <c r="Y140">
        <v>60.84</v>
      </c>
      <c r="Z140">
        <v>222.98</v>
      </c>
      <c r="AA140">
        <v>661.9</v>
      </c>
      <c r="AB140">
        <v>5.89</v>
      </c>
      <c r="AC140">
        <v>65.599999999999994</v>
      </c>
      <c r="AD140">
        <v>0</v>
      </c>
      <c r="AE140">
        <v>13.13</v>
      </c>
      <c r="AF140">
        <v>6.49</v>
      </c>
      <c r="AG140">
        <v>15016506.49</v>
      </c>
      <c r="AM140">
        <v>2001</v>
      </c>
      <c r="AN140">
        <v>2</v>
      </c>
      <c r="AO140">
        <v>2001</v>
      </c>
      <c r="AP140" t="s">
        <v>430</v>
      </c>
      <c r="AQ140">
        <f t="shared" si="14"/>
        <v>0</v>
      </c>
      <c r="AR140">
        <f t="shared" si="15"/>
        <v>-438.91999999999996</v>
      </c>
      <c r="AS140">
        <f t="shared" si="16"/>
        <v>493.40999999999997</v>
      </c>
      <c r="AT140">
        <f t="shared" si="17"/>
        <v>-220.9799999999999</v>
      </c>
      <c r="AU140">
        <f t="shared" si="18"/>
        <v>-59.709999999999994</v>
      </c>
    </row>
    <row r="141" spans="1:47" x14ac:dyDescent="0.3">
      <c r="A141">
        <v>2001</v>
      </c>
      <c r="B141">
        <v>3</v>
      </c>
      <c r="C141">
        <v>2001</v>
      </c>
      <c r="D141" t="s">
        <v>432</v>
      </c>
      <c r="E141" t="s">
        <v>433</v>
      </c>
      <c r="F141">
        <v>2876.92</v>
      </c>
      <c r="G141">
        <v>6580.28</v>
      </c>
      <c r="H141">
        <v>45.08</v>
      </c>
      <c r="I141">
        <v>5646.66</v>
      </c>
      <c r="J141">
        <v>9901.5400000000009</v>
      </c>
      <c r="K141">
        <v>0</v>
      </c>
      <c r="L141">
        <v>307.27</v>
      </c>
      <c r="M141">
        <v>0</v>
      </c>
      <c r="N141">
        <v>0</v>
      </c>
      <c r="O141">
        <v>0</v>
      </c>
      <c r="P141">
        <v>110.28</v>
      </c>
      <c r="Q141">
        <v>0</v>
      </c>
      <c r="R141">
        <v>0</v>
      </c>
      <c r="S141">
        <v>754.94</v>
      </c>
      <c r="T141">
        <v>0</v>
      </c>
      <c r="U141">
        <v>0</v>
      </c>
      <c r="V141">
        <v>1041.6199999999999</v>
      </c>
      <c r="W141">
        <v>1344.27</v>
      </c>
      <c r="X141">
        <v>660.47</v>
      </c>
      <c r="Y141">
        <v>72.92</v>
      </c>
      <c r="Z141">
        <v>329.56</v>
      </c>
      <c r="AA141">
        <v>748.95</v>
      </c>
      <c r="AB141">
        <v>2.39</v>
      </c>
      <c r="AC141">
        <v>101.51</v>
      </c>
      <c r="AD141">
        <v>0</v>
      </c>
      <c r="AE141">
        <v>12.92</v>
      </c>
      <c r="AF141">
        <v>12.67</v>
      </c>
      <c r="AG141">
        <v>15020209.85</v>
      </c>
      <c r="AM141">
        <v>2001</v>
      </c>
      <c r="AN141">
        <v>3</v>
      </c>
      <c r="AO141">
        <v>2001</v>
      </c>
      <c r="AP141" t="s">
        <v>432</v>
      </c>
      <c r="AQ141">
        <f t="shared" si="14"/>
        <v>0</v>
      </c>
      <c r="AR141">
        <f t="shared" si="15"/>
        <v>-419.39000000000004</v>
      </c>
      <c r="AS141">
        <f t="shared" si="16"/>
        <v>587.55000000000007</v>
      </c>
      <c r="AT141">
        <f t="shared" si="17"/>
        <v>-302.65000000000009</v>
      </c>
      <c r="AU141">
        <f t="shared" si="18"/>
        <v>-99.12</v>
      </c>
    </row>
    <row r="142" spans="1:47" x14ac:dyDescent="0.3">
      <c r="A142">
        <v>2001</v>
      </c>
      <c r="B142">
        <v>4</v>
      </c>
      <c r="C142">
        <v>2001</v>
      </c>
      <c r="D142" t="s">
        <v>434</v>
      </c>
      <c r="E142" t="s">
        <v>435</v>
      </c>
      <c r="F142">
        <v>4697.42</v>
      </c>
      <c r="G142">
        <v>1037.58</v>
      </c>
      <c r="H142">
        <v>48.6</v>
      </c>
      <c r="I142">
        <v>4458.95</v>
      </c>
      <c r="J142">
        <v>2341.7199999999998</v>
      </c>
      <c r="K142">
        <v>0</v>
      </c>
      <c r="L142">
        <v>297.36</v>
      </c>
      <c r="M142">
        <v>0</v>
      </c>
      <c r="N142">
        <v>0</v>
      </c>
      <c r="O142">
        <v>0</v>
      </c>
      <c r="P142">
        <v>215.15</v>
      </c>
      <c r="Q142">
        <v>0</v>
      </c>
      <c r="R142">
        <v>0</v>
      </c>
      <c r="S142">
        <v>1873.23</v>
      </c>
      <c r="T142">
        <v>0</v>
      </c>
      <c r="U142">
        <v>0</v>
      </c>
      <c r="V142">
        <v>1096.32</v>
      </c>
      <c r="W142">
        <v>1264.48</v>
      </c>
      <c r="X142">
        <v>574.41</v>
      </c>
      <c r="Y142">
        <v>71.39</v>
      </c>
      <c r="Z142">
        <v>312.73</v>
      </c>
      <c r="AA142">
        <v>775.55</v>
      </c>
      <c r="AB142">
        <v>4.25</v>
      </c>
      <c r="AC142">
        <v>68.180000000000007</v>
      </c>
      <c r="AD142">
        <v>0</v>
      </c>
      <c r="AE142">
        <v>14.67</v>
      </c>
      <c r="AF142">
        <v>23.93</v>
      </c>
      <c r="AG142">
        <v>15016550.02</v>
      </c>
      <c r="AM142">
        <v>2001</v>
      </c>
      <c r="AN142">
        <v>4</v>
      </c>
      <c r="AO142">
        <v>2001</v>
      </c>
      <c r="AP142" t="s">
        <v>434</v>
      </c>
      <c r="AQ142">
        <f t="shared" si="14"/>
        <v>0</v>
      </c>
      <c r="AR142">
        <f t="shared" si="15"/>
        <v>-462.81999999999994</v>
      </c>
      <c r="AS142">
        <f t="shared" si="16"/>
        <v>503.02</v>
      </c>
      <c r="AT142">
        <f t="shared" si="17"/>
        <v>-168.16000000000008</v>
      </c>
      <c r="AU142">
        <f t="shared" si="18"/>
        <v>-63.930000000000007</v>
      </c>
    </row>
    <row r="143" spans="1:47" x14ac:dyDescent="0.3">
      <c r="A143">
        <v>2001</v>
      </c>
      <c r="B143">
        <v>5</v>
      </c>
      <c r="C143">
        <v>2001</v>
      </c>
      <c r="D143" t="s">
        <v>436</v>
      </c>
      <c r="E143" t="s">
        <v>437</v>
      </c>
      <c r="F143">
        <v>11038.43</v>
      </c>
      <c r="G143">
        <v>1651.6</v>
      </c>
      <c r="H143">
        <v>71.38</v>
      </c>
      <c r="I143">
        <v>3046.86</v>
      </c>
      <c r="J143">
        <v>1953.72</v>
      </c>
      <c r="K143">
        <v>0</v>
      </c>
      <c r="L143">
        <v>307.27</v>
      </c>
      <c r="M143">
        <v>0</v>
      </c>
      <c r="N143">
        <v>0</v>
      </c>
      <c r="O143">
        <v>0</v>
      </c>
      <c r="P143">
        <v>374.1</v>
      </c>
      <c r="Q143">
        <v>0</v>
      </c>
      <c r="R143">
        <v>0</v>
      </c>
      <c r="S143">
        <v>8847.1299999999992</v>
      </c>
      <c r="T143">
        <v>0</v>
      </c>
      <c r="U143">
        <v>0</v>
      </c>
      <c r="V143">
        <v>1458.44</v>
      </c>
      <c r="W143">
        <v>1369.7</v>
      </c>
      <c r="X143">
        <v>612.69000000000005</v>
      </c>
      <c r="Y143">
        <v>88.92</v>
      </c>
      <c r="Z143">
        <v>359.92</v>
      </c>
      <c r="AA143">
        <v>1125.07</v>
      </c>
      <c r="AB143">
        <v>54.33</v>
      </c>
      <c r="AC143">
        <v>32.35</v>
      </c>
      <c r="AD143">
        <v>0</v>
      </c>
      <c r="AE143">
        <v>28.55</v>
      </c>
      <c r="AF143">
        <v>40.090000000000003</v>
      </c>
      <c r="AG143">
        <v>15007163.189999999</v>
      </c>
      <c r="AM143">
        <v>2001</v>
      </c>
      <c r="AN143">
        <v>5</v>
      </c>
      <c r="AO143">
        <v>2001</v>
      </c>
      <c r="AP143" t="s">
        <v>436</v>
      </c>
      <c r="AQ143">
        <f t="shared" si="14"/>
        <v>0</v>
      </c>
      <c r="AR143">
        <f t="shared" si="15"/>
        <v>-765.14999999999986</v>
      </c>
      <c r="AS143">
        <f t="shared" si="16"/>
        <v>523.7700000000001</v>
      </c>
      <c r="AT143">
        <f t="shared" si="17"/>
        <v>88.740000000000009</v>
      </c>
      <c r="AU143">
        <f t="shared" si="18"/>
        <v>21.979999999999997</v>
      </c>
    </row>
    <row r="144" spans="1:47" x14ac:dyDescent="0.3">
      <c r="A144">
        <v>2001</v>
      </c>
      <c r="B144">
        <v>6</v>
      </c>
      <c r="C144">
        <v>2001</v>
      </c>
      <c r="D144" t="s">
        <v>438</v>
      </c>
      <c r="E144" t="s">
        <v>439</v>
      </c>
      <c r="F144">
        <v>10970.66</v>
      </c>
      <c r="G144">
        <v>2241.31</v>
      </c>
      <c r="H144">
        <v>126.58</v>
      </c>
      <c r="I144">
        <v>2371.5</v>
      </c>
      <c r="J144">
        <v>1818.33</v>
      </c>
      <c r="K144">
        <v>0</v>
      </c>
      <c r="L144">
        <v>297.36</v>
      </c>
      <c r="M144">
        <v>0</v>
      </c>
      <c r="N144">
        <v>0</v>
      </c>
      <c r="O144">
        <v>0</v>
      </c>
      <c r="P144">
        <v>374.29</v>
      </c>
      <c r="Q144">
        <v>0</v>
      </c>
      <c r="R144">
        <v>0</v>
      </c>
      <c r="S144">
        <v>8811.86</v>
      </c>
      <c r="T144">
        <v>0</v>
      </c>
      <c r="U144">
        <v>0</v>
      </c>
      <c r="V144">
        <v>1443.51</v>
      </c>
      <c r="W144">
        <v>1282.5</v>
      </c>
      <c r="X144">
        <v>613.62</v>
      </c>
      <c r="Y144">
        <v>84.37</v>
      </c>
      <c r="Z144">
        <v>298.69</v>
      </c>
      <c r="AA144">
        <v>1165.33</v>
      </c>
      <c r="AB144">
        <v>88.34</v>
      </c>
      <c r="AC144">
        <v>9.23</v>
      </c>
      <c r="AD144">
        <v>0</v>
      </c>
      <c r="AE144">
        <v>25.58</v>
      </c>
      <c r="AF144">
        <v>39.69</v>
      </c>
      <c r="AG144">
        <v>14998433.84</v>
      </c>
      <c r="AM144">
        <v>2001</v>
      </c>
      <c r="AN144">
        <v>6</v>
      </c>
      <c r="AO144">
        <v>2001</v>
      </c>
      <c r="AP144" t="s">
        <v>438</v>
      </c>
      <c r="AQ144">
        <f t="shared" si="14"/>
        <v>0</v>
      </c>
      <c r="AR144">
        <f t="shared" si="15"/>
        <v>-866.63999999999987</v>
      </c>
      <c r="AS144">
        <f t="shared" si="16"/>
        <v>529.25</v>
      </c>
      <c r="AT144">
        <f t="shared" si="17"/>
        <v>161.01</v>
      </c>
      <c r="AU144">
        <f t="shared" si="18"/>
        <v>79.11</v>
      </c>
    </row>
    <row r="145" spans="1:47" x14ac:dyDescent="0.3">
      <c r="A145">
        <v>2001</v>
      </c>
      <c r="B145">
        <v>7</v>
      </c>
      <c r="C145">
        <v>2001</v>
      </c>
      <c r="D145" t="s">
        <v>440</v>
      </c>
      <c r="E145" t="s">
        <v>441</v>
      </c>
      <c r="F145">
        <v>10328.129999999999</v>
      </c>
      <c r="G145">
        <v>2154.7600000000002</v>
      </c>
      <c r="H145">
        <v>172.66</v>
      </c>
      <c r="I145">
        <v>2097.9699999999998</v>
      </c>
      <c r="J145">
        <v>1960.77</v>
      </c>
      <c r="K145">
        <v>0</v>
      </c>
      <c r="L145">
        <v>307.27</v>
      </c>
      <c r="M145">
        <v>0</v>
      </c>
      <c r="N145">
        <v>0</v>
      </c>
      <c r="O145">
        <v>0</v>
      </c>
      <c r="P145">
        <v>426.03</v>
      </c>
      <c r="Q145">
        <v>0</v>
      </c>
      <c r="R145">
        <v>0</v>
      </c>
      <c r="S145">
        <v>8883.4500000000007</v>
      </c>
      <c r="T145">
        <v>0</v>
      </c>
      <c r="U145">
        <v>0</v>
      </c>
      <c r="V145">
        <v>1570.83</v>
      </c>
      <c r="W145">
        <v>1310.0999999999999</v>
      </c>
      <c r="X145">
        <v>651.4</v>
      </c>
      <c r="Y145">
        <v>78.06</v>
      </c>
      <c r="Z145">
        <v>294.60000000000002</v>
      </c>
      <c r="AA145">
        <v>1221.9100000000001</v>
      </c>
      <c r="AB145">
        <v>117.96</v>
      </c>
      <c r="AC145">
        <v>8.84</v>
      </c>
      <c r="AD145">
        <v>0</v>
      </c>
      <c r="AE145">
        <v>25.2</v>
      </c>
      <c r="AF145">
        <v>49.36</v>
      </c>
      <c r="AG145">
        <v>14990260.48</v>
      </c>
      <c r="AM145">
        <v>2001</v>
      </c>
      <c r="AN145">
        <v>7</v>
      </c>
      <c r="AO145">
        <v>2001</v>
      </c>
      <c r="AP145" t="s">
        <v>440</v>
      </c>
      <c r="AQ145">
        <f t="shared" si="14"/>
        <v>0</v>
      </c>
      <c r="AR145">
        <f t="shared" si="15"/>
        <v>-927.31000000000006</v>
      </c>
      <c r="AS145">
        <f t="shared" si="16"/>
        <v>573.33999999999992</v>
      </c>
      <c r="AT145">
        <f t="shared" si="17"/>
        <v>260.73</v>
      </c>
      <c r="AU145">
        <f t="shared" si="18"/>
        <v>109.11999999999999</v>
      </c>
    </row>
    <row r="146" spans="1:47" x14ac:dyDescent="0.3">
      <c r="A146">
        <v>2001</v>
      </c>
      <c r="B146">
        <v>8</v>
      </c>
      <c r="C146">
        <v>2001</v>
      </c>
      <c r="D146" t="s">
        <v>442</v>
      </c>
      <c r="E146" t="s">
        <v>443</v>
      </c>
      <c r="F146">
        <v>8142.94</v>
      </c>
      <c r="G146">
        <v>2169.9299999999998</v>
      </c>
      <c r="H146">
        <v>192.4</v>
      </c>
      <c r="I146">
        <v>2012.7</v>
      </c>
      <c r="J146">
        <v>1868.1</v>
      </c>
      <c r="K146">
        <v>0</v>
      </c>
      <c r="L146">
        <v>307.27</v>
      </c>
      <c r="M146">
        <v>0</v>
      </c>
      <c r="N146">
        <v>0</v>
      </c>
      <c r="O146">
        <v>0</v>
      </c>
      <c r="P146">
        <v>369.06</v>
      </c>
      <c r="Q146">
        <v>0</v>
      </c>
      <c r="R146">
        <v>0</v>
      </c>
      <c r="S146">
        <v>6567.95</v>
      </c>
      <c r="T146">
        <v>0</v>
      </c>
      <c r="U146">
        <v>0</v>
      </c>
      <c r="V146">
        <v>1535.31</v>
      </c>
      <c r="W146">
        <v>1259.54</v>
      </c>
      <c r="X146">
        <v>642.80999999999995</v>
      </c>
      <c r="Y146">
        <v>72.48</v>
      </c>
      <c r="Z146">
        <v>238.33</v>
      </c>
      <c r="AA146">
        <v>1253.8800000000001</v>
      </c>
      <c r="AB146">
        <v>116</v>
      </c>
      <c r="AC146">
        <v>11.08</v>
      </c>
      <c r="AD146">
        <v>0</v>
      </c>
      <c r="AE146">
        <v>23.01</v>
      </c>
      <c r="AF146">
        <v>41.65</v>
      </c>
      <c r="AG146">
        <v>14984287.470000001</v>
      </c>
      <c r="AM146">
        <v>2001</v>
      </c>
      <c r="AN146">
        <v>8</v>
      </c>
      <c r="AO146">
        <v>2001</v>
      </c>
      <c r="AP146" t="s">
        <v>442</v>
      </c>
      <c r="AQ146">
        <f t="shared" si="14"/>
        <v>0</v>
      </c>
      <c r="AR146">
        <f t="shared" si="15"/>
        <v>-1015.5500000000001</v>
      </c>
      <c r="AS146">
        <f t="shared" si="16"/>
        <v>570.32999999999993</v>
      </c>
      <c r="AT146">
        <f t="shared" si="17"/>
        <v>275.77</v>
      </c>
      <c r="AU146">
        <f t="shared" si="18"/>
        <v>104.92</v>
      </c>
    </row>
    <row r="147" spans="1:47" x14ac:dyDescent="0.3">
      <c r="A147">
        <v>2001</v>
      </c>
      <c r="B147">
        <v>9</v>
      </c>
      <c r="C147">
        <v>2001</v>
      </c>
      <c r="D147" t="s">
        <v>444</v>
      </c>
      <c r="E147" t="s">
        <v>445</v>
      </c>
      <c r="F147">
        <v>6218.1</v>
      </c>
      <c r="G147">
        <v>2390.63</v>
      </c>
      <c r="H147">
        <v>132.86000000000001</v>
      </c>
      <c r="I147">
        <v>2062.4699999999998</v>
      </c>
      <c r="J147">
        <v>1447.91</v>
      </c>
      <c r="K147">
        <v>0</v>
      </c>
      <c r="L147">
        <v>297.36</v>
      </c>
      <c r="M147">
        <v>0</v>
      </c>
      <c r="N147">
        <v>0</v>
      </c>
      <c r="O147">
        <v>0</v>
      </c>
      <c r="P147">
        <v>258.57</v>
      </c>
      <c r="Q147">
        <v>0</v>
      </c>
      <c r="R147">
        <v>0</v>
      </c>
      <c r="S147">
        <v>3930.46</v>
      </c>
      <c r="T147">
        <v>0</v>
      </c>
      <c r="U147">
        <v>0</v>
      </c>
      <c r="V147">
        <v>1412.29</v>
      </c>
      <c r="W147">
        <v>1143.93</v>
      </c>
      <c r="X147">
        <v>597.03</v>
      </c>
      <c r="Y147">
        <v>64.260000000000005</v>
      </c>
      <c r="Z147">
        <v>234.44</v>
      </c>
      <c r="AA147">
        <v>1079.06</v>
      </c>
      <c r="AB147">
        <v>117.35</v>
      </c>
      <c r="AC147">
        <v>5.88</v>
      </c>
      <c r="AD147">
        <v>0</v>
      </c>
      <c r="AE147">
        <v>11.31</v>
      </c>
      <c r="AF147">
        <v>27.94</v>
      </c>
      <c r="AG147">
        <v>14980459.99</v>
      </c>
      <c r="AM147">
        <v>2001</v>
      </c>
      <c r="AN147">
        <v>9</v>
      </c>
      <c r="AO147">
        <v>2001</v>
      </c>
      <c r="AP147" t="s">
        <v>444</v>
      </c>
      <c r="AQ147">
        <f t="shared" si="14"/>
        <v>0</v>
      </c>
      <c r="AR147">
        <f t="shared" si="15"/>
        <v>-844.61999999999989</v>
      </c>
      <c r="AS147">
        <f t="shared" si="16"/>
        <v>532.77</v>
      </c>
      <c r="AT147">
        <f t="shared" si="17"/>
        <v>268.3599999999999</v>
      </c>
      <c r="AU147">
        <f t="shared" si="18"/>
        <v>111.47</v>
      </c>
    </row>
    <row r="148" spans="1:47" x14ac:dyDescent="0.3">
      <c r="A148">
        <v>2001</v>
      </c>
      <c r="B148">
        <v>10</v>
      </c>
      <c r="C148">
        <v>2002</v>
      </c>
      <c r="D148" t="s">
        <v>446</v>
      </c>
      <c r="E148" t="s">
        <v>447</v>
      </c>
      <c r="F148">
        <v>6623.79</v>
      </c>
      <c r="G148">
        <v>1842.88</v>
      </c>
      <c r="H148">
        <v>154.1</v>
      </c>
      <c r="I148">
        <v>2111.2399999999998</v>
      </c>
      <c r="J148">
        <v>1923.79</v>
      </c>
      <c r="K148">
        <v>0</v>
      </c>
      <c r="L148">
        <v>307.27</v>
      </c>
      <c r="M148">
        <v>0</v>
      </c>
      <c r="N148">
        <v>0</v>
      </c>
      <c r="O148">
        <v>0</v>
      </c>
      <c r="P148">
        <v>220.39</v>
      </c>
      <c r="Q148">
        <v>0</v>
      </c>
      <c r="R148">
        <v>0</v>
      </c>
      <c r="S148">
        <v>5269.67</v>
      </c>
      <c r="T148">
        <v>0</v>
      </c>
      <c r="U148">
        <v>0</v>
      </c>
      <c r="V148">
        <v>1420.77</v>
      </c>
      <c r="W148">
        <v>1149.1500000000001</v>
      </c>
      <c r="X148">
        <v>605.44000000000005</v>
      </c>
      <c r="Y148">
        <v>65.08</v>
      </c>
      <c r="Z148">
        <v>208.59</v>
      </c>
      <c r="AA148">
        <v>1059.45</v>
      </c>
      <c r="AB148">
        <v>85.11</v>
      </c>
      <c r="AC148">
        <v>6.04</v>
      </c>
      <c r="AD148">
        <v>0</v>
      </c>
      <c r="AE148">
        <v>19.72</v>
      </c>
      <c r="AF148">
        <v>26.01</v>
      </c>
      <c r="AG148">
        <v>14975679.08</v>
      </c>
      <c r="AM148">
        <v>2001</v>
      </c>
      <c r="AN148">
        <v>10</v>
      </c>
      <c r="AO148">
        <v>2002</v>
      </c>
      <c r="AP148" t="s">
        <v>446</v>
      </c>
      <c r="AQ148">
        <f t="shared" si="14"/>
        <v>0</v>
      </c>
      <c r="AR148">
        <f t="shared" si="15"/>
        <v>-850.86</v>
      </c>
      <c r="AS148">
        <f t="shared" si="16"/>
        <v>540.36</v>
      </c>
      <c r="AT148">
        <f t="shared" si="17"/>
        <v>271.61999999999989</v>
      </c>
      <c r="AU148">
        <f t="shared" si="18"/>
        <v>79.069999999999993</v>
      </c>
    </row>
    <row r="149" spans="1:47" x14ac:dyDescent="0.3">
      <c r="A149">
        <v>2001</v>
      </c>
      <c r="B149">
        <v>11</v>
      </c>
      <c r="C149">
        <v>2002</v>
      </c>
      <c r="D149" t="s">
        <v>448</v>
      </c>
      <c r="E149" t="s">
        <v>449</v>
      </c>
      <c r="F149">
        <v>1684.67</v>
      </c>
      <c r="G149">
        <v>6020.14</v>
      </c>
      <c r="H149">
        <v>201.63</v>
      </c>
      <c r="I149">
        <v>3059.85</v>
      </c>
      <c r="J149">
        <v>8123.56</v>
      </c>
      <c r="K149">
        <v>0</v>
      </c>
      <c r="L149">
        <v>297.36</v>
      </c>
      <c r="M149">
        <v>0</v>
      </c>
      <c r="N149">
        <v>0</v>
      </c>
      <c r="O149">
        <v>0</v>
      </c>
      <c r="P149">
        <v>71.180000000000007</v>
      </c>
      <c r="Q149">
        <v>0</v>
      </c>
      <c r="R149">
        <v>0</v>
      </c>
      <c r="S149">
        <v>1272.8</v>
      </c>
      <c r="T149">
        <v>0</v>
      </c>
      <c r="U149">
        <v>0</v>
      </c>
      <c r="V149">
        <v>1208.1199999999999</v>
      </c>
      <c r="W149">
        <v>1054.0899999999999</v>
      </c>
      <c r="X149">
        <v>519.41</v>
      </c>
      <c r="Y149">
        <v>60.6</v>
      </c>
      <c r="Z149">
        <v>166.27</v>
      </c>
      <c r="AA149">
        <v>817.96</v>
      </c>
      <c r="AB149">
        <v>42.02</v>
      </c>
      <c r="AC149">
        <v>8.4</v>
      </c>
      <c r="AD149">
        <v>0</v>
      </c>
      <c r="AE149">
        <v>11.97</v>
      </c>
      <c r="AF149">
        <v>8.3800000000000008</v>
      </c>
      <c r="AG149">
        <v>14980014.560000001</v>
      </c>
      <c r="AM149">
        <v>2001</v>
      </c>
      <c r="AN149">
        <v>11</v>
      </c>
      <c r="AO149">
        <v>2002</v>
      </c>
      <c r="AP149" t="s">
        <v>448</v>
      </c>
      <c r="AQ149">
        <f t="shared" si="14"/>
        <v>0</v>
      </c>
      <c r="AR149">
        <f t="shared" si="15"/>
        <v>-651.69000000000005</v>
      </c>
      <c r="AS149">
        <f t="shared" si="16"/>
        <v>458.80999999999995</v>
      </c>
      <c r="AT149">
        <f t="shared" si="17"/>
        <v>154.02999999999997</v>
      </c>
      <c r="AU149">
        <f t="shared" si="18"/>
        <v>33.620000000000005</v>
      </c>
    </row>
    <row r="150" spans="1:47" x14ac:dyDescent="0.3">
      <c r="A150">
        <v>2001</v>
      </c>
      <c r="B150">
        <v>12</v>
      </c>
      <c r="C150">
        <v>2002</v>
      </c>
      <c r="D150" t="s">
        <v>450</v>
      </c>
      <c r="E150" t="s">
        <v>451</v>
      </c>
      <c r="F150">
        <v>442.06</v>
      </c>
      <c r="G150">
        <v>20314.52</v>
      </c>
      <c r="H150">
        <v>250.89</v>
      </c>
      <c r="I150">
        <v>5549.41</v>
      </c>
      <c r="J150">
        <v>25969.64</v>
      </c>
      <c r="K150">
        <v>0</v>
      </c>
      <c r="L150">
        <v>307.27</v>
      </c>
      <c r="M150">
        <v>0</v>
      </c>
      <c r="N150">
        <v>0</v>
      </c>
      <c r="O150">
        <v>0</v>
      </c>
      <c r="P150">
        <v>68.22</v>
      </c>
      <c r="Q150">
        <v>0</v>
      </c>
      <c r="R150">
        <v>0</v>
      </c>
      <c r="S150">
        <v>1065.9000000000001</v>
      </c>
      <c r="T150">
        <v>0</v>
      </c>
      <c r="U150">
        <v>0</v>
      </c>
      <c r="V150">
        <v>1184.8800000000001</v>
      </c>
      <c r="W150">
        <v>1177.67</v>
      </c>
      <c r="X150">
        <v>632.16</v>
      </c>
      <c r="Y150">
        <v>67.87</v>
      </c>
      <c r="Z150">
        <v>166.61</v>
      </c>
      <c r="AA150">
        <v>801.47</v>
      </c>
      <c r="AB150">
        <v>25.79</v>
      </c>
      <c r="AC150">
        <v>46.69</v>
      </c>
      <c r="AD150">
        <v>0</v>
      </c>
      <c r="AE150">
        <v>16.239999999999998</v>
      </c>
      <c r="AF150">
        <v>7.73</v>
      </c>
      <c r="AG150">
        <v>14999887.02</v>
      </c>
      <c r="AM150">
        <v>2001</v>
      </c>
      <c r="AN150">
        <v>12</v>
      </c>
      <c r="AO150">
        <v>2002</v>
      </c>
      <c r="AP150" t="s">
        <v>450</v>
      </c>
      <c r="AQ150">
        <f t="shared" si="14"/>
        <v>0</v>
      </c>
      <c r="AR150">
        <f t="shared" si="15"/>
        <v>-634.86</v>
      </c>
      <c r="AS150">
        <f t="shared" si="16"/>
        <v>564.29</v>
      </c>
      <c r="AT150">
        <f t="shared" si="17"/>
        <v>7.2100000000000364</v>
      </c>
      <c r="AU150">
        <f t="shared" si="18"/>
        <v>-20.9</v>
      </c>
    </row>
    <row r="151" spans="1:47" x14ac:dyDescent="0.3">
      <c r="A151">
        <v>2002</v>
      </c>
      <c r="B151">
        <v>1</v>
      </c>
      <c r="C151">
        <v>2002</v>
      </c>
      <c r="D151" t="s">
        <v>452</v>
      </c>
      <c r="E151" t="s">
        <v>453</v>
      </c>
      <c r="F151">
        <v>2140.23</v>
      </c>
      <c r="G151">
        <v>13517.39</v>
      </c>
      <c r="H151">
        <v>96.24</v>
      </c>
      <c r="I151">
        <v>6523.63</v>
      </c>
      <c r="J151">
        <v>18797.32</v>
      </c>
      <c r="K151">
        <v>0</v>
      </c>
      <c r="L151">
        <v>307.27</v>
      </c>
      <c r="M151">
        <v>0</v>
      </c>
      <c r="N151">
        <v>0</v>
      </c>
      <c r="O151">
        <v>0</v>
      </c>
      <c r="P151">
        <v>63.25</v>
      </c>
      <c r="Q151">
        <v>0</v>
      </c>
      <c r="R151">
        <v>0</v>
      </c>
      <c r="S151">
        <v>1286.1099999999999</v>
      </c>
      <c r="T151">
        <v>0</v>
      </c>
      <c r="U151">
        <v>0</v>
      </c>
      <c r="V151">
        <v>1218.82</v>
      </c>
      <c r="W151">
        <v>1264.71</v>
      </c>
      <c r="X151">
        <v>701.39</v>
      </c>
      <c r="Y151">
        <v>70.36</v>
      </c>
      <c r="Z151">
        <v>234.53</v>
      </c>
      <c r="AA151">
        <v>801.58</v>
      </c>
      <c r="AB151">
        <v>20.32</v>
      </c>
      <c r="AC151">
        <v>89.48</v>
      </c>
      <c r="AD151">
        <v>0</v>
      </c>
      <c r="AE151">
        <v>18.87</v>
      </c>
      <c r="AF151">
        <v>7.24</v>
      </c>
      <c r="AG151">
        <v>15011264.189999999</v>
      </c>
      <c r="AM151">
        <v>2002</v>
      </c>
      <c r="AN151">
        <v>1</v>
      </c>
      <c r="AO151">
        <v>2002</v>
      </c>
      <c r="AP151" t="s">
        <v>452</v>
      </c>
      <c r="AQ151">
        <f t="shared" si="14"/>
        <v>0</v>
      </c>
      <c r="AR151">
        <f t="shared" si="15"/>
        <v>-567.05000000000007</v>
      </c>
      <c r="AS151">
        <f t="shared" si="16"/>
        <v>631.03</v>
      </c>
      <c r="AT151">
        <f t="shared" si="17"/>
        <v>-45.8900000000001</v>
      </c>
      <c r="AU151">
        <f t="shared" si="18"/>
        <v>-69.16</v>
      </c>
    </row>
    <row r="152" spans="1:47" x14ac:dyDescent="0.3">
      <c r="A152">
        <v>2002</v>
      </c>
      <c r="B152">
        <v>2</v>
      </c>
      <c r="C152">
        <v>2002</v>
      </c>
      <c r="D152" t="s">
        <v>454</v>
      </c>
      <c r="E152" t="s">
        <v>455</v>
      </c>
      <c r="F152">
        <v>2578.88</v>
      </c>
      <c r="G152">
        <v>1726.77</v>
      </c>
      <c r="H152">
        <v>86.72</v>
      </c>
      <c r="I152">
        <v>4259.43</v>
      </c>
      <c r="J152">
        <v>3302.9</v>
      </c>
      <c r="K152">
        <v>0</v>
      </c>
      <c r="L152">
        <v>277.52999999999997</v>
      </c>
      <c r="M152">
        <v>0</v>
      </c>
      <c r="N152">
        <v>0</v>
      </c>
      <c r="O152">
        <v>0</v>
      </c>
      <c r="P152">
        <v>82.07</v>
      </c>
      <c r="Q152">
        <v>0</v>
      </c>
      <c r="R152">
        <v>0</v>
      </c>
      <c r="S152">
        <v>145.16</v>
      </c>
      <c r="T152">
        <v>0</v>
      </c>
      <c r="U152">
        <v>0</v>
      </c>
      <c r="V152">
        <v>1097.2</v>
      </c>
      <c r="W152">
        <v>1156.8800000000001</v>
      </c>
      <c r="X152">
        <v>546.25</v>
      </c>
      <c r="Y152">
        <v>64.77</v>
      </c>
      <c r="Z152">
        <v>216.26</v>
      </c>
      <c r="AA152">
        <v>747.98</v>
      </c>
      <c r="AB152">
        <v>16.23</v>
      </c>
      <c r="AC152">
        <v>76.239999999999995</v>
      </c>
      <c r="AD152">
        <v>0</v>
      </c>
      <c r="AE152">
        <v>14.58</v>
      </c>
      <c r="AF152">
        <v>12.23</v>
      </c>
      <c r="AG152">
        <v>15010412.08</v>
      </c>
      <c r="AM152">
        <v>2002</v>
      </c>
      <c r="AN152">
        <v>2</v>
      </c>
      <c r="AO152">
        <v>2002</v>
      </c>
      <c r="AP152" t="s">
        <v>454</v>
      </c>
      <c r="AQ152">
        <f t="shared" si="14"/>
        <v>0</v>
      </c>
      <c r="AR152">
        <f t="shared" si="15"/>
        <v>-531.72</v>
      </c>
      <c r="AS152">
        <f t="shared" si="16"/>
        <v>481.48</v>
      </c>
      <c r="AT152">
        <f t="shared" si="17"/>
        <v>-59.680000000000064</v>
      </c>
      <c r="AU152">
        <f t="shared" si="18"/>
        <v>-60.009999999999991</v>
      </c>
    </row>
    <row r="153" spans="1:47" x14ac:dyDescent="0.3">
      <c r="A153">
        <v>2002</v>
      </c>
      <c r="B153">
        <v>3</v>
      </c>
      <c r="C153">
        <v>2002</v>
      </c>
      <c r="D153" t="s">
        <v>456</v>
      </c>
      <c r="E153" t="s">
        <v>457</v>
      </c>
      <c r="F153">
        <v>2210.6799999999998</v>
      </c>
      <c r="G153">
        <v>1796.14</v>
      </c>
      <c r="H153">
        <v>104.99</v>
      </c>
      <c r="I153">
        <v>4465.21</v>
      </c>
      <c r="J153">
        <v>4179.34</v>
      </c>
      <c r="K153">
        <v>0</v>
      </c>
      <c r="L153">
        <v>307.27</v>
      </c>
      <c r="M153">
        <v>0</v>
      </c>
      <c r="N153">
        <v>0</v>
      </c>
      <c r="O153">
        <v>0</v>
      </c>
      <c r="P153">
        <v>79.150000000000006</v>
      </c>
      <c r="Q153">
        <v>0</v>
      </c>
      <c r="R153">
        <v>0</v>
      </c>
      <c r="S153">
        <v>305.66000000000003</v>
      </c>
      <c r="T153">
        <v>0</v>
      </c>
      <c r="U153">
        <v>0</v>
      </c>
      <c r="V153">
        <v>1146.3599999999999</v>
      </c>
      <c r="W153">
        <v>1298.55</v>
      </c>
      <c r="X153">
        <v>573.17999999999995</v>
      </c>
      <c r="Y153">
        <v>68.91</v>
      </c>
      <c r="Z153">
        <v>239.26</v>
      </c>
      <c r="AA153">
        <v>817.45</v>
      </c>
      <c r="AB153">
        <v>13.9</v>
      </c>
      <c r="AC153">
        <v>77.39</v>
      </c>
      <c r="AD153">
        <v>0.36</v>
      </c>
      <c r="AE153">
        <v>13.98</v>
      </c>
      <c r="AF153">
        <v>11.19</v>
      </c>
      <c r="AG153">
        <v>15009997.539999999</v>
      </c>
      <c r="AM153">
        <v>2002</v>
      </c>
      <c r="AN153">
        <v>3</v>
      </c>
      <c r="AO153">
        <v>2002</v>
      </c>
      <c r="AP153" t="s">
        <v>456</v>
      </c>
      <c r="AQ153">
        <f t="shared" si="14"/>
        <v>0</v>
      </c>
      <c r="AR153">
        <f t="shared" si="15"/>
        <v>-578.19000000000005</v>
      </c>
      <c r="AS153">
        <f t="shared" si="16"/>
        <v>504.27</v>
      </c>
      <c r="AT153">
        <f t="shared" si="17"/>
        <v>-152.19000000000005</v>
      </c>
      <c r="AU153">
        <f t="shared" si="18"/>
        <v>-63.49</v>
      </c>
    </row>
    <row r="154" spans="1:47" x14ac:dyDescent="0.3">
      <c r="A154">
        <v>2002</v>
      </c>
      <c r="B154">
        <v>4</v>
      </c>
      <c r="C154">
        <v>2002</v>
      </c>
      <c r="D154" t="s">
        <v>458</v>
      </c>
      <c r="E154" t="s">
        <v>459</v>
      </c>
      <c r="F154">
        <v>7429.65</v>
      </c>
      <c r="G154">
        <v>1310.1600000000001</v>
      </c>
      <c r="H154">
        <v>52.91</v>
      </c>
      <c r="I154">
        <v>3781.05</v>
      </c>
      <c r="J154">
        <v>2135.62</v>
      </c>
      <c r="K154">
        <v>0</v>
      </c>
      <c r="L154">
        <v>297.36</v>
      </c>
      <c r="M154">
        <v>0</v>
      </c>
      <c r="N154">
        <v>0</v>
      </c>
      <c r="O154">
        <v>0</v>
      </c>
      <c r="P154">
        <v>277.87</v>
      </c>
      <c r="Q154">
        <v>0</v>
      </c>
      <c r="R154">
        <v>0</v>
      </c>
      <c r="S154">
        <v>4924.3100000000004</v>
      </c>
      <c r="T154">
        <v>0</v>
      </c>
      <c r="U154">
        <v>0</v>
      </c>
      <c r="V154">
        <v>1228.02</v>
      </c>
      <c r="W154">
        <v>1243.95</v>
      </c>
      <c r="X154">
        <v>599.46</v>
      </c>
      <c r="Y154">
        <v>77.459999999999994</v>
      </c>
      <c r="Z154">
        <v>267.2</v>
      </c>
      <c r="AA154">
        <v>870.66</v>
      </c>
      <c r="AB154">
        <v>24.38</v>
      </c>
      <c r="AC154">
        <v>52.99</v>
      </c>
      <c r="AD154">
        <v>1.06</v>
      </c>
      <c r="AE154">
        <v>20.51</v>
      </c>
      <c r="AF154">
        <v>32.43</v>
      </c>
      <c r="AG154">
        <v>15003878.060000001</v>
      </c>
      <c r="AM154">
        <v>2002</v>
      </c>
      <c r="AN154">
        <v>4</v>
      </c>
      <c r="AO154">
        <v>2002</v>
      </c>
      <c r="AP154" t="s">
        <v>458</v>
      </c>
      <c r="AQ154">
        <f t="shared" si="14"/>
        <v>0</v>
      </c>
      <c r="AR154">
        <f t="shared" si="15"/>
        <v>-603.46</v>
      </c>
      <c r="AS154">
        <f t="shared" si="16"/>
        <v>522</v>
      </c>
      <c r="AT154">
        <f t="shared" si="17"/>
        <v>-15.930000000000064</v>
      </c>
      <c r="AU154">
        <f t="shared" si="18"/>
        <v>-28.610000000000003</v>
      </c>
    </row>
    <row r="155" spans="1:47" x14ac:dyDescent="0.3">
      <c r="A155">
        <v>2002</v>
      </c>
      <c r="B155">
        <v>5</v>
      </c>
      <c r="C155">
        <v>2002</v>
      </c>
      <c r="D155" t="s">
        <v>460</v>
      </c>
      <c r="E155" t="s">
        <v>461</v>
      </c>
      <c r="F155">
        <v>8718.6200000000008</v>
      </c>
      <c r="G155">
        <v>1639.41</v>
      </c>
      <c r="H155">
        <v>97</v>
      </c>
      <c r="I155">
        <v>3188.25</v>
      </c>
      <c r="J155">
        <v>2299.21</v>
      </c>
      <c r="K155">
        <v>0</v>
      </c>
      <c r="L155">
        <v>307.27</v>
      </c>
      <c r="M155">
        <v>0</v>
      </c>
      <c r="N155">
        <v>0</v>
      </c>
      <c r="O155">
        <v>0</v>
      </c>
      <c r="P155">
        <v>268.33999999999997</v>
      </c>
      <c r="Q155">
        <v>0</v>
      </c>
      <c r="R155">
        <v>0</v>
      </c>
      <c r="S155">
        <v>6895.2</v>
      </c>
      <c r="T155">
        <v>0</v>
      </c>
      <c r="U155">
        <v>0</v>
      </c>
      <c r="V155">
        <v>1537.42</v>
      </c>
      <c r="W155">
        <v>1262.67</v>
      </c>
      <c r="X155">
        <v>605.39</v>
      </c>
      <c r="Y155">
        <v>89.79</v>
      </c>
      <c r="Z155">
        <v>260.01</v>
      </c>
      <c r="AA155">
        <v>1001.6</v>
      </c>
      <c r="AB155">
        <v>58.39</v>
      </c>
      <c r="AC155">
        <v>17.75</v>
      </c>
      <c r="AD155">
        <v>0.24</v>
      </c>
      <c r="AE155">
        <v>25.75</v>
      </c>
      <c r="AF155">
        <v>31.49</v>
      </c>
      <c r="AG155">
        <v>14996798.85</v>
      </c>
      <c r="AM155">
        <v>2002</v>
      </c>
      <c r="AN155">
        <v>5</v>
      </c>
      <c r="AO155">
        <v>2002</v>
      </c>
      <c r="AP155" t="s">
        <v>460</v>
      </c>
      <c r="AQ155">
        <f t="shared" si="14"/>
        <v>0</v>
      </c>
      <c r="AR155">
        <f t="shared" si="15"/>
        <v>-741.59</v>
      </c>
      <c r="AS155">
        <f t="shared" si="16"/>
        <v>515.6</v>
      </c>
      <c r="AT155">
        <f t="shared" si="17"/>
        <v>274.75</v>
      </c>
      <c r="AU155">
        <f t="shared" si="18"/>
        <v>40.64</v>
      </c>
    </row>
    <row r="156" spans="1:47" x14ac:dyDescent="0.3">
      <c r="A156">
        <v>2002</v>
      </c>
      <c r="B156">
        <v>6</v>
      </c>
      <c r="C156">
        <v>2002</v>
      </c>
      <c r="D156" t="s">
        <v>462</v>
      </c>
      <c r="E156" t="s">
        <v>463</v>
      </c>
      <c r="F156">
        <v>10634.32</v>
      </c>
      <c r="G156">
        <v>2643.06</v>
      </c>
      <c r="H156">
        <v>236.04</v>
      </c>
      <c r="I156">
        <v>1886.45</v>
      </c>
      <c r="J156">
        <v>1957</v>
      </c>
      <c r="K156">
        <v>0</v>
      </c>
      <c r="L156">
        <v>297.36</v>
      </c>
      <c r="M156">
        <v>0</v>
      </c>
      <c r="N156">
        <v>0</v>
      </c>
      <c r="O156">
        <v>0</v>
      </c>
      <c r="P156">
        <v>422.23</v>
      </c>
      <c r="Q156">
        <v>0</v>
      </c>
      <c r="R156">
        <v>0</v>
      </c>
      <c r="S156">
        <v>9123.41</v>
      </c>
      <c r="T156">
        <v>0</v>
      </c>
      <c r="U156">
        <v>0</v>
      </c>
      <c r="V156">
        <v>1632.26</v>
      </c>
      <c r="W156">
        <v>1245.48</v>
      </c>
      <c r="X156">
        <v>595.97</v>
      </c>
      <c r="Y156">
        <v>96.09</v>
      </c>
      <c r="Z156">
        <v>313.95</v>
      </c>
      <c r="AA156">
        <v>1121.72</v>
      </c>
      <c r="AB156">
        <v>110.5</v>
      </c>
      <c r="AC156">
        <v>7.64</v>
      </c>
      <c r="AD156">
        <v>0.14000000000000001</v>
      </c>
      <c r="AE156">
        <v>26.07</v>
      </c>
      <c r="AF156">
        <v>49.83</v>
      </c>
      <c r="AG156">
        <v>14988807.59</v>
      </c>
      <c r="AM156">
        <v>2002</v>
      </c>
      <c r="AN156">
        <v>6</v>
      </c>
      <c r="AO156">
        <v>2002</v>
      </c>
      <c r="AP156" t="s">
        <v>462</v>
      </c>
      <c r="AQ156">
        <f t="shared" si="14"/>
        <v>0</v>
      </c>
      <c r="AR156">
        <f t="shared" si="15"/>
        <v>-807.77</v>
      </c>
      <c r="AS156">
        <f t="shared" si="16"/>
        <v>499.88</v>
      </c>
      <c r="AT156">
        <f t="shared" si="17"/>
        <v>386.78</v>
      </c>
      <c r="AU156">
        <f t="shared" si="18"/>
        <v>102.86</v>
      </c>
    </row>
    <row r="157" spans="1:47" x14ac:dyDescent="0.3">
      <c r="A157">
        <v>2002</v>
      </c>
      <c r="B157">
        <v>7</v>
      </c>
      <c r="C157">
        <v>2002</v>
      </c>
      <c r="D157" t="s">
        <v>464</v>
      </c>
      <c r="E157" t="s">
        <v>465</v>
      </c>
      <c r="F157">
        <v>9823.23</v>
      </c>
      <c r="G157">
        <v>2714.1</v>
      </c>
      <c r="H157">
        <v>351.72</v>
      </c>
      <c r="I157">
        <v>1674.68</v>
      </c>
      <c r="J157">
        <v>2044.78</v>
      </c>
      <c r="K157">
        <v>0</v>
      </c>
      <c r="L157">
        <v>307.27</v>
      </c>
      <c r="M157">
        <v>0</v>
      </c>
      <c r="N157">
        <v>0</v>
      </c>
      <c r="O157">
        <v>0</v>
      </c>
      <c r="P157">
        <v>418.58</v>
      </c>
      <c r="Q157">
        <v>0</v>
      </c>
      <c r="R157">
        <v>0</v>
      </c>
      <c r="S157">
        <v>8857.18</v>
      </c>
      <c r="T157">
        <v>0</v>
      </c>
      <c r="U157">
        <v>0</v>
      </c>
      <c r="V157">
        <v>1766.78</v>
      </c>
      <c r="W157">
        <v>1250.05</v>
      </c>
      <c r="X157">
        <v>625.63</v>
      </c>
      <c r="Y157">
        <v>88.68</v>
      </c>
      <c r="Z157">
        <v>299.24</v>
      </c>
      <c r="AA157">
        <v>1139.83</v>
      </c>
      <c r="AB157">
        <v>167.82</v>
      </c>
      <c r="AC157">
        <v>6.34</v>
      </c>
      <c r="AD157">
        <v>0.18</v>
      </c>
      <c r="AE157">
        <v>24.47</v>
      </c>
      <c r="AF157">
        <v>49.9</v>
      </c>
      <c r="AG157">
        <v>14981698.470000001</v>
      </c>
      <c r="AM157">
        <v>2002</v>
      </c>
      <c r="AN157">
        <v>7</v>
      </c>
      <c r="AO157">
        <v>2002</v>
      </c>
      <c r="AP157" t="s">
        <v>464</v>
      </c>
      <c r="AQ157">
        <f t="shared" si="14"/>
        <v>0</v>
      </c>
      <c r="AR157">
        <f t="shared" si="15"/>
        <v>-840.58999999999992</v>
      </c>
      <c r="AS157">
        <f t="shared" si="16"/>
        <v>536.95000000000005</v>
      </c>
      <c r="AT157">
        <f t="shared" si="17"/>
        <v>516.73</v>
      </c>
      <c r="AU157">
        <f t="shared" si="18"/>
        <v>161.47999999999999</v>
      </c>
    </row>
    <row r="158" spans="1:47" x14ac:dyDescent="0.3">
      <c r="A158">
        <v>2002</v>
      </c>
      <c r="B158">
        <v>8</v>
      </c>
      <c r="C158">
        <v>2002</v>
      </c>
      <c r="D158" t="s">
        <v>466</v>
      </c>
      <c r="E158" t="s">
        <v>467</v>
      </c>
      <c r="F158">
        <v>7381.43</v>
      </c>
      <c r="G158">
        <v>2319.52</v>
      </c>
      <c r="H158">
        <v>192.82</v>
      </c>
      <c r="I158">
        <v>1921.98</v>
      </c>
      <c r="J158">
        <v>1867.82</v>
      </c>
      <c r="K158">
        <v>0</v>
      </c>
      <c r="L158">
        <v>307.27</v>
      </c>
      <c r="M158">
        <v>0</v>
      </c>
      <c r="N158">
        <v>0</v>
      </c>
      <c r="O158">
        <v>0</v>
      </c>
      <c r="P158">
        <v>355.01</v>
      </c>
      <c r="Q158">
        <v>0</v>
      </c>
      <c r="R158">
        <v>0</v>
      </c>
      <c r="S158">
        <v>6115.22</v>
      </c>
      <c r="T158">
        <v>0</v>
      </c>
      <c r="U158">
        <v>0</v>
      </c>
      <c r="V158">
        <v>1772.89</v>
      </c>
      <c r="W158">
        <v>1212.07</v>
      </c>
      <c r="X158">
        <v>629.73</v>
      </c>
      <c r="Y158">
        <v>75.680000000000007</v>
      </c>
      <c r="Z158">
        <v>227.5</v>
      </c>
      <c r="AA158">
        <v>1173.4100000000001</v>
      </c>
      <c r="AB158">
        <v>150.32</v>
      </c>
      <c r="AC158">
        <v>5.53</v>
      </c>
      <c r="AD158">
        <v>0.09</v>
      </c>
      <c r="AE158">
        <v>22.5</v>
      </c>
      <c r="AF158">
        <v>38.97</v>
      </c>
      <c r="AG158">
        <v>14976636.560000001</v>
      </c>
      <c r="AM158">
        <v>2002</v>
      </c>
      <c r="AN158">
        <v>8</v>
      </c>
      <c r="AO158">
        <v>2002</v>
      </c>
      <c r="AP158" t="s">
        <v>466</v>
      </c>
      <c r="AQ158">
        <f t="shared" si="14"/>
        <v>0</v>
      </c>
      <c r="AR158">
        <f t="shared" si="15"/>
        <v>-945.91000000000008</v>
      </c>
      <c r="AS158">
        <f t="shared" si="16"/>
        <v>554.04999999999995</v>
      </c>
      <c r="AT158">
        <f t="shared" si="17"/>
        <v>560.82000000000016</v>
      </c>
      <c r="AU158">
        <f t="shared" si="18"/>
        <v>144.79</v>
      </c>
    </row>
    <row r="159" spans="1:47" x14ac:dyDescent="0.3">
      <c r="A159">
        <v>2002</v>
      </c>
      <c r="B159">
        <v>9</v>
      </c>
      <c r="C159">
        <v>2002</v>
      </c>
      <c r="D159" t="s">
        <v>468</v>
      </c>
      <c r="E159" t="s">
        <v>469</v>
      </c>
      <c r="F159">
        <v>6620.37</v>
      </c>
      <c r="G159">
        <v>2528.6999999999998</v>
      </c>
      <c r="H159">
        <v>122.02</v>
      </c>
      <c r="I159">
        <v>2083.3000000000002</v>
      </c>
      <c r="J159">
        <v>1628.88</v>
      </c>
      <c r="K159">
        <v>0</v>
      </c>
      <c r="L159">
        <v>297.36</v>
      </c>
      <c r="M159">
        <v>0</v>
      </c>
      <c r="N159">
        <v>0</v>
      </c>
      <c r="O159">
        <v>0</v>
      </c>
      <c r="P159">
        <v>307.12</v>
      </c>
      <c r="Q159">
        <v>0</v>
      </c>
      <c r="R159">
        <v>0</v>
      </c>
      <c r="S159">
        <v>4753.76</v>
      </c>
      <c r="T159">
        <v>0</v>
      </c>
      <c r="U159">
        <v>0</v>
      </c>
      <c r="V159">
        <v>1613.21</v>
      </c>
      <c r="W159">
        <v>1090.57</v>
      </c>
      <c r="X159">
        <v>587.96</v>
      </c>
      <c r="Y159">
        <v>56.08</v>
      </c>
      <c r="Z159">
        <v>251.56</v>
      </c>
      <c r="AA159">
        <v>1032.02</v>
      </c>
      <c r="AB159">
        <v>165.49</v>
      </c>
      <c r="AC159">
        <v>4.9800000000000004</v>
      </c>
      <c r="AD159">
        <v>0.25</v>
      </c>
      <c r="AE159">
        <v>12.05</v>
      </c>
      <c r="AF159">
        <v>32.76</v>
      </c>
      <c r="AG159">
        <v>14972544.890000001</v>
      </c>
      <c r="AM159">
        <v>2002</v>
      </c>
      <c r="AN159">
        <v>9</v>
      </c>
      <c r="AO159">
        <v>2002</v>
      </c>
      <c r="AP159" t="s">
        <v>468</v>
      </c>
      <c r="AQ159">
        <f t="shared" si="14"/>
        <v>0</v>
      </c>
      <c r="AR159">
        <f t="shared" si="15"/>
        <v>-780.46</v>
      </c>
      <c r="AS159">
        <f t="shared" si="16"/>
        <v>531.88</v>
      </c>
      <c r="AT159">
        <f t="shared" si="17"/>
        <v>522.6400000000001</v>
      </c>
      <c r="AU159">
        <f t="shared" si="18"/>
        <v>160.51000000000002</v>
      </c>
    </row>
    <row r="160" spans="1:47" x14ac:dyDescent="0.3">
      <c r="A160">
        <v>2002</v>
      </c>
      <c r="B160">
        <v>10</v>
      </c>
      <c r="C160">
        <v>2003</v>
      </c>
      <c r="D160" t="s">
        <v>470</v>
      </c>
      <c r="E160" t="s">
        <v>471</v>
      </c>
      <c r="F160">
        <v>6721.83</v>
      </c>
      <c r="G160">
        <v>1817.76</v>
      </c>
      <c r="H160">
        <v>113.38</v>
      </c>
      <c r="I160">
        <v>2367.61</v>
      </c>
      <c r="J160">
        <v>1828.3</v>
      </c>
      <c r="K160">
        <v>0</v>
      </c>
      <c r="L160">
        <v>307.27</v>
      </c>
      <c r="M160">
        <v>0</v>
      </c>
      <c r="N160">
        <v>0</v>
      </c>
      <c r="O160">
        <v>0</v>
      </c>
      <c r="P160">
        <v>177.61</v>
      </c>
      <c r="Q160">
        <v>0</v>
      </c>
      <c r="R160">
        <v>0</v>
      </c>
      <c r="S160">
        <v>5373.78</v>
      </c>
      <c r="T160">
        <v>0</v>
      </c>
      <c r="U160">
        <v>0</v>
      </c>
      <c r="V160">
        <v>1648.2</v>
      </c>
      <c r="W160">
        <v>1069.75</v>
      </c>
      <c r="X160">
        <v>597.24</v>
      </c>
      <c r="Y160">
        <v>68.95</v>
      </c>
      <c r="Z160">
        <v>211.48</v>
      </c>
      <c r="AA160">
        <v>954.96</v>
      </c>
      <c r="AB160">
        <v>89.38</v>
      </c>
      <c r="AC160">
        <v>5.08</v>
      </c>
      <c r="AD160">
        <v>0.48</v>
      </c>
      <c r="AE160">
        <v>17.25</v>
      </c>
      <c r="AF160">
        <v>20.04</v>
      </c>
      <c r="AG160">
        <v>14967640.83</v>
      </c>
      <c r="AM160">
        <v>2002</v>
      </c>
      <c r="AN160">
        <v>10</v>
      </c>
      <c r="AO160">
        <v>2003</v>
      </c>
      <c r="AP160" t="s">
        <v>470</v>
      </c>
      <c r="AQ160">
        <f t="shared" si="14"/>
        <v>0</v>
      </c>
      <c r="AR160">
        <f t="shared" si="15"/>
        <v>-743.48</v>
      </c>
      <c r="AS160">
        <f t="shared" si="16"/>
        <v>528.29</v>
      </c>
      <c r="AT160">
        <f t="shared" si="17"/>
        <v>578.45000000000005</v>
      </c>
      <c r="AU160">
        <f t="shared" si="18"/>
        <v>84.3</v>
      </c>
    </row>
    <row r="161" spans="1:47" x14ac:dyDescent="0.3">
      <c r="A161">
        <v>2002</v>
      </c>
      <c r="B161">
        <v>11</v>
      </c>
      <c r="C161">
        <v>2003</v>
      </c>
      <c r="D161" t="s">
        <v>472</v>
      </c>
      <c r="E161" t="s">
        <v>473</v>
      </c>
      <c r="F161">
        <v>2097.73</v>
      </c>
      <c r="G161">
        <v>2691.63</v>
      </c>
      <c r="H161">
        <v>165.85</v>
      </c>
      <c r="I161">
        <v>2825.77</v>
      </c>
      <c r="J161">
        <v>4147.12</v>
      </c>
      <c r="K161">
        <v>0</v>
      </c>
      <c r="L161">
        <v>297.36</v>
      </c>
      <c r="M161">
        <v>0</v>
      </c>
      <c r="N161">
        <v>0</v>
      </c>
      <c r="O161">
        <v>0</v>
      </c>
      <c r="P161">
        <v>116.26</v>
      </c>
      <c r="Q161">
        <v>0</v>
      </c>
      <c r="R161">
        <v>0</v>
      </c>
      <c r="S161">
        <v>1548.16</v>
      </c>
      <c r="T161">
        <v>0</v>
      </c>
      <c r="U161">
        <v>0</v>
      </c>
      <c r="V161">
        <v>1405.21</v>
      </c>
      <c r="W161">
        <v>993.55</v>
      </c>
      <c r="X161">
        <v>511.27</v>
      </c>
      <c r="Y161">
        <v>52.65</v>
      </c>
      <c r="Z161">
        <v>161.41</v>
      </c>
      <c r="AA161">
        <v>818.4</v>
      </c>
      <c r="AB161">
        <v>63.49</v>
      </c>
      <c r="AC161">
        <v>7.46</v>
      </c>
      <c r="AD161">
        <v>0</v>
      </c>
      <c r="AE161">
        <v>14.39</v>
      </c>
      <c r="AF161">
        <v>13.68</v>
      </c>
      <c r="AG161">
        <v>14968234.73</v>
      </c>
      <c r="AM161">
        <v>2002</v>
      </c>
      <c r="AN161">
        <v>11</v>
      </c>
      <c r="AO161">
        <v>2003</v>
      </c>
      <c r="AP161" t="s">
        <v>472</v>
      </c>
      <c r="AQ161">
        <f t="shared" si="14"/>
        <v>0</v>
      </c>
      <c r="AR161">
        <f t="shared" si="15"/>
        <v>-656.99</v>
      </c>
      <c r="AS161">
        <f t="shared" si="16"/>
        <v>458.62</v>
      </c>
      <c r="AT161">
        <f t="shared" si="17"/>
        <v>411.66000000000008</v>
      </c>
      <c r="AU161">
        <f t="shared" si="18"/>
        <v>56.03</v>
      </c>
    </row>
    <row r="162" spans="1:47" x14ac:dyDescent="0.3">
      <c r="A162">
        <v>2002</v>
      </c>
      <c r="B162">
        <v>12</v>
      </c>
      <c r="C162">
        <v>2003</v>
      </c>
      <c r="D162" t="s">
        <v>474</v>
      </c>
      <c r="E162" t="s">
        <v>475</v>
      </c>
      <c r="F162">
        <v>1345.21</v>
      </c>
      <c r="G162">
        <v>21337.09</v>
      </c>
      <c r="H162">
        <v>350.97</v>
      </c>
      <c r="I162">
        <v>4843.58</v>
      </c>
      <c r="J162">
        <v>25222.49</v>
      </c>
      <c r="K162">
        <v>0</v>
      </c>
      <c r="L162">
        <v>307.27</v>
      </c>
      <c r="M162">
        <v>0</v>
      </c>
      <c r="N162">
        <v>0</v>
      </c>
      <c r="O162">
        <v>0</v>
      </c>
      <c r="P162">
        <v>94.9</v>
      </c>
      <c r="Q162">
        <v>0</v>
      </c>
      <c r="R162">
        <v>0</v>
      </c>
      <c r="S162">
        <v>1214.0999999999999</v>
      </c>
      <c r="T162">
        <v>0</v>
      </c>
      <c r="U162">
        <v>0</v>
      </c>
      <c r="V162">
        <v>1305.3800000000001</v>
      </c>
      <c r="W162">
        <v>1093.21</v>
      </c>
      <c r="X162">
        <v>544.5</v>
      </c>
      <c r="Y162">
        <v>76.19</v>
      </c>
      <c r="Z162">
        <v>172.49</v>
      </c>
      <c r="AA162">
        <v>763.65</v>
      </c>
      <c r="AB162">
        <v>35.6</v>
      </c>
      <c r="AC162">
        <v>23.02</v>
      </c>
      <c r="AD162">
        <v>0</v>
      </c>
      <c r="AE162">
        <v>17.34</v>
      </c>
      <c r="AF162">
        <v>10.64</v>
      </c>
      <c r="AG162">
        <v>14988226.6</v>
      </c>
      <c r="AM162">
        <v>2002</v>
      </c>
      <c r="AN162">
        <v>12</v>
      </c>
      <c r="AO162">
        <v>2003</v>
      </c>
      <c r="AP162" t="s">
        <v>474</v>
      </c>
      <c r="AQ162">
        <f t="shared" si="14"/>
        <v>0</v>
      </c>
      <c r="AR162">
        <f t="shared" si="15"/>
        <v>-591.16</v>
      </c>
      <c r="AS162">
        <f t="shared" si="16"/>
        <v>468.31</v>
      </c>
      <c r="AT162">
        <f t="shared" si="17"/>
        <v>212.17000000000007</v>
      </c>
      <c r="AU162">
        <f t="shared" si="18"/>
        <v>12.580000000000002</v>
      </c>
    </row>
    <row r="163" spans="1:47" x14ac:dyDescent="0.3">
      <c r="A163">
        <v>2003</v>
      </c>
      <c r="B163">
        <v>1</v>
      </c>
      <c r="C163">
        <v>2003</v>
      </c>
      <c r="D163" t="s">
        <v>476</v>
      </c>
      <c r="E163" t="s">
        <v>477</v>
      </c>
      <c r="F163">
        <v>1103.99</v>
      </c>
      <c r="G163">
        <v>13470.98</v>
      </c>
      <c r="H163">
        <v>99.94</v>
      </c>
      <c r="I163">
        <v>6300.54</v>
      </c>
      <c r="J163">
        <v>19428.830000000002</v>
      </c>
      <c r="K163">
        <v>0</v>
      </c>
      <c r="L163">
        <v>307.27</v>
      </c>
      <c r="M163">
        <v>0</v>
      </c>
      <c r="N163">
        <v>0</v>
      </c>
      <c r="O163">
        <v>0</v>
      </c>
      <c r="P163">
        <v>64.52</v>
      </c>
      <c r="Q163">
        <v>0</v>
      </c>
      <c r="R163">
        <v>0</v>
      </c>
      <c r="S163">
        <v>1321.43</v>
      </c>
      <c r="T163">
        <v>0</v>
      </c>
      <c r="U163">
        <v>0</v>
      </c>
      <c r="V163">
        <v>1285.1400000000001</v>
      </c>
      <c r="W163">
        <v>1191.06</v>
      </c>
      <c r="X163">
        <v>675.56</v>
      </c>
      <c r="Y163">
        <v>62.05</v>
      </c>
      <c r="Z163">
        <v>206.33</v>
      </c>
      <c r="AA163">
        <v>747.79</v>
      </c>
      <c r="AB163">
        <v>23.61</v>
      </c>
      <c r="AC163">
        <v>75.400000000000006</v>
      </c>
      <c r="AD163">
        <v>0</v>
      </c>
      <c r="AE163">
        <v>18.760000000000002</v>
      </c>
      <c r="AF163">
        <v>7.2</v>
      </c>
      <c r="AG163">
        <v>15000593.59</v>
      </c>
      <c r="AM163">
        <v>2003</v>
      </c>
      <c r="AN163">
        <v>1</v>
      </c>
      <c r="AO163">
        <v>2003</v>
      </c>
      <c r="AP163" t="s">
        <v>476</v>
      </c>
      <c r="AQ163">
        <f t="shared" si="14"/>
        <v>0</v>
      </c>
      <c r="AR163">
        <f t="shared" si="15"/>
        <v>-541.45999999999992</v>
      </c>
      <c r="AS163">
        <f t="shared" si="16"/>
        <v>613.51</v>
      </c>
      <c r="AT163">
        <f t="shared" si="17"/>
        <v>94.080000000000155</v>
      </c>
      <c r="AU163">
        <f t="shared" si="18"/>
        <v>-51.790000000000006</v>
      </c>
    </row>
    <row r="164" spans="1:47" x14ac:dyDescent="0.3">
      <c r="A164">
        <v>2003</v>
      </c>
      <c r="B164">
        <v>2</v>
      </c>
      <c r="C164">
        <v>2003</v>
      </c>
      <c r="D164" t="s">
        <v>478</v>
      </c>
      <c r="E164" t="s">
        <v>479</v>
      </c>
      <c r="F164">
        <v>1797.92</v>
      </c>
      <c r="G164">
        <v>4346.09</v>
      </c>
      <c r="H164">
        <v>246.81</v>
      </c>
      <c r="I164">
        <v>3663.89</v>
      </c>
      <c r="J164">
        <v>5942.14</v>
      </c>
      <c r="K164">
        <v>0</v>
      </c>
      <c r="L164">
        <v>277.52999999999997</v>
      </c>
      <c r="M164">
        <v>0</v>
      </c>
      <c r="N164">
        <v>0</v>
      </c>
      <c r="O164">
        <v>0</v>
      </c>
      <c r="P164">
        <v>48.36</v>
      </c>
      <c r="Q164">
        <v>0</v>
      </c>
      <c r="R164">
        <v>0</v>
      </c>
      <c r="S164">
        <v>216.6</v>
      </c>
      <c r="T164">
        <v>0</v>
      </c>
      <c r="U164">
        <v>0</v>
      </c>
      <c r="V164">
        <v>1149.81</v>
      </c>
      <c r="W164">
        <v>1103.29</v>
      </c>
      <c r="X164">
        <v>543.39</v>
      </c>
      <c r="Y164">
        <v>61.06</v>
      </c>
      <c r="Z164">
        <v>156.56</v>
      </c>
      <c r="AA164">
        <v>721.16</v>
      </c>
      <c r="AB164">
        <v>19.27</v>
      </c>
      <c r="AC164">
        <v>44.82</v>
      </c>
      <c r="AD164">
        <v>0</v>
      </c>
      <c r="AE164">
        <v>15.89</v>
      </c>
      <c r="AF164">
        <v>8.98</v>
      </c>
      <c r="AG164">
        <v>15003141.76</v>
      </c>
      <c r="AM164">
        <v>2003</v>
      </c>
      <c r="AN164">
        <v>2</v>
      </c>
      <c r="AO164">
        <v>2003</v>
      </c>
      <c r="AP164" t="s">
        <v>478</v>
      </c>
      <c r="AQ164">
        <f t="shared" si="14"/>
        <v>0</v>
      </c>
      <c r="AR164">
        <f t="shared" si="15"/>
        <v>-564.59999999999991</v>
      </c>
      <c r="AS164">
        <f t="shared" si="16"/>
        <v>482.33</v>
      </c>
      <c r="AT164">
        <f t="shared" si="17"/>
        <v>46.519999999999982</v>
      </c>
      <c r="AU164">
        <f t="shared" si="18"/>
        <v>-25.55</v>
      </c>
    </row>
    <row r="165" spans="1:47" x14ac:dyDescent="0.3">
      <c r="A165">
        <v>2003</v>
      </c>
      <c r="B165">
        <v>3</v>
      </c>
      <c r="C165">
        <v>2003</v>
      </c>
      <c r="D165" t="s">
        <v>480</v>
      </c>
      <c r="E165" t="s">
        <v>481</v>
      </c>
      <c r="F165">
        <v>3664.26</v>
      </c>
      <c r="G165">
        <v>1857.06</v>
      </c>
      <c r="H165">
        <v>93.29</v>
      </c>
      <c r="I165">
        <v>5037.1499999999996</v>
      </c>
      <c r="J165">
        <v>3726.83</v>
      </c>
      <c r="K165">
        <v>0</v>
      </c>
      <c r="L165">
        <v>307.27</v>
      </c>
      <c r="M165">
        <v>0</v>
      </c>
      <c r="N165">
        <v>0</v>
      </c>
      <c r="O165">
        <v>0</v>
      </c>
      <c r="P165">
        <v>97.67</v>
      </c>
      <c r="Q165">
        <v>0</v>
      </c>
      <c r="R165">
        <v>0</v>
      </c>
      <c r="S165">
        <v>806.93</v>
      </c>
      <c r="T165">
        <v>0</v>
      </c>
      <c r="U165">
        <v>0</v>
      </c>
      <c r="V165">
        <v>1231.2</v>
      </c>
      <c r="W165">
        <v>1267.5</v>
      </c>
      <c r="X165">
        <v>549.14</v>
      </c>
      <c r="Y165">
        <v>70.55</v>
      </c>
      <c r="Z165">
        <v>231.18</v>
      </c>
      <c r="AA165">
        <v>768.78</v>
      </c>
      <c r="AB165">
        <v>15.52</v>
      </c>
      <c r="AC165">
        <v>80.290000000000006</v>
      </c>
      <c r="AD165">
        <v>0</v>
      </c>
      <c r="AE165">
        <v>15.35</v>
      </c>
      <c r="AF165">
        <v>12.77</v>
      </c>
      <c r="AG165">
        <v>15001334.550000001</v>
      </c>
      <c r="AM165">
        <v>2003</v>
      </c>
      <c r="AN165">
        <v>3</v>
      </c>
      <c r="AO165">
        <v>2003</v>
      </c>
      <c r="AP165" t="s">
        <v>480</v>
      </c>
      <c r="AQ165">
        <f t="shared" si="14"/>
        <v>0</v>
      </c>
      <c r="AR165">
        <f t="shared" si="15"/>
        <v>-537.59999999999991</v>
      </c>
      <c r="AS165">
        <f t="shared" si="16"/>
        <v>478.59</v>
      </c>
      <c r="AT165">
        <f t="shared" si="17"/>
        <v>-36.299999999999955</v>
      </c>
      <c r="AU165">
        <f t="shared" si="18"/>
        <v>-64.77000000000001</v>
      </c>
    </row>
    <row r="166" spans="1:47" x14ac:dyDescent="0.3">
      <c r="A166">
        <v>2003</v>
      </c>
      <c r="B166">
        <v>4</v>
      </c>
      <c r="C166">
        <v>2003</v>
      </c>
      <c r="D166" t="s">
        <v>482</v>
      </c>
      <c r="E166" t="s">
        <v>483</v>
      </c>
      <c r="F166">
        <v>2048.25</v>
      </c>
      <c r="G166">
        <v>4247.83</v>
      </c>
      <c r="H166">
        <v>115.67</v>
      </c>
      <c r="I166">
        <v>4272.7299999999996</v>
      </c>
      <c r="J166">
        <v>6998.82</v>
      </c>
      <c r="K166">
        <v>0</v>
      </c>
      <c r="L166">
        <v>297.36</v>
      </c>
      <c r="M166">
        <v>0</v>
      </c>
      <c r="N166">
        <v>0</v>
      </c>
      <c r="O166">
        <v>0</v>
      </c>
      <c r="P166">
        <v>178.39</v>
      </c>
      <c r="Q166">
        <v>0</v>
      </c>
      <c r="R166">
        <v>0</v>
      </c>
      <c r="S166">
        <v>785.87</v>
      </c>
      <c r="T166">
        <v>0</v>
      </c>
      <c r="U166">
        <v>0</v>
      </c>
      <c r="V166">
        <v>1111.6600000000001</v>
      </c>
      <c r="W166">
        <v>1263.57</v>
      </c>
      <c r="X166">
        <v>502.96</v>
      </c>
      <c r="Y166">
        <v>70.31</v>
      </c>
      <c r="Z166">
        <v>239.24</v>
      </c>
      <c r="AA166">
        <v>761.54</v>
      </c>
      <c r="AB166">
        <v>12.36</v>
      </c>
      <c r="AC166">
        <v>68.010000000000005</v>
      </c>
      <c r="AD166">
        <v>0</v>
      </c>
      <c r="AE166">
        <v>13.45</v>
      </c>
      <c r="AF166">
        <v>21.4</v>
      </c>
      <c r="AG166">
        <v>15003534.130000001</v>
      </c>
      <c r="AM166">
        <v>2003</v>
      </c>
      <c r="AN166">
        <v>4</v>
      </c>
      <c r="AO166">
        <v>2003</v>
      </c>
      <c r="AP166" t="s">
        <v>482</v>
      </c>
      <c r="AQ166">
        <f t="shared" si="14"/>
        <v>0</v>
      </c>
      <c r="AR166">
        <f t="shared" si="15"/>
        <v>-522.29999999999995</v>
      </c>
      <c r="AS166">
        <f t="shared" si="16"/>
        <v>432.65</v>
      </c>
      <c r="AT166">
        <f t="shared" si="17"/>
        <v>-151.90999999999985</v>
      </c>
      <c r="AU166">
        <f t="shared" si="18"/>
        <v>-55.650000000000006</v>
      </c>
    </row>
    <row r="167" spans="1:47" x14ac:dyDescent="0.3">
      <c r="A167">
        <v>2003</v>
      </c>
      <c r="B167">
        <v>5</v>
      </c>
      <c r="C167">
        <v>2003</v>
      </c>
      <c r="D167" t="s">
        <v>484</v>
      </c>
      <c r="E167" t="s">
        <v>485</v>
      </c>
      <c r="F167">
        <v>5389.45</v>
      </c>
      <c r="G167">
        <v>4713.6899999999996</v>
      </c>
      <c r="H167">
        <v>65.16</v>
      </c>
      <c r="I167">
        <v>4047.15</v>
      </c>
      <c r="J167">
        <v>7356.91</v>
      </c>
      <c r="K167">
        <v>0</v>
      </c>
      <c r="L167">
        <v>307.27</v>
      </c>
      <c r="M167">
        <v>0</v>
      </c>
      <c r="N167">
        <v>0</v>
      </c>
      <c r="O167">
        <v>0</v>
      </c>
      <c r="P167">
        <v>241.95</v>
      </c>
      <c r="Q167">
        <v>0</v>
      </c>
      <c r="R167">
        <v>0</v>
      </c>
      <c r="S167">
        <v>4222.32</v>
      </c>
      <c r="T167">
        <v>0</v>
      </c>
      <c r="U167">
        <v>0</v>
      </c>
      <c r="V167">
        <v>1208.28</v>
      </c>
      <c r="W167">
        <v>1385.13</v>
      </c>
      <c r="X167">
        <v>576.14</v>
      </c>
      <c r="Y167">
        <v>87.75</v>
      </c>
      <c r="Z167">
        <v>272.55</v>
      </c>
      <c r="AA167">
        <v>881.76</v>
      </c>
      <c r="AB167">
        <v>24.96</v>
      </c>
      <c r="AC167">
        <v>53.75</v>
      </c>
      <c r="AD167">
        <v>0.01</v>
      </c>
      <c r="AE167">
        <v>22.4</v>
      </c>
      <c r="AF167">
        <v>28.73</v>
      </c>
      <c r="AG167">
        <v>15002858.369999999</v>
      </c>
      <c r="AM167">
        <v>2003</v>
      </c>
      <c r="AN167">
        <v>5</v>
      </c>
      <c r="AO167">
        <v>2003</v>
      </c>
      <c r="AP167" t="s">
        <v>484</v>
      </c>
      <c r="AQ167">
        <f t="shared" si="14"/>
        <v>0</v>
      </c>
      <c r="AR167">
        <f t="shared" si="15"/>
        <v>-609.21</v>
      </c>
      <c r="AS167">
        <f t="shared" si="16"/>
        <v>488.39</v>
      </c>
      <c r="AT167">
        <f t="shared" si="17"/>
        <v>-176.85000000000014</v>
      </c>
      <c r="AU167">
        <f t="shared" si="18"/>
        <v>-28.79</v>
      </c>
    </row>
    <row r="168" spans="1:47" x14ac:dyDescent="0.3">
      <c r="A168">
        <v>2003</v>
      </c>
      <c r="B168">
        <v>6</v>
      </c>
      <c r="C168">
        <v>2003</v>
      </c>
      <c r="D168" t="s">
        <v>486</v>
      </c>
      <c r="E168" t="s">
        <v>487</v>
      </c>
      <c r="F168">
        <v>12088.25</v>
      </c>
      <c r="G168">
        <v>2358.81</v>
      </c>
      <c r="H168">
        <v>402.95</v>
      </c>
      <c r="I168">
        <v>2717.79</v>
      </c>
      <c r="J168">
        <v>1988.73</v>
      </c>
      <c r="K168">
        <v>0</v>
      </c>
      <c r="L168">
        <v>297.36</v>
      </c>
      <c r="M168">
        <v>0</v>
      </c>
      <c r="N168">
        <v>0</v>
      </c>
      <c r="O168">
        <v>0</v>
      </c>
      <c r="P168">
        <v>413.44</v>
      </c>
      <c r="Q168">
        <v>0</v>
      </c>
      <c r="R168">
        <v>0</v>
      </c>
      <c r="S168">
        <v>10103.790000000001</v>
      </c>
      <c r="T168">
        <v>0</v>
      </c>
      <c r="U168">
        <v>0</v>
      </c>
      <c r="V168">
        <v>1625.91</v>
      </c>
      <c r="W168">
        <v>1311.34</v>
      </c>
      <c r="X168">
        <v>562.92999999999995</v>
      </c>
      <c r="Y168">
        <v>112.2</v>
      </c>
      <c r="Z168">
        <v>292.39</v>
      </c>
      <c r="AA168">
        <v>1082.58</v>
      </c>
      <c r="AB168">
        <v>100.96</v>
      </c>
      <c r="AC168">
        <v>7.63</v>
      </c>
      <c r="AD168">
        <v>0</v>
      </c>
      <c r="AE168">
        <v>30.25</v>
      </c>
      <c r="AF168">
        <v>48.53</v>
      </c>
      <c r="AG168">
        <v>14993128.92</v>
      </c>
      <c r="AM168">
        <v>2003</v>
      </c>
      <c r="AN168">
        <v>6</v>
      </c>
      <c r="AO168">
        <v>2003</v>
      </c>
      <c r="AP168" t="s">
        <v>486</v>
      </c>
      <c r="AQ168">
        <f t="shared" si="14"/>
        <v>0</v>
      </c>
      <c r="AR168">
        <f t="shared" si="15"/>
        <v>-790.18999999999994</v>
      </c>
      <c r="AS168">
        <f t="shared" si="16"/>
        <v>450.72999999999996</v>
      </c>
      <c r="AT168">
        <f t="shared" si="17"/>
        <v>314.57000000000016</v>
      </c>
      <c r="AU168">
        <f t="shared" si="18"/>
        <v>93.33</v>
      </c>
    </row>
    <row r="169" spans="1:47" x14ac:dyDescent="0.3">
      <c r="A169">
        <v>2003</v>
      </c>
      <c r="B169">
        <v>7</v>
      </c>
      <c r="C169">
        <v>2003</v>
      </c>
      <c r="D169" t="s">
        <v>488</v>
      </c>
      <c r="E169" t="s">
        <v>489</v>
      </c>
      <c r="F169">
        <v>9920.9599999999991</v>
      </c>
      <c r="G169">
        <v>2967.59</v>
      </c>
      <c r="H169">
        <v>505.62</v>
      </c>
      <c r="I169">
        <v>1693.36</v>
      </c>
      <c r="J169">
        <v>1963.28</v>
      </c>
      <c r="K169">
        <v>0</v>
      </c>
      <c r="L169">
        <v>307.27</v>
      </c>
      <c r="M169">
        <v>0</v>
      </c>
      <c r="N169">
        <v>0</v>
      </c>
      <c r="O169">
        <v>0</v>
      </c>
      <c r="P169">
        <v>460.47</v>
      </c>
      <c r="Q169">
        <v>0</v>
      </c>
      <c r="R169">
        <v>0</v>
      </c>
      <c r="S169">
        <v>8507.11</v>
      </c>
      <c r="T169">
        <v>0</v>
      </c>
      <c r="U169">
        <v>0</v>
      </c>
      <c r="V169">
        <v>1713.27</v>
      </c>
      <c r="W169">
        <v>1291.07</v>
      </c>
      <c r="X169">
        <v>594.12</v>
      </c>
      <c r="Y169">
        <v>96.66</v>
      </c>
      <c r="Z169">
        <v>240.98</v>
      </c>
      <c r="AA169">
        <v>1239.3800000000001</v>
      </c>
      <c r="AB169">
        <v>177.08</v>
      </c>
      <c r="AC169">
        <v>6.5</v>
      </c>
      <c r="AD169">
        <v>0.08</v>
      </c>
      <c r="AE169">
        <v>27.01</v>
      </c>
      <c r="AF169">
        <v>54.44</v>
      </c>
      <c r="AG169">
        <v>14986175.550000001</v>
      </c>
      <c r="AM169">
        <v>2003</v>
      </c>
      <c r="AN169">
        <v>7</v>
      </c>
      <c r="AO169">
        <v>2003</v>
      </c>
      <c r="AP169" t="s">
        <v>488</v>
      </c>
      <c r="AQ169">
        <f t="shared" si="14"/>
        <v>0</v>
      </c>
      <c r="AR169">
        <f t="shared" si="15"/>
        <v>-998.40000000000009</v>
      </c>
      <c r="AS169">
        <f t="shared" si="16"/>
        <v>497.46000000000004</v>
      </c>
      <c r="AT169">
        <f t="shared" si="17"/>
        <v>422.20000000000005</v>
      </c>
      <c r="AU169">
        <f t="shared" si="18"/>
        <v>170.58</v>
      </c>
    </row>
    <row r="170" spans="1:47" x14ac:dyDescent="0.3">
      <c r="A170">
        <v>2003</v>
      </c>
      <c r="B170">
        <v>8</v>
      </c>
      <c r="C170">
        <v>2003</v>
      </c>
      <c r="D170" t="s">
        <v>490</v>
      </c>
      <c r="E170" t="s">
        <v>491</v>
      </c>
      <c r="F170">
        <v>6947.06</v>
      </c>
      <c r="G170">
        <v>1934.16</v>
      </c>
      <c r="H170">
        <v>198.19</v>
      </c>
      <c r="I170">
        <v>2279.9499999999998</v>
      </c>
      <c r="J170">
        <v>1813.83</v>
      </c>
      <c r="K170">
        <v>0</v>
      </c>
      <c r="L170">
        <v>307.27</v>
      </c>
      <c r="M170">
        <v>0</v>
      </c>
      <c r="N170">
        <v>0</v>
      </c>
      <c r="O170">
        <v>0</v>
      </c>
      <c r="P170">
        <v>313.17</v>
      </c>
      <c r="Q170">
        <v>0</v>
      </c>
      <c r="R170">
        <v>0</v>
      </c>
      <c r="S170">
        <v>5542.05</v>
      </c>
      <c r="T170">
        <v>0</v>
      </c>
      <c r="U170">
        <v>0</v>
      </c>
      <c r="V170">
        <v>1731.64</v>
      </c>
      <c r="W170">
        <v>1270.31</v>
      </c>
      <c r="X170">
        <v>576.11</v>
      </c>
      <c r="Y170">
        <v>77.209999999999994</v>
      </c>
      <c r="Z170">
        <v>226.68</v>
      </c>
      <c r="AA170">
        <v>1096.04</v>
      </c>
      <c r="AB170">
        <v>153.66999999999999</v>
      </c>
      <c r="AC170">
        <v>5.54</v>
      </c>
      <c r="AD170">
        <v>0.09</v>
      </c>
      <c r="AE170">
        <v>24.49</v>
      </c>
      <c r="AF170">
        <v>37.96</v>
      </c>
      <c r="AG170">
        <v>14981162.65</v>
      </c>
      <c r="AM170">
        <v>2003</v>
      </c>
      <c r="AN170">
        <v>8</v>
      </c>
      <c r="AO170">
        <v>2003</v>
      </c>
      <c r="AP170" t="s">
        <v>490</v>
      </c>
      <c r="AQ170">
        <f t="shared" si="14"/>
        <v>0</v>
      </c>
      <c r="AR170">
        <f t="shared" si="15"/>
        <v>-869.3599999999999</v>
      </c>
      <c r="AS170">
        <f t="shared" si="16"/>
        <v>498.90000000000003</v>
      </c>
      <c r="AT170">
        <f t="shared" si="17"/>
        <v>461.33000000000015</v>
      </c>
      <c r="AU170">
        <f t="shared" si="18"/>
        <v>148.13</v>
      </c>
    </row>
    <row r="171" spans="1:47" x14ac:dyDescent="0.3">
      <c r="A171">
        <v>2003</v>
      </c>
      <c r="B171">
        <v>9</v>
      </c>
      <c r="C171">
        <v>2003</v>
      </c>
      <c r="D171" t="s">
        <v>492</v>
      </c>
      <c r="E171" t="s">
        <v>493</v>
      </c>
      <c r="F171">
        <v>7811.99</v>
      </c>
      <c r="G171">
        <v>2347.1</v>
      </c>
      <c r="H171">
        <v>115.82</v>
      </c>
      <c r="I171">
        <v>2572.58</v>
      </c>
      <c r="J171">
        <v>1786.99</v>
      </c>
      <c r="K171">
        <v>0</v>
      </c>
      <c r="L171">
        <v>297.36</v>
      </c>
      <c r="M171">
        <v>0</v>
      </c>
      <c r="N171">
        <v>0</v>
      </c>
      <c r="O171">
        <v>0</v>
      </c>
      <c r="P171">
        <v>301.10000000000002</v>
      </c>
      <c r="Q171">
        <v>0</v>
      </c>
      <c r="R171">
        <v>0</v>
      </c>
      <c r="S171">
        <v>5913.73</v>
      </c>
      <c r="T171">
        <v>0</v>
      </c>
      <c r="U171">
        <v>0</v>
      </c>
      <c r="V171">
        <v>1721.86</v>
      </c>
      <c r="W171">
        <v>1143.98</v>
      </c>
      <c r="X171">
        <v>554.54</v>
      </c>
      <c r="Y171">
        <v>73.16</v>
      </c>
      <c r="Z171">
        <v>276.01</v>
      </c>
      <c r="AA171">
        <v>934.07</v>
      </c>
      <c r="AB171">
        <v>174.41</v>
      </c>
      <c r="AC171">
        <v>5.07</v>
      </c>
      <c r="AD171">
        <v>0.32</v>
      </c>
      <c r="AE171">
        <v>16.97</v>
      </c>
      <c r="AF171">
        <v>33.74</v>
      </c>
      <c r="AG171">
        <v>14975697.75</v>
      </c>
      <c r="AM171">
        <v>2003</v>
      </c>
      <c r="AN171">
        <v>9</v>
      </c>
      <c r="AO171">
        <v>2003</v>
      </c>
      <c r="AP171" t="s">
        <v>492</v>
      </c>
      <c r="AQ171">
        <f t="shared" si="14"/>
        <v>0</v>
      </c>
      <c r="AR171">
        <f t="shared" si="15"/>
        <v>-658.06000000000006</v>
      </c>
      <c r="AS171">
        <f t="shared" si="16"/>
        <v>481.38</v>
      </c>
      <c r="AT171">
        <f t="shared" si="17"/>
        <v>577.87999999999988</v>
      </c>
      <c r="AU171">
        <f t="shared" si="18"/>
        <v>169.34</v>
      </c>
    </row>
    <row r="172" spans="1:47" x14ac:dyDescent="0.3">
      <c r="A172">
        <v>2003</v>
      </c>
      <c r="B172">
        <v>10</v>
      </c>
      <c r="C172">
        <v>2004</v>
      </c>
      <c r="D172" t="s">
        <v>494</v>
      </c>
      <c r="E172" t="s">
        <v>495</v>
      </c>
      <c r="F172">
        <v>6356.17</v>
      </c>
      <c r="G172">
        <v>1711.15</v>
      </c>
      <c r="H172">
        <v>110.59</v>
      </c>
      <c r="I172">
        <v>2420.7800000000002</v>
      </c>
      <c r="J172">
        <v>1905.45</v>
      </c>
      <c r="K172">
        <v>0</v>
      </c>
      <c r="L172">
        <v>307.27</v>
      </c>
      <c r="M172">
        <v>0</v>
      </c>
      <c r="N172">
        <v>0</v>
      </c>
      <c r="O172">
        <v>0</v>
      </c>
      <c r="P172">
        <v>250.34</v>
      </c>
      <c r="Q172">
        <v>0</v>
      </c>
      <c r="R172">
        <v>0</v>
      </c>
      <c r="S172">
        <v>5102.63</v>
      </c>
      <c r="T172">
        <v>0</v>
      </c>
      <c r="U172">
        <v>0</v>
      </c>
      <c r="V172">
        <v>1595.51</v>
      </c>
      <c r="W172">
        <v>1138.1300000000001</v>
      </c>
      <c r="X172">
        <v>553.74</v>
      </c>
      <c r="Y172">
        <v>66.14</v>
      </c>
      <c r="Z172">
        <v>215.71</v>
      </c>
      <c r="AA172">
        <v>903.88</v>
      </c>
      <c r="AB172">
        <v>102.39</v>
      </c>
      <c r="AC172">
        <v>6.52</v>
      </c>
      <c r="AD172">
        <v>0.11</v>
      </c>
      <c r="AE172">
        <v>18.7</v>
      </c>
      <c r="AF172">
        <v>29.36</v>
      </c>
      <c r="AG172">
        <v>14971052.74</v>
      </c>
      <c r="AM172">
        <v>2003</v>
      </c>
      <c r="AN172">
        <v>10</v>
      </c>
      <c r="AO172">
        <v>2004</v>
      </c>
      <c r="AP172" t="s">
        <v>494</v>
      </c>
      <c r="AQ172">
        <f t="shared" si="14"/>
        <v>0</v>
      </c>
      <c r="AR172">
        <f t="shared" si="15"/>
        <v>-688.17</v>
      </c>
      <c r="AS172">
        <f t="shared" si="16"/>
        <v>487.6</v>
      </c>
      <c r="AT172">
        <f t="shared" si="17"/>
        <v>457.37999999999988</v>
      </c>
      <c r="AU172">
        <f t="shared" si="18"/>
        <v>95.87</v>
      </c>
    </row>
    <row r="173" spans="1:47" x14ac:dyDescent="0.3">
      <c r="A173">
        <v>2003</v>
      </c>
      <c r="B173">
        <v>11</v>
      </c>
      <c r="C173">
        <v>2004</v>
      </c>
      <c r="D173" t="s">
        <v>496</v>
      </c>
      <c r="E173" t="s">
        <v>497</v>
      </c>
      <c r="F173">
        <v>1757.76</v>
      </c>
      <c r="G173">
        <v>2422.2800000000002</v>
      </c>
      <c r="H173">
        <v>144.91999999999999</v>
      </c>
      <c r="I173">
        <v>2835.84</v>
      </c>
      <c r="J173">
        <v>4252.4799999999996</v>
      </c>
      <c r="K173">
        <v>0</v>
      </c>
      <c r="L173">
        <v>297.36</v>
      </c>
      <c r="M173">
        <v>0</v>
      </c>
      <c r="N173">
        <v>0</v>
      </c>
      <c r="O173">
        <v>0</v>
      </c>
      <c r="P173">
        <v>79.86</v>
      </c>
      <c r="Q173">
        <v>0</v>
      </c>
      <c r="R173">
        <v>0</v>
      </c>
      <c r="S173">
        <v>1503.93</v>
      </c>
      <c r="T173">
        <v>0</v>
      </c>
      <c r="U173">
        <v>0</v>
      </c>
      <c r="V173">
        <v>1333.11</v>
      </c>
      <c r="W173">
        <v>1023.32</v>
      </c>
      <c r="X173">
        <v>489.62</v>
      </c>
      <c r="Y173">
        <v>52.24</v>
      </c>
      <c r="Z173">
        <v>168.13</v>
      </c>
      <c r="AA173">
        <v>699.42</v>
      </c>
      <c r="AB173">
        <v>46.57</v>
      </c>
      <c r="AC173">
        <v>9.24</v>
      </c>
      <c r="AD173">
        <v>0</v>
      </c>
      <c r="AE173">
        <v>13.82</v>
      </c>
      <c r="AF173">
        <v>9.74</v>
      </c>
      <c r="AG173">
        <v>14971717.25</v>
      </c>
      <c r="AM173">
        <v>2003</v>
      </c>
      <c r="AN173">
        <v>11</v>
      </c>
      <c r="AO173">
        <v>2004</v>
      </c>
      <c r="AP173" t="s">
        <v>496</v>
      </c>
      <c r="AQ173">
        <f t="shared" si="14"/>
        <v>0</v>
      </c>
      <c r="AR173">
        <f t="shared" si="15"/>
        <v>-531.29</v>
      </c>
      <c r="AS173">
        <f t="shared" si="16"/>
        <v>437.38</v>
      </c>
      <c r="AT173">
        <f t="shared" si="17"/>
        <v>309.78999999999985</v>
      </c>
      <c r="AU173">
        <f t="shared" si="18"/>
        <v>37.33</v>
      </c>
    </row>
    <row r="174" spans="1:47" x14ac:dyDescent="0.3">
      <c r="A174">
        <v>2003</v>
      </c>
      <c r="B174">
        <v>12</v>
      </c>
      <c r="C174">
        <v>2004</v>
      </c>
      <c r="D174" t="s">
        <v>498</v>
      </c>
      <c r="E174" t="s">
        <v>499</v>
      </c>
      <c r="F174">
        <v>281.60000000000002</v>
      </c>
      <c r="G174">
        <v>16727.099999999999</v>
      </c>
      <c r="H174">
        <v>253.47</v>
      </c>
      <c r="I174">
        <v>4661.3100000000004</v>
      </c>
      <c r="J174">
        <v>21575.39</v>
      </c>
      <c r="K174">
        <v>0</v>
      </c>
      <c r="L174">
        <v>307.27</v>
      </c>
      <c r="M174">
        <v>0</v>
      </c>
      <c r="N174">
        <v>0</v>
      </c>
      <c r="O174">
        <v>0</v>
      </c>
      <c r="P174">
        <v>71.989999999999995</v>
      </c>
      <c r="Q174">
        <v>0</v>
      </c>
      <c r="R174">
        <v>0</v>
      </c>
      <c r="S174">
        <v>1225.99</v>
      </c>
      <c r="T174">
        <v>0</v>
      </c>
      <c r="U174">
        <v>0</v>
      </c>
      <c r="V174">
        <v>1277.17</v>
      </c>
      <c r="W174">
        <v>1094.3599999999999</v>
      </c>
      <c r="X174">
        <v>535.87</v>
      </c>
      <c r="Y174">
        <v>63.77</v>
      </c>
      <c r="Z174">
        <v>169.11</v>
      </c>
      <c r="AA174">
        <v>676.82</v>
      </c>
      <c r="AB174">
        <v>31.08</v>
      </c>
      <c r="AC174">
        <v>28.38</v>
      </c>
      <c r="AD174">
        <v>0</v>
      </c>
      <c r="AE174">
        <v>16.760000000000002</v>
      </c>
      <c r="AF174">
        <v>8.49</v>
      </c>
      <c r="AG174">
        <v>14988162.75</v>
      </c>
      <c r="AM174">
        <v>2003</v>
      </c>
      <c r="AN174">
        <v>12</v>
      </c>
      <c r="AO174">
        <v>2004</v>
      </c>
      <c r="AP174" t="s">
        <v>498</v>
      </c>
      <c r="AQ174">
        <f t="shared" si="14"/>
        <v>0</v>
      </c>
      <c r="AR174">
        <f t="shared" si="15"/>
        <v>-507.71000000000004</v>
      </c>
      <c r="AS174">
        <f t="shared" si="16"/>
        <v>472.1</v>
      </c>
      <c r="AT174">
        <f t="shared" si="17"/>
        <v>182.81000000000017</v>
      </c>
      <c r="AU174">
        <f t="shared" si="18"/>
        <v>2.6999999999999993</v>
      </c>
    </row>
    <row r="175" spans="1:47" x14ac:dyDescent="0.3">
      <c r="A175">
        <v>2004</v>
      </c>
      <c r="B175">
        <v>1</v>
      </c>
      <c r="C175">
        <v>2004</v>
      </c>
      <c r="D175" t="s">
        <v>500</v>
      </c>
      <c r="E175" t="s">
        <v>501</v>
      </c>
      <c r="F175">
        <v>1417.48</v>
      </c>
      <c r="G175">
        <v>12779.79</v>
      </c>
      <c r="H175">
        <v>109.94</v>
      </c>
      <c r="I175">
        <v>5923.63</v>
      </c>
      <c r="J175">
        <v>18084.34</v>
      </c>
      <c r="K175">
        <v>0</v>
      </c>
      <c r="L175">
        <v>307.27</v>
      </c>
      <c r="M175">
        <v>0</v>
      </c>
      <c r="N175">
        <v>0</v>
      </c>
      <c r="O175">
        <v>0</v>
      </c>
      <c r="P175">
        <v>71.39</v>
      </c>
      <c r="Q175">
        <v>0</v>
      </c>
      <c r="R175">
        <v>0</v>
      </c>
      <c r="S175">
        <v>1386.85</v>
      </c>
      <c r="T175">
        <v>0</v>
      </c>
      <c r="U175">
        <v>0</v>
      </c>
      <c r="V175">
        <v>1273.68</v>
      </c>
      <c r="W175">
        <v>1185.19</v>
      </c>
      <c r="X175">
        <v>638.39</v>
      </c>
      <c r="Y175">
        <v>67.739999999999995</v>
      </c>
      <c r="Z175">
        <v>209.15</v>
      </c>
      <c r="AA175">
        <v>692.26</v>
      </c>
      <c r="AB175">
        <v>22.89</v>
      </c>
      <c r="AC175">
        <v>72.430000000000007</v>
      </c>
      <c r="AD175">
        <v>0</v>
      </c>
      <c r="AE175">
        <v>18.829999999999998</v>
      </c>
      <c r="AF175">
        <v>7.81</v>
      </c>
      <c r="AG175">
        <v>14999525.050000001</v>
      </c>
      <c r="AM175">
        <v>2004</v>
      </c>
      <c r="AN175">
        <v>1</v>
      </c>
      <c r="AO175">
        <v>2004</v>
      </c>
      <c r="AP175" t="s">
        <v>500</v>
      </c>
      <c r="AQ175">
        <f t="shared" si="14"/>
        <v>0</v>
      </c>
      <c r="AR175">
        <f t="shared" si="15"/>
        <v>-483.11</v>
      </c>
      <c r="AS175">
        <f t="shared" si="16"/>
        <v>570.65</v>
      </c>
      <c r="AT175">
        <f t="shared" si="17"/>
        <v>88.490000000000009</v>
      </c>
      <c r="AU175">
        <f t="shared" si="18"/>
        <v>-49.540000000000006</v>
      </c>
    </row>
    <row r="176" spans="1:47" x14ac:dyDescent="0.3">
      <c r="A176">
        <v>2004</v>
      </c>
      <c r="B176">
        <v>2</v>
      </c>
      <c r="C176">
        <v>2004</v>
      </c>
      <c r="D176" t="s">
        <v>502</v>
      </c>
      <c r="E176" t="s">
        <v>503</v>
      </c>
      <c r="F176">
        <v>606.05999999999995</v>
      </c>
      <c r="G176">
        <v>14757.32</v>
      </c>
      <c r="H176">
        <v>332.15</v>
      </c>
      <c r="I176">
        <v>4285.05</v>
      </c>
      <c r="J176">
        <v>17988.53</v>
      </c>
      <c r="K176">
        <v>0</v>
      </c>
      <c r="L176">
        <v>287.45</v>
      </c>
      <c r="M176">
        <v>0</v>
      </c>
      <c r="N176">
        <v>0</v>
      </c>
      <c r="O176">
        <v>0</v>
      </c>
      <c r="P176">
        <v>52.33</v>
      </c>
      <c r="Q176">
        <v>0</v>
      </c>
      <c r="R176">
        <v>0</v>
      </c>
      <c r="S176">
        <v>108.57</v>
      </c>
      <c r="T176">
        <v>0</v>
      </c>
      <c r="U176">
        <v>0</v>
      </c>
      <c r="V176">
        <v>1163.24</v>
      </c>
      <c r="W176">
        <v>1167.31</v>
      </c>
      <c r="X176">
        <v>541.4</v>
      </c>
      <c r="Y176">
        <v>70.14</v>
      </c>
      <c r="Z176">
        <v>180.28</v>
      </c>
      <c r="AA176">
        <v>702.77</v>
      </c>
      <c r="AB176">
        <v>19.489999999999998</v>
      </c>
      <c r="AC176">
        <v>54.56</v>
      </c>
      <c r="AD176">
        <v>0</v>
      </c>
      <c r="AE176">
        <v>17.829999999999998</v>
      </c>
      <c r="AF176">
        <v>7.37</v>
      </c>
      <c r="AG176">
        <v>15013676.32</v>
      </c>
      <c r="AM176">
        <v>2004</v>
      </c>
      <c r="AN176">
        <v>2</v>
      </c>
      <c r="AO176">
        <v>2004</v>
      </c>
      <c r="AP176" t="s">
        <v>502</v>
      </c>
      <c r="AQ176">
        <f t="shared" si="14"/>
        <v>0</v>
      </c>
      <c r="AR176">
        <f t="shared" si="15"/>
        <v>-522.49</v>
      </c>
      <c r="AS176">
        <f t="shared" si="16"/>
        <v>471.26</v>
      </c>
      <c r="AT176">
        <f t="shared" si="17"/>
        <v>-4.0699999999999363</v>
      </c>
      <c r="AU176">
        <f t="shared" si="18"/>
        <v>-35.070000000000007</v>
      </c>
    </row>
    <row r="177" spans="1:47" x14ac:dyDescent="0.3">
      <c r="A177">
        <v>2004</v>
      </c>
      <c r="B177">
        <v>3</v>
      </c>
      <c r="C177">
        <v>2004</v>
      </c>
      <c r="D177" t="s">
        <v>504</v>
      </c>
      <c r="E177" t="s">
        <v>505</v>
      </c>
      <c r="F177">
        <v>5655.36</v>
      </c>
      <c r="G177">
        <v>5544.46</v>
      </c>
      <c r="H177">
        <v>99.66</v>
      </c>
      <c r="I177">
        <v>6063.47</v>
      </c>
      <c r="J177">
        <v>7005.62</v>
      </c>
      <c r="K177">
        <v>0</v>
      </c>
      <c r="L177">
        <v>307.27</v>
      </c>
      <c r="M177">
        <v>0</v>
      </c>
      <c r="N177">
        <v>0</v>
      </c>
      <c r="O177">
        <v>0</v>
      </c>
      <c r="P177">
        <v>122.15</v>
      </c>
      <c r="Q177">
        <v>0</v>
      </c>
      <c r="R177">
        <v>0</v>
      </c>
      <c r="S177">
        <v>1390.85</v>
      </c>
      <c r="T177">
        <v>0</v>
      </c>
      <c r="U177">
        <v>0</v>
      </c>
      <c r="V177">
        <v>1216.05</v>
      </c>
      <c r="W177">
        <v>1315.66</v>
      </c>
      <c r="X177">
        <v>607.07000000000005</v>
      </c>
      <c r="Y177">
        <v>78.73</v>
      </c>
      <c r="Z177">
        <v>237.27</v>
      </c>
      <c r="AA177">
        <v>765.93</v>
      </c>
      <c r="AB177">
        <v>15.39</v>
      </c>
      <c r="AC177">
        <v>70.760000000000005</v>
      </c>
      <c r="AD177">
        <v>0</v>
      </c>
      <c r="AE177">
        <v>17.559999999999999</v>
      </c>
      <c r="AF177">
        <v>18.41</v>
      </c>
      <c r="AG177">
        <v>15013565.42</v>
      </c>
      <c r="AM177">
        <v>2004</v>
      </c>
      <c r="AN177">
        <v>3</v>
      </c>
      <c r="AO177">
        <v>2004</v>
      </c>
      <c r="AP177" t="s">
        <v>504</v>
      </c>
      <c r="AQ177">
        <f t="shared" si="14"/>
        <v>0</v>
      </c>
      <c r="AR177">
        <f t="shared" si="15"/>
        <v>-528.66</v>
      </c>
      <c r="AS177">
        <f t="shared" si="16"/>
        <v>528.34</v>
      </c>
      <c r="AT177">
        <f t="shared" si="17"/>
        <v>-99.610000000000127</v>
      </c>
      <c r="AU177">
        <f t="shared" si="18"/>
        <v>-55.370000000000005</v>
      </c>
    </row>
    <row r="178" spans="1:47" x14ac:dyDescent="0.3">
      <c r="A178">
        <v>2004</v>
      </c>
      <c r="B178">
        <v>4</v>
      </c>
      <c r="C178">
        <v>2004</v>
      </c>
      <c r="D178" t="s">
        <v>506</v>
      </c>
      <c r="E178" t="s">
        <v>507</v>
      </c>
      <c r="F178">
        <v>8500.85</v>
      </c>
      <c r="G178">
        <v>1770.23</v>
      </c>
      <c r="H178">
        <v>219.8</v>
      </c>
      <c r="I178">
        <v>4159.55</v>
      </c>
      <c r="J178">
        <v>1694.42</v>
      </c>
      <c r="K178">
        <v>0</v>
      </c>
      <c r="L178">
        <v>297.36</v>
      </c>
      <c r="M178">
        <v>0</v>
      </c>
      <c r="N178">
        <v>0</v>
      </c>
      <c r="O178">
        <v>0</v>
      </c>
      <c r="P178">
        <v>333.72</v>
      </c>
      <c r="Q178">
        <v>0</v>
      </c>
      <c r="R178">
        <v>0</v>
      </c>
      <c r="S178">
        <v>4857.3500000000004</v>
      </c>
      <c r="T178">
        <v>0</v>
      </c>
      <c r="U178">
        <v>0</v>
      </c>
      <c r="V178">
        <v>1295.0899999999999</v>
      </c>
      <c r="W178">
        <v>1302.29</v>
      </c>
      <c r="X178">
        <v>534.78</v>
      </c>
      <c r="Y178">
        <v>89.55</v>
      </c>
      <c r="Z178">
        <v>246.22</v>
      </c>
      <c r="AA178">
        <v>874.48</v>
      </c>
      <c r="AB178">
        <v>31.63</v>
      </c>
      <c r="AC178">
        <v>42.63</v>
      </c>
      <c r="AD178">
        <v>0</v>
      </c>
      <c r="AE178">
        <v>21.07</v>
      </c>
      <c r="AF178">
        <v>36.72</v>
      </c>
      <c r="AG178">
        <v>15006834.800000001</v>
      </c>
      <c r="AM178">
        <v>2004</v>
      </c>
      <c r="AN178">
        <v>4</v>
      </c>
      <c r="AO178">
        <v>2004</v>
      </c>
      <c r="AP178" t="s">
        <v>506</v>
      </c>
      <c r="AQ178">
        <f t="shared" si="14"/>
        <v>0</v>
      </c>
      <c r="AR178">
        <f t="shared" si="15"/>
        <v>-628.26</v>
      </c>
      <c r="AS178">
        <f t="shared" si="16"/>
        <v>445.22999999999996</v>
      </c>
      <c r="AT178">
        <f t="shared" si="17"/>
        <v>-7.2000000000000455</v>
      </c>
      <c r="AU178">
        <f t="shared" si="18"/>
        <v>-11.000000000000004</v>
      </c>
    </row>
    <row r="179" spans="1:47" x14ac:dyDescent="0.3">
      <c r="A179">
        <v>2004</v>
      </c>
      <c r="B179">
        <v>5</v>
      </c>
      <c r="C179">
        <v>2004</v>
      </c>
      <c r="D179" t="s">
        <v>508</v>
      </c>
      <c r="E179" t="s">
        <v>509</v>
      </c>
      <c r="F179">
        <v>9785.76</v>
      </c>
      <c r="G179">
        <v>1294.1199999999999</v>
      </c>
      <c r="H179">
        <v>64.8</v>
      </c>
      <c r="I179">
        <v>3414.78</v>
      </c>
      <c r="J179">
        <v>1836.29</v>
      </c>
      <c r="K179">
        <v>0</v>
      </c>
      <c r="L179">
        <v>307.27</v>
      </c>
      <c r="M179">
        <v>0</v>
      </c>
      <c r="N179">
        <v>0</v>
      </c>
      <c r="O179">
        <v>0</v>
      </c>
      <c r="P179">
        <v>372.15</v>
      </c>
      <c r="Q179">
        <v>0</v>
      </c>
      <c r="R179">
        <v>0</v>
      </c>
      <c r="S179">
        <v>7587.89</v>
      </c>
      <c r="T179">
        <v>0</v>
      </c>
      <c r="U179">
        <v>0</v>
      </c>
      <c r="V179">
        <v>1600.02</v>
      </c>
      <c r="W179">
        <v>1364.24</v>
      </c>
      <c r="X179">
        <v>555.22</v>
      </c>
      <c r="Y179">
        <v>103.11</v>
      </c>
      <c r="Z179">
        <v>286.95</v>
      </c>
      <c r="AA179">
        <v>1017.72</v>
      </c>
      <c r="AB179">
        <v>67.13</v>
      </c>
      <c r="AC179">
        <v>24.22</v>
      </c>
      <c r="AD179">
        <v>0.63</v>
      </c>
      <c r="AE179">
        <v>27.04</v>
      </c>
      <c r="AF179">
        <v>43.08</v>
      </c>
      <c r="AG179">
        <v>14998343.16</v>
      </c>
      <c r="AM179">
        <v>2004</v>
      </c>
      <c r="AN179">
        <v>5</v>
      </c>
      <c r="AO179">
        <v>2004</v>
      </c>
      <c r="AP179" t="s">
        <v>508</v>
      </c>
      <c r="AQ179">
        <f t="shared" si="14"/>
        <v>0</v>
      </c>
      <c r="AR179">
        <f t="shared" si="15"/>
        <v>-730.77</v>
      </c>
      <c r="AS179">
        <f t="shared" si="16"/>
        <v>452.11</v>
      </c>
      <c r="AT179">
        <f t="shared" si="17"/>
        <v>235.77999999999997</v>
      </c>
      <c r="AU179">
        <f t="shared" si="18"/>
        <v>42.91</v>
      </c>
    </row>
    <row r="180" spans="1:47" x14ac:dyDescent="0.3">
      <c r="A180">
        <v>2004</v>
      </c>
      <c r="B180">
        <v>6</v>
      </c>
      <c r="C180">
        <v>2004</v>
      </c>
      <c r="D180" t="s">
        <v>510</v>
      </c>
      <c r="E180" t="s">
        <v>511</v>
      </c>
      <c r="F180">
        <v>10524.32</v>
      </c>
      <c r="G180">
        <v>2570.37</v>
      </c>
      <c r="H180">
        <v>241.33</v>
      </c>
      <c r="I180">
        <v>1938.69</v>
      </c>
      <c r="J180">
        <v>1854.98</v>
      </c>
      <c r="K180">
        <v>0</v>
      </c>
      <c r="L180">
        <v>297.36</v>
      </c>
      <c r="M180">
        <v>0</v>
      </c>
      <c r="N180">
        <v>0</v>
      </c>
      <c r="O180">
        <v>0</v>
      </c>
      <c r="P180">
        <v>387.45</v>
      </c>
      <c r="Q180">
        <v>0</v>
      </c>
      <c r="R180">
        <v>0</v>
      </c>
      <c r="S180">
        <v>8732.52</v>
      </c>
      <c r="T180">
        <v>0</v>
      </c>
      <c r="U180">
        <v>0</v>
      </c>
      <c r="V180">
        <v>1515.25</v>
      </c>
      <c r="W180">
        <v>1293.21</v>
      </c>
      <c r="X180">
        <v>547.42999999999995</v>
      </c>
      <c r="Y180">
        <v>106.67</v>
      </c>
      <c r="Z180">
        <v>288.36</v>
      </c>
      <c r="AA180">
        <v>1020.43</v>
      </c>
      <c r="AB180">
        <v>88.39</v>
      </c>
      <c r="AC180">
        <v>13.55</v>
      </c>
      <c r="AD180">
        <v>0.68</v>
      </c>
      <c r="AE180">
        <v>24.12</v>
      </c>
      <c r="AF180">
        <v>45.98</v>
      </c>
      <c r="AG180">
        <v>14990389.220000001</v>
      </c>
      <c r="AM180">
        <v>2004</v>
      </c>
      <c r="AN180">
        <v>6</v>
      </c>
      <c r="AO180">
        <v>2004</v>
      </c>
      <c r="AP180" t="s">
        <v>510</v>
      </c>
      <c r="AQ180">
        <f t="shared" si="14"/>
        <v>0</v>
      </c>
      <c r="AR180">
        <f t="shared" si="15"/>
        <v>-732.06999999999994</v>
      </c>
      <c r="AS180">
        <f t="shared" si="16"/>
        <v>440.75999999999993</v>
      </c>
      <c r="AT180">
        <f t="shared" si="17"/>
        <v>222.03999999999996</v>
      </c>
      <c r="AU180">
        <f t="shared" si="18"/>
        <v>74.84</v>
      </c>
    </row>
    <row r="181" spans="1:47" x14ac:dyDescent="0.3">
      <c r="A181">
        <v>2004</v>
      </c>
      <c r="B181">
        <v>7</v>
      </c>
      <c r="C181">
        <v>2004</v>
      </c>
      <c r="D181" t="s">
        <v>512</v>
      </c>
      <c r="E181" t="s">
        <v>513</v>
      </c>
      <c r="F181">
        <v>9532.64</v>
      </c>
      <c r="G181">
        <v>2466.61</v>
      </c>
      <c r="H181">
        <v>461.52</v>
      </c>
      <c r="I181">
        <v>1620.36</v>
      </c>
      <c r="J181">
        <v>1941.66</v>
      </c>
      <c r="K181">
        <v>0</v>
      </c>
      <c r="L181">
        <v>307.27</v>
      </c>
      <c r="M181">
        <v>0</v>
      </c>
      <c r="N181">
        <v>0</v>
      </c>
      <c r="O181">
        <v>0</v>
      </c>
      <c r="P181">
        <v>459.44</v>
      </c>
      <c r="Q181">
        <v>0</v>
      </c>
      <c r="R181">
        <v>0</v>
      </c>
      <c r="S181">
        <v>8673.49</v>
      </c>
      <c r="T181">
        <v>0</v>
      </c>
      <c r="U181">
        <v>0</v>
      </c>
      <c r="V181">
        <v>1625.47</v>
      </c>
      <c r="W181">
        <v>1300.6199999999999</v>
      </c>
      <c r="X181">
        <v>578.87</v>
      </c>
      <c r="Y181">
        <v>100.67</v>
      </c>
      <c r="Z181">
        <v>297.16000000000003</v>
      </c>
      <c r="AA181">
        <v>1090.31</v>
      </c>
      <c r="AB181">
        <v>132.22</v>
      </c>
      <c r="AC181">
        <v>6.05</v>
      </c>
      <c r="AD181">
        <v>0</v>
      </c>
      <c r="AE181">
        <v>24.67</v>
      </c>
      <c r="AF181">
        <v>53.47</v>
      </c>
      <c r="AG181">
        <v>14983323.189999999</v>
      </c>
      <c r="AM181">
        <v>2004</v>
      </c>
      <c r="AN181">
        <v>7</v>
      </c>
      <c r="AO181">
        <v>2004</v>
      </c>
      <c r="AP181" t="s">
        <v>512</v>
      </c>
      <c r="AQ181">
        <f t="shared" si="14"/>
        <v>0</v>
      </c>
      <c r="AR181">
        <f t="shared" si="15"/>
        <v>-793.14999999999986</v>
      </c>
      <c r="AS181">
        <f t="shared" si="16"/>
        <v>478.2</v>
      </c>
      <c r="AT181">
        <f t="shared" si="17"/>
        <v>324.85000000000014</v>
      </c>
      <c r="AU181">
        <f t="shared" si="18"/>
        <v>126.17</v>
      </c>
    </row>
    <row r="182" spans="1:47" x14ac:dyDescent="0.3">
      <c r="A182">
        <v>2004</v>
      </c>
      <c r="B182">
        <v>8</v>
      </c>
      <c r="C182">
        <v>2004</v>
      </c>
      <c r="D182" t="s">
        <v>514</v>
      </c>
      <c r="E182" t="s">
        <v>515</v>
      </c>
      <c r="F182">
        <v>5976.03</v>
      </c>
      <c r="G182">
        <v>2437.02</v>
      </c>
      <c r="H182">
        <v>228.6</v>
      </c>
      <c r="I182">
        <v>1944.75</v>
      </c>
      <c r="J182">
        <v>1323.08</v>
      </c>
      <c r="K182">
        <v>0</v>
      </c>
      <c r="L182">
        <v>307.27</v>
      </c>
      <c r="M182">
        <v>0</v>
      </c>
      <c r="N182">
        <v>0</v>
      </c>
      <c r="O182">
        <v>0</v>
      </c>
      <c r="P182">
        <v>376.29</v>
      </c>
      <c r="Q182">
        <v>0</v>
      </c>
      <c r="R182">
        <v>0</v>
      </c>
      <c r="S182">
        <v>3894.34</v>
      </c>
      <c r="T182">
        <v>0</v>
      </c>
      <c r="U182">
        <v>0</v>
      </c>
      <c r="V182">
        <v>1550.26</v>
      </c>
      <c r="W182">
        <v>1269.8</v>
      </c>
      <c r="X182">
        <v>580.80999999999995</v>
      </c>
      <c r="Y182">
        <v>65.09</v>
      </c>
      <c r="Z182">
        <v>232.42</v>
      </c>
      <c r="AA182">
        <v>1044.43</v>
      </c>
      <c r="AB182">
        <v>144.47999999999999</v>
      </c>
      <c r="AC182">
        <v>5.72</v>
      </c>
      <c r="AD182">
        <v>0</v>
      </c>
      <c r="AE182">
        <v>16.440000000000001</v>
      </c>
      <c r="AF182">
        <v>41.65</v>
      </c>
      <c r="AG182">
        <v>14979784.18</v>
      </c>
      <c r="AM182">
        <v>2004</v>
      </c>
      <c r="AN182">
        <v>8</v>
      </c>
      <c r="AO182">
        <v>2004</v>
      </c>
      <c r="AP182" t="s">
        <v>514</v>
      </c>
      <c r="AQ182">
        <f t="shared" si="14"/>
        <v>0</v>
      </c>
      <c r="AR182">
        <f t="shared" si="15"/>
        <v>-812.0100000000001</v>
      </c>
      <c r="AS182">
        <f t="shared" si="16"/>
        <v>515.71999999999991</v>
      </c>
      <c r="AT182">
        <f t="shared" si="17"/>
        <v>280.46000000000004</v>
      </c>
      <c r="AU182">
        <f t="shared" si="18"/>
        <v>138.76</v>
      </c>
    </row>
    <row r="183" spans="1:47" x14ac:dyDescent="0.3">
      <c r="A183">
        <v>2004</v>
      </c>
      <c r="B183">
        <v>9</v>
      </c>
      <c r="C183">
        <v>2004</v>
      </c>
      <c r="D183" t="s">
        <v>516</v>
      </c>
      <c r="E183" t="s">
        <v>517</v>
      </c>
      <c r="F183">
        <v>6865.63</v>
      </c>
      <c r="G183">
        <v>2332.21</v>
      </c>
      <c r="H183">
        <v>132.1</v>
      </c>
      <c r="I183">
        <v>2312.1999999999998</v>
      </c>
      <c r="J183">
        <v>1616.14</v>
      </c>
      <c r="K183">
        <v>0</v>
      </c>
      <c r="L183">
        <v>297.36</v>
      </c>
      <c r="M183">
        <v>0</v>
      </c>
      <c r="N183">
        <v>0</v>
      </c>
      <c r="O183">
        <v>0</v>
      </c>
      <c r="P183">
        <v>335.5</v>
      </c>
      <c r="Q183">
        <v>0</v>
      </c>
      <c r="R183">
        <v>0</v>
      </c>
      <c r="S183">
        <v>4779.7</v>
      </c>
      <c r="T183">
        <v>0</v>
      </c>
      <c r="U183">
        <v>0</v>
      </c>
      <c r="V183">
        <v>1438.32</v>
      </c>
      <c r="W183">
        <v>1133.7</v>
      </c>
      <c r="X183">
        <v>543.11</v>
      </c>
      <c r="Y183">
        <v>66.84</v>
      </c>
      <c r="Z183">
        <v>244.1</v>
      </c>
      <c r="AA183">
        <v>888.57</v>
      </c>
      <c r="AB183">
        <v>96.85</v>
      </c>
      <c r="AC183">
        <v>7.04</v>
      </c>
      <c r="AD183">
        <v>0</v>
      </c>
      <c r="AE183">
        <v>12.49</v>
      </c>
      <c r="AF183">
        <v>36.36</v>
      </c>
      <c r="AG183">
        <v>14975250.76</v>
      </c>
      <c r="AM183">
        <v>2004</v>
      </c>
      <c r="AN183">
        <v>9</v>
      </c>
      <c r="AO183">
        <v>2004</v>
      </c>
      <c r="AP183" t="s">
        <v>516</v>
      </c>
      <c r="AQ183">
        <f t="shared" si="14"/>
        <v>0</v>
      </c>
      <c r="AR183">
        <f t="shared" si="15"/>
        <v>-644.47</v>
      </c>
      <c r="AS183">
        <f t="shared" si="16"/>
        <v>476.27</v>
      </c>
      <c r="AT183">
        <f t="shared" si="17"/>
        <v>304.61999999999989</v>
      </c>
      <c r="AU183">
        <f t="shared" si="18"/>
        <v>89.809999999999988</v>
      </c>
    </row>
    <row r="184" spans="1:47" x14ac:dyDescent="0.3">
      <c r="A184">
        <v>2004</v>
      </c>
      <c r="B184">
        <v>10</v>
      </c>
      <c r="C184">
        <v>2005</v>
      </c>
      <c r="D184" t="s">
        <v>518</v>
      </c>
      <c r="E184" t="s">
        <v>519</v>
      </c>
      <c r="F184">
        <v>4431.2299999999996</v>
      </c>
      <c r="G184">
        <v>4433.54</v>
      </c>
      <c r="H184">
        <v>197.31</v>
      </c>
      <c r="I184">
        <v>2742.89</v>
      </c>
      <c r="J184">
        <v>6195.12</v>
      </c>
      <c r="K184">
        <v>0</v>
      </c>
      <c r="L184">
        <v>307.27</v>
      </c>
      <c r="M184">
        <v>0</v>
      </c>
      <c r="N184">
        <v>0</v>
      </c>
      <c r="O184">
        <v>0</v>
      </c>
      <c r="P184">
        <v>235.57</v>
      </c>
      <c r="Q184">
        <v>0</v>
      </c>
      <c r="R184">
        <v>0</v>
      </c>
      <c r="S184">
        <v>4071.07</v>
      </c>
      <c r="T184">
        <v>0</v>
      </c>
      <c r="U184">
        <v>0</v>
      </c>
      <c r="V184">
        <v>1330.36</v>
      </c>
      <c r="W184">
        <v>1154.54</v>
      </c>
      <c r="X184">
        <v>515.46</v>
      </c>
      <c r="Y184">
        <v>74.930000000000007</v>
      </c>
      <c r="Z184">
        <v>188.13</v>
      </c>
      <c r="AA184">
        <v>925.26</v>
      </c>
      <c r="AB184">
        <v>56.61</v>
      </c>
      <c r="AC184">
        <v>8.15</v>
      </c>
      <c r="AD184">
        <v>0</v>
      </c>
      <c r="AE184">
        <v>19.079999999999998</v>
      </c>
      <c r="AF184">
        <v>27.6</v>
      </c>
      <c r="AG184">
        <v>14975253.07</v>
      </c>
      <c r="AM184">
        <v>2004</v>
      </c>
      <c r="AN184">
        <v>10</v>
      </c>
      <c r="AO184">
        <v>2005</v>
      </c>
      <c r="AP184" t="s">
        <v>518</v>
      </c>
      <c r="AQ184">
        <f t="shared" si="14"/>
        <v>0</v>
      </c>
      <c r="AR184">
        <f t="shared" si="15"/>
        <v>-737.13</v>
      </c>
      <c r="AS184">
        <f t="shared" si="16"/>
        <v>440.53000000000003</v>
      </c>
      <c r="AT184">
        <f t="shared" si="17"/>
        <v>175.81999999999994</v>
      </c>
      <c r="AU184">
        <f t="shared" si="18"/>
        <v>48.46</v>
      </c>
    </row>
    <row r="185" spans="1:47" x14ac:dyDescent="0.3">
      <c r="A185">
        <v>2004</v>
      </c>
      <c r="B185">
        <v>11</v>
      </c>
      <c r="C185">
        <v>2005</v>
      </c>
      <c r="D185" t="s">
        <v>520</v>
      </c>
      <c r="E185" t="s">
        <v>521</v>
      </c>
      <c r="F185">
        <v>834.08</v>
      </c>
      <c r="G185">
        <v>3000.29</v>
      </c>
      <c r="H185">
        <v>128.63</v>
      </c>
      <c r="I185">
        <v>3423.58</v>
      </c>
      <c r="J185">
        <v>6708.61</v>
      </c>
      <c r="K185">
        <v>0</v>
      </c>
      <c r="L185">
        <v>297.36</v>
      </c>
      <c r="M185">
        <v>0</v>
      </c>
      <c r="N185">
        <v>0</v>
      </c>
      <c r="O185">
        <v>0</v>
      </c>
      <c r="P185">
        <v>82.87</v>
      </c>
      <c r="Q185">
        <v>0</v>
      </c>
      <c r="R185">
        <v>0</v>
      </c>
      <c r="S185">
        <v>1593.98</v>
      </c>
      <c r="T185">
        <v>0</v>
      </c>
      <c r="U185">
        <v>0</v>
      </c>
      <c r="V185">
        <v>1148.82</v>
      </c>
      <c r="W185">
        <v>1093.56</v>
      </c>
      <c r="X185">
        <v>497.85</v>
      </c>
      <c r="Y185">
        <v>51.87</v>
      </c>
      <c r="Z185">
        <v>162.80000000000001</v>
      </c>
      <c r="AA185">
        <v>660.32</v>
      </c>
      <c r="AB185">
        <v>20.62</v>
      </c>
      <c r="AC185">
        <v>33.29</v>
      </c>
      <c r="AD185">
        <v>0</v>
      </c>
      <c r="AE185">
        <v>14.65</v>
      </c>
      <c r="AF185">
        <v>10.1</v>
      </c>
      <c r="AG185">
        <v>14977419.289999999</v>
      </c>
      <c r="AM185">
        <v>2004</v>
      </c>
      <c r="AN185">
        <v>11</v>
      </c>
      <c r="AO185">
        <v>2005</v>
      </c>
      <c r="AP185" t="s">
        <v>520</v>
      </c>
      <c r="AQ185">
        <f t="shared" si="14"/>
        <v>0</v>
      </c>
      <c r="AR185">
        <f t="shared" si="15"/>
        <v>-497.52000000000004</v>
      </c>
      <c r="AS185">
        <f t="shared" si="16"/>
        <v>445.98</v>
      </c>
      <c r="AT185">
        <f t="shared" si="17"/>
        <v>55.259999999999991</v>
      </c>
      <c r="AU185">
        <f t="shared" si="18"/>
        <v>-12.669999999999998</v>
      </c>
    </row>
    <row r="186" spans="1:47" x14ac:dyDescent="0.3">
      <c r="A186">
        <v>2004</v>
      </c>
      <c r="B186">
        <v>12</v>
      </c>
      <c r="C186">
        <v>2005</v>
      </c>
      <c r="D186" t="s">
        <v>522</v>
      </c>
      <c r="E186" t="s">
        <v>523</v>
      </c>
      <c r="F186">
        <v>826.33</v>
      </c>
      <c r="G186">
        <v>8123.48</v>
      </c>
      <c r="H186">
        <v>223.07</v>
      </c>
      <c r="I186">
        <v>4076.06</v>
      </c>
      <c r="J186">
        <v>12341.59</v>
      </c>
      <c r="K186">
        <v>0</v>
      </c>
      <c r="L186">
        <v>307.27</v>
      </c>
      <c r="M186">
        <v>0</v>
      </c>
      <c r="N186">
        <v>0</v>
      </c>
      <c r="O186">
        <v>0</v>
      </c>
      <c r="P186">
        <v>79.45</v>
      </c>
      <c r="Q186">
        <v>0</v>
      </c>
      <c r="R186">
        <v>0</v>
      </c>
      <c r="S186">
        <v>1556.04</v>
      </c>
      <c r="T186">
        <v>0</v>
      </c>
      <c r="U186">
        <v>0</v>
      </c>
      <c r="V186">
        <v>1168.93</v>
      </c>
      <c r="W186">
        <v>1150.94</v>
      </c>
      <c r="X186">
        <v>525.53</v>
      </c>
      <c r="Y186">
        <v>61.4</v>
      </c>
      <c r="Z186">
        <v>192.59</v>
      </c>
      <c r="AA186">
        <v>636.57000000000005</v>
      </c>
      <c r="AB186">
        <v>15.49</v>
      </c>
      <c r="AC186">
        <v>50.34</v>
      </c>
      <c r="AD186">
        <v>0</v>
      </c>
      <c r="AE186">
        <v>16.09</v>
      </c>
      <c r="AF186">
        <v>9.31</v>
      </c>
      <c r="AG186">
        <v>14984716.43</v>
      </c>
      <c r="AM186">
        <v>2004</v>
      </c>
      <c r="AN186">
        <v>12</v>
      </c>
      <c r="AO186">
        <v>2005</v>
      </c>
      <c r="AP186" t="s">
        <v>522</v>
      </c>
      <c r="AQ186">
        <f t="shared" si="14"/>
        <v>0</v>
      </c>
      <c r="AR186">
        <f t="shared" si="15"/>
        <v>-443.98</v>
      </c>
      <c r="AS186">
        <f t="shared" si="16"/>
        <v>464.13</v>
      </c>
      <c r="AT186">
        <f t="shared" si="17"/>
        <v>17.990000000000009</v>
      </c>
      <c r="AU186">
        <f t="shared" si="18"/>
        <v>-34.85</v>
      </c>
    </row>
    <row r="187" spans="1:47" x14ac:dyDescent="0.3">
      <c r="A187">
        <v>2005</v>
      </c>
      <c r="B187">
        <v>1</v>
      </c>
      <c r="C187">
        <v>2005</v>
      </c>
      <c r="D187" t="s">
        <v>524</v>
      </c>
      <c r="E187" t="s">
        <v>525</v>
      </c>
      <c r="F187">
        <v>946.16</v>
      </c>
      <c r="G187">
        <v>17123.86</v>
      </c>
      <c r="H187">
        <v>117.22</v>
      </c>
      <c r="I187">
        <v>6231.24</v>
      </c>
      <c r="J187">
        <v>23522.01</v>
      </c>
      <c r="K187">
        <v>0</v>
      </c>
      <c r="L187">
        <v>307.27</v>
      </c>
      <c r="M187">
        <v>0</v>
      </c>
      <c r="N187">
        <v>0</v>
      </c>
      <c r="O187">
        <v>0</v>
      </c>
      <c r="P187">
        <v>72.25</v>
      </c>
      <c r="Q187">
        <v>0</v>
      </c>
      <c r="R187">
        <v>0</v>
      </c>
      <c r="S187">
        <v>1519.11</v>
      </c>
      <c r="T187">
        <v>0</v>
      </c>
      <c r="U187">
        <v>0</v>
      </c>
      <c r="V187">
        <v>1159.08</v>
      </c>
      <c r="W187">
        <v>1234.8399999999999</v>
      </c>
      <c r="X187">
        <v>619.02</v>
      </c>
      <c r="Y187">
        <v>66.08</v>
      </c>
      <c r="Z187">
        <v>210.8</v>
      </c>
      <c r="AA187">
        <v>683.62</v>
      </c>
      <c r="AB187">
        <v>10.66</v>
      </c>
      <c r="AC187">
        <v>79.64</v>
      </c>
      <c r="AD187">
        <v>0</v>
      </c>
      <c r="AE187">
        <v>18.48</v>
      </c>
      <c r="AF187">
        <v>7.6</v>
      </c>
      <c r="AG187">
        <v>15000894.130000001</v>
      </c>
      <c r="AM187">
        <v>2005</v>
      </c>
      <c r="AN187">
        <v>1</v>
      </c>
      <c r="AO187">
        <v>2005</v>
      </c>
      <c r="AP187" t="s">
        <v>524</v>
      </c>
      <c r="AQ187">
        <f t="shared" si="14"/>
        <v>0</v>
      </c>
      <c r="AR187">
        <f t="shared" si="15"/>
        <v>-472.82</v>
      </c>
      <c r="AS187">
        <f t="shared" si="16"/>
        <v>552.93999999999994</v>
      </c>
      <c r="AT187">
        <f t="shared" si="17"/>
        <v>-75.759999999999991</v>
      </c>
      <c r="AU187">
        <f t="shared" si="18"/>
        <v>-68.98</v>
      </c>
    </row>
    <row r="188" spans="1:47" x14ac:dyDescent="0.3">
      <c r="A188">
        <v>2005</v>
      </c>
      <c r="B188">
        <v>2</v>
      </c>
      <c r="C188">
        <v>2005</v>
      </c>
      <c r="D188" t="s">
        <v>526</v>
      </c>
      <c r="E188" t="s">
        <v>527</v>
      </c>
      <c r="F188">
        <v>1742.24</v>
      </c>
      <c r="G188">
        <v>2678.56</v>
      </c>
      <c r="H188">
        <v>58.68</v>
      </c>
      <c r="I188">
        <v>4222.92</v>
      </c>
      <c r="J188">
        <v>5141.55</v>
      </c>
      <c r="K188">
        <v>0</v>
      </c>
      <c r="L188">
        <v>277.52999999999997</v>
      </c>
      <c r="M188">
        <v>0</v>
      </c>
      <c r="N188">
        <v>0</v>
      </c>
      <c r="O188">
        <v>0</v>
      </c>
      <c r="P188">
        <v>46.97</v>
      </c>
      <c r="Q188">
        <v>0</v>
      </c>
      <c r="R188">
        <v>0</v>
      </c>
      <c r="S188">
        <v>220.5</v>
      </c>
      <c r="T188">
        <v>0</v>
      </c>
      <c r="U188">
        <v>0</v>
      </c>
      <c r="V188">
        <v>1071.73</v>
      </c>
      <c r="W188">
        <v>1131.43</v>
      </c>
      <c r="X188">
        <v>501.76</v>
      </c>
      <c r="Y188">
        <v>59.68</v>
      </c>
      <c r="Z188">
        <v>218.24</v>
      </c>
      <c r="AA188">
        <v>654.1</v>
      </c>
      <c r="AB188">
        <v>8.6</v>
      </c>
      <c r="AC188">
        <v>77.13</v>
      </c>
      <c r="AD188">
        <v>0</v>
      </c>
      <c r="AE188">
        <v>14.85</v>
      </c>
      <c r="AF188">
        <v>8.1300000000000008</v>
      </c>
      <c r="AG188">
        <v>15001830.449999999</v>
      </c>
      <c r="AM188">
        <v>2005</v>
      </c>
      <c r="AN188">
        <v>2</v>
      </c>
      <c r="AO188">
        <v>2005</v>
      </c>
      <c r="AP188" t="s">
        <v>526</v>
      </c>
      <c r="AQ188">
        <f t="shared" si="14"/>
        <v>0</v>
      </c>
      <c r="AR188">
        <f t="shared" si="15"/>
        <v>-435.86</v>
      </c>
      <c r="AS188">
        <f t="shared" si="16"/>
        <v>442.08</v>
      </c>
      <c r="AT188">
        <f t="shared" si="17"/>
        <v>-59.700000000000045</v>
      </c>
      <c r="AU188">
        <f t="shared" si="18"/>
        <v>-68.53</v>
      </c>
    </row>
    <row r="189" spans="1:47" x14ac:dyDescent="0.3">
      <c r="A189">
        <v>2005</v>
      </c>
      <c r="B189">
        <v>3</v>
      </c>
      <c r="C189">
        <v>2005</v>
      </c>
      <c r="D189" t="s">
        <v>528</v>
      </c>
      <c r="E189" t="s">
        <v>529</v>
      </c>
      <c r="F189">
        <v>1134.1600000000001</v>
      </c>
      <c r="G189">
        <v>4925.68</v>
      </c>
      <c r="H189">
        <v>82.58</v>
      </c>
      <c r="I189">
        <v>4888.66</v>
      </c>
      <c r="J189">
        <v>8497.82</v>
      </c>
      <c r="K189">
        <v>0</v>
      </c>
      <c r="L189">
        <v>307.27</v>
      </c>
      <c r="M189">
        <v>0</v>
      </c>
      <c r="N189">
        <v>0</v>
      </c>
      <c r="O189">
        <v>0</v>
      </c>
      <c r="P189">
        <v>96.7</v>
      </c>
      <c r="Q189">
        <v>0</v>
      </c>
      <c r="R189">
        <v>0</v>
      </c>
      <c r="S189">
        <v>15.68</v>
      </c>
      <c r="T189">
        <v>0</v>
      </c>
      <c r="U189">
        <v>0</v>
      </c>
      <c r="V189">
        <v>1133.1600000000001</v>
      </c>
      <c r="W189">
        <v>1297.0999999999999</v>
      </c>
      <c r="X189">
        <v>528.28</v>
      </c>
      <c r="Y189">
        <v>68.900000000000006</v>
      </c>
      <c r="Z189">
        <v>253.18</v>
      </c>
      <c r="AA189">
        <v>734.52</v>
      </c>
      <c r="AB189">
        <v>6.92</v>
      </c>
      <c r="AC189">
        <v>83.56</v>
      </c>
      <c r="AD189">
        <v>0</v>
      </c>
      <c r="AE189">
        <v>14.69</v>
      </c>
      <c r="AF189">
        <v>11.29</v>
      </c>
      <c r="AG189">
        <v>15005621.960000001</v>
      </c>
      <c r="AM189">
        <v>2005</v>
      </c>
      <c r="AN189">
        <v>3</v>
      </c>
      <c r="AO189">
        <v>2005</v>
      </c>
      <c r="AP189" t="s">
        <v>528</v>
      </c>
      <c r="AQ189">
        <f t="shared" si="14"/>
        <v>0</v>
      </c>
      <c r="AR189">
        <f t="shared" si="15"/>
        <v>-481.34</v>
      </c>
      <c r="AS189">
        <f t="shared" si="16"/>
        <v>459.38</v>
      </c>
      <c r="AT189">
        <f t="shared" si="17"/>
        <v>-163.93999999999983</v>
      </c>
      <c r="AU189">
        <f t="shared" si="18"/>
        <v>-76.64</v>
      </c>
    </row>
    <row r="190" spans="1:47" x14ac:dyDescent="0.3">
      <c r="A190">
        <v>2005</v>
      </c>
      <c r="B190">
        <v>4</v>
      </c>
      <c r="C190">
        <v>2005</v>
      </c>
      <c r="D190" t="s">
        <v>530</v>
      </c>
      <c r="E190" t="s">
        <v>531</v>
      </c>
      <c r="F190">
        <v>3192.57</v>
      </c>
      <c r="G190">
        <v>2226.06</v>
      </c>
      <c r="H190">
        <v>48.5</v>
      </c>
      <c r="I190">
        <v>4807.4799999999996</v>
      </c>
      <c r="J190">
        <v>5054.08</v>
      </c>
      <c r="K190">
        <v>0</v>
      </c>
      <c r="L190">
        <v>297.36</v>
      </c>
      <c r="M190">
        <v>0</v>
      </c>
      <c r="N190">
        <v>0</v>
      </c>
      <c r="O190">
        <v>0</v>
      </c>
      <c r="P190">
        <v>200.31</v>
      </c>
      <c r="Q190">
        <v>0</v>
      </c>
      <c r="R190">
        <v>0</v>
      </c>
      <c r="S190">
        <v>1347.93</v>
      </c>
      <c r="T190">
        <v>0</v>
      </c>
      <c r="U190">
        <v>0</v>
      </c>
      <c r="V190">
        <v>1073.45</v>
      </c>
      <c r="W190">
        <v>1296.5899999999999</v>
      </c>
      <c r="X190">
        <v>514.45000000000005</v>
      </c>
      <c r="Y190">
        <v>78.599999999999994</v>
      </c>
      <c r="Z190">
        <v>285.77</v>
      </c>
      <c r="AA190">
        <v>782.16</v>
      </c>
      <c r="AB190">
        <v>3.74</v>
      </c>
      <c r="AC190">
        <v>94.06</v>
      </c>
      <c r="AD190">
        <v>0.62</v>
      </c>
      <c r="AE190">
        <v>16.010000000000002</v>
      </c>
      <c r="AF190">
        <v>21.95</v>
      </c>
      <c r="AG190">
        <v>15004655.460000001</v>
      </c>
      <c r="AM190">
        <v>2005</v>
      </c>
      <c r="AN190">
        <v>4</v>
      </c>
      <c r="AO190">
        <v>2005</v>
      </c>
      <c r="AP190" t="s">
        <v>530</v>
      </c>
      <c r="AQ190">
        <f t="shared" si="14"/>
        <v>0</v>
      </c>
      <c r="AR190">
        <f t="shared" si="15"/>
        <v>-496.39</v>
      </c>
      <c r="AS190">
        <f t="shared" si="16"/>
        <v>435.85</v>
      </c>
      <c r="AT190">
        <f t="shared" si="17"/>
        <v>-223.13999999999987</v>
      </c>
      <c r="AU190">
        <f t="shared" si="18"/>
        <v>-90.320000000000007</v>
      </c>
    </row>
    <row r="191" spans="1:47" x14ac:dyDescent="0.3">
      <c r="A191">
        <v>2005</v>
      </c>
      <c r="B191">
        <v>5</v>
      </c>
      <c r="C191">
        <v>2005</v>
      </c>
      <c r="D191" t="s">
        <v>532</v>
      </c>
      <c r="E191" t="s">
        <v>533</v>
      </c>
      <c r="F191">
        <v>4277.5200000000004</v>
      </c>
      <c r="G191">
        <v>1773.99</v>
      </c>
      <c r="H191">
        <v>94.61</v>
      </c>
      <c r="I191">
        <v>3925.46</v>
      </c>
      <c r="J191">
        <v>4471.2</v>
      </c>
      <c r="K191">
        <v>0</v>
      </c>
      <c r="L191">
        <v>307.27</v>
      </c>
      <c r="M191">
        <v>0</v>
      </c>
      <c r="N191">
        <v>0</v>
      </c>
      <c r="O191">
        <v>0</v>
      </c>
      <c r="P191">
        <v>234.47</v>
      </c>
      <c r="Q191">
        <v>0</v>
      </c>
      <c r="R191">
        <v>0</v>
      </c>
      <c r="S191">
        <v>3360.62</v>
      </c>
      <c r="T191">
        <v>0</v>
      </c>
      <c r="U191">
        <v>0</v>
      </c>
      <c r="V191">
        <v>1237.33</v>
      </c>
      <c r="W191">
        <v>1331.04</v>
      </c>
      <c r="X191">
        <v>504.42</v>
      </c>
      <c r="Y191">
        <v>86.5</v>
      </c>
      <c r="Z191">
        <v>284.51</v>
      </c>
      <c r="AA191">
        <v>853.34</v>
      </c>
      <c r="AB191">
        <v>26.41</v>
      </c>
      <c r="AC191">
        <v>53.43</v>
      </c>
      <c r="AD191">
        <v>0.15</v>
      </c>
      <c r="AE191">
        <v>24.25</v>
      </c>
      <c r="AF191">
        <v>29.25</v>
      </c>
      <c r="AG191">
        <v>15002151.93</v>
      </c>
      <c r="AM191">
        <v>2005</v>
      </c>
      <c r="AN191">
        <v>5</v>
      </c>
      <c r="AO191">
        <v>2005</v>
      </c>
      <c r="AP191" t="s">
        <v>532</v>
      </c>
      <c r="AQ191">
        <f t="shared" si="14"/>
        <v>0</v>
      </c>
      <c r="AR191">
        <f t="shared" si="15"/>
        <v>-568.83000000000004</v>
      </c>
      <c r="AS191">
        <f t="shared" si="16"/>
        <v>417.92</v>
      </c>
      <c r="AT191">
        <f t="shared" si="17"/>
        <v>-93.710000000000036</v>
      </c>
      <c r="AU191">
        <f t="shared" si="18"/>
        <v>-27.02</v>
      </c>
    </row>
    <row r="192" spans="1:47" x14ac:dyDescent="0.3">
      <c r="A192">
        <v>2005</v>
      </c>
      <c r="B192">
        <v>6</v>
      </c>
      <c r="C192">
        <v>2005</v>
      </c>
      <c r="D192" t="s">
        <v>534</v>
      </c>
      <c r="E192" t="s">
        <v>535</v>
      </c>
      <c r="F192">
        <v>9791.2199999999993</v>
      </c>
      <c r="G192">
        <v>2099.14</v>
      </c>
      <c r="H192">
        <v>168.35</v>
      </c>
      <c r="I192">
        <v>3032.64</v>
      </c>
      <c r="J192">
        <v>2528.1999999999998</v>
      </c>
      <c r="K192">
        <v>0</v>
      </c>
      <c r="L192">
        <v>297.36</v>
      </c>
      <c r="M192">
        <v>0</v>
      </c>
      <c r="N192">
        <v>0</v>
      </c>
      <c r="O192">
        <v>0</v>
      </c>
      <c r="P192">
        <v>288.95999999999998</v>
      </c>
      <c r="Q192">
        <v>0</v>
      </c>
      <c r="R192">
        <v>0</v>
      </c>
      <c r="S192">
        <v>7772</v>
      </c>
      <c r="T192">
        <v>0</v>
      </c>
      <c r="U192">
        <v>0</v>
      </c>
      <c r="V192">
        <v>1440.79</v>
      </c>
      <c r="W192">
        <v>1277.74</v>
      </c>
      <c r="X192">
        <v>509.29</v>
      </c>
      <c r="Y192">
        <v>114.49</v>
      </c>
      <c r="Z192">
        <v>267.24</v>
      </c>
      <c r="AA192">
        <v>969.52</v>
      </c>
      <c r="AB192">
        <v>49.69</v>
      </c>
      <c r="AC192">
        <v>14.63</v>
      </c>
      <c r="AD192">
        <v>0.08</v>
      </c>
      <c r="AE192">
        <v>26.45</v>
      </c>
      <c r="AF192">
        <v>34.58</v>
      </c>
      <c r="AG192">
        <v>14994459.85</v>
      </c>
      <c r="AM192">
        <v>2005</v>
      </c>
      <c r="AN192">
        <v>6</v>
      </c>
      <c r="AO192">
        <v>2005</v>
      </c>
      <c r="AP192" t="s">
        <v>534</v>
      </c>
      <c r="AQ192">
        <f t="shared" si="14"/>
        <v>0</v>
      </c>
      <c r="AR192">
        <f t="shared" si="15"/>
        <v>-702.28</v>
      </c>
      <c r="AS192">
        <f t="shared" si="16"/>
        <v>394.8</v>
      </c>
      <c r="AT192">
        <f t="shared" si="17"/>
        <v>163.04999999999995</v>
      </c>
      <c r="AU192">
        <f t="shared" si="18"/>
        <v>35.059999999999995</v>
      </c>
    </row>
    <row r="193" spans="1:47" x14ac:dyDescent="0.3">
      <c r="A193">
        <v>2005</v>
      </c>
      <c r="B193">
        <v>7</v>
      </c>
      <c r="C193">
        <v>2005</v>
      </c>
      <c r="D193" t="s">
        <v>536</v>
      </c>
      <c r="E193" t="s">
        <v>537</v>
      </c>
      <c r="F193">
        <v>9629.1299999999992</v>
      </c>
      <c r="G193">
        <v>2222.06</v>
      </c>
      <c r="H193">
        <v>184.31</v>
      </c>
      <c r="I193">
        <v>2275.59</v>
      </c>
      <c r="J193">
        <v>2001.71</v>
      </c>
      <c r="K193">
        <v>0</v>
      </c>
      <c r="L193">
        <v>307.27</v>
      </c>
      <c r="M193">
        <v>0</v>
      </c>
      <c r="N193">
        <v>0</v>
      </c>
      <c r="O193">
        <v>0</v>
      </c>
      <c r="P193">
        <v>433.42</v>
      </c>
      <c r="Q193">
        <v>0</v>
      </c>
      <c r="R193">
        <v>0</v>
      </c>
      <c r="S193">
        <v>7871.92</v>
      </c>
      <c r="T193">
        <v>0</v>
      </c>
      <c r="U193">
        <v>0</v>
      </c>
      <c r="V193">
        <v>1463</v>
      </c>
      <c r="W193">
        <v>1300.45</v>
      </c>
      <c r="X193">
        <v>563.05999999999995</v>
      </c>
      <c r="Y193">
        <v>107.8</v>
      </c>
      <c r="Z193">
        <v>264.83</v>
      </c>
      <c r="AA193">
        <v>1057.1300000000001</v>
      </c>
      <c r="AB193">
        <v>77.37</v>
      </c>
      <c r="AC193">
        <v>12.53</v>
      </c>
      <c r="AD193">
        <v>0.39</v>
      </c>
      <c r="AE193">
        <v>25.31</v>
      </c>
      <c r="AF193">
        <v>51.69</v>
      </c>
      <c r="AG193">
        <v>14987052.789999999</v>
      </c>
      <c r="AM193">
        <v>2005</v>
      </c>
      <c r="AN193">
        <v>7</v>
      </c>
      <c r="AO193">
        <v>2005</v>
      </c>
      <c r="AP193" t="s">
        <v>536</v>
      </c>
      <c r="AQ193">
        <f t="shared" si="14"/>
        <v>0</v>
      </c>
      <c r="AR193">
        <f t="shared" si="15"/>
        <v>-792.30000000000018</v>
      </c>
      <c r="AS193">
        <f t="shared" si="16"/>
        <v>455.25999999999993</v>
      </c>
      <c r="AT193">
        <f t="shared" si="17"/>
        <v>162.54999999999995</v>
      </c>
      <c r="AU193">
        <f t="shared" si="18"/>
        <v>64.84</v>
      </c>
    </row>
    <row r="194" spans="1:47" x14ac:dyDescent="0.3">
      <c r="A194">
        <v>2005</v>
      </c>
      <c r="B194">
        <v>8</v>
      </c>
      <c r="C194">
        <v>2005</v>
      </c>
      <c r="D194" t="s">
        <v>538</v>
      </c>
      <c r="E194" t="s">
        <v>539</v>
      </c>
      <c r="F194">
        <v>7119.9</v>
      </c>
      <c r="G194">
        <v>1713.08</v>
      </c>
      <c r="H194">
        <v>171.39</v>
      </c>
      <c r="I194">
        <v>2041.51</v>
      </c>
      <c r="J194">
        <v>1676.05</v>
      </c>
      <c r="K194">
        <v>0</v>
      </c>
      <c r="L194">
        <v>307.27</v>
      </c>
      <c r="M194">
        <v>0</v>
      </c>
      <c r="N194">
        <v>0</v>
      </c>
      <c r="O194">
        <v>0</v>
      </c>
      <c r="P194">
        <v>363.69</v>
      </c>
      <c r="Q194">
        <v>0</v>
      </c>
      <c r="R194">
        <v>0</v>
      </c>
      <c r="S194">
        <v>5746.09</v>
      </c>
      <c r="T194">
        <v>0</v>
      </c>
      <c r="U194">
        <v>0</v>
      </c>
      <c r="V194">
        <v>1492.14</v>
      </c>
      <c r="W194">
        <v>1267.17</v>
      </c>
      <c r="X194">
        <v>574.01</v>
      </c>
      <c r="Y194">
        <v>82.81</v>
      </c>
      <c r="Z194">
        <v>207.27</v>
      </c>
      <c r="AA194">
        <v>1095.1600000000001</v>
      </c>
      <c r="AB194">
        <v>107.96</v>
      </c>
      <c r="AC194">
        <v>6.89</v>
      </c>
      <c r="AD194">
        <v>0.2</v>
      </c>
      <c r="AE194">
        <v>23.03</v>
      </c>
      <c r="AF194">
        <v>44.13</v>
      </c>
      <c r="AG194">
        <v>14981645.970000001</v>
      </c>
      <c r="AM194">
        <v>2005</v>
      </c>
      <c r="AN194">
        <v>8</v>
      </c>
      <c r="AO194">
        <v>2005</v>
      </c>
      <c r="AP194" t="s">
        <v>538</v>
      </c>
      <c r="AQ194">
        <f t="shared" si="14"/>
        <v>0</v>
      </c>
      <c r="AR194">
        <f t="shared" si="15"/>
        <v>-887.8900000000001</v>
      </c>
      <c r="AS194">
        <f t="shared" si="16"/>
        <v>491.2</v>
      </c>
      <c r="AT194">
        <f t="shared" si="17"/>
        <v>224.97000000000003</v>
      </c>
      <c r="AU194">
        <f t="shared" si="18"/>
        <v>101.07</v>
      </c>
    </row>
    <row r="195" spans="1:47" x14ac:dyDescent="0.3">
      <c r="A195">
        <v>2005</v>
      </c>
      <c r="B195">
        <v>9</v>
      </c>
      <c r="C195">
        <v>2005</v>
      </c>
      <c r="D195" t="s">
        <v>540</v>
      </c>
      <c r="E195" t="s">
        <v>541</v>
      </c>
      <c r="F195">
        <v>7399.41</v>
      </c>
      <c r="G195">
        <v>2580.27</v>
      </c>
      <c r="H195">
        <v>179.68</v>
      </c>
      <c r="I195">
        <v>1850</v>
      </c>
      <c r="J195">
        <v>1564.41</v>
      </c>
      <c r="K195">
        <v>0</v>
      </c>
      <c r="L195">
        <v>297.36</v>
      </c>
      <c r="M195">
        <v>0</v>
      </c>
      <c r="N195">
        <v>0</v>
      </c>
      <c r="O195">
        <v>0</v>
      </c>
      <c r="P195">
        <v>243.63</v>
      </c>
      <c r="Q195">
        <v>0</v>
      </c>
      <c r="R195">
        <v>0</v>
      </c>
      <c r="S195">
        <v>5416.14</v>
      </c>
      <c r="T195">
        <v>0</v>
      </c>
      <c r="U195">
        <v>0</v>
      </c>
      <c r="V195">
        <v>1444.73</v>
      </c>
      <c r="W195">
        <v>1138.79</v>
      </c>
      <c r="X195">
        <v>552.99</v>
      </c>
      <c r="Y195">
        <v>64.319999999999993</v>
      </c>
      <c r="Z195">
        <v>249.55</v>
      </c>
      <c r="AA195">
        <v>948.35</v>
      </c>
      <c r="AB195">
        <v>111.71</v>
      </c>
      <c r="AC195">
        <v>6.27</v>
      </c>
      <c r="AD195">
        <v>0.4</v>
      </c>
      <c r="AE195">
        <v>13.57</v>
      </c>
      <c r="AF195">
        <v>26.16</v>
      </c>
      <c r="AG195">
        <v>14976826.83</v>
      </c>
      <c r="AM195">
        <v>2005</v>
      </c>
      <c r="AN195">
        <v>9</v>
      </c>
      <c r="AO195">
        <v>2005</v>
      </c>
      <c r="AP195" t="s">
        <v>540</v>
      </c>
      <c r="AQ195">
        <f t="shared" si="14"/>
        <v>0</v>
      </c>
      <c r="AR195">
        <f t="shared" si="15"/>
        <v>-698.8</v>
      </c>
      <c r="AS195">
        <f t="shared" si="16"/>
        <v>488.67</v>
      </c>
      <c r="AT195">
        <f t="shared" si="17"/>
        <v>305.94000000000005</v>
      </c>
      <c r="AU195">
        <f t="shared" si="18"/>
        <v>105.44</v>
      </c>
    </row>
    <row r="196" spans="1:47" x14ac:dyDescent="0.3">
      <c r="A196">
        <v>2005</v>
      </c>
      <c r="B196">
        <v>10</v>
      </c>
      <c r="C196">
        <v>2006</v>
      </c>
      <c r="D196" t="s">
        <v>542</v>
      </c>
      <c r="E196" t="s">
        <v>543</v>
      </c>
      <c r="F196">
        <v>5216.51</v>
      </c>
      <c r="G196">
        <v>1726.71</v>
      </c>
      <c r="H196">
        <v>131.21</v>
      </c>
      <c r="I196">
        <v>2461.2600000000002</v>
      </c>
      <c r="J196">
        <v>1896.95</v>
      </c>
      <c r="K196">
        <v>0</v>
      </c>
      <c r="L196">
        <v>307.27</v>
      </c>
      <c r="M196">
        <v>0</v>
      </c>
      <c r="N196">
        <v>0</v>
      </c>
      <c r="O196">
        <v>0</v>
      </c>
      <c r="P196">
        <v>231.94</v>
      </c>
      <c r="Q196">
        <v>0</v>
      </c>
      <c r="R196">
        <v>0</v>
      </c>
      <c r="S196">
        <v>3550.56</v>
      </c>
      <c r="T196">
        <v>0</v>
      </c>
      <c r="U196">
        <v>0</v>
      </c>
      <c r="V196">
        <v>1335.67</v>
      </c>
      <c r="W196">
        <v>1116.92</v>
      </c>
      <c r="X196">
        <v>534.47</v>
      </c>
      <c r="Y196">
        <v>68.459999999999994</v>
      </c>
      <c r="Z196">
        <v>189.1</v>
      </c>
      <c r="AA196">
        <v>949.85</v>
      </c>
      <c r="AB196">
        <v>78.92</v>
      </c>
      <c r="AC196">
        <v>6.2</v>
      </c>
      <c r="AD196">
        <v>0.56000000000000005</v>
      </c>
      <c r="AE196">
        <v>16.41</v>
      </c>
      <c r="AF196">
        <v>26.22</v>
      </c>
      <c r="AG196">
        <v>14973337.029999999</v>
      </c>
      <c r="AM196">
        <v>2005</v>
      </c>
      <c r="AN196">
        <v>10</v>
      </c>
      <c r="AO196">
        <v>2006</v>
      </c>
      <c r="AP196" t="s">
        <v>542</v>
      </c>
      <c r="AQ196">
        <f t="shared" si="14"/>
        <v>0</v>
      </c>
      <c r="AR196">
        <f t="shared" si="15"/>
        <v>-760.75</v>
      </c>
      <c r="AS196">
        <f t="shared" si="16"/>
        <v>466.01000000000005</v>
      </c>
      <c r="AT196">
        <f t="shared" si="17"/>
        <v>218.75</v>
      </c>
      <c r="AU196">
        <f t="shared" si="18"/>
        <v>72.72</v>
      </c>
    </row>
    <row r="197" spans="1:47" x14ac:dyDescent="0.3">
      <c r="A197">
        <v>2005</v>
      </c>
      <c r="B197">
        <v>11</v>
      </c>
      <c r="C197">
        <v>2006</v>
      </c>
      <c r="D197" t="s">
        <v>544</v>
      </c>
      <c r="E197" t="s">
        <v>545</v>
      </c>
      <c r="F197">
        <v>2033.13</v>
      </c>
      <c r="G197">
        <v>1407.6</v>
      </c>
      <c r="H197">
        <v>153.53</v>
      </c>
      <c r="I197">
        <v>2777.21</v>
      </c>
      <c r="J197">
        <v>3371.65</v>
      </c>
      <c r="K197">
        <v>0</v>
      </c>
      <c r="L197">
        <v>297.36</v>
      </c>
      <c r="M197">
        <v>0</v>
      </c>
      <c r="N197">
        <v>0</v>
      </c>
      <c r="O197">
        <v>0</v>
      </c>
      <c r="P197">
        <v>100.84</v>
      </c>
      <c r="Q197">
        <v>0</v>
      </c>
      <c r="R197">
        <v>0</v>
      </c>
      <c r="S197">
        <v>1699.94</v>
      </c>
      <c r="T197">
        <v>0</v>
      </c>
      <c r="U197">
        <v>0</v>
      </c>
      <c r="V197">
        <v>1169.78</v>
      </c>
      <c r="W197">
        <v>1042.3599999999999</v>
      </c>
      <c r="X197">
        <v>465.65</v>
      </c>
      <c r="Y197">
        <v>51.4</v>
      </c>
      <c r="Z197">
        <v>149.49</v>
      </c>
      <c r="AA197">
        <v>747.4</v>
      </c>
      <c r="AB197">
        <v>28.73</v>
      </c>
      <c r="AC197">
        <v>16.52</v>
      </c>
      <c r="AD197">
        <v>0</v>
      </c>
      <c r="AE197">
        <v>14.51</v>
      </c>
      <c r="AF197">
        <v>13.21</v>
      </c>
      <c r="AG197">
        <v>14972711.51</v>
      </c>
      <c r="AM197">
        <v>2005</v>
      </c>
      <c r="AN197">
        <v>11</v>
      </c>
      <c r="AO197">
        <v>2006</v>
      </c>
      <c r="AP197" t="s">
        <v>544</v>
      </c>
      <c r="AQ197">
        <f t="shared" ref="AQ197:AQ260" si="19">N197-O197</f>
        <v>0</v>
      </c>
      <c r="AR197">
        <f t="shared" ref="AR197:AR260" si="20">Z197-AA197</f>
        <v>-597.91</v>
      </c>
      <c r="AS197">
        <f t="shared" ref="AS197:AS260" si="21">X197-Y197</f>
        <v>414.25</v>
      </c>
      <c r="AT197">
        <f t="shared" ref="AT197:AT260" si="22">V197-W197</f>
        <v>127.42000000000007</v>
      </c>
      <c r="AU197">
        <f t="shared" ref="AU197:AU260" si="23">AB197-AC197</f>
        <v>12.21</v>
      </c>
    </row>
    <row r="198" spans="1:47" x14ac:dyDescent="0.3">
      <c r="A198">
        <v>2005</v>
      </c>
      <c r="B198">
        <v>12</v>
      </c>
      <c r="C198">
        <v>2006</v>
      </c>
      <c r="D198" t="s">
        <v>546</v>
      </c>
      <c r="E198" t="s">
        <v>547</v>
      </c>
      <c r="F198">
        <v>456.52</v>
      </c>
      <c r="G198">
        <v>28530.39</v>
      </c>
      <c r="H198">
        <v>3145.16</v>
      </c>
      <c r="I198">
        <v>2593.56</v>
      </c>
      <c r="J198">
        <v>28717.43</v>
      </c>
      <c r="K198">
        <v>0</v>
      </c>
      <c r="L198">
        <v>307.27</v>
      </c>
      <c r="M198">
        <v>0</v>
      </c>
      <c r="N198">
        <v>0</v>
      </c>
      <c r="O198">
        <v>0</v>
      </c>
      <c r="P198">
        <v>72.52</v>
      </c>
      <c r="Q198">
        <v>0</v>
      </c>
      <c r="R198">
        <v>0</v>
      </c>
      <c r="S198">
        <v>1316.59</v>
      </c>
      <c r="T198">
        <v>0</v>
      </c>
      <c r="U198">
        <v>0</v>
      </c>
      <c r="V198">
        <v>1152.92</v>
      </c>
      <c r="W198">
        <v>1163.81</v>
      </c>
      <c r="X198">
        <v>476.66</v>
      </c>
      <c r="Y198">
        <v>88.74</v>
      </c>
      <c r="Z198">
        <v>173.03</v>
      </c>
      <c r="AA198">
        <v>805.13</v>
      </c>
      <c r="AB198">
        <v>43.97</v>
      </c>
      <c r="AC198">
        <v>21.36</v>
      </c>
      <c r="AD198">
        <v>0</v>
      </c>
      <c r="AE198">
        <v>16.59</v>
      </c>
      <c r="AF198">
        <v>9.32</v>
      </c>
      <c r="AG198">
        <v>15000785.380000001</v>
      </c>
      <c r="AM198">
        <v>2005</v>
      </c>
      <c r="AN198">
        <v>12</v>
      </c>
      <c r="AO198">
        <v>2006</v>
      </c>
      <c r="AP198" t="s">
        <v>546</v>
      </c>
      <c r="AQ198">
        <f t="shared" si="19"/>
        <v>0</v>
      </c>
      <c r="AR198">
        <f t="shared" si="20"/>
        <v>-632.1</v>
      </c>
      <c r="AS198">
        <f t="shared" si="21"/>
        <v>387.92</v>
      </c>
      <c r="AT198">
        <f t="shared" si="22"/>
        <v>-10.889999999999873</v>
      </c>
      <c r="AU198">
        <f t="shared" si="23"/>
        <v>22.61</v>
      </c>
    </row>
    <row r="199" spans="1:47" x14ac:dyDescent="0.3">
      <c r="A199">
        <v>2006</v>
      </c>
      <c r="B199">
        <v>1</v>
      </c>
      <c r="C199">
        <v>2006</v>
      </c>
      <c r="D199" t="s">
        <v>548</v>
      </c>
      <c r="E199" t="s">
        <v>549</v>
      </c>
      <c r="F199">
        <v>7796.5</v>
      </c>
      <c r="G199">
        <v>19752.32</v>
      </c>
      <c r="H199">
        <v>1417.03</v>
      </c>
      <c r="I199">
        <v>11217.46</v>
      </c>
      <c r="J199">
        <v>23193.64</v>
      </c>
      <c r="K199">
        <v>0</v>
      </c>
      <c r="L199">
        <v>307.27</v>
      </c>
      <c r="M199">
        <v>0</v>
      </c>
      <c r="N199">
        <v>0</v>
      </c>
      <c r="O199">
        <v>0</v>
      </c>
      <c r="P199">
        <v>69.680000000000007</v>
      </c>
      <c r="Q199">
        <v>0</v>
      </c>
      <c r="R199">
        <v>0</v>
      </c>
      <c r="S199">
        <v>1552.41</v>
      </c>
      <c r="T199">
        <v>0</v>
      </c>
      <c r="U199">
        <v>0</v>
      </c>
      <c r="V199">
        <v>1146.53</v>
      </c>
      <c r="W199">
        <v>1283.4000000000001</v>
      </c>
      <c r="X199">
        <v>641.87</v>
      </c>
      <c r="Y199">
        <v>78.41</v>
      </c>
      <c r="Z199">
        <v>187.15</v>
      </c>
      <c r="AA199">
        <v>821.09</v>
      </c>
      <c r="AB199">
        <v>38.26</v>
      </c>
      <c r="AC199">
        <v>66.39</v>
      </c>
      <c r="AD199">
        <v>0</v>
      </c>
      <c r="AE199">
        <v>18.760000000000002</v>
      </c>
      <c r="AF199">
        <v>7.7</v>
      </c>
      <c r="AG199">
        <v>15012741.199999999</v>
      </c>
      <c r="AM199">
        <v>2006</v>
      </c>
      <c r="AN199">
        <v>1</v>
      </c>
      <c r="AO199">
        <v>2006</v>
      </c>
      <c r="AP199" t="s">
        <v>548</v>
      </c>
      <c r="AQ199">
        <f t="shared" si="19"/>
        <v>0</v>
      </c>
      <c r="AR199">
        <f t="shared" si="20"/>
        <v>-633.94000000000005</v>
      </c>
      <c r="AS199">
        <f t="shared" si="21"/>
        <v>563.46</v>
      </c>
      <c r="AT199">
        <f t="shared" si="22"/>
        <v>-136.87000000000012</v>
      </c>
      <c r="AU199">
        <f t="shared" si="23"/>
        <v>-28.130000000000003</v>
      </c>
    </row>
    <row r="200" spans="1:47" x14ac:dyDescent="0.3">
      <c r="A200">
        <v>2006</v>
      </c>
      <c r="B200">
        <v>2</v>
      </c>
      <c r="C200">
        <v>2006</v>
      </c>
      <c r="D200" t="s">
        <v>550</v>
      </c>
      <c r="E200" t="s">
        <v>551</v>
      </c>
      <c r="F200">
        <v>3720.63</v>
      </c>
      <c r="G200">
        <v>4970.22</v>
      </c>
      <c r="H200">
        <v>588.77</v>
      </c>
      <c r="I200">
        <v>5039.78</v>
      </c>
      <c r="J200">
        <v>5972.4</v>
      </c>
      <c r="K200">
        <v>0</v>
      </c>
      <c r="L200">
        <v>277.52999999999997</v>
      </c>
      <c r="M200">
        <v>0</v>
      </c>
      <c r="N200">
        <v>0</v>
      </c>
      <c r="O200">
        <v>0</v>
      </c>
      <c r="P200">
        <v>110.47</v>
      </c>
      <c r="Q200">
        <v>0</v>
      </c>
      <c r="R200">
        <v>0</v>
      </c>
      <c r="S200">
        <v>436.91</v>
      </c>
      <c r="T200">
        <v>0</v>
      </c>
      <c r="U200">
        <v>0</v>
      </c>
      <c r="V200">
        <v>1090.98</v>
      </c>
      <c r="W200">
        <v>1177.1600000000001</v>
      </c>
      <c r="X200">
        <v>516.79999999999995</v>
      </c>
      <c r="Y200">
        <v>62.13</v>
      </c>
      <c r="Z200">
        <v>200.51</v>
      </c>
      <c r="AA200">
        <v>695.15</v>
      </c>
      <c r="AB200">
        <v>10.32</v>
      </c>
      <c r="AC200">
        <v>79.290000000000006</v>
      </c>
      <c r="AD200">
        <v>0</v>
      </c>
      <c r="AE200">
        <v>16.14</v>
      </c>
      <c r="AF200">
        <v>11.66</v>
      </c>
      <c r="AG200">
        <v>15013990.789999999</v>
      </c>
      <c r="AM200">
        <v>2006</v>
      </c>
      <c r="AN200">
        <v>2</v>
      </c>
      <c r="AO200">
        <v>2006</v>
      </c>
      <c r="AP200" t="s">
        <v>550</v>
      </c>
      <c r="AQ200">
        <f t="shared" si="19"/>
        <v>0</v>
      </c>
      <c r="AR200">
        <f t="shared" si="20"/>
        <v>-494.64</v>
      </c>
      <c r="AS200">
        <f t="shared" si="21"/>
        <v>454.66999999999996</v>
      </c>
      <c r="AT200">
        <f t="shared" si="22"/>
        <v>-86.180000000000064</v>
      </c>
      <c r="AU200">
        <f t="shared" si="23"/>
        <v>-68.97</v>
      </c>
    </row>
    <row r="201" spans="1:47" x14ac:dyDescent="0.3">
      <c r="A201">
        <v>2006</v>
      </c>
      <c r="B201">
        <v>3</v>
      </c>
      <c r="C201">
        <v>2006</v>
      </c>
      <c r="D201" t="s">
        <v>552</v>
      </c>
      <c r="E201" t="s">
        <v>553</v>
      </c>
      <c r="F201">
        <v>2667.88</v>
      </c>
      <c r="G201">
        <v>22569.33</v>
      </c>
      <c r="H201">
        <v>1730.05</v>
      </c>
      <c r="I201">
        <v>7506.35</v>
      </c>
      <c r="J201">
        <v>25907.55</v>
      </c>
      <c r="K201">
        <v>0</v>
      </c>
      <c r="L201">
        <v>307.27</v>
      </c>
      <c r="M201">
        <v>0</v>
      </c>
      <c r="N201">
        <v>0</v>
      </c>
      <c r="O201">
        <v>0</v>
      </c>
      <c r="P201">
        <v>60.7</v>
      </c>
      <c r="Q201">
        <v>0</v>
      </c>
      <c r="R201">
        <v>0</v>
      </c>
      <c r="S201">
        <v>124</v>
      </c>
      <c r="T201">
        <v>0</v>
      </c>
      <c r="U201">
        <v>0</v>
      </c>
      <c r="V201">
        <v>1106.1099999999999</v>
      </c>
      <c r="W201">
        <v>1373.69</v>
      </c>
      <c r="X201">
        <v>574.11</v>
      </c>
      <c r="Y201">
        <v>83.54</v>
      </c>
      <c r="Z201">
        <v>181.97</v>
      </c>
      <c r="AA201">
        <v>834.55</v>
      </c>
      <c r="AB201">
        <v>25.1</v>
      </c>
      <c r="AC201">
        <v>44.7</v>
      </c>
      <c r="AD201">
        <v>0</v>
      </c>
      <c r="AE201">
        <v>18.170000000000002</v>
      </c>
      <c r="AF201">
        <v>6.4</v>
      </c>
      <c r="AG201">
        <v>15033892.25</v>
      </c>
      <c r="AM201">
        <v>2006</v>
      </c>
      <c r="AN201">
        <v>3</v>
      </c>
      <c r="AO201">
        <v>2006</v>
      </c>
      <c r="AP201" t="s">
        <v>552</v>
      </c>
      <c r="AQ201">
        <f t="shared" si="19"/>
        <v>0</v>
      </c>
      <c r="AR201">
        <f t="shared" si="20"/>
        <v>-652.57999999999993</v>
      </c>
      <c r="AS201">
        <f t="shared" si="21"/>
        <v>490.57</v>
      </c>
      <c r="AT201">
        <f t="shared" si="22"/>
        <v>-267.58000000000015</v>
      </c>
      <c r="AU201">
        <f t="shared" si="23"/>
        <v>-19.600000000000001</v>
      </c>
    </row>
    <row r="202" spans="1:47" x14ac:dyDescent="0.3">
      <c r="A202">
        <v>2006</v>
      </c>
      <c r="B202">
        <v>4</v>
      </c>
      <c r="C202">
        <v>2006</v>
      </c>
      <c r="D202" t="s">
        <v>554</v>
      </c>
      <c r="E202" t="s">
        <v>555</v>
      </c>
      <c r="F202">
        <v>2844.83</v>
      </c>
      <c r="G202">
        <v>20863.07</v>
      </c>
      <c r="H202">
        <v>593.28</v>
      </c>
      <c r="I202">
        <v>7495.18</v>
      </c>
      <c r="J202">
        <v>25378.39</v>
      </c>
      <c r="K202">
        <v>0</v>
      </c>
      <c r="L202">
        <v>297.36</v>
      </c>
      <c r="M202">
        <v>0</v>
      </c>
      <c r="N202">
        <v>0</v>
      </c>
      <c r="O202">
        <v>0</v>
      </c>
      <c r="P202">
        <v>149.34</v>
      </c>
      <c r="Q202">
        <v>0</v>
      </c>
      <c r="R202">
        <v>0</v>
      </c>
      <c r="S202">
        <v>330</v>
      </c>
      <c r="T202">
        <v>0</v>
      </c>
      <c r="U202">
        <v>0</v>
      </c>
      <c r="V202">
        <v>1032.28</v>
      </c>
      <c r="W202">
        <v>1485.43</v>
      </c>
      <c r="X202">
        <v>628.96</v>
      </c>
      <c r="Y202">
        <v>74.97</v>
      </c>
      <c r="Z202">
        <v>211.34</v>
      </c>
      <c r="AA202">
        <v>797.65</v>
      </c>
      <c r="AB202">
        <v>4.9800000000000004</v>
      </c>
      <c r="AC202">
        <v>59.78</v>
      </c>
      <c r="AD202">
        <v>0</v>
      </c>
      <c r="AE202">
        <v>18.940000000000001</v>
      </c>
      <c r="AF202">
        <v>15.75</v>
      </c>
      <c r="AG202">
        <v>15051910.49</v>
      </c>
      <c r="AM202">
        <v>2006</v>
      </c>
      <c r="AN202">
        <v>4</v>
      </c>
      <c r="AO202">
        <v>2006</v>
      </c>
      <c r="AP202" t="s">
        <v>554</v>
      </c>
      <c r="AQ202">
        <f t="shared" si="19"/>
        <v>0</v>
      </c>
      <c r="AR202">
        <f t="shared" si="20"/>
        <v>-586.30999999999995</v>
      </c>
      <c r="AS202">
        <f t="shared" si="21"/>
        <v>553.99</v>
      </c>
      <c r="AT202">
        <f t="shared" si="22"/>
        <v>-453.15000000000009</v>
      </c>
      <c r="AU202">
        <f t="shared" si="23"/>
        <v>-54.8</v>
      </c>
    </row>
    <row r="203" spans="1:47" x14ac:dyDescent="0.3">
      <c r="A203">
        <v>2006</v>
      </c>
      <c r="B203">
        <v>5</v>
      </c>
      <c r="C203">
        <v>2006</v>
      </c>
      <c r="D203" t="s">
        <v>556</v>
      </c>
      <c r="E203" t="s">
        <v>557</v>
      </c>
      <c r="F203">
        <v>12949.71</v>
      </c>
      <c r="G203">
        <v>1680.48</v>
      </c>
      <c r="H203">
        <v>44.65</v>
      </c>
      <c r="I203">
        <v>7291.49</v>
      </c>
      <c r="J203">
        <v>2239.39</v>
      </c>
      <c r="K203">
        <v>0</v>
      </c>
      <c r="L203">
        <v>307.27</v>
      </c>
      <c r="M203">
        <v>0</v>
      </c>
      <c r="N203">
        <v>0</v>
      </c>
      <c r="O203">
        <v>0</v>
      </c>
      <c r="P203">
        <v>326.64999999999998</v>
      </c>
      <c r="Q203">
        <v>0</v>
      </c>
      <c r="R203">
        <v>0</v>
      </c>
      <c r="S203">
        <v>6544.26</v>
      </c>
      <c r="T203">
        <v>0</v>
      </c>
      <c r="U203">
        <v>0</v>
      </c>
      <c r="V203">
        <v>1434.73</v>
      </c>
      <c r="W203">
        <v>1546.39</v>
      </c>
      <c r="X203">
        <v>594.5</v>
      </c>
      <c r="Y203">
        <v>104.51</v>
      </c>
      <c r="Z203">
        <v>343.53</v>
      </c>
      <c r="AA203">
        <v>961.97</v>
      </c>
      <c r="AB203">
        <v>31.47</v>
      </c>
      <c r="AC203">
        <v>73.73</v>
      </c>
      <c r="AD203">
        <v>0</v>
      </c>
      <c r="AE203">
        <v>30.89</v>
      </c>
      <c r="AF203">
        <v>38.19</v>
      </c>
      <c r="AG203">
        <v>15040641.26</v>
      </c>
      <c r="AM203">
        <v>2006</v>
      </c>
      <c r="AN203">
        <v>5</v>
      </c>
      <c r="AO203">
        <v>2006</v>
      </c>
      <c r="AP203" t="s">
        <v>556</v>
      </c>
      <c r="AQ203">
        <f t="shared" si="19"/>
        <v>0</v>
      </c>
      <c r="AR203">
        <f t="shared" si="20"/>
        <v>-618.44000000000005</v>
      </c>
      <c r="AS203">
        <f t="shared" si="21"/>
        <v>489.99</v>
      </c>
      <c r="AT203">
        <f t="shared" si="22"/>
        <v>-111.66000000000008</v>
      </c>
      <c r="AU203">
        <f t="shared" si="23"/>
        <v>-42.260000000000005</v>
      </c>
    </row>
    <row r="204" spans="1:47" x14ac:dyDescent="0.3">
      <c r="A204">
        <v>2006</v>
      </c>
      <c r="B204">
        <v>6</v>
      </c>
      <c r="C204">
        <v>2006</v>
      </c>
      <c r="D204" t="s">
        <v>558</v>
      </c>
      <c r="E204" t="s">
        <v>559</v>
      </c>
      <c r="F204">
        <v>13295.5</v>
      </c>
      <c r="G204">
        <v>1976.63</v>
      </c>
      <c r="H204">
        <v>53.27</v>
      </c>
      <c r="I204">
        <v>4711.7</v>
      </c>
      <c r="J204">
        <v>1859.04</v>
      </c>
      <c r="K204">
        <v>0</v>
      </c>
      <c r="L204">
        <v>297.36</v>
      </c>
      <c r="M204">
        <v>0</v>
      </c>
      <c r="N204">
        <v>0</v>
      </c>
      <c r="O204">
        <v>0</v>
      </c>
      <c r="P204">
        <v>356.63</v>
      </c>
      <c r="Q204">
        <v>0</v>
      </c>
      <c r="R204">
        <v>0</v>
      </c>
      <c r="S204">
        <v>8842.26</v>
      </c>
      <c r="T204">
        <v>0</v>
      </c>
      <c r="U204">
        <v>0</v>
      </c>
      <c r="V204">
        <v>1525.19</v>
      </c>
      <c r="W204">
        <v>1487.62</v>
      </c>
      <c r="X204">
        <v>555.22</v>
      </c>
      <c r="Y204">
        <v>111.83</v>
      </c>
      <c r="Z204">
        <v>335.07</v>
      </c>
      <c r="AA204">
        <v>1086.57</v>
      </c>
      <c r="AB204">
        <v>56.39</v>
      </c>
      <c r="AC204">
        <v>43.32</v>
      </c>
      <c r="AD204">
        <v>0</v>
      </c>
      <c r="AE204">
        <v>31.38</v>
      </c>
      <c r="AF204">
        <v>42.35</v>
      </c>
      <c r="AG204">
        <v>15029322.390000001</v>
      </c>
      <c r="AM204">
        <v>2006</v>
      </c>
      <c r="AN204">
        <v>6</v>
      </c>
      <c r="AO204">
        <v>2006</v>
      </c>
      <c r="AP204" t="s">
        <v>558</v>
      </c>
      <c r="AQ204">
        <f t="shared" si="19"/>
        <v>0</v>
      </c>
      <c r="AR204">
        <f t="shared" si="20"/>
        <v>-751.5</v>
      </c>
      <c r="AS204">
        <f t="shared" si="21"/>
        <v>443.39000000000004</v>
      </c>
      <c r="AT204">
        <f t="shared" si="22"/>
        <v>37.570000000000164</v>
      </c>
      <c r="AU204">
        <f t="shared" si="23"/>
        <v>13.07</v>
      </c>
    </row>
    <row r="205" spans="1:47" x14ac:dyDescent="0.3">
      <c r="A205">
        <v>2006</v>
      </c>
      <c r="B205">
        <v>7</v>
      </c>
      <c r="C205">
        <v>2006</v>
      </c>
      <c r="D205" t="s">
        <v>560</v>
      </c>
      <c r="E205" t="s">
        <v>561</v>
      </c>
      <c r="F205">
        <v>11704.61</v>
      </c>
      <c r="G205">
        <v>2219.13</v>
      </c>
      <c r="H205">
        <v>71.88</v>
      </c>
      <c r="I205">
        <v>3639.21</v>
      </c>
      <c r="J205">
        <v>1892.32</v>
      </c>
      <c r="K205">
        <v>0</v>
      </c>
      <c r="L205">
        <v>307.27</v>
      </c>
      <c r="M205">
        <v>0</v>
      </c>
      <c r="N205">
        <v>0</v>
      </c>
      <c r="O205">
        <v>0</v>
      </c>
      <c r="P205">
        <v>469.37</v>
      </c>
      <c r="Q205">
        <v>0</v>
      </c>
      <c r="R205">
        <v>0</v>
      </c>
      <c r="S205">
        <v>8380.76</v>
      </c>
      <c r="T205">
        <v>0</v>
      </c>
      <c r="U205">
        <v>0</v>
      </c>
      <c r="V205">
        <v>1658.93</v>
      </c>
      <c r="W205">
        <v>1501.89</v>
      </c>
      <c r="X205">
        <v>588.87</v>
      </c>
      <c r="Y205">
        <v>92.62</v>
      </c>
      <c r="Z205">
        <v>295.05</v>
      </c>
      <c r="AA205">
        <v>1141.26</v>
      </c>
      <c r="AB205">
        <v>89.26</v>
      </c>
      <c r="AC205">
        <v>16.84</v>
      </c>
      <c r="AD205">
        <v>0</v>
      </c>
      <c r="AE205">
        <v>29.8</v>
      </c>
      <c r="AF205">
        <v>56.06</v>
      </c>
      <c r="AG205">
        <v>15019836.91</v>
      </c>
      <c r="AM205">
        <v>2006</v>
      </c>
      <c r="AN205">
        <v>7</v>
      </c>
      <c r="AO205">
        <v>2006</v>
      </c>
      <c r="AP205" t="s">
        <v>560</v>
      </c>
      <c r="AQ205">
        <f t="shared" si="19"/>
        <v>0</v>
      </c>
      <c r="AR205">
        <f t="shared" si="20"/>
        <v>-846.21</v>
      </c>
      <c r="AS205">
        <f t="shared" si="21"/>
        <v>496.25</v>
      </c>
      <c r="AT205">
        <f t="shared" si="22"/>
        <v>157.03999999999996</v>
      </c>
      <c r="AU205">
        <f t="shared" si="23"/>
        <v>72.42</v>
      </c>
    </row>
    <row r="206" spans="1:47" x14ac:dyDescent="0.3">
      <c r="A206">
        <v>2006</v>
      </c>
      <c r="B206">
        <v>8</v>
      </c>
      <c r="C206">
        <v>2006</v>
      </c>
      <c r="D206" t="s">
        <v>562</v>
      </c>
      <c r="E206" t="s">
        <v>563</v>
      </c>
      <c r="F206">
        <v>8505.08</v>
      </c>
      <c r="G206">
        <v>1869.17</v>
      </c>
      <c r="H206">
        <v>89.17</v>
      </c>
      <c r="I206">
        <v>3047.77</v>
      </c>
      <c r="J206">
        <v>1810.23</v>
      </c>
      <c r="K206">
        <v>0</v>
      </c>
      <c r="L206">
        <v>307.27</v>
      </c>
      <c r="M206">
        <v>0</v>
      </c>
      <c r="N206">
        <v>0</v>
      </c>
      <c r="O206">
        <v>0</v>
      </c>
      <c r="P206">
        <v>398.63</v>
      </c>
      <c r="Q206">
        <v>0</v>
      </c>
      <c r="R206">
        <v>0</v>
      </c>
      <c r="S206">
        <v>5941.97</v>
      </c>
      <c r="T206">
        <v>0</v>
      </c>
      <c r="U206">
        <v>0</v>
      </c>
      <c r="V206">
        <v>1555.32</v>
      </c>
      <c r="W206">
        <v>1429.8</v>
      </c>
      <c r="X206">
        <v>588.72</v>
      </c>
      <c r="Y206">
        <v>82.14</v>
      </c>
      <c r="Z206">
        <v>206.22</v>
      </c>
      <c r="AA206">
        <v>1095.67</v>
      </c>
      <c r="AB206">
        <v>92.07</v>
      </c>
      <c r="AC206">
        <v>10.32</v>
      </c>
      <c r="AD206">
        <v>0</v>
      </c>
      <c r="AE206">
        <v>27.46</v>
      </c>
      <c r="AF206">
        <v>48.41</v>
      </c>
      <c r="AG206">
        <v>15013201</v>
      </c>
      <c r="AM206">
        <v>2006</v>
      </c>
      <c r="AN206">
        <v>8</v>
      </c>
      <c r="AO206">
        <v>2006</v>
      </c>
      <c r="AP206" t="s">
        <v>562</v>
      </c>
      <c r="AQ206">
        <f t="shared" si="19"/>
        <v>0</v>
      </c>
      <c r="AR206">
        <f t="shared" si="20"/>
        <v>-889.45</v>
      </c>
      <c r="AS206">
        <f t="shared" si="21"/>
        <v>506.58000000000004</v>
      </c>
      <c r="AT206">
        <f t="shared" si="22"/>
        <v>125.51999999999998</v>
      </c>
      <c r="AU206">
        <f t="shared" si="23"/>
        <v>81.75</v>
      </c>
    </row>
    <row r="207" spans="1:47" x14ac:dyDescent="0.3">
      <c r="A207">
        <v>2006</v>
      </c>
      <c r="B207">
        <v>9</v>
      </c>
      <c r="C207">
        <v>2006</v>
      </c>
      <c r="D207" t="s">
        <v>564</v>
      </c>
      <c r="E207" t="s">
        <v>565</v>
      </c>
      <c r="F207">
        <v>8104.08</v>
      </c>
      <c r="G207">
        <v>2198.35</v>
      </c>
      <c r="H207">
        <v>95.5</v>
      </c>
      <c r="I207">
        <v>2966.13</v>
      </c>
      <c r="J207">
        <v>1653.73</v>
      </c>
      <c r="K207">
        <v>0</v>
      </c>
      <c r="L207">
        <v>297.36</v>
      </c>
      <c r="M207">
        <v>0</v>
      </c>
      <c r="N207">
        <v>0</v>
      </c>
      <c r="O207">
        <v>0</v>
      </c>
      <c r="P207">
        <v>299.60000000000002</v>
      </c>
      <c r="Q207">
        <v>0</v>
      </c>
      <c r="R207">
        <v>0</v>
      </c>
      <c r="S207">
        <v>5240.29</v>
      </c>
      <c r="T207">
        <v>0</v>
      </c>
      <c r="U207">
        <v>0</v>
      </c>
      <c r="V207">
        <v>1456.03</v>
      </c>
      <c r="W207">
        <v>1289.21</v>
      </c>
      <c r="X207">
        <v>563.79999999999995</v>
      </c>
      <c r="Y207">
        <v>61.46</v>
      </c>
      <c r="Z207">
        <v>242.48</v>
      </c>
      <c r="AA207">
        <v>1011.08</v>
      </c>
      <c r="AB207">
        <v>109.62</v>
      </c>
      <c r="AC207">
        <v>6.53</v>
      </c>
      <c r="AD207">
        <v>0</v>
      </c>
      <c r="AE207">
        <v>16.170000000000002</v>
      </c>
      <c r="AF207">
        <v>32.99</v>
      </c>
      <c r="AG207">
        <v>15007295.27</v>
      </c>
      <c r="AM207">
        <v>2006</v>
      </c>
      <c r="AN207">
        <v>9</v>
      </c>
      <c r="AO207">
        <v>2006</v>
      </c>
      <c r="AP207" t="s">
        <v>564</v>
      </c>
      <c r="AQ207">
        <f t="shared" si="19"/>
        <v>0</v>
      </c>
      <c r="AR207">
        <f t="shared" si="20"/>
        <v>-768.6</v>
      </c>
      <c r="AS207">
        <f t="shared" si="21"/>
        <v>502.34</v>
      </c>
      <c r="AT207">
        <f t="shared" si="22"/>
        <v>166.81999999999994</v>
      </c>
      <c r="AU207">
        <f t="shared" si="23"/>
        <v>103.09</v>
      </c>
    </row>
    <row r="208" spans="1:47" x14ac:dyDescent="0.3">
      <c r="A208">
        <v>2006</v>
      </c>
      <c r="B208">
        <v>10</v>
      </c>
      <c r="C208">
        <v>2007</v>
      </c>
      <c r="D208" t="s">
        <v>566</v>
      </c>
      <c r="E208" t="s">
        <v>567</v>
      </c>
      <c r="F208">
        <v>7474.77</v>
      </c>
      <c r="G208">
        <v>1605.22</v>
      </c>
      <c r="H208">
        <v>100.03</v>
      </c>
      <c r="I208">
        <v>3135.73</v>
      </c>
      <c r="J208">
        <v>1804.87</v>
      </c>
      <c r="K208">
        <v>0</v>
      </c>
      <c r="L208">
        <v>307.27</v>
      </c>
      <c r="M208">
        <v>0</v>
      </c>
      <c r="N208">
        <v>0</v>
      </c>
      <c r="O208">
        <v>0</v>
      </c>
      <c r="P208">
        <v>247.15</v>
      </c>
      <c r="Q208">
        <v>0</v>
      </c>
      <c r="R208">
        <v>0</v>
      </c>
      <c r="S208">
        <v>5026.34</v>
      </c>
      <c r="T208">
        <v>0</v>
      </c>
      <c r="U208">
        <v>0</v>
      </c>
      <c r="V208">
        <v>1394.51</v>
      </c>
      <c r="W208">
        <v>1295.48</v>
      </c>
      <c r="X208">
        <v>568.39</v>
      </c>
      <c r="Y208">
        <v>65.89</v>
      </c>
      <c r="Z208">
        <v>203.44</v>
      </c>
      <c r="AA208">
        <v>953.68</v>
      </c>
      <c r="AB208">
        <v>48.23</v>
      </c>
      <c r="AC208">
        <v>17.149999999999999</v>
      </c>
      <c r="AD208">
        <v>0.53</v>
      </c>
      <c r="AE208">
        <v>20.91</v>
      </c>
      <c r="AF208">
        <v>28.81</v>
      </c>
      <c r="AG208">
        <v>15001425.710000001</v>
      </c>
      <c r="AM208">
        <v>2006</v>
      </c>
      <c r="AN208">
        <v>10</v>
      </c>
      <c r="AO208">
        <v>2007</v>
      </c>
      <c r="AP208" t="s">
        <v>566</v>
      </c>
      <c r="AQ208">
        <f t="shared" si="19"/>
        <v>0</v>
      </c>
      <c r="AR208">
        <f t="shared" si="20"/>
        <v>-750.24</v>
      </c>
      <c r="AS208">
        <f t="shared" si="21"/>
        <v>502.5</v>
      </c>
      <c r="AT208">
        <f t="shared" si="22"/>
        <v>99.029999999999973</v>
      </c>
      <c r="AU208">
        <f t="shared" si="23"/>
        <v>31.08</v>
      </c>
    </row>
    <row r="209" spans="1:47" x14ac:dyDescent="0.3">
      <c r="A209">
        <v>2006</v>
      </c>
      <c r="B209">
        <v>11</v>
      </c>
      <c r="C209">
        <v>2007</v>
      </c>
      <c r="D209" t="s">
        <v>568</v>
      </c>
      <c r="E209" t="s">
        <v>569</v>
      </c>
      <c r="F209">
        <v>2741.55</v>
      </c>
      <c r="G209">
        <v>1174.8</v>
      </c>
      <c r="H209">
        <v>125.86</v>
      </c>
      <c r="I209">
        <v>3314.51</v>
      </c>
      <c r="J209">
        <v>3042.84</v>
      </c>
      <c r="K209">
        <v>0</v>
      </c>
      <c r="L209">
        <v>297.36</v>
      </c>
      <c r="M209">
        <v>0</v>
      </c>
      <c r="N209">
        <v>0</v>
      </c>
      <c r="O209">
        <v>0</v>
      </c>
      <c r="P209">
        <v>81.31</v>
      </c>
      <c r="Q209">
        <v>0</v>
      </c>
      <c r="R209">
        <v>0</v>
      </c>
      <c r="S209">
        <v>1638.27</v>
      </c>
      <c r="T209">
        <v>0</v>
      </c>
      <c r="U209">
        <v>0</v>
      </c>
      <c r="V209">
        <v>1167.42</v>
      </c>
      <c r="W209">
        <v>1153.83</v>
      </c>
      <c r="X209">
        <v>498.7</v>
      </c>
      <c r="Y209">
        <v>53.87</v>
      </c>
      <c r="Z209">
        <v>172.23</v>
      </c>
      <c r="AA209">
        <v>771.31</v>
      </c>
      <c r="AB209">
        <v>27.33</v>
      </c>
      <c r="AC209">
        <v>22.03</v>
      </c>
      <c r="AD209">
        <v>0</v>
      </c>
      <c r="AE209">
        <v>15.81</v>
      </c>
      <c r="AF209">
        <v>10.19</v>
      </c>
      <c r="AG209">
        <v>14999858.960000001</v>
      </c>
      <c r="AM209">
        <v>2006</v>
      </c>
      <c r="AN209">
        <v>11</v>
      </c>
      <c r="AO209">
        <v>2007</v>
      </c>
      <c r="AP209" t="s">
        <v>568</v>
      </c>
      <c r="AQ209">
        <f t="shared" si="19"/>
        <v>0</v>
      </c>
      <c r="AR209">
        <f t="shared" si="20"/>
        <v>-599.07999999999993</v>
      </c>
      <c r="AS209">
        <f t="shared" si="21"/>
        <v>444.83</v>
      </c>
      <c r="AT209">
        <f t="shared" si="22"/>
        <v>13.590000000000146</v>
      </c>
      <c r="AU209">
        <f t="shared" si="23"/>
        <v>5.2999999999999972</v>
      </c>
    </row>
    <row r="210" spans="1:47" x14ac:dyDescent="0.3">
      <c r="A210">
        <v>2006</v>
      </c>
      <c r="B210">
        <v>12</v>
      </c>
      <c r="C210">
        <v>2007</v>
      </c>
      <c r="D210" t="s">
        <v>570</v>
      </c>
      <c r="E210" t="s">
        <v>571</v>
      </c>
      <c r="F210">
        <v>1360.32</v>
      </c>
      <c r="G210">
        <v>4665.6000000000004</v>
      </c>
      <c r="H210">
        <v>153.19</v>
      </c>
      <c r="I210">
        <v>4262.6000000000004</v>
      </c>
      <c r="J210">
        <v>8826.86</v>
      </c>
      <c r="K210">
        <v>0</v>
      </c>
      <c r="L210">
        <v>307.27</v>
      </c>
      <c r="M210">
        <v>0</v>
      </c>
      <c r="N210">
        <v>0</v>
      </c>
      <c r="O210">
        <v>0</v>
      </c>
      <c r="P210">
        <v>102.87</v>
      </c>
      <c r="Q210">
        <v>0</v>
      </c>
      <c r="R210">
        <v>0</v>
      </c>
      <c r="S210">
        <v>1620.47</v>
      </c>
      <c r="T210">
        <v>0</v>
      </c>
      <c r="U210">
        <v>0</v>
      </c>
      <c r="V210">
        <v>1168.51</v>
      </c>
      <c r="W210">
        <v>1197.92</v>
      </c>
      <c r="X210">
        <v>511.22</v>
      </c>
      <c r="Y210">
        <v>54.64</v>
      </c>
      <c r="Z210">
        <v>190.1</v>
      </c>
      <c r="AA210">
        <v>772.24</v>
      </c>
      <c r="AB210">
        <v>21.09</v>
      </c>
      <c r="AC210">
        <v>39.51</v>
      </c>
      <c r="AD210">
        <v>0</v>
      </c>
      <c r="AE210">
        <v>16.48</v>
      </c>
      <c r="AF210">
        <v>11.97</v>
      </c>
      <c r="AG210">
        <v>15003164.23</v>
      </c>
      <c r="AM210">
        <v>2006</v>
      </c>
      <c r="AN210">
        <v>12</v>
      </c>
      <c r="AO210">
        <v>2007</v>
      </c>
      <c r="AP210" t="s">
        <v>570</v>
      </c>
      <c r="AQ210">
        <f t="shared" si="19"/>
        <v>0</v>
      </c>
      <c r="AR210">
        <f t="shared" si="20"/>
        <v>-582.14</v>
      </c>
      <c r="AS210">
        <f t="shared" si="21"/>
        <v>456.58000000000004</v>
      </c>
      <c r="AT210">
        <f t="shared" si="22"/>
        <v>-29.410000000000082</v>
      </c>
      <c r="AU210">
        <f t="shared" si="23"/>
        <v>-18.419999999999998</v>
      </c>
    </row>
    <row r="211" spans="1:47" x14ac:dyDescent="0.3">
      <c r="A211">
        <v>2007</v>
      </c>
      <c r="B211">
        <v>1</v>
      </c>
      <c r="C211">
        <v>2007</v>
      </c>
      <c r="D211" t="s">
        <v>572</v>
      </c>
      <c r="E211" t="s">
        <v>573</v>
      </c>
      <c r="F211">
        <v>5557.15</v>
      </c>
      <c r="G211">
        <v>920.49</v>
      </c>
      <c r="H211">
        <v>78.39</v>
      </c>
      <c r="I211">
        <v>3787.33</v>
      </c>
      <c r="J211">
        <v>3189.42</v>
      </c>
      <c r="K211">
        <v>0</v>
      </c>
      <c r="L211">
        <v>307.27</v>
      </c>
      <c r="M211">
        <v>0</v>
      </c>
      <c r="N211">
        <v>0</v>
      </c>
      <c r="O211">
        <v>0</v>
      </c>
      <c r="P211">
        <v>117.35</v>
      </c>
      <c r="Q211">
        <v>0</v>
      </c>
      <c r="R211">
        <v>0</v>
      </c>
      <c r="S211">
        <v>4452.47</v>
      </c>
      <c r="T211">
        <v>0</v>
      </c>
      <c r="U211">
        <v>0</v>
      </c>
      <c r="V211">
        <v>1252.17</v>
      </c>
      <c r="W211">
        <v>1239.01</v>
      </c>
      <c r="X211">
        <v>552.74</v>
      </c>
      <c r="Y211">
        <v>59.73</v>
      </c>
      <c r="Z211">
        <v>249.45</v>
      </c>
      <c r="AA211">
        <v>784.23</v>
      </c>
      <c r="AB211">
        <v>25.67</v>
      </c>
      <c r="AC211">
        <v>55.93</v>
      </c>
      <c r="AD211">
        <v>0.46</v>
      </c>
      <c r="AE211">
        <v>17.25</v>
      </c>
      <c r="AF211">
        <v>13.65</v>
      </c>
      <c r="AG211">
        <v>14998527.560000001</v>
      </c>
      <c r="AM211">
        <v>2007</v>
      </c>
      <c r="AN211">
        <v>1</v>
      </c>
      <c r="AO211">
        <v>2007</v>
      </c>
      <c r="AP211" t="s">
        <v>572</v>
      </c>
      <c r="AQ211">
        <f t="shared" si="19"/>
        <v>0</v>
      </c>
      <c r="AR211">
        <f t="shared" si="20"/>
        <v>-534.78</v>
      </c>
      <c r="AS211">
        <f t="shared" si="21"/>
        <v>493.01</v>
      </c>
      <c r="AT211">
        <f t="shared" si="22"/>
        <v>13.160000000000082</v>
      </c>
      <c r="AU211">
        <f t="shared" si="23"/>
        <v>-30.259999999999998</v>
      </c>
    </row>
    <row r="212" spans="1:47" x14ac:dyDescent="0.3">
      <c r="A212">
        <v>2007</v>
      </c>
      <c r="B212">
        <v>2</v>
      </c>
      <c r="C212">
        <v>2007</v>
      </c>
      <c r="D212" t="s">
        <v>574</v>
      </c>
      <c r="E212" t="s">
        <v>575</v>
      </c>
      <c r="F212">
        <v>1354.82</v>
      </c>
      <c r="G212">
        <v>6746</v>
      </c>
      <c r="H212">
        <v>375.93</v>
      </c>
      <c r="I212">
        <v>3107.04</v>
      </c>
      <c r="J212">
        <v>8510.7900000000009</v>
      </c>
      <c r="K212">
        <v>0</v>
      </c>
      <c r="L212">
        <v>277.52999999999997</v>
      </c>
      <c r="M212">
        <v>0</v>
      </c>
      <c r="N212">
        <v>0</v>
      </c>
      <c r="O212">
        <v>0</v>
      </c>
      <c r="P212">
        <v>68.150000000000006</v>
      </c>
      <c r="Q212">
        <v>0</v>
      </c>
      <c r="R212">
        <v>0</v>
      </c>
      <c r="S212">
        <v>390.74</v>
      </c>
      <c r="T212">
        <v>0</v>
      </c>
      <c r="U212">
        <v>0</v>
      </c>
      <c r="V212">
        <v>979.4</v>
      </c>
      <c r="W212">
        <v>1127.8800000000001</v>
      </c>
      <c r="X212">
        <v>477.83</v>
      </c>
      <c r="Y212">
        <v>53.02</v>
      </c>
      <c r="Z212">
        <v>156.76</v>
      </c>
      <c r="AA212">
        <v>726.58</v>
      </c>
      <c r="AB212">
        <v>13.82</v>
      </c>
      <c r="AC212">
        <v>39.1</v>
      </c>
      <c r="AD212">
        <v>0</v>
      </c>
      <c r="AE212">
        <v>11.49</v>
      </c>
      <c r="AF212">
        <v>13.18</v>
      </c>
      <c r="AG212">
        <v>15003918.74</v>
      </c>
      <c r="AM212">
        <v>2007</v>
      </c>
      <c r="AN212">
        <v>2</v>
      </c>
      <c r="AO212">
        <v>2007</v>
      </c>
      <c r="AP212" t="s">
        <v>574</v>
      </c>
      <c r="AQ212">
        <f t="shared" si="19"/>
        <v>0</v>
      </c>
      <c r="AR212">
        <f t="shared" si="20"/>
        <v>-569.82000000000005</v>
      </c>
      <c r="AS212">
        <f t="shared" si="21"/>
        <v>424.81</v>
      </c>
      <c r="AT212">
        <f t="shared" si="22"/>
        <v>-148.48000000000013</v>
      </c>
      <c r="AU212">
        <f t="shared" si="23"/>
        <v>-25.28</v>
      </c>
    </row>
    <row r="213" spans="1:47" x14ac:dyDescent="0.3">
      <c r="A213">
        <v>2007</v>
      </c>
      <c r="B213">
        <v>3</v>
      </c>
      <c r="C213">
        <v>2007</v>
      </c>
      <c r="D213" t="s">
        <v>576</v>
      </c>
      <c r="E213" t="s">
        <v>577</v>
      </c>
      <c r="F213">
        <v>4536.84</v>
      </c>
      <c r="G213">
        <v>3498.73</v>
      </c>
      <c r="H213">
        <v>81.59</v>
      </c>
      <c r="I213">
        <v>4482.41</v>
      </c>
      <c r="J213">
        <v>5033.83</v>
      </c>
      <c r="K213">
        <v>0</v>
      </c>
      <c r="L213">
        <v>307.27</v>
      </c>
      <c r="M213">
        <v>0</v>
      </c>
      <c r="N213">
        <v>0</v>
      </c>
      <c r="O213">
        <v>0</v>
      </c>
      <c r="P213">
        <v>190.31</v>
      </c>
      <c r="Q213">
        <v>0</v>
      </c>
      <c r="R213">
        <v>0</v>
      </c>
      <c r="S213">
        <v>1801.63</v>
      </c>
      <c r="T213">
        <v>0</v>
      </c>
      <c r="U213">
        <v>0</v>
      </c>
      <c r="V213">
        <v>1106.18</v>
      </c>
      <c r="W213">
        <v>1296.1500000000001</v>
      </c>
      <c r="X213">
        <v>570.24</v>
      </c>
      <c r="Y213">
        <v>60.45</v>
      </c>
      <c r="Z213">
        <v>230.71</v>
      </c>
      <c r="AA213">
        <v>840.68</v>
      </c>
      <c r="AB213">
        <v>20.39</v>
      </c>
      <c r="AC213">
        <v>59.95</v>
      </c>
      <c r="AD213">
        <v>0</v>
      </c>
      <c r="AE213">
        <v>12.96</v>
      </c>
      <c r="AF213">
        <v>24.4</v>
      </c>
      <c r="AG213">
        <v>15002880.640000001</v>
      </c>
      <c r="AM213">
        <v>2007</v>
      </c>
      <c r="AN213">
        <v>3</v>
      </c>
      <c r="AO213">
        <v>2007</v>
      </c>
      <c r="AP213" t="s">
        <v>576</v>
      </c>
      <c r="AQ213">
        <f t="shared" si="19"/>
        <v>0</v>
      </c>
      <c r="AR213">
        <f t="shared" si="20"/>
        <v>-609.96999999999991</v>
      </c>
      <c r="AS213">
        <f t="shared" si="21"/>
        <v>509.79</v>
      </c>
      <c r="AT213">
        <f t="shared" si="22"/>
        <v>-189.97000000000003</v>
      </c>
      <c r="AU213">
        <f t="shared" si="23"/>
        <v>-39.56</v>
      </c>
    </row>
    <row r="214" spans="1:47" x14ac:dyDescent="0.3">
      <c r="A214">
        <v>2007</v>
      </c>
      <c r="B214">
        <v>4</v>
      </c>
      <c r="C214">
        <v>2007</v>
      </c>
      <c r="D214" t="s">
        <v>578</v>
      </c>
      <c r="E214" t="s">
        <v>579</v>
      </c>
      <c r="F214">
        <v>5737.83</v>
      </c>
      <c r="G214">
        <v>1361.25</v>
      </c>
      <c r="H214">
        <v>105.24</v>
      </c>
      <c r="I214">
        <v>3175.11</v>
      </c>
      <c r="J214">
        <v>1710.16</v>
      </c>
      <c r="K214">
        <v>0</v>
      </c>
      <c r="L214">
        <v>297.36</v>
      </c>
      <c r="M214">
        <v>0</v>
      </c>
      <c r="N214">
        <v>0</v>
      </c>
      <c r="O214">
        <v>0</v>
      </c>
      <c r="P214">
        <v>210.28</v>
      </c>
      <c r="Q214">
        <v>0</v>
      </c>
      <c r="R214">
        <v>0</v>
      </c>
      <c r="S214">
        <v>3087.34</v>
      </c>
      <c r="T214">
        <v>0</v>
      </c>
      <c r="U214">
        <v>0</v>
      </c>
      <c r="V214">
        <v>1110.3599999999999</v>
      </c>
      <c r="W214">
        <v>1246.52</v>
      </c>
      <c r="X214">
        <v>517.61</v>
      </c>
      <c r="Y214">
        <v>78.83</v>
      </c>
      <c r="Z214">
        <v>186.14</v>
      </c>
      <c r="AA214">
        <v>858.46</v>
      </c>
      <c r="AB214">
        <v>10.33</v>
      </c>
      <c r="AC214">
        <v>36.22</v>
      </c>
      <c r="AD214">
        <v>0</v>
      </c>
      <c r="AE214">
        <v>18.38</v>
      </c>
      <c r="AF214">
        <v>23.2</v>
      </c>
      <c r="AG214">
        <v>14998504.050000001</v>
      </c>
      <c r="AM214">
        <v>2007</v>
      </c>
      <c r="AN214">
        <v>4</v>
      </c>
      <c r="AO214">
        <v>2007</v>
      </c>
      <c r="AP214" t="s">
        <v>578</v>
      </c>
      <c r="AQ214">
        <f t="shared" si="19"/>
        <v>0</v>
      </c>
      <c r="AR214">
        <f t="shared" si="20"/>
        <v>-672.32</v>
      </c>
      <c r="AS214">
        <f t="shared" si="21"/>
        <v>438.78000000000003</v>
      </c>
      <c r="AT214">
        <f t="shared" si="22"/>
        <v>-136.16000000000008</v>
      </c>
      <c r="AU214">
        <f t="shared" si="23"/>
        <v>-25.89</v>
      </c>
    </row>
    <row r="215" spans="1:47" x14ac:dyDescent="0.3">
      <c r="A215">
        <v>2007</v>
      </c>
      <c r="B215">
        <v>5</v>
      </c>
      <c r="C215">
        <v>2007</v>
      </c>
      <c r="D215" t="s">
        <v>580</v>
      </c>
      <c r="E215" t="s">
        <v>581</v>
      </c>
      <c r="F215">
        <v>8938.9599999999991</v>
      </c>
      <c r="G215">
        <v>1251.57</v>
      </c>
      <c r="H215">
        <v>93.56</v>
      </c>
      <c r="I215">
        <v>2962.16</v>
      </c>
      <c r="J215">
        <v>1947.45</v>
      </c>
      <c r="K215">
        <v>0</v>
      </c>
      <c r="L215">
        <v>307.27</v>
      </c>
      <c r="M215">
        <v>0</v>
      </c>
      <c r="N215">
        <v>0</v>
      </c>
      <c r="O215">
        <v>0</v>
      </c>
      <c r="P215">
        <v>370.25</v>
      </c>
      <c r="Q215">
        <v>0</v>
      </c>
      <c r="R215">
        <v>0</v>
      </c>
      <c r="S215">
        <v>7182.11</v>
      </c>
      <c r="T215">
        <v>0</v>
      </c>
      <c r="U215">
        <v>0</v>
      </c>
      <c r="V215">
        <v>1355.45</v>
      </c>
      <c r="W215">
        <v>1300.97</v>
      </c>
      <c r="X215">
        <v>556.23</v>
      </c>
      <c r="Y215">
        <v>101.78</v>
      </c>
      <c r="Z215">
        <v>269.48</v>
      </c>
      <c r="AA215">
        <v>996.48</v>
      </c>
      <c r="AB215">
        <v>54.46</v>
      </c>
      <c r="AC215">
        <v>26.54</v>
      </c>
      <c r="AD215">
        <v>0</v>
      </c>
      <c r="AE215">
        <v>27.59</v>
      </c>
      <c r="AF215">
        <v>43.94</v>
      </c>
      <c r="AG215">
        <v>14990816.66</v>
      </c>
      <c r="AM215">
        <v>2007</v>
      </c>
      <c r="AN215">
        <v>5</v>
      </c>
      <c r="AO215">
        <v>2007</v>
      </c>
      <c r="AP215" t="s">
        <v>580</v>
      </c>
      <c r="AQ215">
        <f t="shared" si="19"/>
        <v>0</v>
      </c>
      <c r="AR215">
        <f t="shared" si="20"/>
        <v>-727</v>
      </c>
      <c r="AS215">
        <f t="shared" si="21"/>
        <v>454.45000000000005</v>
      </c>
      <c r="AT215">
        <f t="shared" si="22"/>
        <v>54.480000000000018</v>
      </c>
      <c r="AU215">
        <f t="shared" si="23"/>
        <v>27.92</v>
      </c>
    </row>
    <row r="216" spans="1:47" x14ac:dyDescent="0.3">
      <c r="A216">
        <v>2007</v>
      </c>
      <c r="B216">
        <v>6</v>
      </c>
      <c r="C216">
        <v>2007</v>
      </c>
      <c r="D216" t="s">
        <v>582</v>
      </c>
      <c r="E216" t="s">
        <v>583</v>
      </c>
      <c r="F216">
        <v>10705.38</v>
      </c>
      <c r="G216">
        <v>2619.73</v>
      </c>
      <c r="H216">
        <v>610.33000000000004</v>
      </c>
      <c r="I216">
        <v>1735.61</v>
      </c>
      <c r="J216">
        <v>1796.15</v>
      </c>
      <c r="K216">
        <v>0</v>
      </c>
      <c r="L216">
        <v>297.36</v>
      </c>
      <c r="M216">
        <v>0</v>
      </c>
      <c r="N216">
        <v>0</v>
      </c>
      <c r="O216">
        <v>0</v>
      </c>
      <c r="P216">
        <v>393.35</v>
      </c>
      <c r="Q216">
        <v>0</v>
      </c>
      <c r="R216">
        <v>0</v>
      </c>
      <c r="S216">
        <v>9310.27</v>
      </c>
      <c r="T216">
        <v>0</v>
      </c>
      <c r="U216">
        <v>0</v>
      </c>
      <c r="V216">
        <v>1424.39</v>
      </c>
      <c r="W216">
        <v>1273.4000000000001</v>
      </c>
      <c r="X216">
        <v>570.87</v>
      </c>
      <c r="Y216">
        <v>107.52</v>
      </c>
      <c r="Z216">
        <v>284.02999999999997</v>
      </c>
      <c r="AA216">
        <v>1039.6500000000001</v>
      </c>
      <c r="AB216">
        <v>84.79</v>
      </c>
      <c r="AC216">
        <v>10.08</v>
      </c>
      <c r="AD216">
        <v>0</v>
      </c>
      <c r="AE216">
        <v>25.02</v>
      </c>
      <c r="AF216">
        <v>45.38</v>
      </c>
      <c r="AG216">
        <v>14982731</v>
      </c>
      <c r="AM216">
        <v>2007</v>
      </c>
      <c r="AN216">
        <v>6</v>
      </c>
      <c r="AO216">
        <v>2007</v>
      </c>
      <c r="AP216" t="s">
        <v>582</v>
      </c>
      <c r="AQ216">
        <f t="shared" si="19"/>
        <v>0</v>
      </c>
      <c r="AR216">
        <f t="shared" si="20"/>
        <v>-755.62000000000012</v>
      </c>
      <c r="AS216">
        <f t="shared" si="21"/>
        <v>463.35</v>
      </c>
      <c r="AT216">
        <f t="shared" si="22"/>
        <v>150.99</v>
      </c>
      <c r="AU216">
        <f t="shared" si="23"/>
        <v>74.710000000000008</v>
      </c>
    </row>
    <row r="217" spans="1:47" x14ac:dyDescent="0.3">
      <c r="A217">
        <v>2007</v>
      </c>
      <c r="B217">
        <v>7</v>
      </c>
      <c r="C217">
        <v>2007</v>
      </c>
      <c r="D217" t="s">
        <v>584</v>
      </c>
      <c r="E217" t="s">
        <v>585</v>
      </c>
      <c r="F217">
        <v>8542.73</v>
      </c>
      <c r="G217">
        <v>2456.9299999999998</v>
      </c>
      <c r="H217">
        <v>374.31</v>
      </c>
      <c r="I217">
        <v>1572.28</v>
      </c>
      <c r="J217">
        <v>1848.7</v>
      </c>
      <c r="K217">
        <v>0</v>
      </c>
      <c r="L217">
        <v>307.27</v>
      </c>
      <c r="M217">
        <v>0</v>
      </c>
      <c r="N217">
        <v>0</v>
      </c>
      <c r="O217">
        <v>0</v>
      </c>
      <c r="P217">
        <v>438.8</v>
      </c>
      <c r="Q217">
        <v>0</v>
      </c>
      <c r="R217">
        <v>0</v>
      </c>
      <c r="S217">
        <v>7375.24</v>
      </c>
      <c r="T217">
        <v>0</v>
      </c>
      <c r="U217">
        <v>0</v>
      </c>
      <c r="V217">
        <v>1483.25</v>
      </c>
      <c r="W217">
        <v>1260.22</v>
      </c>
      <c r="X217">
        <v>605.11</v>
      </c>
      <c r="Y217">
        <v>93.64</v>
      </c>
      <c r="Z217">
        <v>255.82</v>
      </c>
      <c r="AA217">
        <v>1142.6099999999999</v>
      </c>
      <c r="AB217">
        <v>128.52000000000001</v>
      </c>
      <c r="AC217">
        <v>6.62</v>
      </c>
      <c r="AD217">
        <v>0</v>
      </c>
      <c r="AE217">
        <v>24.78</v>
      </c>
      <c r="AF217">
        <v>52.19</v>
      </c>
      <c r="AG217">
        <v>14976645.199999999</v>
      </c>
      <c r="AM217">
        <v>2007</v>
      </c>
      <c r="AN217">
        <v>7</v>
      </c>
      <c r="AO217">
        <v>2007</v>
      </c>
      <c r="AP217" t="s">
        <v>584</v>
      </c>
      <c r="AQ217">
        <f t="shared" si="19"/>
        <v>0</v>
      </c>
      <c r="AR217">
        <f t="shared" si="20"/>
        <v>-886.79</v>
      </c>
      <c r="AS217">
        <f t="shared" si="21"/>
        <v>511.47</v>
      </c>
      <c r="AT217">
        <f t="shared" si="22"/>
        <v>223.02999999999997</v>
      </c>
      <c r="AU217">
        <f t="shared" si="23"/>
        <v>121.9</v>
      </c>
    </row>
    <row r="218" spans="1:47" x14ac:dyDescent="0.3">
      <c r="A218">
        <v>2007</v>
      </c>
      <c r="B218">
        <v>8</v>
      </c>
      <c r="C218">
        <v>2007</v>
      </c>
      <c r="D218" t="s">
        <v>586</v>
      </c>
      <c r="E218" t="s">
        <v>587</v>
      </c>
      <c r="F218">
        <v>7769.54</v>
      </c>
      <c r="G218">
        <v>2048.73</v>
      </c>
      <c r="H218">
        <v>342.33</v>
      </c>
      <c r="I218">
        <v>1447.51</v>
      </c>
      <c r="J218">
        <v>1833.19</v>
      </c>
      <c r="K218">
        <v>0</v>
      </c>
      <c r="L218">
        <v>307.27</v>
      </c>
      <c r="M218">
        <v>0</v>
      </c>
      <c r="N218">
        <v>0</v>
      </c>
      <c r="O218">
        <v>0</v>
      </c>
      <c r="P218">
        <v>381.25</v>
      </c>
      <c r="Q218">
        <v>0</v>
      </c>
      <c r="R218">
        <v>0</v>
      </c>
      <c r="S218">
        <v>7178.28</v>
      </c>
      <c r="T218">
        <v>0</v>
      </c>
      <c r="U218">
        <v>0</v>
      </c>
      <c r="V218">
        <v>1543.7</v>
      </c>
      <c r="W218">
        <v>1254.75</v>
      </c>
      <c r="X218">
        <v>635.82000000000005</v>
      </c>
      <c r="Y218">
        <v>87.86</v>
      </c>
      <c r="Z218">
        <v>246.35</v>
      </c>
      <c r="AA218">
        <v>1108.82</v>
      </c>
      <c r="AB218">
        <v>141.13999999999999</v>
      </c>
      <c r="AC218">
        <v>5.98</v>
      </c>
      <c r="AD218">
        <v>0</v>
      </c>
      <c r="AE218">
        <v>24.08</v>
      </c>
      <c r="AF218">
        <v>44.59</v>
      </c>
      <c r="AG218">
        <v>14970924.390000001</v>
      </c>
      <c r="AM218">
        <v>2007</v>
      </c>
      <c r="AN218">
        <v>8</v>
      </c>
      <c r="AO218">
        <v>2007</v>
      </c>
      <c r="AP218" t="s">
        <v>586</v>
      </c>
      <c r="AQ218">
        <f t="shared" si="19"/>
        <v>0</v>
      </c>
      <c r="AR218">
        <f t="shared" si="20"/>
        <v>-862.46999999999991</v>
      </c>
      <c r="AS218">
        <f t="shared" si="21"/>
        <v>547.96</v>
      </c>
      <c r="AT218">
        <f t="shared" si="22"/>
        <v>288.95000000000005</v>
      </c>
      <c r="AU218">
        <f t="shared" si="23"/>
        <v>135.16</v>
      </c>
    </row>
    <row r="219" spans="1:47" x14ac:dyDescent="0.3">
      <c r="A219">
        <v>2007</v>
      </c>
      <c r="B219">
        <v>9</v>
      </c>
      <c r="C219">
        <v>2007</v>
      </c>
      <c r="D219" t="s">
        <v>588</v>
      </c>
      <c r="E219" t="s">
        <v>589</v>
      </c>
      <c r="F219">
        <v>6209.89</v>
      </c>
      <c r="G219">
        <v>2593.94</v>
      </c>
      <c r="H219">
        <v>202.83</v>
      </c>
      <c r="I219">
        <v>1727.35</v>
      </c>
      <c r="J219">
        <v>1501.45</v>
      </c>
      <c r="K219">
        <v>0</v>
      </c>
      <c r="L219">
        <v>297.36</v>
      </c>
      <c r="M219">
        <v>0</v>
      </c>
      <c r="N219">
        <v>0</v>
      </c>
      <c r="O219">
        <v>0</v>
      </c>
      <c r="P219">
        <v>253.64</v>
      </c>
      <c r="Q219">
        <v>0</v>
      </c>
      <c r="R219">
        <v>0</v>
      </c>
      <c r="S219">
        <v>4292.13</v>
      </c>
      <c r="T219">
        <v>0</v>
      </c>
      <c r="U219">
        <v>0</v>
      </c>
      <c r="V219">
        <v>1360.51</v>
      </c>
      <c r="W219">
        <v>1127.77</v>
      </c>
      <c r="X219">
        <v>607.25</v>
      </c>
      <c r="Y219">
        <v>56.04</v>
      </c>
      <c r="Z219">
        <v>224.39</v>
      </c>
      <c r="AA219">
        <v>927.95</v>
      </c>
      <c r="AB219">
        <v>115.5</v>
      </c>
      <c r="AC219">
        <v>5.49</v>
      </c>
      <c r="AD219">
        <v>0</v>
      </c>
      <c r="AE219">
        <v>14.51</v>
      </c>
      <c r="AF219">
        <v>27.62</v>
      </c>
      <c r="AG219">
        <v>14967308.449999999</v>
      </c>
      <c r="AM219">
        <v>2007</v>
      </c>
      <c r="AN219">
        <v>9</v>
      </c>
      <c r="AO219">
        <v>2007</v>
      </c>
      <c r="AP219" t="s">
        <v>588</v>
      </c>
      <c r="AQ219">
        <f t="shared" si="19"/>
        <v>0</v>
      </c>
      <c r="AR219">
        <f t="shared" si="20"/>
        <v>-703.56000000000006</v>
      </c>
      <c r="AS219">
        <f t="shared" si="21"/>
        <v>551.21</v>
      </c>
      <c r="AT219">
        <f t="shared" si="22"/>
        <v>232.74</v>
      </c>
      <c r="AU219">
        <f t="shared" si="23"/>
        <v>110.01</v>
      </c>
    </row>
    <row r="220" spans="1:47" x14ac:dyDescent="0.3">
      <c r="A220">
        <v>2007</v>
      </c>
      <c r="B220">
        <v>10</v>
      </c>
      <c r="C220">
        <v>2008</v>
      </c>
      <c r="D220" t="s">
        <v>590</v>
      </c>
      <c r="E220" t="s">
        <v>591</v>
      </c>
      <c r="F220">
        <v>3352.1</v>
      </c>
      <c r="G220">
        <v>1409.84</v>
      </c>
      <c r="H220">
        <v>130.83000000000001</v>
      </c>
      <c r="I220">
        <v>2439.89</v>
      </c>
      <c r="J220">
        <v>2260.1799999999998</v>
      </c>
      <c r="K220">
        <v>0</v>
      </c>
      <c r="L220">
        <v>307.27</v>
      </c>
      <c r="M220">
        <v>0</v>
      </c>
      <c r="N220">
        <v>0</v>
      </c>
      <c r="O220">
        <v>0</v>
      </c>
      <c r="P220">
        <v>221.58</v>
      </c>
      <c r="Q220">
        <v>0</v>
      </c>
      <c r="R220">
        <v>0</v>
      </c>
      <c r="S220">
        <v>2370.6799999999998</v>
      </c>
      <c r="T220">
        <v>0</v>
      </c>
      <c r="U220">
        <v>0</v>
      </c>
      <c r="V220">
        <v>1233.8599999999999</v>
      </c>
      <c r="W220">
        <v>1063.04</v>
      </c>
      <c r="X220">
        <v>551.94000000000005</v>
      </c>
      <c r="Y220">
        <v>54.53</v>
      </c>
      <c r="Z220">
        <v>151.30000000000001</v>
      </c>
      <c r="AA220">
        <v>857.6</v>
      </c>
      <c r="AB220">
        <v>39.549999999999997</v>
      </c>
      <c r="AC220">
        <v>10.88</v>
      </c>
      <c r="AD220">
        <v>0</v>
      </c>
      <c r="AE220">
        <v>16.82</v>
      </c>
      <c r="AF220">
        <v>25.33</v>
      </c>
      <c r="AG220">
        <v>14965366.189999999</v>
      </c>
      <c r="AM220">
        <v>2007</v>
      </c>
      <c r="AN220">
        <v>10</v>
      </c>
      <c r="AO220">
        <v>2008</v>
      </c>
      <c r="AP220" t="s">
        <v>590</v>
      </c>
      <c r="AQ220">
        <f t="shared" si="19"/>
        <v>0</v>
      </c>
      <c r="AR220">
        <f t="shared" si="20"/>
        <v>-706.3</v>
      </c>
      <c r="AS220">
        <f t="shared" si="21"/>
        <v>497.41000000000008</v>
      </c>
      <c r="AT220">
        <f t="shared" si="22"/>
        <v>170.81999999999994</v>
      </c>
      <c r="AU220">
        <f t="shared" si="23"/>
        <v>28.669999999999995</v>
      </c>
    </row>
    <row r="221" spans="1:47" x14ac:dyDescent="0.3">
      <c r="A221">
        <v>2007</v>
      </c>
      <c r="B221">
        <v>11</v>
      </c>
      <c r="C221">
        <v>2008</v>
      </c>
      <c r="D221" t="s">
        <v>592</v>
      </c>
      <c r="E221" t="s">
        <v>593</v>
      </c>
      <c r="F221">
        <v>4810.1400000000003</v>
      </c>
      <c r="G221">
        <v>1280.06</v>
      </c>
      <c r="H221">
        <v>131.08000000000001</v>
      </c>
      <c r="I221">
        <v>2252.5500000000002</v>
      </c>
      <c r="J221">
        <v>2511.25</v>
      </c>
      <c r="K221">
        <v>0</v>
      </c>
      <c r="L221">
        <v>297.36</v>
      </c>
      <c r="M221">
        <v>0</v>
      </c>
      <c r="N221">
        <v>0</v>
      </c>
      <c r="O221">
        <v>0</v>
      </c>
      <c r="P221">
        <v>134.69</v>
      </c>
      <c r="Q221">
        <v>0</v>
      </c>
      <c r="R221">
        <v>0</v>
      </c>
      <c r="S221">
        <v>4384.62</v>
      </c>
      <c r="T221">
        <v>0</v>
      </c>
      <c r="U221">
        <v>0</v>
      </c>
      <c r="V221">
        <v>1227.29</v>
      </c>
      <c r="W221">
        <v>1038.3</v>
      </c>
      <c r="X221">
        <v>530.24</v>
      </c>
      <c r="Y221">
        <v>50.3</v>
      </c>
      <c r="Z221">
        <v>172.32</v>
      </c>
      <c r="AA221">
        <v>796.9</v>
      </c>
      <c r="AB221">
        <v>34.89</v>
      </c>
      <c r="AC221">
        <v>17.440000000000001</v>
      </c>
      <c r="AD221">
        <v>0</v>
      </c>
      <c r="AE221">
        <v>13.87</v>
      </c>
      <c r="AF221">
        <v>15.22</v>
      </c>
      <c r="AG221">
        <v>14961836.1</v>
      </c>
      <c r="AM221">
        <v>2007</v>
      </c>
      <c r="AN221">
        <v>11</v>
      </c>
      <c r="AO221">
        <v>2008</v>
      </c>
      <c r="AP221" t="s">
        <v>592</v>
      </c>
      <c r="AQ221">
        <f t="shared" si="19"/>
        <v>0</v>
      </c>
      <c r="AR221">
        <f t="shared" si="20"/>
        <v>-624.57999999999993</v>
      </c>
      <c r="AS221">
        <f t="shared" si="21"/>
        <v>479.94</v>
      </c>
      <c r="AT221">
        <f t="shared" si="22"/>
        <v>188.99</v>
      </c>
      <c r="AU221">
        <f t="shared" si="23"/>
        <v>17.45</v>
      </c>
    </row>
    <row r="222" spans="1:47" x14ac:dyDescent="0.3">
      <c r="A222">
        <v>2007</v>
      </c>
      <c r="B222">
        <v>12</v>
      </c>
      <c r="C222">
        <v>2008</v>
      </c>
      <c r="D222" t="s">
        <v>594</v>
      </c>
      <c r="E222" t="s">
        <v>595</v>
      </c>
      <c r="F222">
        <v>1743.46</v>
      </c>
      <c r="G222">
        <v>4140.1099999999997</v>
      </c>
      <c r="H222">
        <v>204.48</v>
      </c>
      <c r="I222">
        <v>3013.16</v>
      </c>
      <c r="J222">
        <v>6878.36</v>
      </c>
      <c r="K222">
        <v>0</v>
      </c>
      <c r="L222">
        <v>307.27</v>
      </c>
      <c r="M222">
        <v>0</v>
      </c>
      <c r="N222">
        <v>0</v>
      </c>
      <c r="O222">
        <v>0</v>
      </c>
      <c r="P222">
        <v>82.7</v>
      </c>
      <c r="Q222">
        <v>0</v>
      </c>
      <c r="R222">
        <v>0</v>
      </c>
      <c r="S222">
        <v>2060.33</v>
      </c>
      <c r="T222">
        <v>0</v>
      </c>
      <c r="U222">
        <v>0</v>
      </c>
      <c r="V222">
        <v>1180.77</v>
      </c>
      <c r="W222">
        <v>1024.3699999999999</v>
      </c>
      <c r="X222">
        <v>514.26</v>
      </c>
      <c r="Y222">
        <v>50.97</v>
      </c>
      <c r="Z222">
        <v>155.09</v>
      </c>
      <c r="AA222">
        <v>761.96</v>
      </c>
      <c r="AB222">
        <v>29.57</v>
      </c>
      <c r="AC222">
        <v>22.26</v>
      </c>
      <c r="AD222">
        <v>0</v>
      </c>
      <c r="AE222">
        <v>13.38</v>
      </c>
      <c r="AF222">
        <v>9.42</v>
      </c>
      <c r="AG222">
        <v>14964232.75</v>
      </c>
      <c r="AM222">
        <v>2007</v>
      </c>
      <c r="AN222">
        <v>12</v>
      </c>
      <c r="AO222">
        <v>2008</v>
      </c>
      <c r="AP222" t="s">
        <v>594</v>
      </c>
      <c r="AQ222">
        <f t="shared" si="19"/>
        <v>0</v>
      </c>
      <c r="AR222">
        <f t="shared" si="20"/>
        <v>-606.87</v>
      </c>
      <c r="AS222">
        <f t="shared" si="21"/>
        <v>463.28999999999996</v>
      </c>
      <c r="AT222">
        <f t="shared" si="22"/>
        <v>156.40000000000009</v>
      </c>
      <c r="AU222">
        <f t="shared" si="23"/>
        <v>7.3099999999999987</v>
      </c>
    </row>
    <row r="223" spans="1:47" x14ac:dyDescent="0.3">
      <c r="A223">
        <v>2008</v>
      </c>
      <c r="B223">
        <v>1</v>
      </c>
      <c r="C223">
        <v>2008</v>
      </c>
      <c r="D223" t="s">
        <v>596</v>
      </c>
      <c r="E223" t="s">
        <v>597</v>
      </c>
      <c r="F223">
        <v>578.78</v>
      </c>
      <c r="G223">
        <v>16899.46</v>
      </c>
      <c r="H223">
        <v>189.94</v>
      </c>
      <c r="I223">
        <v>4983.9799999999996</v>
      </c>
      <c r="J223">
        <v>22617.31</v>
      </c>
      <c r="K223">
        <v>0</v>
      </c>
      <c r="L223">
        <v>307.27</v>
      </c>
      <c r="M223">
        <v>0</v>
      </c>
      <c r="N223">
        <v>0</v>
      </c>
      <c r="O223">
        <v>0</v>
      </c>
      <c r="P223">
        <v>66.599999999999994</v>
      </c>
      <c r="Q223">
        <v>0</v>
      </c>
      <c r="R223">
        <v>0</v>
      </c>
      <c r="S223">
        <v>1715.2</v>
      </c>
      <c r="T223">
        <v>0</v>
      </c>
      <c r="U223">
        <v>0</v>
      </c>
      <c r="V223">
        <v>1086.44</v>
      </c>
      <c r="W223">
        <v>1117.68</v>
      </c>
      <c r="X223">
        <v>570.15</v>
      </c>
      <c r="Y223">
        <v>54.2</v>
      </c>
      <c r="Z223">
        <v>164.11</v>
      </c>
      <c r="AA223">
        <v>746.95</v>
      </c>
      <c r="AB223">
        <v>16.18</v>
      </c>
      <c r="AC223">
        <v>55.81</v>
      </c>
      <c r="AD223">
        <v>0</v>
      </c>
      <c r="AE223">
        <v>15.84</v>
      </c>
      <c r="AF223">
        <v>7.65</v>
      </c>
      <c r="AG223">
        <v>14980553.439999999</v>
      </c>
      <c r="AM223">
        <v>2008</v>
      </c>
      <c r="AN223">
        <v>1</v>
      </c>
      <c r="AO223">
        <v>2008</v>
      </c>
      <c r="AP223" t="s">
        <v>596</v>
      </c>
      <c r="AQ223">
        <f t="shared" si="19"/>
        <v>0</v>
      </c>
      <c r="AR223">
        <f t="shared" si="20"/>
        <v>-582.84</v>
      </c>
      <c r="AS223">
        <f t="shared" si="21"/>
        <v>515.94999999999993</v>
      </c>
      <c r="AT223">
        <f t="shared" si="22"/>
        <v>-31.240000000000009</v>
      </c>
      <c r="AU223">
        <f t="shared" si="23"/>
        <v>-39.630000000000003</v>
      </c>
    </row>
    <row r="224" spans="1:47" x14ac:dyDescent="0.3">
      <c r="A224">
        <v>2008</v>
      </c>
      <c r="B224">
        <v>2</v>
      </c>
      <c r="C224">
        <v>2008</v>
      </c>
      <c r="D224" t="s">
        <v>598</v>
      </c>
      <c r="E224" t="s">
        <v>599</v>
      </c>
      <c r="F224">
        <v>1531.43</v>
      </c>
      <c r="G224">
        <v>9229.8799999999992</v>
      </c>
      <c r="H224">
        <v>137.77000000000001</v>
      </c>
      <c r="I224">
        <v>4958.66</v>
      </c>
      <c r="J224">
        <v>12577.08</v>
      </c>
      <c r="K224">
        <v>0</v>
      </c>
      <c r="L224">
        <v>287.45</v>
      </c>
      <c r="M224">
        <v>0</v>
      </c>
      <c r="N224">
        <v>0</v>
      </c>
      <c r="O224">
        <v>0</v>
      </c>
      <c r="P224">
        <v>48.28</v>
      </c>
      <c r="Q224">
        <v>0</v>
      </c>
      <c r="R224">
        <v>0</v>
      </c>
      <c r="S224">
        <v>237.86</v>
      </c>
      <c r="T224">
        <v>0</v>
      </c>
      <c r="U224">
        <v>0</v>
      </c>
      <c r="V224">
        <v>1047.27</v>
      </c>
      <c r="W224">
        <v>1102.48</v>
      </c>
      <c r="X224">
        <v>579.84</v>
      </c>
      <c r="Y224">
        <v>50.4</v>
      </c>
      <c r="Z224">
        <v>194.73</v>
      </c>
      <c r="AA224">
        <v>729.04</v>
      </c>
      <c r="AB224">
        <v>10.61</v>
      </c>
      <c r="AC224">
        <v>83.23</v>
      </c>
      <c r="AD224">
        <v>0</v>
      </c>
      <c r="AE224">
        <v>15.05</v>
      </c>
      <c r="AF224">
        <v>7.87</v>
      </c>
      <c r="AG224">
        <v>14988251.880000001</v>
      </c>
      <c r="AM224">
        <v>2008</v>
      </c>
      <c r="AN224">
        <v>2</v>
      </c>
      <c r="AO224">
        <v>2008</v>
      </c>
      <c r="AP224" t="s">
        <v>598</v>
      </c>
      <c r="AQ224">
        <f t="shared" si="19"/>
        <v>0</v>
      </c>
      <c r="AR224">
        <f t="shared" si="20"/>
        <v>-534.30999999999995</v>
      </c>
      <c r="AS224">
        <f t="shared" si="21"/>
        <v>529.44000000000005</v>
      </c>
      <c r="AT224">
        <f t="shared" si="22"/>
        <v>-55.210000000000036</v>
      </c>
      <c r="AU224">
        <f t="shared" si="23"/>
        <v>-72.62</v>
      </c>
    </row>
    <row r="225" spans="1:47" x14ac:dyDescent="0.3">
      <c r="A225">
        <v>2008</v>
      </c>
      <c r="B225">
        <v>3</v>
      </c>
      <c r="C225">
        <v>2008</v>
      </c>
      <c r="D225" t="s">
        <v>600</v>
      </c>
      <c r="E225" t="s">
        <v>601</v>
      </c>
      <c r="F225">
        <v>4953.12</v>
      </c>
      <c r="G225">
        <v>1799.72</v>
      </c>
      <c r="H225">
        <v>70.180000000000007</v>
      </c>
      <c r="I225">
        <v>3997.13</v>
      </c>
      <c r="J225">
        <v>2656.86</v>
      </c>
      <c r="K225">
        <v>0</v>
      </c>
      <c r="L225">
        <v>307.27</v>
      </c>
      <c r="M225">
        <v>0</v>
      </c>
      <c r="N225">
        <v>0</v>
      </c>
      <c r="O225">
        <v>0</v>
      </c>
      <c r="P225">
        <v>208.78</v>
      </c>
      <c r="Q225">
        <v>0</v>
      </c>
      <c r="R225">
        <v>0</v>
      </c>
      <c r="S225">
        <v>2193.66</v>
      </c>
      <c r="T225">
        <v>0</v>
      </c>
      <c r="U225">
        <v>0</v>
      </c>
      <c r="V225">
        <v>1182.83</v>
      </c>
      <c r="W225">
        <v>1233.28</v>
      </c>
      <c r="X225">
        <v>570.35</v>
      </c>
      <c r="Y225">
        <v>63.49</v>
      </c>
      <c r="Z225">
        <v>250.46</v>
      </c>
      <c r="AA225">
        <v>804.48</v>
      </c>
      <c r="AB225">
        <v>15.33</v>
      </c>
      <c r="AC225">
        <v>87.06</v>
      </c>
      <c r="AD225">
        <v>0.12</v>
      </c>
      <c r="AE225">
        <v>14.41</v>
      </c>
      <c r="AF225">
        <v>22.09</v>
      </c>
      <c r="AG225">
        <v>14985098.48</v>
      </c>
      <c r="AM225">
        <v>2008</v>
      </c>
      <c r="AN225">
        <v>3</v>
      </c>
      <c r="AO225">
        <v>2008</v>
      </c>
      <c r="AP225" t="s">
        <v>600</v>
      </c>
      <c r="AQ225">
        <f t="shared" si="19"/>
        <v>0</v>
      </c>
      <c r="AR225">
        <f t="shared" si="20"/>
        <v>-554.02</v>
      </c>
      <c r="AS225">
        <f t="shared" si="21"/>
        <v>506.86</v>
      </c>
      <c r="AT225">
        <f t="shared" si="22"/>
        <v>-50.450000000000045</v>
      </c>
      <c r="AU225">
        <f t="shared" si="23"/>
        <v>-71.73</v>
      </c>
    </row>
    <row r="226" spans="1:47" x14ac:dyDescent="0.3">
      <c r="A226">
        <v>2008</v>
      </c>
      <c r="B226">
        <v>4</v>
      </c>
      <c r="C226">
        <v>2008</v>
      </c>
      <c r="D226" t="s">
        <v>602</v>
      </c>
      <c r="E226" t="s">
        <v>603</v>
      </c>
      <c r="F226">
        <v>7740.03</v>
      </c>
      <c r="G226">
        <v>1731.15</v>
      </c>
      <c r="H226">
        <v>89.54</v>
      </c>
      <c r="I226">
        <v>2709.35</v>
      </c>
      <c r="J226">
        <v>1626.78</v>
      </c>
      <c r="K226">
        <v>0</v>
      </c>
      <c r="L226">
        <v>297.36</v>
      </c>
      <c r="M226">
        <v>0</v>
      </c>
      <c r="N226">
        <v>0</v>
      </c>
      <c r="O226">
        <v>0</v>
      </c>
      <c r="P226">
        <v>311.92</v>
      </c>
      <c r="Q226">
        <v>0</v>
      </c>
      <c r="R226">
        <v>0</v>
      </c>
      <c r="S226">
        <v>5415.36</v>
      </c>
      <c r="T226">
        <v>0</v>
      </c>
      <c r="U226">
        <v>0</v>
      </c>
      <c r="V226">
        <v>1189.1500000000001</v>
      </c>
      <c r="W226">
        <v>1151.26</v>
      </c>
      <c r="X226">
        <v>543.65</v>
      </c>
      <c r="Y226">
        <v>78.75</v>
      </c>
      <c r="Z226">
        <v>223.23</v>
      </c>
      <c r="AA226">
        <v>868.86</v>
      </c>
      <c r="AB226">
        <v>25.25</v>
      </c>
      <c r="AC226">
        <v>35.74</v>
      </c>
      <c r="AD226">
        <v>1.44</v>
      </c>
      <c r="AE226">
        <v>22.04</v>
      </c>
      <c r="AF226">
        <v>35.840000000000003</v>
      </c>
      <c r="AG226">
        <v>14979089.609999999</v>
      </c>
      <c r="AM226">
        <v>2008</v>
      </c>
      <c r="AN226">
        <v>4</v>
      </c>
      <c r="AO226">
        <v>2008</v>
      </c>
      <c r="AP226" t="s">
        <v>602</v>
      </c>
      <c r="AQ226">
        <f t="shared" si="19"/>
        <v>0</v>
      </c>
      <c r="AR226">
        <f t="shared" si="20"/>
        <v>-645.63</v>
      </c>
      <c r="AS226">
        <f t="shared" si="21"/>
        <v>464.9</v>
      </c>
      <c r="AT226">
        <f t="shared" si="22"/>
        <v>37.8900000000001</v>
      </c>
      <c r="AU226">
        <f t="shared" si="23"/>
        <v>-10.490000000000002</v>
      </c>
    </row>
    <row r="227" spans="1:47" x14ac:dyDescent="0.3">
      <c r="A227">
        <v>2008</v>
      </c>
      <c r="B227">
        <v>5</v>
      </c>
      <c r="C227">
        <v>2008</v>
      </c>
      <c r="D227" t="s">
        <v>604</v>
      </c>
      <c r="E227" t="s">
        <v>605</v>
      </c>
      <c r="F227">
        <v>9550.69</v>
      </c>
      <c r="G227">
        <v>1519.4</v>
      </c>
      <c r="H227">
        <v>131.44999999999999</v>
      </c>
      <c r="I227">
        <v>2461.2800000000002</v>
      </c>
      <c r="J227">
        <v>2032.25</v>
      </c>
      <c r="K227">
        <v>0</v>
      </c>
      <c r="L227">
        <v>307.27</v>
      </c>
      <c r="M227">
        <v>0</v>
      </c>
      <c r="N227">
        <v>0</v>
      </c>
      <c r="O227">
        <v>0</v>
      </c>
      <c r="P227">
        <v>352.82</v>
      </c>
      <c r="Q227">
        <v>0</v>
      </c>
      <c r="R227">
        <v>0</v>
      </c>
      <c r="S227">
        <v>8313.41</v>
      </c>
      <c r="T227">
        <v>0</v>
      </c>
      <c r="U227">
        <v>0</v>
      </c>
      <c r="V227">
        <v>1418.23</v>
      </c>
      <c r="W227">
        <v>1200.24</v>
      </c>
      <c r="X227">
        <v>578.35</v>
      </c>
      <c r="Y227">
        <v>96.68</v>
      </c>
      <c r="Z227">
        <v>245.98</v>
      </c>
      <c r="AA227">
        <v>994.82</v>
      </c>
      <c r="AB227">
        <v>54.39</v>
      </c>
      <c r="AC227">
        <v>14.68</v>
      </c>
      <c r="AD227">
        <v>1.07</v>
      </c>
      <c r="AE227">
        <v>29.42</v>
      </c>
      <c r="AF227">
        <v>42.58</v>
      </c>
      <c r="AG227">
        <v>14971058.310000001</v>
      </c>
      <c r="AM227">
        <v>2008</v>
      </c>
      <c r="AN227">
        <v>5</v>
      </c>
      <c r="AO227">
        <v>2008</v>
      </c>
      <c r="AP227" t="s">
        <v>604</v>
      </c>
      <c r="AQ227">
        <f t="shared" si="19"/>
        <v>0</v>
      </c>
      <c r="AR227">
        <f t="shared" si="20"/>
        <v>-748.84</v>
      </c>
      <c r="AS227">
        <f t="shared" si="21"/>
        <v>481.67</v>
      </c>
      <c r="AT227">
        <f t="shared" si="22"/>
        <v>217.99</v>
      </c>
      <c r="AU227">
        <f t="shared" si="23"/>
        <v>39.71</v>
      </c>
    </row>
    <row r="228" spans="1:47" x14ac:dyDescent="0.3">
      <c r="A228">
        <v>2008</v>
      </c>
      <c r="B228">
        <v>6</v>
      </c>
      <c r="C228">
        <v>2008</v>
      </c>
      <c r="D228" t="s">
        <v>606</v>
      </c>
      <c r="E228" t="s">
        <v>607</v>
      </c>
      <c r="F228">
        <v>11062.78</v>
      </c>
      <c r="G228">
        <v>2312.4</v>
      </c>
      <c r="H228">
        <v>312.31</v>
      </c>
      <c r="I228">
        <v>1566.6</v>
      </c>
      <c r="J228">
        <v>2048.4299999999998</v>
      </c>
      <c r="K228">
        <v>0</v>
      </c>
      <c r="L228">
        <v>297.36</v>
      </c>
      <c r="M228">
        <v>0</v>
      </c>
      <c r="N228">
        <v>0</v>
      </c>
      <c r="O228">
        <v>0</v>
      </c>
      <c r="P228">
        <v>366.57</v>
      </c>
      <c r="Q228">
        <v>0</v>
      </c>
      <c r="R228">
        <v>0</v>
      </c>
      <c r="S228">
        <v>10365.81</v>
      </c>
      <c r="T228">
        <v>0</v>
      </c>
      <c r="U228">
        <v>0</v>
      </c>
      <c r="V228">
        <v>1555.39</v>
      </c>
      <c r="W228">
        <v>1166.01</v>
      </c>
      <c r="X228">
        <v>583.61</v>
      </c>
      <c r="Y228">
        <v>108.11</v>
      </c>
      <c r="Z228">
        <v>310.49</v>
      </c>
      <c r="AA228">
        <v>1041.56</v>
      </c>
      <c r="AB228">
        <v>100.55</v>
      </c>
      <c r="AC228">
        <v>6.21</v>
      </c>
      <c r="AD228">
        <v>0.54</v>
      </c>
      <c r="AE228">
        <v>27.41</v>
      </c>
      <c r="AF228">
        <v>43.93</v>
      </c>
      <c r="AG228">
        <v>14962307.93</v>
      </c>
      <c r="AM228">
        <v>2008</v>
      </c>
      <c r="AN228">
        <v>6</v>
      </c>
      <c r="AO228">
        <v>2008</v>
      </c>
      <c r="AP228" t="s">
        <v>606</v>
      </c>
      <c r="AQ228">
        <f t="shared" si="19"/>
        <v>0</v>
      </c>
      <c r="AR228">
        <f t="shared" si="20"/>
        <v>-731.06999999999994</v>
      </c>
      <c r="AS228">
        <f t="shared" si="21"/>
        <v>475.5</v>
      </c>
      <c r="AT228">
        <f t="shared" si="22"/>
        <v>389.38000000000011</v>
      </c>
      <c r="AU228">
        <f t="shared" si="23"/>
        <v>94.34</v>
      </c>
    </row>
    <row r="229" spans="1:47" x14ac:dyDescent="0.3">
      <c r="A229">
        <v>2008</v>
      </c>
      <c r="B229">
        <v>7</v>
      </c>
      <c r="C229">
        <v>2008</v>
      </c>
      <c r="D229" t="s">
        <v>608</v>
      </c>
      <c r="E229" t="s">
        <v>609</v>
      </c>
      <c r="F229">
        <v>9199.26</v>
      </c>
      <c r="G229">
        <v>2012.08</v>
      </c>
      <c r="H229">
        <v>216.03</v>
      </c>
      <c r="I229">
        <v>1639.97</v>
      </c>
      <c r="J229">
        <v>2150.58</v>
      </c>
      <c r="K229">
        <v>0</v>
      </c>
      <c r="L229">
        <v>307.27</v>
      </c>
      <c r="M229">
        <v>0</v>
      </c>
      <c r="N229">
        <v>0</v>
      </c>
      <c r="O229">
        <v>0</v>
      </c>
      <c r="P229">
        <v>442.64</v>
      </c>
      <c r="Q229">
        <v>0</v>
      </c>
      <c r="R229">
        <v>0</v>
      </c>
      <c r="S229">
        <v>8825.2900000000009</v>
      </c>
      <c r="T229">
        <v>0</v>
      </c>
      <c r="U229">
        <v>0</v>
      </c>
      <c r="V229">
        <v>1575.49</v>
      </c>
      <c r="W229">
        <v>1157.3499999999999</v>
      </c>
      <c r="X229">
        <v>614.11</v>
      </c>
      <c r="Y229">
        <v>96.6</v>
      </c>
      <c r="Z229">
        <v>256.95999999999998</v>
      </c>
      <c r="AA229">
        <v>1054.8699999999999</v>
      </c>
      <c r="AB229">
        <v>107.55</v>
      </c>
      <c r="AC229">
        <v>6.06</v>
      </c>
      <c r="AD229">
        <v>0.98</v>
      </c>
      <c r="AE229">
        <v>25.58</v>
      </c>
      <c r="AF229">
        <v>53.07</v>
      </c>
      <c r="AG229">
        <v>14955120.76</v>
      </c>
      <c r="AM229">
        <v>2008</v>
      </c>
      <c r="AN229">
        <v>7</v>
      </c>
      <c r="AO229">
        <v>2008</v>
      </c>
      <c r="AP229" t="s">
        <v>608</v>
      </c>
      <c r="AQ229">
        <f t="shared" si="19"/>
        <v>0</v>
      </c>
      <c r="AR229">
        <f t="shared" si="20"/>
        <v>-797.90999999999985</v>
      </c>
      <c r="AS229">
        <f t="shared" si="21"/>
        <v>517.51</v>
      </c>
      <c r="AT229">
        <f t="shared" si="22"/>
        <v>418.1400000000001</v>
      </c>
      <c r="AU229">
        <f t="shared" si="23"/>
        <v>101.49</v>
      </c>
    </row>
    <row r="230" spans="1:47" x14ac:dyDescent="0.3">
      <c r="A230">
        <v>2008</v>
      </c>
      <c r="B230">
        <v>8</v>
      </c>
      <c r="C230">
        <v>2008</v>
      </c>
      <c r="D230" t="s">
        <v>610</v>
      </c>
      <c r="E230" t="s">
        <v>611</v>
      </c>
      <c r="F230">
        <v>7647.6</v>
      </c>
      <c r="G230">
        <v>2205.8000000000002</v>
      </c>
      <c r="H230">
        <v>319.45</v>
      </c>
      <c r="I230">
        <v>1374.53</v>
      </c>
      <c r="J230">
        <v>2040.96</v>
      </c>
      <c r="K230">
        <v>0</v>
      </c>
      <c r="L230">
        <v>307.27</v>
      </c>
      <c r="M230">
        <v>0</v>
      </c>
      <c r="N230">
        <v>0</v>
      </c>
      <c r="O230">
        <v>0</v>
      </c>
      <c r="P230">
        <v>398.23</v>
      </c>
      <c r="Q230">
        <v>0</v>
      </c>
      <c r="R230">
        <v>0</v>
      </c>
      <c r="S230">
        <v>7325.19</v>
      </c>
      <c r="T230">
        <v>0</v>
      </c>
      <c r="U230">
        <v>0</v>
      </c>
      <c r="V230">
        <v>1634.93</v>
      </c>
      <c r="W230">
        <v>1156.27</v>
      </c>
      <c r="X230">
        <v>620.32000000000005</v>
      </c>
      <c r="Y230">
        <v>82.27</v>
      </c>
      <c r="Z230">
        <v>237.69</v>
      </c>
      <c r="AA230">
        <v>1109.6099999999999</v>
      </c>
      <c r="AB230">
        <v>127.75</v>
      </c>
      <c r="AC230">
        <v>8.64</v>
      </c>
      <c r="AD230">
        <v>0.51</v>
      </c>
      <c r="AE230">
        <v>26.69</v>
      </c>
      <c r="AF230">
        <v>45.71</v>
      </c>
      <c r="AG230">
        <v>14949678.949999999</v>
      </c>
      <c r="AM230">
        <v>2008</v>
      </c>
      <c r="AN230">
        <v>8</v>
      </c>
      <c r="AO230">
        <v>2008</v>
      </c>
      <c r="AP230" t="s">
        <v>610</v>
      </c>
      <c r="AQ230">
        <f t="shared" si="19"/>
        <v>0</v>
      </c>
      <c r="AR230">
        <f t="shared" si="20"/>
        <v>-871.91999999999985</v>
      </c>
      <c r="AS230">
        <f t="shared" si="21"/>
        <v>538.05000000000007</v>
      </c>
      <c r="AT230">
        <f t="shared" si="22"/>
        <v>478.66000000000008</v>
      </c>
      <c r="AU230">
        <f t="shared" si="23"/>
        <v>119.11</v>
      </c>
    </row>
    <row r="231" spans="1:47" x14ac:dyDescent="0.3">
      <c r="A231">
        <v>2008</v>
      </c>
      <c r="B231">
        <v>9</v>
      </c>
      <c r="C231">
        <v>2008</v>
      </c>
      <c r="D231" t="s">
        <v>612</v>
      </c>
      <c r="E231" t="s">
        <v>613</v>
      </c>
      <c r="F231">
        <v>5837.58</v>
      </c>
      <c r="G231">
        <v>2632.72</v>
      </c>
      <c r="H231">
        <v>230.56</v>
      </c>
      <c r="I231">
        <v>1418.07</v>
      </c>
      <c r="J231">
        <v>1458.06</v>
      </c>
      <c r="K231">
        <v>0</v>
      </c>
      <c r="L231">
        <v>297.36</v>
      </c>
      <c r="M231">
        <v>0</v>
      </c>
      <c r="N231">
        <v>0</v>
      </c>
      <c r="O231">
        <v>0</v>
      </c>
      <c r="P231">
        <v>299.3</v>
      </c>
      <c r="Q231">
        <v>0</v>
      </c>
      <c r="R231">
        <v>0</v>
      </c>
      <c r="S231">
        <v>4292.1899999999996</v>
      </c>
      <c r="T231">
        <v>0</v>
      </c>
      <c r="U231">
        <v>0</v>
      </c>
      <c r="V231">
        <v>1465.41</v>
      </c>
      <c r="W231">
        <v>1054.51</v>
      </c>
      <c r="X231">
        <v>574.39</v>
      </c>
      <c r="Y231">
        <v>51.94</v>
      </c>
      <c r="Z231">
        <v>187.44</v>
      </c>
      <c r="AA231">
        <v>945.84</v>
      </c>
      <c r="AB231">
        <v>99.67</v>
      </c>
      <c r="AC231">
        <v>8.7100000000000009</v>
      </c>
      <c r="AD231">
        <v>0.9</v>
      </c>
      <c r="AE231">
        <v>14.37</v>
      </c>
      <c r="AF231">
        <v>32.32</v>
      </c>
      <c r="AG231">
        <v>14946474.09</v>
      </c>
      <c r="AM231">
        <v>2008</v>
      </c>
      <c r="AN231">
        <v>9</v>
      </c>
      <c r="AO231">
        <v>2008</v>
      </c>
      <c r="AP231" t="s">
        <v>612</v>
      </c>
      <c r="AQ231">
        <f t="shared" si="19"/>
        <v>0</v>
      </c>
      <c r="AR231">
        <f t="shared" si="20"/>
        <v>-758.40000000000009</v>
      </c>
      <c r="AS231">
        <f t="shared" si="21"/>
        <v>522.45000000000005</v>
      </c>
      <c r="AT231">
        <f t="shared" si="22"/>
        <v>410.90000000000009</v>
      </c>
      <c r="AU231">
        <f t="shared" si="23"/>
        <v>90.960000000000008</v>
      </c>
    </row>
    <row r="232" spans="1:47" x14ac:dyDescent="0.3">
      <c r="A232">
        <v>2008</v>
      </c>
      <c r="B232">
        <v>10</v>
      </c>
      <c r="C232">
        <v>2009</v>
      </c>
      <c r="D232" t="s">
        <v>614</v>
      </c>
      <c r="E232" t="s">
        <v>615</v>
      </c>
      <c r="F232">
        <v>5578.87</v>
      </c>
      <c r="G232">
        <v>1975.17</v>
      </c>
      <c r="H232">
        <v>181.74</v>
      </c>
      <c r="I232">
        <v>1753.32</v>
      </c>
      <c r="J232">
        <v>2097.88</v>
      </c>
      <c r="K232">
        <v>0</v>
      </c>
      <c r="L232">
        <v>307.27</v>
      </c>
      <c r="M232">
        <v>0</v>
      </c>
      <c r="N232">
        <v>0</v>
      </c>
      <c r="O232">
        <v>0</v>
      </c>
      <c r="P232">
        <v>196.74</v>
      </c>
      <c r="Q232">
        <v>0</v>
      </c>
      <c r="R232">
        <v>0</v>
      </c>
      <c r="S232">
        <v>4749.45</v>
      </c>
      <c r="T232">
        <v>0</v>
      </c>
      <c r="U232">
        <v>0</v>
      </c>
      <c r="V232">
        <v>1421.12</v>
      </c>
      <c r="W232">
        <v>1017.24</v>
      </c>
      <c r="X232">
        <v>547.41999999999996</v>
      </c>
      <c r="Y232">
        <v>62.24</v>
      </c>
      <c r="Z232">
        <v>171.94</v>
      </c>
      <c r="AA232">
        <v>985.83</v>
      </c>
      <c r="AB232">
        <v>86.67</v>
      </c>
      <c r="AC232">
        <v>4.34</v>
      </c>
      <c r="AD232">
        <v>0.14000000000000001</v>
      </c>
      <c r="AE232">
        <v>17.97</v>
      </c>
      <c r="AF232">
        <v>24.22</v>
      </c>
      <c r="AG232">
        <v>14942870.390000001</v>
      </c>
      <c r="AM232">
        <v>2008</v>
      </c>
      <c r="AN232">
        <v>10</v>
      </c>
      <c r="AO232">
        <v>2009</v>
      </c>
      <c r="AP232" t="s">
        <v>614</v>
      </c>
      <c r="AQ232">
        <f t="shared" si="19"/>
        <v>0</v>
      </c>
      <c r="AR232">
        <f t="shared" si="20"/>
        <v>-813.8900000000001</v>
      </c>
      <c r="AS232">
        <f t="shared" si="21"/>
        <v>485.17999999999995</v>
      </c>
      <c r="AT232">
        <f t="shared" si="22"/>
        <v>403.87999999999988</v>
      </c>
      <c r="AU232">
        <f t="shared" si="23"/>
        <v>82.33</v>
      </c>
    </row>
    <row r="233" spans="1:47" x14ac:dyDescent="0.3">
      <c r="A233">
        <v>2008</v>
      </c>
      <c r="B233">
        <v>11</v>
      </c>
      <c r="C233">
        <v>2009</v>
      </c>
      <c r="D233" t="s">
        <v>616</v>
      </c>
      <c r="E233" t="s">
        <v>617</v>
      </c>
      <c r="F233">
        <v>1820.55</v>
      </c>
      <c r="G233">
        <v>2452.84</v>
      </c>
      <c r="H233">
        <v>157.26</v>
      </c>
      <c r="I233">
        <v>2338.86</v>
      </c>
      <c r="J233">
        <v>4157.8599999999997</v>
      </c>
      <c r="K233">
        <v>0</v>
      </c>
      <c r="L233">
        <v>297.36</v>
      </c>
      <c r="M233">
        <v>0</v>
      </c>
      <c r="N233">
        <v>0</v>
      </c>
      <c r="O233">
        <v>0</v>
      </c>
      <c r="P233">
        <v>79.010000000000005</v>
      </c>
      <c r="Q233">
        <v>0</v>
      </c>
      <c r="R233">
        <v>0</v>
      </c>
      <c r="S233">
        <v>1751.76</v>
      </c>
      <c r="T233">
        <v>0</v>
      </c>
      <c r="U233">
        <v>0</v>
      </c>
      <c r="V233">
        <v>1226.8900000000001</v>
      </c>
      <c r="W233">
        <v>963.47</v>
      </c>
      <c r="X233">
        <v>484.42</v>
      </c>
      <c r="Y233">
        <v>42.1</v>
      </c>
      <c r="Z233">
        <v>132.27000000000001</v>
      </c>
      <c r="AA233">
        <v>815.57</v>
      </c>
      <c r="AB233">
        <v>43.51</v>
      </c>
      <c r="AC233">
        <v>9.32</v>
      </c>
      <c r="AD233">
        <v>0</v>
      </c>
      <c r="AE233">
        <v>15.76</v>
      </c>
      <c r="AF233">
        <v>9.4499999999999993</v>
      </c>
      <c r="AG233">
        <v>14943502.68</v>
      </c>
      <c r="AM233">
        <v>2008</v>
      </c>
      <c r="AN233">
        <v>11</v>
      </c>
      <c r="AO233">
        <v>2009</v>
      </c>
      <c r="AP233" t="s">
        <v>616</v>
      </c>
      <c r="AQ233">
        <f t="shared" si="19"/>
        <v>0</v>
      </c>
      <c r="AR233">
        <f t="shared" si="20"/>
        <v>-683.30000000000007</v>
      </c>
      <c r="AS233">
        <f t="shared" si="21"/>
        <v>442.32</v>
      </c>
      <c r="AT233">
        <f t="shared" si="22"/>
        <v>263.42000000000007</v>
      </c>
      <c r="AU233">
        <f t="shared" si="23"/>
        <v>34.19</v>
      </c>
    </row>
    <row r="234" spans="1:47" x14ac:dyDescent="0.3">
      <c r="A234">
        <v>2008</v>
      </c>
      <c r="B234">
        <v>12</v>
      </c>
      <c r="C234">
        <v>2009</v>
      </c>
      <c r="D234" t="s">
        <v>618</v>
      </c>
      <c r="E234" t="s">
        <v>619</v>
      </c>
      <c r="F234">
        <v>1985.12</v>
      </c>
      <c r="G234">
        <v>2782.13</v>
      </c>
      <c r="H234">
        <v>162.1</v>
      </c>
      <c r="I234">
        <v>2348.71</v>
      </c>
      <c r="J234">
        <v>4280.7700000000004</v>
      </c>
      <c r="K234">
        <v>0</v>
      </c>
      <c r="L234">
        <v>307.27</v>
      </c>
      <c r="M234">
        <v>0</v>
      </c>
      <c r="N234">
        <v>0</v>
      </c>
      <c r="O234">
        <v>0</v>
      </c>
      <c r="P234">
        <v>118.57</v>
      </c>
      <c r="Q234">
        <v>0</v>
      </c>
      <c r="R234">
        <v>0</v>
      </c>
      <c r="S234">
        <v>1782.3</v>
      </c>
      <c r="T234">
        <v>0</v>
      </c>
      <c r="U234">
        <v>0</v>
      </c>
      <c r="V234">
        <v>1254.28</v>
      </c>
      <c r="W234">
        <v>977.3</v>
      </c>
      <c r="X234">
        <v>485.56</v>
      </c>
      <c r="Y234">
        <v>45.63</v>
      </c>
      <c r="Z234">
        <v>129.21</v>
      </c>
      <c r="AA234">
        <v>776.1</v>
      </c>
      <c r="AB234">
        <v>31.76</v>
      </c>
      <c r="AC234">
        <v>14.23</v>
      </c>
      <c r="AD234">
        <v>0</v>
      </c>
      <c r="AE234">
        <v>14.37</v>
      </c>
      <c r="AF234">
        <v>13.87</v>
      </c>
      <c r="AG234">
        <v>14944299.689999999</v>
      </c>
      <c r="AM234">
        <v>2008</v>
      </c>
      <c r="AN234">
        <v>12</v>
      </c>
      <c r="AO234">
        <v>2009</v>
      </c>
      <c r="AP234" t="s">
        <v>618</v>
      </c>
      <c r="AQ234">
        <f t="shared" si="19"/>
        <v>0</v>
      </c>
      <c r="AR234">
        <f t="shared" si="20"/>
        <v>-646.89</v>
      </c>
      <c r="AS234">
        <f t="shared" si="21"/>
        <v>439.93</v>
      </c>
      <c r="AT234">
        <f t="shared" si="22"/>
        <v>276.98</v>
      </c>
      <c r="AU234">
        <f t="shared" si="23"/>
        <v>17.53</v>
      </c>
    </row>
    <row r="235" spans="1:47" x14ac:dyDescent="0.3">
      <c r="A235">
        <v>2009</v>
      </c>
      <c r="B235">
        <v>1</v>
      </c>
      <c r="C235">
        <v>2009</v>
      </c>
      <c r="D235" t="s">
        <v>620</v>
      </c>
      <c r="E235" t="s">
        <v>621</v>
      </c>
      <c r="F235">
        <v>1439.03</v>
      </c>
      <c r="G235">
        <v>1662.92</v>
      </c>
      <c r="H235">
        <v>118.92</v>
      </c>
      <c r="I235">
        <v>2554.33</v>
      </c>
      <c r="J235">
        <v>4215.75</v>
      </c>
      <c r="K235">
        <v>0</v>
      </c>
      <c r="L235">
        <v>307.27</v>
      </c>
      <c r="M235">
        <v>0</v>
      </c>
      <c r="N235">
        <v>0</v>
      </c>
      <c r="O235">
        <v>0</v>
      </c>
      <c r="P235">
        <v>110</v>
      </c>
      <c r="Q235">
        <v>0</v>
      </c>
      <c r="R235">
        <v>0</v>
      </c>
      <c r="S235">
        <v>1966.42</v>
      </c>
      <c r="T235">
        <v>0</v>
      </c>
      <c r="U235">
        <v>0</v>
      </c>
      <c r="V235">
        <v>1195.68</v>
      </c>
      <c r="W235">
        <v>988.92</v>
      </c>
      <c r="X235">
        <v>487.21</v>
      </c>
      <c r="Y235">
        <v>46.14</v>
      </c>
      <c r="Z235">
        <v>124.01</v>
      </c>
      <c r="AA235">
        <v>746.17</v>
      </c>
      <c r="AB235">
        <v>24.16</v>
      </c>
      <c r="AC235">
        <v>30.51</v>
      </c>
      <c r="AD235">
        <v>0</v>
      </c>
      <c r="AE235">
        <v>14.8</v>
      </c>
      <c r="AF235">
        <v>11.83</v>
      </c>
      <c r="AG235">
        <v>14944523.58</v>
      </c>
      <c r="AM235">
        <v>2009</v>
      </c>
      <c r="AN235">
        <v>1</v>
      </c>
      <c r="AO235">
        <v>2009</v>
      </c>
      <c r="AP235" t="s">
        <v>620</v>
      </c>
      <c r="AQ235">
        <f t="shared" si="19"/>
        <v>0</v>
      </c>
      <c r="AR235">
        <f t="shared" si="20"/>
        <v>-622.16</v>
      </c>
      <c r="AS235">
        <f t="shared" si="21"/>
        <v>441.07</v>
      </c>
      <c r="AT235">
        <f t="shared" si="22"/>
        <v>206.7600000000001</v>
      </c>
      <c r="AU235">
        <f t="shared" si="23"/>
        <v>-6.3500000000000014</v>
      </c>
    </row>
    <row r="236" spans="1:47" x14ac:dyDescent="0.3">
      <c r="A236">
        <v>2009</v>
      </c>
      <c r="B236">
        <v>2</v>
      </c>
      <c r="C236">
        <v>2009</v>
      </c>
      <c r="D236" t="s">
        <v>622</v>
      </c>
      <c r="E236" t="s">
        <v>623</v>
      </c>
      <c r="F236">
        <v>516.30999999999995</v>
      </c>
      <c r="G236">
        <v>12578.91</v>
      </c>
      <c r="H236">
        <v>208.39</v>
      </c>
      <c r="I236">
        <v>3185.73</v>
      </c>
      <c r="J236">
        <v>15143.85</v>
      </c>
      <c r="K236">
        <v>0</v>
      </c>
      <c r="L236">
        <v>277.52999999999997</v>
      </c>
      <c r="M236">
        <v>0</v>
      </c>
      <c r="N236">
        <v>0</v>
      </c>
      <c r="O236">
        <v>0</v>
      </c>
      <c r="P236">
        <v>55.67</v>
      </c>
      <c r="Q236">
        <v>0</v>
      </c>
      <c r="R236">
        <v>0</v>
      </c>
      <c r="S236">
        <v>272.11</v>
      </c>
      <c r="T236">
        <v>0</v>
      </c>
      <c r="U236">
        <v>0</v>
      </c>
      <c r="V236">
        <v>1014.16</v>
      </c>
      <c r="W236">
        <v>958.84</v>
      </c>
      <c r="X236">
        <v>464.2</v>
      </c>
      <c r="Y236">
        <v>49.91</v>
      </c>
      <c r="Z236">
        <v>106.56</v>
      </c>
      <c r="AA236">
        <v>703.77</v>
      </c>
      <c r="AB236">
        <v>16.77</v>
      </c>
      <c r="AC236">
        <v>27.01</v>
      </c>
      <c r="AD236">
        <v>0</v>
      </c>
      <c r="AE236">
        <v>14.95</v>
      </c>
      <c r="AF236">
        <v>12.2</v>
      </c>
      <c r="AG236">
        <v>14956586.18</v>
      </c>
      <c r="AM236">
        <v>2009</v>
      </c>
      <c r="AN236">
        <v>2</v>
      </c>
      <c r="AO236">
        <v>2009</v>
      </c>
      <c r="AP236" t="s">
        <v>622</v>
      </c>
      <c r="AQ236">
        <f t="shared" si="19"/>
        <v>0</v>
      </c>
      <c r="AR236">
        <f t="shared" si="20"/>
        <v>-597.21</v>
      </c>
      <c r="AS236">
        <f t="shared" si="21"/>
        <v>414.28999999999996</v>
      </c>
      <c r="AT236">
        <f t="shared" si="22"/>
        <v>55.319999999999936</v>
      </c>
      <c r="AU236">
        <f t="shared" si="23"/>
        <v>-10.240000000000002</v>
      </c>
    </row>
    <row r="237" spans="1:47" x14ac:dyDescent="0.3">
      <c r="A237">
        <v>2009</v>
      </c>
      <c r="B237">
        <v>3</v>
      </c>
      <c r="C237">
        <v>2009</v>
      </c>
      <c r="D237" t="s">
        <v>624</v>
      </c>
      <c r="E237" t="s">
        <v>625</v>
      </c>
      <c r="F237">
        <v>2810.34</v>
      </c>
      <c r="G237">
        <v>8780.2900000000009</v>
      </c>
      <c r="H237">
        <v>147.93</v>
      </c>
      <c r="I237">
        <v>4246.12</v>
      </c>
      <c r="J237">
        <v>10875.72</v>
      </c>
      <c r="K237">
        <v>0</v>
      </c>
      <c r="L237">
        <v>307.27</v>
      </c>
      <c r="M237">
        <v>0</v>
      </c>
      <c r="N237">
        <v>0</v>
      </c>
      <c r="O237">
        <v>0</v>
      </c>
      <c r="P237">
        <v>122.93</v>
      </c>
      <c r="Q237">
        <v>0</v>
      </c>
      <c r="R237">
        <v>0</v>
      </c>
      <c r="S237">
        <v>1037.57</v>
      </c>
      <c r="T237">
        <v>0</v>
      </c>
      <c r="U237">
        <v>0</v>
      </c>
      <c r="V237">
        <v>1090.6300000000001</v>
      </c>
      <c r="W237">
        <v>1151.18</v>
      </c>
      <c r="X237">
        <v>598.53</v>
      </c>
      <c r="Y237">
        <v>58.47</v>
      </c>
      <c r="Z237">
        <v>173.25</v>
      </c>
      <c r="AA237">
        <v>771.93</v>
      </c>
      <c r="AB237">
        <v>12.01</v>
      </c>
      <c r="AC237">
        <v>61.56</v>
      </c>
      <c r="AD237">
        <v>0</v>
      </c>
      <c r="AE237">
        <v>15.43</v>
      </c>
      <c r="AF237">
        <v>16.059999999999999</v>
      </c>
      <c r="AG237">
        <v>14962556.140000001</v>
      </c>
      <c r="AM237">
        <v>2009</v>
      </c>
      <c r="AN237">
        <v>3</v>
      </c>
      <c r="AO237">
        <v>2009</v>
      </c>
      <c r="AP237" t="s">
        <v>624</v>
      </c>
      <c r="AQ237">
        <f t="shared" si="19"/>
        <v>0</v>
      </c>
      <c r="AR237">
        <f t="shared" si="20"/>
        <v>-598.67999999999995</v>
      </c>
      <c r="AS237">
        <f t="shared" si="21"/>
        <v>540.05999999999995</v>
      </c>
      <c r="AT237">
        <f t="shared" si="22"/>
        <v>-60.549999999999955</v>
      </c>
      <c r="AU237">
        <f t="shared" si="23"/>
        <v>-49.550000000000004</v>
      </c>
    </row>
    <row r="238" spans="1:47" x14ac:dyDescent="0.3">
      <c r="A238">
        <v>2009</v>
      </c>
      <c r="B238">
        <v>4</v>
      </c>
      <c r="C238">
        <v>2009</v>
      </c>
      <c r="D238" t="s">
        <v>626</v>
      </c>
      <c r="E238" t="s">
        <v>627</v>
      </c>
      <c r="F238">
        <v>6481.26</v>
      </c>
      <c r="G238">
        <v>2165.89</v>
      </c>
      <c r="H238">
        <v>180.21</v>
      </c>
      <c r="I238">
        <v>1842.4</v>
      </c>
      <c r="J238">
        <v>1739.9</v>
      </c>
      <c r="K238">
        <v>0</v>
      </c>
      <c r="L238">
        <v>297.36</v>
      </c>
      <c r="M238">
        <v>0</v>
      </c>
      <c r="N238">
        <v>0</v>
      </c>
      <c r="O238">
        <v>0</v>
      </c>
      <c r="P238">
        <v>312.94</v>
      </c>
      <c r="Q238">
        <v>0</v>
      </c>
      <c r="R238">
        <v>0</v>
      </c>
      <c r="S238">
        <v>4849.88</v>
      </c>
      <c r="T238">
        <v>0</v>
      </c>
      <c r="U238">
        <v>0</v>
      </c>
      <c r="V238">
        <v>1237.47</v>
      </c>
      <c r="W238">
        <v>1125.76</v>
      </c>
      <c r="X238">
        <v>538.39</v>
      </c>
      <c r="Y238">
        <v>75.55</v>
      </c>
      <c r="Z238">
        <v>188.9</v>
      </c>
      <c r="AA238">
        <v>872.32</v>
      </c>
      <c r="AB238">
        <v>33.51</v>
      </c>
      <c r="AC238">
        <v>25.65</v>
      </c>
      <c r="AD238">
        <v>1.32</v>
      </c>
      <c r="AE238">
        <v>19.32</v>
      </c>
      <c r="AF238">
        <v>34.49</v>
      </c>
      <c r="AG238">
        <v>14958240.779999999</v>
      </c>
      <c r="AM238">
        <v>2009</v>
      </c>
      <c r="AN238">
        <v>4</v>
      </c>
      <c r="AO238">
        <v>2009</v>
      </c>
      <c r="AP238" t="s">
        <v>626</v>
      </c>
      <c r="AQ238">
        <f t="shared" si="19"/>
        <v>0</v>
      </c>
      <c r="AR238">
        <f t="shared" si="20"/>
        <v>-683.42000000000007</v>
      </c>
      <c r="AS238">
        <f t="shared" si="21"/>
        <v>462.84</v>
      </c>
      <c r="AT238">
        <f t="shared" si="22"/>
        <v>111.71000000000004</v>
      </c>
      <c r="AU238">
        <f t="shared" si="23"/>
        <v>7.8599999999999994</v>
      </c>
    </row>
    <row r="239" spans="1:47" x14ac:dyDescent="0.3">
      <c r="A239">
        <v>2009</v>
      </c>
      <c r="B239">
        <v>5</v>
      </c>
      <c r="C239">
        <v>2009</v>
      </c>
      <c r="D239" t="s">
        <v>628</v>
      </c>
      <c r="E239" t="s">
        <v>629</v>
      </c>
      <c r="F239">
        <v>6400.01</v>
      </c>
      <c r="G239">
        <v>1709.98</v>
      </c>
      <c r="H239">
        <v>233.37</v>
      </c>
      <c r="I239">
        <v>2606.1</v>
      </c>
      <c r="J239">
        <v>3192.02</v>
      </c>
      <c r="K239">
        <v>0</v>
      </c>
      <c r="L239">
        <v>307.27</v>
      </c>
      <c r="M239">
        <v>0</v>
      </c>
      <c r="N239">
        <v>0</v>
      </c>
      <c r="O239">
        <v>0</v>
      </c>
      <c r="P239">
        <v>348.01</v>
      </c>
      <c r="Q239">
        <v>0</v>
      </c>
      <c r="R239">
        <v>0</v>
      </c>
      <c r="S239">
        <v>5888.85</v>
      </c>
      <c r="T239">
        <v>0</v>
      </c>
      <c r="U239">
        <v>0</v>
      </c>
      <c r="V239">
        <v>1270.04</v>
      </c>
      <c r="W239">
        <v>1184.68</v>
      </c>
      <c r="X239">
        <v>523.96</v>
      </c>
      <c r="Y239">
        <v>94.05</v>
      </c>
      <c r="Z239">
        <v>171.47</v>
      </c>
      <c r="AA239">
        <v>910.8</v>
      </c>
      <c r="AB239">
        <v>31.73</v>
      </c>
      <c r="AC239">
        <v>15.81</v>
      </c>
      <c r="AD239">
        <v>0.48</v>
      </c>
      <c r="AE239">
        <v>27</v>
      </c>
      <c r="AF239">
        <v>41.09</v>
      </c>
      <c r="AG239">
        <v>14953550.75</v>
      </c>
      <c r="AM239">
        <v>2009</v>
      </c>
      <c r="AN239">
        <v>5</v>
      </c>
      <c r="AO239">
        <v>2009</v>
      </c>
      <c r="AP239" t="s">
        <v>628</v>
      </c>
      <c r="AQ239">
        <f t="shared" si="19"/>
        <v>0</v>
      </c>
      <c r="AR239">
        <f t="shared" si="20"/>
        <v>-739.32999999999993</v>
      </c>
      <c r="AS239">
        <f t="shared" si="21"/>
        <v>429.91</v>
      </c>
      <c r="AT239">
        <f t="shared" si="22"/>
        <v>85.3599999999999</v>
      </c>
      <c r="AU239">
        <f t="shared" si="23"/>
        <v>15.92</v>
      </c>
    </row>
    <row r="240" spans="1:47" x14ac:dyDescent="0.3">
      <c r="A240">
        <v>2009</v>
      </c>
      <c r="B240">
        <v>6</v>
      </c>
      <c r="C240">
        <v>2009</v>
      </c>
      <c r="D240" t="s">
        <v>630</v>
      </c>
      <c r="E240" t="s">
        <v>631</v>
      </c>
      <c r="F240">
        <v>9056.59</v>
      </c>
      <c r="G240">
        <v>2376.12</v>
      </c>
      <c r="H240">
        <v>550.04</v>
      </c>
      <c r="I240">
        <v>1531.25</v>
      </c>
      <c r="J240">
        <v>2039.08</v>
      </c>
      <c r="K240">
        <v>0</v>
      </c>
      <c r="L240">
        <v>297.36</v>
      </c>
      <c r="M240">
        <v>0</v>
      </c>
      <c r="N240">
        <v>0</v>
      </c>
      <c r="O240">
        <v>0</v>
      </c>
      <c r="P240">
        <v>359.88</v>
      </c>
      <c r="Q240">
        <v>0</v>
      </c>
      <c r="R240">
        <v>0</v>
      </c>
      <c r="S240">
        <v>8487.82</v>
      </c>
      <c r="T240">
        <v>0</v>
      </c>
      <c r="U240">
        <v>0</v>
      </c>
      <c r="V240">
        <v>1559.6</v>
      </c>
      <c r="W240">
        <v>1154.74</v>
      </c>
      <c r="X240">
        <v>526.53</v>
      </c>
      <c r="Y240">
        <v>112.11</v>
      </c>
      <c r="Z240">
        <v>250.54</v>
      </c>
      <c r="AA240">
        <v>994.65</v>
      </c>
      <c r="AB240">
        <v>91.83</v>
      </c>
      <c r="AC240">
        <v>5.86</v>
      </c>
      <c r="AD240">
        <v>0.72</v>
      </c>
      <c r="AE240">
        <v>27.25</v>
      </c>
      <c r="AF240">
        <v>42.36</v>
      </c>
      <c r="AG240">
        <v>14946870.289999999</v>
      </c>
      <c r="AM240">
        <v>2009</v>
      </c>
      <c r="AN240">
        <v>6</v>
      </c>
      <c r="AO240">
        <v>2009</v>
      </c>
      <c r="AP240" t="s">
        <v>630</v>
      </c>
      <c r="AQ240">
        <f t="shared" si="19"/>
        <v>0</v>
      </c>
      <c r="AR240">
        <f t="shared" si="20"/>
        <v>-744.11</v>
      </c>
      <c r="AS240">
        <f t="shared" si="21"/>
        <v>414.41999999999996</v>
      </c>
      <c r="AT240">
        <f t="shared" si="22"/>
        <v>404.8599999999999</v>
      </c>
      <c r="AU240">
        <f t="shared" si="23"/>
        <v>85.97</v>
      </c>
    </row>
    <row r="241" spans="1:47" x14ac:dyDescent="0.3">
      <c r="A241">
        <v>2009</v>
      </c>
      <c r="B241">
        <v>7</v>
      </c>
      <c r="C241">
        <v>2009</v>
      </c>
      <c r="D241" t="s">
        <v>632</v>
      </c>
      <c r="E241" t="s">
        <v>633</v>
      </c>
      <c r="F241">
        <v>8557.58</v>
      </c>
      <c r="G241">
        <v>2580.5</v>
      </c>
      <c r="H241">
        <v>818.03</v>
      </c>
      <c r="I241">
        <v>1140.48</v>
      </c>
      <c r="J241">
        <v>2024.06</v>
      </c>
      <c r="K241">
        <v>0</v>
      </c>
      <c r="L241">
        <v>307.27</v>
      </c>
      <c r="M241">
        <v>0</v>
      </c>
      <c r="N241">
        <v>0</v>
      </c>
      <c r="O241">
        <v>0</v>
      </c>
      <c r="P241">
        <v>477.45</v>
      </c>
      <c r="Q241">
        <v>0</v>
      </c>
      <c r="R241">
        <v>0</v>
      </c>
      <c r="S241">
        <v>8410.14</v>
      </c>
      <c r="T241">
        <v>0</v>
      </c>
      <c r="U241">
        <v>0</v>
      </c>
      <c r="V241">
        <v>1583.89</v>
      </c>
      <c r="W241">
        <v>1218.54</v>
      </c>
      <c r="X241">
        <v>559.27</v>
      </c>
      <c r="Y241">
        <v>107.95</v>
      </c>
      <c r="Z241">
        <v>223.11</v>
      </c>
      <c r="AA241">
        <v>1150.6400000000001</v>
      </c>
      <c r="AB241">
        <v>146.9</v>
      </c>
      <c r="AC241">
        <v>5.21</v>
      </c>
      <c r="AD241">
        <v>0.57999999999999996</v>
      </c>
      <c r="AE241">
        <v>28.02</v>
      </c>
      <c r="AF241">
        <v>56.66</v>
      </c>
      <c r="AG241">
        <v>14940893.210000001</v>
      </c>
      <c r="AM241">
        <v>2009</v>
      </c>
      <c r="AN241">
        <v>7</v>
      </c>
      <c r="AO241">
        <v>2009</v>
      </c>
      <c r="AP241" t="s">
        <v>632</v>
      </c>
      <c r="AQ241">
        <f t="shared" si="19"/>
        <v>0</v>
      </c>
      <c r="AR241">
        <f t="shared" si="20"/>
        <v>-927.53000000000009</v>
      </c>
      <c r="AS241">
        <f t="shared" si="21"/>
        <v>451.32</v>
      </c>
      <c r="AT241">
        <f t="shared" si="22"/>
        <v>365.35000000000014</v>
      </c>
      <c r="AU241">
        <f t="shared" si="23"/>
        <v>141.69</v>
      </c>
    </row>
    <row r="242" spans="1:47" x14ac:dyDescent="0.3">
      <c r="A242">
        <v>2009</v>
      </c>
      <c r="B242">
        <v>8</v>
      </c>
      <c r="C242">
        <v>2009</v>
      </c>
      <c r="D242" t="s">
        <v>634</v>
      </c>
      <c r="E242" t="s">
        <v>635</v>
      </c>
      <c r="F242">
        <v>6733.19</v>
      </c>
      <c r="G242">
        <v>1722.41</v>
      </c>
      <c r="H242">
        <v>239.26</v>
      </c>
      <c r="I242">
        <v>1736.9</v>
      </c>
      <c r="J242">
        <v>1819.65</v>
      </c>
      <c r="K242">
        <v>0</v>
      </c>
      <c r="L242">
        <v>307.27</v>
      </c>
      <c r="M242">
        <v>0</v>
      </c>
      <c r="N242">
        <v>0</v>
      </c>
      <c r="O242">
        <v>0</v>
      </c>
      <c r="P242">
        <v>352.5</v>
      </c>
      <c r="Q242">
        <v>0</v>
      </c>
      <c r="R242">
        <v>0</v>
      </c>
      <c r="S242">
        <v>6132.24</v>
      </c>
      <c r="T242">
        <v>0</v>
      </c>
      <c r="U242">
        <v>0</v>
      </c>
      <c r="V242">
        <v>1694.96</v>
      </c>
      <c r="W242">
        <v>1147.51</v>
      </c>
      <c r="X242">
        <v>551.35</v>
      </c>
      <c r="Y242">
        <v>84.14</v>
      </c>
      <c r="Z242">
        <v>193.83</v>
      </c>
      <c r="AA242">
        <v>1133.8699999999999</v>
      </c>
      <c r="AB242">
        <v>136.65</v>
      </c>
      <c r="AC242">
        <v>4.42</v>
      </c>
      <c r="AD242">
        <v>0.63</v>
      </c>
      <c r="AE242">
        <v>26.86</v>
      </c>
      <c r="AF242">
        <v>40.93</v>
      </c>
      <c r="AG242">
        <v>14935882.43</v>
      </c>
      <c r="AM242">
        <v>2009</v>
      </c>
      <c r="AN242">
        <v>8</v>
      </c>
      <c r="AO242">
        <v>2009</v>
      </c>
      <c r="AP242" t="s">
        <v>634</v>
      </c>
      <c r="AQ242">
        <f t="shared" si="19"/>
        <v>0</v>
      </c>
      <c r="AR242">
        <f t="shared" si="20"/>
        <v>-940.03999999999985</v>
      </c>
      <c r="AS242">
        <f t="shared" si="21"/>
        <v>467.21000000000004</v>
      </c>
      <c r="AT242">
        <f t="shared" si="22"/>
        <v>547.45000000000005</v>
      </c>
      <c r="AU242">
        <f t="shared" si="23"/>
        <v>132.23000000000002</v>
      </c>
    </row>
    <row r="243" spans="1:47" x14ac:dyDescent="0.3">
      <c r="A243">
        <v>2009</v>
      </c>
      <c r="B243">
        <v>9</v>
      </c>
      <c r="C243">
        <v>2009</v>
      </c>
      <c r="D243" t="s">
        <v>636</v>
      </c>
      <c r="E243" t="s">
        <v>637</v>
      </c>
      <c r="F243">
        <v>5114.3599999999997</v>
      </c>
      <c r="G243">
        <v>2353.5700000000002</v>
      </c>
      <c r="H243">
        <v>180.53</v>
      </c>
      <c r="I243">
        <v>1525.84</v>
      </c>
      <c r="J243">
        <v>1408.04</v>
      </c>
      <c r="K243">
        <v>0</v>
      </c>
      <c r="L243">
        <v>297.36</v>
      </c>
      <c r="M243">
        <v>0</v>
      </c>
      <c r="N243">
        <v>0</v>
      </c>
      <c r="O243">
        <v>0</v>
      </c>
      <c r="P243">
        <v>298.32</v>
      </c>
      <c r="Q243">
        <v>0</v>
      </c>
      <c r="R243">
        <v>0</v>
      </c>
      <c r="S243">
        <v>3656.55</v>
      </c>
      <c r="T243">
        <v>0</v>
      </c>
      <c r="U243">
        <v>0</v>
      </c>
      <c r="V243">
        <v>1481.37</v>
      </c>
      <c r="W243">
        <v>1053.46</v>
      </c>
      <c r="X243">
        <v>499.47</v>
      </c>
      <c r="Y243">
        <v>53.43</v>
      </c>
      <c r="Z243">
        <v>181.98</v>
      </c>
      <c r="AA243">
        <v>914.07</v>
      </c>
      <c r="AB243">
        <v>144.46</v>
      </c>
      <c r="AC243">
        <v>3.88</v>
      </c>
      <c r="AD243">
        <v>0.43</v>
      </c>
      <c r="AE243">
        <v>11.89</v>
      </c>
      <c r="AF243">
        <v>33.630000000000003</v>
      </c>
      <c r="AG243">
        <v>14933121.640000001</v>
      </c>
      <c r="AM243">
        <v>2009</v>
      </c>
      <c r="AN243">
        <v>9</v>
      </c>
      <c r="AO243">
        <v>2009</v>
      </c>
      <c r="AP243" t="s">
        <v>636</v>
      </c>
      <c r="AQ243">
        <f t="shared" si="19"/>
        <v>0</v>
      </c>
      <c r="AR243">
        <f t="shared" si="20"/>
        <v>-732.09</v>
      </c>
      <c r="AS243">
        <f t="shared" si="21"/>
        <v>446.04</v>
      </c>
      <c r="AT243">
        <f t="shared" si="22"/>
        <v>427.90999999999985</v>
      </c>
      <c r="AU243">
        <f t="shared" si="23"/>
        <v>140.58000000000001</v>
      </c>
    </row>
    <row r="244" spans="1:47" x14ac:dyDescent="0.3">
      <c r="A244">
        <v>2009</v>
      </c>
      <c r="B244">
        <v>10</v>
      </c>
      <c r="C244">
        <v>2010</v>
      </c>
      <c r="D244" t="s">
        <v>638</v>
      </c>
      <c r="E244" t="s">
        <v>639</v>
      </c>
      <c r="F244">
        <v>3708.38</v>
      </c>
      <c r="G244">
        <v>2272.16</v>
      </c>
      <c r="H244">
        <v>221.56</v>
      </c>
      <c r="I244">
        <v>1634.43</v>
      </c>
      <c r="J244">
        <v>3083.93</v>
      </c>
      <c r="K244">
        <v>0</v>
      </c>
      <c r="L244">
        <v>307.27</v>
      </c>
      <c r="M244">
        <v>0</v>
      </c>
      <c r="N244">
        <v>0</v>
      </c>
      <c r="O244">
        <v>0</v>
      </c>
      <c r="P244">
        <v>190.15</v>
      </c>
      <c r="Q244">
        <v>0</v>
      </c>
      <c r="R244">
        <v>0</v>
      </c>
      <c r="S244">
        <v>3715.37</v>
      </c>
      <c r="T244">
        <v>0</v>
      </c>
      <c r="U244">
        <v>0</v>
      </c>
      <c r="V244">
        <v>1416.21</v>
      </c>
      <c r="W244">
        <v>975.61</v>
      </c>
      <c r="X244">
        <v>480.31</v>
      </c>
      <c r="Y244">
        <v>61.16</v>
      </c>
      <c r="Z244">
        <v>144.59</v>
      </c>
      <c r="AA244">
        <v>935.82</v>
      </c>
      <c r="AB244">
        <v>84.37</v>
      </c>
      <c r="AC244">
        <v>7.26</v>
      </c>
      <c r="AD244">
        <v>1.55</v>
      </c>
      <c r="AE244">
        <v>13.83</v>
      </c>
      <c r="AF244">
        <v>22.68</v>
      </c>
      <c r="AG244">
        <v>14931685.42</v>
      </c>
      <c r="AM244">
        <v>2009</v>
      </c>
      <c r="AN244">
        <v>10</v>
      </c>
      <c r="AO244">
        <v>2010</v>
      </c>
      <c r="AP244" t="s">
        <v>638</v>
      </c>
      <c r="AQ244">
        <f t="shared" si="19"/>
        <v>0</v>
      </c>
      <c r="AR244">
        <f t="shared" si="20"/>
        <v>-791.23</v>
      </c>
      <c r="AS244">
        <f t="shared" si="21"/>
        <v>419.15</v>
      </c>
      <c r="AT244">
        <f t="shared" si="22"/>
        <v>440.6</v>
      </c>
      <c r="AU244">
        <f t="shared" si="23"/>
        <v>77.11</v>
      </c>
    </row>
    <row r="245" spans="1:47" x14ac:dyDescent="0.3">
      <c r="A245">
        <v>2009</v>
      </c>
      <c r="B245">
        <v>11</v>
      </c>
      <c r="C245">
        <v>2010</v>
      </c>
      <c r="D245" t="s">
        <v>640</v>
      </c>
      <c r="E245" t="s">
        <v>641</v>
      </c>
      <c r="F245">
        <v>2860.72</v>
      </c>
      <c r="G245">
        <v>1495.7</v>
      </c>
      <c r="H245">
        <v>165.79</v>
      </c>
      <c r="I245">
        <v>1760.37</v>
      </c>
      <c r="J245">
        <v>2193.79</v>
      </c>
      <c r="K245">
        <v>0</v>
      </c>
      <c r="L245">
        <v>297.36</v>
      </c>
      <c r="M245">
        <v>0</v>
      </c>
      <c r="N245">
        <v>0</v>
      </c>
      <c r="O245">
        <v>0</v>
      </c>
      <c r="P245">
        <v>148.59</v>
      </c>
      <c r="Q245">
        <v>0</v>
      </c>
      <c r="R245">
        <v>0</v>
      </c>
      <c r="S245">
        <v>2520.67</v>
      </c>
      <c r="T245">
        <v>0</v>
      </c>
      <c r="U245">
        <v>0</v>
      </c>
      <c r="V245">
        <v>1285.6400000000001</v>
      </c>
      <c r="W245">
        <v>915.13</v>
      </c>
      <c r="X245">
        <v>444.92</v>
      </c>
      <c r="Y245">
        <v>46.06</v>
      </c>
      <c r="Z245">
        <v>133.08000000000001</v>
      </c>
      <c r="AA245">
        <v>803.7</v>
      </c>
      <c r="AB245">
        <v>49.24</v>
      </c>
      <c r="AC245">
        <v>3.83</v>
      </c>
      <c r="AD245">
        <v>0</v>
      </c>
      <c r="AE245">
        <v>15.78</v>
      </c>
      <c r="AF245">
        <v>17.91</v>
      </c>
      <c r="AG245">
        <v>14930320.4</v>
      </c>
      <c r="AM245">
        <v>2009</v>
      </c>
      <c r="AN245">
        <v>11</v>
      </c>
      <c r="AO245">
        <v>2010</v>
      </c>
      <c r="AP245" t="s">
        <v>640</v>
      </c>
      <c r="AQ245">
        <f t="shared" si="19"/>
        <v>0</v>
      </c>
      <c r="AR245">
        <f t="shared" si="20"/>
        <v>-670.62</v>
      </c>
      <c r="AS245">
        <f t="shared" si="21"/>
        <v>398.86</v>
      </c>
      <c r="AT245">
        <f t="shared" si="22"/>
        <v>370.5100000000001</v>
      </c>
      <c r="AU245">
        <f t="shared" si="23"/>
        <v>45.410000000000004</v>
      </c>
    </row>
    <row r="246" spans="1:47" x14ac:dyDescent="0.3">
      <c r="A246">
        <v>2009</v>
      </c>
      <c r="B246">
        <v>12</v>
      </c>
      <c r="C246">
        <v>2010</v>
      </c>
      <c r="D246" t="s">
        <v>642</v>
      </c>
      <c r="E246" t="s">
        <v>643</v>
      </c>
      <c r="F246">
        <v>879.7</v>
      </c>
      <c r="G246">
        <v>3877.24</v>
      </c>
      <c r="H246">
        <v>167.36</v>
      </c>
      <c r="I246">
        <v>2549.59</v>
      </c>
      <c r="J246">
        <v>6311.74</v>
      </c>
      <c r="K246">
        <v>0</v>
      </c>
      <c r="L246">
        <v>307.27</v>
      </c>
      <c r="M246">
        <v>0</v>
      </c>
      <c r="N246">
        <v>0</v>
      </c>
      <c r="O246">
        <v>0</v>
      </c>
      <c r="P246">
        <v>76.56</v>
      </c>
      <c r="Q246">
        <v>0</v>
      </c>
      <c r="R246">
        <v>0</v>
      </c>
      <c r="S246">
        <v>1461.12</v>
      </c>
      <c r="T246">
        <v>0</v>
      </c>
      <c r="U246">
        <v>0</v>
      </c>
      <c r="V246">
        <v>1289.96</v>
      </c>
      <c r="W246">
        <v>928.41</v>
      </c>
      <c r="X246">
        <v>438.73</v>
      </c>
      <c r="Y246">
        <v>46.57</v>
      </c>
      <c r="Z246">
        <v>134.37</v>
      </c>
      <c r="AA246">
        <v>749.37</v>
      </c>
      <c r="AB246">
        <v>38.71</v>
      </c>
      <c r="AC246">
        <v>7.99</v>
      </c>
      <c r="AD246">
        <v>0</v>
      </c>
      <c r="AE246">
        <v>14.55</v>
      </c>
      <c r="AF246">
        <v>9.5500000000000007</v>
      </c>
      <c r="AG246">
        <v>14933317.939999999</v>
      </c>
      <c r="AM246">
        <v>2009</v>
      </c>
      <c r="AN246">
        <v>12</v>
      </c>
      <c r="AO246">
        <v>2010</v>
      </c>
      <c r="AP246" t="s">
        <v>642</v>
      </c>
      <c r="AQ246">
        <f t="shared" si="19"/>
        <v>0</v>
      </c>
      <c r="AR246">
        <f t="shared" si="20"/>
        <v>-615</v>
      </c>
      <c r="AS246">
        <f t="shared" si="21"/>
        <v>392.16</v>
      </c>
      <c r="AT246">
        <f t="shared" si="22"/>
        <v>361.55000000000007</v>
      </c>
      <c r="AU246">
        <f t="shared" si="23"/>
        <v>30.72</v>
      </c>
    </row>
    <row r="247" spans="1:47" x14ac:dyDescent="0.3">
      <c r="A247">
        <v>2010</v>
      </c>
      <c r="B247">
        <v>1</v>
      </c>
      <c r="C247">
        <v>2010</v>
      </c>
      <c r="D247" t="s">
        <v>644</v>
      </c>
      <c r="E247" t="s">
        <v>645</v>
      </c>
      <c r="F247">
        <v>596.58000000000004</v>
      </c>
      <c r="G247">
        <v>19858.580000000002</v>
      </c>
      <c r="H247">
        <v>243.27</v>
      </c>
      <c r="I247">
        <v>4449.6000000000004</v>
      </c>
      <c r="J247">
        <v>24628.87</v>
      </c>
      <c r="K247">
        <v>0</v>
      </c>
      <c r="L247">
        <v>307.27</v>
      </c>
      <c r="M247">
        <v>0</v>
      </c>
      <c r="N247">
        <v>0</v>
      </c>
      <c r="O247">
        <v>0</v>
      </c>
      <c r="P247">
        <v>66.900000000000006</v>
      </c>
      <c r="Q247">
        <v>0</v>
      </c>
      <c r="R247">
        <v>0</v>
      </c>
      <c r="S247">
        <v>1491</v>
      </c>
      <c r="T247">
        <v>0</v>
      </c>
      <c r="U247">
        <v>0</v>
      </c>
      <c r="V247">
        <v>1203.24</v>
      </c>
      <c r="W247">
        <v>1004.61</v>
      </c>
      <c r="X247">
        <v>484.19</v>
      </c>
      <c r="Y247">
        <v>68.540000000000006</v>
      </c>
      <c r="Z247">
        <v>125.89</v>
      </c>
      <c r="AA247">
        <v>762.88</v>
      </c>
      <c r="AB247">
        <v>29.04</v>
      </c>
      <c r="AC247">
        <v>24.85</v>
      </c>
      <c r="AD247">
        <v>0</v>
      </c>
      <c r="AE247">
        <v>16.66</v>
      </c>
      <c r="AF247">
        <v>8.52</v>
      </c>
      <c r="AG247">
        <v>14952579.939999999</v>
      </c>
      <c r="AM247">
        <v>2010</v>
      </c>
      <c r="AN247">
        <v>1</v>
      </c>
      <c r="AO247">
        <v>2010</v>
      </c>
      <c r="AP247" t="s">
        <v>644</v>
      </c>
      <c r="AQ247">
        <f t="shared" si="19"/>
        <v>0</v>
      </c>
      <c r="AR247">
        <f t="shared" si="20"/>
        <v>-636.99</v>
      </c>
      <c r="AS247">
        <f t="shared" si="21"/>
        <v>415.65</v>
      </c>
      <c r="AT247">
        <f t="shared" si="22"/>
        <v>198.63</v>
      </c>
      <c r="AU247">
        <f t="shared" si="23"/>
        <v>4.1899999999999977</v>
      </c>
    </row>
    <row r="248" spans="1:47" x14ac:dyDescent="0.3">
      <c r="A248">
        <v>2010</v>
      </c>
      <c r="B248">
        <v>2</v>
      </c>
      <c r="C248">
        <v>2010</v>
      </c>
      <c r="D248" t="s">
        <v>646</v>
      </c>
      <c r="E248" t="s">
        <v>647</v>
      </c>
      <c r="F248">
        <v>1096.95</v>
      </c>
      <c r="G248">
        <v>7881.18</v>
      </c>
      <c r="H248">
        <v>133.4</v>
      </c>
      <c r="I248">
        <v>4196.3900000000003</v>
      </c>
      <c r="J248">
        <v>10747.87</v>
      </c>
      <c r="K248">
        <v>0</v>
      </c>
      <c r="L248">
        <v>277.52999999999997</v>
      </c>
      <c r="M248">
        <v>0</v>
      </c>
      <c r="N248">
        <v>0</v>
      </c>
      <c r="O248">
        <v>0</v>
      </c>
      <c r="P248">
        <v>47.1</v>
      </c>
      <c r="Q248">
        <v>0</v>
      </c>
      <c r="R248">
        <v>0</v>
      </c>
      <c r="S248">
        <v>227.12</v>
      </c>
      <c r="T248">
        <v>0</v>
      </c>
      <c r="U248">
        <v>0</v>
      </c>
      <c r="V248">
        <v>1101.5</v>
      </c>
      <c r="W248">
        <v>951.34</v>
      </c>
      <c r="X248">
        <v>505.66</v>
      </c>
      <c r="Y248">
        <v>47.48</v>
      </c>
      <c r="Z248">
        <v>133.62</v>
      </c>
      <c r="AA248">
        <v>673.93</v>
      </c>
      <c r="AB248">
        <v>18.760000000000002</v>
      </c>
      <c r="AC248">
        <v>60.35</v>
      </c>
      <c r="AD248">
        <v>0</v>
      </c>
      <c r="AE248">
        <v>14.89</v>
      </c>
      <c r="AF248">
        <v>9.69</v>
      </c>
      <c r="AG248">
        <v>14959364.18</v>
      </c>
      <c r="AM248">
        <v>2010</v>
      </c>
      <c r="AN248">
        <v>2</v>
      </c>
      <c r="AO248">
        <v>2010</v>
      </c>
      <c r="AP248" t="s">
        <v>646</v>
      </c>
      <c r="AQ248">
        <f t="shared" si="19"/>
        <v>0</v>
      </c>
      <c r="AR248">
        <f t="shared" si="20"/>
        <v>-540.30999999999995</v>
      </c>
      <c r="AS248">
        <f t="shared" si="21"/>
        <v>458.18</v>
      </c>
      <c r="AT248">
        <f t="shared" si="22"/>
        <v>150.15999999999997</v>
      </c>
      <c r="AU248">
        <f t="shared" si="23"/>
        <v>-41.59</v>
      </c>
    </row>
    <row r="249" spans="1:47" x14ac:dyDescent="0.3">
      <c r="A249">
        <v>2010</v>
      </c>
      <c r="B249">
        <v>3</v>
      </c>
      <c r="C249">
        <v>2010</v>
      </c>
      <c r="D249" t="s">
        <v>648</v>
      </c>
      <c r="E249" t="s">
        <v>649</v>
      </c>
      <c r="F249">
        <v>1413.44</v>
      </c>
      <c r="G249">
        <v>5039.7299999999996</v>
      </c>
      <c r="H249">
        <v>107.37</v>
      </c>
      <c r="I249">
        <v>4155.34</v>
      </c>
      <c r="J249">
        <v>7541.28</v>
      </c>
      <c r="K249">
        <v>0</v>
      </c>
      <c r="L249">
        <v>307.27</v>
      </c>
      <c r="M249">
        <v>0</v>
      </c>
      <c r="N249">
        <v>0</v>
      </c>
      <c r="O249">
        <v>0</v>
      </c>
      <c r="P249">
        <v>99.06</v>
      </c>
      <c r="Q249">
        <v>0</v>
      </c>
      <c r="R249">
        <v>0</v>
      </c>
      <c r="S249">
        <v>201.01</v>
      </c>
      <c r="T249">
        <v>0</v>
      </c>
      <c r="U249">
        <v>0</v>
      </c>
      <c r="V249">
        <v>1213.31</v>
      </c>
      <c r="W249">
        <v>1078.3599999999999</v>
      </c>
      <c r="X249">
        <v>508.28</v>
      </c>
      <c r="Y249">
        <v>56.3</v>
      </c>
      <c r="Z249">
        <v>159.69</v>
      </c>
      <c r="AA249">
        <v>738.79</v>
      </c>
      <c r="AB249">
        <v>17.36</v>
      </c>
      <c r="AC249">
        <v>67.16</v>
      </c>
      <c r="AD249">
        <v>0</v>
      </c>
      <c r="AE249">
        <v>16.149999999999999</v>
      </c>
      <c r="AF249">
        <v>14.24</v>
      </c>
      <c r="AG249">
        <v>14962990.460000001</v>
      </c>
      <c r="AM249">
        <v>2010</v>
      </c>
      <c r="AN249">
        <v>3</v>
      </c>
      <c r="AO249">
        <v>2010</v>
      </c>
      <c r="AP249" t="s">
        <v>648</v>
      </c>
      <c r="AQ249">
        <f t="shared" si="19"/>
        <v>0</v>
      </c>
      <c r="AR249">
        <f t="shared" si="20"/>
        <v>-579.09999999999991</v>
      </c>
      <c r="AS249">
        <f t="shared" si="21"/>
        <v>451.97999999999996</v>
      </c>
      <c r="AT249">
        <f t="shared" si="22"/>
        <v>134.95000000000005</v>
      </c>
      <c r="AU249">
        <f t="shared" si="23"/>
        <v>-49.8</v>
      </c>
    </row>
    <row r="250" spans="1:47" x14ac:dyDescent="0.3">
      <c r="A250">
        <v>2010</v>
      </c>
      <c r="B250">
        <v>4</v>
      </c>
      <c r="C250">
        <v>2010</v>
      </c>
      <c r="D250" t="s">
        <v>650</v>
      </c>
      <c r="E250" t="s">
        <v>651</v>
      </c>
      <c r="F250">
        <v>819.39</v>
      </c>
      <c r="G250">
        <v>4579.87</v>
      </c>
      <c r="H250">
        <v>186.8</v>
      </c>
      <c r="I250">
        <v>3918.34</v>
      </c>
      <c r="J250">
        <v>7378.48</v>
      </c>
      <c r="K250">
        <v>0</v>
      </c>
      <c r="L250">
        <v>297.36</v>
      </c>
      <c r="M250">
        <v>0</v>
      </c>
      <c r="N250">
        <v>0</v>
      </c>
      <c r="O250">
        <v>0</v>
      </c>
      <c r="P250">
        <v>136.38</v>
      </c>
      <c r="Q250">
        <v>0</v>
      </c>
      <c r="R250">
        <v>0</v>
      </c>
      <c r="S250">
        <v>159.66999999999999</v>
      </c>
      <c r="T250">
        <v>0</v>
      </c>
      <c r="U250">
        <v>0</v>
      </c>
      <c r="V250">
        <v>1125.0999999999999</v>
      </c>
      <c r="W250">
        <v>1079.98</v>
      </c>
      <c r="X250">
        <v>453.99</v>
      </c>
      <c r="Y250">
        <v>62.12</v>
      </c>
      <c r="Z250">
        <v>190.07</v>
      </c>
      <c r="AA250">
        <v>697.46</v>
      </c>
      <c r="AB250">
        <v>13.37</v>
      </c>
      <c r="AC250">
        <v>68.900000000000006</v>
      </c>
      <c r="AD250">
        <v>0</v>
      </c>
      <c r="AE250">
        <v>14.86</v>
      </c>
      <c r="AF250">
        <v>19.72</v>
      </c>
      <c r="AG250">
        <v>14966750.949999999</v>
      </c>
      <c r="AM250">
        <v>2010</v>
      </c>
      <c r="AN250">
        <v>4</v>
      </c>
      <c r="AO250">
        <v>2010</v>
      </c>
      <c r="AP250" t="s">
        <v>650</v>
      </c>
      <c r="AQ250">
        <f t="shared" si="19"/>
        <v>0</v>
      </c>
      <c r="AR250">
        <f t="shared" si="20"/>
        <v>-507.39000000000004</v>
      </c>
      <c r="AS250">
        <f t="shared" si="21"/>
        <v>391.87</v>
      </c>
      <c r="AT250">
        <f t="shared" si="22"/>
        <v>45.119999999999891</v>
      </c>
      <c r="AU250">
        <f t="shared" si="23"/>
        <v>-55.530000000000008</v>
      </c>
    </row>
    <row r="251" spans="1:47" x14ac:dyDescent="0.3">
      <c r="A251">
        <v>2010</v>
      </c>
      <c r="B251">
        <v>5</v>
      </c>
      <c r="C251">
        <v>2010</v>
      </c>
      <c r="D251" t="s">
        <v>652</v>
      </c>
      <c r="E251" t="s">
        <v>653</v>
      </c>
      <c r="F251">
        <v>5301.97</v>
      </c>
      <c r="G251">
        <v>1507.13</v>
      </c>
      <c r="H251">
        <v>95.75</v>
      </c>
      <c r="I251">
        <v>3428.81</v>
      </c>
      <c r="J251">
        <v>3550.59</v>
      </c>
      <c r="K251">
        <v>0</v>
      </c>
      <c r="L251">
        <v>307.27</v>
      </c>
      <c r="M251">
        <v>0</v>
      </c>
      <c r="N251">
        <v>0</v>
      </c>
      <c r="O251">
        <v>0</v>
      </c>
      <c r="P251">
        <v>328.34</v>
      </c>
      <c r="Q251">
        <v>0</v>
      </c>
      <c r="R251">
        <v>0</v>
      </c>
      <c r="S251">
        <v>4508.95</v>
      </c>
      <c r="T251">
        <v>0</v>
      </c>
      <c r="U251">
        <v>0</v>
      </c>
      <c r="V251">
        <v>1300.19</v>
      </c>
      <c r="W251">
        <v>1147.3</v>
      </c>
      <c r="X251">
        <v>474.77</v>
      </c>
      <c r="Y251">
        <v>105.66</v>
      </c>
      <c r="Z251">
        <v>245.75</v>
      </c>
      <c r="AA251">
        <v>817.96</v>
      </c>
      <c r="AB251">
        <v>23.91</v>
      </c>
      <c r="AC251">
        <v>44.91</v>
      </c>
      <c r="AD251">
        <v>0</v>
      </c>
      <c r="AE251">
        <v>27.7</v>
      </c>
      <c r="AF251">
        <v>40.1</v>
      </c>
      <c r="AG251">
        <v>14962956.1</v>
      </c>
      <c r="AM251">
        <v>2010</v>
      </c>
      <c r="AN251">
        <v>5</v>
      </c>
      <c r="AO251">
        <v>2010</v>
      </c>
      <c r="AP251" t="s">
        <v>652</v>
      </c>
      <c r="AQ251">
        <f t="shared" si="19"/>
        <v>0</v>
      </c>
      <c r="AR251">
        <f t="shared" si="20"/>
        <v>-572.21</v>
      </c>
      <c r="AS251">
        <f t="shared" si="21"/>
        <v>369.11</v>
      </c>
      <c r="AT251">
        <f t="shared" si="22"/>
        <v>152.8900000000001</v>
      </c>
      <c r="AU251">
        <f t="shared" si="23"/>
        <v>-20.999999999999996</v>
      </c>
    </row>
    <row r="252" spans="1:47" x14ac:dyDescent="0.3">
      <c r="A252">
        <v>2010</v>
      </c>
      <c r="B252">
        <v>6</v>
      </c>
      <c r="C252">
        <v>2010</v>
      </c>
      <c r="D252" t="s">
        <v>654</v>
      </c>
      <c r="E252" t="s">
        <v>655</v>
      </c>
      <c r="F252">
        <v>10532.08</v>
      </c>
      <c r="G252">
        <v>1974.69</v>
      </c>
      <c r="H252">
        <v>141.74</v>
      </c>
      <c r="I252">
        <v>2246.7600000000002</v>
      </c>
      <c r="J252">
        <v>2275.91</v>
      </c>
      <c r="K252">
        <v>0</v>
      </c>
      <c r="L252">
        <v>297.36</v>
      </c>
      <c r="M252">
        <v>0</v>
      </c>
      <c r="N252">
        <v>0</v>
      </c>
      <c r="O252">
        <v>0</v>
      </c>
      <c r="P252">
        <v>380.42</v>
      </c>
      <c r="Q252">
        <v>0</v>
      </c>
      <c r="R252">
        <v>0</v>
      </c>
      <c r="S252">
        <v>9616.7099999999991</v>
      </c>
      <c r="T252">
        <v>0</v>
      </c>
      <c r="U252">
        <v>0</v>
      </c>
      <c r="V252">
        <v>1571.71</v>
      </c>
      <c r="W252">
        <v>1157.45</v>
      </c>
      <c r="X252">
        <v>488.46</v>
      </c>
      <c r="Y252">
        <v>133.32</v>
      </c>
      <c r="Z252">
        <v>336.9</v>
      </c>
      <c r="AA252">
        <v>880.05</v>
      </c>
      <c r="AB252">
        <v>67.61</v>
      </c>
      <c r="AC252">
        <v>10.33</v>
      </c>
      <c r="AD252">
        <v>0.03</v>
      </c>
      <c r="AE252">
        <v>27.73</v>
      </c>
      <c r="AF252">
        <v>45.18</v>
      </c>
      <c r="AG252">
        <v>14954398.699999999</v>
      </c>
      <c r="AM252">
        <v>2010</v>
      </c>
      <c r="AN252">
        <v>6</v>
      </c>
      <c r="AO252">
        <v>2010</v>
      </c>
      <c r="AP252" t="s">
        <v>654</v>
      </c>
      <c r="AQ252">
        <f t="shared" si="19"/>
        <v>0</v>
      </c>
      <c r="AR252">
        <f t="shared" si="20"/>
        <v>-543.15</v>
      </c>
      <c r="AS252">
        <f t="shared" si="21"/>
        <v>355.14</v>
      </c>
      <c r="AT252">
        <f t="shared" si="22"/>
        <v>414.26</v>
      </c>
      <c r="AU252">
        <f t="shared" si="23"/>
        <v>57.28</v>
      </c>
    </row>
    <row r="253" spans="1:47" x14ac:dyDescent="0.3">
      <c r="A253">
        <v>2010</v>
      </c>
      <c r="B253">
        <v>7</v>
      </c>
      <c r="C253">
        <v>2010</v>
      </c>
      <c r="D253" t="s">
        <v>656</v>
      </c>
      <c r="E253" t="s">
        <v>657</v>
      </c>
      <c r="F253">
        <v>9579.64</v>
      </c>
      <c r="G253">
        <v>2817.5</v>
      </c>
      <c r="H253">
        <v>601.49</v>
      </c>
      <c r="I253">
        <v>1219.3900000000001</v>
      </c>
      <c r="J253">
        <v>2147.65</v>
      </c>
      <c r="K253">
        <v>0</v>
      </c>
      <c r="L253">
        <v>307.27</v>
      </c>
      <c r="M253">
        <v>0</v>
      </c>
      <c r="N253">
        <v>0</v>
      </c>
      <c r="O253">
        <v>0</v>
      </c>
      <c r="P253">
        <v>439.45</v>
      </c>
      <c r="Q253">
        <v>0</v>
      </c>
      <c r="R253">
        <v>0</v>
      </c>
      <c r="S253">
        <v>9318.56</v>
      </c>
      <c r="T253">
        <v>0</v>
      </c>
      <c r="U253">
        <v>0</v>
      </c>
      <c r="V253">
        <v>1671.04</v>
      </c>
      <c r="W253">
        <v>1152.1500000000001</v>
      </c>
      <c r="X253">
        <v>529.94000000000005</v>
      </c>
      <c r="Y253">
        <v>127.5</v>
      </c>
      <c r="Z253">
        <v>292.36</v>
      </c>
      <c r="AA253">
        <v>977.47</v>
      </c>
      <c r="AB253">
        <v>130.78</v>
      </c>
      <c r="AC253">
        <v>5.52</v>
      </c>
      <c r="AD253">
        <v>0</v>
      </c>
      <c r="AE253">
        <v>29.73</v>
      </c>
      <c r="AF253">
        <v>51.8</v>
      </c>
      <c r="AG253">
        <v>14947636.560000001</v>
      </c>
      <c r="AM253">
        <v>2010</v>
      </c>
      <c r="AN253">
        <v>7</v>
      </c>
      <c r="AO253">
        <v>2010</v>
      </c>
      <c r="AP253" t="s">
        <v>656</v>
      </c>
      <c r="AQ253">
        <f t="shared" si="19"/>
        <v>0</v>
      </c>
      <c r="AR253">
        <f t="shared" si="20"/>
        <v>-685.11</v>
      </c>
      <c r="AS253">
        <f t="shared" si="21"/>
        <v>402.44000000000005</v>
      </c>
      <c r="AT253">
        <f t="shared" si="22"/>
        <v>518.88999999999987</v>
      </c>
      <c r="AU253">
        <f t="shared" si="23"/>
        <v>125.26</v>
      </c>
    </row>
    <row r="254" spans="1:47" x14ac:dyDescent="0.3">
      <c r="A254">
        <v>2010</v>
      </c>
      <c r="B254">
        <v>8</v>
      </c>
      <c r="C254">
        <v>2010</v>
      </c>
      <c r="D254" t="s">
        <v>658</v>
      </c>
      <c r="E254" t="s">
        <v>659</v>
      </c>
      <c r="F254">
        <v>6755.79</v>
      </c>
      <c r="G254">
        <v>2215.29</v>
      </c>
      <c r="H254">
        <v>472.27</v>
      </c>
      <c r="I254">
        <v>1210.5999999999999</v>
      </c>
      <c r="J254">
        <v>2017.75</v>
      </c>
      <c r="K254">
        <v>0</v>
      </c>
      <c r="L254">
        <v>307.27</v>
      </c>
      <c r="M254">
        <v>0</v>
      </c>
      <c r="N254">
        <v>0</v>
      </c>
      <c r="O254">
        <v>0</v>
      </c>
      <c r="P254">
        <v>410.03</v>
      </c>
      <c r="Q254">
        <v>0</v>
      </c>
      <c r="R254">
        <v>0</v>
      </c>
      <c r="S254">
        <v>6715.17</v>
      </c>
      <c r="T254">
        <v>0</v>
      </c>
      <c r="U254">
        <v>0</v>
      </c>
      <c r="V254">
        <v>1601.94</v>
      </c>
      <c r="W254">
        <v>1128.78</v>
      </c>
      <c r="X254">
        <v>525.80999999999995</v>
      </c>
      <c r="Y254">
        <v>102.74</v>
      </c>
      <c r="Z254">
        <v>235.16</v>
      </c>
      <c r="AA254">
        <v>1006.34</v>
      </c>
      <c r="AB254">
        <v>134.25</v>
      </c>
      <c r="AC254">
        <v>4.66</v>
      </c>
      <c r="AD254">
        <v>0</v>
      </c>
      <c r="AE254">
        <v>28.55</v>
      </c>
      <c r="AF254">
        <v>48.15</v>
      </c>
      <c r="AG254">
        <v>14943096.060000001</v>
      </c>
      <c r="AM254">
        <v>2010</v>
      </c>
      <c r="AN254">
        <v>8</v>
      </c>
      <c r="AO254">
        <v>2010</v>
      </c>
      <c r="AP254" t="s">
        <v>658</v>
      </c>
      <c r="AQ254">
        <f t="shared" si="19"/>
        <v>0</v>
      </c>
      <c r="AR254">
        <f t="shared" si="20"/>
        <v>-771.18000000000006</v>
      </c>
      <c r="AS254">
        <f t="shared" si="21"/>
        <v>423.06999999999994</v>
      </c>
      <c r="AT254">
        <f t="shared" si="22"/>
        <v>473.16000000000008</v>
      </c>
      <c r="AU254">
        <f t="shared" si="23"/>
        <v>129.59</v>
      </c>
    </row>
    <row r="255" spans="1:47" x14ac:dyDescent="0.3">
      <c r="A255">
        <v>2010</v>
      </c>
      <c r="B255">
        <v>9</v>
      </c>
      <c r="C255">
        <v>2010</v>
      </c>
      <c r="D255" t="s">
        <v>660</v>
      </c>
      <c r="E255" t="s">
        <v>661</v>
      </c>
      <c r="F255">
        <v>5814.09</v>
      </c>
      <c r="G255">
        <v>2494.89</v>
      </c>
      <c r="H255">
        <v>289.91000000000003</v>
      </c>
      <c r="I255">
        <v>1340.48</v>
      </c>
      <c r="J255">
        <v>1639.86</v>
      </c>
      <c r="K255">
        <v>0</v>
      </c>
      <c r="L255">
        <v>297.36</v>
      </c>
      <c r="M255">
        <v>0</v>
      </c>
      <c r="N255">
        <v>0</v>
      </c>
      <c r="O255">
        <v>0</v>
      </c>
      <c r="P255">
        <v>247.28</v>
      </c>
      <c r="Q255">
        <v>0</v>
      </c>
      <c r="R255">
        <v>0</v>
      </c>
      <c r="S255">
        <v>4735.8599999999997</v>
      </c>
      <c r="T255">
        <v>0</v>
      </c>
      <c r="U255">
        <v>0</v>
      </c>
      <c r="V255">
        <v>1489.03</v>
      </c>
      <c r="W255">
        <v>1028.51</v>
      </c>
      <c r="X255">
        <v>494.61</v>
      </c>
      <c r="Y255">
        <v>62.55</v>
      </c>
      <c r="Z255">
        <v>193.37</v>
      </c>
      <c r="AA255">
        <v>874.18</v>
      </c>
      <c r="AB255">
        <v>119.44</v>
      </c>
      <c r="AC255">
        <v>4.08</v>
      </c>
      <c r="AD255">
        <v>0.28999999999999998</v>
      </c>
      <c r="AE255">
        <v>15.7</v>
      </c>
      <c r="AF255">
        <v>29</v>
      </c>
      <c r="AG255">
        <v>14939776.85</v>
      </c>
      <c r="AM255">
        <v>2010</v>
      </c>
      <c r="AN255">
        <v>9</v>
      </c>
      <c r="AO255">
        <v>2010</v>
      </c>
      <c r="AP255" t="s">
        <v>660</v>
      </c>
      <c r="AQ255">
        <f t="shared" si="19"/>
        <v>0</v>
      </c>
      <c r="AR255">
        <f t="shared" si="20"/>
        <v>-680.81</v>
      </c>
      <c r="AS255">
        <f t="shared" si="21"/>
        <v>432.06</v>
      </c>
      <c r="AT255">
        <f t="shared" si="22"/>
        <v>460.52</v>
      </c>
      <c r="AU255">
        <f t="shared" si="23"/>
        <v>115.36</v>
      </c>
    </row>
    <row r="256" spans="1:47" x14ac:dyDescent="0.3">
      <c r="A256">
        <v>2010</v>
      </c>
      <c r="B256">
        <v>10</v>
      </c>
      <c r="C256">
        <v>2011</v>
      </c>
      <c r="D256" t="s">
        <v>662</v>
      </c>
      <c r="E256" t="s">
        <v>663</v>
      </c>
      <c r="F256">
        <v>3383.22</v>
      </c>
      <c r="G256">
        <v>3750.35</v>
      </c>
      <c r="H256">
        <v>211.15</v>
      </c>
      <c r="I256">
        <v>2365.2800000000002</v>
      </c>
      <c r="J256">
        <v>4454.67</v>
      </c>
      <c r="K256">
        <v>0</v>
      </c>
      <c r="L256">
        <v>307.27</v>
      </c>
      <c r="M256">
        <v>0</v>
      </c>
      <c r="N256">
        <v>0</v>
      </c>
      <c r="O256">
        <v>0</v>
      </c>
      <c r="P256">
        <v>223.04</v>
      </c>
      <c r="Q256">
        <v>0</v>
      </c>
      <c r="R256">
        <v>0</v>
      </c>
      <c r="S256">
        <v>2698.05</v>
      </c>
      <c r="T256">
        <v>0</v>
      </c>
      <c r="U256">
        <v>0</v>
      </c>
      <c r="V256">
        <v>1407.04</v>
      </c>
      <c r="W256">
        <v>989.27</v>
      </c>
      <c r="X256">
        <v>461.99</v>
      </c>
      <c r="Y256">
        <v>51.08</v>
      </c>
      <c r="Z256">
        <v>164.81</v>
      </c>
      <c r="AA256">
        <v>792.82</v>
      </c>
      <c r="AB256">
        <v>75.150000000000006</v>
      </c>
      <c r="AC256">
        <v>5.03</v>
      </c>
      <c r="AD256">
        <v>0.46</v>
      </c>
      <c r="AE256">
        <v>11.04</v>
      </c>
      <c r="AF256">
        <v>25.88</v>
      </c>
      <c r="AG256">
        <v>14940143.98</v>
      </c>
      <c r="AM256">
        <v>2010</v>
      </c>
      <c r="AN256">
        <v>10</v>
      </c>
      <c r="AO256">
        <v>2011</v>
      </c>
      <c r="AP256" t="s">
        <v>662</v>
      </c>
      <c r="AQ256">
        <f t="shared" si="19"/>
        <v>0</v>
      </c>
      <c r="AR256">
        <f t="shared" si="20"/>
        <v>-628.01</v>
      </c>
      <c r="AS256">
        <f t="shared" si="21"/>
        <v>410.91</v>
      </c>
      <c r="AT256">
        <f t="shared" si="22"/>
        <v>417.77</v>
      </c>
      <c r="AU256">
        <f t="shared" si="23"/>
        <v>70.12</v>
      </c>
    </row>
    <row r="257" spans="1:47" x14ac:dyDescent="0.3">
      <c r="A257">
        <v>2010</v>
      </c>
      <c r="B257">
        <v>11</v>
      </c>
      <c r="C257">
        <v>2011</v>
      </c>
      <c r="D257" t="s">
        <v>664</v>
      </c>
      <c r="E257" t="s">
        <v>665</v>
      </c>
      <c r="F257">
        <v>658.34</v>
      </c>
      <c r="G257">
        <v>4977.37</v>
      </c>
      <c r="H257">
        <v>182.05</v>
      </c>
      <c r="I257">
        <v>3182.05</v>
      </c>
      <c r="J257">
        <v>8849.35</v>
      </c>
      <c r="K257">
        <v>0</v>
      </c>
      <c r="L257">
        <v>297.36</v>
      </c>
      <c r="M257">
        <v>0</v>
      </c>
      <c r="N257">
        <v>0</v>
      </c>
      <c r="O257">
        <v>0</v>
      </c>
      <c r="P257">
        <v>89.4</v>
      </c>
      <c r="Q257">
        <v>0</v>
      </c>
      <c r="R257">
        <v>0</v>
      </c>
      <c r="S257">
        <v>2093.5700000000002</v>
      </c>
      <c r="T257">
        <v>0</v>
      </c>
      <c r="U257">
        <v>0</v>
      </c>
      <c r="V257">
        <v>1222.8800000000001</v>
      </c>
      <c r="W257">
        <v>949.15</v>
      </c>
      <c r="X257">
        <v>437.2</v>
      </c>
      <c r="Y257">
        <v>54.15</v>
      </c>
      <c r="Z257">
        <v>171.03</v>
      </c>
      <c r="AA257">
        <v>636.45000000000005</v>
      </c>
      <c r="AB257">
        <v>32.32</v>
      </c>
      <c r="AC257">
        <v>17.57</v>
      </c>
      <c r="AD257">
        <v>0</v>
      </c>
      <c r="AE257">
        <v>17.579999999999998</v>
      </c>
      <c r="AF257">
        <v>12.03</v>
      </c>
      <c r="AG257">
        <v>14944463.01</v>
      </c>
      <c r="AM257">
        <v>2010</v>
      </c>
      <c r="AN257">
        <v>11</v>
      </c>
      <c r="AO257">
        <v>2011</v>
      </c>
      <c r="AP257" t="s">
        <v>664</v>
      </c>
      <c r="AQ257">
        <f t="shared" si="19"/>
        <v>0</v>
      </c>
      <c r="AR257">
        <f t="shared" si="20"/>
        <v>-465.42000000000007</v>
      </c>
      <c r="AS257">
        <f t="shared" si="21"/>
        <v>383.05</v>
      </c>
      <c r="AT257">
        <f t="shared" si="22"/>
        <v>273.73000000000013</v>
      </c>
      <c r="AU257">
        <f t="shared" si="23"/>
        <v>14.75</v>
      </c>
    </row>
    <row r="258" spans="1:47" x14ac:dyDescent="0.3">
      <c r="A258">
        <v>2010</v>
      </c>
      <c r="B258">
        <v>12</v>
      </c>
      <c r="C258">
        <v>2011</v>
      </c>
      <c r="D258" t="s">
        <v>666</v>
      </c>
      <c r="E258" t="s">
        <v>667</v>
      </c>
      <c r="F258">
        <v>267.86</v>
      </c>
      <c r="G258">
        <v>21512.16</v>
      </c>
      <c r="H258">
        <v>288.18</v>
      </c>
      <c r="I258">
        <v>5105.54</v>
      </c>
      <c r="J258">
        <v>26868.61</v>
      </c>
      <c r="K258">
        <v>0</v>
      </c>
      <c r="L258">
        <v>307.27</v>
      </c>
      <c r="M258">
        <v>0</v>
      </c>
      <c r="N258">
        <v>0</v>
      </c>
      <c r="O258">
        <v>0</v>
      </c>
      <c r="P258">
        <v>74.180000000000007</v>
      </c>
      <c r="Q258">
        <v>0</v>
      </c>
      <c r="R258">
        <v>0</v>
      </c>
      <c r="S258">
        <v>1310.6199999999999</v>
      </c>
      <c r="T258">
        <v>0</v>
      </c>
      <c r="U258">
        <v>0</v>
      </c>
      <c r="V258">
        <v>1209.04</v>
      </c>
      <c r="W258">
        <v>1024.8900000000001</v>
      </c>
      <c r="X258">
        <v>507.79</v>
      </c>
      <c r="Y258">
        <v>59.49</v>
      </c>
      <c r="Z258">
        <v>171.92</v>
      </c>
      <c r="AA258">
        <v>633.45000000000005</v>
      </c>
      <c r="AB258">
        <v>23.29</v>
      </c>
      <c r="AC258">
        <v>45.13</v>
      </c>
      <c r="AD258">
        <v>0</v>
      </c>
      <c r="AE258">
        <v>18.45</v>
      </c>
      <c r="AF258">
        <v>8.41</v>
      </c>
      <c r="AG258">
        <v>14965707.310000001</v>
      </c>
      <c r="AM258">
        <v>2010</v>
      </c>
      <c r="AN258">
        <v>12</v>
      </c>
      <c r="AO258">
        <v>2011</v>
      </c>
      <c r="AP258" t="s">
        <v>666</v>
      </c>
      <c r="AQ258">
        <f t="shared" si="19"/>
        <v>0</v>
      </c>
      <c r="AR258">
        <f t="shared" si="20"/>
        <v>-461.53000000000009</v>
      </c>
      <c r="AS258">
        <f t="shared" si="21"/>
        <v>448.3</v>
      </c>
      <c r="AT258">
        <f t="shared" si="22"/>
        <v>184.14999999999986</v>
      </c>
      <c r="AU258">
        <f t="shared" si="23"/>
        <v>-21.840000000000003</v>
      </c>
    </row>
    <row r="259" spans="1:47" x14ac:dyDescent="0.3">
      <c r="A259">
        <v>2011</v>
      </c>
      <c r="B259">
        <v>1</v>
      </c>
      <c r="C259">
        <v>2011</v>
      </c>
      <c r="D259" t="s">
        <v>668</v>
      </c>
      <c r="E259" t="s">
        <v>669</v>
      </c>
      <c r="F259">
        <v>2125.84</v>
      </c>
      <c r="G259">
        <v>6769.88</v>
      </c>
      <c r="H259">
        <v>89.73</v>
      </c>
      <c r="I259">
        <v>5232.1400000000003</v>
      </c>
      <c r="J259">
        <v>10797.97</v>
      </c>
      <c r="K259">
        <v>0</v>
      </c>
      <c r="L259">
        <v>307.27</v>
      </c>
      <c r="M259">
        <v>0</v>
      </c>
      <c r="N259">
        <v>0</v>
      </c>
      <c r="O259">
        <v>0</v>
      </c>
      <c r="P259">
        <v>67.349999999999994</v>
      </c>
      <c r="Q259">
        <v>0</v>
      </c>
      <c r="R259">
        <v>0</v>
      </c>
      <c r="S259">
        <v>1602.24</v>
      </c>
      <c r="T259">
        <v>0</v>
      </c>
      <c r="U259">
        <v>0</v>
      </c>
      <c r="V259">
        <v>1272.55</v>
      </c>
      <c r="W259">
        <v>1054.49</v>
      </c>
      <c r="X259">
        <v>558.79999999999995</v>
      </c>
      <c r="Y259">
        <v>52.02</v>
      </c>
      <c r="Z259">
        <v>224.28</v>
      </c>
      <c r="AA259">
        <v>639.28</v>
      </c>
      <c r="AB259">
        <v>18.5</v>
      </c>
      <c r="AC259">
        <v>86.19</v>
      </c>
      <c r="AD259">
        <v>0</v>
      </c>
      <c r="AE259">
        <v>18.420000000000002</v>
      </c>
      <c r="AF259">
        <v>7.64</v>
      </c>
      <c r="AG259">
        <v>14970351.35</v>
      </c>
      <c r="AM259">
        <v>2011</v>
      </c>
      <c r="AN259">
        <v>1</v>
      </c>
      <c r="AO259">
        <v>2011</v>
      </c>
      <c r="AP259" t="s">
        <v>668</v>
      </c>
      <c r="AQ259">
        <f t="shared" si="19"/>
        <v>0</v>
      </c>
      <c r="AR259">
        <f t="shared" si="20"/>
        <v>-415</v>
      </c>
      <c r="AS259">
        <f t="shared" si="21"/>
        <v>506.78</v>
      </c>
      <c r="AT259">
        <f t="shared" si="22"/>
        <v>218.05999999999995</v>
      </c>
      <c r="AU259">
        <f t="shared" si="23"/>
        <v>-67.69</v>
      </c>
    </row>
    <row r="260" spans="1:47" x14ac:dyDescent="0.3">
      <c r="A260">
        <v>2011</v>
      </c>
      <c r="B260">
        <v>2</v>
      </c>
      <c r="C260">
        <v>2011</v>
      </c>
      <c r="D260" t="s">
        <v>670</v>
      </c>
      <c r="E260" t="s">
        <v>671</v>
      </c>
      <c r="F260">
        <v>1956.42</v>
      </c>
      <c r="G260">
        <v>7494.04</v>
      </c>
      <c r="H260">
        <v>168.31</v>
      </c>
      <c r="I260">
        <v>4095.88</v>
      </c>
      <c r="J260">
        <v>9924.6299999999992</v>
      </c>
      <c r="K260">
        <v>0</v>
      </c>
      <c r="L260">
        <v>277.52999999999997</v>
      </c>
      <c r="M260">
        <v>0</v>
      </c>
      <c r="N260">
        <v>0</v>
      </c>
      <c r="O260">
        <v>0</v>
      </c>
      <c r="P260">
        <v>109.04</v>
      </c>
      <c r="Q260">
        <v>0</v>
      </c>
      <c r="R260">
        <v>0</v>
      </c>
      <c r="S260">
        <v>856.83</v>
      </c>
      <c r="T260">
        <v>0</v>
      </c>
      <c r="U260">
        <v>0</v>
      </c>
      <c r="V260">
        <v>1124.31</v>
      </c>
      <c r="W260">
        <v>987.29</v>
      </c>
      <c r="X260">
        <v>440</v>
      </c>
      <c r="Y260">
        <v>53.5</v>
      </c>
      <c r="Z260">
        <v>178.53</v>
      </c>
      <c r="AA260">
        <v>611.34</v>
      </c>
      <c r="AB260">
        <v>15.37</v>
      </c>
      <c r="AC260">
        <v>67.78</v>
      </c>
      <c r="AD260">
        <v>0</v>
      </c>
      <c r="AE260">
        <v>15.9</v>
      </c>
      <c r="AF260">
        <v>11.58</v>
      </c>
      <c r="AG260">
        <v>14975888.98</v>
      </c>
      <c r="AM260">
        <v>2011</v>
      </c>
      <c r="AN260">
        <v>2</v>
      </c>
      <c r="AO260">
        <v>2011</v>
      </c>
      <c r="AP260" t="s">
        <v>670</v>
      </c>
      <c r="AQ260">
        <f t="shared" si="19"/>
        <v>0</v>
      </c>
      <c r="AR260">
        <f t="shared" si="20"/>
        <v>-432.81000000000006</v>
      </c>
      <c r="AS260">
        <f t="shared" si="21"/>
        <v>386.5</v>
      </c>
      <c r="AT260">
        <f t="shared" si="22"/>
        <v>137.01999999999998</v>
      </c>
      <c r="AU260">
        <f t="shared" si="23"/>
        <v>-52.410000000000004</v>
      </c>
    </row>
    <row r="261" spans="1:47" x14ac:dyDescent="0.3">
      <c r="A261">
        <v>2011</v>
      </c>
      <c r="B261">
        <v>3</v>
      </c>
      <c r="C261">
        <v>2011</v>
      </c>
      <c r="D261" t="s">
        <v>672</v>
      </c>
      <c r="E261" t="s">
        <v>673</v>
      </c>
      <c r="F261">
        <v>1249.29</v>
      </c>
      <c r="G261">
        <v>28293.79</v>
      </c>
      <c r="H261">
        <v>2040.02</v>
      </c>
      <c r="I261">
        <v>5357.6</v>
      </c>
      <c r="J261">
        <v>30406.7</v>
      </c>
      <c r="K261">
        <v>0</v>
      </c>
      <c r="L261">
        <v>307.27</v>
      </c>
      <c r="M261">
        <v>0</v>
      </c>
      <c r="N261">
        <v>0</v>
      </c>
      <c r="O261">
        <v>0</v>
      </c>
      <c r="P261">
        <v>60.33</v>
      </c>
      <c r="Q261">
        <v>0</v>
      </c>
      <c r="R261">
        <v>0</v>
      </c>
      <c r="S261">
        <v>172</v>
      </c>
      <c r="T261">
        <v>0</v>
      </c>
      <c r="U261">
        <v>0</v>
      </c>
      <c r="V261">
        <v>1150.77</v>
      </c>
      <c r="W261">
        <v>1177.8699999999999</v>
      </c>
      <c r="X261">
        <v>524.27</v>
      </c>
      <c r="Y261">
        <v>67.77</v>
      </c>
      <c r="Z261">
        <v>172.08</v>
      </c>
      <c r="AA261">
        <v>792.3</v>
      </c>
      <c r="AB261">
        <v>26.8</v>
      </c>
      <c r="AC261">
        <v>49.94</v>
      </c>
      <c r="AD261">
        <v>0</v>
      </c>
      <c r="AE261">
        <v>19.510000000000002</v>
      </c>
      <c r="AF261">
        <v>6.74</v>
      </c>
      <c r="AG261">
        <v>15002933.470000001</v>
      </c>
      <c r="AM261">
        <v>2011</v>
      </c>
      <c r="AN261">
        <v>3</v>
      </c>
      <c r="AO261">
        <v>2011</v>
      </c>
      <c r="AP261" t="s">
        <v>672</v>
      </c>
      <c r="AQ261">
        <f t="shared" ref="AQ261:AQ324" si="24">N261-O261</f>
        <v>0</v>
      </c>
      <c r="AR261">
        <f t="shared" ref="AR261:AR324" si="25">Z261-AA261</f>
        <v>-620.21999999999991</v>
      </c>
      <c r="AS261">
        <f t="shared" ref="AS261:AS324" si="26">X261-Y261</f>
        <v>456.5</v>
      </c>
      <c r="AT261">
        <f t="shared" ref="AT261:AT324" si="27">V261-W261</f>
        <v>-27.099999999999909</v>
      </c>
      <c r="AU261">
        <f t="shared" ref="AU261:AU324" si="28">AB261-AC261</f>
        <v>-23.139999999999997</v>
      </c>
    </row>
    <row r="262" spans="1:47" x14ac:dyDescent="0.3">
      <c r="A262">
        <v>2011</v>
      </c>
      <c r="B262">
        <v>4</v>
      </c>
      <c r="C262">
        <v>2011</v>
      </c>
      <c r="D262" t="s">
        <v>674</v>
      </c>
      <c r="E262" t="s">
        <v>675</v>
      </c>
      <c r="F262">
        <v>7423.6</v>
      </c>
      <c r="G262">
        <v>3539.59</v>
      </c>
      <c r="H262">
        <v>74.88</v>
      </c>
      <c r="I262">
        <v>6713.77</v>
      </c>
      <c r="J262">
        <v>3929.54</v>
      </c>
      <c r="K262">
        <v>0</v>
      </c>
      <c r="L262">
        <v>297.36</v>
      </c>
      <c r="M262">
        <v>0</v>
      </c>
      <c r="N262">
        <v>0</v>
      </c>
      <c r="O262">
        <v>0</v>
      </c>
      <c r="P262">
        <v>199.66</v>
      </c>
      <c r="Q262">
        <v>0</v>
      </c>
      <c r="R262">
        <v>0</v>
      </c>
      <c r="S262">
        <v>1534.57</v>
      </c>
      <c r="T262">
        <v>0</v>
      </c>
      <c r="U262">
        <v>0</v>
      </c>
      <c r="V262">
        <v>1185.21</v>
      </c>
      <c r="W262">
        <v>1188.02</v>
      </c>
      <c r="X262">
        <v>533.41999999999996</v>
      </c>
      <c r="Y262">
        <v>75.62</v>
      </c>
      <c r="Z262">
        <v>248.36</v>
      </c>
      <c r="AA262">
        <v>725.4</v>
      </c>
      <c r="AB262">
        <v>11.19</v>
      </c>
      <c r="AC262">
        <v>84.66</v>
      </c>
      <c r="AD262">
        <v>0.28999999999999998</v>
      </c>
      <c r="AE262">
        <v>19.89</v>
      </c>
      <c r="AF262">
        <v>21.98</v>
      </c>
      <c r="AG262">
        <v>14999049.460000001</v>
      </c>
      <c r="AM262">
        <v>2011</v>
      </c>
      <c r="AN262">
        <v>4</v>
      </c>
      <c r="AO262">
        <v>2011</v>
      </c>
      <c r="AP262" t="s">
        <v>674</v>
      </c>
      <c r="AQ262">
        <f t="shared" si="24"/>
        <v>0</v>
      </c>
      <c r="AR262">
        <f t="shared" si="25"/>
        <v>-477.03999999999996</v>
      </c>
      <c r="AS262">
        <f t="shared" si="26"/>
        <v>457.79999999999995</v>
      </c>
      <c r="AT262">
        <f t="shared" si="27"/>
        <v>-2.8099999999999454</v>
      </c>
      <c r="AU262">
        <f t="shared" si="28"/>
        <v>-73.47</v>
      </c>
    </row>
    <row r="263" spans="1:47" x14ac:dyDescent="0.3">
      <c r="A263">
        <v>2011</v>
      </c>
      <c r="B263">
        <v>5</v>
      </c>
      <c r="C263">
        <v>2011</v>
      </c>
      <c r="D263" t="s">
        <v>676</v>
      </c>
      <c r="E263" t="s">
        <v>677</v>
      </c>
      <c r="F263">
        <v>6650.59</v>
      </c>
      <c r="G263">
        <v>1559.92</v>
      </c>
      <c r="H263">
        <v>68.430000000000007</v>
      </c>
      <c r="I263">
        <v>4220.16</v>
      </c>
      <c r="J263">
        <v>2709.02</v>
      </c>
      <c r="K263">
        <v>0</v>
      </c>
      <c r="L263">
        <v>307.27</v>
      </c>
      <c r="M263">
        <v>0</v>
      </c>
      <c r="N263">
        <v>0</v>
      </c>
      <c r="O263">
        <v>0</v>
      </c>
      <c r="P263">
        <v>222.94</v>
      </c>
      <c r="Q263">
        <v>0</v>
      </c>
      <c r="R263">
        <v>0</v>
      </c>
      <c r="S263">
        <v>4197.07</v>
      </c>
      <c r="T263">
        <v>0</v>
      </c>
      <c r="U263">
        <v>0</v>
      </c>
      <c r="V263">
        <v>1428.17</v>
      </c>
      <c r="W263">
        <v>1184.8599999999999</v>
      </c>
      <c r="X263">
        <v>479.86</v>
      </c>
      <c r="Y263">
        <v>106.28</v>
      </c>
      <c r="Z263">
        <v>262.45</v>
      </c>
      <c r="AA263">
        <v>812.55</v>
      </c>
      <c r="AB263">
        <v>33.369999999999997</v>
      </c>
      <c r="AC263">
        <v>23.79</v>
      </c>
      <c r="AD263">
        <v>0</v>
      </c>
      <c r="AE263">
        <v>29.21</v>
      </c>
      <c r="AF263">
        <v>28.27</v>
      </c>
      <c r="AG263">
        <v>14993958.789999999</v>
      </c>
      <c r="AM263">
        <v>2011</v>
      </c>
      <c r="AN263">
        <v>5</v>
      </c>
      <c r="AO263">
        <v>2011</v>
      </c>
      <c r="AP263" t="s">
        <v>676</v>
      </c>
      <c r="AQ263">
        <f t="shared" si="24"/>
        <v>0</v>
      </c>
      <c r="AR263">
        <f t="shared" si="25"/>
        <v>-550.09999999999991</v>
      </c>
      <c r="AS263">
        <f t="shared" si="26"/>
        <v>373.58000000000004</v>
      </c>
      <c r="AT263">
        <f t="shared" si="27"/>
        <v>243.31000000000017</v>
      </c>
      <c r="AU263">
        <f t="shared" si="28"/>
        <v>9.5799999999999983</v>
      </c>
    </row>
    <row r="264" spans="1:47" x14ac:dyDescent="0.3">
      <c r="A264">
        <v>2011</v>
      </c>
      <c r="B264">
        <v>6</v>
      </c>
      <c r="C264">
        <v>2011</v>
      </c>
      <c r="D264" t="s">
        <v>678</v>
      </c>
      <c r="E264" t="s">
        <v>679</v>
      </c>
      <c r="F264">
        <v>7762.25</v>
      </c>
      <c r="G264">
        <v>2223.2600000000002</v>
      </c>
      <c r="H264">
        <v>150.36000000000001</v>
      </c>
      <c r="I264">
        <v>3348.71</v>
      </c>
      <c r="J264">
        <v>3538.55</v>
      </c>
      <c r="K264">
        <v>0</v>
      </c>
      <c r="L264">
        <v>297.36</v>
      </c>
      <c r="M264">
        <v>0</v>
      </c>
      <c r="N264">
        <v>0</v>
      </c>
      <c r="O264">
        <v>0</v>
      </c>
      <c r="P264">
        <v>333.88</v>
      </c>
      <c r="Q264">
        <v>0</v>
      </c>
      <c r="R264">
        <v>0</v>
      </c>
      <c r="S264">
        <v>6648.45</v>
      </c>
      <c r="T264">
        <v>0</v>
      </c>
      <c r="U264">
        <v>0</v>
      </c>
      <c r="V264">
        <v>1501.03</v>
      </c>
      <c r="W264">
        <v>1199.3800000000001</v>
      </c>
      <c r="X264">
        <v>443.89</v>
      </c>
      <c r="Y264">
        <v>121.65</v>
      </c>
      <c r="Z264">
        <v>354.1</v>
      </c>
      <c r="AA264">
        <v>807.54</v>
      </c>
      <c r="AB264">
        <v>55.33</v>
      </c>
      <c r="AC264">
        <v>21.66</v>
      </c>
      <c r="AD264">
        <v>0</v>
      </c>
      <c r="AE264">
        <v>26.74</v>
      </c>
      <c r="AF264">
        <v>39.35</v>
      </c>
      <c r="AG264">
        <v>14988419.810000001</v>
      </c>
      <c r="AM264">
        <v>2011</v>
      </c>
      <c r="AN264">
        <v>6</v>
      </c>
      <c r="AO264">
        <v>2011</v>
      </c>
      <c r="AP264" t="s">
        <v>678</v>
      </c>
      <c r="AQ264">
        <f t="shared" si="24"/>
        <v>0</v>
      </c>
      <c r="AR264">
        <f t="shared" si="25"/>
        <v>-453.43999999999994</v>
      </c>
      <c r="AS264">
        <f t="shared" si="26"/>
        <v>322.24</v>
      </c>
      <c r="AT264">
        <f t="shared" si="27"/>
        <v>301.64999999999986</v>
      </c>
      <c r="AU264">
        <f t="shared" si="28"/>
        <v>33.67</v>
      </c>
    </row>
    <row r="265" spans="1:47" x14ac:dyDescent="0.3">
      <c r="A265">
        <v>2011</v>
      </c>
      <c r="B265">
        <v>7</v>
      </c>
      <c r="C265">
        <v>2011</v>
      </c>
      <c r="D265" t="s">
        <v>680</v>
      </c>
      <c r="E265" t="s">
        <v>681</v>
      </c>
      <c r="F265">
        <v>9689.32</v>
      </c>
      <c r="G265">
        <v>1490.94</v>
      </c>
      <c r="H265">
        <v>73.069999999999993</v>
      </c>
      <c r="I265">
        <v>4151.38</v>
      </c>
      <c r="J265">
        <v>2381.25</v>
      </c>
      <c r="K265">
        <v>0</v>
      </c>
      <c r="L265">
        <v>307.27</v>
      </c>
      <c r="M265">
        <v>0</v>
      </c>
      <c r="N265">
        <v>0</v>
      </c>
      <c r="O265">
        <v>0</v>
      </c>
      <c r="P265">
        <v>381.84</v>
      </c>
      <c r="Q265">
        <v>0</v>
      </c>
      <c r="R265">
        <v>0</v>
      </c>
      <c r="S265">
        <v>7399.91</v>
      </c>
      <c r="T265">
        <v>0</v>
      </c>
      <c r="U265">
        <v>0</v>
      </c>
      <c r="V265">
        <v>1589.35</v>
      </c>
      <c r="W265">
        <v>1227.1099999999999</v>
      </c>
      <c r="X265">
        <v>478.25</v>
      </c>
      <c r="Y265">
        <v>123.69</v>
      </c>
      <c r="Z265">
        <v>358.83</v>
      </c>
      <c r="AA265">
        <v>826.24</v>
      </c>
      <c r="AB265">
        <v>60.36</v>
      </c>
      <c r="AC265">
        <v>25.65</v>
      </c>
      <c r="AD265">
        <v>0</v>
      </c>
      <c r="AE265">
        <v>27.89</v>
      </c>
      <c r="AF265">
        <v>46.74</v>
      </c>
      <c r="AG265">
        <v>14980221.42</v>
      </c>
      <c r="AM265">
        <v>2011</v>
      </c>
      <c r="AN265">
        <v>7</v>
      </c>
      <c r="AO265">
        <v>2011</v>
      </c>
      <c r="AP265" t="s">
        <v>680</v>
      </c>
      <c r="AQ265">
        <f t="shared" si="24"/>
        <v>0</v>
      </c>
      <c r="AR265">
        <f t="shared" si="25"/>
        <v>-467.41</v>
      </c>
      <c r="AS265">
        <f t="shared" si="26"/>
        <v>354.56</v>
      </c>
      <c r="AT265">
        <f t="shared" si="27"/>
        <v>362.24</v>
      </c>
      <c r="AU265">
        <f t="shared" si="28"/>
        <v>34.71</v>
      </c>
    </row>
    <row r="266" spans="1:47" x14ac:dyDescent="0.3">
      <c r="A266">
        <v>2011</v>
      </c>
      <c r="B266">
        <v>8</v>
      </c>
      <c r="C266">
        <v>2011</v>
      </c>
      <c r="D266" t="s">
        <v>682</v>
      </c>
      <c r="E266" t="s">
        <v>683</v>
      </c>
      <c r="F266">
        <v>7198.56</v>
      </c>
      <c r="G266">
        <v>1867.41</v>
      </c>
      <c r="H266">
        <v>131.26</v>
      </c>
      <c r="I266">
        <v>2415.7399999999998</v>
      </c>
      <c r="J266">
        <v>1844.04</v>
      </c>
      <c r="K266">
        <v>0</v>
      </c>
      <c r="L266">
        <v>307.27</v>
      </c>
      <c r="M266">
        <v>0</v>
      </c>
      <c r="N266">
        <v>0</v>
      </c>
      <c r="O266">
        <v>0</v>
      </c>
      <c r="P266">
        <v>369.15</v>
      </c>
      <c r="Q266">
        <v>0</v>
      </c>
      <c r="R266">
        <v>0</v>
      </c>
      <c r="S266">
        <v>5871.55</v>
      </c>
      <c r="T266">
        <v>0</v>
      </c>
      <c r="U266">
        <v>0</v>
      </c>
      <c r="V266">
        <v>1642.51</v>
      </c>
      <c r="W266">
        <v>1197.47</v>
      </c>
      <c r="X266">
        <v>481.67</v>
      </c>
      <c r="Y266">
        <v>100.02</v>
      </c>
      <c r="Z266">
        <v>322.2</v>
      </c>
      <c r="AA266">
        <v>850.32</v>
      </c>
      <c r="AB266">
        <v>85.97</v>
      </c>
      <c r="AC266">
        <v>9.36</v>
      </c>
      <c r="AD266">
        <v>0</v>
      </c>
      <c r="AE266">
        <v>25.92</v>
      </c>
      <c r="AF266">
        <v>44.85</v>
      </c>
      <c r="AG266">
        <v>14974890.27</v>
      </c>
      <c r="AM266">
        <v>2011</v>
      </c>
      <c r="AN266">
        <v>8</v>
      </c>
      <c r="AO266">
        <v>2011</v>
      </c>
      <c r="AP266" t="s">
        <v>682</v>
      </c>
      <c r="AQ266">
        <f t="shared" si="24"/>
        <v>0</v>
      </c>
      <c r="AR266">
        <f t="shared" si="25"/>
        <v>-528.12000000000012</v>
      </c>
      <c r="AS266">
        <f t="shared" si="26"/>
        <v>381.65000000000003</v>
      </c>
      <c r="AT266">
        <f t="shared" si="27"/>
        <v>445.03999999999996</v>
      </c>
      <c r="AU266">
        <f t="shared" si="28"/>
        <v>76.61</v>
      </c>
    </row>
    <row r="267" spans="1:47" x14ac:dyDescent="0.3">
      <c r="A267">
        <v>2011</v>
      </c>
      <c r="B267">
        <v>9</v>
      </c>
      <c r="C267">
        <v>2011</v>
      </c>
      <c r="D267" t="s">
        <v>684</v>
      </c>
      <c r="E267" t="s">
        <v>685</v>
      </c>
      <c r="F267">
        <v>6440.63</v>
      </c>
      <c r="G267">
        <v>2529.64</v>
      </c>
      <c r="H267">
        <v>206.43</v>
      </c>
      <c r="I267">
        <v>1847.8</v>
      </c>
      <c r="J267">
        <v>1576.36</v>
      </c>
      <c r="K267">
        <v>0</v>
      </c>
      <c r="L267">
        <v>297.36</v>
      </c>
      <c r="M267">
        <v>0</v>
      </c>
      <c r="N267">
        <v>0</v>
      </c>
      <c r="O267">
        <v>0</v>
      </c>
      <c r="P267">
        <v>293.64</v>
      </c>
      <c r="Q267">
        <v>0</v>
      </c>
      <c r="R267">
        <v>0</v>
      </c>
      <c r="S267">
        <v>4634.3900000000003</v>
      </c>
      <c r="T267">
        <v>0</v>
      </c>
      <c r="U267">
        <v>0</v>
      </c>
      <c r="V267">
        <v>1478.35</v>
      </c>
      <c r="W267">
        <v>1111.44</v>
      </c>
      <c r="X267">
        <v>454.68</v>
      </c>
      <c r="Y267">
        <v>59.5</v>
      </c>
      <c r="Z267">
        <v>231.95</v>
      </c>
      <c r="AA267">
        <v>815.54</v>
      </c>
      <c r="AB267">
        <v>76.319999999999993</v>
      </c>
      <c r="AC267">
        <v>8.33</v>
      </c>
      <c r="AD267">
        <v>0.28999999999999998</v>
      </c>
      <c r="AE267">
        <v>16.89</v>
      </c>
      <c r="AF267">
        <v>32.47</v>
      </c>
      <c r="AG267">
        <v>14970979.279999999</v>
      </c>
      <c r="AM267">
        <v>2011</v>
      </c>
      <c r="AN267">
        <v>9</v>
      </c>
      <c r="AO267">
        <v>2011</v>
      </c>
      <c r="AP267" t="s">
        <v>684</v>
      </c>
      <c r="AQ267">
        <f t="shared" si="24"/>
        <v>0</v>
      </c>
      <c r="AR267">
        <f t="shared" si="25"/>
        <v>-583.58999999999992</v>
      </c>
      <c r="AS267">
        <f t="shared" si="26"/>
        <v>395.18</v>
      </c>
      <c r="AT267">
        <f t="shared" si="27"/>
        <v>366.90999999999985</v>
      </c>
      <c r="AU267">
        <f t="shared" si="28"/>
        <v>67.989999999999995</v>
      </c>
    </row>
    <row r="268" spans="1:47" x14ac:dyDescent="0.3">
      <c r="A268">
        <v>2011</v>
      </c>
      <c r="B268">
        <v>10</v>
      </c>
      <c r="C268">
        <v>2012</v>
      </c>
      <c r="D268" t="s">
        <v>686</v>
      </c>
      <c r="E268" t="s">
        <v>687</v>
      </c>
      <c r="F268">
        <v>3704.09</v>
      </c>
      <c r="G268">
        <v>2293.4299999999998</v>
      </c>
      <c r="H268">
        <v>141.53</v>
      </c>
      <c r="I268">
        <v>3500.82</v>
      </c>
      <c r="J268">
        <v>3718.16</v>
      </c>
      <c r="K268">
        <v>0</v>
      </c>
      <c r="L268">
        <v>307.27</v>
      </c>
      <c r="M268">
        <v>0</v>
      </c>
      <c r="N268">
        <v>0</v>
      </c>
      <c r="O268">
        <v>0</v>
      </c>
      <c r="P268">
        <v>147.83000000000001</v>
      </c>
      <c r="Q268">
        <v>0</v>
      </c>
      <c r="R268">
        <v>0</v>
      </c>
      <c r="S268">
        <v>2236.4299999999998</v>
      </c>
      <c r="T268">
        <v>0</v>
      </c>
      <c r="U268">
        <v>0</v>
      </c>
      <c r="V268">
        <v>1212.4000000000001</v>
      </c>
      <c r="W268">
        <v>1042.46</v>
      </c>
      <c r="X268">
        <v>442.03</v>
      </c>
      <c r="Y268">
        <v>58.34</v>
      </c>
      <c r="Z268">
        <v>185.9</v>
      </c>
      <c r="AA268">
        <v>707.66</v>
      </c>
      <c r="AB268">
        <v>37.869999999999997</v>
      </c>
      <c r="AC268">
        <v>25.7</v>
      </c>
      <c r="AD268">
        <v>0</v>
      </c>
      <c r="AE268">
        <v>14.45</v>
      </c>
      <c r="AF268">
        <v>17.79</v>
      </c>
      <c r="AG268">
        <v>14969568.630000001</v>
      </c>
      <c r="AM268">
        <v>2011</v>
      </c>
      <c r="AN268">
        <v>10</v>
      </c>
      <c r="AO268">
        <v>2012</v>
      </c>
      <c r="AP268" t="s">
        <v>686</v>
      </c>
      <c r="AQ268">
        <f t="shared" si="24"/>
        <v>0</v>
      </c>
      <c r="AR268">
        <f t="shared" si="25"/>
        <v>-521.76</v>
      </c>
      <c r="AS268">
        <f t="shared" si="26"/>
        <v>383.68999999999994</v>
      </c>
      <c r="AT268">
        <f t="shared" si="27"/>
        <v>169.94000000000005</v>
      </c>
      <c r="AU268">
        <f t="shared" si="28"/>
        <v>12.169999999999998</v>
      </c>
    </row>
    <row r="269" spans="1:47" x14ac:dyDescent="0.3">
      <c r="A269">
        <v>2011</v>
      </c>
      <c r="B269">
        <v>11</v>
      </c>
      <c r="C269">
        <v>2012</v>
      </c>
      <c r="D269" t="s">
        <v>688</v>
      </c>
      <c r="E269" t="s">
        <v>689</v>
      </c>
      <c r="F269">
        <v>2974.29</v>
      </c>
      <c r="G269">
        <v>745.16</v>
      </c>
      <c r="H269">
        <v>88.53</v>
      </c>
      <c r="I269">
        <v>3055.4</v>
      </c>
      <c r="J269">
        <v>2131.17</v>
      </c>
      <c r="K269">
        <v>0</v>
      </c>
      <c r="L269">
        <v>297.36</v>
      </c>
      <c r="M269">
        <v>0</v>
      </c>
      <c r="N269">
        <v>0</v>
      </c>
      <c r="O269">
        <v>0</v>
      </c>
      <c r="P269">
        <v>141.29</v>
      </c>
      <c r="Q269">
        <v>0</v>
      </c>
      <c r="R269">
        <v>0</v>
      </c>
      <c r="S269">
        <v>1942.11</v>
      </c>
      <c r="T269">
        <v>0</v>
      </c>
      <c r="U269">
        <v>0</v>
      </c>
      <c r="V269">
        <v>1202.6300000000001</v>
      </c>
      <c r="W269">
        <v>985.67</v>
      </c>
      <c r="X269">
        <v>412.24</v>
      </c>
      <c r="Y269">
        <v>56.32</v>
      </c>
      <c r="Z269">
        <v>211.98</v>
      </c>
      <c r="AA269">
        <v>624.44000000000005</v>
      </c>
      <c r="AB269">
        <v>24.59</v>
      </c>
      <c r="AC269">
        <v>39.9</v>
      </c>
      <c r="AD269">
        <v>0</v>
      </c>
      <c r="AE269">
        <v>17.559999999999999</v>
      </c>
      <c r="AF269">
        <v>17.52</v>
      </c>
      <c r="AG269">
        <v>14967339.5</v>
      </c>
      <c r="AM269">
        <v>2011</v>
      </c>
      <c r="AN269">
        <v>11</v>
      </c>
      <c r="AO269">
        <v>2012</v>
      </c>
      <c r="AP269" t="s">
        <v>688</v>
      </c>
      <c r="AQ269">
        <f t="shared" si="24"/>
        <v>0</v>
      </c>
      <c r="AR269">
        <f t="shared" si="25"/>
        <v>-412.46000000000004</v>
      </c>
      <c r="AS269">
        <f t="shared" si="26"/>
        <v>355.92</v>
      </c>
      <c r="AT269">
        <f t="shared" si="27"/>
        <v>216.96000000000015</v>
      </c>
      <c r="AU269">
        <f t="shared" si="28"/>
        <v>-15.309999999999999</v>
      </c>
    </row>
    <row r="270" spans="1:47" x14ac:dyDescent="0.3">
      <c r="A270">
        <v>2011</v>
      </c>
      <c r="B270">
        <v>12</v>
      </c>
      <c r="C270">
        <v>2012</v>
      </c>
      <c r="D270" t="s">
        <v>690</v>
      </c>
      <c r="E270" t="s">
        <v>691</v>
      </c>
      <c r="F270">
        <v>5681.17</v>
      </c>
      <c r="G270">
        <v>1765.52</v>
      </c>
      <c r="H270">
        <v>226.27</v>
      </c>
      <c r="I270">
        <v>2553.5100000000002</v>
      </c>
      <c r="J270">
        <v>2234.48</v>
      </c>
      <c r="K270">
        <v>0</v>
      </c>
      <c r="L270">
        <v>307.27</v>
      </c>
      <c r="M270">
        <v>0</v>
      </c>
      <c r="N270">
        <v>0</v>
      </c>
      <c r="O270">
        <v>0</v>
      </c>
      <c r="P270">
        <v>151.30000000000001</v>
      </c>
      <c r="Q270">
        <v>0</v>
      </c>
      <c r="R270">
        <v>0</v>
      </c>
      <c r="S270">
        <v>4542</v>
      </c>
      <c r="T270">
        <v>0</v>
      </c>
      <c r="U270">
        <v>0</v>
      </c>
      <c r="V270">
        <v>1312.74</v>
      </c>
      <c r="W270">
        <v>1019.66</v>
      </c>
      <c r="X270">
        <v>452.39</v>
      </c>
      <c r="Y270">
        <v>54.2</v>
      </c>
      <c r="Z270">
        <v>235.99</v>
      </c>
      <c r="AA270">
        <v>659.48</v>
      </c>
      <c r="AB270">
        <v>44.71</v>
      </c>
      <c r="AC270">
        <v>19.13</v>
      </c>
      <c r="AD270">
        <v>0.28000000000000003</v>
      </c>
      <c r="AE270">
        <v>13.8</v>
      </c>
      <c r="AF270">
        <v>19.309999999999999</v>
      </c>
      <c r="AG270">
        <v>14963423.84</v>
      </c>
      <c r="AM270">
        <v>2011</v>
      </c>
      <c r="AN270">
        <v>12</v>
      </c>
      <c r="AO270">
        <v>2012</v>
      </c>
      <c r="AP270" t="s">
        <v>690</v>
      </c>
      <c r="AQ270">
        <f t="shared" si="24"/>
        <v>0</v>
      </c>
      <c r="AR270">
        <f t="shared" si="25"/>
        <v>-423.49</v>
      </c>
      <c r="AS270">
        <f t="shared" si="26"/>
        <v>398.19</v>
      </c>
      <c r="AT270">
        <f t="shared" si="27"/>
        <v>293.08000000000004</v>
      </c>
      <c r="AU270">
        <f t="shared" si="28"/>
        <v>25.580000000000002</v>
      </c>
    </row>
    <row r="271" spans="1:47" x14ac:dyDescent="0.3">
      <c r="A271">
        <v>2012</v>
      </c>
      <c r="B271">
        <v>1</v>
      </c>
      <c r="C271">
        <v>2012</v>
      </c>
      <c r="D271" t="s">
        <v>692</v>
      </c>
      <c r="E271" t="s">
        <v>693</v>
      </c>
      <c r="F271">
        <v>4027.64</v>
      </c>
      <c r="G271">
        <v>5346.41</v>
      </c>
      <c r="H271">
        <v>168.51</v>
      </c>
      <c r="I271">
        <v>3366.85</v>
      </c>
      <c r="J271">
        <v>7669.14</v>
      </c>
      <c r="K271">
        <v>0</v>
      </c>
      <c r="L271">
        <v>307.27</v>
      </c>
      <c r="M271">
        <v>0</v>
      </c>
      <c r="N271">
        <v>0</v>
      </c>
      <c r="O271">
        <v>0</v>
      </c>
      <c r="P271">
        <v>159.13999999999999</v>
      </c>
      <c r="Q271">
        <v>0</v>
      </c>
      <c r="R271">
        <v>0</v>
      </c>
      <c r="S271">
        <v>3800.47</v>
      </c>
      <c r="T271">
        <v>0</v>
      </c>
      <c r="U271">
        <v>0</v>
      </c>
      <c r="V271">
        <v>1226.8900000000001</v>
      </c>
      <c r="W271">
        <v>1024.71</v>
      </c>
      <c r="X271">
        <v>436.11</v>
      </c>
      <c r="Y271">
        <v>51.83</v>
      </c>
      <c r="Z271">
        <v>250.47</v>
      </c>
      <c r="AA271">
        <v>606.94000000000005</v>
      </c>
      <c r="AB271">
        <v>26.61</v>
      </c>
      <c r="AC271">
        <v>41.62</v>
      </c>
      <c r="AD271">
        <v>0</v>
      </c>
      <c r="AE271">
        <v>14.03</v>
      </c>
      <c r="AF271">
        <v>18.899999999999999</v>
      </c>
      <c r="AG271">
        <v>14964742.619999999</v>
      </c>
      <c r="AM271">
        <v>2012</v>
      </c>
      <c r="AN271">
        <v>1</v>
      </c>
      <c r="AO271">
        <v>2012</v>
      </c>
      <c r="AP271" t="s">
        <v>692</v>
      </c>
      <c r="AQ271">
        <f t="shared" si="24"/>
        <v>0</v>
      </c>
      <c r="AR271">
        <f t="shared" si="25"/>
        <v>-356.47</v>
      </c>
      <c r="AS271">
        <f t="shared" si="26"/>
        <v>384.28000000000003</v>
      </c>
      <c r="AT271">
        <f t="shared" si="27"/>
        <v>202.18000000000006</v>
      </c>
      <c r="AU271">
        <f t="shared" si="28"/>
        <v>-15.009999999999998</v>
      </c>
    </row>
    <row r="272" spans="1:47" x14ac:dyDescent="0.3">
      <c r="A272">
        <v>2012</v>
      </c>
      <c r="B272">
        <v>2</v>
      </c>
      <c r="C272">
        <v>2012</v>
      </c>
      <c r="D272" t="s">
        <v>694</v>
      </c>
      <c r="E272" t="s">
        <v>695</v>
      </c>
      <c r="F272">
        <v>2216.2399999999998</v>
      </c>
      <c r="G272">
        <v>1821.9</v>
      </c>
      <c r="H272">
        <v>79.34</v>
      </c>
      <c r="I272">
        <v>3089.6</v>
      </c>
      <c r="J272">
        <v>3301.66</v>
      </c>
      <c r="K272">
        <v>0</v>
      </c>
      <c r="L272">
        <v>287.45</v>
      </c>
      <c r="M272">
        <v>0</v>
      </c>
      <c r="N272">
        <v>0</v>
      </c>
      <c r="O272">
        <v>0</v>
      </c>
      <c r="P272">
        <v>94.26</v>
      </c>
      <c r="Q272">
        <v>0</v>
      </c>
      <c r="R272">
        <v>0</v>
      </c>
      <c r="S272">
        <v>1019.22</v>
      </c>
      <c r="T272">
        <v>0</v>
      </c>
      <c r="U272">
        <v>0</v>
      </c>
      <c r="V272">
        <v>1063.4100000000001</v>
      </c>
      <c r="W272">
        <v>981.92</v>
      </c>
      <c r="X272">
        <v>412.07</v>
      </c>
      <c r="Y272">
        <v>45.83</v>
      </c>
      <c r="Z272">
        <v>188.21</v>
      </c>
      <c r="AA272">
        <v>614.02</v>
      </c>
      <c r="AB272">
        <v>13.9</v>
      </c>
      <c r="AC272">
        <v>59.9</v>
      </c>
      <c r="AD272">
        <v>0</v>
      </c>
      <c r="AE272">
        <v>13.91</v>
      </c>
      <c r="AF272">
        <v>10.24</v>
      </c>
      <c r="AG272">
        <v>14964348.279999999</v>
      </c>
      <c r="AM272">
        <v>2012</v>
      </c>
      <c r="AN272">
        <v>2</v>
      </c>
      <c r="AO272">
        <v>2012</v>
      </c>
      <c r="AP272" t="s">
        <v>694</v>
      </c>
      <c r="AQ272">
        <f t="shared" si="24"/>
        <v>0</v>
      </c>
      <c r="AR272">
        <f t="shared" si="25"/>
        <v>-425.80999999999995</v>
      </c>
      <c r="AS272">
        <f t="shared" si="26"/>
        <v>366.24</v>
      </c>
      <c r="AT272">
        <f t="shared" si="27"/>
        <v>81.490000000000123</v>
      </c>
      <c r="AU272">
        <f t="shared" si="28"/>
        <v>-46</v>
      </c>
    </row>
    <row r="273" spans="1:47" x14ac:dyDescent="0.3">
      <c r="A273">
        <v>2012</v>
      </c>
      <c r="B273">
        <v>3</v>
      </c>
      <c r="C273">
        <v>2012</v>
      </c>
      <c r="D273" t="s">
        <v>696</v>
      </c>
      <c r="E273" t="s">
        <v>697</v>
      </c>
      <c r="F273">
        <v>1845.1</v>
      </c>
      <c r="G273">
        <v>12545.98</v>
      </c>
      <c r="H273">
        <v>206.4</v>
      </c>
      <c r="I273">
        <v>4329.99</v>
      </c>
      <c r="J273">
        <v>15400.62</v>
      </c>
      <c r="K273">
        <v>0</v>
      </c>
      <c r="L273">
        <v>307.27</v>
      </c>
      <c r="M273">
        <v>0</v>
      </c>
      <c r="N273">
        <v>0</v>
      </c>
      <c r="O273">
        <v>0</v>
      </c>
      <c r="P273">
        <v>153.28</v>
      </c>
      <c r="Q273">
        <v>0</v>
      </c>
      <c r="R273">
        <v>0</v>
      </c>
      <c r="S273">
        <v>862.55</v>
      </c>
      <c r="T273">
        <v>0</v>
      </c>
      <c r="U273">
        <v>0</v>
      </c>
      <c r="V273">
        <v>1063.3499999999999</v>
      </c>
      <c r="W273">
        <v>1091.51</v>
      </c>
      <c r="X273">
        <v>459.75</v>
      </c>
      <c r="Y273">
        <v>55.8</v>
      </c>
      <c r="Z273">
        <v>223.05</v>
      </c>
      <c r="AA273">
        <v>698.8</v>
      </c>
      <c r="AB273">
        <v>9.65</v>
      </c>
      <c r="AC273">
        <v>55.41</v>
      </c>
      <c r="AD273">
        <v>0.34</v>
      </c>
      <c r="AE273">
        <v>12.58</v>
      </c>
      <c r="AF273">
        <v>16.190000000000001</v>
      </c>
      <c r="AG273">
        <v>14975049.16</v>
      </c>
      <c r="AM273">
        <v>2012</v>
      </c>
      <c r="AN273">
        <v>3</v>
      </c>
      <c r="AO273">
        <v>2012</v>
      </c>
      <c r="AP273" t="s">
        <v>696</v>
      </c>
      <c r="AQ273">
        <f t="shared" si="24"/>
        <v>0</v>
      </c>
      <c r="AR273">
        <f t="shared" si="25"/>
        <v>-475.74999999999994</v>
      </c>
      <c r="AS273">
        <f t="shared" si="26"/>
        <v>403.95</v>
      </c>
      <c r="AT273">
        <f t="shared" si="27"/>
        <v>-28.160000000000082</v>
      </c>
      <c r="AU273">
        <f t="shared" si="28"/>
        <v>-45.76</v>
      </c>
    </row>
    <row r="274" spans="1:47" x14ac:dyDescent="0.3">
      <c r="A274">
        <v>2012</v>
      </c>
      <c r="B274">
        <v>4</v>
      </c>
      <c r="C274">
        <v>2012</v>
      </c>
      <c r="D274" t="s">
        <v>698</v>
      </c>
      <c r="E274" t="s">
        <v>699</v>
      </c>
      <c r="F274">
        <v>1077.6600000000001</v>
      </c>
      <c r="G274">
        <v>7047.61</v>
      </c>
      <c r="H274">
        <v>116.71</v>
      </c>
      <c r="I274">
        <v>4748.18</v>
      </c>
      <c r="J274">
        <v>10569.9</v>
      </c>
      <c r="K274">
        <v>0</v>
      </c>
      <c r="L274">
        <v>297.36</v>
      </c>
      <c r="M274">
        <v>0</v>
      </c>
      <c r="N274">
        <v>0</v>
      </c>
      <c r="O274">
        <v>0</v>
      </c>
      <c r="P274">
        <v>131.38</v>
      </c>
      <c r="Q274">
        <v>0</v>
      </c>
      <c r="R274">
        <v>0</v>
      </c>
      <c r="S274">
        <v>218.47</v>
      </c>
      <c r="T274">
        <v>0</v>
      </c>
      <c r="U274">
        <v>0</v>
      </c>
      <c r="V274">
        <v>1028.71</v>
      </c>
      <c r="W274">
        <v>1132.01</v>
      </c>
      <c r="X274">
        <v>505.03</v>
      </c>
      <c r="Y274">
        <v>51.15</v>
      </c>
      <c r="Z274">
        <v>248.13</v>
      </c>
      <c r="AA274">
        <v>672.29</v>
      </c>
      <c r="AB274">
        <v>4.7699999999999996</v>
      </c>
      <c r="AC274">
        <v>81.2</v>
      </c>
      <c r="AD274">
        <v>0</v>
      </c>
      <c r="AE274">
        <v>14.81</v>
      </c>
      <c r="AF274">
        <v>13.93</v>
      </c>
      <c r="AG274">
        <v>14981019.109999999</v>
      </c>
      <c r="AM274">
        <v>2012</v>
      </c>
      <c r="AN274">
        <v>4</v>
      </c>
      <c r="AO274">
        <v>2012</v>
      </c>
      <c r="AP274" t="s">
        <v>698</v>
      </c>
      <c r="AQ274">
        <f t="shared" si="24"/>
        <v>0</v>
      </c>
      <c r="AR274">
        <f t="shared" si="25"/>
        <v>-424.15999999999997</v>
      </c>
      <c r="AS274">
        <f t="shared" si="26"/>
        <v>453.88</v>
      </c>
      <c r="AT274">
        <f t="shared" si="27"/>
        <v>-103.29999999999995</v>
      </c>
      <c r="AU274">
        <f t="shared" si="28"/>
        <v>-76.430000000000007</v>
      </c>
    </row>
    <row r="275" spans="1:47" x14ac:dyDescent="0.3">
      <c r="A275">
        <v>2012</v>
      </c>
      <c r="B275">
        <v>5</v>
      </c>
      <c r="C275">
        <v>2012</v>
      </c>
      <c r="D275" t="s">
        <v>700</v>
      </c>
      <c r="E275" t="s">
        <v>701</v>
      </c>
      <c r="F275">
        <v>10164.58</v>
      </c>
      <c r="G275">
        <v>1678.69</v>
      </c>
      <c r="H275">
        <v>66.31</v>
      </c>
      <c r="I275">
        <v>3179.04</v>
      </c>
      <c r="J275">
        <v>2569.64</v>
      </c>
      <c r="K275">
        <v>0</v>
      </c>
      <c r="L275">
        <v>307.27</v>
      </c>
      <c r="M275">
        <v>0</v>
      </c>
      <c r="N275">
        <v>0</v>
      </c>
      <c r="O275">
        <v>0</v>
      </c>
      <c r="P275">
        <v>401.75</v>
      </c>
      <c r="Q275">
        <v>0</v>
      </c>
      <c r="R275">
        <v>0</v>
      </c>
      <c r="S275">
        <v>8621.14</v>
      </c>
      <c r="T275">
        <v>0</v>
      </c>
      <c r="U275">
        <v>0</v>
      </c>
      <c r="V275">
        <v>1302.46</v>
      </c>
      <c r="W275">
        <v>1175.3399999999999</v>
      </c>
      <c r="X275">
        <v>511.48</v>
      </c>
      <c r="Y275">
        <v>110.34</v>
      </c>
      <c r="Z275">
        <v>388.92</v>
      </c>
      <c r="AA275">
        <v>855.92</v>
      </c>
      <c r="AB275">
        <v>32.15</v>
      </c>
      <c r="AC275">
        <v>48.22</v>
      </c>
      <c r="AD275">
        <v>0</v>
      </c>
      <c r="AE275">
        <v>27.88</v>
      </c>
      <c r="AF275">
        <v>47.99</v>
      </c>
      <c r="AG275">
        <v>14972533.220000001</v>
      </c>
      <c r="AM275">
        <v>2012</v>
      </c>
      <c r="AN275">
        <v>5</v>
      </c>
      <c r="AO275">
        <v>2012</v>
      </c>
      <c r="AP275" t="s">
        <v>700</v>
      </c>
      <c r="AQ275">
        <f t="shared" si="24"/>
        <v>0</v>
      </c>
      <c r="AR275">
        <f t="shared" si="25"/>
        <v>-466.99999999999994</v>
      </c>
      <c r="AS275">
        <f t="shared" si="26"/>
        <v>401.14</v>
      </c>
      <c r="AT275">
        <f t="shared" si="27"/>
        <v>127.12000000000012</v>
      </c>
      <c r="AU275">
        <f t="shared" si="28"/>
        <v>-16.07</v>
      </c>
    </row>
    <row r="276" spans="1:47" x14ac:dyDescent="0.3">
      <c r="A276">
        <v>2012</v>
      </c>
      <c r="B276">
        <v>6</v>
      </c>
      <c r="C276">
        <v>2012</v>
      </c>
      <c r="D276" t="s">
        <v>702</v>
      </c>
      <c r="E276" t="s">
        <v>703</v>
      </c>
      <c r="F276">
        <v>10966.04</v>
      </c>
      <c r="G276">
        <v>3358.1</v>
      </c>
      <c r="H276">
        <v>808.03</v>
      </c>
      <c r="I276">
        <v>1531.32</v>
      </c>
      <c r="J276">
        <v>2125.16</v>
      </c>
      <c r="K276">
        <v>0</v>
      </c>
      <c r="L276">
        <v>297.36</v>
      </c>
      <c r="M276">
        <v>0</v>
      </c>
      <c r="N276">
        <v>0</v>
      </c>
      <c r="O276">
        <v>0</v>
      </c>
      <c r="P276">
        <v>392.72</v>
      </c>
      <c r="Q276">
        <v>0</v>
      </c>
      <c r="R276">
        <v>0</v>
      </c>
      <c r="S276">
        <v>9850.6200000000008</v>
      </c>
      <c r="T276">
        <v>0</v>
      </c>
      <c r="U276">
        <v>0</v>
      </c>
      <c r="V276">
        <v>1436.34</v>
      </c>
      <c r="W276">
        <v>1153.6600000000001</v>
      </c>
      <c r="X276">
        <v>496.26</v>
      </c>
      <c r="Y276">
        <v>124.62</v>
      </c>
      <c r="Z276">
        <v>382.83</v>
      </c>
      <c r="AA276">
        <v>882.39</v>
      </c>
      <c r="AB276">
        <v>83.31</v>
      </c>
      <c r="AC276">
        <v>14.16</v>
      </c>
      <c r="AD276">
        <v>0</v>
      </c>
      <c r="AE276">
        <v>26.66</v>
      </c>
      <c r="AF276">
        <v>46.53</v>
      </c>
      <c r="AG276">
        <v>14964925.279999999</v>
      </c>
      <c r="AM276">
        <v>2012</v>
      </c>
      <c r="AN276">
        <v>6</v>
      </c>
      <c r="AO276">
        <v>2012</v>
      </c>
      <c r="AP276" t="s">
        <v>702</v>
      </c>
      <c r="AQ276">
        <f t="shared" si="24"/>
        <v>0</v>
      </c>
      <c r="AR276">
        <f t="shared" si="25"/>
        <v>-499.56</v>
      </c>
      <c r="AS276">
        <f t="shared" si="26"/>
        <v>371.64</v>
      </c>
      <c r="AT276">
        <f t="shared" si="27"/>
        <v>282.67999999999984</v>
      </c>
      <c r="AU276">
        <f t="shared" si="28"/>
        <v>69.150000000000006</v>
      </c>
    </row>
    <row r="277" spans="1:47" x14ac:dyDescent="0.3">
      <c r="A277">
        <v>2012</v>
      </c>
      <c r="B277">
        <v>7</v>
      </c>
      <c r="C277">
        <v>2012</v>
      </c>
      <c r="D277" t="s">
        <v>704</v>
      </c>
      <c r="E277" t="s">
        <v>705</v>
      </c>
      <c r="F277">
        <v>9410.64</v>
      </c>
      <c r="G277">
        <v>2671.49</v>
      </c>
      <c r="H277">
        <v>597.41999999999996</v>
      </c>
      <c r="I277">
        <v>1342.43</v>
      </c>
      <c r="J277">
        <v>2156.71</v>
      </c>
      <c r="K277">
        <v>0</v>
      </c>
      <c r="L277">
        <v>307.27</v>
      </c>
      <c r="M277">
        <v>0</v>
      </c>
      <c r="N277">
        <v>0</v>
      </c>
      <c r="O277">
        <v>0</v>
      </c>
      <c r="P277">
        <v>468.83</v>
      </c>
      <c r="Q277">
        <v>0</v>
      </c>
      <c r="R277">
        <v>0</v>
      </c>
      <c r="S277">
        <v>9056.8700000000008</v>
      </c>
      <c r="T277">
        <v>0</v>
      </c>
      <c r="U277">
        <v>0</v>
      </c>
      <c r="V277">
        <v>1492.39</v>
      </c>
      <c r="W277">
        <v>1209.3399999999999</v>
      </c>
      <c r="X277">
        <v>521.54999999999995</v>
      </c>
      <c r="Y277">
        <v>111.81</v>
      </c>
      <c r="Z277">
        <v>359.03</v>
      </c>
      <c r="AA277">
        <v>954.97</v>
      </c>
      <c r="AB277">
        <v>123.83</v>
      </c>
      <c r="AC277">
        <v>6.29</v>
      </c>
      <c r="AD277">
        <v>0</v>
      </c>
      <c r="AE277">
        <v>26.98</v>
      </c>
      <c r="AF277">
        <v>57.49</v>
      </c>
      <c r="AG277">
        <v>14958186.130000001</v>
      </c>
      <c r="AM277">
        <v>2012</v>
      </c>
      <c r="AN277">
        <v>7</v>
      </c>
      <c r="AO277">
        <v>2012</v>
      </c>
      <c r="AP277" t="s">
        <v>704</v>
      </c>
      <c r="AQ277">
        <f t="shared" si="24"/>
        <v>0</v>
      </c>
      <c r="AR277">
        <f t="shared" si="25"/>
        <v>-595.94000000000005</v>
      </c>
      <c r="AS277">
        <f t="shared" si="26"/>
        <v>409.73999999999995</v>
      </c>
      <c r="AT277">
        <f t="shared" si="27"/>
        <v>283.05000000000018</v>
      </c>
      <c r="AU277">
        <f t="shared" si="28"/>
        <v>117.53999999999999</v>
      </c>
    </row>
    <row r="278" spans="1:47" x14ac:dyDescent="0.3">
      <c r="A278">
        <v>2012</v>
      </c>
      <c r="B278">
        <v>8</v>
      </c>
      <c r="C278">
        <v>2012</v>
      </c>
      <c r="D278" t="s">
        <v>706</v>
      </c>
      <c r="E278" t="s">
        <v>707</v>
      </c>
      <c r="F278">
        <v>7278.37</v>
      </c>
      <c r="G278">
        <v>2023.87</v>
      </c>
      <c r="H278">
        <v>255.53</v>
      </c>
      <c r="I278">
        <v>1637.46</v>
      </c>
      <c r="J278">
        <v>2063.5300000000002</v>
      </c>
      <c r="K278">
        <v>0</v>
      </c>
      <c r="L278">
        <v>307.27</v>
      </c>
      <c r="M278">
        <v>0</v>
      </c>
      <c r="N278">
        <v>0</v>
      </c>
      <c r="O278">
        <v>0</v>
      </c>
      <c r="P278">
        <v>385.91</v>
      </c>
      <c r="Q278">
        <v>0</v>
      </c>
      <c r="R278">
        <v>0</v>
      </c>
      <c r="S278">
        <v>6645.69</v>
      </c>
      <c r="T278">
        <v>0</v>
      </c>
      <c r="U278">
        <v>0</v>
      </c>
      <c r="V278">
        <v>1400.2</v>
      </c>
      <c r="W278">
        <v>1185.6500000000001</v>
      </c>
      <c r="X278">
        <v>524.76</v>
      </c>
      <c r="Y278">
        <v>88.34</v>
      </c>
      <c r="Z278">
        <v>286.61</v>
      </c>
      <c r="AA278">
        <v>940.2</v>
      </c>
      <c r="AB278">
        <v>98.73</v>
      </c>
      <c r="AC278">
        <v>7.92</v>
      </c>
      <c r="AD278">
        <v>0</v>
      </c>
      <c r="AE278">
        <v>25.76</v>
      </c>
      <c r="AF278">
        <v>46.01</v>
      </c>
      <c r="AG278">
        <v>14952931.630000001</v>
      </c>
      <c r="AM278">
        <v>2012</v>
      </c>
      <c r="AN278">
        <v>8</v>
      </c>
      <c r="AO278">
        <v>2012</v>
      </c>
      <c r="AP278" t="s">
        <v>706</v>
      </c>
      <c r="AQ278">
        <f t="shared" si="24"/>
        <v>0</v>
      </c>
      <c r="AR278">
        <f t="shared" si="25"/>
        <v>-653.59</v>
      </c>
      <c r="AS278">
        <f t="shared" si="26"/>
        <v>436.41999999999996</v>
      </c>
      <c r="AT278">
        <f t="shared" si="27"/>
        <v>214.54999999999995</v>
      </c>
      <c r="AU278">
        <f t="shared" si="28"/>
        <v>90.81</v>
      </c>
    </row>
    <row r="279" spans="1:47" x14ac:dyDescent="0.3">
      <c r="A279">
        <v>2012</v>
      </c>
      <c r="B279">
        <v>9</v>
      </c>
      <c r="C279">
        <v>2012</v>
      </c>
      <c r="D279" t="s">
        <v>708</v>
      </c>
      <c r="E279" t="s">
        <v>709</v>
      </c>
      <c r="F279">
        <v>5603.52</v>
      </c>
      <c r="G279">
        <v>2581.5300000000002</v>
      </c>
      <c r="H279">
        <v>266.49</v>
      </c>
      <c r="I279">
        <v>1474.36</v>
      </c>
      <c r="J279">
        <v>1549.17</v>
      </c>
      <c r="K279">
        <v>0</v>
      </c>
      <c r="L279">
        <v>297.36</v>
      </c>
      <c r="M279">
        <v>0</v>
      </c>
      <c r="N279">
        <v>0</v>
      </c>
      <c r="O279">
        <v>0</v>
      </c>
      <c r="P279">
        <v>304.74</v>
      </c>
      <c r="Q279">
        <v>0</v>
      </c>
      <c r="R279">
        <v>0</v>
      </c>
      <c r="S279">
        <v>4098.13</v>
      </c>
      <c r="T279">
        <v>0</v>
      </c>
      <c r="U279">
        <v>0</v>
      </c>
      <c r="V279">
        <v>1315.97</v>
      </c>
      <c r="W279">
        <v>1078.71</v>
      </c>
      <c r="X279">
        <v>486.26</v>
      </c>
      <c r="Y279">
        <v>52.69</v>
      </c>
      <c r="Z279">
        <v>225.11</v>
      </c>
      <c r="AA279">
        <v>788.43</v>
      </c>
      <c r="AB279">
        <v>84.18</v>
      </c>
      <c r="AC279">
        <v>11.48</v>
      </c>
      <c r="AD279">
        <v>0.01</v>
      </c>
      <c r="AE279">
        <v>12.52</v>
      </c>
      <c r="AF279">
        <v>34.96</v>
      </c>
      <c r="AG279">
        <v>14949909.640000001</v>
      </c>
      <c r="AM279">
        <v>2012</v>
      </c>
      <c r="AN279">
        <v>9</v>
      </c>
      <c r="AO279">
        <v>2012</v>
      </c>
      <c r="AP279" t="s">
        <v>708</v>
      </c>
      <c r="AQ279">
        <f t="shared" si="24"/>
        <v>0</v>
      </c>
      <c r="AR279">
        <f t="shared" si="25"/>
        <v>-563.31999999999994</v>
      </c>
      <c r="AS279">
        <f t="shared" si="26"/>
        <v>433.57</v>
      </c>
      <c r="AT279">
        <f t="shared" si="27"/>
        <v>237.26</v>
      </c>
      <c r="AU279">
        <f t="shared" si="28"/>
        <v>72.7</v>
      </c>
    </row>
    <row r="280" spans="1:47" x14ac:dyDescent="0.3">
      <c r="A280">
        <v>2012</v>
      </c>
      <c r="B280">
        <v>10</v>
      </c>
      <c r="C280">
        <v>2013</v>
      </c>
      <c r="D280" t="s">
        <v>710</v>
      </c>
      <c r="E280" t="s">
        <v>711</v>
      </c>
      <c r="F280">
        <v>5370.73</v>
      </c>
      <c r="G280">
        <v>2360.88</v>
      </c>
      <c r="H280">
        <v>299.52</v>
      </c>
      <c r="I280">
        <v>2030.63</v>
      </c>
      <c r="J280">
        <v>2141.29</v>
      </c>
      <c r="K280">
        <v>0</v>
      </c>
      <c r="L280">
        <v>307.27</v>
      </c>
      <c r="M280">
        <v>0</v>
      </c>
      <c r="N280">
        <v>0</v>
      </c>
      <c r="O280">
        <v>0</v>
      </c>
      <c r="P280">
        <v>189.74</v>
      </c>
      <c r="Q280">
        <v>0</v>
      </c>
      <c r="R280">
        <v>0</v>
      </c>
      <c r="S280">
        <v>3978.32</v>
      </c>
      <c r="T280">
        <v>0</v>
      </c>
      <c r="U280">
        <v>0</v>
      </c>
      <c r="V280">
        <v>1179.3800000000001</v>
      </c>
      <c r="W280">
        <v>1023.04</v>
      </c>
      <c r="X280">
        <v>486.01</v>
      </c>
      <c r="Y280">
        <v>56.68</v>
      </c>
      <c r="Z280">
        <v>189.76</v>
      </c>
      <c r="AA280">
        <v>760.09</v>
      </c>
      <c r="AB280">
        <v>87.09</v>
      </c>
      <c r="AC280">
        <v>5.51</v>
      </c>
      <c r="AD280">
        <v>0</v>
      </c>
      <c r="AE280">
        <v>12.95</v>
      </c>
      <c r="AF280">
        <v>22.71</v>
      </c>
      <c r="AG280">
        <v>14946899.789999999</v>
      </c>
      <c r="AM280">
        <v>2012</v>
      </c>
      <c r="AN280">
        <v>10</v>
      </c>
      <c r="AO280">
        <v>2013</v>
      </c>
      <c r="AP280" t="s">
        <v>710</v>
      </c>
      <c r="AQ280">
        <f t="shared" si="24"/>
        <v>0</v>
      </c>
      <c r="AR280">
        <f t="shared" si="25"/>
        <v>-570.33000000000004</v>
      </c>
      <c r="AS280">
        <f t="shared" si="26"/>
        <v>429.33</v>
      </c>
      <c r="AT280">
        <f t="shared" si="27"/>
        <v>156.34000000000015</v>
      </c>
      <c r="AU280">
        <f t="shared" si="28"/>
        <v>81.58</v>
      </c>
    </row>
    <row r="281" spans="1:47" x14ac:dyDescent="0.3">
      <c r="A281">
        <v>2012</v>
      </c>
      <c r="B281">
        <v>11</v>
      </c>
      <c r="C281">
        <v>2013</v>
      </c>
      <c r="D281" t="s">
        <v>712</v>
      </c>
      <c r="E281" t="s">
        <v>713</v>
      </c>
      <c r="F281">
        <v>1538.67</v>
      </c>
      <c r="G281">
        <v>4104.8100000000004</v>
      </c>
      <c r="H281">
        <v>304.86</v>
      </c>
      <c r="I281">
        <v>2175.62</v>
      </c>
      <c r="J281">
        <v>5928.09</v>
      </c>
      <c r="K281">
        <v>0</v>
      </c>
      <c r="L281">
        <v>297.36</v>
      </c>
      <c r="M281">
        <v>0</v>
      </c>
      <c r="N281">
        <v>0</v>
      </c>
      <c r="O281">
        <v>0</v>
      </c>
      <c r="P281">
        <v>127.97</v>
      </c>
      <c r="Q281">
        <v>0</v>
      </c>
      <c r="R281">
        <v>0</v>
      </c>
      <c r="S281">
        <v>1973.17</v>
      </c>
      <c r="T281">
        <v>0</v>
      </c>
      <c r="U281">
        <v>0</v>
      </c>
      <c r="V281">
        <v>1096.76</v>
      </c>
      <c r="W281">
        <v>959.08</v>
      </c>
      <c r="X281">
        <v>417.84</v>
      </c>
      <c r="Y281">
        <v>50.72</v>
      </c>
      <c r="Z281">
        <v>191.33</v>
      </c>
      <c r="AA281">
        <v>611.62</v>
      </c>
      <c r="AB281">
        <v>23.92</v>
      </c>
      <c r="AC281">
        <v>17.29</v>
      </c>
      <c r="AD281">
        <v>0</v>
      </c>
      <c r="AE281">
        <v>16.93</v>
      </c>
      <c r="AF281">
        <v>17.54</v>
      </c>
      <c r="AG281">
        <v>14949465.93</v>
      </c>
      <c r="AM281">
        <v>2012</v>
      </c>
      <c r="AN281">
        <v>11</v>
      </c>
      <c r="AO281">
        <v>2013</v>
      </c>
      <c r="AP281" t="s">
        <v>712</v>
      </c>
      <c r="AQ281">
        <f t="shared" si="24"/>
        <v>0</v>
      </c>
      <c r="AR281">
        <f t="shared" si="25"/>
        <v>-420.28999999999996</v>
      </c>
      <c r="AS281">
        <f t="shared" si="26"/>
        <v>367.12</v>
      </c>
      <c r="AT281">
        <f t="shared" si="27"/>
        <v>137.67999999999995</v>
      </c>
      <c r="AU281">
        <f t="shared" si="28"/>
        <v>6.6300000000000026</v>
      </c>
    </row>
    <row r="282" spans="1:47" x14ac:dyDescent="0.3">
      <c r="A282">
        <v>2012</v>
      </c>
      <c r="B282">
        <v>12</v>
      </c>
      <c r="C282">
        <v>2013</v>
      </c>
      <c r="D282" t="s">
        <v>714</v>
      </c>
      <c r="E282" t="s">
        <v>715</v>
      </c>
      <c r="F282">
        <v>1034.6199999999999</v>
      </c>
      <c r="G282">
        <v>24560.71</v>
      </c>
      <c r="H282">
        <v>351.82</v>
      </c>
      <c r="I282">
        <v>5873.92</v>
      </c>
      <c r="J282">
        <v>30024.99</v>
      </c>
      <c r="K282">
        <v>0</v>
      </c>
      <c r="L282">
        <v>307.27</v>
      </c>
      <c r="M282">
        <v>0</v>
      </c>
      <c r="N282">
        <v>0</v>
      </c>
      <c r="O282">
        <v>0</v>
      </c>
      <c r="P282">
        <v>102.19</v>
      </c>
      <c r="Q282">
        <v>0</v>
      </c>
      <c r="R282">
        <v>0</v>
      </c>
      <c r="S282">
        <v>1331.47</v>
      </c>
      <c r="T282">
        <v>0</v>
      </c>
      <c r="U282">
        <v>0</v>
      </c>
      <c r="V282">
        <v>1063.17</v>
      </c>
      <c r="W282">
        <v>1107.1099999999999</v>
      </c>
      <c r="X282">
        <v>535.55999999999995</v>
      </c>
      <c r="Y282">
        <v>61.74</v>
      </c>
      <c r="Z282">
        <v>223.96</v>
      </c>
      <c r="AA282">
        <v>635.74</v>
      </c>
      <c r="AB282">
        <v>16.79</v>
      </c>
      <c r="AC282">
        <v>59.17</v>
      </c>
      <c r="AD282">
        <v>0</v>
      </c>
      <c r="AE282">
        <v>19.239999999999998</v>
      </c>
      <c r="AF282">
        <v>11.28</v>
      </c>
      <c r="AG282">
        <v>14972992.02</v>
      </c>
      <c r="AM282">
        <v>2012</v>
      </c>
      <c r="AN282">
        <v>12</v>
      </c>
      <c r="AO282">
        <v>2013</v>
      </c>
      <c r="AP282" t="s">
        <v>714</v>
      </c>
      <c r="AQ282">
        <f t="shared" si="24"/>
        <v>0</v>
      </c>
      <c r="AR282">
        <f t="shared" si="25"/>
        <v>-411.78</v>
      </c>
      <c r="AS282">
        <f t="shared" si="26"/>
        <v>473.81999999999994</v>
      </c>
      <c r="AT282">
        <f t="shared" si="27"/>
        <v>-43.939999999999827</v>
      </c>
      <c r="AU282">
        <f t="shared" si="28"/>
        <v>-42.38</v>
      </c>
    </row>
    <row r="283" spans="1:47" x14ac:dyDescent="0.3">
      <c r="A283">
        <v>2013</v>
      </c>
      <c r="B283">
        <v>1</v>
      </c>
      <c r="C283">
        <v>2013</v>
      </c>
      <c r="D283" t="s">
        <v>716</v>
      </c>
      <c r="E283" t="s">
        <v>717</v>
      </c>
      <c r="F283">
        <v>2634.75</v>
      </c>
      <c r="G283">
        <v>2862.54</v>
      </c>
      <c r="H283">
        <v>127.43</v>
      </c>
      <c r="I283">
        <v>4356.41</v>
      </c>
      <c r="J283">
        <v>5578.32</v>
      </c>
      <c r="K283">
        <v>0</v>
      </c>
      <c r="L283">
        <v>307.27</v>
      </c>
      <c r="M283">
        <v>0</v>
      </c>
      <c r="N283">
        <v>0</v>
      </c>
      <c r="O283">
        <v>0</v>
      </c>
      <c r="P283">
        <v>99.42</v>
      </c>
      <c r="Q283">
        <v>0</v>
      </c>
      <c r="R283">
        <v>0</v>
      </c>
      <c r="S283">
        <v>1638.87</v>
      </c>
      <c r="T283">
        <v>0</v>
      </c>
      <c r="U283">
        <v>0</v>
      </c>
      <c r="V283">
        <v>1150.6600000000001</v>
      </c>
      <c r="W283">
        <v>1086.97</v>
      </c>
      <c r="X283">
        <v>515.76</v>
      </c>
      <c r="Y283">
        <v>46.2</v>
      </c>
      <c r="Z283">
        <v>270.62</v>
      </c>
      <c r="AA283">
        <v>593.28</v>
      </c>
      <c r="AB283">
        <v>13.74</v>
      </c>
      <c r="AC283">
        <v>85.48</v>
      </c>
      <c r="AD283">
        <v>0</v>
      </c>
      <c r="AE283">
        <v>17.09</v>
      </c>
      <c r="AF283">
        <v>11.13</v>
      </c>
      <c r="AG283">
        <v>14973219.810000001</v>
      </c>
      <c r="AM283">
        <v>2013</v>
      </c>
      <c r="AN283">
        <v>1</v>
      </c>
      <c r="AO283">
        <v>2013</v>
      </c>
      <c r="AP283" t="s">
        <v>716</v>
      </c>
      <c r="AQ283">
        <f t="shared" si="24"/>
        <v>0</v>
      </c>
      <c r="AR283">
        <f t="shared" si="25"/>
        <v>-322.65999999999997</v>
      </c>
      <c r="AS283">
        <f t="shared" si="26"/>
        <v>469.56</v>
      </c>
      <c r="AT283">
        <f t="shared" si="27"/>
        <v>63.690000000000055</v>
      </c>
      <c r="AU283">
        <f t="shared" si="28"/>
        <v>-71.740000000000009</v>
      </c>
    </row>
    <row r="284" spans="1:47" x14ac:dyDescent="0.3">
      <c r="A284">
        <v>2013</v>
      </c>
      <c r="B284">
        <v>2</v>
      </c>
      <c r="C284">
        <v>2013</v>
      </c>
      <c r="D284" t="s">
        <v>718</v>
      </c>
      <c r="E284" t="s">
        <v>719</v>
      </c>
      <c r="F284">
        <v>5090.62</v>
      </c>
      <c r="G284">
        <v>1692.98</v>
      </c>
      <c r="H284">
        <v>108.49</v>
      </c>
      <c r="I284">
        <v>3029.66</v>
      </c>
      <c r="J284">
        <v>2126.5</v>
      </c>
      <c r="K284">
        <v>0</v>
      </c>
      <c r="L284">
        <v>277.52999999999997</v>
      </c>
      <c r="M284">
        <v>0</v>
      </c>
      <c r="N284">
        <v>0</v>
      </c>
      <c r="O284">
        <v>0</v>
      </c>
      <c r="P284">
        <v>85.17</v>
      </c>
      <c r="Q284">
        <v>0</v>
      </c>
      <c r="R284">
        <v>0</v>
      </c>
      <c r="S284">
        <v>2994.23</v>
      </c>
      <c r="T284">
        <v>0</v>
      </c>
      <c r="U284">
        <v>0</v>
      </c>
      <c r="V284">
        <v>1098.1600000000001</v>
      </c>
      <c r="W284">
        <v>1006.98</v>
      </c>
      <c r="X284">
        <v>435.09</v>
      </c>
      <c r="Y284">
        <v>49.66</v>
      </c>
      <c r="Z284">
        <v>255.23</v>
      </c>
      <c r="AA284">
        <v>627.5</v>
      </c>
      <c r="AB284">
        <v>19.11</v>
      </c>
      <c r="AC284">
        <v>71.260000000000005</v>
      </c>
      <c r="AD284">
        <v>0.4</v>
      </c>
      <c r="AE284">
        <v>15.01</v>
      </c>
      <c r="AF284">
        <v>9</v>
      </c>
      <c r="AG284">
        <v>14969822.18</v>
      </c>
      <c r="AM284">
        <v>2013</v>
      </c>
      <c r="AN284">
        <v>2</v>
      </c>
      <c r="AO284">
        <v>2013</v>
      </c>
      <c r="AP284" t="s">
        <v>718</v>
      </c>
      <c r="AQ284">
        <f t="shared" si="24"/>
        <v>0</v>
      </c>
      <c r="AR284">
        <f t="shared" si="25"/>
        <v>-372.27</v>
      </c>
      <c r="AS284">
        <f t="shared" si="26"/>
        <v>385.42999999999995</v>
      </c>
      <c r="AT284">
        <f t="shared" si="27"/>
        <v>91.180000000000064</v>
      </c>
      <c r="AU284">
        <f t="shared" si="28"/>
        <v>-52.150000000000006</v>
      </c>
    </row>
    <row r="285" spans="1:47" x14ac:dyDescent="0.3">
      <c r="A285">
        <v>2013</v>
      </c>
      <c r="B285">
        <v>3</v>
      </c>
      <c r="C285">
        <v>2013</v>
      </c>
      <c r="D285" t="s">
        <v>720</v>
      </c>
      <c r="E285" t="s">
        <v>721</v>
      </c>
      <c r="F285">
        <v>4826.1400000000003</v>
      </c>
      <c r="G285">
        <v>1918.38</v>
      </c>
      <c r="H285">
        <v>241.07</v>
      </c>
      <c r="I285">
        <v>2612.8000000000002</v>
      </c>
      <c r="J285">
        <v>1548.99</v>
      </c>
      <c r="K285">
        <v>0</v>
      </c>
      <c r="L285">
        <v>307.27</v>
      </c>
      <c r="M285">
        <v>0</v>
      </c>
      <c r="N285">
        <v>0</v>
      </c>
      <c r="O285">
        <v>0</v>
      </c>
      <c r="P285">
        <v>106.34</v>
      </c>
      <c r="Q285">
        <v>0</v>
      </c>
      <c r="R285">
        <v>0</v>
      </c>
      <c r="S285">
        <v>2378.3200000000002</v>
      </c>
      <c r="T285">
        <v>0</v>
      </c>
      <c r="U285">
        <v>0</v>
      </c>
      <c r="V285">
        <v>1097.75</v>
      </c>
      <c r="W285">
        <v>1114.0999999999999</v>
      </c>
      <c r="X285">
        <v>461.27</v>
      </c>
      <c r="Y285">
        <v>47.39</v>
      </c>
      <c r="Z285">
        <v>239.61</v>
      </c>
      <c r="AA285">
        <v>696.18</v>
      </c>
      <c r="AB285">
        <v>19.739999999999998</v>
      </c>
      <c r="AC285">
        <v>55.35</v>
      </c>
      <c r="AD285">
        <v>0</v>
      </c>
      <c r="AE285">
        <v>14.3</v>
      </c>
      <c r="AF285">
        <v>11.36</v>
      </c>
      <c r="AG285">
        <v>14966914.41</v>
      </c>
      <c r="AM285">
        <v>2013</v>
      </c>
      <c r="AN285">
        <v>3</v>
      </c>
      <c r="AO285">
        <v>2013</v>
      </c>
      <c r="AP285" t="s">
        <v>720</v>
      </c>
      <c r="AQ285">
        <f t="shared" si="24"/>
        <v>0</v>
      </c>
      <c r="AR285">
        <f t="shared" si="25"/>
        <v>-456.56999999999994</v>
      </c>
      <c r="AS285">
        <f t="shared" si="26"/>
        <v>413.88</v>
      </c>
      <c r="AT285">
        <f t="shared" si="27"/>
        <v>-16.349999999999909</v>
      </c>
      <c r="AU285">
        <f t="shared" si="28"/>
        <v>-35.61</v>
      </c>
    </row>
    <row r="286" spans="1:47" x14ac:dyDescent="0.3">
      <c r="A286">
        <v>2013</v>
      </c>
      <c r="B286">
        <v>4</v>
      </c>
      <c r="C286">
        <v>2013</v>
      </c>
      <c r="D286" t="s">
        <v>722</v>
      </c>
      <c r="E286" t="s">
        <v>723</v>
      </c>
      <c r="F286">
        <v>6910.83</v>
      </c>
      <c r="G286">
        <v>1994.69</v>
      </c>
      <c r="H286">
        <v>297.14</v>
      </c>
      <c r="I286">
        <v>2407.3200000000002</v>
      </c>
      <c r="J286">
        <v>1843.52</v>
      </c>
      <c r="K286">
        <v>0</v>
      </c>
      <c r="L286">
        <v>297.36</v>
      </c>
      <c r="M286">
        <v>0</v>
      </c>
      <c r="N286">
        <v>0</v>
      </c>
      <c r="O286">
        <v>0</v>
      </c>
      <c r="P286">
        <v>158.68</v>
      </c>
      <c r="Q286">
        <v>0</v>
      </c>
      <c r="R286">
        <v>0</v>
      </c>
      <c r="S286">
        <v>4879.41</v>
      </c>
      <c r="T286">
        <v>0</v>
      </c>
      <c r="U286">
        <v>0</v>
      </c>
      <c r="V286">
        <v>1079.33</v>
      </c>
      <c r="W286">
        <v>1109.82</v>
      </c>
      <c r="X286">
        <v>443.67</v>
      </c>
      <c r="Y286">
        <v>85.35</v>
      </c>
      <c r="Z286">
        <v>267.89</v>
      </c>
      <c r="AA286">
        <v>758.3</v>
      </c>
      <c r="AB286">
        <v>19.36</v>
      </c>
      <c r="AC286">
        <v>46.23</v>
      </c>
      <c r="AD286">
        <v>0.96</v>
      </c>
      <c r="AE286">
        <v>19.36</v>
      </c>
      <c r="AF286">
        <v>18.27</v>
      </c>
      <c r="AG286">
        <v>14961998.26</v>
      </c>
      <c r="AM286">
        <v>2013</v>
      </c>
      <c r="AN286">
        <v>4</v>
      </c>
      <c r="AO286">
        <v>2013</v>
      </c>
      <c r="AP286" t="s">
        <v>722</v>
      </c>
      <c r="AQ286">
        <f t="shared" si="24"/>
        <v>0</v>
      </c>
      <c r="AR286">
        <f t="shared" si="25"/>
        <v>-490.40999999999997</v>
      </c>
      <c r="AS286">
        <f t="shared" si="26"/>
        <v>358.32000000000005</v>
      </c>
      <c r="AT286">
        <f t="shared" si="27"/>
        <v>-30.490000000000009</v>
      </c>
      <c r="AU286">
        <f t="shared" si="28"/>
        <v>-26.869999999999997</v>
      </c>
    </row>
    <row r="287" spans="1:47" x14ac:dyDescent="0.3">
      <c r="A287">
        <v>2013</v>
      </c>
      <c r="B287">
        <v>5</v>
      </c>
      <c r="C287">
        <v>2013</v>
      </c>
      <c r="D287" t="s">
        <v>724</v>
      </c>
      <c r="E287" t="s">
        <v>725</v>
      </c>
      <c r="F287">
        <v>8321.11</v>
      </c>
      <c r="G287">
        <v>1653.34</v>
      </c>
      <c r="H287">
        <v>150.12</v>
      </c>
      <c r="I287">
        <v>1931.12</v>
      </c>
      <c r="J287">
        <v>1845.07</v>
      </c>
      <c r="K287">
        <v>0</v>
      </c>
      <c r="L287">
        <v>307.27</v>
      </c>
      <c r="M287">
        <v>0</v>
      </c>
      <c r="N287">
        <v>0</v>
      </c>
      <c r="O287">
        <v>0</v>
      </c>
      <c r="P287">
        <v>321.86</v>
      </c>
      <c r="Q287">
        <v>0</v>
      </c>
      <c r="R287">
        <v>0</v>
      </c>
      <c r="S287">
        <v>7182.74</v>
      </c>
      <c r="T287">
        <v>0</v>
      </c>
      <c r="U287">
        <v>0</v>
      </c>
      <c r="V287">
        <v>1257.75</v>
      </c>
      <c r="W287">
        <v>1158.43</v>
      </c>
      <c r="X287">
        <v>480.52</v>
      </c>
      <c r="Y287">
        <v>102.65</v>
      </c>
      <c r="Z287">
        <v>282.5</v>
      </c>
      <c r="AA287">
        <v>910.14</v>
      </c>
      <c r="AB287">
        <v>50.13</v>
      </c>
      <c r="AC287">
        <v>11.52</v>
      </c>
      <c r="AD287">
        <v>0.99</v>
      </c>
      <c r="AE287">
        <v>27.19</v>
      </c>
      <c r="AF287">
        <v>40.18</v>
      </c>
      <c r="AG287">
        <v>14955330.5</v>
      </c>
      <c r="AM287">
        <v>2013</v>
      </c>
      <c r="AN287">
        <v>5</v>
      </c>
      <c r="AO287">
        <v>2013</v>
      </c>
      <c r="AP287" t="s">
        <v>724</v>
      </c>
      <c r="AQ287">
        <f t="shared" si="24"/>
        <v>0</v>
      </c>
      <c r="AR287">
        <f t="shared" si="25"/>
        <v>-627.64</v>
      </c>
      <c r="AS287">
        <f t="shared" si="26"/>
        <v>377.87</v>
      </c>
      <c r="AT287">
        <f t="shared" si="27"/>
        <v>99.319999999999936</v>
      </c>
      <c r="AU287">
        <f t="shared" si="28"/>
        <v>38.61</v>
      </c>
    </row>
    <row r="288" spans="1:47" x14ac:dyDescent="0.3">
      <c r="A288">
        <v>2013</v>
      </c>
      <c r="B288">
        <v>6</v>
      </c>
      <c r="C288">
        <v>2013</v>
      </c>
      <c r="D288" t="s">
        <v>726</v>
      </c>
      <c r="E288" t="s">
        <v>727</v>
      </c>
      <c r="F288">
        <v>8852.86</v>
      </c>
      <c r="G288">
        <v>2538.9699999999998</v>
      </c>
      <c r="H288">
        <v>521.65</v>
      </c>
      <c r="I288">
        <v>1145.78</v>
      </c>
      <c r="J288">
        <v>1852.15</v>
      </c>
      <c r="K288">
        <v>0</v>
      </c>
      <c r="L288">
        <v>297.36</v>
      </c>
      <c r="M288">
        <v>0</v>
      </c>
      <c r="N288">
        <v>0</v>
      </c>
      <c r="O288">
        <v>0</v>
      </c>
      <c r="P288">
        <v>373.9</v>
      </c>
      <c r="Q288">
        <v>0</v>
      </c>
      <c r="R288">
        <v>0</v>
      </c>
      <c r="S288">
        <v>8235.58</v>
      </c>
      <c r="T288">
        <v>0</v>
      </c>
      <c r="U288">
        <v>0</v>
      </c>
      <c r="V288">
        <v>1389.58</v>
      </c>
      <c r="W288">
        <v>1116.1099999999999</v>
      </c>
      <c r="X288">
        <v>474.95</v>
      </c>
      <c r="Y288">
        <v>126.46</v>
      </c>
      <c r="Z288">
        <v>304.83</v>
      </c>
      <c r="AA288">
        <v>923.23</v>
      </c>
      <c r="AB288">
        <v>95.6</v>
      </c>
      <c r="AC288">
        <v>6.55</v>
      </c>
      <c r="AD288">
        <v>0.48</v>
      </c>
      <c r="AE288">
        <v>26.53</v>
      </c>
      <c r="AF288">
        <v>44.15</v>
      </c>
      <c r="AG288">
        <v>14949016.6</v>
      </c>
      <c r="AM288">
        <v>2013</v>
      </c>
      <c r="AN288">
        <v>6</v>
      </c>
      <c r="AO288">
        <v>2013</v>
      </c>
      <c r="AP288" t="s">
        <v>726</v>
      </c>
      <c r="AQ288">
        <f t="shared" si="24"/>
        <v>0</v>
      </c>
      <c r="AR288">
        <f t="shared" si="25"/>
        <v>-618.40000000000009</v>
      </c>
      <c r="AS288">
        <f t="shared" si="26"/>
        <v>348.49</v>
      </c>
      <c r="AT288">
        <f t="shared" si="27"/>
        <v>273.47000000000003</v>
      </c>
      <c r="AU288">
        <f t="shared" si="28"/>
        <v>89.05</v>
      </c>
    </row>
    <row r="289" spans="1:47" x14ac:dyDescent="0.3">
      <c r="A289">
        <v>2013</v>
      </c>
      <c r="B289">
        <v>7</v>
      </c>
      <c r="C289">
        <v>2013</v>
      </c>
      <c r="D289" t="s">
        <v>728</v>
      </c>
      <c r="E289" t="s">
        <v>729</v>
      </c>
      <c r="F289">
        <v>8357.52</v>
      </c>
      <c r="G289">
        <v>2534.48</v>
      </c>
      <c r="H289">
        <v>707.48</v>
      </c>
      <c r="I289">
        <v>778.07</v>
      </c>
      <c r="J289">
        <v>1926.31</v>
      </c>
      <c r="K289">
        <v>0</v>
      </c>
      <c r="L289">
        <v>307.27</v>
      </c>
      <c r="M289">
        <v>0</v>
      </c>
      <c r="N289">
        <v>0</v>
      </c>
      <c r="O289">
        <v>0</v>
      </c>
      <c r="P289">
        <v>436</v>
      </c>
      <c r="Q289">
        <v>0</v>
      </c>
      <c r="R289">
        <v>0</v>
      </c>
      <c r="S289">
        <v>8368.5499999999993</v>
      </c>
      <c r="T289">
        <v>0</v>
      </c>
      <c r="U289">
        <v>0</v>
      </c>
      <c r="V289">
        <v>1454.37</v>
      </c>
      <c r="W289">
        <v>1176.02</v>
      </c>
      <c r="X289">
        <v>511.2</v>
      </c>
      <c r="Y289">
        <v>121.12</v>
      </c>
      <c r="Z289">
        <v>295.47000000000003</v>
      </c>
      <c r="AA289">
        <v>1055.96</v>
      </c>
      <c r="AB289">
        <v>125.29</v>
      </c>
      <c r="AC289">
        <v>5.95</v>
      </c>
      <c r="AD289">
        <v>0.93</v>
      </c>
      <c r="AE289">
        <v>29.04</v>
      </c>
      <c r="AF289">
        <v>52.64</v>
      </c>
      <c r="AG289">
        <v>14943193.57</v>
      </c>
      <c r="AM289">
        <v>2013</v>
      </c>
      <c r="AN289">
        <v>7</v>
      </c>
      <c r="AO289">
        <v>2013</v>
      </c>
      <c r="AP289" t="s">
        <v>728</v>
      </c>
      <c r="AQ289">
        <f t="shared" si="24"/>
        <v>0</v>
      </c>
      <c r="AR289">
        <f t="shared" si="25"/>
        <v>-760.49</v>
      </c>
      <c r="AS289">
        <f t="shared" si="26"/>
        <v>390.08</v>
      </c>
      <c r="AT289">
        <f t="shared" si="27"/>
        <v>278.34999999999991</v>
      </c>
      <c r="AU289">
        <f t="shared" si="28"/>
        <v>119.34</v>
      </c>
    </row>
    <row r="290" spans="1:47" x14ac:dyDescent="0.3">
      <c r="A290">
        <v>2013</v>
      </c>
      <c r="B290">
        <v>8</v>
      </c>
      <c r="C290">
        <v>2013</v>
      </c>
      <c r="D290" t="s">
        <v>730</v>
      </c>
      <c r="E290" t="s">
        <v>731</v>
      </c>
      <c r="F290">
        <v>5899.05</v>
      </c>
      <c r="G290">
        <v>2179.15</v>
      </c>
      <c r="H290">
        <v>546.67999999999995</v>
      </c>
      <c r="I290">
        <v>1181.92</v>
      </c>
      <c r="J290">
        <v>1680.01</v>
      </c>
      <c r="K290">
        <v>0</v>
      </c>
      <c r="L290">
        <v>307.27</v>
      </c>
      <c r="M290">
        <v>0</v>
      </c>
      <c r="N290">
        <v>0</v>
      </c>
      <c r="O290">
        <v>0</v>
      </c>
      <c r="P290">
        <v>393.69</v>
      </c>
      <c r="Q290">
        <v>0</v>
      </c>
      <c r="R290">
        <v>0</v>
      </c>
      <c r="S290">
        <v>5394.06</v>
      </c>
      <c r="T290">
        <v>0</v>
      </c>
      <c r="U290">
        <v>0</v>
      </c>
      <c r="V290">
        <v>1415.87</v>
      </c>
      <c r="W290">
        <v>1129.6500000000001</v>
      </c>
      <c r="X290">
        <v>501.93</v>
      </c>
      <c r="Y290">
        <v>83.82</v>
      </c>
      <c r="Z290">
        <v>231.27</v>
      </c>
      <c r="AA290">
        <v>1065.32</v>
      </c>
      <c r="AB290">
        <v>138.06</v>
      </c>
      <c r="AC290">
        <v>5.63</v>
      </c>
      <c r="AD290">
        <v>0.51</v>
      </c>
      <c r="AE290">
        <v>26.91</v>
      </c>
      <c r="AF290">
        <v>47.87</v>
      </c>
      <c r="AG290">
        <v>14939473.67</v>
      </c>
      <c r="AM290">
        <v>2013</v>
      </c>
      <c r="AN290">
        <v>8</v>
      </c>
      <c r="AO290">
        <v>2013</v>
      </c>
      <c r="AP290" t="s">
        <v>730</v>
      </c>
      <c r="AQ290">
        <f t="shared" si="24"/>
        <v>0</v>
      </c>
      <c r="AR290">
        <f t="shared" si="25"/>
        <v>-834.05</v>
      </c>
      <c r="AS290">
        <f t="shared" si="26"/>
        <v>418.11</v>
      </c>
      <c r="AT290">
        <f t="shared" si="27"/>
        <v>286.2199999999998</v>
      </c>
      <c r="AU290">
        <f t="shared" si="28"/>
        <v>132.43</v>
      </c>
    </row>
    <row r="291" spans="1:47" x14ac:dyDescent="0.3">
      <c r="A291">
        <v>2013</v>
      </c>
      <c r="B291">
        <v>9</v>
      </c>
      <c r="C291">
        <v>2013</v>
      </c>
      <c r="D291" t="s">
        <v>732</v>
      </c>
      <c r="E291" t="s">
        <v>733</v>
      </c>
      <c r="F291">
        <v>5071.09</v>
      </c>
      <c r="G291">
        <v>2326.83</v>
      </c>
      <c r="H291">
        <v>207.75</v>
      </c>
      <c r="I291">
        <v>1727.23</v>
      </c>
      <c r="J291">
        <v>1590.38</v>
      </c>
      <c r="K291">
        <v>0</v>
      </c>
      <c r="L291">
        <v>297.36</v>
      </c>
      <c r="M291">
        <v>0</v>
      </c>
      <c r="N291">
        <v>0</v>
      </c>
      <c r="O291">
        <v>0</v>
      </c>
      <c r="P291">
        <v>286.83999999999997</v>
      </c>
      <c r="Q291">
        <v>0</v>
      </c>
      <c r="R291">
        <v>0</v>
      </c>
      <c r="S291">
        <v>3358.39</v>
      </c>
      <c r="T291">
        <v>0</v>
      </c>
      <c r="U291">
        <v>0</v>
      </c>
      <c r="V291">
        <v>1209.99</v>
      </c>
      <c r="W291">
        <v>1039.24</v>
      </c>
      <c r="X291">
        <v>461.09</v>
      </c>
      <c r="Y291">
        <v>46.24</v>
      </c>
      <c r="Z291">
        <v>183.46</v>
      </c>
      <c r="AA291">
        <v>845.41</v>
      </c>
      <c r="AB291">
        <v>84.94</v>
      </c>
      <c r="AC291">
        <v>7.47</v>
      </c>
      <c r="AD291">
        <v>1.29</v>
      </c>
      <c r="AE291">
        <v>11.96</v>
      </c>
      <c r="AF291">
        <v>31.42</v>
      </c>
      <c r="AG291">
        <v>14936729.41</v>
      </c>
      <c r="AM291">
        <v>2013</v>
      </c>
      <c r="AN291">
        <v>9</v>
      </c>
      <c r="AO291">
        <v>2013</v>
      </c>
      <c r="AP291" t="s">
        <v>732</v>
      </c>
      <c r="AQ291">
        <f t="shared" si="24"/>
        <v>0</v>
      </c>
      <c r="AR291">
        <f t="shared" si="25"/>
        <v>-661.94999999999993</v>
      </c>
      <c r="AS291">
        <f t="shared" si="26"/>
        <v>414.84999999999997</v>
      </c>
      <c r="AT291">
        <f t="shared" si="27"/>
        <v>170.75</v>
      </c>
      <c r="AU291">
        <f t="shared" si="28"/>
        <v>77.47</v>
      </c>
    </row>
    <row r="292" spans="1:47" x14ac:dyDescent="0.3">
      <c r="A292">
        <v>2013</v>
      </c>
      <c r="B292">
        <v>10</v>
      </c>
      <c r="C292">
        <v>2014</v>
      </c>
      <c r="D292" t="s">
        <v>734</v>
      </c>
      <c r="E292" t="s">
        <v>735</v>
      </c>
      <c r="F292">
        <v>5601.32</v>
      </c>
      <c r="G292">
        <v>1595.17</v>
      </c>
      <c r="H292">
        <v>181.83</v>
      </c>
      <c r="I292">
        <v>1470.15</v>
      </c>
      <c r="J292">
        <v>1847.44</v>
      </c>
      <c r="K292">
        <v>0</v>
      </c>
      <c r="L292">
        <v>307.27</v>
      </c>
      <c r="M292">
        <v>0</v>
      </c>
      <c r="N292">
        <v>0</v>
      </c>
      <c r="O292">
        <v>0</v>
      </c>
      <c r="P292">
        <v>190.68</v>
      </c>
      <c r="Q292">
        <v>0</v>
      </c>
      <c r="R292">
        <v>0</v>
      </c>
      <c r="S292">
        <v>5009.28</v>
      </c>
      <c r="T292">
        <v>0</v>
      </c>
      <c r="U292">
        <v>0</v>
      </c>
      <c r="V292">
        <v>1212.1400000000001</v>
      </c>
      <c r="W292">
        <v>1031.47</v>
      </c>
      <c r="X292">
        <v>466.31</v>
      </c>
      <c r="Y292">
        <v>75.489999999999995</v>
      </c>
      <c r="Z292">
        <v>222.73</v>
      </c>
      <c r="AA292">
        <v>857.79</v>
      </c>
      <c r="AB292">
        <v>56.38</v>
      </c>
      <c r="AC292">
        <v>7.24</v>
      </c>
      <c r="AD292">
        <v>0.91</v>
      </c>
      <c r="AE292">
        <v>16.7</v>
      </c>
      <c r="AF292">
        <v>23.72</v>
      </c>
      <c r="AG292">
        <v>14932723.26</v>
      </c>
      <c r="AM292">
        <v>2013</v>
      </c>
      <c r="AN292">
        <v>10</v>
      </c>
      <c r="AO292">
        <v>2014</v>
      </c>
      <c r="AP292" t="s">
        <v>734</v>
      </c>
      <c r="AQ292">
        <f t="shared" si="24"/>
        <v>0</v>
      </c>
      <c r="AR292">
        <f t="shared" si="25"/>
        <v>-635.05999999999995</v>
      </c>
      <c r="AS292">
        <f t="shared" si="26"/>
        <v>390.82</v>
      </c>
      <c r="AT292">
        <f t="shared" si="27"/>
        <v>180.67000000000007</v>
      </c>
      <c r="AU292">
        <f t="shared" si="28"/>
        <v>49.14</v>
      </c>
    </row>
    <row r="293" spans="1:47" x14ac:dyDescent="0.3">
      <c r="A293">
        <v>2013</v>
      </c>
      <c r="B293">
        <v>11</v>
      </c>
      <c r="C293">
        <v>2014</v>
      </c>
      <c r="D293" t="s">
        <v>736</v>
      </c>
      <c r="E293" t="s">
        <v>737</v>
      </c>
      <c r="F293">
        <v>3851.05</v>
      </c>
      <c r="G293">
        <v>1643.79</v>
      </c>
      <c r="H293">
        <v>188.81</v>
      </c>
      <c r="I293">
        <v>1552.77</v>
      </c>
      <c r="J293">
        <v>2378.81</v>
      </c>
      <c r="K293">
        <v>0</v>
      </c>
      <c r="L293">
        <v>297.36</v>
      </c>
      <c r="M293">
        <v>0</v>
      </c>
      <c r="N293">
        <v>0</v>
      </c>
      <c r="O293">
        <v>0</v>
      </c>
      <c r="P293">
        <v>121.59</v>
      </c>
      <c r="Q293">
        <v>0</v>
      </c>
      <c r="R293">
        <v>0</v>
      </c>
      <c r="S293">
        <v>3773.96</v>
      </c>
      <c r="T293">
        <v>0</v>
      </c>
      <c r="U293">
        <v>0</v>
      </c>
      <c r="V293">
        <v>1189.68</v>
      </c>
      <c r="W293">
        <v>955.98</v>
      </c>
      <c r="X293">
        <v>433.96</v>
      </c>
      <c r="Y293">
        <v>50</v>
      </c>
      <c r="Z293">
        <v>204.42</v>
      </c>
      <c r="AA293">
        <v>711.56</v>
      </c>
      <c r="AB293">
        <v>56.65</v>
      </c>
      <c r="AC293">
        <v>5.55</v>
      </c>
      <c r="AD293">
        <v>0</v>
      </c>
      <c r="AE293">
        <v>12.81</v>
      </c>
      <c r="AF293">
        <v>15.9</v>
      </c>
      <c r="AG293">
        <v>14930516</v>
      </c>
      <c r="AM293">
        <v>2013</v>
      </c>
      <c r="AN293">
        <v>11</v>
      </c>
      <c r="AO293">
        <v>2014</v>
      </c>
      <c r="AP293" t="s">
        <v>736</v>
      </c>
      <c r="AQ293">
        <f t="shared" si="24"/>
        <v>0</v>
      </c>
      <c r="AR293">
        <f t="shared" si="25"/>
        <v>-507.14</v>
      </c>
      <c r="AS293">
        <f t="shared" si="26"/>
        <v>383.96</v>
      </c>
      <c r="AT293">
        <f t="shared" si="27"/>
        <v>233.70000000000005</v>
      </c>
      <c r="AU293">
        <f t="shared" si="28"/>
        <v>51.1</v>
      </c>
    </row>
    <row r="294" spans="1:47" x14ac:dyDescent="0.3">
      <c r="A294">
        <v>2013</v>
      </c>
      <c r="B294">
        <v>12</v>
      </c>
      <c r="C294">
        <v>2014</v>
      </c>
      <c r="D294" t="s">
        <v>738</v>
      </c>
      <c r="E294" t="s">
        <v>739</v>
      </c>
      <c r="F294">
        <v>3915.61</v>
      </c>
      <c r="G294">
        <v>1283.1099999999999</v>
      </c>
      <c r="H294">
        <v>158.47</v>
      </c>
      <c r="I294">
        <v>1675.92</v>
      </c>
      <c r="J294">
        <v>1921.44</v>
      </c>
      <c r="K294">
        <v>0</v>
      </c>
      <c r="L294">
        <v>307.27</v>
      </c>
      <c r="M294">
        <v>0</v>
      </c>
      <c r="N294">
        <v>0</v>
      </c>
      <c r="O294">
        <v>0</v>
      </c>
      <c r="P294">
        <v>111.25</v>
      </c>
      <c r="Q294">
        <v>0</v>
      </c>
      <c r="R294">
        <v>0</v>
      </c>
      <c r="S294">
        <v>3527.6</v>
      </c>
      <c r="T294">
        <v>0</v>
      </c>
      <c r="U294">
        <v>0</v>
      </c>
      <c r="V294">
        <v>1165.9000000000001</v>
      </c>
      <c r="W294">
        <v>953.07</v>
      </c>
      <c r="X294">
        <v>434.3</v>
      </c>
      <c r="Y294">
        <v>50.59</v>
      </c>
      <c r="Z294">
        <v>190.42</v>
      </c>
      <c r="AA294">
        <v>709.53</v>
      </c>
      <c r="AB294">
        <v>35.47</v>
      </c>
      <c r="AC294">
        <v>13.42</v>
      </c>
      <c r="AD294">
        <v>0.68</v>
      </c>
      <c r="AE294">
        <v>12.36</v>
      </c>
      <c r="AF294">
        <v>15.2</v>
      </c>
      <c r="AG294">
        <v>14927883.5</v>
      </c>
      <c r="AM294">
        <v>2013</v>
      </c>
      <c r="AN294">
        <v>12</v>
      </c>
      <c r="AO294">
        <v>2014</v>
      </c>
      <c r="AP294" t="s">
        <v>738</v>
      </c>
      <c r="AQ294">
        <f t="shared" si="24"/>
        <v>0</v>
      </c>
      <c r="AR294">
        <f t="shared" si="25"/>
        <v>-519.11</v>
      </c>
      <c r="AS294">
        <f t="shared" si="26"/>
        <v>383.71000000000004</v>
      </c>
      <c r="AT294">
        <f t="shared" si="27"/>
        <v>212.83000000000004</v>
      </c>
      <c r="AU294">
        <f t="shared" si="28"/>
        <v>22.049999999999997</v>
      </c>
    </row>
    <row r="295" spans="1:47" x14ac:dyDescent="0.3">
      <c r="A295">
        <v>2014</v>
      </c>
      <c r="B295">
        <v>1</v>
      </c>
      <c r="C295">
        <v>2014</v>
      </c>
      <c r="D295" t="s">
        <v>740</v>
      </c>
      <c r="E295" t="s">
        <v>741</v>
      </c>
      <c r="F295">
        <v>4978.58</v>
      </c>
      <c r="G295">
        <v>1414.58</v>
      </c>
      <c r="H295">
        <v>180.88</v>
      </c>
      <c r="I295">
        <v>1466.43</v>
      </c>
      <c r="J295">
        <v>1985.71</v>
      </c>
      <c r="K295">
        <v>0</v>
      </c>
      <c r="L295">
        <v>307.27</v>
      </c>
      <c r="M295">
        <v>0</v>
      </c>
      <c r="N295">
        <v>0</v>
      </c>
      <c r="O295">
        <v>0</v>
      </c>
      <c r="P295">
        <v>49.3</v>
      </c>
      <c r="Q295">
        <v>0</v>
      </c>
      <c r="R295">
        <v>0</v>
      </c>
      <c r="S295">
        <v>4861.88</v>
      </c>
      <c r="T295">
        <v>0</v>
      </c>
      <c r="U295">
        <v>0</v>
      </c>
      <c r="V295">
        <v>1259.24</v>
      </c>
      <c r="W295">
        <v>945.99</v>
      </c>
      <c r="X295">
        <v>451.05</v>
      </c>
      <c r="Y295">
        <v>46.6</v>
      </c>
      <c r="Z295">
        <v>216.11</v>
      </c>
      <c r="AA295">
        <v>715.34</v>
      </c>
      <c r="AB295">
        <v>50.02</v>
      </c>
      <c r="AC295">
        <v>8.06</v>
      </c>
      <c r="AD295">
        <v>0.08</v>
      </c>
      <c r="AE295">
        <v>14.01</v>
      </c>
      <c r="AF295">
        <v>5.36</v>
      </c>
      <c r="AG295">
        <v>14924319.51</v>
      </c>
      <c r="AM295">
        <v>2014</v>
      </c>
      <c r="AN295">
        <v>1</v>
      </c>
      <c r="AO295">
        <v>2014</v>
      </c>
      <c r="AP295" t="s">
        <v>740</v>
      </c>
      <c r="AQ295">
        <f t="shared" si="24"/>
        <v>0</v>
      </c>
      <c r="AR295">
        <f t="shared" si="25"/>
        <v>-499.23</v>
      </c>
      <c r="AS295">
        <f t="shared" si="26"/>
        <v>404.45</v>
      </c>
      <c r="AT295">
        <f t="shared" si="27"/>
        <v>313.25</v>
      </c>
      <c r="AU295">
        <f t="shared" si="28"/>
        <v>41.96</v>
      </c>
    </row>
    <row r="296" spans="1:47" x14ac:dyDescent="0.3">
      <c r="A296">
        <v>2014</v>
      </c>
      <c r="B296">
        <v>2</v>
      </c>
      <c r="C296">
        <v>2014</v>
      </c>
      <c r="D296" t="s">
        <v>742</v>
      </c>
      <c r="E296" t="s">
        <v>743</v>
      </c>
      <c r="F296">
        <v>1078.27</v>
      </c>
      <c r="G296">
        <v>7182.25</v>
      </c>
      <c r="H296">
        <v>288.61</v>
      </c>
      <c r="I296">
        <v>2286.14</v>
      </c>
      <c r="J296">
        <v>8305.2099999999991</v>
      </c>
      <c r="K296">
        <v>0</v>
      </c>
      <c r="L296">
        <v>277.52999999999997</v>
      </c>
      <c r="M296">
        <v>0</v>
      </c>
      <c r="N296">
        <v>0</v>
      </c>
      <c r="O296">
        <v>0</v>
      </c>
      <c r="P296">
        <v>45.68</v>
      </c>
      <c r="Q296">
        <v>0</v>
      </c>
      <c r="R296">
        <v>0</v>
      </c>
      <c r="S296">
        <v>388.38</v>
      </c>
      <c r="T296">
        <v>0</v>
      </c>
      <c r="U296">
        <v>0</v>
      </c>
      <c r="V296">
        <v>926.78</v>
      </c>
      <c r="W296">
        <v>886.64</v>
      </c>
      <c r="X296">
        <v>400.78</v>
      </c>
      <c r="Y296">
        <v>41.53</v>
      </c>
      <c r="Z296">
        <v>117.88</v>
      </c>
      <c r="AA296">
        <v>637.5</v>
      </c>
      <c r="AB296">
        <v>18.03</v>
      </c>
      <c r="AC296">
        <v>20.53</v>
      </c>
      <c r="AD296">
        <v>0</v>
      </c>
      <c r="AE296">
        <v>11</v>
      </c>
      <c r="AF296">
        <v>4.82</v>
      </c>
      <c r="AG296">
        <v>14930423.48</v>
      </c>
      <c r="AM296">
        <v>2014</v>
      </c>
      <c r="AN296">
        <v>2</v>
      </c>
      <c r="AO296">
        <v>2014</v>
      </c>
      <c r="AP296" t="s">
        <v>742</v>
      </c>
      <c r="AQ296">
        <f t="shared" si="24"/>
        <v>0</v>
      </c>
      <c r="AR296">
        <f t="shared" si="25"/>
        <v>-519.62</v>
      </c>
      <c r="AS296">
        <f t="shared" si="26"/>
        <v>359.25</v>
      </c>
      <c r="AT296">
        <f t="shared" si="27"/>
        <v>40.139999999999986</v>
      </c>
      <c r="AU296">
        <f t="shared" si="28"/>
        <v>-2.5</v>
      </c>
    </row>
    <row r="297" spans="1:47" x14ac:dyDescent="0.3">
      <c r="A297">
        <v>2014</v>
      </c>
      <c r="B297">
        <v>3</v>
      </c>
      <c r="C297">
        <v>2014</v>
      </c>
      <c r="D297" t="s">
        <v>744</v>
      </c>
      <c r="E297" t="s">
        <v>745</v>
      </c>
      <c r="F297">
        <v>1230.6099999999999</v>
      </c>
      <c r="G297">
        <v>9631.51</v>
      </c>
      <c r="H297">
        <v>226.88</v>
      </c>
      <c r="I297">
        <v>3291.85</v>
      </c>
      <c r="J297">
        <v>11630.43</v>
      </c>
      <c r="K297">
        <v>0</v>
      </c>
      <c r="L297">
        <v>307.27</v>
      </c>
      <c r="M297">
        <v>0</v>
      </c>
      <c r="N297">
        <v>0</v>
      </c>
      <c r="O297">
        <v>0</v>
      </c>
      <c r="P297">
        <v>53.33</v>
      </c>
      <c r="Q297">
        <v>0</v>
      </c>
      <c r="R297">
        <v>0</v>
      </c>
      <c r="S297">
        <v>335.86</v>
      </c>
      <c r="T297">
        <v>0</v>
      </c>
      <c r="U297">
        <v>0</v>
      </c>
      <c r="V297">
        <v>990.87</v>
      </c>
      <c r="W297">
        <v>1031.48</v>
      </c>
      <c r="X297">
        <v>495.64</v>
      </c>
      <c r="Y297">
        <v>44.1</v>
      </c>
      <c r="Z297">
        <v>142.19999999999999</v>
      </c>
      <c r="AA297">
        <v>681.06</v>
      </c>
      <c r="AB297">
        <v>10.79</v>
      </c>
      <c r="AC297">
        <v>51.58</v>
      </c>
      <c r="AD297">
        <v>0</v>
      </c>
      <c r="AE297">
        <v>14.94</v>
      </c>
      <c r="AF297">
        <v>5.63</v>
      </c>
      <c r="AG297">
        <v>14938824.380000001</v>
      </c>
      <c r="AM297">
        <v>2014</v>
      </c>
      <c r="AN297">
        <v>3</v>
      </c>
      <c r="AO297">
        <v>2014</v>
      </c>
      <c r="AP297" t="s">
        <v>744</v>
      </c>
      <c r="AQ297">
        <f t="shared" si="24"/>
        <v>0</v>
      </c>
      <c r="AR297">
        <f t="shared" si="25"/>
        <v>-538.8599999999999</v>
      </c>
      <c r="AS297">
        <f t="shared" si="26"/>
        <v>451.53999999999996</v>
      </c>
      <c r="AT297">
        <f t="shared" si="27"/>
        <v>-40.610000000000014</v>
      </c>
      <c r="AU297">
        <f t="shared" si="28"/>
        <v>-40.79</v>
      </c>
    </row>
    <row r="298" spans="1:47" x14ac:dyDescent="0.3">
      <c r="A298">
        <v>2014</v>
      </c>
      <c r="B298">
        <v>4</v>
      </c>
      <c r="C298">
        <v>2014</v>
      </c>
      <c r="D298" t="s">
        <v>746</v>
      </c>
      <c r="E298" t="s">
        <v>747</v>
      </c>
      <c r="F298">
        <v>4204.68</v>
      </c>
      <c r="G298">
        <v>3112.03</v>
      </c>
      <c r="H298">
        <v>114.55</v>
      </c>
      <c r="I298">
        <v>2439.92</v>
      </c>
      <c r="J298">
        <v>4111.33</v>
      </c>
      <c r="K298">
        <v>0</v>
      </c>
      <c r="L298">
        <v>297.36</v>
      </c>
      <c r="M298">
        <v>0</v>
      </c>
      <c r="N298">
        <v>0</v>
      </c>
      <c r="O298">
        <v>0</v>
      </c>
      <c r="P298">
        <v>78.72</v>
      </c>
      <c r="Q298">
        <v>0</v>
      </c>
      <c r="R298">
        <v>0</v>
      </c>
      <c r="S298">
        <v>3089.9</v>
      </c>
      <c r="T298">
        <v>0</v>
      </c>
      <c r="U298">
        <v>0</v>
      </c>
      <c r="V298">
        <v>1041.44</v>
      </c>
      <c r="W298">
        <v>1052.8599999999999</v>
      </c>
      <c r="X298">
        <v>479.34</v>
      </c>
      <c r="Y298">
        <v>66.989999999999995</v>
      </c>
      <c r="Z298">
        <v>212.75</v>
      </c>
      <c r="AA298">
        <v>713.09</v>
      </c>
      <c r="AB298">
        <v>14.45</v>
      </c>
      <c r="AC298">
        <v>55.17</v>
      </c>
      <c r="AD298">
        <v>0</v>
      </c>
      <c r="AE298">
        <v>15.29</v>
      </c>
      <c r="AF298">
        <v>9.36</v>
      </c>
      <c r="AG298">
        <v>14937731.74</v>
      </c>
      <c r="AM298">
        <v>2014</v>
      </c>
      <c r="AN298">
        <v>4</v>
      </c>
      <c r="AO298">
        <v>2014</v>
      </c>
      <c r="AP298" t="s">
        <v>746</v>
      </c>
      <c r="AQ298">
        <f t="shared" si="24"/>
        <v>0</v>
      </c>
      <c r="AR298">
        <f t="shared" si="25"/>
        <v>-500.34000000000003</v>
      </c>
      <c r="AS298">
        <f t="shared" si="26"/>
        <v>412.34999999999997</v>
      </c>
      <c r="AT298">
        <f t="shared" si="27"/>
        <v>-11.419999999999845</v>
      </c>
      <c r="AU298">
        <f t="shared" si="28"/>
        <v>-40.72</v>
      </c>
    </row>
    <row r="299" spans="1:47" x14ac:dyDescent="0.3">
      <c r="A299">
        <v>2014</v>
      </c>
      <c r="B299">
        <v>5</v>
      </c>
      <c r="C299">
        <v>2014</v>
      </c>
      <c r="D299" t="s">
        <v>748</v>
      </c>
      <c r="E299" t="s">
        <v>749</v>
      </c>
      <c r="F299">
        <v>8299.81</v>
      </c>
      <c r="G299">
        <v>1636.19</v>
      </c>
      <c r="H299">
        <v>237.84</v>
      </c>
      <c r="I299">
        <v>1365.96</v>
      </c>
      <c r="J299">
        <v>1822.3</v>
      </c>
      <c r="K299">
        <v>0</v>
      </c>
      <c r="L299">
        <v>307.27</v>
      </c>
      <c r="M299">
        <v>0</v>
      </c>
      <c r="N299">
        <v>0</v>
      </c>
      <c r="O299">
        <v>0</v>
      </c>
      <c r="P299">
        <v>135.72999999999999</v>
      </c>
      <c r="Q299">
        <v>0</v>
      </c>
      <c r="R299">
        <v>0</v>
      </c>
      <c r="S299">
        <v>7813.3</v>
      </c>
      <c r="T299">
        <v>0</v>
      </c>
      <c r="U299">
        <v>0</v>
      </c>
      <c r="V299">
        <v>1324.69</v>
      </c>
      <c r="W299">
        <v>1078.5</v>
      </c>
      <c r="X299">
        <v>486.88</v>
      </c>
      <c r="Y299">
        <v>124.31</v>
      </c>
      <c r="Z299">
        <v>279.33</v>
      </c>
      <c r="AA299">
        <v>877.33</v>
      </c>
      <c r="AB299">
        <v>56.71</v>
      </c>
      <c r="AC299">
        <v>10.210000000000001</v>
      </c>
      <c r="AD299">
        <v>1.25</v>
      </c>
      <c r="AE299">
        <v>25.6</v>
      </c>
      <c r="AF299">
        <v>20.399999999999999</v>
      </c>
      <c r="AG299">
        <v>14931068.130000001</v>
      </c>
      <c r="AM299">
        <v>2014</v>
      </c>
      <c r="AN299">
        <v>5</v>
      </c>
      <c r="AO299">
        <v>2014</v>
      </c>
      <c r="AP299" t="s">
        <v>748</v>
      </c>
      <c r="AQ299">
        <f t="shared" si="24"/>
        <v>0</v>
      </c>
      <c r="AR299">
        <f t="shared" si="25"/>
        <v>-598</v>
      </c>
      <c r="AS299">
        <f t="shared" si="26"/>
        <v>362.57</v>
      </c>
      <c r="AT299">
        <f t="shared" si="27"/>
        <v>246.19000000000005</v>
      </c>
      <c r="AU299">
        <f t="shared" si="28"/>
        <v>46.5</v>
      </c>
    </row>
    <row r="300" spans="1:47" x14ac:dyDescent="0.3">
      <c r="A300">
        <v>2014</v>
      </c>
      <c r="B300">
        <v>6</v>
      </c>
      <c r="C300">
        <v>2014</v>
      </c>
      <c r="D300" t="s">
        <v>750</v>
      </c>
      <c r="E300" t="s">
        <v>751</v>
      </c>
      <c r="F300">
        <v>10011.66</v>
      </c>
      <c r="G300">
        <v>2570.98</v>
      </c>
      <c r="H300">
        <v>756.96</v>
      </c>
      <c r="I300">
        <v>773.37</v>
      </c>
      <c r="J300">
        <v>1740.27</v>
      </c>
      <c r="K300">
        <v>0</v>
      </c>
      <c r="L300">
        <v>297.36</v>
      </c>
      <c r="M300">
        <v>0</v>
      </c>
      <c r="N300">
        <v>0</v>
      </c>
      <c r="O300">
        <v>0</v>
      </c>
      <c r="P300">
        <v>159.63</v>
      </c>
      <c r="Q300">
        <v>0</v>
      </c>
      <c r="R300">
        <v>0</v>
      </c>
      <c r="S300">
        <v>9799.7199999999993</v>
      </c>
      <c r="T300">
        <v>0</v>
      </c>
      <c r="U300">
        <v>0</v>
      </c>
      <c r="V300">
        <v>1490.87</v>
      </c>
      <c r="W300">
        <v>1093.6300000000001</v>
      </c>
      <c r="X300">
        <v>491.05</v>
      </c>
      <c r="Y300">
        <v>139.29</v>
      </c>
      <c r="Z300">
        <v>352.69</v>
      </c>
      <c r="AA300">
        <v>992.01</v>
      </c>
      <c r="AB300">
        <v>123.84</v>
      </c>
      <c r="AC300">
        <v>5.82</v>
      </c>
      <c r="AD300">
        <v>0.67</v>
      </c>
      <c r="AE300">
        <v>27.79</v>
      </c>
      <c r="AF300">
        <v>22.39</v>
      </c>
      <c r="AG300">
        <v>14923627.439999999</v>
      </c>
      <c r="AM300">
        <v>2014</v>
      </c>
      <c r="AN300">
        <v>6</v>
      </c>
      <c r="AO300">
        <v>2014</v>
      </c>
      <c r="AP300" t="s">
        <v>750</v>
      </c>
      <c r="AQ300">
        <f t="shared" si="24"/>
        <v>0</v>
      </c>
      <c r="AR300">
        <f t="shared" si="25"/>
        <v>-639.31999999999994</v>
      </c>
      <c r="AS300">
        <f t="shared" si="26"/>
        <v>351.76</v>
      </c>
      <c r="AT300">
        <f t="shared" si="27"/>
        <v>397.23999999999978</v>
      </c>
      <c r="AU300">
        <f t="shared" si="28"/>
        <v>118.02000000000001</v>
      </c>
    </row>
    <row r="301" spans="1:47" x14ac:dyDescent="0.3">
      <c r="A301">
        <v>2014</v>
      </c>
      <c r="B301">
        <v>7</v>
      </c>
      <c r="C301">
        <v>2014</v>
      </c>
      <c r="D301" t="s">
        <v>752</v>
      </c>
      <c r="E301" t="s">
        <v>753</v>
      </c>
      <c r="F301">
        <v>9024.14</v>
      </c>
      <c r="G301">
        <v>2449.4</v>
      </c>
      <c r="H301">
        <v>710.01</v>
      </c>
      <c r="I301">
        <v>738.46</v>
      </c>
      <c r="J301">
        <v>1765.44</v>
      </c>
      <c r="K301">
        <v>0</v>
      </c>
      <c r="L301">
        <v>307.27</v>
      </c>
      <c r="M301">
        <v>0</v>
      </c>
      <c r="N301">
        <v>0</v>
      </c>
      <c r="O301">
        <v>0</v>
      </c>
      <c r="P301">
        <v>186.29</v>
      </c>
      <c r="Q301">
        <v>0</v>
      </c>
      <c r="R301">
        <v>0</v>
      </c>
      <c r="S301">
        <v>9033.3799999999992</v>
      </c>
      <c r="T301">
        <v>0</v>
      </c>
      <c r="U301">
        <v>0</v>
      </c>
      <c r="V301">
        <v>1593.47</v>
      </c>
      <c r="W301">
        <v>1149.43</v>
      </c>
      <c r="X301">
        <v>518.49</v>
      </c>
      <c r="Y301">
        <v>131.97</v>
      </c>
      <c r="Z301">
        <v>334.69</v>
      </c>
      <c r="AA301">
        <v>1035.46</v>
      </c>
      <c r="AB301">
        <v>156.29</v>
      </c>
      <c r="AC301">
        <v>5.04</v>
      </c>
      <c r="AD301">
        <v>0.01</v>
      </c>
      <c r="AE301">
        <v>27.45</v>
      </c>
      <c r="AF301">
        <v>25.51</v>
      </c>
      <c r="AG301">
        <v>14917052.710000001</v>
      </c>
      <c r="AM301">
        <v>2014</v>
      </c>
      <c r="AN301">
        <v>7</v>
      </c>
      <c r="AO301">
        <v>2014</v>
      </c>
      <c r="AP301" t="s">
        <v>752</v>
      </c>
      <c r="AQ301">
        <f t="shared" si="24"/>
        <v>0</v>
      </c>
      <c r="AR301">
        <f t="shared" si="25"/>
        <v>-700.77</v>
      </c>
      <c r="AS301">
        <f t="shared" si="26"/>
        <v>386.52</v>
      </c>
      <c r="AT301">
        <f t="shared" si="27"/>
        <v>444.03999999999996</v>
      </c>
      <c r="AU301">
        <f t="shared" si="28"/>
        <v>151.25</v>
      </c>
    </row>
    <row r="302" spans="1:47" x14ac:dyDescent="0.3">
      <c r="A302">
        <v>2014</v>
      </c>
      <c r="B302">
        <v>8</v>
      </c>
      <c r="C302">
        <v>2014</v>
      </c>
      <c r="D302" t="s">
        <v>754</v>
      </c>
      <c r="E302" t="s">
        <v>755</v>
      </c>
      <c r="F302">
        <v>5920.73</v>
      </c>
      <c r="G302">
        <v>2367.92</v>
      </c>
      <c r="H302">
        <v>530.17999999999995</v>
      </c>
      <c r="I302">
        <v>944.02</v>
      </c>
      <c r="J302">
        <v>1528.66</v>
      </c>
      <c r="K302">
        <v>0</v>
      </c>
      <c r="L302">
        <v>307.27</v>
      </c>
      <c r="M302">
        <v>0</v>
      </c>
      <c r="N302">
        <v>0</v>
      </c>
      <c r="O302">
        <v>0</v>
      </c>
      <c r="P302">
        <v>168.84</v>
      </c>
      <c r="Q302">
        <v>0</v>
      </c>
      <c r="R302">
        <v>0</v>
      </c>
      <c r="S302">
        <v>5369.43</v>
      </c>
      <c r="T302">
        <v>0</v>
      </c>
      <c r="U302">
        <v>0</v>
      </c>
      <c r="V302">
        <v>1498.3</v>
      </c>
      <c r="W302">
        <v>1085.06</v>
      </c>
      <c r="X302">
        <v>502.71</v>
      </c>
      <c r="Y302">
        <v>88.66</v>
      </c>
      <c r="Z302">
        <v>251.47</v>
      </c>
      <c r="AA302">
        <v>932.03</v>
      </c>
      <c r="AB302">
        <v>132.84</v>
      </c>
      <c r="AC302">
        <v>4.24</v>
      </c>
      <c r="AD302">
        <v>0.02</v>
      </c>
      <c r="AE302">
        <v>27.31</v>
      </c>
      <c r="AF302">
        <v>22.34</v>
      </c>
      <c r="AG302">
        <v>14913499.9</v>
      </c>
      <c r="AM302">
        <v>2014</v>
      </c>
      <c r="AN302">
        <v>8</v>
      </c>
      <c r="AO302">
        <v>2014</v>
      </c>
      <c r="AP302" t="s">
        <v>754</v>
      </c>
      <c r="AQ302">
        <f t="shared" si="24"/>
        <v>0</v>
      </c>
      <c r="AR302">
        <f t="shared" si="25"/>
        <v>-680.56</v>
      </c>
      <c r="AS302">
        <f t="shared" si="26"/>
        <v>414.04999999999995</v>
      </c>
      <c r="AT302">
        <f t="shared" si="27"/>
        <v>413.24</v>
      </c>
      <c r="AU302">
        <f t="shared" si="28"/>
        <v>128.6</v>
      </c>
    </row>
    <row r="303" spans="1:47" x14ac:dyDescent="0.3">
      <c r="A303">
        <v>2014</v>
      </c>
      <c r="B303">
        <v>9</v>
      </c>
      <c r="C303">
        <v>2014</v>
      </c>
      <c r="D303" t="s">
        <v>756</v>
      </c>
      <c r="E303" t="s">
        <v>757</v>
      </c>
      <c r="F303">
        <v>5235.57</v>
      </c>
      <c r="G303">
        <v>2760.34</v>
      </c>
      <c r="H303">
        <v>406.39</v>
      </c>
      <c r="I303">
        <v>897.04</v>
      </c>
      <c r="J303">
        <v>1288</v>
      </c>
      <c r="K303">
        <v>0</v>
      </c>
      <c r="L303">
        <v>297.36</v>
      </c>
      <c r="M303">
        <v>0</v>
      </c>
      <c r="N303">
        <v>0</v>
      </c>
      <c r="O303">
        <v>0</v>
      </c>
      <c r="P303">
        <v>139.22</v>
      </c>
      <c r="Q303">
        <v>0</v>
      </c>
      <c r="R303">
        <v>0</v>
      </c>
      <c r="S303">
        <v>4045.88</v>
      </c>
      <c r="T303">
        <v>0</v>
      </c>
      <c r="U303">
        <v>0</v>
      </c>
      <c r="V303">
        <v>1387.52</v>
      </c>
      <c r="W303">
        <v>994.1</v>
      </c>
      <c r="X303">
        <v>464.39</v>
      </c>
      <c r="Y303">
        <v>42.9</v>
      </c>
      <c r="Z303">
        <v>214.44</v>
      </c>
      <c r="AA303">
        <v>781.94</v>
      </c>
      <c r="AB303">
        <v>121.51</v>
      </c>
      <c r="AC303">
        <v>3.82</v>
      </c>
      <c r="AD303">
        <v>0.02</v>
      </c>
      <c r="AE303">
        <v>12.6</v>
      </c>
      <c r="AF303">
        <v>15.79</v>
      </c>
      <c r="AG303">
        <v>14911024.67</v>
      </c>
      <c r="AM303">
        <v>2014</v>
      </c>
      <c r="AN303">
        <v>9</v>
      </c>
      <c r="AO303">
        <v>2014</v>
      </c>
      <c r="AP303" t="s">
        <v>756</v>
      </c>
      <c r="AQ303">
        <f t="shared" si="24"/>
        <v>0</v>
      </c>
      <c r="AR303">
        <f t="shared" si="25"/>
        <v>-567.5</v>
      </c>
      <c r="AS303">
        <f t="shared" si="26"/>
        <v>421.49</v>
      </c>
      <c r="AT303">
        <f t="shared" si="27"/>
        <v>393.41999999999996</v>
      </c>
      <c r="AU303">
        <f t="shared" si="28"/>
        <v>117.69000000000001</v>
      </c>
    </row>
    <row r="304" spans="1:47" x14ac:dyDescent="0.3">
      <c r="A304">
        <v>2014</v>
      </c>
      <c r="B304">
        <v>10</v>
      </c>
      <c r="C304">
        <v>2015</v>
      </c>
      <c r="D304" t="s">
        <v>758</v>
      </c>
      <c r="E304" t="s">
        <v>759</v>
      </c>
      <c r="F304">
        <v>4440.75</v>
      </c>
      <c r="G304">
        <v>2028.55</v>
      </c>
      <c r="H304">
        <v>368.95</v>
      </c>
      <c r="I304">
        <v>898.18</v>
      </c>
      <c r="J304">
        <v>1719.72</v>
      </c>
      <c r="K304">
        <v>0</v>
      </c>
      <c r="L304">
        <v>307.27</v>
      </c>
      <c r="M304">
        <v>0</v>
      </c>
      <c r="N304">
        <v>0</v>
      </c>
      <c r="O304">
        <v>0</v>
      </c>
      <c r="P304">
        <v>84.25</v>
      </c>
      <c r="Q304">
        <v>0</v>
      </c>
      <c r="R304">
        <v>0</v>
      </c>
      <c r="S304">
        <v>4228.8900000000003</v>
      </c>
      <c r="T304">
        <v>0</v>
      </c>
      <c r="U304">
        <v>0</v>
      </c>
      <c r="V304">
        <v>1371.35</v>
      </c>
      <c r="W304">
        <v>950.18</v>
      </c>
      <c r="X304">
        <v>451.05</v>
      </c>
      <c r="Y304">
        <v>70.25</v>
      </c>
      <c r="Z304">
        <v>184.12</v>
      </c>
      <c r="AA304">
        <v>816.47</v>
      </c>
      <c r="AB304">
        <v>91.84</v>
      </c>
      <c r="AC304">
        <v>3.9</v>
      </c>
      <c r="AD304">
        <v>0.01</v>
      </c>
      <c r="AE304">
        <v>13.99</v>
      </c>
      <c r="AF304">
        <v>8.92</v>
      </c>
      <c r="AG304">
        <v>14908612.470000001</v>
      </c>
      <c r="AM304">
        <v>2014</v>
      </c>
      <c r="AN304">
        <v>10</v>
      </c>
      <c r="AO304">
        <v>2015</v>
      </c>
      <c r="AP304" t="s">
        <v>758</v>
      </c>
      <c r="AQ304">
        <f t="shared" si="24"/>
        <v>0</v>
      </c>
      <c r="AR304">
        <f t="shared" si="25"/>
        <v>-632.35</v>
      </c>
      <c r="AS304">
        <f t="shared" si="26"/>
        <v>380.8</v>
      </c>
      <c r="AT304">
        <f t="shared" si="27"/>
        <v>421.16999999999996</v>
      </c>
      <c r="AU304">
        <f t="shared" si="28"/>
        <v>87.94</v>
      </c>
    </row>
    <row r="305" spans="1:47" x14ac:dyDescent="0.3">
      <c r="A305">
        <v>2014</v>
      </c>
      <c r="B305">
        <v>11</v>
      </c>
      <c r="C305">
        <v>2015</v>
      </c>
      <c r="D305" t="s">
        <v>760</v>
      </c>
      <c r="E305" t="s">
        <v>761</v>
      </c>
      <c r="F305">
        <v>1400.93</v>
      </c>
      <c r="G305">
        <v>1874.41</v>
      </c>
      <c r="H305">
        <v>216.28</v>
      </c>
      <c r="I305">
        <v>1327.96</v>
      </c>
      <c r="J305">
        <v>2597.02</v>
      </c>
      <c r="K305">
        <v>0</v>
      </c>
      <c r="L305">
        <v>297.36</v>
      </c>
      <c r="M305">
        <v>0</v>
      </c>
      <c r="N305">
        <v>0</v>
      </c>
      <c r="O305">
        <v>0</v>
      </c>
      <c r="P305">
        <v>55.96</v>
      </c>
      <c r="Q305">
        <v>0</v>
      </c>
      <c r="R305">
        <v>0</v>
      </c>
      <c r="S305">
        <v>1482.49</v>
      </c>
      <c r="T305">
        <v>0</v>
      </c>
      <c r="U305">
        <v>0</v>
      </c>
      <c r="V305">
        <v>1137.31</v>
      </c>
      <c r="W305">
        <v>865.27</v>
      </c>
      <c r="X305">
        <v>394.45</v>
      </c>
      <c r="Y305">
        <v>46.03</v>
      </c>
      <c r="Z305">
        <v>137.58000000000001</v>
      </c>
      <c r="AA305">
        <v>654.34</v>
      </c>
      <c r="AB305">
        <v>37.82</v>
      </c>
      <c r="AC305">
        <v>6.32</v>
      </c>
      <c r="AD305">
        <v>0</v>
      </c>
      <c r="AE305">
        <v>10.52</v>
      </c>
      <c r="AF305">
        <v>7.36</v>
      </c>
      <c r="AG305">
        <v>14909085.939999999</v>
      </c>
      <c r="AM305">
        <v>2014</v>
      </c>
      <c r="AN305">
        <v>11</v>
      </c>
      <c r="AO305">
        <v>2015</v>
      </c>
      <c r="AP305" t="s">
        <v>760</v>
      </c>
      <c r="AQ305">
        <f t="shared" si="24"/>
        <v>0</v>
      </c>
      <c r="AR305">
        <f t="shared" si="25"/>
        <v>-516.76</v>
      </c>
      <c r="AS305">
        <f t="shared" si="26"/>
        <v>348.41999999999996</v>
      </c>
      <c r="AT305">
        <f t="shared" si="27"/>
        <v>272.03999999999996</v>
      </c>
      <c r="AU305">
        <f t="shared" si="28"/>
        <v>31.5</v>
      </c>
    </row>
    <row r="306" spans="1:47" x14ac:dyDescent="0.3">
      <c r="A306">
        <v>2014</v>
      </c>
      <c r="B306">
        <v>12</v>
      </c>
      <c r="C306">
        <v>2015</v>
      </c>
      <c r="D306" t="s">
        <v>762</v>
      </c>
      <c r="E306" t="s">
        <v>763</v>
      </c>
      <c r="F306">
        <v>933.56</v>
      </c>
      <c r="G306">
        <v>24611.22</v>
      </c>
      <c r="H306">
        <v>329.24</v>
      </c>
      <c r="I306">
        <v>4594.4799999999996</v>
      </c>
      <c r="J306">
        <v>28815.16</v>
      </c>
      <c r="K306">
        <v>0</v>
      </c>
      <c r="L306">
        <v>307.27</v>
      </c>
      <c r="M306">
        <v>0</v>
      </c>
      <c r="N306">
        <v>0</v>
      </c>
      <c r="O306">
        <v>0</v>
      </c>
      <c r="P306">
        <v>53.4</v>
      </c>
      <c r="Q306">
        <v>0</v>
      </c>
      <c r="R306">
        <v>0</v>
      </c>
      <c r="S306">
        <v>1168.8499999999999</v>
      </c>
      <c r="T306">
        <v>0</v>
      </c>
      <c r="U306">
        <v>0</v>
      </c>
      <c r="V306">
        <v>1044.04</v>
      </c>
      <c r="W306">
        <v>1022.72</v>
      </c>
      <c r="X306">
        <v>524.41999999999996</v>
      </c>
      <c r="Y306">
        <v>61.32</v>
      </c>
      <c r="Z306">
        <v>156.65</v>
      </c>
      <c r="AA306">
        <v>674.51</v>
      </c>
      <c r="AB306">
        <v>24.27</v>
      </c>
      <c r="AC306">
        <v>34.869999999999997</v>
      </c>
      <c r="AD306">
        <v>0</v>
      </c>
      <c r="AE306">
        <v>14.28</v>
      </c>
      <c r="AF306">
        <v>5.75</v>
      </c>
      <c r="AG306">
        <v>14932763.609999999</v>
      </c>
      <c r="AM306">
        <v>2014</v>
      </c>
      <c r="AN306">
        <v>12</v>
      </c>
      <c r="AO306">
        <v>2015</v>
      </c>
      <c r="AP306" t="s">
        <v>762</v>
      </c>
      <c r="AQ306">
        <f t="shared" si="24"/>
        <v>0</v>
      </c>
      <c r="AR306">
        <f t="shared" si="25"/>
        <v>-517.86</v>
      </c>
      <c r="AS306">
        <f t="shared" si="26"/>
        <v>463.09999999999997</v>
      </c>
      <c r="AT306">
        <f t="shared" si="27"/>
        <v>21.319999999999936</v>
      </c>
      <c r="AU306">
        <f t="shared" si="28"/>
        <v>-10.599999999999998</v>
      </c>
    </row>
    <row r="307" spans="1:47" x14ac:dyDescent="0.3">
      <c r="A307">
        <v>2015</v>
      </c>
      <c r="B307">
        <v>1</v>
      </c>
      <c r="C307">
        <v>2015</v>
      </c>
      <c r="D307" t="s">
        <v>764</v>
      </c>
      <c r="E307" t="s">
        <v>765</v>
      </c>
      <c r="F307">
        <v>3819.33</v>
      </c>
      <c r="G307">
        <v>1784.19</v>
      </c>
      <c r="H307">
        <v>115.06</v>
      </c>
      <c r="I307">
        <v>2784.45</v>
      </c>
      <c r="J307">
        <v>2823.21</v>
      </c>
      <c r="K307">
        <v>0</v>
      </c>
      <c r="L307">
        <v>307.27</v>
      </c>
      <c r="M307">
        <v>0</v>
      </c>
      <c r="N307">
        <v>0</v>
      </c>
      <c r="O307">
        <v>0</v>
      </c>
      <c r="P307">
        <v>50.48</v>
      </c>
      <c r="Q307">
        <v>0</v>
      </c>
      <c r="R307">
        <v>0</v>
      </c>
      <c r="S307">
        <v>2518.5500000000002</v>
      </c>
      <c r="T307">
        <v>0</v>
      </c>
      <c r="U307">
        <v>0</v>
      </c>
      <c r="V307">
        <v>1089.05</v>
      </c>
      <c r="W307">
        <v>1022.04</v>
      </c>
      <c r="X307">
        <v>476.38</v>
      </c>
      <c r="Y307">
        <v>46.06</v>
      </c>
      <c r="Z307">
        <v>163.72999999999999</v>
      </c>
      <c r="AA307">
        <v>622.79</v>
      </c>
      <c r="AB307">
        <v>17.32</v>
      </c>
      <c r="AC307">
        <v>66.28</v>
      </c>
      <c r="AD307">
        <v>0</v>
      </c>
      <c r="AE307">
        <v>12.14</v>
      </c>
      <c r="AF307">
        <v>5.31</v>
      </c>
      <c r="AG307">
        <v>14930728.470000001</v>
      </c>
      <c r="AM307">
        <v>2015</v>
      </c>
      <c r="AN307">
        <v>1</v>
      </c>
      <c r="AO307">
        <v>2015</v>
      </c>
      <c r="AP307" t="s">
        <v>764</v>
      </c>
      <c r="AQ307">
        <f t="shared" si="24"/>
        <v>0</v>
      </c>
      <c r="AR307">
        <f t="shared" si="25"/>
        <v>-459.05999999999995</v>
      </c>
      <c r="AS307">
        <f t="shared" si="26"/>
        <v>430.32</v>
      </c>
      <c r="AT307">
        <f t="shared" si="27"/>
        <v>67.009999999999991</v>
      </c>
      <c r="AU307">
        <f t="shared" si="28"/>
        <v>-48.96</v>
      </c>
    </row>
    <row r="308" spans="1:47" x14ac:dyDescent="0.3">
      <c r="A308">
        <v>2015</v>
      </c>
      <c r="B308">
        <v>2</v>
      </c>
      <c r="C308">
        <v>2015</v>
      </c>
      <c r="D308" t="s">
        <v>766</v>
      </c>
      <c r="E308" t="s">
        <v>767</v>
      </c>
      <c r="F308">
        <v>1749.64</v>
      </c>
      <c r="G308">
        <v>3543.05</v>
      </c>
      <c r="H308">
        <v>163.41999999999999</v>
      </c>
      <c r="I308">
        <v>2355.5300000000002</v>
      </c>
      <c r="J308">
        <v>4553.16</v>
      </c>
      <c r="K308">
        <v>0</v>
      </c>
      <c r="L308">
        <v>277.52999999999997</v>
      </c>
      <c r="M308">
        <v>0</v>
      </c>
      <c r="N308">
        <v>0</v>
      </c>
      <c r="O308">
        <v>0</v>
      </c>
      <c r="P308">
        <v>41.95</v>
      </c>
      <c r="Q308">
        <v>0</v>
      </c>
      <c r="R308">
        <v>0</v>
      </c>
      <c r="S308">
        <v>725.06</v>
      </c>
      <c r="T308">
        <v>0</v>
      </c>
      <c r="U308">
        <v>0</v>
      </c>
      <c r="V308">
        <v>940.76</v>
      </c>
      <c r="W308">
        <v>942.66</v>
      </c>
      <c r="X308">
        <v>412.75</v>
      </c>
      <c r="Y308">
        <v>36.99</v>
      </c>
      <c r="Z308">
        <v>121.29</v>
      </c>
      <c r="AA308">
        <v>603.95000000000005</v>
      </c>
      <c r="AB308">
        <v>11.81</v>
      </c>
      <c r="AC308">
        <v>45.91</v>
      </c>
      <c r="AD308">
        <v>0</v>
      </c>
      <c r="AE308">
        <v>14.77</v>
      </c>
      <c r="AF308">
        <v>4.38</v>
      </c>
      <c r="AG308">
        <v>14932521.890000001</v>
      </c>
      <c r="AM308">
        <v>2015</v>
      </c>
      <c r="AN308">
        <v>2</v>
      </c>
      <c r="AO308">
        <v>2015</v>
      </c>
      <c r="AP308" t="s">
        <v>766</v>
      </c>
      <c r="AQ308">
        <f t="shared" si="24"/>
        <v>0</v>
      </c>
      <c r="AR308">
        <f t="shared" si="25"/>
        <v>-482.66</v>
      </c>
      <c r="AS308">
        <f t="shared" si="26"/>
        <v>375.76</v>
      </c>
      <c r="AT308">
        <f t="shared" si="27"/>
        <v>-1.8999999999999773</v>
      </c>
      <c r="AU308">
        <f t="shared" si="28"/>
        <v>-34.099999999999994</v>
      </c>
    </row>
    <row r="309" spans="1:47" x14ac:dyDescent="0.3">
      <c r="A309">
        <v>2015</v>
      </c>
      <c r="B309">
        <v>3</v>
      </c>
      <c r="C309">
        <v>2015</v>
      </c>
      <c r="D309" t="s">
        <v>768</v>
      </c>
      <c r="E309" t="s">
        <v>769</v>
      </c>
      <c r="F309">
        <v>4836.45</v>
      </c>
      <c r="G309">
        <v>1655.34</v>
      </c>
      <c r="H309">
        <v>118.02</v>
      </c>
      <c r="I309">
        <v>2025.01</v>
      </c>
      <c r="J309">
        <v>1453.23</v>
      </c>
      <c r="K309">
        <v>0</v>
      </c>
      <c r="L309">
        <v>307.27</v>
      </c>
      <c r="M309">
        <v>0</v>
      </c>
      <c r="N309">
        <v>0</v>
      </c>
      <c r="O309">
        <v>0</v>
      </c>
      <c r="P309">
        <v>54.48</v>
      </c>
      <c r="Q309">
        <v>0</v>
      </c>
      <c r="R309">
        <v>0</v>
      </c>
      <c r="S309">
        <v>2943.19</v>
      </c>
      <c r="T309">
        <v>0</v>
      </c>
      <c r="U309">
        <v>0</v>
      </c>
      <c r="V309">
        <v>1142.8699999999999</v>
      </c>
      <c r="W309">
        <v>1074.3399999999999</v>
      </c>
      <c r="X309">
        <v>438.92</v>
      </c>
      <c r="Y309">
        <v>51.25</v>
      </c>
      <c r="Z309">
        <v>161.97999999999999</v>
      </c>
      <c r="AA309">
        <v>740.6</v>
      </c>
      <c r="AB309">
        <v>26.21</v>
      </c>
      <c r="AC309">
        <v>28.84</v>
      </c>
      <c r="AD309">
        <v>0.69</v>
      </c>
      <c r="AE309">
        <v>14.99</v>
      </c>
      <c r="AF309">
        <v>6.56</v>
      </c>
      <c r="AG309">
        <v>14929340.779999999</v>
      </c>
      <c r="AM309">
        <v>2015</v>
      </c>
      <c r="AN309">
        <v>3</v>
      </c>
      <c r="AO309">
        <v>2015</v>
      </c>
      <c r="AP309" t="s">
        <v>768</v>
      </c>
      <c r="AQ309">
        <f t="shared" si="24"/>
        <v>0</v>
      </c>
      <c r="AR309">
        <f t="shared" si="25"/>
        <v>-578.62</v>
      </c>
      <c r="AS309">
        <f t="shared" si="26"/>
        <v>387.67</v>
      </c>
      <c r="AT309">
        <f t="shared" si="27"/>
        <v>68.529999999999973</v>
      </c>
      <c r="AU309">
        <f t="shared" si="28"/>
        <v>-2.629999999999999</v>
      </c>
    </row>
    <row r="310" spans="1:47" x14ac:dyDescent="0.3">
      <c r="A310">
        <v>2015</v>
      </c>
      <c r="B310">
        <v>4</v>
      </c>
      <c r="C310">
        <v>2015</v>
      </c>
      <c r="D310" t="s">
        <v>770</v>
      </c>
      <c r="E310" t="s">
        <v>771</v>
      </c>
      <c r="F310">
        <v>7835.42</v>
      </c>
      <c r="G310">
        <v>2863.69</v>
      </c>
      <c r="H310">
        <v>226.45</v>
      </c>
      <c r="I310">
        <v>1335.76</v>
      </c>
      <c r="J310">
        <v>1930.48</v>
      </c>
      <c r="K310">
        <v>0</v>
      </c>
      <c r="L310">
        <v>297.36</v>
      </c>
      <c r="M310">
        <v>0</v>
      </c>
      <c r="N310">
        <v>0</v>
      </c>
      <c r="O310">
        <v>0</v>
      </c>
      <c r="P310">
        <v>70.8</v>
      </c>
      <c r="Q310">
        <v>0</v>
      </c>
      <c r="R310">
        <v>0</v>
      </c>
      <c r="S310">
        <v>5947.8</v>
      </c>
      <c r="T310">
        <v>0</v>
      </c>
      <c r="U310">
        <v>0</v>
      </c>
      <c r="V310">
        <v>1071.73</v>
      </c>
      <c r="W310">
        <v>1135.1099999999999</v>
      </c>
      <c r="X310">
        <v>504.74</v>
      </c>
      <c r="Y310">
        <v>52.67</v>
      </c>
      <c r="Z310">
        <v>200.77</v>
      </c>
      <c r="AA310">
        <v>773.06</v>
      </c>
      <c r="AB310">
        <v>27.04</v>
      </c>
      <c r="AC310">
        <v>30.41</v>
      </c>
      <c r="AD310">
        <v>0.11</v>
      </c>
      <c r="AE310">
        <v>17.350000000000001</v>
      </c>
      <c r="AF310">
        <v>9.0500000000000007</v>
      </c>
      <c r="AG310">
        <v>14924369.060000001</v>
      </c>
      <c r="AM310">
        <v>2015</v>
      </c>
      <c r="AN310">
        <v>4</v>
      </c>
      <c r="AO310">
        <v>2015</v>
      </c>
      <c r="AP310" t="s">
        <v>770</v>
      </c>
      <c r="AQ310">
        <f t="shared" si="24"/>
        <v>0</v>
      </c>
      <c r="AR310">
        <f t="shared" si="25"/>
        <v>-572.29</v>
      </c>
      <c r="AS310">
        <f t="shared" si="26"/>
        <v>452.07</v>
      </c>
      <c r="AT310">
        <f t="shared" si="27"/>
        <v>-63.379999999999882</v>
      </c>
      <c r="AU310">
        <f t="shared" si="28"/>
        <v>-3.370000000000001</v>
      </c>
    </row>
    <row r="311" spans="1:47" x14ac:dyDescent="0.3">
      <c r="A311">
        <v>2015</v>
      </c>
      <c r="B311">
        <v>5</v>
      </c>
      <c r="C311">
        <v>2015</v>
      </c>
      <c r="D311" t="s">
        <v>772</v>
      </c>
      <c r="E311" t="s">
        <v>773</v>
      </c>
      <c r="F311">
        <v>7557.62</v>
      </c>
      <c r="G311">
        <v>1900.85</v>
      </c>
      <c r="H311">
        <v>525.91999999999996</v>
      </c>
      <c r="I311">
        <v>959.56</v>
      </c>
      <c r="J311">
        <v>1596.17</v>
      </c>
      <c r="K311">
        <v>0</v>
      </c>
      <c r="L311">
        <v>307.27</v>
      </c>
      <c r="M311">
        <v>0</v>
      </c>
      <c r="N311">
        <v>0</v>
      </c>
      <c r="O311">
        <v>0</v>
      </c>
      <c r="P311">
        <v>137.94</v>
      </c>
      <c r="Q311">
        <v>0</v>
      </c>
      <c r="R311">
        <v>0</v>
      </c>
      <c r="S311">
        <v>6971.98</v>
      </c>
      <c r="T311">
        <v>0</v>
      </c>
      <c r="U311">
        <v>0</v>
      </c>
      <c r="V311">
        <v>1241.19</v>
      </c>
      <c r="W311">
        <v>1242.8</v>
      </c>
      <c r="X311">
        <v>510.65</v>
      </c>
      <c r="Y311">
        <v>58.43</v>
      </c>
      <c r="Z311">
        <v>228.19</v>
      </c>
      <c r="AA311">
        <v>985.11</v>
      </c>
      <c r="AB311">
        <v>77.63</v>
      </c>
      <c r="AC311">
        <v>8.8699999999999992</v>
      </c>
      <c r="AD311">
        <v>0</v>
      </c>
      <c r="AE311">
        <v>33.26</v>
      </c>
      <c r="AF311">
        <v>21.72</v>
      </c>
      <c r="AG311">
        <v>14918712.289999999</v>
      </c>
      <c r="AM311">
        <v>2015</v>
      </c>
      <c r="AN311">
        <v>5</v>
      </c>
      <c r="AO311">
        <v>2015</v>
      </c>
      <c r="AP311" t="s">
        <v>772</v>
      </c>
      <c r="AQ311">
        <f t="shared" si="24"/>
        <v>0</v>
      </c>
      <c r="AR311">
        <f t="shared" si="25"/>
        <v>-756.92000000000007</v>
      </c>
      <c r="AS311">
        <f t="shared" si="26"/>
        <v>452.21999999999997</v>
      </c>
      <c r="AT311">
        <f t="shared" si="27"/>
        <v>-1.6099999999999</v>
      </c>
      <c r="AU311">
        <f t="shared" si="28"/>
        <v>68.759999999999991</v>
      </c>
    </row>
    <row r="312" spans="1:47" x14ac:dyDescent="0.3">
      <c r="A312">
        <v>2015</v>
      </c>
      <c r="B312">
        <v>6</v>
      </c>
      <c r="C312">
        <v>2015</v>
      </c>
      <c r="D312" t="s">
        <v>774</v>
      </c>
      <c r="E312" t="s">
        <v>775</v>
      </c>
      <c r="F312">
        <v>8975.9699999999993</v>
      </c>
      <c r="G312">
        <v>2441.2399999999998</v>
      </c>
      <c r="H312">
        <v>711.15</v>
      </c>
      <c r="I312">
        <v>644.35</v>
      </c>
      <c r="J312">
        <v>1621.73</v>
      </c>
      <c r="K312">
        <v>0</v>
      </c>
      <c r="L312">
        <v>297.36</v>
      </c>
      <c r="M312">
        <v>0</v>
      </c>
      <c r="N312">
        <v>0</v>
      </c>
      <c r="O312">
        <v>0</v>
      </c>
      <c r="P312">
        <v>155</v>
      </c>
      <c r="Q312">
        <v>0</v>
      </c>
      <c r="R312">
        <v>0</v>
      </c>
      <c r="S312">
        <v>8561.2199999999993</v>
      </c>
      <c r="T312">
        <v>0</v>
      </c>
      <c r="U312">
        <v>0</v>
      </c>
      <c r="V312">
        <v>1298.82</v>
      </c>
      <c r="W312">
        <v>1220.6300000000001</v>
      </c>
      <c r="X312">
        <v>501.77</v>
      </c>
      <c r="Y312">
        <v>72.239999999999995</v>
      </c>
      <c r="Z312">
        <v>287.91000000000003</v>
      </c>
      <c r="AA312">
        <v>969.07</v>
      </c>
      <c r="AB312">
        <v>114.18</v>
      </c>
      <c r="AC312">
        <v>4.78</v>
      </c>
      <c r="AD312">
        <v>0</v>
      </c>
      <c r="AE312">
        <v>29.82</v>
      </c>
      <c r="AF312">
        <v>20.53</v>
      </c>
      <c r="AG312">
        <v>14912177.560000001</v>
      </c>
      <c r="AM312">
        <v>2015</v>
      </c>
      <c r="AN312">
        <v>6</v>
      </c>
      <c r="AO312">
        <v>2015</v>
      </c>
      <c r="AP312" t="s">
        <v>774</v>
      </c>
      <c r="AQ312">
        <f t="shared" si="24"/>
        <v>0</v>
      </c>
      <c r="AR312">
        <f t="shared" si="25"/>
        <v>-681.16000000000008</v>
      </c>
      <c r="AS312">
        <f t="shared" si="26"/>
        <v>429.53</v>
      </c>
      <c r="AT312">
        <f t="shared" si="27"/>
        <v>78.189999999999827</v>
      </c>
      <c r="AU312">
        <f t="shared" si="28"/>
        <v>109.4</v>
      </c>
    </row>
    <row r="313" spans="1:47" x14ac:dyDescent="0.3">
      <c r="A313">
        <v>2015</v>
      </c>
      <c r="B313">
        <v>7</v>
      </c>
      <c r="C313">
        <v>2015</v>
      </c>
      <c r="D313" t="s">
        <v>776</v>
      </c>
      <c r="E313" t="s">
        <v>777</v>
      </c>
      <c r="F313">
        <v>7492.06</v>
      </c>
      <c r="G313">
        <v>2568.41</v>
      </c>
      <c r="H313">
        <v>960.41</v>
      </c>
      <c r="I313">
        <v>606.51</v>
      </c>
      <c r="J313">
        <v>1672.39</v>
      </c>
      <c r="K313">
        <v>0</v>
      </c>
      <c r="L313">
        <v>307.27</v>
      </c>
      <c r="M313">
        <v>0</v>
      </c>
      <c r="N313">
        <v>0</v>
      </c>
      <c r="O313">
        <v>0</v>
      </c>
      <c r="P313">
        <v>181.81</v>
      </c>
      <c r="Q313">
        <v>0</v>
      </c>
      <c r="R313">
        <v>0</v>
      </c>
      <c r="S313">
        <v>7360.87</v>
      </c>
      <c r="T313">
        <v>0</v>
      </c>
      <c r="U313">
        <v>0</v>
      </c>
      <c r="V313">
        <v>1377.81</v>
      </c>
      <c r="W313">
        <v>1240.28</v>
      </c>
      <c r="X313">
        <v>518.15</v>
      </c>
      <c r="Y313">
        <v>66.31</v>
      </c>
      <c r="Z313">
        <v>261.7</v>
      </c>
      <c r="AA313">
        <v>1010.06</v>
      </c>
      <c r="AB313">
        <v>140.1</v>
      </c>
      <c r="AC313">
        <v>4.21</v>
      </c>
      <c r="AD313">
        <v>0</v>
      </c>
      <c r="AE313">
        <v>30.1</v>
      </c>
      <c r="AF313">
        <v>24.94</v>
      </c>
      <c r="AG313">
        <v>14907253.91</v>
      </c>
      <c r="AM313">
        <v>2015</v>
      </c>
      <c r="AN313">
        <v>7</v>
      </c>
      <c r="AO313">
        <v>2015</v>
      </c>
      <c r="AP313" t="s">
        <v>776</v>
      </c>
      <c r="AQ313">
        <f t="shared" si="24"/>
        <v>0</v>
      </c>
      <c r="AR313">
        <f t="shared" si="25"/>
        <v>-748.3599999999999</v>
      </c>
      <c r="AS313">
        <f t="shared" si="26"/>
        <v>451.84</v>
      </c>
      <c r="AT313">
        <f t="shared" si="27"/>
        <v>137.52999999999997</v>
      </c>
      <c r="AU313">
        <f t="shared" si="28"/>
        <v>135.88999999999999</v>
      </c>
    </row>
    <row r="314" spans="1:47" x14ac:dyDescent="0.3">
      <c r="A314">
        <v>2015</v>
      </c>
      <c r="B314">
        <v>8</v>
      </c>
      <c r="C314">
        <v>2015</v>
      </c>
      <c r="D314" t="s">
        <v>778</v>
      </c>
      <c r="E314" t="s">
        <v>779</v>
      </c>
      <c r="F314">
        <v>5387.01</v>
      </c>
      <c r="G314">
        <v>2052.98</v>
      </c>
      <c r="H314">
        <v>524.32000000000005</v>
      </c>
      <c r="I314">
        <v>966.74</v>
      </c>
      <c r="J314">
        <v>1488.33</v>
      </c>
      <c r="K314">
        <v>0</v>
      </c>
      <c r="L314">
        <v>307.27</v>
      </c>
      <c r="M314">
        <v>0</v>
      </c>
      <c r="N314">
        <v>0</v>
      </c>
      <c r="O314">
        <v>0</v>
      </c>
      <c r="P314">
        <v>161.69999999999999</v>
      </c>
      <c r="Q314">
        <v>0</v>
      </c>
      <c r="R314">
        <v>0</v>
      </c>
      <c r="S314">
        <v>4778.92</v>
      </c>
      <c r="T314">
        <v>0</v>
      </c>
      <c r="U314">
        <v>0</v>
      </c>
      <c r="V314">
        <v>1335.56</v>
      </c>
      <c r="W314">
        <v>1191.83</v>
      </c>
      <c r="X314">
        <v>493.45</v>
      </c>
      <c r="Y314">
        <v>41.51</v>
      </c>
      <c r="Z314">
        <v>208.11</v>
      </c>
      <c r="AA314">
        <v>959.97</v>
      </c>
      <c r="AB314">
        <v>135.94999999999999</v>
      </c>
      <c r="AC314">
        <v>3.69</v>
      </c>
      <c r="AD314">
        <v>0.26</v>
      </c>
      <c r="AE314">
        <v>23.69</v>
      </c>
      <c r="AF314">
        <v>22.63</v>
      </c>
      <c r="AG314">
        <v>14903919.869999999</v>
      </c>
      <c r="AM314">
        <v>2015</v>
      </c>
      <c r="AN314">
        <v>8</v>
      </c>
      <c r="AO314">
        <v>2015</v>
      </c>
      <c r="AP314" t="s">
        <v>778</v>
      </c>
      <c r="AQ314">
        <f t="shared" si="24"/>
        <v>0</v>
      </c>
      <c r="AR314">
        <f t="shared" si="25"/>
        <v>-751.86</v>
      </c>
      <c r="AS314">
        <f t="shared" si="26"/>
        <v>451.94</v>
      </c>
      <c r="AT314">
        <f t="shared" si="27"/>
        <v>143.73000000000002</v>
      </c>
      <c r="AU314">
        <f t="shared" si="28"/>
        <v>132.26</v>
      </c>
    </row>
    <row r="315" spans="1:47" x14ac:dyDescent="0.3">
      <c r="A315">
        <v>2015</v>
      </c>
      <c r="B315">
        <v>9</v>
      </c>
      <c r="C315">
        <v>2015</v>
      </c>
      <c r="D315" t="s">
        <v>780</v>
      </c>
      <c r="E315" t="s">
        <v>781</v>
      </c>
      <c r="F315">
        <v>5350.02</v>
      </c>
      <c r="G315">
        <v>2382.91</v>
      </c>
      <c r="H315">
        <v>466.47</v>
      </c>
      <c r="I315">
        <v>732.06</v>
      </c>
      <c r="J315">
        <v>1289</v>
      </c>
      <c r="K315">
        <v>0</v>
      </c>
      <c r="L315">
        <v>297.36</v>
      </c>
      <c r="M315">
        <v>0</v>
      </c>
      <c r="N315">
        <v>0</v>
      </c>
      <c r="O315">
        <v>0</v>
      </c>
      <c r="P315">
        <v>131.71</v>
      </c>
      <c r="Q315">
        <v>0</v>
      </c>
      <c r="R315">
        <v>0</v>
      </c>
      <c r="S315">
        <v>4256.8999999999996</v>
      </c>
      <c r="T315">
        <v>0</v>
      </c>
      <c r="U315">
        <v>0</v>
      </c>
      <c r="V315">
        <v>1128.6600000000001</v>
      </c>
      <c r="W315">
        <v>1106.08</v>
      </c>
      <c r="X315">
        <v>442.09</v>
      </c>
      <c r="Y315">
        <v>49.27</v>
      </c>
      <c r="Z315">
        <v>190.96</v>
      </c>
      <c r="AA315">
        <v>830.85</v>
      </c>
      <c r="AB315">
        <v>93.98</v>
      </c>
      <c r="AC315">
        <v>4.0599999999999996</v>
      </c>
      <c r="AD315">
        <v>0.94</v>
      </c>
      <c r="AE315">
        <v>14.13</v>
      </c>
      <c r="AF315">
        <v>14.93</v>
      </c>
      <c r="AG315">
        <v>14900952.76</v>
      </c>
      <c r="AM315">
        <v>2015</v>
      </c>
      <c r="AN315">
        <v>9</v>
      </c>
      <c r="AO315">
        <v>2015</v>
      </c>
      <c r="AP315" t="s">
        <v>780</v>
      </c>
      <c r="AQ315">
        <f t="shared" si="24"/>
        <v>0</v>
      </c>
      <c r="AR315">
        <f t="shared" si="25"/>
        <v>-639.89</v>
      </c>
      <c r="AS315">
        <f t="shared" si="26"/>
        <v>392.82</v>
      </c>
      <c r="AT315">
        <f t="shared" si="27"/>
        <v>22.580000000000155</v>
      </c>
      <c r="AU315">
        <f t="shared" si="28"/>
        <v>89.92</v>
      </c>
    </row>
    <row r="316" spans="1:47" x14ac:dyDescent="0.3">
      <c r="A316">
        <v>2015</v>
      </c>
      <c r="B316">
        <v>10</v>
      </c>
      <c r="C316">
        <v>2016</v>
      </c>
      <c r="D316" t="s">
        <v>782</v>
      </c>
      <c r="E316" t="s">
        <v>783</v>
      </c>
      <c r="F316">
        <v>3868.89</v>
      </c>
      <c r="G316">
        <v>1539.85</v>
      </c>
      <c r="H316">
        <v>323.64</v>
      </c>
      <c r="I316">
        <v>766.42</v>
      </c>
      <c r="J316">
        <v>1339.73</v>
      </c>
      <c r="K316">
        <v>0</v>
      </c>
      <c r="L316">
        <v>307.27</v>
      </c>
      <c r="M316">
        <v>0</v>
      </c>
      <c r="N316">
        <v>0</v>
      </c>
      <c r="O316">
        <v>0</v>
      </c>
      <c r="P316">
        <v>88.53</v>
      </c>
      <c r="Q316">
        <v>0</v>
      </c>
      <c r="R316">
        <v>0</v>
      </c>
      <c r="S316">
        <v>3167.67</v>
      </c>
      <c r="T316">
        <v>0</v>
      </c>
      <c r="U316">
        <v>0</v>
      </c>
      <c r="V316">
        <v>1003.29</v>
      </c>
      <c r="W316">
        <v>1092.6400000000001</v>
      </c>
      <c r="X316">
        <v>424.77</v>
      </c>
      <c r="Y316">
        <v>61.51</v>
      </c>
      <c r="Z316">
        <v>142.13999999999999</v>
      </c>
      <c r="AA316">
        <v>887.55</v>
      </c>
      <c r="AB316">
        <v>54.97</v>
      </c>
      <c r="AC316">
        <v>8.07</v>
      </c>
      <c r="AD316">
        <v>0</v>
      </c>
      <c r="AE316">
        <v>18.41</v>
      </c>
      <c r="AF316">
        <v>11.09</v>
      </c>
      <c r="AG316">
        <v>14898623.720000001</v>
      </c>
      <c r="AM316">
        <v>2015</v>
      </c>
      <c r="AN316">
        <v>10</v>
      </c>
      <c r="AO316">
        <v>2016</v>
      </c>
      <c r="AP316" t="s">
        <v>782</v>
      </c>
      <c r="AQ316">
        <f t="shared" si="24"/>
        <v>0</v>
      </c>
      <c r="AR316">
        <f t="shared" si="25"/>
        <v>-745.41</v>
      </c>
      <c r="AS316">
        <f t="shared" si="26"/>
        <v>363.26</v>
      </c>
      <c r="AT316">
        <f t="shared" si="27"/>
        <v>-89.350000000000136</v>
      </c>
      <c r="AU316">
        <f t="shared" si="28"/>
        <v>46.9</v>
      </c>
    </row>
    <row r="317" spans="1:47" x14ac:dyDescent="0.3">
      <c r="A317">
        <v>2015</v>
      </c>
      <c r="B317">
        <v>11</v>
      </c>
      <c r="C317">
        <v>2016</v>
      </c>
      <c r="D317" t="s">
        <v>784</v>
      </c>
      <c r="E317" t="s">
        <v>785</v>
      </c>
      <c r="F317">
        <v>1327.5</v>
      </c>
      <c r="G317">
        <v>1853.86</v>
      </c>
      <c r="H317">
        <v>261.02</v>
      </c>
      <c r="I317">
        <v>1035.94</v>
      </c>
      <c r="J317">
        <v>2788.65</v>
      </c>
      <c r="K317">
        <v>0</v>
      </c>
      <c r="L317">
        <v>297.36</v>
      </c>
      <c r="M317">
        <v>0</v>
      </c>
      <c r="N317">
        <v>0</v>
      </c>
      <c r="O317">
        <v>0</v>
      </c>
      <c r="P317">
        <v>55.79</v>
      </c>
      <c r="Q317">
        <v>0</v>
      </c>
      <c r="R317">
        <v>0</v>
      </c>
      <c r="S317">
        <v>1456.12</v>
      </c>
      <c r="T317">
        <v>0</v>
      </c>
      <c r="U317">
        <v>0</v>
      </c>
      <c r="V317">
        <v>947.34</v>
      </c>
      <c r="W317">
        <v>1017.16</v>
      </c>
      <c r="X317">
        <v>375.6</v>
      </c>
      <c r="Y317">
        <v>47.01</v>
      </c>
      <c r="Z317">
        <v>111.81</v>
      </c>
      <c r="AA317">
        <v>769.44</v>
      </c>
      <c r="AB317">
        <v>38.369999999999997</v>
      </c>
      <c r="AC317">
        <v>4.1100000000000003</v>
      </c>
      <c r="AD317">
        <v>0</v>
      </c>
      <c r="AE317">
        <v>12.72</v>
      </c>
      <c r="AF317">
        <v>7.09</v>
      </c>
      <c r="AG317">
        <v>14899150.08</v>
      </c>
      <c r="AM317">
        <v>2015</v>
      </c>
      <c r="AN317">
        <v>11</v>
      </c>
      <c r="AO317">
        <v>2016</v>
      </c>
      <c r="AP317" t="s">
        <v>784</v>
      </c>
      <c r="AQ317">
        <f t="shared" si="24"/>
        <v>0</v>
      </c>
      <c r="AR317">
        <f t="shared" si="25"/>
        <v>-657.63000000000011</v>
      </c>
      <c r="AS317">
        <f t="shared" si="26"/>
        <v>328.59000000000003</v>
      </c>
      <c r="AT317">
        <f t="shared" si="27"/>
        <v>-69.819999999999936</v>
      </c>
      <c r="AU317">
        <f t="shared" si="28"/>
        <v>34.26</v>
      </c>
    </row>
    <row r="318" spans="1:47" x14ac:dyDescent="0.3">
      <c r="A318">
        <v>2015</v>
      </c>
      <c r="B318">
        <v>12</v>
      </c>
      <c r="C318">
        <v>2016</v>
      </c>
      <c r="D318" t="s">
        <v>786</v>
      </c>
      <c r="E318" t="s">
        <v>787</v>
      </c>
      <c r="F318">
        <v>711.97</v>
      </c>
      <c r="G318">
        <v>4406.72</v>
      </c>
      <c r="H318">
        <v>287.45</v>
      </c>
      <c r="I318">
        <v>1519.52</v>
      </c>
      <c r="J318">
        <v>6213.97</v>
      </c>
      <c r="K318">
        <v>0</v>
      </c>
      <c r="L318">
        <v>307.27</v>
      </c>
      <c r="M318">
        <v>0</v>
      </c>
      <c r="N318">
        <v>0</v>
      </c>
      <c r="O318">
        <v>0</v>
      </c>
      <c r="P318">
        <v>51.61</v>
      </c>
      <c r="Q318">
        <v>0</v>
      </c>
      <c r="R318">
        <v>0</v>
      </c>
      <c r="S318">
        <v>1199.6400000000001</v>
      </c>
      <c r="T318">
        <v>0</v>
      </c>
      <c r="U318">
        <v>0</v>
      </c>
      <c r="V318">
        <v>931.46</v>
      </c>
      <c r="W318">
        <v>1050.4100000000001</v>
      </c>
      <c r="X318">
        <v>373.87</v>
      </c>
      <c r="Y318">
        <v>48.67</v>
      </c>
      <c r="Z318">
        <v>104.79</v>
      </c>
      <c r="AA318">
        <v>738.14</v>
      </c>
      <c r="AB318">
        <v>14.26</v>
      </c>
      <c r="AC318">
        <v>16.64</v>
      </c>
      <c r="AD318">
        <v>0</v>
      </c>
      <c r="AE318">
        <v>10.59</v>
      </c>
      <c r="AF318">
        <v>6.33</v>
      </c>
      <c r="AG318">
        <v>14902844.83</v>
      </c>
      <c r="AM318">
        <v>2015</v>
      </c>
      <c r="AN318">
        <v>12</v>
      </c>
      <c r="AO318">
        <v>2016</v>
      </c>
      <c r="AP318" t="s">
        <v>786</v>
      </c>
      <c r="AQ318">
        <f t="shared" si="24"/>
        <v>0</v>
      </c>
      <c r="AR318">
        <f t="shared" si="25"/>
        <v>-633.35</v>
      </c>
      <c r="AS318">
        <f t="shared" si="26"/>
        <v>325.2</v>
      </c>
      <c r="AT318">
        <f t="shared" si="27"/>
        <v>-118.95000000000005</v>
      </c>
      <c r="AU318">
        <f t="shared" si="28"/>
        <v>-2.3800000000000008</v>
      </c>
    </row>
    <row r="319" spans="1:47" x14ac:dyDescent="0.3">
      <c r="A319">
        <v>2016</v>
      </c>
      <c r="B319">
        <v>1</v>
      </c>
      <c r="C319">
        <v>2016</v>
      </c>
      <c r="D319" t="s">
        <v>788</v>
      </c>
      <c r="E319" t="s">
        <v>789</v>
      </c>
      <c r="F319">
        <v>460.37</v>
      </c>
      <c r="G319">
        <v>19877.68</v>
      </c>
      <c r="H319">
        <v>309.68</v>
      </c>
      <c r="I319">
        <v>3376.54</v>
      </c>
      <c r="J319">
        <v>23909.69</v>
      </c>
      <c r="K319">
        <v>0</v>
      </c>
      <c r="L319">
        <v>307.27</v>
      </c>
      <c r="M319">
        <v>0</v>
      </c>
      <c r="N319">
        <v>0</v>
      </c>
      <c r="O319">
        <v>0</v>
      </c>
      <c r="P319">
        <v>46.19</v>
      </c>
      <c r="Q319">
        <v>0</v>
      </c>
      <c r="R319">
        <v>0</v>
      </c>
      <c r="S319">
        <v>1223.1400000000001</v>
      </c>
      <c r="T319">
        <v>0</v>
      </c>
      <c r="U319">
        <v>0</v>
      </c>
      <c r="V319">
        <v>873.47</v>
      </c>
      <c r="W319">
        <v>1154.05</v>
      </c>
      <c r="X319">
        <v>469.81</v>
      </c>
      <c r="Y319">
        <v>66.98</v>
      </c>
      <c r="Z319">
        <v>101.33</v>
      </c>
      <c r="AA319">
        <v>726.79</v>
      </c>
      <c r="AB319">
        <v>7.89</v>
      </c>
      <c r="AC319">
        <v>38.51</v>
      </c>
      <c r="AD319">
        <v>0</v>
      </c>
      <c r="AE319">
        <v>17.18</v>
      </c>
      <c r="AF319">
        <v>4.8499999999999996</v>
      </c>
      <c r="AG319">
        <v>14922262.140000001</v>
      </c>
      <c r="AM319">
        <v>2016</v>
      </c>
      <c r="AN319">
        <v>1</v>
      </c>
      <c r="AO319">
        <v>2016</v>
      </c>
      <c r="AP319" t="s">
        <v>788</v>
      </c>
      <c r="AQ319">
        <f t="shared" si="24"/>
        <v>0</v>
      </c>
      <c r="AR319">
        <f t="shared" si="25"/>
        <v>-625.45999999999992</v>
      </c>
      <c r="AS319">
        <f t="shared" si="26"/>
        <v>402.83</v>
      </c>
      <c r="AT319">
        <f t="shared" si="27"/>
        <v>-280.57999999999993</v>
      </c>
      <c r="AU319">
        <f t="shared" si="28"/>
        <v>-30.619999999999997</v>
      </c>
    </row>
    <row r="320" spans="1:47" x14ac:dyDescent="0.3">
      <c r="A320">
        <v>2016</v>
      </c>
      <c r="B320">
        <v>2</v>
      </c>
      <c r="C320">
        <v>2016</v>
      </c>
      <c r="D320" t="s">
        <v>790</v>
      </c>
      <c r="E320" t="s">
        <v>791</v>
      </c>
      <c r="F320">
        <v>1934.62</v>
      </c>
      <c r="G320">
        <v>4199.12</v>
      </c>
      <c r="H320">
        <v>124.16</v>
      </c>
      <c r="I320">
        <v>2545.75</v>
      </c>
      <c r="J320">
        <v>5123.25</v>
      </c>
      <c r="K320">
        <v>0</v>
      </c>
      <c r="L320">
        <v>287.45</v>
      </c>
      <c r="M320">
        <v>0</v>
      </c>
      <c r="N320">
        <v>0</v>
      </c>
      <c r="O320">
        <v>0</v>
      </c>
      <c r="P320">
        <v>41.53</v>
      </c>
      <c r="Q320">
        <v>0</v>
      </c>
      <c r="R320">
        <v>0</v>
      </c>
      <c r="S320">
        <v>277.83</v>
      </c>
      <c r="T320">
        <v>0</v>
      </c>
      <c r="U320">
        <v>0</v>
      </c>
      <c r="V320">
        <v>831.49</v>
      </c>
      <c r="W320">
        <v>1091.5</v>
      </c>
      <c r="X320">
        <v>456.06</v>
      </c>
      <c r="Y320">
        <v>42.93</v>
      </c>
      <c r="Z320">
        <v>107.59</v>
      </c>
      <c r="AA320">
        <v>680.84</v>
      </c>
      <c r="AB320">
        <v>3.23</v>
      </c>
      <c r="AC320">
        <v>55</v>
      </c>
      <c r="AD320">
        <v>0</v>
      </c>
      <c r="AE320">
        <v>12</v>
      </c>
      <c r="AF320">
        <v>4.3899999999999997</v>
      </c>
      <c r="AG320">
        <v>14924526.65</v>
      </c>
      <c r="AM320">
        <v>2016</v>
      </c>
      <c r="AN320">
        <v>2</v>
      </c>
      <c r="AO320">
        <v>2016</v>
      </c>
      <c r="AP320" t="s">
        <v>790</v>
      </c>
      <c r="AQ320">
        <f t="shared" si="24"/>
        <v>0</v>
      </c>
      <c r="AR320">
        <f t="shared" si="25"/>
        <v>-573.25</v>
      </c>
      <c r="AS320">
        <f t="shared" si="26"/>
        <v>413.13</v>
      </c>
      <c r="AT320">
        <f t="shared" si="27"/>
        <v>-260.01</v>
      </c>
      <c r="AU320">
        <f t="shared" si="28"/>
        <v>-51.77</v>
      </c>
    </row>
    <row r="321" spans="1:47" x14ac:dyDescent="0.3">
      <c r="A321">
        <v>2016</v>
      </c>
      <c r="B321">
        <v>3</v>
      </c>
      <c r="C321">
        <v>2016</v>
      </c>
      <c r="D321" t="s">
        <v>792</v>
      </c>
      <c r="E321" t="s">
        <v>793</v>
      </c>
      <c r="F321">
        <v>1547.87</v>
      </c>
      <c r="G321">
        <v>17869.2</v>
      </c>
      <c r="H321">
        <v>517.96</v>
      </c>
      <c r="I321">
        <v>3576.35</v>
      </c>
      <c r="J321">
        <v>19767.11</v>
      </c>
      <c r="K321">
        <v>0</v>
      </c>
      <c r="L321">
        <v>307.27</v>
      </c>
      <c r="M321">
        <v>0</v>
      </c>
      <c r="N321">
        <v>0</v>
      </c>
      <c r="O321">
        <v>0</v>
      </c>
      <c r="P321">
        <v>51.55</v>
      </c>
      <c r="Q321">
        <v>0</v>
      </c>
      <c r="R321">
        <v>0</v>
      </c>
      <c r="S321">
        <v>102.47</v>
      </c>
      <c r="T321">
        <v>0</v>
      </c>
      <c r="U321">
        <v>0</v>
      </c>
      <c r="V321">
        <v>838.49</v>
      </c>
      <c r="W321">
        <v>1237.95</v>
      </c>
      <c r="X321">
        <v>498.59</v>
      </c>
      <c r="Y321">
        <v>63.07</v>
      </c>
      <c r="Z321">
        <v>113.01</v>
      </c>
      <c r="AA321">
        <v>713.57</v>
      </c>
      <c r="AB321">
        <v>1.04</v>
      </c>
      <c r="AC321">
        <v>57.63</v>
      </c>
      <c r="AD321">
        <v>0</v>
      </c>
      <c r="AE321">
        <v>17.21</v>
      </c>
      <c r="AF321">
        <v>5.44</v>
      </c>
      <c r="AG321">
        <v>14940847.98</v>
      </c>
      <c r="AM321">
        <v>2016</v>
      </c>
      <c r="AN321">
        <v>3</v>
      </c>
      <c r="AO321">
        <v>2016</v>
      </c>
      <c r="AP321" t="s">
        <v>792</v>
      </c>
      <c r="AQ321">
        <f t="shared" si="24"/>
        <v>0</v>
      </c>
      <c r="AR321">
        <f t="shared" si="25"/>
        <v>-600.56000000000006</v>
      </c>
      <c r="AS321">
        <f t="shared" si="26"/>
        <v>435.52</v>
      </c>
      <c r="AT321">
        <f t="shared" si="27"/>
        <v>-399.46000000000004</v>
      </c>
      <c r="AU321">
        <f t="shared" si="28"/>
        <v>-56.59</v>
      </c>
    </row>
    <row r="322" spans="1:47" x14ac:dyDescent="0.3">
      <c r="A322">
        <v>2016</v>
      </c>
      <c r="B322">
        <v>4</v>
      </c>
      <c r="C322">
        <v>2016</v>
      </c>
      <c r="D322" t="s">
        <v>794</v>
      </c>
      <c r="E322" t="s">
        <v>795</v>
      </c>
      <c r="F322">
        <v>6459.82</v>
      </c>
      <c r="G322">
        <v>2302.87</v>
      </c>
      <c r="H322">
        <v>122.18</v>
      </c>
      <c r="I322">
        <v>2810.89</v>
      </c>
      <c r="J322">
        <v>2287.73</v>
      </c>
      <c r="K322">
        <v>0</v>
      </c>
      <c r="L322">
        <v>297.36</v>
      </c>
      <c r="M322">
        <v>0</v>
      </c>
      <c r="N322">
        <v>0</v>
      </c>
      <c r="O322">
        <v>0</v>
      </c>
      <c r="P322">
        <v>73.88</v>
      </c>
      <c r="Q322">
        <v>0</v>
      </c>
      <c r="R322">
        <v>0</v>
      </c>
      <c r="S322">
        <v>3697.44</v>
      </c>
      <c r="T322">
        <v>0</v>
      </c>
      <c r="U322">
        <v>0</v>
      </c>
      <c r="V322">
        <v>985.99</v>
      </c>
      <c r="W322">
        <v>1173.9000000000001</v>
      </c>
      <c r="X322">
        <v>462.95</v>
      </c>
      <c r="Y322">
        <v>60.01</v>
      </c>
      <c r="Z322">
        <v>181.14</v>
      </c>
      <c r="AA322">
        <v>729.35</v>
      </c>
      <c r="AB322">
        <v>6.5</v>
      </c>
      <c r="AC322">
        <v>73.88</v>
      </c>
      <c r="AD322">
        <v>0.45</v>
      </c>
      <c r="AE322">
        <v>20.32</v>
      </c>
      <c r="AF322">
        <v>9.33</v>
      </c>
      <c r="AG322">
        <v>14936691.039999999</v>
      </c>
      <c r="AM322">
        <v>2016</v>
      </c>
      <c r="AN322">
        <v>4</v>
      </c>
      <c r="AO322">
        <v>2016</v>
      </c>
      <c r="AP322" t="s">
        <v>794</v>
      </c>
      <c r="AQ322">
        <f t="shared" si="24"/>
        <v>0</v>
      </c>
      <c r="AR322">
        <f t="shared" si="25"/>
        <v>-548.21</v>
      </c>
      <c r="AS322">
        <f t="shared" si="26"/>
        <v>402.94</v>
      </c>
      <c r="AT322">
        <f t="shared" si="27"/>
        <v>-187.91000000000008</v>
      </c>
      <c r="AU322">
        <f t="shared" si="28"/>
        <v>-67.38</v>
      </c>
    </row>
    <row r="323" spans="1:47" x14ac:dyDescent="0.3">
      <c r="A323">
        <v>2016</v>
      </c>
      <c r="B323">
        <v>5</v>
      </c>
      <c r="C323">
        <v>2016</v>
      </c>
      <c r="D323" t="s">
        <v>796</v>
      </c>
      <c r="E323" t="s">
        <v>797</v>
      </c>
      <c r="F323">
        <v>7809.14</v>
      </c>
      <c r="G323">
        <v>2090.83</v>
      </c>
      <c r="H323">
        <v>439.67</v>
      </c>
      <c r="I323">
        <v>1256.4000000000001</v>
      </c>
      <c r="J323">
        <v>1607.67</v>
      </c>
      <c r="K323">
        <v>0</v>
      </c>
      <c r="L323">
        <v>307.27</v>
      </c>
      <c r="M323">
        <v>0</v>
      </c>
      <c r="N323">
        <v>0</v>
      </c>
      <c r="O323">
        <v>0</v>
      </c>
      <c r="P323">
        <v>133.41</v>
      </c>
      <c r="Q323">
        <v>0</v>
      </c>
      <c r="R323">
        <v>0</v>
      </c>
      <c r="S323">
        <v>6612.5</v>
      </c>
      <c r="T323">
        <v>0</v>
      </c>
      <c r="U323">
        <v>0</v>
      </c>
      <c r="V323">
        <v>1188.3800000000001</v>
      </c>
      <c r="W323">
        <v>1251.96</v>
      </c>
      <c r="X323">
        <v>471.35</v>
      </c>
      <c r="Y323">
        <v>71.61</v>
      </c>
      <c r="Z323">
        <v>193.9</v>
      </c>
      <c r="AA323">
        <v>833.13</v>
      </c>
      <c r="AB323">
        <v>38.15</v>
      </c>
      <c r="AC323">
        <v>15.77</v>
      </c>
      <c r="AD323">
        <v>0</v>
      </c>
      <c r="AE323">
        <v>35.86</v>
      </c>
      <c r="AF323">
        <v>20.89</v>
      </c>
      <c r="AG323">
        <v>14930972.73</v>
      </c>
      <c r="AM323">
        <v>2016</v>
      </c>
      <c r="AN323">
        <v>5</v>
      </c>
      <c r="AO323">
        <v>2016</v>
      </c>
      <c r="AP323" t="s">
        <v>796</v>
      </c>
      <c r="AQ323">
        <f t="shared" si="24"/>
        <v>0</v>
      </c>
      <c r="AR323">
        <f t="shared" si="25"/>
        <v>-639.23</v>
      </c>
      <c r="AS323">
        <f t="shared" si="26"/>
        <v>399.74</v>
      </c>
      <c r="AT323">
        <f t="shared" si="27"/>
        <v>-63.579999999999927</v>
      </c>
      <c r="AU323">
        <f t="shared" si="28"/>
        <v>22.38</v>
      </c>
    </row>
    <row r="324" spans="1:47" x14ac:dyDescent="0.3">
      <c r="A324">
        <v>2016</v>
      </c>
      <c r="B324">
        <v>6</v>
      </c>
      <c r="C324">
        <v>2016</v>
      </c>
      <c r="D324" t="s">
        <v>798</v>
      </c>
      <c r="E324" t="s">
        <v>799</v>
      </c>
      <c r="F324">
        <v>8398.48</v>
      </c>
      <c r="G324">
        <v>2777.06</v>
      </c>
      <c r="H324">
        <v>952.58</v>
      </c>
      <c r="I324">
        <v>575.29</v>
      </c>
      <c r="J324">
        <v>1480.77</v>
      </c>
      <c r="K324">
        <v>0</v>
      </c>
      <c r="L324">
        <v>297.36</v>
      </c>
      <c r="M324">
        <v>0</v>
      </c>
      <c r="N324">
        <v>0</v>
      </c>
      <c r="O324">
        <v>0</v>
      </c>
      <c r="P324">
        <v>155.52000000000001</v>
      </c>
      <c r="Q324">
        <v>0</v>
      </c>
      <c r="R324">
        <v>0</v>
      </c>
      <c r="S324">
        <v>7770.97</v>
      </c>
      <c r="T324">
        <v>0</v>
      </c>
      <c r="U324">
        <v>0</v>
      </c>
      <c r="V324">
        <v>1284.9000000000001</v>
      </c>
      <c r="W324">
        <v>1213.07</v>
      </c>
      <c r="X324">
        <v>461.97</v>
      </c>
      <c r="Y324">
        <v>82.39</v>
      </c>
      <c r="Z324">
        <v>269.08</v>
      </c>
      <c r="AA324">
        <v>907.99</v>
      </c>
      <c r="AB324">
        <v>87.68</v>
      </c>
      <c r="AC324">
        <v>6.45</v>
      </c>
      <c r="AD324">
        <v>0</v>
      </c>
      <c r="AE324">
        <v>31.96</v>
      </c>
      <c r="AF324">
        <v>23.14</v>
      </c>
      <c r="AG324">
        <v>14925351.310000001</v>
      </c>
      <c r="AM324">
        <v>2016</v>
      </c>
      <c r="AN324">
        <v>6</v>
      </c>
      <c r="AO324">
        <v>2016</v>
      </c>
      <c r="AP324" t="s">
        <v>798</v>
      </c>
      <c r="AQ324">
        <f t="shared" si="24"/>
        <v>0</v>
      </c>
      <c r="AR324">
        <f t="shared" si="25"/>
        <v>-638.91000000000008</v>
      </c>
      <c r="AS324">
        <f t="shared" si="26"/>
        <v>379.58000000000004</v>
      </c>
      <c r="AT324">
        <f t="shared" si="27"/>
        <v>71.830000000000155</v>
      </c>
      <c r="AU324">
        <f t="shared" si="28"/>
        <v>81.23</v>
      </c>
    </row>
    <row r="325" spans="1:47" x14ac:dyDescent="0.3">
      <c r="A325">
        <v>2016</v>
      </c>
      <c r="B325">
        <v>7</v>
      </c>
      <c r="C325">
        <v>2016</v>
      </c>
      <c r="D325" t="s">
        <v>800</v>
      </c>
      <c r="E325" t="s">
        <v>801</v>
      </c>
      <c r="F325">
        <v>7706.53</v>
      </c>
      <c r="G325">
        <v>2647.56</v>
      </c>
      <c r="H325">
        <v>1424.86</v>
      </c>
      <c r="I325">
        <v>601.59</v>
      </c>
      <c r="J325">
        <v>1514.8</v>
      </c>
      <c r="K325">
        <v>0</v>
      </c>
      <c r="L325">
        <v>307.27</v>
      </c>
      <c r="M325">
        <v>0</v>
      </c>
      <c r="N325">
        <v>0</v>
      </c>
      <c r="O325">
        <v>0</v>
      </c>
      <c r="P325">
        <v>181.39</v>
      </c>
      <c r="Q325">
        <v>0</v>
      </c>
      <c r="R325">
        <v>0</v>
      </c>
      <c r="S325">
        <v>7865.26</v>
      </c>
      <c r="T325">
        <v>0</v>
      </c>
      <c r="U325">
        <v>0</v>
      </c>
      <c r="V325">
        <v>1450.61</v>
      </c>
      <c r="W325">
        <v>1293.68</v>
      </c>
      <c r="X325">
        <v>479.42</v>
      </c>
      <c r="Y325">
        <v>82.75</v>
      </c>
      <c r="Z325">
        <v>299.67</v>
      </c>
      <c r="AA325">
        <v>959.23</v>
      </c>
      <c r="AB325">
        <v>151.43</v>
      </c>
      <c r="AC325">
        <v>5.59</v>
      </c>
      <c r="AD325">
        <v>0</v>
      </c>
      <c r="AE325">
        <v>33.409999999999997</v>
      </c>
      <c r="AF325">
        <v>26.91</v>
      </c>
      <c r="AG325">
        <v>14920292.35</v>
      </c>
      <c r="AM325">
        <v>2016</v>
      </c>
      <c r="AN325">
        <v>7</v>
      </c>
      <c r="AO325">
        <v>2016</v>
      </c>
      <c r="AP325" t="s">
        <v>800</v>
      </c>
      <c r="AQ325">
        <f t="shared" ref="AQ325:AQ388" si="29">N325-O325</f>
        <v>0</v>
      </c>
      <c r="AR325">
        <f t="shared" ref="AR325:AR388" si="30">Z325-AA325</f>
        <v>-659.56</v>
      </c>
      <c r="AS325">
        <f t="shared" ref="AS325:AS388" si="31">X325-Y325</f>
        <v>396.67</v>
      </c>
      <c r="AT325">
        <f t="shared" ref="AT325:AT388" si="32">V325-W325</f>
        <v>156.92999999999984</v>
      </c>
      <c r="AU325">
        <f t="shared" ref="AU325:AU388" si="33">AB325-AC325</f>
        <v>145.84</v>
      </c>
    </row>
    <row r="326" spans="1:47" x14ac:dyDescent="0.3">
      <c r="A326">
        <v>2016</v>
      </c>
      <c r="B326">
        <v>8</v>
      </c>
      <c r="C326">
        <v>2016</v>
      </c>
      <c r="D326" t="s">
        <v>802</v>
      </c>
      <c r="E326" t="s">
        <v>803</v>
      </c>
      <c r="F326">
        <v>6305.12</v>
      </c>
      <c r="G326">
        <v>2281.19</v>
      </c>
      <c r="H326">
        <v>881.67</v>
      </c>
      <c r="I326">
        <v>1177.08</v>
      </c>
      <c r="J326">
        <v>1387.19</v>
      </c>
      <c r="K326">
        <v>0</v>
      </c>
      <c r="L326">
        <v>307.27</v>
      </c>
      <c r="M326">
        <v>0</v>
      </c>
      <c r="N326">
        <v>0</v>
      </c>
      <c r="O326">
        <v>0</v>
      </c>
      <c r="P326">
        <v>164.65</v>
      </c>
      <c r="Q326">
        <v>0</v>
      </c>
      <c r="R326">
        <v>0</v>
      </c>
      <c r="S326">
        <v>5685.97</v>
      </c>
      <c r="T326">
        <v>0</v>
      </c>
      <c r="U326">
        <v>0</v>
      </c>
      <c r="V326">
        <v>1486.12</v>
      </c>
      <c r="W326">
        <v>1239.73</v>
      </c>
      <c r="X326">
        <v>461.8</v>
      </c>
      <c r="Y326">
        <v>45.18</v>
      </c>
      <c r="Z326">
        <v>238.45</v>
      </c>
      <c r="AA326">
        <v>892.86</v>
      </c>
      <c r="AB326">
        <v>149.91</v>
      </c>
      <c r="AC326">
        <v>8.67</v>
      </c>
      <c r="AD326">
        <v>0</v>
      </c>
      <c r="AE326">
        <v>28.41</v>
      </c>
      <c r="AF326">
        <v>23.1</v>
      </c>
      <c r="AG326">
        <v>14916268.42</v>
      </c>
      <c r="AM326">
        <v>2016</v>
      </c>
      <c r="AN326">
        <v>8</v>
      </c>
      <c r="AO326">
        <v>2016</v>
      </c>
      <c r="AP326" t="s">
        <v>802</v>
      </c>
      <c r="AQ326">
        <f t="shared" si="29"/>
        <v>0</v>
      </c>
      <c r="AR326">
        <f t="shared" si="30"/>
        <v>-654.41000000000008</v>
      </c>
      <c r="AS326">
        <f t="shared" si="31"/>
        <v>416.62</v>
      </c>
      <c r="AT326">
        <f t="shared" si="32"/>
        <v>246.38999999999987</v>
      </c>
      <c r="AU326">
        <f t="shared" si="33"/>
        <v>141.24</v>
      </c>
    </row>
    <row r="327" spans="1:47" x14ac:dyDescent="0.3">
      <c r="A327">
        <v>2016</v>
      </c>
      <c r="B327">
        <v>9</v>
      </c>
      <c r="C327">
        <v>2016</v>
      </c>
      <c r="D327" t="s">
        <v>804</v>
      </c>
      <c r="E327" t="s">
        <v>805</v>
      </c>
      <c r="F327">
        <v>5495.44</v>
      </c>
      <c r="G327">
        <v>2487.08</v>
      </c>
      <c r="H327">
        <v>373.81</v>
      </c>
      <c r="I327">
        <v>1073.17</v>
      </c>
      <c r="J327">
        <v>1225.02</v>
      </c>
      <c r="K327">
        <v>0</v>
      </c>
      <c r="L327">
        <v>297.36</v>
      </c>
      <c r="M327">
        <v>0</v>
      </c>
      <c r="N327">
        <v>0</v>
      </c>
      <c r="O327">
        <v>0</v>
      </c>
      <c r="P327">
        <v>131.91</v>
      </c>
      <c r="Q327">
        <v>0</v>
      </c>
      <c r="R327">
        <v>0</v>
      </c>
      <c r="S327">
        <v>3962.78</v>
      </c>
      <c r="T327">
        <v>0</v>
      </c>
      <c r="U327">
        <v>0</v>
      </c>
      <c r="V327">
        <v>1236.3499999999999</v>
      </c>
      <c r="W327">
        <v>1080.07</v>
      </c>
      <c r="X327">
        <v>417.37</v>
      </c>
      <c r="Y327">
        <v>56.34</v>
      </c>
      <c r="Z327">
        <v>204.75</v>
      </c>
      <c r="AA327">
        <v>792.51</v>
      </c>
      <c r="AB327">
        <v>104.36</v>
      </c>
      <c r="AC327">
        <v>4.58</v>
      </c>
      <c r="AD327">
        <v>0.13</v>
      </c>
      <c r="AE327">
        <v>15</v>
      </c>
      <c r="AF327">
        <v>14.97</v>
      </c>
      <c r="AG327">
        <v>14913260.07</v>
      </c>
      <c r="AM327">
        <v>2016</v>
      </c>
      <c r="AN327">
        <v>9</v>
      </c>
      <c r="AO327">
        <v>2016</v>
      </c>
      <c r="AP327" t="s">
        <v>804</v>
      </c>
      <c r="AQ327">
        <f t="shared" si="29"/>
        <v>0</v>
      </c>
      <c r="AR327">
        <f t="shared" si="30"/>
        <v>-587.76</v>
      </c>
      <c r="AS327">
        <f t="shared" si="31"/>
        <v>361.03</v>
      </c>
      <c r="AT327">
        <f t="shared" si="32"/>
        <v>156.27999999999997</v>
      </c>
      <c r="AU327">
        <f t="shared" si="33"/>
        <v>99.78</v>
      </c>
    </row>
    <row r="328" spans="1:47" x14ac:dyDescent="0.3">
      <c r="A328">
        <v>2016</v>
      </c>
      <c r="B328">
        <v>10</v>
      </c>
      <c r="C328">
        <v>2017</v>
      </c>
      <c r="D328" t="s">
        <v>806</v>
      </c>
      <c r="E328" t="s">
        <v>807</v>
      </c>
      <c r="F328">
        <v>2594.63</v>
      </c>
      <c r="G328">
        <v>3600.35</v>
      </c>
      <c r="H328">
        <v>277.12</v>
      </c>
      <c r="I328">
        <v>1570.34</v>
      </c>
      <c r="J328">
        <v>4245.4399999999996</v>
      </c>
      <c r="K328">
        <v>0</v>
      </c>
      <c r="L328">
        <v>307.27</v>
      </c>
      <c r="M328">
        <v>0</v>
      </c>
      <c r="N328">
        <v>0</v>
      </c>
      <c r="O328">
        <v>0</v>
      </c>
      <c r="P328">
        <v>89.14</v>
      </c>
      <c r="Q328">
        <v>0</v>
      </c>
      <c r="R328">
        <v>0</v>
      </c>
      <c r="S328">
        <v>2218.5</v>
      </c>
      <c r="T328">
        <v>0</v>
      </c>
      <c r="U328">
        <v>0</v>
      </c>
      <c r="V328">
        <v>1145.78</v>
      </c>
      <c r="W328">
        <v>1015.45</v>
      </c>
      <c r="X328">
        <v>379.4</v>
      </c>
      <c r="Y328">
        <v>60.79</v>
      </c>
      <c r="Z328">
        <v>144.32</v>
      </c>
      <c r="AA328">
        <v>735.71</v>
      </c>
      <c r="AB328">
        <v>52.95</v>
      </c>
      <c r="AC328">
        <v>4.75</v>
      </c>
      <c r="AD328">
        <v>0</v>
      </c>
      <c r="AE328">
        <v>19.28</v>
      </c>
      <c r="AF328">
        <v>10.89</v>
      </c>
      <c r="AG328">
        <v>14914265.779999999</v>
      </c>
      <c r="AM328">
        <v>2016</v>
      </c>
      <c r="AN328">
        <v>10</v>
      </c>
      <c r="AO328">
        <v>2017</v>
      </c>
      <c r="AP328" t="s">
        <v>806</v>
      </c>
      <c r="AQ328">
        <f t="shared" si="29"/>
        <v>0</v>
      </c>
      <c r="AR328">
        <f t="shared" si="30"/>
        <v>-591.3900000000001</v>
      </c>
      <c r="AS328">
        <f t="shared" si="31"/>
        <v>318.60999999999996</v>
      </c>
      <c r="AT328">
        <f t="shared" si="32"/>
        <v>130.32999999999993</v>
      </c>
      <c r="AU328">
        <f t="shared" si="33"/>
        <v>48.2</v>
      </c>
    </row>
    <row r="329" spans="1:47" x14ac:dyDescent="0.3">
      <c r="A329">
        <v>2016</v>
      </c>
      <c r="B329">
        <v>11</v>
      </c>
      <c r="C329">
        <v>2017</v>
      </c>
      <c r="D329" t="s">
        <v>808</v>
      </c>
      <c r="E329" t="s">
        <v>809</v>
      </c>
      <c r="F329">
        <v>568.74</v>
      </c>
      <c r="G329">
        <v>4585.42</v>
      </c>
      <c r="H329">
        <v>170.74</v>
      </c>
      <c r="I329">
        <v>2103.29</v>
      </c>
      <c r="J329">
        <v>6930.49</v>
      </c>
      <c r="K329">
        <v>0</v>
      </c>
      <c r="L329">
        <v>297.36</v>
      </c>
      <c r="M329">
        <v>0</v>
      </c>
      <c r="N329">
        <v>0</v>
      </c>
      <c r="O329">
        <v>0</v>
      </c>
      <c r="P329">
        <v>55.18</v>
      </c>
      <c r="Q329">
        <v>0</v>
      </c>
      <c r="R329">
        <v>0</v>
      </c>
      <c r="S329">
        <v>1247.92</v>
      </c>
      <c r="T329">
        <v>0</v>
      </c>
      <c r="U329">
        <v>0</v>
      </c>
      <c r="V329">
        <v>1017.62</v>
      </c>
      <c r="W329">
        <v>996.25</v>
      </c>
      <c r="X329">
        <v>387.33</v>
      </c>
      <c r="Y329">
        <v>47.62</v>
      </c>
      <c r="Z329">
        <v>139.63</v>
      </c>
      <c r="AA329">
        <v>571.86</v>
      </c>
      <c r="AB329">
        <v>18.66</v>
      </c>
      <c r="AC329">
        <v>11.14</v>
      </c>
      <c r="AD329">
        <v>0</v>
      </c>
      <c r="AE329">
        <v>14.51</v>
      </c>
      <c r="AF329">
        <v>7.73</v>
      </c>
      <c r="AG329">
        <v>14918282.460000001</v>
      </c>
      <c r="AM329">
        <v>2016</v>
      </c>
      <c r="AN329">
        <v>11</v>
      </c>
      <c r="AO329">
        <v>2017</v>
      </c>
      <c r="AP329" t="s">
        <v>808</v>
      </c>
      <c r="AQ329">
        <f t="shared" si="29"/>
        <v>0</v>
      </c>
      <c r="AR329">
        <f t="shared" si="30"/>
        <v>-432.23</v>
      </c>
      <c r="AS329">
        <f t="shared" si="31"/>
        <v>339.71</v>
      </c>
      <c r="AT329">
        <f t="shared" si="32"/>
        <v>21.370000000000005</v>
      </c>
      <c r="AU329">
        <f t="shared" si="33"/>
        <v>7.52</v>
      </c>
    </row>
    <row r="330" spans="1:47" x14ac:dyDescent="0.3">
      <c r="A330">
        <v>2016</v>
      </c>
      <c r="B330">
        <v>12</v>
      </c>
      <c r="C330">
        <v>2017</v>
      </c>
      <c r="D330" t="s">
        <v>810</v>
      </c>
      <c r="E330" t="s">
        <v>811</v>
      </c>
      <c r="F330">
        <v>727.75</v>
      </c>
      <c r="G330">
        <v>13601.78</v>
      </c>
      <c r="H330">
        <v>270.17</v>
      </c>
      <c r="I330">
        <v>3557.76</v>
      </c>
      <c r="J330">
        <v>17137.560000000001</v>
      </c>
      <c r="K330">
        <v>0</v>
      </c>
      <c r="L330">
        <v>307.27</v>
      </c>
      <c r="M330">
        <v>0</v>
      </c>
      <c r="N330">
        <v>0</v>
      </c>
      <c r="O330">
        <v>0</v>
      </c>
      <c r="P330">
        <v>52.1</v>
      </c>
      <c r="Q330">
        <v>0</v>
      </c>
      <c r="R330">
        <v>0</v>
      </c>
      <c r="S330">
        <v>1154.0899999999999</v>
      </c>
      <c r="T330">
        <v>0</v>
      </c>
      <c r="U330">
        <v>0</v>
      </c>
      <c r="V330">
        <v>1004.61</v>
      </c>
      <c r="W330">
        <v>1087.8499999999999</v>
      </c>
      <c r="X330">
        <v>448.85</v>
      </c>
      <c r="Y330">
        <v>64.459999999999994</v>
      </c>
      <c r="Z330">
        <v>123.61</v>
      </c>
      <c r="AA330">
        <v>557.97</v>
      </c>
      <c r="AB330">
        <v>11.39</v>
      </c>
      <c r="AC330">
        <v>36.840000000000003</v>
      </c>
      <c r="AD330">
        <v>0</v>
      </c>
      <c r="AE330">
        <v>16.54</v>
      </c>
      <c r="AF330">
        <v>6.03</v>
      </c>
      <c r="AG330">
        <v>14931156.49</v>
      </c>
      <c r="AM330">
        <v>2016</v>
      </c>
      <c r="AN330">
        <v>12</v>
      </c>
      <c r="AO330">
        <v>2017</v>
      </c>
      <c r="AP330" t="s">
        <v>810</v>
      </c>
      <c r="AQ330">
        <f t="shared" si="29"/>
        <v>0</v>
      </c>
      <c r="AR330">
        <f t="shared" si="30"/>
        <v>-434.36</v>
      </c>
      <c r="AS330">
        <f t="shared" si="31"/>
        <v>384.39000000000004</v>
      </c>
      <c r="AT330">
        <f t="shared" si="32"/>
        <v>-83.239999999999895</v>
      </c>
      <c r="AU330">
        <f t="shared" si="33"/>
        <v>-25.450000000000003</v>
      </c>
    </row>
    <row r="331" spans="1:47" x14ac:dyDescent="0.3">
      <c r="A331">
        <v>2017</v>
      </c>
      <c r="B331">
        <v>1</v>
      </c>
      <c r="C331">
        <v>2017</v>
      </c>
      <c r="D331" t="s">
        <v>812</v>
      </c>
      <c r="E331" t="s">
        <v>813</v>
      </c>
      <c r="F331">
        <v>1227.3499999999999</v>
      </c>
      <c r="G331">
        <v>28911.08</v>
      </c>
      <c r="H331">
        <v>1411.93</v>
      </c>
      <c r="I331">
        <v>3820.13</v>
      </c>
      <c r="J331">
        <v>31352.65</v>
      </c>
      <c r="K331">
        <v>0</v>
      </c>
      <c r="L331">
        <v>307.27</v>
      </c>
      <c r="M331">
        <v>0</v>
      </c>
      <c r="N331">
        <v>0</v>
      </c>
      <c r="O331">
        <v>0</v>
      </c>
      <c r="P331">
        <v>46.24</v>
      </c>
      <c r="Q331">
        <v>0</v>
      </c>
      <c r="R331">
        <v>0</v>
      </c>
      <c r="S331">
        <v>1199.3599999999999</v>
      </c>
      <c r="T331">
        <v>0</v>
      </c>
      <c r="U331">
        <v>0</v>
      </c>
      <c r="V331">
        <v>963.3</v>
      </c>
      <c r="W331">
        <v>1237.1300000000001</v>
      </c>
      <c r="X331">
        <v>516.09</v>
      </c>
      <c r="Y331">
        <v>85.39</v>
      </c>
      <c r="Z331">
        <v>112.57</v>
      </c>
      <c r="AA331">
        <v>632.70000000000005</v>
      </c>
      <c r="AB331">
        <v>8.86</v>
      </c>
      <c r="AC331">
        <v>33.56</v>
      </c>
      <c r="AD331">
        <v>0</v>
      </c>
      <c r="AE331">
        <v>22.06</v>
      </c>
      <c r="AF331">
        <v>4.8600000000000003</v>
      </c>
      <c r="AG331">
        <v>14958840.23</v>
      </c>
      <c r="AM331">
        <v>2017</v>
      </c>
      <c r="AN331">
        <v>1</v>
      </c>
      <c r="AO331">
        <v>2017</v>
      </c>
      <c r="AP331" t="s">
        <v>812</v>
      </c>
      <c r="AQ331">
        <f t="shared" si="29"/>
        <v>0</v>
      </c>
      <c r="AR331">
        <f t="shared" si="30"/>
        <v>-520.13000000000011</v>
      </c>
      <c r="AS331">
        <f t="shared" si="31"/>
        <v>430.70000000000005</v>
      </c>
      <c r="AT331">
        <f t="shared" si="32"/>
        <v>-273.83000000000015</v>
      </c>
      <c r="AU331">
        <f t="shared" si="33"/>
        <v>-24.700000000000003</v>
      </c>
    </row>
    <row r="332" spans="1:47" x14ac:dyDescent="0.3">
      <c r="A332">
        <v>2017</v>
      </c>
      <c r="B332">
        <v>2</v>
      </c>
      <c r="C332">
        <v>2017</v>
      </c>
      <c r="D332" t="s">
        <v>814</v>
      </c>
      <c r="E332" t="s">
        <v>815</v>
      </c>
      <c r="F332">
        <v>5005.96</v>
      </c>
      <c r="G332">
        <v>37365.25</v>
      </c>
      <c r="H332">
        <v>7872.66</v>
      </c>
      <c r="I332">
        <v>5862</v>
      </c>
      <c r="J332">
        <v>30897.41</v>
      </c>
      <c r="K332">
        <v>0</v>
      </c>
      <c r="L332">
        <v>277.52999999999997</v>
      </c>
      <c r="M332">
        <v>0</v>
      </c>
      <c r="N332">
        <v>0</v>
      </c>
      <c r="O332">
        <v>0</v>
      </c>
      <c r="P332">
        <v>41.5</v>
      </c>
      <c r="Q332">
        <v>0</v>
      </c>
      <c r="R332">
        <v>0</v>
      </c>
      <c r="S332">
        <v>114.13</v>
      </c>
      <c r="T332">
        <v>0</v>
      </c>
      <c r="U332">
        <v>0</v>
      </c>
      <c r="V332">
        <v>861.93</v>
      </c>
      <c r="W332">
        <v>1274.3</v>
      </c>
      <c r="X332">
        <v>490.61</v>
      </c>
      <c r="Y332">
        <v>142.82</v>
      </c>
      <c r="Z332">
        <v>82.7</v>
      </c>
      <c r="AA332">
        <v>811.88</v>
      </c>
      <c r="AB332">
        <v>78.25</v>
      </c>
      <c r="AC332">
        <v>8.3000000000000007</v>
      </c>
      <c r="AD332">
        <v>0</v>
      </c>
      <c r="AE332">
        <v>25.48</v>
      </c>
      <c r="AF332">
        <v>4.37</v>
      </c>
      <c r="AG332">
        <v>14991199.52</v>
      </c>
      <c r="AM332">
        <v>2017</v>
      </c>
      <c r="AN332">
        <v>2</v>
      </c>
      <c r="AO332">
        <v>2017</v>
      </c>
      <c r="AP332" t="s">
        <v>814</v>
      </c>
      <c r="AQ332">
        <f t="shared" si="29"/>
        <v>0</v>
      </c>
      <c r="AR332">
        <f t="shared" si="30"/>
        <v>-729.18</v>
      </c>
      <c r="AS332">
        <f t="shared" si="31"/>
        <v>347.79</v>
      </c>
      <c r="AT332">
        <f t="shared" si="32"/>
        <v>-412.37</v>
      </c>
      <c r="AU332">
        <f t="shared" si="33"/>
        <v>69.95</v>
      </c>
    </row>
    <row r="333" spans="1:47" x14ac:dyDescent="0.3">
      <c r="A333">
        <v>2017</v>
      </c>
      <c r="B333">
        <v>3</v>
      </c>
      <c r="C333">
        <v>2017</v>
      </c>
      <c r="D333" t="s">
        <v>816</v>
      </c>
      <c r="E333" t="s">
        <v>817</v>
      </c>
      <c r="F333">
        <v>10442.709999999999</v>
      </c>
      <c r="G333">
        <v>10494.38</v>
      </c>
      <c r="H333">
        <v>3419.5</v>
      </c>
      <c r="I333">
        <v>9250.0400000000009</v>
      </c>
      <c r="J333">
        <v>6365.4</v>
      </c>
      <c r="K333">
        <v>0</v>
      </c>
      <c r="L333">
        <v>307.27</v>
      </c>
      <c r="M333">
        <v>0</v>
      </c>
      <c r="N333">
        <v>0</v>
      </c>
      <c r="O333">
        <v>0</v>
      </c>
      <c r="P333">
        <v>51.51</v>
      </c>
      <c r="Q333">
        <v>0</v>
      </c>
      <c r="R333">
        <v>0</v>
      </c>
      <c r="S333">
        <v>256.75</v>
      </c>
      <c r="T333">
        <v>0</v>
      </c>
      <c r="U333">
        <v>0</v>
      </c>
      <c r="V333">
        <v>986.66</v>
      </c>
      <c r="W333">
        <v>1350.54</v>
      </c>
      <c r="X333">
        <v>509.42</v>
      </c>
      <c r="Y333">
        <v>120.98</v>
      </c>
      <c r="Z333">
        <v>171.83</v>
      </c>
      <c r="AA333">
        <v>687.56</v>
      </c>
      <c r="AB333">
        <v>17.649999999999999</v>
      </c>
      <c r="AC333">
        <v>82.32</v>
      </c>
      <c r="AD333">
        <v>0</v>
      </c>
      <c r="AE333">
        <v>23.9</v>
      </c>
      <c r="AF333">
        <v>5.45</v>
      </c>
      <c r="AG333">
        <v>14991251.189999999</v>
      </c>
      <c r="AM333">
        <v>2017</v>
      </c>
      <c r="AN333">
        <v>3</v>
      </c>
      <c r="AO333">
        <v>2017</v>
      </c>
      <c r="AP333" t="s">
        <v>816</v>
      </c>
      <c r="AQ333">
        <f t="shared" si="29"/>
        <v>0</v>
      </c>
      <c r="AR333">
        <f t="shared" si="30"/>
        <v>-515.7299999999999</v>
      </c>
      <c r="AS333">
        <f t="shared" si="31"/>
        <v>388.44</v>
      </c>
      <c r="AT333">
        <f t="shared" si="32"/>
        <v>-363.88</v>
      </c>
      <c r="AU333">
        <f t="shared" si="33"/>
        <v>-64.669999999999987</v>
      </c>
    </row>
    <row r="334" spans="1:47" x14ac:dyDescent="0.3">
      <c r="A334">
        <v>2017</v>
      </c>
      <c r="B334">
        <v>4</v>
      </c>
      <c r="C334">
        <v>2017</v>
      </c>
      <c r="D334" t="s">
        <v>818</v>
      </c>
      <c r="E334" t="s">
        <v>819</v>
      </c>
      <c r="F334">
        <v>3000.31</v>
      </c>
      <c r="G334">
        <v>9727.2099999999991</v>
      </c>
      <c r="H334">
        <v>2692.96</v>
      </c>
      <c r="I334">
        <v>3662.41</v>
      </c>
      <c r="J334">
        <v>8075.69</v>
      </c>
      <c r="K334">
        <v>0</v>
      </c>
      <c r="L334">
        <v>297.36</v>
      </c>
      <c r="M334">
        <v>0</v>
      </c>
      <c r="N334">
        <v>0</v>
      </c>
      <c r="O334">
        <v>0</v>
      </c>
      <c r="P334">
        <v>73.87</v>
      </c>
      <c r="Q334">
        <v>0</v>
      </c>
      <c r="R334">
        <v>0</v>
      </c>
      <c r="S334">
        <v>57.04</v>
      </c>
      <c r="T334">
        <v>0</v>
      </c>
      <c r="U334">
        <v>0</v>
      </c>
      <c r="V334">
        <v>907.28</v>
      </c>
      <c r="W334">
        <v>1331.84</v>
      </c>
      <c r="X334">
        <v>439.84</v>
      </c>
      <c r="Y334">
        <v>129.47</v>
      </c>
      <c r="Z334">
        <v>146.9</v>
      </c>
      <c r="AA334">
        <v>670.32</v>
      </c>
      <c r="AB334">
        <v>15.42</v>
      </c>
      <c r="AC334">
        <v>40.1</v>
      </c>
      <c r="AD334">
        <v>0</v>
      </c>
      <c r="AE334">
        <v>23.03</v>
      </c>
      <c r="AF334">
        <v>8.2200000000000006</v>
      </c>
      <c r="AG334">
        <v>14997978.09</v>
      </c>
      <c r="AM334">
        <v>2017</v>
      </c>
      <c r="AN334">
        <v>4</v>
      </c>
      <c r="AO334">
        <v>2017</v>
      </c>
      <c r="AP334" t="s">
        <v>818</v>
      </c>
      <c r="AQ334">
        <f t="shared" si="29"/>
        <v>0</v>
      </c>
      <c r="AR334">
        <f t="shared" si="30"/>
        <v>-523.42000000000007</v>
      </c>
      <c r="AS334">
        <f t="shared" si="31"/>
        <v>310.37</v>
      </c>
      <c r="AT334">
        <f t="shared" si="32"/>
        <v>-424.55999999999995</v>
      </c>
      <c r="AU334">
        <f t="shared" si="33"/>
        <v>-24.68</v>
      </c>
    </row>
    <row r="335" spans="1:47" x14ac:dyDescent="0.3">
      <c r="A335">
        <v>2017</v>
      </c>
      <c r="B335">
        <v>5</v>
      </c>
      <c r="C335">
        <v>2017</v>
      </c>
      <c r="D335" t="s">
        <v>820</v>
      </c>
      <c r="E335" t="s">
        <v>821</v>
      </c>
      <c r="F335">
        <v>12993.29</v>
      </c>
      <c r="G335">
        <v>3631.63</v>
      </c>
      <c r="H335">
        <v>1535.68</v>
      </c>
      <c r="I335">
        <v>6917.4</v>
      </c>
      <c r="J335">
        <v>1559.57</v>
      </c>
      <c r="K335">
        <v>0</v>
      </c>
      <c r="L335">
        <v>307.27</v>
      </c>
      <c r="M335">
        <v>0</v>
      </c>
      <c r="N335">
        <v>0</v>
      </c>
      <c r="O335">
        <v>0</v>
      </c>
      <c r="P335">
        <v>133.38999999999999</v>
      </c>
      <c r="Q335">
        <v>0</v>
      </c>
      <c r="R335">
        <v>0</v>
      </c>
      <c r="S335">
        <v>5475.95</v>
      </c>
      <c r="T335">
        <v>0</v>
      </c>
      <c r="U335">
        <v>0</v>
      </c>
      <c r="V335">
        <v>1133.72</v>
      </c>
      <c r="W335">
        <v>1408.42</v>
      </c>
      <c r="X335">
        <v>449.2</v>
      </c>
      <c r="Y335">
        <v>128.22</v>
      </c>
      <c r="Z335">
        <v>263.22000000000003</v>
      </c>
      <c r="AA335">
        <v>762.71</v>
      </c>
      <c r="AB335">
        <v>37.46</v>
      </c>
      <c r="AC335">
        <v>32.520000000000003</v>
      </c>
      <c r="AD335">
        <v>0</v>
      </c>
      <c r="AE335">
        <v>36.44</v>
      </c>
      <c r="AF335">
        <v>19.52</v>
      </c>
      <c r="AG335">
        <v>14988616.43</v>
      </c>
      <c r="AM335">
        <v>2017</v>
      </c>
      <c r="AN335">
        <v>5</v>
      </c>
      <c r="AO335">
        <v>2017</v>
      </c>
      <c r="AP335" t="s">
        <v>820</v>
      </c>
      <c r="AQ335">
        <f t="shared" si="29"/>
        <v>0</v>
      </c>
      <c r="AR335">
        <f t="shared" si="30"/>
        <v>-499.49</v>
      </c>
      <c r="AS335">
        <f t="shared" si="31"/>
        <v>320.98</v>
      </c>
      <c r="AT335">
        <f t="shared" si="32"/>
        <v>-274.70000000000005</v>
      </c>
      <c r="AU335">
        <f t="shared" si="33"/>
        <v>4.9399999999999977</v>
      </c>
    </row>
    <row r="336" spans="1:47" x14ac:dyDescent="0.3">
      <c r="A336">
        <v>2017</v>
      </c>
      <c r="B336">
        <v>6</v>
      </c>
      <c r="C336">
        <v>2017</v>
      </c>
      <c r="D336" t="s">
        <v>822</v>
      </c>
      <c r="E336" t="s">
        <v>823</v>
      </c>
      <c r="F336">
        <v>11371.56</v>
      </c>
      <c r="G336">
        <v>1942.82</v>
      </c>
      <c r="H336">
        <v>224.59</v>
      </c>
      <c r="I336">
        <v>4623.04</v>
      </c>
      <c r="J336">
        <v>1239.22</v>
      </c>
      <c r="K336">
        <v>0</v>
      </c>
      <c r="L336">
        <v>297.36</v>
      </c>
      <c r="M336">
        <v>0</v>
      </c>
      <c r="N336">
        <v>0</v>
      </c>
      <c r="O336">
        <v>0</v>
      </c>
      <c r="P336">
        <v>155.58000000000001</v>
      </c>
      <c r="Q336">
        <v>0</v>
      </c>
      <c r="R336">
        <v>0</v>
      </c>
      <c r="S336">
        <v>6541.68</v>
      </c>
      <c r="T336">
        <v>0</v>
      </c>
      <c r="U336">
        <v>0</v>
      </c>
      <c r="V336">
        <v>1298.08</v>
      </c>
      <c r="W336">
        <v>1353.67</v>
      </c>
      <c r="X336">
        <v>424.62</v>
      </c>
      <c r="Y336">
        <v>113.53</v>
      </c>
      <c r="Z336">
        <v>330.51</v>
      </c>
      <c r="AA336">
        <v>746.3</v>
      </c>
      <c r="AB336">
        <v>57.65</v>
      </c>
      <c r="AC336">
        <v>22.28</v>
      </c>
      <c r="AD336">
        <v>0</v>
      </c>
      <c r="AE336">
        <v>34</v>
      </c>
      <c r="AF336">
        <v>21.83</v>
      </c>
      <c r="AG336">
        <v>14979187.689999999</v>
      </c>
      <c r="AM336">
        <v>2017</v>
      </c>
      <c r="AN336">
        <v>6</v>
      </c>
      <c r="AO336">
        <v>2017</v>
      </c>
      <c r="AP336" t="s">
        <v>822</v>
      </c>
      <c r="AQ336">
        <f t="shared" si="29"/>
        <v>0</v>
      </c>
      <c r="AR336">
        <f t="shared" si="30"/>
        <v>-415.78999999999996</v>
      </c>
      <c r="AS336">
        <f t="shared" si="31"/>
        <v>311.09000000000003</v>
      </c>
      <c r="AT336">
        <f t="shared" si="32"/>
        <v>-55.590000000000146</v>
      </c>
      <c r="AU336">
        <f t="shared" si="33"/>
        <v>35.369999999999997</v>
      </c>
    </row>
    <row r="337" spans="1:47" x14ac:dyDescent="0.3">
      <c r="A337">
        <v>2017</v>
      </c>
      <c r="B337">
        <v>7</v>
      </c>
      <c r="C337">
        <v>2017</v>
      </c>
      <c r="D337" t="s">
        <v>824</v>
      </c>
      <c r="E337" t="s">
        <v>825</v>
      </c>
      <c r="F337">
        <v>9952.77</v>
      </c>
      <c r="G337">
        <v>2778.37</v>
      </c>
      <c r="H337">
        <v>390.86</v>
      </c>
      <c r="I337">
        <v>2263.7199999999998</v>
      </c>
      <c r="J337">
        <v>1223.25</v>
      </c>
      <c r="K337">
        <v>0</v>
      </c>
      <c r="L337">
        <v>307.27</v>
      </c>
      <c r="M337">
        <v>0</v>
      </c>
      <c r="N337">
        <v>0</v>
      </c>
      <c r="O337">
        <v>0</v>
      </c>
      <c r="P337">
        <v>181.34</v>
      </c>
      <c r="Q337">
        <v>0</v>
      </c>
      <c r="R337">
        <v>0</v>
      </c>
      <c r="S337">
        <v>6907.03</v>
      </c>
      <c r="T337">
        <v>0</v>
      </c>
      <c r="U337">
        <v>0</v>
      </c>
      <c r="V337">
        <v>1411.04</v>
      </c>
      <c r="W337">
        <v>1380.3</v>
      </c>
      <c r="X337">
        <v>463.28</v>
      </c>
      <c r="Y337">
        <v>90.68</v>
      </c>
      <c r="Z337">
        <v>326.82</v>
      </c>
      <c r="AA337">
        <v>853.5</v>
      </c>
      <c r="AB337">
        <v>90.41</v>
      </c>
      <c r="AC337">
        <v>11.03</v>
      </c>
      <c r="AD337">
        <v>0</v>
      </c>
      <c r="AE337">
        <v>36.340000000000003</v>
      </c>
      <c r="AF337">
        <v>26.04</v>
      </c>
      <c r="AG337">
        <v>14972013.300000001</v>
      </c>
      <c r="AM337">
        <v>2017</v>
      </c>
      <c r="AN337">
        <v>7</v>
      </c>
      <c r="AO337">
        <v>2017</v>
      </c>
      <c r="AP337" t="s">
        <v>824</v>
      </c>
      <c r="AQ337">
        <f t="shared" si="29"/>
        <v>0</v>
      </c>
      <c r="AR337">
        <f t="shared" si="30"/>
        <v>-526.68000000000006</v>
      </c>
      <c r="AS337">
        <f t="shared" si="31"/>
        <v>372.59999999999997</v>
      </c>
      <c r="AT337">
        <f t="shared" si="32"/>
        <v>30.740000000000009</v>
      </c>
      <c r="AU337">
        <f t="shared" si="33"/>
        <v>79.38</v>
      </c>
    </row>
    <row r="338" spans="1:47" x14ac:dyDescent="0.3">
      <c r="A338">
        <v>2017</v>
      </c>
      <c r="B338">
        <v>8</v>
      </c>
      <c r="C338">
        <v>2017</v>
      </c>
      <c r="D338" t="s">
        <v>826</v>
      </c>
      <c r="E338" t="s">
        <v>827</v>
      </c>
      <c r="F338">
        <v>6788.62</v>
      </c>
      <c r="G338">
        <v>2252.29</v>
      </c>
      <c r="H338">
        <v>318.22000000000003</v>
      </c>
      <c r="I338">
        <v>1731.21</v>
      </c>
      <c r="J338">
        <v>1108.53</v>
      </c>
      <c r="K338">
        <v>0</v>
      </c>
      <c r="L338">
        <v>307.27</v>
      </c>
      <c r="M338">
        <v>0</v>
      </c>
      <c r="N338">
        <v>0</v>
      </c>
      <c r="O338">
        <v>0</v>
      </c>
      <c r="P338">
        <v>164.63</v>
      </c>
      <c r="Q338">
        <v>0</v>
      </c>
      <c r="R338">
        <v>0</v>
      </c>
      <c r="S338">
        <v>4441.76</v>
      </c>
      <c r="T338">
        <v>0</v>
      </c>
      <c r="U338">
        <v>0</v>
      </c>
      <c r="V338">
        <v>1270.82</v>
      </c>
      <c r="W338">
        <v>1330.81</v>
      </c>
      <c r="X338">
        <v>450.44</v>
      </c>
      <c r="Y338">
        <v>51.45</v>
      </c>
      <c r="Z338">
        <v>225.01</v>
      </c>
      <c r="AA338">
        <v>877.94</v>
      </c>
      <c r="AB338">
        <v>112.86</v>
      </c>
      <c r="AC338">
        <v>9.33</v>
      </c>
      <c r="AD338">
        <v>0</v>
      </c>
      <c r="AE338">
        <v>28.3</v>
      </c>
      <c r="AF338">
        <v>23.33</v>
      </c>
      <c r="AG338">
        <v>14967476.960000001</v>
      </c>
      <c r="AM338">
        <v>2017</v>
      </c>
      <c r="AN338">
        <v>8</v>
      </c>
      <c r="AO338">
        <v>2017</v>
      </c>
      <c r="AP338" t="s">
        <v>826</v>
      </c>
      <c r="AQ338">
        <f t="shared" si="29"/>
        <v>0</v>
      </c>
      <c r="AR338">
        <f t="shared" si="30"/>
        <v>-652.93000000000006</v>
      </c>
      <c r="AS338">
        <f t="shared" si="31"/>
        <v>398.99</v>
      </c>
      <c r="AT338">
        <f t="shared" si="32"/>
        <v>-59.990000000000009</v>
      </c>
      <c r="AU338">
        <f t="shared" si="33"/>
        <v>103.53</v>
      </c>
    </row>
    <row r="339" spans="1:47" x14ac:dyDescent="0.3">
      <c r="A339">
        <v>2017</v>
      </c>
      <c r="B339">
        <v>9</v>
      </c>
      <c r="C339">
        <v>2017</v>
      </c>
      <c r="D339" t="s">
        <v>828</v>
      </c>
      <c r="E339" t="s">
        <v>829</v>
      </c>
      <c r="F339">
        <v>6165.27</v>
      </c>
      <c r="G339">
        <v>2304.79</v>
      </c>
      <c r="H339">
        <v>212.1</v>
      </c>
      <c r="I339">
        <v>1652.81</v>
      </c>
      <c r="J339">
        <v>1130.99</v>
      </c>
      <c r="K339">
        <v>0</v>
      </c>
      <c r="L339">
        <v>297.36</v>
      </c>
      <c r="M339">
        <v>0</v>
      </c>
      <c r="N339">
        <v>0</v>
      </c>
      <c r="O339">
        <v>0</v>
      </c>
      <c r="P339">
        <v>131.88</v>
      </c>
      <c r="Q339">
        <v>0</v>
      </c>
      <c r="R339">
        <v>0</v>
      </c>
      <c r="S339">
        <v>3772.4</v>
      </c>
      <c r="T339">
        <v>0</v>
      </c>
      <c r="U339">
        <v>0</v>
      </c>
      <c r="V339">
        <v>1187.92</v>
      </c>
      <c r="W339">
        <v>1175.3900000000001</v>
      </c>
      <c r="X339">
        <v>415.23</v>
      </c>
      <c r="Y339">
        <v>60.24</v>
      </c>
      <c r="Z339">
        <v>212.84</v>
      </c>
      <c r="AA339">
        <v>850.45</v>
      </c>
      <c r="AB339">
        <v>95.37</v>
      </c>
      <c r="AC339">
        <v>8.34</v>
      </c>
      <c r="AD339">
        <v>0.36</v>
      </c>
      <c r="AE339">
        <v>9.89</v>
      </c>
      <c r="AF339">
        <v>15</v>
      </c>
      <c r="AG339">
        <v>14963616.49</v>
      </c>
      <c r="AM339">
        <v>2017</v>
      </c>
      <c r="AN339">
        <v>9</v>
      </c>
      <c r="AO339">
        <v>2017</v>
      </c>
      <c r="AP339" t="s">
        <v>828</v>
      </c>
      <c r="AQ339">
        <f t="shared" si="29"/>
        <v>0</v>
      </c>
      <c r="AR339">
        <f t="shared" si="30"/>
        <v>-637.61</v>
      </c>
      <c r="AS339">
        <f t="shared" si="31"/>
        <v>354.99</v>
      </c>
      <c r="AT339">
        <f t="shared" si="32"/>
        <v>12.529999999999973</v>
      </c>
      <c r="AU339">
        <f t="shared" si="33"/>
        <v>87.03</v>
      </c>
    </row>
    <row r="340" spans="1:47" x14ac:dyDescent="0.3">
      <c r="A340">
        <v>2017</v>
      </c>
      <c r="B340">
        <v>10</v>
      </c>
      <c r="C340">
        <v>2018</v>
      </c>
      <c r="D340" t="s">
        <v>830</v>
      </c>
      <c r="E340" t="s">
        <v>831</v>
      </c>
      <c r="F340">
        <v>5366.24</v>
      </c>
      <c r="G340">
        <v>1079.9100000000001</v>
      </c>
      <c r="H340">
        <v>131.16999999999999</v>
      </c>
      <c r="I340">
        <v>3094.41</v>
      </c>
      <c r="J340">
        <v>1243.47</v>
      </c>
      <c r="K340">
        <v>0</v>
      </c>
      <c r="L340">
        <v>307.27</v>
      </c>
      <c r="M340">
        <v>0</v>
      </c>
      <c r="N340">
        <v>0</v>
      </c>
      <c r="O340">
        <v>0</v>
      </c>
      <c r="P340">
        <v>89.09</v>
      </c>
      <c r="Q340">
        <v>0</v>
      </c>
      <c r="R340">
        <v>0</v>
      </c>
      <c r="S340">
        <v>2969.25</v>
      </c>
      <c r="T340">
        <v>0</v>
      </c>
      <c r="U340">
        <v>0</v>
      </c>
      <c r="V340">
        <v>1283.48</v>
      </c>
      <c r="W340">
        <v>1136.95</v>
      </c>
      <c r="X340">
        <v>412.23</v>
      </c>
      <c r="Y340">
        <v>67.790000000000006</v>
      </c>
      <c r="Z340">
        <v>209.05</v>
      </c>
      <c r="AA340">
        <v>690.89</v>
      </c>
      <c r="AB340">
        <v>45.91</v>
      </c>
      <c r="AC340">
        <v>16.95</v>
      </c>
      <c r="AD340">
        <v>0.32</v>
      </c>
      <c r="AE340">
        <v>19.54</v>
      </c>
      <c r="AF340">
        <v>12.53</v>
      </c>
      <c r="AG340">
        <v>14959330.16</v>
      </c>
      <c r="AM340">
        <v>2017</v>
      </c>
      <c r="AN340">
        <v>10</v>
      </c>
      <c r="AO340">
        <v>2018</v>
      </c>
      <c r="AP340" t="s">
        <v>830</v>
      </c>
      <c r="AQ340">
        <f t="shared" si="29"/>
        <v>0</v>
      </c>
      <c r="AR340">
        <f t="shared" si="30"/>
        <v>-481.84</v>
      </c>
      <c r="AS340">
        <f t="shared" si="31"/>
        <v>344.44</v>
      </c>
      <c r="AT340">
        <f t="shared" si="32"/>
        <v>146.52999999999997</v>
      </c>
      <c r="AU340">
        <f t="shared" si="33"/>
        <v>28.959999999999997</v>
      </c>
    </row>
    <row r="341" spans="1:47" x14ac:dyDescent="0.3">
      <c r="A341">
        <v>2017</v>
      </c>
      <c r="B341">
        <v>11</v>
      </c>
      <c r="C341">
        <v>2018</v>
      </c>
      <c r="D341" t="s">
        <v>832</v>
      </c>
      <c r="E341" t="s">
        <v>833</v>
      </c>
      <c r="F341">
        <v>966.11</v>
      </c>
      <c r="G341">
        <v>3691.34</v>
      </c>
      <c r="H341">
        <v>226.24</v>
      </c>
      <c r="I341">
        <v>3037.56</v>
      </c>
      <c r="J341">
        <v>6317.4</v>
      </c>
      <c r="K341">
        <v>0</v>
      </c>
      <c r="L341">
        <v>297.36</v>
      </c>
      <c r="M341">
        <v>0</v>
      </c>
      <c r="N341">
        <v>0</v>
      </c>
      <c r="O341">
        <v>0</v>
      </c>
      <c r="P341">
        <v>55.19</v>
      </c>
      <c r="Q341">
        <v>0</v>
      </c>
      <c r="R341">
        <v>0</v>
      </c>
      <c r="S341">
        <v>933.76</v>
      </c>
      <c r="T341">
        <v>0</v>
      </c>
      <c r="U341">
        <v>0</v>
      </c>
      <c r="V341">
        <v>1056.26</v>
      </c>
      <c r="W341">
        <v>1071.6199999999999</v>
      </c>
      <c r="X341">
        <v>354.11</v>
      </c>
      <c r="Y341">
        <v>50.89</v>
      </c>
      <c r="Z341">
        <v>166.86</v>
      </c>
      <c r="AA341">
        <v>622.29999999999995</v>
      </c>
      <c r="AB341">
        <v>17.920000000000002</v>
      </c>
      <c r="AC341">
        <v>24.47</v>
      </c>
      <c r="AD341">
        <v>0</v>
      </c>
      <c r="AE341">
        <v>18.5</v>
      </c>
      <c r="AF341">
        <v>7.01</v>
      </c>
      <c r="AG341">
        <v>14962055.390000001</v>
      </c>
      <c r="AM341">
        <v>2017</v>
      </c>
      <c r="AN341">
        <v>11</v>
      </c>
      <c r="AO341">
        <v>2018</v>
      </c>
      <c r="AP341" t="s">
        <v>832</v>
      </c>
      <c r="AQ341">
        <f t="shared" si="29"/>
        <v>0</v>
      </c>
      <c r="AR341">
        <f t="shared" si="30"/>
        <v>-455.43999999999994</v>
      </c>
      <c r="AS341">
        <f t="shared" si="31"/>
        <v>303.22000000000003</v>
      </c>
      <c r="AT341">
        <f t="shared" si="32"/>
        <v>-15.3599999999999</v>
      </c>
      <c r="AU341">
        <f t="shared" si="33"/>
        <v>-6.5499999999999972</v>
      </c>
    </row>
    <row r="342" spans="1:47" x14ac:dyDescent="0.3">
      <c r="A342">
        <v>2017</v>
      </c>
      <c r="B342">
        <v>12</v>
      </c>
      <c r="C342">
        <v>2018</v>
      </c>
      <c r="D342" t="s">
        <v>834</v>
      </c>
      <c r="E342" t="s">
        <v>835</v>
      </c>
      <c r="F342">
        <v>3103.56</v>
      </c>
      <c r="G342">
        <v>964.39</v>
      </c>
      <c r="H342">
        <v>93.72</v>
      </c>
      <c r="I342">
        <v>3036.44</v>
      </c>
      <c r="J342">
        <v>2615.4699999999998</v>
      </c>
      <c r="K342">
        <v>0</v>
      </c>
      <c r="L342">
        <v>307.27</v>
      </c>
      <c r="M342">
        <v>0</v>
      </c>
      <c r="N342">
        <v>0</v>
      </c>
      <c r="O342">
        <v>0</v>
      </c>
      <c r="P342">
        <v>52.06</v>
      </c>
      <c r="Q342">
        <v>0</v>
      </c>
      <c r="R342">
        <v>0</v>
      </c>
      <c r="S342">
        <v>2033.72</v>
      </c>
      <c r="T342">
        <v>0</v>
      </c>
      <c r="U342">
        <v>0</v>
      </c>
      <c r="V342">
        <v>1058.4100000000001</v>
      </c>
      <c r="W342">
        <v>1114.95</v>
      </c>
      <c r="X342">
        <v>402.63</v>
      </c>
      <c r="Y342">
        <v>54.69</v>
      </c>
      <c r="Z342">
        <v>195.4</v>
      </c>
      <c r="AA342">
        <v>571.21</v>
      </c>
      <c r="AB342">
        <v>12.61</v>
      </c>
      <c r="AC342">
        <v>39.97</v>
      </c>
      <c r="AD342">
        <v>0</v>
      </c>
      <c r="AE342">
        <v>18.57</v>
      </c>
      <c r="AF342">
        <v>7.19</v>
      </c>
      <c r="AG342">
        <v>14959916.220000001</v>
      </c>
      <c r="AM342">
        <v>2017</v>
      </c>
      <c r="AN342">
        <v>12</v>
      </c>
      <c r="AO342">
        <v>2018</v>
      </c>
      <c r="AP342" t="s">
        <v>834</v>
      </c>
      <c r="AQ342">
        <f t="shared" si="29"/>
        <v>0</v>
      </c>
      <c r="AR342">
        <f t="shared" si="30"/>
        <v>-375.81000000000006</v>
      </c>
      <c r="AS342">
        <f t="shared" si="31"/>
        <v>347.94</v>
      </c>
      <c r="AT342">
        <f t="shared" si="32"/>
        <v>-56.539999999999964</v>
      </c>
      <c r="AU342">
        <f t="shared" si="33"/>
        <v>-27.36</v>
      </c>
    </row>
    <row r="343" spans="1:47" x14ac:dyDescent="0.3">
      <c r="A343">
        <v>2018</v>
      </c>
      <c r="B343">
        <v>1</v>
      </c>
      <c r="C343">
        <v>2018</v>
      </c>
      <c r="D343" t="s">
        <v>836</v>
      </c>
      <c r="E343" t="s">
        <v>837</v>
      </c>
      <c r="F343">
        <v>1045.8800000000001</v>
      </c>
      <c r="G343">
        <v>6090.16</v>
      </c>
      <c r="H343">
        <v>177.91</v>
      </c>
      <c r="I343">
        <v>3547.47</v>
      </c>
      <c r="J343">
        <v>9547.18</v>
      </c>
      <c r="K343">
        <v>0</v>
      </c>
      <c r="L343">
        <v>307.27</v>
      </c>
      <c r="M343">
        <v>0</v>
      </c>
      <c r="N343">
        <v>0</v>
      </c>
      <c r="O343">
        <v>0</v>
      </c>
      <c r="P343">
        <v>46.17</v>
      </c>
      <c r="Q343">
        <v>0</v>
      </c>
      <c r="R343">
        <v>0</v>
      </c>
      <c r="S343">
        <v>1260.3800000000001</v>
      </c>
      <c r="T343">
        <v>0</v>
      </c>
      <c r="U343">
        <v>0</v>
      </c>
      <c r="V343">
        <v>1013.49</v>
      </c>
      <c r="W343">
        <v>1127.79</v>
      </c>
      <c r="X343">
        <v>414.21</v>
      </c>
      <c r="Y343">
        <v>59.19</v>
      </c>
      <c r="Z343">
        <v>186.02</v>
      </c>
      <c r="AA343">
        <v>593.80999999999995</v>
      </c>
      <c r="AB343">
        <v>9.7200000000000006</v>
      </c>
      <c r="AC343">
        <v>46.3</v>
      </c>
      <c r="AD343">
        <v>0</v>
      </c>
      <c r="AE343">
        <v>17.760000000000002</v>
      </c>
      <c r="AF343">
        <v>4.99</v>
      </c>
      <c r="AG343">
        <v>14964960.5</v>
      </c>
      <c r="AM343">
        <v>2018</v>
      </c>
      <c r="AN343">
        <v>1</v>
      </c>
      <c r="AO343">
        <v>2018</v>
      </c>
      <c r="AP343" t="s">
        <v>836</v>
      </c>
      <c r="AQ343">
        <f t="shared" si="29"/>
        <v>0</v>
      </c>
      <c r="AR343">
        <f t="shared" si="30"/>
        <v>-407.78999999999996</v>
      </c>
      <c r="AS343">
        <f t="shared" si="31"/>
        <v>355.02</v>
      </c>
      <c r="AT343">
        <f t="shared" si="32"/>
        <v>-114.29999999999995</v>
      </c>
      <c r="AU343">
        <f t="shared" si="33"/>
        <v>-36.58</v>
      </c>
    </row>
    <row r="344" spans="1:47" x14ac:dyDescent="0.3">
      <c r="A344">
        <v>2018</v>
      </c>
      <c r="B344">
        <v>2</v>
      </c>
      <c r="C344">
        <v>2018</v>
      </c>
      <c r="D344" t="s">
        <v>838</v>
      </c>
      <c r="E344" t="s">
        <v>839</v>
      </c>
      <c r="F344">
        <v>4004.87</v>
      </c>
      <c r="G344">
        <v>1550.86</v>
      </c>
      <c r="H344">
        <v>87.72</v>
      </c>
      <c r="I344">
        <v>2534.96</v>
      </c>
      <c r="J344">
        <v>2094.1799999999998</v>
      </c>
      <c r="K344">
        <v>0</v>
      </c>
      <c r="L344">
        <v>277.52999999999997</v>
      </c>
      <c r="M344">
        <v>0</v>
      </c>
      <c r="N344">
        <v>0</v>
      </c>
      <c r="O344">
        <v>0</v>
      </c>
      <c r="P344">
        <v>41.49</v>
      </c>
      <c r="Q344">
        <v>0</v>
      </c>
      <c r="R344">
        <v>0</v>
      </c>
      <c r="S344">
        <v>2167.08</v>
      </c>
      <c r="T344">
        <v>0</v>
      </c>
      <c r="U344">
        <v>0</v>
      </c>
      <c r="V344">
        <v>937.37</v>
      </c>
      <c r="W344">
        <v>1065.52</v>
      </c>
      <c r="X344">
        <v>400.89</v>
      </c>
      <c r="Y344">
        <v>43.99</v>
      </c>
      <c r="Z344">
        <v>209.14</v>
      </c>
      <c r="AA344">
        <v>624.97</v>
      </c>
      <c r="AB344">
        <v>12.46</v>
      </c>
      <c r="AC344">
        <v>60.29</v>
      </c>
      <c r="AD344">
        <v>0.12</v>
      </c>
      <c r="AE344">
        <v>13.69</v>
      </c>
      <c r="AF344">
        <v>4.41</v>
      </c>
      <c r="AG344">
        <v>14962506.5</v>
      </c>
      <c r="AM344">
        <v>2018</v>
      </c>
      <c r="AN344">
        <v>2</v>
      </c>
      <c r="AO344">
        <v>2018</v>
      </c>
      <c r="AP344" t="s">
        <v>838</v>
      </c>
      <c r="AQ344">
        <f t="shared" si="29"/>
        <v>0</v>
      </c>
      <c r="AR344">
        <f t="shared" si="30"/>
        <v>-415.83000000000004</v>
      </c>
      <c r="AS344">
        <f t="shared" si="31"/>
        <v>356.9</v>
      </c>
      <c r="AT344">
        <f t="shared" si="32"/>
        <v>-128.14999999999998</v>
      </c>
      <c r="AU344">
        <f t="shared" si="33"/>
        <v>-47.83</v>
      </c>
    </row>
    <row r="345" spans="1:47" x14ac:dyDescent="0.3">
      <c r="A345">
        <v>2018</v>
      </c>
      <c r="B345">
        <v>3</v>
      </c>
      <c r="C345">
        <v>2018</v>
      </c>
      <c r="D345" t="s">
        <v>840</v>
      </c>
      <c r="E345" t="s">
        <v>841</v>
      </c>
      <c r="F345">
        <v>580.79999999999995</v>
      </c>
      <c r="G345">
        <v>9794.17</v>
      </c>
      <c r="H345">
        <v>237.91</v>
      </c>
      <c r="I345">
        <v>3655.6</v>
      </c>
      <c r="J345">
        <v>12762.26</v>
      </c>
      <c r="K345">
        <v>0</v>
      </c>
      <c r="L345">
        <v>307.27</v>
      </c>
      <c r="M345">
        <v>0</v>
      </c>
      <c r="N345">
        <v>0</v>
      </c>
      <c r="O345">
        <v>0</v>
      </c>
      <c r="P345">
        <v>51.33</v>
      </c>
      <c r="Q345">
        <v>0</v>
      </c>
      <c r="R345">
        <v>0</v>
      </c>
      <c r="S345">
        <v>24</v>
      </c>
      <c r="T345">
        <v>0</v>
      </c>
      <c r="U345">
        <v>0</v>
      </c>
      <c r="V345">
        <v>893.26</v>
      </c>
      <c r="W345">
        <v>1186.97</v>
      </c>
      <c r="X345">
        <v>445.53</v>
      </c>
      <c r="Y345">
        <v>59.83</v>
      </c>
      <c r="Z345">
        <v>181.76</v>
      </c>
      <c r="AA345">
        <v>658.93</v>
      </c>
      <c r="AB345">
        <v>1.97</v>
      </c>
      <c r="AC345">
        <v>62.58</v>
      </c>
      <c r="AD345">
        <v>0</v>
      </c>
      <c r="AE345">
        <v>14.59</v>
      </c>
      <c r="AF345">
        <v>5.43</v>
      </c>
      <c r="AG345">
        <v>14971719.869999999</v>
      </c>
      <c r="AM345">
        <v>2018</v>
      </c>
      <c r="AN345">
        <v>3</v>
      </c>
      <c r="AO345">
        <v>2018</v>
      </c>
      <c r="AP345" t="s">
        <v>840</v>
      </c>
      <c r="AQ345">
        <f t="shared" si="29"/>
        <v>0</v>
      </c>
      <c r="AR345">
        <f t="shared" si="30"/>
        <v>-477.16999999999996</v>
      </c>
      <c r="AS345">
        <f t="shared" si="31"/>
        <v>385.7</v>
      </c>
      <c r="AT345">
        <f t="shared" si="32"/>
        <v>-293.71000000000004</v>
      </c>
      <c r="AU345">
        <f t="shared" si="33"/>
        <v>-60.61</v>
      </c>
    </row>
    <row r="346" spans="1:47" x14ac:dyDescent="0.3">
      <c r="A346">
        <v>2018</v>
      </c>
      <c r="B346">
        <v>4</v>
      </c>
      <c r="C346">
        <v>2018</v>
      </c>
      <c r="D346" t="s">
        <v>842</v>
      </c>
      <c r="E346" t="s">
        <v>843</v>
      </c>
      <c r="F346">
        <v>3540.27</v>
      </c>
      <c r="G346">
        <v>6191.18</v>
      </c>
      <c r="H346">
        <v>895.84</v>
      </c>
      <c r="I346">
        <v>4173.88</v>
      </c>
      <c r="J346">
        <v>6988.21</v>
      </c>
      <c r="K346">
        <v>0</v>
      </c>
      <c r="L346">
        <v>297.36</v>
      </c>
      <c r="M346">
        <v>0</v>
      </c>
      <c r="N346">
        <v>0</v>
      </c>
      <c r="O346">
        <v>0</v>
      </c>
      <c r="P346">
        <v>73.849999999999994</v>
      </c>
      <c r="Q346">
        <v>0</v>
      </c>
      <c r="R346">
        <v>0</v>
      </c>
      <c r="S346">
        <v>882.07</v>
      </c>
      <c r="T346">
        <v>0</v>
      </c>
      <c r="U346">
        <v>0</v>
      </c>
      <c r="V346">
        <v>843.56</v>
      </c>
      <c r="W346">
        <v>1223.5999999999999</v>
      </c>
      <c r="X346">
        <v>443.95</v>
      </c>
      <c r="Y346">
        <v>61.36</v>
      </c>
      <c r="Z346">
        <v>198.36</v>
      </c>
      <c r="AA346">
        <v>658.6</v>
      </c>
      <c r="AB346">
        <v>0.81</v>
      </c>
      <c r="AC346">
        <v>65.430000000000007</v>
      </c>
      <c r="AD346">
        <v>0</v>
      </c>
      <c r="AE346">
        <v>18.28</v>
      </c>
      <c r="AF346">
        <v>7.8</v>
      </c>
      <c r="AG346">
        <v>14974370.779999999</v>
      </c>
      <c r="AM346">
        <v>2018</v>
      </c>
      <c r="AN346">
        <v>4</v>
      </c>
      <c r="AO346">
        <v>2018</v>
      </c>
      <c r="AP346" t="s">
        <v>842</v>
      </c>
      <c r="AQ346">
        <f t="shared" si="29"/>
        <v>0</v>
      </c>
      <c r="AR346">
        <f t="shared" si="30"/>
        <v>-460.24</v>
      </c>
      <c r="AS346">
        <f t="shared" si="31"/>
        <v>382.59</v>
      </c>
      <c r="AT346">
        <f t="shared" si="32"/>
        <v>-380.03999999999996</v>
      </c>
      <c r="AU346">
        <f t="shared" si="33"/>
        <v>-64.62</v>
      </c>
    </row>
    <row r="347" spans="1:47" x14ac:dyDescent="0.3">
      <c r="A347">
        <v>2018</v>
      </c>
      <c r="B347">
        <v>5</v>
      </c>
      <c r="C347">
        <v>2018</v>
      </c>
      <c r="D347" t="s">
        <v>844</v>
      </c>
      <c r="E347" t="s">
        <v>845</v>
      </c>
      <c r="F347">
        <v>7321.68</v>
      </c>
      <c r="G347">
        <v>1494.52</v>
      </c>
      <c r="H347">
        <v>88.96</v>
      </c>
      <c r="I347">
        <v>2649.23</v>
      </c>
      <c r="J347">
        <v>1296.76</v>
      </c>
      <c r="K347">
        <v>0</v>
      </c>
      <c r="L347">
        <v>307.27</v>
      </c>
      <c r="M347">
        <v>0</v>
      </c>
      <c r="N347">
        <v>0</v>
      </c>
      <c r="O347">
        <v>0</v>
      </c>
      <c r="P347">
        <v>133.35</v>
      </c>
      <c r="Q347">
        <v>0</v>
      </c>
      <c r="R347">
        <v>0</v>
      </c>
      <c r="S347">
        <v>4770.41</v>
      </c>
      <c r="T347">
        <v>0</v>
      </c>
      <c r="U347">
        <v>0</v>
      </c>
      <c r="V347">
        <v>1090.71</v>
      </c>
      <c r="W347">
        <v>1267.1500000000001</v>
      </c>
      <c r="X347">
        <v>469.02</v>
      </c>
      <c r="Y347">
        <v>67.37</v>
      </c>
      <c r="Z347">
        <v>342.37</v>
      </c>
      <c r="AA347">
        <v>727.52</v>
      </c>
      <c r="AB347">
        <v>25.49</v>
      </c>
      <c r="AC347">
        <v>48.93</v>
      </c>
      <c r="AD347">
        <v>0</v>
      </c>
      <c r="AE347">
        <v>31.63</v>
      </c>
      <c r="AF347">
        <v>18.86</v>
      </c>
      <c r="AG347">
        <v>14968543.619999999</v>
      </c>
      <c r="AM347">
        <v>2018</v>
      </c>
      <c r="AN347">
        <v>5</v>
      </c>
      <c r="AO347">
        <v>2018</v>
      </c>
      <c r="AP347" t="s">
        <v>844</v>
      </c>
      <c r="AQ347">
        <f t="shared" si="29"/>
        <v>0</v>
      </c>
      <c r="AR347">
        <f t="shared" si="30"/>
        <v>-385.15</v>
      </c>
      <c r="AS347">
        <f t="shared" si="31"/>
        <v>401.65</v>
      </c>
      <c r="AT347">
        <f t="shared" si="32"/>
        <v>-176.44000000000005</v>
      </c>
      <c r="AU347">
        <f t="shared" si="33"/>
        <v>-23.44</v>
      </c>
    </row>
    <row r="348" spans="1:47" x14ac:dyDescent="0.3">
      <c r="A348">
        <v>2018</v>
      </c>
      <c r="B348">
        <v>6</v>
      </c>
      <c r="C348">
        <v>2018</v>
      </c>
      <c r="D348" t="s">
        <v>846</v>
      </c>
      <c r="E348" t="s">
        <v>847</v>
      </c>
      <c r="F348">
        <v>9527.66</v>
      </c>
      <c r="G348">
        <v>2352.64</v>
      </c>
      <c r="H348">
        <v>369.63</v>
      </c>
      <c r="I348">
        <v>1656.12</v>
      </c>
      <c r="J348">
        <v>1161.54</v>
      </c>
      <c r="K348">
        <v>0</v>
      </c>
      <c r="L348">
        <v>297.36</v>
      </c>
      <c r="M348">
        <v>0</v>
      </c>
      <c r="N348">
        <v>0</v>
      </c>
      <c r="O348">
        <v>0</v>
      </c>
      <c r="P348">
        <v>155.6</v>
      </c>
      <c r="Q348">
        <v>0</v>
      </c>
      <c r="R348">
        <v>0</v>
      </c>
      <c r="S348">
        <v>7385.11</v>
      </c>
      <c r="T348">
        <v>0</v>
      </c>
      <c r="U348">
        <v>0</v>
      </c>
      <c r="V348">
        <v>1218.97</v>
      </c>
      <c r="W348">
        <v>1232.1199999999999</v>
      </c>
      <c r="X348">
        <v>465.53</v>
      </c>
      <c r="Y348">
        <v>79.42</v>
      </c>
      <c r="Z348">
        <v>353.11</v>
      </c>
      <c r="AA348">
        <v>840.21</v>
      </c>
      <c r="AB348">
        <v>63.49</v>
      </c>
      <c r="AC348">
        <v>16.420000000000002</v>
      </c>
      <c r="AD348">
        <v>0</v>
      </c>
      <c r="AE348">
        <v>30.06</v>
      </c>
      <c r="AF348">
        <v>20.79</v>
      </c>
      <c r="AG348">
        <v>14961368.6</v>
      </c>
      <c r="AM348">
        <v>2018</v>
      </c>
      <c r="AN348">
        <v>6</v>
      </c>
      <c r="AO348">
        <v>2018</v>
      </c>
      <c r="AP348" t="s">
        <v>846</v>
      </c>
      <c r="AQ348">
        <f t="shared" si="29"/>
        <v>0</v>
      </c>
      <c r="AR348">
        <f t="shared" si="30"/>
        <v>-487.1</v>
      </c>
      <c r="AS348">
        <f t="shared" si="31"/>
        <v>386.10999999999996</v>
      </c>
      <c r="AT348">
        <f t="shared" si="32"/>
        <v>-13.149999999999864</v>
      </c>
      <c r="AU348">
        <f t="shared" si="33"/>
        <v>47.07</v>
      </c>
    </row>
    <row r="349" spans="1:47" x14ac:dyDescent="0.3">
      <c r="A349">
        <v>2018</v>
      </c>
      <c r="B349">
        <v>7</v>
      </c>
      <c r="C349">
        <v>2018</v>
      </c>
      <c r="D349" t="s">
        <v>848</v>
      </c>
      <c r="E349" t="s">
        <v>849</v>
      </c>
      <c r="F349">
        <v>8313.2900000000009</v>
      </c>
      <c r="G349">
        <v>2770.66</v>
      </c>
      <c r="H349">
        <v>560.04999999999995</v>
      </c>
      <c r="I349">
        <v>1181.3699999999999</v>
      </c>
      <c r="J349">
        <v>1246.6300000000001</v>
      </c>
      <c r="K349">
        <v>0</v>
      </c>
      <c r="L349">
        <v>307.27</v>
      </c>
      <c r="M349">
        <v>0</v>
      </c>
      <c r="N349">
        <v>0</v>
      </c>
      <c r="O349">
        <v>0</v>
      </c>
      <c r="P349">
        <v>181.38</v>
      </c>
      <c r="Q349">
        <v>0</v>
      </c>
      <c r="R349">
        <v>0</v>
      </c>
      <c r="S349">
        <v>6559.76</v>
      </c>
      <c r="T349">
        <v>0</v>
      </c>
      <c r="U349">
        <v>0</v>
      </c>
      <c r="V349">
        <v>1286.1400000000001</v>
      </c>
      <c r="W349">
        <v>1267.46</v>
      </c>
      <c r="X349">
        <v>494.87</v>
      </c>
      <c r="Y349">
        <v>68.34</v>
      </c>
      <c r="Z349">
        <v>337.86</v>
      </c>
      <c r="AA349">
        <v>923.68</v>
      </c>
      <c r="AB349">
        <v>109.73</v>
      </c>
      <c r="AC349">
        <v>8.5</v>
      </c>
      <c r="AD349">
        <v>0</v>
      </c>
      <c r="AE349">
        <v>31.35</v>
      </c>
      <c r="AF349">
        <v>26.1</v>
      </c>
      <c r="AG349">
        <v>14955825.970000001</v>
      </c>
      <c r="AM349">
        <v>2018</v>
      </c>
      <c r="AN349">
        <v>7</v>
      </c>
      <c r="AO349">
        <v>2018</v>
      </c>
      <c r="AP349" t="s">
        <v>848</v>
      </c>
      <c r="AQ349">
        <f t="shared" si="29"/>
        <v>0</v>
      </c>
      <c r="AR349">
        <f t="shared" si="30"/>
        <v>-585.81999999999994</v>
      </c>
      <c r="AS349">
        <f t="shared" si="31"/>
        <v>426.53</v>
      </c>
      <c r="AT349">
        <f t="shared" si="32"/>
        <v>18.680000000000064</v>
      </c>
      <c r="AU349">
        <f t="shared" si="33"/>
        <v>101.23</v>
      </c>
    </row>
    <row r="350" spans="1:47" x14ac:dyDescent="0.3">
      <c r="A350">
        <v>2018</v>
      </c>
      <c r="B350">
        <v>8</v>
      </c>
      <c r="C350">
        <v>2018</v>
      </c>
      <c r="D350" t="s">
        <v>850</v>
      </c>
      <c r="E350" t="s">
        <v>851</v>
      </c>
      <c r="F350">
        <v>5775.12</v>
      </c>
      <c r="G350">
        <v>2495.4899999999998</v>
      </c>
      <c r="H350">
        <v>614.39</v>
      </c>
      <c r="I350">
        <v>1112.8599999999999</v>
      </c>
      <c r="J350">
        <v>1122.6300000000001</v>
      </c>
      <c r="K350">
        <v>0</v>
      </c>
      <c r="L350">
        <v>307.27</v>
      </c>
      <c r="M350">
        <v>0</v>
      </c>
      <c r="N350">
        <v>0</v>
      </c>
      <c r="O350">
        <v>0</v>
      </c>
      <c r="P350">
        <v>164.6</v>
      </c>
      <c r="Q350">
        <v>0</v>
      </c>
      <c r="R350">
        <v>0</v>
      </c>
      <c r="S350">
        <v>4185.5</v>
      </c>
      <c r="T350">
        <v>0</v>
      </c>
      <c r="U350">
        <v>0</v>
      </c>
      <c r="V350">
        <v>1194.72</v>
      </c>
      <c r="W350">
        <v>1225.8800000000001</v>
      </c>
      <c r="X350">
        <v>476.89</v>
      </c>
      <c r="Y350">
        <v>43.44</v>
      </c>
      <c r="Z350">
        <v>250.96</v>
      </c>
      <c r="AA350">
        <v>920.69</v>
      </c>
      <c r="AB350">
        <v>130</v>
      </c>
      <c r="AC350">
        <v>6.84</v>
      </c>
      <c r="AD350">
        <v>0</v>
      </c>
      <c r="AE350">
        <v>22.22</v>
      </c>
      <c r="AF350">
        <v>23.66</v>
      </c>
      <c r="AG350">
        <v>14952546.34</v>
      </c>
      <c r="AM350">
        <v>2018</v>
      </c>
      <c r="AN350">
        <v>8</v>
      </c>
      <c r="AO350">
        <v>2018</v>
      </c>
      <c r="AP350" t="s">
        <v>850</v>
      </c>
      <c r="AQ350">
        <f t="shared" si="29"/>
        <v>0</v>
      </c>
      <c r="AR350">
        <f t="shared" si="30"/>
        <v>-669.73</v>
      </c>
      <c r="AS350">
        <f t="shared" si="31"/>
        <v>433.45</v>
      </c>
      <c r="AT350">
        <f t="shared" si="32"/>
        <v>-31.160000000000082</v>
      </c>
      <c r="AU350">
        <f t="shared" si="33"/>
        <v>123.16</v>
      </c>
    </row>
    <row r="351" spans="1:47" x14ac:dyDescent="0.3">
      <c r="A351">
        <v>2018</v>
      </c>
      <c r="B351">
        <v>9</v>
      </c>
      <c r="C351">
        <v>2018</v>
      </c>
      <c r="D351" t="s">
        <v>852</v>
      </c>
      <c r="E351" t="s">
        <v>853</v>
      </c>
      <c r="F351">
        <v>6156.94</v>
      </c>
      <c r="G351">
        <v>2388.11</v>
      </c>
      <c r="H351">
        <v>353.4</v>
      </c>
      <c r="I351">
        <v>1158.8499999999999</v>
      </c>
      <c r="J351">
        <v>1163.45</v>
      </c>
      <c r="K351">
        <v>0</v>
      </c>
      <c r="L351">
        <v>297.36</v>
      </c>
      <c r="M351">
        <v>0</v>
      </c>
      <c r="N351">
        <v>0</v>
      </c>
      <c r="O351">
        <v>0</v>
      </c>
      <c r="P351">
        <v>131.87</v>
      </c>
      <c r="Q351">
        <v>0</v>
      </c>
      <c r="R351">
        <v>0</v>
      </c>
      <c r="S351">
        <v>4505.5600000000004</v>
      </c>
      <c r="T351">
        <v>0</v>
      </c>
      <c r="U351">
        <v>0</v>
      </c>
      <c r="V351">
        <v>1156.6199999999999</v>
      </c>
      <c r="W351">
        <v>1123.6400000000001</v>
      </c>
      <c r="X351">
        <v>441.61</v>
      </c>
      <c r="Y351">
        <v>42.82</v>
      </c>
      <c r="Z351">
        <v>257.94</v>
      </c>
      <c r="AA351">
        <v>850.43</v>
      </c>
      <c r="AB351">
        <v>141.1</v>
      </c>
      <c r="AC351">
        <v>9.4</v>
      </c>
      <c r="AD351">
        <v>0.56999999999999995</v>
      </c>
      <c r="AE351">
        <v>6.77</v>
      </c>
      <c r="AF351">
        <v>15.29</v>
      </c>
      <c r="AG351">
        <v>14948777.51</v>
      </c>
      <c r="AM351">
        <v>2018</v>
      </c>
      <c r="AN351">
        <v>9</v>
      </c>
      <c r="AO351">
        <v>2018</v>
      </c>
      <c r="AP351" t="s">
        <v>852</v>
      </c>
      <c r="AQ351">
        <f t="shared" si="29"/>
        <v>0</v>
      </c>
      <c r="AR351">
        <f t="shared" si="30"/>
        <v>-592.49</v>
      </c>
      <c r="AS351">
        <f t="shared" si="31"/>
        <v>398.79</v>
      </c>
      <c r="AT351">
        <f t="shared" si="32"/>
        <v>32.979999999999791</v>
      </c>
      <c r="AU351">
        <f t="shared" si="33"/>
        <v>131.69999999999999</v>
      </c>
    </row>
    <row r="352" spans="1:47" x14ac:dyDescent="0.3">
      <c r="A352">
        <f>IF(NOT(ISBLANK($D352)),YEAR($D352),"")</f>
        <v>2018</v>
      </c>
      <c r="B352">
        <f>IF(NOT(ISBLANK($D352)),MONTH($D352),"")</f>
        <v>10</v>
      </c>
      <c r="C352">
        <f>IFERROR(IF(B352&gt;9,A352+1,A352),"")</f>
        <v>2019</v>
      </c>
      <c r="D352" t="str">
        <f t="shared" ref="D352:D415" si="34">LEFT(E352,10)</f>
        <v>10/31/2018</v>
      </c>
      <c r="E352" t="s">
        <v>907</v>
      </c>
      <c r="F352">
        <v>4251.13</v>
      </c>
      <c r="G352">
        <v>1468.17</v>
      </c>
      <c r="H352">
        <v>125.44</v>
      </c>
      <c r="I352">
        <v>2168.4</v>
      </c>
      <c r="J352">
        <v>1688.18</v>
      </c>
      <c r="K352">
        <v>0</v>
      </c>
      <c r="L352">
        <v>307.27</v>
      </c>
      <c r="M352">
        <v>0</v>
      </c>
      <c r="N352">
        <v>0</v>
      </c>
      <c r="O352">
        <v>0</v>
      </c>
      <c r="P352">
        <v>89.14</v>
      </c>
      <c r="Q352">
        <v>0</v>
      </c>
      <c r="R352">
        <v>0</v>
      </c>
      <c r="S352">
        <v>2576.23</v>
      </c>
      <c r="T352">
        <v>0</v>
      </c>
      <c r="U352">
        <v>0</v>
      </c>
      <c r="V352">
        <v>1038.56</v>
      </c>
      <c r="W352">
        <v>1089.44</v>
      </c>
      <c r="X352">
        <v>445.33</v>
      </c>
      <c r="Y352">
        <v>59.58</v>
      </c>
      <c r="Z352">
        <v>189.93</v>
      </c>
      <c r="AA352">
        <v>762.59</v>
      </c>
      <c r="AB352">
        <v>31.77</v>
      </c>
      <c r="AC352">
        <v>13.23</v>
      </c>
      <c r="AD352">
        <v>0.41</v>
      </c>
      <c r="AE352">
        <v>18.02</v>
      </c>
      <c r="AF352">
        <v>11.5</v>
      </c>
      <c r="AG352">
        <v>14945994.560000001</v>
      </c>
      <c r="AM352">
        <f>IF(NOT(ISBLANK($D352)),YEAR($D352),"")</f>
        <v>2018</v>
      </c>
      <c r="AN352">
        <f>IF(NOT(ISBLANK($D352)),MONTH($D352),"")</f>
        <v>10</v>
      </c>
      <c r="AO352">
        <f t="shared" ref="AO352:AO415" si="35">IFERROR(IF(AN352&gt;9,AM352+1,AM352),"")</f>
        <v>2019</v>
      </c>
      <c r="AP352" t="str">
        <f t="shared" ref="AP352:AP415" si="36">LEFT(AQ352,10)</f>
        <v>0</v>
      </c>
      <c r="AQ352">
        <f t="shared" si="29"/>
        <v>0</v>
      </c>
      <c r="AR352">
        <f t="shared" si="30"/>
        <v>-572.66000000000008</v>
      </c>
      <c r="AS352">
        <f t="shared" si="31"/>
        <v>385.75</v>
      </c>
      <c r="AT352">
        <f t="shared" si="32"/>
        <v>-50.880000000000109</v>
      </c>
      <c r="AU352">
        <f t="shared" si="33"/>
        <v>18.54</v>
      </c>
    </row>
    <row r="353" spans="1:47" x14ac:dyDescent="0.3">
      <c r="A353">
        <f t="shared" ref="A353:A416" si="37">IF(NOT(ISBLANK($D353)),YEAR($D353),"")</f>
        <v>2018</v>
      </c>
      <c r="B353">
        <f t="shared" ref="B353:B416" si="38">IF(NOT(ISBLANK($D353)),MONTH($D353),"")</f>
        <v>11</v>
      </c>
      <c r="C353">
        <f t="shared" ref="C353:C416" si="39">IFERROR(IF(B353&gt;9,A353+1,A353),"")</f>
        <v>2019</v>
      </c>
      <c r="D353" t="str">
        <f t="shared" si="34"/>
        <v>11/30/2018</v>
      </c>
      <c r="E353" t="s">
        <v>908</v>
      </c>
      <c r="F353">
        <v>885.96</v>
      </c>
      <c r="G353">
        <v>6552.86</v>
      </c>
      <c r="H353">
        <v>252.41</v>
      </c>
      <c r="I353">
        <v>2626.97</v>
      </c>
      <c r="J353">
        <v>8844.94</v>
      </c>
      <c r="K353">
        <v>0</v>
      </c>
      <c r="L353">
        <v>297.36</v>
      </c>
      <c r="M353">
        <v>0</v>
      </c>
      <c r="N353">
        <v>0</v>
      </c>
      <c r="O353">
        <v>0</v>
      </c>
      <c r="P353">
        <v>55.18</v>
      </c>
      <c r="Q353">
        <v>0</v>
      </c>
      <c r="R353">
        <v>0</v>
      </c>
      <c r="S353">
        <v>902.76</v>
      </c>
      <c r="T353">
        <v>0</v>
      </c>
      <c r="U353">
        <v>0</v>
      </c>
      <c r="V353">
        <v>946.3</v>
      </c>
      <c r="W353">
        <v>1048.03</v>
      </c>
      <c r="X353">
        <v>382.45</v>
      </c>
      <c r="Y353">
        <v>55.48</v>
      </c>
      <c r="Z353">
        <v>172.23</v>
      </c>
      <c r="AA353">
        <v>622.32000000000005</v>
      </c>
      <c r="AB353">
        <v>12.5</v>
      </c>
      <c r="AC353">
        <v>17.489999999999998</v>
      </c>
      <c r="AD353">
        <v>0</v>
      </c>
      <c r="AE353">
        <v>15.69</v>
      </c>
      <c r="AF353">
        <v>7.73</v>
      </c>
      <c r="AG353">
        <v>14951661.460000001</v>
      </c>
      <c r="AM353">
        <f t="shared" ref="AM353:AM416" si="40">IF(NOT(ISBLANK($D353)),YEAR($D353),"")</f>
        <v>2018</v>
      </c>
      <c r="AN353">
        <f t="shared" ref="AN353:AN416" si="41">IF(NOT(ISBLANK($D353)),MONTH($D353),"")</f>
        <v>11</v>
      </c>
      <c r="AO353">
        <f t="shared" si="35"/>
        <v>2019</v>
      </c>
      <c r="AP353" t="str">
        <f t="shared" si="36"/>
        <v>0</v>
      </c>
      <c r="AQ353">
        <f t="shared" si="29"/>
        <v>0</v>
      </c>
      <c r="AR353">
        <f t="shared" si="30"/>
        <v>-450.09000000000003</v>
      </c>
      <c r="AS353">
        <f t="shared" si="31"/>
        <v>326.96999999999997</v>
      </c>
      <c r="AT353">
        <f t="shared" si="32"/>
        <v>-101.73000000000002</v>
      </c>
      <c r="AU353">
        <f t="shared" si="33"/>
        <v>-4.9899999999999984</v>
      </c>
    </row>
    <row r="354" spans="1:47" x14ac:dyDescent="0.3">
      <c r="A354">
        <f t="shared" si="37"/>
        <v>2018</v>
      </c>
      <c r="B354">
        <f t="shared" si="38"/>
        <v>12</v>
      </c>
      <c r="C354">
        <f t="shared" si="39"/>
        <v>2019</v>
      </c>
      <c r="D354" t="str">
        <f t="shared" si="34"/>
        <v>12/31/2018</v>
      </c>
      <c r="E354" t="s">
        <v>909</v>
      </c>
      <c r="F354">
        <v>693.56</v>
      </c>
      <c r="G354">
        <v>18517.02</v>
      </c>
      <c r="H354">
        <v>151.12</v>
      </c>
      <c r="I354">
        <v>4415.24</v>
      </c>
      <c r="J354">
        <v>22780.57</v>
      </c>
      <c r="K354">
        <v>0</v>
      </c>
      <c r="L354">
        <v>307.27</v>
      </c>
      <c r="M354">
        <v>0</v>
      </c>
      <c r="N354">
        <v>0</v>
      </c>
      <c r="O354">
        <v>0</v>
      </c>
      <c r="P354">
        <v>52.1</v>
      </c>
      <c r="Q354">
        <v>0</v>
      </c>
      <c r="R354">
        <v>0</v>
      </c>
      <c r="S354">
        <v>772.25</v>
      </c>
      <c r="T354">
        <v>0</v>
      </c>
      <c r="U354">
        <v>0</v>
      </c>
      <c r="V354">
        <v>932.25</v>
      </c>
      <c r="W354">
        <v>1175.76</v>
      </c>
      <c r="X354">
        <v>514.37</v>
      </c>
      <c r="Y354">
        <v>60.65</v>
      </c>
      <c r="Z354">
        <v>181.01</v>
      </c>
      <c r="AA354">
        <v>612.53</v>
      </c>
      <c r="AB354">
        <v>6.67</v>
      </c>
      <c r="AC354">
        <v>39.6</v>
      </c>
      <c r="AD354">
        <v>0</v>
      </c>
      <c r="AE354">
        <v>19.86</v>
      </c>
      <c r="AF354">
        <v>6.03</v>
      </c>
      <c r="AG354">
        <v>14969484.92</v>
      </c>
      <c r="AM354">
        <f t="shared" si="40"/>
        <v>2018</v>
      </c>
      <c r="AN354">
        <f t="shared" si="41"/>
        <v>12</v>
      </c>
      <c r="AO354">
        <f t="shared" si="35"/>
        <v>2019</v>
      </c>
      <c r="AP354" t="str">
        <f t="shared" si="36"/>
        <v>0</v>
      </c>
      <c r="AQ354">
        <f t="shared" si="29"/>
        <v>0</v>
      </c>
      <c r="AR354">
        <f t="shared" si="30"/>
        <v>-431.52</v>
      </c>
      <c r="AS354">
        <f t="shared" si="31"/>
        <v>453.72</v>
      </c>
      <c r="AT354">
        <f t="shared" si="32"/>
        <v>-243.51</v>
      </c>
      <c r="AU354">
        <f t="shared" si="33"/>
        <v>-32.93</v>
      </c>
    </row>
    <row r="355" spans="1:47" x14ac:dyDescent="0.3">
      <c r="A355">
        <f t="shared" si="37"/>
        <v>2019</v>
      </c>
      <c r="B355">
        <f t="shared" si="38"/>
        <v>1</v>
      </c>
      <c r="C355">
        <f t="shared" si="39"/>
        <v>2019</v>
      </c>
      <c r="D355" t="str">
        <f t="shared" si="34"/>
        <v>01/31/2019</v>
      </c>
      <c r="E355" t="s">
        <v>910</v>
      </c>
      <c r="F355">
        <v>1498.29</v>
      </c>
      <c r="G355">
        <v>5849.07</v>
      </c>
      <c r="H355">
        <v>168.18</v>
      </c>
      <c r="I355">
        <v>3834.57</v>
      </c>
      <c r="J355">
        <v>8852.2800000000007</v>
      </c>
      <c r="K355">
        <v>0</v>
      </c>
      <c r="L355">
        <v>307.27</v>
      </c>
      <c r="M355">
        <v>0</v>
      </c>
      <c r="N355">
        <v>0</v>
      </c>
      <c r="O355">
        <v>0</v>
      </c>
      <c r="P355">
        <v>46.19</v>
      </c>
      <c r="Q355">
        <v>0</v>
      </c>
      <c r="R355">
        <v>0</v>
      </c>
      <c r="S355">
        <v>924.93</v>
      </c>
      <c r="T355">
        <v>0</v>
      </c>
      <c r="U355">
        <v>0</v>
      </c>
      <c r="V355">
        <v>974.12</v>
      </c>
      <c r="W355">
        <v>1154.7</v>
      </c>
      <c r="X355">
        <v>486.77</v>
      </c>
      <c r="Y355">
        <v>53.6</v>
      </c>
      <c r="Z355">
        <v>174.95</v>
      </c>
      <c r="AA355">
        <v>618.63</v>
      </c>
      <c r="AB355">
        <v>5.15</v>
      </c>
      <c r="AC355">
        <v>54.87</v>
      </c>
      <c r="AD355">
        <v>0</v>
      </c>
      <c r="AE355">
        <v>18</v>
      </c>
      <c r="AF355">
        <v>4.8499999999999996</v>
      </c>
      <c r="AG355">
        <v>14973835.689999999</v>
      </c>
      <c r="AM355">
        <f t="shared" si="40"/>
        <v>2019</v>
      </c>
      <c r="AN355">
        <f t="shared" si="41"/>
        <v>1</v>
      </c>
      <c r="AO355">
        <f t="shared" si="35"/>
        <v>2019</v>
      </c>
      <c r="AP355" t="str">
        <f t="shared" si="36"/>
        <v>0</v>
      </c>
      <c r="AQ355">
        <f t="shared" si="29"/>
        <v>0</v>
      </c>
      <c r="AR355">
        <f t="shared" si="30"/>
        <v>-443.68</v>
      </c>
      <c r="AS355">
        <f t="shared" si="31"/>
        <v>433.16999999999996</v>
      </c>
      <c r="AT355">
        <f t="shared" si="32"/>
        <v>-180.58000000000004</v>
      </c>
      <c r="AU355">
        <f t="shared" si="33"/>
        <v>-49.72</v>
      </c>
    </row>
    <row r="356" spans="1:47" x14ac:dyDescent="0.3">
      <c r="A356">
        <f t="shared" si="37"/>
        <v>2019</v>
      </c>
      <c r="B356">
        <f t="shared" si="38"/>
        <v>2</v>
      </c>
      <c r="C356">
        <f t="shared" si="39"/>
        <v>2019</v>
      </c>
      <c r="D356" t="str">
        <f t="shared" si="34"/>
        <v>02/28/2019</v>
      </c>
      <c r="E356" t="s">
        <v>911</v>
      </c>
      <c r="F356">
        <v>5381.19</v>
      </c>
      <c r="G356">
        <v>1477.62</v>
      </c>
      <c r="H356">
        <v>47.94</v>
      </c>
      <c r="I356">
        <v>3730.2</v>
      </c>
      <c r="J356">
        <v>1822.7</v>
      </c>
      <c r="K356">
        <v>0</v>
      </c>
      <c r="L356">
        <v>277.52999999999997</v>
      </c>
      <c r="M356">
        <v>0</v>
      </c>
      <c r="N356">
        <v>0</v>
      </c>
      <c r="O356">
        <v>0</v>
      </c>
      <c r="P356">
        <v>40.83</v>
      </c>
      <c r="Q356">
        <v>0</v>
      </c>
      <c r="R356">
        <v>0</v>
      </c>
      <c r="S356">
        <v>2140.2800000000002</v>
      </c>
      <c r="T356">
        <v>0</v>
      </c>
      <c r="U356">
        <v>0</v>
      </c>
      <c r="V356">
        <v>933.14</v>
      </c>
      <c r="W356">
        <v>1077.94</v>
      </c>
      <c r="X356">
        <v>429.23</v>
      </c>
      <c r="Y356">
        <v>51.11</v>
      </c>
      <c r="Z356">
        <v>260.31</v>
      </c>
      <c r="AA356">
        <v>618.11</v>
      </c>
      <c r="AB356">
        <v>9.1</v>
      </c>
      <c r="AC356">
        <v>89.03</v>
      </c>
      <c r="AD356">
        <v>0</v>
      </c>
      <c r="AE356">
        <v>13.28</v>
      </c>
      <c r="AF356">
        <v>4.4000000000000004</v>
      </c>
      <c r="AG356">
        <v>14969932.119999999</v>
      </c>
      <c r="AM356">
        <f t="shared" si="40"/>
        <v>2019</v>
      </c>
      <c r="AN356">
        <f t="shared" si="41"/>
        <v>2</v>
      </c>
      <c r="AO356">
        <f t="shared" si="35"/>
        <v>2019</v>
      </c>
      <c r="AP356" t="str">
        <f t="shared" si="36"/>
        <v>0</v>
      </c>
      <c r="AQ356">
        <f t="shared" si="29"/>
        <v>0</v>
      </c>
      <c r="AR356">
        <f t="shared" si="30"/>
        <v>-357.8</v>
      </c>
      <c r="AS356">
        <f t="shared" si="31"/>
        <v>378.12</v>
      </c>
      <c r="AT356">
        <f t="shared" si="32"/>
        <v>-144.80000000000007</v>
      </c>
      <c r="AU356">
        <f t="shared" si="33"/>
        <v>-79.930000000000007</v>
      </c>
    </row>
    <row r="357" spans="1:47" x14ac:dyDescent="0.3">
      <c r="A357">
        <f t="shared" si="37"/>
        <v>2019</v>
      </c>
      <c r="B357">
        <f t="shared" si="38"/>
        <v>3</v>
      </c>
      <c r="C357">
        <f t="shared" si="39"/>
        <v>2019</v>
      </c>
      <c r="D357" t="str">
        <f t="shared" si="34"/>
        <v>03/31/2019</v>
      </c>
      <c r="E357" t="s">
        <v>912</v>
      </c>
      <c r="F357">
        <v>2368.98</v>
      </c>
      <c r="G357">
        <v>4574.3999999999996</v>
      </c>
      <c r="H357">
        <v>1283.5999999999999</v>
      </c>
      <c r="I357">
        <v>1652.5</v>
      </c>
      <c r="J357">
        <v>3101.98</v>
      </c>
      <c r="K357">
        <v>0</v>
      </c>
      <c r="L357">
        <v>307.27</v>
      </c>
      <c r="M357">
        <v>0</v>
      </c>
      <c r="N357">
        <v>0</v>
      </c>
      <c r="O357">
        <v>0</v>
      </c>
      <c r="P357">
        <v>51.55</v>
      </c>
      <c r="Q357">
        <v>0</v>
      </c>
      <c r="R357">
        <v>0</v>
      </c>
      <c r="S357">
        <v>363.46</v>
      </c>
      <c r="T357">
        <v>0</v>
      </c>
      <c r="U357">
        <v>0</v>
      </c>
      <c r="V357">
        <v>913.44</v>
      </c>
      <c r="W357">
        <v>1174.1099999999999</v>
      </c>
      <c r="X357">
        <v>409.61</v>
      </c>
      <c r="Y357">
        <v>50.81</v>
      </c>
      <c r="Z357">
        <v>173.12</v>
      </c>
      <c r="AA357">
        <v>755.41</v>
      </c>
      <c r="AB357">
        <v>13.72</v>
      </c>
      <c r="AC357">
        <v>35.03</v>
      </c>
      <c r="AD357">
        <v>0</v>
      </c>
      <c r="AE357">
        <v>12.09</v>
      </c>
      <c r="AF357">
        <v>5.45</v>
      </c>
      <c r="AG357">
        <v>14972137.539999999</v>
      </c>
      <c r="AM357">
        <f t="shared" si="40"/>
        <v>2019</v>
      </c>
      <c r="AN357">
        <f t="shared" si="41"/>
        <v>3</v>
      </c>
      <c r="AO357">
        <f t="shared" si="35"/>
        <v>2019</v>
      </c>
      <c r="AP357" t="str">
        <f t="shared" si="36"/>
        <v>0</v>
      </c>
      <c r="AQ357">
        <f t="shared" si="29"/>
        <v>0</v>
      </c>
      <c r="AR357">
        <f t="shared" si="30"/>
        <v>-582.29</v>
      </c>
      <c r="AS357">
        <f t="shared" si="31"/>
        <v>358.8</v>
      </c>
      <c r="AT357">
        <f t="shared" si="32"/>
        <v>-260.66999999999985</v>
      </c>
      <c r="AU357">
        <f t="shared" si="33"/>
        <v>-21.310000000000002</v>
      </c>
    </row>
    <row r="358" spans="1:47" x14ac:dyDescent="0.3">
      <c r="A358">
        <f t="shared" si="37"/>
        <v>2019</v>
      </c>
      <c r="B358">
        <f t="shared" si="38"/>
        <v>4</v>
      </c>
      <c r="C358">
        <f t="shared" si="39"/>
        <v>2019</v>
      </c>
      <c r="D358" t="str">
        <f t="shared" si="34"/>
        <v>04/30/2019</v>
      </c>
      <c r="E358" t="s">
        <v>913</v>
      </c>
      <c r="F358">
        <v>6397.59</v>
      </c>
      <c r="G358">
        <v>2072.87</v>
      </c>
      <c r="H358">
        <v>62.96</v>
      </c>
      <c r="I358">
        <v>3315.59</v>
      </c>
      <c r="J358">
        <v>2587.83</v>
      </c>
      <c r="K358">
        <v>0</v>
      </c>
      <c r="L358">
        <v>297.36</v>
      </c>
      <c r="M358">
        <v>0</v>
      </c>
      <c r="N358">
        <v>0</v>
      </c>
      <c r="O358">
        <v>0</v>
      </c>
      <c r="P358">
        <v>73.88</v>
      </c>
      <c r="Q358">
        <v>0</v>
      </c>
      <c r="R358">
        <v>0</v>
      </c>
      <c r="S358">
        <v>3356.42</v>
      </c>
      <c r="T358">
        <v>0</v>
      </c>
      <c r="U358">
        <v>0</v>
      </c>
      <c r="V358">
        <v>906.53</v>
      </c>
      <c r="W358">
        <v>1261.2</v>
      </c>
      <c r="X358">
        <v>422.93</v>
      </c>
      <c r="Y358">
        <v>72.209999999999994</v>
      </c>
      <c r="Z358">
        <v>198.36</v>
      </c>
      <c r="AA358">
        <v>819.5</v>
      </c>
      <c r="AB358">
        <v>10.1</v>
      </c>
      <c r="AC358">
        <v>30.56</v>
      </c>
      <c r="AD358">
        <v>0</v>
      </c>
      <c r="AE358">
        <v>19.8</v>
      </c>
      <c r="AF358">
        <v>9.3800000000000008</v>
      </c>
      <c r="AG358">
        <v>14967812.82</v>
      </c>
      <c r="AM358">
        <f t="shared" si="40"/>
        <v>2019</v>
      </c>
      <c r="AN358">
        <f t="shared" si="41"/>
        <v>4</v>
      </c>
      <c r="AO358">
        <f t="shared" si="35"/>
        <v>2019</v>
      </c>
      <c r="AP358" t="str">
        <f t="shared" si="36"/>
        <v>0</v>
      </c>
      <c r="AQ358">
        <f t="shared" si="29"/>
        <v>0</v>
      </c>
      <c r="AR358">
        <f t="shared" si="30"/>
        <v>-621.14</v>
      </c>
      <c r="AS358">
        <f t="shared" si="31"/>
        <v>350.72</v>
      </c>
      <c r="AT358">
        <f t="shared" si="32"/>
        <v>-354.67000000000007</v>
      </c>
      <c r="AU358">
        <f t="shared" si="33"/>
        <v>-20.46</v>
      </c>
    </row>
    <row r="359" spans="1:47" x14ac:dyDescent="0.3">
      <c r="A359">
        <f t="shared" si="37"/>
        <v>2019</v>
      </c>
      <c r="B359">
        <f t="shared" si="38"/>
        <v>5</v>
      </c>
      <c r="C359">
        <f t="shared" si="39"/>
        <v>2019</v>
      </c>
      <c r="D359" t="str">
        <f t="shared" si="34"/>
        <v>05/31/2019</v>
      </c>
      <c r="E359" t="s">
        <v>914</v>
      </c>
      <c r="F359">
        <v>7433.86</v>
      </c>
      <c r="G359">
        <v>1509.75</v>
      </c>
      <c r="H359">
        <v>298.33</v>
      </c>
      <c r="I359">
        <v>2072.61</v>
      </c>
      <c r="J359">
        <v>1575.72</v>
      </c>
      <c r="K359">
        <v>0</v>
      </c>
      <c r="L359">
        <v>307.27</v>
      </c>
      <c r="M359">
        <v>0</v>
      </c>
      <c r="N359">
        <v>0</v>
      </c>
      <c r="O359">
        <v>0</v>
      </c>
      <c r="P359">
        <v>133.41</v>
      </c>
      <c r="Q359">
        <v>0</v>
      </c>
      <c r="R359">
        <v>0</v>
      </c>
      <c r="S359">
        <v>5752.15</v>
      </c>
      <c r="T359">
        <v>0</v>
      </c>
      <c r="U359">
        <v>0</v>
      </c>
      <c r="V359">
        <v>1084.29</v>
      </c>
      <c r="W359">
        <v>1272.95</v>
      </c>
      <c r="X359">
        <v>461.41</v>
      </c>
      <c r="Y359">
        <v>67.91</v>
      </c>
      <c r="Z359">
        <v>244.97</v>
      </c>
      <c r="AA359">
        <v>828.55</v>
      </c>
      <c r="AB359">
        <v>31.62</v>
      </c>
      <c r="AC359">
        <v>17.29</v>
      </c>
      <c r="AD359">
        <v>0</v>
      </c>
      <c r="AE359">
        <v>28.79</v>
      </c>
      <c r="AF359">
        <v>20.89</v>
      </c>
      <c r="AG359">
        <v>14961888.720000001</v>
      </c>
      <c r="AM359">
        <f t="shared" si="40"/>
        <v>2019</v>
      </c>
      <c r="AN359">
        <f t="shared" si="41"/>
        <v>5</v>
      </c>
      <c r="AO359">
        <f t="shared" si="35"/>
        <v>2019</v>
      </c>
      <c r="AP359" t="str">
        <f t="shared" si="36"/>
        <v>0</v>
      </c>
      <c r="AQ359">
        <f t="shared" si="29"/>
        <v>0</v>
      </c>
      <c r="AR359">
        <f t="shared" si="30"/>
        <v>-583.57999999999993</v>
      </c>
      <c r="AS359">
        <f t="shared" si="31"/>
        <v>393.5</v>
      </c>
      <c r="AT359">
        <f t="shared" si="32"/>
        <v>-188.66000000000008</v>
      </c>
      <c r="AU359">
        <f t="shared" si="33"/>
        <v>14.330000000000002</v>
      </c>
    </row>
    <row r="360" spans="1:47" x14ac:dyDescent="0.3">
      <c r="A360">
        <f t="shared" si="37"/>
        <v>2019</v>
      </c>
      <c r="B360">
        <f t="shared" si="38"/>
        <v>6</v>
      </c>
      <c r="C360">
        <f t="shared" si="39"/>
        <v>2019</v>
      </c>
      <c r="D360" t="str">
        <f t="shared" si="34"/>
        <v>06/30/2019</v>
      </c>
      <c r="E360" t="s">
        <v>915</v>
      </c>
      <c r="F360">
        <v>9033.7199999999993</v>
      </c>
      <c r="G360">
        <v>1724.52</v>
      </c>
      <c r="H360">
        <v>230.91</v>
      </c>
      <c r="I360">
        <v>1761.34</v>
      </c>
      <c r="J360">
        <v>1479.65</v>
      </c>
      <c r="K360">
        <v>0</v>
      </c>
      <c r="L360">
        <v>297.36</v>
      </c>
      <c r="M360">
        <v>0</v>
      </c>
      <c r="N360">
        <v>0</v>
      </c>
      <c r="O360">
        <v>0</v>
      </c>
      <c r="P360">
        <v>155.52000000000001</v>
      </c>
      <c r="Q360">
        <v>0</v>
      </c>
      <c r="R360">
        <v>0</v>
      </c>
      <c r="S360">
        <v>7554.72</v>
      </c>
      <c r="T360">
        <v>0</v>
      </c>
      <c r="U360">
        <v>0</v>
      </c>
      <c r="V360">
        <v>1231.1500000000001</v>
      </c>
      <c r="W360">
        <v>1204</v>
      </c>
      <c r="X360">
        <v>464.32</v>
      </c>
      <c r="Y360">
        <v>81.069999999999993</v>
      </c>
      <c r="Z360">
        <v>302.64999999999998</v>
      </c>
      <c r="AA360">
        <v>873.38</v>
      </c>
      <c r="AB360">
        <v>65.349999999999994</v>
      </c>
      <c r="AC360">
        <v>9.48</v>
      </c>
      <c r="AD360">
        <v>0</v>
      </c>
      <c r="AE360">
        <v>28.98</v>
      </c>
      <c r="AF360">
        <v>23.14</v>
      </c>
      <c r="AG360">
        <v>14954579.52</v>
      </c>
      <c r="AM360">
        <f t="shared" si="40"/>
        <v>2019</v>
      </c>
      <c r="AN360">
        <f t="shared" si="41"/>
        <v>6</v>
      </c>
      <c r="AO360">
        <f t="shared" si="35"/>
        <v>2019</v>
      </c>
      <c r="AP360" t="str">
        <f t="shared" si="36"/>
        <v>0</v>
      </c>
      <c r="AQ360">
        <f t="shared" si="29"/>
        <v>0</v>
      </c>
      <c r="AR360">
        <f t="shared" si="30"/>
        <v>-570.73</v>
      </c>
      <c r="AS360">
        <f t="shared" si="31"/>
        <v>383.25</v>
      </c>
      <c r="AT360">
        <f t="shared" si="32"/>
        <v>27.150000000000091</v>
      </c>
      <c r="AU360">
        <f t="shared" si="33"/>
        <v>55.86999999999999</v>
      </c>
    </row>
    <row r="361" spans="1:47" x14ac:dyDescent="0.3">
      <c r="A361">
        <f t="shared" si="37"/>
        <v>2019</v>
      </c>
      <c r="B361">
        <f t="shared" si="38"/>
        <v>7</v>
      </c>
      <c r="C361">
        <f t="shared" si="39"/>
        <v>2019</v>
      </c>
      <c r="D361" t="str">
        <f t="shared" si="34"/>
        <v>07/31/2019</v>
      </c>
      <c r="E361" t="s">
        <v>916</v>
      </c>
      <c r="F361">
        <v>9062.9599999999991</v>
      </c>
      <c r="G361">
        <v>1852.27</v>
      </c>
      <c r="H361">
        <v>301.18</v>
      </c>
      <c r="I361">
        <v>1330.17</v>
      </c>
      <c r="J361">
        <v>1494.47</v>
      </c>
      <c r="K361">
        <v>0</v>
      </c>
      <c r="L361">
        <v>307.27</v>
      </c>
      <c r="M361">
        <v>0</v>
      </c>
      <c r="N361">
        <v>0</v>
      </c>
      <c r="O361">
        <v>0</v>
      </c>
      <c r="P361">
        <v>181.39</v>
      </c>
      <c r="Q361">
        <v>0</v>
      </c>
      <c r="R361">
        <v>0</v>
      </c>
      <c r="S361">
        <v>8180.46</v>
      </c>
      <c r="T361">
        <v>0</v>
      </c>
      <c r="U361">
        <v>0</v>
      </c>
      <c r="V361">
        <v>1401.78</v>
      </c>
      <c r="W361">
        <v>1249.6400000000001</v>
      </c>
      <c r="X361">
        <v>513.22</v>
      </c>
      <c r="Y361">
        <v>75.36</v>
      </c>
      <c r="Z361">
        <v>332.03</v>
      </c>
      <c r="AA361">
        <v>945.17</v>
      </c>
      <c r="AB361">
        <v>104.05</v>
      </c>
      <c r="AC361">
        <v>7.08</v>
      </c>
      <c r="AD361">
        <v>0</v>
      </c>
      <c r="AE361">
        <v>30.86</v>
      </c>
      <c r="AF361">
        <v>27.34</v>
      </c>
      <c r="AG361">
        <v>14947368.83</v>
      </c>
      <c r="AM361">
        <f t="shared" si="40"/>
        <v>2019</v>
      </c>
      <c r="AN361">
        <f t="shared" si="41"/>
        <v>7</v>
      </c>
      <c r="AO361">
        <f t="shared" si="35"/>
        <v>2019</v>
      </c>
      <c r="AP361" t="str">
        <f t="shared" si="36"/>
        <v>0</v>
      </c>
      <c r="AQ361">
        <f t="shared" si="29"/>
        <v>0</v>
      </c>
      <c r="AR361">
        <f t="shared" si="30"/>
        <v>-613.14</v>
      </c>
      <c r="AS361">
        <f t="shared" si="31"/>
        <v>437.86</v>
      </c>
      <c r="AT361">
        <f t="shared" si="32"/>
        <v>152.13999999999987</v>
      </c>
      <c r="AU361">
        <f t="shared" si="33"/>
        <v>96.97</v>
      </c>
    </row>
    <row r="362" spans="1:47" x14ac:dyDescent="0.3">
      <c r="A362">
        <f t="shared" si="37"/>
        <v>2019</v>
      </c>
      <c r="B362">
        <f t="shared" si="38"/>
        <v>8</v>
      </c>
      <c r="C362">
        <f t="shared" si="39"/>
        <v>2019</v>
      </c>
      <c r="D362" t="str">
        <f t="shared" si="34"/>
        <v>08/31/2019</v>
      </c>
      <c r="E362" t="s">
        <v>917</v>
      </c>
      <c r="F362">
        <v>6358.33</v>
      </c>
      <c r="G362">
        <v>2467.42</v>
      </c>
      <c r="H362">
        <v>860.01</v>
      </c>
      <c r="I362">
        <v>1026.3</v>
      </c>
      <c r="J362">
        <v>1348.07</v>
      </c>
      <c r="K362">
        <v>0</v>
      </c>
      <c r="L362">
        <v>307.27</v>
      </c>
      <c r="M362">
        <v>0</v>
      </c>
      <c r="N362">
        <v>0</v>
      </c>
      <c r="O362">
        <v>0</v>
      </c>
      <c r="P362">
        <v>164.65</v>
      </c>
      <c r="Q362">
        <v>0</v>
      </c>
      <c r="R362">
        <v>0</v>
      </c>
      <c r="S362">
        <v>5498.9</v>
      </c>
      <c r="T362">
        <v>0</v>
      </c>
      <c r="U362">
        <v>0</v>
      </c>
      <c r="V362">
        <v>1355.5</v>
      </c>
      <c r="W362">
        <v>1214.47</v>
      </c>
      <c r="X362">
        <v>506.14</v>
      </c>
      <c r="Y362">
        <v>48.21</v>
      </c>
      <c r="Z362">
        <v>249.73</v>
      </c>
      <c r="AA362">
        <v>957.25</v>
      </c>
      <c r="AB362">
        <v>119.6</v>
      </c>
      <c r="AC362">
        <v>6.35</v>
      </c>
      <c r="AD362">
        <v>0</v>
      </c>
      <c r="AE362">
        <v>27.29</v>
      </c>
      <c r="AF362">
        <v>23.11</v>
      </c>
      <c r="AG362">
        <v>14943477.92</v>
      </c>
      <c r="AM362">
        <f t="shared" si="40"/>
        <v>2019</v>
      </c>
      <c r="AN362">
        <f t="shared" si="41"/>
        <v>8</v>
      </c>
      <c r="AO362">
        <f t="shared" si="35"/>
        <v>2019</v>
      </c>
      <c r="AP362" t="str">
        <f t="shared" si="36"/>
        <v>0</v>
      </c>
      <c r="AQ362">
        <f t="shared" si="29"/>
        <v>0</v>
      </c>
      <c r="AR362">
        <f t="shared" si="30"/>
        <v>-707.52</v>
      </c>
      <c r="AS362">
        <f t="shared" si="31"/>
        <v>457.93</v>
      </c>
      <c r="AT362">
        <f t="shared" si="32"/>
        <v>141.02999999999997</v>
      </c>
      <c r="AU362">
        <f t="shared" si="33"/>
        <v>113.25</v>
      </c>
    </row>
    <row r="363" spans="1:47" x14ac:dyDescent="0.3">
      <c r="A363">
        <f t="shared" si="37"/>
        <v>2019</v>
      </c>
      <c r="B363">
        <f t="shared" si="38"/>
        <v>9</v>
      </c>
      <c r="C363">
        <f t="shared" si="39"/>
        <v>2019</v>
      </c>
      <c r="D363" t="str">
        <f t="shared" si="34"/>
        <v>09/30/2019</v>
      </c>
      <c r="E363" t="s">
        <v>918</v>
      </c>
      <c r="F363">
        <v>5914.13</v>
      </c>
      <c r="G363">
        <v>2415.5300000000002</v>
      </c>
      <c r="H363">
        <v>469.62</v>
      </c>
      <c r="I363">
        <v>1273.45</v>
      </c>
      <c r="J363">
        <v>1115.76</v>
      </c>
      <c r="K363">
        <v>0</v>
      </c>
      <c r="L363">
        <v>297.36</v>
      </c>
      <c r="M363">
        <v>0</v>
      </c>
      <c r="N363">
        <v>0</v>
      </c>
      <c r="O363">
        <v>0</v>
      </c>
      <c r="P363">
        <v>131.91</v>
      </c>
      <c r="Q363">
        <v>0</v>
      </c>
      <c r="R363">
        <v>0</v>
      </c>
      <c r="S363">
        <v>4278.6099999999997</v>
      </c>
      <c r="T363">
        <v>0</v>
      </c>
      <c r="U363">
        <v>0</v>
      </c>
      <c r="V363">
        <v>1213.05</v>
      </c>
      <c r="W363">
        <v>1087.8499999999999</v>
      </c>
      <c r="X363">
        <v>444.9</v>
      </c>
      <c r="Y363">
        <v>48.22</v>
      </c>
      <c r="Z363">
        <v>256.3</v>
      </c>
      <c r="AA363">
        <v>842.43</v>
      </c>
      <c r="AB363">
        <v>131.34</v>
      </c>
      <c r="AC363">
        <v>5.92</v>
      </c>
      <c r="AD363">
        <v>0.03</v>
      </c>
      <c r="AE363">
        <v>7.46</v>
      </c>
      <c r="AF363">
        <v>14.94</v>
      </c>
      <c r="AG363">
        <v>14939979.32</v>
      </c>
      <c r="AM363">
        <f t="shared" si="40"/>
        <v>2019</v>
      </c>
      <c r="AN363">
        <f t="shared" si="41"/>
        <v>9</v>
      </c>
      <c r="AO363">
        <f t="shared" si="35"/>
        <v>2019</v>
      </c>
      <c r="AP363" t="str">
        <f t="shared" si="36"/>
        <v>0</v>
      </c>
      <c r="AQ363">
        <f t="shared" si="29"/>
        <v>0</v>
      </c>
      <c r="AR363">
        <f t="shared" si="30"/>
        <v>-586.12999999999988</v>
      </c>
      <c r="AS363">
        <f t="shared" si="31"/>
        <v>396.67999999999995</v>
      </c>
      <c r="AT363">
        <f t="shared" si="32"/>
        <v>125.20000000000005</v>
      </c>
      <c r="AU363">
        <f t="shared" si="33"/>
        <v>125.42</v>
      </c>
    </row>
    <row r="364" spans="1:47" x14ac:dyDescent="0.3">
      <c r="A364">
        <f t="shared" si="37"/>
        <v>2019</v>
      </c>
      <c r="B364">
        <f t="shared" si="38"/>
        <v>10</v>
      </c>
      <c r="C364">
        <f t="shared" si="39"/>
        <v>2020</v>
      </c>
      <c r="D364" t="str">
        <f t="shared" si="34"/>
        <v>10/31/2019</v>
      </c>
      <c r="E364" t="s">
        <v>919</v>
      </c>
      <c r="F364">
        <v>5515.11</v>
      </c>
      <c r="G364">
        <v>1482.59</v>
      </c>
      <c r="H364">
        <v>146.54</v>
      </c>
      <c r="I364">
        <v>1656.52</v>
      </c>
      <c r="J364">
        <v>1464.42</v>
      </c>
      <c r="K364">
        <v>0</v>
      </c>
      <c r="L364">
        <v>307.27</v>
      </c>
      <c r="M364">
        <v>0</v>
      </c>
      <c r="N364">
        <v>0</v>
      </c>
      <c r="O364">
        <v>0</v>
      </c>
      <c r="P364">
        <v>89.14</v>
      </c>
      <c r="Q364">
        <v>0</v>
      </c>
      <c r="R364">
        <v>0</v>
      </c>
      <c r="S364">
        <v>4229.04</v>
      </c>
      <c r="T364">
        <v>0</v>
      </c>
      <c r="U364">
        <v>0</v>
      </c>
      <c r="V364">
        <v>1162.1199999999999</v>
      </c>
      <c r="W364">
        <v>1099.68</v>
      </c>
      <c r="X364">
        <v>465.04</v>
      </c>
      <c r="Y364">
        <v>66.5</v>
      </c>
      <c r="Z364">
        <v>199.09</v>
      </c>
      <c r="AA364">
        <v>823.08</v>
      </c>
      <c r="AB364">
        <v>47.09</v>
      </c>
      <c r="AC364">
        <v>9.66</v>
      </c>
      <c r="AD364">
        <v>0</v>
      </c>
      <c r="AE364">
        <v>17.82</v>
      </c>
      <c r="AF364">
        <v>10.93</v>
      </c>
      <c r="AG364">
        <v>14935946.800000001</v>
      </c>
      <c r="AM364">
        <f t="shared" si="40"/>
        <v>2019</v>
      </c>
      <c r="AN364">
        <f t="shared" si="41"/>
        <v>10</v>
      </c>
      <c r="AO364">
        <f t="shared" si="35"/>
        <v>2020</v>
      </c>
      <c r="AP364" t="str">
        <f t="shared" si="36"/>
        <v>0</v>
      </c>
      <c r="AQ364">
        <f t="shared" si="29"/>
        <v>0</v>
      </c>
      <c r="AR364">
        <f t="shared" si="30"/>
        <v>-623.99</v>
      </c>
      <c r="AS364">
        <f t="shared" si="31"/>
        <v>398.54</v>
      </c>
      <c r="AT364">
        <f t="shared" si="32"/>
        <v>62.439999999999827</v>
      </c>
      <c r="AU364">
        <f t="shared" si="33"/>
        <v>37.430000000000007</v>
      </c>
    </row>
    <row r="365" spans="1:47" x14ac:dyDescent="0.3">
      <c r="A365">
        <f t="shared" si="37"/>
        <v>2019</v>
      </c>
      <c r="B365">
        <f t="shared" si="38"/>
        <v>11</v>
      </c>
      <c r="C365">
        <f t="shared" si="39"/>
        <v>2020</v>
      </c>
      <c r="D365" t="str">
        <f t="shared" si="34"/>
        <v>11/30/2019</v>
      </c>
      <c r="E365" t="s">
        <v>920</v>
      </c>
      <c r="F365">
        <v>2469.5500000000002</v>
      </c>
      <c r="G365">
        <v>1551.01</v>
      </c>
      <c r="H365">
        <v>243.23</v>
      </c>
      <c r="I365">
        <v>1274.27</v>
      </c>
      <c r="J365">
        <v>1629.31</v>
      </c>
      <c r="K365">
        <v>0</v>
      </c>
      <c r="L365">
        <v>297.36</v>
      </c>
      <c r="M365">
        <v>0</v>
      </c>
      <c r="N365">
        <v>0</v>
      </c>
      <c r="O365">
        <v>0</v>
      </c>
      <c r="P365">
        <v>55.18</v>
      </c>
      <c r="Q365">
        <v>0</v>
      </c>
      <c r="R365">
        <v>0</v>
      </c>
      <c r="S365">
        <v>1730.97</v>
      </c>
      <c r="T365">
        <v>0</v>
      </c>
      <c r="U365">
        <v>0</v>
      </c>
      <c r="V365">
        <v>1007.7</v>
      </c>
      <c r="W365">
        <v>1014.15</v>
      </c>
      <c r="X365">
        <v>404.88</v>
      </c>
      <c r="Y365">
        <v>46.16</v>
      </c>
      <c r="Z365">
        <v>169.68</v>
      </c>
      <c r="AA365">
        <v>660.23</v>
      </c>
      <c r="AB365">
        <v>25.93</v>
      </c>
      <c r="AC365">
        <v>6.03</v>
      </c>
      <c r="AD365">
        <v>0</v>
      </c>
      <c r="AE365">
        <v>12.26</v>
      </c>
      <c r="AF365">
        <v>7.73</v>
      </c>
      <c r="AG365">
        <v>14935028.26</v>
      </c>
      <c r="AM365">
        <f t="shared" si="40"/>
        <v>2019</v>
      </c>
      <c r="AN365">
        <f t="shared" si="41"/>
        <v>11</v>
      </c>
      <c r="AO365">
        <f t="shared" si="35"/>
        <v>2020</v>
      </c>
      <c r="AP365" t="str">
        <f t="shared" si="36"/>
        <v>0</v>
      </c>
      <c r="AQ365">
        <f t="shared" si="29"/>
        <v>0</v>
      </c>
      <c r="AR365">
        <f t="shared" si="30"/>
        <v>-490.55</v>
      </c>
      <c r="AS365">
        <f t="shared" si="31"/>
        <v>358.72</v>
      </c>
      <c r="AT365">
        <f t="shared" si="32"/>
        <v>-6.4499999999999318</v>
      </c>
      <c r="AU365">
        <f t="shared" si="33"/>
        <v>19.899999999999999</v>
      </c>
    </row>
    <row r="366" spans="1:47" x14ac:dyDescent="0.3">
      <c r="A366">
        <f t="shared" si="37"/>
        <v>2019</v>
      </c>
      <c r="B366">
        <f t="shared" si="38"/>
        <v>12</v>
      </c>
      <c r="C366">
        <f t="shared" si="39"/>
        <v>2020</v>
      </c>
      <c r="D366" t="str">
        <f t="shared" si="34"/>
        <v>12/31/2019</v>
      </c>
      <c r="E366" t="s">
        <v>921</v>
      </c>
      <c r="F366">
        <v>804.3</v>
      </c>
      <c r="G366">
        <v>5682.99</v>
      </c>
      <c r="H366">
        <v>177.89</v>
      </c>
      <c r="I366">
        <v>2073.98</v>
      </c>
      <c r="J366">
        <v>7709.3</v>
      </c>
      <c r="K366">
        <v>0</v>
      </c>
      <c r="L366">
        <v>307.27</v>
      </c>
      <c r="M366">
        <v>0</v>
      </c>
      <c r="N366">
        <v>0</v>
      </c>
      <c r="O366">
        <v>0</v>
      </c>
      <c r="P366">
        <v>52.1</v>
      </c>
      <c r="Q366">
        <v>0</v>
      </c>
      <c r="R366">
        <v>0</v>
      </c>
      <c r="S366">
        <v>1072.31</v>
      </c>
      <c r="T366">
        <v>0</v>
      </c>
      <c r="U366">
        <v>0</v>
      </c>
      <c r="V366">
        <v>983.12</v>
      </c>
      <c r="W366">
        <v>1036.54</v>
      </c>
      <c r="X366">
        <v>392.39</v>
      </c>
      <c r="Y366">
        <v>54.81</v>
      </c>
      <c r="Z366">
        <v>156.61000000000001</v>
      </c>
      <c r="AA366">
        <v>647.33000000000004</v>
      </c>
      <c r="AB366">
        <v>13.82</v>
      </c>
      <c r="AC366">
        <v>7.41</v>
      </c>
      <c r="AD366">
        <v>0</v>
      </c>
      <c r="AE366">
        <v>15.4</v>
      </c>
      <c r="AF366">
        <v>6.03</v>
      </c>
      <c r="AG366">
        <v>14939906.960000001</v>
      </c>
      <c r="AM366">
        <f t="shared" si="40"/>
        <v>2019</v>
      </c>
      <c r="AN366">
        <f t="shared" si="41"/>
        <v>12</v>
      </c>
      <c r="AO366">
        <f t="shared" si="35"/>
        <v>2020</v>
      </c>
      <c r="AP366" t="str">
        <f t="shared" si="36"/>
        <v>0</v>
      </c>
      <c r="AQ366">
        <f t="shared" si="29"/>
        <v>0</v>
      </c>
      <c r="AR366">
        <f t="shared" si="30"/>
        <v>-490.72</v>
      </c>
      <c r="AS366">
        <f t="shared" si="31"/>
        <v>337.58</v>
      </c>
      <c r="AT366">
        <f t="shared" si="32"/>
        <v>-53.419999999999959</v>
      </c>
      <c r="AU366">
        <f t="shared" si="33"/>
        <v>6.41</v>
      </c>
    </row>
    <row r="367" spans="1:47" x14ac:dyDescent="0.3">
      <c r="A367">
        <f t="shared" si="37"/>
        <v>2020</v>
      </c>
      <c r="B367">
        <f t="shared" si="38"/>
        <v>1</v>
      </c>
      <c r="C367">
        <f t="shared" si="39"/>
        <v>2020</v>
      </c>
      <c r="D367" t="str">
        <f t="shared" si="34"/>
        <v>01/31/2020</v>
      </c>
      <c r="E367" t="s">
        <v>922</v>
      </c>
      <c r="F367">
        <v>1307.3</v>
      </c>
      <c r="G367">
        <v>2937.58</v>
      </c>
      <c r="H367">
        <v>119.23</v>
      </c>
      <c r="I367">
        <v>2933.15</v>
      </c>
      <c r="J367">
        <v>5471.28</v>
      </c>
      <c r="K367">
        <v>0</v>
      </c>
      <c r="L367">
        <v>307.27</v>
      </c>
      <c r="M367">
        <v>0</v>
      </c>
      <c r="N367">
        <v>0</v>
      </c>
      <c r="O367">
        <v>0</v>
      </c>
      <c r="P367">
        <v>46.19</v>
      </c>
      <c r="Q367">
        <v>0</v>
      </c>
      <c r="R367">
        <v>0</v>
      </c>
      <c r="S367">
        <v>1159.8</v>
      </c>
      <c r="T367">
        <v>0</v>
      </c>
      <c r="U367">
        <v>0</v>
      </c>
      <c r="V367">
        <v>956.24</v>
      </c>
      <c r="W367">
        <v>1059.54</v>
      </c>
      <c r="X367">
        <v>434.24</v>
      </c>
      <c r="Y367">
        <v>55.87</v>
      </c>
      <c r="Z367">
        <v>156.51</v>
      </c>
      <c r="AA367">
        <v>581.72</v>
      </c>
      <c r="AB367">
        <v>5.16</v>
      </c>
      <c r="AC367">
        <v>55.26</v>
      </c>
      <c r="AD367">
        <v>0</v>
      </c>
      <c r="AE367">
        <v>15.64</v>
      </c>
      <c r="AF367">
        <v>4.8499999999999996</v>
      </c>
      <c r="AG367">
        <v>14941537.24</v>
      </c>
      <c r="AM367">
        <f t="shared" si="40"/>
        <v>2020</v>
      </c>
      <c r="AN367">
        <f t="shared" si="41"/>
        <v>1</v>
      </c>
      <c r="AO367">
        <f t="shared" si="35"/>
        <v>2020</v>
      </c>
      <c r="AP367" t="str">
        <f t="shared" si="36"/>
        <v>0</v>
      </c>
      <c r="AQ367">
        <f t="shared" si="29"/>
        <v>0</v>
      </c>
      <c r="AR367">
        <f t="shared" si="30"/>
        <v>-425.21000000000004</v>
      </c>
      <c r="AS367">
        <f t="shared" si="31"/>
        <v>378.37</v>
      </c>
      <c r="AT367">
        <f t="shared" si="32"/>
        <v>-103.29999999999995</v>
      </c>
      <c r="AU367">
        <f t="shared" si="33"/>
        <v>-50.099999999999994</v>
      </c>
    </row>
    <row r="368" spans="1:47" x14ac:dyDescent="0.3">
      <c r="A368">
        <f t="shared" si="37"/>
        <v>2020</v>
      </c>
      <c r="B368">
        <f t="shared" si="38"/>
        <v>2</v>
      </c>
      <c r="C368">
        <f t="shared" si="39"/>
        <v>2020</v>
      </c>
      <c r="D368" t="str">
        <f t="shared" si="34"/>
        <v>02/29/2020</v>
      </c>
      <c r="E368" t="s">
        <v>923</v>
      </c>
      <c r="F368">
        <v>1515.69</v>
      </c>
      <c r="G368">
        <v>3402.17</v>
      </c>
      <c r="H368">
        <v>545.1</v>
      </c>
      <c r="I368">
        <v>2429.9299999999998</v>
      </c>
      <c r="J368">
        <v>3929.3</v>
      </c>
      <c r="K368">
        <v>0</v>
      </c>
      <c r="L368">
        <v>287.45</v>
      </c>
      <c r="M368">
        <v>0</v>
      </c>
      <c r="N368">
        <v>0</v>
      </c>
      <c r="O368">
        <v>0</v>
      </c>
      <c r="P368">
        <v>41.53</v>
      </c>
      <c r="Q368">
        <v>0</v>
      </c>
      <c r="R368">
        <v>0</v>
      </c>
      <c r="S368">
        <v>215.92</v>
      </c>
      <c r="T368">
        <v>0</v>
      </c>
      <c r="U368">
        <v>0</v>
      </c>
      <c r="V368">
        <v>878.1</v>
      </c>
      <c r="W368">
        <v>990.6</v>
      </c>
      <c r="X368">
        <v>397.48</v>
      </c>
      <c r="Y368">
        <v>46.04</v>
      </c>
      <c r="Z368">
        <v>130.97999999999999</v>
      </c>
      <c r="AA368">
        <v>583.5</v>
      </c>
      <c r="AB368">
        <v>2.13</v>
      </c>
      <c r="AC368">
        <v>42.73</v>
      </c>
      <c r="AD368">
        <v>0</v>
      </c>
      <c r="AE368">
        <v>12.47</v>
      </c>
      <c r="AF368">
        <v>4.38</v>
      </c>
      <c r="AG368">
        <v>14943423.720000001</v>
      </c>
      <c r="AM368">
        <f t="shared" si="40"/>
        <v>2020</v>
      </c>
      <c r="AN368">
        <f t="shared" si="41"/>
        <v>2</v>
      </c>
      <c r="AO368">
        <f t="shared" si="35"/>
        <v>2020</v>
      </c>
      <c r="AP368" t="str">
        <f t="shared" si="36"/>
        <v>0</v>
      </c>
      <c r="AQ368">
        <f t="shared" si="29"/>
        <v>0</v>
      </c>
      <c r="AR368">
        <f t="shared" si="30"/>
        <v>-452.52</v>
      </c>
      <c r="AS368">
        <f t="shared" si="31"/>
        <v>351.44</v>
      </c>
      <c r="AT368">
        <f t="shared" si="32"/>
        <v>-112.5</v>
      </c>
      <c r="AU368">
        <f t="shared" si="33"/>
        <v>-40.599999999999994</v>
      </c>
    </row>
    <row r="369" spans="1:47" x14ac:dyDescent="0.3">
      <c r="A369">
        <f t="shared" si="37"/>
        <v>2020</v>
      </c>
      <c r="B369">
        <f t="shared" si="38"/>
        <v>3</v>
      </c>
      <c r="C369">
        <f t="shared" si="39"/>
        <v>2020</v>
      </c>
      <c r="D369" t="str">
        <f t="shared" si="34"/>
        <v>03/31/2020</v>
      </c>
      <c r="E369" t="s">
        <v>924</v>
      </c>
      <c r="F369">
        <v>4532.8</v>
      </c>
      <c r="G369">
        <v>1544.94</v>
      </c>
      <c r="H369">
        <v>103.69</v>
      </c>
      <c r="I369">
        <v>2584.63</v>
      </c>
      <c r="J369">
        <v>1594.56</v>
      </c>
      <c r="K369">
        <v>0</v>
      </c>
      <c r="L369">
        <v>307.27</v>
      </c>
      <c r="M369">
        <v>0</v>
      </c>
      <c r="N369">
        <v>0</v>
      </c>
      <c r="O369">
        <v>0</v>
      </c>
      <c r="P369">
        <v>51.55</v>
      </c>
      <c r="Q369">
        <v>0</v>
      </c>
      <c r="R369">
        <v>0</v>
      </c>
      <c r="S369">
        <v>2203.9899999999998</v>
      </c>
      <c r="T369">
        <v>0</v>
      </c>
      <c r="U369">
        <v>0</v>
      </c>
      <c r="V369">
        <v>971.48</v>
      </c>
      <c r="W369">
        <v>1096.94</v>
      </c>
      <c r="X369">
        <v>433.77</v>
      </c>
      <c r="Y369">
        <v>52.38</v>
      </c>
      <c r="Z369">
        <v>194.9</v>
      </c>
      <c r="AA369">
        <v>631.29</v>
      </c>
      <c r="AB369">
        <v>7.74</v>
      </c>
      <c r="AC369">
        <v>67.31</v>
      </c>
      <c r="AD369">
        <v>0</v>
      </c>
      <c r="AE369">
        <v>10.82</v>
      </c>
      <c r="AF369">
        <v>5.46</v>
      </c>
      <c r="AG369">
        <v>14940435.859999999</v>
      </c>
      <c r="AM369">
        <f t="shared" si="40"/>
        <v>2020</v>
      </c>
      <c r="AN369">
        <f t="shared" si="41"/>
        <v>3</v>
      </c>
      <c r="AO369">
        <f t="shared" si="35"/>
        <v>2020</v>
      </c>
      <c r="AP369" t="str">
        <f t="shared" si="36"/>
        <v>0</v>
      </c>
      <c r="AQ369">
        <f t="shared" si="29"/>
        <v>0</v>
      </c>
      <c r="AR369">
        <f t="shared" si="30"/>
        <v>-436.39</v>
      </c>
      <c r="AS369">
        <f t="shared" si="31"/>
        <v>381.39</v>
      </c>
      <c r="AT369">
        <f t="shared" si="32"/>
        <v>-125.46000000000004</v>
      </c>
      <c r="AU369">
        <f t="shared" si="33"/>
        <v>-59.57</v>
      </c>
    </row>
    <row r="370" spans="1:47" x14ac:dyDescent="0.3">
      <c r="A370">
        <f t="shared" si="37"/>
        <v>2020</v>
      </c>
      <c r="B370">
        <f t="shared" si="38"/>
        <v>4</v>
      </c>
      <c r="C370">
        <f t="shared" si="39"/>
        <v>2020</v>
      </c>
      <c r="D370" t="str">
        <f t="shared" si="34"/>
        <v>04/30/2020</v>
      </c>
      <c r="E370" t="s">
        <v>925</v>
      </c>
      <c r="F370">
        <v>4974.84</v>
      </c>
      <c r="G370">
        <v>1141.8</v>
      </c>
      <c r="H370">
        <v>199.35</v>
      </c>
      <c r="I370">
        <v>2024.01</v>
      </c>
      <c r="J370">
        <v>1096.32</v>
      </c>
      <c r="K370">
        <v>0</v>
      </c>
      <c r="L370">
        <v>297.36</v>
      </c>
      <c r="M370">
        <v>0</v>
      </c>
      <c r="N370">
        <v>0</v>
      </c>
      <c r="O370">
        <v>0</v>
      </c>
      <c r="P370">
        <v>73.88</v>
      </c>
      <c r="Q370">
        <v>0</v>
      </c>
      <c r="R370">
        <v>0</v>
      </c>
      <c r="S370">
        <v>3027.45</v>
      </c>
      <c r="T370">
        <v>0</v>
      </c>
      <c r="U370">
        <v>0</v>
      </c>
      <c r="V370">
        <v>877.91</v>
      </c>
      <c r="W370">
        <v>1084.29</v>
      </c>
      <c r="X370">
        <v>400.2</v>
      </c>
      <c r="Y370">
        <v>57.92</v>
      </c>
      <c r="Z370">
        <v>201.13</v>
      </c>
      <c r="AA370">
        <v>704.57</v>
      </c>
      <c r="AB370">
        <v>5.59</v>
      </c>
      <c r="AC370">
        <v>60.36</v>
      </c>
      <c r="AD370">
        <v>0</v>
      </c>
      <c r="AE370">
        <v>17.940000000000001</v>
      </c>
      <c r="AF370">
        <v>8.24</v>
      </c>
      <c r="AG370">
        <v>14936602.82</v>
      </c>
      <c r="AM370">
        <f t="shared" si="40"/>
        <v>2020</v>
      </c>
      <c r="AN370">
        <f t="shared" si="41"/>
        <v>4</v>
      </c>
      <c r="AO370">
        <f t="shared" si="35"/>
        <v>2020</v>
      </c>
      <c r="AP370" t="str">
        <f t="shared" si="36"/>
        <v>0</v>
      </c>
      <c r="AQ370">
        <f t="shared" si="29"/>
        <v>0</v>
      </c>
      <c r="AR370">
        <f t="shared" si="30"/>
        <v>-503.44000000000005</v>
      </c>
      <c r="AS370">
        <f t="shared" si="31"/>
        <v>342.28</v>
      </c>
      <c r="AT370">
        <f t="shared" si="32"/>
        <v>-206.38</v>
      </c>
      <c r="AU370">
        <f t="shared" si="33"/>
        <v>-54.769999999999996</v>
      </c>
    </row>
    <row r="371" spans="1:47" x14ac:dyDescent="0.3">
      <c r="A371">
        <f t="shared" si="37"/>
        <v>2020</v>
      </c>
      <c r="B371">
        <f t="shared" si="38"/>
        <v>5</v>
      </c>
      <c r="C371">
        <f t="shared" si="39"/>
        <v>2020</v>
      </c>
      <c r="D371" t="str">
        <f t="shared" si="34"/>
        <v>05/31/2020</v>
      </c>
      <c r="E371" t="s">
        <v>926</v>
      </c>
      <c r="F371">
        <v>8151.92</v>
      </c>
      <c r="G371">
        <v>1518.33</v>
      </c>
      <c r="H371">
        <v>230.49</v>
      </c>
      <c r="I371">
        <v>1407.69</v>
      </c>
      <c r="J371">
        <v>1466.63</v>
      </c>
      <c r="K371">
        <v>0</v>
      </c>
      <c r="L371">
        <v>307.27</v>
      </c>
      <c r="M371">
        <v>0</v>
      </c>
      <c r="N371">
        <v>0</v>
      </c>
      <c r="O371">
        <v>0</v>
      </c>
      <c r="P371">
        <v>133.41</v>
      </c>
      <c r="Q371">
        <v>0</v>
      </c>
      <c r="R371">
        <v>0</v>
      </c>
      <c r="S371">
        <v>7027.06</v>
      </c>
      <c r="T371">
        <v>0</v>
      </c>
      <c r="U371">
        <v>0</v>
      </c>
      <c r="V371">
        <v>1109.06</v>
      </c>
      <c r="W371">
        <v>1179.24</v>
      </c>
      <c r="X371">
        <v>478.36</v>
      </c>
      <c r="Y371">
        <v>74.12</v>
      </c>
      <c r="Z371">
        <v>236</v>
      </c>
      <c r="AA371">
        <v>868.48</v>
      </c>
      <c r="AB371">
        <v>33.54</v>
      </c>
      <c r="AC371">
        <v>21.48</v>
      </c>
      <c r="AD371">
        <v>0</v>
      </c>
      <c r="AE371">
        <v>31.79</v>
      </c>
      <c r="AF371">
        <v>18.47</v>
      </c>
      <c r="AG371">
        <v>14929969.24</v>
      </c>
      <c r="AM371">
        <f t="shared" si="40"/>
        <v>2020</v>
      </c>
      <c r="AN371">
        <f t="shared" si="41"/>
        <v>5</v>
      </c>
      <c r="AO371">
        <f t="shared" si="35"/>
        <v>2020</v>
      </c>
      <c r="AP371" t="str">
        <f t="shared" si="36"/>
        <v>0</v>
      </c>
      <c r="AQ371">
        <f t="shared" si="29"/>
        <v>0</v>
      </c>
      <c r="AR371">
        <f t="shared" si="30"/>
        <v>-632.48</v>
      </c>
      <c r="AS371">
        <f t="shared" si="31"/>
        <v>404.24</v>
      </c>
      <c r="AT371">
        <f t="shared" si="32"/>
        <v>-70.180000000000064</v>
      </c>
      <c r="AU371">
        <f t="shared" si="33"/>
        <v>12.059999999999999</v>
      </c>
    </row>
    <row r="372" spans="1:47" x14ac:dyDescent="0.3">
      <c r="A372">
        <f t="shared" si="37"/>
        <v>2020</v>
      </c>
      <c r="B372">
        <f t="shared" si="38"/>
        <v>6</v>
      </c>
      <c r="C372">
        <f t="shared" si="39"/>
        <v>2020</v>
      </c>
      <c r="D372" t="str">
        <f t="shared" si="34"/>
        <v>06/30/2020</v>
      </c>
      <c r="E372" t="s">
        <v>927</v>
      </c>
      <c r="F372">
        <v>8862.99</v>
      </c>
      <c r="G372">
        <v>2419.9</v>
      </c>
      <c r="H372">
        <v>745.87</v>
      </c>
      <c r="I372">
        <v>767.19</v>
      </c>
      <c r="J372">
        <v>1470.5</v>
      </c>
      <c r="K372">
        <v>0</v>
      </c>
      <c r="L372">
        <v>297.36</v>
      </c>
      <c r="M372">
        <v>0</v>
      </c>
      <c r="N372">
        <v>0</v>
      </c>
      <c r="O372">
        <v>0</v>
      </c>
      <c r="P372">
        <v>155.52000000000001</v>
      </c>
      <c r="Q372">
        <v>0</v>
      </c>
      <c r="R372">
        <v>0</v>
      </c>
      <c r="S372">
        <v>8137.64</v>
      </c>
      <c r="T372">
        <v>0</v>
      </c>
      <c r="U372">
        <v>0</v>
      </c>
      <c r="V372">
        <v>1206.49</v>
      </c>
      <c r="W372">
        <v>1141.3</v>
      </c>
      <c r="X372">
        <v>489.85</v>
      </c>
      <c r="Y372">
        <v>84.92</v>
      </c>
      <c r="Z372">
        <v>266.31</v>
      </c>
      <c r="AA372">
        <v>953.2</v>
      </c>
      <c r="AB372">
        <v>70.739999999999995</v>
      </c>
      <c r="AC372">
        <v>10.78</v>
      </c>
      <c r="AD372">
        <v>0</v>
      </c>
      <c r="AE372">
        <v>29.05</v>
      </c>
      <c r="AF372">
        <v>21.63</v>
      </c>
      <c r="AG372">
        <v>14923526.16</v>
      </c>
      <c r="AM372">
        <f t="shared" si="40"/>
        <v>2020</v>
      </c>
      <c r="AN372">
        <f t="shared" si="41"/>
        <v>6</v>
      </c>
      <c r="AO372">
        <f t="shared" si="35"/>
        <v>2020</v>
      </c>
      <c r="AP372" t="str">
        <f t="shared" si="36"/>
        <v>0</v>
      </c>
      <c r="AQ372">
        <f t="shared" si="29"/>
        <v>0</v>
      </c>
      <c r="AR372">
        <f t="shared" si="30"/>
        <v>-686.8900000000001</v>
      </c>
      <c r="AS372">
        <f t="shared" si="31"/>
        <v>404.93</v>
      </c>
      <c r="AT372">
        <f t="shared" si="32"/>
        <v>65.190000000000055</v>
      </c>
      <c r="AU372">
        <f t="shared" si="33"/>
        <v>59.959999999999994</v>
      </c>
    </row>
    <row r="373" spans="1:47" x14ac:dyDescent="0.3">
      <c r="A373">
        <f t="shared" si="37"/>
        <v>2020</v>
      </c>
      <c r="B373">
        <f t="shared" si="38"/>
        <v>7</v>
      </c>
      <c r="C373">
        <f t="shared" si="39"/>
        <v>2020</v>
      </c>
      <c r="D373" t="str">
        <f t="shared" si="34"/>
        <v>07/31/2020</v>
      </c>
      <c r="E373" t="s">
        <v>928</v>
      </c>
      <c r="F373">
        <v>8523.75</v>
      </c>
      <c r="G373">
        <v>2268.85</v>
      </c>
      <c r="H373">
        <v>649.64</v>
      </c>
      <c r="I373">
        <v>822.59</v>
      </c>
      <c r="J373">
        <v>1499.3</v>
      </c>
      <c r="K373">
        <v>0</v>
      </c>
      <c r="L373">
        <v>307.27</v>
      </c>
      <c r="M373">
        <v>0</v>
      </c>
      <c r="N373">
        <v>0</v>
      </c>
      <c r="O373">
        <v>0</v>
      </c>
      <c r="P373">
        <v>181.39</v>
      </c>
      <c r="Q373">
        <v>0</v>
      </c>
      <c r="R373">
        <v>0</v>
      </c>
      <c r="S373">
        <v>8090.36</v>
      </c>
      <c r="T373">
        <v>0</v>
      </c>
      <c r="U373">
        <v>0</v>
      </c>
      <c r="V373">
        <v>1376.23</v>
      </c>
      <c r="W373">
        <v>1178.5999999999999</v>
      </c>
      <c r="X373">
        <v>533.77</v>
      </c>
      <c r="Y373">
        <v>85.28</v>
      </c>
      <c r="Z373">
        <v>309.27</v>
      </c>
      <c r="AA373">
        <v>983.82</v>
      </c>
      <c r="AB373">
        <v>111.26</v>
      </c>
      <c r="AC373">
        <v>6.21</v>
      </c>
      <c r="AD373">
        <v>0.08</v>
      </c>
      <c r="AE373">
        <v>31.55</v>
      </c>
      <c r="AF373">
        <v>24.7</v>
      </c>
      <c r="AG373">
        <v>14917271.25</v>
      </c>
      <c r="AM373">
        <f t="shared" si="40"/>
        <v>2020</v>
      </c>
      <c r="AN373">
        <f t="shared" si="41"/>
        <v>7</v>
      </c>
      <c r="AO373">
        <f t="shared" si="35"/>
        <v>2020</v>
      </c>
      <c r="AP373" t="str">
        <f t="shared" si="36"/>
        <v>0</v>
      </c>
      <c r="AQ373">
        <f t="shared" si="29"/>
        <v>0</v>
      </c>
      <c r="AR373">
        <f t="shared" si="30"/>
        <v>-674.55000000000007</v>
      </c>
      <c r="AS373">
        <f t="shared" si="31"/>
        <v>448.49</v>
      </c>
      <c r="AT373">
        <f t="shared" si="32"/>
        <v>197.63000000000011</v>
      </c>
      <c r="AU373">
        <f t="shared" si="33"/>
        <v>105.05000000000001</v>
      </c>
    </row>
    <row r="374" spans="1:47" x14ac:dyDescent="0.3">
      <c r="A374">
        <f t="shared" si="37"/>
        <v>2020</v>
      </c>
      <c r="B374">
        <f t="shared" si="38"/>
        <v>8</v>
      </c>
      <c r="C374">
        <f t="shared" si="39"/>
        <v>2020</v>
      </c>
      <c r="D374" t="str">
        <f t="shared" si="34"/>
        <v>08/31/2020</v>
      </c>
      <c r="E374" t="s">
        <v>929</v>
      </c>
      <c r="F374">
        <v>6043.04</v>
      </c>
      <c r="G374">
        <v>2413.96</v>
      </c>
      <c r="H374">
        <v>886.22</v>
      </c>
      <c r="I374">
        <v>717.7</v>
      </c>
      <c r="J374">
        <v>1358.36</v>
      </c>
      <c r="K374">
        <v>0</v>
      </c>
      <c r="L374">
        <v>307.27</v>
      </c>
      <c r="M374">
        <v>0</v>
      </c>
      <c r="N374">
        <v>0</v>
      </c>
      <c r="O374">
        <v>0</v>
      </c>
      <c r="P374">
        <v>164.65</v>
      </c>
      <c r="Q374">
        <v>0</v>
      </c>
      <c r="R374">
        <v>0</v>
      </c>
      <c r="S374">
        <v>5719.15</v>
      </c>
      <c r="T374">
        <v>0</v>
      </c>
      <c r="U374">
        <v>0</v>
      </c>
      <c r="V374">
        <v>1378.03</v>
      </c>
      <c r="W374">
        <v>1146.98</v>
      </c>
      <c r="X374">
        <v>513.30999999999995</v>
      </c>
      <c r="Y374">
        <v>49.62</v>
      </c>
      <c r="Z374">
        <v>252.48</v>
      </c>
      <c r="AA374">
        <v>937.89</v>
      </c>
      <c r="AB374">
        <v>138.16</v>
      </c>
      <c r="AC374">
        <v>5.55</v>
      </c>
      <c r="AD374">
        <v>0.21</v>
      </c>
      <c r="AE374">
        <v>27.75</v>
      </c>
      <c r="AF374">
        <v>23.12</v>
      </c>
      <c r="AG374">
        <v>14913642.18</v>
      </c>
      <c r="AM374">
        <f t="shared" si="40"/>
        <v>2020</v>
      </c>
      <c r="AN374">
        <f t="shared" si="41"/>
        <v>8</v>
      </c>
      <c r="AO374">
        <f t="shared" si="35"/>
        <v>2020</v>
      </c>
      <c r="AP374" t="str">
        <f t="shared" si="36"/>
        <v>0</v>
      </c>
      <c r="AQ374">
        <f t="shared" si="29"/>
        <v>0</v>
      </c>
      <c r="AR374">
        <f t="shared" si="30"/>
        <v>-685.41</v>
      </c>
      <c r="AS374">
        <f t="shared" si="31"/>
        <v>463.68999999999994</v>
      </c>
      <c r="AT374">
        <f t="shared" si="32"/>
        <v>231.04999999999995</v>
      </c>
      <c r="AU374">
        <f t="shared" si="33"/>
        <v>132.60999999999999</v>
      </c>
    </row>
    <row r="375" spans="1:47" x14ac:dyDescent="0.3">
      <c r="A375">
        <f t="shared" si="37"/>
        <v>2020</v>
      </c>
      <c r="B375">
        <f t="shared" si="38"/>
        <v>9</v>
      </c>
      <c r="C375">
        <f t="shared" si="39"/>
        <v>2020</v>
      </c>
      <c r="D375" t="str">
        <f t="shared" si="34"/>
        <v>09/30/2020</v>
      </c>
      <c r="E375" t="s">
        <v>930</v>
      </c>
      <c r="F375">
        <v>4676.76</v>
      </c>
      <c r="G375">
        <v>2666.32</v>
      </c>
      <c r="H375">
        <v>470.88</v>
      </c>
      <c r="I375">
        <v>783.28</v>
      </c>
      <c r="J375">
        <v>1065.08</v>
      </c>
      <c r="K375">
        <v>0</v>
      </c>
      <c r="L375">
        <v>297.36</v>
      </c>
      <c r="M375">
        <v>0</v>
      </c>
      <c r="N375">
        <v>0</v>
      </c>
      <c r="O375">
        <v>0</v>
      </c>
      <c r="P375">
        <v>131.91</v>
      </c>
      <c r="Q375">
        <v>0</v>
      </c>
      <c r="R375">
        <v>0</v>
      </c>
      <c r="S375">
        <v>3261.49</v>
      </c>
      <c r="T375">
        <v>0</v>
      </c>
      <c r="U375">
        <v>0</v>
      </c>
      <c r="V375">
        <v>1233.22</v>
      </c>
      <c r="W375">
        <v>1009.25</v>
      </c>
      <c r="X375">
        <v>439.16</v>
      </c>
      <c r="Y375">
        <v>45.85</v>
      </c>
      <c r="Z375">
        <v>205.31</v>
      </c>
      <c r="AA375">
        <v>816.97</v>
      </c>
      <c r="AB375">
        <v>94.09</v>
      </c>
      <c r="AC375">
        <v>5.21</v>
      </c>
      <c r="AD375">
        <v>0</v>
      </c>
      <c r="AE375">
        <v>10.45</v>
      </c>
      <c r="AF375">
        <v>14.96</v>
      </c>
      <c r="AG375">
        <v>14911631.73</v>
      </c>
      <c r="AM375">
        <f t="shared" si="40"/>
        <v>2020</v>
      </c>
      <c r="AN375">
        <f t="shared" si="41"/>
        <v>9</v>
      </c>
      <c r="AO375">
        <f t="shared" si="35"/>
        <v>2020</v>
      </c>
      <c r="AP375" t="str">
        <f t="shared" si="36"/>
        <v>0</v>
      </c>
      <c r="AQ375">
        <f t="shared" si="29"/>
        <v>0</v>
      </c>
      <c r="AR375">
        <f t="shared" si="30"/>
        <v>-611.66000000000008</v>
      </c>
      <c r="AS375">
        <f t="shared" si="31"/>
        <v>393.31</v>
      </c>
      <c r="AT375">
        <f t="shared" si="32"/>
        <v>223.97000000000003</v>
      </c>
      <c r="AU375">
        <f t="shared" si="33"/>
        <v>88.88000000000001</v>
      </c>
    </row>
    <row r="376" spans="1:47" x14ac:dyDescent="0.3">
      <c r="A376">
        <f t="shared" si="37"/>
        <v>2020</v>
      </c>
      <c r="B376">
        <f t="shared" si="38"/>
        <v>10</v>
      </c>
      <c r="C376">
        <f t="shared" si="39"/>
        <v>2021</v>
      </c>
      <c r="D376" t="str">
        <f t="shared" si="34"/>
        <v>10/31/2020</v>
      </c>
      <c r="E376" t="s">
        <v>931</v>
      </c>
      <c r="F376">
        <v>2463.3200000000002</v>
      </c>
      <c r="G376">
        <v>2247.27</v>
      </c>
      <c r="H376">
        <v>221.57</v>
      </c>
      <c r="I376">
        <v>1282.8800000000001</v>
      </c>
      <c r="J376">
        <v>2778.72</v>
      </c>
      <c r="K376">
        <v>0</v>
      </c>
      <c r="L376">
        <v>307.27</v>
      </c>
      <c r="M376">
        <v>0</v>
      </c>
      <c r="N376">
        <v>0</v>
      </c>
      <c r="O376">
        <v>0</v>
      </c>
      <c r="P376">
        <v>89.14</v>
      </c>
      <c r="Q376">
        <v>0</v>
      </c>
      <c r="R376">
        <v>0</v>
      </c>
      <c r="S376">
        <v>2388.4899999999998</v>
      </c>
      <c r="T376">
        <v>0</v>
      </c>
      <c r="U376">
        <v>0</v>
      </c>
      <c r="V376">
        <v>1253.99</v>
      </c>
      <c r="W376">
        <v>975.3</v>
      </c>
      <c r="X376">
        <v>437.01</v>
      </c>
      <c r="Y376">
        <v>57.47</v>
      </c>
      <c r="Z376">
        <v>160.72</v>
      </c>
      <c r="AA376">
        <v>757.89</v>
      </c>
      <c r="AB376">
        <v>38.33</v>
      </c>
      <c r="AC376">
        <v>13.45</v>
      </c>
      <c r="AD376">
        <v>0.01</v>
      </c>
      <c r="AE376">
        <v>15.17</v>
      </c>
      <c r="AF376">
        <v>12.13</v>
      </c>
      <c r="AG376">
        <v>14911415.689999999</v>
      </c>
      <c r="AM376">
        <f t="shared" si="40"/>
        <v>2020</v>
      </c>
      <c r="AN376">
        <f t="shared" si="41"/>
        <v>10</v>
      </c>
      <c r="AO376">
        <f t="shared" si="35"/>
        <v>2021</v>
      </c>
      <c r="AP376" t="str">
        <f t="shared" si="36"/>
        <v>0</v>
      </c>
      <c r="AQ376">
        <f t="shared" si="29"/>
        <v>0</v>
      </c>
      <c r="AR376">
        <f t="shared" si="30"/>
        <v>-597.16999999999996</v>
      </c>
      <c r="AS376">
        <f t="shared" si="31"/>
        <v>379.53999999999996</v>
      </c>
      <c r="AT376">
        <f t="shared" si="32"/>
        <v>278.69000000000005</v>
      </c>
      <c r="AU376">
        <f t="shared" si="33"/>
        <v>24.88</v>
      </c>
    </row>
    <row r="377" spans="1:47" x14ac:dyDescent="0.3">
      <c r="A377">
        <f t="shared" si="37"/>
        <v>2020</v>
      </c>
      <c r="B377">
        <f t="shared" si="38"/>
        <v>11</v>
      </c>
      <c r="C377">
        <f t="shared" si="39"/>
        <v>2021</v>
      </c>
      <c r="D377" t="str">
        <f t="shared" si="34"/>
        <v>11/30/2020</v>
      </c>
      <c r="E377" t="s">
        <v>932</v>
      </c>
      <c r="F377">
        <v>850.85</v>
      </c>
      <c r="G377">
        <v>10429.18</v>
      </c>
      <c r="H377">
        <v>196.46</v>
      </c>
      <c r="I377">
        <v>2712.48</v>
      </c>
      <c r="J377">
        <v>12932.35</v>
      </c>
      <c r="K377">
        <v>0</v>
      </c>
      <c r="L377">
        <v>297.36</v>
      </c>
      <c r="M377">
        <v>0</v>
      </c>
      <c r="N377">
        <v>0</v>
      </c>
      <c r="O377">
        <v>0</v>
      </c>
      <c r="P377">
        <v>55.18</v>
      </c>
      <c r="Q377">
        <v>0</v>
      </c>
      <c r="R377">
        <v>0</v>
      </c>
      <c r="S377">
        <v>1145.67</v>
      </c>
      <c r="T377">
        <v>0</v>
      </c>
      <c r="U377">
        <v>0</v>
      </c>
      <c r="V377">
        <v>1010.5</v>
      </c>
      <c r="W377">
        <v>959.77</v>
      </c>
      <c r="X377">
        <v>422.9</v>
      </c>
      <c r="Y377">
        <v>54.51</v>
      </c>
      <c r="Z377">
        <v>149.65</v>
      </c>
      <c r="AA377">
        <v>591.84</v>
      </c>
      <c r="AB377">
        <v>14.32</v>
      </c>
      <c r="AC377">
        <v>16.68</v>
      </c>
      <c r="AD377">
        <v>0</v>
      </c>
      <c r="AE377">
        <v>11.7</v>
      </c>
      <c r="AF377">
        <v>7.73</v>
      </c>
      <c r="AG377">
        <v>14920994.01</v>
      </c>
      <c r="AM377">
        <f t="shared" si="40"/>
        <v>2020</v>
      </c>
      <c r="AN377">
        <f t="shared" si="41"/>
        <v>11</v>
      </c>
      <c r="AO377">
        <f t="shared" si="35"/>
        <v>2021</v>
      </c>
      <c r="AP377" t="str">
        <f t="shared" si="36"/>
        <v>0</v>
      </c>
      <c r="AQ377">
        <f t="shared" si="29"/>
        <v>0</v>
      </c>
      <c r="AR377">
        <f t="shared" si="30"/>
        <v>-442.19000000000005</v>
      </c>
      <c r="AS377">
        <f t="shared" si="31"/>
        <v>368.39</v>
      </c>
      <c r="AT377">
        <f t="shared" si="32"/>
        <v>50.730000000000018</v>
      </c>
      <c r="AU377">
        <f t="shared" si="33"/>
        <v>-2.3599999999999994</v>
      </c>
    </row>
    <row r="378" spans="1:47" x14ac:dyDescent="0.3">
      <c r="A378">
        <f t="shared" si="37"/>
        <v>2020</v>
      </c>
      <c r="B378">
        <f t="shared" si="38"/>
        <v>12</v>
      </c>
      <c r="C378">
        <f t="shared" si="39"/>
        <v>2021</v>
      </c>
      <c r="D378" t="str">
        <f t="shared" si="34"/>
        <v>12/31/2020</v>
      </c>
      <c r="E378" t="s">
        <v>933</v>
      </c>
      <c r="F378">
        <v>337.31</v>
      </c>
      <c r="G378">
        <v>7583.71</v>
      </c>
      <c r="H378">
        <v>143.88999999999999</v>
      </c>
      <c r="I378">
        <v>2627.63</v>
      </c>
      <c r="J378">
        <v>10462.91</v>
      </c>
      <c r="K378">
        <v>0</v>
      </c>
      <c r="L378">
        <v>307.27</v>
      </c>
      <c r="M378">
        <v>0</v>
      </c>
      <c r="N378">
        <v>0</v>
      </c>
      <c r="O378">
        <v>0</v>
      </c>
      <c r="P378">
        <v>52.1</v>
      </c>
      <c r="Q378">
        <v>0</v>
      </c>
      <c r="R378">
        <v>0</v>
      </c>
      <c r="S378">
        <v>1046.54</v>
      </c>
      <c r="T378">
        <v>0</v>
      </c>
      <c r="U378">
        <v>0</v>
      </c>
      <c r="V378">
        <v>1027.3900000000001</v>
      </c>
      <c r="W378">
        <v>998.84</v>
      </c>
      <c r="X378">
        <v>461.52</v>
      </c>
      <c r="Y378">
        <v>47.76</v>
      </c>
      <c r="Z378">
        <v>128.97</v>
      </c>
      <c r="AA378">
        <v>569.95000000000005</v>
      </c>
      <c r="AB378">
        <v>8.5299999999999994</v>
      </c>
      <c r="AC378">
        <v>37.979999999999997</v>
      </c>
      <c r="AD378">
        <v>0</v>
      </c>
      <c r="AE378">
        <v>11.45</v>
      </c>
      <c r="AF378">
        <v>6.03</v>
      </c>
      <c r="AG378">
        <v>14928240.41</v>
      </c>
      <c r="AM378">
        <f t="shared" si="40"/>
        <v>2020</v>
      </c>
      <c r="AN378">
        <f t="shared" si="41"/>
        <v>12</v>
      </c>
      <c r="AO378">
        <f t="shared" si="35"/>
        <v>2021</v>
      </c>
      <c r="AP378" t="str">
        <f t="shared" si="36"/>
        <v>0</v>
      </c>
      <c r="AQ378">
        <f t="shared" si="29"/>
        <v>0</v>
      </c>
      <c r="AR378">
        <f t="shared" si="30"/>
        <v>-440.98</v>
      </c>
      <c r="AS378">
        <f t="shared" si="31"/>
        <v>413.76</v>
      </c>
      <c r="AT378">
        <f t="shared" si="32"/>
        <v>28.550000000000068</v>
      </c>
      <c r="AU378">
        <f t="shared" si="33"/>
        <v>-29.449999999999996</v>
      </c>
    </row>
    <row r="379" spans="1:47" x14ac:dyDescent="0.3">
      <c r="A379">
        <f t="shared" si="37"/>
        <v>2021</v>
      </c>
      <c r="B379">
        <f t="shared" si="38"/>
        <v>1</v>
      </c>
      <c r="C379">
        <f t="shared" si="39"/>
        <v>2021</v>
      </c>
      <c r="D379" t="str">
        <f t="shared" si="34"/>
        <v>01/31/2021</v>
      </c>
      <c r="E379" t="s">
        <v>934</v>
      </c>
      <c r="F379">
        <v>2753.22</v>
      </c>
      <c r="G379">
        <v>28523.32</v>
      </c>
      <c r="H379">
        <v>1696.57</v>
      </c>
      <c r="I379">
        <v>5191.63</v>
      </c>
      <c r="J379">
        <v>30370.57</v>
      </c>
      <c r="K379">
        <v>0</v>
      </c>
      <c r="L379">
        <v>307.27</v>
      </c>
      <c r="M379">
        <v>0</v>
      </c>
      <c r="N379">
        <v>0</v>
      </c>
      <c r="O379">
        <v>0</v>
      </c>
      <c r="P379">
        <v>46.19</v>
      </c>
      <c r="Q379">
        <v>0</v>
      </c>
      <c r="R379">
        <v>0</v>
      </c>
      <c r="S379">
        <v>1152.03</v>
      </c>
      <c r="T379">
        <v>0</v>
      </c>
      <c r="U379">
        <v>0</v>
      </c>
      <c r="V379">
        <v>976.24</v>
      </c>
      <c r="W379">
        <v>1143.92</v>
      </c>
      <c r="X379">
        <v>518.91999999999996</v>
      </c>
      <c r="Y379">
        <v>78.739999999999995</v>
      </c>
      <c r="Z379">
        <v>126.49</v>
      </c>
      <c r="AA379">
        <v>650.29999999999995</v>
      </c>
      <c r="AB379">
        <v>9.67</v>
      </c>
      <c r="AC379">
        <v>37.07</v>
      </c>
      <c r="AD379">
        <v>0</v>
      </c>
      <c r="AE379">
        <v>23.27</v>
      </c>
      <c r="AF379">
        <v>4.8499999999999996</v>
      </c>
      <c r="AG379">
        <v>14954010.52</v>
      </c>
      <c r="AM379">
        <f t="shared" si="40"/>
        <v>2021</v>
      </c>
      <c r="AN379">
        <f t="shared" si="41"/>
        <v>1</v>
      </c>
      <c r="AO379">
        <f t="shared" si="35"/>
        <v>2021</v>
      </c>
      <c r="AP379" t="str">
        <f t="shared" si="36"/>
        <v>0</v>
      </c>
      <c r="AQ379">
        <f t="shared" si="29"/>
        <v>0</v>
      </c>
      <c r="AR379">
        <f t="shared" si="30"/>
        <v>-523.80999999999995</v>
      </c>
      <c r="AS379">
        <f t="shared" si="31"/>
        <v>440.17999999999995</v>
      </c>
      <c r="AT379">
        <f t="shared" si="32"/>
        <v>-167.68000000000006</v>
      </c>
      <c r="AU379">
        <f t="shared" si="33"/>
        <v>-27.4</v>
      </c>
    </row>
    <row r="380" spans="1:47" x14ac:dyDescent="0.3">
      <c r="A380">
        <f t="shared" si="37"/>
        <v>2021</v>
      </c>
      <c r="B380">
        <f t="shared" si="38"/>
        <v>2</v>
      </c>
      <c r="C380">
        <f t="shared" si="39"/>
        <v>2021</v>
      </c>
      <c r="D380" t="str">
        <f t="shared" si="34"/>
        <v>02/28/2021</v>
      </c>
      <c r="E380" t="s">
        <v>935</v>
      </c>
      <c r="F380">
        <v>1703.49</v>
      </c>
      <c r="G380">
        <v>17107.16</v>
      </c>
      <c r="H380">
        <v>301.22000000000003</v>
      </c>
      <c r="I380">
        <v>4948.2299999999996</v>
      </c>
      <c r="J380">
        <v>20069.919999999998</v>
      </c>
      <c r="K380">
        <v>0</v>
      </c>
      <c r="L380">
        <v>277.52999999999997</v>
      </c>
      <c r="M380">
        <v>0</v>
      </c>
      <c r="N380">
        <v>0</v>
      </c>
      <c r="O380">
        <v>0</v>
      </c>
      <c r="P380">
        <v>40.83</v>
      </c>
      <c r="Q380">
        <v>0</v>
      </c>
      <c r="R380">
        <v>0</v>
      </c>
      <c r="S380">
        <v>140.93</v>
      </c>
      <c r="T380">
        <v>0</v>
      </c>
      <c r="U380">
        <v>0</v>
      </c>
      <c r="V380">
        <v>914.07</v>
      </c>
      <c r="W380">
        <v>1051.78</v>
      </c>
      <c r="X380">
        <v>528.49</v>
      </c>
      <c r="Y380">
        <v>52.54</v>
      </c>
      <c r="Z380">
        <v>123.41</v>
      </c>
      <c r="AA380">
        <v>567.69000000000005</v>
      </c>
      <c r="AB380">
        <v>0.77</v>
      </c>
      <c r="AC380">
        <v>66.08</v>
      </c>
      <c r="AD380">
        <v>0</v>
      </c>
      <c r="AE380">
        <v>21.01</v>
      </c>
      <c r="AF380">
        <v>4.3099999999999996</v>
      </c>
      <c r="AG380">
        <v>14969414.18</v>
      </c>
      <c r="AM380">
        <f t="shared" si="40"/>
        <v>2021</v>
      </c>
      <c r="AN380">
        <f t="shared" si="41"/>
        <v>2</v>
      </c>
      <c r="AO380">
        <f t="shared" si="35"/>
        <v>2021</v>
      </c>
      <c r="AP380" t="str">
        <f t="shared" si="36"/>
        <v>0</v>
      </c>
      <c r="AQ380">
        <f t="shared" si="29"/>
        <v>0</v>
      </c>
      <c r="AR380">
        <f t="shared" si="30"/>
        <v>-444.28000000000009</v>
      </c>
      <c r="AS380">
        <f t="shared" si="31"/>
        <v>475.95</v>
      </c>
      <c r="AT380">
        <f t="shared" si="32"/>
        <v>-137.70999999999992</v>
      </c>
      <c r="AU380">
        <f t="shared" si="33"/>
        <v>-65.31</v>
      </c>
    </row>
    <row r="381" spans="1:47" x14ac:dyDescent="0.3">
      <c r="A381">
        <f t="shared" si="37"/>
        <v>2021</v>
      </c>
      <c r="B381">
        <f t="shared" si="38"/>
        <v>3</v>
      </c>
      <c r="C381">
        <f t="shared" si="39"/>
        <v>2021</v>
      </c>
      <c r="D381" t="str">
        <f t="shared" si="34"/>
        <v>03/31/2021</v>
      </c>
      <c r="E381" t="s">
        <v>936</v>
      </c>
      <c r="F381">
        <v>3372.41</v>
      </c>
      <c r="G381">
        <v>9678.93</v>
      </c>
      <c r="H381">
        <v>169.71</v>
      </c>
      <c r="I381">
        <v>6040.28</v>
      </c>
      <c r="J381">
        <v>12052.48</v>
      </c>
      <c r="K381">
        <v>0</v>
      </c>
      <c r="L381">
        <v>307.27</v>
      </c>
      <c r="M381">
        <v>0</v>
      </c>
      <c r="N381">
        <v>0</v>
      </c>
      <c r="O381">
        <v>0</v>
      </c>
      <c r="P381">
        <v>51.55</v>
      </c>
      <c r="Q381">
        <v>0</v>
      </c>
      <c r="R381">
        <v>0</v>
      </c>
      <c r="S381">
        <v>28.87</v>
      </c>
      <c r="T381">
        <v>0</v>
      </c>
      <c r="U381">
        <v>0</v>
      </c>
      <c r="V381">
        <v>1045.52</v>
      </c>
      <c r="W381">
        <v>1199.81</v>
      </c>
      <c r="X381">
        <v>550.62</v>
      </c>
      <c r="Y381">
        <v>61.03</v>
      </c>
      <c r="Z381">
        <v>206.05</v>
      </c>
      <c r="AA381">
        <v>628.02</v>
      </c>
      <c r="AB381">
        <v>1.1200000000000001</v>
      </c>
      <c r="AC381">
        <v>94.45</v>
      </c>
      <c r="AD381">
        <v>0</v>
      </c>
      <c r="AE381">
        <v>19.899999999999999</v>
      </c>
      <c r="AF381">
        <v>5.44</v>
      </c>
      <c r="AG381">
        <v>14975720.699999999</v>
      </c>
      <c r="AM381">
        <f t="shared" si="40"/>
        <v>2021</v>
      </c>
      <c r="AN381">
        <f t="shared" si="41"/>
        <v>3</v>
      </c>
      <c r="AO381">
        <f t="shared" si="35"/>
        <v>2021</v>
      </c>
      <c r="AP381" t="str">
        <f t="shared" si="36"/>
        <v>0</v>
      </c>
      <c r="AQ381">
        <f t="shared" si="29"/>
        <v>0</v>
      </c>
      <c r="AR381">
        <f t="shared" si="30"/>
        <v>-421.96999999999997</v>
      </c>
      <c r="AS381">
        <f t="shared" si="31"/>
        <v>489.59000000000003</v>
      </c>
      <c r="AT381">
        <f t="shared" si="32"/>
        <v>-154.28999999999996</v>
      </c>
      <c r="AU381">
        <f t="shared" si="33"/>
        <v>-93.33</v>
      </c>
    </row>
    <row r="382" spans="1:47" x14ac:dyDescent="0.3">
      <c r="A382">
        <f t="shared" si="37"/>
        <v>2021</v>
      </c>
      <c r="B382">
        <f t="shared" si="38"/>
        <v>4</v>
      </c>
      <c r="C382">
        <f t="shared" si="39"/>
        <v>2021</v>
      </c>
      <c r="D382" t="str">
        <f t="shared" si="34"/>
        <v>04/30/2021</v>
      </c>
      <c r="E382" t="s">
        <v>937</v>
      </c>
      <c r="F382">
        <v>7165.03</v>
      </c>
      <c r="G382">
        <v>2014.14</v>
      </c>
      <c r="H382">
        <v>52.83</v>
      </c>
      <c r="I382">
        <v>3895.49</v>
      </c>
      <c r="J382">
        <v>1897.88</v>
      </c>
      <c r="K382">
        <v>0</v>
      </c>
      <c r="L382">
        <v>297.36</v>
      </c>
      <c r="M382">
        <v>0</v>
      </c>
      <c r="N382">
        <v>0</v>
      </c>
      <c r="O382">
        <v>0</v>
      </c>
      <c r="P382">
        <v>73.88</v>
      </c>
      <c r="Q382">
        <v>0</v>
      </c>
      <c r="R382">
        <v>0</v>
      </c>
      <c r="S382">
        <v>3425.09</v>
      </c>
      <c r="T382">
        <v>0</v>
      </c>
      <c r="U382">
        <v>0</v>
      </c>
      <c r="V382">
        <v>1094.1199999999999</v>
      </c>
      <c r="W382">
        <v>1183.96</v>
      </c>
      <c r="X382">
        <v>475.54</v>
      </c>
      <c r="Y382">
        <v>70.38</v>
      </c>
      <c r="Z382">
        <v>322.91000000000003</v>
      </c>
      <c r="AA382">
        <v>667.32</v>
      </c>
      <c r="AB382">
        <v>10.92</v>
      </c>
      <c r="AC382">
        <v>101.42</v>
      </c>
      <c r="AD382">
        <v>0</v>
      </c>
      <c r="AE382">
        <v>23.27</v>
      </c>
      <c r="AF382">
        <v>9.41</v>
      </c>
      <c r="AG382">
        <v>14970569.800000001</v>
      </c>
      <c r="AM382">
        <f t="shared" si="40"/>
        <v>2021</v>
      </c>
      <c r="AN382">
        <f t="shared" si="41"/>
        <v>4</v>
      </c>
      <c r="AO382">
        <f t="shared" si="35"/>
        <v>2021</v>
      </c>
      <c r="AP382" t="str">
        <f t="shared" si="36"/>
        <v>0</v>
      </c>
      <c r="AQ382">
        <f t="shared" si="29"/>
        <v>0</v>
      </c>
      <c r="AR382">
        <f t="shared" si="30"/>
        <v>-344.41</v>
      </c>
      <c r="AS382">
        <f t="shared" si="31"/>
        <v>405.16</v>
      </c>
      <c r="AT382">
        <f t="shared" si="32"/>
        <v>-89.840000000000146</v>
      </c>
      <c r="AU382">
        <f t="shared" si="33"/>
        <v>-90.5</v>
      </c>
    </row>
    <row r="383" spans="1:47" x14ac:dyDescent="0.3">
      <c r="A383">
        <f t="shared" si="37"/>
        <v>2021</v>
      </c>
      <c r="B383">
        <f t="shared" si="38"/>
        <v>5</v>
      </c>
      <c r="C383">
        <f t="shared" si="39"/>
        <v>2021</v>
      </c>
      <c r="D383" t="str">
        <f t="shared" si="34"/>
        <v>05/31/2021</v>
      </c>
      <c r="E383" t="s">
        <v>938</v>
      </c>
      <c r="F383">
        <v>9506.5300000000007</v>
      </c>
      <c r="G383">
        <v>1718.67</v>
      </c>
      <c r="H383">
        <v>222.78</v>
      </c>
      <c r="I383">
        <v>2672.15</v>
      </c>
      <c r="J383">
        <v>1482.14</v>
      </c>
      <c r="K383">
        <v>0</v>
      </c>
      <c r="L383">
        <v>307.27</v>
      </c>
      <c r="M383">
        <v>0</v>
      </c>
      <c r="N383">
        <v>0</v>
      </c>
      <c r="O383">
        <v>0</v>
      </c>
      <c r="P383">
        <v>133.41</v>
      </c>
      <c r="Q383">
        <v>0</v>
      </c>
      <c r="R383">
        <v>0</v>
      </c>
      <c r="S383">
        <v>7014.95</v>
      </c>
      <c r="T383">
        <v>0</v>
      </c>
      <c r="U383">
        <v>0</v>
      </c>
      <c r="V383">
        <v>1253.33</v>
      </c>
      <c r="W383">
        <v>1262.27</v>
      </c>
      <c r="X383">
        <v>488.34</v>
      </c>
      <c r="Y383">
        <v>58.29</v>
      </c>
      <c r="Z383">
        <v>264.25</v>
      </c>
      <c r="AA383">
        <v>879.49</v>
      </c>
      <c r="AB383">
        <v>37.39</v>
      </c>
      <c r="AC383">
        <v>34.6</v>
      </c>
      <c r="AD383">
        <v>0</v>
      </c>
      <c r="AE383">
        <v>34.119999999999997</v>
      </c>
      <c r="AF383">
        <v>20.89</v>
      </c>
      <c r="AG383">
        <v>14962781.939999999</v>
      </c>
      <c r="AM383">
        <f t="shared" si="40"/>
        <v>2021</v>
      </c>
      <c r="AN383">
        <f t="shared" si="41"/>
        <v>5</v>
      </c>
      <c r="AO383">
        <f t="shared" si="35"/>
        <v>2021</v>
      </c>
      <c r="AP383" t="str">
        <f t="shared" si="36"/>
        <v>0</v>
      </c>
      <c r="AQ383">
        <f t="shared" si="29"/>
        <v>0</v>
      </c>
      <c r="AR383">
        <f t="shared" si="30"/>
        <v>-615.24</v>
      </c>
      <c r="AS383">
        <f t="shared" si="31"/>
        <v>430.04999999999995</v>
      </c>
      <c r="AT383">
        <f t="shared" si="32"/>
        <v>-8.9400000000000546</v>
      </c>
      <c r="AU383">
        <f t="shared" si="33"/>
        <v>2.7899999999999991</v>
      </c>
    </row>
    <row r="384" spans="1:47" x14ac:dyDescent="0.3">
      <c r="A384">
        <f t="shared" si="37"/>
        <v>2021</v>
      </c>
      <c r="B384">
        <f t="shared" si="38"/>
        <v>6</v>
      </c>
      <c r="C384">
        <f t="shared" si="39"/>
        <v>2021</v>
      </c>
      <c r="D384" t="str">
        <f t="shared" si="34"/>
        <v>06/30/2021</v>
      </c>
      <c r="E384" t="s">
        <v>939</v>
      </c>
      <c r="F384">
        <v>10441.700000000001</v>
      </c>
      <c r="G384">
        <v>2076.98</v>
      </c>
      <c r="H384">
        <v>161.24</v>
      </c>
      <c r="I384">
        <v>1902.02</v>
      </c>
      <c r="J384">
        <v>1412.36</v>
      </c>
      <c r="K384">
        <v>0</v>
      </c>
      <c r="L384">
        <v>297.36</v>
      </c>
      <c r="M384">
        <v>0</v>
      </c>
      <c r="N384">
        <v>0</v>
      </c>
      <c r="O384">
        <v>0</v>
      </c>
      <c r="P384">
        <v>155.52000000000001</v>
      </c>
      <c r="Q384">
        <v>0</v>
      </c>
      <c r="R384">
        <v>0</v>
      </c>
      <c r="S384">
        <v>8398.36</v>
      </c>
      <c r="T384">
        <v>0</v>
      </c>
      <c r="U384">
        <v>0</v>
      </c>
      <c r="V384">
        <v>1315.51</v>
      </c>
      <c r="W384">
        <v>1238.4100000000001</v>
      </c>
      <c r="X384">
        <v>488.19</v>
      </c>
      <c r="Y384">
        <v>83.48</v>
      </c>
      <c r="Z384">
        <v>337.25</v>
      </c>
      <c r="AA384">
        <v>908.71</v>
      </c>
      <c r="AB384">
        <v>71.47</v>
      </c>
      <c r="AC384">
        <v>17.02</v>
      </c>
      <c r="AD384">
        <v>0</v>
      </c>
      <c r="AE384">
        <v>33.130000000000003</v>
      </c>
      <c r="AF384">
        <v>22.48</v>
      </c>
      <c r="AG384">
        <v>14954417.220000001</v>
      </c>
      <c r="AM384">
        <f t="shared" si="40"/>
        <v>2021</v>
      </c>
      <c r="AN384">
        <f t="shared" si="41"/>
        <v>6</v>
      </c>
      <c r="AO384">
        <f t="shared" si="35"/>
        <v>2021</v>
      </c>
      <c r="AP384" t="str">
        <f t="shared" si="36"/>
        <v>0</v>
      </c>
      <c r="AQ384">
        <f t="shared" si="29"/>
        <v>0</v>
      </c>
      <c r="AR384">
        <f t="shared" si="30"/>
        <v>-571.46</v>
      </c>
      <c r="AS384">
        <f t="shared" si="31"/>
        <v>404.71</v>
      </c>
      <c r="AT384">
        <f t="shared" si="32"/>
        <v>77.099999999999909</v>
      </c>
      <c r="AU384">
        <f t="shared" si="33"/>
        <v>54.45</v>
      </c>
    </row>
    <row r="385" spans="1:47" x14ac:dyDescent="0.3">
      <c r="A385">
        <f t="shared" si="37"/>
        <v>2021</v>
      </c>
      <c r="B385">
        <f t="shared" si="38"/>
        <v>7</v>
      </c>
      <c r="C385">
        <f t="shared" si="39"/>
        <v>2021</v>
      </c>
      <c r="D385" t="str">
        <f t="shared" si="34"/>
        <v>07/31/2021</v>
      </c>
      <c r="E385" t="s">
        <v>940</v>
      </c>
      <c r="F385">
        <v>9764.6</v>
      </c>
      <c r="G385">
        <v>2415.64</v>
      </c>
      <c r="H385">
        <v>349.18</v>
      </c>
      <c r="I385">
        <v>1346.88</v>
      </c>
      <c r="J385">
        <v>1492.7</v>
      </c>
      <c r="K385">
        <v>0</v>
      </c>
      <c r="L385">
        <v>307.27</v>
      </c>
      <c r="M385">
        <v>0</v>
      </c>
      <c r="N385">
        <v>0</v>
      </c>
      <c r="O385">
        <v>0</v>
      </c>
      <c r="P385">
        <v>181.39</v>
      </c>
      <c r="Q385">
        <v>0</v>
      </c>
      <c r="R385">
        <v>0</v>
      </c>
      <c r="S385">
        <v>8357.7000000000007</v>
      </c>
      <c r="T385">
        <v>0</v>
      </c>
      <c r="U385">
        <v>0</v>
      </c>
      <c r="V385">
        <v>1432.31</v>
      </c>
      <c r="W385">
        <v>1262.96</v>
      </c>
      <c r="X385">
        <v>519.24</v>
      </c>
      <c r="Y385">
        <v>77.92</v>
      </c>
      <c r="Z385">
        <v>315.52</v>
      </c>
      <c r="AA385">
        <v>939.91</v>
      </c>
      <c r="AB385">
        <v>106.93</v>
      </c>
      <c r="AC385">
        <v>6.43</v>
      </c>
      <c r="AD385">
        <v>0</v>
      </c>
      <c r="AE385">
        <v>35.03</v>
      </c>
      <c r="AF385">
        <v>26.68</v>
      </c>
      <c r="AG385">
        <v>14947068.26</v>
      </c>
      <c r="AM385">
        <f t="shared" si="40"/>
        <v>2021</v>
      </c>
      <c r="AN385">
        <f t="shared" si="41"/>
        <v>7</v>
      </c>
      <c r="AO385">
        <f t="shared" si="35"/>
        <v>2021</v>
      </c>
      <c r="AP385" t="str">
        <f t="shared" si="36"/>
        <v>0</v>
      </c>
      <c r="AQ385">
        <f t="shared" si="29"/>
        <v>0</v>
      </c>
      <c r="AR385">
        <f t="shared" si="30"/>
        <v>-624.39</v>
      </c>
      <c r="AS385">
        <f t="shared" si="31"/>
        <v>441.32</v>
      </c>
      <c r="AT385">
        <f t="shared" si="32"/>
        <v>169.34999999999991</v>
      </c>
      <c r="AU385">
        <f t="shared" si="33"/>
        <v>100.5</v>
      </c>
    </row>
    <row r="386" spans="1:47" x14ac:dyDescent="0.3">
      <c r="A386">
        <f t="shared" si="37"/>
        <v>2021</v>
      </c>
      <c r="B386">
        <f t="shared" si="38"/>
        <v>8</v>
      </c>
      <c r="C386">
        <f t="shared" si="39"/>
        <v>2021</v>
      </c>
      <c r="D386" t="str">
        <f t="shared" si="34"/>
        <v>08/31/2021</v>
      </c>
      <c r="E386" t="s">
        <v>941</v>
      </c>
      <c r="F386">
        <v>6862.97</v>
      </c>
      <c r="G386">
        <v>2293.9499999999998</v>
      </c>
      <c r="H386">
        <v>423.2</v>
      </c>
      <c r="I386">
        <v>1323.55</v>
      </c>
      <c r="J386">
        <v>1350.36</v>
      </c>
      <c r="K386">
        <v>0</v>
      </c>
      <c r="L386">
        <v>307.27</v>
      </c>
      <c r="M386">
        <v>0</v>
      </c>
      <c r="N386">
        <v>0</v>
      </c>
      <c r="O386">
        <v>0</v>
      </c>
      <c r="P386">
        <v>164.65</v>
      </c>
      <c r="Q386">
        <v>0</v>
      </c>
      <c r="R386">
        <v>0</v>
      </c>
      <c r="S386">
        <v>5437.11</v>
      </c>
      <c r="T386">
        <v>0</v>
      </c>
      <c r="U386">
        <v>0</v>
      </c>
      <c r="V386">
        <v>1425.69</v>
      </c>
      <c r="W386">
        <v>1264.1400000000001</v>
      </c>
      <c r="X386">
        <v>505.83</v>
      </c>
      <c r="Y386">
        <v>50.58</v>
      </c>
      <c r="Z386">
        <v>246.83</v>
      </c>
      <c r="AA386">
        <v>972.57</v>
      </c>
      <c r="AB386">
        <v>115.21</v>
      </c>
      <c r="AC386">
        <v>6.3</v>
      </c>
      <c r="AD386">
        <v>0</v>
      </c>
      <c r="AE386">
        <v>30.67</v>
      </c>
      <c r="AF386">
        <v>23.13</v>
      </c>
      <c r="AG386">
        <v>14942499.23</v>
      </c>
      <c r="AM386">
        <f t="shared" si="40"/>
        <v>2021</v>
      </c>
      <c r="AN386">
        <f t="shared" si="41"/>
        <v>8</v>
      </c>
      <c r="AO386">
        <f t="shared" si="35"/>
        <v>2021</v>
      </c>
      <c r="AP386" t="str">
        <f t="shared" si="36"/>
        <v>0</v>
      </c>
      <c r="AQ386">
        <f t="shared" si="29"/>
        <v>0</v>
      </c>
      <c r="AR386">
        <f t="shared" si="30"/>
        <v>-725.74</v>
      </c>
      <c r="AS386">
        <f t="shared" si="31"/>
        <v>455.25</v>
      </c>
      <c r="AT386">
        <f t="shared" si="32"/>
        <v>161.54999999999995</v>
      </c>
      <c r="AU386">
        <f t="shared" si="33"/>
        <v>108.91</v>
      </c>
    </row>
    <row r="387" spans="1:47" x14ac:dyDescent="0.3">
      <c r="A387">
        <f t="shared" si="37"/>
        <v>2021</v>
      </c>
      <c r="B387">
        <f t="shared" si="38"/>
        <v>9</v>
      </c>
      <c r="C387">
        <f t="shared" si="39"/>
        <v>2021</v>
      </c>
      <c r="D387" t="str">
        <f t="shared" si="34"/>
        <v>09/30/2021</v>
      </c>
      <c r="E387" t="s">
        <v>942</v>
      </c>
      <c r="F387">
        <v>5868</v>
      </c>
      <c r="G387">
        <v>2393.06</v>
      </c>
      <c r="H387">
        <v>274.27</v>
      </c>
      <c r="I387">
        <v>1232.46</v>
      </c>
      <c r="J387">
        <v>1099.78</v>
      </c>
      <c r="K387">
        <v>0</v>
      </c>
      <c r="L387">
        <v>297.36</v>
      </c>
      <c r="M387">
        <v>0</v>
      </c>
      <c r="N387">
        <v>0</v>
      </c>
      <c r="O387">
        <v>0</v>
      </c>
      <c r="P387">
        <v>131.91</v>
      </c>
      <c r="Q387">
        <v>0</v>
      </c>
      <c r="R387">
        <v>0</v>
      </c>
      <c r="S387">
        <v>4075.66</v>
      </c>
      <c r="T387">
        <v>0</v>
      </c>
      <c r="U387">
        <v>0</v>
      </c>
      <c r="V387">
        <v>1251.26</v>
      </c>
      <c r="W387">
        <v>1114.02</v>
      </c>
      <c r="X387">
        <v>437.13</v>
      </c>
      <c r="Y387">
        <v>55.86</v>
      </c>
      <c r="Z387">
        <v>252.85</v>
      </c>
      <c r="AA387">
        <v>807.24</v>
      </c>
      <c r="AB387">
        <v>96.78</v>
      </c>
      <c r="AC387">
        <v>5.51</v>
      </c>
      <c r="AD387">
        <v>0</v>
      </c>
      <c r="AE387">
        <v>10.57</v>
      </c>
      <c r="AF387">
        <v>14.97</v>
      </c>
      <c r="AG387">
        <v>14939024.289999999</v>
      </c>
      <c r="AM387">
        <f t="shared" si="40"/>
        <v>2021</v>
      </c>
      <c r="AN387">
        <f t="shared" si="41"/>
        <v>9</v>
      </c>
      <c r="AO387">
        <f t="shared" si="35"/>
        <v>2021</v>
      </c>
      <c r="AP387" t="str">
        <f t="shared" si="36"/>
        <v>0</v>
      </c>
      <c r="AQ387">
        <f t="shared" si="29"/>
        <v>0</v>
      </c>
      <c r="AR387">
        <f t="shared" si="30"/>
        <v>-554.39</v>
      </c>
      <c r="AS387">
        <f t="shared" si="31"/>
        <v>381.27</v>
      </c>
      <c r="AT387">
        <f t="shared" si="32"/>
        <v>137.24</v>
      </c>
      <c r="AU387">
        <f t="shared" si="33"/>
        <v>91.27</v>
      </c>
    </row>
    <row r="388" spans="1:47" x14ac:dyDescent="0.3">
      <c r="A388">
        <f t="shared" si="37"/>
        <v>2021</v>
      </c>
      <c r="B388">
        <f t="shared" si="38"/>
        <v>10</v>
      </c>
      <c r="C388">
        <f t="shared" si="39"/>
        <v>2022</v>
      </c>
      <c r="D388" t="str">
        <f t="shared" si="34"/>
        <v>10/31/2021</v>
      </c>
      <c r="E388" t="s">
        <v>943</v>
      </c>
      <c r="F388">
        <v>3715.04</v>
      </c>
      <c r="G388">
        <v>1723.89</v>
      </c>
      <c r="H388">
        <v>170.52</v>
      </c>
      <c r="I388">
        <v>1651.34</v>
      </c>
      <c r="J388">
        <v>2045.12</v>
      </c>
      <c r="K388">
        <v>0</v>
      </c>
      <c r="L388">
        <v>307.27</v>
      </c>
      <c r="M388">
        <v>0</v>
      </c>
      <c r="N388">
        <v>0</v>
      </c>
      <c r="O388">
        <v>0</v>
      </c>
      <c r="P388">
        <v>89.14</v>
      </c>
      <c r="Q388">
        <v>0</v>
      </c>
      <c r="R388">
        <v>0</v>
      </c>
      <c r="S388">
        <v>2669.92</v>
      </c>
      <c r="T388">
        <v>0</v>
      </c>
      <c r="U388">
        <v>0</v>
      </c>
      <c r="V388">
        <v>1090.94</v>
      </c>
      <c r="W388">
        <v>1090.6199999999999</v>
      </c>
      <c r="X388">
        <v>425.54</v>
      </c>
      <c r="Y388">
        <v>60.44</v>
      </c>
      <c r="Z388">
        <v>155.96</v>
      </c>
      <c r="AA388">
        <v>794.97</v>
      </c>
      <c r="AB388">
        <v>29.15</v>
      </c>
      <c r="AC388">
        <v>7.99</v>
      </c>
      <c r="AD388">
        <v>0</v>
      </c>
      <c r="AE388">
        <v>18.579999999999998</v>
      </c>
      <c r="AF388">
        <v>10.92</v>
      </c>
      <c r="AG388">
        <v>14937033.15</v>
      </c>
      <c r="AM388">
        <f t="shared" si="40"/>
        <v>2021</v>
      </c>
      <c r="AN388">
        <f t="shared" si="41"/>
        <v>10</v>
      </c>
      <c r="AO388">
        <f t="shared" si="35"/>
        <v>2022</v>
      </c>
      <c r="AP388" t="str">
        <f t="shared" si="36"/>
        <v>0</v>
      </c>
      <c r="AQ388">
        <f t="shared" si="29"/>
        <v>0</v>
      </c>
      <c r="AR388">
        <f t="shared" si="30"/>
        <v>-639.01</v>
      </c>
      <c r="AS388">
        <f t="shared" si="31"/>
        <v>365.1</v>
      </c>
      <c r="AT388">
        <f t="shared" si="32"/>
        <v>0.32000000000016371</v>
      </c>
      <c r="AU388">
        <f t="shared" si="33"/>
        <v>21.159999999999997</v>
      </c>
    </row>
    <row r="389" spans="1:47" x14ac:dyDescent="0.3">
      <c r="A389">
        <f t="shared" si="37"/>
        <v>2021</v>
      </c>
      <c r="B389">
        <f t="shared" si="38"/>
        <v>11</v>
      </c>
      <c r="C389">
        <f t="shared" si="39"/>
        <v>2022</v>
      </c>
      <c r="D389" t="str">
        <f t="shared" si="34"/>
        <v>11/30/2021</v>
      </c>
      <c r="E389" t="s">
        <v>944</v>
      </c>
      <c r="F389">
        <v>1287.83</v>
      </c>
      <c r="G389">
        <v>22206.03</v>
      </c>
      <c r="H389">
        <v>1130.24</v>
      </c>
      <c r="I389">
        <v>2826.27</v>
      </c>
      <c r="J389">
        <v>23680.78</v>
      </c>
      <c r="K389">
        <v>0</v>
      </c>
      <c r="L389">
        <v>297.36</v>
      </c>
      <c r="M389">
        <v>0</v>
      </c>
      <c r="N389">
        <v>0</v>
      </c>
      <c r="O389">
        <v>0</v>
      </c>
      <c r="P389">
        <v>55.18</v>
      </c>
      <c r="Q389">
        <v>0</v>
      </c>
      <c r="R389">
        <v>0</v>
      </c>
      <c r="S389">
        <v>1087.82</v>
      </c>
      <c r="T389">
        <v>0</v>
      </c>
      <c r="U389">
        <v>0</v>
      </c>
      <c r="V389">
        <v>974.76</v>
      </c>
      <c r="W389">
        <v>1122.8900000000001</v>
      </c>
      <c r="X389">
        <v>448.18</v>
      </c>
      <c r="Y389">
        <v>70.27</v>
      </c>
      <c r="Z389">
        <v>154.66</v>
      </c>
      <c r="AA389">
        <v>722.45</v>
      </c>
      <c r="AB389">
        <v>38.68</v>
      </c>
      <c r="AC389">
        <v>7.09</v>
      </c>
      <c r="AD389">
        <v>0</v>
      </c>
      <c r="AE389">
        <v>17.12</v>
      </c>
      <c r="AF389">
        <v>7.73</v>
      </c>
      <c r="AG389">
        <v>14957951.34</v>
      </c>
      <c r="AM389">
        <f t="shared" si="40"/>
        <v>2021</v>
      </c>
      <c r="AN389">
        <f t="shared" si="41"/>
        <v>11</v>
      </c>
      <c r="AO389">
        <f t="shared" si="35"/>
        <v>2022</v>
      </c>
      <c r="AP389" t="str">
        <f t="shared" si="36"/>
        <v>0</v>
      </c>
      <c r="AQ389">
        <f t="shared" ref="AQ389:AQ452" si="42">N389-O389</f>
        <v>0</v>
      </c>
      <c r="AR389">
        <f t="shared" ref="AR389:AR452" si="43">Z389-AA389</f>
        <v>-567.79000000000008</v>
      </c>
      <c r="AS389">
        <f t="shared" ref="AS389:AS452" si="44">X389-Y389</f>
        <v>377.91</v>
      </c>
      <c r="AT389">
        <f t="shared" ref="AT389:AT452" si="45">V389-W389</f>
        <v>-148.13000000000011</v>
      </c>
      <c r="AU389">
        <f t="shared" ref="AU389:AU452" si="46">AB389-AC389</f>
        <v>31.59</v>
      </c>
    </row>
    <row r="390" spans="1:47" x14ac:dyDescent="0.3">
      <c r="A390">
        <f t="shared" si="37"/>
        <v>2021</v>
      </c>
      <c r="B390">
        <f t="shared" si="38"/>
        <v>12</v>
      </c>
      <c r="C390">
        <f t="shared" si="39"/>
        <v>2022</v>
      </c>
      <c r="D390" t="str">
        <f t="shared" si="34"/>
        <v>12/31/2021</v>
      </c>
      <c r="E390" t="s">
        <v>945</v>
      </c>
      <c r="F390">
        <v>1174.9100000000001</v>
      </c>
      <c r="G390">
        <v>13275.71</v>
      </c>
      <c r="H390">
        <v>169.18</v>
      </c>
      <c r="I390">
        <v>4689.43</v>
      </c>
      <c r="J390">
        <v>17590.48</v>
      </c>
      <c r="K390">
        <v>0</v>
      </c>
      <c r="L390">
        <v>307.27</v>
      </c>
      <c r="M390">
        <v>0</v>
      </c>
      <c r="N390">
        <v>0</v>
      </c>
      <c r="O390">
        <v>0</v>
      </c>
      <c r="P390">
        <v>52.1</v>
      </c>
      <c r="Q390">
        <v>0</v>
      </c>
      <c r="R390">
        <v>0</v>
      </c>
      <c r="S390">
        <v>1086.82</v>
      </c>
      <c r="T390">
        <v>0</v>
      </c>
      <c r="U390">
        <v>0</v>
      </c>
      <c r="V390">
        <v>1029.1500000000001</v>
      </c>
      <c r="W390">
        <v>1166.02</v>
      </c>
      <c r="X390">
        <v>521.73</v>
      </c>
      <c r="Y390">
        <v>54.67</v>
      </c>
      <c r="Z390">
        <v>137.46</v>
      </c>
      <c r="AA390">
        <v>655.23</v>
      </c>
      <c r="AB390">
        <v>8.52</v>
      </c>
      <c r="AC390">
        <v>33.94</v>
      </c>
      <c r="AD390">
        <v>0</v>
      </c>
      <c r="AE390">
        <v>22.93</v>
      </c>
      <c r="AF390">
        <v>6.03</v>
      </c>
      <c r="AG390">
        <v>14970052.140000001</v>
      </c>
      <c r="AM390">
        <f t="shared" si="40"/>
        <v>2021</v>
      </c>
      <c r="AN390">
        <f t="shared" si="41"/>
        <v>12</v>
      </c>
      <c r="AO390">
        <f t="shared" si="35"/>
        <v>2022</v>
      </c>
      <c r="AP390" t="str">
        <f t="shared" si="36"/>
        <v>0</v>
      </c>
      <c r="AQ390">
        <f t="shared" si="42"/>
        <v>0</v>
      </c>
      <c r="AR390">
        <f t="shared" si="43"/>
        <v>-517.77</v>
      </c>
      <c r="AS390">
        <f t="shared" si="44"/>
        <v>467.06</v>
      </c>
      <c r="AT390">
        <f t="shared" si="45"/>
        <v>-136.86999999999989</v>
      </c>
      <c r="AU390">
        <f t="shared" si="46"/>
        <v>-25.419999999999998</v>
      </c>
    </row>
    <row r="391" spans="1:47" x14ac:dyDescent="0.3">
      <c r="A391">
        <f t="shared" si="37"/>
        <v>2022</v>
      </c>
      <c r="B391">
        <f t="shared" si="38"/>
        <v>1</v>
      </c>
      <c r="C391">
        <f t="shared" si="39"/>
        <v>2022</v>
      </c>
      <c r="D391" t="str">
        <f t="shared" si="34"/>
        <v>01/31/2022</v>
      </c>
      <c r="E391" t="s">
        <v>946</v>
      </c>
      <c r="F391">
        <v>2470.2600000000002</v>
      </c>
      <c r="G391">
        <v>16140.28</v>
      </c>
      <c r="H391">
        <v>1722.85</v>
      </c>
      <c r="I391">
        <v>4673.42</v>
      </c>
      <c r="J391">
        <v>17786.400000000001</v>
      </c>
      <c r="K391">
        <v>0</v>
      </c>
      <c r="L391">
        <v>307.27</v>
      </c>
      <c r="M391">
        <v>0</v>
      </c>
      <c r="N391">
        <v>0</v>
      </c>
      <c r="O391">
        <v>0</v>
      </c>
      <c r="P391">
        <v>46.19</v>
      </c>
      <c r="Q391">
        <v>0</v>
      </c>
      <c r="R391">
        <v>0</v>
      </c>
      <c r="S391">
        <v>1186.83</v>
      </c>
      <c r="T391">
        <v>0</v>
      </c>
      <c r="U391">
        <v>0</v>
      </c>
      <c r="V391">
        <v>1024.6500000000001</v>
      </c>
      <c r="W391">
        <v>1198.5</v>
      </c>
      <c r="X391">
        <v>514.72</v>
      </c>
      <c r="Y391">
        <v>72.37</v>
      </c>
      <c r="Z391">
        <v>125.16</v>
      </c>
      <c r="AA391">
        <v>663.85</v>
      </c>
      <c r="AB391">
        <v>6.4</v>
      </c>
      <c r="AC391">
        <v>39.21</v>
      </c>
      <c r="AD391">
        <v>0</v>
      </c>
      <c r="AE391">
        <v>24.6</v>
      </c>
      <c r="AF391">
        <v>4.8499999999999996</v>
      </c>
      <c r="AG391">
        <v>14983722.16</v>
      </c>
      <c r="AM391">
        <f t="shared" si="40"/>
        <v>2022</v>
      </c>
      <c r="AN391">
        <f t="shared" si="41"/>
        <v>1</v>
      </c>
      <c r="AO391">
        <f t="shared" si="35"/>
        <v>2022</v>
      </c>
      <c r="AP391" t="str">
        <f t="shared" si="36"/>
        <v>0</v>
      </c>
      <c r="AQ391">
        <f t="shared" si="42"/>
        <v>0</v>
      </c>
      <c r="AR391">
        <f t="shared" si="43"/>
        <v>-538.69000000000005</v>
      </c>
      <c r="AS391">
        <f t="shared" si="44"/>
        <v>442.35</v>
      </c>
      <c r="AT391">
        <f t="shared" si="45"/>
        <v>-173.84999999999991</v>
      </c>
      <c r="AU391">
        <f t="shared" si="46"/>
        <v>-32.81</v>
      </c>
    </row>
    <row r="392" spans="1:47" x14ac:dyDescent="0.3">
      <c r="A392">
        <f t="shared" si="37"/>
        <v>2022</v>
      </c>
      <c r="B392">
        <f t="shared" si="38"/>
        <v>2</v>
      </c>
      <c r="C392">
        <f t="shared" si="39"/>
        <v>2022</v>
      </c>
      <c r="D392" t="str">
        <f t="shared" si="34"/>
        <v>02/28/2022</v>
      </c>
      <c r="E392" t="s">
        <v>947</v>
      </c>
      <c r="F392">
        <v>3307.53</v>
      </c>
      <c r="G392">
        <v>3110.24</v>
      </c>
      <c r="H392">
        <v>74.17</v>
      </c>
      <c r="I392">
        <v>5117.84</v>
      </c>
      <c r="J392">
        <v>5011.7299999999996</v>
      </c>
      <c r="K392">
        <v>0</v>
      </c>
      <c r="L392">
        <v>277.52999999999997</v>
      </c>
      <c r="M392">
        <v>0</v>
      </c>
      <c r="N392">
        <v>0</v>
      </c>
      <c r="O392">
        <v>0</v>
      </c>
      <c r="P392">
        <v>40.83</v>
      </c>
      <c r="Q392">
        <v>0</v>
      </c>
      <c r="R392">
        <v>0</v>
      </c>
      <c r="S392">
        <v>168.9</v>
      </c>
      <c r="T392">
        <v>0</v>
      </c>
      <c r="U392">
        <v>0</v>
      </c>
      <c r="V392">
        <v>954.27</v>
      </c>
      <c r="W392">
        <v>1099.24</v>
      </c>
      <c r="X392">
        <v>444.35</v>
      </c>
      <c r="Y392">
        <v>52.92</v>
      </c>
      <c r="Z392">
        <v>155.33000000000001</v>
      </c>
      <c r="AA392">
        <v>634.73</v>
      </c>
      <c r="AB392">
        <v>3.67</v>
      </c>
      <c r="AC392">
        <v>62.85</v>
      </c>
      <c r="AD392">
        <v>0</v>
      </c>
      <c r="AE392">
        <v>18.02</v>
      </c>
      <c r="AF392">
        <v>4.6900000000000004</v>
      </c>
      <c r="AG392">
        <v>14983524.859999999</v>
      </c>
      <c r="AM392">
        <f t="shared" si="40"/>
        <v>2022</v>
      </c>
      <c r="AN392">
        <f t="shared" si="41"/>
        <v>2</v>
      </c>
      <c r="AO392">
        <f t="shared" si="35"/>
        <v>2022</v>
      </c>
      <c r="AP392" t="str">
        <f t="shared" si="36"/>
        <v>0</v>
      </c>
      <c r="AQ392">
        <f t="shared" si="42"/>
        <v>0</v>
      </c>
      <c r="AR392">
        <f t="shared" si="43"/>
        <v>-479.4</v>
      </c>
      <c r="AS392">
        <f t="shared" si="44"/>
        <v>391.43</v>
      </c>
      <c r="AT392">
        <f t="shared" si="45"/>
        <v>-144.97000000000003</v>
      </c>
      <c r="AU392">
        <f t="shared" si="46"/>
        <v>-59.18</v>
      </c>
    </row>
    <row r="393" spans="1:47" x14ac:dyDescent="0.3">
      <c r="A393">
        <f t="shared" si="37"/>
        <v>2022</v>
      </c>
      <c r="B393">
        <f t="shared" si="38"/>
        <v>3</v>
      </c>
      <c r="C393">
        <f t="shared" si="39"/>
        <v>2022</v>
      </c>
      <c r="D393" t="str">
        <f t="shared" si="34"/>
        <v>03/31/2022</v>
      </c>
      <c r="E393" t="s">
        <v>948</v>
      </c>
      <c r="F393">
        <v>843.56</v>
      </c>
      <c r="G393">
        <v>11980.5</v>
      </c>
      <c r="H393">
        <v>946.63</v>
      </c>
      <c r="I393">
        <v>3557.15</v>
      </c>
      <c r="J393">
        <v>13926.08</v>
      </c>
      <c r="K393">
        <v>0</v>
      </c>
      <c r="L393">
        <v>307.27</v>
      </c>
      <c r="M393">
        <v>0</v>
      </c>
      <c r="N393">
        <v>0</v>
      </c>
      <c r="O393">
        <v>0</v>
      </c>
      <c r="P393">
        <v>51.55</v>
      </c>
      <c r="Q393">
        <v>0</v>
      </c>
      <c r="R393">
        <v>0</v>
      </c>
      <c r="S393">
        <v>30.61</v>
      </c>
      <c r="T393">
        <v>0</v>
      </c>
      <c r="U393">
        <v>0</v>
      </c>
      <c r="V393">
        <v>1008.67</v>
      </c>
      <c r="W393">
        <v>1268.54</v>
      </c>
      <c r="X393">
        <v>482.59</v>
      </c>
      <c r="Y393">
        <v>68.430000000000007</v>
      </c>
      <c r="Z393">
        <v>136.21</v>
      </c>
      <c r="AA393">
        <v>736.19</v>
      </c>
      <c r="AB393">
        <v>3.34</v>
      </c>
      <c r="AC393">
        <v>38.6</v>
      </c>
      <c r="AD393">
        <v>0</v>
      </c>
      <c r="AE393">
        <v>20.309999999999999</v>
      </c>
      <c r="AF393">
        <v>5.57</v>
      </c>
      <c r="AG393">
        <v>14994661.810000001</v>
      </c>
      <c r="AM393">
        <f t="shared" si="40"/>
        <v>2022</v>
      </c>
      <c r="AN393">
        <f t="shared" si="41"/>
        <v>3</v>
      </c>
      <c r="AO393">
        <f t="shared" si="35"/>
        <v>2022</v>
      </c>
      <c r="AP393" t="str">
        <f t="shared" si="36"/>
        <v>0</v>
      </c>
      <c r="AQ393">
        <f t="shared" si="42"/>
        <v>0</v>
      </c>
      <c r="AR393">
        <f t="shared" si="43"/>
        <v>-599.98</v>
      </c>
      <c r="AS393">
        <f t="shared" si="44"/>
        <v>414.15999999999997</v>
      </c>
      <c r="AT393">
        <f t="shared" si="45"/>
        <v>-259.87</v>
      </c>
      <c r="AU393">
        <f t="shared" si="46"/>
        <v>-35.260000000000005</v>
      </c>
    </row>
    <row r="394" spans="1:47" x14ac:dyDescent="0.3">
      <c r="A394">
        <f t="shared" si="37"/>
        <v>2022</v>
      </c>
      <c r="B394">
        <f t="shared" si="38"/>
        <v>4</v>
      </c>
      <c r="C394">
        <f t="shared" si="39"/>
        <v>2022</v>
      </c>
      <c r="D394" t="str">
        <f t="shared" si="34"/>
        <v>04/30/2022</v>
      </c>
      <c r="E394" t="s">
        <v>949</v>
      </c>
      <c r="F394">
        <v>5458.65</v>
      </c>
      <c r="G394">
        <v>6070.31</v>
      </c>
      <c r="H394">
        <v>1158.42</v>
      </c>
      <c r="I394">
        <v>6311.15</v>
      </c>
      <c r="J394">
        <v>7065.67</v>
      </c>
      <c r="K394">
        <v>0</v>
      </c>
      <c r="L394">
        <v>297.36</v>
      </c>
      <c r="M394">
        <v>0</v>
      </c>
      <c r="N394">
        <v>0</v>
      </c>
      <c r="O394">
        <v>0</v>
      </c>
      <c r="P394">
        <v>73.88</v>
      </c>
      <c r="Q394">
        <v>0</v>
      </c>
      <c r="R394">
        <v>0</v>
      </c>
      <c r="S394">
        <v>1088.52</v>
      </c>
      <c r="T394">
        <v>0</v>
      </c>
      <c r="U394">
        <v>0</v>
      </c>
      <c r="V394">
        <v>951.85</v>
      </c>
      <c r="W394">
        <v>1266.69</v>
      </c>
      <c r="X394">
        <v>456.94</v>
      </c>
      <c r="Y394">
        <v>83.82</v>
      </c>
      <c r="Z394">
        <v>164.5</v>
      </c>
      <c r="AA394">
        <v>736.08</v>
      </c>
      <c r="AB394">
        <v>1.65</v>
      </c>
      <c r="AC394">
        <v>38.82</v>
      </c>
      <c r="AD394">
        <v>0</v>
      </c>
      <c r="AE394">
        <v>24.17</v>
      </c>
      <c r="AF394">
        <v>9.36</v>
      </c>
      <c r="AG394">
        <v>14995273.460000001</v>
      </c>
      <c r="AM394">
        <f t="shared" si="40"/>
        <v>2022</v>
      </c>
      <c r="AN394">
        <f t="shared" si="41"/>
        <v>4</v>
      </c>
      <c r="AO394">
        <f t="shared" si="35"/>
        <v>2022</v>
      </c>
      <c r="AP394" t="str">
        <f t="shared" si="36"/>
        <v>0</v>
      </c>
      <c r="AQ394">
        <f t="shared" si="42"/>
        <v>0</v>
      </c>
      <c r="AR394">
        <f t="shared" si="43"/>
        <v>-571.58000000000004</v>
      </c>
      <c r="AS394">
        <f t="shared" si="44"/>
        <v>373.12</v>
      </c>
      <c r="AT394">
        <f t="shared" si="45"/>
        <v>-314.84000000000003</v>
      </c>
      <c r="AU394">
        <f t="shared" si="46"/>
        <v>-37.17</v>
      </c>
    </row>
    <row r="395" spans="1:47" x14ac:dyDescent="0.3">
      <c r="A395">
        <f t="shared" si="37"/>
        <v>2022</v>
      </c>
      <c r="B395">
        <f t="shared" si="38"/>
        <v>5</v>
      </c>
      <c r="C395">
        <f t="shared" si="39"/>
        <v>2022</v>
      </c>
      <c r="D395" t="str">
        <f t="shared" si="34"/>
        <v>05/31/2022</v>
      </c>
      <c r="E395" t="s">
        <v>950</v>
      </c>
      <c r="F395">
        <v>10373.65</v>
      </c>
      <c r="G395">
        <v>1525.92</v>
      </c>
      <c r="H395">
        <v>59.01</v>
      </c>
      <c r="I395">
        <v>3971.62</v>
      </c>
      <c r="J395">
        <v>1708.37</v>
      </c>
      <c r="K395">
        <v>0</v>
      </c>
      <c r="L395">
        <v>307.27</v>
      </c>
      <c r="M395">
        <v>0</v>
      </c>
      <c r="N395">
        <v>0</v>
      </c>
      <c r="O395">
        <v>0</v>
      </c>
      <c r="P395">
        <v>133.41</v>
      </c>
      <c r="Q395">
        <v>0</v>
      </c>
      <c r="R395">
        <v>0</v>
      </c>
      <c r="S395">
        <v>6827.11</v>
      </c>
      <c r="T395">
        <v>0</v>
      </c>
      <c r="U395">
        <v>0</v>
      </c>
      <c r="V395">
        <v>1329.1</v>
      </c>
      <c r="W395">
        <v>1397.25</v>
      </c>
      <c r="X395">
        <v>493.06</v>
      </c>
      <c r="Y395">
        <v>70.709999999999994</v>
      </c>
      <c r="Z395">
        <v>325.72000000000003</v>
      </c>
      <c r="AA395">
        <v>880.51</v>
      </c>
      <c r="AB395">
        <v>39.42</v>
      </c>
      <c r="AC395">
        <v>40.35</v>
      </c>
      <c r="AD395">
        <v>0</v>
      </c>
      <c r="AE395">
        <v>34.68</v>
      </c>
      <c r="AF395">
        <v>20.87</v>
      </c>
      <c r="AG395">
        <v>14986425.73</v>
      </c>
      <c r="AM395">
        <f t="shared" si="40"/>
        <v>2022</v>
      </c>
      <c r="AN395">
        <f t="shared" si="41"/>
        <v>5</v>
      </c>
      <c r="AO395">
        <f t="shared" si="35"/>
        <v>2022</v>
      </c>
      <c r="AP395" t="str">
        <f t="shared" si="36"/>
        <v>0</v>
      </c>
      <c r="AQ395">
        <f t="shared" si="42"/>
        <v>0</v>
      </c>
      <c r="AR395">
        <f t="shared" si="43"/>
        <v>-554.79</v>
      </c>
      <c r="AS395">
        <f t="shared" si="44"/>
        <v>422.35</v>
      </c>
      <c r="AT395">
        <f t="shared" si="45"/>
        <v>-68.150000000000091</v>
      </c>
      <c r="AU395">
        <f t="shared" si="46"/>
        <v>-0.92999999999999972</v>
      </c>
    </row>
    <row r="396" spans="1:47" x14ac:dyDescent="0.3">
      <c r="A396">
        <f t="shared" si="37"/>
        <v>2022</v>
      </c>
      <c r="B396">
        <f t="shared" si="38"/>
        <v>6</v>
      </c>
      <c r="C396">
        <f t="shared" si="39"/>
        <v>2022</v>
      </c>
      <c r="D396" t="str">
        <f t="shared" si="34"/>
        <v>06/30/2022</v>
      </c>
      <c r="E396" t="s">
        <v>951</v>
      </c>
      <c r="F396">
        <v>10589.73</v>
      </c>
      <c r="G396">
        <v>2087.09</v>
      </c>
      <c r="H396">
        <v>174.01</v>
      </c>
      <c r="I396">
        <v>2775.37</v>
      </c>
      <c r="J396">
        <v>1438.26</v>
      </c>
      <c r="K396">
        <v>0</v>
      </c>
      <c r="L396">
        <v>297.36</v>
      </c>
      <c r="M396">
        <v>0</v>
      </c>
      <c r="N396">
        <v>0</v>
      </c>
      <c r="O396">
        <v>0</v>
      </c>
      <c r="P396">
        <v>155.52000000000001</v>
      </c>
      <c r="Q396">
        <v>0</v>
      </c>
      <c r="R396">
        <v>0</v>
      </c>
      <c r="S396">
        <v>7685.4</v>
      </c>
      <c r="T396">
        <v>0</v>
      </c>
      <c r="U396">
        <v>0</v>
      </c>
      <c r="V396">
        <v>1377.79</v>
      </c>
      <c r="W396">
        <v>1355.95</v>
      </c>
      <c r="X396">
        <v>482.38</v>
      </c>
      <c r="Y396">
        <v>83.4</v>
      </c>
      <c r="Z396">
        <v>321.52999999999997</v>
      </c>
      <c r="AA396">
        <v>825.08</v>
      </c>
      <c r="AB396">
        <v>47.56</v>
      </c>
      <c r="AC396">
        <v>17.670000000000002</v>
      </c>
      <c r="AD396">
        <v>0</v>
      </c>
      <c r="AE396">
        <v>31.03</v>
      </c>
      <c r="AF396">
        <v>23.14</v>
      </c>
      <c r="AG396">
        <v>14977923.1</v>
      </c>
      <c r="AM396">
        <f t="shared" si="40"/>
        <v>2022</v>
      </c>
      <c r="AN396">
        <f t="shared" si="41"/>
        <v>6</v>
      </c>
      <c r="AO396">
        <f t="shared" si="35"/>
        <v>2022</v>
      </c>
      <c r="AP396" t="str">
        <f t="shared" si="36"/>
        <v>0</v>
      </c>
      <c r="AQ396">
        <f t="shared" si="42"/>
        <v>0</v>
      </c>
      <c r="AR396">
        <f t="shared" si="43"/>
        <v>-503.55000000000007</v>
      </c>
      <c r="AS396">
        <f t="shared" si="44"/>
        <v>398.98</v>
      </c>
      <c r="AT396">
        <f t="shared" si="45"/>
        <v>21.839999999999918</v>
      </c>
      <c r="AU396">
        <f t="shared" si="46"/>
        <v>29.89</v>
      </c>
    </row>
    <row r="397" spans="1:47" x14ac:dyDescent="0.3">
      <c r="A397">
        <f t="shared" si="37"/>
        <v>2022</v>
      </c>
      <c r="B397">
        <f t="shared" si="38"/>
        <v>7</v>
      </c>
      <c r="C397">
        <f t="shared" si="39"/>
        <v>2022</v>
      </c>
      <c r="D397" t="str">
        <f t="shared" si="34"/>
        <v>07/31/2022</v>
      </c>
      <c r="E397" t="s">
        <v>952</v>
      </c>
      <c r="F397">
        <v>7962.22</v>
      </c>
      <c r="G397">
        <v>2745.72</v>
      </c>
      <c r="H397">
        <v>400.59</v>
      </c>
      <c r="I397">
        <v>1763.07</v>
      </c>
      <c r="J397">
        <v>2034.21</v>
      </c>
      <c r="K397">
        <v>0</v>
      </c>
      <c r="L397">
        <v>307.27</v>
      </c>
      <c r="M397">
        <v>0</v>
      </c>
      <c r="N397">
        <v>0</v>
      </c>
      <c r="O397">
        <v>0</v>
      </c>
      <c r="P397">
        <v>181.39</v>
      </c>
      <c r="Q397">
        <v>0</v>
      </c>
      <c r="R397">
        <v>0</v>
      </c>
      <c r="S397">
        <v>6275.5</v>
      </c>
      <c r="T397">
        <v>0</v>
      </c>
      <c r="U397">
        <v>0</v>
      </c>
      <c r="V397">
        <v>1330.34</v>
      </c>
      <c r="W397">
        <v>1277.06</v>
      </c>
      <c r="X397">
        <v>494.12</v>
      </c>
      <c r="Y397">
        <v>69.5</v>
      </c>
      <c r="Z397">
        <v>290.36</v>
      </c>
      <c r="AA397">
        <v>880.82</v>
      </c>
      <c r="AB397">
        <v>77.900000000000006</v>
      </c>
      <c r="AC397">
        <v>8.08</v>
      </c>
      <c r="AD397">
        <v>0</v>
      </c>
      <c r="AE397">
        <v>31.3</v>
      </c>
      <c r="AF397">
        <v>27.35</v>
      </c>
      <c r="AG397">
        <v>14972706.6</v>
      </c>
      <c r="AM397">
        <f t="shared" si="40"/>
        <v>2022</v>
      </c>
      <c r="AN397">
        <f t="shared" si="41"/>
        <v>7</v>
      </c>
      <c r="AO397">
        <f t="shared" si="35"/>
        <v>2022</v>
      </c>
      <c r="AP397" t="str">
        <f t="shared" si="36"/>
        <v>0</v>
      </c>
      <c r="AQ397">
        <f t="shared" si="42"/>
        <v>0</v>
      </c>
      <c r="AR397">
        <f t="shared" si="43"/>
        <v>-590.46</v>
      </c>
      <c r="AS397">
        <f t="shared" si="44"/>
        <v>424.62</v>
      </c>
      <c r="AT397">
        <f t="shared" si="45"/>
        <v>53.279999999999973</v>
      </c>
      <c r="AU397">
        <f t="shared" si="46"/>
        <v>69.820000000000007</v>
      </c>
    </row>
    <row r="398" spans="1:47" x14ac:dyDescent="0.3">
      <c r="A398">
        <f t="shared" si="37"/>
        <v>2022</v>
      </c>
      <c r="B398">
        <f t="shared" si="38"/>
        <v>8</v>
      </c>
      <c r="C398">
        <f t="shared" si="39"/>
        <v>2022</v>
      </c>
      <c r="D398" t="str">
        <f t="shared" si="34"/>
        <v>08/31/2022</v>
      </c>
      <c r="E398" t="s">
        <v>953</v>
      </c>
      <c r="F398">
        <v>6798.65</v>
      </c>
      <c r="G398">
        <v>2042.02</v>
      </c>
      <c r="H398">
        <v>245.2</v>
      </c>
      <c r="I398">
        <v>1674.6</v>
      </c>
      <c r="J398">
        <v>1406.28</v>
      </c>
      <c r="K398">
        <v>0</v>
      </c>
      <c r="L398">
        <v>307.27</v>
      </c>
      <c r="M398">
        <v>0</v>
      </c>
      <c r="N398">
        <v>0</v>
      </c>
      <c r="O398">
        <v>0</v>
      </c>
      <c r="P398">
        <v>164.65</v>
      </c>
      <c r="Q398">
        <v>0</v>
      </c>
      <c r="R398">
        <v>0</v>
      </c>
      <c r="S398">
        <v>5207.9399999999996</v>
      </c>
      <c r="T398">
        <v>0</v>
      </c>
      <c r="U398">
        <v>0</v>
      </c>
      <c r="V398">
        <v>1400.01</v>
      </c>
      <c r="W398">
        <v>1223.6500000000001</v>
      </c>
      <c r="X398">
        <v>494.11</v>
      </c>
      <c r="Y398">
        <v>50.47</v>
      </c>
      <c r="Z398">
        <v>280.38</v>
      </c>
      <c r="AA398">
        <v>949.48</v>
      </c>
      <c r="AB398">
        <v>108.3</v>
      </c>
      <c r="AC398">
        <v>8.59</v>
      </c>
      <c r="AD398">
        <v>0</v>
      </c>
      <c r="AE398">
        <v>24.98</v>
      </c>
      <c r="AF398">
        <v>23.11</v>
      </c>
      <c r="AG398">
        <v>14967949.970000001</v>
      </c>
      <c r="AM398">
        <f t="shared" si="40"/>
        <v>2022</v>
      </c>
      <c r="AN398">
        <f t="shared" si="41"/>
        <v>8</v>
      </c>
      <c r="AO398">
        <f t="shared" si="35"/>
        <v>2022</v>
      </c>
      <c r="AP398" t="str">
        <f t="shared" si="36"/>
        <v>0</v>
      </c>
      <c r="AQ398">
        <f t="shared" si="42"/>
        <v>0</v>
      </c>
      <c r="AR398">
        <f t="shared" si="43"/>
        <v>-669.1</v>
      </c>
      <c r="AS398">
        <f t="shared" si="44"/>
        <v>443.64</v>
      </c>
      <c r="AT398">
        <f t="shared" si="45"/>
        <v>176.3599999999999</v>
      </c>
      <c r="AU398">
        <f t="shared" si="46"/>
        <v>99.71</v>
      </c>
    </row>
    <row r="399" spans="1:47" x14ac:dyDescent="0.3">
      <c r="A399">
        <f t="shared" si="37"/>
        <v>2022</v>
      </c>
      <c r="B399">
        <f t="shared" si="38"/>
        <v>9</v>
      </c>
      <c r="C399">
        <f t="shared" si="39"/>
        <v>2022</v>
      </c>
      <c r="D399" t="str">
        <f t="shared" si="34"/>
        <v>09/30/2022</v>
      </c>
      <c r="E399" t="s">
        <v>954</v>
      </c>
      <c r="F399">
        <v>6772.65</v>
      </c>
      <c r="G399">
        <v>2344.41</v>
      </c>
      <c r="H399">
        <v>233.24</v>
      </c>
      <c r="I399">
        <v>1546.66</v>
      </c>
      <c r="J399">
        <v>1122.6300000000001</v>
      </c>
      <c r="K399">
        <v>0</v>
      </c>
      <c r="L399">
        <v>297.36</v>
      </c>
      <c r="M399">
        <v>0</v>
      </c>
      <c r="N399">
        <v>0</v>
      </c>
      <c r="O399">
        <v>0</v>
      </c>
      <c r="P399">
        <v>131.91</v>
      </c>
      <c r="Q399">
        <v>0</v>
      </c>
      <c r="R399">
        <v>0</v>
      </c>
      <c r="S399">
        <v>4692.84</v>
      </c>
      <c r="T399">
        <v>0</v>
      </c>
      <c r="U399">
        <v>0</v>
      </c>
      <c r="V399">
        <v>1294.73</v>
      </c>
      <c r="W399">
        <v>1149.42</v>
      </c>
      <c r="X399">
        <v>455.31</v>
      </c>
      <c r="Y399">
        <v>59.88</v>
      </c>
      <c r="Z399">
        <v>268.7</v>
      </c>
      <c r="AA399">
        <v>856.52</v>
      </c>
      <c r="AB399">
        <v>106.32</v>
      </c>
      <c r="AC399">
        <v>6.52</v>
      </c>
      <c r="AD399">
        <v>0.38</v>
      </c>
      <c r="AE399">
        <v>12.18</v>
      </c>
      <c r="AF399">
        <v>14.8</v>
      </c>
      <c r="AG399">
        <v>14963521.73</v>
      </c>
      <c r="AM399">
        <f t="shared" si="40"/>
        <v>2022</v>
      </c>
      <c r="AN399">
        <f t="shared" si="41"/>
        <v>9</v>
      </c>
      <c r="AO399">
        <f t="shared" si="35"/>
        <v>2022</v>
      </c>
      <c r="AP399" t="str">
        <f t="shared" si="36"/>
        <v>0</v>
      </c>
      <c r="AQ399">
        <f t="shared" si="42"/>
        <v>0</v>
      </c>
      <c r="AR399">
        <f t="shared" si="43"/>
        <v>-587.81999999999994</v>
      </c>
      <c r="AS399">
        <f t="shared" si="44"/>
        <v>395.43</v>
      </c>
      <c r="AT399">
        <f t="shared" si="45"/>
        <v>145.30999999999995</v>
      </c>
      <c r="AU399">
        <f t="shared" si="46"/>
        <v>99.8</v>
      </c>
    </row>
    <row r="400" spans="1:47" x14ac:dyDescent="0.3">
      <c r="A400">
        <f t="shared" si="37"/>
        <v>2022</v>
      </c>
      <c r="B400">
        <f t="shared" si="38"/>
        <v>10</v>
      </c>
      <c r="C400">
        <f t="shared" si="39"/>
        <v>2023</v>
      </c>
      <c r="D400" t="str">
        <f t="shared" si="34"/>
        <v>10/31/2022</v>
      </c>
      <c r="E400" t="s">
        <v>955</v>
      </c>
      <c r="F400">
        <v>6340.72</v>
      </c>
      <c r="G400">
        <v>1799.79</v>
      </c>
      <c r="H400">
        <v>201.27</v>
      </c>
      <c r="I400">
        <v>2101.94</v>
      </c>
      <c r="J400">
        <v>1630.25</v>
      </c>
      <c r="K400">
        <v>0</v>
      </c>
      <c r="L400">
        <v>307.27</v>
      </c>
      <c r="M400">
        <v>0</v>
      </c>
      <c r="N400">
        <v>0</v>
      </c>
      <c r="O400">
        <v>0</v>
      </c>
      <c r="P400">
        <v>89.14</v>
      </c>
      <c r="Q400">
        <v>0</v>
      </c>
      <c r="R400">
        <v>0</v>
      </c>
      <c r="S400">
        <v>4506.83</v>
      </c>
      <c r="T400">
        <v>0</v>
      </c>
      <c r="U400">
        <v>0</v>
      </c>
      <c r="V400">
        <v>1236.74</v>
      </c>
      <c r="W400">
        <v>1147.49</v>
      </c>
      <c r="X400">
        <v>477.71</v>
      </c>
      <c r="Y400">
        <v>70.84</v>
      </c>
      <c r="Z400">
        <v>211.06</v>
      </c>
      <c r="AA400">
        <v>889.91</v>
      </c>
      <c r="AB400">
        <v>65.72</v>
      </c>
      <c r="AC400">
        <v>8.93</v>
      </c>
      <c r="AD400">
        <v>0.13</v>
      </c>
      <c r="AE400">
        <v>23.36</v>
      </c>
      <c r="AF400">
        <v>10.92</v>
      </c>
      <c r="AG400">
        <v>14958980.800000001</v>
      </c>
      <c r="AM400">
        <f t="shared" si="40"/>
        <v>2022</v>
      </c>
      <c r="AN400">
        <f t="shared" si="41"/>
        <v>10</v>
      </c>
      <c r="AO400">
        <f t="shared" si="35"/>
        <v>2023</v>
      </c>
      <c r="AP400" t="str">
        <f t="shared" si="36"/>
        <v>0</v>
      </c>
      <c r="AQ400">
        <f t="shared" si="42"/>
        <v>0</v>
      </c>
      <c r="AR400">
        <f t="shared" si="43"/>
        <v>-678.84999999999991</v>
      </c>
      <c r="AS400">
        <f t="shared" si="44"/>
        <v>406.87</v>
      </c>
      <c r="AT400">
        <f t="shared" si="45"/>
        <v>89.25</v>
      </c>
      <c r="AU400">
        <f t="shared" si="46"/>
        <v>56.79</v>
      </c>
    </row>
    <row r="401" spans="1:47" x14ac:dyDescent="0.3">
      <c r="A401">
        <f t="shared" si="37"/>
        <v>2022</v>
      </c>
      <c r="B401">
        <f t="shared" si="38"/>
        <v>11</v>
      </c>
      <c r="C401">
        <f t="shared" si="39"/>
        <v>2023</v>
      </c>
      <c r="D401" t="str">
        <f t="shared" si="34"/>
        <v>11/30/2022</v>
      </c>
      <c r="E401" t="s">
        <v>956</v>
      </c>
      <c r="F401">
        <v>1809.72</v>
      </c>
      <c r="G401">
        <v>2054.04</v>
      </c>
      <c r="H401">
        <v>356.44</v>
      </c>
      <c r="I401">
        <v>1934.05</v>
      </c>
      <c r="J401">
        <v>2933.59</v>
      </c>
      <c r="K401">
        <v>0</v>
      </c>
      <c r="L401">
        <v>297.36</v>
      </c>
      <c r="M401">
        <v>0</v>
      </c>
      <c r="N401">
        <v>0</v>
      </c>
      <c r="O401">
        <v>0</v>
      </c>
      <c r="P401">
        <v>55.18</v>
      </c>
      <c r="Q401">
        <v>0</v>
      </c>
      <c r="R401">
        <v>0</v>
      </c>
      <c r="S401">
        <v>1268.1199999999999</v>
      </c>
      <c r="T401">
        <v>0</v>
      </c>
      <c r="U401">
        <v>0</v>
      </c>
      <c r="V401">
        <v>1029.8499999999999</v>
      </c>
      <c r="W401">
        <v>1060.1099999999999</v>
      </c>
      <c r="X401">
        <v>403.9</v>
      </c>
      <c r="Y401">
        <v>48.64</v>
      </c>
      <c r="Z401">
        <v>164.1</v>
      </c>
      <c r="AA401">
        <v>669.31</v>
      </c>
      <c r="AB401">
        <v>21.81</v>
      </c>
      <c r="AC401">
        <v>13.06</v>
      </c>
      <c r="AD401">
        <v>0</v>
      </c>
      <c r="AE401">
        <v>16.87</v>
      </c>
      <c r="AF401">
        <v>7.73</v>
      </c>
      <c r="AG401">
        <v>14959225.119999999</v>
      </c>
      <c r="AM401">
        <f t="shared" si="40"/>
        <v>2022</v>
      </c>
      <c r="AN401">
        <f t="shared" si="41"/>
        <v>11</v>
      </c>
      <c r="AO401">
        <f t="shared" si="35"/>
        <v>2023</v>
      </c>
      <c r="AP401" t="str">
        <f t="shared" si="36"/>
        <v>0</v>
      </c>
      <c r="AQ401">
        <f t="shared" si="42"/>
        <v>0</v>
      </c>
      <c r="AR401">
        <f t="shared" si="43"/>
        <v>-505.20999999999992</v>
      </c>
      <c r="AS401">
        <f t="shared" si="44"/>
        <v>355.26</v>
      </c>
      <c r="AT401">
        <f t="shared" si="45"/>
        <v>-30.259999999999991</v>
      </c>
      <c r="AU401">
        <f t="shared" si="46"/>
        <v>8.7499999999999982</v>
      </c>
    </row>
    <row r="402" spans="1:47" x14ac:dyDescent="0.3">
      <c r="A402">
        <f t="shared" si="37"/>
        <v>2022</v>
      </c>
      <c r="B402">
        <f t="shared" si="38"/>
        <v>12</v>
      </c>
      <c r="C402">
        <f t="shared" si="39"/>
        <v>2023</v>
      </c>
      <c r="D402" t="str">
        <f t="shared" si="34"/>
        <v>12/31/2022</v>
      </c>
      <c r="E402" t="s">
        <v>957</v>
      </c>
      <c r="F402">
        <v>2108.2199999999998</v>
      </c>
      <c r="G402">
        <v>1690.55</v>
      </c>
      <c r="H402">
        <v>153.63999999999999</v>
      </c>
      <c r="I402">
        <v>3199.24</v>
      </c>
      <c r="J402">
        <v>3657.28</v>
      </c>
      <c r="K402">
        <v>0</v>
      </c>
      <c r="L402">
        <v>307.27</v>
      </c>
      <c r="M402">
        <v>0</v>
      </c>
      <c r="N402">
        <v>0</v>
      </c>
      <c r="O402">
        <v>0</v>
      </c>
      <c r="P402">
        <v>52.1</v>
      </c>
      <c r="Q402">
        <v>0</v>
      </c>
      <c r="R402">
        <v>0</v>
      </c>
      <c r="S402">
        <v>1157.73</v>
      </c>
      <c r="T402">
        <v>0</v>
      </c>
      <c r="U402">
        <v>0</v>
      </c>
      <c r="V402">
        <v>1031.82</v>
      </c>
      <c r="W402">
        <v>1088.01</v>
      </c>
      <c r="X402">
        <v>403.34</v>
      </c>
      <c r="Y402">
        <v>54.14</v>
      </c>
      <c r="Z402">
        <v>166.64</v>
      </c>
      <c r="AA402">
        <v>651.88</v>
      </c>
      <c r="AB402">
        <v>15.2</v>
      </c>
      <c r="AC402">
        <v>32.57</v>
      </c>
      <c r="AD402">
        <v>0</v>
      </c>
      <c r="AE402">
        <v>15.37</v>
      </c>
      <c r="AF402">
        <v>6.03</v>
      </c>
      <c r="AG402">
        <v>14958807.460000001</v>
      </c>
      <c r="AM402">
        <f t="shared" si="40"/>
        <v>2022</v>
      </c>
      <c r="AN402">
        <f t="shared" si="41"/>
        <v>12</v>
      </c>
      <c r="AO402">
        <f t="shared" si="35"/>
        <v>2023</v>
      </c>
      <c r="AP402" t="str">
        <f t="shared" si="36"/>
        <v>0</v>
      </c>
      <c r="AQ402">
        <f t="shared" si="42"/>
        <v>0</v>
      </c>
      <c r="AR402">
        <f t="shared" si="43"/>
        <v>-485.24</v>
      </c>
      <c r="AS402">
        <f t="shared" si="44"/>
        <v>349.2</v>
      </c>
      <c r="AT402">
        <f t="shared" si="45"/>
        <v>-56.190000000000055</v>
      </c>
      <c r="AU402">
        <f t="shared" si="46"/>
        <v>-17.37</v>
      </c>
    </row>
    <row r="403" spans="1:47" x14ac:dyDescent="0.3">
      <c r="A403">
        <f t="shared" si="37"/>
        <v>2023</v>
      </c>
      <c r="B403">
        <f t="shared" si="38"/>
        <v>1</v>
      </c>
      <c r="C403">
        <f t="shared" si="39"/>
        <v>2023</v>
      </c>
      <c r="D403" t="str">
        <f t="shared" si="34"/>
        <v>01/31/2023</v>
      </c>
      <c r="E403" t="s">
        <v>958</v>
      </c>
      <c r="F403">
        <v>1466.71</v>
      </c>
      <c r="G403">
        <v>1196.8499999999999</v>
      </c>
      <c r="H403">
        <v>96.8</v>
      </c>
      <c r="I403">
        <v>3111.45</v>
      </c>
      <c r="J403">
        <v>3974.74</v>
      </c>
      <c r="K403">
        <v>0</v>
      </c>
      <c r="L403">
        <v>307.27</v>
      </c>
      <c r="M403">
        <v>0</v>
      </c>
      <c r="N403">
        <v>0</v>
      </c>
      <c r="O403">
        <v>0</v>
      </c>
      <c r="P403">
        <v>46.19</v>
      </c>
      <c r="Q403">
        <v>0</v>
      </c>
      <c r="R403">
        <v>0</v>
      </c>
      <c r="S403">
        <v>1295.43</v>
      </c>
      <c r="T403">
        <v>0</v>
      </c>
      <c r="U403">
        <v>0</v>
      </c>
      <c r="V403">
        <v>1003.07</v>
      </c>
      <c r="W403">
        <v>1113.06</v>
      </c>
      <c r="X403">
        <v>412.63</v>
      </c>
      <c r="Y403">
        <v>59.63</v>
      </c>
      <c r="Z403">
        <v>176.66</v>
      </c>
      <c r="AA403">
        <v>632.35</v>
      </c>
      <c r="AB403">
        <v>7.16</v>
      </c>
      <c r="AC403">
        <v>61.5</v>
      </c>
      <c r="AD403">
        <v>0</v>
      </c>
      <c r="AE403">
        <v>16.12</v>
      </c>
      <c r="AF403">
        <v>4.8499999999999996</v>
      </c>
      <c r="AG403">
        <v>14958537.6</v>
      </c>
      <c r="AM403">
        <f t="shared" si="40"/>
        <v>2023</v>
      </c>
      <c r="AN403">
        <f t="shared" si="41"/>
        <v>1</v>
      </c>
      <c r="AO403">
        <f t="shared" si="35"/>
        <v>2023</v>
      </c>
      <c r="AP403" t="str">
        <f t="shared" si="36"/>
        <v>0</v>
      </c>
      <c r="AQ403">
        <f t="shared" si="42"/>
        <v>0</v>
      </c>
      <c r="AR403">
        <f t="shared" si="43"/>
        <v>-455.69000000000005</v>
      </c>
      <c r="AS403">
        <f t="shared" si="44"/>
        <v>353</v>
      </c>
      <c r="AT403">
        <f t="shared" si="45"/>
        <v>-109.9899999999999</v>
      </c>
      <c r="AU403">
        <f t="shared" si="46"/>
        <v>-54.34</v>
      </c>
    </row>
    <row r="404" spans="1:47" x14ac:dyDescent="0.3">
      <c r="A404">
        <f t="shared" si="37"/>
        <v>2023</v>
      </c>
      <c r="B404">
        <f t="shared" si="38"/>
        <v>2</v>
      </c>
      <c r="C404">
        <f t="shared" si="39"/>
        <v>2023</v>
      </c>
      <c r="D404" t="str">
        <f t="shared" si="34"/>
        <v>02/28/2023</v>
      </c>
      <c r="E404" t="s">
        <v>959</v>
      </c>
      <c r="F404">
        <v>1102.54</v>
      </c>
      <c r="G404">
        <v>19127.8</v>
      </c>
      <c r="H404">
        <v>244.93</v>
      </c>
      <c r="I404">
        <v>5601.99</v>
      </c>
      <c r="J404">
        <v>23603.9</v>
      </c>
      <c r="K404">
        <v>0</v>
      </c>
      <c r="L404">
        <v>277.52999999999997</v>
      </c>
      <c r="M404">
        <v>0</v>
      </c>
      <c r="N404">
        <v>0</v>
      </c>
      <c r="O404">
        <v>0</v>
      </c>
      <c r="P404">
        <v>40.83</v>
      </c>
      <c r="Q404">
        <v>0</v>
      </c>
      <c r="R404">
        <v>0</v>
      </c>
      <c r="S404">
        <v>153.82</v>
      </c>
      <c r="T404">
        <v>0</v>
      </c>
      <c r="U404">
        <v>0</v>
      </c>
      <c r="V404">
        <v>843.76</v>
      </c>
      <c r="W404">
        <v>1126.1400000000001</v>
      </c>
      <c r="X404">
        <v>454.35</v>
      </c>
      <c r="Y404">
        <v>61.77</v>
      </c>
      <c r="Z404">
        <v>189.91</v>
      </c>
      <c r="AA404">
        <v>585.94000000000005</v>
      </c>
      <c r="AB404">
        <v>2.02</v>
      </c>
      <c r="AC404">
        <v>79.709999999999994</v>
      </c>
      <c r="AD404">
        <v>0</v>
      </c>
      <c r="AE404">
        <v>18.260000000000002</v>
      </c>
      <c r="AF404">
        <v>4.3600000000000003</v>
      </c>
      <c r="AG404">
        <v>14976562.859999999</v>
      </c>
      <c r="AM404">
        <f t="shared" si="40"/>
        <v>2023</v>
      </c>
      <c r="AN404">
        <f t="shared" si="41"/>
        <v>2</v>
      </c>
      <c r="AO404">
        <f t="shared" si="35"/>
        <v>2023</v>
      </c>
      <c r="AP404" t="str">
        <f t="shared" si="36"/>
        <v>0</v>
      </c>
      <c r="AQ404">
        <f t="shared" si="42"/>
        <v>0</v>
      </c>
      <c r="AR404">
        <f t="shared" si="43"/>
        <v>-396.03000000000009</v>
      </c>
      <c r="AS404">
        <f t="shared" si="44"/>
        <v>392.58000000000004</v>
      </c>
      <c r="AT404">
        <f t="shared" si="45"/>
        <v>-282.38000000000011</v>
      </c>
      <c r="AU404">
        <f t="shared" si="46"/>
        <v>-77.69</v>
      </c>
    </row>
    <row r="405" spans="1:47" x14ac:dyDescent="0.3">
      <c r="A405">
        <f t="shared" si="37"/>
        <v>2023</v>
      </c>
      <c r="B405">
        <f t="shared" si="38"/>
        <v>3</v>
      </c>
      <c r="C405">
        <f t="shared" si="39"/>
        <v>2023</v>
      </c>
      <c r="D405" t="str">
        <f t="shared" si="34"/>
        <v>03/31/2023</v>
      </c>
      <c r="E405" t="s">
        <v>960</v>
      </c>
      <c r="F405">
        <v>753.87</v>
      </c>
      <c r="G405">
        <v>9535.14</v>
      </c>
      <c r="H405">
        <v>112.64</v>
      </c>
      <c r="I405">
        <v>5133.74</v>
      </c>
      <c r="J405">
        <v>13780.6</v>
      </c>
      <c r="K405">
        <v>0</v>
      </c>
      <c r="L405">
        <v>307.27</v>
      </c>
      <c r="M405">
        <v>0</v>
      </c>
      <c r="N405">
        <v>0</v>
      </c>
      <c r="O405">
        <v>0</v>
      </c>
      <c r="P405">
        <v>51.55</v>
      </c>
      <c r="Q405">
        <v>0</v>
      </c>
      <c r="R405">
        <v>0</v>
      </c>
      <c r="S405">
        <v>26.36</v>
      </c>
      <c r="T405">
        <v>0</v>
      </c>
      <c r="U405">
        <v>0</v>
      </c>
      <c r="V405">
        <v>988.75</v>
      </c>
      <c r="W405">
        <v>1231.6199999999999</v>
      </c>
      <c r="X405">
        <v>514.33000000000004</v>
      </c>
      <c r="Y405">
        <v>56.4</v>
      </c>
      <c r="Z405">
        <v>273.75</v>
      </c>
      <c r="AA405">
        <v>673.66</v>
      </c>
      <c r="AB405">
        <v>1.1399999999999999</v>
      </c>
      <c r="AC405">
        <v>104.27</v>
      </c>
      <c r="AD405">
        <v>0</v>
      </c>
      <c r="AE405">
        <v>17.21</v>
      </c>
      <c r="AF405">
        <v>5.51</v>
      </c>
      <c r="AG405">
        <v>14985344.119999999</v>
      </c>
      <c r="AM405">
        <f t="shared" si="40"/>
        <v>2023</v>
      </c>
      <c r="AN405">
        <f t="shared" si="41"/>
        <v>3</v>
      </c>
      <c r="AO405">
        <f t="shared" si="35"/>
        <v>2023</v>
      </c>
      <c r="AP405" t="str">
        <f t="shared" si="36"/>
        <v>0</v>
      </c>
      <c r="AQ405">
        <f t="shared" si="42"/>
        <v>0</v>
      </c>
      <c r="AR405">
        <f t="shared" si="43"/>
        <v>-399.90999999999997</v>
      </c>
      <c r="AS405">
        <f t="shared" si="44"/>
        <v>457.93000000000006</v>
      </c>
      <c r="AT405">
        <f t="shared" si="45"/>
        <v>-242.86999999999989</v>
      </c>
      <c r="AU405">
        <f t="shared" si="46"/>
        <v>-103.13</v>
      </c>
    </row>
    <row r="406" spans="1:47" x14ac:dyDescent="0.3">
      <c r="A406">
        <f t="shared" si="37"/>
        <v>2023</v>
      </c>
      <c r="B406">
        <f t="shared" si="38"/>
        <v>4</v>
      </c>
      <c r="C406">
        <f t="shared" si="39"/>
        <v>2023</v>
      </c>
      <c r="D406" t="str">
        <f t="shared" si="34"/>
        <v>04/30/2023</v>
      </c>
      <c r="E406" t="s">
        <v>961</v>
      </c>
      <c r="F406">
        <v>3252.96</v>
      </c>
      <c r="G406">
        <v>2554.85</v>
      </c>
      <c r="H406">
        <v>142.88999999999999</v>
      </c>
      <c r="I406">
        <v>3974.82</v>
      </c>
      <c r="J406">
        <v>4310.5</v>
      </c>
      <c r="K406">
        <v>0</v>
      </c>
      <c r="L406">
        <v>297.36</v>
      </c>
      <c r="M406">
        <v>0</v>
      </c>
      <c r="N406">
        <v>0</v>
      </c>
      <c r="O406">
        <v>0</v>
      </c>
      <c r="P406">
        <v>73.88</v>
      </c>
      <c r="Q406">
        <v>0</v>
      </c>
      <c r="R406">
        <v>0</v>
      </c>
      <c r="S406">
        <v>1195.58</v>
      </c>
      <c r="T406">
        <v>0</v>
      </c>
      <c r="U406">
        <v>0</v>
      </c>
      <c r="V406">
        <v>983.37</v>
      </c>
      <c r="W406">
        <v>1224.4000000000001</v>
      </c>
      <c r="X406">
        <v>483.66</v>
      </c>
      <c r="Y406">
        <v>59.94</v>
      </c>
      <c r="Z406">
        <v>299.55</v>
      </c>
      <c r="AA406">
        <v>708.03</v>
      </c>
      <c r="AB406">
        <v>1.35</v>
      </c>
      <c r="AC406">
        <v>97.24</v>
      </c>
      <c r="AD406">
        <v>0</v>
      </c>
      <c r="AE406">
        <v>20.77</v>
      </c>
      <c r="AF406">
        <v>9.8800000000000008</v>
      </c>
      <c r="AG406">
        <v>14984646.01</v>
      </c>
      <c r="AM406">
        <f t="shared" si="40"/>
        <v>2023</v>
      </c>
      <c r="AN406">
        <f t="shared" si="41"/>
        <v>4</v>
      </c>
      <c r="AO406">
        <f t="shared" si="35"/>
        <v>2023</v>
      </c>
      <c r="AP406" t="str">
        <f t="shared" si="36"/>
        <v>0</v>
      </c>
      <c r="AQ406">
        <f t="shared" si="42"/>
        <v>0</v>
      </c>
      <c r="AR406">
        <f t="shared" si="43"/>
        <v>-408.47999999999996</v>
      </c>
      <c r="AS406">
        <f t="shared" si="44"/>
        <v>423.72</v>
      </c>
      <c r="AT406">
        <f t="shared" si="45"/>
        <v>-241.03000000000009</v>
      </c>
      <c r="AU406">
        <f t="shared" si="46"/>
        <v>-95.89</v>
      </c>
    </row>
    <row r="407" spans="1:47" x14ac:dyDescent="0.3">
      <c r="A407">
        <f t="shared" si="37"/>
        <v>2023</v>
      </c>
      <c r="B407">
        <f t="shared" si="38"/>
        <v>5</v>
      </c>
      <c r="C407">
        <f t="shared" si="39"/>
        <v>2023</v>
      </c>
      <c r="D407" t="str">
        <f t="shared" si="34"/>
        <v>05/31/2023</v>
      </c>
      <c r="E407" t="s">
        <v>962</v>
      </c>
      <c r="F407">
        <v>9128.0300000000007</v>
      </c>
      <c r="G407">
        <v>1759.23</v>
      </c>
      <c r="H407">
        <v>169.79</v>
      </c>
      <c r="I407">
        <v>2664.05</v>
      </c>
      <c r="J407">
        <v>1725.94</v>
      </c>
      <c r="K407">
        <v>0</v>
      </c>
      <c r="L407">
        <v>307.27</v>
      </c>
      <c r="M407">
        <v>0</v>
      </c>
      <c r="N407">
        <v>0</v>
      </c>
      <c r="O407">
        <v>0</v>
      </c>
      <c r="P407">
        <v>133.41</v>
      </c>
      <c r="Q407">
        <v>0</v>
      </c>
      <c r="R407">
        <v>0</v>
      </c>
      <c r="S407">
        <v>6940.76</v>
      </c>
      <c r="T407">
        <v>0</v>
      </c>
      <c r="U407">
        <v>0</v>
      </c>
      <c r="V407">
        <v>1323.63</v>
      </c>
      <c r="W407">
        <v>1291.52</v>
      </c>
      <c r="X407">
        <v>511.41</v>
      </c>
      <c r="Y407">
        <v>65.239999999999995</v>
      </c>
      <c r="Z407">
        <v>316.39999999999998</v>
      </c>
      <c r="AA407">
        <v>870.97</v>
      </c>
      <c r="AB407">
        <v>47.66</v>
      </c>
      <c r="AC407">
        <v>17.75</v>
      </c>
      <c r="AD407">
        <v>0</v>
      </c>
      <c r="AE407">
        <v>33.14</v>
      </c>
      <c r="AF407">
        <v>20.88</v>
      </c>
      <c r="AG407">
        <v>14977277.220000001</v>
      </c>
      <c r="AM407">
        <f t="shared" si="40"/>
        <v>2023</v>
      </c>
      <c r="AN407">
        <f t="shared" si="41"/>
        <v>5</v>
      </c>
      <c r="AO407">
        <f t="shared" si="35"/>
        <v>2023</v>
      </c>
      <c r="AP407" t="str">
        <f t="shared" si="36"/>
        <v>0</v>
      </c>
      <c r="AQ407">
        <f t="shared" si="42"/>
        <v>0</v>
      </c>
      <c r="AR407">
        <f t="shared" si="43"/>
        <v>-554.57000000000005</v>
      </c>
      <c r="AS407">
        <f t="shared" si="44"/>
        <v>446.17</v>
      </c>
      <c r="AT407">
        <f t="shared" si="45"/>
        <v>32.110000000000127</v>
      </c>
      <c r="AU407">
        <f t="shared" si="46"/>
        <v>29.909999999999997</v>
      </c>
    </row>
    <row r="408" spans="1:47" x14ac:dyDescent="0.3">
      <c r="A408">
        <f t="shared" si="37"/>
        <v>2023</v>
      </c>
      <c r="B408">
        <f t="shared" si="38"/>
        <v>6</v>
      </c>
      <c r="C408">
        <f t="shared" si="39"/>
        <v>2023</v>
      </c>
      <c r="D408" t="str">
        <f t="shared" si="34"/>
        <v>06/30/2023</v>
      </c>
      <c r="E408" t="s">
        <v>963</v>
      </c>
      <c r="F408">
        <v>9849.51</v>
      </c>
      <c r="G408">
        <v>2170.0300000000002</v>
      </c>
      <c r="H408">
        <v>313.31</v>
      </c>
      <c r="I408">
        <v>2308.56</v>
      </c>
      <c r="J408">
        <v>1426.35</v>
      </c>
      <c r="K408">
        <v>0</v>
      </c>
      <c r="L408">
        <v>297.36</v>
      </c>
      <c r="M408">
        <v>0</v>
      </c>
      <c r="N408">
        <v>0</v>
      </c>
      <c r="O408">
        <v>0</v>
      </c>
      <c r="P408">
        <v>155.52000000000001</v>
      </c>
      <c r="Q408">
        <v>0</v>
      </c>
      <c r="R408">
        <v>0</v>
      </c>
      <c r="S408">
        <v>7483.86</v>
      </c>
      <c r="T408">
        <v>0</v>
      </c>
      <c r="U408">
        <v>0</v>
      </c>
      <c r="V408">
        <v>1263.47</v>
      </c>
      <c r="W408">
        <v>1236.26</v>
      </c>
      <c r="X408">
        <v>502.15</v>
      </c>
      <c r="Y408">
        <v>76.44</v>
      </c>
      <c r="Z408">
        <v>332.5</v>
      </c>
      <c r="AA408">
        <v>860.33</v>
      </c>
      <c r="AB408">
        <v>61.46</v>
      </c>
      <c r="AC408">
        <v>14.2</v>
      </c>
      <c r="AD408">
        <v>0</v>
      </c>
      <c r="AE408">
        <v>28.8</v>
      </c>
      <c r="AF408">
        <v>23.14</v>
      </c>
      <c r="AG408">
        <v>14969597.74</v>
      </c>
      <c r="AM408">
        <f t="shared" si="40"/>
        <v>2023</v>
      </c>
      <c r="AN408">
        <f t="shared" si="41"/>
        <v>6</v>
      </c>
      <c r="AO408">
        <f t="shared" si="35"/>
        <v>2023</v>
      </c>
      <c r="AP408" t="str">
        <f t="shared" si="36"/>
        <v>0</v>
      </c>
      <c r="AQ408">
        <f t="shared" si="42"/>
        <v>0</v>
      </c>
      <c r="AR408">
        <f t="shared" si="43"/>
        <v>-527.83000000000004</v>
      </c>
      <c r="AS408">
        <f t="shared" si="44"/>
        <v>425.71</v>
      </c>
      <c r="AT408">
        <f t="shared" si="45"/>
        <v>27.210000000000036</v>
      </c>
      <c r="AU408">
        <f t="shared" si="46"/>
        <v>47.260000000000005</v>
      </c>
    </row>
    <row r="409" spans="1:47" x14ac:dyDescent="0.3">
      <c r="A409">
        <f t="shared" si="37"/>
        <v>2023</v>
      </c>
      <c r="B409">
        <f t="shared" si="38"/>
        <v>7</v>
      </c>
      <c r="C409">
        <f t="shared" si="39"/>
        <v>2023</v>
      </c>
      <c r="D409" t="str">
        <f t="shared" si="34"/>
        <v>07/31/2023</v>
      </c>
      <c r="E409" t="s">
        <v>964</v>
      </c>
      <c r="F409">
        <v>9157.25</v>
      </c>
      <c r="G409">
        <v>2345.2600000000002</v>
      </c>
      <c r="H409">
        <v>411.82</v>
      </c>
      <c r="I409">
        <v>1532.07</v>
      </c>
      <c r="J409">
        <v>1540.14</v>
      </c>
      <c r="K409">
        <v>0</v>
      </c>
      <c r="L409">
        <v>307.27</v>
      </c>
      <c r="M409">
        <v>0</v>
      </c>
      <c r="N409">
        <v>0</v>
      </c>
      <c r="O409">
        <v>0</v>
      </c>
      <c r="P409">
        <v>181.39</v>
      </c>
      <c r="Q409">
        <v>0</v>
      </c>
      <c r="R409">
        <v>0</v>
      </c>
      <c r="S409">
        <v>7782.4</v>
      </c>
      <c r="T409">
        <v>0</v>
      </c>
      <c r="U409">
        <v>0</v>
      </c>
      <c r="V409">
        <v>1426.04</v>
      </c>
      <c r="W409">
        <v>1270.98</v>
      </c>
      <c r="X409">
        <v>527.23</v>
      </c>
      <c r="Y409">
        <v>68.97</v>
      </c>
      <c r="Z409">
        <v>315.5</v>
      </c>
      <c r="AA409">
        <v>892.91</v>
      </c>
      <c r="AB409">
        <v>94.31</v>
      </c>
      <c r="AC409">
        <v>11.46</v>
      </c>
      <c r="AD409">
        <v>0</v>
      </c>
      <c r="AE409">
        <v>29.57</v>
      </c>
      <c r="AF409">
        <v>27.34</v>
      </c>
      <c r="AG409">
        <v>14962785.75</v>
      </c>
      <c r="AM409">
        <f t="shared" si="40"/>
        <v>2023</v>
      </c>
      <c r="AN409">
        <f t="shared" si="41"/>
        <v>7</v>
      </c>
      <c r="AO409">
        <f t="shared" si="35"/>
        <v>2023</v>
      </c>
      <c r="AP409" t="str">
        <f t="shared" si="36"/>
        <v>0</v>
      </c>
      <c r="AQ409">
        <f t="shared" si="42"/>
        <v>0</v>
      </c>
      <c r="AR409">
        <f t="shared" si="43"/>
        <v>-577.41</v>
      </c>
      <c r="AS409">
        <f t="shared" si="44"/>
        <v>458.26</v>
      </c>
      <c r="AT409">
        <f t="shared" si="45"/>
        <v>155.05999999999995</v>
      </c>
      <c r="AU409">
        <f t="shared" si="46"/>
        <v>82.85</v>
      </c>
    </row>
    <row r="410" spans="1:47" x14ac:dyDescent="0.3">
      <c r="A410">
        <f t="shared" si="37"/>
        <v>2023</v>
      </c>
      <c r="B410">
        <f t="shared" si="38"/>
        <v>8</v>
      </c>
      <c r="C410">
        <f t="shared" si="39"/>
        <v>2023</v>
      </c>
      <c r="D410" t="str">
        <f t="shared" si="34"/>
        <v>08/31/2023</v>
      </c>
      <c r="E410" t="s">
        <v>965</v>
      </c>
      <c r="F410">
        <v>5983.49</v>
      </c>
      <c r="G410">
        <v>2038.1</v>
      </c>
      <c r="H410">
        <v>228.59</v>
      </c>
      <c r="I410">
        <v>1516.51</v>
      </c>
      <c r="J410">
        <v>1313.44</v>
      </c>
      <c r="K410">
        <v>0</v>
      </c>
      <c r="L410">
        <v>307.27</v>
      </c>
      <c r="M410">
        <v>0</v>
      </c>
      <c r="N410">
        <v>0</v>
      </c>
      <c r="O410">
        <v>0</v>
      </c>
      <c r="P410">
        <v>164.65</v>
      </c>
      <c r="Q410">
        <v>0</v>
      </c>
      <c r="R410">
        <v>0</v>
      </c>
      <c r="S410">
        <v>4449.53</v>
      </c>
      <c r="T410">
        <v>0</v>
      </c>
      <c r="U410">
        <v>0</v>
      </c>
      <c r="V410">
        <v>1338.18</v>
      </c>
      <c r="W410">
        <v>1219.06</v>
      </c>
      <c r="X410">
        <v>507.77</v>
      </c>
      <c r="Y410">
        <v>43.76</v>
      </c>
      <c r="Z410">
        <v>269.89</v>
      </c>
      <c r="AA410">
        <v>882.41</v>
      </c>
      <c r="AB410">
        <v>90.62</v>
      </c>
      <c r="AC410">
        <v>9.09</v>
      </c>
      <c r="AD410">
        <v>0</v>
      </c>
      <c r="AE410">
        <v>22.31</v>
      </c>
      <c r="AF410">
        <v>23.13</v>
      </c>
      <c r="AG410">
        <v>14958840.359999999</v>
      </c>
      <c r="AM410">
        <f t="shared" si="40"/>
        <v>2023</v>
      </c>
      <c r="AN410">
        <f t="shared" si="41"/>
        <v>8</v>
      </c>
      <c r="AO410">
        <f t="shared" si="35"/>
        <v>2023</v>
      </c>
      <c r="AP410" t="str">
        <f t="shared" si="36"/>
        <v>0</v>
      </c>
      <c r="AQ410">
        <f t="shared" si="42"/>
        <v>0</v>
      </c>
      <c r="AR410">
        <f t="shared" si="43"/>
        <v>-612.52</v>
      </c>
      <c r="AS410">
        <f t="shared" si="44"/>
        <v>464.01</v>
      </c>
      <c r="AT410">
        <f t="shared" si="45"/>
        <v>119.12000000000012</v>
      </c>
      <c r="AU410">
        <f t="shared" si="46"/>
        <v>81.53</v>
      </c>
    </row>
    <row r="411" spans="1:47" x14ac:dyDescent="0.3">
      <c r="A411">
        <f t="shared" si="37"/>
        <v>2023</v>
      </c>
      <c r="B411">
        <f t="shared" si="38"/>
        <v>9</v>
      </c>
      <c r="C411">
        <f t="shared" si="39"/>
        <v>2023</v>
      </c>
      <c r="D411" t="str">
        <f t="shared" si="34"/>
        <v>09/30/2023</v>
      </c>
      <c r="E411" t="s">
        <v>966</v>
      </c>
      <c r="F411">
        <v>6031.88</v>
      </c>
      <c r="G411">
        <v>2056.41</v>
      </c>
      <c r="H411">
        <v>152.69999999999999</v>
      </c>
      <c r="I411">
        <v>1803.42</v>
      </c>
      <c r="J411">
        <v>1064.9000000000001</v>
      </c>
      <c r="K411">
        <v>0</v>
      </c>
      <c r="L411">
        <v>297.36</v>
      </c>
      <c r="M411">
        <v>0</v>
      </c>
      <c r="N411">
        <v>0</v>
      </c>
      <c r="O411">
        <v>0</v>
      </c>
      <c r="P411">
        <v>131.91</v>
      </c>
      <c r="Q411">
        <v>0</v>
      </c>
      <c r="R411">
        <v>0</v>
      </c>
      <c r="S411">
        <v>3919.09</v>
      </c>
      <c r="T411">
        <v>0</v>
      </c>
      <c r="U411">
        <v>0</v>
      </c>
      <c r="V411">
        <v>1318.61</v>
      </c>
      <c r="W411">
        <v>1142.0899999999999</v>
      </c>
      <c r="X411">
        <v>466.7</v>
      </c>
      <c r="Y411">
        <v>54.23</v>
      </c>
      <c r="Z411">
        <v>254.68</v>
      </c>
      <c r="AA411">
        <v>793.09</v>
      </c>
      <c r="AB411">
        <v>86.68</v>
      </c>
      <c r="AC411">
        <v>10.94</v>
      </c>
      <c r="AD411">
        <v>0</v>
      </c>
      <c r="AE411">
        <v>11.16</v>
      </c>
      <c r="AF411">
        <v>14.97</v>
      </c>
      <c r="AG411">
        <v>14954864.890000001</v>
      </c>
      <c r="AM411">
        <f t="shared" si="40"/>
        <v>2023</v>
      </c>
      <c r="AN411">
        <f t="shared" si="41"/>
        <v>9</v>
      </c>
      <c r="AO411">
        <f t="shared" si="35"/>
        <v>2023</v>
      </c>
      <c r="AP411" t="str">
        <f t="shared" si="36"/>
        <v>0</v>
      </c>
      <c r="AQ411">
        <f t="shared" si="42"/>
        <v>0</v>
      </c>
      <c r="AR411">
        <f t="shared" si="43"/>
        <v>-538.41000000000008</v>
      </c>
      <c r="AS411">
        <f t="shared" si="44"/>
        <v>412.46999999999997</v>
      </c>
      <c r="AT411">
        <f t="shared" si="45"/>
        <v>176.51999999999998</v>
      </c>
      <c r="AU411">
        <f t="shared" si="46"/>
        <v>75.740000000000009</v>
      </c>
    </row>
    <row r="412" spans="1:47" x14ac:dyDescent="0.3">
      <c r="A412">
        <f t="shared" si="37"/>
        <v>2023</v>
      </c>
      <c r="B412">
        <f t="shared" si="38"/>
        <v>10</v>
      </c>
      <c r="C412">
        <f t="shared" si="39"/>
        <v>2024</v>
      </c>
      <c r="D412" t="str">
        <f t="shared" si="34"/>
        <v>10/31/2023</v>
      </c>
      <c r="E412" t="s">
        <v>967</v>
      </c>
      <c r="F412">
        <v>3930.82</v>
      </c>
      <c r="G412">
        <v>1744.04</v>
      </c>
      <c r="H412">
        <v>164.52</v>
      </c>
      <c r="I412">
        <v>1937.92</v>
      </c>
      <c r="J412">
        <v>2240.4</v>
      </c>
      <c r="K412">
        <v>0</v>
      </c>
      <c r="L412">
        <v>307.27</v>
      </c>
      <c r="M412">
        <v>0</v>
      </c>
      <c r="N412">
        <v>0</v>
      </c>
      <c r="O412">
        <v>0</v>
      </c>
      <c r="P412">
        <v>89.14</v>
      </c>
      <c r="Q412">
        <v>0</v>
      </c>
      <c r="R412">
        <v>0</v>
      </c>
      <c r="S412">
        <v>2988.82</v>
      </c>
      <c r="T412">
        <v>0</v>
      </c>
      <c r="U412">
        <v>0</v>
      </c>
      <c r="V412">
        <v>1179.5</v>
      </c>
      <c r="W412">
        <v>1136.44</v>
      </c>
      <c r="X412">
        <v>458.17</v>
      </c>
      <c r="Y412">
        <v>57.02</v>
      </c>
      <c r="Z412">
        <v>228.22</v>
      </c>
      <c r="AA412">
        <v>727.35</v>
      </c>
      <c r="AB412">
        <v>37.18</v>
      </c>
      <c r="AC412">
        <v>10.99</v>
      </c>
      <c r="AD412">
        <v>0</v>
      </c>
      <c r="AE412">
        <v>20.5</v>
      </c>
      <c r="AF412">
        <v>12.16</v>
      </c>
      <c r="AG412">
        <v>14952678.109999999</v>
      </c>
      <c r="AM412">
        <f t="shared" si="40"/>
        <v>2023</v>
      </c>
      <c r="AN412">
        <f t="shared" si="41"/>
        <v>10</v>
      </c>
      <c r="AO412">
        <f t="shared" si="35"/>
        <v>2024</v>
      </c>
      <c r="AP412" t="str">
        <f t="shared" si="36"/>
        <v>0</v>
      </c>
      <c r="AQ412">
        <f t="shared" si="42"/>
        <v>0</v>
      </c>
      <c r="AR412">
        <f t="shared" si="43"/>
        <v>-499.13</v>
      </c>
      <c r="AS412">
        <f t="shared" si="44"/>
        <v>401.15000000000003</v>
      </c>
      <c r="AT412">
        <f t="shared" si="45"/>
        <v>43.059999999999945</v>
      </c>
      <c r="AU412">
        <f t="shared" si="46"/>
        <v>26.189999999999998</v>
      </c>
    </row>
    <row r="413" spans="1:47" x14ac:dyDescent="0.3">
      <c r="A413">
        <f t="shared" si="37"/>
        <v>2023</v>
      </c>
      <c r="B413">
        <f t="shared" si="38"/>
        <v>11</v>
      </c>
      <c r="C413">
        <f t="shared" si="39"/>
        <v>2024</v>
      </c>
      <c r="D413" t="str">
        <f t="shared" si="34"/>
        <v>11/30/2023</v>
      </c>
      <c r="E413" t="s">
        <v>968</v>
      </c>
      <c r="F413">
        <v>1679.1</v>
      </c>
      <c r="G413">
        <v>1727.33</v>
      </c>
      <c r="H413">
        <v>390.77</v>
      </c>
      <c r="I413">
        <v>1768.21</v>
      </c>
      <c r="J413">
        <v>2555.79</v>
      </c>
      <c r="K413">
        <v>0</v>
      </c>
      <c r="L413">
        <v>297.36</v>
      </c>
      <c r="M413">
        <v>0</v>
      </c>
      <c r="N413">
        <v>0</v>
      </c>
      <c r="O413">
        <v>0</v>
      </c>
      <c r="P413">
        <v>55.18</v>
      </c>
      <c r="Q413">
        <v>0</v>
      </c>
      <c r="R413">
        <v>0</v>
      </c>
      <c r="S413">
        <v>1372.44</v>
      </c>
      <c r="T413">
        <v>0</v>
      </c>
      <c r="U413">
        <v>0</v>
      </c>
      <c r="V413">
        <v>1023.52</v>
      </c>
      <c r="W413">
        <v>1029.75</v>
      </c>
      <c r="X413">
        <v>413.84</v>
      </c>
      <c r="Y413">
        <v>50.98</v>
      </c>
      <c r="Z413">
        <v>179.13</v>
      </c>
      <c r="AA413">
        <v>625.61</v>
      </c>
      <c r="AB413">
        <v>19.27</v>
      </c>
      <c r="AC413">
        <v>16.079999999999998</v>
      </c>
      <c r="AD413">
        <v>0</v>
      </c>
      <c r="AE413">
        <v>15.83</v>
      </c>
      <c r="AF413">
        <v>7.73</v>
      </c>
      <c r="AG413">
        <v>14952726.34</v>
      </c>
      <c r="AM413">
        <f t="shared" si="40"/>
        <v>2023</v>
      </c>
      <c r="AN413">
        <f t="shared" si="41"/>
        <v>11</v>
      </c>
      <c r="AO413">
        <f t="shared" si="35"/>
        <v>2024</v>
      </c>
      <c r="AP413" t="str">
        <f t="shared" si="36"/>
        <v>0</v>
      </c>
      <c r="AQ413">
        <f t="shared" si="42"/>
        <v>0</v>
      </c>
      <c r="AR413">
        <f t="shared" si="43"/>
        <v>-446.48</v>
      </c>
      <c r="AS413">
        <f t="shared" si="44"/>
        <v>362.85999999999996</v>
      </c>
      <c r="AT413">
        <f t="shared" si="45"/>
        <v>-6.2300000000000182</v>
      </c>
      <c r="AU413">
        <f t="shared" si="46"/>
        <v>3.1900000000000013</v>
      </c>
    </row>
    <row r="414" spans="1:47" x14ac:dyDescent="0.3">
      <c r="A414">
        <f t="shared" si="37"/>
        <v>2023</v>
      </c>
      <c r="B414">
        <f t="shared" si="38"/>
        <v>12</v>
      </c>
      <c r="C414">
        <f t="shared" si="39"/>
        <v>2024</v>
      </c>
      <c r="D414" t="str">
        <f t="shared" si="34"/>
        <v>12/31/2023</v>
      </c>
      <c r="E414" t="s">
        <v>969</v>
      </c>
      <c r="F414">
        <v>1897.67</v>
      </c>
      <c r="G414">
        <v>1417.66</v>
      </c>
      <c r="H414">
        <v>137.49</v>
      </c>
      <c r="I414">
        <v>2444.0700000000002</v>
      </c>
      <c r="J414">
        <v>2902.33</v>
      </c>
      <c r="K414">
        <v>0</v>
      </c>
      <c r="L414">
        <v>307.27</v>
      </c>
      <c r="M414">
        <v>0</v>
      </c>
      <c r="N414">
        <v>0</v>
      </c>
      <c r="O414">
        <v>0</v>
      </c>
      <c r="P414">
        <v>52.1</v>
      </c>
      <c r="Q414">
        <v>0</v>
      </c>
      <c r="R414">
        <v>0</v>
      </c>
      <c r="S414">
        <v>1268.31</v>
      </c>
      <c r="T414">
        <v>0</v>
      </c>
      <c r="U414">
        <v>0</v>
      </c>
      <c r="V414">
        <v>1032.56</v>
      </c>
      <c r="W414">
        <v>1056.45</v>
      </c>
      <c r="X414">
        <v>418.78</v>
      </c>
      <c r="Y414">
        <v>53.62</v>
      </c>
      <c r="Z414">
        <v>165.28</v>
      </c>
      <c r="AA414">
        <v>653.97</v>
      </c>
      <c r="AB414">
        <v>16.559999999999999</v>
      </c>
      <c r="AC414">
        <v>15.65</v>
      </c>
      <c r="AD414">
        <v>0</v>
      </c>
      <c r="AE414">
        <v>14.28</v>
      </c>
      <c r="AF414">
        <v>6.03</v>
      </c>
      <c r="AG414">
        <v>14952246.33</v>
      </c>
      <c r="AM414">
        <f t="shared" si="40"/>
        <v>2023</v>
      </c>
      <c r="AN414">
        <f t="shared" si="41"/>
        <v>12</v>
      </c>
      <c r="AO414">
        <f t="shared" si="35"/>
        <v>2024</v>
      </c>
      <c r="AP414" t="str">
        <f t="shared" si="36"/>
        <v>0</v>
      </c>
      <c r="AQ414">
        <f t="shared" si="42"/>
        <v>0</v>
      </c>
      <c r="AR414">
        <f t="shared" si="43"/>
        <v>-488.69000000000005</v>
      </c>
      <c r="AS414">
        <f t="shared" si="44"/>
        <v>365.15999999999997</v>
      </c>
      <c r="AT414">
        <f t="shared" si="45"/>
        <v>-23.8900000000001</v>
      </c>
      <c r="AU414">
        <f t="shared" si="46"/>
        <v>0.90999999999999837</v>
      </c>
    </row>
    <row r="415" spans="1:47" x14ac:dyDescent="0.3">
      <c r="A415">
        <f t="shared" si="37"/>
        <v>2024</v>
      </c>
      <c r="B415">
        <f t="shared" si="38"/>
        <v>1</v>
      </c>
      <c r="C415">
        <f t="shared" si="39"/>
        <v>2024</v>
      </c>
      <c r="D415" t="str">
        <f t="shared" si="34"/>
        <v>01/31/2024</v>
      </c>
      <c r="E415" t="s">
        <v>970</v>
      </c>
      <c r="F415">
        <v>4493.6400000000003</v>
      </c>
      <c r="G415">
        <v>729.86</v>
      </c>
      <c r="H415">
        <v>96.19</v>
      </c>
      <c r="I415">
        <v>2730.63</v>
      </c>
      <c r="J415">
        <v>1883.78</v>
      </c>
      <c r="K415">
        <v>0</v>
      </c>
      <c r="L415">
        <v>307.27</v>
      </c>
      <c r="M415">
        <v>0</v>
      </c>
      <c r="N415">
        <v>0</v>
      </c>
      <c r="O415">
        <v>0</v>
      </c>
      <c r="P415">
        <v>46.19</v>
      </c>
      <c r="Q415">
        <v>0</v>
      </c>
      <c r="R415">
        <v>0</v>
      </c>
      <c r="S415">
        <v>3228.47</v>
      </c>
      <c r="T415">
        <v>0</v>
      </c>
      <c r="U415">
        <v>0</v>
      </c>
      <c r="V415">
        <v>1041.94</v>
      </c>
      <c r="W415">
        <v>1077</v>
      </c>
      <c r="X415">
        <v>443.66</v>
      </c>
      <c r="Y415">
        <v>61.63</v>
      </c>
      <c r="Z415">
        <v>199.56</v>
      </c>
      <c r="AA415">
        <v>604.07000000000005</v>
      </c>
      <c r="AB415">
        <v>6.05</v>
      </c>
      <c r="AC415">
        <v>67.569999999999993</v>
      </c>
      <c r="AD415">
        <v>0.01</v>
      </c>
      <c r="AE415">
        <v>14.23</v>
      </c>
      <c r="AF415">
        <v>4.8499999999999996</v>
      </c>
      <c r="AG415">
        <v>14948482.550000001</v>
      </c>
      <c r="AM415">
        <f t="shared" si="40"/>
        <v>2024</v>
      </c>
      <c r="AN415">
        <f t="shared" si="41"/>
        <v>1</v>
      </c>
      <c r="AO415">
        <f t="shared" si="35"/>
        <v>2024</v>
      </c>
      <c r="AP415" t="str">
        <f t="shared" si="36"/>
        <v>0</v>
      </c>
      <c r="AQ415">
        <f t="shared" si="42"/>
        <v>0</v>
      </c>
      <c r="AR415">
        <f t="shared" si="43"/>
        <v>-404.51000000000005</v>
      </c>
      <c r="AS415">
        <f t="shared" si="44"/>
        <v>382.03000000000003</v>
      </c>
      <c r="AT415">
        <f t="shared" si="45"/>
        <v>-35.059999999999945</v>
      </c>
      <c r="AU415">
        <f t="shared" si="46"/>
        <v>-61.519999999999996</v>
      </c>
    </row>
    <row r="416" spans="1:47" x14ac:dyDescent="0.3">
      <c r="A416">
        <f t="shared" si="37"/>
        <v>2024</v>
      </c>
      <c r="B416">
        <f t="shared" si="38"/>
        <v>2</v>
      </c>
      <c r="C416">
        <f t="shared" si="39"/>
        <v>2024</v>
      </c>
      <c r="D416" t="str">
        <f t="shared" ref="D416:D479" si="47">LEFT(E416,10)</f>
        <v>02/29/2024</v>
      </c>
      <c r="E416" t="s">
        <v>971</v>
      </c>
      <c r="F416">
        <v>2233.31</v>
      </c>
      <c r="G416">
        <v>1563.67</v>
      </c>
      <c r="H416">
        <v>115.52</v>
      </c>
      <c r="I416">
        <v>1873.07</v>
      </c>
      <c r="J416">
        <v>1831.24</v>
      </c>
      <c r="K416">
        <v>0</v>
      </c>
      <c r="L416">
        <v>287.45</v>
      </c>
      <c r="M416">
        <v>0</v>
      </c>
      <c r="N416">
        <v>0</v>
      </c>
      <c r="O416">
        <v>0</v>
      </c>
      <c r="P416">
        <v>41.53</v>
      </c>
      <c r="Q416">
        <v>0</v>
      </c>
      <c r="R416">
        <v>0</v>
      </c>
      <c r="S416">
        <v>782.1</v>
      </c>
      <c r="T416">
        <v>0</v>
      </c>
      <c r="U416">
        <v>0</v>
      </c>
      <c r="V416">
        <v>912.61</v>
      </c>
      <c r="W416">
        <v>1015.33</v>
      </c>
      <c r="X416">
        <v>400.89</v>
      </c>
      <c r="Y416">
        <v>39.97</v>
      </c>
      <c r="Z416">
        <v>168.62</v>
      </c>
      <c r="AA416">
        <v>676.57</v>
      </c>
      <c r="AB416">
        <v>13.44</v>
      </c>
      <c r="AC416">
        <v>39.29</v>
      </c>
      <c r="AD416">
        <v>0.02</v>
      </c>
      <c r="AE416">
        <v>10.23</v>
      </c>
      <c r="AF416">
        <v>4.37</v>
      </c>
      <c r="AG416">
        <v>14947812.92</v>
      </c>
      <c r="AM416">
        <f t="shared" si="40"/>
        <v>2024</v>
      </c>
      <c r="AN416">
        <f t="shared" si="41"/>
        <v>2</v>
      </c>
      <c r="AO416">
        <f t="shared" ref="AO416:AO479" si="48">IFERROR(IF(AN416&gt;9,AM416+1,AM416),"")</f>
        <v>2024</v>
      </c>
      <c r="AP416" t="str">
        <f t="shared" ref="AP416:AP479" si="49">LEFT(AQ416,10)</f>
        <v>0</v>
      </c>
      <c r="AQ416">
        <f t="shared" si="42"/>
        <v>0</v>
      </c>
      <c r="AR416">
        <f t="shared" si="43"/>
        <v>-507.95000000000005</v>
      </c>
      <c r="AS416">
        <f t="shared" si="44"/>
        <v>360.91999999999996</v>
      </c>
      <c r="AT416">
        <f t="shared" si="45"/>
        <v>-102.72000000000003</v>
      </c>
      <c r="AU416">
        <f t="shared" si="46"/>
        <v>-25.85</v>
      </c>
    </row>
    <row r="417" spans="1:47" x14ac:dyDescent="0.3">
      <c r="A417">
        <f t="shared" ref="A417:A480" si="50">IF(NOT(ISBLANK($D417)),YEAR($D417),"")</f>
        <v>2024</v>
      </c>
      <c r="B417">
        <f t="shared" ref="B417:B480" si="51">IF(NOT(ISBLANK($D417)),MONTH($D417),"")</f>
        <v>3</v>
      </c>
      <c r="C417">
        <f t="shared" ref="C417:C480" si="52">IFERROR(IF(B417&gt;9,A417+1,A417),"")</f>
        <v>2024</v>
      </c>
      <c r="D417" t="str">
        <f t="shared" si="47"/>
        <v>03/31/2024</v>
      </c>
      <c r="E417" t="s">
        <v>972</v>
      </c>
      <c r="F417">
        <v>2665.68</v>
      </c>
      <c r="G417">
        <v>2249.58</v>
      </c>
      <c r="H417">
        <v>90.85</v>
      </c>
      <c r="I417">
        <v>2583.11</v>
      </c>
      <c r="J417">
        <v>3429.42</v>
      </c>
      <c r="K417">
        <v>0</v>
      </c>
      <c r="L417">
        <v>307.27</v>
      </c>
      <c r="M417">
        <v>0</v>
      </c>
      <c r="N417">
        <v>0</v>
      </c>
      <c r="O417">
        <v>0</v>
      </c>
      <c r="P417">
        <v>51.55</v>
      </c>
      <c r="Q417">
        <v>0</v>
      </c>
      <c r="R417">
        <v>0</v>
      </c>
      <c r="S417">
        <v>1322.85</v>
      </c>
      <c r="T417">
        <v>0</v>
      </c>
      <c r="U417">
        <v>0</v>
      </c>
      <c r="V417">
        <v>920.91</v>
      </c>
      <c r="W417">
        <v>1102.9100000000001</v>
      </c>
      <c r="X417">
        <v>427.34</v>
      </c>
      <c r="Y417">
        <v>48.12</v>
      </c>
      <c r="Z417">
        <v>180.85</v>
      </c>
      <c r="AA417">
        <v>682.3</v>
      </c>
      <c r="AB417">
        <v>0.51</v>
      </c>
      <c r="AC417">
        <v>70</v>
      </c>
      <c r="AD417">
        <v>0</v>
      </c>
      <c r="AE417">
        <v>10.050000000000001</v>
      </c>
      <c r="AF417">
        <v>5.45</v>
      </c>
      <c r="AG417">
        <v>14947396.82</v>
      </c>
      <c r="AM417">
        <f t="shared" ref="AM417:AM480" si="53">IF(NOT(ISBLANK($D417)),YEAR($D417),"")</f>
        <v>2024</v>
      </c>
      <c r="AN417">
        <f t="shared" ref="AN417:AN480" si="54">IF(NOT(ISBLANK($D417)),MONTH($D417),"")</f>
        <v>3</v>
      </c>
      <c r="AO417">
        <f t="shared" si="48"/>
        <v>2024</v>
      </c>
      <c r="AP417" t="str">
        <f t="shared" si="49"/>
        <v>0</v>
      </c>
      <c r="AQ417">
        <f t="shared" si="42"/>
        <v>0</v>
      </c>
      <c r="AR417">
        <f t="shared" si="43"/>
        <v>-501.44999999999993</v>
      </c>
      <c r="AS417">
        <f t="shared" si="44"/>
        <v>379.21999999999997</v>
      </c>
      <c r="AT417">
        <f t="shared" si="45"/>
        <v>-182.00000000000011</v>
      </c>
      <c r="AU417">
        <f t="shared" si="46"/>
        <v>-69.489999999999995</v>
      </c>
    </row>
    <row r="418" spans="1:47" x14ac:dyDescent="0.3">
      <c r="A418">
        <f t="shared" si="50"/>
        <v>2024</v>
      </c>
      <c r="B418">
        <f t="shared" si="51"/>
        <v>4</v>
      </c>
      <c r="C418">
        <f t="shared" si="52"/>
        <v>2024</v>
      </c>
      <c r="D418" t="str">
        <f t="shared" si="47"/>
        <v>04/30/2024</v>
      </c>
      <c r="E418" t="s">
        <v>973</v>
      </c>
      <c r="F418">
        <v>4377.2700000000004</v>
      </c>
      <c r="G418">
        <v>1639.76</v>
      </c>
      <c r="H418">
        <v>180.81</v>
      </c>
      <c r="I418">
        <v>1812.7</v>
      </c>
      <c r="J418">
        <v>1911.42</v>
      </c>
      <c r="K418">
        <v>0</v>
      </c>
      <c r="L418">
        <v>297.36</v>
      </c>
      <c r="M418">
        <v>0</v>
      </c>
      <c r="N418">
        <v>0</v>
      </c>
      <c r="O418">
        <v>0</v>
      </c>
      <c r="P418">
        <v>73.88</v>
      </c>
      <c r="Q418">
        <v>0</v>
      </c>
      <c r="R418">
        <v>0</v>
      </c>
      <c r="S418">
        <v>2935.26</v>
      </c>
      <c r="T418">
        <v>0</v>
      </c>
      <c r="U418">
        <v>0</v>
      </c>
      <c r="V418">
        <v>886.71</v>
      </c>
      <c r="W418">
        <v>1107.21</v>
      </c>
      <c r="X418">
        <v>415.97</v>
      </c>
      <c r="Y418">
        <v>53.92</v>
      </c>
      <c r="Z418">
        <v>202.22</v>
      </c>
      <c r="AA418">
        <v>729.74</v>
      </c>
      <c r="AB418">
        <v>9.07</v>
      </c>
      <c r="AC418">
        <v>50.73</v>
      </c>
      <c r="AD418">
        <v>0.21</v>
      </c>
      <c r="AE418">
        <v>17.489999999999998</v>
      </c>
      <c r="AF418">
        <v>8.1300000000000008</v>
      </c>
      <c r="AG418">
        <v>14944659.310000001</v>
      </c>
      <c r="AM418">
        <f t="shared" si="53"/>
        <v>2024</v>
      </c>
      <c r="AN418">
        <f t="shared" si="54"/>
        <v>4</v>
      </c>
      <c r="AO418">
        <f t="shared" si="48"/>
        <v>2024</v>
      </c>
      <c r="AP418" t="str">
        <f t="shared" si="49"/>
        <v>0</v>
      </c>
      <c r="AQ418">
        <f t="shared" si="42"/>
        <v>0</v>
      </c>
      <c r="AR418">
        <f t="shared" si="43"/>
        <v>-527.52</v>
      </c>
      <c r="AS418">
        <f t="shared" si="44"/>
        <v>362.05</v>
      </c>
      <c r="AT418">
        <f t="shared" si="45"/>
        <v>-220.5</v>
      </c>
      <c r="AU418">
        <f t="shared" si="46"/>
        <v>-41.66</v>
      </c>
    </row>
    <row r="419" spans="1:47" x14ac:dyDescent="0.3">
      <c r="A419">
        <f t="shared" si="50"/>
        <v>2024</v>
      </c>
      <c r="B419">
        <f t="shared" si="51"/>
        <v>5</v>
      </c>
      <c r="C419">
        <f t="shared" si="52"/>
        <v>2024</v>
      </c>
      <c r="D419" t="str">
        <f t="shared" si="47"/>
        <v>05/31/2024</v>
      </c>
      <c r="E419" t="s">
        <v>974</v>
      </c>
      <c r="F419">
        <v>8527.06</v>
      </c>
      <c r="G419">
        <v>1306.8699999999999</v>
      </c>
      <c r="H419">
        <v>161.5</v>
      </c>
      <c r="I419">
        <v>1654.43</v>
      </c>
      <c r="J419">
        <v>1458.47</v>
      </c>
      <c r="K419">
        <v>0</v>
      </c>
      <c r="L419">
        <v>307.27</v>
      </c>
      <c r="M419">
        <v>0</v>
      </c>
      <c r="N419">
        <v>0</v>
      </c>
      <c r="O419">
        <v>0</v>
      </c>
      <c r="P419">
        <v>133.41</v>
      </c>
      <c r="Q419">
        <v>0</v>
      </c>
      <c r="R419">
        <v>0</v>
      </c>
      <c r="S419">
        <v>7318.94</v>
      </c>
      <c r="T419">
        <v>0</v>
      </c>
      <c r="U419">
        <v>0</v>
      </c>
      <c r="V419">
        <v>1201.19</v>
      </c>
      <c r="W419">
        <v>1200.6400000000001</v>
      </c>
      <c r="X419">
        <v>495.41</v>
      </c>
      <c r="Y419">
        <v>74.16</v>
      </c>
      <c r="Z419">
        <v>254.98</v>
      </c>
      <c r="AA419">
        <v>956.48</v>
      </c>
      <c r="AB419">
        <v>41.57</v>
      </c>
      <c r="AC419">
        <v>26.6</v>
      </c>
      <c r="AD419">
        <v>0</v>
      </c>
      <c r="AE419">
        <v>27.92</v>
      </c>
      <c r="AF419">
        <v>14.8</v>
      </c>
      <c r="AG419">
        <v>14937439.119999999</v>
      </c>
      <c r="AM419">
        <f t="shared" si="53"/>
        <v>2024</v>
      </c>
      <c r="AN419">
        <f t="shared" si="54"/>
        <v>5</v>
      </c>
      <c r="AO419">
        <f t="shared" si="48"/>
        <v>2024</v>
      </c>
      <c r="AP419" t="str">
        <f t="shared" si="49"/>
        <v>0</v>
      </c>
      <c r="AQ419">
        <f t="shared" si="42"/>
        <v>0</v>
      </c>
      <c r="AR419">
        <f t="shared" si="43"/>
        <v>-701.5</v>
      </c>
      <c r="AS419">
        <f t="shared" si="44"/>
        <v>421.25</v>
      </c>
      <c r="AT419">
        <f t="shared" si="45"/>
        <v>0.54999999999995453</v>
      </c>
      <c r="AU419">
        <f t="shared" si="46"/>
        <v>14.969999999999999</v>
      </c>
    </row>
    <row r="420" spans="1:47" x14ac:dyDescent="0.3">
      <c r="A420">
        <f t="shared" si="50"/>
        <v>2024</v>
      </c>
      <c r="B420">
        <f t="shared" si="51"/>
        <v>6</v>
      </c>
      <c r="C420">
        <f t="shared" si="52"/>
        <v>2024</v>
      </c>
      <c r="D420" t="str">
        <f t="shared" si="47"/>
        <v>06/30/2024</v>
      </c>
      <c r="E420" t="s">
        <v>975</v>
      </c>
      <c r="F420">
        <v>9105.91</v>
      </c>
      <c r="G420">
        <v>2227.98</v>
      </c>
      <c r="H420">
        <v>472.71</v>
      </c>
      <c r="I420">
        <v>1004.33</v>
      </c>
      <c r="J420">
        <v>1429.77</v>
      </c>
      <c r="K420">
        <v>0</v>
      </c>
      <c r="L420">
        <v>297.36</v>
      </c>
      <c r="M420">
        <v>0</v>
      </c>
      <c r="N420">
        <v>0</v>
      </c>
      <c r="O420">
        <v>0</v>
      </c>
      <c r="P420">
        <v>155.52000000000001</v>
      </c>
      <c r="Q420">
        <v>0</v>
      </c>
      <c r="R420">
        <v>0</v>
      </c>
      <c r="S420">
        <v>8031.63</v>
      </c>
      <c r="T420">
        <v>0</v>
      </c>
      <c r="U420">
        <v>0</v>
      </c>
      <c r="V420">
        <v>1278.8900000000001</v>
      </c>
      <c r="W420">
        <v>1152.49</v>
      </c>
      <c r="X420">
        <v>504.42</v>
      </c>
      <c r="Y420">
        <v>89.16</v>
      </c>
      <c r="Z420">
        <v>297.25</v>
      </c>
      <c r="AA420">
        <v>1040.04</v>
      </c>
      <c r="AB420">
        <v>65.48</v>
      </c>
      <c r="AC420">
        <v>18.68</v>
      </c>
      <c r="AD420">
        <v>0</v>
      </c>
      <c r="AE420">
        <v>26.55</v>
      </c>
      <c r="AF420">
        <v>16.46</v>
      </c>
      <c r="AG420">
        <v>14930561.189999999</v>
      </c>
      <c r="AM420">
        <f t="shared" si="53"/>
        <v>2024</v>
      </c>
      <c r="AN420">
        <f t="shared" si="54"/>
        <v>6</v>
      </c>
      <c r="AO420">
        <f t="shared" si="48"/>
        <v>2024</v>
      </c>
      <c r="AP420" t="str">
        <f t="shared" si="49"/>
        <v>0</v>
      </c>
      <c r="AQ420">
        <f t="shared" si="42"/>
        <v>0</v>
      </c>
      <c r="AR420">
        <f t="shared" si="43"/>
        <v>-742.79</v>
      </c>
      <c r="AS420">
        <f t="shared" si="44"/>
        <v>415.26</v>
      </c>
      <c r="AT420">
        <f t="shared" si="45"/>
        <v>126.40000000000009</v>
      </c>
      <c r="AU420">
        <f t="shared" si="46"/>
        <v>46.800000000000004</v>
      </c>
    </row>
    <row r="421" spans="1:47" x14ac:dyDescent="0.3">
      <c r="A421">
        <f t="shared" si="50"/>
        <v>2024</v>
      </c>
      <c r="B421">
        <f t="shared" si="51"/>
        <v>7</v>
      </c>
      <c r="C421">
        <f t="shared" si="52"/>
        <v>2024</v>
      </c>
      <c r="D421" t="str">
        <f t="shared" si="47"/>
        <v>07/31/2024</v>
      </c>
      <c r="E421" t="s">
        <v>976</v>
      </c>
      <c r="F421">
        <v>8215.8700000000008</v>
      </c>
      <c r="G421">
        <v>2450.06</v>
      </c>
      <c r="H421">
        <v>635.04</v>
      </c>
      <c r="I421">
        <v>845.74</v>
      </c>
      <c r="J421">
        <v>1535.08</v>
      </c>
      <c r="K421">
        <v>0</v>
      </c>
      <c r="L421">
        <v>307.27</v>
      </c>
      <c r="M421">
        <v>0</v>
      </c>
      <c r="N421">
        <v>0</v>
      </c>
      <c r="O421">
        <v>0</v>
      </c>
      <c r="P421">
        <v>181.39</v>
      </c>
      <c r="Q421">
        <v>0</v>
      </c>
      <c r="R421">
        <v>0</v>
      </c>
      <c r="S421">
        <v>7271.55</v>
      </c>
      <c r="T421">
        <v>0</v>
      </c>
      <c r="U421">
        <v>0</v>
      </c>
      <c r="V421">
        <v>1296.56</v>
      </c>
      <c r="W421">
        <v>1157.9100000000001</v>
      </c>
      <c r="X421">
        <v>550.58000000000004</v>
      </c>
      <c r="Y421">
        <v>88.82</v>
      </c>
      <c r="Z421">
        <v>237.49</v>
      </c>
      <c r="AA421">
        <v>1194.75</v>
      </c>
      <c r="AB421">
        <v>104.6</v>
      </c>
      <c r="AC421">
        <v>6.76</v>
      </c>
      <c r="AD421">
        <v>0.06</v>
      </c>
      <c r="AE421">
        <v>29.27</v>
      </c>
      <c r="AF421">
        <v>19.079999999999998</v>
      </c>
      <c r="AG421">
        <v>14924795.369999999</v>
      </c>
      <c r="AM421">
        <f t="shared" si="53"/>
        <v>2024</v>
      </c>
      <c r="AN421">
        <f t="shared" si="54"/>
        <v>7</v>
      </c>
      <c r="AO421">
        <f t="shared" si="48"/>
        <v>2024</v>
      </c>
      <c r="AP421" t="str">
        <f t="shared" si="49"/>
        <v>0</v>
      </c>
      <c r="AQ421">
        <f t="shared" si="42"/>
        <v>0</v>
      </c>
      <c r="AR421">
        <f t="shared" si="43"/>
        <v>-957.26</v>
      </c>
      <c r="AS421">
        <f t="shared" si="44"/>
        <v>461.76000000000005</v>
      </c>
      <c r="AT421">
        <f t="shared" si="45"/>
        <v>138.64999999999986</v>
      </c>
      <c r="AU421">
        <f t="shared" si="46"/>
        <v>97.839999999999989</v>
      </c>
    </row>
    <row r="422" spans="1:47" x14ac:dyDescent="0.3">
      <c r="A422">
        <f t="shared" si="50"/>
        <v>2024</v>
      </c>
      <c r="B422">
        <f t="shared" si="51"/>
        <v>8</v>
      </c>
      <c r="C422">
        <f t="shared" si="52"/>
        <v>2024</v>
      </c>
      <c r="D422" t="str">
        <f t="shared" si="47"/>
        <v>08/31/2024</v>
      </c>
      <c r="E422" t="s">
        <v>977</v>
      </c>
      <c r="F422">
        <v>5220.01</v>
      </c>
      <c r="G422">
        <v>1824.14</v>
      </c>
      <c r="H422">
        <v>330.45</v>
      </c>
      <c r="I422">
        <v>1136.8599999999999</v>
      </c>
      <c r="J422">
        <v>1275.33</v>
      </c>
      <c r="K422">
        <v>0</v>
      </c>
      <c r="L422">
        <v>307.27</v>
      </c>
      <c r="M422">
        <v>0</v>
      </c>
      <c r="N422">
        <v>0</v>
      </c>
      <c r="O422">
        <v>0</v>
      </c>
      <c r="P422">
        <v>164.65</v>
      </c>
      <c r="Q422">
        <v>0</v>
      </c>
      <c r="R422">
        <v>0</v>
      </c>
      <c r="S422">
        <v>4197.55</v>
      </c>
      <c r="T422">
        <v>0</v>
      </c>
      <c r="U422">
        <v>0</v>
      </c>
      <c r="V422">
        <v>1349.18</v>
      </c>
      <c r="W422">
        <v>1087.47</v>
      </c>
      <c r="X422">
        <v>507.28</v>
      </c>
      <c r="Y422">
        <v>62.04</v>
      </c>
      <c r="Z422">
        <v>188.61</v>
      </c>
      <c r="AA422">
        <v>1102.8</v>
      </c>
      <c r="AB422">
        <v>112.93</v>
      </c>
      <c r="AC422">
        <v>5.97</v>
      </c>
      <c r="AD422">
        <v>0.21</v>
      </c>
      <c r="AE422">
        <v>21.65</v>
      </c>
      <c r="AF422">
        <v>17.45</v>
      </c>
      <c r="AG422">
        <v>14921399.5</v>
      </c>
      <c r="AM422">
        <f t="shared" si="53"/>
        <v>2024</v>
      </c>
      <c r="AN422">
        <f t="shared" si="54"/>
        <v>8</v>
      </c>
      <c r="AO422">
        <f t="shared" si="48"/>
        <v>2024</v>
      </c>
      <c r="AP422" t="str">
        <f t="shared" si="49"/>
        <v>0</v>
      </c>
      <c r="AQ422">
        <f t="shared" si="42"/>
        <v>0</v>
      </c>
      <c r="AR422">
        <f t="shared" si="43"/>
        <v>-914.18999999999994</v>
      </c>
      <c r="AS422">
        <f t="shared" si="44"/>
        <v>445.23999999999995</v>
      </c>
      <c r="AT422">
        <f t="shared" si="45"/>
        <v>261.71000000000004</v>
      </c>
      <c r="AU422">
        <f t="shared" si="46"/>
        <v>106.96000000000001</v>
      </c>
    </row>
    <row r="423" spans="1:47" x14ac:dyDescent="0.3">
      <c r="A423">
        <f t="shared" si="50"/>
        <v>2024</v>
      </c>
      <c r="B423">
        <f t="shared" si="51"/>
        <v>9</v>
      </c>
      <c r="C423">
        <f t="shared" si="52"/>
        <v>2024</v>
      </c>
      <c r="D423" t="str">
        <f t="shared" si="47"/>
        <v>09/30/2024</v>
      </c>
      <c r="E423" t="s">
        <v>978</v>
      </c>
      <c r="F423">
        <v>4956.18</v>
      </c>
      <c r="G423">
        <v>2539.34</v>
      </c>
      <c r="H423">
        <v>520.03</v>
      </c>
      <c r="I423">
        <v>949.41</v>
      </c>
      <c r="J423">
        <v>1123.07</v>
      </c>
      <c r="K423">
        <v>0</v>
      </c>
      <c r="L423">
        <v>297.36</v>
      </c>
      <c r="M423">
        <v>0</v>
      </c>
      <c r="N423">
        <v>0</v>
      </c>
      <c r="O423">
        <v>0</v>
      </c>
      <c r="P423">
        <v>131.91</v>
      </c>
      <c r="Q423">
        <v>0</v>
      </c>
      <c r="R423">
        <v>0</v>
      </c>
      <c r="S423">
        <v>3476.93</v>
      </c>
      <c r="T423">
        <v>0</v>
      </c>
      <c r="U423">
        <v>0</v>
      </c>
      <c r="V423">
        <v>1233.49</v>
      </c>
      <c r="W423">
        <v>1002.22</v>
      </c>
      <c r="X423">
        <v>461.17</v>
      </c>
      <c r="Y423">
        <v>47.23</v>
      </c>
      <c r="Z423">
        <v>178.41</v>
      </c>
      <c r="AA423">
        <v>939.37</v>
      </c>
      <c r="AB423">
        <v>81.790000000000006</v>
      </c>
      <c r="AC423">
        <v>9.01</v>
      </c>
      <c r="AD423">
        <v>0.02</v>
      </c>
      <c r="AE423">
        <v>5.52</v>
      </c>
      <c r="AF423">
        <v>14.42</v>
      </c>
      <c r="AG423">
        <v>14918982.66</v>
      </c>
      <c r="AM423">
        <f t="shared" si="53"/>
        <v>2024</v>
      </c>
      <c r="AN423">
        <f t="shared" si="54"/>
        <v>9</v>
      </c>
      <c r="AO423">
        <f t="shared" si="48"/>
        <v>2024</v>
      </c>
      <c r="AP423" t="str">
        <f t="shared" si="49"/>
        <v>0</v>
      </c>
      <c r="AQ423">
        <f t="shared" si="42"/>
        <v>0</v>
      </c>
      <c r="AR423">
        <f t="shared" si="43"/>
        <v>-760.96</v>
      </c>
      <c r="AS423">
        <f t="shared" si="44"/>
        <v>413.94</v>
      </c>
      <c r="AT423">
        <f t="shared" si="45"/>
        <v>231.26999999999998</v>
      </c>
      <c r="AU423">
        <f t="shared" si="46"/>
        <v>72.78</v>
      </c>
    </row>
    <row r="424" spans="1:47" x14ac:dyDescent="0.3">
      <c r="A424">
        <f t="shared" si="50"/>
        <v>2024</v>
      </c>
      <c r="B424">
        <f t="shared" si="51"/>
        <v>10</v>
      </c>
      <c r="C424">
        <f t="shared" si="52"/>
        <v>2025</v>
      </c>
      <c r="D424" t="str">
        <f t="shared" si="47"/>
        <v>10/31/2024</v>
      </c>
      <c r="E424" t="s">
        <v>979</v>
      </c>
      <c r="F424">
        <v>5408.52</v>
      </c>
      <c r="G424">
        <v>1666.48</v>
      </c>
      <c r="H424">
        <v>253.45</v>
      </c>
      <c r="I424">
        <v>1036.8599999999999</v>
      </c>
      <c r="J424">
        <v>1414.82</v>
      </c>
      <c r="K424">
        <v>0</v>
      </c>
      <c r="L424">
        <v>307.27</v>
      </c>
      <c r="M424">
        <v>0</v>
      </c>
      <c r="N424">
        <v>0</v>
      </c>
      <c r="O424">
        <v>0</v>
      </c>
      <c r="P424">
        <v>89.14</v>
      </c>
      <c r="Q424">
        <v>0</v>
      </c>
      <c r="R424">
        <v>0</v>
      </c>
      <c r="S424">
        <v>4606.32</v>
      </c>
      <c r="T424">
        <v>0</v>
      </c>
      <c r="U424">
        <v>0</v>
      </c>
      <c r="V424">
        <v>1214.58</v>
      </c>
      <c r="W424">
        <v>1020.96</v>
      </c>
      <c r="X424">
        <v>488.88</v>
      </c>
      <c r="Y424">
        <v>67.67</v>
      </c>
      <c r="Z424">
        <v>173.95</v>
      </c>
      <c r="AA424">
        <v>989.26</v>
      </c>
      <c r="AB424">
        <v>73.86</v>
      </c>
      <c r="AC424">
        <v>9.0399999999999991</v>
      </c>
      <c r="AD424">
        <v>0</v>
      </c>
      <c r="AE424">
        <v>16.97</v>
      </c>
      <c r="AF424">
        <v>10.91</v>
      </c>
      <c r="AG424">
        <v>14915240.609999999</v>
      </c>
      <c r="AM424">
        <f t="shared" si="53"/>
        <v>2024</v>
      </c>
      <c r="AN424">
        <f t="shared" si="54"/>
        <v>10</v>
      </c>
      <c r="AO424">
        <f t="shared" si="48"/>
        <v>2025</v>
      </c>
      <c r="AP424" t="str">
        <f t="shared" si="49"/>
        <v>0</v>
      </c>
      <c r="AQ424">
        <f t="shared" si="42"/>
        <v>0</v>
      </c>
      <c r="AR424">
        <f t="shared" si="43"/>
        <v>-815.31</v>
      </c>
      <c r="AS424">
        <f t="shared" si="44"/>
        <v>421.21</v>
      </c>
      <c r="AT424">
        <f t="shared" si="45"/>
        <v>193.61999999999989</v>
      </c>
      <c r="AU424">
        <f t="shared" si="46"/>
        <v>64.819999999999993</v>
      </c>
    </row>
    <row r="425" spans="1:47" x14ac:dyDescent="0.3">
      <c r="A425">
        <f t="shared" si="50"/>
        <v>2024</v>
      </c>
      <c r="B425">
        <f t="shared" si="51"/>
        <v>11</v>
      </c>
      <c r="C425">
        <f t="shared" si="52"/>
        <v>2025</v>
      </c>
      <c r="D425" t="str">
        <f t="shared" si="47"/>
        <v>11/30/2024</v>
      </c>
      <c r="E425" t="s">
        <v>980</v>
      </c>
      <c r="F425">
        <v>3147.13</v>
      </c>
      <c r="G425">
        <v>1552.74</v>
      </c>
      <c r="H425">
        <v>218.7</v>
      </c>
      <c r="I425">
        <v>1059.81</v>
      </c>
      <c r="J425">
        <v>1646.23</v>
      </c>
      <c r="K425">
        <v>0</v>
      </c>
      <c r="L425">
        <v>297.36</v>
      </c>
      <c r="M425">
        <v>0</v>
      </c>
      <c r="N425">
        <v>0</v>
      </c>
      <c r="O425">
        <v>0</v>
      </c>
      <c r="P425">
        <v>55.18</v>
      </c>
      <c r="Q425">
        <v>0</v>
      </c>
      <c r="R425">
        <v>0</v>
      </c>
      <c r="S425">
        <v>2578.89</v>
      </c>
      <c r="T425">
        <v>0</v>
      </c>
      <c r="U425">
        <v>0</v>
      </c>
      <c r="V425">
        <v>1059.6199999999999</v>
      </c>
      <c r="W425">
        <v>973.28</v>
      </c>
      <c r="X425">
        <v>445.52</v>
      </c>
      <c r="Y425">
        <v>48.56</v>
      </c>
      <c r="Z425">
        <v>139.12</v>
      </c>
      <c r="AA425">
        <v>797.33</v>
      </c>
      <c r="AB425">
        <v>30.98</v>
      </c>
      <c r="AC425">
        <v>7.18</v>
      </c>
      <c r="AD425">
        <v>0</v>
      </c>
      <c r="AE425">
        <v>14.31</v>
      </c>
      <c r="AF425">
        <v>7.73</v>
      </c>
      <c r="AG425">
        <v>14913646.220000001</v>
      </c>
      <c r="AM425">
        <f t="shared" si="53"/>
        <v>2024</v>
      </c>
      <c r="AN425">
        <f t="shared" si="54"/>
        <v>11</v>
      </c>
      <c r="AO425">
        <f t="shared" si="48"/>
        <v>2025</v>
      </c>
      <c r="AP425" t="str">
        <f t="shared" si="49"/>
        <v>0</v>
      </c>
      <c r="AQ425">
        <f t="shared" si="42"/>
        <v>0</v>
      </c>
      <c r="AR425">
        <f t="shared" si="43"/>
        <v>-658.21</v>
      </c>
      <c r="AS425">
        <f t="shared" si="44"/>
        <v>396.96</v>
      </c>
      <c r="AT425">
        <f t="shared" si="45"/>
        <v>86.339999999999918</v>
      </c>
      <c r="AU425">
        <f t="shared" si="46"/>
        <v>23.8</v>
      </c>
    </row>
    <row r="426" spans="1:47" x14ac:dyDescent="0.3">
      <c r="A426">
        <f t="shared" si="50"/>
        <v>2024</v>
      </c>
      <c r="B426">
        <f t="shared" si="51"/>
        <v>12</v>
      </c>
      <c r="C426">
        <f t="shared" si="52"/>
        <v>2025</v>
      </c>
      <c r="D426" t="str">
        <f t="shared" si="47"/>
        <v>12/31/2024</v>
      </c>
      <c r="E426" t="s">
        <v>981</v>
      </c>
      <c r="F426">
        <v>4000.9</v>
      </c>
      <c r="G426">
        <v>1212.3699999999999</v>
      </c>
      <c r="H426">
        <v>186.67</v>
      </c>
      <c r="I426">
        <v>1099.74</v>
      </c>
      <c r="J426">
        <v>1534.85</v>
      </c>
      <c r="K426">
        <v>0</v>
      </c>
      <c r="L426">
        <v>307.27</v>
      </c>
      <c r="M426">
        <v>0</v>
      </c>
      <c r="N426">
        <v>0</v>
      </c>
      <c r="O426">
        <v>0</v>
      </c>
      <c r="P426">
        <v>52.1</v>
      </c>
      <c r="Q426">
        <v>0</v>
      </c>
      <c r="R426">
        <v>0</v>
      </c>
      <c r="S426">
        <v>3609.91</v>
      </c>
      <c r="T426">
        <v>0</v>
      </c>
      <c r="U426">
        <v>0</v>
      </c>
      <c r="V426">
        <v>1128.83</v>
      </c>
      <c r="W426">
        <v>982.96</v>
      </c>
      <c r="X426">
        <v>456.79</v>
      </c>
      <c r="Y426">
        <v>57.04</v>
      </c>
      <c r="Z426">
        <v>158.32</v>
      </c>
      <c r="AA426">
        <v>868.28</v>
      </c>
      <c r="AB426">
        <v>35.880000000000003</v>
      </c>
      <c r="AC426">
        <v>12.34</v>
      </c>
      <c r="AD426">
        <v>0</v>
      </c>
      <c r="AE426">
        <v>12.95</v>
      </c>
      <c r="AF426">
        <v>6.03</v>
      </c>
      <c r="AG426">
        <v>14910857.689999999</v>
      </c>
      <c r="AM426">
        <f t="shared" si="53"/>
        <v>2024</v>
      </c>
      <c r="AN426">
        <f t="shared" si="54"/>
        <v>12</v>
      </c>
      <c r="AO426">
        <f t="shared" si="48"/>
        <v>2025</v>
      </c>
      <c r="AP426" t="str">
        <f t="shared" si="49"/>
        <v>0</v>
      </c>
      <c r="AQ426">
        <f t="shared" si="42"/>
        <v>0</v>
      </c>
      <c r="AR426">
        <f t="shared" si="43"/>
        <v>-709.96</v>
      </c>
      <c r="AS426">
        <f t="shared" si="44"/>
        <v>399.75</v>
      </c>
      <c r="AT426">
        <f t="shared" si="45"/>
        <v>145.86999999999989</v>
      </c>
      <c r="AU426">
        <f t="shared" si="46"/>
        <v>23.540000000000003</v>
      </c>
    </row>
    <row r="427" spans="1:47" x14ac:dyDescent="0.3">
      <c r="A427">
        <f t="shared" si="50"/>
        <v>2025</v>
      </c>
      <c r="B427">
        <f t="shared" si="51"/>
        <v>1</v>
      </c>
      <c r="C427">
        <f t="shared" si="52"/>
        <v>2025</v>
      </c>
      <c r="D427" t="str">
        <f t="shared" si="47"/>
        <v>01/31/2025</v>
      </c>
      <c r="E427" t="s">
        <v>982</v>
      </c>
      <c r="F427">
        <v>1314.39</v>
      </c>
      <c r="G427">
        <v>1852.46</v>
      </c>
      <c r="H427">
        <v>151.79</v>
      </c>
      <c r="I427">
        <v>1544.73</v>
      </c>
      <c r="J427">
        <v>3115.41</v>
      </c>
      <c r="K427">
        <v>0</v>
      </c>
      <c r="L427">
        <v>307.27</v>
      </c>
      <c r="M427">
        <v>0</v>
      </c>
      <c r="N427">
        <v>0</v>
      </c>
      <c r="O427">
        <v>0</v>
      </c>
      <c r="P427">
        <v>50.48</v>
      </c>
      <c r="Q427">
        <v>0</v>
      </c>
      <c r="R427">
        <v>0</v>
      </c>
      <c r="S427">
        <v>1233.92</v>
      </c>
      <c r="T427">
        <v>0</v>
      </c>
      <c r="U427">
        <v>0</v>
      </c>
      <c r="V427">
        <v>997.18</v>
      </c>
      <c r="W427">
        <v>974.95</v>
      </c>
      <c r="X427">
        <v>418.55</v>
      </c>
      <c r="Y427">
        <v>52.01</v>
      </c>
      <c r="Z427">
        <v>118.09</v>
      </c>
      <c r="AA427">
        <v>789.27</v>
      </c>
      <c r="AB427">
        <v>11.3</v>
      </c>
      <c r="AC427">
        <v>19.23</v>
      </c>
      <c r="AD427">
        <v>0</v>
      </c>
      <c r="AE427">
        <v>12.55</v>
      </c>
      <c r="AF427">
        <v>5.32</v>
      </c>
      <c r="AG427">
        <v>14911395.76</v>
      </c>
      <c r="AM427">
        <f t="shared" si="53"/>
        <v>2025</v>
      </c>
      <c r="AN427">
        <f t="shared" si="54"/>
        <v>1</v>
      </c>
      <c r="AO427">
        <f t="shared" si="48"/>
        <v>2025</v>
      </c>
      <c r="AP427" t="str">
        <f t="shared" si="49"/>
        <v>0</v>
      </c>
      <c r="AQ427">
        <f t="shared" si="42"/>
        <v>0</v>
      </c>
      <c r="AR427">
        <f t="shared" si="43"/>
        <v>-671.18</v>
      </c>
      <c r="AS427">
        <f t="shared" si="44"/>
        <v>366.54</v>
      </c>
      <c r="AT427">
        <f t="shared" si="45"/>
        <v>22.229999999999905</v>
      </c>
      <c r="AU427">
        <f t="shared" si="46"/>
        <v>-7.93</v>
      </c>
    </row>
    <row r="428" spans="1:47" x14ac:dyDescent="0.3">
      <c r="A428">
        <f t="shared" si="50"/>
        <v>2025</v>
      </c>
      <c r="B428">
        <f t="shared" si="51"/>
        <v>2</v>
      </c>
      <c r="C428">
        <f t="shared" si="52"/>
        <v>2025</v>
      </c>
      <c r="D428" t="str">
        <f t="shared" si="47"/>
        <v>02/28/2025</v>
      </c>
      <c r="E428" t="s">
        <v>983</v>
      </c>
      <c r="F428">
        <v>2971.25</v>
      </c>
      <c r="G428">
        <v>1655.14</v>
      </c>
      <c r="H428">
        <v>147.16999999999999</v>
      </c>
      <c r="I428">
        <v>1120</v>
      </c>
      <c r="J428">
        <v>1652.45</v>
      </c>
      <c r="K428">
        <v>0</v>
      </c>
      <c r="L428">
        <v>277.52999999999997</v>
      </c>
      <c r="M428">
        <v>0</v>
      </c>
      <c r="N428">
        <v>0</v>
      </c>
      <c r="O428">
        <v>0</v>
      </c>
      <c r="P428">
        <v>41.95</v>
      </c>
      <c r="Q428">
        <v>0</v>
      </c>
      <c r="R428">
        <v>0</v>
      </c>
      <c r="S428">
        <v>2003.83</v>
      </c>
      <c r="T428">
        <v>0</v>
      </c>
      <c r="U428">
        <v>0</v>
      </c>
      <c r="V428">
        <v>896</v>
      </c>
      <c r="W428">
        <v>915.56</v>
      </c>
      <c r="X428">
        <v>396.03</v>
      </c>
      <c r="Y428">
        <v>41.9</v>
      </c>
      <c r="Z428">
        <v>119.49</v>
      </c>
      <c r="AA428">
        <v>733.26</v>
      </c>
      <c r="AB428">
        <v>10.77</v>
      </c>
      <c r="AC428">
        <v>28.76</v>
      </c>
      <c r="AD428">
        <v>0.03</v>
      </c>
      <c r="AE428">
        <v>9.1999999999999993</v>
      </c>
      <c r="AF428">
        <v>5.03</v>
      </c>
      <c r="AG428">
        <v>14910079.65</v>
      </c>
      <c r="AM428">
        <f t="shared" si="53"/>
        <v>2025</v>
      </c>
      <c r="AN428">
        <f t="shared" si="54"/>
        <v>2</v>
      </c>
      <c r="AO428">
        <f t="shared" si="48"/>
        <v>2025</v>
      </c>
      <c r="AP428" t="str">
        <f t="shared" si="49"/>
        <v>0</v>
      </c>
      <c r="AQ428">
        <f t="shared" si="42"/>
        <v>0</v>
      </c>
      <c r="AR428">
        <f t="shared" si="43"/>
        <v>-613.77</v>
      </c>
      <c r="AS428">
        <f t="shared" si="44"/>
        <v>354.13</v>
      </c>
      <c r="AT428">
        <f t="shared" si="45"/>
        <v>-19.559999999999945</v>
      </c>
      <c r="AU428">
        <f t="shared" si="46"/>
        <v>-17.990000000000002</v>
      </c>
    </row>
    <row r="429" spans="1:47" x14ac:dyDescent="0.3">
      <c r="A429">
        <f t="shared" si="50"/>
        <v>2025</v>
      </c>
      <c r="B429">
        <f t="shared" si="51"/>
        <v>3</v>
      </c>
      <c r="C429">
        <f t="shared" si="52"/>
        <v>2025</v>
      </c>
      <c r="D429" t="str">
        <f t="shared" si="47"/>
        <v>03/31/2025</v>
      </c>
      <c r="E429" t="s">
        <v>984</v>
      </c>
      <c r="F429">
        <v>2185.94</v>
      </c>
      <c r="G429">
        <v>1477.68</v>
      </c>
      <c r="H429">
        <v>127.59</v>
      </c>
      <c r="I429">
        <v>1314.33</v>
      </c>
      <c r="J429">
        <v>1238</v>
      </c>
      <c r="K429">
        <v>0</v>
      </c>
      <c r="L429">
        <v>307.27</v>
      </c>
      <c r="M429">
        <v>0</v>
      </c>
      <c r="N429">
        <v>0</v>
      </c>
      <c r="O429">
        <v>0</v>
      </c>
      <c r="P429">
        <v>54.48</v>
      </c>
      <c r="Q429">
        <v>0</v>
      </c>
      <c r="R429">
        <v>0</v>
      </c>
      <c r="S429">
        <v>828.52</v>
      </c>
      <c r="T429">
        <v>0</v>
      </c>
      <c r="U429">
        <v>0</v>
      </c>
      <c r="V429">
        <v>1018.65</v>
      </c>
      <c r="W429">
        <v>974.44</v>
      </c>
      <c r="X429">
        <v>408.52</v>
      </c>
      <c r="Y429">
        <v>39.26</v>
      </c>
      <c r="Z429">
        <v>95.96</v>
      </c>
      <c r="AA429">
        <v>783.16</v>
      </c>
      <c r="AB429">
        <v>8.48</v>
      </c>
      <c r="AC429">
        <v>13.59</v>
      </c>
      <c r="AD429">
        <v>0.18</v>
      </c>
      <c r="AE429">
        <v>8.32</v>
      </c>
      <c r="AF429">
        <v>5.77</v>
      </c>
      <c r="AG429">
        <v>14909371.4</v>
      </c>
      <c r="AM429">
        <f t="shared" si="53"/>
        <v>2025</v>
      </c>
      <c r="AN429">
        <f t="shared" si="54"/>
        <v>3</v>
      </c>
      <c r="AO429">
        <f t="shared" si="48"/>
        <v>2025</v>
      </c>
      <c r="AP429" t="str">
        <f t="shared" si="49"/>
        <v>0</v>
      </c>
      <c r="AQ429">
        <f t="shared" si="42"/>
        <v>0</v>
      </c>
      <c r="AR429">
        <f t="shared" si="43"/>
        <v>-687.19999999999993</v>
      </c>
      <c r="AS429">
        <f t="shared" si="44"/>
        <v>369.26</v>
      </c>
      <c r="AT429">
        <f t="shared" si="45"/>
        <v>44.209999999999923</v>
      </c>
      <c r="AU429">
        <f t="shared" si="46"/>
        <v>-5.1099999999999994</v>
      </c>
    </row>
    <row r="430" spans="1:47" x14ac:dyDescent="0.3">
      <c r="A430">
        <f t="shared" si="50"/>
        <v>2025</v>
      </c>
      <c r="B430">
        <f t="shared" si="51"/>
        <v>4</v>
      </c>
      <c r="C430">
        <f t="shared" si="52"/>
        <v>2025</v>
      </c>
      <c r="D430" t="str">
        <f t="shared" si="47"/>
        <v>04/30/2025</v>
      </c>
      <c r="E430" t="s">
        <v>985</v>
      </c>
      <c r="F430">
        <v>6713.46</v>
      </c>
      <c r="G430">
        <v>2142</v>
      </c>
      <c r="H430">
        <v>483.84</v>
      </c>
      <c r="I430">
        <v>745.37</v>
      </c>
      <c r="J430">
        <v>1428.57</v>
      </c>
      <c r="K430">
        <v>0</v>
      </c>
      <c r="L430">
        <v>297.36</v>
      </c>
      <c r="M430">
        <v>0</v>
      </c>
      <c r="N430">
        <v>0</v>
      </c>
      <c r="O430">
        <v>0</v>
      </c>
      <c r="P430">
        <v>70.8</v>
      </c>
      <c r="Q430">
        <v>0</v>
      </c>
      <c r="R430">
        <v>0</v>
      </c>
      <c r="S430">
        <v>5736.7</v>
      </c>
      <c r="T430">
        <v>0</v>
      </c>
      <c r="U430">
        <v>0</v>
      </c>
      <c r="V430">
        <v>1024.07</v>
      </c>
      <c r="W430">
        <v>1060.05</v>
      </c>
      <c r="X430">
        <v>467.09</v>
      </c>
      <c r="Y430">
        <v>57.02</v>
      </c>
      <c r="Z430">
        <v>200.72</v>
      </c>
      <c r="AA430">
        <v>949.59</v>
      </c>
      <c r="AB430">
        <v>41.14</v>
      </c>
      <c r="AC430">
        <v>14.75</v>
      </c>
      <c r="AD430">
        <v>0.19</v>
      </c>
      <c r="AE430">
        <v>14.06</v>
      </c>
      <c r="AF430">
        <v>7.69</v>
      </c>
      <c r="AG430">
        <v>14904799.939999999</v>
      </c>
      <c r="AM430">
        <f t="shared" si="53"/>
        <v>2025</v>
      </c>
      <c r="AN430">
        <f t="shared" si="54"/>
        <v>4</v>
      </c>
      <c r="AO430">
        <f t="shared" si="48"/>
        <v>2025</v>
      </c>
      <c r="AP430" t="str">
        <f t="shared" si="49"/>
        <v>0</v>
      </c>
      <c r="AQ430">
        <f t="shared" si="42"/>
        <v>0</v>
      </c>
      <c r="AR430">
        <f t="shared" si="43"/>
        <v>-748.87</v>
      </c>
      <c r="AS430">
        <f t="shared" si="44"/>
        <v>410.07</v>
      </c>
      <c r="AT430">
        <f t="shared" si="45"/>
        <v>-35.980000000000018</v>
      </c>
      <c r="AU430">
        <f t="shared" si="46"/>
        <v>26.39</v>
      </c>
    </row>
    <row r="431" spans="1:47" x14ac:dyDescent="0.3">
      <c r="A431">
        <f t="shared" si="50"/>
        <v>2025</v>
      </c>
      <c r="B431">
        <f t="shared" si="51"/>
        <v>5</v>
      </c>
      <c r="C431">
        <f t="shared" si="52"/>
        <v>2025</v>
      </c>
      <c r="D431" t="str">
        <f t="shared" si="47"/>
        <v>05/31/2025</v>
      </c>
      <c r="E431" t="s">
        <v>986</v>
      </c>
      <c r="F431">
        <v>5215.54</v>
      </c>
      <c r="G431">
        <v>1230.22</v>
      </c>
      <c r="H431">
        <v>190.63</v>
      </c>
      <c r="I431">
        <v>1204.8599999999999</v>
      </c>
      <c r="J431">
        <v>1699.8</v>
      </c>
      <c r="K431">
        <v>0</v>
      </c>
      <c r="L431">
        <v>307.27</v>
      </c>
      <c r="M431">
        <v>0</v>
      </c>
      <c r="N431">
        <v>0</v>
      </c>
      <c r="O431">
        <v>0</v>
      </c>
      <c r="P431">
        <v>137.94</v>
      </c>
      <c r="Q431">
        <v>0</v>
      </c>
      <c r="R431">
        <v>0</v>
      </c>
      <c r="S431">
        <v>4571.88</v>
      </c>
      <c r="T431">
        <v>0</v>
      </c>
      <c r="U431">
        <v>0</v>
      </c>
      <c r="V431">
        <v>1061.81</v>
      </c>
      <c r="W431">
        <v>1077.5899999999999</v>
      </c>
      <c r="X431">
        <v>473.03</v>
      </c>
      <c r="Y431">
        <v>61.95</v>
      </c>
      <c r="Z431">
        <v>149.88999999999999</v>
      </c>
      <c r="AA431">
        <v>1072</v>
      </c>
      <c r="AB431">
        <v>32.020000000000003</v>
      </c>
      <c r="AC431">
        <v>8.43</v>
      </c>
      <c r="AD431">
        <v>0.14000000000000001</v>
      </c>
      <c r="AE431">
        <v>26.13</v>
      </c>
      <c r="AF431">
        <v>15.01</v>
      </c>
      <c r="AG431">
        <v>14900814.619999999</v>
      </c>
      <c r="AM431">
        <f t="shared" si="53"/>
        <v>2025</v>
      </c>
      <c r="AN431">
        <f t="shared" si="54"/>
        <v>5</v>
      </c>
      <c r="AO431">
        <f t="shared" si="48"/>
        <v>2025</v>
      </c>
      <c r="AP431" t="str">
        <f t="shared" si="49"/>
        <v>0</v>
      </c>
      <c r="AQ431">
        <f t="shared" si="42"/>
        <v>0</v>
      </c>
      <c r="AR431">
        <f t="shared" si="43"/>
        <v>-922.11</v>
      </c>
      <c r="AS431">
        <f t="shared" si="44"/>
        <v>411.08</v>
      </c>
      <c r="AT431">
        <f t="shared" si="45"/>
        <v>-15.779999999999973</v>
      </c>
      <c r="AU431">
        <f t="shared" si="46"/>
        <v>23.590000000000003</v>
      </c>
    </row>
    <row r="432" spans="1:47" x14ac:dyDescent="0.3">
      <c r="A432">
        <f t="shared" si="50"/>
        <v>2025</v>
      </c>
      <c r="B432">
        <f t="shared" si="51"/>
        <v>6</v>
      </c>
      <c r="C432">
        <f t="shared" si="52"/>
        <v>2025</v>
      </c>
      <c r="D432" t="str">
        <f t="shared" si="47"/>
        <v>06/30/2025</v>
      </c>
      <c r="E432" t="s">
        <v>987</v>
      </c>
      <c r="F432">
        <v>9105.52</v>
      </c>
      <c r="G432">
        <v>2157.64</v>
      </c>
      <c r="H432">
        <v>690.73</v>
      </c>
      <c r="I432">
        <v>574.76</v>
      </c>
      <c r="J432">
        <v>1658.55</v>
      </c>
      <c r="K432">
        <v>0</v>
      </c>
      <c r="L432">
        <v>297.36</v>
      </c>
      <c r="M432">
        <v>0</v>
      </c>
      <c r="N432">
        <v>0</v>
      </c>
      <c r="O432">
        <v>0</v>
      </c>
      <c r="P432">
        <v>155</v>
      </c>
      <c r="Q432">
        <v>0</v>
      </c>
      <c r="R432">
        <v>0</v>
      </c>
      <c r="S432">
        <v>8829.5</v>
      </c>
      <c r="T432">
        <v>0</v>
      </c>
      <c r="U432">
        <v>0</v>
      </c>
      <c r="V432">
        <v>1240.1500000000001</v>
      </c>
      <c r="W432">
        <v>1119.45</v>
      </c>
      <c r="X432">
        <v>514.65</v>
      </c>
      <c r="Y432">
        <v>75.41</v>
      </c>
      <c r="Z432">
        <v>266.02</v>
      </c>
      <c r="AA432">
        <v>1210.21</v>
      </c>
      <c r="AB432">
        <v>88.07</v>
      </c>
      <c r="AC432">
        <v>6.57</v>
      </c>
      <c r="AD432">
        <v>0.45</v>
      </c>
      <c r="AE432">
        <v>26.67</v>
      </c>
      <c r="AF432">
        <v>16.27</v>
      </c>
      <c r="AG432">
        <v>14893866.74</v>
      </c>
      <c r="AM432">
        <f t="shared" si="53"/>
        <v>2025</v>
      </c>
      <c r="AN432">
        <f t="shared" si="54"/>
        <v>6</v>
      </c>
      <c r="AO432">
        <f t="shared" si="48"/>
        <v>2025</v>
      </c>
      <c r="AP432" t="str">
        <f t="shared" si="49"/>
        <v>0</v>
      </c>
      <c r="AQ432">
        <f t="shared" si="42"/>
        <v>0</v>
      </c>
      <c r="AR432">
        <f t="shared" si="43"/>
        <v>-944.19</v>
      </c>
      <c r="AS432">
        <f t="shared" si="44"/>
        <v>439.24</v>
      </c>
      <c r="AT432">
        <f t="shared" si="45"/>
        <v>120.70000000000005</v>
      </c>
      <c r="AU432">
        <f t="shared" si="46"/>
        <v>81.5</v>
      </c>
    </row>
    <row r="433" spans="1:47" x14ac:dyDescent="0.3">
      <c r="A433">
        <f t="shared" si="50"/>
        <v>2025</v>
      </c>
      <c r="B433">
        <f t="shared" si="51"/>
        <v>7</v>
      </c>
      <c r="C433">
        <f t="shared" si="52"/>
        <v>2025</v>
      </c>
      <c r="D433" t="str">
        <f t="shared" si="47"/>
        <v>07/31/2025</v>
      </c>
      <c r="E433" t="s">
        <v>988</v>
      </c>
      <c r="F433">
        <v>8087.31</v>
      </c>
      <c r="G433">
        <v>2373.0100000000002</v>
      </c>
      <c r="H433">
        <v>997.98</v>
      </c>
      <c r="I433">
        <v>544.54999999999995</v>
      </c>
      <c r="J433">
        <v>1677.22</v>
      </c>
      <c r="K433">
        <v>0</v>
      </c>
      <c r="L433">
        <v>307.27</v>
      </c>
      <c r="M433">
        <v>0</v>
      </c>
      <c r="N433">
        <v>0</v>
      </c>
      <c r="O433">
        <v>0</v>
      </c>
      <c r="P433">
        <v>181.81</v>
      </c>
      <c r="Q433">
        <v>0</v>
      </c>
      <c r="R433">
        <v>0</v>
      </c>
      <c r="S433">
        <v>7952.55</v>
      </c>
      <c r="T433">
        <v>0</v>
      </c>
      <c r="U433">
        <v>0</v>
      </c>
      <c r="V433">
        <v>1327.89</v>
      </c>
      <c r="W433">
        <v>1157.04</v>
      </c>
      <c r="X433">
        <v>547.51</v>
      </c>
      <c r="Y433">
        <v>72.510000000000005</v>
      </c>
      <c r="Z433">
        <v>235.78</v>
      </c>
      <c r="AA433">
        <v>1351.04</v>
      </c>
      <c r="AB433">
        <v>140.41999999999999</v>
      </c>
      <c r="AC433">
        <v>4.82</v>
      </c>
      <c r="AD433">
        <v>0.69</v>
      </c>
      <c r="AE433">
        <v>29.23</v>
      </c>
      <c r="AF433">
        <v>19.11</v>
      </c>
      <c r="AG433">
        <v>14888152.43</v>
      </c>
      <c r="AM433">
        <f t="shared" si="53"/>
        <v>2025</v>
      </c>
      <c r="AN433">
        <f t="shared" si="54"/>
        <v>7</v>
      </c>
      <c r="AO433">
        <f t="shared" si="48"/>
        <v>2025</v>
      </c>
      <c r="AP433" t="str">
        <f t="shared" si="49"/>
        <v>0</v>
      </c>
      <c r="AQ433">
        <f t="shared" si="42"/>
        <v>0</v>
      </c>
      <c r="AR433">
        <f t="shared" si="43"/>
        <v>-1115.26</v>
      </c>
      <c r="AS433">
        <f t="shared" si="44"/>
        <v>475</v>
      </c>
      <c r="AT433">
        <f t="shared" si="45"/>
        <v>170.85000000000014</v>
      </c>
      <c r="AU433">
        <f t="shared" si="46"/>
        <v>135.6</v>
      </c>
    </row>
    <row r="434" spans="1:47" x14ac:dyDescent="0.3">
      <c r="A434">
        <f t="shared" si="50"/>
        <v>2025</v>
      </c>
      <c r="B434">
        <f t="shared" si="51"/>
        <v>8</v>
      </c>
      <c r="C434">
        <f t="shared" si="52"/>
        <v>2025</v>
      </c>
      <c r="D434" t="str">
        <f t="shared" si="47"/>
        <v>08/31/2025</v>
      </c>
      <c r="E434" t="s">
        <v>989</v>
      </c>
      <c r="F434">
        <v>5584.4</v>
      </c>
      <c r="G434">
        <v>2289.17</v>
      </c>
      <c r="H434">
        <v>878.77</v>
      </c>
      <c r="I434">
        <v>527.97</v>
      </c>
      <c r="J434">
        <v>1446.35</v>
      </c>
      <c r="K434">
        <v>0</v>
      </c>
      <c r="L434">
        <v>307.27</v>
      </c>
      <c r="M434">
        <v>0</v>
      </c>
      <c r="N434">
        <v>0</v>
      </c>
      <c r="O434">
        <v>0</v>
      </c>
      <c r="P434">
        <v>161.69999999999999</v>
      </c>
      <c r="Q434">
        <v>0</v>
      </c>
      <c r="R434">
        <v>0</v>
      </c>
      <c r="S434">
        <v>5116.49</v>
      </c>
      <c r="T434">
        <v>0</v>
      </c>
      <c r="U434">
        <v>0</v>
      </c>
      <c r="V434">
        <v>1334.52</v>
      </c>
      <c r="W434">
        <v>1129.3599999999999</v>
      </c>
      <c r="X434">
        <v>535.85</v>
      </c>
      <c r="Y434">
        <v>51.43</v>
      </c>
      <c r="Z434">
        <v>181.02</v>
      </c>
      <c r="AA434">
        <v>1409.81</v>
      </c>
      <c r="AB434">
        <v>141.19999999999999</v>
      </c>
      <c r="AC434">
        <v>3.9</v>
      </c>
      <c r="AD434">
        <v>0.64</v>
      </c>
      <c r="AE434">
        <v>26.37</v>
      </c>
      <c r="AF434">
        <v>17.190000000000001</v>
      </c>
      <c r="AG434">
        <v>14884857.210000001</v>
      </c>
      <c r="AM434">
        <f t="shared" si="53"/>
        <v>2025</v>
      </c>
      <c r="AN434">
        <f t="shared" si="54"/>
        <v>8</v>
      </c>
      <c r="AO434">
        <f t="shared" si="48"/>
        <v>2025</v>
      </c>
      <c r="AP434" t="str">
        <f t="shared" si="49"/>
        <v>0</v>
      </c>
      <c r="AQ434">
        <f t="shared" si="42"/>
        <v>0</v>
      </c>
      <c r="AR434">
        <f t="shared" si="43"/>
        <v>-1228.79</v>
      </c>
      <c r="AS434">
        <f t="shared" si="44"/>
        <v>484.42</v>
      </c>
      <c r="AT434">
        <f t="shared" si="45"/>
        <v>205.16000000000008</v>
      </c>
      <c r="AU434">
        <f t="shared" si="46"/>
        <v>137.29999999999998</v>
      </c>
    </row>
    <row r="435" spans="1:47" x14ac:dyDescent="0.3">
      <c r="A435">
        <f t="shared" si="50"/>
        <v>2025</v>
      </c>
      <c r="B435">
        <f t="shared" si="51"/>
        <v>9</v>
      </c>
      <c r="C435">
        <f t="shared" si="52"/>
        <v>2025</v>
      </c>
      <c r="D435" t="str">
        <f t="shared" si="47"/>
        <v>09/30/2025</v>
      </c>
      <c r="E435" t="s">
        <v>990</v>
      </c>
      <c r="F435">
        <v>4422.1099999999997</v>
      </c>
      <c r="G435">
        <v>2702.73</v>
      </c>
      <c r="H435">
        <v>546.54999999999995</v>
      </c>
      <c r="I435">
        <v>557.09</v>
      </c>
      <c r="J435">
        <v>1535.08</v>
      </c>
      <c r="K435">
        <v>0</v>
      </c>
      <c r="L435">
        <v>297.36</v>
      </c>
      <c r="M435">
        <v>0</v>
      </c>
      <c r="N435">
        <v>0</v>
      </c>
      <c r="O435">
        <v>0</v>
      </c>
      <c r="P435">
        <v>131.71</v>
      </c>
      <c r="Q435">
        <v>0</v>
      </c>
      <c r="R435">
        <v>0</v>
      </c>
      <c r="S435">
        <v>3240.13</v>
      </c>
      <c r="T435">
        <v>0</v>
      </c>
      <c r="U435">
        <v>0</v>
      </c>
      <c r="V435">
        <v>1124.5999999999999</v>
      </c>
      <c r="W435">
        <v>1032.24</v>
      </c>
      <c r="X435">
        <v>459.12</v>
      </c>
      <c r="Y435">
        <v>52.53</v>
      </c>
      <c r="Z435">
        <v>178.42</v>
      </c>
      <c r="AA435">
        <v>1188.77</v>
      </c>
      <c r="AB435">
        <v>108.55</v>
      </c>
      <c r="AC435">
        <v>3.57</v>
      </c>
      <c r="AD435">
        <v>0</v>
      </c>
      <c r="AE435">
        <v>11.76</v>
      </c>
      <c r="AF435">
        <v>14.68</v>
      </c>
      <c r="AG435">
        <v>14883137.83</v>
      </c>
      <c r="AM435">
        <f t="shared" si="53"/>
        <v>2025</v>
      </c>
      <c r="AN435">
        <f t="shared" si="54"/>
        <v>9</v>
      </c>
      <c r="AO435">
        <f t="shared" si="48"/>
        <v>2025</v>
      </c>
      <c r="AP435" t="str">
        <f t="shared" si="49"/>
        <v>0</v>
      </c>
      <c r="AQ435">
        <f t="shared" si="42"/>
        <v>0</v>
      </c>
      <c r="AR435">
        <f t="shared" si="43"/>
        <v>-1010.35</v>
      </c>
      <c r="AS435">
        <f t="shared" si="44"/>
        <v>406.59000000000003</v>
      </c>
      <c r="AT435">
        <f t="shared" si="45"/>
        <v>92.3599999999999</v>
      </c>
      <c r="AU435">
        <f t="shared" si="46"/>
        <v>104.98</v>
      </c>
    </row>
    <row r="436" spans="1:47" x14ac:dyDescent="0.3">
      <c r="A436">
        <f t="shared" si="50"/>
        <v>2025</v>
      </c>
      <c r="B436">
        <f t="shared" si="51"/>
        <v>10</v>
      </c>
      <c r="C436">
        <f t="shared" si="52"/>
        <v>2026</v>
      </c>
      <c r="D436" t="str">
        <f t="shared" si="47"/>
        <v>10/31/2025</v>
      </c>
      <c r="E436" t="s">
        <v>991</v>
      </c>
      <c r="F436">
        <v>4838.8999999999996</v>
      </c>
      <c r="G436">
        <v>1673.73</v>
      </c>
      <c r="H436">
        <v>264.63</v>
      </c>
      <c r="I436">
        <v>518.47</v>
      </c>
      <c r="J436">
        <v>1864.57</v>
      </c>
      <c r="K436">
        <v>0</v>
      </c>
      <c r="L436">
        <v>307.27</v>
      </c>
      <c r="M436">
        <v>0</v>
      </c>
      <c r="N436">
        <v>0</v>
      </c>
      <c r="O436">
        <v>0</v>
      </c>
      <c r="P436">
        <v>88.53</v>
      </c>
      <c r="Q436">
        <v>0</v>
      </c>
      <c r="R436">
        <v>0</v>
      </c>
      <c r="S436">
        <v>4565.8599999999997</v>
      </c>
      <c r="T436">
        <v>0</v>
      </c>
      <c r="U436">
        <v>0</v>
      </c>
      <c r="V436">
        <v>1078.55</v>
      </c>
      <c r="W436">
        <v>1086.24</v>
      </c>
      <c r="X436">
        <v>467.37</v>
      </c>
      <c r="Y436">
        <v>66.12</v>
      </c>
      <c r="Z436">
        <v>170.82</v>
      </c>
      <c r="AA436">
        <v>1191.33</v>
      </c>
      <c r="AB436">
        <v>61.41</v>
      </c>
      <c r="AC436">
        <v>13.79</v>
      </c>
      <c r="AD436">
        <v>0</v>
      </c>
      <c r="AE436">
        <v>15.43</v>
      </c>
      <c r="AF436">
        <v>11.08</v>
      </c>
      <c r="AG436">
        <v>14879972.67</v>
      </c>
      <c r="AM436">
        <f t="shared" si="53"/>
        <v>2025</v>
      </c>
      <c r="AN436">
        <f t="shared" si="54"/>
        <v>10</v>
      </c>
      <c r="AO436">
        <f t="shared" si="48"/>
        <v>2026</v>
      </c>
      <c r="AP436" t="str">
        <f t="shared" si="49"/>
        <v>0</v>
      </c>
      <c r="AQ436">
        <f t="shared" si="42"/>
        <v>0</v>
      </c>
      <c r="AR436">
        <f t="shared" si="43"/>
        <v>-1020.51</v>
      </c>
      <c r="AS436">
        <f t="shared" si="44"/>
        <v>401.25</v>
      </c>
      <c r="AT436">
        <f t="shared" si="45"/>
        <v>-7.6900000000000546</v>
      </c>
      <c r="AU436">
        <f t="shared" si="46"/>
        <v>47.62</v>
      </c>
    </row>
    <row r="437" spans="1:47" x14ac:dyDescent="0.3">
      <c r="A437">
        <f t="shared" si="50"/>
        <v>2025</v>
      </c>
      <c r="B437">
        <f t="shared" si="51"/>
        <v>11</v>
      </c>
      <c r="C437">
        <f t="shared" si="52"/>
        <v>2026</v>
      </c>
      <c r="D437" t="str">
        <f t="shared" si="47"/>
        <v>11/30/2025</v>
      </c>
      <c r="E437" t="s">
        <v>992</v>
      </c>
      <c r="F437">
        <v>1521</v>
      </c>
      <c r="G437">
        <v>2393.59</v>
      </c>
      <c r="H437">
        <v>398.63</v>
      </c>
      <c r="I437">
        <v>723.27</v>
      </c>
      <c r="J437">
        <v>3024.86</v>
      </c>
      <c r="K437">
        <v>0</v>
      </c>
      <c r="L437">
        <v>297.36</v>
      </c>
      <c r="M437">
        <v>0</v>
      </c>
      <c r="N437">
        <v>0</v>
      </c>
      <c r="O437">
        <v>0</v>
      </c>
      <c r="P437">
        <v>55.79</v>
      </c>
      <c r="Q437">
        <v>0</v>
      </c>
      <c r="R437">
        <v>0</v>
      </c>
      <c r="S437">
        <v>1575.72</v>
      </c>
      <c r="T437">
        <v>0</v>
      </c>
      <c r="U437">
        <v>0</v>
      </c>
      <c r="V437">
        <v>960.46</v>
      </c>
      <c r="W437">
        <v>978.76</v>
      </c>
      <c r="X437">
        <v>410.44</v>
      </c>
      <c r="Y437">
        <v>51.91</v>
      </c>
      <c r="Z437">
        <v>114.34</v>
      </c>
      <c r="AA437">
        <v>1092</v>
      </c>
      <c r="AB437">
        <v>51.55</v>
      </c>
      <c r="AC437">
        <v>3.61</v>
      </c>
      <c r="AD437">
        <v>0</v>
      </c>
      <c r="AE437">
        <v>8.48</v>
      </c>
      <c r="AF437">
        <v>7.09</v>
      </c>
      <c r="AG437">
        <v>14880845.25</v>
      </c>
      <c r="AM437">
        <f t="shared" si="53"/>
        <v>2025</v>
      </c>
      <c r="AN437">
        <f t="shared" si="54"/>
        <v>11</v>
      </c>
      <c r="AO437">
        <f t="shared" si="48"/>
        <v>2026</v>
      </c>
      <c r="AP437" t="str">
        <f t="shared" si="49"/>
        <v>0</v>
      </c>
      <c r="AQ437">
        <f t="shared" si="42"/>
        <v>0</v>
      </c>
      <c r="AR437">
        <f t="shared" si="43"/>
        <v>-977.66</v>
      </c>
      <c r="AS437">
        <f t="shared" si="44"/>
        <v>358.53</v>
      </c>
      <c r="AT437">
        <f t="shared" si="45"/>
        <v>-18.299999999999955</v>
      </c>
      <c r="AU437">
        <f t="shared" si="46"/>
        <v>47.94</v>
      </c>
    </row>
    <row r="438" spans="1:47" x14ac:dyDescent="0.3">
      <c r="A438">
        <f t="shared" si="50"/>
        <v>2025</v>
      </c>
      <c r="B438">
        <f t="shared" si="51"/>
        <v>12</v>
      </c>
      <c r="C438">
        <f t="shared" si="52"/>
        <v>2026</v>
      </c>
      <c r="D438" t="str">
        <f t="shared" si="47"/>
        <v>12/31/2025</v>
      </c>
      <c r="E438" t="s">
        <v>993</v>
      </c>
      <c r="F438">
        <v>624.80999999999995</v>
      </c>
      <c r="G438">
        <v>8482.41</v>
      </c>
      <c r="H438">
        <v>303.52</v>
      </c>
      <c r="I438">
        <v>1504.39</v>
      </c>
      <c r="J438">
        <v>10592.66</v>
      </c>
      <c r="K438">
        <v>0</v>
      </c>
      <c r="L438">
        <v>307.27</v>
      </c>
      <c r="M438">
        <v>0</v>
      </c>
      <c r="N438">
        <v>0</v>
      </c>
      <c r="O438">
        <v>0</v>
      </c>
      <c r="P438">
        <v>51.61</v>
      </c>
      <c r="Q438">
        <v>0</v>
      </c>
      <c r="R438">
        <v>0</v>
      </c>
      <c r="S438">
        <v>1209.8699999999999</v>
      </c>
      <c r="T438">
        <v>0</v>
      </c>
      <c r="U438">
        <v>0</v>
      </c>
      <c r="V438">
        <v>949.6</v>
      </c>
      <c r="W438">
        <v>1052.67</v>
      </c>
      <c r="X438">
        <v>412.41</v>
      </c>
      <c r="Y438">
        <v>59.86</v>
      </c>
      <c r="Z438">
        <v>118.16</v>
      </c>
      <c r="AA438">
        <v>1060.19</v>
      </c>
      <c r="AB438">
        <v>29.3</v>
      </c>
      <c r="AC438">
        <v>4.01</v>
      </c>
      <c r="AD438">
        <v>0</v>
      </c>
      <c r="AE438">
        <v>9.61</v>
      </c>
      <c r="AF438">
        <v>6.34</v>
      </c>
      <c r="AG438">
        <v>14888702.85</v>
      </c>
      <c r="AM438">
        <f t="shared" si="53"/>
        <v>2025</v>
      </c>
      <c r="AN438">
        <f t="shared" si="54"/>
        <v>12</v>
      </c>
      <c r="AO438">
        <f t="shared" si="48"/>
        <v>2026</v>
      </c>
      <c r="AP438" t="str">
        <f t="shared" si="49"/>
        <v>0</v>
      </c>
      <c r="AQ438">
        <f t="shared" si="42"/>
        <v>0</v>
      </c>
      <c r="AR438">
        <f t="shared" si="43"/>
        <v>-942.03000000000009</v>
      </c>
      <c r="AS438">
        <f t="shared" si="44"/>
        <v>352.55</v>
      </c>
      <c r="AT438">
        <f t="shared" si="45"/>
        <v>-103.07000000000005</v>
      </c>
      <c r="AU438">
        <f t="shared" si="46"/>
        <v>25.29</v>
      </c>
    </row>
    <row r="439" spans="1:47" x14ac:dyDescent="0.3">
      <c r="A439">
        <f t="shared" si="50"/>
        <v>2026</v>
      </c>
      <c r="B439">
        <f t="shared" si="51"/>
        <v>1</v>
      </c>
      <c r="C439">
        <f t="shared" si="52"/>
        <v>2026</v>
      </c>
      <c r="D439" t="str">
        <f t="shared" si="47"/>
        <v>01/31/2026</v>
      </c>
      <c r="E439" t="s">
        <v>994</v>
      </c>
      <c r="F439">
        <v>1267.3599999999999</v>
      </c>
      <c r="G439">
        <v>27377.3</v>
      </c>
      <c r="H439">
        <v>319.64999999999998</v>
      </c>
      <c r="I439">
        <v>4745.8500000000004</v>
      </c>
      <c r="J439">
        <v>32151.95</v>
      </c>
      <c r="K439">
        <v>0</v>
      </c>
      <c r="L439">
        <v>307.27</v>
      </c>
      <c r="M439">
        <v>0</v>
      </c>
      <c r="N439">
        <v>0</v>
      </c>
      <c r="O439">
        <v>0</v>
      </c>
      <c r="P439">
        <v>46.19</v>
      </c>
      <c r="Q439">
        <v>0</v>
      </c>
      <c r="R439">
        <v>0</v>
      </c>
      <c r="S439">
        <v>1233.1099999999999</v>
      </c>
      <c r="T439">
        <v>0</v>
      </c>
      <c r="U439">
        <v>0</v>
      </c>
      <c r="V439">
        <v>899.5</v>
      </c>
      <c r="W439">
        <v>1194.1400000000001</v>
      </c>
      <c r="X439">
        <v>553.79999999999995</v>
      </c>
      <c r="Y439">
        <v>80.08</v>
      </c>
      <c r="Z439">
        <v>131.30000000000001</v>
      </c>
      <c r="AA439">
        <v>994.77</v>
      </c>
      <c r="AB439">
        <v>9.34</v>
      </c>
      <c r="AC439">
        <v>40.03</v>
      </c>
      <c r="AD439">
        <v>0</v>
      </c>
      <c r="AE439">
        <v>16.22</v>
      </c>
      <c r="AF439">
        <v>4.8499999999999996</v>
      </c>
      <c r="AG439">
        <v>14914812.789999999</v>
      </c>
      <c r="AM439">
        <f t="shared" si="53"/>
        <v>2026</v>
      </c>
      <c r="AN439">
        <f t="shared" si="54"/>
        <v>1</v>
      </c>
      <c r="AO439">
        <f t="shared" si="48"/>
        <v>2026</v>
      </c>
      <c r="AP439" t="str">
        <f t="shared" si="49"/>
        <v>0</v>
      </c>
      <c r="AQ439">
        <f t="shared" si="42"/>
        <v>0</v>
      </c>
      <c r="AR439">
        <f t="shared" si="43"/>
        <v>-863.47</v>
      </c>
      <c r="AS439">
        <f t="shared" si="44"/>
        <v>473.71999999999997</v>
      </c>
      <c r="AT439">
        <f t="shared" si="45"/>
        <v>-294.6400000000001</v>
      </c>
      <c r="AU439">
        <f t="shared" si="46"/>
        <v>-30.69</v>
      </c>
    </row>
    <row r="440" spans="1:47" x14ac:dyDescent="0.3">
      <c r="A440">
        <f t="shared" si="50"/>
        <v>2026</v>
      </c>
      <c r="B440">
        <f t="shared" si="51"/>
        <v>2</v>
      </c>
      <c r="C440">
        <f t="shared" si="52"/>
        <v>2026</v>
      </c>
      <c r="D440" t="str">
        <f t="shared" si="47"/>
        <v>02/28/2026</v>
      </c>
      <c r="E440" t="s">
        <v>995</v>
      </c>
      <c r="F440">
        <v>1004.25</v>
      </c>
      <c r="G440">
        <v>10084.629999999999</v>
      </c>
      <c r="H440">
        <v>156.44999999999999</v>
      </c>
      <c r="I440">
        <v>3270.42</v>
      </c>
      <c r="J440">
        <v>12580.64</v>
      </c>
      <c r="K440">
        <v>0</v>
      </c>
      <c r="L440">
        <v>277.52999999999997</v>
      </c>
      <c r="M440">
        <v>0</v>
      </c>
      <c r="N440">
        <v>0</v>
      </c>
      <c r="O440">
        <v>0</v>
      </c>
      <c r="P440">
        <v>40.83</v>
      </c>
      <c r="Q440">
        <v>0</v>
      </c>
      <c r="R440">
        <v>0</v>
      </c>
      <c r="S440">
        <v>138.09</v>
      </c>
      <c r="T440">
        <v>0</v>
      </c>
      <c r="U440">
        <v>0</v>
      </c>
      <c r="V440">
        <v>851.59</v>
      </c>
      <c r="W440">
        <v>1031.69</v>
      </c>
      <c r="X440">
        <v>488.99</v>
      </c>
      <c r="Y440">
        <v>42.91</v>
      </c>
      <c r="Z440">
        <v>105.55</v>
      </c>
      <c r="AA440">
        <v>871.17</v>
      </c>
      <c r="AB440">
        <v>5.88</v>
      </c>
      <c r="AC440">
        <v>53.95</v>
      </c>
      <c r="AD440">
        <v>0</v>
      </c>
      <c r="AE440">
        <v>14.55</v>
      </c>
      <c r="AF440">
        <v>4.3099999999999996</v>
      </c>
      <c r="AG440">
        <v>14923893.18</v>
      </c>
      <c r="AM440">
        <f t="shared" si="53"/>
        <v>2026</v>
      </c>
      <c r="AN440">
        <f t="shared" si="54"/>
        <v>2</v>
      </c>
      <c r="AO440">
        <f t="shared" si="48"/>
        <v>2026</v>
      </c>
      <c r="AP440" t="str">
        <f t="shared" si="49"/>
        <v>0</v>
      </c>
      <c r="AQ440">
        <f t="shared" si="42"/>
        <v>0</v>
      </c>
      <c r="AR440">
        <f t="shared" si="43"/>
        <v>-765.62</v>
      </c>
      <c r="AS440">
        <f t="shared" si="44"/>
        <v>446.08000000000004</v>
      </c>
      <c r="AT440">
        <f t="shared" si="45"/>
        <v>-180.10000000000002</v>
      </c>
      <c r="AU440">
        <f t="shared" si="46"/>
        <v>-48.07</v>
      </c>
    </row>
    <row r="441" spans="1:47" x14ac:dyDescent="0.3">
      <c r="A441">
        <f t="shared" si="50"/>
        <v>2026</v>
      </c>
      <c r="B441">
        <f t="shared" si="51"/>
        <v>3</v>
      </c>
      <c r="C441">
        <f t="shared" si="52"/>
        <v>2026</v>
      </c>
      <c r="D441" t="str">
        <f t="shared" si="47"/>
        <v>03/31/2026</v>
      </c>
      <c r="E441" t="s">
        <v>996</v>
      </c>
      <c r="F441">
        <v>2541.88</v>
      </c>
      <c r="G441">
        <v>15504.32</v>
      </c>
      <c r="H441">
        <v>836.06</v>
      </c>
      <c r="I441">
        <v>3495.34</v>
      </c>
      <c r="J441">
        <v>16208.09</v>
      </c>
      <c r="K441">
        <v>0</v>
      </c>
      <c r="L441">
        <v>307.27</v>
      </c>
      <c r="M441">
        <v>0</v>
      </c>
      <c r="N441">
        <v>0</v>
      </c>
      <c r="O441">
        <v>0</v>
      </c>
      <c r="P441">
        <v>51.55</v>
      </c>
      <c r="Q441">
        <v>0</v>
      </c>
      <c r="R441">
        <v>0</v>
      </c>
      <c r="S441">
        <v>202.73</v>
      </c>
      <c r="T441">
        <v>0</v>
      </c>
      <c r="U441">
        <v>0</v>
      </c>
      <c r="V441">
        <v>947.51</v>
      </c>
      <c r="W441">
        <v>1197.8399999999999</v>
      </c>
      <c r="X441">
        <v>525.02</v>
      </c>
      <c r="Y441">
        <v>61.29</v>
      </c>
      <c r="Z441">
        <v>101.08</v>
      </c>
      <c r="AA441">
        <v>1026.73</v>
      </c>
      <c r="AB441">
        <v>15.79</v>
      </c>
      <c r="AC441">
        <v>21.35</v>
      </c>
      <c r="AD441">
        <v>0</v>
      </c>
      <c r="AE441">
        <v>19.21</v>
      </c>
      <c r="AF441">
        <v>5.45</v>
      </c>
      <c r="AG441">
        <v>14936855.619999999</v>
      </c>
      <c r="AM441">
        <f t="shared" si="53"/>
        <v>2026</v>
      </c>
      <c r="AN441">
        <f t="shared" si="54"/>
        <v>3</v>
      </c>
      <c r="AO441">
        <f t="shared" si="48"/>
        <v>2026</v>
      </c>
      <c r="AP441" t="str">
        <f t="shared" si="49"/>
        <v>0</v>
      </c>
      <c r="AQ441">
        <f t="shared" si="42"/>
        <v>0</v>
      </c>
      <c r="AR441">
        <f t="shared" si="43"/>
        <v>-925.65</v>
      </c>
      <c r="AS441">
        <f t="shared" si="44"/>
        <v>463.72999999999996</v>
      </c>
      <c r="AT441">
        <f t="shared" si="45"/>
        <v>-250.32999999999993</v>
      </c>
      <c r="AU441">
        <f t="shared" si="46"/>
        <v>-5.5600000000000023</v>
      </c>
    </row>
    <row r="442" spans="1:47" x14ac:dyDescent="0.3">
      <c r="A442">
        <f t="shared" si="50"/>
        <v>2026</v>
      </c>
      <c r="B442">
        <f t="shared" si="51"/>
        <v>4</v>
      </c>
      <c r="C442">
        <f t="shared" si="52"/>
        <v>2026</v>
      </c>
      <c r="D442" t="str">
        <f t="shared" si="47"/>
        <v>04/30/2026</v>
      </c>
      <c r="E442" t="s">
        <v>997</v>
      </c>
      <c r="F442">
        <v>1230.02</v>
      </c>
      <c r="G442">
        <v>6326.1</v>
      </c>
      <c r="H442">
        <v>182.79</v>
      </c>
      <c r="I442">
        <v>3133.64</v>
      </c>
      <c r="J442">
        <v>9229.06</v>
      </c>
      <c r="K442">
        <v>0</v>
      </c>
      <c r="L442">
        <v>297.36</v>
      </c>
      <c r="M442">
        <v>0</v>
      </c>
      <c r="N442">
        <v>0</v>
      </c>
      <c r="O442">
        <v>0</v>
      </c>
      <c r="P442">
        <v>73.88</v>
      </c>
      <c r="Q442">
        <v>0</v>
      </c>
      <c r="R442">
        <v>0</v>
      </c>
      <c r="S442">
        <v>859.19</v>
      </c>
      <c r="T442">
        <v>0</v>
      </c>
      <c r="U442">
        <v>0</v>
      </c>
      <c r="V442">
        <v>956.87</v>
      </c>
      <c r="W442">
        <v>1160.03</v>
      </c>
      <c r="X442">
        <v>453.86</v>
      </c>
      <c r="Y442">
        <v>77.78</v>
      </c>
      <c r="Z442">
        <v>101.34</v>
      </c>
      <c r="AA442">
        <v>902.76</v>
      </c>
      <c r="AB442">
        <v>3.44</v>
      </c>
      <c r="AC442">
        <v>40.76</v>
      </c>
      <c r="AD442">
        <v>0.14000000000000001</v>
      </c>
      <c r="AE442">
        <v>19.12</v>
      </c>
      <c r="AF442">
        <v>9.3800000000000008</v>
      </c>
      <c r="AG442">
        <v>14941951.689999999</v>
      </c>
      <c r="AM442">
        <f t="shared" si="53"/>
        <v>2026</v>
      </c>
      <c r="AN442">
        <f t="shared" si="54"/>
        <v>4</v>
      </c>
      <c r="AO442">
        <f t="shared" si="48"/>
        <v>2026</v>
      </c>
      <c r="AP442" t="str">
        <f t="shared" si="49"/>
        <v>0</v>
      </c>
      <c r="AQ442">
        <f t="shared" si="42"/>
        <v>0</v>
      </c>
      <c r="AR442">
        <f t="shared" si="43"/>
        <v>-801.42</v>
      </c>
      <c r="AS442">
        <f t="shared" si="44"/>
        <v>376.08000000000004</v>
      </c>
      <c r="AT442">
        <f t="shared" si="45"/>
        <v>-203.15999999999997</v>
      </c>
      <c r="AU442">
        <f t="shared" si="46"/>
        <v>-37.32</v>
      </c>
    </row>
    <row r="443" spans="1:47" x14ac:dyDescent="0.3">
      <c r="A443">
        <f t="shared" si="50"/>
        <v>2026</v>
      </c>
      <c r="B443">
        <f t="shared" si="51"/>
        <v>5</v>
      </c>
      <c r="C443">
        <f t="shared" si="52"/>
        <v>2026</v>
      </c>
      <c r="D443" t="str">
        <f t="shared" si="47"/>
        <v>05/31/2026</v>
      </c>
      <c r="E443" t="s">
        <v>998</v>
      </c>
      <c r="F443">
        <v>7534.06</v>
      </c>
      <c r="G443">
        <v>1632.72</v>
      </c>
      <c r="H443">
        <v>95.39</v>
      </c>
      <c r="I443">
        <v>3038.8</v>
      </c>
      <c r="J443">
        <v>2902.22</v>
      </c>
      <c r="K443">
        <v>0</v>
      </c>
      <c r="L443">
        <v>307.27</v>
      </c>
      <c r="M443">
        <v>0</v>
      </c>
      <c r="N443">
        <v>0</v>
      </c>
      <c r="O443">
        <v>0</v>
      </c>
      <c r="P443">
        <v>133.41</v>
      </c>
      <c r="Q443">
        <v>0</v>
      </c>
      <c r="R443">
        <v>0</v>
      </c>
      <c r="S443">
        <v>5909.79</v>
      </c>
      <c r="T443">
        <v>0</v>
      </c>
      <c r="U443">
        <v>0</v>
      </c>
      <c r="V443">
        <v>1242.3399999999999</v>
      </c>
      <c r="W443">
        <v>1249.55</v>
      </c>
      <c r="X443">
        <v>486.81</v>
      </c>
      <c r="Y443">
        <v>64.67</v>
      </c>
      <c r="Z443">
        <v>182.47</v>
      </c>
      <c r="AA443">
        <v>935.16</v>
      </c>
      <c r="AB443">
        <v>27.25</v>
      </c>
      <c r="AC443">
        <v>28.57</v>
      </c>
      <c r="AD443">
        <v>0</v>
      </c>
      <c r="AE443">
        <v>31.08</v>
      </c>
      <c r="AF443">
        <v>20.89</v>
      </c>
      <c r="AG443">
        <v>14936050.359999999</v>
      </c>
      <c r="AM443">
        <f t="shared" si="53"/>
        <v>2026</v>
      </c>
      <c r="AN443">
        <f t="shared" si="54"/>
        <v>5</v>
      </c>
      <c r="AO443">
        <f t="shared" si="48"/>
        <v>2026</v>
      </c>
      <c r="AP443" t="str">
        <f t="shared" si="49"/>
        <v>0</v>
      </c>
      <c r="AQ443">
        <f t="shared" si="42"/>
        <v>0</v>
      </c>
      <c r="AR443">
        <f t="shared" si="43"/>
        <v>-752.68999999999994</v>
      </c>
      <c r="AS443">
        <f t="shared" si="44"/>
        <v>422.14</v>
      </c>
      <c r="AT443">
        <f t="shared" si="45"/>
        <v>-7.2100000000000364</v>
      </c>
      <c r="AU443">
        <f t="shared" si="46"/>
        <v>-1.3200000000000003</v>
      </c>
    </row>
    <row r="444" spans="1:47" x14ac:dyDescent="0.3">
      <c r="A444">
        <f t="shared" si="50"/>
        <v>2026</v>
      </c>
      <c r="B444">
        <f t="shared" si="51"/>
        <v>6</v>
      </c>
      <c r="C444">
        <f t="shared" si="52"/>
        <v>2026</v>
      </c>
      <c r="D444" t="str">
        <f t="shared" si="47"/>
        <v>06/30/2026</v>
      </c>
      <c r="E444" t="s">
        <v>999</v>
      </c>
      <c r="F444">
        <v>9074.0300000000007</v>
      </c>
      <c r="G444">
        <v>2066.3000000000002</v>
      </c>
      <c r="H444">
        <v>201.6</v>
      </c>
      <c r="I444">
        <v>1461.25</v>
      </c>
      <c r="J444">
        <v>1464.52</v>
      </c>
      <c r="K444">
        <v>0</v>
      </c>
      <c r="L444">
        <v>297.36</v>
      </c>
      <c r="M444">
        <v>0</v>
      </c>
      <c r="N444">
        <v>0</v>
      </c>
      <c r="O444">
        <v>0</v>
      </c>
      <c r="P444">
        <v>155.52000000000001</v>
      </c>
      <c r="Q444">
        <v>0</v>
      </c>
      <c r="R444">
        <v>0</v>
      </c>
      <c r="S444">
        <v>7366.46</v>
      </c>
      <c r="T444">
        <v>0</v>
      </c>
      <c r="U444">
        <v>0</v>
      </c>
      <c r="V444">
        <v>1295.6199999999999</v>
      </c>
      <c r="W444">
        <v>1216.32</v>
      </c>
      <c r="X444">
        <v>467.85</v>
      </c>
      <c r="Y444">
        <v>75.28</v>
      </c>
      <c r="Z444">
        <v>264.02</v>
      </c>
      <c r="AA444">
        <v>1038.7</v>
      </c>
      <c r="AB444">
        <v>71.47</v>
      </c>
      <c r="AC444">
        <v>13.4</v>
      </c>
      <c r="AD444">
        <v>0</v>
      </c>
      <c r="AE444">
        <v>31.23</v>
      </c>
      <c r="AF444">
        <v>23.05</v>
      </c>
      <c r="AG444">
        <v>14929042.619999999</v>
      </c>
      <c r="AM444">
        <f t="shared" si="53"/>
        <v>2026</v>
      </c>
      <c r="AN444">
        <f t="shared" si="54"/>
        <v>6</v>
      </c>
      <c r="AO444">
        <f t="shared" si="48"/>
        <v>2026</v>
      </c>
      <c r="AP444" t="str">
        <f t="shared" si="49"/>
        <v>0</v>
      </c>
      <c r="AQ444">
        <f t="shared" si="42"/>
        <v>0</v>
      </c>
      <c r="AR444">
        <f t="shared" si="43"/>
        <v>-774.68000000000006</v>
      </c>
      <c r="AS444">
        <f t="shared" si="44"/>
        <v>392.57000000000005</v>
      </c>
      <c r="AT444">
        <f t="shared" si="45"/>
        <v>79.299999999999955</v>
      </c>
      <c r="AU444">
        <f t="shared" si="46"/>
        <v>58.07</v>
      </c>
    </row>
    <row r="445" spans="1:47" x14ac:dyDescent="0.3">
      <c r="A445">
        <f t="shared" si="50"/>
        <v>2026</v>
      </c>
      <c r="B445">
        <f t="shared" si="51"/>
        <v>7</v>
      </c>
      <c r="C445">
        <f t="shared" si="52"/>
        <v>2026</v>
      </c>
      <c r="D445" t="str">
        <f t="shared" si="47"/>
        <v>07/31/2026</v>
      </c>
      <c r="E445" t="s">
        <v>1000</v>
      </c>
      <c r="F445">
        <v>8349.07</v>
      </c>
      <c r="G445">
        <v>2376.27</v>
      </c>
      <c r="H445">
        <v>731.12</v>
      </c>
      <c r="I445">
        <v>983.54</v>
      </c>
      <c r="J445">
        <v>1526.42</v>
      </c>
      <c r="K445">
        <v>0</v>
      </c>
      <c r="L445">
        <v>307.27</v>
      </c>
      <c r="M445">
        <v>0</v>
      </c>
      <c r="N445">
        <v>0</v>
      </c>
      <c r="O445">
        <v>0</v>
      </c>
      <c r="P445">
        <v>181.39</v>
      </c>
      <c r="Q445">
        <v>0</v>
      </c>
      <c r="R445">
        <v>0</v>
      </c>
      <c r="S445">
        <v>7580.08</v>
      </c>
      <c r="T445">
        <v>0</v>
      </c>
      <c r="U445">
        <v>0</v>
      </c>
      <c r="V445">
        <v>1445.02</v>
      </c>
      <c r="W445">
        <v>1243.3800000000001</v>
      </c>
      <c r="X445">
        <v>482.8</v>
      </c>
      <c r="Y445">
        <v>71.989999999999995</v>
      </c>
      <c r="Z445">
        <v>263.58999999999997</v>
      </c>
      <c r="AA445">
        <v>1096.08</v>
      </c>
      <c r="AB445">
        <v>130.91999999999999</v>
      </c>
      <c r="AC445">
        <v>6.66</v>
      </c>
      <c r="AD445">
        <v>0</v>
      </c>
      <c r="AE445">
        <v>32.299999999999997</v>
      </c>
      <c r="AF445">
        <v>27.31</v>
      </c>
      <c r="AG445">
        <v>14923069.82</v>
      </c>
      <c r="AM445">
        <f t="shared" si="53"/>
        <v>2026</v>
      </c>
      <c r="AN445">
        <f t="shared" si="54"/>
        <v>7</v>
      </c>
      <c r="AO445">
        <f t="shared" si="48"/>
        <v>2026</v>
      </c>
      <c r="AP445" t="str">
        <f t="shared" si="49"/>
        <v>0</v>
      </c>
      <c r="AQ445">
        <f t="shared" si="42"/>
        <v>0</v>
      </c>
      <c r="AR445">
        <f t="shared" si="43"/>
        <v>-832.49</v>
      </c>
      <c r="AS445">
        <f t="shared" si="44"/>
        <v>410.81</v>
      </c>
      <c r="AT445">
        <f t="shared" si="45"/>
        <v>201.63999999999987</v>
      </c>
      <c r="AU445">
        <f t="shared" si="46"/>
        <v>124.25999999999999</v>
      </c>
    </row>
    <row r="446" spans="1:47" x14ac:dyDescent="0.3">
      <c r="A446">
        <f t="shared" si="50"/>
        <v>2026</v>
      </c>
      <c r="B446">
        <f t="shared" si="51"/>
        <v>8</v>
      </c>
      <c r="C446">
        <f t="shared" si="52"/>
        <v>2026</v>
      </c>
      <c r="D446" t="str">
        <f t="shared" si="47"/>
        <v>08/31/2026</v>
      </c>
      <c r="E446" t="s">
        <v>1001</v>
      </c>
      <c r="F446">
        <v>6301.71</v>
      </c>
      <c r="G446">
        <v>1967.6</v>
      </c>
      <c r="H446">
        <v>403.47</v>
      </c>
      <c r="I446">
        <v>1133.2</v>
      </c>
      <c r="J446">
        <v>1327.6</v>
      </c>
      <c r="K446">
        <v>0</v>
      </c>
      <c r="L446">
        <v>307.27</v>
      </c>
      <c r="M446">
        <v>0</v>
      </c>
      <c r="N446">
        <v>0</v>
      </c>
      <c r="O446">
        <v>0</v>
      </c>
      <c r="P446">
        <v>164.65</v>
      </c>
      <c r="Q446">
        <v>0</v>
      </c>
      <c r="R446">
        <v>0</v>
      </c>
      <c r="S446">
        <v>5176.74</v>
      </c>
      <c r="T446">
        <v>0</v>
      </c>
      <c r="U446">
        <v>0</v>
      </c>
      <c r="V446">
        <v>1381.93</v>
      </c>
      <c r="W446">
        <v>1246.3399999999999</v>
      </c>
      <c r="X446">
        <v>471.29</v>
      </c>
      <c r="Y446">
        <v>55.84</v>
      </c>
      <c r="Z446">
        <v>201.68</v>
      </c>
      <c r="AA446">
        <v>1052.29</v>
      </c>
      <c r="AB446">
        <v>129.75</v>
      </c>
      <c r="AC446">
        <v>4.83</v>
      </c>
      <c r="AD446">
        <v>0</v>
      </c>
      <c r="AE446">
        <v>29.38</v>
      </c>
      <c r="AF446">
        <v>23.13</v>
      </c>
      <c r="AG446">
        <v>14918735.710000001</v>
      </c>
      <c r="AM446">
        <f t="shared" si="53"/>
        <v>2026</v>
      </c>
      <c r="AN446">
        <f t="shared" si="54"/>
        <v>8</v>
      </c>
      <c r="AO446">
        <f t="shared" si="48"/>
        <v>2026</v>
      </c>
      <c r="AP446" t="str">
        <f t="shared" si="49"/>
        <v>0</v>
      </c>
      <c r="AQ446">
        <f t="shared" si="42"/>
        <v>0</v>
      </c>
      <c r="AR446">
        <f t="shared" si="43"/>
        <v>-850.6099999999999</v>
      </c>
      <c r="AS446">
        <f t="shared" si="44"/>
        <v>415.45000000000005</v>
      </c>
      <c r="AT446">
        <f t="shared" si="45"/>
        <v>135.59000000000015</v>
      </c>
      <c r="AU446">
        <f t="shared" si="46"/>
        <v>124.92</v>
      </c>
    </row>
    <row r="447" spans="1:47" x14ac:dyDescent="0.3">
      <c r="A447">
        <f t="shared" si="50"/>
        <v>2026</v>
      </c>
      <c r="B447">
        <f t="shared" si="51"/>
        <v>9</v>
      </c>
      <c r="C447">
        <f t="shared" si="52"/>
        <v>2026</v>
      </c>
      <c r="D447" t="str">
        <f t="shared" si="47"/>
        <v>09/30/2026</v>
      </c>
      <c r="E447" t="s">
        <v>1002</v>
      </c>
      <c r="F447">
        <v>4801.8599999999997</v>
      </c>
      <c r="G447">
        <v>2076.13</v>
      </c>
      <c r="H447">
        <v>290.58</v>
      </c>
      <c r="I447">
        <v>1097.43</v>
      </c>
      <c r="J447">
        <v>1167.07</v>
      </c>
      <c r="K447">
        <v>0</v>
      </c>
      <c r="L447">
        <v>297.36</v>
      </c>
      <c r="M447">
        <v>0</v>
      </c>
      <c r="N447">
        <v>0</v>
      </c>
      <c r="O447">
        <v>0</v>
      </c>
      <c r="P447">
        <v>131.91</v>
      </c>
      <c r="Q447">
        <v>0</v>
      </c>
      <c r="R447">
        <v>0</v>
      </c>
      <c r="S447">
        <v>3373.08</v>
      </c>
      <c r="T447">
        <v>0</v>
      </c>
      <c r="U447">
        <v>0</v>
      </c>
      <c r="V447">
        <v>1227.81</v>
      </c>
      <c r="W447">
        <v>1072.98</v>
      </c>
      <c r="X447">
        <v>384.45</v>
      </c>
      <c r="Y447">
        <v>53.32</v>
      </c>
      <c r="Z447">
        <v>183.37</v>
      </c>
      <c r="AA447">
        <v>877.3</v>
      </c>
      <c r="AB447">
        <v>97.18</v>
      </c>
      <c r="AC447">
        <v>5.85</v>
      </c>
      <c r="AD447">
        <v>0</v>
      </c>
      <c r="AE447">
        <v>10.58</v>
      </c>
      <c r="AF447">
        <v>14.92</v>
      </c>
      <c r="AG447">
        <v>14916009.98</v>
      </c>
      <c r="AM447">
        <f t="shared" si="53"/>
        <v>2026</v>
      </c>
      <c r="AN447">
        <f t="shared" si="54"/>
        <v>9</v>
      </c>
      <c r="AO447">
        <f t="shared" si="48"/>
        <v>2026</v>
      </c>
      <c r="AP447" t="str">
        <f t="shared" si="49"/>
        <v>0</v>
      </c>
      <c r="AQ447">
        <f t="shared" si="42"/>
        <v>0</v>
      </c>
      <c r="AR447">
        <f t="shared" si="43"/>
        <v>-693.93</v>
      </c>
      <c r="AS447">
        <f t="shared" si="44"/>
        <v>331.13</v>
      </c>
      <c r="AT447">
        <f t="shared" si="45"/>
        <v>154.82999999999993</v>
      </c>
      <c r="AU447">
        <f t="shared" si="46"/>
        <v>91.330000000000013</v>
      </c>
    </row>
    <row r="448" spans="1:47" x14ac:dyDescent="0.3">
      <c r="A448">
        <f t="shared" si="50"/>
        <v>2026</v>
      </c>
      <c r="B448">
        <f t="shared" si="51"/>
        <v>10</v>
      </c>
      <c r="C448">
        <f t="shared" si="52"/>
        <v>2027</v>
      </c>
      <c r="D448" t="str">
        <f t="shared" si="47"/>
        <v>10/31/2026</v>
      </c>
      <c r="E448" t="s">
        <v>1003</v>
      </c>
      <c r="F448">
        <v>5716.75</v>
      </c>
      <c r="G448">
        <v>1697.04</v>
      </c>
      <c r="H448">
        <v>259.43</v>
      </c>
      <c r="I448">
        <v>1144.54</v>
      </c>
      <c r="J448">
        <v>1488.88</v>
      </c>
      <c r="K448">
        <v>0</v>
      </c>
      <c r="L448">
        <v>307.27</v>
      </c>
      <c r="M448">
        <v>0</v>
      </c>
      <c r="N448">
        <v>0</v>
      </c>
      <c r="O448">
        <v>0</v>
      </c>
      <c r="P448">
        <v>89.14</v>
      </c>
      <c r="Q448">
        <v>0</v>
      </c>
      <c r="R448">
        <v>0</v>
      </c>
      <c r="S448">
        <v>4780.5</v>
      </c>
      <c r="T448">
        <v>0</v>
      </c>
      <c r="U448">
        <v>0</v>
      </c>
      <c r="V448">
        <v>1307.8499999999999</v>
      </c>
      <c r="W448">
        <v>1102.54</v>
      </c>
      <c r="X448">
        <v>429.38</v>
      </c>
      <c r="Y448">
        <v>70.25</v>
      </c>
      <c r="Z448">
        <v>154.25</v>
      </c>
      <c r="AA448">
        <v>985.58</v>
      </c>
      <c r="AB448">
        <v>69.58</v>
      </c>
      <c r="AC448">
        <v>11.23</v>
      </c>
      <c r="AD448">
        <v>0</v>
      </c>
      <c r="AE448">
        <v>19.95</v>
      </c>
      <c r="AF448">
        <v>10.92</v>
      </c>
      <c r="AG448">
        <v>14911990.26</v>
      </c>
      <c r="AM448">
        <f t="shared" si="53"/>
        <v>2026</v>
      </c>
      <c r="AN448">
        <f t="shared" si="54"/>
        <v>10</v>
      </c>
      <c r="AO448">
        <f t="shared" si="48"/>
        <v>2027</v>
      </c>
      <c r="AP448" t="str">
        <f t="shared" si="49"/>
        <v>0</v>
      </c>
      <c r="AQ448">
        <f t="shared" si="42"/>
        <v>0</v>
      </c>
      <c r="AR448">
        <f t="shared" si="43"/>
        <v>-831.33</v>
      </c>
      <c r="AS448">
        <f t="shared" si="44"/>
        <v>359.13</v>
      </c>
      <c r="AT448">
        <f t="shared" si="45"/>
        <v>205.30999999999995</v>
      </c>
      <c r="AU448">
        <f t="shared" si="46"/>
        <v>58.349999999999994</v>
      </c>
    </row>
    <row r="449" spans="1:47" x14ac:dyDescent="0.3">
      <c r="A449">
        <f t="shared" si="50"/>
        <v>2026</v>
      </c>
      <c r="B449">
        <f t="shared" si="51"/>
        <v>11</v>
      </c>
      <c r="C449">
        <f t="shared" si="52"/>
        <v>2027</v>
      </c>
      <c r="D449" t="str">
        <f t="shared" si="47"/>
        <v>11/30/2026</v>
      </c>
      <c r="E449" t="s">
        <v>1004</v>
      </c>
      <c r="F449">
        <v>2580.02</v>
      </c>
      <c r="G449">
        <v>1795.75</v>
      </c>
      <c r="H449">
        <v>199.72</v>
      </c>
      <c r="I449">
        <v>1209.18</v>
      </c>
      <c r="J449">
        <v>2313.9</v>
      </c>
      <c r="K449">
        <v>0</v>
      </c>
      <c r="L449">
        <v>297.36</v>
      </c>
      <c r="M449">
        <v>0</v>
      </c>
      <c r="N449">
        <v>0</v>
      </c>
      <c r="O449">
        <v>0</v>
      </c>
      <c r="P449">
        <v>55.18</v>
      </c>
      <c r="Q449">
        <v>0</v>
      </c>
      <c r="R449">
        <v>0</v>
      </c>
      <c r="S449">
        <v>2181.88</v>
      </c>
      <c r="T449">
        <v>0</v>
      </c>
      <c r="U449">
        <v>0</v>
      </c>
      <c r="V449">
        <v>1057.8599999999999</v>
      </c>
      <c r="W449">
        <v>1006.33</v>
      </c>
      <c r="X449">
        <v>386.6</v>
      </c>
      <c r="Y449">
        <v>53.5</v>
      </c>
      <c r="Z449">
        <v>120.11</v>
      </c>
      <c r="AA449">
        <v>789.47</v>
      </c>
      <c r="AB449">
        <v>49.62</v>
      </c>
      <c r="AC449">
        <v>4.45</v>
      </c>
      <c r="AD449">
        <v>0</v>
      </c>
      <c r="AE449">
        <v>12.08</v>
      </c>
      <c r="AF449">
        <v>7.73</v>
      </c>
      <c r="AG449">
        <v>14911205.99</v>
      </c>
      <c r="AM449">
        <f t="shared" si="53"/>
        <v>2026</v>
      </c>
      <c r="AN449">
        <f t="shared" si="54"/>
        <v>11</v>
      </c>
      <c r="AO449">
        <f t="shared" si="48"/>
        <v>2027</v>
      </c>
      <c r="AP449" t="str">
        <f t="shared" si="49"/>
        <v>0</v>
      </c>
      <c r="AQ449">
        <f t="shared" si="42"/>
        <v>0</v>
      </c>
      <c r="AR449">
        <f t="shared" si="43"/>
        <v>-669.36</v>
      </c>
      <c r="AS449">
        <f t="shared" si="44"/>
        <v>333.1</v>
      </c>
      <c r="AT449">
        <f t="shared" si="45"/>
        <v>51.529999999999859</v>
      </c>
      <c r="AU449">
        <f t="shared" si="46"/>
        <v>45.169999999999995</v>
      </c>
    </row>
    <row r="450" spans="1:47" x14ac:dyDescent="0.3">
      <c r="A450">
        <f t="shared" si="50"/>
        <v>2026</v>
      </c>
      <c r="B450">
        <f t="shared" si="51"/>
        <v>12</v>
      </c>
      <c r="C450">
        <f t="shared" si="52"/>
        <v>2027</v>
      </c>
      <c r="D450" t="str">
        <f t="shared" si="47"/>
        <v>12/31/2026</v>
      </c>
      <c r="E450" t="s">
        <v>1005</v>
      </c>
      <c r="F450">
        <v>1249.3599999999999</v>
      </c>
      <c r="G450">
        <v>1578.82</v>
      </c>
      <c r="H450">
        <v>150</v>
      </c>
      <c r="I450">
        <v>1520.92</v>
      </c>
      <c r="J450">
        <v>2829.75</v>
      </c>
      <c r="K450">
        <v>0</v>
      </c>
      <c r="L450">
        <v>307.27</v>
      </c>
      <c r="M450">
        <v>0</v>
      </c>
      <c r="N450">
        <v>0</v>
      </c>
      <c r="O450">
        <v>0</v>
      </c>
      <c r="P450">
        <v>52.1</v>
      </c>
      <c r="Q450">
        <v>0</v>
      </c>
      <c r="R450">
        <v>0</v>
      </c>
      <c r="S450">
        <v>1205.32</v>
      </c>
      <c r="T450">
        <v>0</v>
      </c>
      <c r="U450">
        <v>0</v>
      </c>
      <c r="V450">
        <v>1040.31</v>
      </c>
      <c r="W450">
        <v>999.31</v>
      </c>
      <c r="X450">
        <v>363</v>
      </c>
      <c r="Y450">
        <v>57.17</v>
      </c>
      <c r="Z450">
        <v>108.05</v>
      </c>
      <c r="AA450">
        <v>735.42</v>
      </c>
      <c r="AB450">
        <v>20.52</v>
      </c>
      <c r="AC450">
        <v>6.13</v>
      </c>
      <c r="AD450">
        <v>0</v>
      </c>
      <c r="AE450">
        <v>11.26</v>
      </c>
      <c r="AF450">
        <v>6.03</v>
      </c>
      <c r="AG450">
        <v>14911535.439999999</v>
      </c>
      <c r="AM450">
        <f t="shared" si="53"/>
        <v>2026</v>
      </c>
      <c r="AN450">
        <f t="shared" si="54"/>
        <v>12</v>
      </c>
      <c r="AO450">
        <f t="shared" si="48"/>
        <v>2027</v>
      </c>
      <c r="AP450" t="str">
        <f t="shared" si="49"/>
        <v>0</v>
      </c>
      <c r="AQ450">
        <f t="shared" si="42"/>
        <v>0</v>
      </c>
      <c r="AR450">
        <f t="shared" si="43"/>
        <v>-627.37</v>
      </c>
      <c r="AS450">
        <f t="shared" si="44"/>
        <v>305.83</v>
      </c>
      <c r="AT450">
        <f t="shared" si="45"/>
        <v>41</v>
      </c>
      <c r="AU450">
        <f t="shared" si="46"/>
        <v>14.39</v>
      </c>
    </row>
    <row r="451" spans="1:47" x14ac:dyDescent="0.3">
      <c r="A451">
        <f t="shared" si="50"/>
        <v>2027</v>
      </c>
      <c r="B451">
        <f t="shared" si="51"/>
        <v>1</v>
      </c>
      <c r="C451">
        <f t="shared" si="52"/>
        <v>2027</v>
      </c>
      <c r="D451" t="str">
        <f t="shared" si="47"/>
        <v>01/31/2027</v>
      </c>
      <c r="E451" t="s">
        <v>1006</v>
      </c>
      <c r="F451">
        <v>1039.47</v>
      </c>
      <c r="G451">
        <v>9947.34</v>
      </c>
      <c r="H451">
        <v>221.58</v>
      </c>
      <c r="I451">
        <v>2952.78</v>
      </c>
      <c r="J451">
        <v>12850.02</v>
      </c>
      <c r="K451">
        <v>0</v>
      </c>
      <c r="L451">
        <v>307.27</v>
      </c>
      <c r="M451">
        <v>0</v>
      </c>
      <c r="N451">
        <v>0</v>
      </c>
      <c r="O451">
        <v>0</v>
      </c>
      <c r="P451">
        <v>46.19</v>
      </c>
      <c r="Q451">
        <v>0</v>
      </c>
      <c r="R451">
        <v>0</v>
      </c>
      <c r="S451">
        <v>1178.9000000000001</v>
      </c>
      <c r="T451">
        <v>0</v>
      </c>
      <c r="U451">
        <v>0</v>
      </c>
      <c r="V451">
        <v>978.84</v>
      </c>
      <c r="W451">
        <v>1049.56</v>
      </c>
      <c r="X451">
        <v>397.25</v>
      </c>
      <c r="Y451">
        <v>72.91</v>
      </c>
      <c r="Z451">
        <v>106.16</v>
      </c>
      <c r="AA451">
        <v>705.99</v>
      </c>
      <c r="AB451">
        <v>12.09</v>
      </c>
      <c r="AC451">
        <v>28.53</v>
      </c>
      <c r="AD451">
        <v>0</v>
      </c>
      <c r="AE451">
        <v>18.010000000000002</v>
      </c>
      <c r="AF451">
        <v>4.8499999999999996</v>
      </c>
      <c r="AG451">
        <v>14920443.310000001</v>
      </c>
      <c r="AM451">
        <f t="shared" si="53"/>
        <v>2027</v>
      </c>
      <c r="AN451">
        <f t="shared" si="54"/>
        <v>1</v>
      </c>
      <c r="AO451">
        <f t="shared" si="48"/>
        <v>2027</v>
      </c>
      <c r="AP451" t="str">
        <f t="shared" si="49"/>
        <v>0</v>
      </c>
      <c r="AQ451">
        <f t="shared" si="42"/>
        <v>0</v>
      </c>
      <c r="AR451">
        <f t="shared" si="43"/>
        <v>-599.83000000000004</v>
      </c>
      <c r="AS451">
        <f t="shared" si="44"/>
        <v>324.34000000000003</v>
      </c>
      <c r="AT451">
        <f t="shared" si="45"/>
        <v>-70.719999999999914</v>
      </c>
      <c r="AU451">
        <f t="shared" si="46"/>
        <v>-16.440000000000001</v>
      </c>
    </row>
    <row r="452" spans="1:47" x14ac:dyDescent="0.3">
      <c r="A452">
        <f t="shared" si="50"/>
        <v>2027</v>
      </c>
      <c r="B452">
        <f t="shared" si="51"/>
        <v>2</v>
      </c>
      <c r="C452">
        <f t="shared" si="52"/>
        <v>2027</v>
      </c>
      <c r="D452" t="str">
        <f t="shared" si="47"/>
        <v>02/28/2027</v>
      </c>
      <c r="E452" t="s">
        <v>1007</v>
      </c>
      <c r="F452">
        <v>822.34</v>
      </c>
      <c r="G452">
        <v>12933.75</v>
      </c>
      <c r="H452">
        <v>724.2</v>
      </c>
      <c r="I452">
        <v>2697.33</v>
      </c>
      <c r="J452">
        <v>14314.02</v>
      </c>
      <c r="K452">
        <v>0</v>
      </c>
      <c r="L452">
        <v>277.52999999999997</v>
      </c>
      <c r="M452">
        <v>0</v>
      </c>
      <c r="N452">
        <v>0</v>
      </c>
      <c r="O452">
        <v>0</v>
      </c>
      <c r="P452">
        <v>40.83</v>
      </c>
      <c r="Q452">
        <v>0</v>
      </c>
      <c r="R452">
        <v>0</v>
      </c>
      <c r="S452">
        <v>175.16</v>
      </c>
      <c r="T452">
        <v>0</v>
      </c>
      <c r="U452">
        <v>0</v>
      </c>
      <c r="V452">
        <v>875.99</v>
      </c>
      <c r="W452">
        <v>976.08</v>
      </c>
      <c r="X452">
        <v>387.71</v>
      </c>
      <c r="Y452">
        <v>50.16</v>
      </c>
      <c r="Z452">
        <v>85.05</v>
      </c>
      <c r="AA452">
        <v>649.72</v>
      </c>
      <c r="AB452">
        <v>8.89</v>
      </c>
      <c r="AC452">
        <v>33.71</v>
      </c>
      <c r="AD452">
        <v>0</v>
      </c>
      <c r="AE452">
        <v>16.329999999999998</v>
      </c>
      <c r="AF452">
        <v>4.3099999999999996</v>
      </c>
      <c r="AG452">
        <v>14932554.73</v>
      </c>
      <c r="AM452">
        <f t="shared" si="53"/>
        <v>2027</v>
      </c>
      <c r="AN452">
        <f t="shared" si="54"/>
        <v>2</v>
      </c>
      <c r="AO452">
        <f t="shared" si="48"/>
        <v>2027</v>
      </c>
      <c r="AP452" t="str">
        <f t="shared" si="49"/>
        <v>0</v>
      </c>
      <c r="AQ452">
        <f t="shared" si="42"/>
        <v>0</v>
      </c>
      <c r="AR452">
        <f t="shared" si="43"/>
        <v>-564.67000000000007</v>
      </c>
      <c r="AS452">
        <f t="shared" si="44"/>
        <v>337.54999999999995</v>
      </c>
      <c r="AT452">
        <f t="shared" si="45"/>
        <v>-100.09000000000003</v>
      </c>
      <c r="AU452">
        <f t="shared" si="46"/>
        <v>-24.82</v>
      </c>
    </row>
    <row r="453" spans="1:47" x14ac:dyDescent="0.3">
      <c r="A453">
        <f t="shared" si="50"/>
        <v>2027</v>
      </c>
      <c r="B453">
        <f t="shared" si="51"/>
        <v>3</v>
      </c>
      <c r="C453">
        <f t="shared" si="52"/>
        <v>2027</v>
      </c>
      <c r="D453" t="str">
        <f t="shared" si="47"/>
        <v>03/31/2027</v>
      </c>
      <c r="E453" t="s">
        <v>1008</v>
      </c>
      <c r="F453">
        <v>2044.98</v>
      </c>
      <c r="G453">
        <v>7172.41</v>
      </c>
      <c r="H453">
        <v>151.82</v>
      </c>
      <c r="I453">
        <v>3889.85</v>
      </c>
      <c r="J453">
        <v>8928.19</v>
      </c>
      <c r="K453">
        <v>0</v>
      </c>
      <c r="L453">
        <v>307.27</v>
      </c>
      <c r="M453">
        <v>0</v>
      </c>
      <c r="N453">
        <v>0</v>
      </c>
      <c r="O453">
        <v>0</v>
      </c>
      <c r="P453">
        <v>51.55</v>
      </c>
      <c r="Q453">
        <v>0</v>
      </c>
      <c r="R453">
        <v>0</v>
      </c>
      <c r="S453">
        <v>35.18</v>
      </c>
      <c r="T453">
        <v>0</v>
      </c>
      <c r="U453">
        <v>0</v>
      </c>
      <c r="V453">
        <v>980.02</v>
      </c>
      <c r="W453">
        <v>1104.3499999999999</v>
      </c>
      <c r="X453">
        <v>461.58</v>
      </c>
      <c r="Y453">
        <v>57.72</v>
      </c>
      <c r="Z453">
        <v>104.13</v>
      </c>
      <c r="AA453">
        <v>703.15</v>
      </c>
      <c r="AB453">
        <v>3.83</v>
      </c>
      <c r="AC453">
        <v>49.71</v>
      </c>
      <c r="AD453">
        <v>0</v>
      </c>
      <c r="AE453">
        <v>15.57</v>
      </c>
      <c r="AF453">
        <v>5.42</v>
      </c>
      <c r="AG453">
        <v>14937682.16</v>
      </c>
      <c r="AM453">
        <f t="shared" si="53"/>
        <v>2027</v>
      </c>
      <c r="AN453">
        <f t="shared" si="54"/>
        <v>3</v>
      </c>
      <c r="AO453">
        <f t="shared" si="48"/>
        <v>2027</v>
      </c>
      <c r="AP453" t="str">
        <f t="shared" si="49"/>
        <v>0</v>
      </c>
      <c r="AQ453">
        <f t="shared" ref="AQ453:AQ516" si="55">N453-O453</f>
        <v>0</v>
      </c>
      <c r="AR453">
        <f t="shared" ref="AR453:AR516" si="56">Z453-AA453</f>
        <v>-599.02</v>
      </c>
      <c r="AS453">
        <f t="shared" ref="AS453:AS516" si="57">X453-Y453</f>
        <v>403.86</v>
      </c>
      <c r="AT453">
        <f t="shared" ref="AT453:AT516" si="58">V453-W453</f>
        <v>-124.32999999999993</v>
      </c>
      <c r="AU453">
        <f t="shared" ref="AU453:AU516" si="59">AB453-AC453</f>
        <v>-45.88</v>
      </c>
    </row>
    <row r="454" spans="1:47" x14ac:dyDescent="0.3">
      <c r="A454">
        <f t="shared" si="50"/>
        <v>2027</v>
      </c>
      <c r="B454">
        <f t="shared" si="51"/>
        <v>4</v>
      </c>
      <c r="C454">
        <f t="shared" si="52"/>
        <v>2027</v>
      </c>
      <c r="D454" t="str">
        <f t="shared" si="47"/>
        <v>04/30/2027</v>
      </c>
      <c r="E454" t="s">
        <v>1009</v>
      </c>
      <c r="F454">
        <v>4188.45</v>
      </c>
      <c r="G454">
        <v>1601.73</v>
      </c>
      <c r="H454">
        <v>99.28</v>
      </c>
      <c r="I454">
        <v>2966.47</v>
      </c>
      <c r="J454">
        <v>2213.59</v>
      </c>
      <c r="K454">
        <v>0</v>
      </c>
      <c r="L454">
        <v>297.36</v>
      </c>
      <c r="M454">
        <v>0</v>
      </c>
      <c r="N454">
        <v>0</v>
      </c>
      <c r="O454">
        <v>0</v>
      </c>
      <c r="P454">
        <v>73.88</v>
      </c>
      <c r="Q454">
        <v>0</v>
      </c>
      <c r="R454">
        <v>0</v>
      </c>
      <c r="S454">
        <v>1942.21</v>
      </c>
      <c r="T454">
        <v>0</v>
      </c>
      <c r="U454">
        <v>0</v>
      </c>
      <c r="V454">
        <v>975.67</v>
      </c>
      <c r="W454">
        <v>1058.55</v>
      </c>
      <c r="X454">
        <v>406.44</v>
      </c>
      <c r="Y454">
        <v>61.98</v>
      </c>
      <c r="Z454">
        <v>154.16</v>
      </c>
      <c r="AA454">
        <v>683.5</v>
      </c>
      <c r="AB454">
        <v>2.78</v>
      </c>
      <c r="AC454">
        <v>70.099999999999994</v>
      </c>
      <c r="AD454">
        <v>0</v>
      </c>
      <c r="AE454">
        <v>18.68</v>
      </c>
      <c r="AF454">
        <v>8.39</v>
      </c>
      <c r="AG454">
        <v>14935095.439999999</v>
      </c>
      <c r="AM454">
        <f t="shared" si="53"/>
        <v>2027</v>
      </c>
      <c r="AN454">
        <f t="shared" si="54"/>
        <v>4</v>
      </c>
      <c r="AO454">
        <f t="shared" si="48"/>
        <v>2027</v>
      </c>
      <c r="AP454" t="str">
        <f t="shared" si="49"/>
        <v>0</v>
      </c>
      <c r="AQ454">
        <f t="shared" si="55"/>
        <v>0</v>
      </c>
      <c r="AR454">
        <f t="shared" si="56"/>
        <v>-529.34</v>
      </c>
      <c r="AS454">
        <f t="shared" si="57"/>
        <v>344.46</v>
      </c>
      <c r="AT454">
        <f t="shared" si="58"/>
        <v>-82.88</v>
      </c>
      <c r="AU454">
        <f t="shared" si="59"/>
        <v>-67.319999999999993</v>
      </c>
    </row>
    <row r="455" spans="1:47" x14ac:dyDescent="0.3">
      <c r="A455">
        <f t="shared" si="50"/>
        <v>2027</v>
      </c>
      <c r="B455">
        <f t="shared" si="51"/>
        <v>5</v>
      </c>
      <c r="C455">
        <f t="shared" si="52"/>
        <v>2027</v>
      </c>
      <c r="D455" t="str">
        <f t="shared" si="47"/>
        <v>05/31/2027</v>
      </c>
      <c r="E455" t="s">
        <v>1010</v>
      </c>
      <c r="F455">
        <v>7357.13</v>
      </c>
      <c r="G455">
        <v>1271.93</v>
      </c>
      <c r="H455">
        <v>163.19</v>
      </c>
      <c r="I455">
        <v>1977.06</v>
      </c>
      <c r="J455">
        <v>1854.62</v>
      </c>
      <c r="K455">
        <v>0</v>
      </c>
      <c r="L455">
        <v>307.27</v>
      </c>
      <c r="M455">
        <v>0</v>
      </c>
      <c r="N455">
        <v>0</v>
      </c>
      <c r="O455">
        <v>0</v>
      </c>
      <c r="P455">
        <v>133.41</v>
      </c>
      <c r="Q455">
        <v>0</v>
      </c>
      <c r="R455">
        <v>0</v>
      </c>
      <c r="S455">
        <v>6324.38</v>
      </c>
      <c r="T455">
        <v>0</v>
      </c>
      <c r="U455">
        <v>0</v>
      </c>
      <c r="V455">
        <v>1253.47</v>
      </c>
      <c r="W455">
        <v>1144.4100000000001</v>
      </c>
      <c r="X455">
        <v>441.03</v>
      </c>
      <c r="Y455">
        <v>81.069999999999993</v>
      </c>
      <c r="Z455">
        <v>216.04</v>
      </c>
      <c r="AA455">
        <v>876.64</v>
      </c>
      <c r="AB455">
        <v>35.119999999999997</v>
      </c>
      <c r="AC455">
        <v>35.159999999999997</v>
      </c>
      <c r="AD455">
        <v>0</v>
      </c>
      <c r="AE455">
        <v>31.49</v>
      </c>
      <c r="AF455">
        <v>19.13</v>
      </c>
      <c r="AG455">
        <v>14929010.24</v>
      </c>
      <c r="AM455">
        <f t="shared" si="53"/>
        <v>2027</v>
      </c>
      <c r="AN455">
        <f t="shared" si="54"/>
        <v>5</v>
      </c>
      <c r="AO455">
        <f t="shared" si="48"/>
        <v>2027</v>
      </c>
      <c r="AP455" t="str">
        <f t="shared" si="49"/>
        <v>0</v>
      </c>
      <c r="AQ455">
        <f t="shared" si="55"/>
        <v>0</v>
      </c>
      <c r="AR455">
        <f t="shared" si="56"/>
        <v>-660.6</v>
      </c>
      <c r="AS455">
        <f t="shared" si="57"/>
        <v>359.96</v>
      </c>
      <c r="AT455">
        <f t="shared" si="58"/>
        <v>109.05999999999995</v>
      </c>
      <c r="AU455">
        <f t="shared" si="59"/>
        <v>-3.9999999999999147E-2</v>
      </c>
    </row>
    <row r="456" spans="1:47" x14ac:dyDescent="0.3">
      <c r="A456">
        <f t="shared" si="50"/>
        <v>2027</v>
      </c>
      <c r="B456">
        <f t="shared" si="51"/>
        <v>6</v>
      </c>
      <c r="C456">
        <f t="shared" si="52"/>
        <v>2027</v>
      </c>
      <c r="D456" t="str">
        <f t="shared" si="47"/>
        <v>06/30/2027</v>
      </c>
      <c r="E456" t="s">
        <v>1011</v>
      </c>
      <c r="F456">
        <v>9236.7000000000007</v>
      </c>
      <c r="G456">
        <v>2350.61</v>
      </c>
      <c r="H456">
        <v>582.26</v>
      </c>
      <c r="I456">
        <v>998.88</v>
      </c>
      <c r="J456">
        <v>1452.79</v>
      </c>
      <c r="K456">
        <v>0</v>
      </c>
      <c r="L456">
        <v>297.36</v>
      </c>
      <c r="M456">
        <v>0</v>
      </c>
      <c r="N456">
        <v>0</v>
      </c>
      <c r="O456">
        <v>0</v>
      </c>
      <c r="P456">
        <v>155.52000000000001</v>
      </c>
      <c r="Q456">
        <v>0</v>
      </c>
      <c r="R456">
        <v>0</v>
      </c>
      <c r="S456">
        <v>8320.7000000000007</v>
      </c>
      <c r="T456">
        <v>0</v>
      </c>
      <c r="U456">
        <v>0</v>
      </c>
      <c r="V456">
        <v>1340.82</v>
      </c>
      <c r="W456">
        <v>1139.97</v>
      </c>
      <c r="X456">
        <v>451.3</v>
      </c>
      <c r="Y456">
        <v>85.9</v>
      </c>
      <c r="Z456">
        <v>281.91000000000003</v>
      </c>
      <c r="AA456">
        <v>932.61</v>
      </c>
      <c r="AB456">
        <v>89.83</v>
      </c>
      <c r="AC456">
        <v>6.49</v>
      </c>
      <c r="AD456">
        <v>0</v>
      </c>
      <c r="AE456">
        <v>30.84</v>
      </c>
      <c r="AF456">
        <v>22.49</v>
      </c>
      <c r="AG456">
        <v>14922124.15</v>
      </c>
      <c r="AM456">
        <f t="shared" si="53"/>
        <v>2027</v>
      </c>
      <c r="AN456">
        <f t="shared" si="54"/>
        <v>6</v>
      </c>
      <c r="AO456">
        <f t="shared" si="48"/>
        <v>2027</v>
      </c>
      <c r="AP456" t="str">
        <f t="shared" si="49"/>
        <v>0</v>
      </c>
      <c r="AQ456">
        <f t="shared" si="55"/>
        <v>0</v>
      </c>
      <c r="AR456">
        <f t="shared" si="56"/>
        <v>-650.70000000000005</v>
      </c>
      <c r="AS456">
        <f t="shared" si="57"/>
        <v>365.4</v>
      </c>
      <c r="AT456">
        <f t="shared" si="58"/>
        <v>200.84999999999991</v>
      </c>
      <c r="AU456">
        <f t="shared" si="59"/>
        <v>83.34</v>
      </c>
    </row>
    <row r="457" spans="1:47" x14ac:dyDescent="0.3">
      <c r="A457">
        <f t="shared" si="50"/>
        <v>2027</v>
      </c>
      <c r="B457">
        <f t="shared" si="51"/>
        <v>7</v>
      </c>
      <c r="C457">
        <f t="shared" si="52"/>
        <v>2027</v>
      </c>
      <c r="D457" t="str">
        <f t="shared" si="47"/>
        <v>07/31/2027</v>
      </c>
      <c r="E457" t="s">
        <v>1012</v>
      </c>
      <c r="F457">
        <v>8248.26</v>
      </c>
      <c r="G457">
        <v>2368.41</v>
      </c>
      <c r="H457">
        <v>667.74</v>
      </c>
      <c r="I457">
        <v>934.16</v>
      </c>
      <c r="J457">
        <v>1482.17</v>
      </c>
      <c r="K457">
        <v>0</v>
      </c>
      <c r="L457">
        <v>307.27</v>
      </c>
      <c r="M457">
        <v>0</v>
      </c>
      <c r="N457">
        <v>0</v>
      </c>
      <c r="O457">
        <v>0</v>
      </c>
      <c r="P457">
        <v>181.39</v>
      </c>
      <c r="Q457">
        <v>0</v>
      </c>
      <c r="R457">
        <v>0</v>
      </c>
      <c r="S457">
        <v>7580.81</v>
      </c>
      <c r="T457">
        <v>0</v>
      </c>
      <c r="U457">
        <v>0</v>
      </c>
      <c r="V457">
        <v>1430.85</v>
      </c>
      <c r="W457">
        <v>1160.32</v>
      </c>
      <c r="X457">
        <v>474.76</v>
      </c>
      <c r="Y457">
        <v>78.209999999999994</v>
      </c>
      <c r="Z457">
        <v>253.84</v>
      </c>
      <c r="AA457">
        <v>987.46</v>
      </c>
      <c r="AB457">
        <v>126.95</v>
      </c>
      <c r="AC457">
        <v>5.25</v>
      </c>
      <c r="AD457">
        <v>0</v>
      </c>
      <c r="AE457">
        <v>31.26</v>
      </c>
      <c r="AF457">
        <v>27.34</v>
      </c>
      <c r="AG457">
        <v>14916244.310000001</v>
      </c>
      <c r="AM457">
        <f t="shared" si="53"/>
        <v>2027</v>
      </c>
      <c r="AN457">
        <f t="shared" si="54"/>
        <v>7</v>
      </c>
      <c r="AO457">
        <f t="shared" si="48"/>
        <v>2027</v>
      </c>
      <c r="AP457" t="str">
        <f t="shared" si="49"/>
        <v>0</v>
      </c>
      <c r="AQ457">
        <f t="shared" si="55"/>
        <v>0</v>
      </c>
      <c r="AR457">
        <f t="shared" si="56"/>
        <v>-733.62</v>
      </c>
      <c r="AS457">
        <f t="shared" si="57"/>
        <v>396.55</v>
      </c>
      <c r="AT457">
        <f t="shared" si="58"/>
        <v>270.52999999999997</v>
      </c>
      <c r="AU457">
        <f t="shared" si="59"/>
        <v>121.7</v>
      </c>
    </row>
    <row r="458" spans="1:47" x14ac:dyDescent="0.3">
      <c r="A458">
        <f t="shared" si="50"/>
        <v>2027</v>
      </c>
      <c r="B458">
        <f t="shared" si="51"/>
        <v>8</v>
      </c>
      <c r="C458">
        <f t="shared" si="52"/>
        <v>2027</v>
      </c>
      <c r="D458" t="str">
        <f t="shared" si="47"/>
        <v>08/31/2027</v>
      </c>
      <c r="E458" t="s">
        <v>1013</v>
      </c>
      <c r="F458">
        <v>5868.16</v>
      </c>
      <c r="G458">
        <v>2202.9699999999998</v>
      </c>
      <c r="H458">
        <v>551.85</v>
      </c>
      <c r="I458">
        <v>988.08</v>
      </c>
      <c r="J458">
        <v>1426.95</v>
      </c>
      <c r="K458">
        <v>0</v>
      </c>
      <c r="L458">
        <v>307.27</v>
      </c>
      <c r="M458">
        <v>0</v>
      </c>
      <c r="N458">
        <v>0</v>
      </c>
      <c r="O458">
        <v>0</v>
      </c>
      <c r="P458">
        <v>164.65</v>
      </c>
      <c r="Q458">
        <v>0</v>
      </c>
      <c r="R458">
        <v>0</v>
      </c>
      <c r="S458">
        <v>5201.1000000000004</v>
      </c>
      <c r="T458">
        <v>0</v>
      </c>
      <c r="U458">
        <v>0</v>
      </c>
      <c r="V458">
        <v>1453.66</v>
      </c>
      <c r="W458">
        <v>1104.45</v>
      </c>
      <c r="X458">
        <v>462.83</v>
      </c>
      <c r="Y458">
        <v>48.55</v>
      </c>
      <c r="Z458">
        <v>192.23</v>
      </c>
      <c r="AA458">
        <v>943.66</v>
      </c>
      <c r="AB458">
        <v>118.49</v>
      </c>
      <c r="AC458">
        <v>5.84</v>
      </c>
      <c r="AD458">
        <v>0</v>
      </c>
      <c r="AE458">
        <v>28.33</v>
      </c>
      <c r="AF458">
        <v>23.13</v>
      </c>
      <c r="AG458">
        <v>14912579.109999999</v>
      </c>
      <c r="AM458">
        <f t="shared" si="53"/>
        <v>2027</v>
      </c>
      <c r="AN458">
        <f t="shared" si="54"/>
        <v>8</v>
      </c>
      <c r="AO458">
        <f t="shared" si="48"/>
        <v>2027</v>
      </c>
      <c r="AP458" t="str">
        <f t="shared" si="49"/>
        <v>0</v>
      </c>
      <c r="AQ458">
        <f t="shared" si="55"/>
        <v>0</v>
      </c>
      <c r="AR458">
        <f t="shared" si="56"/>
        <v>-751.43</v>
      </c>
      <c r="AS458">
        <f t="shared" si="57"/>
        <v>414.28</v>
      </c>
      <c r="AT458">
        <f t="shared" si="58"/>
        <v>349.21000000000004</v>
      </c>
      <c r="AU458">
        <f t="shared" si="59"/>
        <v>112.64999999999999</v>
      </c>
    </row>
    <row r="459" spans="1:47" x14ac:dyDescent="0.3">
      <c r="A459">
        <f t="shared" si="50"/>
        <v>2027</v>
      </c>
      <c r="B459">
        <f t="shared" si="51"/>
        <v>9</v>
      </c>
      <c r="C459">
        <f t="shared" si="52"/>
        <v>2027</v>
      </c>
      <c r="D459" t="str">
        <f t="shared" si="47"/>
        <v>09/30/2027</v>
      </c>
      <c r="E459" t="s">
        <v>1014</v>
      </c>
      <c r="F459">
        <v>5303.26</v>
      </c>
      <c r="G459">
        <v>2331.0500000000002</v>
      </c>
      <c r="H459">
        <v>297.89999999999998</v>
      </c>
      <c r="I459">
        <v>1057.19</v>
      </c>
      <c r="J459">
        <v>1117.76</v>
      </c>
      <c r="K459">
        <v>0</v>
      </c>
      <c r="L459">
        <v>297.36</v>
      </c>
      <c r="M459">
        <v>0</v>
      </c>
      <c r="N459">
        <v>0</v>
      </c>
      <c r="O459">
        <v>0</v>
      </c>
      <c r="P459">
        <v>131.91</v>
      </c>
      <c r="Q459">
        <v>0</v>
      </c>
      <c r="R459">
        <v>0</v>
      </c>
      <c r="S459">
        <v>3760.06</v>
      </c>
      <c r="T459">
        <v>0</v>
      </c>
      <c r="U459">
        <v>0</v>
      </c>
      <c r="V459">
        <v>1270.52</v>
      </c>
      <c r="W459">
        <v>1016.36</v>
      </c>
      <c r="X459">
        <v>402.94</v>
      </c>
      <c r="Y459">
        <v>58.41</v>
      </c>
      <c r="Z459">
        <v>180.38</v>
      </c>
      <c r="AA459">
        <v>843.54</v>
      </c>
      <c r="AB459">
        <v>93.62</v>
      </c>
      <c r="AC459">
        <v>4.3499999999999996</v>
      </c>
      <c r="AD459">
        <v>0</v>
      </c>
      <c r="AE459">
        <v>9.73</v>
      </c>
      <c r="AF459">
        <v>14.96</v>
      </c>
      <c r="AG459">
        <v>14909606.9</v>
      </c>
      <c r="AM459">
        <f t="shared" si="53"/>
        <v>2027</v>
      </c>
      <c r="AN459">
        <f t="shared" si="54"/>
        <v>9</v>
      </c>
      <c r="AO459">
        <f t="shared" si="48"/>
        <v>2027</v>
      </c>
      <c r="AP459" t="str">
        <f t="shared" si="49"/>
        <v>0</v>
      </c>
      <c r="AQ459">
        <f t="shared" si="55"/>
        <v>0</v>
      </c>
      <c r="AR459">
        <f t="shared" si="56"/>
        <v>-663.16</v>
      </c>
      <c r="AS459">
        <f t="shared" si="57"/>
        <v>344.53</v>
      </c>
      <c r="AT459">
        <f t="shared" si="58"/>
        <v>254.15999999999997</v>
      </c>
      <c r="AU459">
        <f t="shared" si="59"/>
        <v>89.27000000000001</v>
      </c>
    </row>
    <row r="460" spans="1:47" x14ac:dyDescent="0.3">
      <c r="A460">
        <f t="shared" si="50"/>
        <v>2027</v>
      </c>
      <c r="B460">
        <f t="shared" si="51"/>
        <v>10</v>
      </c>
      <c r="C460">
        <f t="shared" si="52"/>
        <v>2028</v>
      </c>
      <c r="D460" t="str">
        <f t="shared" si="47"/>
        <v>10/31/2027</v>
      </c>
      <c r="E460" t="s">
        <v>1015</v>
      </c>
      <c r="F460">
        <v>3636.28</v>
      </c>
      <c r="G460">
        <v>2739.36</v>
      </c>
      <c r="H460">
        <v>274.32</v>
      </c>
      <c r="I460">
        <v>1392.62</v>
      </c>
      <c r="J460">
        <v>2980.69</v>
      </c>
      <c r="K460">
        <v>0</v>
      </c>
      <c r="L460">
        <v>307.27</v>
      </c>
      <c r="M460">
        <v>0</v>
      </c>
      <c r="N460">
        <v>0</v>
      </c>
      <c r="O460">
        <v>0</v>
      </c>
      <c r="P460">
        <v>89.14</v>
      </c>
      <c r="Q460">
        <v>0</v>
      </c>
      <c r="R460">
        <v>0</v>
      </c>
      <c r="S460">
        <v>3204.05</v>
      </c>
      <c r="T460">
        <v>0</v>
      </c>
      <c r="U460">
        <v>0</v>
      </c>
      <c r="V460">
        <v>1257.8499999999999</v>
      </c>
      <c r="W460">
        <v>1022.08</v>
      </c>
      <c r="X460">
        <v>395.96</v>
      </c>
      <c r="Y460">
        <v>63.04</v>
      </c>
      <c r="Z460">
        <v>154.76</v>
      </c>
      <c r="AA460">
        <v>911.55</v>
      </c>
      <c r="AB460">
        <v>270.39</v>
      </c>
      <c r="AC460">
        <v>4.4400000000000004</v>
      </c>
      <c r="AD460">
        <v>0</v>
      </c>
      <c r="AE460">
        <v>17.8</v>
      </c>
      <c r="AF460">
        <v>11.73</v>
      </c>
      <c r="AG460">
        <v>14908709.970000001</v>
      </c>
      <c r="AM460">
        <f t="shared" si="53"/>
        <v>2027</v>
      </c>
      <c r="AN460">
        <f t="shared" si="54"/>
        <v>10</v>
      </c>
      <c r="AO460">
        <f t="shared" si="48"/>
        <v>2028</v>
      </c>
      <c r="AP460" t="str">
        <f t="shared" si="49"/>
        <v>0</v>
      </c>
      <c r="AQ460">
        <f t="shared" si="55"/>
        <v>0</v>
      </c>
      <c r="AR460">
        <f t="shared" si="56"/>
        <v>-756.79</v>
      </c>
      <c r="AS460">
        <f t="shared" si="57"/>
        <v>332.91999999999996</v>
      </c>
      <c r="AT460">
        <f t="shared" si="58"/>
        <v>235.76999999999987</v>
      </c>
      <c r="AU460">
        <f t="shared" si="59"/>
        <v>265.95</v>
      </c>
    </row>
    <row r="461" spans="1:47" x14ac:dyDescent="0.3">
      <c r="A461">
        <f t="shared" si="50"/>
        <v>2027</v>
      </c>
      <c r="B461">
        <f t="shared" si="51"/>
        <v>11</v>
      </c>
      <c r="C461">
        <f t="shared" si="52"/>
        <v>2028</v>
      </c>
      <c r="D461" t="str">
        <f t="shared" si="47"/>
        <v>11/30/2027</v>
      </c>
      <c r="E461" t="s">
        <v>1016</v>
      </c>
      <c r="F461">
        <v>338.88</v>
      </c>
      <c r="G461">
        <v>3766.55</v>
      </c>
      <c r="H461">
        <v>141.47</v>
      </c>
      <c r="I461">
        <v>1980.05</v>
      </c>
      <c r="J461">
        <v>6288.65</v>
      </c>
      <c r="K461">
        <v>0</v>
      </c>
      <c r="L461">
        <v>297.36</v>
      </c>
      <c r="M461">
        <v>0</v>
      </c>
      <c r="N461">
        <v>0</v>
      </c>
      <c r="O461">
        <v>0</v>
      </c>
      <c r="P461">
        <v>55.18</v>
      </c>
      <c r="Q461">
        <v>0</v>
      </c>
      <c r="R461">
        <v>0</v>
      </c>
      <c r="S461">
        <v>1251.51</v>
      </c>
      <c r="T461">
        <v>0</v>
      </c>
      <c r="U461">
        <v>0</v>
      </c>
      <c r="V461">
        <v>1074.8499999999999</v>
      </c>
      <c r="W461">
        <v>949.18</v>
      </c>
      <c r="X461">
        <v>364.61</v>
      </c>
      <c r="Y461">
        <v>56.48</v>
      </c>
      <c r="Z461">
        <v>116.56</v>
      </c>
      <c r="AA461">
        <v>675.35</v>
      </c>
      <c r="AB461">
        <v>26.72</v>
      </c>
      <c r="AC461">
        <v>5.8</v>
      </c>
      <c r="AD461">
        <v>0</v>
      </c>
      <c r="AE461">
        <v>11.62</v>
      </c>
      <c r="AF461">
        <v>7.73</v>
      </c>
      <c r="AG461">
        <v>14912137.640000001</v>
      </c>
      <c r="AM461">
        <f t="shared" si="53"/>
        <v>2027</v>
      </c>
      <c r="AN461">
        <f t="shared" si="54"/>
        <v>11</v>
      </c>
      <c r="AO461">
        <f t="shared" si="48"/>
        <v>2028</v>
      </c>
      <c r="AP461" t="str">
        <f t="shared" si="49"/>
        <v>0</v>
      </c>
      <c r="AQ461">
        <f t="shared" si="55"/>
        <v>0</v>
      </c>
      <c r="AR461">
        <f t="shared" si="56"/>
        <v>-558.79</v>
      </c>
      <c r="AS461">
        <f t="shared" si="57"/>
        <v>308.13</v>
      </c>
      <c r="AT461">
        <f t="shared" si="58"/>
        <v>125.66999999999996</v>
      </c>
      <c r="AU461">
        <f t="shared" si="59"/>
        <v>20.919999999999998</v>
      </c>
    </row>
    <row r="462" spans="1:47" x14ac:dyDescent="0.3">
      <c r="A462">
        <f t="shared" si="50"/>
        <v>2027</v>
      </c>
      <c r="B462">
        <f t="shared" si="51"/>
        <v>12</v>
      </c>
      <c r="C462">
        <f t="shared" si="52"/>
        <v>2028</v>
      </c>
      <c r="D462" t="str">
        <f t="shared" si="47"/>
        <v>12/31/2027</v>
      </c>
      <c r="E462" t="s">
        <v>1017</v>
      </c>
      <c r="F462">
        <v>1041.18</v>
      </c>
      <c r="G462">
        <v>6141.48</v>
      </c>
      <c r="H462">
        <v>215.88</v>
      </c>
      <c r="I462">
        <v>2102.58</v>
      </c>
      <c r="J462">
        <v>8117.75</v>
      </c>
      <c r="K462">
        <v>0</v>
      </c>
      <c r="L462">
        <v>307.27</v>
      </c>
      <c r="M462">
        <v>0</v>
      </c>
      <c r="N462">
        <v>0</v>
      </c>
      <c r="O462">
        <v>0</v>
      </c>
      <c r="P462">
        <v>52.1</v>
      </c>
      <c r="Q462">
        <v>0</v>
      </c>
      <c r="R462">
        <v>0</v>
      </c>
      <c r="S462">
        <v>1329.94</v>
      </c>
      <c r="T462">
        <v>0</v>
      </c>
      <c r="U462">
        <v>0</v>
      </c>
      <c r="V462">
        <v>1086.1199999999999</v>
      </c>
      <c r="W462">
        <v>983.88</v>
      </c>
      <c r="X462">
        <v>384.32</v>
      </c>
      <c r="Y462">
        <v>63.83</v>
      </c>
      <c r="Z462">
        <v>108.57</v>
      </c>
      <c r="AA462">
        <v>681.47</v>
      </c>
      <c r="AB462">
        <v>18.09</v>
      </c>
      <c r="AC462">
        <v>8.36</v>
      </c>
      <c r="AD462">
        <v>0</v>
      </c>
      <c r="AE462">
        <v>13.71</v>
      </c>
      <c r="AF462">
        <v>6.03</v>
      </c>
      <c r="AG462">
        <v>14917237.939999999</v>
      </c>
      <c r="AM462">
        <f t="shared" si="53"/>
        <v>2027</v>
      </c>
      <c r="AN462">
        <f t="shared" si="54"/>
        <v>12</v>
      </c>
      <c r="AO462">
        <f t="shared" si="48"/>
        <v>2028</v>
      </c>
      <c r="AP462" t="str">
        <f t="shared" si="49"/>
        <v>0</v>
      </c>
      <c r="AQ462">
        <f t="shared" si="55"/>
        <v>0</v>
      </c>
      <c r="AR462">
        <f t="shared" si="56"/>
        <v>-572.90000000000009</v>
      </c>
      <c r="AS462">
        <f t="shared" si="57"/>
        <v>320.49</v>
      </c>
      <c r="AT462">
        <f t="shared" si="58"/>
        <v>102.2399999999999</v>
      </c>
      <c r="AU462">
        <f t="shared" si="59"/>
        <v>9.73</v>
      </c>
    </row>
    <row r="463" spans="1:47" x14ac:dyDescent="0.3">
      <c r="A463">
        <f t="shared" si="50"/>
        <v>2028</v>
      </c>
      <c r="B463">
        <f t="shared" si="51"/>
        <v>1</v>
      </c>
      <c r="C463">
        <f t="shared" si="52"/>
        <v>2028</v>
      </c>
      <c r="D463" t="str">
        <f t="shared" si="47"/>
        <v>01/31/2028</v>
      </c>
      <c r="E463" t="s">
        <v>1018</v>
      </c>
      <c r="F463">
        <v>4017.36</v>
      </c>
      <c r="G463">
        <v>24425.84</v>
      </c>
      <c r="H463">
        <v>3369.67</v>
      </c>
      <c r="I463">
        <v>5274.88</v>
      </c>
      <c r="J463">
        <v>23487.42</v>
      </c>
      <c r="K463">
        <v>0</v>
      </c>
      <c r="L463">
        <v>307.27</v>
      </c>
      <c r="M463">
        <v>0</v>
      </c>
      <c r="N463">
        <v>0</v>
      </c>
      <c r="O463">
        <v>0</v>
      </c>
      <c r="P463">
        <v>46.19</v>
      </c>
      <c r="Q463">
        <v>0</v>
      </c>
      <c r="R463">
        <v>0</v>
      </c>
      <c r="S463">
        <v>1170.9000000000001</v>
      </c>
      <c r="T463">
        <v>0</v>
      </c>
      <c r="U463">
        <v>0</v>
      </c>
      <c r="V463">
        <v>1020.75</v>
      </c>
      <c r="W463">
        <v>1085.47</v>
      </c>
      <c r="X463">
        <v>462.22</v>
      </c>
      <c r="Y463">
        <v>89.46</v>
      </c>
      <c r="Z463">
        <v>100.09</v>
      </c>
      <c r="AA463">
        <v>746.43</v>
      </c>
      <c r="AB463">
        <v>23.29</v>
      </c>
      <c r="AC463">
        <v>14.63</v>
      </c>
      <c r="AD463">
        <v>0</v>
      </c>
      <c r="AE463">
        <v>21.79</v>
      </c>
      <c r="AF463">
        <v>4.8499999999999996</v>
      </c>
      <c r="AG463">
        <v>14937646.43</v>
      </c>
      <c r="AM463">
        <f t="shared" si="53"/>
        <v>2028</v>
      </c>
      <c r="AN463">
        <f t="shared" si="54"/>
        <v>1</v>
      </c>
      <c r="AO463">
        <f t="shared" si="48"/>
        <v>2028</v>
      </c>
      <c r="AP463" t="str">
        <f t="shared" si="49"/>
        <v>0</v>
      </c>
      <c r="AQ463">
        <f t="shared" si="55"/>
        <v>0</v>
      </c>
      <c r="AR463">
        <f t="shared" si="56"/>
        <v>-646.33999999999992</v>
      </c>
      <c r="AS463">
        <f t="shared" si="57"/>
        <v>372.76000000000005</v>
      </c>
      <c r="AT463">
        <f t="shared" si="58"/>
        <v>-64.720000000000027</v>
      </c>
      <c r="AU463">
        <f t="shared" si="59"/>
        <v>8.6599999999999984</v>
      </c>
    </row>
    <row r="464" spans="1:47" x14ac:dyDescent="0.3">
      <c r="A464">
        <f t="shared" si="50"/>
        <v>2028</v>
      </c>
      <c r="B464">
        <f t="shared" si="51"/>
        <v>2</v>
      </c>
      <c r="C464">
        <f t="shared" si="52"/>
        <v>2028</v>
      </c>
      <c r="D464" t="str">
        <f t="shared" si="47"/>
        <v>02/29/2028</v>
      </c>
      <c r="E464" t="s">
        <v>1019</v>
      </c>
      <c r="F464">
        <v>3952.5</v>
      </c>
      <c r="G464">
        <v>17639.72</v>
      </c>
      <c r="H464">
        <v>2331.9</v>
      </c>
      <c r="I464">
        <v>4680.66</v>
      </c>
      <c r="J464">
        <v>16260.11</v>
      </c>
      <c r="K464">
        <v>0</v>
      </c>
      <c r="L464">
        <v>287.45</v>
      </c>
      <c r="M464">
        <v>0</v>
      </c>
      <c r="N464">
        <v>0</v>
      </c>
      <c r="O464">
        <v>0</v>
      </c>
      <c r="P464">
        <v>41.53</v>
      </c>
      <c r="Q464">
        <v>0</v>
      </c>
      <c r="R464">
        <v>0</v>
      </c>
      <c r="S464">
        <v>220.36</v>
      </c>
      <c r="T464">
        <v>0</v>
      </c>
      <c r="U464">
        <v>0</v>
      </c>
      <c r="V464">
        <v>960.71</v>
      </c>
      <c r="W464">
        <v>1039.3399999999999</v>
      </c>
      <c r="X464">
        <v>432.39</v>
      </c>
      <c r="Y464">
        <v>60.95</v>
      </c>
      <c r="Z464">
        <v>106.48</v>
      </c>
      <c r="AA464">
        <v>679.76</v>
      </c>
      <c r="AB464">
        <v>8.26</v>
      </c>
      <c r="AC464">
        <v>37.270000000000003</v>
      </c>
      <c r="AD464">
        <v>0</v>
      </c>
      <c r="AE464">
        <v>18.89</v>
      </c>
      <c r="AF464">
        <v>4.37</v>
      </c>
      <c r="AG464">
        <v>14951333.65</v>
      </c>
      <c r="AM464">
        <f t="shared" si="53"/>
        <v>2028</v>
      </c>
      <c r="AN464">
        <f t="shared" si="54"/>
        <v>2</v>
      </c>
      <c r="AO464">
        <f t="shared" si="48"/>
        <v>2028</v>
      </c>
      <c r="AP464" t="str">
        <f t="shared" si="49"/>
        <v>0</v>
      </c>
      <c r="AQ464">
        <f t="shared" si="55"/>
        <v>0</v>
      </c>
      <c r="AR464">
        <f t="shared" si="56"/>
        <v>-573.28</v>
      </c>
      <c r="AS464">
        <f t="shared" si="57"/>
        <v>371.44</v>
      </c>
      <c r="AT464">
        <f t="shared" si="58"/>
        <v>-78.629999999999882</v>
      </c>
      <c r="AU464">
        <f t="shared" si="59"/>
        <v>-29.010000000000005</v>
      </c>
    </row>
    <row r="465" spans="1:47" x14ac:dyDescent="0.3">
      <c r="A465">
        <f t="shared" si="50"/>
        <v>2028</v>
      </c>
      <c r="B465">
        <f t="shared" si="51"/>
        <v>3</v>
      </c>
      <c r="C465">
        <f t="shared" si="52"/>
        <v>2028</v>
      </c>
      <c r="D465" t="str">
        <f t="shared" si="47"/>
        <v>03/31/2028</v>
      </c>
      <c r="E465" t="s">
        <v>1020</v>
      </c>
      <c r="F465">
        <v>4160.32</v>
      </c>
      <c r="G465">
        <v>6830.46</v>
      </c>
      <c r="H465">
        <v>83.78</v>
      </c>
      <c r="I465">
        <v>5569.68</v>
      </c>
      <c r="J465">
        <v>8410.43</v>
      </c>
      <c r="K465">
        <v>0</v>
      </c>
      <c r="L465">
        <v>307.27</v>
      </c>
      <c r="M465">
        <v>0</v>
      </c>
      <c r="N465">
        <v>0</v>
      </c>
      <c r="O465">
        <v>0</v>
      </c>
      <c r="P465">
        <v>51.55</v>
      </c>
      <c r="Q465">
        <v>0</v>
      </c>
      <c r="R465">
        <v>0</v>
      </c>
      <c r="S465">
        <v>320.66000000000003</v>
      </c>
      <c r="T465">
        <v>0</v>
      </c>
      <c r="U465">
        <v>0</v>
      </c>
      <c r="V465">
        <v>1049.75</v>
      </c>
      <c r="W465">
        <v>1118.54</v>
      </c>
      <c r="X465">
        <v>488.58</v>
      </c>
      <c r="Y465">
        <v>58.78</v>
      </c>
      <c r="Z465">
        <v>115.4</v>
      </c>
      <c r="AA465">
        <v>691.39</v>
      </c>
      <c r="AB465">
        <v>3.44</v>
      </c>
      <c r="AC465">
        <v>58.53</v>
      </c>
      <c r="AD465">
        <v>0</v>
      </c>
      <c r="AE465">
        <v>17.02</v>
      </c>
      <c r="AF465">
        <v>5.45</v>
      </c>
      <c r="AG465">
        <v>14954003.789999999</v>
      </c>
      <c r="AM465">
        <f t="shared" si="53"/>
        <v>2028</v>
      </c>
      <c r="AN465">
        <f t="shared" si="54"/>
        <v>3</v>
      </c>
      <c r="AO465">
        <f t="shared" si="48"/>
        <v>2028</v>
      </c>
      <c r="AP465" t="str">
        <f t="shared" si="49"/>
        <v>0</v>
      </c>
      <c r="AQ465">
        <f t="shared" si="55"/>
        <v>0</v>
      </c>
      <c r="AR465">
        <f t="shared" si="56"/>
        <v>-575.99</v>
      </c>
      <c r="AS465">
        <f t="shared" si="57"/>
        <v>429.79999999999995</v>
      </c>
      <c r="AT465">
        <f t="shared" si="58"/>
        <v>-68.789999999999964</v>
      </c>
      <c r="AU465">
        <f t="shared" si="59"/>
        <v>-55.09</v>
      </c>
    </row>
    <row r="466" spans="1:47" x14ac:dyDescent="0.3">
      <c r="A466">
        <f t="shared" si="50"/>
        <v>2028</v>
      </c>
      <c r="B466">
        <f t="shared" si="51"/>
        <v>4</v>
      </c>
      <c r="C466">
        <f t="shared" si="52"/>
        <v>2028</v>
      </c>
      <c r="D466" t="str">
        <f t="shared" si="47"/>
        <v>04/30/2028</v>
      </c>
      <c r="E466" t="s">
        <v>1021</v>
      </c>
      <c r="F466">
        <v>7154.78</v>
      </c>
      <c r="G466">
        <v>1620.45</v>
      </c>
      <c r="H466">
        <v>78.47</v>
      </c>
      <c r="I466">
        <v>3646.33</v>
      </c>
      <c r="J466">
        <v>1509.34</v>
      </c>
      <c r="K466">
        <v>0</v>
      </c>
      <c r="L466">
        <v>297.36</v>
      </c>
      <c r="M466">
        <v>0</v>
      </c>
      <c r="N466">
        <v>0</v>
      </c>
      <c r="O466">
        <v>0</v>
      </c>
      <c r="P466">
        <v>73.88</v>
      </c>
      <c r="Q466">
        <v>0</v>
      </c>
      <c r="R466">
        <v>0</v>
      </c>
      <c r="S466">
        <v>3608.18</v>
      </c>
      <c r="T466">
        <v>0</v>
      </c>
      <c r="U466">
        <v>0</v>
      </c>
      <c r="V466">
        <v>1083.19</v>
      </c>
      <c r="W466">
        <v>1116.68</v>
      </c>
      <c r="X466">
        <v>427.12</v>
      </c>
      <c r="Y466">
        <v>70.08</v>
      </c>
      <c r="Z466">
        <v>237.56</v>
      </c>
      <c r="AA466">
        <v>687.99</v>
      </c>
      <c r="AB466">
        <v>10.59</v>
      </c>
      <c r="AC466">
        <v>91.84</v>
      </c>
      <c r="AD466">
        <v>0</v>
      </c>
      <c r="AE466">
        <v>21.34</v>
      </c>
      <c r="AF466">
        <v>9.41</v>
      </c>
      <c r="AG466">
        <v>14948469.460000001</v>
      </c>
      <c r="AM466">
        <f t="shared" si="53"/>
        <v>2028</v>
      </c>
      <c r="AN466">
        <f t="shared" si="54"/>
        <v>4</v>
      </c>
      <c r="AO466">
        <f t="shared" si="48"/>
        <v>2028</v>
      </c>
      <c r="AP466" t="str">
        <f t="shared" si="49"/>
        <v>0</v>
      </c>
      <c r="AQ466">
        <f t="shared" si="55"/>
        <v>0</v>
      </c>
      <c r="AR466">
        <f t="shared" si="56"/>
        <v>-450.43</v>
      </c>
      <c r="AS466">
        <f t="shared" si="57"/>
        <v>357.04</v>
      </c>
      <c r="AT466">
        <f t="shared" si="58"/>
        <v>-33.490000000000009</v>
      </c>
      <c r="AU466">
        <f t="shared" si="59"/>
        <v>-81.25</v>
      </c>
    </row>
    <row r="467" spans="1:47" x14ac:dyDescent="0.3">
      <c r="A467">
        <f t="shared" si="50"/>
        <v>2028</v>
      </c>
      <c r="B467">
        <f t="shared" si="51"/>
        <v>5</v>
      </c>
      <c r="C467">
        <f t="shared" si="52"/>
        <v>2028</v>
      </c>
      <c r="D467" t="str">
        <f t="shared" si="47"/>
        <v>05/31/2028</v>
      </c>
      <c r="E467" t="s">
        <v>1022</v>
      </c>
      <c r="F467">
        <v>7899</v>
      </c>
      <c r="G467">
        <v>1510.85</v>
      </c>
      <c r="H467">
        <v>112.38</v>
      </c>
      <c r="I467">
        <v>2362.3000000000002</v>
      </c>
      <c r="J467">
        <v>1575.14</v>
      </c>
      <c r="K467">
        <v>0</v>
      </c>
      <c r="L467">
        <v>307.27</v>
      </c>
      <c r="M467">
        <v>0</v>
      </c>
      <c r="N467">
        <v>0</v>
      </c>
      <c r="O467">
        <v>0</v>
      </c>
      <c r="P467">
        <v>133.41</v>
      </c>
      <c r="Q467">
        <v>0</v>
      </c>
      <c r="R467">
        <v>0</v>
      </c>
      <c r="S467">
        <v>5908.97</v>
      </c>
      <c r="T467">
        <v>0</v>
      </c>
      <c r="U467">
        <v>0</v>
      </c>
      <c r="V467">
        <v>1229.51</v>
      </c>
      <c r="W467">
        <v>1192.01</v>
      </c>
      <c r="X467">
        <v>446.61</v>
      </c>
      <c r="Y467">
        <v>66.819999999999993</v>
      </c>
      <c r="Z467">
        <v>225.82</v>
      </c>
      <c r="AA467">
        <v>838.04</v>
      </c>
      <c r="AB467">
        <v>34.99</v>
      </c>
      <c r="AC467">
        <v>31.52</v>
      </c>
      <c r="AD467">
        <v>0</v>
      </c>
      <c r="AE467">
        <v>32.64</v>
      </c>
      <c r="AF467">
        <v>20.97</v>
      </c>
      <c r="AG467">
        <v>14942081.310000001</v>
      </c>
      <c r="AM467">
        <f t="shared" si="53"/>
        <v>2028</v>
      </c>
      <c r="AN467">
        <f t="shared" si="54"/>
        <v>5</v>
      </c>
      <c r="AO467">
        <f t="shared" si="48"/>
        <v>2028</v>
      </c>
      <c r="AP467" t="str">
        <f t="shared" si="49"/>
        <v>0</v>
      </c>
      <c r="AQ467">
        <f t="shared" si="55"/>
        <v>0</v>
      </c>
      <c r="AR467">
        <f t="shared" si="56"/>
        <v>-612.22</v>
      </c>
      <c r="AS467">
        <f t="shared" si="57"/>
        <v>379.79</v>
      </c>
      <c r="AT467">
        <f t="shared" si="58"/>
        <v>37.5</v>
      </c>
      <c r="AU467">
        <f t="shared" si="59"/>
        <v>3.4700000000000024</v>
      </c>
    </row>
    <row r="468" spans="1:47" x14ac:dyDescent="0.3">
      <c r="A468">
        <f t="shared" si="50"/>
        <v>2028</v>
      </c>
      <c r="B468">
        <f t="shared" si="51"/>
        <v>6</v>
      </c>
      <c r="C468">
        <f t="shared" si="52"/>
        <v>2028</v>
      </c>
      <c r="D468" t="str">
        <f t="shared" si="47"/>
        <v>06/30/2028</v>
      </c>
      <c r="E468" t="s">
        <v>1023</v>
      </c>
      <c r="F468">
        <v>9101.9500000000007</v>
      </c>
      <c r="G468">
        <v>2305.5300000000002</v>
      </c>
      <c r="H468">
        <v>631.62</v>
      </c>
      <c r="I468">
        <v>1260.22</v>
      </c>
      <c r="J468">
        <v>1429.35</v>
      </c>
      <c r="K468">
        <v>0</v>
      </c>
      <c r="L468">
        <v>297.36</v>
      </c>
      <c r="M468">
        <v>0</v>
      </c>
      <c r="N468">
        <v>0</v>
      </c>
      <c r="O468">
        <v>0</v>
      </c>
      <c r="P468">
        <v>155.52000000000001</v>
      </c>
      <c r="Q468">
        <v>0</v>
      </c>
      <c r="R468">
        <v>0</v>
      </c>
      <c r="S468">
        <v>7964.95</v>
      </c>
      <c r="T468">
        <v>0</v>
      </c>
      <c r="U468">
        <v>0</v>
      </c>
      <c r="V468">
        <v>1341.26</v>
      </c>
      <c r="W468">
        <v>1153.28</v>
      </c>
      <c r="X468">
        <v>438.92</v>
      </c>
      <c r="Y468">
        <v>77.98</v>
      </c>
      <c r="Z468">
        <v>283.91000000000003</v>
      </c>
      <c r="AA468">
        <v>951.13</v>
      </c>
      <c r="AB468">
        <v>95.09</v>
      </c>
      <c r="AC468">
        <v>8.8699999999999992</v>
      </c>
      <c r="AD468">
        <v>0</v>
      </c>
      <c r="AE468">
        <v>29.86</v>
      </c>
      <c r="AF468">
        <v>23.15</v>
      </c>
      <c r="AG468">
        <v>14935284.890000001</v>
      </c>
      <c r="AM468">
        <f t="shared" si="53"/>
        <v>2028</v>
      </c>
      <c r="AN468">
        <f t="shared" si="54"/>
        <v>6</v>
      </c>
      <c r="AO468">
        <f t="shared" si="48"/>
        <v>2028</v>
      </c>
      <c r="AP468" t="str">
        <f t="shared" si="49"/>
        <v>0</v>
      </c>
      <c r="AQ468">
        <f t="shared" si="55"/>
        <v>0</v>
      </c>
      <c r="AR468">
        <f t="shared" si="56"/>
        <v>-667.22</v>
      </c>
      <c r="AS468">
        <f t="shared" si="57"/>
        <v>360.94</v>
      </c>
      <c r="AT468">
        <f t="shared" si="58"/>
        <v>187.98000000000002</v>
      </c>
      <c r="AU468">
        <f t="shared" si="59"/>
        <v>86.22</v>
      </c>
    </row>
    <row r="469" spans="1:47" x14ac:dyDescent="0.3">
      <c r="A469">
        <f t="shared" si="50"/>
        <v>2028</v>
      </c>
      <c r="B469">
        <f t="shared" si="51"/>
        <v>7</v>
      </c>
      <c r="C469">
        <f t="shared" si="52"/>
        <v>2028</v>
      </c>
      <c r="D469" t="str">
        <f t="shared" si="47"/>
        <v>07/31/2028</v>
      </c>
      <c r="E469" t="s">
        <v>1024</v>
      </c>
      <c r="F469">
        <v>8356.77</v>
      </c>
      <c r="G469">
        <v>2344.7199999999998</v>
      </c>
      <c r="H469">
        <v>382.47</v>
      </c>
      <c r="I469">
        <v>1374.42</v>
      </c>
      <c r="J469">
        <v>1488.64</v>
      </c>
      <c r="K469">
        <v>0</v>
      </c>
      <c r="L469">
        <v>307.27</v>
      </c>
      <c r="M469">
        <v>0</v>
      </c>
      <c r="N469">
        <v>0</v>
      </c>
      <c r="O469">
        <v>0</v>
      </c>
      <c r="P469">
        <v>181.39</v>
      </c>
      <c r="Q469">
        <v>0</v>
      </c>
      <c r="R469">
        <v>0</v>
      </c>
      <c r="S469">
        <v>6971.17</v>
      </c>
      <c r="T469">
        <v>0</v>
      </c>
      <c r="U469">
        <v>0</v>
      </c>
      <c r="V469">
        <v>1395.11</v>
      </c>
      <c r="W469">
        <v>1181.83</v>
      </c>
      <c r="X469">
        <v>470.26</v>
      </c>
      <c r="Y469">
        <v>78.39</v>
      </c>
      <c r="Z469">
        <v>265.44</v>
      </c>
      <c r="AA469">
        <v>928.89</v>
      </c>
      <c r="AB469">
        <v>96.75</v>
      </c>
      <c r="AC469">
        <v>5.78</v>
      </c>
      <c r="AD469">
        <v>0</v>
      </c>
      <c r="AE469">
        <v>31.55</v>
      </c>
      <c r="AF469">
        <v>27.35</v>
      </c>
      <c r="AG469">
        <v>14929272.84</v>
      </c>
      <c r="AM469">
        <f t="shared" si="53"/>
        <v>2028</v>
      </c>
      <c r="AN469">
        <f t="shared" si="54"/>
        <v>7</v>
      </c>
      <c r="AO469">
        <f t="shared" si="48"/>
        <v>2028</v>
      </c>
      <c r="AP469" t="str">
        <f t="shared" si="49"/>
        <v>0</v>
      </c>
      <c r="AQ469">
        <f t="shared" si="55"/>
        <v>0</v>
      </c>
      <c r="AR469">
        <f t="shared" si="56"/>
        <v>-663.45</v>
      </c>
      <c r="AS469">
        <f t="shared" si="57"/>
        <v>391.87</v>
      </c>
      <c r="AT469">
        <f t="shared" si="58"/>
        <v>213.27999999999997</v>
      </c>
      <c r="AU469">
        <f t="shared" si="59"/>
        <v>90.97</v>
      </c>
    </row>
    <row r="470" spans="1:47" x14ac:dyDescent="0.3">
      <c r="A470">
        <f t="shared" si="50"/>
        <v>2028</v>
      </c>
      <c r="B470">
        <f t="shared" si="51"/>
        <v>8</v>
      </c>
      <c r="C470">
        <f t="shared" si="52"/>
        <v>2028</v>
      </c>
      <c r="D470" t="str">
        <f t="shared" si="47"/>
        <v>08/31/2028</v>
      </c>
      <c r="E470" t="s">
        <v>1025</v>
      </c>
      <c r="F470">
        <v>6371.32</v>
      </c>
      <c r="G470">
        <v>2056.65</v>
      </c>
      <c r="H470">
        <v>279.86</v>
      </c>
      <c r="I470">
        <v>1284.8</v>
      </c>
      <c r="J470">
        <v>1409.45</v>
      </c>
      <c r="K470">
        <v>0</v>
      </c>
      <c r="L470">
        <v>307.27</v>
      </c>
      <c r="M470">
        <v>0</v>
      </c>
      <c r="N470">
        <v>0</v>
      </c>
      <c r="O470">
        <v>0</v>
      </c>
      <c r="P470">
        <v>164.65</v>
      </c>
      <c r="Q470">
        <v>0</v>
      </c>
      <c r="R470">
        <v>0</v>
      </c>
      <c r="S470">
        <v>5241.7700000000004</v>
      </c>
      <c r="T470">
        <v>0</v>
      </c>
      <c r="U470">
        <v>0</v>
      </c>
      <c r="V470">
        <v>1444.59</v>
      </c>
      <c r="W470">
        <v>1139.69</v>
      </c>
      <c r="X470">
        <v>468.55</v>
      </c>
      <c r="Y470">
        <v>54.06</v>
      </c>
      <c r="Z470">
        <v>197.7</v>
      </c>
      <c r="AA470">
        <v>921.74</v>
      </c>
      <c r="AB470">
        <v>111.48</v>
      </c>
      <c r="AC470">
        <v>5.16</v>
      </c>
      <c r="AD470">
        <v>0</v>
      </c>
      <c r="AE470">
        <v>27.88</v>
      </c>
      <c r="AF470">
        <v>23.12</v>
      </c>
      <c r="AG470">
        <v>14924958.17</v>
      </c>
      <c r="AM470">
        <f t="shared" si="53"/>
        <v>2028</v>
      </c>
      <c r="AN470">
        <f t="shared" si="54"/>
        <v>8</v>
      </c>
      <c r="AO470">
        <f t="shared" si="48"/>
        <v>2028</v>
      </c>
      <c r="AP470" t="str">
        <f t="shared" si="49"/>
        <v>0</v>
      </c>
      <c r="AQ470">
        <f t="shared" si="55"/>
        <v>0</v>
      </c>
      <c r="AR470">
        <f t="shared" si="56"/>
        <v>-724.04</v>
      </c>
      <c r="AS470">
        <f t="shared" si="57"/>
        <v>414.49</v>
      </c>
      <c r="AT470">
        <f t="shared" si="58"/>
        <v>304.89999999999986</v>
      </c>
      <c r="AU470">
        <f t="shared" si="59"/>
        <v>106.32000000000001</v>
      </c>
    </row>
    <row r="471" spans="1:47" x14ac:dyDescent="0.3">
      <c r="A471">
        <f t="shared" si="50"/>
        <v>2028</v>
      </c>
      <c r="B471">
        <f t="shared" si="51"/>
        <v>9</v>
      </c>
      <c r="C471">
        <f t="shared" si="52"/>
        <v>2028</v>
      </c>
      <c r="D471" t="str">
        <f t="shared" si="47"/>
        <v>09/30/2028</v>
      </c>
      <c r="E471" t="s">
        <v>1026</v>
      </c>
      <c r="F471">
        <v>5397.32</v>
      </c>
      <c r="G471">
        <v>2043.08</v>
      </c>
      <c r="H471">
        <v>202.7</v>
      </c>
      <c r="I471">
        <v>1285.71</v>
      </c>
      <c r="J471">
        <v>1027.45</v>
      </c>
      <c r="K471">
        <v>0</v>
      </c>
      <c r="L471">
        <v>297.36</v>
      </c>
      <c r="M471">
        <v>0</v>
      </c>
      <c r="N471">
        <v>0</v>
      </c>
      <c r="O471">
        <v>0</v>
      </c>
      <c r="P471">
        <v>131.91</v>
      </c>
      <c r="Q471">
        <v>0</v>
      </c>
      <c r="R471">
        <v>0</v>
      </c>
      <c r="S471">
        <v>3894.77</v>
      </c>
      <c r="T471">
        <v>0</v>
      </c>
      <c r="U471">
        <v>0</v>
      </c>
      <c r="V471">
        <v>1340.83</v>
      </c>
      <c r="W471">
        <v>1036.6199999999999</v>
      </c>
      <c r="X471">
        <v>402.6</v>
      </c>
      <c r="Y471">
        <v>48.92</v>
      </c>
      <c r="Z471">
        <v>218.08</v>
      </c>
      <c r="AA471">
        <v>781.01</v>
      </c>
      <c r="AB471">
        <v>100.16</v>
      </c>
      <c r="AC471">
        <v>4.84</v>
      </c>
      <c r="AD471">
        <v>0.38</v>
      </c>
      <c r="AE471">
        <v>8.8699999999999992</v>
      </c>
      <c r="AF471">
        <v>14.97</v>
      </c>
      <c r="AG471">
        <v>14921603.939999999</v>
      </c>
      <c r="AM471">
        <f t="shared" si="53"/>
        <v>2028</v>
      </c>
      <c r="AN471">
        <f t="shared" si="54"/>
        <v>9</v>
      </c>
      <c r="AO471">
        <f t="shared" si="48"/>
        <v>2028</v>
      </c>
      <c r="AP471" t="str">
        <f t="shared" si="49"/>
        <v>0</v>
      </c>
      <c r="AQ471">
        <f t="shared" si="55"/>
        <v>0</v>
      </c>
      <c r="AR471">
        <f t="shared" si="56"/>
        <v>-562.92999999999995</v>
      </c>
      <c r="AS471">
        <f t="shared" si="57"/>
        <v>353.68</v>
      </c>
      <c r="AT471">
        <f t="shared" si="58"/>
        <v>304.21000000000004</v>
      </c>
      <c r="AU471">
        <f t="shared" si="59"/>
        <v>95.32</v>
      </c>
    </row>
    <row r="472" spans="1:47" x14ac:dyDescent="0.3">
      <c r="A472">
        <f t="shared" si="50"/>
        <v>2028</v>
      </c>
      <c r="B472">
        <f t="shared" si="51"/>
        <v>10</v>
      </c>
      <c r="C472">
        <f t="shared" si="52"/>
        <v>2029</v>
      </c>
      <c r="D472" t="str">
        <f t="shared" si="47"/>
        <v>10/31/2028</v>
      </c>
      <c r="E472" t="s">
        <v>1027</v>
      </c>
      <c r="F472">
        <v>5456.98</v>
      </c>
      <c r="G472">
        <v>1711.35</v>
      </c>
      <c r="H472">
        <v>192.4</v>
      </c>
      <c r="I472">
        <v>1261.1099999999999</v>
      </c>
      <c r="J472">
        <v>1394.31</v>
      </c>
      <c r="K472">
        <v>0</v>
      </c>
      <c r="L472">
        <v>307.27</v>
      </c>
      <c r="M472">
        <v>0</v>
      </c>
      <c r="N472">
        <v>0</v>
      </c>
      <c r="O472">
        <v>0</v>
      </c>
      <c r="P472">
        <v>89.14</v>
      </c>
      <c r="Q472">
        <v>0</v>
      </c>
      <c r="R472">
        <v>0</v>
      </c>
      <c r="S472">
        <v>4396.68</v>
      </c>
      <c r="T472">
        <v>0</v>
      </c>
      <c r="U472">
        <v>0</v>
      </c>
      <c r="V472">
        <v>1304.93</v>
      </c>
      <c r="W472">
        <v>1065.55</v>
      </c>
      <c r="X472">
        <v>423.41</v>
      </c>
      <c r="Y472">
        <v>70.77</v>
      </c>
      <c r="Z472">
        <v>172.43</v>
      </c>
      <c r="AA472">
        <v>856.6</v>
      </c>
      <c r="AB472">
        <v>62.18</v>
      </c>
      <c r="AC472">
        <v>11.41</v>
      </c>
      <c r="AD472">
        <v>0</v>
      </c>
      <c r="AE472">
        <v>18.649999999999999</v>
      </c>
      <c r="AF472">
        <v>10.93</v>
      </c>
      <c r="AG472">
        <v>14917858.310000001</v>
      </c>
      <c r="AM472">
        <f t="shared" si="53"/>
        <v>2028</v>
      </c>
      <c r="AN472">
        <f t="shared" si="54"/>
        <v>10</v>
      </c>
      <c r="AO472">
        <f t="shared" si="48"/>
        <v>2029</v>
      </c>
      <c r="AP472" t="str">
        <f t="shared" si="49"/>
        <v>0</v>
      </c>
      <c r="AQ472">
        <f t="shared" si="55"/>
        <v>0</v>
      </c>
      <c r="AR472">
        <f t="shared" si="56"/>
        <v>-684.17000000000007</v>
      </c>
      <c r="AS472">
        <f t="shared" si="57"/>
        <v>352.64000000000004</v>
      </c>
      <c r="AT472">
        <f t="shared" si="58"/>
        <v>239.38000000000011</v>
      </c>
      <c r="AU472">
        <f t="shared" si="59"/>
        <v>50.769999999999996</v>
      </c>
    </row>
    <row r="473" spans="1:47" x14ac:dyDescent="0.3">
      <c r="A473">
        <f t="shared" si="50"/>
        <v>2028</v>
      </c>
      <c r="B473">
        <f t="shared" si="51"/>
        <v>11</v>
      </c>
      <c r="C473">
        <f t="shared" si="52"/>
        <v>2029</v>
      </c>
      <c r="D473" t="str">
        <f t="shared" si="47"/>
        <v>11/30/2028</v>
      </c>
      <c r="E473" t="s">
        <v>1028</v>
      </c>
      <c r="F473">
        <v>3875.12</v>
      </c>
      <c r="G473">
        <v>1428.84</v>
      </c>
      <c r="H473">
        <v>168.87</v>
      </c>
      <c r="I473">
        <v>1159.6300000000001</v>
      </c>
      <c r="J473">
        <v>1434.98</v>
      </c>
      <c r="K473">
        <v>0</v>
      </c>
      <c r="L473">
        <v>297.36</v>
      </c>
      <c r="M473">
        <v>0</v>
      </c>
      <c r="N473">
        <v>0</v>
      </c>
      <c r="O473">
        <v>0</v>
      </c>
      <c r="P473">
        <v>55.18</v>
      </c>
      <c r="Q473">
        <v>0</v>
      </c>
      <c r="R473">
        <v>0</v>
      </c>
      <c r="S473">
        <v>3196.08</v>
      </c>
      <c r="T473">
        <v>0</v>
      </c>
      <c r="U473">
        <v>0</v>
      </c>
      <c r="V473">
        <v>1142.8900000000001</v>
      </c>
      <c r="W473">
        <v>999.3</v>
      </c>
      <c r="X473">
        <v>399.12</v>
      </c>
      <c r="Y473">
        <v>53.37</v>
      </c>
      <c r="Z473">
        <v>156.30000000000001</v>
      </c>
      <c r="AA473">
        <v>704.62</v>
      </c>
      <c r="AB473">
        <v>36.43</v>
      </c>
      <c r="AC473">
        <v>4.9800000000000004</v>
      </c>
      <c r="AD473">
        <v>0.11</v>
      </c>
      <c r="AE473">
        <v>11.82</v>
      </c>
      <c r="AF473">
        <v>7.73</v>
      </c>
      <c r="AG473">
        <v>14915412.029999999</v>
      </c>
      <c r="AM473">
        <f t="shared" si="53"/>
        <v>2028</v>
      </c>
      <c r="AN473">
        <f t="shared" si="54"/>
        <v>11</v>
      </c>
      <c r="AO473">
        <f t="shared" si="48"/>
        <v>2029</v>
      </c>
      <c r="AP473" t="str">
        <f t="shared" si="49"/>
        <v>0</v>
      </c>
      <c r="AQ473">
        <f t="shared" si="55"/>
        <v>0</v>
      </c>
      <c r="AR473">
        <f t="shared" si="56"/>
        <v>-548.31999999999994</v>
      </c>
      <c r="AS473">
        <f t="shared" si="57"/>
        <v>345.75</v>
      </c>
      <c r="AT473">
        <f t="shared" si="58"/>
        <v>143.59000000000015</v>
      </c>
      <c r="AU473">
        <f t="shared" si="59"/>
        <v>31.45</v>
      </c>
    </row>
    <row r="474" spans="1:47" x14ac:dyDescent="0.3">
      <c r="A474">
        <f t="shared" si="50"/>
        <v>2028</v>
      </c>
      <c r="B474">
        <f t="shared" si="51"/>
        <v>12</v>
      </c>
      <c r="C474">
        <f t="shared" si="52"/>
        <v>2029</v>
      </c>
      <c r="D474" t="str">
        <f t="shared" si="47"/>
        <v>12/31/2028</v>
      </c>
      <c r="E474" t="s">
        <v>1029</v>
      </c>
      <c r="F474">
        <v>689.66</v>
      </c>
      <c r="G474">
        <v>4879.0200000000004</v>
      </c>
      <c r="H474">
        <v>212.08</v>
      </c>
      <c r="I474">
        <v>2361.66</v>
      </c>
      <c r="J474">
        <v>7429.42</v>
      </c>
      <c r="K474">
        <v>0</v>
      </c>
      <c r="L474">
        <v>307.27</v>
      </c>
      <c r="M474">
        <v>0</v>
      </c>
      <c r="N474">
        <v>0</v>
      </c>
      <c r="O474">
        <v>0</v>
      </c>
      <c r="P474">
        <v>52.1</v>
      </c>
      <c r="Q474">
        <v>0</v>
      </c>
      <c r="R474">
        <v>0</v>
      </c>
      <c r="S474">
        <v>1213.29</v>
      </c>
      <c r="T474">
        <v>0</v>
      </c>
      <c r="U474">
        <v>0</v>
      </c>
      <c r="V474">
        <v>1040.06</v>
      </c>
      <c r="W474">
        <v>1030.0899999999999</v>
      </c>
      <c r="X474">
        <v>370.51</v>
      </c>
      <c r="Y474">
        <v>56.72</v>
      </c>
      <c r="Z474">
        <v>124.83</v>
      </c>
      <c r="AA474">
        <v>664.61</v>
      </c>
      <c r="AB474">
        <v>16.13</v>
      </c>
      <c r="AC474">
        <v>15.96</v>
      </c>
      <c r="AD474">
        <v>0</v>
      </c>
      <c r="AE474">
        <v>14.66</v>
      </c>
      <c r="AF474">
        <v>6.03</v>
      </c>
      <c r="AG474">
        <v>14919601.390000001</v>
      </c>
      <c r="AM474">
        <f t="shared" si="53"/>
        <v>2028</v>
      </c>
      <c r="AN474">
        <f t="shared" si="54"/>
        <v>12</v>
      </c>
      <c r="AO474">
        <f t="shared" si="48"/>
        <v>2029</v>
      </c>
      <c r="AP474" t="str">
        <f t="shared" si="49"/>
        <v>0</v>
      </c>
      <c r="AQ474">
        <f t="shared" si="55"/>
        <v>0</v>
      </c>
      <c r="AR474">
        <f t="shared" si="56"/>
        <v>-539.78</v>
      </c>
      <c r="AS474">
        <f t="shared" si="57"/>
        <v>313.78999999999996</v>
      </c>
      <c r="AT474">
        <f t="shared" si="58"/>
        <v>9.9700000000000273</v>
      </c>
      <c r="AU474">
        <f t="shared" si="59"/>
        <v>0.16999999999999815</v>
      </c>
    </row>
    <row r="475" spans="1:47" x14ac:dyDescent="0.3">
      <c r="A475">
        <f t="shared" si="50"/>
        <v>2029</v>
      </c>
      <c r="B475">
        <f t="shared" si="51"/>
        <v>1</v>
      </c>
      <c r="C475">
        <f t="shared" si="52"/>
        <v>2029</v>
      </c>
      <c r="D475" t="str">
        <f t="shared" si="47"/>
        <v>01/31/2029</v>
      </c>
      <c r="E475" t="s">
        <v>1030</v>
      </c>
      <c r="F475">
        <v>544.95000000000005</v>
      </c>
      <c r="G475">
        <v>10996.93</v>
      </c>
      <c r="H475">
        <v>225.29</v>
      </c>
      <c r="I475">
        <v>2688.64</v>
      </c>
      <c r="J475">
        <v>14026.94</v>
      </c>
      <c r="K475">
        <v>0</v>
      </c>
      <c r="L475">
        <v>307.27</v>
      </c>
      <c r="M475">
        <v>0</v>
      </c>
      <c r="N475">
        <v>0</v>
      </c>
      <c r="O475">
        <v>0</v>
      </c>
      <c r="P475">
        <v>46.19</v>
      </c>
      <c r="Q475">
        <v>0</v>
      </c>
      <c r="R475">
        <v>0</v>
      </c>
      <c r="S475">
        <v>1154.1500000000001</v>
      </c>
      <c r="T475">
        <v>0</v>
      </c>
      <c r="U475">
        <v>0</v>
      </c>
      <c r="V475">
        <v>1019.34</v>
      </c>
      <c r="W475">
        <v>1050.31</v>
      </c>
      <c r="X475">
        <v>380.71</v>
      </c>
      <c r="Y475">
        <v>73.67</v>
      </c>
      <c r="Z475">
        <v>114.33</v>
      </c>
      <c r="AA475">
        <v>653.09</v>
      </c>
      <c r="AB475">
        <v>8.93</v>
      </c>
      <c r="AC475">
        <v>34.5</v>
      </c>
      <c r="AD475">
        <v>0</v>
      </c>
      <c r="AE475">
        <v>17.82</v>
      </c>
      <c r="AF475">
        <v>4.8499999999999996</v>
      </c>
      <c r="AG475">
        <v>14930053.369999999</v>
      </c>
      <c r="AM475">
        <f t="shared" si="53"/>
        <v>2029</v>
      </c>
      <c r="AN475">
        <f t="shared" si="54"/>
        <v>1</v>
      </c>
      <c r="AO475">
        <f t="shared" si="48"/>
        <v>2029</v>
      </c>
      <c r="AP475" t="str">
        <f t="shared" si="49"/>
        <v>0</v>
      </c>
      <c r="AQ475">
        <f t="shared" si="55"/>
        <v>0</v>
      </c>
      <c r="AR475">
        <f t="shared" si="56"/>
        <v>-538.76</v>
      </c>
      <c r="AS475">
        <f t="shared" si="57"/>
        <v>307.03999999999996</v>
      </c>
      <c r="AT475">
        <f t="shared" si="58"/>
        <v>-30.969999999999914</v>
      </c>
      <c r="AU475">
        <f t="shared" si="59"/>
        <v>-25.57</v>
      </c>
    </row>
    <row r="476" spans="1:47" x14ac:dyDescent="0.3">
      <c r="A476">
        <f t="shared" si="50"/>
        <v>2029</v>
      </c>
      <c r="B476">
        <f t="shared" si="51"/>
        <v>2</v>
      </c>
      <c r="C476">
        <f t="shared" si="52"/>
        <v>2029</v>
      </c>
      <c r="D476" t="str">
        <f t="shared" si="47"/>
        <v>02/28/2029</v>
      </c>
      <c r="E476" t="s">
        <v>1031</v>
      </c>
      <c r="F476">
        <v>1137.8599999999999</v>
      </c>
      <c r="G476">
        <v>5827.2</v>
      </c>
      <c r="H476">
        <v>93.24</v>
      </c>
      <c r="I476">
        <v>2996.82</v>
      </c>
      <c r="J476">
        <v>7696.96</v>
      </c>
      <c r="K476">
        <v>0</v>
      </c>
      <c r="L476">
        <v>277.52999999999997</v>
      </c>
      <c r="M476">
        <v>0</v>
      </c>
      <c r="N476">
        <v>0</v>
      </c>
      <c r="O476">
        <v>0</v>
      </c>
      <c r="P476">
        <v>40.83</v>
      </c>
      <c r="Q476">
        <v>0</v>
      </c>
      <c r="R476">
        <v>0</v>
      </c>
      <c r="S476">
        <v>155.34</v>
      </c>
      <c r="T476">
        <v>0</v>
      </c>
      <c r="U476">
        <v>0</v>
      </c>
      <c r="V476">
        <v>905.11</v>
      </c>
      <c r="W476">
        <v>977.86</v>
      </c>
      <c r="X476">
        <v>419.31</v>
      </c>
      <c r="Y476">
        <v>43.04</v>
      </c>
      <c r="Z476">
        <v>95.83</v>
      </c>
      <c r="AA476">
        <v>603.22</v>
      </c>
      <c r="AB476">
        <v>3.26</v>
      </c>
      <c r="AC476">
        <v>47.24</v>
      </c>
      <c r="AD476">
        <v>0</v>
      </c>
      <c r="AE476">
        <v>14.91</v>
      </c>
      <c r="AF476">
        <v>4.3099999999999996</v>
      </c>
      <c r="AG476">
        <v>14934742.710000001</v>
      </c>
      <c r="AM476">
        <f t="shared" si="53"/>
        <v>2029</v>
      </c>
      <c r="AN476">
        <f t="shared" si="54"/>
        <v>2</v>
      </c>
      <c r="AO476">
        <f t="shared" si="48"/>
        <v>2029</v>
      </c>
      <c r="AP476" t="str">
        <f t="shared" si="49"/>
        <v>0</v>
      </c>
      <c r="AQ476">
        <f t="shared" si="55"/>
        <v>0</v>
      </c>
      <c r="AR476">
        <f t="shared" si="56"/>
        <v>-507.39000000000004</v>
      </c>
      <c r="AS476">
        <f t="shared" si="57"/>
        <v>376.27</v>
      </c>
      <c r="AT476">
        <f t="shared" si="58"/>
        <v>-72.75</v>
      </c>
      <c r="AU476">
        <f t="shared" si="59"/>
        <v>-43.980000000000004</v>
      </c>
    </row>
    <row r="477" spans="1:47" x14ac:dyDescent="0.3">
      <c r="A477">
        <f t="shared" si="50"/>
        <v>2029</v>
      </c>
      <c r="B477">
        <f t="shared" si="51"/>
        <v>3</v>
      </c>
      <c r="C477">
        <f t="shared" si="52"/>
        <v>2029</v>
      </c>
      <c r="D477" t="str">
        <f t="shared" si="47"/>
        <v>03/31/2029</v>
      </c>
      <c r="E477" t="s">
        <v>1032</v>
      </c>
      <c r="F477">
        <v>575.6</v>
      </c>
      <c r="G477">
        <v>8561.64</v>
      </c>
      <c r="H477">
        <v>222.7</v>
      </c>
      <c r="I477">
        <v>2919.84</v>
      </c>
      <c r="J477">
        <v>10726.93</v>
      </c>
      <c r="K477">
        <v>0</v>
      </c>
      <c r="L477">
        <v>307.27</v>
      </c>
      <c r="M477">
        <v>0</v>
      </c>
      <c r="N477">
        <v>0</v>
      </c>
      <c r="O477">
        <v>0</v>
      </c>
      <c r="P477">
        <v>51.55</v>
      </c>
      <c r="Q477">
        <v>0</v>
      </c>
      <c r="R477">
        <v>0</v>
      </c>
      <c r="S477">
        <v>29.84</v>
      </c>
      <c r="T477">
        <v>0</v>
      </c>
      <c r="U477">
        <v>0</v>
      </c>
      <c r="V477">
        <v>985.57</v>
      </c>
      <c r="W477">
        <v>1099.3699999999999</v>
      </c>
      <c r="X477">
        <v>426.42</v>
      </c>
      <c r="Y477">
        <v>54.98</v>
      </c>
      <c r="Z477">
        <v>101.86</v>
      </c>
      <c r="AA477">
        <v>665.66</v>
      </c>
      <c r="AB477">
        <v>1.29</v>
      </c>
      <c r="AC477">
        <v>47.42</v>
      </c>
      <c r="AD477">
        <v>0</v>
      </c>
      <c r="AE477">
        <v>14.91</v>
      </c>
      <c r="AF477">
        <v>5.54</v>
      </c>
      <c r="AG477">
        <v>14942728.75</v>
      </c>
      <c r="AM477">
        <f t="shared" si="53"/>
        <v>2029</v>
      </c>
      <c r="AN477">
        <f t="shared" si="54"/>
        <v>3</v>
      </c>
      <c r="AO477">
        <f t="shared" si="48"/>
        <v>2029</v>
      </c>
      <c r="AP477" t="str">
        <f t="shared" si="49"/>
        <v>0</v>
      </c>
      <c r="AQ477">
        <f t="shared" si="55"/>
        <v>0</v>
      </c>
      <c r="AR477">
        <f t="shared" si="56"/>
        <v>-563.79999999999995</v>
      </c>
      <c r="AS477">
        <f t="shared" si="57"/>
        <v>371.44</v>
      </c>
      <c r="AT477">
        <f t="shared" si="58"/>
        <v>-113.79999999999984</v>
      </c>
      <c r="AU477">
        <f t="shared" si="59"/>
        <v>-46.13</v>
      </c>
    </row>
    <row r="478" spans="1:47" x14ac:dyDescent="0.3">
      <c r="A478">
        <f t="shared" si="50"/>
        <v>2029</v>
      </c>
      <c r="B478">
        <f t="shared" si="51"/>
        <v>4</v>
      </c>
      <c r="C478">
        <f t="shared" si="52"/>
        <v>2029</v>
      </c>
      <c r="D478" t="str">
        <f t="shared" si="47"/>
        <v>04/30/2029</v>
      </c>
      <c r="E478" t="s">
        <v>1033</v>
      </c>
      <c r="F478">
        <v>3701.47</v>
      </c>
      <c r="G478">
        <v>2036.36</v>
      </c>
      <c r="H478">
        <v>82.03</v>
      </c>
      <c r="I478">
        <v>3066.83</v>
      </c>
      <c r="J478">
        <v>2856.97</v>
      </c>
      <c r="K478">
        <v>0</v>
      </c>
      <c r="L478">
        <v>297.36</v>
      </c>
      <c r="M478">
        <v>0</v>
      </c>
      <c r="N478">
        <v>0</v>
      </c>
      <c r="O478">
        <v>0</v>
      </c>
      <c r="P478">
        <v>73.88</v>
      </c>
      <c r="Q478">
        <v>0</v>
      </c>
      <c r="R478">
        <v>0</v>
      </c>
      <c r="S478">
        <v>1538.87</v>
      </c>
      <c r="T478">
        <v>0</v>
      </c>
      <c r="U478">
        <v>0</v>
      </c>
      <c r="V478">
        <v>963.85</v>
      </c>
      <c r="W478">
        <v>1075.44</v>
      </c>
      <c r="X478">
        <v>416.09</v>
      </c>
      <c r="Y478">
        <v>59.61</v>
      </c>
      <c r="Z478">
        <v>139.58000000000001</v>
      </c>
      <c r="AA478">
        <v>667.38</v>
      </c>
      <c r="AB478">
        <v>0.55000000000000004</v>
      </c>
      <c r="AC478">
        <v>60.42</v>
      </c>
      <c r="AD478">
        <v>0</v>
      </c>
      <c r="AE478">
        <v>18.64</v>
      </c>
      <c r="AF478">
        <v>8.2200000000000006</v>
      </c>
      <c r="AG478">
        <v>14941063.640000001</v>
      </c>
      <c r="AM478">
        <f t="shared" si="53"/>
        <v>2029</v>
      </c>
      <c r="AN478">
        <f t="shared" si="54"/>
        <v>4</v>
      </c>
      <c r="AO478">
        <f t="shared" si="48"/>
        <v>2029</v>
      </c>
      <c r="AP478" t="str">
        <f t="shared" si="49"/>
        <v>0</v>
      </c>
      <c r="AQ478">
        <f t="shared" si="55"/>
        <v>0</v>
      </c>
      <c r="AR478">
        <f t="shared" si="56"/>
        <v>-527.79999999999995</v>
      </c>
      <c r="AS478">
        <f t="shared" si="57"/>
        <v>356.47999999999996</v>
      </c>
      <c r="AT478">
        <f t="shared" si="58"/>
        <v>-111.59000000000003</v>
      </c>
      <c r="AU478">
        <f t="shared" si="59"/>
        <v>-59.870000000000005</v>
      </c>
    </row>
    <row r="479" spans="1:47" x14ac:dyDescent="0.3">
      <c r="A479">
        <f t="shared" si="50"/>
        <v>2029</v>
      </c>
      <c r="B479">
        <f t="shared" si="51"/>
        <v>5</v>
      </c>
      <c r="C479">
        <f t="shared" si="52"/>
        <v>2029</v>
      </c>
      <c r="D479" t="str">
        <f t="shared" si="47"/>
        <v>05/31/2029</v>
      </c>
      <c r="E479" t="s">
        <v>1034</v>
      </c>
      <c r="F479">
        <v>7990.06</v>
      </c>
      <c r="G479">
        <v>1510.69</v>
      </c>
      <c r="H479">
        <v>190.33</v>
      </c>
      <c r="I479">
        <v>1940.02</v>
      </c>
      <c r="J479">
        <v>1592.34</v>
      </c>
      <c r="K479">
        <v>0</v>
      </c>
      <c r="L479">
        <v>307.27</v>
      </c>
      <c r="M479">
        <v>0</v>
      </c>
      <c r="N479">
        <v>0</v>
      </c>
      <c r="O479">
        <v>0</v>
      </c>
      <c r="P479">
        <v>133.41</v>
      </c>
      <c r="Q479">
        <v>0</v>
      </c>
      <c r="R479">
        <v>0</v>
      </c>
      <c r="S479">
        <v>6593.32</v>
      </c>
      <c r="T479">
        <v>0</v>
      </c>
      <c r="U479">
        <v>0</v>
      </c>
      <c r="V479">
        <v>1271.51</v>
      </c>
      <c r="W479">
        <v>1176.27</v>
      </c>
      <c r="X479">
        <v>452.92</v>
      </c>
      <c r="Y479">
        <v>73.7</v>
      </c>
      <c r="Z479">
        <v>247.73</v>
      </c>
      <c r="AA479">
        <v>866.68</v>
      </c>
      <c r="AB479">
        <v>45</v>
      </c>
      <c r="AC479">
        <v>21.77</v>
      </c>
      <c r="AD479">
        <v>0</v>
      </c>
      <c r="AE479">
        <v>29.89</v>
      </c>
      <c r="AF479">
        <v>18.239999999999998</v>
      </c>
      <c r="AG479">
        <v>14934584.27</v>
      </c>
      <c r="AM479">
        <f t="shared" si="53"/>
        <v>2029</v>
      </c>
      <c r="AN479">
        <f t="shared" si="54"/>
        <v>5</v>
      </c>
      <c r="AO479">
        <f t="shared" si="48"/>
        <v>2029</v>
      </c>
      <c r="AP479" t="str">
        <f t="shared" si="49"/>
        <v>0</v>
      </c>
      <c r="AQ479">
        <f t="shared" si="55"/>
        <v>0</v>
      </c>
      <c r="AR479">
        <f t="shared" si="56"/>
        <v>-618.94999999999993</v>
      </c>
      <c r="AS479">
        <f t="shared" si="57"/>
        <v>379.22</v>
      </c>
      <c r="AT479">
        <f t="shared" si="58"/>
        <v>95.240000000000009</v>
      </c>
      <c r="AU479">
        <f t="shared" si="59"/>
        <v>23.23</v>
      </c>
    </row>
    <row r="480" spans="1:47" x14ac:dyDescent="0.3">
      <c r="A480">
        <f t="shared" si="50"/>
        <v>2029</v>
      </c>
      <c r="B480">
        <f t="shared" si="51"/>
        <v>6</v>
      </c>
      <c r="C480">
        <f t="shared" si="52"/>
        <v>2029</v>
      </c>
      <c r="D480" t="str">
        <f t="shared" ref="D480:D543" si="60">LEFT(E480,10)</f>
        <v>06/30/2029</v>
      </c>
      <c r="E480" t="s">
        <v>1035</v>
      </c>
      <c r="F480">
        <v>9759.34</v>
      </c>
      <c r="G480">
        <v>1898.17</v>
      </c>
      <c r="H480">
        <v>319.22000000000003</v>
      </c>
      <c r="I480">
        <v>1297.93</v>
      </c>
      <c r="J480">
        <v>1446.92</v>
      </c>
      <c r="K480">
        <v>0</v>
      </c>
      <c r="L480">
        <v>297.36</v>
      </c>
      <c r="M480">
        <v>0</v>
      </c>
      <c r="N480">
        <v>0</v>
      </c>
      <c r="O480">
        <v>0</v>
      </c>
      <c r="P480">
        <v>155.52000000000001</v>
      </c>
      <c r="Q480">
        <v>0</v>
      </c>
      <c r="R480">
        <v>0</v>
      </c>
      <c r="S480">
        <v>8649.23</v>
      </c>
      <c r="T480">
        <v>0</v>
      </c>
      <c r="U480">
        <v>0</v>
      </c>
      <c r="V480">
        <v>1309.7</v>
      </c>
      <c r="W480">
        <v>1147.1400000000001</v>
      </c>
      <c r="X480">
        <v>457.27</v>
      </c>
      <c r="Y480">
        <v>85.66</v>
      </c>
      <c r="Z480">
        <v>275.42</v>
      </c>
      <c r="AA480">
        <v>945.77</v>
      </c>
      <c r="AB480">
        <v>62.71</v>
      </c>
      <c r="AC480">
        <v>11.11</v>
      </c>
      <c r="AD480">
        <v>0</v>
      </c>
      <c r="AE480">
        <v>29.59</v>
      </c>
      <c r="AF480">
        <v>18.87</v>
      </c>
      <c r="AG480">
        <v>14926723.1</v>
      </c>
      <c r="AM480">
        <f t="shared" si="53"/>
        <v>2029</v>
      </c>
      <c r="AN480">
        <f t="shared" si="54"/>
        <v>6</v>
      </c>
      <c r="AO480">
        <f t="shared" ref="AO480:AO543" si="61">IFERROR(IF(AN480&gt;9,AM480+1,AM480),"")</f>
        <v>2029</v>
      </c>
      <c r="AP480" t="str">
        <f t="shared" ref="AP480:AP543" si="62">LEFT(AQ480,10)</f>
        <v>0</v>
      </c>
      <c r="AQ480">
        <f t="shared" si="55"/>
        <v>0</v>
      </c>
      <c r="AR480">
        <f t="shared" si="56"/>
        <v>-670.34999999999991</v>
      </c>
      <c r="AS480">
        <f t="shared" si="57"/>
        <v>371.61</v>
      </c>
      <c r="AT480">
        <f t="shared" si="58"/>
        <v>162.55999999999995</v>
      </c>
      <c r="AU480">
        <f t="shared" si="59"/>
        <v>51.6</v>
      </c>
    </row>
    <row r="481" spans="1:47" x14ac:dyDescent="0.3">
      <c r="A481">
        <f t="shared" ref="A481:A544" si="63">IF(NOT(ISBLANK($D481)),YEAR($D481),"")</f>
        <v>2029</v>
      </c>
      <c r="B481">
        <f t="shared" ref="B481:B544" si="64">IF(NOT(ISBLANK($D481)),MONTH($D481),"")</f>
        <v>7</v>
      </c>
      <c r="C481">
        <f t="shared" ref="C481:C544" si="65">IFERROR(IF(B481&gt;9,A481+1,A481),"")</f>
        <v>2029</v>
      </c>
      <c r="D481" t="str">
        <f t="shared" si="60"/>
        <v>07/31/2029</v>
      </c>
      <c r="E481" t="s">
        <v>1036</v>
      </c>
      <c r="F481">
        <v>8659.48</v>
      </c>
      <c r="G481">
        <v>3085.37</v>
      </c>
      <c r="H481">
        <v>1196.57</v>
      </c>
      <c r="I481">
        <v>880.93</v>
      </c>
      <c r="J481">
        <v>1541.5</v>
      </c>
      <c r="K481">
        <v>0</v>
      </c>
      <c r="L481">
        <v>307.27</v>
      </c>
      <c r="M481">
        <v>0</v>
      </c>
      <c r="N481">
        <v>0</v>
      </c>
      <c r="O481">
        <v>0</v>
      </c>
      <c r="P481">
        <v>181.39</v>
      </c>
      <c r="Q481">
        <v>0</v>
      </c>
      <c r="R481">
        <v>0</v>
      </c>
      <c r="S481">
        <v>7872</v>
      </c>
      <c r="T481">
        <v>0</v>
      </c>
      <c r="U481">
        <v>0</v>
      </c>
      <c r="V481">
        <v>1463.41</v>
      </c>
      <c r="W481">
        <v>1178.6500000000001</v>
      </c>
      <c r="X481">
        <v>502.25</v>
      </c>
      <c r="Y481">
        <v>86.34</v>
      </c>
      <c r="Z481">
        <v>265.69</v>
      </c>
      <c r="AA481">
        <v>1085.0999999999999</v>
      </c>
      <c r="AB481">
        <v>132.26</v>
      </c>
      <c r="AC481">
        <v>8.83</v>
      </c>
      <c r="AD481">
        <v>0</v>
      </c>
      <c r="AE481">
        <v>32.369999999999997</v>
      </c>
      <c r="AF481">
        <v>20.23</v>
      </c>
      <c r="AG481">
        <v>14921148.99</v>
      </c>
      <c r="AM481">
        <f t="shared" ref="AM481:AM544" si="66">IF(NOT(ISBLANK($D481)),YEAR($D481),"")</f>
        <v>2029</v>
      </c>
      <c r="AN481">
        <f t="shared" ref="AN481:AN544" si="67">IF(NOT(ISBLANK($D481)),MONTH($D481),"")</f>
        <v>7</v>
      </c>
      <c r="AO481">
        <f t="shared" si="61"/>
        <v>2029</v>
      </c>
      <c r="AP481" t="str">
        <f t="shared" si="62"/>
        <v>0</v>
      </c>
      <c r="AQ481">
        <f t="shared" si="55"/>
        <v>0</v>
      </c>
      <c r="AR481">
        <f t="shared" si="56"/>
        <v>-819.40999999999985</v>
      </c>
      <c r="AS481">
        <f t="shared" si="57"/>
        <v>415.90999999999997</v>
      </c>
      <c r="AT481">
        <f t="shared" si="58"/>
        <v>284.76</v>
      </c>
      <c r="AU481">
        <f t="shared" si="59"/>
        <v>123.42999999999999</v>
      </c>
    </row>
    <row r="482" spans="1:47" x14ac:dyDescent="0.3">
      <c r="A482">
        <f t="shared" si="63"/>
        <v>2029</v>
      </c>
      <c r="B482">
        <f t="shared" si="64"/>
        <v>8</v>
      </c>
      <c r="C482">
        <f t="shared" si="65"/>
        <v>2029</v>
      </c>
      <c r="D482" t="str">
        <f t="shared" si="60"/>
        <v>08/31/2029</v>
      </c>
      <c r="E482" t="s">
        <v>1037</v>
      </c>
      <c r="F482">
        <v>6445.25</v>
      </c>
      <c r="G482">
        <v>1985.64</v>
      </c>
      <c r="H482">
        <v>241.36</v>
      </c>
      <c r="I482">
        <v>1319.26</v>
      </c>
      <c r="J482">
        <v>1369.32</v>
      </c>
      <c r="K482">
        <v>0</v>
      </c>
      <c r="L482">
        <v>307.27</v>
      </c>
      <c r="M482">
        <v>0</v>
      </c>
      <c r="N482">
        <v>0</v>
      </c>
      <c r="O482">
        <v>0</v>
      </c>
      <c r="P482">
        <v>164.65</v>
      </c>
      <c r="Q482">
        <v>0</v>
      </c>
      <c r="R482">
        <v>0</v>
      </c>
      <c r="S482">
        <v>5080.58</v>
      </c>
      <c r="T482">
        <v>0</v>
      </c>
      <c r="U482">
        <v>0</v>
      </c>
      <c r="V482">
        <v>1362.12</v>
      </c>
      <c r="W482">
        <v>1123.05</v>
      </c>
      <c r="X482">
        <v>482.78</v>
      </c>
      <c r="Y482">
        <v>62.79</v>
      </c>
      <c r="Z482">
        <v>185.95</v>
      </c>
      <c r="AA482">
        <v>1033.44</v>
      </c>
      <c r="AB482">
        <v>101.6</v>
      </c>
      <c r="AC482">
        <v>9.66</v>
      </c>
      <c r="AD482">
        <v>0</v>
      </c>
      <c r="AE482">
        <v>28.21</v>
      </c>
      <c r="AF482">
        <v>17.670000000000002</v>
      </c>
      <c r="AG482">
        <v>14916689.380000001</v>
      </c>
      <c r="AM482">
        <f t="shared" si="66"/>
        <v>2029</v>
      </c>
      <c r="AN482">
        <f t="shared" si="67"/>
        <v>8</v>
      </c>
      <c r="AO482">
        <f t="shared" si="61"/>
        <v>2029</v>
      </c>
      <c r="AP482" t="str">
        <f t="shared" si="62"/>
        <v>0</v>
      </c>
      <c r="AQ482">
        <f t="shared" si="55"/>
        <v>0</v>
      </c>
      <c r="AR482">
        <f t="shared" si="56"/>
        <v>-847.49</v>
      </c>
      <c r="AS482">
        <f t="shared" si="57"/>
        <v>419.98999999999995</v>
      </c>
      <c r="AT482">
        <f t="shared" si="58"/>
        <v>239.06999999999994</v>
      </c>
      <c r="AU482">
        <f t="shared" si="59"/>
        <v>91.94</v>
      </c>
    </row>
    <row r="483" spans="1:47" x14ac:dyDescent="0.3">
      <c r="A483">
        <f t="shared" si="63"/>
        <v>2029</v>
      </c>
      <c r="B483">
        <f t="shared" si="64"/>
        <v>9</v>
      </c>
      <c r="C483">
        <f t="shared" si="65"/>
        <v>2029</v>
      </c>
      <c r="D483" t="str">
        <f t="shared" si="60"/>
        <v>09/30/2029</v>
      </c>
      <c r="E483" t="s">
        <v>1038</v>
      </c>
      <c r="F483">
        <v>5332.82</v>
      </c>
      <c r="G483">
        <v>2510.73</v>
      </c>
      <c r="H483">
        <v>516.53</v>
      </c>
      <c r="I483">
        <v>1052.83</v>
      </c>
      <c r="J483">
        <v>1286.52</v>
      </c>
      <c r="K483">
        <v>0</v>
      </c>
      <c r="L483">
        <v>297.36</v>
      </c>
      <c r="M483">
        <v>0</v>
      </c>
      <c r="N483">
        <v>0</v>
      </c>
      <c r="O483">
        <v>0</v>
      </c>
      <c r="P483">
        <v>131.91</v>
      </c>
      <c r="Q483">
        <v>0</v>
      </c>
      <c r="R483">
        <v>0</v>
      </c>
      <c r="S483">
        <v>3972.06</v>
      </c>
      <c r="T483">
        <v>0</v>
      </c>
      <c r="U483">
        <v>0</v>
      </c>
      <c r="V483">
        <v>1265.21</v>
      </c>
      <c r="W483">
        <v>1042.32</v>
      </c>
      <c r="X483">
        <v>407.76</v>
      </c>
      <c r="Y483">
        <v>54.42</v>
      </c>
      <c r="Z483">
        <v>208.89</v>
      </c>
      <c r="AA483">
        <v>899.88</v>
      </c>
      <c r="AB483">
        <v>113.4</v>
      </c>
      <c r="AC483">
        <v>4.8</v>
      </c>
      <c r="AD483">
        <v>0.16</v>
      </c>
      <c r="AE483">
        <v>8.6300000000000008</v>
      </c>
      <c r="AF483">
        <v>14.86</v>
      </c>
      <c r="AG483">
        <v>14913867.289999999</v>
      </c>
      <c r="AM483">
        <f t="shared" si="66"/>
        <v>2029</v>
      </c>
      <c r="AN483">
        <f t="shared" si="67"/>
        <v>9</v>
      </c>
      <c r="AO483">
        <f t="shared" si="61"/>
        <v>2029</v>
      </c>
      <c r="AP483" t="str">
        <f t="shared" si="62"/>
        <v>0</v>
      </c>
      <c r="AQ483">
        <f t="shared" si="55"/>
        <v>0</v>
      </c>
      <c r="AR483">
        <f t="shared" si="56"/>
        <v>-690.99</v>
      </c>
      <c r="AS483">
        <f t="shared" si="57"/>
        <v>353.34</v>
      </c>
      <c r="AT483">
        <f t="shared" si="58"/>
        <v>222.8900000000001</v>
      </c>
      <c r="AU483">
        <f t="shared" si="59"/>
        <v>108.60000000000001</v>
      </c>
    </row>
    <row r="484" spans="1:47" x14ac:dyDescent="0.3">
      <c r="A484">
        <f t="shared" si="63"/>
        <v>2029</v>
      </c>
      <c r="B484">
        <f t="shared" si="64"/>
        <v>10</v>
      </c>
      <c r="C484">
        <f t="shared" si="65"/>
        <v>2030</v>
      </c>
      <c r="D484" t="str">
        <f t="shared" si="60"/>
        <v>10/31/2029</v>
      </c>
      <c r="E484" t="s">
        <v>1039</v>
      </c>
      <c r="F484">
        <v>2027.34</v>
      </c>
      <c r="G484">
        <v>2745.86</v>
      </c>
      <c r="H484">
        <v>234.36</v>
      </c>
      <c r="I484">
        <v>1603.84</v>
      </c>
      <c r="J484">
        <v>3886.76</v>
      </c>
      <c r="K484">
        <v>0</v>
      </c>
      <c r="L484">
        <v>307.27</v>
      </c>
      <c r="M484">
        <v>0</v>
      </c>
      <c r="N484">
        <v>0</v>
      </c>
      <c r="O484">
        <v>0</v>
      </c>
      <c r="P484">
        <v>89.14</v>
      </c>
      <c r="Q484">
        <v>0</v>
      </c>
      <c r="R484">
        <v>0</v>
      </c>
      <c r="S484">
        <v>1915.68</v>
      </c>
      <c r="T484">
        <v>0</v>
      </c>
      <c r="U484">
        <v>0</v>
      </c>
      <c r="V484">
        <v>1097.1300000000001</v>
      </c>
      <c r="W484">
        <v>1019.52</v>
      </c>
      <c r="X484">
        <v>398.36</v>
      </c>
      <c r="Y484">
        <v>70.14</v>
      </c>
      <c r="Z484">
        <v>117.77</v>
      </c>
      <c r="AA484">
        <v>806.34</v>
      </c>
      <c r="AB484">
        <v>35.94</v>
      </c>
      <c r="AC484">
        <v>5.5</v>
      </c>
      <c r="AD484">
        <v>0</v>
      </c>
      <c r="AE484">
        <v>16.309999999999999</v>
      </c>
      <c r="AF484">
        <v>10.89</v>
      </c>
      <c r="AG484">
        <v>14914585.810000001</v>
      </c>
      <c r="AM484">
        <f t="shared" si="66"/>
        <v>2029</v>
      </c>
      <c r="AN484">
        <f t="shared" si="67"/>
        <v>10</v>
      </c>
      <c r="AO484">
        <f t="shared" si="61"/>
        <v>2030</v>
      </c>
      <c r="AP484" t="str">
        <f t="shared" si="62"/>
        <v>0</v>
      </c>
      <c r="AQ484">
        <f t="shared" si="55"/>
        <v>0</v>
      </c>
      <c r="AR484">
        <f t="shared" si="56"/>
        <v>-688.57</v>
      </c>
      <c r="AS484">
        <f t="shared" si="57"/>
        <v>328.22</v>
      </c>
      <c r="AT484">
        <f t="shared" si="58"/>
        <v>77.610000000000127</v>
      </c>
      <c r="AU484">
        <f t="shared" si="59"/>
        <v>30.439999999999998</v>
      </c>
    </row>
    <row r="485" spans="1:47" x14ac:dyDescent="0.3">
      <c r="A485">
        <f t="shared" si="63"/>
        <v>2029</v>
      </c>
      <c r="B485">
        <f t="shared" si="64"/>
        <v>11</v>
      </c>
      <c r="C485">
        <f t="shared" si="65"/>
        <v>2030</v>
      </c>
      <c r="D485" t="str">
        <f t="shared" si="60"/>
        <v>11/30/2029</v>
      </c>
      <c r="E485" t="s">
        <v>1040</v>
      </c>
      <c r="F485">
        <v>918.56</v>
      </c>
      <c r="G485">
        <v>24007.45</v>
      </c>
      <c r="H485">
        <v>1838.92</v>
      </c>
      <c r="I485">
        <v>2860.37</v>
      </c>
      <c r="J485">
        <v>25256.06</v>
      </c>
      <c r="K485">
        <v>0</v>
      </c>
      <c r="L485">
        <v>297.36</v>
      </c>
      <c r="M485">
        <v>0</v>
      </c>
      <c r="N485">
        <v>0</v>
      </c>
      <c r="O485">
        <v>0</v>
      </c>
      <c r="P485">
        <v>55.18</v>
      </c>
      <c r="Q485">
        <v>0</v>
      </c>
      <c r="R485">
        <v>0</v>
      </c>
      <c r="S485">
        <v>1170.6400000000001</v>
      </c>
      <c r="T485">
        <v>0</v>
      </c>
      <c r="U485">
        <v>0</v>
      </c>
      <c r="V485">
        <v>1004.73</v>
      </c>
      <c r="W485">
        <v>1050.02</v>
      </c>
      <c r="X485">
        <v>420.26</v>
      </c>
      <c r="Y485">
        <v>81.569999999999993</v>
      </c>
      <c r="Z485">
        <v>116.15</v>
      </c>
      <c r="AA485">
        <v>728.96</v>
      </c>
      <c r="AB485">
        <v>27.87</v>
      </c>
      <c r="AC485">
        <v>9.15</v>
      </c>
      <c r="AD485">
        <v>0</v>
      </c>
      <c r="AE485">
        <v>19.22</v>
      </c>
      <c r="AF485">
        <v>7.73</v>
      </c>
      <c r="AG485">
        <v>14937674.699999999</v>
      </c>
      <c r="AM485">
        <f t="shared" si="66"/>
        <v>2029</v>
      </c>
      <c r="AN485">
        <f t="shared" si="67"/>
        <v>11</v>
      </c>
      <c r="AO485">
        <f t="shared" si="61"/>
        <v>2030</v>
      </c>
      <c r="AP485" t="str">
        <f t="shared" si="62"/>
        <v>0</v>
      </c>
      <c r="AQ485">
        <f t="shared" si="55"/>
        <v>0</v>
      </c>
      <c r="AR485">
        <f t="shared" si="56"/>
        <v>-612.81000000000006</v>
      </c>
      <c r="AS485">
        <f t="shared" si="57"/>
        <v>338.69</v>
      </c>
      <c r="AT485">
        <f t="shared" si="58"/>
        <v>-45.289999999999964</v>
      </c>
      <c r="AU485">
        <f t="shared" si="59"/>
        <v>18.72</v>
      </c>
    </row>
    <row r="486" spans="1:47" x14ac:dyDescent="0.3">
      <c r="A486">
        <f t="shared" si="63"/>
        <v>2029</v>
      </c>
      <c r="B486">
        <f t="shared" si="64"/>
        <v>12</v>
      </c>
      <c r="C486">
        <f t="shared" si="65"/>
        <v>2030</v>
      </c>
      <c r="D486" t="str">
        <f t="shared" si="60"/>
        <v>12/31/2029</v>
      </c>
      <c r="E486" t="s">
        <v>1041</v>
      </c>
      <c r="F486">
        <v>3121.18</v>
      </c>
      <c r="G486">
        <v>18163.66</v>
      </c>
      <c r="H486">
        <v>2030.4</v>
      </c>
      <c r="I486">
        <v>4369.8900000000003</v>
      </c>
      <c r="J486">
        <v>18451.88</v>
      </c>
      <c r="K486">
        <v>0</v>
      </c>
      <c r="L486">
        <v>307.27</v>
      </c>
      <c r="M486">
        <v>0</v>
      </c>
      <c r="N486">
        <v>0</v>
      </c>
      <c r="O486">
        <v>0</v>
      </c>
      <c r="P486">
        <v>52.1</v>
      </c>
      <c r="Q486">
        <v>0</v>
      </c>
      <c r="R486">
        <v>0</v>
      </c>
      <c r="S486">
        <v>1084.3699999999999</v>
      </c>
      <c r="T486">
        <v>0</v>
      </c>
      <c r="U486">
        <v>0</v>
      </c>
      <c r="V486">
        <v>1031.28</v>
      </c>
      <c r="W486">
        <v>1133.08</v>
      </c>
      <c r="X486">
        <v>514.63</v>
      </c>
      <c r="Y486">
        <v>67.16</v>
      </c>
      <c r="Z486">
        <v>104.45</v>
      </c>
      <c r="AA486">
        <v>786</v>
      </c>
      <c r="AB486">
        <v>27.84</v>
      </c>
      <c r="AC486">
        <v>8.73</v>
      </c>
      <c r="AD486">
        <v>0</v>
      </c>
      <c r="AE486">
        <v>22.12</v>
      </c>
      <c r="AF486">
        <v>6.03</v>
      </c>
      <c r="AG486">
        <v>14952717.18</v>
      </c>
      <c r="AM486">
        <f t="shared" si="66"/>
        <v>2029</v>
      </c>
      <c r="AN486">
        <f t="shared" si="67"/>
        <v>12</v>
      </c>
      <c r="AO486">
        <f t="shared" si="61"/>
        <v>2030</v>
      </c>
      <c r="AP486" t="str">
        <f t="shared" si="62"/>
        <v>0</v>
      </c>
      <c r="AQ486">
        <f t="shared" si="55"/>
        <v>0</v>
      </c>
      <c r="AR486">
        <f t="shared" si="56"/>
        <v>-681.55</v>
      </c>
      <c r="AS486">
        <f t="shared" si="57"/>
        <v>447.47</v>
      </c>
      <c r="AT486">
        <f t="shared" si="58"/>
        <v>-101.79999999999995</v>
      </c>
      <c r="AU486">
        <f t="shared" si="59"/>
        <v>19.11</v>
      </c>
    </row>
    <row r="487" spans="1:47" x14ac:dyDescent="0.3">
      <c r="A487">
        <f t="shared" si="63"/>
        <v>2030</v>
      </c>
      <c r="B487">
        <f t="shared" si="64"/>
        <v>1</v>
      </c>
      <c r="C487">
        <f t="shared" si="65"/>
        <v>2030</v>
      </c>
      <c r="D487" t="str">
        <f t="shared" si="60"/>
        <v>01/31/2030</v>
      </c>
      <c r="E487" t="s">
        <v>1042</v>
      </c>
      <c r="F487">
        <v>3001.31</v>
      </c>
      <c r="G487">
        <v>15652.25</v>
      </c>
      <c r="H487">
        <v>284.23</v>
      </c>
      <c r="I487">
        <v>6432.43</v>
      </c>
      <c r="J487">
        <v>19988.64</v>
      </c>
      <c r="K487">
        <v>0</v>
      </c>
      <c r="L487">
        <v>307.27</v>
      </c>
      <c r="M487">
        <v>0</v>
      </c>
      <c r="N487">
        <v>0</v>
      </c>
      <c r="O487">
        <v>0</v>
      </c>
      <c r="P487">
        <v>46.19</v>
      </c>
      <c r="Q487">
        <v>0</v>
      </c>
      <c r="R487">
        <v>0</v>
      </c>
      <c r="S487">
        <v>1169.4100000000001</v>
      </c>
      <c r="T487">
        <v>0</v>
      </c>
      <c r="U487">
        <v>0</v>
      </c>
      <c r="V487">
        <v>1044.17</v>
      </c>
      <c r="W487">
        <v>1195.98</v>
      </c>
      <c r="X487">
        <v>542.35</v>
      </c>
      <c r="Y487">
        <v>67.95</v>
      </c>
      <c r="Z487">
        <v>115.33</v>
      </c>
      <c r="AA487">
        <v>741.66</v>
      </c>
      <c r="AB487">
        <v>6.31</v>
      </c>
      <c r="AC487">
        <v>46.59</v>
      </c>
      <c r="AD487">
        <v>0</v>
      </c>
      <c r="AE487">
        <v>24.68</v>
      </c>
      <c r="AF487">
        <v>4.8499999999999996</v>
      </c>
      <c r="AG487">
        <v>14965368.119999999</v>
      </c>
      <c r="AM487">
        <f t="shared" si="66"/>
        <v>2030</v>
      </c>
      <c r="AN487">
        <f t="shared" si="67"/>
        <v>1</v>
      </c>
      <c r="AO487">
        <f t="shared" si="61"/>
        <v>2030</v>
      </c>
      <c r="AP487" t="str">
        <f t="shared" si="62"/>
        <v>0</v>
      </c>
      <c r="AQ487">
        <f t="shared" si="55"/>
        <v>0</v>
      </c>
      <c r="AR487">
        <f t="shared" si="56"/>
        <v>-626.32999999999993</v>
      </c>
      <c r="AS487">
        <f t="shared" si="57"/>
        <v>474.40000000000003</v>
      </c>
      <c r="AT487">
        <f t="shared" si="58"/>
        <v>-151.80999999999995</v>
      </c>
      <c r="AU487">
        <f t="shared" si="59"/>
        <v>-40.28</v>
      </c>
    </row>
    <row r="488" spans="1:47" x14ac:dyDescent="0.3">
      <c r="A488">
        <f t="shared" si="63"/>
        <v>2030</v>
      </c>
      <c r="B488">
        <f t="shared" si="64"/>
        <v>2</v>
      </c>
      <c r="C488">
        <f t="shared" si="65"/>
        <v>2030</v>
      </c>
      <c r="D488" t="str">
        <f t="shared" si="60"/>
        <v>02/28/2030</v>
      </c>
      <c r="E488" t="s">
        <v>1043</v>
      </c>
      <c r="F488">
        <v>2902.63</v>
      </c>
      <c r="G488">
        <v>9061.2900000000009</v>
      </c>
      <c r="H488">
        <v>1602.83</v>
      </c>
      <c r="I488">
        <v>4176.99</v>
      </c>
      <c r="J488">
        <v>8976.2900000000009</v>
      </c>
      <c r="K488">
        <v>0</v>
      </c>
      <c r="L488">
        <v>277.52999999999997</v>
      </c>
      <c r="M488">
        <v>0</v>
      </c>
      <c r="N488">
        <v>0</v>
      </c>
      <c r="O488">
        <v>0</v>
      </c>
      <c r="P488">
        <v>40.83</v>
      </c>
      <c r="Q488">
        <v>0</v>
      </c>
      <c r="R488">
        <v>0</v>
      </c>
      <c r="S488">
        <v>167.27</v>
      </c>
      <c r="T488">
        <v>0</v>
      </c>
      <c r="U488">
        <v>0</v>
      </c>
      <c r="V488">
        <v>948.08</v>
      </c>
      <c r="W488">
        <v>1076.43</v>
      </c>
      <c r="X488">
        <v>439.98</v>
      </c>
      <c r="Y488">
        <v>58</v>
      </c>
      <c r="Z488">
        <v>105.18</v>
      </c>
      <c r="AA488">
        <v>697.99</v>
      </c>
      <c r="AB488">
        <v>5</v>
      </c>
      <c r="AC488">
        <v>37.729999999999997</v>
      </c>
      <c r="AD488">
        <v>0</v>
      </c>
      <c r="AE488">
        <v>18.36</v>
      </c>
      <c r="AF488">
        <v>4.3</v>
      </c>
      <c r="AG488">
        <v>14971526.779999999</v>
      </c>
      <c r="AM488">
        <f t="shared" si="66"/>
        <v>2030</v>
      </c>
      <c r="AN488">
        <f t="shared" si="67"/>
        <v>2</v>
      </c>
      <c r="AO488">
        <f t="shared" si="61"/>
        <v>2030</v>
      </c>
      <c r="AP488" t="str">
        <f t="shared" si="62"/>
        <v>0</v>
      </c>
      <c r="AQ488">
        <f t="shared" si="55"/>
        <v>0</v>
      </c>
      <c r="AR488">
        <f t="shared" si="56"/>
        <v>-592.80999999999995</v>
      </c>
      <c r="AS488">
        <f t="shared" si="57"/>
        <v>381.98</v>
      </c>
      <c r="AT488">
        <f t="shared" si="58"/>
        <v>-128.35000000000002</v>
      </c>
      <c r="AU488">
        <f t="shared" si="59"/>
        <v>-32.729999999999997</v>
      </c>
    </row>
    <row r="489" spans="1:47" x14ac:dyDescent="0.3">
      <c r="A489">
        <f t="shared" si="63"/>
        <v>2030</v>
      </c>
      <c r="B489">
        <f t="shared" si="64"/>
        <v>3</v>
      </c>
      <c r="C489">
        <f t="shared" si="65"/>
        <v>2030</v>
      </c>
      <c r="D489" t="str">
        <f t="shared" si="60"/>
        <v>03/31/2030</v>
      </c>
      <c r="E489" t="s">
        <v>1044</v>
      </c>
      <c r="F489">
        <v>1572.18</v>
      </c>
      <c r="G489">
        <v>7392.88</v>
      </c>
      <c r="H489">
        <v>153.87</v>
      </c>
      <c r="I489">
        <v>4667.8500000000004</v>
      </c>
      <c r="J489">
        <v>10504.9</v>
      </c>
      <c r="K489">
        <v>0</v>
      </c>
      <c r="L489">
        <v>307.27</v>
      </c>
      <c r="M489">
        <v>0</v>
      </c>
      <c r="N489">
        <v>0</v>
      </c>
      <c r="O489">
        <v>0</v>
      </c>
      <c r="P489">
        <v>51.55</v>
      </c>
      <c r="Q489">
        <v>0</v>
      </c>
      <c r="R489">
        <v>0</v>
      </c>
      <c r="S489">
        <v>25</v>
      </c>
      <c r="T489">
        <v>0</v>
      </c>
      <c r="U489">
        <v>0</v>
      </c>
      <c r="V489">
        <v>1028.8599999999999</v>
      </c>
      <c r="W489">
        <v>1216.97</v>
      </c>
      <c r="X489">
        <v>476.3</v>
      </c>
      <c r="Y489">
        <v>63.4</v>
      </c>
      <c r="Z489">
        <v>101.28</v>
      </c>
      <c r="AA489">
        <v>771.19</v>
      </c>
      <c r="AB489">
        <v>3.66</v>
      </c>
      <c r="AC489">
        <v>38.700000000000003</v>
      </c>
      <c r="AD489">
        <v>0</v>
      </c>
      <c r="AE489">
        <v>18.43</v>
      </c>
      <c r="AF489">
        <v>5.44</v>
      </c>
      <c r="AG489">
        <v>14977347.48</v>
      </c>
      <c r="AM489">
        <f t="shared" si="66"/>
        <v>2030</v>
      </c>
      <c r="AN489">
        <f t="shared" si="67"/>
        <v>3</v>
      </c>
      <c r="AO489">
        <f t="shared" si="61"/>
        <v>2030</v>
      </c>
      <c r="AP489" t="str">
        <f t="shared" si="62"/>
        <v>0</v>
      </c>
      <c r="AQ489">
        <f t="shared" si="55"/>
        <v>0</v>
      </c>
      <c r="AR489">
        <f t="shared" si="56"/>
        <v>-669.91000000000008</v>
      </c>
      <c r="AS489">
        <f t="shared" si="57"/>
        <v>412.90000000000003</v>
      </c>
      <c r="AT489">
        <f t="shared" si="58"/>
        <v>-188.11000000000013</v>
      </c>
      <c r="AU489">
        <f t="shared" si="59"/>
        <v>-35.040000000000006</v>
      </c>
    </row>
    <row r="490" spans="1:47" x14ac:dyDescent="0.3">
      <c r="A490">
        <f t="shared" si="63"/>
        <v>2030</v>
      </c>
      <c r="B490">
        <f t="shared" si="64"/>
        <v>4</v>
      </c>
      <c r="C490">
        <f t="shared" si="65"/>
        <v>2030</v>
      </c>
      <c r="D490" t="str">
        <f t="shared" si="60"/>
        <v>04/30/2030</v>
      </c>
      <c r="E490" t="s">
        <v>1045</v>
      </c>
      <c r="F490">
        <v>4401.38</v>
      </c>
      <c r="G490">
        <v>16450.330000000002</v>
      </c>
      <c r="H490">
        <v>1775.52</v>
      </c>
      <c r="I490">
        <v>5779.92</v>
      </c>
      <c r="J490">
        <v>17160.09</v>
      </c>
      <c r="K490">
        <v>0</v>
      </c>
      <c r="L490">
        <v>297.36</v>
      </c>
      <c r="M490">
        <v>0</v>
      </c>
      <c r="N490">
        <v>0</v>
      </c>
      <c r="O490">
        <v>0</v>
      </c>
      <c r="P490">
        <v>73.88</v>
      </c>
      <c r="Q490">
        <v>0</v>
      </c>
      <c r="R490">
        <v>0</v>
      </c>
      <c r="S490">
        <v>853.56</v>
      </c>
      <c r="T490">
        <v>0</v>
      </c>
      <c r="U490">
        <v>0</v>
      </c>
      <c r="V490">
        <v>956.02</v>
      </c>
      <c r="W490">
        <v>1266.27</v>
      </c>
      <c r="X490">
        <v>479.99</v>
      </c>
      <c r="Y490">
        <v>78.17</v>
      </c>
      <c r="Z490">
        <v>118.12</v>
      </c>
      <c r="AA490">
        <v>761.36</v>
      </c>
      <c r="AB490">
        <v>1.67</v>
      </c>
      <c r="AC490">
        <v>40.479999999999997</v>
      </c>
      <c r="AD490">
        <v>0</v>
      </c>
      <c r="AE490">
        <v>24.59</v>
      </c>
      <c r="AF490">
        <v>9.36</v>
      </c>
      <c r="AG490">
        <v>14989396.43</v>
      </c>
      <c r="AM490">
        <f t="shared" si="66"/>
        <v>2030</v>
      </c>
      <c r="AN490">
        <f t="shared" si="67"/>
        <v>4</v>
      </c>
      <c r="AO490">
        <f t="shared" si="61"/>
        <v>2030</v>
      </c>
      <c r="AP490" t="str">
        <f t="shared" si="62"/>
        <v>0</v>
      </c>
      <c r="AQ490">
        <f t="shared" si="55"/>
        <v>0</v>
      </c>
      <c r="AR490">
        <f t="shared" si="56"/>
        <v>-643.24</v>
      </c>
      <c r="AS490">
        <f t="shared" si="57"/>
        <v>401.82</v>
      </c>
      <c r="AT490">
        <f t="shared" si="58"/>
        <v>-310.25</v>
      </c>
      <c r="AU490">
        <f t="shared" si="59"/>
        <v>-38.809999999999995</v>
      </c>
    </row>
    <row r="491" spans="1:47" x14ac:dyDescent="0.3">
      <c r="A491">
        <f t="shared" si="63"/>
        <v>2030</v>
      </c>
      <c r="B491">
        <f t="shared" si="64"/>
        <v>5</v>
      </c>
      <c r="C491">
        <f t="shared" si="65"/>
        <v>2030</v>
      </c>
      <c r="D491" t="str">
        <f t="shared" si="60"/>
        <v>05/31/2030</v>
      </c>
      <c r="E491" t="s">
        <v>1046</v>
      </c>
      <c r="F491">
        <v>10817.03</v>
      </c>
      <c r="G491">
        <v>1808.65</v>
      </c>
      <c r="H491">
        <v>77.83</v>
      </c>
      <c r="I491">
        <v>4066.45</v>
      </c>
      <c r="J491">
        <v>1679.01</v>
      </c>
      <c r="K491">
        <v>0</v>
      </c>
      <c r="L491">
        <v>307.27</v>
      </c>
      <c r="M491">
        <v>0</v>
      </c>
      <c r="N491">
        <v>0</v>
      </c>
      <c r="O491">
        <v>0</v>
      </c>
      <c r="P491">
        <v>133.41</v>
      </c>
      <c r="Q491">
        <v>0</v>
      </c>
      <c r="R491">
        <v>0</v>
      </c>
      <c r="S491">
        <v>6820.5</v>
      </c>
      <c r="T491">
        <v>0</v>
      </c>
      <c r="U491">
        <v>0</v>
      </c>
      <c r="V491">
        <v>1270.71</v>
      </c>
      <c r="W491">
        <v>1353.89</v>
      </c>
      <c r="X491">
        <v>507.15</v>
      </c>
      <c r="Y491">
        <v>70.02</v>
      </c>
      <c r="Z491">
        <v>272.77999999999997</v>
      </c>
      <c r="AA491">
        <v>885.18</v>
      </c>
      <c r="AB491">
        <v>34.71</v>
      </c>
      <c r="AC491">
        <v>39.47</v>
      </c>
      <c r="AD491">
        <v>0</v>
      </c>
      <c r="AE491">
        <v>34.86</v>
      </c>
      <c r="AF491">
        <v>20.9</v>
      </c>
      <c r="AG491">
        <v>14980388.060000001</v>
      </c>
      <c r="AM491">
        <f t="shared" si="66"/>
        <v>2030</v>
      </c>
      <c r="AN491">
        <f t="shared" si="67"/>
        <v>5</v>
      </c>
      <c r="AO491">
        <f t="shared" si="61"/>
        <v>2030</v>
      </c>
      <c r="AP491" t="str">
        <f t="shared" si="62"/>
        <v>0</v>
      </c>
      <c r="AQ491">
        <f t="shared" si="55"/>
        <v>0</v>
      </c>
      <c r="AR491">
        <f t="shared" si="56"/>
        <v>-612.4</v>
      </c>
      <c r="AS491">
        <f t="shared" si="57"/>
        <v>437.13</v>
      </c>
      <c r="AT491">
        <f t="shared" si="58"/>
        <v>-83.180000000000064</v>
      </c>
      <c r="AU491">
        <f t="shared" si="59"/>
        <v>-4.759999999999998</v>
      </c>
    </row>
    <row r="492" spans="1:47" x14ac:dyDescent="0.3">
      <c r="A492">
        <f t="shared" si="63"/>
        <v>2030</v>
      </c>
      <c r="B492">
        <f t="shared" si="64"/>
        <v>6</v>
      </c>
      <c r="C492">
        <f t="shared" si="65"/>
        <v>2030</v>
      </c>
      <c r="D492" t="str">
        <f t="shared" si="60"/>
        <v>06/30/2030</v>
      </c>
      <c r="E492" t="s">
        <v>1047</v>
      </c>
      <c r="F492">
        <v>10531.58</v>
      </c>
      <c r="G492">
        <v>1987.3</v>
      </c>
      <c r="H492">
        <v>100.18</v>
      </c>
      <c r="I492">
        <v>2778.52</v>
      </c>
      <c r="J492">
        <v>1482.56</v>
      </c>
      <c r="K492">
        <v>0</v>
      </c>
      <c r="L492">
        <v>297.36</v>
      </c>
      <c r="M492">
        <v>0</v>
      </c>
      <c r="N492">
        <v>0</v>
      </c>
      <c r="O492">
        <v>0</v>
      </c>
      <c r="P492">
        <v>155.52000000000001</v>
      </c>
      <c r="Q492">
        <v>0</v>
      </c>
      <c r="R492">
        <v>0</v>
      </c>
      <c r="S492">
        <v>7653.39</v>
      </c>
      <c r="T492">
        <v>0</v>
      </c>
      <c r="U492">
        <v>0</v>
      </c>
      <c r="V492">
        <v>1287.78</v>
      </c>
      <c r="W492">
        <v>1281.5999999999999</v>
      </c>
      <c r="X492">
        <v>475.02</v>
      </c>
      <c r="Y492">
        <v>84.68</v>
      </c>
      <c r="Z492">
        <v>299.63</v>
      </c>
      <c r="AA492">
        <v>849.35</v>
      </c>
      <c r="AB492">
        <v>68.87</v>
      </c>
      <c r="AC492">
        <v>10.18</v>
      </c>
      <c r="AD492">
        <v>0</v>
      </c>
      <c r="AE492">
        <v>30.27</v>
      </c>
      <c r="AF492">
        <v>23.23</v>
      </c>
      <c r="AG492">
        <v>14971843.779999999</v>
      </c>
      <c r="AM492">
        <f t="shared" si="66"/>
        <v>2030</v>
      </c>
      <c r="AN492">
        <f t="shared" si="67"/>
        <v>6</v>
      </c>
      <c r="AO492">
        <f t="shared" si="61"/>
        <v>2030</v>
      </c>
      <c r="AP492" t="str">
        <f t="shared" si="62"/>
        <v>0</v>
      </c>
      <c r="AQ492">
        <f t="shared" si="55"/>
        <v>0</v>
      </c>
      <c r="AR492">
        <f t="shared" si="56"/>
        <v>-549.72</v>
      </c>
      <c r="AS492">
        <f t="shared" si="57"/>
        <v>390.34</v>
      </c>
      <c r="AT492">
        <f t="shared" si="58"/>
        <v>6.1800000000000637</v>
      </c>
      <c r="AU492">
        <f t="shared" si="59"/>
        <v>58.690000000000005</v>
      </c>
    </row>
    <row r="493" spans="1:47" x14ac:dyDescent="0.3">
      <c r="A493">
        <f t="shared" si="63"/>
        <v>2030</v>
      </c>
      <c r="B493">
        <f t="shared" si="64"/>
        <v>7</v>
      </c>
      <c r="C493">
        <f t="shared" si="65"/>
        <v>2030</v>
      </c>
      <c r="D493" t="str">
        <f t="shared" si="60"/>
        <v>07/31/2030</v>
      </c>
      <c r="E493" t="s">
        <v>1048</v>
      </c>
      <c r="F493">
        <v>9071.35</v>
      </c>
      <c r="G493">
        <v>1908.07</v>
      </c>
      <c r="H493">
        <v>156.65</v>
      </c>
      <c r="I493">
        <v>2186.9499999999998</v>
      </c>
      <c r="J493">
        <v>1521.21</v>
      </c>
      <c r="K493">
        <v>0</v>
      </c>
      <c r="L493">
        <v>307.27</v>
      </c>
      <c r="M493">
        <v>0</v>
      </c>
      <c r="N493">
        <v>0</v>
      </c>
      <c r="O493">
        <v>0</v>
      </c>
      <c r="P493">
        <v>181.39</v>
      </c>
      <c r="Q493">
        <v>0</v>
      </c>
      <c r="R493">
        <v>0</v>
      </c>
      <c r="S493">
        <v>7003.37</v>
      </c>
      <c r="T493">
        <v>0</v>
      </c>
      <c r="U493">
        <v>0</v>
      </c>
      <c r="V493">
        <v>1352.88</v>
      </c>
      <c r="W493">
        <v>1257.94</v>
      </c>
      <c r="X493">
        <v>484.01</v>
      </c>
      <c r="Y493">
        <v>79.52</v>
      </c>
      <c r="Z493">
        <v>275.02999999999997</v>
      </c>
      <c r="AA493">
        <v>916.12</v>
      </c>
      <c r="AB493">
        <v>71.09</v>
      </c>
      <c r="AC493">
        <v>9.89</v>
      </c>
      <c r="AD493">
        <v>0</v>
      </c>
      <c r="AE493">
        <v>31.7</v>
      </c>
      <c r="AF493">
        <v>27.33</v>
      </c>
      <c r="AG493">
        <v>14964680.5</v>
      </c>
      <c r="AM493">
        <f t="shared" si="66"/>
        <v>2030</v>
      </c>
      <c r="AN493">
        <f t="shared" si="67"/>
        <v>7</v>
      </c>
      <c r="AO493">
        <f t="shared" si="61"/>
        <v>2030</v>
      </c>
      <c r="AP493" t="str">
        <f t="shared" si="62"/>
        <v>0</v>
      </c>
      <c r="AQ493">
        <f t="shared" si="55"/>
        <v>0</v>
      </c>
      <c r="AR493">
        <f t="shared" si="56"/>
        <v>-641.09</v>
      </c>
      <c r="AS493">
        <f t="shared" si="57"/>
        <v>404.49</v>
      </c>
      <c r="AT493">
        <f t="shared" si="58"/>
        <v>94.940000000000055</v>
      </c>
      <c r="AU493">
        <f t="shared" si="59"/>
        <v>61.2</v>
      </c>
    </row>
    <row r="494" spans="1:47" x14ac:dyDescent="0.3">
      <c r="A494">
        <f t="shared" si="63"/>
        <v>2030</v>
      </c>
      <c r="B494">
        <f t="shared" si="64"/>
        <v>8</v>
      </c>
      <c r="C494">
        <f t="shared" si="65"/>
        <v>2030</v>
      </c>
      <c r="D494" t="str">
        <f t="shared" si="60"/>
        <v>08/31/2030</v>
      </c>
      <c r="E494" t="s">
        <v>1049</v>
      </c>
      <c r="F494">
        <v>6900.3</v>
      </c>
      <c r="G494">
        <v>2168.3000000000002</v>
      </c>
      <c r="H494">
        <v>275.2</v>
      </c>
      <c r="I494">
        <v>1552.69</v>
      </c>
      <c r="J494">
        <v>1311</v>
      </c>
      <c r="K494">
        <v>0</v>
      </c>
      <c r="L494">
        <v>307.27</v>
      </c>
      <c r="M494">
        <v>0</v>
      </c>
      <c r="N494">
        <v>0</v>
      </c>
      <c r="O494">
        <v>0</v>
      </c>
      <c r="P494">
        <v>164.65</v>
      </c>
      <c r="Q494">
        <v>0</v>
      </c>
      <c r="R494">
        <v>0</v>
      </c>
      <c r="S494">
        <v>5195.54</v>
      </c>
      <c r="T494">
        <v>0</v>
      </c>
      <c r="U494">
        <v>0</v>
      </c>
      <c r="V494">
        <v>1380.92</v>
      </c>
      <c r="W494">
        <v>1238.73</v>
      </c>
      <c r="X494">
        <v>478.04</v>
      </c>
      <c r="Y494">
        <v>48.16</v>
      </c>
      <c r="Z494">
        <v>249.97</v>
      </c>
      <c r="AA494">
        <v>917.19</v>
      </c>
      <c r="AB494">
        <v>107.17</v>
      </c>
      <c r="AC494">
        <v>6.31</v>
      </c>
      <c r="AD494">
        <v>0.14000000000000001</v>
      </c>
      <c r="AE494">
        <v>24.62</v>
      </c>
      <c r="AF494">
        <v>23.12</v>
      </c>
      <c r="AG494">
        <v>14959948.5</v>
      </c>
      <c r="AM494">
        <f t="shared" si="66"/>
        <v>2030</v>
      </c>
      <c r="AN494">
        <f t="shared" si="67"/>
        <v>8</v>
      </c>
      <c r="AO494">
        <f t="shared" si="61"/>
        <v>2030</v>
      </c>
      <c r="AP494" t="str">
        <f t="shared" si="62"/>
        <v>0</v>
      </c>
      <c r="AQ494">
        <f t="shared" si="55"/>
        <v>0</v>
      </c>
      <c r="AR494">
        <f t="shared" si="56"/>
        <v>-667.22</v>
      </c>
      <c r="AS494">
        <f t="shared" si="57"/>
        <v>429.88</v>
      </c>
      <c r="AT494">
        <f t="shared" si="58"/>
        <v>142.19000000000005</v>
      </c>
      <c r="AU494">
        <f t="shared" si="59"/>
        <v>100.86</v>
      </c>
    </row>
    <row r="495" spans="1:47" x14ac:dyDescent="0.3">
      <c r="A495">
        <f t="shared" si="63"/>
        <v>2030</v>
      </c>
      <c r="B495">
        <f t="shared" si="64"/>
        <v>9</v>
      </c>
      <c r="C495">
        <f t="shared" si="65"/>
        <v>2030</v>
      </c>
      <c r="D495" t="str">
        <f t="shared" si="60"/>
        <v>09/30/2030</v>
      </c>
      <c r="E495" t="s">
        <v>1050</v>
      </c>
      <c r="F495">
        <v>4970.74</v>
      </c>
      <c r="G495">
        <v>2401.75</v>
      </c>
      <c r="H495">
        <v>157.84</v>
      </c>
      <c r="I495">
        <v>1686.37</v>
      </c>
      <c r="J495">
        <v>1468.14</v>
      </c>
      <c r="K495">
        <v>0</v>
      </c>
      <c r="L495">
        <v>297.36</v>
      </c>
      <c r="M495">
        <v>0</v>
      </c>
      <c r="N495">
        <v>0</v>
      </c>
      <c r="O495">
        <v>0</v>
      </c>
      <c r="P495">
        <v>131.91</v>
      </c>
      <c r="Q495">
        <v>0</v>
      </c>
      <c r="R495">
        <v>0</v>
      </c>
      <c r="S495">
        <v>2802.32</v>
      </c>
      <c r="T495">
        <v>0</v>
      </c>
      <c r="U495">
        <v>0</v>
      </c>
      <c r="V495">
        <v>1181.3599999999999</v>
      </c>
      <c r="W495">
        <v>1068.54</v>
      </c>
      <c r="X495">
        <v>418.99</v>
      </c>
      <c r="Y495">
        <v>58.52</v>
      </c>
      <c r="Z495">
        <v>203.61</v>
      </c>
      <c r="AA495">
        <v>857.07</v>
      </c>
      <c r="AB495">
        <v>78.37</v>
      </c>
      <c r="AC495">
        <v>6.77</v>
      </c>
      <c r="AD495">
        <v>0.31</v>
      </c>
      <c r="AE495">
        <v>12.31</v>
      </c>
      <c r="AF495">
        <v>14.97</v>
      </c>
      <c r="AG495">
        <v>14957379.52</v>
      </c>
      <c r="AM495">
        <f t="shared" si="66"/>
        <v>2030</v>
      </c>
      <c r="AN495">
        <f t="shared" si="67"/>
        <v>9</v>
      </c>
      <c r="AO495">
        <f t="shared" si="61"/>
        <v>2030</v>
      </c>
      <c r="AP495" t="str">
        <f t="shared" si="62"/>
        <v>0</v>
      </c>
      <c r="AQ495">
        <f t="shared" si="55"/>
        <v>0</v>
      </c>
      <c r="AR495">
        <f t="shared" si="56"/>
        <v>-653.46</v>
      </c>
      <c r="AS495">
        <f t="shared" si="57"/>
        <v>360.47</v>
      </c>
      <c r="AT495">
        <f t="shared" si="58"/>
        <v>112.81999999999994</v>
      </c>
      <c r="AU495">
        <f t="shared" si="59"/>
        <v>71.600000000000009</v>
      </c>
    </row>
    <row r="496" spans="1:47" x14ac:dyDescent="0.3">
      <c r="A496">
        <f t="shared" si="63"/>
        <v>2030</v>
      </c>
      <c r="B496">
        <f t="shared" si="64"/>
        <v>10</v>
      </c>
      <c r="C496">
        <f t="shared" si="65"/>
        <v>2031</v>
      </c>
      <c r="D496" t="str">
        <f t="shared" si="60"/>
        <v>10/31/2030</v>
      </c>
      <c r="E496" t="s">
        <v>1051</v>
      </c>
      <c r="F496">
        <v>3831.28</v>
      </c>
      <c r="G496">
        <v>4415.21</v>
      </c>
      <c r="H496">
        <v>192.81</v>
      </c>
      <c r="I496">
        <v>2921.61</v>
      </c>
      <c r="J496">
        <v>5929.07</v>
      </c>
      <c r="K496">
        <v>0</v>
      </c>
      <c r="L496">
        <v>307.27</v>
      </c>
      <c r="M496">
        <v>0</v>
      </c>
      <c r="N496">
        <v>0</v>
      </c>
      <c r="O496">
        <v>0</v>
      </c>
      <c r="P496">
        <v>89.14</v>
      </c>
      <c r="Q496">
        <v>0</v>
      </c>
      <c r="R496">
        <v>0</v>
      </c>
      <c r="S496">
        <v>2763.08</v>
      </c>
      <c r="T496">
        <v>0</v>
      </c>
      <c r="U496">
        <v>0</v>
      </c>
      <c r="V496">
        <v>1197.3499999999999</v>
      </c>
      <c r="W496">
        <v>1146.69</v>
      </c>
      <c r="X496">
        <v>402.99</v>
      </c>
      <c r="Y496">
        <v>75.94</v>
      </c>
      <c r="Z496">
        <v>184.7</v>
      </c>
      <c r="AA496">
        <v>791.17</v>
      </c>
      <c r="AB496">
        <v>37.5</v>
      </c>
      <c r="AC496">
        <v>22.29</v>
      </c>
      <c r="AD496">
        <v>0</v>
      </c>
      <c r="AE496">
        <v>23.98</v>
      </c>
      <c r="AF496">
        <v>12.16</v>
      </c>
      <c r="AG496">
        <v>14957963.439999999</v>
      </c>
      <c r="AM496">
        <f t="shared" si="66"/>
        <v>2030</v>
      </c>
      <c r="AN496">
        <f t="shared" si="67"/>
        <v>10</v>
      </c>
      <c r="AO496">
        <f t="shared" si="61"/>
        <v>2031</v>
      </c>
      <c r="AP496" t="str">
        <f t="shared" si="62"/>
        <v>0</v>
      </c>
      <c r="AQ496">
        <f t="shared" si="55"/>
        <v>0</v>
      </c>
      <c r="AR496">
        <f t="shared" si="56"/>
        <v>-606.47</v>
      </c>
      <c r="AS496">
        <f t="shared" si="57"/>
        <v>327.05</v>
      </c>
      <c r="AT496">
        <f t="shared" si="58"/>
        <v>50.659999999999854</v>
      </c>
      <c r="AU496">
        <f t="shared" si="59"/>
        <v>15.21</v>
      </c>
    </row>
    <row r="497" spans="1:47" x14ac:dyDescent="0.3">
      <c r="A497">
        <f t="shared" si="63"/>
        <v>2030</v>
      </c>
      <c r="B497">
        <f t="shared" si="64"/>
        <v>11</v>
      </c>
      <c r="C497">
        <f t="shared" si="65"/>
        <v>2031</v>
      </c>
      <c r="D497" t="str">
        <f t="shared" si="60"/>
        <v>11/30/2030</v>
      </c>
      <c r="E497" t="s">
        <v>1052</v>
      </c>
      <c r="F497">
        <v>540.38</v>
      </c>
      <c r="G497">
        <v>12570.99</v>
      </c>
      <c r="H497">
        <v>344.4</v>
      </c>
      <c r="I497">
        <v>3538.87</v>
      </c>
      <c r="J497">
        <v>16338.97</v>
      </c>
      <c r="K497">
        <v>0</v>
      </c>
      <c r="L497">
        <v>297.36</v>
      </c>
      <c r="M497">
        <v>0</v>
      </c>
      <c r="N497">
        <v>0</v>
      </c>
      <c r="O497">
        <v>0</v>
      </c>
      <c r="P497">
        <v>55.18</v>
      </c>
      <c r="Q497">
        <v>0</v>
      </c>
      <c r="R497">
        <v>0</v>
      </c>
      <c r="S497">
        <v>1182.21</v>
      </c>
      <c r="T497">
        <v>0</v>
      </c>
      <c r="U497">
        <v>0</v>
      </c>
      <c r="V497">
        <v>1031.76</v>
      </c>
      <c r="W497">
        <v>1124.03</v>
      </c>
      <c r="X497">
        <v>430.62</v>
      </c>
      <c r="Y497">
        <v>65.23</v>
      </c>
      <c r="Z497">
        <v>153.24</v>
      </c>
      <c r="AA497">
        <v>670.1</v>
      </c>
      <c r="AB497">
        <v>14.45</v>
      </c>
      <c r="AC497">
        <v>26.33</v>
      </c>
      <c r="AD497">
        <v>0</v>
      </c>
      <c r="AE497">
        <v>20.87</v>
      </c>
      <c r="AF497">
        <v>7.73</v>
      </c>
      <c r="AG497">
        <v>14969994.050000001</v>
      </c>
      <c r="AM497">
        <f t="shared" si="66"/>
        <v>2030</v>
      </c>
      <c r="AN497">
        <f t="shared" si="67"/>
        <v>11</v>
      </c>
      <c r="AO497">
        <f t="shared" si="61"/>
        <v>2031</v>
      </c>
      <c r="AP497" t="str">
        <f t="shared" si="62"/>
        <v>0</v>
      </c>
      <c r="AQ497">
        <f t="shared" si="55"/>
        <v>0</v>
      </c>
      <c r="AR497">
        <f t="shared" si="56"/>
        <v>-516.86</v>
      </c>
      <c r="AS497">
        <f t="shared" si="57"/>
        <v>365.39</v>
      </c>
      <c r="AT497">
        <f t="shared" si="58"/>
        <v>-92.269999999999982</v>
      </c>
      <c r="AU497">
        <f t="shared" si="59"/>
        <v>-11.879999999999999</v>
      </c>
    </row>
    <row r="498" spans="1:47" x14ac:dyDescent="0.3">
      <c r="A498">
        <f t="shared" si="63"/>
        <v>2030</v>
      </c>
      <c r="B498">
        <f t="shared" si="64"/>
        <v>12</v>
      </c>
      <c r="C498">
        <f t="shared" si="65"/>
        <v>2031</v>
      </c>
      <c r="D498" t="str">
        <f t="shared" si="60"/>
        <v>12/31/2030</v>
      </c>
      <c r="E498" t="s">
        <v>1053</v>
      </c>
      <c r="F498">
        <v>1937.18</v>
      </c>
      <c r="G498">
        <v>15013.84</v>
      </c>
      <c r="H498">
        <v>627.5</v>
      </c>
      <c r="I498">
        <v>4569.6899999999996</v>
      </c>
      <c r="J498">
        <v>18105.650000000001</v>
      </c>
      <c r="K498">
        <v>0</v>
      </c>
      <c r="L498">
        <v>307.27</v>
      </c>
      <c r="M498">
        <v>0</v>
      </c>
      <c r="N498">
        <v>0</v>
      </c>
      <c r="O498">
        <v>0</v>
      </c>
      <c r="P498">
        <v>52.1</v>
      </c>
      <c r="Q498">
        <v>0</v>
      </c>
      <c r="R498">
        <v>0</v>
      </c>
      <c r="S498">
        <v>1143.99</v>
      </c>
      <c r="T498">
        <v>0</v>
      </c>
      <c r="U498">
        <v>0</v>
      </c>
      <c r="V498">
        <v>1061.8399999999999</v>
      </c>
      <c r="W498">
        <v>1199.8399999999999</v>
      </c>
      <c r="X498">
        <v>512.25</v>
      </c>
      <c r="Y498">
        <v>68.319999999999993</v>
      </c>
      <c r="Z498">
        <v>138.58000000000001</v>
      </c>
      <c r="AA498">
        <v>702.53</v>
      </c>
      <c r="AB498">
        <v>10.48</v>
      </c>
      <c r="AC498">
        <v>26.39</v>
      </c>
      <c r="AD498">
        <v>0</v>
      </c>
      <c r="AE498">
        <v>22.23</v>
      </c>
      <c r="AF498">
        <v>6.03</v>
      </c>
      <c r="AG498">
        <v>14983070.710000001</v>
      </c>
      <c r="AM498">
        <f t="shared" si="66"/>
        <v>2030</v>
      </c>
      <c r="AN498">
        <f t="shared" si="67"/>
        <v>12</v>
      </c>
      <c r="AO498">
        <f t="shared" si="61"/>
        <v>2031</v>
      </c>
      <c r="AP498" t="str">
        <f t="shared" si="62"/>
        <v>0</v>
      </c>
      <c r="AQ498">
        <f t="shared" si="55"/>
        <v>0</v>
      </c>
      <c r="AR498">
        <f t="shared" si="56"/>
        <v>-563.94999999999993</v>
      </c>
      <c r="AS498">
        <f t="shared" si="57"/>
        <v>443.93</v>
      </c>
      <c r="AT498">
        <f t="shared" si="58"/>
        <v>-138</v>
      </c>
      <c r="AU498">
        <f t="shared" si="59"/>
        <v>-15.91</v>
      </c>
    </row>
    <row r="499" spans="1:47" x14ac:dyDescent="0.3">
      <c r="A499">
        <f t="shared" si="63"/>
        <v>2031</v>
      </c>
      <c r="B499">
        <f t="shared" si="64"/>
        <v>1</v>
      </c>
      <c r="C499">
        <f t="shared" si="65"/>
        <v>2031</v>
      </c>
      <c r="D499" t="str">
        <f t="shared" si="60"/>
        <v>01/31/2031</v>
      </c>
      <c r="E499" t="s">
        <v>1054</v>
      </c>
      <c r="F499">
        <v>2077.84</v>
      </c>
      <c r="G499">
        <v>13830.14</v>
      </c>
      <c r="H499">
        <v>877.48</v>
      </c>
      <c r="I499">
        <v>4217.22</v>
      </c>
      <c r="J499">
        <v>16367.19</v>
      </c>
      <c r="K499">
        <v>0</v>
      </c>
      <c r="L499">
        <v>307.27</v>
      </c>
      <c r="M499">
        <v>0</v>
      </c>
      <c r="N499">
        <v>0</v>
      </c>
      <c r="O499">
        <v>0</v>
      </c>
      <c r="P499">
        <v>46.19</v>
      </c>
      <c r="Q499">
        <v>0</v>
      </c>
      <c r="R499">
        <v>0</v>
      </c>
      <c r="S499">
        <v>1219.28</v>
      </c>
      <c r="T499">
        <v>0</v>
      </c>
      <c r="U499">
        <v>0</v>
      </c>
      <c r="V499">
        <v>1055.8800000000001</v>
      </c>
      <c r="W499">
        <v>1244.04</v>
      </c>
      <c r="X499">
        <v>485.49</v>
      </c>
      <c r="Y499">
        <v>75.849999999999994</v>
      </c>
      <c r="Z499">
        <v>154.74</v>
      </c>
      <c r="AA499">
        <v>714.5</v>
      </c>
      <c r="AB499">
        <v>7.5</v>
      </c>
      <c r="AC499">
        <v>50.39</v>
      </c>
      <c r="AD499">
        <v>0</v>
      </c>
      <c r="AE499">
        <v>23.29</v>
      </c>
      <c r="AF499">
        <v>4.8499999999999996</v>
      </c>
      <c r="AG499">
        <v>14994823.01</v>
      </c>
      <c r="AM499">
        <f t="shared" si="66"/>
        <v>2031</v>
      </c>
      <c r="AN499">
        <f t="shared" si="67"/>
        <v>1</v>
      </c>
      <c r="AO499">
        <f t="shared" si="61"/>
        <v>2031</v>
      </c>
      <c r="AP499" t="str">
        <f t="shared" si="62"/>
        <v>0</v>
      </c>
      <c r="AQ499">
        <f t="shared" si="55"/>
        <v>0</v>
      </c>
      <c r="AR499">
        <f t="shared" si="56"/>
        <v>-559.76</v>
      </c>
      <c r="AS499">
        <f t="shared" si="57"/>
        <v>409.64</v>
      </c>
      <c r="AT499">
        <f t="shared" si="58"/>
        <v>-188.15999999999985</v>
      </c>
      <c r="AU499">
        <f t="shared" si="59"/>
        <v>-42.89</v>
      </c>
    </row>
    <row r="500" spans="1:47" x14ac:dyDescent="0.3">
      <c r="A500">
        <f t="shared" si="63"/>
        <v>2031</v>
      </c>
      <c r="B500">
        <f t="shared" si="64"/>
        <v>2</v>
      </c>
      <c r="C500">
        <f t="shared" si="65"/>
        <v>2031</v>
      </c>
      <c r="D500" t="str">
        <f t="shared" si="60"/>
        <v>02/28/2031</v>
      </c>
      <c r="E500" t="s">
        <v>1055</v>
      </c>
      <c r="F500">
        <v>3274.55</v>
      </c>
      <c r="G500">
        <v>17958.310000000001</v>
      </c>
      <c r="H500">
        <v>860.69</v>
      </c>
      <c r="I500">
        <v>6394.85</v>
      </c>
      <c r="J500">
        <v>20545.12</v>
      </c>
      <c r="K500">
        <v>0</v>
      </c>
      <c r="L500">
        <v>277.52999999999997</v>
      </c>
      <c r="M500">
        <v>0</v>
      </c>
      <c r="N500">
        <v>0</v>
      </c>
      <c r="O500">
        <v>0</v>
      </c>
      <c r="P500">
        <v>40.83</v>
      </c>
      <c r="Q500">
        <v>0</v>
      </c>
      <c r="R500">
        <v>0</v>
      </c>
      <c r="S500">
        <v>158.63999999999999</v>
      </c>
      <c r="T500">
        <v>0</v>
      </c>
      <c r="U500">
        <v>0</v>
      </c>
      <c r="V500">
        <v>920.55</v>
      </c>
      <c r="W500">
        <v>1195.5999999999999</v>
      </c>
      <c r="X500">
        <v>489.42</v>
      </c>
      <c r="Y500">
        <v>62.95</v>
      </c>
      <c r="Z500">
        <v>120.95</v>
      </c>
      <c r="AA500">
        <v>692.43</v>
      </c>
      <c r="AB500">
        <v>3.86</v>
      </c>
      <c r="AC500">
        <v>43.71</v>
      </c>
      <c r="AD500">
        <v>0</v>
      </c>
      <c r="AE500">
        <v>22.68</v>
      </c>
      <c r="AF500">
        <v>4.3099999999999996</v>
      </c>
      <c r="AG500">
        <v>15009506.77</v>
      </c>
      <c r="AM500">
        <f t="shared" si="66"/>
        <v>2031</v>
      </c>
      <c r="AN500">
        <f t="shared" si="67"/>
        <v>2</v>
      </c>
      <c r="AO500">
        <f t="shared" si="61"/>
        <v>2031</v>
      </c>
      <c r="AP500" t="str">
        <f t="shared" si="62"/>
        <v>0</v>
      </c>
      <c r="AQ500">
        <f t="shared" si="55"/>
        <v>0</v>
      </c>
      <c r="AR500">
        <f t="shared" si="56"/>
        <v>-571.4799999999999</v>
      </c>
      <c r="AS500">
        <f t="shared" si="57"/>
        <v>426.47</v>
      </c>
      <c r="AT500">
        <f t="shared" si="58"/>
        <v>-275.04999999999995</v>
      </c>
      <c r="AU500">
        <f t="shared" si="59"/>
        <v>-39.85</v>
      </c>
    </row>
    <row r="501" spans="1:47" x14ac:dyDescent="0.3">
      <c r="A501">
        <f t="shared" si="63"/>
        <v>2031</v>
      </c>
      <c r="B501">
        <f t="shared" si="64"/>
        <v>3</v>
      </c>
      <c r="C501">
        <f t="shared" si="65"/>
        <v>2031</v>
      </c>
      <c r="D501" t="str">
        <f t="shared" si="60"/>
        <v>03/31/2031</v>
      </c>
      <c r="E501" t="s">
        <v>1056</v>
      </c>
      <c r="F501">
        <v>3518.01</v>
      </c>
      <c r="G501">
        <v>31588.42</v>
      </c>
      <c r="H501">
        <v>2098.2800000000002</v>
      </c>
      <c r="I501">
        <v>9570.42</v>
      </c>
      <c r="J501">
        <v>35919.97</v>
      </c>
      <c r="K501">
        <v>0</v>
      </c>
      <c r="L501">
        <v>307.27</v>
      </c>
      <c r="M501">
        <v>0</v>
      </c>
      <c r="N501">
        <v>0</v>
      </c>
      <c r="O501">
        <v>0</v>
      </c>
      <c r="P501">
        <v>51.55</v>
      </c>
      <c r="Q501">
        <v>0</v>
      </c>
      <c r="R501">
        <v>0</v>
      </c>
      <c r="S501">
        <v>25</v>
      </c>
      <c r="T501">
        <v>0</v>
      </c>
      <c r="U501">
        <v>0</v>
      </c>
      <c r="V501">
        <v>1016.78</v>
      </c>
      <c r="W501">
        <v>1491.55</v>
      </c>
      <c r="X501">
        <v>579.54999999999995</v>
      </c>
      <c r="Y501">
        <v>102.06</v>
      </c>
      <c r="Z501">
        <v>181.38</v>
      </c>
      <c r="AA501">
        <v>790.34</v>
      </c>
      <c r="AB501">
        <v>2.04</v>
      </c>
      <c r="AC501">
        <v>72.17</v>
      </c>
      <c r="AD501">
        <v>0</v>
      </c>
      <c r="AE501">
        <v>29.42</v>
      </c>
      <c r="AF501">
        <v>5.44</v>
      </c>
      <c r="AG501">
        <v>15037577.189999999</v>
      </c>
      <c r="AM501">
        <f t="shared" si="66"/>
        <v>2031</v>
      </c>
      <c r="AN501">
        <f t="shared" si="67"/>
        <v>3</v>
      </c>
      <c r="AO501">
        <f t="shared" si="61"/>
        <v>2031</v>
      </c>
      <c r="AP501" t="str">
        <f t="shared" si="62"/>
        <v>0</v>
      </c>
      <c r="AQ501">
        <f t="shared" si="55"/>
        <v>0</v>
      </c>
      <c r="AR501">
        <f t="shared" si="56"/>
        <v>-608.96</v>
      </c>
      <c r="AS501">
        <f t="shared" si="57"/>
        <v>477.48999999999995</v>
      </c>
      <c r="AT501">
        <f t="shared" si="58"/>
        <v>-474.77</v>
      </c>
      <c r="AU501">
        <f t="shared" si="59"/>
        <v>-70.13</v>
      </c>
    </row>
    <row r="502" spans="1:47" x14ac:dyDescent="0.3">
      <c r="A502">
        <f t="shared" si="63"/>
        <v>2031</v>
      </c>
      <c r="B502">
        <f t="shared" si="64"/>
        <v>4</v>
      </c>
      <c r="C502">
        <f t="shared" si="65"/>
        <v>2031</v>
      </c>
      <c r="D502" t="str">
        <f t="shared" si="60"/>
        <v>04/30/2031</v>
      </c>
      <c r="E502" t="s">
        <v>1057</v>
      </c>
      <c r="F502">
        <v>4598.95</v>
      </c>
      <c r="G502">
        <v>5541.06</v>
      </c>
      <c r="H502">
        <v>41.35</v>
      </c>
      <c r="I502">
        <v>6637.28</v>
      </c>
      <c r="J502">
        <v>8368.94</v>
      </c>
      <c r="K502">
        <v>0</v>
      </c>
      <c r="L502">
        <v>297.36</v>
      </c>
      <c r="M502">
        <v>0</v>
      </c>
      <c r="N502">
        <v>0</v>
      </c>
      <c r="O502">
        <v>0</v>
      </c>
      <c r="P502">
        <v>73.88</v>
      </c>
      <c r="Q502">
        <v>0</v>
      </c>
      <c r="R502">
        <v>0</v>
      </c>
      <c r="S502">
        <v>637.84</v>
      </c>
      <c r="T502">
        <v>0</v>
      </c>
      <c r="U502">
        <v>0</v>
      </c>
      <c r="V502">
        <v>1089.97</v>
      </c>
      <c r="W502">
        <v>1464.82</v>
      </c>
      <c r="X502">
        <v>539.14</v>
      </c>
      <c r="Y502">
        <v>85.14</v>
      </c>
      <c r="Z502">
        <v>245.18</v>
      </c>
      <c r="AA502">
        <v>785.12</v>
      </c>
      <c r="AB502">
        <v>4.17</v>
      </c>
      <c r="AC502">
        <v>72.77</v>
      </c>
      <c r="AD502">
        <v>0</v>
      </c>
      <c r="AE502">
        <v>25.52</v>
      </c>
      <c r="AF502">
        <v>9.3800000000000008</v>
      </c>
      <c r="AG502">
        <v>15038519.310000001</v>
      </c>
      <c r="AM502">
        <f t="shared" si="66"/>
        <v>2031</v>
      </c>
      <c r="AN502">
        <f t="shared" si="67"/>
        <v>4</v>
      </c>
      <c r="AO502">
        <f t="shared" si="61"/>
        <v>2031</v>
      </c>
      <c r="AP502" t="str">
        <f t="shared" si="62"/>
        <v>0</v>
      </c>
      <c r="AQ502">
        <f t="shared" si="55"/>
        <v>0</v>
      </c>
      <c r="AR502">
        <f t="shared" si="56"/>
        <v>-539.94000000000005</v>
      </c>
      <c r="AS502">
        <f t="shared" si="57"/>
        <v>454</v>
      </c>
      <c r="AT502">
        <f t="shared" si="58"/>
        <v>-374.84999999999991</v>
      </c>
      <c r="AU502">
        <f t="shared" si="59"/>
        <v>-68.599999999999994</v>
      </c>
    </row>
    <row r="503" spans="1:47" x14ac:dyDescent="0.3">
      <c r="A503">
        <f t="shared" si="63"/>
        <v>2031</v>
      </c>
      <c r="B503">
        <f t="shared" si="64"/>
        <v>5</v>
      </c>
      <c r="C503">
        <f t="shared" si="65"/>
        <v>2031</v>
      </c>
      <c r="D503" t="str">
        <f t="shared" si="60"/>
        <v>05/31/2031</v>
      </c>
      <c r="E503" t="s">
        <v>1058</v>
      </c>
      <c r="F503">
        <v>8603.2900000000009</v>
      </c>
      <c r="G503">
        <v>3515.02</v>
      </c>
      <c r="H503">
        <v>30.62</v>
      </c>
      <c r="I503">
        <v>6650.97</v>
      </c>
      <c r="J503">
        <v>6704.06</v>
      </c>
      <c r="K503">
        <v>0</v>
      </c>
      <c r="L503">
        <v>307.27</v>
      </c>
      <c r="M503">
        <v>0</v>
      </c>
      <c r="N503">
        <v>0</v>
      </c>
      <c r="O503">
        <v>0</v>
      </c>
      <c r="P503">
        <v>133.41</v>
      </c>
      <c r="Q503">
        <v>0</v>
      </c>
      <c r="R503">
        <v>0</v>
      </c>
      <c r="S503">
        <v>5220.09</v>
      </c>
      <c r="T503">
        <v>0</v>
      </c>
      <c r="U503">
        <v>0</v>
      </c>
      <c r="V503">
        <v>1325.15</v>
      </c>
      <c r="W503">
        <v>1589.1</v>
      </c>
      <c r="X503">
        <v>569.54</v>
      </c>
      <c r="Y503">
        <v>75.97</v>
      </c>
      <c r="Z503">
        <v>328.8</v>
      </c>
      <c r="AA503">
        <v>867.58</v>
      </c>
      <c r="AB503">
        <v>30.71</v>
      </c>
      <c r="AC503">
        <v>52.49</v>
      </c>
      <c r="AD503">
        <v>0</v>
      </c>
      <c r="AE503">
        <v>40.76</v>
      </c>
      <c r="AF503">
        <v>20.88</v>
      </c>
      <c r="AG503">
        <v>15033431.029999999</v>
      </c>
      <c r="AM503">
        <f t="shared" si="66"/>
        <v>2031</v>
      </c>
      <c r="AN503">
        <f t="shared" si="67"/>
        <v>5</v>
      </c>
      <c r="AO503">
        <f t="shared" si="61"/>
        <v>2031</v>
      </c>
      <c r="AP503" t="str">
        <f t="shared" si="62"/>
        <v>0</v>
      </c>
      <c r="AQ503">
        <f t="shared" si="55"/>
        <v>0</v>
      </c>
      <c r="AR503">
        <f t="shared" si="56"/>
        <v>-538.78</v>
      </c>
      <c r="AS503">
        <f t="shared" si="57"/>
        <v>493.56999999999994</v>
      </c>
      <c r="AT503">
        <f t="shared" si="58"/>
        <v>-263.94999999999982</v>
      </c>
      <c r="AU503">
        <f t="shared" si="59"/>
        <v>-21.78</v>
      </c>
    </row>
    <row r="504" spans="1:47" x14ac:dyDescent="0.3">
      <c r="A504">
        <f t="shared" si="63"/>
        <v>2031</v>
      </c>
      <c r="B504">
        <f t="shared" si="64"/>
        <v>6</v>
      </c>
      <c r="C504">
        <f t="shared" si="65"/>
        <v>2031</v>
      </c>
      <c r="D504" t="str">
        <f t="shared" si="60"/>
        <v>06/30/2031</v>
      </c>
      <c r="E504" t="s">
        <v>1059</v>
      </c>
      <c r="F504">
        <v>12640.58</v>
      </c>
      <c r="G504">
        <v>2208.58</v>
      </c>
      <c r="H504">
        <v>63.09</v>
      </c>
      <c r="I504">
        <v>3794.7</v>
      </c>
      <c r="J504">
        <v>1528.73</v>
      </c>
      <c r="K504">
        <v>0</v>
      </c>
      <c r="L504">
        <v>297.36</v>
      </c>
      <c r="M504">
        <v>0</v>
      </c>
      <c r="N504">
        <v>0</v>
      </c>
      <c r="O504">
        <v>0</v>
      </c>
      <c r="P504">
        <v>155.52000000000001</v>
      </c>
      <c r="Q504">
        <v>0</v>
      </c>
      <c r="R504">
        <v>0</v>
      </c>
      <c r="S504">
        <v>8369.26</v>
      </c>
      <c r="T504">
        <v>0</v>
      </c>
      <c r="U504">
        <v>0</v>
      </c>
      <c r="V504">
        <v>1398.8</v>
      </c>
      <c r="W504">
        <v>1507.69</v>
      </c>
      <c r="X504">
        <v>533.08000000000004</v>
      </c>
      <c r="Y504">
        <v>94.94</v>
      </c>
      <c r="Z504">
        <v>366.43</v>
      </c>
      <c r="AA504">
        <v>1003.81</v>
      </c>
      <c r="AB504">
        <v>71.75</v>
      </c>
      <c r="AC504">
        <v>15.57</v>
      </c>
      <c r="AD504">
        <v>0</v>
      </c>
      <c r="AE504">
        <v>37.64</v>
      </c>
      <c r="AF504">
        <v>23.14</v>
      </c>
      <c r="AG504">
        <v>15022999.029999999</v>
      </c>
      <c r="AM504">
        <f t="shared" si="66"/>
        <v>2031</v>
      </c>
      <c r="AN504">
        <f t="shared" si="67"/>
        <v>6</v>
      </c>
      <c r="AO504">
        <f t="shared" si="61"/>
        <v>2031</v>
      </c>
      <c r="AP504" t="str">
        <f t="shared" si="62"/>
        <v>0</v>
      </c>
      <c r="AQ504">
        <f t="shared" si="55"/>
        <v>0</v>
      </c>
      <c r="AR504">
        <f t="shared" si="56"/>
        <v>-637.37999999999988</v>
      </c>
      <c r="AS504">
        <f t="shared" si="57"/>
        <v>438.14000000000004</v>
      </c>
      <c r="AT504">
        <f t="shared" si="58"/>
        <v>-108.8900000000001</v>
      </c>
      <c r="AU504">
        <f t="shared" si="59"/>
        <v>56.18</v>
      </c>
    </row>
    <row r="505" spans="1:47" x14ac:dyDescent="0.3">
      <c r="A505">
        <f t="shared" si="63"/>
        <v>2031</v>
      </c>
      <c r="B505">
        <f t="shared" si="64"/>
        <v>7</v>
      </c>
      <c r="C505">
        <f t="shared" si="65"/>
        <v>2031</v>
      </c>
      <c r="D505" t="str">
        <f t="shared" si="60"/>
        <v>07/31/2031</v>
      </c>
      <c r="E505" t="s">
        <v>1060</v>
      </c>
      <c r="F505">
        <v>12041.68</v>
      </c>
      <c r="G505">
        <v>2119.77</v>
      </c>
      <c r="H505">
        <v>59.71</v>
      </c>
      <c r="I505">
        <v>3165.03</v>
      </c>
      <c r="J505">
        <v>1477.23</v>
      </c>
      <c r="K505">
        <v>0</v>
      </c>
      <c r="L505">
        <v>307.27</v>
      </c>
      <c r="M505">
        <v>0</v>
      </c>
      <c r="N505">
        <v>0</v>
      </c>
      <c r="O505">
        <v>0</v>
      </c>
      <c r="P505">
        <v>181.39</v>
      </c>
      <c r="Q505">
        <v>0</v>
      </c>
      <c r="R505">
        <v>0</v>
      </c>
      <c r="S505">
        <v>8520.1299999999992</v>
      </c>
      <c r="T505">
        <v>0</v>
      </c>
      <c r="U505">
        <v>0</v>
      </c>
      <c r="V505">
        <v>1498.13</v>
      </c>
      <c r="W505">
        <v>1541</v>
      </c>
      <c r="X505">
        <v>564.03</v>
      </c>
      <c r="Y505">
        <v>93.84</v>
      </c>
      <c r="Z505">
        <v>346.48</v>
      </c>
      <c r="AA505">
        <v>1056.49</v>
      </c>
      <c r="AB505">
        <v>94.85</v>
      </c>
      <c r="AC505">
        <v>10.11</v>
      </c>
      <c r="AD505">
        <v>0</v>
      </c>
      <c r="AE505">
        <v>37.07</v>
      </c>
      <c r="AF505">
        <v>27.33</v>
      </c>
      <c r="AG505">
        <v>15013077.119999999</v>
      </c>
      <c r="AM505">
        <f t="shared" si="66"/>
        <v>2031</v>
      </c>
      <c r="AN505">
        <f t="shared" si="67"/>
        <v>7</v>
      </c>
      <c r="AO505">
        <f t="shared" si="61"/>
        <v>2031</v>
      </c>
      <c r="AP505" t="str">
        <f t="shared" si="62"/>
        <v>0</v>
      </c>
      <c r="AQ505">
        <f t="shared" si="55"/>
        <v>0</v>
      </c>
      <c r="AR505">
        <f t="shared" si="56"/>
        <v>-710.01</v>
      </c>
      <c r="AS505">
        <f t="shared" si="57"/>
        <v>470.18999999999994</v>
      </c>
      <c r="AT505">
        <f t="shared" si="58"/>
        <v>-42.869999999999891</v>
      </c>
      <c r="AU505">
        <f t="shared" si="59"/>
        <v>84.74</v>
      </c>
    </row>
    <row r="506" spans="1:47" x14ac:dyDescent="0.3">
      <c r="A506">
        <f t="shared" si="63"/>
        <v>2031</v>
      </c>
      <c r="B506">
        <f t="shared" si="64"/>
        <v>8</v>
      </c>
      <c r="C506">
        <f t="shared" si="65"/>
        <v>2031</v>
      </c>
      <c r="D506" t="str">
        <f t="shared" si="60"/>
        <v>08/31/2031</v>
      </c>
      <c r="E506" t="s">
        <v>1061</v>
      </c>
      <c r="F506">
        <v>9132</v>
      </c>
      <c r="G506">
        <v>2189.56</v>
      </c>
      <c r="H506">
        <v>104.95</v>
      </c>
      <c r="I506">
        <v>2661.3</v>
      </c>
      <c r="J506">
        <v>1376.29</v>
      </c>
      <c r="K506">
        <v>0</v>
      </c>
      <c r="L506">
        <v>307.27</v>
      </c>
      <c r="M506">
        <v>0</v>
      </c>
      <c r="N506">
        <v>0</v>
      </c>
      <c r="O506">
        <v>0</v>
      </c>
      <c r="P506">
        <v>164.65</v>
      </c>
      <c r="Q506">
        <v>0</v>
      </c>
      <c r="R506">
        <v>0</v>
      </c>
      <c r="S506">
        <v>5903.73</v>
      </c>
      <c r="T506">
        <v>0</v>
      </c>
      <c r="U506">
        <v>0</v>
      </c>
      <c r="V506">
        <v>1431.06</v>
      </c>
      <c r="W506">
        <v>1492.9</v>
      </c>
      <c r="X506">
        <v>554.48</v>
      </c>
      <c r="Y506">
        <v>64.75</v>
      </c>
      <c r="Z506">
        <v>268.11</v>
      </c>
      <c r="AA506">
        <v>1056.5</v>
      </c>
      <c r="AB506">
        <v>95.4</v>
      </c>
      <c r="AC506">
        <v>14.02</v>
      </c>
      <c r="AD506">
        <v>0.01</v>
      </c>
      <c r="AE506">
        <v>28.32</v>
      </c>
      <c r="AF506">
        <v>23.12</v>
      </c>
      <c r="AG506">
        <v>15006134.68</v>
      </c>
      <c r="AM506">
        <f t="shared" si="66"/>
        <v>2031</v>
      </c>
      <c r="AN506">
        <f t="shared" si="67"/>
        <v>8</v>
      </c>
      <c r="AO506">
        <f t="shared" si="61"/>
        <v>2031</v>
      </c>
      <c r="AP506" t="str">
        <f t="shared" si="62"/>
        <v>0</v>
      </c>
      <c r="AQ506">
        <f t="shared" si="55"/>
        <v>0</v>
      </c>
      <c r="AR506">
        <f t="shared" si="56"/>
        <v>-788.39</v>
      </c>
      <c r="AS506">
        <f t="shared" si="57"/>
        <v>489.73</v>
      </c>
      <c r="AT506">
        <f t="shared" si="58"/>
        <v>-61.840000000000146</v>
      </c>
      <c r="AU506">
        <f t="shared" si="59"/>
        <v>81.38000000000001</v>
      </c>
    </row>
    <row r="507" spans="1:47" x14ac:dyDescent="0.3">
      <c r="A507">
        <f t="shared" si="63"/>
        <v>2031</v>
      </c>
      <c r="B507">
        <f t="shared" si="64"/>
        <v>9</v>
      </c>
      <c r="C507">
        <f t="shared" si="65"/>
        <v>2031</v>
      </c>
      <c r="D507" t="str">
        <f t="shared" si="60"/>
        <v>09/30/2031</v>
      </c>
      <c r="E507" t="s">
        <v>1062</v>
      </c>
      <c r="F507">
        <v>7772.65</v>
      </c>
      <c r="G507">
        <v>2430.98</v>
      </c>
      <c r="H507">
        <v>148.61000000000001</v>
      </c>
      <c r="I507">
        <v>2470.1999999999998</v>
      </c>
      <c r="J507">
        <v>1143.02</v>
      </c>
      <c r="K507">
        <v>0</v>
      </c>
      <c r="L507">
        <v>297.36</v>
      </c>
      <c r="M507">
        <v>0</v>
      </c>
      <c r="N507">
        <v>0</v>
      </c>
      <c r="O507">
        <v>0</v>
      </c>
      <c r="P507">
        <v>131.91</v>
      </c>
      <c r="Q507">
        <v>0</v>
      </c>
      <c r="R507">
        <v>0</v>
      </c>
      <c r="S507">
        <v>4395.49</v>
      </c>
      <c r="T507">
        <v>0</v>
      </c>
      <c r="U507">
        <v>0</v>
      </c>
      <c r="V507">
        <v>1316.95</v>
      </c>
      <c r="W507">
        <v>1307.18</v>
      </c>
      <c r="X507">
        <v>500.52</v>
      </c>
      <c r="Y507">
        <v>64.16</v>
      </c>
      <c r="Z507">
        <v>276.77999999999997</v>
      </c>
      <c r="AA507">
        <v>966.86</v>
      </c>
      <c r="AB507">
        <v>89.23</v>
      </c>
      <c r="AC507">
        <v>11.06</v>
      </c>
      <c r="AD507">
        <v>0.08</v>
      </c>
      <c r="AE507">
        <v>16.13</v>
      </c>
      <c r="AF507">
        <v>15.03</v>
      </c>
      <c r="AG507">
        <v>15000793.02</v>
      </c>
      <c r="AM507">
        <f t="shared" si="66"/>
        <v>2031</v>
      </c>
      <c r="AN507">
        <f t="shared" si="67"/>
        <v>9</v>
      </c>
      <c r="AO507">
        <f t="shared" si="61"/>
        <v>2031</v>
      </c>
      <c r="AP507" t="str">
        <f t="shared" si="62"/>
        <v>0</v>
      </c>
      <c r="AQ507">
        <f t="shared" si="55"/>
        <v>0</v>
      </c>
      <c r="AR507">
        <f t="shared" si="56"/>
        <v>-690.08</v>
      </c>
      <c r="AS507">
        <f t="shared" si="57"/>
        <v>436.36</v>
      </c>
      <c r="AT507">
        <f t="shared" si="58"/>
        <v>9.7699999999999818</v>
      </c>
      <c r="AU507">
        <f t="shared" si="59"/>
        <v>78.17</v>
      </c>
    </row>
    <row r="508" spans="1:47" x14ac:dyDescent="0.3">
      <c r="A508">
        <f t="shared" si="63"/>
        <v>2031</v>
      </c>
      <c r="B508">
        <f t="shared" si="64"/>
        <v>10</v>
      </c>
      <c r="C508">
        <f t="shared" si="65"/>
        <v>2032</v>
      </c>
      <c r="D508" t="str">
        <f t="shared" si="60"/>
        <v>10/31/2031</v>
      </c>
      <c r="E508" t="s">
        <v>1063</v>
      </c>
      <c r="F508">
        <v>7420.87</v>
      </c>
      <c r="G508">
        <v>1648.69</v>
      </c>
      <c r="H508">
        <v>101.61</v>
      </c>
      <c r="I508">
        <v>3629</v>
      </c>
      <c r="J508">
        <v>1652.07</v>
      </c>
      <c r="K508">
        <v>0</v>
      </c>
      <c r="L508">
        <v>307.27</v>
      </c>
      <c r="M508">
        <v>0</v>
      </c>
      <c r="N508">
        <v>0</v>
      </c>
      <c r="O508">
        <v>0</v>
      </c>
      <c r="P508">
        <v>89.14</v>
      </c>
      <c r="Q508">
        <v>0</v>
      </c>
      <c r="R508">
        <v>0</v>
      </c>
      <c r="S508">
        <v>4205.12</v>
      </c>
      <c r="T508">
        <v>0</v>
      </c>
      <c r="U508">
        <v>0</v>
      </c>
      <c r="V508">
        <v>1547.35</v>
      </c>
      <c r="W508">
        <v>1315.68</v>
      </c>
      <c r="X508">
        <v>510.89</v>
      </c>
      <c r="Y508">
        <v>71.67</v>
      </c>
      <c r="Z508">
        <v>218.16</v>
      </c>
      <c r="AA508">
        <v>956.96</v>
      </c>
      <c r="AB508">
        <v>41.64</v>
      </c>
      <c r="AC508">
        <v>22.64</v>
      </c>
      <c r="AD508">
        <v>0</v>
      </c>
      <c r="AE508">
        <v>27.08</v>
      </c>
      <c r="AF508">
        <v>12.16</v>
      </c>
      <c r="AG508">
        <v>14995020.84</v>
      </c>
      <c r="AM508">
        <f t="shared" si="66"/>
        <v>2031</v>
      </c>
      <c r="AN508">
        <f t="shared" si="67"/>
        <v>10</v>
      </c>
      <c r="AO508">
        <f t="shared" si="61"/>
        <v>2032</v>
      </c>
      <c r="AP508" t="str">
        <f t="shared" si="62"/>
        <v>0</v>
      </c>
      <c r="AQ508">
        <f t="shared" si="55"/>
        <v>0</v>
      </c>
      <c r="AR508">
        <f t="shared" si="56"/>
        <v>-738.80000000000007</v>
      </c>
      <c r="AS508">
        <f t="shared" si="57"/>
        <v>439.21999999999997</v>
      </c>
      <c r="AT508">
        <f t="shared" si="58"/>
        <v>231.66999999999985</v>
      </c>
      <c r="AU508">
        <f t="shared" si="59"/>
        <v>19</v>
      </c>
    </row>
    <row r="509" spans="1:47" x14ac:dyDescent="0.3">
      <c r="A509">
        <f t="shared" si="63"/>
        <v>2031</v>
      </c>
      <c r="B509">
        <f t="shared" si="64"/>
        <v>11</v>
      </c>
      <c r="C509">
        <f t="shared" si="65"/>
        <v>2032</v>
      </c>
      <c r="D509" t="str">
        <f t="shared" si="60"/>
        <v>11/30/2031</v>
      </c>
      <c r="E509" t="s">
        <v>1064</v>
      </c>
      <c r="F509">
        <v>1279.97</v>
      </c>
      <c r="G509">
        <v>17844.060000000001</v>
      </c>
      <c r="H509">
        <v>796.46</v>
      </c>
      <c r="I509">
        <v>3711.73</v>
      </c>
      <c r="J509">
        <v>20773.02</v>
      </c>
      <c r="K509">
        <v>0</v>
      </c>
      <c r="L509">
        <v>297.36</v>
      </c>
      <c r="M509">
        <v>0</v>
      </c>
      <c r="N509">
        <v>0</v>
      </c>
      <c r="O509">
        <v>0</v>
      </c>
      <c r="P509">
        <v>55.18</v>
      </c>
      <c r="Q509">
        <v>0</v>
      </c>
      <c r="R509">
        <v>0</v>
      </c>
      <c r="S509">
        <v>1116</v>
      </c>
      <c r="T509">
        <v>0</v>
      </c>
      <c r="U509">
        <v>0</v>
      </c>
      <c r="V509">
        <v>1020.77</v>
      </c>
      <c r="W509">
        <v>1294.3399999999999</v>
      </c>
      <c r="X509">
        <v>497.34</v>
      </c>
      <c r="Y509">
        <v>72.14</v>
      </c>
      <c r="Z509">
        <v>166.75</v>
      </c>
      <c r="AA509">
        <v>833.93</v>
      </c>
      <c r="AB509">
        <v>32.42</v>
      </c>
      <c r="AC509">
        <v>16.989999999999998</v>
      </c>
      <c r="AD509">
        <v>0</v>
      </c>
      <c r="AE509">
        <v>22.34</v>
      </c>
      <c r="AF509">
        <v>7.73</v>
      </c>
      <c r="AG509">
        <v>15011584.92</v>
      </c>
      <c r="AM509">
        <f t="shared" si="66"/>
        <v>2031</v>
      </c>
      <c r="AN509">
        <f t="shared" si="67"/>
        <v>11</v>
      </c>
      <c r="AO509">
        <f t="shared" si="61"/>
        <v>2032</v>
      </c>
      <c r="AP509" t="str">
        <f t="shared" si="62"/>
        <v>0</v>
      </c>
      <c r="AQ509">
        <f t="shared" si="55"/>
        <v>0</v>
      </c>
      <c r="AR509">
        <f t="shared" si="56"/>
        <v>-667.18</v>
      </c>
      <c r="AS509">
        <f t="shared" si="57"/>
        <v>425.2</v>
      </c>
      <c r="AT509">
        <f t="shared" si="58"/>
        <v>-273.56999999999994</v>
      </c>
      <c r="AU509">
        <f t="shared" si="59"/>
        <v>15.430000000000003</v>
      </c>
    </row>
    <row r="510" spans="1:47" x14ac:dyDescent="0.3">
      <c r="A510">
        <f t="shared" si="63"/>
        <v>2031</v>
      </c>
      <c r="B510">
        <f t="shared" si="64"/>
        <v>12</v>
      </c>
      <c r="C510">
        <f t="shared" si="65"/>
        <v>2032</v>
      </c>
      <c r="D510" t="str">
        <f t="shared" si="60"/>
        <v>12/31/2031</v>
      </c>
      <c r="E510" t="s">
        <v>1065</v>
      </c>
      <c r="F510">
        <v>1235.5899999999999</v>
      </c>
      <c r="G510">
        <v>29605.13</v>
      </c>
      <c r="H510">
        <v>1527.17</v>
      </c>
      <c r="I510">
        <v>5886.69</v>
      </c>
      <c r="J510">
        <v>33956.51</v>
      </c>
      <c r="K510">
        <v>0</v>
      </c>
      <c r="L510">
        <v>307.27</v>
      </c>
      <c r="M510">
        <v>0</v>
      </c>
      <c r="N510">
        <v>0</v>
      </c>
      <c r="O510">
        <v>0</v>
      </c>
      <c r="P510">
        <v>52.1</v>
      </c>
      <c r="Q510">
        <v>0</v>
      </c>
      <c r="R510">
        <v>0</v>
      </c>
      <c r="S510">
        <v>965.29</v>
      </c>
      <c r="T510">
        <v>0</v>
      </c>
      <c r="U510">
        <v>0</v>
      </c>
      <c r="V510">
        <v>1022.82</v>
      </c>
      <c r="W510">
        <v>1430.63</v>
      </c>
      <c r="X510">
        <v>602.73</v>
      </c>
      <c r="Y510">
        <v>89.67</v>
      </c>
      <c r="Z510">
        <v>170.54</v>
      </c>
      <c r="AA510">
        <v>849.1</v>
      </c>
      <c r="AB510">
        <v>13.83</v>
      </c>
      <c r="AC510">
        <v>28.62</v>
      </c>
      <c r="AD510">
        <v>0</v>
      </c>
      <c r="AE510">
        <v>27.37</v>
      </c>
      <c r="AF510">
        <v>6.04</v>
      </c>
      <c r="AG510">
        <v>15039954.470000001</v>
      </c>
      <c r="AM510">
        <f t="shared" si="66"/>
        <v>2031</v>
      </c>
      <c r="AN510">
        <f t="shared" si="67"/>
        <v>12</v>
      </c>
      <c r="AO510">
        <f t="shared" si="61"/>
        <v>2032</v>
      </c>
      <c r="AP510" t="str">
        <f t="shared" si="62"/>
        <v>0</v>
      </c>
      <c r="AQ510">
        <f t="shared" si="55"/>
        <v>0</v>
      </c>
      <c r="AR510">
        <f t="shared" si="56"/>
        <v>-678.56000000000006</v>
      </c>
      <c r="AS510">
        <f t="shared" si="57"/>
        <v>513.06000000000006</v>
      </c>
      <c r="AT510">
        <f t="shared" si="58"/>
        <v>-407.81000000000006</v>
      </c>
      <c r="AU510">
        <f t="shared" si="59"/>
        <v>-14.790000000000001</v>
      </c>
    </row>
    <row r="511" spans="1:47" x14ac:dyDescent="0.3">
      <c r="A511">
        <f t="shared" si="63"/>
        <v>2032</v>
      </c>
      <c r="B511">
        <f t="shared" si="64"/>
        <v>1</v>
      </c>
      <c r="C511">
        <f t="shared" si="65"/>
        <v>2032</v>
      </c>
      <c r="D511" t="str">
        <f t="shared" si="60"/>
        <v>01/31/2032</v>
      </c>
      <c r="E511" t="s">
        <v>1066</v>
      </c>
      <c r="F511">
        <v>6851.17</v>
      </c>
      <c r="G511">
        <v>5477.14</v>
      </c>
      <c r="H511">
        <v>48.03</v>
      </c>
      <c r="I511">
        <v>9456.94</v>
      </c>
      <c r="J511">
        <v>9440</v>
      </c>
      <c r="K511">
        <v>0</v>
      </c>
      <c r="L511">
        <v>307.27</v>
      </c>
      <c r="M511">
        <v>0</v>
      </c>
      <c r="N511">
        <v>0</v>
      </c>
      <c r="O511">
        <v>0</v>
      </c>
      <c r="P511">
        <v>46.19</v>
      </c>
      <c r="Q511">
        <v>0</v>
      </c>
      <c r="R511">
        <v>0</v>
      </c>
      <c r="S511">
        <v>1258.5</v>
      </c>
      <c r="T511">
        <v>0</v>
      </c>
      <c r="U511">
        <v>0</v>
      </c>
      <c r="V511">
        <v>1107.4100000000001</v>
      </c>
      <c r="W511">
        <v>1488.88</v>
      </c>
      <c r="X511">
        <v>600.58000000000004</v>
      </c>
      <c r="Y511">
        <v>67.52</v>
      </c>
      <c r="Z511">
        <v>255.88</v>
      </c>
      <c r="AA511">
        <v>792.98</v>
      </c>
      <c r="AB511">
        <v>9.19</v>
      </c>
      <c r="AC511">
        <v>93.9</v>
      </c>
      <c r="AD511">
        <v>0</v>
      </c>
      <c r="AE511">
        <v>25.01</v>
      </c>
      <c r="AF511">
        <v>4.8499999999999996</v>
      </c>
      <c r="AG511">
        <v>15038580.439999999</v>
      </c>
      <c r="AM511">
        <f t="shared" si="66"/>
        <v>2032</v>
      </c>
      <c r="AN511">
        <f t="shared" si="67"/>
        <v>1</v>
      </c>
      <c r="AO511">
        <f t="shared" si="61"/>
        <v>2032</v>
      </c>
      <c r="AP511" t="str">
        <f t="shared" si="62"/>
        <v>0</v>
      </c>
      <c r="AQ511">
        <f t="shared" si="55"/>
        <v>0</v>
      </c>
      <c r="AR511">
        <f t="shared" si="56"/>
        <v>-537.1</v>
      </c>
      <c r="AS511">
        <f t="shared" si="57"/>
        <v>533.06000000000006</v>
      </c>
      <c r="AT511">
        <f t="shared" si="58"/>
        <v>-381.47</v>
      </c>
      <c r="AU511">
        <f t="shared" si="59"/>
        <v>-84.710000000000008</v>
      </c>
    </row>
    <row r="512" spans="1:47" x14ac:dyDescent="0.3">
      <c r="A512">
        <f t="shared" si="63"/>
        <v>2032</v>
      </c>
      <c r="B512">
        <f t="shared" si="64"/>
        <v>2</v>
      </c>
      <c r="C512">
        <f t="shared" si="65"/>
        <v>2032</v>
      </c>
      <c r="D512" t="str">
        <f t="shared" si="60"/>
        <v>02/29/2032</v>
      </c>
      <c r="E512" t="s">
        <v>1067</v>
      </c>
      <c r="F512">
        <v>3379.79</v>
      </c>
      <c r="G512">
        <v>3450.04</v>
      </c>
      <c r="H512">
        <v>48.9</v>
      </c>
      <c r="I512">
        <v>5600.28</v>
      </c>
      <c r="J512">
        <v>6169.9</v>
      </c>
      <c r="K512">
        <v>0</v>
      </c>
      <c r="L512">
        <v>287.45</v>
      </c>
      <c r="M512">
        <v>0</v>
      </c>
      <c r="N512">
        <v>0</v>
      </c>
      <c r="O512">
        <v>0</v>
      </c>
      <c r="P512">
        <v>41.53</v>
      </c>
      <c r="Q512">
        <v>0</v>
      </c>
      <c r="R512">
        <v>0</v>
      </c>
      <c r="S512">
        <v>348.1</v>
      </c>
      <c r="T512">
        <v>0</v>
      </c>
      <c r="U512">
        <v>0</v>
      </c>
      <c r="V512">
        <v>1064.42</v>
      </c>
      <c r="W512">
        <v>1411.55</v>
      </c>
      <c r="X512">
        <v>507.12</v>
      </c>
      <c r="Y512">
        <v>59.27</v>
      </c>
      <c r="Z512">
        <v>273.36</v>
      </c>
      <c r="AA512">
        <v>801.74</v>
      </c>
      <c r="AB512">
        <v>9.07</v>
      </c>
      <c r="AC512">
        <v>86.25</v>
      </c>
      <c r="AD512">
        <v>0</v>
      </c>
      <c r="AE512">
        <v>19.97</v>
      </c>
      <c r="AF512">
        <v>4.34</v>
      </c>
      <c r="AG512">
        <v>15038650.689999999</v>
      </c>
      <c r="AM512">
        <f t="shared" si="66"/>
        <v>2032</v>
      </c>
      <c r="AN512">
        <f t="shared" si="67"/>
        <v>2</v>
      </c>
      <c r="AO512">
        <f t="shared" si="61"/>
        <v>2032</v>
      </c>
      <c r="AP512" t="str">
        <f t="shared" si="62"/>
        <v>0</v>
      </c>
      <c r="AQ512">
        <f t="shared" si="55"/>
        <v>0</v>
      </c>
      <c r="AR512">
        <f t="shared" si="56"/>
        <v>-528.38</v>
      </c>
      <c r="AS512">
        <f t="shared" si="57"/>
        <v>447.85</v>
      </c>
      <c r="AT512">
        <f t="shared" si="58"/>
        <v>-347.12999999999988</v>
      </c>
      <c r="AU512">
        <f t="shared" si="59"/>
        <v>-77.180000000000007</v>
      </c>
    </row>
    <row r="513" spans="1:47" x14ac:dyDescent="0.3">
      <c r="A513">
        <f t="shared" si="63"/>
        <v>2032</v>
      </c>
      <c r="B513">
        <f t="shared" si="64"/>
        <v>3</v>
      </c>
      <c r="C513">
        <f t="shared" si="65"/>
        <v>2032</v>
      </c>
      <c r="D513" t="str">
        <f t="shared" si="60"/>
        <v>03/31/2032</v>
      </c>
      <c r="E513" t="s">
        <v>1068</v>
      </c>
      <c r="F513">
        <v>4819.1899999999996</v>
      </c>
      <c r="G513">
        <v>1388.38</v>
      </c>
      <c r="H513">
        <v>36.96</v>
      </c>
      <c r="I513">
        <v>5548.45</v>
      </c>
      <c r="J513">
        <v>3081.8</v>
      </c>
      <c r="K513">
        <v>0</v>
      </c>
      <c r="L513">
        <v>307.27</v>
      </c>
      <c r="M513">
        <v>0</v>
      </c>
      <c r="N513">
        <v>0</v>
      </c>
      <c r="O513">
        <v>0</v>
      </c>
      <c r="P513">
        <v>51.55</v>
      </c>
      <c r="Q513">
        <v>0</v>
      </c>
      <c r="R513">
        <v>0</v>
      </c>
      <c r="S513">
        <v>684.18</v>
      </c>
      <c r="T513">
        <v>0</v>
      </c>
      <c r="U513">
        <v>0</v>
      </c>
      <c r="V513">
        <v>1085.0999999999999</v>
      </c>
      <c r="W513">
        <v>1508.54</v>
      </c>
      <c r="X513">
        <v>520.15</v>
      </c>
      <c r="Y513">
        <v>62.32</v>
      </c>
      <c r="Z513">
        <v>266.42</v>
      </c>
      <c r="AA513">
        <v>881.73</v>
      </c>
      <c r="AB513">
        <v>7.8</v>
      </c>
      <c r="AC513">
        <v>79.92</v>
      </c>
      <c r="AD513">
        <v>0</v>
      </c>
      <c r="AE513">
        <v>17.45</v>
      </c>
      <c r="AF513">
        <v>5.28</v>
      </c>
      <c r="AG513">
        <v>15035219.880000001</v>
      </c>
      <c r="AM513">
        <f t="shared" si="66"/>
        <v>2032</v>
      </c>
      <c r="AN513">
        <f t="shared" si="67"/>
        <v>3</v>
      </c>
      <c r="AO513">
        <f t="shared" si="61"/>
        <v>2032</v>
      </c>
      <c r="AP513" t="str">
        <f t="shared" si="62"/>
        <v>0</v>
      </c>
      <c r="AQ513">
        <f t="shared" si="55"/>
        <v>0</v>
      </c>
      <c r="AR513">
        <f t="shared" si="56"/>
        <v>-615.30999999999995</v>
      </c>
      <c r="AS513">
        <f t="shared" si="57"/>
        <v>457.83</v>
      </c>
      <c r="AT513">
        <f t="shared" si="58"/>
        <v>-423.44000000000005</v>
      </c>
      <c r="AU513">
        <f t="shared" si="59"/>
        <v>-72.12</v>
      </c>
    </row>
    <row r="514" spans="1:47" x14ac:dyDescent="0.3">
      <c r="A514">
        <f t="shared" si="63"/>
        <v>2032</v>
      </c>
      <c r="B514">
        <f t="shared" si="64"/>
        <v>4</v>
      </c>
      <c r="C514">
        <f t="shared" si="65"/>
        <v>2032</v>
      </c>
      <c r="D514" t="str">
        <f t="shared" si="60"/>
        <v>04/30/2032</v>
      </c>
      <c r="E514" t="s">
        <v>1069</v>
      </c>
      <c r="F514">
        <v>8613.7099999999991</v>
      </c>
      <c r="G514">
        <v>987.41</v>
      </c>
      <c r="H514">
        <v>33.86</v>
      </c>
      <c r="I514">
        <v>5268.46</v>
      </c>
      <c r="J514">
        <v>1469.52</v>
      </c>
      <c r="K514">
        <v>0</v>
      </c>
      <c r="L514">
        <v>297.36</v>
      </c>
      <c r="M514">
        <v>0</v>
      </c>
      <c r="N514">
        <v>0</v>
      </c>
      <c r="O514">
        <v>0</v>
      </c>
      <c r="P514">
        <v>73.88</v>
      </c>
      <c r="Q514">
        <v>0</v>
      </c>
      <c r="R514">
        <v>0</v>
      </c>
      <c r="S514">
        <v>3566.58</v>
      </c>
      <c r="T514">
        <v>0</v>
      </c>
      <c r="U514">
        <v>0</v>
      </c>
      <c r="V514">
        <v>1087.77</v>
      </c>
      <c r="W514">
        <v>1514.73</v>
      </c>
      <c r="X514">
        <v>504.16</v>
      </c>
      <c r="Y514">
        <v>62.12</v>
      </c>
      <c r="Z514">
        <v>348.37</v>
      </c>
      <c r="AA514">
        <v>916.88</v>
      </c>
      <c r="AB514">
        <v>13.35</v>
      </c>
      <c r="AC514">
        <v>93.34</v>
      </c>
      <c r="AD514">
        <v>0.24</v>
      </c>
      <c r="AE514">
        <v>23.26</v>
      </c>
      <c r="AF514">
        <v>9.4499999999999993</v>
      </c>
      <c r="AG514">
        <v>15027593.58</v>
      </c>
      <c r="AM514">
        <f t="shared" si="66"/>
        <v>2032</v>
      </c>
      <c r="AN514">
        <f t="shared" si="67"/>
        <v>4</v>
      </c>
      <c r="AO514">
        <f t="shared" si="61"/>
        <v>2032</v>
      </c>
      <c r="AP514" t="str">
        <f t="shared" si="62"/>
        <v>0</v>
      </c>
      <c r="AQ514">
        <f t="shared" si="55"/>
        <v>0</v>
      </c>
      <c r="AR514">
        <f t="shared" si="56"/>
        <v>-568.51</v>
      </c>
      <c r="AS514">
        <f t="shared" si="57"/>
        <v>442.04</v>
      </c>
      <c r="AT514">
        <f t="shared" si="58"/>
        <v>-426.96000000000004</v>
      </c>
      <c r="AU514">
        <f t="shared" si="59"/>
        <v>-79.990000000000009</v>
      </c>
    </row>
    <row r="515" spans="1:47" x14ac:dyDescent="0.3">
      <c r="A515">
        <f t="shared" si="63"/>
        <v>2032</v>
      </c>
      <c r="B515">
        <f t="shared" si="64"/>
        <v>5</v>
      </c>
      <c r="C515">
        <f t="shared" si="65"/>
        <v>2032</v>
      </c>
      <c r="D515" t="str">
        <f t="shared" si="60"/>
        <v>05/31/2032</v>
      </c>
      <c r="E515" t="s">
        <v>1070</v>
      </c>
      <c r="F515">
        <v>10914.45</v>
      </c>
      <c r="G515">
        <v>1535.5</v>
      </c>
      <c r="H515">
        <v>56.88</v>
      </c>
      <c r="I515">
        <v>3463.91</v>
      </c>
      <c r="J515">
        <v>1473.5</v>
      </c>
      <c r="K515">
        <v>0</v>
      </c>
      <c r="L515">
        <v>307.27</v>
      </c>
      <c r="M515">
        <v>0</v>
      </c>
      <c r="N515">
        <v>0</v>
      </c>
      <c r="O515">
        <v>0</v>
      </c>
      <c r="P515">
        <v>133.41</v>
      </c>
      <c r="Q515">
        <v>0</v>
      </c>
      <c r="R515">
        <v>0</v>
      </c>
      <c r="S515">
        <v>7328.62</v>
      </c>
      <c r="T515">
        <v>0</v>
      </c>
      <c r="U515">
        <v>0</v>
      </c>
      <c r="V515">
        <v>1276.68</v>
      </c>
      <c r="W515">
        <v>1574.15</v>
      </c>
      <c r="X515">
        <v>568.33000000000004</v>
      </c>
      <c r="Y515">
        <v>78.64</v>
      </c>
      <c r="Z515">
        <v>345.96</v>
      </c>
      <c r="AA515">
        <v>1036.1400000000001</v>
      </c>
      <c r="AB515">
        <v>40.729999999999997</v>
      </c>
      <c r="AC515">
        <v>40.29</v>
      </c>
      <c r="AD515">
        <v>0</v>
      </c>
      <c r="AE515">
        <v>39.090000000000003</v>
      </c>
      <c r="AF515">
        <v>20.86</v>
      </c>
      <c r="AG515">
        <v>15018214.630000001</v>
      </c>
      <c r="AM515">
        <f t="shared" si="66"/>
        <v>2032</v>
      </c>
      <c r="AN515">
        <f t="shared" si="67"/>
        <v>5</v>
      </c>
      <c r="AO515">
        <f t="shared" si="61"/>
        <v>2032</v>
      </c>
      <c r="AP515" t="str">
        <f t="shared" si="62"/>
        <v>0</v>
      </c>
      <c r="AQ515">
        <f t="shared" si="55"/>
        <v>0</v>
      </c>
      <c r="AR515">
        <f t="shared" si="56"/>
        <v>-690.18000000000006</v>
      </c>
      <c r="AS515">
        <f t="shared" si="57"/>
        <v>489.69000000000005</v>
      </c>
      <c r="AT515">
        <f t="shared" si="58"/>
        <v>-297.47000000000003</v>
      </c>
      <c r="AU515">
        <f t="shared" si="59"/>
        <v>0.43999999999999773</v>
      </c>
    </row>
    <row r="516" spans="1:47" x14ac:dyDescent="0.3">
      <c r="A516">
        <f t="shared" si="63"/>
        <v>2032</v>
      </c>
      <c r="B516">
        <f t="shared" si="64"/>
        <v>6</v>
      </c>
      <c r="C516">
        <f t="shared" si="65"/>
        <v>2032</v>
      </c>
      <c r="D516" t="str">
        <f t="shared" si="60"/>
        <v>06/30/2032</v>
      </c>
      <c r="E516" t="s">
        <v>1071</v>
      </c>
      <c r="F516">
        <v>11326.1</v>
      </c>
      <c r="G516">
        <v>2449.34</v>
      </c>
      <c r="H516">
        <v>200</v>
      </c>
      <c r="I516">
        <v>2239.5500000000002</v>
      </c>
      <c r="J516">
        <v>1429.83</v>
      </c>
      <c r="K516">
        <v>0</v>
      </c>
      <c r="L516">
        <v>297.36</v>
      </c>
      <c r="M516">
        <v>0</v>
      </c>
      <c r="N516">
        <v>0</v>
      </c>
      <c r="O516">
        <v>0</v>
      </c>
      <c r="P516">
        <v>155.52000000000001</v>
      </c>
      <c r="Q516">
        <v>0</v>
      </c>
      <c r="R516">
        <v>0</v>
      </c>
      <c r="S516">
        <v>8307.5499999999993</v>
      </c>
      <c r="T516">
        <v>0</v>
      </c>
      <c r="U516">
        <v>0</v>
      </c>
      <c r="V516">
        <v>1288.54</v>
      </c>
      <c r="W516">
        <v>1490.9</v>
      </c>
      <c r="X516">
        <v>576.51</v>
      </c>
      <c r="Y516">
        <v>86.8</v>
      </c>
      <c r="Z516">
        <v>346.63</v>
      </c>
      <c r="AA516">
        <v>1051.3399999999999</v>
      </c>
      <c r="AB516">
        <v>78.77</v>
      </c>
      <c r="AC516">
        <v>18.399999999999999</v>
      </c>
      <c r="AD516">
        <v>0</v>
      </c>
      <c r="AE516">
        <v>32.24</v>
      </c>
      <c r="AF516">
        <v>23.14</v>
      </c>
      <c r="AG516">
        <v>15009337.859999999</v>
      </c>
      <c r="AM516">
        <f t="shared" si="66"/>
        <v>2032</v>
      </c>
      <c r="AN516">
        <f t="shared" si="67"/>
        <v>6</v>
      </c>
      <c r="AO516">
        <f t="shared" si="61"/>
        <v>2032</v>
      </c>
      <c r="AP516" t="str">
        <f t="shared" si="62"/>
        <v>0</v>
      </c>
      <c r="AQ516">
        <f t="shared" si="55"/>
        <v>0</v>
      </c>
      <c r="AR516">
        <f t="shared" si="56"/>
        <v>-704.70999999999992</v>
      </c>
      <c r="AS516">
        <f t="shared" si="57"/>
        <v>489.71</v>
      </c>
      <c r="AT516">
        <f t="shared" si="58"/>
        <v>-202.36000000000013</v>
      </c>
      <c r="AU516">
        <f t="shared" si="59"/>
        <v>60.37</v>
      </c>
    </row>
    <row r="517" spans="1:47" x14ac:dyDescent="0.3">
      <c r="A517">
        <f t="shared" si="63"/>
        <v>2032</v>
      </c>
      <c r="B517">
        <f t="shared" si="64"/>
        <v>7</v>
      </c>
      <c r="C517">
        <f t="shared" si="65"/>
        <v>2032</v>
      </c>
      <c r="D517" t="str">
        <f t="shared" si="60"/>
        <v>07/31/2032</v>
      </c>
      <c r="E517" t="s">
        <v>1072</v>
      </c>
      <c r="F517">
        <v>10000.629999999999</v>
      </c>
      <c r="G517">
        <v>2464.54</v>
      </c>
      <c r="H517">
        <v>279.87</v>
      </c>
      <c r="I517">
        <v>1925.53</v>
      </c>
      <c r="J517">
        <v>1488.63</v>
      </c>
      <c r="K517">
        <v>0</v>
      </c>
      <c r="L517">
        <v>307.27</v>
      </c>
      <c r="M517">
        <v>0</v>
      </c>
      <c r="N517">
        <v>0</v>
      </c>
      <c r="O517">
        <v>0</v>
      </c>
      <c r="P517">
        <v>181.39</v>
      </c>
      <c r="Q517">
        <v>0</v>
      </c>
      <c r="R517">
        <v>0</v>
      </c>
      <c r="S517">
        <v>7464.16</v>
      </c>
      <c r="T517">
        <v>0</v>
      </c>
      <c r="U517">
        <v>0</v>
      </c>
      <c r="V517">
        <v>1330.3</v>
      </c>
      <c r="W517">
        <v>1499.42</v>
      </c>
      <c r="X517">
        <v>616.15</v>
      </c>
      <c r="Y517">
        <v>81.96</v>
      </c>
      <c r="Z517">
        <v>313.02</v>
      </c>
      <c r="AA517">
        <v>1119.53</v>
      </c>
      <c r="AB517">
        <v>105.15</v>
      </c>
      <c r="AC517">
        <v>8.57</v>
      </c>
      <c r="AD517">
        <v>0</v>
      </c>
      <c r="AE517">
        <v>31.36</v>
      </c>
      <c r="AF517">
        <v>27.34</v>
      </c>
      <c r="AG517">
        <v>15001801.779999999</v>
      </c>
      <c r="AM517">
        <f t="shared" si="66"/>
        <v>2032</v>
      </c>
      <c r="AN517">
        <f t="shared" si="67"/>
        <v>7</v>
      </c>
      <c r="AO517">
        <f t="shared" si="61"/>
        <v>2032</v>
      </c>
      <c r="AP517" t="str">
        <f t="shared" si="62"/>
        <v>0</v>
      </c>
      <c r="AQ517">
        <f t="shared" ref="AQ517:AQ580" si="68">N517-O517</f>
        <v>0</v>
      </c>
      <c r="AR517">
        <f t="shared" ref="AR517:AR580" si="69">Z517-AA517</f>
        <v>-806.51</v>
      </c>
      <c r="AS517">
        <f t="shared" ref="AS517:AS580" si="70">X517-Y517</f>
        <v>534.18999999999994</v>
      </c>
      <c r="AT517">
        <f t="shared" ref="AT517:AT580" si="71">V517-W517</f>
        <v>-169.12000000000012</v>
      </c>
      <c r="AU517">
        <f t="shared" ref="AU517:AU580" si="72">AB517-AC517</f>
        <v>96.580000000000013</v>
      </c>
    </row>
    <row r="518" spans="1:47" x14ac:dyDescent="0.3">
      <c r="A518">
        <f t="shared" si="63"/>
        <v>2032</v>
      </c>
      <c r="B518">
        <f t="shared" si="64"/>
        <v>8</v>
      </c>
      <c r="C518">
        <f t="shared" si="65"/>
        <v>2032</v>
      </c>
      <c r="D518" t="str">
        <f t="shared" si="60"/>
        <v>08/31/2032</v>
      </c>
      <c r="E518" t="s">
        <v>1073</v>
      </c>
      <c r="F518">
        <v>7858.55</v>
      </c>
      <c r="G518">
        <v>1953.92</v>
      </c>
      <c r="H518">
        <v>146.09</v>
      </c>
      <c r="I518">
        <v>2189.73</v>
      </c>
      <c r="J518">
        <v>1387.53</v>
      </c>
      <c r="K518">
        <v>0</v>
      </c>
      <c r="L518">
        <v>307.27</v>
      </c>
      <c r="M518">
        <v>0</v>
      </c>
      <c r="N518">
        <v>0</v>
      </c>
      <c r="O518">
        <v>0</v>
      </c>
      <c r="P518">
        <v>164.65</v>
      </c>
      <c r="Q518">
        <v>0</v>
      </c>
      <c r="R518">
        <v>0</v>
      </c>
      <c r="S518">
        <v>5534.63</v>
      </c>
      <c r="T518">
        <v>0</v>
      </c>
      <c r="U518">
        <v>0</v>
      </c>
      <c r="V518">
        <v>1384.08</v>
      </c>
      <c r="W518">
        <v>1399.98</v>
      </c>
      <c r="X518">
        <v>604.35</v>
      </c>
      <c r="Y518">
        <v>55.68</v>
      </c>
      <c r="Z518">
        <v>282.17</v>
      </c>
      <c r="AA518">
        <v>1054.97</v>
      </c>
      <c r="AB518">
        <v>109.8</v>
      </c>
      <c r="AC518">
        <v>7.48</v>
      </c>
      <c r="AD518">
        <v>0</v>
      </c>
      <c r="AE518">
        <v>24.97</v>
      </c>
      <c r="AF518">
        <v>23.11</v>
      </c>
      <c r="AG518">
        <v>14995897.15</v>
      </c>
      <c r="AM518">
        <f t="shared" si="66"/>
        <v>2032</v>
      </c>
      <c r="AN518">
        <f t="shared" si="67"/>
        <v>8</v>
      </c>
      <c r="AO518">
        <f t="shared" si="61"/>
        <v>2032</v>
      </c>
      <c r="AP518" t="str">
        <f t="shared" si="62"/>
        <v>0</v>
      </c>
      <c r="AQ518">
        <f t="shared" si="68"/>
        <v>0</v>
      </c>
      <c r="AR518">
        <f t="shared" si="69"/>
        <v>-772.8</v>
      </c>
      <c r="AS518">
        <f t="shared" si="70"/>
        <v>548.67000000000007</v>
      </c>
      <c r="AT518">
        <f t="shared" si="71"/>
        <v>-15.900000000000091</v>
      </c>
      <c r="AU518">
        <f t="shared" si="72"/>
        <v>102.32</v>
      </c>
    </row>
    <row r="519" spans="1:47" x14ac:dyDescent="0.3">
      <c r="A519">
        <f t="shared" si="63"/>
        <v>2032</v>
      </c>
      <c r="B519">
        <f t="shared" si="64"/>
        <v>9</v>
      </c>
      <c r="C519">
        <f t="shared" si="65"/>
        <v>2032</v>
      </c>
      <c r="D519" t="str">
        <f t="shared" si="60"/>
        <v>09/30/2032</v>
      </c>
      <c r="E519" t="s">
        <v>1074</v>
      </c>
      <c r="F519">
        <v>7208.68</v>
      </c>
      <c r="G519">
        <v>2243.8000000000002</v>
      </c>
      <c r="H519">
        <v>154.57</v>
      </c>
      <c r="I519">
        <v>2250.52</v>
      </c>
      <c r="J519">
        <v>1183.6400000000001</v>
      </c>
      <c r="K519">
        <v>0</v>
      </c>
      <c r="L519">
        <v>297.36</v>
      </c>
      <c r="M519">
        <v>0</v>
      </c>
      <c r="N519">
        <v>0</v>
      </c>
      <c r="O519">
        <v>0</v>
      </c>
      <c r="P519">
        <v>131.91</v>
      </c>
      <c r="Q519">
        <v>0</v>
      </c>
      <c r="R519">
        <v>0</v>
      </c>
      <c r="S519">
        <v>4275.2</v>
      </c>
      <c r="T519">
        <v>0</v>
      </c>
      <c r="U519">
        <v>0</v>
      </c>
      <c r="V519">
        <v>1266.6099999999999</v>
      </c>
      <c r="W519">
        <v>1328.4</v>
      </c>
      <c r="X519">
        <v>550.65</v>
      </c>
      <c r="Y519">
        <v>61.42</v>
      </c>
      <c r="Z519">
        <v>255.03</v>
      </c>
      <c r="AA519">
        <v>925.57</v>
      </c>
      <c r="AB519">
        <v>71.08</v>
      </c>
      <c r="AC519">
        <v>7.15</v>
      </c>
      <c r="AD519">
        <v>0</v>
      </c>
      <c r="AE519">
        <v>12.5</v>
      </c>
      <c r="AF519">
        <v>14.97</v>
      </c>
      <c r="AG519">
        <v>14990932.27</v>
      </c>
      <c r="AM519">
        <f t="shared" si="66"/>
        <v>2032</v>
      </c>
      <c r="AN519">
        <f t="shared" si="67"/>
        <v>9</v>
      </c>
      <c r="AO519">
        <f t="shared" si="61"/>
        <v>2032</v>
      </c>
      <c r="AP519" t="str">
        <f t="shared" si="62"/>
        <v>0</v>
      </c>
      <c r="AQ519">
        <f t="shared" si="68"/>
        <v>0</v>
      </c>
      <c r="AR519">
        <f t="shared" si="69"/>
        <v>-670.54000000000008</v>
      </c>
      <c r="AS519">
        <f t="shared" si="70"/>
        <v>489.22999999999996</v>
      </c>
      <c r="AT519">
        <f t="shared" si="71"/>
        <v>-61.790000000000191</v>
      </c>
      <c r="AU519">
        <f t="shared" si="72"/>
        <v>63.93</v>
      </c>
    </row>
    <row r="520" spans="1:47" x14ac:dyDescent="0.3">
      <c r="A520">
        <f t="shared" si="63"/>
        <v>2032</v>
      </c>
      <c r="B520">
        <f t="shared" si="64"/>
        <v>10</v>
      </c>
      <c r="C520">
        <f t="shared" si="65"/>
        <v>2033</v>
      </c>
      <c r="D520" t="str">
        <f t="shared" si="60"/>
        <v>10/31/2032</v>
      </c>
      <c r="E520" t="s">
        <v>1075</v>
      </c>
      <c r="F520">
        <v>4053.11</v>
      </c>
      <c r="G520">
        <v>1228.0899999999999</v>
      </c>
      <c r="H520">
        <v>132.09</v>
      </c>
      <c r="I520">
        <v>2936.95</v>
      </c>
      <c r="J520">
        <v>2108.2399999999998</v>
      </c>
      <c r="K520">
        <v>0</v>
      </c>
      <c r="L520">
        <v>307.27</v>
      </c>
      <c r="M520">
        <v>0</v>
      </c>
      <c r="N520">
        <v>0</v>
      </c>
      <c r="O520">
        <v>0</v>
      </c>
      <c r="P520">
        <v>89.14</v>
      </c>
      <c r="Q520">
        <v>0</v>
      </c>
      <c r="R520">
        <v>0</v>
      </c>
      <c r="S520">
        <v>2105.25</v>
      </c>
      <c r="T520">
        <v>0</v>
      </c>
      <c r="U520">
        <v>0</v>
      </c>
      <c r="V520">
        <v>1067.3499999999999</v>
      </c>
      <c r="W520">
        <v>1250.79</v>
      </c>
      <c r="X520">
        <v>542.02</v>
      </c>
      <c r="Y520">
        <v>63.77</v>
      </c>
      <c r="Z520">
        <v>185.05</v>
      </c>
      <c r="AA520">
        <v>871.89</v>
      </c>
      <c r="AB520">
        <v>24.12</v>
      </c>
      <c r="AC520">
        <v>17.809999999999999</v>
      </c>
      <c r="AD520">
        <v>0</v>
      </c>
      <c r="AE520">
        <v>22.94</v>
      </c>
      <c r="AF520">
        <v>10.92</v>
      </c>
      <c r="AG520">
        <v>14988107.24</v>
      </c>
      <c r="AM520">
        <f t="shared" si="66"/>
        <v>2032</v>
      </c>
      <c r="AN520">
        <f t="shared" si="67"/>
        <v>10</v>
      </c>
      <c r="AO520">
        <f t="shared" si="61"/>
        <v>2033</v>
      </c>
      <c r="AP520" t="str">
        <f t="shared" si="62"/>
        <v>0</v>
      </c>
      <c r="AQ520">
        <f t="shared" si="68"/>
        <v>0</v>
      </c>
      <c r="AR520">
        <f t="shared" si="69"/>
        <v>-686.83999999999992</v>
      </c>
      <c r="AS520">
        <f t="shared" si="70"/>
        <v>478.25</v>
      </c>
      <c r="AT520">
        <f t="shared" si="71"/>
        <v>-183.44000000000005</v>
      </c>
      <c r="AU520">
        <f t="shared" si="72"/>
        <v>6.3100000000000023</v>
      </c>
    </row>
    <row r="521" spans="1:47" x14ac:dyDescent="0.3">
      <c r="A521">
        <f t="shared" si="63"/>
        <v>2032</v>
      </c>
      <c r="B521">
        <f t="shared" si="64"/>
        <v>11</v>
      </c>
      <c r="C521">
        <f t="shared" si="65"/>
        <v>2033</v>
      </c>
      <c r="D521" t="str">
        <f t="shared" si="60"/>
        <v>11/30/2032</v>
      </c>
      <c r="E521" t="s">
        <v>1076</v>
      </c>
      <c r="F521">
        <v>946.71</v>
      </c>
      <c r="G521">
        <v>11626.5</v>
      </c>
      <c r="H521">
        <v>211.17</v>
      </c>
      <c r="I521">
        <v>3948.27</v>
      </c>
      <c r="J521">
        <v>15564.68</v>
      </c>
      <c r="K521">
        <v>0</v>
      </c>
      <c r="L521">
        <v>297.36</v>
      </c>
      <c r="M521">
        <v>0</v>
      </c>
      <c r="N521">
        <v>0</v>
      </c>
      <c r="O521">
        <v>0</v>
      </c>
      <c r="P521">
        <v>55.18</v>
      </c>
      <c r="Q521">
        <v>0</v>
      </c>
      <c r="R521">
        <v>0</v>
      </c>
      <c r="S521">
        <v>1084.5999999999999</v>
      </c>
      <c r="T521">
        <v>0</v>
      </c>
      <c r="U521">
        <v>0</v>
      </c>
      <c r="V521">
        <v>981.42</v>
      </c>
      <c r="W521">
        <v>1237.7</v>
      </c>
      <c r="X521">
        <v>503.61</v>
      </c>
      <c r="Y521">
        <v>64.31</v>
      </c>
      <c r="Z521">
        <v>178.45</v>
      </c>
      <c r="AA521">
        <v>741.26</v>
      </c>
      <c r="AB521">
        <v>14.95</v>
      </c>
      <c r="AC521">
        <v>25.21</v>
      </c>
      <c r="AD521">
        <v>0</v>
      </c>
      <c r="AE521">
        <v>17.940000000000001</v>
      </c>
      <c r="AF521">
        <v>7.73</v>
      </c>
      <c r="AG521">
        <v>14998787.029999999</v>
      </c>
      <c r="AM521">
        <f t="shared" si="66"/>
        <v>2032</v>
      </c>
      <c r="AN521">
        <f t="shared" si="67"/>
        <v>11</v>
      </c>
      <c r="AO521">
        <f t="shared" si="61"/>
        <v>2033</v>
      </c>
      <c r="AP521" t="str">
        <f t="shared" si="62"/>
        <v>0</v>
      </c>
      <c r="AQ521">
        <f t="shared" si="68"/>
        <v>0</v>
      </c>
      <c r="AR521">
        <f t="shared" si="69"/>
        <v>-562.80999999999995</v>
      </c>
      <c r="AS521">
        <f t="shared" si="70"/>
        <v>439.3</v>
      </c>
      <c r="AT521">
        <f t="shared" si="71"/>
        <v>-256.28000000000009</v>
      </c>
      <c r="AU521">
        <f t="shared" si="72"/>
        <v>-10.260000000000002</v>
      </c>
    </row>
    <row r="522" spans="1:47" x14ac:dyDescent="0.3">
      <c r="A522">
        <f t="shared" si="63"/>
        <v>2032</v>
      </c>
      <c r="B522">
        <f t="shared" si="64"/>
        <v>12</v>
      </c>
      <c r="C522">
        <f t="shared" si="65"/>
        <v>2033</v>
      </c>
      <c r="D522" t="str">
        <f t="shared" si="60"/>
        <v>12/31/2032</v>
      </c>
      <c r="E522" t="s">
        <v>1077</v>
      </c>
      <c r="F522">
        <v>974.03</v>
      </c>
      <c r="G522">
        <v>5764.71</v>
      </c>
      <c r="H522">
        <v>70.680000000000007</v>
      </c>
      <c r="I522">
        <v>4136.1499999999996</v>
      </c>
      <c r="J522">
        <v>10007.61</v>
      </c>
      <c r="K522">
        <v>0</v>
      </c>
      <c r="L522">
        <v>307.27</v>
      </c>
      <c r="M522">
        <v>0</v>
      </c>
      <c r="N522">
        <v>0</v>
      </c>
      <c r="O522">
        <v>0</v>
      </c>
      <c r="P522">
        <v>52.1</v>
      </c>
      <c r="Q522">
        <v>0</v>
      </c>
      <c r="R522">
        <v>0</v>
      </c>
      <c r="S522">
        <v>1141.6400000000001</v>
      </c>
      <c r="T522">
        <v>0</v>
      </c>
      <c r="U522">
        <v>0</v>
      </c>
      <c r="V522">
        <v>1028.31</v>
      </c>
      <c r="W522">
        <v>1302.76</v>
      </c>
      <c r="X522">
        <v>597.44000000000005</v>
      </c>
      <c r="Y522">
        <v>58.32</v>
      </c>
      <c r="Z522">
        <v>183.24</v>
      </c>
      <c r="AA522">
        <v>761.8</v>
      </c>
      <c r="AB522">
        <v>11.57</v>
      </c>
      <c r="AC522">
        <v>42.09</v>
      </c>
      <c r="AD522">
        <v>0</v>
      </c>
      <c r="AE522">
        <v>18.75</v>
      </c>
      <c r="AF522">
        <v>6.03</v>
      </c>
      <c r="AG522">
        <v>15003577.710000001</v>
      </c>
      <c r="AM522">
        <f t="shared" si="66"/>
        <v>2032</v>
      </c>
      <c r="AN522">
        <f t="shared" si="67"/>
        <v>12</v>
      </c>
      <c r="AO522">
        <f t="shared" si="61"/>
        <v>2033</v>
      </c>
      <c r="AP522" t="str">
        <f t="shared" si="62"/>
        <v>0</v>
      </c>
      <c r="AQ522">
        <f t="shared" si="68"/>
        <v>0</v>
      </c>
      <c r="AR522">
        <f t="shared" si="69"/>
        <v>-578.55999999999995</v>
      </c>
      <c r="AS522">
        <f t="shared" si="70"/>
        <v>539.12</v>
      </c>
      <c r="AT522">
        <f t="shared" si="71"/>
        <v>-274.45000000000005</v>
      </c>
      <c r="AU522">
        <f t="shared" si="72"/>
        <v>-30.520000000000003</v>
      </c>
    </row>
    <row r="523" spans="1:47" x14ac:dyDescent="0.3">
      <c r="A523">
        <f t="shared" si="63"/>
        <v>2033</v>
      </c>
      <c r="B523">
        <f t="shared" si="64"/>
        <v>1</v>
      </c>
      <c r="C523">
        <f t="shared" si="65"/>
        <v>2033</v>
      </c>
      <c r="D523" t="str">
        <f t="shared" si="60"/>
        <v>01/31/2033</v>
      </c>
      <c r="E523" t="s">
        <v>1078</v>
      </c>
      <c r="F523">
        <v>2908.91</v>
      </c>
      <c r="G523">
        <v>721.56</v>
      </c>
      <c r="H523">
        <v>43.47</v>
      </c>
      <c r="I523">
        <v>4188.58</v>
      </c>
      <c r="J523">
        <v>3143.84</v>
      </c>
      <c r="K523">
        <v>0</v>
      </c>
      <c r="L523">
        <v>307.27</v>
      </c>
      <c r="M523">
        <v>0</v>
      </c>
      <c r="N523">
        <v>0</v>
      </c>
      <c r="O523">
        <v>0</v>
      </c>
      <c r="P523">
        <v>46.19</v>
      </c>
      <c r="Q523">
        <v>0</v>
      </c>
      <c r="R523">
        <v>0</v>
      </c>
      <c r="S523">
        <v>1111.54</v>
      </c>
      <c r="T523">
        <v>0</v>
      </c>
      <c r="U523">
        <v>0</v>
      </c>
      <c r="V523">
        <v>1033.22</v>
      </c>
      <c r="W523">
        <v>1313.9</v>
      </c>
      <c r="X523">
        <v>541.45000000000005</v>
      </c>
      <c r="Y523">
        <v>60.34</v>
      </c>
      <c r="Z523">
        <v>225.95</v>
      </c>
      <c r="AA523">
        <v>767.12</v>
      </c>
      <c r="AB523">
        <v>8.49</v>
      </c>
      <c r="AC523">
        <v>73.97</v>
      </c>
      <c r="AD523">
        <v>0</v>
      </c>
      <c r="AE523">
        <v>16.940000000000001</v>
      </c>
      <c r="AF523">
        <v>4.8499999999999996</v>
      </c>
      <c r="AG523">
        <v>15001390.35</v>
      </c>
      <c r="AM523">
        <f t="shared" si="66"/>
        <v>2033</v>
      </c>
      <c r="AN523">
        <f t="shared" si="67"/>
        <v>1</v>
      </c>
      <c r="AO523">
        <f t="shared" si="61"/>
        <v>2033</v>
      </c>
      <c r="AP523" t="str">
        <f t="shared" si="62"/>
        <v>0</v>
      </c>
      <c r="AQ523">
        <f t="shared" si="68"/>
        <v>0</v>
      </c>
      <c r="AR523">
        <f t="shared" si="69"/>
        <v>-541.17000000000007</v>
      </c>
      <c r="AS523">
        <f t="shared" si="70"/>
        <v>481.11</v>
      </c>
      <c r="AT523">
        <f t="shared" si="71"/>
        <v>-280.68000000000006</v>
      </c>
      <c r="AU523">
        <f t="shared" si="72"/>
        <v>-65.48</v>
      </c>
    </row>
    <row r="524" spans="1:47" x14ac:dyDescent="0.3">
      <c r="A524">
        <f t="shared" si="63"/>
        <v>2033</v>
      </c>
      <c r="B524">
        <f t="shared" si="64"/>
        <v>2</v>
      </c>
      <c r="C524">
        <f t="shared" si="65"/>
        <v>2033</v>
      </c>
      <c r="D524" t="str">
        <f t="shared" si="60"/>
        <v>02/28/2033</v>
      </c>
      <c r="E524" t="s">
        <v>1079</v>
      </c>
      <c r="F524">
        <v>2513.59</v>
      </c>
      <c r="G524">
        <v>2415.84</v>
      </c>
      <c r="H524">
        <v>95.22</v>
      </c>
      <c r="I524">
        <v>3278.88</v>
      </c>
      <c r="J524">
        <v>4233.37</v>
      </c>
      <c r="K524">
        <v>0</v>
      </c>
      <c r="L524">
        <v>277.52999999999997</v>
      </c>
      <c r="M524">
        <v>0</v>
      </c>
      <c r="N524">
        <v>0</v>
      </c>
      <c r="O524">
        <v>0</v>
      </c>
      <c r="P524">
        <v>40.83</v>
      </c>
      <c r="Q524">
        <v>0</v>
      </c>
      <c r="R524">
        <v>0</v>
      </c>
      <c r="S524">
        <v>978.28</v>
      </c>
      <c r="T524">
        <v>0</v>
      </c>
      <c r="U524">
        <v>0</v>
      </c>
      <c r="V524">
        <v>899</v>
      </c>
      <c r="W524">
        <v>1204.3399999999999</v>
      </c>
      <c r="X524">
        <v>486.42</v>
      </c>
      <c r="Y524">
        <v>49.75</v>
      </c>
      <c r="Z524">
        <v>196.16</v>
      </c>
      <c r="AA524">
        <v>736.14</v>
      </c>
      <c r="AB524">
        <v>4.54</v>
      </c>
      <c r="AC524">
        <v>65.47</v>
      </c>
      <c r="AD524">
        <v>0.22</v>
      </c>
      <c r="AE524">
        <v>13.9</v>
      </c>
      <c r="AF524">
        <v>4.28</v>
      </c>
      <c r="AG524">
        <v>15001292.6</v>
      </c>
      <c r="AM524">
        <f t="shared" si="66"/>
        <v>2033</v>
      </c>
      <c r="AN524">
        <f t="shared" si="67"/>
        <v>2</v>
      </c>
      <c r="AO524">
        <f t="shared" si="61"/>
        <v>2033</v>
      </c>
      <c r="AP524" t="str">
        <f t="shared" si="62"/>
        <v>0</v>
      </c>
      <c r="AQ524">
        <f t="shared" si="68"/>
        <v>0</v>
      </c>
      <c r="AR524">
        <f t="shared" si="69"/>
        <v>-539.98</v>
      </c>
      <c r="AS524">
        <f t="shared" si="70"/>
        <v>436.67</v>
      </c>
      <c r="AT524">
        <f t="shared" si="71"/>
        <v>-305.33999999999992</v>
      </c>
      <c r="AU524">
        <f t="shared" si="72"/>
        <v>-60.93</v>
      </c>
    </row>
    <row r="525" spans="1:47" x14ac:dyDescent="0.3">
      <c r="A525">
        <f t="shared" si="63"/>
        <v>2033</v>
      </c>
      <c r="B525">
        <f t="shared" si="64"/>
        <v>3</v>
      </c>
      <c r="C525">
        <f t="shared" si="65"/>
        <v>2033</v>
      </c>
      <c r="D525" t="str">
        <f t="shared" si="60"/>
        <v>03/31/2033</v>
      </c>
      <c r="E525" t="s">
        <v>1080</v>
      </c>
      <c r="F525">
        <v>3056.56</v>
      </c>
      <c r="G525">
        <v>1314.05</v>
      </c>
      <c r="H525">
        <v>78.290000000000006</v>
      </c>
      <c r="I525">
        <v>3882.72</v>
      </c>
      <c r="J525">
        <v>2757.28</v>
      </c>
      <c r="K525">
        <v>0</v>
      </c>
      <c r="L525">
        <v>307.27</v>
      </c>
      <c r="M525">
        <v>0</v>
      </c>
      <c r="N525">
        <v>0</v>
      </c>
      <c r="O525">
        <v>0</v>
      </c>
      <c r="P525">
        <v>51.55</v>
      </c>
      <c r="Q525">
        <v>0</v>
      </c>
      <c r="R525">
        <v>0</v>
      </c>
      <c r="S525">
        <v>526.21</v>
      </c>
      <c r="T525">
        <v>0</v>
      </c>
      <c r="U525">
        <v>0</v>
      </c>
      <c r="V525">
        <v>965.38</v>
      </c>
      <c r="W525">
        <v>1316.71</v>
      </c>
      <c r="X525">
        <v>529.30999999999995</v>
      </c>
      <c r="Y525">
        <v>49.95</v>
      </c>
      <c r="Z525">
        <v>228.19</v>
      </c>
      <c r="AA525">
        <v>803.71</v>
      </c>
      <c r="AB525">
        <v>1.64</v>
      </c>
      <c r="AC525">
        <v>65.28</v>
      </c>
      <c r="AD525">
        <v>0</v>
      </c>
      <c r="AE525">
        <v>11.5</v>
      </c>
      <c r="AF525">
        <v>5.33</v>
      </c>
      <c r="AG525">
        <v>14999550.1</v>
      </c>
      <c r="AM525">
        <f t="shared" si="66"/>
        <v>2033</v>
      </c>
      <c r="AN525">
        <f t="shared" si="67"/>
        <v>3</v>
      </c>
      <c r="AO525">
        <f t="shared" si="61"/>
        <v>2033</v>
      </c>
      <c r="AP525" t="str">
        <f t="shared" si="62"/>
        <v>0</v>
      </c>
      <c r="AQ525">
        <f t="shared" si="68"/>
        <v>0</v>
      </c>
      <c r="AR525">
        <f t="shared" si="69"/>
        <v>-575.52</v>
      </c>
      <c r="AS525">
        <f t="shared" si="70"/>
        <v>479.35999999999996</v>
      </c>
      <c r="AT525">
        <f t="shared" si="71"/>
        <v>-351.33000000000004</v>
      </c>
      <c r="AU525">
        <f t="shared" si="72"/>
        <v>-63.64</v>
      </c>
    </row>
    <row r="526" spans="1:47" x14ac:dyDescent="0.3">
      <c r="A526">
        <f t="shared" si="63"/>
        <v>2033</v>
      </c>
      <c r="B526">
        <f t="shared" si="64"/>
        <v>4</v>
      </c>
      <c r="C526">
        <f t="shared" si="65"/>
        <v>2033</v>
      </c>
      <c r="D526" t="str">
        <f t="shared" si="60"/>
        <v>04/30/2033</v>
      </c>
      <c r="E526" t="s">
        <v>1081</v>
      </c>
      <c r="F526">
        <v>6702.49</v>
      </c>
      <c r="G526">
        <v>1253.06</v>
      </c>
      <c r="H526">
        <v>71.290000000000006</v>
      </c>
      <c r="I526">
        <v>2804.51</v>
      </c>
      <c r="J526">
        <v>1347.1</v>
      </c>
      <c r="K526">
        <v>0</v>
      </c>
      <c r="L526">
        <v>297.36</v>
      </c>
      <c r="M526">
        <v>0</v>
      </c>
      <c r="N526">
        <v>0</v>
      </c>
      <c r="O526">
        <v>0</v>
      </c>
      <c r="P526">
        <v>73.88</v>
      </c>
      <c r="Q526">
        <v>0</v>
      </c>
      <c r="R526">
        <v>0</v>
      </c>
      <c r="S526">
        <v>3796.49</v>
      </c>
      <c r="T526">
        <v>0</v>
      </c>
      <c r="U526">
        <v>0</v>
      </c>
      <c r="V526">
        <v>946.72</v>
      </c>
      <c r="W526">
        <v>1347.98</v>
      </c>
      <c r="X526">
        <v>526.84</v>
      </c>
      <c r="Y526">
        <v>65.53</v>
      </c>
      <c r="Z526">
        <v>275.77</v>
      </c>
      <c r="AA526">
        <v>886.61</v>
      </c>
      <c r="AB526">
        <v>5.44</v>
      </c>
      <c r="AC526">
        <v>64.099999999999994</v>
      </c>
      <c r="AD526">
        <v>0</v>
      </c>
      <c r="AE526">
        <v>20.23</v>
      </c>
      <c r="AF526">
        <v>8.3699999999999992</v>
      </c>
      <c r="AG526">
        <v>14994100.67</v>
      </c>
      <c r="AM526">
        <f t="shared" si="66"/>
        <v>2033</v>
      </c>
      <c r="AN526">
        <f t="shared" si="67"/>
        <v>4</v>
      </c>
      <c r="AO526">
        <f t="shared" si="61"/>
        <v>2033</v>
      </c>
      <c r="AP526" t="str">
        <f t="shared" si="62"/>
        <v>0</v>
      </c>
      <c r="AQ526">
        <f t="shared" si="68"/>
        <v>0</v>
      </c>
      <c r="AR526">
        <f t="shared" si="69"/>
        <v>-610.84</v>
      </c>
      <c r="AS526">
        <f t="shared" si="70"/>
        <v>461.31000000000006</v>
      </c>
      <c r="AT526">
        <f t="shared" si="71"/>
        <v>-401.26</v>
      </c>
      <c r="AU526">
        <f t="shared" si="72"/>
        <v>-58.66</v>
      </c>
    </row>
    <row r="527" spans="1:47" x14ac:dyDescent="0.3">
      <c r="A527">
        <f t="shared" si="63"/>
        <v>2033</v>
      </c>
      <c r="B527">
        <f t="shared" si="64"/>
        <v>5</v>
      </c>
      <c r="C527">
        <f t="shared" si="65"/>
        <v>2033</v>
      </c>
      <c r="D527" t="str">
        <f t="shared" si="60"/>
        <v>05/31/2033</v>
      </c>
      <c r="E527" t="s">
        <v>1082</v>
      </c>
      <c r="F527">
        <v>9372.1299999999992</v>
      </c>
      <c r="G527">
        <v>1896.54</v>
      </c>
      <c r="H527">
        <v>254.67</v>
      </c>
      <c r="I527">
        <v>1751.71</v>
      </c>
      <c r="J527">
        <v>1460.11</v>
      </c>
      <c r="K527">
        <v>0</v>
      </c>
      <c r="L527">
        <v>307.27</v>
      </c>
      <c r="M527">
        <v>0</v>
      </c>
      <c r="N527">
        <v>0</v>
      </c>
      <c r="O527">
        <v>0</v>
      </c>
      <c r="P527">
        <v>133.41</v>
      </c>
      <c r="Q527">
        <v>0</v>
      </c>
      <c r="R527">
        <v>0</v>
      </c>
      <c r="S527">
        <v>7388.69</v>
      </c>
      <c r="T527">
        <v>0</v>
      </c>
      <c r="U527">
        <v>0</v>
      </c>
      <c r="V527">
        <v>1147.6199999999999</v>
      </c>
      <c r="W527">
        <v>1395.65</v>
      </c>
      <c r="X527">
        <v>595.9</v>
      </c>
      <c r="Y527">
        <v>76.239999999999995</v>
      </c>
      <c r="Z527">
        <v>288.18</v>
      </c>
      <c r="AA527">
        <v>1039.3800000000001</v>
      </c>
      <c r="AB527">
        <v>56.8</v>
      </c>
      <c r="AC527">
        <v>15.74</v>
      </c>
      <c r="AD527">
        <v>0</v>
      </c>
      <c r="AE527">
        <v>33.369999999999997</v>
      </c>
      <c r="AF527">
        <v>18.78</v>
      </c>
      <c r="AG527">
        <v>14986625.08</v>
      </c>
      <c r="AM527">
        <f t="shared" si="66"/>
        <v>2033</v>
      </c>
      <c r="AN527">
        <f t="shared" si="67"/>
        <v>5</v>
      </c>
      <c r="AO527">
        <f t="shared" si="61"/>
        <v>2033</v>
      </c>
      <c r="AP527" t="str">
        <f t="shared" si="62"/>
        <v>0</v>
      </c>
      <c r="AQ527">
        <f t="shared" si="68"/>
        <v>0</v>
      </c>
      <c r="AR527">
        <f t="shared" si="69"/>
        <v>-751.2</v>
      </c>
      <c r="AS527">
        <f t="shared" si="70"/>
        <v>519.66</v>
      </c>
      <c r="AT527">
        <f t="shared" si="71"/>
        <v>-248.0300000000002</v>
      </c>
      <c r="AU527">
        <f t="shared" si="72"/>
        <v>41.059999999999995</v>
      </c>
    </row>
    <row r="528" spans="1:47" x14ac:dyDescent="0.3">
      <c r="A528">
        <f t="shared" si="63"/>
        <v>2033</v>
      </c>
      <c r="B528">
        <f t="shared" si="64"/>
        <v>6</v>
      </c>
      <c r="C528">
        <f t="shared" si="65"/>
        <v>2033</v>
      </c>
      <c r="D528" t="str">
        <f t="shared" si="60"/>
        <v>06/30/2033</v>
      </c>
      <c r="E528" t="s">
        <v>1083</v>
      </c>
      <c r="F528">
        <v>11598.05</v>
      </c>
      <c r="G528">
        <v>2174.6999999999998</v>
      </c>
      <c r="H528">
        <v>344.58</v>
      </c>
      <c r="I528">
        <v>1429.96</v>
      </c>
      <c r="J528">
        <v>1378.22</v>
      </c>
      <c r="K528">
        <v>0</v>
      </c>
      <c r="L528">
        <v>297.36</v>
      </c>
      <c r="M528">
        <v>0</v>
      </c>
      <c r="N528">
        <v>0</v>
      </c>
      <c r="O528">
        <v>0</v>
      </c>
      <c r="P528">
        <v>155.52000000000001</v>
      </c>
      <c r="Q528">
        <v>0</v>
      </c>
      <c r="R528">
        <v>0</v>
      </c>
      <c r="S528">
        <v>9700.44</v>
      </c>
      <c r="T528">
        <v>0</v>
      </c>
      <c r="U528">
        <v>0</v>
      </c>
      <c r="V528">
        <v>1176.67</v>
      </c>
      <c r="W528">
        <v>1384.97</v>
      </c>
      <c r="X528">
        <v>607.64</v>
      </c>
      <c r="Y528">
        <v>89.43</v>
      </c>
      <c r="Z528">
        <v>334.03</v>
      </c>
      <c r="AA528">
        <v>1145.54</v>
      </c>
      <c r="AB528">
        <v>99.67</v>
      </c>
      <c r="AC528">
        <v>12.92</v>
      </c>
      <c r="AD528">
        <v>0</v>
      </c>
      <c r="AE528">
        <v>31</v>
      </c>
      <c r="AF528">
        <v>22.8</v>
      </c>
      <c r="AG528">
        <v>14977201.73</v>
      </c>
      <c r="AM528">
        <f t="shared" si="66"/>
        <v>2033</v>
      </c>
      <c r="AN528">
        <f t="shared" si="67"/>
        <v>6</v>
      </c>
      <c r="AO528">
        <f t="shared" si="61"/>
        <v>2033</v>
      </c>
      <c r="AP528" t="str">
        <f t="shared" si="62"/>
        <v>0</v>
      </c>
      <c r="AQ528">
        <f t="shared" si="68"/>
        <v>0</v>
      </c>
      <c r="AR528">
        <f t="shared" si="69"/>
        <v>-811.51</v>
      </c>
      <c r="AS528">
        <f t="shared" si="70"/>
        <v>518.21</v>
      </c>
      <c r="AT528">
        <f t="shared" si="71"/>
        <v>-208.29999999999995</v>
      </c>
      <c r="AU528">
        <f t="shared" si="72"/>
        <v>86.75</v>
      </c>
    </row>
    <row r="529" spans="1:47" x14ac:dyDescent="0.3">
      <c r="A529">
        <f t="shared" si="63"/>
        <v>2033</v>
      </c>
      <c r="B529">
        <f t="shared" si="64"/>
        <v>7</v>
      </c>
      <c r="C529">
        <f t="shared" si="65"/>
        <v>2033</v>
      </c>
      <c r="D529" t="str">
        <f t="shared" si="60"/>
        <v>07/31/2033</v>
      </c>
      <c r="E529" t="s">
        <v>1084</v>
      </c>
      <c r="F529">
        <v>9809.89</v>
      </c>
      <c r="G529">
        <v>2443.4699999999998</v>
      </c>
      <c r="H529">
        <v>510.35</v>
      </c>
      <c r="I529">
        <v>1294.67</v>
      </c>
      <c r="J529">
        <v>1491.17</v>
      </c>
      <c r="K529">
        <v>0</v>
      </c>
      <c r="L529">
        <v>307.27</v>
      </c>
      <c r="M529">
        <v>0</v>
      </c>
      <c r="N529">
        <v>0</v>
      </c>
      <c r="O529">
        <v>0</v>
      </c>
      <c r="P529">
        <v>181.39</v>
      </c>
      <c r="Q529">
        <v>0</v>
      </c>
      <c r="R529">
        <v>0</v>
      </c>
      <c r="S529">
        <v>8251.83</v>
      </c>
      <c r="T529">
        <v>0</v>
      </c>
      <c r="U529">
        <v>0</v>
      </c>
      <c r="V529">
        <v>1246.31</v>
      </c>
      <c r="W529">
        <v>1394.56</v>
      </c>
      <c r="X529">
        <v>647.76</v>
      </c>
      <c r="Y529">
        <v>81.62</v>
      </c>
      <c r="Z529">
        <v>321.77999999999997</v>
      </c>
      <c r="AA529">
        <v>1088.74</v>
      </c>
      <c r="AB529">
        <v>114.45</v>
      </c>
      <c r="AC529">
        <v>17.059999999999999</v>
      </c>
      <c r="AD529">
        <v>0</v>
      </c>
      <c r="AE529">
        <v>31.07</v>
      </c>
      <c r="AF529">
        <v>27.34</v>
      </c>
      <c r="AG529">
        <v>14969835.310000001</v>
      </c>
      <c r="AM529">
        <f t="shared" si="66"/>
        <v>2033</v>
      </c>
      <c r="AN529">
        <f t="shared" si="67"/>
        <v>7</v>
      </c>
      <c r="AO529">
        <f t="shared" si="61"/>
        <v>2033</v>
      </c>
      <c r="AP529" t="str">
        <f t="shared" si="62"/>
        <v>0</v>
      </c>
      <c r="AQ529">
        <f t="shared" si="68"/>
        <v>0</v>
      </c>
      <c r="AR529">
        <f t="shared" si="69"/>
        <v>-766.96</v>
      </c>
      <c r="AS529">
        <f t="shared" si="70"/>
        <v>566.14</v>
      </c>
      <c r="AT529">
        <f t="shared" si="71"/>
        <v>-148.25</v>
      </c>
      <c r="AU529">
        <f t="shared" si="72"/>
        <v>97.39</v>
      </c>
    </row>
    <row r="530" spans="1:47" x14ac:dyDescent="0.3">
      <c r="A530">
        <f t="shared" si="63"/>
        <v>2033</v>
      </c>
      <c r="B530">
        <f t="shared" si="64"/>
        <v>8</v>
      </c>
      <c r="C530">
        <f t="shared" si="65"/>
        <v>2033</v>
      </c>
      <c r="D530" t="str">
        <f t="shared" si="60"/>
        <v>08/31/2033</v>
      </c>
      <c r="E530" t="s">
        <v>1085</v>
      </c>
      <c r="F530">
        <v>7229.06</v>
      </c>
      <c r="G530">
        <v>2104.31</v>
      </c>
      <c r="H530">
        <v>335.62</v>
      </c>
      <c r="I530">
        <v>1356.09</v>
      </c>
      <c r="J530">
        <v>1370.64</v>
      </c>
      <c r="K530">
        <v>0</v>
      </c>
      <c r="L530">
        <v>307.27</v>
      </c>
      <c r="M530">
        <v>0</v>
      </c>
      <c r="N530">
        <v>0</v>
      </c>
      <c r="O530">
        <v>0</v>
      </c>
      <c r="P530">
        <v>164.65</v>
      </c>
      <c r="Q530">
        <v>0</v>
      </c>
      <c r="R530">
        <v>0</v>
      </c>
      <c r="S530">
        <v>5594.62</v>
      </c>
      <c r="T530">
        <v>0</v>
      </c>
      <c r="U530">
        <v>0</v>
      </c>
      <c r="V530">
        <v>1191.68</v>
      </c>
      <c r="W530">
        <v>1328.86</v>
      </c>
      <c r="X530">
        <v>627.59</v>
      </c>
      <c r="Y530">
        <v>56.59</v>
      </c>
      <c r="Z530">
        <v>247.67</v>
      </c>
      <c r="AA530">
        <v>1083.22</v>
      </c>
      <c r="AB530">
        <v>103.46</v>
      </c>
      <c r="AC530">
        <v>10.5</v>
      </c>
      <c r="AD530">
        <v>0.11</v>
      </c>
      <c r="AE530">
        <v>21.81</v>
      </c>
      <c r="AF530">
        <v>21.74</v>
      </c>
      <c r="AG530">
        <v>14964710.560000001</v>
      </c>
      <c r="AM530">
        <f t="shared" si="66"/>
        <v>2033</v>
      </c>
      <c r="AN530">
        <f t="shared" si="67"/>
        <v>8</v>
      </c>
      <c r="AO530">
        <f t="shared" si="61"/>
        <v>2033</v>
      </c>
      <c r="AP530" t="str">
        <f t="shared" si="62"/>
        <v>0</v>
      </c>
      <c r="AQ530">
        <f t="shared" si="68"/>
        <v>0</v>
      </c>
      <c r="AR530">
        <f t="shared" si="69"/>
        <v>-835.55000000000007</v>
      </c>
      <c r="AS530">
        <f t="shared" si="70"/>
        <v>571</v>
      </c>
      <c r="AT530">
        <f t="shared" si="71"/>
        <v>-137.17999999999984</v>
      </c>
      <c r="AU530">
        <f t="shared" si="72"/>
        <v>92.96</v>
      </c>
    </row>
    <row r="531" spans="1:47" x14ac:dyDescent="0.3">
      <c r="A531">
        <f t="shared" si="63"/>
        <v>2033</v>
      </c>
      <c r="B531">
        <f t="shared" si="64"/>
        <v>9</v>
      </c>
      <c r="C531">
        <f t="shared" si="65"/>
        <v>2033</v>
      </c>
      <c r="D531" t="str">
        <f t="shared" si="60"/>
        <v>09/30/2033</v>
      </c>
      <c r="E531" t="s">
        <v>1086</v>
      </c>
      <c r="F531">
        <v>4137.22</v>
      </c>
      <c r="G531">
        <v>2611.52</v>
      </c>
      <c r="H531">
        <v>193.9</v>
      </c>
      <c r="I531">
        <v>1704.25</v>
      </c>
      <c r="J531">
        <v>2384.4299999999998</v>
      </c>
      <c r="K531">
        <v>0</v>
      </c>
      <c r="L531">
        <v>297.36</v>
      </c>
      <c r="M531">
        <v>0</v>
      </c>
      <c r="N531">
        <v>0</v>
      </c>
      <c r="O531">
        <v>0</v>
      </c>
      <c r="P531">
        <v>131.91</v>
      </c>
      <c r="Q531">
        <v>0</v>
      </c>
      <c r="R531">
        <v>0</v>
      </c>
      <c r="S531">
        <v>2523.66</v>
      </c>
      <c r="T531">
        <v>0</v>
      </c>
      <c r="U531">
        <v>0</v>
      </c>
      <c r="V531">
        <v>1043.67</v>
      </c>
      <c r="W531">
        <v>1190.74</v>
      </c>
      <c r="X531">
        <v>534.30999999999995</v>
      </c>
      <c r="Y531">
        <v>50.05</v>
      </c>
      <c r="Z531">
        <v>220.8</v>
      </c>
      <c r="AA531">
        <v>897.17</v>
      </c>
      <c r="AB531">
        <v>67.16</v>
      </c>
      <c r="AC531">
        <v>6.87</v>
      </c>
      <c r="AD531">
        <v>0.15</v>
      </c>
      <c r="AE531">
        <v>11.81</v>
      </c>
      <c r="AF531">
        <v>14.82</v>
      </c>
      <c r="AG531">
        <v>14963184.869999999</v>
      </c>
      <c r="AM531">
        <f t="shared" si="66"/>
        <v>2033</v>
      </c>
      <c r="AN531">
        <f t="shared" si="67"/>
        <v>9</v>
      </c>
      <c r="AO531">
        <f t="shared" si="61"/>
        <v>2033</v>
      </c>
      <c r="AP531" t="str">
        <f t="shared" si="62"/>
        <v>0</v>
      </c>
      <c r="AQ531">
        <f t="shared" si="68"/>
        <v>0</v>
      </c>
      <c r="AR531">
        <f t="shared" si="69"/>
        <v>-676.36999999999989</v>
      </c>
      <c r="AS531">
        <f t="shared" si="70"/>
        <v>484.25999999999993</v>
      </c>
      <c r="AT531">
        <f t="shared" si="71"/>
        <v>-147.06999999999994</v>
      </c>
      <c r="AU531">
        <f t="shared" si="72"/>
        <v>60.29</v>
      </c>
    </row>
    <row r="532" spans="1:47" x14ac:dyDescent="0.3">
      <c r="A532">
        <f t="shared" si="63"/>
        <v>2033</v>
      </c>
      <c r="B532">
        <f t="shared" si="64"/>
        <v>10</v>
      </c>
      <c r="C532">
        <f t="shared" si="65"/>
        <v>2034</v>
      </c>
      <c r="D532" t="str">
        <f t="shared" si="60"/>
        <v>10/31/2033</v>
      </c>
      <c r="E532" t="s">
        <v>1087</v>
      </c>
      <c r="F532">
        <v>5608.59</v>
      </c>
      <c r="G532">
        <v>1714.06</v>
      </c>
      <c r="H532">
        <v>174.3</v>
      </c>
      <c r="I532">
        <v>1685.95</v>
      </c>
      <c r="J532">
        <v>1864.52</v>
      </c>
      <c r="K532">
        <v>0</v>
      </c>
      <c r="L532">
        <v>307.27</v>
      </c>
      <c r="M532">
        <v>0</v>
      </c>
      <c r="N532">
        <v>0</v>
      </c>
      <c r="O532">
        <v>0</v>
      </c>
      <c r="P532">
        <v>89.14</v>
      </c>
      <c r="Q532">
        <v>0</v>
      </c>
      <c r="R532">
        <v>0</v>
      </c>
      <c r="S532">
        <v>4300.4799999999996</v>
      </c>
      <c r="T532">
        <v>0</v>
      </c>
      <c r="U532">
        <v>0</v>
      </c>
      <c r="V532">
        <v>1114.44</v>
      </c>
      <c r="W532">
        <v>1228.74</v>
      </c>
      <c r="X532">
        <v>576.80999999999995</v>
      </c>
      <c r="Y532">
        <v>65.400000000000006</v>
      </c>
      <c r="Z532">
        <v>200.43</v>
      </c>
      <c r="AA532">
        <v>949.58</v>
      </c>
      <c r="AB532">
        <v>49.15</v>
      </c>
      <c r="AC532">
        <v>7.26</v>
      </c>
      <c r="AD532">
        <v>0</v>
      </c>
      <c r="AE532">
        <v>22.26</v>
      </c>
      <c r="AF532">
        <v>10.92</v>
      </c>
      <c r="AG532">
        <v>14959290.35</v>
      </c>
      <c r="AM532">
        <f t="shared" si="66"/>
        <v>2033</v>
      </c>
      <c r="AN532">
        <f t="shared" si="67"/>
        <v>10</v>
      </c>
      <c r="AO532">
        <f t="shared" si="61"/>
        <v>2034</v>
      </c>
      <c r="AP532" t="str">
        <f t="shared" si="62"/>
        <v>0</v>
      </c>
      <c r="AQ532">
        <f t="shared" si="68"/>
        <v>0</v>
      </c>
      <c r="AR532">
        <f t="shared" si="69"/>
        <v>-749.15000000000009</v>
      </c>
      <c r="AS532">
        <f t="shared" si="70"/>
        <v>511.40999999999997</v>
      </c>
      <c r="AT532">
        <f t="shared" si="71"/>
        <v>-114.29999999999995</v>
      </c>
      <c r="AU532">
        <f t="shared" si="72"/>
        <v>41.89</v>
      </c>
    </row>
    <row r="533" spans="1:47" x14ac:dyDescent="0.3">
      <c r="A533">
        <f t="shared" si="63"/>
        <v>2033</v>
      </c>
      <c r="B533">
        <f t="shared" si="64"/>
        <v>11</v>
      </c>
      <c r="C533">
        <f t="shared" si="65"/>
        <v>2034</v>
      </c>
      <c r="D533" t="str">
        <f t="shared" si="60"/>
        <v>11/30/2033</v>
      </c>
      <c r="E533" t="s">
        <v>1088</v>
      </c>
      <c r="F533">
        <v>2947.63</v>
      </c>
      <c r="G533">
        <v>4194.08</v>
      </c>
      <c r="H533">
        <v>276.93</v>
      </c>
      <c r="I533">
        <v>1872.05</v>
      </c>
      <c r="J533">
        <v>4919.99</v>
      </c>
      <c r="K533">
        <v>0</v>
      </c>
      <c r="L533">
        <v>297.36</v>
      </c>
      <c r="M533">
        <v>0</v>
      </c>
      <c r="N533">
        <v>0</v>
      </c>
      <c r="O533">
        <v>0</v>
      </c>
      <c r="P533">
        <v>55.18</v>
      </c>
      <c r="Q533">
        <v>0</v>
      </c>
      <c r="R533">
        <v>0</v>
      </c>
      <c r="S533">
        <v>2118.52</v>
      </c>
      <c r="T533">
        <v>0</v>
      </c>
      <c r="U533">
        <v>0</v>
      </c>
      <c r="V533">
        <v>1003.24</v>
      </c>
      <c r="W533">
        <v>1181.8900000000001</v>
      </c>
      <c r="X533">
        <v>510.99</v>
      </c>
      <c r="Y533">
        <v>60.37</v>
      </c>
      <c r="Z533">
        <v>209.27</v>
      </c>
      <c r="AA533">
        <v>792.56</v>
      </c>
      <c r="AB533">
        <v>29.32</v>
      </c>
      <c r="AC533">
        <v>8.2899999999999991</v>
      </c>
      <c r="AD533">
        <v>0.09</v>
      </c>
      <c r="AE533">
        <v>14.51</v>
      </c>
      <c r="AF533">
        <v>7.73</v>
      </c>
      <c r="AG533">
        <v>14960536.800000001</v>
      </c>
      <c r="AM533">
        <f t="shared" si="66"/>
        <v>2033</v>
      </c>
      <c r="AN533">
        <f t="shared" si="67"/>
        <v>11</v>
      </c>
      <c r="AO533">
        <f t="shared" si="61"/>
        <v>2034</v>
      </c>
      <c r="AP533" t="str">
        <f t="shared" si="62"/>
        <v>0</v>
      </c>
      <c r="AQ533">
        <f t="shared" si="68"/>
        <v>0</v>
      </c>
      <c r="AR533">
        <f t="shared" si="69"/>
        <v>-583.29</v>
      </c>
      <c r="AS533">
        <f t="shared" si="70"/>
        <v>450.62</v>
      </c>
      <c r="AT533">
        <f t="shared" si="71"/>
        <v>-178.65000000000009</v>
      </c>
      <c r="AU533">
        <f t="shared" si="72"/>
        <v>21.03</v>
      </c>
    </row>
    <row r="534" spans="1:47" x14ac:dyDescent="0.3">
      <c r="A534">
        <f t="shared" si="63"/>
        <v>2033</v>
      </c>
      <c r="B534">
        <f t="shared" si="64"/>
        <v>12</v>
      </c>
      <c r="C534">
        <f t="shared" si="65"/>
        <v>2034</v>
      </c>
      <c r="D534" t="str">
        <f t="shared" si="60"/>
        <v>12/31/2033</v>
      </c>
      <c r="E534" t="s">
        <v>1089</v>
      </c>
      <c r="F534">
        <v>1043.54</v>
      </c>
      <c r="G534">
        <v>7362.61</v>
      </c>
      <c r="H534">
        <v>130.53</v>
      </c>
      <c r="I534">
        <v>3569.61</v>
      </c>
      <c r="J534">
        <v>10878.97</v>
      </c>
      <c r="K534">
        <v>0</v>
      </c>
      <c r="L534">
        <v>307.27</v>
      </c>
      <c r="M534">
        <v>0</v>
      </c>
      <c r="N534">
        <v>0</v>
      </c>
      <c r="O534">
        <v>0</v>
      </c>
      <c r="P534">
        <v>52.1</v>
      </c>
      <c r="Q534">
        <v>0</v>
      </c>
      <c r="R534">
        <v>0</v>
      </c>
      <c r="S534">
        <v>1069.6400000000001</v>
      </c>
      <c r="T534">
        <v>0</v>
      </c>
      <c r="U534">
        <v>0</v>
      </c>
      <c r="V534">
        <v>938.27</v>
      </c>
      <c r="W534">
        <v>1223.6099999999999</v>
      </c>
      <c r="X534">
        <v>573.96</v>
      </c>
      <c r="Y534">
        <v>55.01</v>
      </c>
      <c r="Z534">
        <v>160.41999999999999</v>
      </c>
      <c r="AA534">
        <v>749.86</v>
      </c>
      <c r="AB534">
        <v>5.88</v>
      </c>
      <c r="AC534">
        <v>38.47</v>
      </c>
      <c r="AD534">
        <v>0</v>
      </c>
      <c r="AE534">
        <v>16.09</v>
      </c>
      <c r="AF534">
        <v>6.03</v>
      </c>
      <c r="AG534">
        <v>14966855.859999999</v>
      </c>
      <c r="AM534">
        <f t="shared" si="66"/>
        <v>2033</v>
      </c>
      <c r="AN534">
        <f t="shared" si="67"/>
        <v>12</v>
      </c>
      <c r="AO534">
        <f t="shared" si="61"/>
        <v>2034</v>
      </c>
      <c r="AP534" t="str">
        <f t="shared" si="62"/>
        <v>0</v>
      </c>
      <c r="AQ534">
        <f t="shared" si="68"/>
        <v>0</v>
      </c>
      <c r="AR534">
        <f t="shared" si="69"/>
        <v>-589.44000000000005</v>
      </c>
      <c r="AS534">
        <f t="shared" si="70"/>
        <v>518.95000000000005</v>
      </c>
      <c r="AT534">
        <f t="shared" si="71"/>
        <v>-285.33999999999992</v>
      </c>
      <c r="AU534">
        <f t="shared" si="72"/>
        <v>-32.589999999999996</v>
      </c>
    </row>
    <row r="535" spans="1:47" x14ac:dyDescent="0.3">
      <c r="A535">
        <f t="shared" si="63"/>
        <v>2034</v>
      </c>
      <c r="B535">
        <f t="shared" si="64"/>
        <v>1</v>
      </c>
      <c r="C535">
        <f t="shared" si="65"/>
        <v>2034</v>
      </c>
      <c r="D535" t="str">
        <f t="shared" si="60"/>
        <v>01/31/2034</v>
      </c>
      <c r="E535" t="s">
        <v>1090</v>
      </c>
      <c r="F535">
        <v>276.3</v>
      </c>
      <c r="G535">
        <v>9633.81</v>
      </c>
      <c r="H535">
        <v>183.72</v>
      </c>
      <c r="I535">
        <v>3674.69</v>
      </c>
      <c r="J535">
        <v>14115.35</v>
      </c>
      <c r="K535">
        <v>0</v>
      </c>
      <c r="L535">
        <v>307.27</v>
      </c>
      <c r="M535">
        <v>0</v>
      </c>
      <c r="N535">
        <v>0</v>
      </c>
      <c r="O535">
        <v>0</v>
      </c>
      <c r="P535">
        <v>46.19</v>
      </c>
      <c r="Q535">
        <v>0</v>
      </c>
      <c r="R535">
        <v>0</v>
      </c>
      <c r="S535">
        <v>1147.2</v>
      </c>
      <c r="T535">
        <v>0</v>
      </c>
      <c r="U535">
        <v>0</v>
      </c>
      <c r="V535">
        <v>925.19</v>
      </c>
      <c r="W535">
        <v>1242.21</v>
      </c>
      <c r="X535">
        <v>557.52</v>
      </c>
      <c r="Y535">
        <v>62.17</v>
      </c>
      <c r="Z535">
        <v>163.92</v>
      </c>
      <c r="AA535">
        <v>736.61</v>
      </c>
      <c r="AB535">
        <v>2.38</v>
      </c>
      <c r="AC535">
        <v>58.31</v>
      </c>
      <c r="AD535">
        <v>0</v>
      </c>
      <c r="AE535">
        <v>18</v>
      </c>
      <c r="AF535">
        <v>4.8499999999999996</v>
      </c>
      <c r="AG535">
        <v>14976213.369999999</v>
      </c>
      <c r="AM535">
        <f t="shared" si="66"/>
        <v>2034</v>
      </c>
      <c r="AN535">
        <f t="shared" si="67"/>
        <v>1</v>
      </c>
      <c r="AO535">
        <f t="shared" si="61"/>
        <v>2034</v>
      </c>
      <c r="AP535" t="str">
        <f t="shared" si="62"/>
        <v>0</v>
      </c>
      <c r="AQ535">
        <f t="shared" si="68"/>
        <v>0</v>
      </c>
      <c r="AR535">
        <f t="shared" si="69"/>
        <v>-572.69000000000005</v>
      </c>
      <c r="AS535">
        <f t="shared" si="70"/>
        <v>495.34999999999997</v>
      </c>
      <c r="AT535">
        <f t="shared" si="71"/>
        <v>-317.02</v>
      </c>
      <c r="AU535">
        <f t="shared" si="72"/>
        <v>-55.93</v>
      </c>
    </row>
    <row r="536" spans="1:47" x14ac:dyDescent="0.3">
      <c r="A536">
        <f t="shared" si="63"/>
        <v>2034</v>
      </c>
      <c r="B536">
        <f t="shared" si="64"/>
        <v>2</v>
      </c>
      <c r="C536">
        <f t="shared" si="65"/>
        <v>2034</v>
      </c>
      <c r="D536" t="str">
        <f t="shared" si="60"/>
        <v>02/28/2034</v>
      </c>
      <c r="E536" t="s">
        <v>1091</v>
      </c>
      <c r="F536">
        <v>3152.45</v>
      </c>
      <c r="G536">
        <v>39447.89</v>
      </c>
      <c r="H536">
        <v>4528.6899999999996</v>
      </c>
      <c r="I536">
        <v>5907.02</v>
      </c>
      <c r="J536">
        <v>38242.639999999999</v>
      </c>
      <c r="K536">
        <v>0</v>
      </c>
      <c r="L536">
        <v>277.52999999999997</v>
      </c>
      <c r="M536">
        <v>0</v>
      </c>
      <c r="N536">
        <v>0</v>
      </c>
      <c r="O536">
        <v>0</v>
      </c>
      <c r="P536">
        <v>40.83</v>
      </c>
      <c r="Q536">
        <v>0</v>
      </c>
      <c r="R536">
        <v>0</v>
      </c>
      <c r="S536">
        <v>149.66</v>
      </c>
      <c r="T536">
        <v>0</v>
      </c>
      <c r="U536">
        <v>0</v>
      </c>
      <c r="V536">
        <v>790.73</v>
      </c>
      <c r="W536">
        <v>1305.3800000000001</v>
      </c>
      <c r="X536">
        <v>600.13</v>
      </c>
      <c r="Y536">
        <v>115.03</v>
      </c>
      <c r="Z536">
        <v>139.29</v>
      </c>
      <c r="AA536">
        <v>774.36</v>
      </c>
      <c r="AB536">
        <v>1.29</v>
      </c>
      <c r="AC536">
        <v>45.53</v>
      </c>
      <c r="AD536">
        <v>0</v>
      </c>
      <c r="AE536">
        <v>24.4</v>
      </c>
      <c r="AF536">
        <v>4.3099999999999996</v>
      </c>
      <c r="AG536">
        <v>15012508.810000001</v>
      </c>
      <c r="AM536">
        <f t="shared" si="66"/>
        <v>2034</v>
      </c>
      <c r="AN536">
        <f t="shared" si="67"/>
        <v>2</v>
      </c>
      <c r="AO536">
        <f t="shared" si="61"/>
        <v>2034</v>
      </c>
      <c r="AP536" t="str">
        <f t="shared" si="62"/>
        <v>0</v>
      </c>
      <c r="AQ536">
        <f t="shared" si="68"/>
        <v>0</v>
      </c>
      <c r="AR536">
        <f t="shared" si="69"/>
        <v>-635.07000000000005</v>
      </c>
      <c r="AS536">
        <f t="shared" si="70"/>
        <v>485.1</v>
      </c>
      <c r="AT536">
        <f t="shared" si="71"/>
        <v>-514.65000000000009</v>
      </c>
      <c r="AU536">
        <f t="shared" si="72"/>
        <v>-44.24</v>
      </c>
    </row>
    <row r="537" spans="1:47" x14ac:dyDescent="0.3">
      <c r="A537">
        <f t="shared" si="63"/>
        <v>2034</v>
      </c>
      <c r="B537">
        <f t="shared" si="64"/>
        <v>3</v>
      </c>
      <c r="C537">
        <f t="shared" si="65"/>
        <v>2034</v>
      </c>
      <c r="D537" t="str">
        <f t="shared" si="60"/>
        <v>03/31/2034</v>
      </c>
      <c r="E537" t="s">
        <v>1092</v>
      </c>
      <c r="F537">
        <v>7130.89</v>
      </c>
      <c r="G537">
        <v>13262.56</v>
      </c>
      <c r="H537">
        <v>1484.39</v>
      </c>
      <c r="I537">
        <v>9246.85</v>
      </c>
      <c r="J537">
        <v>14336.32</v>
      </c>
      <c r="K537">
        <v>0</v>
      </c>
      <c r="L537">
        <v>307.27</v>
      </c>
      <c r="M537">
        <v>0</v>
      </c>
      <c r="N537">
        <v>0</v>
      </c>
      <c r="O537">
        <v>0</v>
      </c>
      <c r="P537">
        <v>51.55</v>
      </c>
      <c r="Q537">
        <v>0</v>
      </c>
      <c r="R537">
        <v>0</v>
      </c>
      <c r="S537">
        <v>88.97</v>
      </c>
      <c r="T537">
        <v>0</v>
      </c>
      <c r="U537">
        <v>0</v>
      </c>
      <c r="V537">
        <v>908.92</v>
      </c>
      <c r="W537">
        <v>1438.51</v>
      </c>
      <c r="X537">
        <v>637.37</v>
      </c>
      <c r="Y537">
        <v>81.45</v>
      </c>
      <c r="Z537">
        <v>158.30000000000001</v>
      </c>
      <c r="AA537">
        <v>813.15</v>
      </c>
      <c r="AB537">
        <v>0.13</v>
      </c>
      <c r="AC537">
        <v>58.05</v>
      </c>
      <c r="AD537">
        <v>0</v>
      </c>
      <c r="AE537">
        <v>20.149999999999999</v>
      </c>
      <c r="AF537">
        <v>5.45</v>
      </c>
      <c r="AG537">
        <v>15018640.48</v>
      </c>
      <c r="AM537">
        <f t="shared" si="66"/>
        <v>2034</v>
      </c>
      <c r="AN537">
        <f t="shared" si="67"/>
        <v>3</v>
      </c>
      <c r="AO537">
        <f t="shared" si="61"/>
        <v>2034</v>
      </c>
      <c r="AP537" t="str">
        <f t="shared" si="62"/>
        <v>0</v>
      </c>
      <c r="AQ537">
        <f t="shared" si="68"/>
        <v>0</v>
      </c>
      <c r="AR537">
        <f t="shared" si="69"/>
        <v>-654.84999999999991</v>
      </c>
      <c r="AS537">
        <f t="shared" si="70"/>
        <v>555.91999999999996</v>
      </c>
      <c r="AT537">
        <f t="shared" si="71"/>
        <v>-529.59</v>
      </c>
      <c r="AU537">
        <f t="shared" si="72"/>
        <v>-57.919999999999995</v>
      </c>
    </row>
    <row r="538" spans="1:47" x14ac:dyDescent="0.3">
      <c r="A538">
        <f t="shared" si="63"/>
        <v>2034</v>
      </c>
      <c r="B538">
        <f t="shared" si="64"/>
        <v>4</v>
      </c>
      <c r="C538">
        <f t="shared" si="65"/>
        <v>2034</v>
      </c>
      <c r="D538" t="str">
        <f t="shared" si="60"/>
        <v>04/30/2034</v>
      </c>
      <c r="E538" t="s">
        <v>1093</v>
      </c>
      <c r="F538">
        <v>8677.57</v>
      </c>
      <c r="G538">
        <v>1610.32</v>
      </c>
      <c r="H538">
        <v>35.43</v>
      </c>
      <c r="I538">
        <v>6047.48</v>
      </c>
      <c r="J538">
        <v>1943.11</v>
      </c>
      <c r="K538">
        <v>0</v>
      </c>
      <c r="L538">
        <v>297.36</v>
      </c>
      <c r="M538">
        <v>0</v>
      </c>
      <c r="N538">
        <v>0</v>
      </c>
      <c r="O538">
        <v>0</v>
      </c>
      <c r="P538">
        <v>73.88</v>
      </c>
      <c r="Q538">
        <v>0</v>
      </c>
      <c r="R538">
        <v>0</v>
      </c>
      <c r="S538">
        <v>2858.83</v>
      </c>
      <c r="T538">
        <v>0</v>
      </c>
      <c r="U538">
        <v>0</v>
      </c>
      <c r="V538">
        <v>1050.6400000000001</v>
      </c>
      <c r="W538">
        <v>1467.82</v>
      </c>
      <c r="X538">
        <v>579.27</v>
      </c>
      <c r="Y538">
        <v>73.319999999999993</v>
      </c>
      <c r="Z538">
        <v>331.66</v>
      </c>
      <c r="AA538">
        <v>794.77</v>
      </c>
      <c r="AB538">
        <v>7.43</v>
      </c>
      <c r="AC538">
        <v>111.66</v>
      </c>
      <c r="AD538">
        <v>0</v>
      </c>
      <c r="AE538">
        <v>22.67</v>
      </c>
      <c r="AF538">
        <v>9.49</v>
      </c>
      <c r="AG538">
        <v>15011573.23</v>
      </c>
      <c r="AM538">
        <f t="shared" si="66"/>
        <v>2034</v>
      </c>
      <c r="AN538">
        <f t="shared" si="67"/>
        <v>4</v>
      </c>
      <c r="AO538">
        <f t="shared" si="61"/>
        <v>2034</v>
      </c>
      <c r="AP538" t="str">
        <f t="shared" si="62"/>
        <v>0</v>
      </c>
      <c r="AQ538">
        <f t="shared" si="68"/>
        <v>0</v>
      </c>
      <c r="AR538">
        <f t="shared" si="69"/>
        <v>-463.10999999999996</v>
      </c>
      <c r="AS538">
        <f t="shared" si="70"/>
        <v>505.95</v>
      </c>
      <c r="AT538">
        <f t="shared" si="71"/>
        <v>-417.17999999999984</v>
      </c>
      <c r="AU538">
        <f t="shared" si="72"/>
        <v>-104.22999999999999</v>
      </c>
    </row>
    <row r="539" spans="1:47" x14ac:dyDescent="0.3">
      <c r="A539">
        <f t="shared" si="63"/>
        <v>2034</v>
      </c>
      <c r="B539">
        <f t="shared" si="64"/>
        <v>5</v>
      </c>
      <c r="C539">
        <f t="shared" si="65"/>
        <v>2034</v>
      </c>
      <c r="D539" t="str">
        <f t="shared" si="60"/>
        <v>05/31/2034</v>
      </c>
      <c r="E539" t="s">
        <v>1094</v>
      </c>
      <c r="F539">
        <v>8980.51</v>
      </c>
      <c r="G539">
        <v>1475.72</v>
      </c>
      <c r="H539">
        <v>45.64</v>
      </c>
      <c r="I539">
        <v>3997.3</v>
      </c>
      <c r="J539">
        <v>2424.67</v>
      </c>
      <c r="K539">
        <v>0</v>
      </c>
      <c r="L539">
        <v>307.27</v>
      </c>
      <c r="M539">
        <v>0</v>
      </c>
      <c r="N539">
        <v>0</v>
      </c>
      <c r="O539">
        <v>0</v>
      </c>
      <c r="P539">
        <v>133.41</v>
      </c>
      <c r="Q539">
        <v>0</v>
      </c>
      <c r="R539">
        <v>0</v>
      </c>
      <c r="S539">
        <v>5917.96</v>
      </c>
      <c r="T539">
        <v>0</v>
      </c>
      <c r="U539">
        <v>0</v>
      </c>
      <c r="V539">
        <v>1200.52</v>
      </c>
      <c r="W539">
        <v>1523.07</v>
      </c>
      <c r="X539">
        <v>587.6</v>
      </c>
      <c r="Y539">
        <v>75.36</v>
      </c>
      <c r="Z539">
        <v>331.94</v>
      </c>
      <c r="AA539">
        <v>929.4</v>
      </c>
      <c r="AB539">
        <v>23.71</v>
      </c>
      <c r="AC539">
        <v>60.21</v>
      </c>
      <c r="AD539">
        <v>0</v>
      </c>
      <c r="AE539">
        <v>35.85</v>
      </c>
      <c r="AF539">
        <v>20.399999999999999</v>
      </c>
      <c r="AG539">
        <v>15004068.439999999</v>
      </c>
      <c r="AM539">
        <f t="shared" si="66"/>
        <v>2034</v>
      </c>
      <c r="AN539">
        <f t="shared" si="67"/>
        <v>5</v>
      </c>
      <c r="AO539">
        <f t="shared" si="61"/>
        <v>2034</v>
      </c>
      <c r="AP539" t="str">
        <f t="shared" si="62"/>
        <v>0</v>
      </c>
      <c r="AQ539">
        <f t="shared" si="68"/>
        <v>0</v>
      </c>
      <c r="AR539">
        <f t="shared" si="69"/>
        <v>-597.46</v>
      </c>
      <c r="AS539">
        <f t="shared" si="70"/>
        <v>512.24</v>
      </c>
      <c r="AT539">
        <f t="shared" si="71"/>
        <v>-322.54999999999995</v>
      </c>
      <c r="AU539">
        <f t="shared" si="72"/>
        <v>-36.5</v>
      </c>
    </row>
    <row r="540" spans="1:47" x14ac:dyDescent="0.3">
      <c r="A540">
        <f t="shared" si="63"/>
        <v>2034</v>
      </c>
      <c r="B540">
        <f t="shared" si="64"/>
        <v>6</v>
      </c>
      <c r="C540">
        <f t="shared" si="65"/>
        <v>2034</v>
      </c>
      <c r="D540" t="str">
        <f t="shared" si="60"/>
        <v>06/30/2034</v>
      </c>
      <c r="E540" t="s">
        <v>1095</v>
      </c>
      <c r="F540">
        <v>11696.4</v>
      </c>
      <c r="G540">
        <v>2188.2600000000002</v>
      </c>
      <c r="H540">
        <v>231.96</v>
      </c>
      <c r="I540">
        <v>2382.1999999999998</v>
      </c>
      <c r="J540">
        <v>1502.88</v>
      </c>
      <c r="K540">
        <v>0</v>
      </c>
      <c r="L540">
        <v>297.36</v>
      </c>
      <c r="M540">
        <v>0</v>
      </c>
      <c r="N540">
        <v>0</v>
      </c>
      <c r="O540">
        <v>0</v>
      </c>
      <c r="P540">
        <v>155.52000000000001</v>
      </c>
      <c r="Q540">
        <v>0</v>
      </c>
      <c r="R540">
        <v>0</v>
      </c>
      <c r="S540">
        <v>8975.8799999999992</v>
      </c>
      <c r="T540">
        <v>0</v>
      </c>
      <c r="U540">
        <v>0</v>
      </c>
      <c r="V540">
        <v>1272.6600000000001</v>
      </c>
      <c r="W540">
        <v>1444.8</v>
      </c>
      <c r="X540">
        <v>599.66</v>
      </c>
      <c r="Y540">
        <v>88.12</v>
      </c>
      <c r="Z540">
        <v>342.22</v>
      </c>
      <c r="AA540">
        <v>1003.12</v>
      </c>
      <c r="AB540">
        <v>61.54</v>
      </c>
      <c r="AC540">
        <v>23.72</v>
      </c>
      <c r="AD540">
        <v>0</v>
      </c>
      <c r="AE540">
        <v>32.67</v>
      </c>
      <c r="AF540">
        <v>21.44</v>
      </c>
      <c r="AG540">
        <v>14994560.300000001</v>
      </c>
      <c r="AM540">
        <f t="shared" si="66"/>
        <v>2034</v>
      </c>
      <c r="AN540">
        <f t="shared" si="67"/>
        <v>6</v>
      </c>
      <c r="AO540">
        <f t="shared" si="61"/>
        <v>2034</v>
      </c>
      <c r="AP540" t="str">
        <f t="shared" si="62"/>
        <v>0</v>
      </c>
      <c r="AQ540">
        <f t="shared" si="68"/>
        <v>0</v>
      </c>
      <c r="AR540">
        <f t="shared" si="69"/>
        <v>-660.9</v>
      </c>
      <c r="AS540">
        <f t="shared" si="70"/>
        <v>511.53999999999996</v>
      </c>
      <c r="AT540">
        <f t="shared" si="71"/>
        <v>-172.13999999999987</v>
      </c>
      <c r="AU540">
        <f t="shared" si="72"/>
        <v>37.82</v>
      </c>
    </row>
    <row r="541" spans="1:47" x14ac:dyDescent="0.3">
      <c r="A541">
        <f t="shared" si="63"/>
        <v>2034</v>
      </c>
      <c r="B541">
        <f t="shared" si="64"/>
        <v>7</v>
      </c>
      <c r="C541">
        <f t="shared" si="65"/>
        <v>2034</v>
      </c>
      <c r="D541" t="str">
        <f t="shared" si="60"/>
        <v>07/31/2034</v>
      </c>
      <c r="E541" t="s">
        <v>1096</v>
      </c>
      <c r="F541">
        <v>10122.69</v>
      </c>
      <c r="G541">
        <v>2399.73</v>
      </c>
      <c r="H541">
        <v>348.89</v>
      </c>
      <c r="I541">
        <v>1745.13</v>
      </c>
      <c r="J541">
        <v>1489.8</v>
      </c>
      <c r="K541">
        <v>0</v>
      </c>
      <c r="L541">
        <v>307.27</v>
      </c>
      <c r="M541">
        <v>0</v>
      </c>
      <c r="N541">
        <v>0</v>
      </c>
      <c r="O541">
        <v>0</v>
      </c>
      <c r="P541">
        <v>181.39</v>
      </c>
      <c r="Q541">
        <v>0</v>
      </c>
      <c r="R541">
        <v>0</v>
      </c>
      <c r="S541">
        <v>7974.86</v>
      </c>
      <c r="T541">
        <v>0</v>
      </c>
      <c r="U541">
        <v>0</v>
      </c>
      <c r="V541">
        <v>1314.73</v>
      </c>
      <c r="W541">
        <v>1437.14</v>
      </c>
      <c r="X541">
        <v>626.12</v>
      </c>
      <c r="Y541">
        <v>83.35</v>
      </c>
      <c r="Z541">
        <v>324.66000000000003</v>
      </c>
      <c r="AA541">
        <v>1120.76</v>
      </c>
      <c r="AB541">
        <v>118.77</v>
      </c>
      <c r="AC541">
        <v>14.17</v>
      </c>
      <c r="AD541">
        <v>0</v>
      </c>
      <c r="AE541">
        <v>31.82</v>
      </c>
      <c r="AF541">
        <v>27.35</v>
      </c>
      <c r="AG541">
        <v>14986837.35</v>
      </c>
      <c r="AM541">
        <f t="shared" si="66"/>
        <v>2034</v>
      </c>
      <c r="AN541">
        <f t="shared" si="67"/>
        <v>7</v>
      </c>
      <c r="AO541">
        <f t="shared" si="61"/>
        <v>2034</v>
      </c>
      <c r="AP541" t="str">
        <f t="shared" si="62"/>
        <v>0</v>
      </c>
      <c r="AQ541">
        <f t="shared" si="68"/>
        <v>0</v>
      </c>
      <c r="AR541">
        <f t="shared" si="69"/>
        <v>-796.09999999999991</v>
      </c>
      <c r="AS541">
        <f t="shared" si="70"/>
        <v>542.77</v>
      </c>
      <c r="AT541">
        <f t="shared" si="71"/>
        <v>-122.41000000000008</v>
      </c>
      <c r="AU541">
        <f t="shared" si="72"/>
        <v>104.6</v>
      </c>
    </row>
    <row r="542" spans="1:47" x14ac:dyDescent="0.3">
      <c r="A542">
        <f t="shared" si="63"/>
        <v>2034</v>
      </c>
      <c r="B542">
        <f t="shared" si="64"/>
        <v>8</v>
      </c>
      <c r="C542">
        <f t="shared" si="65"/>
        <v>2034</v>
      </c>
      <c r="D542" t="str">
        <f t="shared" si="60"/>
        <v>08/31/2034</v>
      </c>
      <c r="E542" t="s">
        <v>1097</v>
      </c>
      <c r="F542">
        <v>7502.86</v>
      </c>
      <c r="G542">
        <v>2125.4499999999998</v>
      </c>
      <c r="H542">
        <v>259.10000000000002</v>
      </c>
      <c r="I542">
        <v>1717.5</v>
      </c>
      <c r="J542">
        <v>1318.66</v>
      </c>
      <c r="K542">
        <v>0</v>
      </c>
      <c r="L542">
        <v>307.27</v>
      </c>
      <c r="M542">
        <v>0</v>
      </c>
      <c r="N542">
        <v>0</v>
      </c>
      <c r="O542">
        <v>0</v>
      </c>
      <c r="P542">
        <v>164.65</v>
      </c>
      <c r="Q542">
        <v>0</v>
      </c>
      <c r="R542">
        <v>0</v>
      </c>
      <c r="S542">
        <v>5377.03</v>
      </c>
      <c r="T542">
        <v>0</v>
      </c>
      <c r="U542">
        <v>0</v>
      </c>
      <c r="V542">
        <v>1250.24</v>
      </c>
      <c r="W542">
        <v>1380.98</v>
      </c>
      <c r="X542">
        <v>613.12</v>
      </c>
      <c r="Y542">
        <v>50.03</v>
      </c>
      <c r="Z542">
        <v>267.14</v>
      </c>
      <c r="AA542">
        <v>1070.58</v>
      </c>
      <c r="AB542">
        <v>94.04</v>
      </c>
      <c r="AC542">
        <v>7.8</v>
      </c>
      <c r="AD542">
        <v>0.2</v>
      </c>
      <c r="AE542">
        <v>24.79</v>
      </c>
      <c r="AF542">
        <v>23.12</v>
      </c>
      <c r="AG542">
        <v>14981459.939999999</v>
      </c>
      <c r="AM542">
        <f t="shared" si="66"/>
        <v>2034</v>
      </c>
      <c r="AN542">
        <f t="shared" si="67"/>
        <v>8</v>
      </c>
      <c r="AO542">
        <f t="shared" si="61"/>
        <v>2034</v>
      </c>
      <c r="AP542" t="str">
        <f t="shared" si="62"/>
        <v>0</v>
      </c>
      <c r="AQ542">
        <f t="shared" si="68"/>
        <v>0</v>
      </c>
      <c r="AR542">
        <f t="shared" si="69"/>
        <v>-803.43999999999994</v>
      </c>
      <c r="AS542">
        <f t="shared" si="70"/>
        <v>563.09</v>
      </c>
      <c r="AT542">
        <f t="shared" si="71"/>
        <v>-130.74</v>
      </c>
      <c r="AU542">
        <f t="shared" si="72"/>
        <v>86.240000000000009</v>
      </c>
    </row>
    <row r="543" spans="1:47" x14ac:dyDescent="0.3">
      <c r="A543">
        <f t="shared" si="63"/>
        <v>2034</v>
      </c>
      <c r="B543">
        <f t="shared" si="64"/>
        <v>9</v>
      </c>
      <c r="C543">
        <f t="shared" si="65"/>
        <v>2034</v>
      </c>
      <c r="D543" t="str">
        <f t="shared" si="60"/>
        <v>09/30/2034</v>
      </c>
      <c r="E543" t="s">
        <v>1098</v>
      </c>
      <c r="F543">
        <v>5261.93</v>
      </c>
      <c r="G543">
        <v>3196.85</v>
      </c>
      <c r="H543">
        <v>307.27999999999997</v>
      </c>
      <c r="I543">
        <v>1644.69</v>
      </c>
      <c r="J543">
        <v>2427.35</v>
      </c>
      <c r="K543">
        <v>0</v>
      </c>
      <c r="L543">
        <v>297.36</v>
      </c>
      <c r="M543">
        <v>0</v>
      </c>
      <c r="N543">
        <v>0</v>
      </c>
      <c r="O543">
        <v>0</v>
      </c>
      <c r="P543">
        <v>131.91</v>
      </c>
      <c r="Q543">
        <v>0</v>
      </c>
      <c r="R543">
        <v>0</v>
      </c>
      <c r="S543">
        <v>3274.26</v>
      </c>
      <c r="T543">
        <v>0</v>
      </c>
      <c r="U543">
        <v>0</v>
      </c>
      <c r="V543">
        <v>1096.68</v>
      </c>
      <c r="W543">
        <v>1234.6099999999999</v>
      </c>
      <c r="X543">
        <v>537.05999999999995</v>
      </c>
      <c r="Y543">
        <v>61</v>
      </c>
      <c r="Z543">
        <v>243.19</v>
      </c>
      <c r="AA543">
        <v>938.54</v>
      </c>
      <c r="AB543">
        <v>82.47</v>
      </c>
      <c r="AC543">
        <v>7.37</v>
      </c>
      <c r="AD543">
        <v>0.24</v>
      </c>
      <c r="AE543">
        <v>13.19</v>
      </c>
      <c r="AF543">
        <v>14.98</v>
      </c>
      <c r="AG543">
        <v>14979394.859999999</v>
      </c>
      <c r="AM543">
        <f t="shared" si="66"/>
        <v>2034</v>
      </c>
      <c r="AN543">
        <f t="shared" si="67"/>
        <v>9</v>
      </c>
      <c r="AO543">
        <f t="shared" si="61"/>
        <v>2034</v>
      </c>
      <c r="AP543" t="str">
        <f t="shared" si="62"/>
        <v>0</v>
      </c>
      <c r="AQ543">
        <f t="shared" si="68"/>
        <v>0</v>
      </c>
      <c r="AR543">
        <f t="shared" si="69"/>
        <v>-695.34999999999991</v>
      </c>
      <c r="AS543">
        <f t="shared" si="70"/>
        <v>476.05999999999995</v>
      </c>
      <c r="AT543">
        <f t="shared" si="71"/>
        <v>-137.92999999999984</v>
      </c>
      <c r="AU543">
        <f t="shared" si="72"/>
        <v>75.099999999999994</v>
      </c>
    </row>
    <row r="544" spans="1:47" x14ac:dyDescent="0.3">
      <c r="A544">
        <f t="shared" si="63"/>
        <v>2034</v>
      </c>
      <c r="B544">
        <f t="shared" si="64"/>
        <v>10</v>
      </c>
      <c r="C544">
        <f t="shared" si="65"/>
        <v>2035</v>
      </c>
      <c r="D544" t="str">
        <f t="shared" ref="D544:D607" si="73">LEFT(E544,10)</f>
        <v>10/31/2034</v>
      </c>
      <c r="E544" t="s">
        <v>1099</v>
      </c>
      <c r="F544">
        <v>5442.45</v>
      </c>
      <c r="G544">
        <v>1408.63</v>
      </c>
      <c r="H544">
        <v>100.34</v>
      </c>
      <c r="I544">
        <v>2632.83</v>
      </c>
      <c r="J544">
        <v>2229.5100000000002</v>
      </c>
      <c r="K544">
        <v>0</v>
      </c>
      <c r="L544">
        <v>307.27</v>
      </c>
      <c r="M544">
        <v>0</v>
      </c>
      <c r="N544">
        <v>0</v>
      </c>
      <c r="O544">
        <v>0</v>
      </c>
      <c r="P544">
        <v>89.14</v>
      </c>
      <c r="Q544">
        <v>0</v>
      </c>
      <c r="R544">
        <v>0</v>
      </c>
      <c r="S544">
        <v>3857.48</v>
      </c>
      <c r="T544">
        <v>0</v>
      </c>
      <c r="U544">
        <v>0</v>
      </c>
      <c r="V544">
        <v>1163.5899999999999</v>
      </c>
      <c r="W544">
        <v>1286.01</v>
      </c>
      <c r="X544">
        <v>557.49</v>
      </c>
      <c r="Y544">
        <v>66.58</v>
      </c>
      <c r="Z544">
        <v>213.39</v>
      </c>
      <c r="AA544">
        <v>890.14</v>
      </c>
      <c r="AB544">
        <v>88.69</v>
      </c>
      <c r="AC544">
        <v>16.329999999999998</v>
      </c>
      <c r="AD544">
        <v>0</v>
      </c>
      <c r="AE544">
        <v>22.95</v>
      </c>
      <c r="AF544">
        <v>10.92</v>
      </c>
      <c r="AG544">
        <v>14975361.029999999</v>
      </c>
      <c r="AM544">
        <f t="shared" si="66"/>
        <v>2034</v>
      </c>
      <c r="AN544">
        <f t="shared" si="67"/>
        <v>10</v>
      </c>
      <c r="AO544">
        <f t="shared" ref="AO544:AO607" si="74">IFERROR(IF(AN544&gt;9,AM544+1,AM544),"")</f>
        <v>2035</v>
      </c>
      <c r="AP544" t="str">
        <f t="shared" ref="AP544:AP607" si="75">LEFT(AQ544,10)</f>
        <v>0</v>
      </c>
      <c r="AQ544">
        <f t="shared" si="68"/>
        <v>0</v>
      </c>
      <c r="AR544">
        <f t="shared" si="69"/>
        <v>-676.75</v>
      </c>
      <c r="AS544">
        <f t="shared" si="70"/>
        <v>490.91</v>
      </c>
      <c r="AT544">
        <f t="shared" si="71"/>
        <v>-122.42000000000007</v>
      </c>
      <c r="AU544">
        <f t="shared" si="72"/>
        <v>72.36</v>
      </c>
    </row>
    <row r="545" spans="1:47" x14ac:dyDescent="0.3">
      <c r="A545">
        <f t="shared" ref="A545:A608" si="76">IF(NOT(ISBLANK($D545)),YEAR($D545),"")</f>
        <v>2034</v>
      </c>
      <c r="B545">
        <f t="shared" ref="B545:B608" si="77">IF(NOT(ISBLANK($D545)),MONTH($D545),"")</f>
        <v>11</v>
      </c>
      <c r="C545">
        <f t="shared" ref="C545:C608" si="78">IFERROR(IF(B545&gt;9,A545+1,A545),"")</f>
        <v>2035</v>
      </c>
      <c r="D545" t="str">
        <f t="shared" si="73"/>
        <v>11/30/2034</v>
      </c>
      <c r="E545" t="s">
        <v>1100</v>
      </c>
      <c r="F545">
        <v>4875.8599999999997</v>
      </c>
      <c r="G545">
        <v>1123.7</v>
      </c>
      <c r="H545">
        <v>117.2</v>
      </c>
      <c r="I545">
        <v>2009.06</v>
      </c>
      <c r="J545">
        <v>1556.87</v>
      </c>
      <c r="K545">
        <v>0</v>
      </c>
      <c r="L545">
        <v>297.36</v>
      </c>
      <c r="M545">
        <v>0</v>
      </c>
      <c r="N545">
        <v>0</v>
      </c>
      <c r="O545">
        <v>0</v>
      </c>
      <c r="P545">
        <v>55.18</v>
      </c>
      <c r="Q545">
        <v>0</v>
      </c>
      <c r="R545">
        <v>0</v>
      </c>
      <c r="S545">
        <v>3445.69</v>
      </c>
      <c r="T545">
        <v>0</v>
      </c>
      <c r="U545">
        <v>0</v>
      </c>
      <c r="V545">
        <v>1057.44</v>
      </c>
      <c r="W545">
        <v>1246.68</v>
      </c>
      <c r="X545">
        <v>529.33000000000004</v>
      </c>
      <c r="Y545">
        <v>64.400000000000006</v>
      </c>
      <c r="Z545">
        <v>214.87</v>
      </c>
      <c r="AA545">
        <v>810.12</v>
      </c>
      <c r="AB545">
        <v>33.24</v>
      </c>
      <c r="AC545">
        <v>13.36</v>
      </c>
      <c r="AD545">
        <v>0</v>
      </c>
      <c r="AE545">
        <v>16.62</v>
      </c>
      <c r="AF545">
        <v>7.73</v>
      </c>
      <c r="AG545">
        <v>14971608.869999999</v>
      </c>
      <c r="AM545">
        <f t="shared" ref="AM545:AM608" si="79">IF(NOT(ISBLANK($D545)),YEAR($D545),"")</f>
        <v>2034</v>
      </c>
      <c r="AN545">
        <f t="shared" ref="AN545:AN608" si="80">IF(NOT(ISBLANK($D545)),MONTH($D545),"")</f>
        <v>11</v>
      </c>
      <c r="AO545">
        <f t="shared" si="74"/>
        <v>2035</v>
      </c>
      <c r="AP545" t="str">
        <f t="shared" si="75"/>
        <v>0</v>
      </c>
      <c r="AQ545">
        <f t="shared" si="68"/>
        <v>0</v>
      </c>
      <c r="AR545">
        <f t="shared" si="69"/>
        <v>-595.25</v>
      </c>
      <c r="AS545">
        <f t="shared" si="70"/>
        <v>464.93000000000006</v>
      </c>
      <c r="AT545">
        <f t="shared" si="71"/>
        <v>-189.24</v>
      </c>
      <c r="AU545">
        <f t="shared" si="72"/>
        <v>19.880000000000003</v>
      </c>
    </row>
    <row r="546" spans="1:47" x14ac:dyDescent="0.3">
      <c r="A546">
        <f t="shared" si="76"/>
        <v>2034</v>
      </c>
      <c r="B546">
        <f t="shared" si="77"/>
        <v>12</v>
      </c>
      <c r="C546">
        <f t="shared" si="78"/>
        <v>2035</v>
      </c>
      <c r="D546" t="str">
        <f t="shared" si="73"/>
        <v>12/31/2034</v>
      </c>
      <c r="E546" t="s">
        <v>1101</v>
      </c>
      <c r="F546">
        <v>1401.04</v>
      </c>
      <c r="G546">
        <v>2505.0300000000002</v>
      </c>
      <c r="H546">
        <v>115.64</v>
      </c>
      <c r="I546">
        <v>2769.03</v>
      </c>
      <c r="J546">
        <v>5021.96</v>
      </c>
      <c r="K546">
        <v>0</v>
      </c>
      <c r="L546">
        <v>307.27</v>
      </c>
      <c r="M546">
        <v>0</v>
      </c>
      <c r="N546">
        <v>0</v>
      </c>
      <c r="O546">
        <v>0</v>
      </c>
      <c r="P546">
        <v>52.1</v>
      </c>
      <c r="Q546">
        <v>0</v>
      </c>
      <c r="R546">
        <v>0</v>
      </c>
      <c r="S546">
        <v>1172.8399999999999</v>
      </c>
      <c r="T546">
        <v>0</v>
      </c>
      <c r="U546">
        <v>0</v>
      </c>
      <c r="V546">
        <v>965.11</v>
      </c>
      <c r="W546">
        <v>1240.51</v>
      </c>
      <c r="X546">
        <v>507.77</v>
      </c>
      <c r="Y546">
        <v>58.21</v>
      </c>
      <c r="Z546">
        <v>166.08</v>
      </c>
      <c r="AA546">
        <v>757.73</v>
      </c>
      <c r="AB546">
        <v>9.17</v>
      </c>
      <c r="AC546">
        <v>20.59</v>
      </c>
      <c r="AD546">
        <v>0</v>
      </c>
      <c r="AE546">
        <v>16.16</v>
      </c>
      <c r="AF546">
        <v>6.03</v>
      </c>
      <c r="AG546">
        <v>14972712.859999999</v>
      </c>
      <c r="AM546">
        <f t="shared" si="79"/>
        <v>2034</v>
      </c>
      <c r="AN546">
        <f t="shared" si="80"/>
        <v>12</v>
      </c>
      <c r="AO546">
        <f t="shared" si="74"/>
        <v>2035</v>
      </c>
      <c r="AP546" t="str">
        <f t="shared" si="75"/>
        <v>0</v>
      </c>
      <c r="AQ546">
        <f t="shared" si="68"/>
        <v>0</v>
      </c>
      <c r="AR546">
        <f t="shared" si="69"/>
        <v>-591.65</v>
      </c>
      <c r="AS546">
        <f t="shared" si="70"/>
        <v>449.56</v>
      </c>
      <c r="AT546">
        <f t="shared" si="71"/>
        <v>-275.39999999999998</v>
      </c>
      <c r="AU546">
        <f t="shared" si="72"/>
        <v>-11.42</v>
      </c>
    </row>
    <row r="547" spans="1:47" x14ac:dyDescent="0.3">
      <c r="A547">
        <f t="shared" si="76"/>
        <v>2035</v>
      </c>
      <c r="B547">
        <f t="shared" si="77"/>
        <v>1</v>
      </c>
      <c r="C547">
        <f t="shared" si="78"/>
        <v>2035</v>
      </c>
      <c r="D547" t="str">
        <f t="shared" si="73"/>
        <v>01/31/2035</v>
      </c>
      <c r="E547" t="s">
        <v>1102</v>
      </c>
      <c r="F547">
        <v>920.96</v>
      </c>
      <c r="G547">
        <v>4158.34</v>
      </c>
      <c r="H547">
        <v>147.75</v>
      </c>
      <c r="I547">
        <v>3207.33</v>
      </c>
      <c r="J547">
        <v>7754.85</v>
      </c>
      <c r="K547">
        <v>0</v>
      </c>
      <c r="L547">
        <v>307.27</v>
      </c>
      <c r="M547">
        <v>0</v>
      </c>
      <c r="N547">
        <v>0</v>
      </c>
      <c r="O547">
        <v>0</v>
      </c>
      <c r="P547">
        <v>46.19</v>
      </c>
      <c r="Q547">
        <v>0</v>
      </c>
      <c r="R547">
        <v>0</v>
      </c>
      <c r="S547">
        <v>1298.71</v>
      </c>
      <c r="T547">
        <v>0</v>
      </c>
      <c r="U547">
        <v>0</v>
      </c>
      <c r="V547">
        <v>935.32</v>
      </c>
      <c r="W547">
        <v>1277.42</v>
      </c>
      <c r="X547">
        <v>541.04999999999995</v>
      </c>
      <c r="Y547">
        <v>65.03</v>
      </c>
      <c r="Z547">
        <v>159.01</v>
      </c>
      <c r="AA547">
        <v>744.82</v>
      </c>
      <c r="AB547">
        <v>3.99</v>
      </c>
      <c r="AC547">
        <v>42.02</v>
      </c>
      <c r="AD547">
        <v>0</v>
      </c>
      <c r="AE547">
        <v>17.87</v>
      </c>
      <c r="AF547">
        <v>4.84</v>
      </c>
      <c r="AG547">
        <v>14975950.25</v>
      </c>
      <c r="AM547">
        <f t="shared" si="79"/>
        <v>2035</v>
      </c>
      <c r="AN547">
        <f t="shared" si="80"/>
        <v>1</v>
      </c>
      <c r="AO547">
        <f t="shared" si="74"/>
        <v>2035</v>
      </c>
      <c r="AP547" t="str">
        <f t="shared" si="75"/>
        <v>0</v>
      </c>
      <c r="AQ547">
        <f t="shared" si="68"/>
        <v>0</v>
      </c>
      <c r="AR547">
        <f t="shared" si="69"/>
        <v>-585.81000000000006</v>
      </c>
      <c r="AS547">
        <f t="shared" si="70"/>
        <v>476.02</v>
      </c>
      <c r="AT547">
        <f t="shared" si="71"/>
        <v>-342.1</v>
      </c>
      <c r="AU547">
        <f t="shared" si="72"/>
        <v>-38.03</v>
      </c>
    </row>
    <row r="548" spans="1:47" x14ac:dyDescent="0.3">
      <c r="A548">
        <f t="shared" si="76"/>
        <v>2035</v>
      </c>
      <c r="B548">
        <f t="shared" si="77"/>
        <v>2</v>
      </c>
      <c r="C548">
        <f t="shared" si="78"/>
        <v>2035</v>
      </c>
      <c r="D548" t="str">
        <f t="shared" si="73"/>
        <v>02/28/2035</v>
      </c>
      <c r="E548" t="s">
        <v>1103</v>
      </c>
      <c r="F548">
        <v>802.94</v>
      </c>
      <c r="G548">
        <v>7565.68</v>
      </c>
      <c r="H548">
        <v>151.62</v>
      </c>
      <c r="I548">
        <v>3495.95</v>
      </c>
      <c r="J548">
        <v>10506.63</v>
      </c>
      <c r="K548">
        <v>0</v>
      </c>
      <c r="L548">
        <v>277.52999999999997</v>
      </c>
      <c r="M548">
        <v>0</v>
      </c>
      <c r="N548">
        <v>0</v>
      </c>
      <c r="O548">
        <v>0</v>
      </c>
      <c r="P548">
        <v>40.83</v>
      </c>
      <c r="Q548">
        <v>0</v>
      </c>
      <c r="R548">
        <v>0</v>
      </c>
      <c r="S548">
        <v>164.88</v>
      </c>
      <c r="T548">
        <v>0</v>
      </c>
      <c r="U548">
        <v>0</v>
      </c>
      <c r="V548">
        <v>811.96</v>
      </c>
      <c r="W548">
        <v>1192.81</v>
      </c>
      <c r="X548">
        <v>512.49</v>
      </c>
      <c r="Y548">
        <v>50.23</v>
      </c>
      <c r="Z548">
        <v>138.02000000000001</v>
      </c>
      <c r="AA548">
        <v>707.99</v>
      </c>
      <c r="AB548">
        <v>0.69</v>
      </c>
      <c r="AC548">
        <v>45.75</v>
      </c>
      <c r="AD548">
        <v>0</v>
      </c>
      <c r="AE548">
        <v>15.11</v>
      </c>
      <c r="AF548">
        <v>4.3</v>
      </c>
      <c r="AG548">
        <v>14982713</v>
      </c>
      <c r="AM548">
        <f t="shared" si="79"/>
        <v>2035</v>
      </c>
      <c r="AN548">
        <f t="shared" si="80"/>
        <v>2</v>
      </c>
      <c r="AO548">
        <f t="shared" si="74"/>
        <v>2035</v>
      </c>
      <c r="AP548" t="str">
        <f t="shared" si="75"/>
        <v>0</v>
      </c>
      <c r="AQ548">
        <f t="shared" si="68"/>
        <v>0</v>
      </c>
      <c r="AR548">
        <f t="shared" si="69"/>
        <v>-569.97</v>
      </c>
      <c r="AS548">
        <f t="shared" si="70"/>
        <v>462.26</v>
      </c>
      <c r="AT548">
        <f t="shared" si="71"/>
        <v>-380.84999999999991</v>
      </c>
      <c r="AU548">
        <f t="shared" si="72"/>
        <v>-45.06</v>
      </c>
    </row>
    <row r="549" spans="1:47" x14ac:dyDescent="0.3">
      <c r="A549">
        <f t="shared" si="76"/>
        <v>2035</v>
      </c>
      <c r="B549">
        <f t="shared" si="77"/>
        <v>3</v>
      </c>
      <c r="C549">
        <f t="shared" si="78"/>
        <v>2035</v>
      </c>
      <c r="D549" t="str">
        <f t="shared" si="73"/>
        <v>03/31/2035</v>
      </c>
      <c r="E549" t="s">
        <v>1104</v>
      </c>
      <c r="F549">
        <v>728.45</v>
      </c>
      <c r="G549">
        <v>7061.16</v>
      </c>
      <c r="H549">
        <v>151.77000000000001</v>
      </c>
      <c r="I549">
        <v>3911.53</v>
      </c>
      <c r="J549">
        <v>10446.67</v>
      </c>
      <c r="K549">
        <v>0</v>
      </c>
      <c r="L549">
        <v>307.27</v>
      </c>
      <c r="M549">
        <v>0</v>
      </c>
      <c r="N549">
        <v>0</v>
      </c>
      <c r="O549">
        <v>0</v>
      </c>
      <c r="P549">
        <v>51.55</v>
      </c>
      <c r="Q549">
        <v>0</v>
      </c>
      <c r="R549">
        <v>0</v>
      </c>
      <c r="S549">
        <v>70.47</v>
      </c>
      <c r="T549">
        <v>0</v>
      </c>
      <c r="U549">
        <v>0</v>
      </c>
      <c r="V549">
        <v>894.98</v>
      </c>
      <c r="W549">
        <v>1348.6</v>
      </c>
      <c r="X549">
        <v>562.38</v>
      </c>
      <c r="Y549">
        <v>58.41</v>
      </c>
      <c r="Z549">
        <v>169.27</v>
      </c>
      <c r="AA549">
        <v>775.86</v>
      </c>
      <c r="AB549">
        <v>0.35</v>
      </c>
      <c r="AC549">
        <v>66.459999999999994</v>
      </c>
      <c r="AD549">
        <v>0</v>
      </c>
      <c r="AE549">
        <v>14.75</v>
      </c>
      <c r="AF549">
        <v>5.44</v>
      </c>
      <c r="AG549">
        <v>14989045.710000001</v>
      </c>
      <c r="AM549">
        <f t="shared" si="79"/>
        <v>2035</v>
      </c>
      <c r="AN549">
        <f t="shared" si="80"/>
        <v>3</v>
      </c>
      <c r="AO549">
        <f t="shared" si="74"/>
        <v>2035</v>
      </c>
      <c r="AP549" t="str">
        <f t="shared" si="75"/>
        <v>0</v>
      </c>
      <c r="AQ549">
        <f t="shared" si="68"/>
        <v>0</v>
      </c>
      <c r="AR549">
        <f t="shared" si="69"/>
        <v>-606.59</v>
      </c>
      <c r="AS549">
        <f t="shared" si="70"/>
        <v>503.97</v>
      </c>
      <c r="AT549">
        <f t="shared" si="71"/>
        <v>-453.61999999999989</v>
      </c>
      <c r="AU549">
        <f t="shared" si="72"/>
        <v>-66.11</v>
      </c>
    </row>
    <row r="550" spans="1:47" x14ac:dyDescent="0.3">
      <c r="A550">
        <f t="shared" si="76"/>
        <v>2035</v>
      </c>
      <c r="B550">
        <f t="shared" si="77"/>
        <v>4</v>
      </c>
      <c r="C550">
        <f t="shared" si="78"/>
        <v>2035</v>
      </c>
      <c r="D550" t="str">
        <f t="shared" si="73"/>
        <v>04/30/2035</v>
      </c>
      <c r="E550" t="s">
        <v>1105</v>
      </c>
      <c r="F550">
        <v>7115.48</v>
      </c>
      <c r="G550">
        <v>1604.87</v>
      </c>
      <c r="H550">
        <v>82.65</v>
      </c>
      <c r="I550">
        <v>2649.08</v>
      </c>
      <c r="J550">
        <v>1677.84</v>
      </c>
      <c r="K550">
        <v>0</v>
      </c>
      <c r="L550">
        <v>297.36</v>
      </c>
      <c r="M550">
        <v>0</v>
      </c>
      <c r="N550">
        <v>0</v>
      </c>
      <c r="O550">
        <v>0</v>
      </c>
      <c r="P550">
        <v>73.88</v>
      </c>
      <c r="Q550">
        <v>0</v>
      </c>
      <c r="R550">
        <v>0</v>
      </c>
      <c r="S550">
        <v>4346.12</v>
      </c>
      <c r="T550">
        <v>0</v>
      </c>
      <c r="U550">
        <v>0</v>
      </c>
      <c r="V550">
        <v>927.37</v>
      </c>
      <c r="W550">
        <v>1356.59</v>
      </c>
      <c r="X550">
        <v>562.30999999999995</v>
      </c>
      <c r="Y550">
        <v>70.150000000000006</v>
      </c>
      <c r="Z550">
        <v>235.34</v>
      </c>
      <c r="AA550">
        <v>855.54</v>
      </c>
      <c r="AB550">
        <v>10.25</v>
      </c>
      <c r="AC550">
        <v>69.819999999999993</v>
      </c>
      <c r="AD550">
        <v>0</v>
      </c>
      <c r="AE550">
        <v>21.88</v>
      </c>
      <c r="AF550">
        <v>8.41</v>
      </c>
      <c r="AG550">
        <v>14983535.1</v>
      </c>
      <c r="AM550">
        <f t="shared" si="79"/>
        <v>2035</v>
      </c>
      <c r="AN550">
        <f t="shared" si="80"/>
        <v>4</v>
      </c>
      <c r="AO550">
        <f t="shared" si="74"/>
        <v>2035</v>
      </c>
      <c r="AP550" t="str">
        <f t="shared" si="75"/>
        <v>0</v>
      </c>
      <c r="AQ550">
        <f t="shared" si="68"/>
        <v>0</v>
      </c>
      <c r="AR550">
        <f t="shared" si="69"/>
        <v>-620.19999999999993</v>
      </c>
      <c r="AS550">
        <f t="shared" si="70"/>
        <v>492.15999999999997</v>
      </c>
      <c r="AT550">
        <f t="shared" si="71"/>
        <v>-429.21999999999991</v>
      </c>
      <c r="AU550">
        <f t="shared" si="72"/>
        <v>-59.569999999999993</v>
      </c>
    </row>
    <row r="551" spans="1:47" x14ac:dyDescent="0.3">
      <c r="A551">
        <f t="shared" si="76"/>
        <v>2035</v>
      </c>
      <c r="B551">
        <f t="shared" si="77"/>
        <v>5</v>
      </c>
      <c r="C551">
        <f t="shared" si="78"/>
        <v>2035</v>
      </c>
      <c r="D551" t="str">
        <f t="shared" si="73"/>
        <v>05/31/2035</v>
      </c>
      <c r="E551" t="s">
        <v>1106</v>
      </c>
      <c r="F551">
        <v>9088.92</v>
      </c>
      <c r="G551">
        <v>1323.38</v>
      </c>
      <c r="H551">
        <v>138.99</v>
      </c>
      <c r="I551">
        <v>2169.46</v>
      </c>
      <c r="J551">
        <v>1426.82</v>
      </c>
      <c r="K551">
        <v>0</v>
      </c>
      <c r="L551">
        <v>307.27</v>
      </c>
      <c r="M551">
        <v>0</v>
      </c>
      <c r="N551">
        <v>0</v>
      </c>
      <c r="O551">
        <v>0</v>
      </c>
      <c r="P551">
        <v>133.41</v>
      </c>
      <c r="Q551">
        <v>0</v>
      </c>
      <c r="R551">
        <v>0</v>
      </c>
      <c r="S551">
        <v>7068.27</v>
      </c>
      <c r="T551">
        <v>0</v>
      </c>
      <c r="U551">
        <v>0</v>
      </c>
      <c r="V551">
        <v>1135.81</v>
      </c>
      <c r="W551">
        <v>1442.39</v>
      </c>
      <c r="X551">
        <v>603.05999999999995</v>
      </c>
      <c r="Y551">
        <v>76.7</v>
      </c>
      <c r="Z551">
        <v>255.09</v>
      </c>
      <c r="AA551">
        <v>969.54</v>
      </c>
      <c r="AB551">
        <v>37.54</v>
      </c>
      <c r="AC551">
        <v>25.95</v>
      </c>
      <c r="AD551">
        <v>0</v>
      </c>
      <c r="AE551">
        <v>32.700000000000003</v>
      </c>
      <c r="AF551">
        <v>18.5</v>
      </c>
      <c r="AG551">
        <v>14975769.560000001</v>
      </c>
      <c r="AM551">
        <f t="shared" si="79"/>
        <v>2035</v>
      </c>
      <c r="AN551">
        <f t="shared" si="80"/>
        <v>5</v>
      </c>
      <c r="AO551">
        <f t="shared" si="74"/>
        <v>2035</v>
      </c>
      <c r="AP551" t="str">
        <f t="shared" si="75"/>
        <v>0</v>
      </c>
      <c r="AQ551">
        <f t="shared" si="68"/>
        <v>0</v>
      </c>
      <c r="AR551">
        <f t="shared" si="69"/>
        <v>-714.44999999999993</v>
      </c>
      <c r="AS551">
        <f t="shared" si="70"/>
        <v>526.3599999999999</v>
      </c>
      <c r="AT551">
        <f t="shared" si="71"/>
        <v>-306.58000000000015</v>
      </c>
      <c r="AU551">
        <f t="shared" si="72"/>
        <v>11.59</v>
      </c>
    </row>
    <row r="552" spans="1:47" x14ac:dyDescent="0.3">
      <c r="A552">
        <f t="shared" si="76"/>
        <v>2035</v>
      </c>
      <c r="B552">
        <f t="shared" si="77"/>
        <v>6</v>
      </c>
      <c r="C552">
        <f t="shared" si="78"/>
        <v>2035</v>
      </c>
      <c r="D552" t="str">
        <f t="shared" si="73"/>
        <v>06/30/2035</v>
      </c>
      <c r="E552" t="s">
        <v>1107</v>
      </c>
      <c r="F552">
        <v>10796</v>
      </c>
      <c r="G552">
        <v>2386.12</v>
      </c>
      <c r="H552">
        <v>401.73</v>
      </c>
      <c r="I552">
        <v>1375.57</v>
      </c>
      <c r="J552">
        <v>1429.61</v>
      </c>
      <c r="K552">
        <v>0</v>
      </c>
      <c r="L552">
        <v>297.36</v>
      </c>
      <c r="M552">
        <v>0</v>
      </c>
      <c r="N552">
        <v>0</v>
      </c>
      <c r="O552">
        <v>0</v>
      </c>
      <c r="P552">
        <v>155.52000000000001</v>
      </c>
      <c r="Q552">
        <v>0</v>
      </c>
      <c r="R552">
        <v>0</v>
      </c>
      <c r="S552">
        <v>8838.77</v>
      </c>
      <c r="T552">
        <v>0</v>
      </c>
      <c r="U552">
        <v>0</v>
      </c>
      <c r="V552">
        <v>1191.23</v>
      </c>
      <c r="W552">
        <v>1395.45</v>
      </c>
      <c r="X552">
        <v>603.71</v>
      </c>
      <c r="Y552">
        <v>96.55</v>
      </c>
      <c r="Z552">
        <v>303.54000000000002</v>
      </c>
      <c r="AA552">
        <v>1093.7</v>
      </c>
      <c r="AB552">
        <v>71.17</v>
      </c>
      <c r="AC552">
        <v>16.649999999999999</v>
      </c>
      <c r="AD552">
        <v>0</v>
      </c>
      <c r="AE552">
        <v>29.38</v>
      </c>
      <c r="AF552">
        <v>17.670000000000002</v>
      </c>
      <c r="AG552">
        <v>14967359.68</v>
      </c>
      <c r="AM552">
        <f t="shared" si="79"/>
        <v>2035</v>
      </c>
      <c r="AN552">
        <f t="shared" si="80"/>
        <v>6</v>
      </c>
      <c r="AO552">
        <f t="shared" si="74"/>
        <v>2035</v>
      </c>
      <c r="AP552" t="str">
        <f t="shared" si="75"/>
        <v>0</v>
      </c>
      <c r="AQ552">
        <f t="shared" si="68"/>
        <v>0</v>
      </c>
      <c r="AR552">
        <f t="shared" si="69"/>
        <v>-790.16000000000008</v>
      </c>
      <c r="AS552">
        <f t="shared" si="70"/>
        <v>507.16</v>
      </c>
      <c r="AT552">
        <f t="shared" si="71"/>
        <v>-204.22000000000003</v>
      </c>
      <c r="AU552">
        <f t="shared" si="72"/>
        <v>54.52</v>
      </c>
    </row>
    <row r="553" spans="1:47" x14ac:dyDescent="0.3">
      <c r="A553">
        <f t="shared" si="76"/>
        <v>2035</v>
      </c>
      <c r="B553">
        <f t="shared" si="77"/>
        <v>7</v>
      </c>
      <c r="C553">
        <f t="shared" si="78"/>
        <v>2035</v>
      </c>
      <c r="D553" t="str">
        <f t="shared" si="73"/>
        <v>07/31/2035</v>
      </c>
      <c r="E553" t="s">
        <v>1108</v>
      </c>
      <c r="F553">
        <v>9087.35</v>
      </c>
      <c r="G553">
        <v>2500.8200000000002</v>
      </c>
      <c r="H553">
        <v>710.41</v>
      </c>
      <c r="I553">
        <v>1186</v>
      </c>
      <c r="J553">
        <v>1486.12</v>
      </c>
      <c r="K553">
        <v>0</v>
      </c>
      <c r="L553">
        <v>307.27</v>
      </c>
      <c r="M553">
        <v>0</v>
      </c>
      <c r="N553">
        <v>0</v>
      </c>
      <c r="O553">
        <v>0</v>
      </c>
      <c r="P553">
        <v>181.39</v>
      </c>
      <c r="Q553">
        <v>0</v>
      </c>
      <c r="R553">
        <v>0</v>
      </c>
      <c r="S553">
        <v>7499.82</v>
      </c>
      <c r="T553">
        <v>0</v>
      </c>
      <c r="U553">
        <v>0</v>
      </c>
      <c r="V553">
        <v>1220.17</v>
      </c>
      <c r="W553">
        <v>1411.94</v>
      </c>
      <c r="X553">
        <v>631.38</v>
      </c>
      <c r="Y553">
        <v>99.41</v>
      </c>
      <c r="Z553">
        <v>265.83</v>
      </c>
      <c r="AA553">
        <v>1244.95</v>
      </c>
      <c r="AB553">
        <v>112.51</v>
      </c>
      <c r="AC553">
        <v>10.19</v>
      </c>
      <c r="AD553">
        <v>0</v>
      </c>
      <c r="AE553">
        <v>29.81</v>
      </c>
      <c r="AF553">
        <v>19.5</v>
      </c>
      <c r="AG553">
        <v>14960773.15</v>
      </c>
      <c r="AM553">
        <f t="shared" si="79"/>
        <v>2035</v>
      </c>
      <c r="AN553">
        <f t="shared" si="80"/>
        <v>7</v>
      </c>
      <c r="AO553">
        <f t="shared" si="74"/>
        <v>2035</v>
      </c>
      <c r="AP553" t="str">
        <f t="shared" si="75"/>
        <v>0</v>
      </c>
      <c r="AQ553">
        <f t="shared" si="68"/>
        <v>0</v>
      </c>
      <c r="AR553">
        <f t="shared" si="69"/>
        <v>-979.12000000000012</v>
      </c>
      <c r="AS553">
        <f t="shared" si="70"/>
        <v>531.97</v>
      </c>
      <c r="AT553">
        <f t="shared" si="71"/>
        <v>-191.76999999999998</v>
      </c>
      <c r="AU553">
        <f t="shared" si="72"/>
        <v>102.32000000000001</v>
      </c>
    </row>
    <row r="554" spans="1:47" x14ac:dyDescent="0.3">
      <c r="A554">
        <f t="shared" si="76"/>
        <v>2035</v>
      </c>
      <c r="B554">
        <f t="shared" si="77"/>
        <v>8</v>
      </c>
      <c r="C554">
        <f t="shared" si="78"/>
        <v>2035</v>
      </c>
      <c r="D554" t="str">
        <f t="shared" si="73"/>
        <v>08/31/2035</v>
      </c>
      <c r="E554" t="s">
        <v>1109</v>
      </c>
      <c r="F554">
        <v>7595.35</v>
      </c>
      <c r="G554">
        <v>2124.2800000000002</v>
      </c>
      <c r="H554">
        <v>462.28</v>
      </c>
      <c r="I554">
        <v>1242.78</v>
      </c>
      <c r="J554">
        <v>1355.34</v>
      </c>
      <c r="K554">
        <v>0</v>
      </c>
      <c r="L554">
        <v>307.27</v>
      </c>
      <c r="M554">
        <v>0</v>
      </c>
      <c r="N554">
        <v>0</v>
      </c>
      <c r="O554">
        <v>0</v>
      </c>
      <c r="P554">
        <v>164.65</v>
      </c>
      <c r="Q554">
        <v>0</v>
      </c>
      <c r="R554">
        <v>0</v>
      </c>
      <c r="S554">
        <v>6128.65</v>
      </c>
      <c r="T554">
        <v>0</v>
      </c>
      <c r="U554">
        <v>0</v>
      </c>
      <c r="V554">
        <v>1264.31</v>
      </c>
      <c r="W554">
        <v>1355.41</v>
      </c>
      <c r="X554">
        <v>627.07000000000005</v>
      </c>
      <c r="Y554">
        <v>54.31</v>
      </c>
      <c r="Z554">
        <v>227.68</v>
      </c>
      <c r="AA554">
        <v>1151.8699999999999</v>
      </c>
      <c r="AB554">
        <v>106.37</v>
      </c>
      <c r="AC554">
        <v>7.21</v>
      </c>
      <c r="AD554">
        <v>0</v>
      </c>
      <c r="AE554">
        <v>22.74</v>
      </c>
      <c r="AF554">
        <v>23.05</v>
      </c>
      <c r="AG554">
        <v>14955302.08</v>
      </c>
      <c r="AM554">
        <f t="shared" si="79"/>
        <v>2035</v>
      </c>
      <c r="AN554">
        <f t="shared" si="80"/>
        <v>8</v>
      </c>
      <c r="AO554">
        <f t="shared" si="74"/>
        <v>2035</v>
      </c>
      <c r="AP554" t="str">
        <f t="shared" si="75"/>
        <v>0</v>
      </c>
      <c r="AQ554">
        <f t="shared" si="68"/>
        <v>0</v>
      </c>
      <c r="AR554">
        <f t="shared" si="69"/>
        <v>-924.18999999999983</v>
      </c>
      <c r="AS554">
        <f t="shared" si="70"/>
        <v>572.76</v>
      </c>
      <c r="AT554">
        <f t="shared" si="71"/>
        <v>-91.100000000000136</v>
      </c>
      <c r="AU554">
        <f t="shared" si="72"/>
        <v>99.160000000000011</v>
      </c>
    </row>
    <row r="555" spans="1:47" x14ac:dyDescent="0.3">
      <c r="A555">
        <f t="shared" si="76"/>
        <v>2035</v>
      </c>
      <c r="B555">
        <f t="shared" si="77"/>
        <v>9</v>
      </c>
      <c r="C555">
        <f t="shared" si="78"/>
        <v>2035</v>
      </c>
      <c r="D555" t="str">
        <f t="shared" si="73"/>
        <v>09/30/2035</v>
      </c>
      <c r="E555" t="s">
        <v>1110</v>
      </c>
      <c r="F555">
        <v>5952.12</v>
      </c>
      <c r="G555">
        <v>2404.34</v>
      </c>
      <c r="H555">
        <v>305.91000000000003</v>
      </c>
      <c r="I555">
        <v>1277.5999999999999</v>
      </c>
      <c r="J555">
        <v>1053.94</v>
      </c>
      <c r="K555">
        <v>0</v>
      </c>
      <c r="L555">
        <v>297.36</v>
      </c>
      <c r="M555">
        <v>0</v>
      </c>
      <c r="N555">
        <v>0</v>
      </c>
      <c r="O555">
        <v>0</v>
      </c>
      <c r="P555">
        <v>131.91</v>
      </c>
      <c r="Q555">
        <v>0</v>
      </c>
      <c r="R555">
        <v>0</v>
      </c>
      <c r="S555">
        <v>3735.48</v>
      </c>
      <c r="T555">
        <v>0</v>
      </c>
      <c r="U555">
        <v>0</v>
      </c>
      <c r="V555">
        <v>1121.94</v>
      </c>
      <c r="W555">
        <v>1229.42</v>
      </c>
      <c r="X555">
        <v>553.67999999999995</v>
      </c>
      <c r="Y555">
        <v>60.62</v>
      </c>
      <c r="Z555">
        <v>228.62</v>
      </c>
      <c r="AA555">
        <v>990.68</v>
      </c>
      <c r="AB555">
        <v>86.4</v>
      </c>
      <c r="AC555">
        <v>6.7</v>
      </c>
      <c r="AD555">
        <v>0</v>
      </c>
      <c r="AE555">
        <v>12.17</v>
      </c>
      <c r="AF555">
        <v>14.87</v>
      </c>
      <c r="AG555">
        <v>14951754.310000001</v>
      </c>
      <c r="AM555">
        <f t="shared" si="79"/>
        <v>2035</v>
      </c>
      <c r="AN555">
        <f t="shared" si="80"/>
        <v>9</v>
      </c>
      <c r="AO555">
        <f t="shared" si="74"/>
        <v>2035</v>
      </c>
      <c r="AP555" t="str">
        <f t="shared" si="75"/>
        <v>0</v>
      </c>
      <c r="AQ555">
        <f t="shared" si="68"/>
        <v>0</v>
      </c>
      <c r="AR555">
        <f t="shared" si="69"/>
        <v>-762.06</v>
      </c>
      <c r="AS555">
        <f t="shared" si="70"/>
        <v>493.05999999999995</v>
      </c>
      <c r="AT555">
        <f t="shared" si="71"/>
        <v>-107.48000000000002</v>
      </c>
      <c r="AU555">
        <f t="shared" si="72"/>
        <v>79.7</v>
      </c>
    </row>
    <row r="556" spans="1:47" x14ac:dyDescent="0.3">
      <c r="A556">
        <f t="shared" si="76"/>
        <v>2035</v>
      </c>
      <c r="B556">
        <f t="shared" si="77"/>
        <v>10</v>
      </c>
      <c r="C556">
        <f t="shared" si="78"/>
        <v>2036</v>
      </c>
      <c r="D556" t="str">
        <f t="shared" si="73"/>
        <v>10/31/2035</v>
      </c>
      <c r="E556" t="s">
        <v>1111</v>
      </c>
      <c r="F556">
        <v>5617.13</v>
      </c>
      <c r="G556">
        <v>1832.89</v>
      </c>
      <c r="H556">
        <v>248.45</v>
      </c>
      <c r="I556">
        <v>1378.77</v>
      </c>
      <c r="J556">
        <v>1487.99</v>
      </c>
      <c r="K556">
        <v>0</v>
      </c>
      <c r="L556">
        <v>307.27</v>
      </c>
      <c r="M556">
        <v>0</v>
      </c>
      <c r="N556">
        <v>0</v>
      </c>
      <c r="O556">
        <v>0</v>
      </c>
      <c r="P556">
        <v>89.14</v>
      </c>
      <c r="Q556">
        <v>0</v>
      </c>
      <c r="R556">
        <v>0</v>
      </c>
      <c r="S556">
        <v>4020.19</v>
      </c>
      <c r="T556">
        <v>0</v>
      </c>
      <c r="U556">
        <v>0</v>
      </c>
      <c r="V556">
        <v>1078.5999999999999</v>
      </c>
      <c r="W556">
        <v>1258.6300000000001</v>
      </c>
      <c r="X556">
        <v>578.63</v>
      </c>
      <c r="Y556">
        <v>70.89</v>
      </c>
      <c r="Z556">
        <v>169.82</v>
      </c>
      <c r="AA556">
        <v>1016.82</v>
      </c>
      <c r="AB556">
        <v>45.42</v>
      </c>
      <c r="AC556">
        <v>12.11</v>
      </c>
      <c r="AD556">
        <v>0</v>
      </c>
      <c r="AE556">
        <v>21.24</v>
      </c>
      <c r="AF556">
        <v>10.92</v>
      </c>
      <c r="AG556">
        <v>14947970.08</v>
      </c>
      <c r="AM556">
        <f t="shared" si="79"/>
        <v>2035</v>
      </c>
      <c r="AN556">
        <f t="shared" si="80"/>
        <v>10</v>
      </c>
      <c r="AO556">
        <f t="shared" si="74"/>
        <v>2036</v>
      </c>
      <c r="AP556" t="str">
        <f t="shared" si="75"/>
        <v>0</v>
      </c>
      <c r="AQ556">
        <f t="shared" si="68"/>
        <v>0</v>
      </c>
      <c r="AR556">
        <f t="shared" si="69"/>
        <v>-847</v>
      </c>
      <c r="AS556">
        <f t="shared" si="70"/>
        <v>507.74</v>
      </c>
      <c r="AT556">
        <f t="shared" si="71"/>
        <v>-180.0300000000002</v>
      </c>
      <c r="AU556">
        <f t="shared" si="72"/>
        <v>33.31</v>
      </c>
    </row>
    <row r="557" spans="1:47" x14ac:dyDescent="0.3">
      <c r="A557">
        <f t="shared" si="76"/>
        <v>2035</v>
      </c>
      <c r="B557">
        <f t="shared" si="77"/>
        <v>11</v>
      </c>
      <c r="C557">
        <f t="shared" si="78"/>
        <v>2036</v>
      </c>
      <c r="D557" t="str">
        <f t="shared" si="73"/>
        <v>11/30/2035</v>
      </c>
      <c r="E557" t="s">
        <v>1112</v>
      </c>
      <c r="F557">
        <v>1552.72</v>
      </c>
      <c r="G557">
        <v>2007.67</v>
      </c>
      <c r="H557">
        <v>146.53</v>
      </c>
      <c r="I557">
        <v>1844.3</v>
      </c>
      <c r="J557">
        <v>3516.2</v>
      </c>
      <c r="K557">
        <v>0</v>
      </c>
      <c r="L557">
        <v>297.36</v>
      </c>
      <c r="M557">
        <v>0</v>
      </c>
      <c r="N557">
        <v>0</v>
      </c>
      <c r="O557">
        <v>0</v>
      </c>
      <c r="P557">
        <v>55.18</v>
      </c>
      <c r="Q557">
        <v>0</v>
      </c>
      <c r="R557">
        <v>0</v>
      </c>
      <c r="S557">
        <v>1275.9000000000001</v>
      </c>
      <c r="T557">
        <v>0</v>
      </c>
      <c r="U557">
        <v>0</v>
      </c>
      <c r="V557">
        <v>936.39</v>
      </c>
      <c r="W557">
        <v>1140.6600000000001</v>
      </c>
      <c r="X557">
        <v>494.09</v>
      </c>
      <c r="Y557">
        <v>55.09</v>
      </c>
      <c r="Z557">
        <v>148.69999999999999</v>
      </c>
      <c r="AA557">
        <v>813.81</v>
      </c>
      <c r="AB557">
        <v>19.61</v>
      </c>
      <c r="AC557">
        <v>6.87</v>
      </c>
      <c r="AD557">
        <v>0</v>
      </c>
      <c r="AE557">
        <v>14.74</v>
      </c>
      <c r="AF557">
        <v>7.73</v>
      </c>
      <c r="AG557">
        <v>14948425.02</v>
      </c>
      <c r="AM557">
        <f t="shared" si="79"/>
        <v>2035</v>
      </c>
      <c r="AN557">
        <f t="shared" si="80"/>
        <v>11</v>
      </c>
      <c r="AO557">
        <f t="shared" si="74"/>
        <v>2036</v>
      </c>
      <c r="AP557" t="str">
        <f t="shared" si="75"/>
        <v>0</v>
      </c>
      <c r="AQ557">
        <f t="shared" si="68"/>
        <v>0</v>
      </c>
      <c r="AR557">
        <f t="shared" si="69"/>
        <v>-665.1099999999999</v>
      </c>
      <c r="AS557">
        <f t="shared" si="70"/>
        <v>439</v>
      </c>
      <c r="AT557">
        <f t="shared" si="71"/>
        <v>-204.2700000000001</v>
      </c>
      <c r="AU557">
        <f t="shared" si="72"/>
        <v>12.739999999999998</v>
      </c>
    </row>
    <row r="558" spans="1:47" x14ac:dyDescent="0.3">
      <c r="A558">
        <f t="shared" si="76"/>
        <v>2035</v>
      </c>
      <c r="B558">
        <f t="shared" si="77"/>
        <v>12</v>
      </c>
      <c r="C558">
        <f t="shared" si="78"/>
        <v>2036</v>
      </c>
      <c r="D558" t="str">
        <f t="shared" si="73"/>
        <v>12/31/2035</v>
      </c>
      <c r="E558" t="s">
        <v>1113</v>
      </c>
      <c r="F558">
        <v>365.79</v>
      </c>
      <c r="G558">
        <v>13322.02</v>
      </c>
      <c r="H558">
        <v>247.45</v>
      </c>
      <c r="I558">
        <v>3753.5</v>
      </c>
      <c r="J558">
        <v>17773.169999999998</v>
      </c>
      <c r="K558">
        <v>0</v>
      </c>
      <c r="L558">
        <v>307.27</v>
      </c>
      <c r="M558">
        <v>0</v>
      </c>
      <c r="N558">
        <v>0</v>
      </c>
      <c r="O558">
        <v>0</v>
      </c>
      <c r="P558">
        <v>52.1</v>
      </c>
      <c r="Q558">
        <v>0</v>
      </c>
      <c r="R558">
        <v>0</v>
      </c>
      <c r="S558">
        <v>1146.2</v>
      </c>
      <c r="T558">
        <v>0</v>
      </c>
      <c r="U558">
        <v>0</v>
      </c>
      <c r="V558">
        <v>922.22</v>
      </c>
      <c r="W558">
        <v>1233.46</v>
      </c>
      <c r="X558">
        <v>551.64</v>
      </c>
      <c r="Y558">
        <v>67.92</v>
      </c>
      <c r="Z558">
        <v>139.13</v>
      </c>
      <c r="AA558">
        <v>790.56</v>
      </c>
      <c r="AB558">
        <v>7.66</v>
      </c>
      <c r="AC558">
        <v>28.6</v>
      </c>
      <c r="AD558">
        <v>0</v>
      </c>
      <c r="AE558">
        <v>18.14</v>
      </c>
      <c r="AF558">
        <v>6.03</v>
      </c>
      <c r="AG558">
        <v>14961381.25</v>
      </c>
      <c r="AM558">
        <f t="shared" si="79"/>
        <v>2035</v>
      </c>
      <c r="AN558">
        <f t="shared" si="80"/>
        <v>12</v>
      </c>
      <c r="AO558">
        <f t="shared" si="74"/>
        <v>2036</v>
      </c>
      <c r="AP558" t="str">
        <f t="shared" si="75"/>
        <v>0</v>
      </c>
      <c r="AQ558">
        <f t="shared" si="68"/>
        <v>0</v>
      </c>
      <c r="AR558">
        <f t="shared" si="69"/>
        <v>-651.42999999999995</v>
      </c>
      <c r="AS558">
        <f t="shared" si="70"/>
        <v>483.71999999999997</v>
      </c>
      <c r="AT558">
        <f t="shared" si="71"/>
        <v>-311.24</v>
      </c>
      <c r="AU558">
        <f t="shared" si="72"/>
        <v>-20.94</v>
      </c>
    </row>
    <row r="559" spans="1:47" x14ac:dyDescent="0.3">
      <c r="A559">
        <f t="shared" si="76"/>
        <v>2036</v>
      </c>
      <c r="B559">
        <f t="shared" si="77"/>
        <v>1</v>
      </c>
      <c r="C559">
        <f t="shared" si="78"/>
        <v>2036</v>
      </c>
      <c r="D559" t="str">
        <f t="shared" si="73"/>
        <v>01/31/2036</v>
      </c>
      <c r="E559" t="s">
        <v>1114</v>
      </c>
      <c r="F559">
        <v>786.13</v>
      </c>
      <c r="G559">
        <v>13152.14</v>
      </c>
      <c r="H559">
        <v>183.84</v>
      </c>
      <c r="I559">
        <v>4543.46</v>
      </c>
      <c r="J559">
        <v>18092.560000000001</v>
      </c>
      <c r="K559">
        <v>0</v>
      </c>
      <c r="L559">
        <v>307.27</v>
      </c>
      <c r="M559">
        <v>0</v>
      </c>
      <c r="N559">
        <v>0</v>
      </c>
      <c r="O559">
        <v>0</v>
      </c>
      <c r="P559">
        <v>46.19</v>
      </c>
      <c r="Q559">
        <v>0</v>
      </c>
      <c r="R559">
        <v>0</v>
      </c>
      <c r="S559">
        <v>1214.6400000000001</v>
      </c>
      <c r="T559">
        <v>0</v>
      </c>
      <c r="U559">
        <v>0</v>
      </c>
      <c r="V559">
        <v>937.55</v>
      </c>
      <c r="W559">
        <v>1282.3499999999999</v>
      </c>
      <c r="X559">
        <v>619.24</v>
      </c>
      <c r="Y559">
        <v>69.150000000000006</v>
      </c>
      <c r="Z559">
        <v>159.85</v>
      </c>
      <c r="AA559">
        <v>779.18</v>
      </c>
      <c r="AB559">
        <v>2.13</v>
      </c>
      <c r="AC559">
        <v>68.16</v>
      </c>
      <c r="AD559">
        <v>0</v>
      </c>
      <c r="AE559">
        <v>20.84</v>
      </c>
      <c r="AF559">
        <v>4.8499999999999996</v>
      </c>
      <c r="AG559">
        <v>14973747.26</v>
      </c>
      <c r="AM559">
        <f t="shared" si="79"/>
        <v>2036</v>
      </c>
      <c r="AN559">
        <f t="shared" si="80"/>
        <v>1</v>
      </c>
      <c r="AO559">
        <f t="shared" si="74"/>
        <v>2036</v>
      </c>
      <c r="AP559" t="str">
        <f t="shared" si="75"/>
        <v>0</v>
      </c>
      <c r="AQ559">
        <f t="shared" si="68"/>
        <v>0</v>
      </c>
      <c r="AR559">
        <f t="shared" si="69"/>
        <v>-619.32999999999993</v>
      </c>
      <c r="AS559">
        <f t="shared" si="70"/>
        <v>550.09</v>
      </c>
      <c r="AT559">
        <f t="shared" si="71"/>
        <v>-344.79999999999995</v>
      </c>
      <c r="AU559">
        <f t="shared" si="72"/>
        <v>-66.03</v>
      </c>
    </row>
    <row r="560" spans="1:47" x14ac:dyDescent="0.3">
      <c r="A560">
        <f t="shared" si="76"/>
        <v>2036</v>
      </c>
      <c r="B560">
        <f t="shared" si="77"/>
        <v>2</v>
      </c>
      <c r="C560">
        <f t="shared" si="78"/>
        <v>2036</v>
      </c>
      <c r="D560" t="str">
        <f t="shared" si="73"/>
        <v>02/29/2036</v>
      </c>
      <c r="E560" t="s">
        <v>1115</v>
      </c>
      <c r="F560">
        <v>4574.28</v>
      </c>
      <c r="G560">
        <v>1916.72</v>
      </c>
      <c r="H560">
        <v>87.62</v>
      </c>
      <c r="I560">
        <v>2937.21</v>
      </c>
      <c r="J560">
        <v>2565.9699999999998</v>
      </c>
      <c r="K560">
        <v>0</v>
      </c>
      <c r="L560">
        <v>287.45</v>
      </c>
      <c r="M560">
        <v>0</v>
      </c>
      <c r="N560">
        <v>0</v>
      </c>
      <c r="O560">
        <v>0</v>
      </c>
      <c r="P560">
        <v>41.53</v>
      </c>
      <c r="Q560">
        <v>0</v>
      </c>
      <c r="R560">
        <v>0</v>
      </c>
      <c r="S560">
        <v>2265.98</v>
      </c>
      <c r="T560">
        <v>0</v>
      </c>
      <c r="U560">
        <v>0</v>
      </c>
      <c r="V560">
        <v>947.51</v>
      </c>
      <c r="W560">
        <v>1205.1300000000001</v>
      </c>
      <c r="X560">
        <v>549.41</v>
      </c>
      <c r="Y560">
        <v>54.78</v>
      </c>
      <c r="Z560">
        <v>188.14</v>
      </c>
      <c r="AA560">
        <v>782.39</v>
      </c>
      <c r="AB560">
        <v>8.5299999999999994</v>
      </c>
      <c r="AC560">
        <v>68.680000000000007</v>
      </c>
      <c r="AD560">
        <v>0</v>
      </c>
      <c r="AE560">
        <v>15.16</v>
      </c>
      <c r="AF560">
        <v>4.38</v>
      </c>
      <c r="AG560">
        <v>14971089.699999999</v>
      </c>
      <c r="AM560">
        <f t="shared" si="79"/>
        <v>2036</v>
      </c>
      <c r="AN560">
        <f t="shared" si="80"/>
        <v>2</v>
      </c>
      <c r="AO560">
        <f t="shared" si="74"/>
        <v>2036</v>
      </c>
      <c r="AP560" t="str">
        <f t="shared" si="75"/>
        <v>0</v>
      </c>
      <c r="AQ560">
        <f t="shared" si="68"/>
        <v>0</v>
      </c>
      <c r="AR560">
        <f t="shared" si="69"/>
        <v>-594.25</v>
      </c>
      <c r="AS560">
        <f t="shared" si="70"/>
        <v>494.63</v>
      </c>
      <c r="AT560">
        <f t="shared" si="71"/>
        <v>-257.62000000000012</v>
      </c>
      <c r="AU560">
        <f t="shared" si="72"/>
        <v>-60.150000000000006</v>
      </c>
    </row>
    <row r="561" spans="1:47" x14ac:dyDescent="0.3">
      <c r="A561">
        <f t="shared" si="76"/>
        <v>2036</v>
      </c>
      <c r="B561">
        <f t="shared" si="77"/>
        <v>3</v>
      </c>
      <c r="C561">
        <f t="shared" si="78"/>
        <v>2036</v>
      </c>
      <c r="D561" t="str">
        <f t="shared" si="73"/>
        <v>03/31/2036</v>
      </c>
      <c r="E561" t="s">
        <v>1116</v>
      </c>
      <c r="F561">
        <v>5192.0200000000004</v>
      </c>
      <c r="G561">
        <v>1917.06</v>
      </c>
      <c r="H561">
        <v>357.01</v>
      </c>
      <c r="I561">
        <v>2051.67</v>
      </c>
      <c r="J561">
        <v>1360.86</v>
      </c>
      <c r="K561">
        <v>0</v>
      </c>
      <c r="L561">
        <v>307.27</v>
      </c>
      <c r="M561">
        <v>0</v>
      </c>
      <c r="N561">
        <v>0</v>
      </c>
      <c r="O561">
        <v>0</v>
      </c>
      <c r="P561">
        <v>51.55</v>
      </c>
      <c r="Q561">
        <v>0</v>
      </c>
      <c r="R561">
        <v>0</v>
      </c>
      <c r="S561">
        <v>2630.64</v>
      </c>
      <c r="T561">
        <v>0</v>
      </c>
      <c r="U561">
        <v>0</v>
      </c>
      <c r="V561">
        <v>963.73</v>
      </c>
      <c r="W561">
        <v>1342.81</v>
      </c>
      <c r="X561">
        <v>544.42999999999995</v>
      </c>
      <c r="Y561">
        <v>49.1</v>
      </c>
      <c r="Z561">
        <v>165.08</v>
      </c>
      <c r="AA561">
        <v>893.02</v>
      </c>
      <c r="AB561">
        <v>13.98</v>
      </c>
      <c r="AC561">
        <v>53.45</v>
      </c>
      <c r="AD561">
        <v>0.39</v>
      </c>
      <c r="AE561">
        <v>13.11</v>
      </c>
      <c r="AF561">
        <v>5.46</v>
      </c>
      <c r="AG561">
        <v>14967814.74</v>
      </c>
      <c r="AM561">
        <f t="shared" si="79"/>
        <v>2036</v>
      </c>
      <c r="AN561">
        <f t="shared" si="80"/>
        <v>3</v>
      </c>
      <c r="AO561">
        <f t="shared" si="74"/>
        <v>2036</v>
      </c>
      <c r="AP561" t="str">
        <f t="shared" si="75"/>
        <v>0</v>
      </c>
      <c r="AQ561">
        <f t="shared" si="68"/>
        <v>0</v>
      </c>
      <c r="AR561">
        <f t="shared" si="69"/>
        <v>-727.93999999999994</v>
      </c>
      <c r="AS561">
        <f t="shared" si="70"/>
        <v>495.32999999999993</v>
      </c>
      <c r="AT561">
        <f t="shared" si="71"/>
        <v>-379.07999999999993</v>
      </c>
      <c r="AU561">
        <f t="shared" si="72"/>
        <v>-39.47</v>
      </c>
    </row>
    <row r="562" spans="1:47" x14ac:dyDescent="0.3">
      <c r="A562">
        <f t="shared" si="76"/>
        <v>2036</v>
      </c>
      <c r="B562">
        <f t="shared" si="77"/>
        <v>4</v>
      </c>
      <c r="C562">
        <f t="shared" si="78"/>
        <v>2036</v>
      </c>
      <c r="D562" t="str">
        <f t="shared" si="73"/>
        <v>04/30/2036</v>
      </c>
      <c r="E562" t="s">
        <v>1117</v>
      </c>
      <c r="F562">
        <v>4628.9399999999996</v>
      </c>
      <c r="G562">
        <v>1618.67</v>
      </c>
      <c r="H562">
        <v>186.76</v>
      </c>
      <c r="I562">
        <v>2322.08</v>
      </c>
      <c r="J562">
        <v>1788.53</v>
      </c>
      <c r="K562">
        <v>0</v>
      </c>
      <c r="L562">
        <v>297.36</v>
      </c>
      <c r="M562">
        <v>0</v>
      </c>
      <c r="N562">
        <v>0</v>
      </c>
      <c r="O562">
        <v>0</v>
      </c>
      <c r="P562">
        <v>73.88</v>
      </c>
      <c r="Q562">
        <v>0</v>
      </c>
      <c r="R562">
        <v>0</v>
      </c>
      <c r="S562">
        <v>2196.23</v>
      </c>
      <c r="T562">
        <v>0</v>
      </c>
      <c r="U562">
        <v>0</v>
      </c>
      <c r="V562">
        <v>813.41</v>
      </c>
      <c r="W562">
        <v>1274.8499999999999</v>
      </c>
      <c r="X562">
        <v>501.65</v>
      </c>
      <c r="Y562">
        <v>64.08</v>
      </c>
      <c r="Z562">
        <v>137.22</v>
      </c>
      <c r="AA562">
        <v>895.7</v>
      </c>
      <c r="AB562">
        <v>1.24</v>
      </c>
      <c r="AC562">
        <v>28.98</v>
      </c>
      <c r="AD562">
        <v>0.22</v>
      </c>
      <c r="AE562">
        <v>20.399999999999999</v>
      </c>
      <c r="AF562">
        <v>8.2200000000000006</v>
      </c>
      <c r="AG562">
        <v>14964804.460000001</v>
      </c>
      <c r="AM562">
        <f t="shared" si="79"/>
        <v>2036</v>
      </c>
      <c r="AN562">
        <f t="shared" si="80"/>
        <v>4</v>
      </c>
      <c r="AO562">
        <f t="shared" si="74"/>
        <v>2036</v>
      </c>
      <c r="AP562" t="str">
        <f t="shared" si="75"/>
        <v>0</v>
      </c>
      <c r="AQ562">
        <f t="shared" si="68"/>
        <v>0</v>
      </c>
      <c r="AR562">
        <f t="shared" si="69"/>
        <v>-758.48</v>
      </c>
      <c r="AS562">
        <f t="shared" si="70"/>
        <v>437.57</v>
      </c>
      <c r="AT562">
        <f t="shared" si="71"/>
        <v>-461.43999999999994</v>
      </c>
      <c r="AU562">
        <f t="shared" si="72"/>
        <v>-27.740000000000002</v>
      </c>
    </row>
    <row r="563" spans="1:47" x14ac:dyDescent="0.3">
      <c r="A563">
        <f t="shared" si="76"/>
        <v>2036</v>
      </c>
      <c r="B563">
        <f t="shared" si="77"/>
        <v>5</v>
      </c>
      <c r="C563">
        <f t="shared" si="78"/>
        <v>2036</v>
      </c>
      <c r="D563" t="str">
        <f t="shared" si="73"/>
        <v>05/31/2036</v>
      </c>
      <c r="E563" t="s">
        <v>1118</v>
      </c>
      <c r="F563">
        <v>6724.14</v>
      </c>
      <c r="G563">
        <v>1035.55</v>
      </c>
      <c r="H563">
        <v>148.97999999999999</v>
      </c>
      <c r="I563">
        <v>2183.1</v>
      </c>
      <c r="J563">
        <v>1784.27</v>
      </c>
      <c r="K563">
        <v>0</v>
      </c>
      <c r="L563">
        <v>307.27</v>
      </c>
      <c r="M563">
        <v>0</v>
      </c>
      <c r="N563">
        <v>0</v>
      </c>
      <c r="O563">
        <v>0</v>
      </c>
      <c r="P563">
        <v>133.41</v>
      </c>
      <c r="Q563">
        <v>0</v>
      </c>
      <c r="R563">
        <v>0</v>
      </c>
      <c r="S563">
        <v>5228.72</v>
      </c>
      <c r="T563">
        <v>0</v>
      </c>
      <c r="U563">
        <v>0</v>
      </c>
      <c r="V563">
        <v>1022.88</v>
      </c>
      <c r="W563">
        <v>1341.03</v>
      </c>
      <c r="X563">
        <v>533.65</v>
      </c>
      <c r="Y563">
        <v>70.25</v>
      </c>
      <c r="Z563">
        <v>192.1</v>
      </c>
      <c r="AA563">
        <v>934.23</v>
      </c>
      <c r="AB563">
        <v>25.67</v>
      </c>
      <c r="AC563">
        <v>31.9</v>
      </c>
      <c r="AD563">
        <v>0</v>
      </c>
      <c r="AE563">
        <v>29.87</v>
      </c>
      <c r="AF563">
        <v>17.73</v>
      </c>
      <c r="AG563">
        <v>14959115.880000001</v>
      </c>
      <c r="AM563">
        <f t="shared" si="79"/>
        <v>2036</v>
      </c>
      <c r="AN563">
        <f t="shared" si="80"/>
        <v>5</v>
      </c>
      <c r="AO563">
        <f t="shared" si="74"/>
        <v>2036</v>
      </c>
      <c r="AP563" t="str">
        <f t="shared" si="75"/>
        <v>0</v>
      </c>
      <c r="AQ563">
        <f t="shared" si="68"/>
        <v>0</v>
      </c>
      <c r="AR563">
        <f t="shared" si="69"/>
        <v>-742.13</v>
      </c>
      <c r="AS563">
        <f t="shared" si="70"/>
        <v>463.4</v>
      </c>
      <c r="AT563">
        <f t="shared" si="71"/>
        <v>-318.14999999999998</v>
      </c>
      <c r="AU563">
        <f t="shared" si="72"/>
        <v>-6.2299999999999969</v>
      </c>
    </row>
    <row r="564" spans="1:47" x14ac:dyDescent="0.3">
      <c r="A564">
        <f t="shared" si="76"/>
        <v>2036</v>
      </c>
      <c r="B564">
        <f t="shared" si="77"/>
        <v>6</v>
      </c>
      <c r="C564">
        <f t="shared" si="78"/>
        <v>2036</v>
      </c>
      <c r="D564" t="str">
        <f t="shared" si="73"/>
        <v>06/30/2036</v>
      </c>
      <c r="E564" t="s">
        <v>1119</v>
      </c>
      <c r="F564">
        <v>9147.92</v>
      </c>
      <c r="G564">
        <v>2336.5</v>
      </c>
      <c r="H564">
        <v>738.78</v>
      </c>
      <c r="I564">
        <v>1342.14</v>
      </c>
      <c r="J564">
        <v>1533.46</v>
      </c>
      <c r="K564">
        <v>0</v>
      </c>
      <c r="L564">
        <v>297.36</v>
      </c>
      <c r="M564">
        <v>0</v>
      </c>
      <c r="N564">
        <v>0</v>
      </c>
      <c r="O564">
        <v>0</v>
      </c>
      <c r="P564">
        <v>155.52000000000001</v>
      </c>
      <c r="Q564">
        <v>0</v>
      </c>
      <c r="R564">
        <v>0</v>
      </c>
      <c r="S564">
        <v>7613.15</v>
      </c>
      <c r="T564">
        <v>0</v>
      </c>
      <c r="U564">
        <v>0</v>
      </c>
      <c r="V564">
        <v>1106.9100000000001</v>
      </c>
      <c r="W564">
        <v>1310.6500000000001</v>
      </c>
      <c r="X564">
        <v>547.03</v>
      </c>
      <c r="Y564">
        <v>95.71</v>
      </c>
      <c r="Z564">
        <v>263.02999999999997</v>
      </c>
      <c r="AA564">
        <v>1083.33</v>
      </c>
      <c r="AB564">
        <v>55.36</v>
      </c>
      <c r="AC564">
        <v>19.14</v>
      </c>
      <c r="AD564">
        <v>0</v>
      </c>
      <c r="AE564">
        <v>27.8</v>
      </c>
      <c r="AF564">
        <v>16.93</v>
      </c>
      <c r="AG564">
        <v>14952304.449999999</v>
      </c>
      <c r="AM564">
        <f t="shared" si="79"/>
        <v>2036</v>
      </c>
      <c r="AN564">
        <f t="shared" si="80"/>
        <v>6</v>
      </c>
      <c r="AO564">
        <f t="shared" si="74"/>
        <v>2036</v>
      </c>
      <c r="AP564" t="str">
        <f t="shared" si="75"/>
        <v>0</v>
      </c>
      <c r="AQ564">
        <f t="shared" si="68"/>
        <v>0</v>
      </c>
      <c r="AR564">
        <f t="shared" si="69"/>
        <v>-820.3</v>
      </c>
      <c r="AS564">
        <f t="shared" si="70"/>
        <v>451.32</v>
      </c>
      <c r="AT564">
        <f t="shared" si="71"/>
        <v>-203.74</v>
      </c>
      <c r="AU564">
        <f t="shared" si="72"/>
        <v>36.22</v>
      </c>
    </row>
    <row r="565" spans="1:47" x14ac:dyDescent="0.3">
      <c r="A565">
        <f t="shared" si="76"/>
        <v>2036</v>
      </c>
      <c r="B565">
        <f t="shared" si="77"/>
        <v>7</v>
      </c>
      <c r="C565">
        <f t="shared" si="78"/>
        <v>2036</v>
      </c>
      <c r="D565" t="str">
        <f t="shared" si="73"/>
        <v>07/31/2036</v>
      </c>
      <c r="E565" t="s">
        <v>1120</v>
      </c>
      <c r="F565">
        <v>9391.48</v>
      </c>
      <c r="G565">
        <v>2328.7800000000002</v>
      </c>
      <c r="H565">
        <v>745.83</v>
      </c>
      <c r="I565">
        <v>1061.1300000000001</v>
      </c>
      <c r="J565">
        <v>1518.43</v>
      </c>
      <c r="K565">
        <v>0</v>
      </c>
      <c r="L565">
        <v>307.27</v>
      </c>
      <c r="M565">
        <v>0</v>
      </c>
      <c r="N565">
        <v>0</v>
      </c>
      <c r="O565">
        <v>0</v>
      </c>
      <c r="P565">
        <v>181.39</v>
      </c>
      <c r="Q565">
        <v>0</v>
      </c>
      <c r="R565">
        <v>0</v>
      </c>
      <c r="S565">
        <v>8360.36</v>
      </c>
      <c r="T565">
        <v>0</v>
      </c>
      <c r="U565">
        <v>0</v>
      </c>
      <c r="V565">
        <v>1274.17</v>
      </c>
      <c r="W565">
        <v>1354.27</v>
      </c>
      <c r="X565">
        <v>604.17999999999995</v>
      </c>
      <c r="Y565">
        <v>96.55</v>
      </c>
      <c r="Z565">
        <v>270.83</v>
      </c>
      <c r="AA565">
        <v>1148.3800000000001</v>
      </c>
      <c r="AB565">
        <v>121.07</v>
      </c>
      <c r="AC565">
        <v>9.4600000000000009</v>
      </c>
      <c r="AD565">
        <v>0</v>
      </c>
      <c r="AE565">
        <v>30.47</v>
      </c>
      <c r="AF565">
        <v>25.28</v>
      </c>
      <c r="AG565">
        <v>14945241.75</v>
      </c>
      <c r="AM565">
        <f t="shared" si="79"/>
        <v>2036</v>
      </c>
      <c r="AN565">
        <f t="shared" si="80"/>
        <v>7</v>
      </c>
      <c r="AO565">
        <f t="shared" si="74"/>
        <v>2036</v>
      </c>
      <c r="AP565" t="str">
        <f t="shared" si="75"/>
        <v>0</v>
      </c>
      <c r="AQ565">
        <f t="shared" si="68"/>
        <v>0</v>
      </c>
      <c r="AR565">
        <f t="shared" si="69"/>
        <v>-877.55000000000018</v>
      </c>
      <c r="AS565">
        <f t="shared" si="70"/>
        <v>507.62999999999994</v>
      </c>
      <c r="AT565">
        <f t="shared" si="71"/>
        <v>-80.099999999999909</v>
      </c>
      <c r="AU565">
        <f t="shared" si="72"/>
        <v>111.60999999999999</v>
      </c>
    </row>
    <row r="566" spans="1:47" x14ac:dyDescent="0.3">
      <c r="A566">
        <f t="shared" si="76"/>
        <v>2036</v>
      </c>
      <c r="B566">
        <f t="shared" si="77"/>
        <v>8</v>
      </c>
      <c r="C566">
        <f t="shared" si="78"/>
        <v>2036</v>
      </c>
      <c r="D566" t="str">
        <f t="shared" si="73"/>
        <v>08/31/2036</v>
      </c>
      <c r="E566" t="s">
        <v>1121</v>
      </c>
      <c r="F566">
        <v>6443.08</v>
      </c>
      <c r="G566">
        <v>1960.44</v>
      </c>
      <c r="H566">
        <v>403.52</v>
      </c>
      <c r="I566">
        <v>1153.07</v>
      </c>
      <c r="J566">
        <v>1311.74</v>
      </c>
      <c r="K566">
        <v>0</v>
      </c>
      <c r="L566">
        <v>307.27</v>
      </c>
      <c r="M566">
        <v>0</v>
      </c>
      <c r="N566">
        <v>0</v>
      </c>
      <c r="O566">
        <v>0</v>
      </c>
      <c r="P566">
        <v>164.65</v>
      </c>
      <c r="Q566">
        <v>0</v>
      </c>
      <c r="R566">
        <v>0</v>
      </c>
      <c r="S566">
        <v>5204.4399999999996</v>
      </c>
      <c r="T566">
        <v>0</v>
      </c>
      <c r="U566">
        <v>0</v>
      </c>
      <c r="V566">
        <v>1225.6199999999999</v>
      </c>
      <c r="W566">
        <v>1273.3599999999999</v>
      </c>
      <c r="X566">
        <v>580.55999999999995</v>
      </c>
      <c r="Y566">
        <v>60.1</v>
      </c>
      <c r="Z566">
        <v>221.65</v>
      </c>
      <c r="AA566">
        <v>1065.8</v>
      </c>
      <c r="AB566">
        <v>110.56</v>
      </c>
      <c r="AC566">
        <v>6.72</v>
      </c>
      <c r="AD566">
        <v>0</v>
      </c>
      <c r="AE566">
        <v>21.58</v>
      </c>
      <c r="AF566">
        <v>23.13</v>
      </c>
      <c r="AG566">
        <v>14940759.109999999</v>
      </c>
      <c r="AM566">
        <f t="shared" si="79"/>
        <v>2036</v>
      </c>
      <c r="AN566">
        <f t="shared" si="80"/>
        <v>8</v>
      </c>
      <c r="AO566">
        <f t="shared" si="74"/>
        <v>2036</v>
      </c>
      <c r="AP566" t="str">
        <f t="shared" si="75"/>
        <v>0</v>
      </c>
      <c r="AQ566">
        <f t="shared" si="68"/>
        <v>0</v>
      </c>
      <c r="AR566">
        <f t="shared" si="69"/>
        <v>-844.15</v>
      </c>
      <c r="AS566">
        <f t="shared" si="70"/>
        <v>520.45999999999992</v>
      </c>
      <c r="AT566">
        <f t="shared" si="71"/>
        <v>-47.740000000000009</v>
      </c>
      <c r="AU566">
        <f t="shared" si="72"/>
        <v>103.84</v>
      </c>
    </row>
    <row r="567" spans="1:47" x14ac:dyDescent="0.3">
      <c r="A567">
        <f t="shared" si="76"/>
        <v>2036</v>
      </c>
      <c r="B567">
        <f t="shared" si="77"/>
        <v>9</v>
      </c>
      <c r="C567">
        <f t="shared" si="78"/>
        <v>2036</v>
      </c>
      <c r="D567" t="str">
        <f t="shared" si="73"/>
        <v>09/30/2036</v>
      </c>
      <c r="E567" t="s">
        <v>1122</v>
      </c>
      <c r="F567">
        <v>6262.32</v>
      </c>
      <c r="G567">
        <v>2401.41</v>
      </c>
      <c r="H567">
        <v>470.31</v>
      </c>
      <c r="I567">
        <v>991.38</v>
      </c>
      <c r="J567">
        <v>1093.23</v>
      </c>
      <c r="K567">
        <v>0</v>
      </c>
      <c r="L567">
        <v>297.36</v>
      </c>
      <c r="M567">
        <v>0</v>
      </c>
      <c r="N567">
        <v>0</v>
      </c>
      <c r="O567">
        <v>0</v>
      </c>
      <c r="P567">
        <v>131.91</v>
      </c>
      <c r="Q567">
        <v>0</v>
      </c>
      <c r="R567">
        <v>0</v>
      </c>
      <c r="S567">
        <v>4616.9399999999996</v>
      </c>
      <c r="T567">
        <v>0</v>
      </c>
      <c r="U567">
        <v>0</v>
      </c>
      <c r="V567">
        <v>1147.26</v>
      </c>
      <c r="W567">
        <v>1188.28</v>
      </c>
      <c r="X567">
        <v>528.67999999999995</v>
      </c>
      <c r="Y567">
        <v>61.75</v>
      </c>
      <c r="Z567">
        <v>228.8</v>
      </c>
      <c r="AA567">
        <v>1004.23</v>
      </c>
      <c r="AB567">
        <v>134.47</v>
      </c>
      <c r="AC567">
        <v>6.16</v>
      </c>
      <c r="AD567">
        <v>0</v>
      </c>
      <c r="AE567">
        <v>9.8699999999999992</v>
      </c>
      <c r="AF567">
        <v>14.3</v>
      </c>
      <c r="AG567">
        <v>14936898.210000001</v>
      </c>
      <c r="AM567">
        <f t="shared" si="79"/>
        <v>2036</v>
      </c>
      <c r="AN567">
        <f t="shared" si="80"/>
        <v>9</v>
      </c>
      <c r="AO567">
        <f t="shared" si="74"/>
        <v>2036</v>
      </c>
      <c r="AP567" t="str">
        <f t="shared" si="75"/>
        <v>0</v>
      </c>
      <c r="AQ567">
        <f t="shared" si="68"/>
        <v>0</v>
      </c>
      <c r="AR567">
        <f t="shared" si="69"/>
        <v>-775.43000000000006</v>
      </c>
      <c r="AS567">
        <f t="shared" si="70"/>
        <v>466.92999999999995</v>
      </c>
      <c r="AT567">
        <f t="shared" si="71"/>
        <v>-41.019999999999982</v>
      </c>
      <c r="AU567">
        <f t="shared" si="72"/>
        <v>128.31</v>
      </c>
    </row>
    <row r="568" spans="1:47" x14ac:dyDescent="0.3">
      <c r="A568">
        <f t="shared" si="76"/>
        <v>2036</v>
      </c>
      <c r="B568">
        <f t="shared" si="77"/>
        <v>10</v>
      </c>
      <c r="C568">
        <f t="shared" si="78"/>
        <v>2037</v>
      </c>
      <c r="D568" t="str">
        <f t="shared" si="73"/>
        <v>10/31/2036</v>
      </c>
      <c r="E568" t="s">
        <v>1123</v>
      </c>
      <c r="F568">
        <v>5735.58</v>
      </c>
      <c r="G568">
        <v>1749.08</v>
      </c>
      <c r="H568">
        <v>255.52</v>
      </c>
      <c r="I568">
        <v>1180.51</v>
      </c>
      <c r="J568">
        <v>1387.69</v>
      </c>
      <c r="K568">
        <v>0</v>
      </c>
      <c r="L568">
        <v>307.27</v>
      </c>
      <c r="M568">
        <v>0</v>
      </c>
      <c r="N568">
        <v>0</v>
      </c>
      <c r="O568">
        <v>0</v>
      </c>
      <c r="P568">
        <v>89.14</v>
      </c>
      <c r="Q568">
        <v>0</v>
      </c>
      <c r="R568">
        <v>0</v>
      </c>
      <c r="S568">
        <v>4507.17</v>
      </c>
      <c r="T568">
        <v>0</v>
      </c>
      <c r="U568">
        <v>0</v>
      </c>
      <c r="V568">
        <v>1167.24</v>
      </c>
      <c r="W568">
        <v>1175.05</v>
      </c>
      <c r="X568">
        <v>552.5</v>
      </c>
      <c r="Y568">
        <v>69.78</v>
      </c>
      <c r="Z568">
        <v>168.57</v>
      </c>
      <c r="AA568">
        <v>1005.76</v>
      </c>
      <c r="AB568">
        <v>65.84</v>
      </c>
      <c r="AC568">
        <v>9.52</v>
      </c>
      <c r="AD568">
        <v>0</v>
      </c>
      <c r="AE568">
        <v>21.58</v>
      </c>
      <c r="AF568">
        <v>10.92</v>
      </c>
      <c r="AG568">
        <v>14932911.699999999</v>
      </c>
      <c r="AM568">
        <f t="shared" si="79"/>
        <v>2036</v>
      </c>
      <c r="AN568">
        <f t="shared" si="80"/>
        <v>10</v>
      </c>
      <c r="AO568">
        <f t="shared" si="74"/>
        <v>2037</v>
      </c>
      <c r="AP568" t="str">
        <f t="shared" si="75"/>
        <v>0</v>
      </c>
      <c r="AQ568">
        <f t="shared" si="68"/>
        <v>0</v>
      </c>
      <c r="AR568">
        <f t="shared" si="69"/>
        <v>-837.19</v>
      </c>
      <c r="AS568">
        <f t="shared" si="70"/>
        <v>482.72</v>
      </c>
      <c r="AT568">
        <f t="shared" si="71"/>
        <v>-7.8099999999999454</v>
      </c>
      <c r="AU568">
        <f t="shared" si="72"/>
        <v>56.320000000000007</v>
      </c>
    </row>
    <row r="569" spans="1:47" x14ac:dyDescent="0.3">
      <c r="A569">
        <f t="shared" si="76"/>
        <v>2036</v>
      </c>
      <c r="B569">
        <f t="shared" si="77"/>
        <v>11</v>
      </c>
      <c r="C569">
        <f t="shared" si="78"/>
        <v>2037</v>
      </c>
      <c r="D569" t="str">
        <f t="shared" si="73"/>
        <v>11/30/2036</v>
      </c>
      <c r="E569" t="s">
        <v>1124</v>
      </c>
      <c r="F569">
        <v>1754.54</v>
      </c>
      <c r="G569">
        <v>6415.11</v>
      </c>
      <c r="H569">
        <v>315.48</v>
      </c>
      <c r="I569">
        <v>1979.82</v>
      </c>
      <c r="J569">
        <v>7785.05</v>
      </c>
      <c r="K569">
        <v>0</v>
      </c>
      <c r="L569">
        <v>297.36</v>
      </c>
      <c r="M569">
        <v>0</v>
      </c>
      <c r="N569">
        <v>0</v>
      </c>
      <c r="O569">
        <v>0</v>
      </c>
      <c r="P569">
        <v>55.18</v>
      </c>
      <c r="Q569">
        <v>0</v>
      </c>
      <c r="R569">
        <v>0</v>
      </c>
      <c r="S569">
        <v>1460.35</v>
      </c>
      <c r="T569">
        <v>0</v>
      </c>
      <c r="U569">
        <v>0</v>
      </c>
      <c r="V569">
        <v>983.9</v>
      </c>
      <c r="W569">
        <v>1095.67</v>
      </c>
      <c r="X569">
        <v>472.15</v>
      </c>
      <c r="Y569">
        <v>59.92</v>
      </c>
      <c r="Z569">
        <v>137.05000000000001</v>
      </c>
      <c r="AA569">
        <v>788.9</v>
      </c>
      <c r="AB569">
        <v>27.93</v>
      </c>
      <c r="AC569">
        <v>6.12</v>
      </c>
      <c r="AD569">
        <v>0</v>
      </c>
      <c r="AE569">
        <v>15.02</v>
      </c>
      <c r="AF569">
        <v>7.73</v>
      </c>
      <c r="AG569">
        <v>14937572.27</v>
      </c>
      <c r="AM569">
        <f t="shared" si="79"/>
        <v>2036</v>
      </c>
      <c r="AN569">
        <f t="shared" si="80"/>
        <v>11</v>
      </c>
      <c r="AO569">
        <f t="shared" si="74"/>
        <v>2037</v>
      </c>
      <c r="AP569" t="str">
        <f t="shared" si="75"/>
        <v>0</v>
      </c>
      <c r="AQ569">
        <f t="shared" si="68"/>
        <v>0</v>
      </c>
      <c r="AR569">
        <f t="shared" si="69"/>
        <v>-651.84999999999991</v>
      </c>
      <c r="AS569">
        <f t="shared" si="70"/>
        <v>412.22999999999996</v>
      </c>
      <c r="AT569">
        <f t="shared" si="71"/>
        <v>-111.7700000000001</v>
      </c>
      <c r="AU569">
        <f t="shared" si="72"/>
        <v>21.81</v>
      </c>
    </row>
    <row r="570" spans="1:47" x14ac:dyDescent="0.3">
      <c r="A570">
        <f t="shared" si="76"/>
        <v>2036</v>
      </c>
      <c r="B570">
        <f t="shared" si="77"/>
        <v>12</v>
      </c>
      <c r="C570">
        <f t="shared" si="78"/>
        <v>2037</v>
      </c>
      <c r="D570" t="str">
        <f t="shared" si="73"/>
        <v>12/31/2036</v>
      </c>
      <c r="E570" t="s">
        <v>1125</v>
      </c>
      <c r="F570">
        <v>1175.98</v>
      </c>
      <c r="G570">
        <v>5409.01</v>
      </c>
      <c r="H570">
        <v>174.47</v>
      </c>
      <c r="I570">
        <v>2593.17</v>
      </c>
      <c r="J570">
        <v>7979.13</v>
      </c>
      <c r="K570">
        <v>0</v>
      </c>
      <c r="L570">
        <v>307.27</v>
      </c>
      <c r="M570">
        <v>0</v>
      </c>
      <c r="N570">
        <v>0</v>
      </c>
      <c r="O570">
        <v>0</v>
      </c>
      <c r="P570">
        <v>52.1</v>
      </c>
      <c r="Q570">
        <v>0</v>
      </c>
      <c r="R570">
        <v>0</v>
      </c>
      <c r="S570">
        <v>1282.82</v>
      </c>
      <c r="T570">
        <v>0</v>
      </c>
      <c r="U570">
        <v>0</v>
      </c>
      <c r="V570">
        <v>969.63</v>
      </c>
      <c r="W570">
        <v>1150.29</v>
      </c>
      <c r="X570">
        <v>512.23</v>
      </c>
      <c r="Y570">
        <v>60.58</v>
      </c>
      <c r="Z570">
        <v>125.17</v>
      </c>
      <c r="AA570">
        <v>767.29</v>
      </c>
      <c r="AB570">
        <v>9.26</v>
      </c>
      <c r="AC570">
        <v>20.45</v>
      </c>
      <c r="AD570">
        <v>0</v>
      </c>
      <c r="AE570">
        <v>15.61</v>
      </c>
      <c r="AF570">
        <v>6.03</v>
      </c>
      <c r="AG570">
        <v>14941805.300000001</v>
      </c>
      <c r="AM570">
        <f t="shared" si="79"/>
        <v>2036</v>
      </c>
      <c r="AN570">
        <f t="shared" si="80"/>
        <v>12</v>
      </c>
      <c r="AO570">
        <f t="shared" si="74"/>
        <v>2037</v>
      </c>
      <c r="AP570" t="str">
        <f t="shared" si="75"/>
        <v>0</v>
      </c>
      <c r="AQ570">
        <f t="shared" si="68"/>
        <v>0</v>
      </c>
      <c r="AR570">
        <f t="shared" si="69"/>
        <v>-642.12</v>
      </c>
      <c r="AS570">
        <f t="shared" si="70"/>
        <v>451.65000000000003</v>
      </c>
      <c r="AT570">
        <f t="shared" si="71"/>
        <v>-180.65999999999997</v>
      </c>
      <c r="AU570">
        <f t="shared" si="72"/>
        <v>-11.19</v>
      </c>
    </row>
    <row r="571" spans="1:47" x14ac:dyDescent="0.3">
      <c r="A571">
        <f t="shared" si="76"/>
        <v>2037</v>
      </c>
      <c r="B571">
        <f t="shared" si="77"/>
        <v>1</v>
      </c>
      <c r="C571">
        <f t="shared" si="78"/>
        <v>2037</v>
      </c>
      <c r="D571" t="str">
        <f t="shared" si="73"/>
        <v>01/31/2037</v>
      </c>
      <c r="E571" t="s">
        <v>1126</v>
      </c>
      <c r="F571">
        <v>842.98</v>
      </c>
      <c r="G571">
        <v>5994.4</v>
      </c>
      <c r="H571">
        <v>127.8</v>
      </c>
      <c r="I571">
        <v>3104.23</v>
      </c>
      <c r="J571">
        <v>9449.02</v>
      </c>
      <c r="K571">
        <v>0</v>
      </c>
      <c r="L571">
        <v>307.27</v>
      </c>
      <c r="M571">
        <v>0</v>
      </c>
      <c r="N571">
        <v>0</v>
      </c>
      <c r="O571">
        <v>0</v>
      </c>
      <c r="P571">
        <v>46.19</v>
      </c>
      <c r="Q571">
        <v>0</v>
      </c>
      <c r="R571">
        <v>0</v>
      </c>
      <c r="S571">
        <v>1249.4100000000001</v>
      </c>
      <c r="T571">
        <v>0</v>
      </c>
      <c r="U571">
        <v>0</v>
      </c>
      <c r="V571">
        <v>950.18</v>
      </c>
      <c r="W571">
        <v>1171.81</v>
      </c>
      <c r="X571">
        <v>544.67999999999995</v>
      </c>
      <c r="Y571">
        <v>62.54</v>
      </c>
      <c r="Z571">
        <v>124.02</v>
      </c>
      <c r="AA571">
        <v>744.14</v>
      </c>
      <c r="AB571">
        <v>5.07</v>
      </c>
      <c r="AC571">
        <v>48.92</v>
      </c>
      <c r="AD571">
        <v>0</v>
      </c>
      <c r="AE571">
        <v>16.91</v>
      </c>
      <c r="AF571">
        <v>4.84</v>
      </c>
      <c r="AG571">
        <v>14946956.720000001</v>
      </c>
      <c r="AM571">
        <f t="shared" si="79"/>
        <v>2037</v>
      </c>
      <c r="AN571">
        <f t="shared" si="80"/>
        <v>1</v>
      </c>
      <c r="AO571">
        <f t="shared" si="74"/>
        <v>2037</v>
      </c>
      <c r="AP571" t="str">
        <f t="shared" si="75"/>
        <v>0</v>
      </c>
      <c r="AQ571">
        <f t="shared" si="68"/>
        <v>0</v>
      </c>
      <c r="AR571">
        <f t="shared" si="69"/>
        <v>-620.12</v>
      </c>
      <c r="AS571">
        <f t="shared" si="70"/>
        <v>482.13999999999993</v>
      </c>
      <c r="AT571">
        <f t="shared" si="71"/>
        <v>-221.63</v>
      </c>
      <c r="AU571">
        <f t="shared" si="72"/>
        <v>-43.85</v>
      </c>
    </row>
    <row r="572" spans="1:47" x14ac:dyDescent="0.3">
      <c r="A572">
        <f t="shared" si="76"/>
        <v>2037</v>
      </c>
      <c r="B572">
        <f t="shared" si="77"/>
        <v>2</v>
      </c>
      <c r="C572">
        <f t="shared" si="78"/>
        <v>2037</v>
      </c>
      <c r="D572" t="str">
        <f t="shared" si="73"/>
        <v>02/28/2037</v>
      </c>
      <c r="E572" t="s">
        <v>1127</v>
      </c>
      <c r="F572">
        <v>2075.79</v>
      </c>
      <c r="G572">
        <v>1908.34</v>
      </c>
      <c r="H572">
        <v>220.66</v>
      </c>
      <c r="I572">
        <v>1862.68</v>
      </c>
      <c r="J572">
        <v>2045.51</v>
      </c>
      <c r="K572">
        <v>0</v>
      </c>
      <c r="L572">
        <v>277.52999999999997</v>
      </c>
      <c r="M572">
        <v>0</v>
      </c>
      <c r="N572">
        <v>0</v>
      </c>
      <c r="O572">
        <v>0</v>
      </c>
      <c r="P572">
        <v>40.83</v>
      </c>
      <c r="Q572">
        <v>0</v>
      </c>
      <c r="R572">
        <v>0</v>
      </c>
      <c r="S572">
        <v>423.67</v>
      </c>
      <c r="T572">
        <v>0</v>
      </c>
      <c r="U572">
        <v>0</v>
      </c>
      <c r="V572">
        <v>845.94</v>
      </c>
      <c r="W572">
        <v>1051.3</v>
      </c>
      <c r="X572">
        <v>453.86</v>
      </c>
      <c r="Y572">
        <v>45.71</v>
      </c>
      <c r="Z572">
        <v>97.84</v>
      </c>
      <c r="AA572">
        <v>722.34</v>
      </c>
      <c r="AB572">
        <v>2.04</v>
      </c>
      <c r="AC572">
        <v>29.23</v>
      </c>
      <c r="AD572">
        <v>0</v>
      </c>
      <c r="AE572">
        <v>12.43</v>
      </c>
      <c r="AF572">
        <v>4.3099999999999996</v>
      </c>
      <c r="AG572">
        <v>14946789.27</v>
      </c>
      <c r="AM572">
        <f t="shared" si="79"/>
        <v>2037</v>
      </c>
      <c r="AN572">
        <f t="shared" si="80"/>
        <v>2</v>
      </c>
      <c r="AO572">
        <f t="shared" si="74"/>
        <v>2037</v>
      </c>
      <c r="AP572" t="str">
        <f t="shared" si="75"/>
        <v>0</v>
      </c>
      <c r="AQ572">
        <f t="shared" si="68"/>
        <v>0</v>
      </c>
      <c r="AR572">
        <f t="shared" si="69"/>
        <v>-624.5</v>
      </c>
      <c r="AS572">
        <f t="shared" si="70"/>
        <v>408.15000000000003</v>
      </c>
      <c r="AT572">
        <f t="shared" si="71"/>
        <v>-205.3599999999999</v>
      </c>
      <c r="AU572">
        <f t="shared" si="72"/>
        <v>-27.19</v>
      </c>
    </row>
    <row r="573" spans="1:47" x14ac:dyDescent="0.3">
      <c r="A573">
        <f t="shared" si="76"/>
        <v>2037</v>
      </c>
      <c r="B573">
        <f t="shared" si="77"/>
        <v>3</v>
      </c>
      <c r="C573">
        <f t="shared" si="78"/>
        <v>2037</v>
      </c>
      <c r="D573" t="str">
        <f t="shared" si="73"/>
        <v>03/31/2037</v>
      </c>
      <c r="E573" t="s">
        <v>1128</v>
      </c>
      <c r="F573">
        <v>463.95</v>
      </c>
      <c r="G573">
        <v>18661</v>
      </c>
      <c r="H573">
        <v>327.18</v>
      </c>
      <c r="I573">
        <v>4290.8</v>
      </c>
      <c r="J573">
        <v>22435.13</v>
      </c>
      <c r="K573">
        <v>0</v>
      </c>
      <c r="L573">
        <v>307.27</v>
      </c>
      <c r="M573">
        <v>0</v>
      </c>
      <c r="N573">
        <v>0</v>
      </c>
      <c r="O573">
        <v>0</v>
      </c>
      <c r="P573">
        <v>51.55</v>
      </c>
      <c r="Q573">
        <v>0</v>
      </c>
      <c r="R573">
        <v>0</v>
      </c>
      <c r="S573">
        <v>25</v>
      </c>
      <c r="T573">
        <v>0</v>
      </c>
      <c r="U573">
        <v>0</v>
      </c>
      <c r="V573">
        <v>875.48</v>
      </c>
      <c r="W573">
        <v>1248.43</v>
      </c>
      <c r="X573">
        <v>558.16999999999996</v>
      </c>
      <c r="Y573">
        <v>59.83</v>
      </c>
      <c r="Z573">
        <v>120.93</v>
      </c>
      <c r="AA573">
        <v>771.04</v>
      </c>
      <c r="AB573">
        <v>0.27</v>
      </c>
      <c r="AC573">
        <v>61.5</v>
      </c>
      <c r="AD573">
        <v>0</v>
      </c>
      <c r="AE573">
        <v>16.77</v>
      </c>
      <c r="AF573">
        <v>5.56</v>
      </c>
      <c r="AG573">
        <v>14964986.32</v>
      </c>
      <c r="AM573">
        <f t="shared" si="79"/>
        <v>2037</v>
      </c>
      <c r="AN573">
        <f t="shared" si="80"/>
        <v>3</v>
      </c>
      <c r="AO573">
        <f t="shared" si="74"/>
        <v>2037</v>
      </c>
      <c r="AP573" t="str">
        <f t="shared" si="75"/>
        <v>0</v>
      </c>
      <c r="AQ573">
        <f t="shared" si="68"/>
        <v>0</v>
      </c>
      <c r="AR573">
        <f t="shared" si="69"/>
        <v>-650.1099999999999</v>
      </c>
      <c r="AS573">
        <f t="shared" si="70"/>
        <v>498.34</v>
      </c>
      <c r="AT573">
        <f t="shared" si="71"/>
        <v>-372.95000000000005</v>
      </c>
      <c r="AU573">
        <f t="shared" si="72"/>
        <v>-61.23</v>
      </c>
    </row>
    <row r="574" spans="1:47" x14ac:dyDescent="0.3">
      <c r="A574">
        <f t="shared" si="76"/>
        <v>2037</v>
      </c>
      <c r="B574">
        <f t="shared" si="77"/>
        <v>4</v>
      </c>
      <c r="C574">
        <f t="shared" si="78"/>
        <v>2037</v>
      </c>
      <c r="D574" t="str">
        <f t="shared" si="73"/>
        <v>04/30/2037</v>
      </c>
      <c r="E574" t="s">
        <v>1129</v>
      </c>
      <c r="F574">
        <v>4999.3100000000004</v>
      </c>
      <c r="G574">
        <v>2382.5</v>
      </c>
      <c r="H574">
        <v>80.739999999999995</v>
      </c>
      <c r="I574">
        <v>3487.17</v>
      </c>
      <c r="J574">
        <v>3099.43</v>
      </c>
      <c r="K574">
        <v>0</v>
      </c>
      <c r="L574">
        <v>297.36</v>
      </c>
      <c r="M574">
        <v>0</v>
      </c>
      <c r="N574">
        <v>0</v>
      </c>
      <c r="O574">
        <v>0</v>
      </c>
      <c r="P574">
        <v>73.88</v>
      </c>
      <c r="Q574">
        <v>0</v>
      </c>
      <c r="R574">
        <v>0</v>
      </c>
      <c r="S574">
        <v>2165.13</v>
      </c>
      <c r="T574">
        <v>0</v>
      </c>
      <c r="U574">
        <v>0</v>
      </c>
      <c r="V574">
        <v>888.62</v>
      </c>
      <c r="W574">
        <v>1211.44</v>
      </c>
      <c r="X574">
        <v>551.59</v>
      </c>
      <c r="Y574">
        <v>55.16</v>
      </c>
      <c r="Z574">
        <v>186.79</v>
      </c>
      <c r="AA574">
        <v>763.61</v>
      </c>
      <c r="AB574">
        <v>0.17</v>
      </c>
      <c r="AC574">
        <v>83.72</v>
      </c>
      <c r="AD574">
        <v>0</v>
      </c>
      <c r="AE574">
        <v>19.78</v>
      </c>
      <c r="AF574">
        <v>9.3800000000000008</v>
      </c>
      <c r="AG574">
        <v>14962369.51</v>
      </c>
      <c r="AM574">
        <f t="shared" si="79"/>
        <v>2037</v>
      </c>
      <c r="AN574">
        <f t="shared" si="80"/>
        <v>4</v>
      </c>
      <c r="AO574">
        <f t="shared" si="74"/>
        <v>2037</v>
      </c>
      <c r="AP574" t="str">
        <f t="shared" si="75"/>
        <v>0</v>
      </c>
      <c r="AQ574">
        <f t="shared" si="68"/>
        <v>0</v>
      </c>
      <c r="AR574">
        <f t="shared" si="69"/>
        <v>-576.82000000000005</v>
      </c>
      <c r="AS574">
        <f t="shared" si="70"/>
        <v>496.43000000000006</v>
      </c>
      <c r="AT574">
        <f t="shared" si="71"/>
        <v>-322.82000000000005</v>
      </c>
      <c r="AU574">
        <f t="shared" si="72"/>
        <v>-83.55</v>
      </c>
    </row>
    <row r="575" spans="1:47" x14ac:dyDescent="0.3">
      <c r="A575">
        <f t="shared" si="76"/>
        <v>2037</v>
      </c>
      <c r="B575">
        <f t="shared" si="77"/>
        <v>5</v>
      </c>
      <c r="C575">
        <f t="shared" si="78"/>
        <v>2037</v>
      </c>
      <c r="D575" t="str">
        <f t="shared" si="73"/>
        <v>05/31/2037</v>
      </c>
      <c r="E575" t="s">
        <v>1130</v>
      </c>
      <c r="F575">
        <v>8787.31</v>
      </c>
      <c r="G575">
        <v>1752.58</v>
      </c>
      <c r="H575">
        <v>302.3</v>
      </c>
      <c r="I575">
        <v>1961.35</v>
      </c>
      <c r="J575">
        <v>1515.34</v>
      </c>
      <c r="K575">
        <v>0</v>
      </c>
      <c r="L575">
        <v>307.27</v>
      </c>
      <c r="M575">
        <v>0</v>
      </c>
      <c r="N575">
        <v>0</v>
      </c>
      <c r="O575">
        <v>0</v>
      </c>
      <c r="P575">
        <v>133.41</v>
      </c>
      <c r="Q575">
        <v>0</v>
      </c>
      <c r="R575">
        <v>0</v>
      </c>
      <c r="S575">
        <v>7026.2</v>
      </c>
      <c r="T575">
        <v>0</v>
      </c>
      <c r="U575">
        <v>0</v>
      </c>
      <c r="V575">
        <v>1233.3699999999999</v>
      </c>
      <c r="W575">
        <v>1334.76</v>
      </c>
      <c r="X575">
        <v>565.87</v>
      </c>
      <c r="Y575">
        <v>67.8</v>
      </c>
      <c r="Z575">
        <v>254.05</v>
      </c>
      <c r="AA575">
        <v>920.62</v>
      </c>
      <c r="AB575">
        <v>43.66</v>
      </c>
      <c r="AC575">
        <v>27.07</v>
      </c>
      <c r="AD575">
        <v>0</v>
      </c>
      <c r="AE575">
        <v>31.31</v>
      </c>
      <c r="AF575">
        <v>20.9</v>
      </c>
      <c r="AG575">
        <v>14955334.779999999</v>
      </c>
      <c r="AM575">
        <f t="shared" si="79"/>
        <v>2037</v>
      </c>
      <c r="AN575">
        <f t="shared" si="80"/>
        <v>5</v>
      </c>
      <c r="AO575">
        <f t="shared" si="74"/>
        <v>2037</v>
      </c>
      <c r="AP575" t="str">
        <f t="shared" si="75"/>
        <v>0</v>
      </c>
      <c r="AQ575">
        <f t="shared" si="68"/>
        <v>0</v>
      </c>
      <c r="AR575">
        <f t="shared" si="69"/>
        <v>-666.56999999999994</v>
      </c>
      <c r="AS575">
        <f t="shared" si="70"/>
        <v>498.07</v>
      </c>
      <c r="AT575">
        <f t="shared" si="71"/>
        <v>-101.3900000000001</v>
      </c>
      <c r="AU575">
        <f t="shared" si="72"/>
        <v>16.589999999999996</v>
      </c>
    </row>
    <row r="576" spans="1:47" x14ac:dyDescent="0.3">
      <c r="A576">
        <f t="shared" si="76"/>
        <v>2037</v>
      </c>
      <c r="B576">
        <f t="shared" si="77"/>
        <v>6</v>
      </c>
      <c r="C576">
        <f t="shared" si="78"/>
        <v>2037</v>
      </c>
      <c r="D576" t="str">
        <f t="shared" si="73"/>
        <v>06/30/2037</v>
      </c>
      <c r="E576" t="s">
        <v>1131</v>
      </c>
      <c r="F576">
        <v>9912.31</v>
      </c>
      <c r="G576">
        <v>2677.42</v>
      </c>
      <c r="H576">
        <v>579.5</v>
      </c>
      <c r="I576">
        <v>1404.35</v>
      </c>
      <c r="J576">
        <v>1451.3</v>
      </c>
      <c r="K576">
        <v>0</v>
      </c>
      <c r="L576">
        <v>297.36</v>
      </c>
      <c r="M576">
        <v>0</v>
      </c>
      <c r="N576">
        <v>0</v>
      </c>
      <c r="O576">
        <v>0</v>
      </c>
      <c r="P576">
        <v>155.52000000000001</v>
      </c>
      <c r="Q576">
        <v>0</v>
      </c>
      <c r="R576">
        <v>0</v>
      </c>
      <c r="S576">
        <v>8028.09</v>
      </c>
      <c r="T576">
        <v>0</v>
      </c>
      <c r="U576">
        <v>0</v>
      </c>
      <c r="V576">
        <v>1205.19</v>
      </c>
      <c r="W576">
        <v>1239.9100000000001</v>
      </c>
      <c r="X576">
        <v>545.49</v>
      </c>
      <c r="Y576">
        <v>84.36</v>
      </c>
      <c r="Z576">
        <v>280.73</v>
      </c>
      <c r="AA576">
        <v>985.32</v>
      </c>
      <c r="AB576">
        <v>59.12</v>
      </c>
      <c r="AC576">
        <v>16.53</v>
      </c>
      <c r="AD576">
        <v>0</v>
      </c>
      <c r="AE576">
        <v>28.04</v>
      </c>
      <c r="AF576">
        <v>22.49</v>
      </c>
      <c r="AG576">
        <v>14948099.890000001</v>
      </c>
      <c r="AM576">
        <f t="shared" si="79"/>
        <v>2037</v>
      </c>
      <c r="AN576">
        <f t="shared" si="80"/>
        <v>6</v>
      </c>
      <c r="AO576">
        <f t="shared" si="74"/>
        <v>2037</v>
      </c>
      <c r="AP576" t="str">
        <f t="shared" si="75"/>
        <v>0</v>
      </c>
      <c r="AQ576">
        <f t="shared" si="68"/>
        <v>0</v>
      </c>
      <c r="AR576">
        <f t="shared" si="69"/>
        <v>-704.59</v>
      </c>
      <c r="AS576">
        <f t="shared" si="70"/>
        <v>461.13</v>
      </c>
      <c r="AT576">
        <f t="shared" si="71"/>
        <v>-34.720000000000027</v>
      </c>
      <c r="AU576">
        <f t="shared" si="72"/>
        <v>42.589999999999996</v>
      </c>
    </row>
    <row r="577" spans="1:47" x14ac:dyDescent="0.3">
      <c r="A577">
        <f t="shared" si="76"/>
        <v>2037</v>
      </c>
      <c r="B577">
        <f t="shared" si="77"/>
        <v>7</v>
      </c>
      <c r="C577">
        <f t="shared" si="78"/>
        <v>2037</v>
      </c>
      <c r="D577" t="str">
        <f t="shared" si="73"/>
        <v>07/31/2037</v>
      </c>
      <c r="E577" t="s">
        <v>1132</v>
      </c>
      <c r="F577">
        <v>8975.19</v>
      </c>
      <c r="G577">
        <v>2857.35</v>
      </c>
      <c r="H577">
        <v>1288.75</v>
      </c>
      <c r="I577">
        <v>1029.22</v>
      </c>
      <c r="J577">
        <v>1474.5</v>
      </c>
      <c r="K577">
        <v>0</v>
      </c>
      <c r="L577">
        <v>307.27</v>
      </c>
      <c r="M577">
        <v>0</v>
      </c>
      <c r="N577">
        <v>0</v>
      </c>
      <c r="O577">
        <v>0</v>
      </c>
      <c r="P577">
        <v>181.39</v>
      </c>
      <c r="Q577">
        <v>0</v>
      </c>
      <c r="R577">
        <v>0</v>
      </c>
      <c r="S577">
        <v>8128.02</v>
      </c>
      <c r="T577">
        <v>0</v>
      </c>
      <c r="U577">
        <v>0</v>
      </c>
      <c r="V577">
        <v>1303.1300000000001</v>
      </c>
      <c r="W577">
        <v>1301.1199999999999</v>
      </c>
      <c r="X577">
        <v>584.67999999999995</v>
      </c>
      <c r="Y577">
        <v>83.32</v>
      </c>
      <c r="Z577">
        <v>291.13</v>
      </c>
      <c r="AA577">
        <v>1067.78</v>
      </c>
      <c r="AB577">
        <v>129.16</v>
      </c>
      <c r="AC577">
        <v>10.199999999999999</v>
      </c>
      <c r="AD577">
        <v>0</v>
      </c>
      <c r="AE577">
        <v>31.5</v>
      </c>
      <c r="AF577">
        <v>26.67</v>
      </c>
      <c r="AG577">
        <v>14941982.050000001</v>
      </c>
      <c r="AM577">
        <f t="shared" si="79"/>
        <v>2037</v>
      </c>
      <c r="AN577">
        <f t="shared" si="80"/>
        <v>7</v>
      </c>
      <c r="AO577">
        <f t="shared" si="74"/>
        <v>2037</v>
      </c>
      <c r="AP577" t="str">
        <f t="shared" si="75"/>
        <v>0</v>
      </c>
      <c r="AQ577">
        <f t="shared" si="68"/>
        <v>0</v>
      </c>
      <c r="AR577">
        <f t="shared" si="69"/>
        <v>-776.65</v>
      </c>
      <c r="AS577">
        <f t="shared" si="70"/>
        <v>501.35999999999996</v>
      </c>
      <c r="AT577">
        <f t="shared" si="71"/>
        <v>2.0100000000002183</v>
      </c>
      <c r="AU577">
        <f t="shared" si="72"/>
        <v>118.96</v>
      </c>
    </row>
    <row r="578" spans="1:47" x14ac:dyDescent="0.3">
      <c r="A578">
        <f t="shared" si="76"/>
        <v>2037</v>
      </c>
      <c r="B578">
        <f t="shared" si="77"/>
        <v>8</v>
      </c>
      <c r="C578">
        <f t="shared" si="78"/>
        <v>2037</v>
      </c>
      <c r="D578" t="str">
        <f t="shared" si="73"/>
        <v>08/31/2037</v>
      </c>
      <c r="E578" t="s">
        <v>1133</v>
      </c>
      <c r="F578">
        <v>6275.19</v>
      </c>
      <c r="G578">
        <v>2145.12</v>
      </c>
      <c r="H578">
        <v>494.48</v>
      </c>
      <c r="I578">
        <v>1318.31</v>
      </c>
      <c r="J578">
        <v>1325.44</v>
      </c>
      <c r="K578">
        <v>0</v>
      </c>
      <c r="L578">
        <v>307.27</v>
      </c>
      <c r="M578">
        <v>0</v>
      </c>
      <c r="N578">
        <v>0</v>
      </c>
      <c r="O578">
        <v>0</v>
      </c>
      <c r="P578">
        <v>164.65</v>
      </c>
      <c r="Q578">
        <v>0</v>
      </c>
      <c r="R578">
        <v>0</v>
      </c>
      <c r="S578">
        <v>5000.53</v>
      </c>
      <c r="T578">
        <v>0</v>
      </c>
      <c r="U578">
        <v>0</v>
      </c>
      <c r="V578">
        <v>1327.65</v>
      </c>
      <c r="W578">
        <v>1254.24</v>
      </c>
      <c r="X578">
        <v>559.98</v>
      </c>
      <c r="Y578">
        <v>55.21</v>
      </c>
      <c r="Z578">
        <v>229.5</v>
      </c>
      <c r="AA578">
        <v>972.38</v>
      </c>
      <c r="AB578">
        <v>116.34</v>
      </c>
      <c r="AC578">
        <v>8.77</v>
      </c>
      <c r="AD578">
        <v>0</v>
      </c>
      <c r="AE578">
        <v>22.8</v>
      </c>
      <c r="AF578">
        <v>23.13</v>
      </c>
      <c r="AG578">
        <v>14937851.99</v>
      </c>
      <c r="AM578">
        <f t="shared" si="79"/>
        <v>2037</v>
      </c>
      <c r="AN578">
        <f t="shared" si="80"/>
        <v>8</v>
      </c>
      <c r="AO578">
        <f t="shared" si="74"/>
        <v>2037</v>
      </c>
      <c r="AP578" t="str">
        <f t="shared" si="75"/>
        <v>0</v>
      </c>
      <c r="AQ578">
        <f t="shared" si="68"/>
        <v>0</v>
      </c>
      <c r="AR578">
        <f t="shared" si="69"/>
        <v>-742.88</v>
      </c>
      <c r="AS578">
        <f t="shared" si="70"/>
        <v>504.77000000000004</v>
      </c>
      <c r="AT578">
        <f t="shared" si="71"/>
        <v>73.410000000000082</v>
      </c>
      <c r="AU578">
        <f t="shared" si="72"/>
        <v>107.57000000000001</v>
      </c>
    </row>
    <row r="579" spans="1:47" x14ac:dyDescent="0.3">
      <c r="A579">
        <f t="shared" si="76"/>
        <v>2037</v>
      </c>
      <c r="B579">
        <f t="shared" si="77"/>
        <v>9</v>
      </c>
      <c r="C579">
        <f t="shared" si="78"/>
        <v>2037</v>
      </c>
      <c r="D579" t="str">
        <f t="shared" si="73"/>
        <v>09/30/2037</v>
      </c>
      <c r="E579" t="s">
        <v>1134</v>
      </c>
      <c r="F579">
        <v>4720.42</v>
      </c>
      <c r="G579">
        <v>3019.45</v>
      </c>
      <c r="H579">
        <v>425.73</v>
      </c>
      <c r="I579">
        <v>1373.05</v>
      </c>
      <c r="J579">
        <v>2193.36</v>
      </c>
      <c r="K579">
        <v>0</v>
      </c>
      <c r="L579">
        <v>297.36</v>
      </c>
      <c r="M579">
        <v>0</v>
      </c>
      <c r="N579">
        <v>0</v>
      </c>
      <c r="O579">
        <v>0</v>
      </c>
      <c r="P579">
        <v>131.91</v>
      </c>
      <c r="Q579">
        <v>0</v>
      </c>
      <c r="R579">
        <v>0</v>
      </c>
      <c r="S579">
        <v>3172.19</v>
      </c>
      <c r="T579">
        <v>0</v>
      </c>
      <c r="U579">
        <v>0</v>
      </c>
      <c r="V579">
        <v>1098.93</v>
      </c>
      <c r="W579">
        <v>1126.97</v>
      </c>
      <c r="X579">
        <v>484.93</v>
      </c>
      <c r="Y579">
        <v>51.73</v>
      </c>
      <c r="Z579">
        <v>200.55</v>
      </c>
      <c r="AA579">
        <v>849.51</v>
      </c>
      <c r="AB579">
        <v>68.67</v>
      </c>
      <c r="AC579">
        <v>6.1</v>
      </c>
      <c r="AD579">
        <v>0.42</v>
      </c>
      <c r="AE579">
        <v>8.3000000000000007</v>
      </c>
      <c r="AF579">
        <v>14.96</v>
      </c>
      <c r="AG579">
        <v>14936151.029999999</v>
      </c>
      <c r="AM579">
        <f t="shared" si="79"/>
        <v>2037</v>
      </c>
      <c r="AN579">
        <f t="shared" si="80"/>
        <v>9</v>
      </c>
      <c r="AO579">
        <f t="shared" si="74"/>
        <v>2037</v>
      </c>
      <c r="AP579" t="str">
        <f t="shared" si="75"/>
        <v>0</v>
      </c>
      <c r="AQ579">
        <f t="shared" si="68"/>
        <v>0</v>
      </c>
      <c r="AR579">
        <f t="shared" si="69"/>
        <v>-648.96</v>
      </c>
      <c r="AS579">
        <f t="shared" si="70"/>
        <v>433.2</v>
      </c>
      <c r="AT579">
        <f t="shared" si="71"/>
        <v>-28.039999999999964</v>
      </c>
      <c r="AU579">
        <f t="shared" si="72"/>
        <v>62.57</v>
      </c>
    </row>
    <row r="580" spans="1:47" x14ac:dyDescent="0.3">
      <c r="A580">
        <f t="shared" si="76"/>
        <v>2037</v>
      </c>
      <c r="B580">
        <f t="shared" si="77"/>
        <v>10</v>
      </c>
      <c r="C580">
        <f t="shared" si="78"/>
        <v>2038</v>
      </c>
      <c r="D580" t="str">
        <f t="shared" si="73"/>
        <v>10/31/2037</v>
      </c>
      <c r="E580" t="s">
        <v>1135</v>
      </c>
      <c r="F580">
        <v>2879.9</v>
      </c>
      <c r="G580">
        <v>3072.02</v>
      </c>
      <c r="H580">
        <v>269.45</v>
      </c>
      <c r="I580">
        <v>1773.78</v>
      </c>
      <c r="J580">
        <v>4232.99</v>
      </c>
      <c r="K580">
        <v>0</v>
      </c>
      <c r="L580">
        <v>307.27</v>
      </c>
      <c r="M580">
        <v>0</v>
      </c>
      <c r="N580">
        <v>0</v>
      </c>
      <c r="O580">
        <v>0</v>
      </c>
      <c r="P580">
        <v>89.14</v>
      </c>
      <c r="Q580">
        <v>0</v>
      </c>
      <c r="R580">
        <v>0</v>
      </c>
      <c r="S580">
        <v>2631.89</v>
      </c>
      <c r="T580">
        <v>0</v>
      </c>
      <c r="U580">
        <v>0</v>
      </c>
      <c r="V580">
        <v>1088.56</v>
      </c>
      <c r="W580">
        <v>1115.1199999999999</v>
      </c>
      <c r="X580">
        <v>479.57</v>
      </c>
      <c r="Y580">
        <v>69.61</v>
      </c>
      <c r="Z580">
        <v>144.38999999999999</v>
      </c>
      <c r="AA580">
        <v>816.83</v>
      </c>
      <c r="AB580">
        <v>27.69</v>
      </c>
      <c r="AC580">
        <v>7.93</v>
      </c>
      <c r="AD580">
        <v>0</v>
      </c>
      <c r="AE580">
        <v>20.88</v>
      </c>
      <c r="AF580">
        <v>10.92</v>
      </c>
      <c r="AG580">
        <v>14936343.140000001</v>
      </c>
      <c r="AM580">
        <f t="shared" si="79"/>
        <v>2037</v>
      </c>
      <c r="AN580">
        <f t="shared" si="80"/>
        <v>10</v>
      </c>
      <c r="AO580">
        <f t="shared" si="74"/>
        <v>2038</v>
      </c>
      <c r="AP580" t="str">
        <f t="shared" si="75"/>
        <v>0</v>
      </c>
      <c r="AQ580">
        <f t="shared" si="68"/>
        <v>0</v>
      </c>
      <c r="AR580">
        <f t="shared" si="69"/>
        <v>-672.44</v>
      </c>
      <c r="AS580">
        <f t="shared" si="70"/>
        <v>409.96</v>
      </c>
      <c r="AT580">
        <f t="shared" si="71"/>
        <v>-26.559999999999945</v>
      </c>
      <c r="AU580">
        <f t="shared" si="72"/>
        <v>19.760000000000002</v>
      </c>
    </row>
    <row r="581" spans="1:47" x14ac:dyDescent="0.3">
      <c r="A581">
        <f t="shared" si="76"/>
        <v>2037</v>
      </c>
      <c r="B581">
        <f t="shared" si="77"/>
        <v>11</v>
      </c>
      <c r="C581">
        <f t="shared" si="78"/>
        <v>2038</v>
      </c>
      <c r="D581" t="str">
        <f t="shared" si="73"/>
        <v>11/30/2037</v>
      </c>
      <c r="E581" t="s">
        <v>1136</v>
      </c>
      <c r="F581">
        <v>2112.86</v>
      </c>
      <c r="G581">
        <v>1409.51</v>
      </c>
      <c r="H581">
        <v>146.56</v>
      </c>
      <c r="I581">
        <v>1711.91</v>
      </c>
      <c r="J581">
        <v>2740.59</v>
      </c>
      <c r="K581">
        <v>0</v>
      </c>
      <c r="L581">
        <v>297.36</v>
      </c>
      <c r="M581">
        <v>0</v>
      </c>
      <c r="N581">
        <v>0</v>
      </c>
      <c r="O581">
        <v>0</v>
      </c>
      <c r="P581">
        <v>55.18</v>
      </c>
      <c r="Q581">
        <v>0</v>
      </c>
      <c r="R581">
        <v>0</v>
      </c>
      <c r="S581">
        <v>2018.47</v>
      </c>
      <c r="T581">
        <v>0</v>
      </c>
      <c r="U581">
        <v>0</v>
      </c>
      <c r="V581">
        <v>987.88</v>
      </c>
      <c r="W581">
        <v>1083.5999999999999</v>
      </c>
      <c r="X581">
        <v>463.33</v>
      </c>
      <c r="Y581">
        <v>55.95</v>
      </c>
      <c r="Z581">
        <v>162.58000000000001</v>
      </c>
      <c r="AA581">
        <v>669.97</v>
      </c>
      <c r="AB581">
        <v>15.68</v>
      </c>
      <c r="AC581">
        <v>9.92</v>
      </c>
      <c r="AD581">
        <v>0</v>
      </c>
      <c r="AE581">
        <v>14.96</v>
      </c>
      <c r="AF581">
        <v>7.73</v>
      </c>
      <c r="AG581">
        <v>14935639.789999999</v>
      </c>
      <c r="AM581">
        <f t="shared" si="79"/>
        <v>2037</v>
      </c>
      <c r="AN581">
        <f t="shared" si="80"/>
        <v>11</v>
      </c>
      <c r="AO581">
        <f t="shared" si="74"/>
        <v>2038</v>
      </c>
      <c r="AP581" t="str">
        <f t="shared" si="75"/>
        <v>0</v>
      </c>
      <c r="AQ581">
        <f t="shared" ref="AQ581:AQ644" si="81">N581-O581</f>
        <v>0</v>
      </c>
      <c r="AR581">
        <f t="shared" ref="AR581:AR644" si="82">Z581-AA581</f>
        <v>-507.39</v>
      </c>
      <c r="AS581">
        <f t="shared" ref="AS581:AS644" si="83">X581-Y581</f>
        <v>407.38</v>
      </c>
      <c r="AT581">
        <f t="shared" ref="AT581:AT644" si="84">V581-W581</f>
        <v>-95.719999999999914</v>
      </c>
      <c r="AU581">
        <f t="shared" ref="AU581:AU644" si="85">AB581-AC581</f>
        <v>5.76</v>
      </c>
    </row>
    <row r="582" spans="1:47" x14ac:dyDescent="0.3">
      <c r="A582">
        <f t="shared" si="76"/>
        <v>2037</v>
      </c>
      <c r="B582">
        <f t="shared" si="77"/>
        <v>12</v>
      </c>
      <c r="C582">
        <f t="shared" si="78"/>
        <v>2038</v>
      </c>
      <c r="D582" t="str">
        <f t="shared" si="73"/>
        <v>12/31/2037</v>
      </c>
      <c r="E582" t="s">
        <v>1137</v>
      </c>
      <c r="F582">
        <v>3373.02</v>
      </c>
      <c r="G582">
        <v>1884.94</v>
      </c>
      <c r="H582">
        <v>503.81</v>
      </c>
      <c r="I582">
        <v>1101.82</v>
      </c>
      <c r="J582">
        <v>1935.21</v>
      </c>
      <c r="K582">
        <v>0</v>
      </c>
      <c r="L582">
        <v>307.27</v>
      </c>
      <c r="M582">
        <v>0</v>
      </c>
      <c r="N582">
        <v>0</v>
      </c>
      <c r="O582">
        <v>0</v>
      </c>
      <c r="P582">
        <v>52.1</v>
      </c>
      <c r="Q582">
        <v>0</v>
      </c>
      <c r="R582">
        <v>0</v>
      </c>
      <c r="S582">
        <v>2893.56</v>
      </c>
      <c r="T582">
        <v>0</v>
      </c>
      <c r="U582">
        <v>0</v>
      </c>
      <c r="V582">
        <v>1043.5</v>
      </c>
      <c r="W582">
        <v>1099.02</v>
      </c>
      <c r="X582">
        <v>478.8</v>
      </c>
      <c r="Y582">
        <v>57.16</v>
      </c>
      <c r="Z582">
        <v>147.82</v>
      </c>
      <c r="AA582">
        <v>807.45</v>
      </c>
      <c r="AB582">
        <v>29.73</v>
      </c>
      <c r="AC582">
        <v>7.72</v>
      </c>
      <c r="AD582">
        <v>0.09</v>
      </c>
      <c r="AE582">
        <v>13.66</v>
      </c>
      <c r="AF582">
        <v>6.03</v>
      </c>
      <c r="AG582">
        <v>14934151.710000001</v>
      </c>
      <c r="AM582">
        <f t="shared" si="79"/>
        <v>2037</v>
      </c>
      <c r="AN582">
        <f t="shared" si="80"/>
        <v>12</v>
      </c>
      <c r="AO582">
        <f t="shared" si="74"/>
        <v>2038</v>
      </c>
      <c r="AP582" t="str">
        <f t="shared" si="75"/>
        <v>0</v>
      </c>
      <c r="AQ582">
        <f t="shared" si="81"/>
        <v>0</v>
      </c>
      <c r="AR582">
        <f t="shared" si="82"/>
        <v>-659.63000000000011</v>
      </c>
      <c r="AS582">
        <f t="shared" si="83"/>
        <v>421.64</v>
      </c>
      <c r="AT582">
        <f t="shared" si="84"/>
        <v>-55.519999999999982</v>
      </c>
      <c r="AU582">
        <f t="shared" si="85"/>
        <v>22.01</v>
      </c>
    </row>
    <row r="583" spans="1:47" x14ac:dyDescent="0.3">
      <c r="A583">
        <f t="shared" si="76"/>
        <v>2038</v>
      </c>
      <c r="B583">
        <f t="shared" si="77"/>
        <v>1</v>
      </c>
      <c r="C583">
        <f t="shared" si="78"/>
        <v>2038</v>
      </c>
      <c r="D583" t="str">
        <f t="shared" si="73"/>
        <v>01/31/2038</v>
      </c>
      <c r="E583" t="s">
        <v>1138</v>
      </c>
      <c r="F583">
        <v>1482.76</v>
      </c>
      <c r="G583">
        <v>8948.2999999999993</v>
      </c>
      <c r="H583">
        <v>271.95999999999998</v>
      </c>
      <c r="I583">
        <v>3466.94</v>
      </c>
      <c r="J583">
        <v>11973.72</v>
      </c>
      <c r="K583">
        <v>0</v>
      </c>
      <c r="L583">
        <v>307.27</v>
      </c>
      <c r="M583">
        <v>0</v>
      </c>
      <c r="N583">
        <v>0</v>
      </c>
      <c r="O583">
        <v>0</v>
      </c>
      <c r="P583">
        <v>46.19</v>
      </c>
      <c r="Q583">
        <v>0</v>
      </c>
      <c r="R583">
        <v>0</v>
      </c>
      <c r="S583">
        <v>1232.26</v>
      </c>
      <c r="T583">
        <v>0</v>
      </c>
      <c r="U583">
        <v>0</v>
      </c>
      <c r="V583">
        <v>937.9</v>
      </c>
      <c r="W583">
        <v>1151.8900000000001</v>
      </c>
      <c r="X583">
        <v>479.08</v>
      </c>
      <c r="Y583">
        <v>71.45</v>
      </c>
      <c r="Z583">
        <v>127.26</v>
      </c>
      <c r="AA583">
        <v>714.36</v>
      </c>
      <c r="AB583">
        <v>11.2</v>
      </c>
      <c r="AC583">
        <v>31.21</v>
      </c>
      <c r="AD583">
        <v>0</v>
      </c>
      <c r="AE583">
        <v>16.100000000000001</v>
      </c>
      <c r="AF583">
        <v>4.84</v>
      </c>
      <c r="AG583">
        <v>14941617.25</v>
      </c>
      <c r="AM583">
        <f t="shared" si="79"/>
        <v>2038</v>
      </c>
      <c r="AN583">
        <f t="shared" si="80"/>
        <v>1</v>
      </c>
      <c r="AO583">
        <f t="shared" si="74"/>
        <v>2038</v>
      </c>
      <c r="AP583" t="str">
        <f t="shared" si="75"/>
        <v>0</v>
      </c>
      <c r="AQ583">
        <f t="shared" si="81"/>
        <v>0</v>
      </c>
      <c r="AR583">
        <f t="shared" si="82"/>
        <v>-587.1</v>
      </c>
      <c r="AS583">
        <f t="shared" si="83"/>
        <v>407.63</v>
      </c>
      <c r="AT583">
        <f t="shared" si="84"/>
        <v>-213.99000000000012</v>
      </c>
      <c r="AU583">
        <f t="shared" si="85"/>
        <v>-20.010000000000002</v>
      </c>
    </row>
    <row r="584" spans="1:47" x14ac:dyDescent="0.3">
      <c r="A584">
        <f t="shared" si="76"/>
        <v>2038</v>
      </c>
      <c r="B584">
        <f t="shared" si="77"/>
        <v>2</v>
      </c>
      <c r="C584">
        <f t="shared" si="78"/>
        <v>2038</v>
      </c>
      <c r="D584" t="str">
        <f t="shared" si="73"/>
        <v>02/28/2038</v>
      </c>
      <c r="E584" t="s">
        <v>1139</v>
      </c>
      <c r="F584">
        <v>548.54</v>
      </c>
      <c r="G584">
        <v>4841.28</v>
      </c>
      <c r="H584">
        <v>162.68</v>
      </c>
      <c r="I584">
        <v>2674.65</v>
      </c>
      <c r="J584">
        <v>7041.12</v>
      </c>
      <c r="K584">
        <v>0</v>
      </c>
      <c r="L584">
        <v>277.52999999999997</v>
      </c>
      <c r="M584">
        <v>0</v>
      </c>
      <c r="N584">
        <v>0</v>
      </c>
      <c r="O584">
        <v>0</v>
      </c>
      <c r="P584">
        <v>40.83</v>
      </c>
      <c r="Q584">
        <v>0</v>
      </c>
      <c r="R584">
        <v>0</v>
      </c>
      <c r="S584">
        <v>163.01</v>
      </c>
      <c r="T584">
        <v>0</v>
      </c>
      <c r="U584">
        <v>0</v>
      </c>
      <c r="V584">
        <v>832.86</v>
      </c>
      <c r="W584">
        <v>1038.83</v>
      </c>
      <c r="X584">
        <v>455.87</v>
      </c>
      <c r="Y584">
        <v>44.3</v>
      </c>
      <c r="Z584">
        <v>107.71</v>
      </c>
      <c r="AA584">
        <v>639.26</v>
      </c>
      <c r="AB584">
        <v>0.56999999999999995</v>
      </c>
      <c r="AC584">
        <v>48.56</v>
      </c>
      <c r="AD584">
        <v>0</v>
      </c>
      <c r="AE584">
        <v>13.41</v>
      </c>
      <c r="AF584">
        <v>4.42</v>
      </c>
      <c r="AG584">
        <v>14945910</v>
      </c>
      <c r="AM584">
        <f t="shared" si="79"/>
        <v>2038</v>
      </c>
      <c r="AN584">
        <f t="shared" si="80"/>
        <v>2</v>
      </c>
      <c r="AO584">
        <f t="shared" si="74"/>
        <v>2038</v>
      </c>
      <c r="AP584" t="str">
        <f t="shared" si="75"/>
        <v>0</v>
      </c>
      <c r="AQ584">
        <f t="shared" si="81"/>
        <v>0</v>
      </c>
      <c r="AR584">
        <f t="shared" si="82"/>
        <v>-531.54999999999995</v>
      </c>
      <c r="AS584">
        <f t="shared" si="83"/>
        <v>411.57</v>
      </c>
      <c r="AT584">
        <f t="shared" si="84"/>
        <v>-205.96999999999991</v>
      </c>
      <c r="AU584">
        <f t="shared" si="85"/>
        <v>-47.99</v>
      </c>
    </row>
    <row r="585" spans="1:47" x14ac:dyDescent="0.3">
      <c r="A585">
        <f t="shared" si="76"/>
        <v>2038</v>
      </c>
      <c r="B585">
        <f t="shared" si="77"/>
        <v>3</v>
      </c>
      <c r="C585">
        <f t="shared" si="78"/>
        <v>2038</v>
      </c>
      <c r="D585" t="str">
        <f t="shared" si="73"/>
        <v>03/31/2038</v>
      </c>
      <c r="E585" t="s">
        <v>1140</v>
      </c>
      <c r="F585">
        <v>2205.58</v>
      </c>
      <c r="G585">
        <v>3151.39</v>
      </c>
      <c r="H585">
        <v>238.49</v>
      </c>
      <c r="I585">
        <v>2303.8200000000002</v>
      </c>
      <c r="J585">
        <v>4394.4799999999996</v>
      </c>
      <c r="K585">
        <v>0</v>
      </c>
      <c r="L585">
        <v>307.27</v>
      </c>
      <c r="M585">
        <v>0</v>
      </c>
      <c r="N585">
        <v>0</v>
      </c>
      <c r="O585">
        <v>0</v>
      </c>
      <c r="P585">
        <v>51.55</v>
      </c>
      <c r="Q585">
        <v>0</v>
      </c>
      <c r="R585">
        <v>0</v>
      </c>
      <c r="S585">
        <v>1268.68</v>
      </c>
      <c r="T585">
        <v>0</v>
      </c>
      <c r="U585">
        <v>0</v>
      </c>
      <c r="V585">
        <v>925.38</v>
      </c>
      <c r="W585">
        <v>1159.83</v>
      </c>
      <c r="X585">
        <v>494.84</v>
      </c>
      <c r="Y585">
        <v>51.32</v>
      </c>
      <c r="Z585">
        <v>123.6</v>
      </c>
      <c r="AA585">
        <v>727.15</v>
      </c>
      <c r="AB585">
        <v>0.26</v>
      </c>
      <c r="AC585">
        <v>61.17</v>
      </c>
      <c r="AD585">
        <v>0</v>
      </c>
      <c r="AE585">
        <v>12.65</v>
      </c>
      <c r="AF585">
        <v>5.44</v>
      </c>
      <c r="AG585">
        <v>14946855.810000001</v>
      </c>
      <c r="AM585">
        <f t="shared" si="79"/>
        <v>2038</v>
      </c>
      <c r="AN585">
        <f t="shared" si="80"/>
        <v>3</v>
      </c>
      <c r="AO585">
        <f t="shared" si="74"/>
        <v>2038</v>
      </c>
      <c r="AP585" t="str">
        <f t="shared" si="75"/>
        <v>0</v>
      </c>
      <c r="AQ585">
        <f t="shared" si="81"/>
        <v>0</v>
      </c>
      <c r="AR585">
        <f t="shared" si="82"/>
        <v>-603.54999999999995</v>
      </c>
      <c r="AS585">
        <f t="shared" si="83"/>
        <v>443.52</v>
      </c>
      <c r="AT585">
        <f t="shared" si="84"/>
        <v>-234.44999999999993</v>
      </c>
      <c r="AU585">
        <f t="shared" si="85"/>
        <v>-60.910000000000004</v>
      </c>
    </row>
    <row r="586" spans="1:47" x14ac:dyDescent="0.3">
      <c r="A586">
        <f t="shared" si="76"/>
        <v>2038</v>
      </c>
      <c r="B586">
        <f t="shared" si="77"/>
        <v>4</v>
      </c>
      <c r="C586">
        <f t="shared" si="78"/>
        <v>2038</v>
      </c>
      <c r="D586" t="str">
        <f t="shared" si="73"/>
        <v>04/30/2038</v>
      </c>
      <c r="E586" t="s">
        <v>1141</v>
      </c>
      <c r="F586">
        <v>6328.76</v>
      </c>
      <c r="G586">
        <v>1894.3</v>
      </c>
      <c r="H586">
        <v>436.7</v>
      </c>
      <c r="I586">
        <v>1500.34</v>
      </c>
      <c r="J586">
        <v>1107.07</v>
      </c>
      <c r="K586">
        <v>0</v>
      </c>
      <c r="L586">
        <v>297.36</v>
      </c>
      <c r="M586">
        <v>0</v>
      </c>
      <c r="N586">
        <v>0</v>
      </c>
      <c r="O586">
        <v>0</v>
      </c>
      <c r="P586">
        <v>73.88</v>
      </c>
      <c r="Q586">
        <v>0</v>
      </c>
      <c r="R586">
        <v>0</v>
      </c>
      <c r="S586">
        <v>4312.63</v>
      </c>
      <c r="T586">
        <v>0</v>
      </c>
      <c r="U586">
        <v>0</v>
      </c>
      <c r="V586">
        <v>954.93</v>
      </c>
      <c r="W586">
        <v>1210.43</v>
      </c>
      <c r="X586">
        <v>478.37</v>
      </c>
      <c r="Y586">
        <v>62.23</v>
      </c>
      <c r="Z586">
        <v>196.31</v>
      </c>
      <c r="AA586">
        <v>866.75</v>
      </c>
      <c r="AB586">
        <v>27.32</v>
      </c>
      <c r="AC586">
        <v>26.29</v>
      </c>
      <c r="AD586">
        <v>0.43</v>
      </c>
      <c r="AE586">
        <v>19.920000000000002</v>
      </c>
      <c r="AF586">
        <v>8.24</v>
      </c>
      <c r="AG586">
        <v>14942421.34</v>
      </c>
      <c r="AM586">
        <f t="shared" si="79"/>
        <v>2038</v>
      </c>
      <c r="AN586">
        <f t="shared" si="80"/>
        <v>4</v>
      </c>
      <c r="AO586">
        <f t="shared" si="74"/>
        <v>2038</v>
      </c>
      <c r="AP586" t="str">
        <f t="shared" si="75"/>
        <v>0</v>
      </c>
      <c r="AQ586">
        <f t="shared" si="81"/>
        <v>0</v>
      </c>
      <c r="AR586">
        <f t="shared" si="82"/>
        <v>-670.44</v>
      </c>
      <c r="AS586">
        <f t="shared" si="83"/>
        <v>416.14</v>
      </c>
      <c r="AT586">
        <f t="shared" si="84"/>
        <v>-255.50000000000011</v>
      </c>
      <c r="AU586">
        <f t="shared" si="85"/>
        <v>1.0300000000000011</v>
      </c>
    </row>
    <row r="587" spans="1:47" x14ac:dyDescent="0.3">
      <c r="A587">
        <f t="shared" si="76"/>
        <v>2038</v>
      </c>
      <c r="B587">
        <f t="shared" si="77"/>
        <v>5</v>
      </c>
      <c r="C587">
        <f t="shared" si="78"/>
        <v>2038</v>
      </c>
      <c r="D587" t="str">
        <f t="shared" si="73"/>
        <v>05/31/2038</v>
      </c>
      <c r="E587" t="s">
        <v>1142</v>
      </c>
      <c r="F587">
        <v>6238.56</v>
      </c>
      <c r="G587">
        <v>2264.27</v>
      </c>
      <c r="H587">
        <v>330.49</v>
      </c>
      <c r="I587">
        <v>1953.09</v>
      </c>
      <c r="J587">
        <v>2568.5500000000002</v>
      </c>
      <c r="K587">
        <v>0</v>
      </c>
      <c r="L587">
        <v>307.27</v>
      </c>
      <c r="M587">
        <v>0</v>
      </c>
      <c r="N587">
        <v>0</v>
      </c>
      <c r="O587">
        <v>0</v>
      </c>
      <c r="P587">
        <v>133.41</v>
      </c>
      <c r="Q587">
        <v>0</v>
      </c>
      <c r="R587">
        <v>0</v>
      </c>
      <c r="S587">
        <v>4779.6099999999997</v>
      </c>
      <c r="T587">
        <v>0</v>
      </c>
      <c r="U587">
        <v>0</v>
      </c>
      <c r="V587">
        <v>1029.77</v>
      </c>
      <c r="W587">
        <v>1231.3399999999999</v>
      </c>
      <c r="X587">
        <v>510.9</v>
      </c>
      <c r="Y587">
        <v>73.739999999999995</v>
      </c>
      <c r="Z587">
        <v>170.82</v>
      </c>
      <c r="AA587">
        <v>940.47</v>
      </c>
      <c r="AB587">
        <v>18.07</v>
      </c>
      <c r="AC587">
        <v>18.440000000000001</v>
      </c>
      <c r="AD587">
        <v>0</v>
      </c>
      <c r="AE587">
        <v>28.3</v>
      </c>
      <c r="AF587">
        <v>18.559999999999999</v>
      </c>
      <c r="AG587">
        <v>14938447.060000001</v>
      </c>
      <c r="AM587">
        <f t="shared" si="79"/>
        <v>2038</v>
      </c>
      <c r="AN587">
        <f t="shared" si="80"/>
        <v>5</v>
      </c>
      <c r="AO587">
        <f t="shared" si="74"/>
        <v>2038</v>
      </c>
      <c r="AP587" t="str">
        <f t="shared" si="75"/>
        <v>0</v>
      </c>
      <c r="AQ587">
        <f t="shared" si="81"/>
        <v>0</v>
      </c>
      <c r="AR587">
        <f t="shared" si="82"/>
        <v>-769.65000000000009</v>
      </c>
      <c r="AS587">
        <f t="shared" si="83"/>
        <v>437.15999999999997</v>
      </c>
      <c r="AT587">
        <f t="shared" si="84"/>
        <v>-201.56999999999994</v>
      </c>
      <c r="AU587">
        <f t="shared" si="85"/>
        <v>-0.37000000000000099</v>
      </c>
    </row>
    <row r="588" spans="1:47" x14ac:dyDescent="0.3">
      <c r="A588">
        <f t="shared" si="76"/>
        <v>2038</v>
      </c>
      <c r="B588">
        <f t="shared" si="77"/>
        <v>6</v>
      </c>
      <c r="C588">
        <f t="shared" si="78"/>
        <v>2038</v>
      </c>
      <c r="D588" t="str">
        <f t="shared" si="73"/>
        <v>06/30/2038</v>
      </c>
      <c r="E588" t="s">
        <v>1143</v>
      </c>
      <c r="F588">
        <v>7679.54</v>
      </c>
      <c r="G588">
        <v>1792.8</v>
      </c>
      <c r="H588">
        <v>169.6</v>
      </c>
      <c r="I588">
        <v>1671.35</v>
      </c>
      <c r="J588">
        <v>2568.48</v>
      </c>
      <c r="K588">
        <v>0</v>
      </c>
      <c r="L588">
        <v>297.36</v>
      </c>
      <c r="M588">
        <v>0</v>
      </c>
      <c r="N588">
        <v>0</v>
      </c>
      <c r="O588">
        <v>0</v>
      </c>
      <c r="P588">
        <v>155.52000000000001</v>
      </c>
      <c r="Q588">
        <v>0</v>
      </c>
      <c r="R588">
        <v>0</v>
      </c>
      <c r="S588">
        <v>7167.79</v>
      </c>
      <c r="T588">
        <v>0</v>
      </c>
      <c r="U588">
        <v>0</v>
      </c>
      <c r="V588">
        <v>1119.8800000000001</v>
      </c>
      <c r="W588">
        <v>1180.56</v>
      </c>
      <c r="X588">
        <v>506.76</v>
      </c>
      <c r="Y588">
        <v>80.900000000000006</v>
      </c>
      <c r="Z588">
        <v>269.89999999999998</v>
      </c>
      <c r="AA588">
        <v>837.35</v>
      </c>
      <c r="AB588">
        <v>35.43</v>
      </c>
      <c r="AC588">
        <v>19.77</v>
      </c>
      <c r="AD588">
        <v>0</v>
      </c>
      <c r="AE588">
        <v>28.79</v>
      </c>
      <c r="AF588">
        <v>23.15</v>
      </c>
      <c r="AG588">
        <v>14932560.32</v>
      </c>
      <c r="AM588">
        <f t="shared" si="79"/>
        <v>2038</v>
      </c>
      <c r="AN588">
        <f t="shared" si="80"/>
        <v>6</v>
      </c>
      <c r="AO588">
        <f t="shared" si="74"/>
        <v>2038</v>
      </c>
      <c r="AP588" t="str">
        <f t="shared" si="75"/>
        <v>0</v>
      </c>
      <c r="AQ588">
        <f t="shared" si="81"/>
        <v>0</v>
      </c>
      <c r="AR588">
        <f t="shared" si="82"/>
        <v>-567.45000000000005</v>
      </c>
      <c r="AS588">
        <f t="shared" si="83"/>
        <v>425.86</v>
      </c>
      <c r="AT588">
        <f t="shared" si="84"/>
        <v>-60.679999999999836</v>
      </c>
      <c r="AU588">
        <f t="shared" si="85"/>
        <v>15.66</v>
      </c>
    </row>
    <row r="589" spans="1:47" x14ac:dyDescent="0.3">
      <c r="A589">
        <f t="shared" si="76"/>
        <v>2038</v>
      </c>
      <c r="B589">
        <f t="shared" si="77"/>
        <v>7</v>
      </c>
      <c r="C589">
        <f t="shared" si="78"/>
        <v>2038</v>
      </c>
      <c r="D589" t="str">
        <f t="shared" si="73"/>
        <v>07/31/2038</v>
      </c>
      <c r="E589" t="s">
        <v>1144</v>
      </c>
      <c r="F589">
        <v>8713.98</v>
      </c>
      <c r="G589">
        <v>2358.21</v>
      </c>
      <c r="H589">
        <v>808.6</v>
      </c>
      <c r="I589">
        <v>938.27</v>
      </c>
      <c r="J589">
        <v>1520.12</v>
      </c>
      <c r="K589">
        <v>0</v>
      </c>
      <c r="L589">
        <v>307.27</v>
      </c>
      <c r="M589">
        <v>0</v>
      </c>
      <c r="N589">
        <v>0</v>
      </c>
      <c r="O589">
        <v>0</v>
      </c>
      <c r="P589">
        <v>181.39</v>
      </c>
      <c r="Q589">
        <v>0</v>
      </c>
      <c r="R589">
        <v>0</v>
      </c>
      <c r="S589">
        <v>8066.73</v>
      </c>
      <c r="T589">
        <v>0</v>
      </c>
      <c r="U589">
        <v>0</v>
      </c>
      <c r="V589">
        <v>1327.44</v>
      </c>
      <c r="W589">
        <v>1279.52</v>
      </c>
      <c r="X589">
        <v>557.16</v>
      </c>
      <c r="Y589">
        <v>88.01</v>
      </c>
      <c r="Z589">
        <v>286.23</v>
      </c>
      <c r="AA589">
        <v>1013.13</v>
      </c>
      <c r="AB589">
        <v>101.37</v>
      </c>
      <c r="AC589">
        <v>6.8</v>
      </c>
      <c r="AD589">
        <v>0</v>
      </c>
      <c r="AE589">
        <v>31.01</v>
      </c>
      <c r="AF589">
        <v>21.88</v>
      </c>
      <c r="AG589">
        <v>14926204.550000001</v>
      </c>
      <c r="AM589">
        <f t="shared" si="79"/>
        <v>2038</v>
      </c>
      <c r="AN589">
        <f t="shared" si="80"/>
        <v>7</v>
      </c>
      <c r="AO589">
        <f t="shared" si="74"/>
        <v>2038</v>
      </c>
      <c r="AP589" t="str">
        <f t="shared" si="75"/>
        <v>0</v>
      </c>
      <c r="AQ589">
        <f t="shared" si="81"/>
        <v>0</v>
      </c>
      <c r="AR589">
        <f t="shared" si="82"/>
        <v>-726.9</v>
      </c>
      <c r="AS589">
        <f t="shared" si="83"/>
        <v>469.15</v>
      </c>
      <c r="AT589">
        <f t="shared" si="84"/>
        <v>47.920000000000073</v>
      </c>
      <c r="AU589">
        <f t="shared" si="85"/>
        <v>94.570000000000007</v>
      </c>
    </row>
    <row r="590" spans="1:47" x14ac:dyDescent="0.3">
      <c r="A590">
        <f t="shared" si="76"/>
        <v>2038</v>
      </c>
      <c r="B590">
        <f t="shared" si="77"/>
        <v>8</v>
      </c>
      <c r="C590">
        <f t="shared" si="78"/>
        <v>2038</v>
      </c>
      <c r="D590" t="str">
        <f t="shared" si="73"/>
        <v>08/31/2038</v>
      </c>
      <c r="E590" t="s">
        <v>1145</v>
      </c>
      <c r="F590">
        <v>6291.59</v>
      </c>
      <c r="G590">
        <v>2407.9899999999998</v>
      </c>
      <c r="H590">
        <v>878.53</v>
      </c>
      <c r="I590">
        <v>1124.7</v>
      </c>
      <c r="J590">
        <v>1365.85</v>
      </c>
      <c r="K590">
        <v>0</v>
      </c>
      <c r="L590">
        <v>307.27</v>
      </c>
      <c r="M590">
        <v>0</v>
      </c>
      <c r="N590">
        <v>0</v>
      </c>
      <c r="O590">
        <v>0</v>
      </c>
      <c r="P590">
        <v>164.65</v>
      </c>
      <c r="Q590">
        <v>0</v>
      </c>
      <c r="R590">
        <v>0</v>
      </c>
      <c r="S590">
        <v>5265.17</v>
      </c>
      <c r="T590">
        <v>0</v>
      </c>
      <c r="U590">
        <v>0</v>
      </c>
      <c r="V590">
        <v>1283.67</v>
      </c>
      <c r="W590">
        <v>1212.82</v>
      </c>
      <c r="X590">
        <v>544.97</v>
      </c>
      <c r="Y590">
        <v>63.56</v>
      </c>
      <c r="Z590">
        <v>222.82</v>
      </c>
      <c r="AA590">
        <v>1047.67</v>
      </c>
      <c r="AB590">
        <v>114.51</v>
      </c>
      <c r="AC590">
        <v>6.56</v>
      </c>
      <c r="AD590">
        <v>0</v>
      </c>
      <c r="AE590">
        <v>24.45</v>
      </c>
      <c r="AF590">
        <v>20.94</v>
      </c>
      <c r="AG590">
        <v>14922320.949999999</v>
      </c>
      <c r="AM590">
        <f t="shared" si="79"/>
        <v>2038</v>
      </c>
      <c r="AN590">
        <f t="shared" si="80"/>
        <v>8</v>
      </c>
      <c r="AO590">
        <f t="shared" si="74"/>
        <v>2038</v>
      </c>
      <c r="AP590" t="str">
        <f t="shared" si="75"/>
        <v>0</v>
      </c>
      <c r="AQ590">
        <f t="shared" si="81"/>
        <v>0</v>
      </c>
      <c r="AR590">
        <f t="shared" si="82"/>
        <v>-824.85000000000014</v>
      </c>
      <c r="AS590">
        <f t="shared" si="83"/>
        <v>481.41</v>
      </c>
      <c r="AT590">
        <f t="shared" si="84"/>
        <v>70.850000000000136</v>
      </c>
      <c r="AU590">
        <f t="shared" si="85"/>
        <v>107.95</v>
      </c>
    </row>
    <row r="591" spans="1:47" x14ac:dyDescent="0.3">
      <c r="A591">
        <f t="shared" si="76"/>
        <v>2038</v>
      </c>
      <c r="B591">
        <f t="shared" si="77"/>
        <v>9</v>
      </c>
      <c r="C591">
        <f t="shared" si="78"/>
        <v>2038</v>
      </c>
      <c r="D591" t="str">
        <f t="shared" si="73"/>
        <v>09/30/2038</v>
      </c>
      <c r="E591" t="s">
        <v>1146</v>
      </c>
      <c r="F591">
        <v>5797.99</v>
      </c>
      <c r="G591">
        <v>2282.09</v>
      </c>
      <c r="H591">
        <v>342.66</v>
      </c>
      <c r="I591">
        <v>926.17</v>
      </c>
      <c r="J591">
        <v>1077.1500000000001</v>
      </c>
      <c r="K591">
        <v>0</v>
      </c>
      <c r="L591">
        <v>297.36</v>
      </c>
      <c r="M591">
        <v>0</v>
      </c>
      <c r="N591">
        <v>0</v>
      </c>
      <c r="O591">
        <v>0</v>
      </c>
      <c r="P591">
        <v>131.91</v>
      </c>
      <c r="Q591">
        <v>0</v>
      </c>
      <c r="R591">
        <v>0</v>
      </c>
      <c r="S591">
        <v>4351.63</v>
      </c>
      <c r="T591">
        <v>0</v>
      </c>
      <c r="U591">
        <v>0</v>
      </c>
      <c r="V591">
        <v>1186.6199999999999</v>
      </c>
      <c r="W591">
        <v>1102.6500000000001</v>
      </c>
      <c r="X591">
        <v>481.59</v>
      </c>
      <c r="Y591">
        <v>60.69</v>
      </c>
      <c r="Z591">
        <v>205.91</v>
      </c>
      <c r="AA591">
        <v>837.82</v>
      </c>
      <c r="AB591">
        <v>66.739999999999995</v>
      </c>
      <c r="AC591">
        <v>5.66</v>
      </c>
      <c r="AD591">
        <v>0.39</v>
      </c>
      <c r="AE591">
        <v>6.71</v>
      </c>
      <c r="AF591">
        <v>14.89</v>
      </c>
      <c r="AG591">
        <v>14918805.050000001</v>
      </c>
      <c r="AM591">
        <f t="shared" si="79"/>
        <v>2038</v>
      </c>
      <c r="AN591">
        <f t="shared" si="80"/>
        <v>9</v>
      </c>
      <c r="AO591">
        <f t="shared" si="74"/>
        <v>2038</v>
      </c>
      <c r="AP591" t="str">
        <f t="shared" si="75"/>
        <v>0</v>
      </c>
      <c r="AQ591">
        <f t="shared" si="81"/>
        <v>0</v>
      </c>
      <c r="AR591">
        <f t="shared" si="82"/>
        <v>-631.91000000000008</v>
      </c>
      <c r="AS591">
        <f t="shared" si="83"/>
        <v>420.9</v>
      </c>
      <c r="AT591">
        <f t="shared" si="84"/>
        <v>83.9699999999998</v>
      </c>
      <c r="AU591">
        <f t="shared" si="85"/>
        <v>61.08</v>
      </c>
    </row>
    <row r="592" spans="1:47" x14ac:dyDescent="0.3">
      <c r="A592">
        <f t="shared" si="76"/>
        <v>2038</v>
      </c>
      <c r="B592">
        <f t="shared" si="77"/>
        <v>10</v>
      </c>
      <c r="C592">
        <f t="shared" si="78"/>
        <v>2039</v>
      </c>
      <c r="D592" t="str">
        <f t="shared" si="73"/>
        <v>10/31/2038</v>
      </c>
      <c r="E592" t="s">
        <v>1147</v>
      </c>
      <c r="F592">
        <v>5498.31</v>
      </c>
      <c r="G592">
        <v>1783.68</v>
      </c>
      <c r="H592">
        <v>362.32</v>
      </c>
      <c r="I592">
        <v>923.2</v>
      </c>
      <c r="J592">
        <v>1435.13</v>
      </c>
      <c r="K592">
        <v>0</v>
      </c>
      <c r="L592">
        <v>307.27</v>
      </c>
      <c r="M592">
        <v>0</v>
      </c>
      <c r="N592">
        <v>0</v>
      </c>
      <c r="O592">
        <v>0</v>
      </c>
      <c r="P592">
        <v>89.14</v>
      </c>
      <c r="Q592">
        <v>0</v>
      </c>
      <c r="R592">
        <v>0</v>
      </c>
      <c r="S592">
        <v>4709.28</v>
      </c>
      <c r="T592">
        <v>0</v>
      </c>
      <c r="U592">
        <v>0</v>
      </c>
      <c r="V592">
        <v>1126.1300000000001</v>
      </c>
      <c r="W592">
        <v>1150.8499999999999</v>
      </c>
      <c r="X592">
        <v>505.18</v>
      </c>
      <c r="Y592">
        <v>69.98</v>
      </c>
      <c r="Z592">
        <v>187</v>
      </c>
      <c r="AA592">
        <v>899.83</v>
      </c>
      <c r="AB592">
        <v>65.59</v>
      </c>
      <c r="AC592">
        <v>9.33</v>
      </c>
      <c r="AD592">
        <v>0.31</v>
      </c>
      <c r="AE592">
        <v>19.29</v>
      </c>
      <c r="AF592">
        <v>10.93</v>
      </c>
      <c r="AG592">
        <v>14915090.43</v>
      </c>
      <c r="AM592">
        <f t="shared" si="79"/>
        <v>2038</v>
      </c>
      <c r="AN592">
        <f t="shared" si="80"/>
        <v>10</v>
      </c>
      <c r="AO592">
        <f t="shared" si="74"/>
        <v>2039</v>
      </c>
      <c r="AP592" t="str">
        <f t="shared" si="75"/>
        <v>0</v>
      </c>
      <c r="AQ592">
        <f t="shared" si="81"/>
        <v>0</v>
      </c>
      <c r="AR592">
        <f t="shared" si="82"/>
        <v>-712.83</v>
      </c>
      <c r="AS592">
        <f t="shared" si="83"/>
        <v>435.2</v>
      </c>
      <c r="AT592">
        <f t="shared" si="84"/>
        <v>-24.7199999999998</v>
      </c>
      <c r="AU592">
        <f t="shared" si="85"/>
        <v>56.260000000000005</v>
      </c>
    </row>
    <row r="593" spans="1:47" x14ac:dyDescent="0.3">
      <c r="A593">
        <f t="shared" si="76"/>
        <v>2038</v>
      </c>
      <c r="B593">
        <f t="shared" si="77"/>
        <v>11</v>
      </c>
      <c r="C593">
        <f t="shared" si="78"/>
        <v>2039</v>
      </c>
      <c r="D593" t="str">
        <f t="shared" si="73"/>
        <v>11/30/2038</v>
      </c>
      <c r="E593" t="s">
        <v>1148</v>
      </c>
      <c r="F593">
        <v>3014.65</v>
      </c>
      <c r="G593">
        <v>1441.7</v>
      </c>
      <c r="H593">
        <v>255.4</v>
      </c>
      <c r="I593">
        <v>948.08</v>
      </c>
      <c r="J593">
        <v>1567.5</v>
      </c>
      <c r="K593">
        <v>0</v>
      </c>
      <c r="L593">
        <v>297.36</v>
      </c>
      <c r="M593">
        <v>0</v>
      </c>
      <c r="N593">
        <v>0</v>
      </c>
      <c r="O593">
        <v>0</v>
      </c>
      <c r="P593">
        <v>55.18</v>
      </c>
      <c r="Q593">
        <v>0</v>
      </c>
      <c r="R593">
        <v>0</v>
      </c>
      <c r="S593">
        <v>2603.39</v>
      </c>
      <c r="T593">
        <v>0</v>
      </c>
      <c r="U593">
        <v>0</v>
      </c>
      <c r="V593">
        <v>1040.3800000000001</v>
      </c>
      <c r="W593">
        <v>1015.37</v>
      </c>
      <c r="X593">
        <v>451.18</v>
      </c>
      <c r="Y593">
        <v>59.3</v>
      </c>
      <c r="Z593">
        <v>149.13999999999999</v>
      </c>
      <c r="AA593">
        <v>761.63</v>
      </c>
      <c r="AB593">
        <v>27.22</v>
      </c>
      <c r="AC593">
        <v>6.13</v>
      </c>
      <c r="AD593">
        <v>0</v>
      </c>
      <c r="AE593">
        <v>14.68</v>
      </c>
      <c r="AF593">
        <v>7.73</v>
      </c>
      <c r="AG593">
        <v>14913517.48</v>
      </c>
      <c r="AM593">
        <f t="shared" si="79"/>
        <v>2038</v>
      </c>
      <c r="AN593">
        <f t="shared" si="80"/>
        <v>11</v>
      </c>
      <c r="AO593">
        <f t="shared" si="74"/>
        <v>2039</v>
      </c>
      <c r="AP593" t="str">
        <f t="shared" si="75"/>
        <v>0</v>
      </c>
      <c r="AQ593">
        <f t="shared" si="81"/>
        <v>0</v>
      </c>
      <c r="AR593">
        <f t="shared" si="82"/>
        <v>-612.49</v>
      </c>
      <c r="AS593">
        <f t="shared" si="83"/>
        <v>391.88</v>
      </c>
      <c r="AT593">
        <f t="shared" si="84"/>
        <v>25.010000000000105</v>
      </c>
      <c r="AU593">
        <f t="shared" si="85"/>
        <v>21.09</v>
      </c>
    </row>
    <row r="594" spans="1:47" x14ac:dyDescent="0.3">
      <c r="A594">
        <f t="shared" si="76"/>
        <v>2038</v>
      </c>
      <c r="B594">
        <f t="shared" si="77"/>
        <v>12</v>
      </c>
      <c r="C594">
        <f t="shared" si="78"/>
        <v>2039</v>
      </c>
      <c r="D594" t="str">
        <f t="shared" si="73"/>
        <v>12/31/2038</v>
      </c>
      <c r="E594" t="s">
        <v>1149</v>
      </c>
      <c r="F594">
        <v>2053.81</v>
      </c>
      <c r="G594">
        <v>2504.81</v>
      </c>
      <c r="H594">
        <v>700.63</v>
      </c>
      <c r="I594">
        <v>1137.31</v>
      </c>
      <c r="J594">
        <v>2424.7600000000002</v>
      </c>
      <c r="K594">
        <v>0</v>
      </c>
      <c r="L594">
        <v>307.27</v>
      </c>
      <c r="M594">
        <v>0</v>
      </c>
      <c r="N594">
        <v>0</v>
      </c>
      <c r="O594">
        <v>0</v>
      </c>
      <c r="P594">
        <v>52.1</v>
      </c>
      <c r="Q594">
        <v>0</v>
      </c>
      <c r="R594">
        <v>0</v>
      </c>
      <c r="S594">
        <v>1599.24</v>
      </c>
      <c r="T594">
        <v>0</v>
      </c>
      <c r="U594">
        <v>0</v>
      </c>
      <c r="V594">
        <v>977.9</v>
      </c>
      <c r="W594">
        <v>1039.1600000000001</v>
      </c>
      <c r="X594">
        <v>443.84</v>
      </c>
      <c r="Y594">
        <v>54.94</v>
      </c>
      <c r="Z594">
        <v>119.71</v>
      </c>
      <c r="AA594">
        <v>749.64</v>
      </c>
      <c r="AB594">
        <v>30.51</v>
      </c>
      <c r="AC594">
        <v>5.91</v>
      </c>
      <c r="AD594">
        <v>0.03</v>
      </c>
      <c r="AE594">
        <v>13.54</v>
      </c>
      <c r="AF594">
        <v>6.03</v>
      </c>
      <c r="AG594">
        <v>14913968.48</v>
      </c>
      <c r="AM594">
        <f t="shared" si="79"/>
        <v>2038</v>
      </c>
      <c r="AN594">
        <f t="shared" si="80"/>
        <v>12</v>
      </c>
      <c r="AO594">
        <f t="shared" si="74"/>
        <v>2039</v>
      </c>
      <c r="AP594" t="str">
        <f t="shared" si="75"/>
        <v>0</v>
      </c>
      <c r="AQ594">
        <f t="shared" si="81"/>
        <v>0</v>
      </c>
      <c r="AR594">
        <f t="shared" si="82"/>
        <v>-629.92999999999995</v>
      </c>
      <c r="AS594">
        <f t="shared" si="83"/>
        <v>388.9</v>
      </c>
      <c r="AT594">
        <f t="shared" si="84"/>
        <v>-61.260000000000105</v>
      </c>
      <c r="AU594">
        <f t="shared" si="85"/>
        <v>24.6</v>
      </c>
    </row>
    <row r="595" spans="1:47" x14ac:dyDescent="0.3">
      <c r="A595">
        <f t="shared" si="76"/>
        <v>2039</v>
      </c>
      <c r="B595">
        <f t="shared" si="77"/>
        <v>1</v>
      </c>
      <c r="C595">
        <f t="shared" si="78"/>
        <v>2039</v>
      </c>
      <c r="D595" t="str">
        <f t="shared" si="73"/>
        <v>01/31/2039</v>
      </c>
      <c r="E595" t="s">
        <v>1150</v>
      </c>
      <c r="F595">
        <v>3073.72</v>
      </c>
      <c r="G595">
        <v>1033.26</v>
      </c>
      <c r="H595">
        <v>133.76</v>
      </c>
      <c r="I595">
        <v>1540.22</v>
      </c>
      <c r="J595">
        <v>2062.62</v>
      </c>
      <c r="K595">
        <v>0</v>
      </c>
      <c r="L595">
        <v>307.27</v>
      </c>
      <c r="M595">
        <v>0</v>
      </c>
      <c r="N595">
        <v>0</v>
      </c>
      <c r="O595">
        <v>0</v>
      </c>
      <c r="P595">
        <v>50.48</v>
      </c>
      <c r="Q595">
        <v>0</v>
      </c>
      <c r="R595">
        <v>0</v>
      </c>
      <c r="S595">
        <v>2707.16</v>
      </c>
      <c r="T595">
        <v>0</v>
      </c>
      <c r="U595">
        <v>0</v>
      </c>
      <c r="V595">
        <v>971.07</v>
      </c>
      <c r="W595">
        <v>1074.47</v>
      </c>
      <c r="X595">
        <v>447.9</v>
      </c>
      <c r="Y595">
        <v>62.88</v>
      </c>
      <c r="Z595">
        <v>135.44</v>
      </c>
      <c r="AA595">
        <v>723.05</v>
      </c>
      <c r="AB595">
        <v>11.67</v>
      </c>
      <c r="AC595">
        <v>34.21</v>
      </c>
      <c r="AD595">
        <v>0.1</v>
      </c>
      <c r="AE595">
        <v>13.48</v>
      </c>
      <c r="AF595">
        <v>5.32</v>
      </c>
      <c r="AG595">
        <v>14911928.029999999</v>
      </c>
      <c r="AM595">
        <f t="shared" si="79"/>
        <v>2039</v>
      </c>
      <c r="AN595">
        <f t="shared" si="80"/>
        <v>1</v>
      </c>
      <c r="AO595">
        <f t="shared" si="74"/>
        <v>2039</v>
      </c>
      <c r="AP595" t="str">
        <f t="shared" si="75"/>
        <v>0</v>
      </c>
      <c r="AQ595">
        <f t="shared" si="81"/>
        <v>0</v>
      </c>
      <c r="AR595">
        <f t="shared" si="82"/>
        <v>-587.6099999999999</v>
      </c>
      <c r="AS595">
        <f t="shared" si="83"/>
        <v>385.02</v>
      </c>
      <c r="AT595">
        <f t="shared" si="84"/>
        <v>-103.39999999999998</v>
      </c>
      <c r="AU595">
        <f t="shared" si="85"/>
        <v>-22.54</v>
      </c>
    </row>
    <row r="596" spans="1:47" x14ac:dyDescent="0.3">
      <c r="A596">
        <f t="shared" si="76"/>
        <v>2039</v>
      </c>
      <c r="B596">
        <f t="shared" si="77"/>
        <v>2</v>
      </c>
      <c r="C596">
        <f t="shared" si="78"/>
        <v>2039</v>
      </c>
      <c r="D596" t="str">
        <f t="shared" si="73"/>
        <v>02/28/2039</v>
      </c>
      <c r="E596" t="s">
        <v>1151</v>
      </c>
      <c r="F596">
        <v>1310.29</v>
      </c>
      <c r="G596">
        <v>3001.25</v>
      </c>
      <c r="H596">
        <v>153.58000000000001</v>
      </c>
      <c r="I596">
        <v>1487.03</v>
      </c>
      <c r="J596">
        <v>3700.31</v>
      </c>
      <c r="K596">
        <v>0</v>
      </c>
      <c r="L596">
        <v>277.52999999999997</v>
      </c>
      <c r="M596">
        <v>0</v>
      </c>
      <c r="N596">
        <v>0</v>
      </c>
      <c r="O596">
        <v>0</v>
      </c>
      <c r="P596">
        <v>41.95</v>
      </c>
      <c r="Q596">
        <v>0</v>
      </c>
      <c r="R596">
        <v>0</v>
      </c>
      <c r="S596">
        <v>585.5</v>
      </c>
      <c r="T596">
        <v>0</v>
      </c>
      <c r="U596">
        <v>0</v>
      </c>
      <c r="V596">
        <v>825.4</v>
      </c>
      <c r="W596">
        <v>960.21</v>
      </c>
      <c r="X596">
        <v>395.32</v>
      </c>
      <c r="Y596">
        <v>42.84</v>
      </c>
      <c r="Z596">
        <v>88.59</v>
      </c>
      <c r="AA596">
        <v>669.08</v>
      </c>
      <c r="AB596">
        <v>0.81</v>
      </c>
      <c r="AC596">
        <v>33.18</v>
      </c>
      <c r="AD596">
        <v>0</v>
      </c>
      <c r="AE596">
        <v>10.27</v>
      </c>
      <c r="AF596">
        <v>4.43</v>
      </c>
      <c r="AG596">
        <v>14913618.99</v>
      </c>
      <c r="AM596">
        <f t="shared" si="79"/>
        <v>2039</v>
      </c>
      <c r="AN596">
        <f t="shared" si="80"/>
        <v>2</v>
      </c>
      <c r="AO596">
        <f t="shared" si="74"/>
        <v>2039</v>
      </c>
      <c r="AP596" t="str">
        <f t="shared" si="75"/>
        <v>0</v>
      </c>
      <c r="AQ596">
        <f t="shared" si="81"/>
        <v>0</v>
      </c>
      <c r="AR596">
        <f t="shared" si="82"/>
        <v>-580.49</v>
      </c>
      <c r="AS596">
        <f t="shared" si="83"/>
        <v>352.48</v>
      </c>
      <c r="AT596">
        <f t="shared" si="84"/>
        <v>-134.81000000000006</v>
      </c>
      <c r="AU596">
        <f t="shared" si="85"/>
        <v>-32.369999999999997</v>
      </c>
    </row>
    <row r="597" spans="1:47" x14ac:dyDescent="0.3">
      <c r="A597">
        <f t="shared" si="76"/>
        <v>2039</v>
      </c>
      <c r="B597">
        <f t="shared" si="77"/>
        <v>3</v>
      </c>
      <c r="C597">
        <f t="shared" si="78"/>
        <v>2039</v>
      </c>
      <c r="D597" t="str">
        <f t="shared" si="73"/>
        <v>03/31/2039</v>
      </c>
      <c r="E597" t="s">
        <v>1152</v>
      </c>
      <c r="F597">
        <v>543.92999999999995</v>
      </c>
      <c r="G597">
        <v>27443.94</v>
      </c>
      <c r="H597">
        <v>381.31</v>
      </c>
      <c r="I597">
        <v>4625.63</v>
      </c>
      <c r="J597">
        <v>31275.45</v>
      </c>
      <c r="K597">
        <v>0</v>
      </c>
      <c r="L597">
        <v>307.27</v>
      </c>
      <c r="M597">
        <v>0</v>
      </c>
      <c r="N597">
        <v>0</v>
      </c>
      <c r="O597">
        <v>0</v>
      </c>
      <c r="P597">
        <v>54.48</v>
      </c>
      <c r="Q597">
        <v>0</v>
      </c>
      <c r="R597">
        <v>0</v>
      </c>
      <c r="S597">
        <v>25</v>
      </c>
      <c r="T597">
        <v>0</v>
      </c>
      <c r="U597">
        <v>0</v>
      </c>
      <c r="V597">
        <v>903.41</v>
      </c>
      <c r="W597">
        <v>1128.04</v>
      </c>
      <c r="X597">
        <v>514.13</v>
      </c>
      <c r="Y597">
        <v>68.61</v>
      </c>
      <c r="Z597">
        <v>95.97</v>
      </c>
      <c r="AA597">
        <v>729.47</v>
      </c>
      <c r="AB597">
        <v>1.36</v>
      </c>
      <c r="AC597">
        <v>33.36</v>
      </c>
      <c r="AD597">
        <v>0</v>
      </c>
      <c r="AE597">
        <v>17.510000000000002</v>
      </c>
      <c r="AF597">
        <v>5.75</v>
      </c>
      <c r="AG597">
        <v>14940519</v>
      </c>
      <c r="AM597">
        <f t="shared" si="79"/>
        <v>2039</v>
      </c>
      <c r="AN597">
        <f t="shared" si="80"/>
        <v>3</v>
      </c>
      <c r="AO597">
        <f t="shared" si="74"/>
        <v>2039</v>
      </c>
      <c r="AP597" t="str">
        <f t="shared" si="75"/>
        <v>0</v>
      </c>
      <c r="AQ597">
        <f t="shared" si="81"/>
        <v>0</v>
      </c>
      <c r="AR597">
        <f t="shared" si="82"/>
        <v>-633.5</v>
      </c>
      <c r="AS597">
        <f t="shared" si="83"/>
        <v>445.52</v>
      </c>
      <c r="AT597">
        <f t="shared" si="84"/>
        <v>-224.63</v>
      </c>
      <c r="AU597">
        <f t="shared" si="85"/>
        <v>-32</v>
      </c>
    </row>
    <row r="598" spans="1:47" x14ac:dyDescent="0.3">
      <c r="A598">
        <f t="shared" si="76"/>
        <v>2039</v>
      </c>
      <c r="B598">
        <f t="shared" si="77"/>
        <v>4</v>
      </c>
      <c r="C598">
        <f t="shared" si="78"/>
        <v>2039</v>
      </c>
      <c r="D598" t="str">
        <f t="shared" si="73"/>
        <v>04/30/2039</v>
      </c>
      <c r="E598" t="s">
        <v>1153</v>
      </c>
      <c r="F598">
        <v>4743.46</v>
      </c>
      <c r="G598">
        <v>3708.88</v>
      </c>
      <c r="H598">
        <v>88.34</v>
      </c>
      <c r="I598">
        <v>3434.68</v>
      </c>
      <c r="J598">
        <v>4423.6400000000003</v>
      </c>
      <c r="K598">
        <v>0</v>
      </c>
      <c r="L598">
        <v>297.36</v>
      </c>
      <c r="M598">
        <v>0</v>
      </c>
      <c r="N598">
        <v>0</v>
      </c>
      <c r="O598">
        <v>0</v>
      </c>
      <c r="P598">
        <v>70.8</v>
      </c>
      <c r="Q598">
        <v>0</v>
      </c>
      <c r="R598">
        <v>0</v>
      </c>
      <c r="S598">
        <v>2167.4</v>
      </c>
      <c r="T598">
        <v>0</v>
      </c>
      <c r="U598">
        <v>0</v>
      </c>
      <c r="V598">
        <v>959.22</v>
      </c>
      <c r="W598">
        <v>1146.1199999999999</v>
      </c>
      <c r="X598">
        <v>572.89</v>
      </c>
      <c r="Y598">
        <v>53.69</v>
      </c>
      <c r="Z598">
        <v>168.51</v>
      </c>
      <c r="AA598">
        <v>712</v>
      </c>
      <c r="AB598">
        <v>0.65</v>
      </c>
      <c r="AC598">
        <v>77.11</v>
      </c>
      <c r="AD598">
        <v>0.34</v>
      </c>
      <c r="AE598">
        <v>17.03</v>
      </c>
      <c r="AF598">
        <v>8.2799999999999994</v>
      </c>
      <c r="AG598">
        <v>14939484.42</v>
      </c>
      <c r="AM598">
        <f t="shared" si="79"/>
        <v>2039</v>
      </c>
      <c r="AN598">
        <f t="shared" si="80"/>
        <v>4</v>
      </c>
      <c r="AO598">
        <f t="shared" si="74"/>
        <v>2039</v>
      </c>
      <c r="AP598" t="str">
        <f t="shared" si="75"/>
        <v>0</v>
      </c>
      <c r="AQ598">
        <f t="shared" si="81"/>
        <v>0</v>
      </c>
      <c r="AR598">
        <f t="shared" si="82"/>
        <v>-543.49</v>
      </c>
      <c r="AS598">
        <f t="shared" si="83"/>
        <v>519.20000000000005</v>
      </c>
      <c r="AT598">
        <f t="shared" si="84"/>
        <v>-186.89999999999986</v>
      </c>
      <c r="AU598">
        <f t="shared" si="85"/>
        <v>-76.459999999999994</v>
      </c>
    </row>
    <row r="599" spans="1:47" x14ac:dyDescent="0.3">
      <c r="A599">
        <f t="shared" si="76"/>
        <v>2039</v>
      </c>
      <c r="B599">
        <f t="shared" si="77"/>
        <v>5</v>
      </c>
      <c r="C599">
        <f t="shared" si="78"/>
        <v>2039</v>
      </c>
      <c r="D599" t="str">
        <f t="shared" si="73"/>
        <v>05/31/2039</v>
      </c>
      <c r="E599" t="s">
        <v>1154</v>
      </c>
      <c r="F599">
        <v>7176.49</v>
      </c>
      <c r="G599">
        <v>1651.1</v>
      </c>
      <c r="H599">
        <v>181.06</v>
      </c>
      <c r="I599">
        <v>1924.72</v>
      </c>
      <c r="J599">
        <v>1880.85</v>
      </c>
      <c r="K599">
        <v>0</v>
      </c>
      <c r="L599">
        <v>307.27</v>
      </c>
      <c r="M599">
        <v>0</v>
      </c>
      <c r="N599">
        <v>0</v>
      </c>
      <c r="O599">
        <v>0</v>
      </c>
      <c r="P599">
        <v>137.94</v>
      </c>
      <c r="Q599">
        <v>0</v>
      </c>
      <c r="R599">
        <v>0</v>
      </c>
      <c r="S599">
        <v>5849.14</v>
      </c>
      <c r="T599">
        <v>0</v>
      </c>
      <c r="U599">
        <v>0</v>
      </c>
      <c r="V599">
        <v>1192.02</v>
      </c>
      <c r="W599">
        <v>1192.8499999999999</v>
      </c>
      <c r="X599">
        <v>541.79999999999995</v>
      </c>
      <c r="Y599">
        <v>65.3</v>
      </c>
      <c r="Z599">
        <v>220.91</v>
      </c>
      <c r="AA599">
        <v>910.87</v>
      </c>
      <c r="AB599">
        <v>31.04</v>
      </c>
      <c r="AC599">
        <v>28.23</v>
      </c>
      <c r="AD599">
        <v>0</v>
      </c>
      <c r="AE599">
        <v>27.79</v>
      </c>
      <c r="AF599">
        <v>19.38</v>
      </c>
      <c r="AG599">
        <v>14933959.029999999</v>
      </c>
      <c r="AM599">
        <f t="shared" si="79"/>
        <v>2039</v>
      </c>
      <c r="AN599">
        <f t="shared" si="80"/>
        <v>5</v>
      </c>
      <c r="AO599">
        <f t="shared" si="74"/>
        <v>2039</v>
      </c>
      <c r="AP599" t="str">
        <f t="shared" si="75"/>
        <v>0</v>
      </c>
      <c r="AQ599">
        <f t="shared" si="81"/>
        <v>0</v>
      </c>
      <c r="AR599">
        <f t="shared" si="82"/>
        <v>-689.96</v>
      </c>
      <c r="AS599">
        <f t="shared" si="83"/>
        <v>476.49999999999994</v>
      </c>
      <c r="AT599">
        <f t="shared" si="84"/>
        <v>-0.82999999999992724</v>
      </c>
      <c r="AU599">
        <f t="shared" si="85"/>
        <v>2.8099999999999987</v>
      </c>
    </row>
    <row r="600" spans="1:47" x14ac:dyDescent="0.3">
      <c r="A600">
        <f t="shared" si="76"/>
        <v>2039</v>
      </c>
      <c r="B600">
        <f t="shared" si="77"/>
        <v>6</v>
      </c>
      <c r="C600">
        <f t="shared" si="78"/>
        <v>2039</v>
      </c>
      <c r="D600" t="str">
        <f t="shared" si="73"/>
        <v>06/30/2039</v>
      </c>
      <c r="E600" t="s">
        <v>1155</v>
      </c>
      <c r="F600">
        <v>9639.2800000000007</v>
      </c>
      <c r="G600">
        <v>2370.16</v>
      </c>
      <c r="H600">
        <v>407.67</v>
      </c>
      <c r="I600">
        <v>1132.96</v>
      </c>
      <c r="J600">
        <v>1701.03</v>
      </c>
      <c r="K600">
        <v>0</v>
      </c>
      <c r="L600">
        <v>297.36</v>
      </c>
      <c r="M600">
        <v>0</v>
      </c>
      <c r="N600">
        <v>0</v>
      </c>
      <c r="O600">
        <v>0</v>
      </c>
      <c r="P600">
        <v>155</v>
      </c>
      <c r="Q600">
        <v>0</v>
      </c>
      <c r="R600">
        <v>0</v>
      </c>
      <c r="S600">
        <v>8456.26</v>
      </c>
      <c r="T600">
        <v>0</v>
      </c>
      <c r="U600">
        <v>0</v>
      </c>
      <c r="V600">
        <v>1222.44</v>
      </c>
      <c r="W600">
        <v>1235.4000000000001</v>
      </c>
      <c r="X600">
        <v>539.01</v>
      </c>
      <c r="Y600">
        <v>77.45</v>
      </c>
      <c r="Z600">
        <v>289.75</v>
      </c>
      <c r="AA600">
        <v>1005.09</v>
      </c>
      <c r="AB600">
        <v>83.4</v>
      </c>
      <c r="AC600">
        <v>8.9600000000000009</v>
      </c>
      <c r="AD600">
        <v>0.04</v>
      </c>
      <c r="AE600">
        <v>28.97</v>
      </c>
      <c r="AF600">
        <v>19.7</v>
      </c>
      <c r="AG600">
        <v>14926689.92</v>
      </c>
      <c r="AM600">
        <f t="shared" si="79"/>
        <v>2039</v>
      </c>
      <c r="AN600">
        <f t="shared" si="80"/>
        <v>6</v>
      </c>
      <c r="AO600">
        <f t="shared" si="74"/>
        <v>2039</v>
      </c>
      <c r="AP600" t="str">
        <f t="shared" si="75"/>
        <v>0</v>
      </c>
      <c r="AQ600">
        <f t="shared" si="81"/>
        <v>0</v>
      </c>
      <c r="AR600">
        <f t="shared" si="82"/>
        <v>-715.34</v>
      </c>
      <c r="AS600">
        <f t="shared" si="83"/>
        <v>461.56</v>
      </c>
      <c r="AT600">
        <f t="shared" si="84"/>
        <v>-12.960000000000036</v>
      </c>
      <c r="AU600">
        <f t="shared" si="85"/>
        <v>74.44</v>
      </c>
    </row>
    <row r="601" spans="1:47" x14ac:dyDescent="0.3">
      <c r="A601">
        <f t="shared" si="76"/>
        <v>2039</v>
      </c>
      <c r="B601">
        <f t="shared" si="77"/>
        <v>7</v>
      </c>
      <c r="C601">
        <f t="shared" si="78"/>
        <v>2039</v>
      </c>
      <c r="D601" t="str">
        <f t="shared" si="73"/>
        <v>07/31/2039</v>
      </c>
      <c r="E601" t="s">
        <v>1156</v>
      </c>
      <c r="F601">
        <v>8623.77</v>
      </c>
      <c r="G601">
        <v>1925.56</v>
      </c>
      <c r="H601">
        <v>425.64</v>
      </c>
      <c r="I601">
        <v>1151.3599999999999</v>
      </c>
      <c r="J601">
        <v>1680.89</v>
      </c>
      <c r="K601">
        <v>0</v>
      </c>
      <c r="L601">
        <v>307.27</v>
      </c>
      <c r="M601">
        <v>0</v>
      </c>
      <c r="N601">
        <v>0</v>
      </c>
      <c r="O601">
        <v>0</v>
      </c>
      <c r="P601">
        <v>181.81</v>
      </c>
      <c r="Q601">
        <v>0</v>
      </c>
      <c r="R601">
        <v>0</v>
      </c>
      <c r="S601">
        <v>7905.58</v>
      </c>
      <c r="T601">
        <v>0</v>
      </c>
      <c r="U601">
        <v>0</v>
      </c>
      <c r="V601">
        <v>1293.97</v>
      </c>
      <c r="W601">
        <v>1256.72</v>
      </c>
      <c r="X601">
        <v>559.41999999999996</v>
      </c>
      <c r="Y601">
        <v>76.900000000000006</v>
      </c>
      <c r="Z601">
        <v>276.38</v>
      </c>
      <c r="AA601">
        <v>1073.19</v>
      </c>
      <c r="AB601">
        <v>101.28</v>
      </c>
      <c r="AC601">
        <v>5.97</v>
      </c>
      <c r="AD601">
        <v>0</v>
      </c>
      <c r="AE601">
        <v>30.83</v>
      </c>
      <c r="AF601">
        <v>24.31</v>
      </c>
      <c r="AG601">
        <v>14919991.710000001</v>
      </c>
      <c r="AM601">
        <f t="shared" si="79"/>
        <v>2039</v>
      </c>
      <c r="AN601">
        <f t="shared" si="80"/>
        <v>7</v>
      </c>
      <c r="AO601">
        <f t="shared" si="74"/>
        <v>2039</v>
      </c>
      <c r="AP601" t="str">
        <f t="shared" si="75"/>
        <v>0</v>
      </c>
      <c r="AQ601">
        <f t="shared" si="81"/>
        <v>0</v>
      </c>
      <c r="AR601">
        <f t="shared" si="82"/>
        <v>-796.81000000000006</v>
      </c>
      <c r="AS601">
        <f t="shared" si="83"/>
        <v>482.52</v>
      </c>
      <c r="AT601">
        <f t="shared" si="84"/>
        <v>37.25</v>
      </c>
      <c r="AU601">
        <f t="shared" si="85"/>
        <v>95.31</v>
      </c>
    </row>
    <row r="602" spans="1:47" x14ac:dyDescent="0.3">
      <c r="A602">
        <f t="shared" si="76"/>
        <v>2039</v>
      </c>
      <c r="B602">
        <f t="shared" si="77"/>
        <v>8</v>
      </c>
      <c r="C602">
        <f t="shared" si="78"/>
        <v>2039</v>
      </c>
      <c r="D602" t="str">
        <f t="shared" si="73"/>
        <v>08/31/2039</v>
      </c>
      <c r="E602" t="s">
        <v>1157</v>
      </c>
      <c r="F602">
        <v>6352.57</v>
      </c>
      <c r="G602">
        <v>1999.21</v>
      </c>
      <c r="H602">
        <v>398.22</v>
      </c>
      <c r="I602">
        <v>938.39</v>
      </c>
      <c r="J602">
        <v>1499.82</v>
      </c>
      <c r="K602">
        <v>0</v>
      </c>
      <c r="L602">
        <v>307.27</v>
      </c>
      <c r="M602">
        <v>0</v>
      </c>
      <c r="N602">
        <v>0</v>
      </c>
      <c r="O602">
        <v>0</v>
      </c>
      <c r="P602">
        <v>161.69999999999999</v>
      </c>
      <c r="Q602">
        <v>0</v>
      </c>
      <c r="R602">
        <v>0</v>
      </c>
      <c r="S602">
        <v>5367.6</v>
      </c>
      <c r="T602">
        <v>0</v>
      </c>
      <c r="U602">
        <v>0</v>
      </c>
      <c r="V602">
        <v>1258</v>
      </c>
      <c r="W602">
        <v>1246.74</v>
      </c>
      <c r="X602">
        <v>544.30999999999995</v>
      </c>
      <c r="Y602">
        <v>55.88</v>
      </c>
      <c r="Z602">
        <v>159.99</v>
      </c>
      <c r="AA602">
        <v>1114.74</v>
      </c>
      <c r="AB602">
        <v>97.14</v>
      </c>
      <c r="AC602">
        <v>6.58</v>
      </c>
      <c r="AD602">
        <v>0.19</v>
      </c>
      <c r="AE602">
        <v>27.29</v>
      </c>
      <c r="AF602">
        <v>22.78</v>
      </c>
      <c r="AG602">
        <v>14915638.35</v>
      </c>
      <c r="AM602">
        <f t="shared" si="79"/>
        <v>2039</v>
      </c>
      <c r="AN602">
        <f t="shared" si="80"/>
        <v>8</v>
      </c>
      <c r="AO602">
        <f t="shared" si="74"/>
        <v>2039</v>
      </c>
      <c r="AP602" t="str">
        <f t="shared" si="75"/>
        <v>0</v>
      </c>
      <c r="AQ602">
        <f t="shared" si="81"/>
        <v>0</v>
      </c>
      <c r="AR602">
        <f t="shared" si="82"/>
        <v>-954.75</v>
      </c>
      <c r="AS602">
        <f t="shared" si="83"/>
        <v>488.42999999999995</v>
      </c>
      <c r="AT602">
        <f t="shared" si="84"/>
        <v>11.259999999999991</v>
      </c>
      <c r="AU602">
        <f t="shared" si="85"/>
        <v>90.56</v>
      </c>
    </row>
    <row r="603" spans="1:47" x14ac:dyDescent="0.3">
      <c r="A603">
        <f t="shared" si="76"/>
        <v>2039</v>
      </c>
      <c r="B603">
        <f t="shared" si="77"/>
        <v>9</v>
      </c>
      <c r="C603">
        <f t="shared" si="78"/>
        <v>2039</v>
      </c>
      <c r="D603" t="str">
        <f t="shared" si="73"/>
        <v>09/30/2039</v>
      </c>
      <c r="E603" t="s">
        <v>1158</v>
      </c>
      <c r="F603">
        <v>6245.98</v>
      </c>
      <c r="G603">
        <v>2591.0300000000002</v>
      </c>
      <c r="H603">
        <v>633</v>
      </c>
      <c r="I603">
        <v>784.64</v>
      </c>
      <c r="J603">
        <v>1300.97</v>
      </c>
      <c r="K603">
        <v>0</v>
      </c>
      <c r="L603">
        <v>297.36</v>
      </c>
      <c r="M603">
        <v>0</v>
      </c>
      <c r="N603">
        <v>0</v>
      </c>
      <c r="O603">
        <v>0</v>
      </c>
      <c r="P603">
        <v>131.71</v>
      </c>
      <c r="Q603">
        <v>0</v>
      </c>
      <c r="R603">
        <v>0</v>
      </c>
      <c r="S603">
        <v>4925.28</v>
      </c>
      <c r="T603">
        <v>0</v>
      </c>
      <c r="U603">
        <v>0</v>
      </c>
      <c r="V603">
        <v>1082.6600000000001</v>
      </c>
      <c r="W603">
        <v>1159.28</v>
      </c>
      <c r="X603">
        <v>486.65</v>
      </c>
      <c r="Y603">
        <v>50.04</v>
      </c>
      <c r="Z603">
        <v>207.56</v>
      </c>
      <c r="AA603">
        <v>922.81</v>
      </c>
      <c r="AB603">
        <v>83.88</v>
      </c>
      <c r="AC603">
        <v>11.84</v>
      </c>
      <c r="AD603">
        <v>0.93</v>
      </c>
      <c r="AE603">
        <v>9.57</v>
      </c>
      <c r="AF603">
        <v>16.22</v>
      </c>
      <c r="AG603">
        <v>14911983.4</v>
      </c>
      <c r="AM603">
        <f t="shared" si="79"/>
        <v>2039</v>
      </c>
      <c r="AN603">
        <f t="shared" si="80"/>
        <v>9</v>
      </c>
      <c r="AO603">
        <f t="shared" si="74"/>
        <v>2039</v>
      </c>
      <c r="AP603" t="str">
        <f t="shared" si="75"/>
        <v>0</v>
      </c>
      <c r="AQ603">
        <f t="shared" si="81"/>
        <v>0</v>
      </c>
      <c r="AR603">
        <f t="shared" si="82"/>
        <v>-715.25</v>
      </c>
      <c r="AS603">
        <f t="shared" si="83"/>
        <v>436.60999999999996</v>
      </c>
      <c r="AT603">
        <f t="shared" si="84"/>
        <v>-76.619999999999891</v>
      </c>
      <c r="AU603">
        <f t="shared" si="85"/>
        <v>72.039999999999992</v>
      </c>
    </row>
    <row r="604" spans="1:47" x14ac:dyDescent="0.3">
      <c r="A604">
        <f t="shared" si="76"/>
        <v>2039</v>
      </c>
      <c r="B604">
        <f t="shared" si="77"/>
        <v>10</v>
      </c>
      <c r="C604">
        <f t="shared" si="78"/>
        <v>2040</v>
      </c>
      <c r="D604" t="str">
        <f t="shared" si="73"/>
        <v>10/31/2039</v>
      </c>
      <c r="E604" t="s">
        <v>1159</v>
      </c>
      <c r="F604">
        <v>5885.25</v>
      </c>
      <c r="G604">
        <v>2185.7600000000002</v>
      </c>
      <c r="H604">
        <v>532.11</v>
      </c>
      <c r="I604">
        <v>877.64</v>
      </c>
      <c r="J604">
        <v>2003.84</v>
      </c>
      <c r="K604">
        <v>0</v>
      </c>
      <c r="L604">
        <v>307.27</v>
      </c>
      <c r="M604">
        <v>0</v>
      </c>
      <c r="N604">
        <v>0</v>
      </c>
      <c r="O604">
        <v>0</v>
      </c>
      <c r="P604">
        <v>88.53</v>
      </c>
      <c r="Q604">
        <v>0</v>
      </c>
      <c r="R604">
        <v>0</v>
      </c>
      <c r="S604">
        <v>5095.6899999999996</v>
      </c>
      <c r="T604">
        <v>0</v>
      </c>
      <c r="U604">
        <v>0</v>
      </c>
      <c r="V604">
        <v>1001.34</v>
      </c>
      <c r="W604">
        <v>1243.2</v>
      </c>
      <c r="X604">
        <v>499.36</v>
      </c>
      <c r="Y604">
        <v>62.02</v>
      </c>
      <c r="Z604">
        <v>169.56</v>
      </c>
      <c r="AA604">
        <v>1045.8399999999999</v>
      </c>
      <c r="AB604">
        <v>64.290000000000006</v>
      </c>
      <c r="AC604">
        <v>11.5</v>
      </c>
      <c r="AD604">
        <v>0</v>
      </c>
      <c r="AE604">
        <v>17.579999999999998</v>
      </c>
      <c r="AF604">
        <v>12.32</v>
      </c>
      <c r="AG604">
        <v>14908283.9</v>
      </c>
      <c r="AM604">
        <f t="shared" si="79"/>
        <v>2039</v>
      </c>
      <c r="AN604">
        <f t="shared" si="80"/>
        <v>10</v>
      </c>
      <c r="AO604">
        <f t="shared" si="74"/>
        <v>2040</v>
      </c>
      <c r="AP604" t="str">
        <f t="shared" si="75"/>
        <v>0</v>
      </c>
      <c r="AQ604">
        <f t="shared" si="81"/>
        <v>0</v>
      </c>
      <c r="AR604">
        <f t="shared" si="82"/>
        <v>-876.28</v>
      </c>
      <c r="AS604">
        <f t="shared" si="83"/>
        <v>437.34000000000003</v>
      </c>
      <c r="AT604">
        <f t="shared" si="84"/>
        <v>-241.86</v>
      </c>
      <c r="AU604">
        <f t="shared" si="85"/>
        <v>52.790000000000006</v>
      </c>
    </row>
    <row r="605" spans="1:47" x14ac:dyDescent="0.3">
      <c r="A605">
        <f t="shared" si="76"/>
        <v>2039</v>
      </c>
      <c r="B605">
        <f t="shared" si="77"/>
        <v>11</v>
      </c>
      <c r="C605">
        <f t="shared" si="78"/>
        <v>2040</v>
      </c>
      <c r="D605" t="str">
        <f t="shared" si="73"/>
        <v>11/30/2039</v>
      </c>
      <c r="E605" t="s">
        <v>1160</v>
      </c>
      <c r="F605">
        <v>2831.83</v>
      </c>
      <c r="G605">
        <v>1301.4000000000001</v>
      </c>
      <c r="H605">
        <v>244.6</v>
      </c>
      <c r="I605">
        <v>908.15</v>
      </c>
      <c r="J605">
        <v>1620.58</v>
      </c>
      <c r="K605">
        <v>0</v>
      </c>
      <c r="L605">
        <v>297.36</v>
      </c>
      <c r="M605">
        <v>0</v>
      </c>
      <c r="N605">
        <v>0</v>
      </c>
      <c r="O605">
        <v>0</v>
      </c>
      <c r="P605">
        <v>55.79</v>
      </c>
      <c r="Q605">
        <v>0</v>
      </c>
      <c r="R605">
        <v>0</v>
      </c>
      <c r="S605">
        <v>2202.71</v>
      </c>
      <c r="T605">
        <v>0</v>
      </c>
      <c r="U605">
        <v>0</v>
      </c>
      <c r="V605">
        <v>893.15</v>
      </c>
      <c r="W605">
        <v>1115.6400000000001</v>
      </c>
      <c r="X605">
        <v>437.88</v>
      </c>
      <c r="Y605">
        <v>53</v>
      </c>
      <c r="Z605">
        <v>108.87</v>
      </c>
      <c r="AA605">
        <v>907.76</v>
      </c>
      <c r="AB605">
        <v>25.33</v>
      </c>
      <c r="AC605">
        <v>9.35</v>
      </c>
      <c r="AD605">
        <v>0.23</v>
      </c>
      <c r="AE605">
        <v>10.53</v>
      </c>
      <c r="AF605">
        <v>7.09</v>
      </c>
      <c r="AG605">
        <v>14906753.48</v>
      </c>
      <c r="AM605">
        <f t="shared" si="79"/>
        <v>2039</v>
      </c>
      <c r="AN605">
        <f t="shared" si="80"/>
        <v>11</v>
      </c>
      <c r="AO605">
        <f t="shared" si="74"/>
        <v>2040</v>
      </c>
      <c r="AP605" t="str">
        <f t="shared" si="75"/>
        <v>0</v>
      </c>
      <c r="AQ605">
        <f t="shared" si="81"/>
        <v>0</v>
      </c>
      <c r="AR605">
        <f t="shared" si="82"/>
        <v>-798.89</v>
      </c>
      <c r="AS605">
        <f t="shared" si="83"/>
        <v>384.88</v>
      </c>
      <c r="AT605">
        <f t="shared" si="84"/>
        <v>-222.49000000000012</v>
      </c>
      <c r="AU605">
        <f t="shared" si="85"/>
        <v>15.979999999999999</v>
      </c>
    </row>
    <row r="606" spans="1:47" x14ac:dyDescent="0.3">
      <c r="A606">
        <f t="shared" si="76"/>
        <v>2039</v>
      </c>
      <c r="B606">
        <f t="shared" si="77"/>
        <v>12</v>
      </c>
      <c r="C606">
        <f t="shared" si="78"/>
        <v>2040</v>
      </c>
      <c r="D606" t="str">
        <f t="shared" si="73"/>
        <v>12/31/2039</v>
      </c>
      <c r="E606" t="s">
        <v>1161</v>
      </c>
      <c r="F606">
        <v>2316.0100000000002</v>
      </c>
      <c r="G606">
        <v>2475.94</v>
      </c>
      <c r="H606">
        <v>455.84</v>
      </c>
      <c r="I606">
        <v>1015.06</v>
      </c>
      <c r="J606">
        <v>3172.17</v>
      </c>
      <c r="K606">
        <v>0</v>
      </c>
      <c r="L606">
        <v>307.27</v>
      </c>
      <c r="M606">
        <v>0</v>
      </c>
      <c r="N606">
        <v>0</v>
      </c>
      <c r="O606">
        <v>0</v>
      </c>
      <c r="P606">
        <v>51.61</v>
      </c>
      <c r="Q606">
        <v>0</v>
      </c>
      <c r="R606">
        <v>0</v>
      </c>
      <c r="S606">
        <v>2223.86</v>
      </c>
      <c r="T606">
        <v>0</v>
      </c>
      <c r="U606">
        <v>0</v>
      </c>
      <c r="V606">
        <v>910.34</v>
      </c>
      <c r="W606">
        <v>1127.46</v>
      </c>
      <c r="X606">
        <v>441</v>
      </c>
      <c r="Y606">
        <v>53.56</v>
      </c>
      <c r="Z606">
        <v>134.19</v>
      </c>
      <c r="AA606">
        <v>895.56</v>
      </c>
      <c r="AB606">
        <v>25.92</v>
      </c>
      <c r="AC606">
        <v>5.82</v>
      </c>
      <c r="AD606">
        <v>0</v>
      </c>
      <c r="AE606">
        <v>10.77</v>
      </c>
      <c r="AF606">
        <v>6.34</v>
      </c>
      <c r="AG606">
        <v>14906913.4</v>
      </c>
      <c r="AM606">
        <f t="shared" si="79"/>
        <v>2039</v>
      </c>
      <c r="AN606">
        <f t="shared" si="80"/>
        <v>12</v>
      </c>
      <c r="AO606">
        <f t="shared" si="74"/>
        <v>2040</v>
      </c>
      <c r="AP606" t="str">
        <f t="shared" si="75"/>
        <v>0</v>
      </c>
      <c r="AQ606">
        <f t="shared" si="81"/>
        <v>0</v>
      </c>
      <c r="AR606">
        <f t="shared" si="82"/>
        <v>-761.36999999999989</v>
      </c>
      <c r="AS606">
        <f t="shared" si="83"/>
        <v>387.44</v>
      </c>
      <c r="AT606">
        <f t="shared" si="84"/>
        <v>-217.12</v>
      </c>
      <c r="AU606">
        <f t="shared" si="85"/>
        <v>20.100000000000001</v>
      </c>
    </row>
    <row r="607" spans="1:47" x14ac:dyDescent="0.3">
      <c r="A607">
        <f t="shared" si="76"/>
        <v>2040</v>
      </c>
      <c r="B607">
        <f t="shared" si="77"/>
        <v>1</v>
      </c>
      <c r="C607">
        <f t="shared" si="78"/>
        <v>2040</v>
      </c>
      <c r="D607" t="str">
        <f t="shared" si="73"/>
        <v>01/31/2040</v>
      </c>
      <c r="E607" t="s">
        <v>1162</v>
      </c>
      <c r="F607">
        <v>585.14</v>
      </c>
      <c r="G607">
        <v>6324.95</v>
      </c>
      <c r="H607">
        <v>142.52000000000001</v>
      </c>
      <c r="I607">
        <v>2241.46</v>
      </c>
      <c r="J607">
        <v>9350.15</v>
      </c>
      <c r="K607">
        <v>0</v>
      </c>
      <c r="L607">
        <v>307.27</v>
      </c>
      <c r="M607">
        <v>0</v>
      </c>
      <c r="N607">
        <v>0</v>
      </c>
      <c r="O607">
        <v>0</v>
      </c>
      <c r="P607">
        <v>50.48</v>
      </c>
      <c r="Q607">
        <v>0</v>
      </c>
      <c r="R607">
        <v>0</v>
      </c>
      <c r="S607">
        <v>1182.6199999999999</v>
      </c>
      <c r="T607">
        <v>0</v>
      </c>
      <c r="U607">
        <v>0</v>
      </c>
      <c r="V607">
        <v>861.91</v>
      </c>
      <c r="W607">
        <v>1146.69</v>
      </c>
      <c r="X607">
        <v>437.7</v>
      </c>
      <c r="Y607">
        <v>61.76</v>
      </c>
      <c r="Z607">
        <v>107.09</v>
      </c>
      <c r="AA607">
        <v>843.8</v>
      </c>
      <c r="AB607">
        <v>4.4400000000000004</v>
      </c>
      <c r="AC607">
        <v>24.46</v>
      </c>
      <c r="AD607">
        <v>0</v>
      </c>
      <c r="AE607">
        <v>15.64</v>
      </c>
      <c r="AF607">
        <v>5.31</v>
      </c>
      <c r="AG607">
        <v>14912653.210000001</v>
      </c>
      <c r="AM607">
        <f t="shared" si="79"/>
        <v>2040</v>
      </c>
      <c r="AN607">
        <f t="shared" si="80"/>
        <v>1</v>
      </c>
      <c r="AO607">
        <f t="shared" si="74"/>
        <v>2040</v>
      </c>
      <c r="AP607" t="str">
        <f t="shared" si="75"/>
        <v>0</v>
      </c>
      <c r="AQ607">
        <f t="shared" si="81"/>
        <v>0</v>
      </c>
      <c r="AR607">
        <f t="shared" si="82"/>
        <v>-736.70999999999992</v>
      </c>
      <c r="AS607">
        <f t="shared" si="83"/>
        <v>375.94</v>
      </c>
      <c r="AT607">
        <f t="shared" si="84"/>
        <v>-284.78000000000009</v>
      </c>
      <c r="AU607">
        <f t="shared" si="85"/>
        <v>-20.02</v>
      </c>
    </row>
    <row r="608" spans="1:47" x14ac:dyDescent="0.3">
      <c r="A608">
        <f t="shared" si="76"/>
        <v>2040</v>
      </c>
      <c r="B608">
        <f t="shared" si="77"/>
        <v>2</v>
      </c>
      <c r="C608">
        <f t="shared" si="78"/>
        <v>2040</v>
      </c>
      <c r="D608" t="str">
        <f t="shared" ref="D608:D671" si="86">LEFT(E608,10)</f>
        <v>02/29/2040</v>
      </c>
      <c r="E608" t="s">
        <v>1163</v>
      </c>
      <c r="F608">
        <v>890.35</v>
      </c>
      <c r="G608">
        <v>19741.490000000002</v>
      </c>
      <c r="H608">
        <v>282.5</v>
      </c>
      <c r="I608">
        <v>3521.78</v>
      </c>
      <c r="J608">
        <v>22665.79</v>
      </c>
      <c r="K608">
        <v>0</v>
      </c>
      <c r="L608">
        <v>287.45</v>
      </c>
      <c r="M608">
        <v>0</v>
      </c>
      <c r="N608">
        <v>0</v>
      </c>
      <c r="O608">
        <v>0</v>
      </c>
      <c r="P608">
        <v>44.48</v>
      </c>
      <c r="Q608">
        <v>0</v>
      </c>
      <c r="R608">
        <v>0</v>
      </c>
      <c r="S608">
        <v>182.92</v>
      </c>
      <c r="T608">
        <v>0</v>
      </c>
      <c r="U608">
        <v>0</v>
      </c>
      <c r="V608">
        <v>785.36</v>
      </c>
      <c r="W608">
        <v>1141.55</v>
      </c>
      <c r="X608">
        <v>462.24</v>
      </c>
      <c r="Y608">
        <v>59.98</v>
      </c>
      <c r="Z608">
        <v>96.65</v>
      </c>
      <c r="AA608">
        <v>808.97</v>
      </c>
      <c r="AB608">
        <v>1.23</v>
      </c>
      <c r="AC608">
        <v>37.72</v>
      </c>
      <c r="AD608">
        <v>0</v>
      </c>
      <c r="AE608">
        <v>16.96</v>
      </c>
      <c r="AF608">
        <v>4.6900000000000004</v>
      </c>
      <c r="AG608">
        <v>14931504.34</v>
      </c>
      <c r="AM608">
        <f t="shared" si="79"/>
        <v>2040</v>
      </c>
      <c r="AN608">
        <f t="shared" si="80"/>
        <v>2</v>
      </c>
      <c r="AO608">
        <f t="shared" ref="AO608:AO671" si="87">IFERROR(IF(AN608&gt;9,AM608+1,AM608),"")</f>
        <v>2040</v>
      </c>
      <c r="AP608" t="str">
        <f t="shared" ref="AP608:AP671" si="88">LEFT(AQ608,10)</f>
        <v>0</v>
      </c>
      <c r="AQ608">
        <f t="shared" si="81"/>
        <v>0</v>
      </c>
      <c r="AR608">
        <f t="shared" si="82"/>
        <v>-712.32</v>
      </c>
      <c r="AS608">
        <f t="shared" si="83"/>
        <v>402.26</v>
      </c>
      <c r="AT608">
        <f t="shared" si="84"/>
        <v>-356.18999999999994</v>
      </c>
      <c r="AU608">
        <f t="shared" si="85"/>
        <v>-36.49</v>
      </c>
    </row>
    <row r="609" spans="1:47" x14ac:dyDescent="0.3">
      <c r="A609">
        <f t="shared" ref="A609:A672" si="89">IF(NOT(ISBLANK($D609)),YEAR($D609),"")</f>
        <v>2040</v>
      </c>
      <c r="B609">
        <f t="shared" ref="B609:B672" si="90">IF(NOT(ISBLANK($D609)),MONTH($D609),"")</f>
        <v>3</v>
      </c>
      <c r="C609">
        <f t="shared" ref="C609:C672" si="91">IFERROR(IF(B609&gt;9,A609+1,A609),"")</f>
        <v>2040</v>
      </c>
      <c r="D609" t="str">
        <f t="shared" si="86"/>
        <v>03/31/2040</v>
      </c>
      <c r="E609" t="s">
        <v>1164</v>
      </c>
      <c r="F609">
        <v>1046.67</v>
      </c>
      <c r="G609">
        <v>8752.36</v>
      </c>
      <c r="H609">
        <v>154.11000000000001</v>
      </c>
      <c r="I609">
        <v>3741.18</v>
      </c>
      <c r="J609">
        <v>11531.03</v>
      </c>
      <c r="K609">
        <v>0</v>
      </c>
      <c r="L609">
        <v>307.27</v>
      </c>
      <c r="M609">
        <v>0</v>
      </c>
      <c r="N609">
        <v>0</v>
      </c>
      <c r="O609">
        <v>0</v>
      </c>
      <c r="P609">
        <v>54.48</v>
      </c>
      <c r="Q609">
        <v>0</v>
      </c>
      <c r="R609">
        <v>0</v>
      </c>
      <c r="S609">
        <v>28.93</v>
      </c>
      <c r="T609">
        <v>0</v>
      </c>
      <c r="U609">
        <v>0</v>
      </c>
      <c r="V609">
        <v>909.89</v>
      </c>
      <c r="W609">
        <v>1189.3900000000001</v>
      </c>
      <c r="X609">
        <v>519.6</v>
      </c>
      <c r="Y609">
        <v>51.62</v>
      </c>
      <c r="Z609">
        <v>121.09</v>
      </c>
      <c r="AA609">
        <v>800.95</v>
      </c>
      <c r="AB609">
        <v>0.34</v>
      </c>
      <c r="AC609">
        <v>59.18</v>
      </c>
      <c r="AD609">
        <v>0</v>
      </c>
      <c r="AE609">
        <v>15.11</v>
      </c>
      <c r="AF609">
        <v>5.76</v>
      </c>
      <c r="AG609">
        <v>14939210.039999999</v>
      </c>
      <c r="AM609">
        <f t="shared" ref="AM609:AM672" si="92">IF(NOT(ISBLANK($D609)),YEAR($D609),"")</f>
        <v>2040</v>
      </c>
      <c r="AN609">
        <f t="shared" ref="AN609:AN672" si="93">IF(NOT(ISBLANK($D609)),MONTH($D609),"")</f>
        <v>3</v>
      </c>
      <c r="AO609">
        <f t="shared" si="87"/>
        <v>2040</v>
      </c>
      <c r="AP609" t="str">
        <f t="shared" si="88"/>
        <v>0</v>
      </c>
      <c r="AQ609">
        <f t="shared" si="81"/>
        <v>0</v>
      </c>
      <c r="AR609">
        <f t="shared" si="82"/>
        <v>-679.86</v>
      </c>
      <c r="AS609">
        <f t="shared" si="83"/>
        <v>467.98</v>
      </c>
      <c r="AT609">
        <f t="shared" si="84"/>
        <v>-279.50000000000011</v>
      </c>
      <c r="AU609">
        <f t="shared" si="85"/>
        <v>-58.839999999999996</v>
      </c>
    </row>
    <row r="610" spans="1:47" x14ac:dyDescent="0.3">
      <c r="A610">
        <f t="shared" si="89"/>
        <v>2040</v>
      </c>
      <c r="B610">
        <f t="shared" si="90"/>
        <v>4</v>
      </c>
      <c r="C610">
        <f t="shared" si="91"/>
        <v>2040</v>
      </c>
      <c r="D610" t="str">
        <f t="shared" si="86"/>
        <v>04/30/2040</v>
      </c>
      <c r="E610" t="s">
        <v>1165</v>
      </c>
      <c r="F610">
        <v>4257.55</v>
      </c>
      <c r="G610">
        <v>2042.46</v>
      </c>
      <c r="H610">
        <v>122.59</v>
      </c>
      <c r="I610">
        <v>2683.93</v>
      </c>
      <c r="J610">
        <v>3025.26</v>
      </c>
      <c r="K610">
        <v>0</v>
      </c>
      <c r="L610">
        <v>297.36</v>
      </c>
      <c r="M610">
        <v>0</v>
      </c>
      <c r="N610">
        <v>0</v>
      </c>
      <c r="O610">
        <v>0</v>
      </c>
      <c r="P610">
        <v>70.8</v>
      </c>
      <c r="Q610">
        <v>0</v>
      </c>
      <c r="R610">
        <v>0</v>
      </c>
      <c r="S610">
        <v>2525.1</v>
      </c>
      <c r="T610">
        <v>0</v>
      </c>
      <c r="U610">
        <v>0</v>
      </c>
      <c r="V610">
        <v>951.22</v>
      </c>
      <c r="W610">
        <v>1145.3900000000001</v>
      </c>
      <c r="X610">
        <v>468.17</v>
      </c>
      <c r="Y610">
        <v>57.08</v>
      </c>
      <c r="Z610">
        <v>164.52</v>
      </c>
      <c r="AA610">
        <v>821.38</v>
      </c>
      <c r="AB610">
        <v>2.66</v>
      </c>
      <c r="AC610">
        <v>57.76</v>
      </c>
      <c r="AD610">
        <v>0</v>
      </c>
      <c r="AE610">
        <v>18.77</v>
      </c>
      <c r="AF610">
        <v>8.26</v>
      </c>
      <c r="AG610">
        <v>14936994.949999999</v>
      </c>
      <c r="AM610">
        <f t="shared" si="92"/>
        <v>2040</v>
      </c>
      <c r="AN610">
        <f t="shared" si="93"/>
        <v>4</v>
      </c>
      <c r="AO610">
        <f t="shared" si="87"/>
        <v>2040</v>
      </c>
      <c r="AP610" t="str">
        <f t="shared" si="88"/>
        <v>0</v>
      </c>
      <c r="AQ610">
        <f t="shared" si="81"/>
        <v>0</v>
      </c>
      <c r="AR610">
        <f t="shared" si="82"/>
        <v>-656.86</v>
      </c>
      <c r="AS610">
        <f t="shared" si="83"/>
        <v>411.09000000000003</v>
      </c>
      <c r="AT610">
        <f t="shared" si="84"/>
        <v>-194.17000000000007</v>
      </c>
      <c r="AU610">
        <f t="shared" si="85"/>
        <v>-55.099999999999994</v>
      </c>
    </row>
    <row r="611" spans="1:47" x14ac:dyDescent="0.3">
      <c r="A611">
        <f t="shared" si="89"/>
        <v>2040</v>
      </c>
      <c r="B611">
        <f t="shared" si="90"/>
        <v>5</v>
      </c>
      <c r="C611">
        <f t="shared" si="91"/>
        <v>2040</v>
      </c>
      <c r="D611" t="str">
        <f t="shared" si="86"/>
        <v>05/31/2040</v>
      </c>
      <c r="E611" t="s">
        <v>1166</v>
      </c>
      <c r="F611">
        <v>9653.89</v>
      </c>
      <c r="G611">
        <v>2195.25</v>
      </c>
      <c r="H611">
        <v>305.29000000000002</v>
      </c>
      <c r="I611">
        <v>1281.26</v>
      </c>
      <c r="J611">
        <v>1798.72</v>
      </c>
      <c r="K611">
        <v>0</v>
      </c>
      <c r="L611">
        <v>307.27</v>
      </c>
      <c r="M611">
        <v>0</v>
      </c>
      <c r="N611">
        <v>0</v>
      </c>
      <c r="O611">
        <v>0</v>
      </c>
      <c r="P611">
        <v>137.94</v>
      </c>
      <c r="Q611">
        <v>0</v>
      </c>
      <c r="R611">
        <v>0</v>
      </c>
      <c r="S611">
        <v>8271.57</v>
      </c>
      <c r="T611">
        <v>0</v>
      </c>
      <c r="U611">
        <v>0</v>
      </c>
      <c r="V611">
        <v>1221.94</v>
      </c>
      <c r="W611">
        <v>1320.01</v>
      </c>
      <c r="X611">
        <v>534</v>
      </c>
      <c r="Y611">
        <v>63.54</v>
      </c>
      <c r="Z611">
        <v>250.2</v>
      </c>
      <c r="AA611">
        <v>1058.21</v>
      </c>
      <c r="AB611">
        <v>54.5</v>
      </c>
      <c r="AC611">
        <v>21.97</v>
      </c>
      <c r="AD611">
        <v>0</v>
      </c>
      <c r="AE611">
        <v>31.3</v>
      </c>
      <c r="AF611">
        <v>20.64</v>
      </c>
      <c r="AG611">
        <v>14929536.310000001</v>
      </c>
      <c r="AM611">
        <f t="shared" si="92"/>
        <v>2040</v>
      </c>
      <c r="AN611">
        <f t="shared" si="93"/>
        <v>5</v>
      </c>
      <c r="AO611">
        <f t="shared" si="87"/>
        <v>2040</v>
      </c>
      <c r="AP611" t="str">
        <f t="shared" si="88"/>
        <v>0</v>
      </c>
      <c r="AQ611">
        <f t="shared" si="81"/>
        <v>0</v>
      </c>
      <c r="AR611">
        <f t="shared" si="82"/>
        <v>-808.01</v>
      </c>
      <c r="AS611">
        <f t="shared" si="83"/>
        <v>470.46</v>
      </c>
      <c r="AT611">
        <f t="shared" si="84"/>
        <v>-98.069999999999936</v>
      </c>
      <c r="AU611">
        <f t="shared" si="85"/>
        <v>32.53</v>
      </c>
    </row>
    <row r="612" spans="1:47" x14ac:dyDescent="0.3">
      <c r="A612">
        <f t="shared" si="89"/>
        <v>2040</v>
      </c>
      <c r="B612">
        <f t="shared" si="90"/>
        <v>6</v>
      </c>
      <c r="C612">
        <f t="shared" si="91"/>
        <v>2040</v>
      </c>
      <c r="D612" t="str">
        <f t="shared" si="86"/>
        <v>06/30/2040</v>
      </c>
      <c r="E612" t="s">
        <v>1167</v>
      </c>
      <c r="F612">
        <v>9460.57</v>
      </c>
      <c r="G612">
        <v>2356.71</v>
      </c>
      <c r="H612">
        <v>387.64</v>
      </c>
      <c r="I612">
        <v>1152.27</v>
      </c>
      <c r="J612">
        <v>1638.5</v>
      </c>
      <c r="K612">
        <v>0</v>
      </c>
      <c r="L612">
        <v>297.36</v>
      </c>
      <c r="M612">
        <v>0</v>
      </c>
      <c r="N612">
        <v>0</v>
      </c>
      <c r="O612">
        <v>0</v>
      </c>
      <c r="P612">
        <v>155</v>
      </c>
      <c r="Q612">
        <v>0</v>
      </c>
      <c r="R612">
        <v>0</v>
      </c>
      <c r="S612">
        <v>8001.38</v>
      </c>
      <c r="T612">
        <v>0</v>
      </c>
      <c r="U612">
        <v>0</v>
      </c>
      <c r="V612">
        <v>1204.76</v>
      </c>
      <c r="W612">
        <v>1312.23</v>
      </c>
      <c r="X612">
        <v>512.54</v>
      </c>
      <c r="Y612">
        <v>70.209999999999994</v>
      </c>
      <c r="Z612">
        <v>274.83</v>
      </c>
      <c r="AA612">
        <v>1073.44</v>
      </c>
      <c r="AB612">
        <v>91.43</v>
      </c>
      <c r="AC612">
        <v>6.45</v>
      </c>
      <c r="AD612">
        <v>0</v>
      </c>
      <c r="AE612">
        <v>28.71</v>
      </c>
      <c r="AF612">
        <v>21.24</v>
      </c>
      <c r="AG612">
        <v>14922432.439999999</v>
      </c>
      <c r="AM612">
        <f t="shared" si="92"/>
        <v>2040</v>
      </c>
      <c r="AN612">
        <f t="shared" si="93"/>
        <v>6</v>
      </c>
      <c r="AO612">
        <f t="shared" si="87"/>
        <v>2040</v>
      </c>
      <c r="AP612" t="str">
        <f t="shared" si="88"/>
        <v>0</v>
      </c>
      <c r="AQ612">
        <f t="shared" si="81"/>
        <v>0</v>
      </c>
      <c r="AR612">
        <f t="shared" si="82"/>
        <v>-798.61000000000013</v>
      </c>
      <c r="AS612">
        <f t="shared" si="83"/>
        <v>442.33</v>
      </c>
      <c r="AT612">
        <f t="shared" si="84"/>
        <v>-107.47000000000003</v>
      </c>
      <c r="AU612">
        <f t="shared" si="85"/>
        <v>84.98</v>
      </c>
    </row>
    <row r="613" spans="1:47" x14ac:dyDescent="0.3">
      <c r="A613">
        <f t="shared" si="89"/>
        <v>2040</v>
      </c>
      <c r="B613">
        <f t="shared" si="90"/>
        <v>7</v>
      </c>
      <c r="C613">
        <f t="shared" si="91"/>
        <v>2040</v>
      </c>
      <c r="D613" t="str">
        <f t="shared" si="86"/>
        <v>07/31/2040</v>
      </c>
      <c r="E613" t="s">
        <v>1168</v>
      </c>
      <c r="F613">
        <v>8798.6</v>
      </c>
      <c r="G613">
        <v>2509.25</v>
      </c>
      <c r="H613">
        <v>872.4</v>
      </c>
      <c r="I613">
        <v>947.09</v>
      </c>
      <c r="J613">
        <v>1737.91</v>
      </c>
      <c r="K613">
        <v>0</v>
      </c>
      <c r="L613">
        <v>307.27</v>
      </c>
      <c r="M613">
        <v>0</v>
      </c>
      <c r="N613">
        <v>0</v>
      </c>
      <c r="O613">
        <v>0</v>
      </c>
      <c r="P613">
        <v>181.81</v>
      </c>
      <c r="Q613">
        <v>0</v>
      </c>
      <c r="R613">
        <v>0</v>
      </c>
      <c r="S613">
        <v>7803.12</v>
      </c>
      <c r="T613">
        <v>0</v>
      </c>
      <c r="U613">
        <v>0</v>
      </c>
      <c r="V613">
        <v>1212.82</v>
      </c>
      <c r="W613">
        <v>1370.05</v>
      </c>
      <c r="X613">
        <v>534.69000000000005</v>
      </c>
      <c r="Y613">
        <v>72.94</v>
      </c>
      <c r="Z613">
        <v>245.74</v>
      </c>
      <c r="AA613">
        <v>1241.26</v>
      </c>
      <c r="AB613">
        <v>117.26</v>
      </c>
      <c r="AC613">
        <v>14.93</v>
      </c>
      <c r="AD613">
        <v>0</v>
      </c>
      <c r="AE613">
        <v>30.74</v>
      </c>
      <c r="AF613">
        <v>19.12</v>
      </c>
      <c r="AG613">
        <v>14916143.09</v>
      </c>
      <c r="AM613">
        <f t="shared" si="92"/>
        <v>2040</v>
      </c>
      <c r="AN613">
        <f t="shared" si="93"/>
        <v>7</v>
      </c>
      <c r="AO613">
        <f t="shared" si="87"/>
        <v>2040</v>
      </c>
      <c r="AP613" t="str">
        <f t="shared" si="88"/>
        <v>0</v>
      </c>
      <c r="AQ613">
        <f t="shared" si="81"/>
        <v>0</v>
      </c>
      <c r="AR613">
        <f t="shared" si="82"/>
        <v>-995.52</v>
      </c>
      <c r="AS613">
        <f t="shared" si="83"/>
        <v>461.75000000000006</v>
      </c>
      <c r="AT613">
        <f t="shared" si="84"/>
        <v>-157.23000000000002</v>
      </c>
      <c r="AU613">
        <f t="shared" si="85"/>
        <v>102.33000000000001</v>
      </c>
    </row>
    <row r="614" spans="1:47" x14ac:dyDescent="0.3">
      <c r="A614">
        <f t="shared" si="89"/>
        <v>2040</v>
      </c>
      <c r="B614">
        <f t="shared" si="90"/>
        <v>8</v>
      </c>
      <c r="C614">
        <f t="shared" si="91"/>
        <v>2040</v>
      </c>
      <c r="D614" t="str">
        <f t="shared" si="86"/>
        <v>08/31/2040</v>
      </c>
      <c r="E614" t="s">
        <v>1169</v>
      </c>
      <c r="F614">
        <v>7039.34</v>
      </c>
      <c r="G614">
        <v>2331.6</v>
      </c>
      <c r="H614">
        <v>791.69</v>
      </c>
      <c r="I614">
        <v>814.38</v>
      </c>
      <c r="J614">
        <v>1533.62</v>
      </c>
      <c r="K614">
        <v>0</v>
      </c>
      <c r="L614">
        <v>307.27</v>
      </c>
      <c r="M614">
        <v>0</v>
      </c>
      <c r="N614">
        <v>0</v>
      </c>
      <c r="O614">
        <v>0</v>
      </c>
      <c r="P614">
        <v>161.69999999999999</v>
      </c>
      <c r="Q614">
        <v>0</v>
      </c>
      <c r="R614">
        <v>0</v>
      </c>
      <c r="S614">
        <v>5990.02</v>
      </c>
      <c r="T614">
        <v>0</v>
      </c>
      <c r="U614">
        <v>0</v>
      </c>
      <c r="V614">
        <v>1234.71</v>
      </c>
      <c r="W614">
        <v>1314.04</v>
      </c>
      <c r="X614">
        <v>536.63</v>
      </c>
      <c r="Y614">
        <v>52.95</v>
      </c>
      <c r="Z614">
        <v>191.67</v>
      </c>
      <c r="AA614">
        <v>1377.03</v>
      </c>
      <c r="AB614">
        <v>134.46</v>
      </c>
      <c r="AC614">
        <v>5.39</v>
      </c>
      <c r="AD614">
        <v>0</v>
      </c>
      <c r="AE614">
        <v>28.46</v>
      </c>
      <c r="AF614">
        <v>17.22</v>
      </c>
      <c r="AG614">
        <v>14911435.359999999</v>
      </c>
      <c r="AM614">
        <f t="shared" si="92"/>
        <v>2040</v>
      </c>
      <c r="AN614">
        <f t="shared" si="93"/>
        <v>8</v>
      </c>
      <c r="AO614">
        <f t="shared" si="87"/>
        <v>2040</v>
      </c>
      <c r="AP614" t="str">
        <f t="shared" si="88"/>
        <v>0</v>
      </c>
      <c r="AQ614">
        <f t="shared" si="81"/>
        <v>0</v>
      </c>
      <c r="AR614">
        <f t="shared" si="82"/>
        <v>-1185.3599999999999</v>
      </c>
      <c r="AS614">
        <f t="shared" si="83"/>
        <v>483.68</v>
      </c>
      <c r="AT614">
        <f t="shared" si="84"/>
        <v>-79.329999999999927</v>
      </c>
      <c r="AU614">
        <f t="shared" si="85"/>
        <v>129.07000000000002</v>
      </c>
    </row>
    <row r="615" spans="1:47" x14ac:dyDescent="0.3">
      <c r="A615">
        <f t="shared" si="89"/>
        <v>2040</v>
      </c>
      <c r="B615">
        <f t="shared" si="90"/>
        <v>9</v>
      </c>
      <c r="C615">
        <f t="shared" si="91"/>
        <v>2040</v>
      </c>
      <c r="D615" t="str">
        <f t="shared" si="86"/>
        <v>09/30/2040</v>
      </c>
      <c r="E615" t="s">
        <v>1170</v>
      </c>
      <c r="F615">
        <v>6376.34</v>
      </c>
      <c r="G615">
        <v>2605.04</v>
      </c>
      <c r="H615">
        <v>745.74</v>
      </c>
      <c r="I615">
        <v>742.43</v>
      </c>
      <c r="J615">
        <v>1254.17</v>
      </c>
      <c r="K615">
        <v>0</v>
      </c>
      <c r="L615">
        <v>297.36</v>
      </c>
      <c r="M615">
        <v>0</v>
      </c>
      <c r="N615">
        <v>0</v>
      </c>
      <c r="O615">
        <v>0</v>
      </c>
      <c r="P615">
        <v>131.71</v>
      </c>
      <c r="Q615">
        <v>0</v>
      </c>
      <c r="R615">
        <v>0</v>
      </c>
      <c r="S615">
        <v>4868.21</v>
      </c>
      <c r="T615">
        <v>0</v>
      </c>
      <c r="U615">
        <v>0</v>
      </c>
      <c r="V615">
        <v>1087.76</v>
      </c>
      <c r="W615">
        <v>1258.3699999999999</v>
      </c>
      <c r="X615">
        <v>471.96</v>
      </c>
      <c r="Y615">
        <v>60.28</v>
      </c>
      <c r="Z615">
        <v>221.59</v>
      </c>
      <c r="AA615">
        <v>1116.93</v>
      </c>
      <c r="AB615">
        <v>102.27</v>
      </c>
      <c r="AC615">
        <v>11.32</v>
      </c>
      <c r="AD615">
        <v>0</v>
      </c>
      <c r="AE615">
        <v>12.26</v>
      </c>
      <c r="AF615">
        <v>14.05</v>
      </c>
      <c r="AG615">
        <v>14907664.050000001</v>
      </c>
      <c r="AM615">
        <f t="shared" si="92"/>
        <v>2040</v>
      </c>
      <c r="AN615">
        <f t="shared" si="93"/>
        <v>9</v>
      </c>
      <c r="AO615">
        <f t="shared" si="87"/>
        <v>2040</v>
      </c>
      <c r="AP615" t="str">
        <f t="shared" si="88"/>
        <v>0</v>
      </c>
      <c r="AQ615">
        <f t="shared" si="81"/>
        <v>0</v>
      </c>
      <c r="AR615">
        <f t="shared" si="82"/>
        <v>-895.34</v>
      </c>
      <c r="AS615">
        <f t="shared" si="83"/>
        <v>411.67999999999995</v>
      </c>
      <c r="AT615">
        <f t="shared" si="84"/>
        <v>-170.6099999999999</v>
      </c>
      <c r="AU615">
        <f t="shared" si="85"/>
        <v>90.949999999999989</v>
      </c>
    </row>
    <row r="616" spans="1:47" x14ac:dyDescent="0.3">
      <c r="A616">
        <f t="shared" si="89"/>
        <v>2040</v>
      </c>
      <c r="B616">
        <f t="shared" si="90"/>
        <v>10</v>
      </c>
      <c r="C616">
        <f t="shared" si="91"/>
        <v>2041</v>
      </c>
      <c r="D616" t="str">
        <f t="shared" si="86"/>
        <v>10/31/2040</v>
      </c>
      <c r="E616" t="s">
        <v>1171</v>
      </c>
      <c r="F616">
        <v>5381.95</v>
      </c>
      <c r="G616">
        <v>2235.71</v>
      </c>
      <c r="H616">
        <v>486.73</v>
      </c>
      <c r="I616">
        <v>843.45</v>
      </c>
      <c r="J616">
        <v>2173.37</v>
      </c>
      <c r="K616">
        <v>0</v>
      </c>
      <c r="L616">
        <v>307.27</v>
      </c>
      <c r="M616">
        <v>0</v>
      </c>
      <c r="N616">
        <v>0</v>
      </c>
      <c r="O616">
        <v>0</v>
      </c>
      <c r="P616">
        <v>88.53</v>
      </c>
      <c r="Q616">
        <v>0</v>
      </c>
      <c r="R616">
        <v>0</v>
      </c>
      <c r="S616">
        <v>4484.5200000000004</v>
      </c>
      <c r="T616">
        <v>0</v>
      </c>
      <c r="U616">
        <v>0</v>
      </c>
      <c r="V616">
        <v>961.79</v>
      </c>
      <c r="W616">
        <v>1278.97</v>
      </c>
      <c r="X616">
        <v>487.34</v>
      </c>
      <c r="Y616">
        <v>58.38</v>
      </c>
      <c r="Z616">
        <v>165.39</v>
      </c>
      <c r="AA616">
        <v>1177.82</v>
      </c>
      <c r="AB616">
        <v>65.69</v>
      </c>
      <c r="AC616">
        <v>10.39</v>
      </c>
      <c r="AD616">
        <v>0.02</v>
      </c>
      <c r="AE616">
        <v>17.739999999999998</v>
      </c>
      <c r="AF616">
        <v>11.09</v>
      </c>
      <c r="AG616">
        <v>14904517.810000001</v>
      </c>
      <c r="AM616">
        <f t="shared" si="92"/>
        <v>2040</v>
      </c>
      <c r="AN616">
        <f t="shared" si="93"/>
        <v>10</v>
      </c>
      <c r="AO616">
        <f t="shared" si="87"/>
        <v>2041</v>
      </c>
      <c r="AP616" t="str">
        <f t="shared" si="88"/>
        <v>0</v>
      </c>
      <c r="AQ616">
        <f t="shared" si="81"/>
        <v>0</v>
      </c>
      <c r="AR616">
        <f t="shared" si="82"/>
        <v>-1012.43</v>
      </c>
      <c r="AS616">
        <f t="shared" si="83"/>
        <v>428.96</v>
      </c>
      <c r="AT616">
        <f t="shared" si="84"/>
        <v>-317.18000000000006</v>
      </c>
      <c r="AU616">
        <f t="shared" si="85"/>
        <v>55.3</v>
      </c>
    </row>
    <row r="617" spans="1:47" x14ac:dyDescent="0.3">
      <c r="A617">
        <f t="shared" si="89"/>
        <v>2040</v>
      </c>
      <c r="B617">
        <f t="shared" si="90"/>
        <v>11</v>
      </c>
      <c r="C617">
        <f t="shared" si="91"/>
        <v>2041</v>
      </c>
      <c r="D617" t="str">
        <f t="shared" si="86"/>
        <v>11/30/2040</v>
      </c>
      <c r="E617" t="s">
        <v>1172</v>
      </c>
      <c r="F617">
        <v>2320.23</v>
      </c>
      <c r="G617">
        <v>1224.26</v>
      </c>
      <c r="H617">
        <v>207.63</v>
      </c>
      <c r="I617">
        <v>981.92</v>
      </c>
      <c r="J617">
        <v>2000.62</v>
      </c>
      <c r="K617">
        <v>0</v>
      </c>
      <c r="L617">
        <v>297.36</v>
      </c>
      <c r="M617">
        <v>0</v>
      </c>
      <c r="N617">
        <v>0</v>
      </c>
      <c r="O617">
        <v>0</v>
      </c>
      <c r="P617">
        <v>55.79</v>
      </c>
      <c r="Q617">
        <v>0</v>
      </c>
      <c r="R617">
        <v>0</v>
      </c>
      <c r="S617">
        <v>1874.81</v>
      </c>
      <c r="T617">
        <v>0</v>
      </c>
      <c r="U617">
        <v>0</v>
      </c>
      <c r="V617">
        <v>878.41</v>
      </c>
      <c r="W617">
        <v>1145.2</v>
      </c>
      <c r="X617">
        <v>418.31</v>
      </c>
      <c r="Y617">
        <v>55.04</v>
      </c>
      <c r="Z617">
        <v>116.56</v>
      </c>
      <c r="AA617">
        <v>1021.81</v>
      </c>
      <c r="AB617">
        <v>29.9</v>
      </c>
      <c r="AC617">
        <v>4.4000000000000004</v>
      </c>
      <c r="AD617">
        <v>0</v>
      </c>
      <c r="AE617">
        <v>10.3</v>
      </c>
      <c r="AF617">
        <v>7.09</v>
      </c>
      <c r="AG617">
        <v>14903421.84</v>
      </c>
      <c r="AM617">
        <f t="shared" si="92"/>
        <v>2040</v>
      </c>
      <c r="AN617">
        <f t="shared" si="93"/>
        <v>11</v>
      </c>
      <c r="AO617">
        <f t="shared" si="87"/>
        <v>2041</v>
      </c>
      <c r="AP617" t="str">
        <f t="shared" si="88"/>
        <v>0</v>
      </c>
      <c r="AQ617">
        <f t="shared" si="81"/>
        <v>0</v>
      </c>
      <c r="AR617">
        <f t="shared" si="82"/>
        <v>-905.25</v>
      </c>
      <c r="AS617">
        <f t="shared" si="83"/>
        <v>363.27</v>
      </c>
      <c r="AT617">
        <f t="shared" si="84"/>
        <v>-266.79000000000008</v>
      </c>
      <c r="AU617">
        <f t="shared" si="85"/>
        <v>25.5</v>
      </c>
    </row>
    <row r="618" spans="1:47" x14ac:dyDescent="0.3">
      <c r="A618">
        <f t="shared" si="89"/>
        <v>2040</v>
      </c>
      <c r="B618">
        <f t="shared" si="90"/>
        <v>12</v>
      </c>
      <c r="C618">
        <f t="shared" si="91"/>
        <v>2041</v>
      </c>
      <c r="D618" t="str">
        <f t="shared" si="86"/>
        <v>12/31/2040</v>
      </c>
      <c r="E618" t="s">
        <v>1173</v>
      </c>
      <c r="F618">
        <v>1027.0999999999999</v>
      </c>
      <c r="G618">
        <v>8106.24</v>
      </c>
      <c r="H618">
        <v>351.47</v>
      </c>
      <c r="I618">
        <v>2040.15</v>
      </c>
      <c r="J618">
        <v>10707.47</v>
      </c>
      <c r="K618">
        <v>0</v>
      </c>
      <c r="L618">
        <v>307.27</v>
      </c>
      <c r="M618">
        <v>0</v>
      </c>
      <c r="N618">
        <v>0</v>
      </c>
      <c r="O618">
        <v>0</v>
      </c>
      <c r="P618">
        <v>51.61</v>
      </c>
      <c r="Q618">
        <v>0</v>
      </c>
      <c r="R618">
        <v>0</v>
      </c>
      <c r="S618">
        <v>1430.24</v>
      </c>
      <c r="T618">
        <v>0</v>
      </c>
      <c r="U618">
        <v>0</v>
      </c>
      <c r="V618">
        <v>865.3</v>
      </c>
      <c r="W618">
        <v>1219.3399999999999</v>
      </c>
      <c r="X618">
        <v>425.27</v>
      </c>
      <c r="Y618">
        <v>66.489999999999995</v>
      </c>
      <c r="Z618">
        <v>131.03</v>
      </c>
      <c r="AA618">
        <v>995.93</v>
      </c>
      <c r="AB618">
        <v>18.93</v>
      </c>
      <c r="AC618">
        <v>9.8699999999999992</v>
      </c>
      <c r="AD618">
        <v>0</v>
      </c>
      <c r="AE618">
        <v>10.85</v>
      </c>
      <c r="AF618">
        <v>6.34</v>
      </c>
      <c r="AG618">
        <v>14910500.98</v>
      </c>
      <c r="AM618">
        <f t="shared" si="92"/>
        <v>2040</v>
      </c>
      <c r="AN618">
        <f t="shared" si="93"/>
        <v>12</v>
      </c>
      <c r="AO618">
        <f t="shared" si="87"/>
        <v>2041</v>
      </c>
      <c r="AP618" t="str">
        <f t="shared" si="88"/>
        <v>0</v>
      </c>
      <c r="AQ618">
        <f t="shared" si="81"/>
        <v>0</v>
      </c>
      <c r="AR618">
        <f t="shared" si="82"/>
        <v>-864.9</v>
      </c>
      <c r="AS618">
        <f t="shared" si="83"/>
        <v>358.78</v>
      </c>
      <c r="AT618">
        <f t="shared" si="84"/>
        <v>-354.03999999999996</v>
      </c>
      <c r="AU618">
        <f t="shared" si="85"/>
        <v>9.06</v>
      </c>
    </row>
    <row r="619" spans="1:47" x14ac:dyDescent="0.3">
      <c r="A619">
        <f t="shared" si="89"/>
        <v>2041</v>
      </c>
      <c r="B619">
        <f t="shared" si="90"/>
        <v>1</v>
      </c>
      <c r="C619">
        <f t="shared" si="91"/>
        <v>2041</v>
      </c>
      <c r="D619" t="str">
        <f t="shared" si="86"/>
        <v>01/31/2041</v>
      </c>
      <c r="E619" t="s">
        <v>1174</v>
      </c>
      <c r="F619">
        <v>1301.68</v>
      </c>
      <c r="G619">
        <v>33547.25</v>
      </c>
      <c r="H619">
        <v>369.42</v>
      </c>
      <c r="I619">
        <v>5924.29</v>
      </c>
      <c r="J619">
        <v>39712.29</v>
      </c>
      <c r="K619">
        <v>0</v>
      </c>
      <c r="L619">
        <v>307.27</v>
      </c>
      <c r="M619">
        <v>0</v>
      </c>
      <c r="N619">
        <v>0</v>
      </c>
      <c r="O619">
        <v>0</v>
      </c>
      <c r="P619">
        <v>46.19</v>
      </c>
      <c r="Q619">
        <v>0</v>
      </c>
      <c r="R619">
        <v>0</v>
      </c>
      <c r="S619">
        <v>1277.6199999999999</v>
      </c>
      <c r="T619">
        <v>0</v>
      </c>
      <c r="U619">
        <v>0</v>
      </c>
      <c r="V619">
        <v>849.24</v>
      </c>
      <c r="W619">
        <v>1374.12</v>
      </c>
      <c r="X619">
        <v>565.1</v>
      </c>
      <c r="Y619">
        <v>95.42</v>
      </c>
      <c r="Z619">
        <v>126.3</v>
      </c>
      <c r="AA619">
        <v>981.9</v>
      </c>
      <c r="AB619">
        <v>3.91</v>
      </c>
      <c r="AC619">
        <v>50.91</v>
      </c>
      <c r="AD619">
        <v>0</v>
      </c>
      <c r="AE619">
        <v>25.05</v>
      </c>
      <c r="AF619">
        <v>4.8499999999999996</v>
      </c>
      <c r="AG619">
        <v>14942746.550000001</v>
      </c>
      <c r="AM619">
        <f t="shared" si="92"/>
        <v>2041</v>
      </c>
      <c r="AN619">
        <f t="shared" si="93"/>
        <v>1</v>
      </c>
      <c r="AO619">
        <f t="shared" si="87"/>
        <v>2041</v>
      </c>
      <c r="AP619" t="str">
        <f t="shared" si="88"/>
        <v>0</v>
      </c>
      <c r="AQ619">
        <f t="shared" si="81"/>
        <v>0</v>
      </c>
      <c r="AR619">
        <f t="shared" si="82"/>
        <v>-855.6</v>
      </c>
      <c r="AS619">
        <f t="shared" si="83"/>
        <v>469.68</v>
      </c>
      <c r="AT619">
        <f t="shared" si="84"/>
        <v>-524.87999999999988</v>
      </c>
      <c r="AU619">
        <f t="shared" si="85"/>
        <v>-47</v>
      </c>
    </row>
    <row r="620" spans="1:47" x14ac:dyDescent="0.3">
      <c r="A620">
        <f t="shared" si="89"/>
        <v>2041</v>
      </c>
      <c r="B620">
        <f t="shared" si="90"/>
        <v>2</v>
      </c>
      <c r="C620">
        <f t="shared" si="91"/>
        <v>2041</v>
      </c>
      <c r="D620" t="str">
        <f t="shared" si="86"/>
        <v>02/28/2041</v>
      </c>
      <c r="E620" t="s">
        <v>1175</v>
      </c>
      <c r="F620">
        <v>1361.8</v>
      </c>
      <c r="G620">
        <v>18721.52</v>
      </c>
      <c r="H620">
        <v>235.56</v>
      </c>
      <c r="I620">
        <v>5013.0600000000004</v>
      </c>
      <c r="J620">
        <v>22745.47</v>
      </c>
      <c r="K620">
        <v>0</v>
      </c>
      <c r="L620">
        <v>277.52999999999997</v>
      </c>
      <c r="M620">
        <v>0</v>
      </c>
      <c r="N620">
        <v>0</v>
      </c>
      <c r="O620">
        <v>0</v>
      </c>
      <c r="P620">
        <v>40.83</v>
      </c>
      <c r="Q620">
        <v>0</v>
      </c>
      <c r="R620">
        <v>0</v>
      </c>
      <c r="S620">
        <v>146.80000000000001</v>
      </c>
      <c r="T620">
        <v>0</v>
      </c>
      <c r="U620">
        <v>0</v>
      </c>
      <c r="V620">
        <v>814.1</v>
      </c>
      <c r="W620">
        <v>1234.4100000000001</v>
      </c>
      <c r="X620">
        <v>526.64</v>
      </c>
      <c r="Y620">
        <v>56.02</v>
      </c>
      <c r="Z620">
        <v>129.76</v>
      </c>
      <c r="AA620">
        <v>865.48</v>
      </c>
      <c r="AB620">
        <v>1.19</v>
      </c>
      <c r="AC620">
        <v>69.52</v>
      </c>
      <c r="AD620">
        <v>0</v>
      </c>
      <c r="AE620">
        <v>21.78</v>
      </c>
      <c r="AF620">
        <v>4.3</v>
      </c>
      <c r="AG620">
        <v>14960106.27</v>
      </c>
      <c r="AM620">
        <f t="shared" si="92"/>
        <v>2041</v>
      </c>
      <c r="AN620">
        <f t="shared" si="93"/>
        <v>2</v>
      </c>
      <c r="AO620">
        <f t="shared" si="87"/>
        <v>2041</v>
      </c>
      <c r="AP620" t="str">
        <f t="shared" si="88"/>
        <v>0</v>
      </c>
      <c r="AQ620">
        <f t="shared" si="81"/>
        <v>0</v>
      </c>
      <c r="AR620">
        <f t="shared" si="82"/>
        <v>-735.72</v>
      </c>
      <c r="AS620">
        <f t="shared" si="83"/>
        <v>470.62</v>
      </c>
      <c r="AT620">
        <f t="shared" si="84"/>
        <v>-420.31000000000006</v>
      </c>
      <c r="AU620">
        <f t="shared" si="85"/>
        <v>-68.33</v>
      </c>
    </row>
    <row r="621" spans="1:47" x14ac:dyDescent="0.3">
      <c r="A621">
        <f t="shared" si="89"/>
        <v>2041</v>
      </c>
      <c r="B621">
        <f t="shared" si="90"/>
        <v>3</v>
      </c>
      <c r="C621">
        <f t="shared" si="91"/>
        <v>2041</v>
      </c>
      <c r="D621" t="str">
        <f t="shared" si="86"/>
        <v>03/31/2041</v>
      </c>
      <c r="E621" t="s">
        <v>1176</v>
      </c>
      <c r="F621">
        <v>2978.16</v>
      </c>
      <c r="G621">
        <v>9140.76</v>
      </c>
      <c r="H621">
        <v>2485.4699999999998</v>
      </c>
      <c r="I621">
        <v>3691.18</v>
      </c>
      <c r="J621">
        <v>7937.49</v>
      </c>
      <c r="K621">
        <v>0</v>
      </c>
      <c r="L621">
        <v>307.27</v>
      </c>
      <c r="M621">
        <v>0</v>
      </c>
      <c r="N621">
        <v>0</v>
      </c>
      <c r="O621">
        <v>0</v>
      </c>
      <c r="P621">
        <v>51.55</v>
      </c>
      <c r="Q621">
        <v>0</v>
      </c>
      <c r="R621">
        <v>0</v>
      </c>
      <c r="S621">
        <v>47.7</v>
      </c>
      <c r="T621">
        <v>0</v>
      </c>
      <c r="U621">
        <v>0</v>
      </c>
      <c r="V621">
        <v>922.96</v>
      </c>
      <c r="W621">
        <v>1351.54</v>
      </c>
      <c r="X621">
        <v>539.41999999999996</v>
      </c>
      <c r="Y621">
        <v>65.84</v>
      </c>
      <c r="Z621">
        <v>145.47</v>
      </c>
      <c r="AA621">
        <v>1009.08</v>
      </c>
      <c r="AB621">
        <v>14.3</v>
      </c>
      <c r="AC621">
        <v>51.5</v>
      </c>
      <c r="AD621">
        <v>0</v>
      </c>
      <c r="AE621">
        <v>19.059999999999999</v>
      </c>
      <c r="AF621">
        <v>5.44</v>
      </c>
      <c r="AG621">
        <v>14966268.869999999</v>
      </c>
      <c r="AM621">
        <f t="shared" si="92"/>
        <v>2041</v>
      </c>
      <c r="AN621">
        <f t="shared" si="93"/>
        <v>3</v>
      </c>
      <c r="AO621">
        <f t="shared" si="87"/>
        <v>2041</v>
      </c>
      <c r="AP621" t="str">
        <f t="shared" si="88"/>
        <v>0</v>
      </c>
      <c r="AQ621">
        <f t="shared" si="81"/>
        <v>0</v>
      </c>
      <c r="AR621">
        <f t="shared" si="82"/>
        <v>-863.61</v>
      </c>
      <c r="AS621">
        <f t="shared" si="83"/>
        <v>473.57999999999993</v>
      </c>
      <c r="AT621">
        <f t="shared" si="84"/>
        <v>-428.57999999999993</v>
      </c>
      <c r="AU621">
        <f t="shared" si="85"/>
        <v>-37.200000000000003</v>
      </c>
    </row>
    <row r="622" spans="1:47" x14ac:dyDescent="0.3">
      <c r="A622">
        <f t="shared" si="89"/>
        <v>2041</v>
      </c>
      <c r="B622">
        <f t="shared" si="90"/>
        <v>4</v>
      </c>
      <c r="C622">
        <f t="shared" si="91"/>
        <v>2041</v>
      </c>
      <c r="D622" t="str">
        <f t="shared" si="86"/>
        <v>04/30/2041</v>
      </c>
      <c r="E622" t="s">
        <v>1177</v>
      </c>
      <c r="F622">
        <v>5208.59</v>
      </c>
      <c r="G622">
        <v>3511.39</v>
      </c>
      <c r="H622">
        <v>115.57</v>
      </c>
      <c r="I622">
        <v>4872.16</v>
      </c>
      <c r="J622">
        <v>5306.46</v>
      </c>
      <c r="K622">
        <v>0</v>
      </c>
      <c r="L622">
        <v>297.36</v>
      </c>
      <c r="M622">
        <v>0</v>
      </c>
      <c r="N622">
        <v>0</v>
      </c>
      <c r="O622">
        <v>0</v>
      </c>
      <c r="P622">
        <v>73.88</v>
      </c>
      <c r="Q622">
        <v>0</v>
      </c>
      <c r="R622">
        <v>0</v>
      </c>
      <c r="S622">
        <v>1710.13</v>
      </c>
      <c r="T622">
        <v>0</v>
      </c>
      <c r="U622">
        <v>0</v>
      </c>
      <c r="V622">
        <v>911.85</v>
      </c>
      <c r="W622">
        <v>1303.05</v>
      </c>
      <c r="X622">
        <v>473.3</v>
      </c>
      <c r="Y622">
        <v>82.96</v>
      </c>
      <c r="Z622">
        <v>118.24</v>
      </c>
      <c r="AA622">
        <v>961.21</v>
      </c>
      <c r="AB622">
        <v>2.4900000000000002</v>
      </c>
      <c r="AC622">
        <v>36.42</v>
      </c>
      <c r="AD622">
        <v>0.11</v>
      </c>
      <c r="AE622">
        <v>21.15</v>
      </c>
      <c r="AF622">
        <v>9.3800000000000008</v>
      </c>
      <c r="AG622">
        <v>14964571.67</v>
      </c>
      <c r="AM622">
        <f t="shared" si="92"/>
        <v>2041</v>
      </c>
      <c r="AN622">
        <f t="shared" si="93"/>
        <v>4</v>
      </c>
      <c r="AO622">
        <f t="shared" si="87"/>
        <v>2041</v>
      </c>
      <c r="AP622" t="str">
        <f t="shared" si="88"/>
        <v>0</v>
      </c>
      <c r="AQ622">
        <f t="shared" si="81"/>
        <v>0</v>
      </c>
      <c r="AR622">
        <f t="shared" si="82"/>
        <v>-842.97</v>
      </c>
      <c r="AS622">
        <f t="shared" si="83"/>
        <v>390.34000000000003</v>
      </c>
      <c r="AT622">
        <f t="shared" si="84"/>
        <v>-391.19999999999993</v>
      </c>
      <c r="AU622">
        <f t="shared" si="85"/>
        <v>-33.93</v>
      </c>
    </row>
    <row r="623" spans="1:47" x14ac:dyDescent="0.3">
      <c r="A623">
        <f t="shared" si="89"/>
        <v>2041</v>
      </c>
      <c r="B623">
        <f t="shared" si="90"/>
        <v>5</v>
      </c>
      <c r="C623">
        <f t="shared" si="91"/>
        <v>2041</v>
      </c>
      <c r="D623" t="str">
        <f t="shared" si="86"/>
        <v>05/31/2041</v>
      </c>
      <c r="E623" t="s">
        <v>1178</v>
      </c>
      <c r="F623">
        <v>7323.79</v>
      </c>
      <c r="G623">
        <v>1809.65</v>
      </c>
      <c r="H623">
        <v>193.84</v>
      </c>
      <c r="I623">
        <v>2311.3000000000002</v>
      </c>
      <c r="J623">
        <v>2066.2199999999998</v>
      </c>
      <c r="K623">
        <v>0</v>
      </c>
      <c r="L623">
        <v>307.27</v>
      </c>
      <c r="M623">
        <v>0</v>
      </c>
      <c r="N623">
        <v>0</v>
      </c>
      <c r="O623">
        <v>0</v>
      </c>
      <c r="P623">
        <v>133.41</v>
      </c>
      <c r="Q623">
        <v>0</v>
      </c>
      <c r="R623">
        <v>0</v>
      </c>
      <c r="S623">
        <v>5268.93</v>
      </c>
      <c r="T623">
        <v>0</v>
      </c>
      <c r="U623">
        <v>0</v>
      </c>
      <c r="V623">
        <v>1165.3599999999999</v>
      </c>
      <c r="W623">
        <v>1411.83</v>
      </c>
      <c r="X623">
        <v>491.61</v>
      </c>
      <c r="Y623">
        <v>64.59</v>
      </c>
      <c r="Z623">
        <v>199.09</v>
      </c>
      <c r="AA623">
        <v>977.3</v>
      </c>
      <c r="AB623">
        <v>35.270000000000003</v>
      </c>
      <c r="AC623">
        <v>20.260000000000002</v>
      </c>
      <c r="AD623">
        <v>0</v>
      </c>
      <c r="AE623">
        <v>31.13</v>
      </c>
      <c r="AF623">
        <v>20.89</v>
      </c>
      <c r="AG623">
        <v>14959057.52</v>
      </c>
      <c r="AM623">
        <f t="shared" si="92"/>
        <v>2041</v>
      </c>
      <c r="AN623">
        <f t="shared" si="93"/>
        <v>5</v>
      </c>
      <c r="AO623">
        <f t="shared" si="87"/>
        <v>2041</v>
      </c>
      <c r="AP623" t="str">
        <f t="shared" si="88"/>
        <v>0</v>
      </c>
      <c r="AQ623">
        <f t="shared" si="81"/>
        <v>0</v>
      </c>
      <c r="AR623">
        <f t="shared" si="82"/>
        <v>-778.20999999999992</v>
      </c>
      <c r="AS623">
        <f t="shared" si="83"/>
        <v>427.02</v>
      </c>
      <c r="AT623">
        <f t="shared" si="84"/>
        <v>-246.47000000000003</v>
      </c>
      <c r="AU623">
        <f t="shared" si="85"/>
        <v>15.010000000000002</v>
      </c>
    </row>
    <row r="624" spans="1:47" x14ac:dyDescent="0.3">
      <c r="A624">
        <f t="shared" si="89"/>
        <v>2041</v>
      </c>
      <c r="B624">
        <f t="shared" si="90"/>
        <v>6</v>
      </c>
      <c r="C624">
        <f t="shared" si="91"/>
        <v>2041</v>
      </c>
      <c r="D624" t="str">
        <f t="shared" si="86"/>
        <v>06/30/2041</v>
      </c>
      <c r="E624" t="s">
        <v>1179</v>
      </c>
      <c r="F624">
        <v>8054.27</v>
      </c>
      <c r="G624">
        <v>1913.36</v>
      </c>
      <c r="H624">
        <v>201.27</v>
      </c>
      <c r="I624">
        <v>2365.48</v>
      </c>
      <c r="J624">
        <v>2850.59</v>
      </c>
      <c r="K624">
        <v>0</v>
      </c>
      <c r="L624">
        <v>297.36</v>
      </c>
      <c r="M624">
        <v>0</v>
      </c>
      <c r="N624">
        <v>0</v>
      </c>
      <c r="O624">
        <v>0</v>
      </c>
      <c r="P624">
        <v>155.52000000000001</v>
      </c>
      <c r="Q624">
        <v>0</v>
      </c>
      <c r="R624">
        <v>0</v>
      </c>
      <c r="S624">
        <v>6699.19</v>
      </c>
      <c r="T624">
        <v>0</v>
      </c>
      <c r="U624">
        <v>0</v>
      </c>
      <c r="V624">
        <v>1181.43</v>
      </c>
      <c r="W624">
        <v>1377.2</v>
      </c>
      <c r="X624">
        <v>460.51</v>
      </c>
      <c r="Y624">
        <v>91.88</v>
      </c>
      <c r="Z624">
        <v>226.54</v>
      </c>
      <c r="AA624">
        <v>971.94</v>
      </c>
      <c r="AB624">
        <v>56.98</v>
      </c>
      <c r="AC624">
        <v>10.64</v>
      </c>
      <c r="AD624">
        <v>0</v>
      </c>
      <c r="AE624">
        <v>31.62</v>
      </c>
      <c r="AF624">
        <v>23.14</v>
      </c>
      <c r="AG624">
        <v>14952916.609999999</v>
      </c>
      <c r="AM624">
        <f t="shared" si="92"/>
        <v>2041</v>
      </c>
      <c r="AN624">
        <f t="shared" si="93"/>
        <v>6</v>
      </c>
      <c r="AO624">
        <f t="shared" si="87"/>
        <v>2041</v>
      </c>
      <c r="AP624" t="str">
        <f t="shared" si="88"/>
        <v>0</v>
      </c>
      <c r="AQ624">
        <f t="shared" si="81"/>
        <v>0</v>
      </c>
      <c r="AR624">
        <f t="shared" si="82"/>
        <v>-745.40000000000009</v>
      </c>
      <c r="AS624">
        <f t="shared" si="83"/>
        <v>368.63</v>
      </c>
      <c r="AT624">
        <f t="shared" si="84"/>
        <v>-195.76999999999998</v>
      </c>
      <c r="AU624">
        <f t="shared" si="85"/>
        <v>46.339999999999996</v>
      </c>
    </row>
    <row r="625" spans="1:47" x14ac:dyDescent="0.3">
      <c r="A625">
        <f t="shared" si="89"/>
        <v>2041</v>
      </c>
      <c r="B625">
        <f t="shared" si="90"/>
        <v>7</v>
      </c>
      <c r="C625">
        <f t="shared" si="91"/>
        <v>2041</v>
      </c>
      <c r="D625" t="str">
        <f t="shared" si="86"/>
        <v>07/31/2041</v>
      </c>
      <c r="E625" t="s">
        <v>1180</v>
      </c>
      <c r="F625">
        <v>9354.73</v>
      </c>
      <c r="G625">
        <v>2608.3200000000002</v>
      </c>
      <c r="H625">
        <v>1005.04</v>
      </c>
      <c r="I625">
        <v>1179.5899999999999</v>
      </c>
      <c r="J625">
        <v>1569.11</v>
      </c>
      <c r="K625">
        <v>0</v>
      </c>
      <c r="L625">
        <v>307.27</v>
      </c>
      <c r="M625">
        <v>0</v>
      </c>
      <c r="N625">
        <v>0</v>
      </c>
      <c r="O625">
        <v>0</v>
      </c>
      <c r="P625">
        <v>181.39</v>
      </c>
      <c r="Q625">
        <v>0</v>
      </c>
      <c r="R625">
        <v>0</v>
      </c>
      <c r="S625">
        <v>8193.16</v>
      </c>
      <c r="T625">
        <v>0</v>
      </c>
      <c r="U625">
        <v>0</v>
      </c>
      <c r="V625">
        <v>1388.35</v>
      </c>
      <c r="W625">
        <v>1455.98</v>
      </c>
      <c r="X625">
        <v>513.28</v>
      </c>
      <c r="Y625">
        <v>85.53</v>
      </c>
      <c r="Z625">
        <v>267.14999999999998</v>
      </c>
      <c r="AA625">
        <v>1118.1400000000001</v>
      </c>
      <c r="AB625">
        <v>123.34</v>
      </c>
      <c r="AC625">
        <v>6.67</v>
      </c>
      <c r="AD625">
        <v>0</v>
      </c>
      <c r="AE625">
        <v>34.92</v>
      </c>
      <c r="AF625">
        <v>27.35</v>
      </c>
      <c r="AG625">
        <v>14946170.189999999</v>
      </c>
      <c r="AM625">
        <f t="shared" si="92"/>
        <v>2041</v>
      </c>
      <c r="AN625">
        <f t="shared" si="93"/>
        <v>7</v>
      </c>
      <c r="AO625">
        <f t="shared" si="87"/>
        <v>2041</v>
      </c>
      <c r="AP625" t="str">
        <f t="shared" si="88"/>
        <v>0</v>
      </c>
      <c r="AQ625">
        <f t="shared" si="81"/>
        <v>0</v>
      </c>
      <c r="AR625">
        <f t="shared" si="82"/>
        <v>-850.99000000000012</v>
      </c>
      <c r="AS625">
        <f t="shared" si="83"/>
        <v>427.75</v>
      </c>
      <c r="AT625">
        <f t="shared" si="84"/>
        <v>-67.630000000000109</v>
      </c>
      <c r="AU625">
        <f t="shared" si="85"/>
        <v>116.67</v>
      </c>
    </row>
    <row r="626" spans="1:47" x14ac:dyDescent="0.3">
      <c r="A626">
        <f t="shared" si="89"/>
        <v>2041</v>
      </c>
      <c r="B626">
        <f t="shared" si="90"/>
        <v>8</v>
      </c>
      <c r="C626">
        <f t="shared" si="91"/>
        <v>2041</v>
      </c>
      <c r="D626" t="str">
        <f t="shared" si="86"/>
        <v>08/31/2041</v>
      </c>
      <c r="E626" t="s">
        <v>1181</v>
      </c>
      <c r="F626">
        <v>6565.25</v>
      </c>
      <c r="G626">
        <v>1988.6</v>
      </c>
      <c r="H626">
        <v>538.03</v>
      </c>
      <c r="I626">
        <v>1353.5</v>
      </c>
      <c r="J626">
        <v>1374.51</v>
      </c>
      <c r="K626">
        <v>0</v>
      </c>
      <c r="L626">
        <v>307.27</v>
      </c>
      <c r="M626">
        <v>0</v>
      </c>
      <c r="N626">
        <v>0</v>
      </c>
      <c r="O626">
        <v>0</v>
      </c>
      <c r="P626">
        <v>164.65</v>
      </c>
      <c r="Q626">
        <v>0</v>
      </c>
      <c r="R626">
        <v>0</v>
      </c>
      <c r="S626">
        <v>5146.8</v>
      </c>
      <c r="T626">
        <v>0</v>
      </c>
      <c r="U626">
        <v>0</v>
      </c>
      <c r="V626">
        <v>1312.38</v>
      </c>
      <c r="W626">
        <v>1349.28</v>
      </c>
      <c r="X626">
        <v>491.79</v>
      </c>
      <c r="Y626">
        <v>54.2</v>
      </c>
      <c r="Z626">
        <v>186.11</v>
      </c>
      <c r="AA626">
        <v>1116.08</v>
      </c>
      <c r="AB626">
        <v>129.62</v>
      </c>
      <c r="AC626">
        <v>8.4</v>
      </c>
      <c r="AD626">
        <v>0</v>
      </c>
      <c r="AE626">
        <v>29.63</v>
      </c>
      <c r="AF626">
        <v>23.11</v>
      </c>
      <c r="AG626">
        <v>14941593.550000001</v>
      </c>
      <c r="AM626">
        <f t="shared" si="92"/>
        <v>2041</v>
      </c>
      <c r="AN626">
        <f t="shared" si="93"/>
        <v>8</v>
      </c>
      <c r="AO626">
        <f t="shared" si="87"/>
        <v>2041</v>
      </c>
      <c r="AP626" t="str">
        <f t="shared" si="88"/>
        <v>0</v>
      </c>
      <c r="AQ626">
        <f t="shared" si="81"/>
        <v>0</v>
      </c>
      <c r="AR626">
        <f t="shared" si="82"/>
        <v>-929.96999999999991</v>
      </c>
      <c r="AS626">
        <f t="shared" si="83"/>
        <v>437.59000000000003</v>
      </c>
      <c r="AT626">
        <f t="shared" si="84"/>
        <v>-36.899999999999864</v>
      </c>
      <c r="AU626">
        <f t="shared" si="85"/>
        <v>121.22</v>
      </c>
    </row>
    <row r="627" spans="1:47" x14ac:dyDescent="0.3">
      <c r="A627">
        <f t="shared" si="89"/>
        <v>2041</v>
      </c>
      <c r="B627">
        <f t="shared" si="90"/>
        <v>9</v>
      </c>
      <c r="C627">
        <f t="shared" si="91"/>
        <v>2041</v>
      </c>
      <c r="D627" t="str">
        <f t="shared" si="86"/>
        <v>09/30/2041</v>
      </c>
      <c r="E627" t="s">
        <v>1182</v>
      </c>
      <c r="F627">
        <v>6578.44</v>
      </c>
      <c r="G627">
        <v>1901.59</v>
      </c>
      <c r="H627">
        <v>156.25</v>
      </c>
      <c r="I627">
        <v>1896.15</v>
      </c>
      <c r="J627">
        <v>1121.04</v>
      </c>
      <c r="K627">
        <v>0</v>
      </c>
      <c r="L627">
        <v>297.36</v>
      </c>
      <c r="M627">
        <v>0</v>
      </c>
      <c r="N627">
        <v>0</v>
      </c>
      <c r="O627">
        <v>0</v>
      </c>
      <c r="P627">
        <v>131.91</v>
      </c>
      <c r="Q627">
        <v>0</v>
      </c>
      <c r="R627">
        <v>0</v>
      </c>
      <c r="S627">
        <v>4235.3900000000003</v>
      </c>
      <c r="T627">
        <v>0</v>
      </c>
      <c r="U627">
        <v>0</v>
      </c>
      <c r="V627">
        <v>1248.95</v>
      </c>
      <c r="W627">
        <v>1221.49</v>
      </c>
      <c r="X627">
        <v>431.23</v>
      </c>
      <c r="Y627">
        <v>62.25</v>
      </c>
      <c r="Z627">
        <v>205.19</v>
      </c>
      <c r="AA627">
        <v>925.08</v>
      </c>
      <c r="AB627">
        <v>101.82</v>
      </c>
      <c r="AC627">
        <v>5.34</v>
      </c>
      <c r="AD627">
        <v>0</v>
      </c>
      <c r="AE627">
        <v>9.92</v>
      </c>
      <c r="AF627">
        <v>14.97</v>
      </c>
      <c r="AG627">
        <v>14936916.699999999</v>
      </c>
      <c r="AM627">
        <f t="shared" si="92"/>
        <v>2041</v>
      </c>
      <c r="AN627">
        <f t="shared" si="93"/>
        <v>9</v>
      </c>
      <c r="AO627">
        <f t="shared" si="87"/>
        <v>2041</v>
      </c>
      <c r="AP627" t="str">
        <f t="shared" si="88"/>
        <v>0</v>
      </c>
      <c r="AQ627">
        <f t="shared" si="81"/>
        <v>0</v>
      </c>
      <c r="AR627">
        <f t="shared" si="82"/>
        <v>-719.8900000000001</v>
      </c>
      <c r="AS627">
        <f t="shared" si="83"/>
        <v>368.98</v>
      </c>
      <c r="AT627">
        <f t="shared" si="84"/>
        <v>27.460000000000036</v>
      </c>
      <c r="AU627">
        <f t="shared" si="85"/>
        <v>96.47999999999999</v>
      </c>
    </row>
    <row r="628" spans="1:47" x14ac:dyDescent="0.3">
      <c r="A628">
        <f t="shared" si="89"/>
        <v>2041</v>
      </c>
      <c r="B628">
        <f t="shared" si="90"/>
        <v>10</v>
      </c>
      <c r="C628">
        <f t="shared" si="91"/>
        <v>2042</v>
      </c>
      <c r="D628" t="str">
        <f t="shared" si="86"/>
        <v>10/31/2041</v>
      </c>
      <c r="E628" t="s">
        <v>1183</v>
      </c>
      <c r="F628">
        <v>4861.95</v>
      </c>
      <c r="G628">
        <v>1413.99</v>
      </c>
      <c r="H628">
        <v>184.46</v>
      </c>
      <c r="I628">
        <v>1582.47</v>
      </c>
      <c r="J628">
        <v>1504.05</v>
      </c>
      <c r="K628">
        <v>0</v>
      </c>
      <c r="L628">
        <v>307.27</v>
      </c>
      <c r="M628">
        <v>0</v>
      </c>
      <c r="N628">
        <v>0</v>
      </c>
      <c r="O628">
        <v>0</v>
      </c>
      <c r="P628">
        <v>89.14</v>
      </c>
      <c r="Q628">
        <v>0</v>
      </c>
      <c r="R628">
        <v>0</v>
      </c>
      <c r="S628">
        <v>3547.86</v>
      </c>
      <c r="T628">
        <v>0</v>
      </c>
      <c r="U628">
        <v>0</v>
      </c>
      <c r="V628">
        <v>1153.58</v>
      </c>
      <c r="W628">
        <v>1175.05</v>
      </c>
      <c r="X628">
        <v>441.89</v>
      </c>
      <c r="Y628">
        <v>69.12</v>
      </c>
      <c r="Z628">
        <v>157.44999999999999</v>
      </c>
      <c r="AA628">
        <v>930.29</v>
      </c>
      <c r="AB628">
        <v>59.25</v>
      </c>
      <c r="AC628">
        <v>9.8800000000000008</v>
      </c>
      <c r="AD628">
        <v>0</v>
      </c>
      <c r="AE628">
        <v>19.46</v>
      </c>
      <c r="AF628">
        <v>10.92</v>
      </c>
      <c r="AG628">
        <v>14933468.74</v>
      </c>
      <c r="AM628">
        <f t="shared" si="92"/>
        <v>2041</v>
      </c>
      <c r="AN628">
        <f t="shared" si="93"/>
        <v>10</v>
      </c>
      <c r="AO628">
        <f t="shared" si="87"/>
        <v>2042</v>
      </c>
      <c r="AP628" t="str">
        <f t="shared" si="88"/>
        <v>0</v>
      </c>
      <c r="AQ628">
        <f t="shared" si="81"/>
        <v>0</v>
      </c>
      <c r="AR628">
        <f t="shared" si="82"/>
        <v>-772.83999999999992</v>
      </c>
      <c r="AS628">
        <f t="shared" si="83"/>
        <v>372.77</v>
      </c>
      <c r="AT628">
        <f t="shared" si="84"/>
        <v>-21.470000000000027</v>
      </c>
      <c r="AU628">
        <f t="shared" si="85"/>
        <v>49.37</v>
      </c>
    </row>
    <row r="629" spans="1:47" x14ac:dyDescent="0.3">
      <c r="A629">
        <f t="shared" si="89"/>
        <v>2041</v>
      </c>
      <c r="B629">
        <f t="shared" si="90"/>
        <v>11</v>
      </c>
      <c r="C629">
        <f t="shared" si="91"/>
        <v>2042</v>
      </c>
      <c r="D629" t="str">
        <f t="shared" si="86"/>
        <v>11/30/2041</v>
      </c>
      <c r="E629" t="s">
        <v>1184</v>
      </c>
      <c r="F629">
        <v>4112.9799999999996</v>
      </c>
      <c r="G629">
        <v>1465.84</v>
      </c>
      <c r="H629">
        <v>232.11</v>
      </c>
      <c r="I629">
        <v>1312.72</v>
      </c>
      <c r="J629">
        <v>1648.66</v>
      </c>
      <c r="K629">
        <v>0</v>
      </c>
      <c r="L629">
        <v>297.36</v>
      </c>
      <c r="M629">
        <v>0</v>
      </c>
      <c r="N629">
        <v>0</v>
      </c>
      <c r="O629">
        <v>0</v>
      </c>
      <c r="P629">
        <v>55.18</v>
      </c>
      <c r="Q629">
        <v>0</v>
      </c>
      <c r="R629">
        <v>0</v>
      </c>
      <c r="S629">
        <v>3124.76</v>
      </c>
      <c r="T629">
        <v>0</v>
      </c>
      <c r="U629">
        <v>0</v>
      </c>
      <c r="V629">
        <v>1052.92</v>
      </c>
      <c r="W629">
        <v>1155.4100000000001</v>
      </c>
      <c r="X629">
        <v>434.19</v>
      </c>
      <c r="Y629">
        <v>64.91</v>
      </c>
      <c r="Z629">
        <v>132.18</v>
      </c>
      <c r="AA629">
        <v>852.15</v>
      </c>
      <c r="AB629">
        <v>41.02</v>
      </c>
      <c r="AC629">
        <v>5.69</v>
      </c>
      <c r="AD629">
        <v>0</v>
      </c>
      <c r="AE629">
        <v>17.38</v>
      </c>
      <c r="AF629">
        <v>7.73</v>
      </c>
      <c r="AG629">
        <v>14930821.6</v>
      </c>
      <c r="AM629">
        <f t="shared" si="92"/>
        <v>2041</v>
      </c>
      <c r="AN629">
        <f t="shared" si="93"/>
        <v>11</v>
      </c>
      <c r="AO629">
        <f t="shared" si="87"/>
        <v>2042</v>
      </c>
      <c r="AP629" t="str">
        <f t="shared" si="88"/>
        <v>0</v>
      </c>
      <c r="AQ629">
        <f t="shared" si="81"/>
        <v>0</v>
      </c>
      <c r="AR629">
        <f t="shared" si="82"/>
        <v>-719.97</v>
      </c>
      <c r="AS629">
        <f t="shared" si="83"/>
        <v>369.28</v>
      </c>
      <c r="AT629">
        <f t="shared" si="84"/>
        <v>-102.49000000000001</v>
      </c>
      <c r="AU629">
        <f t="shared" si="85"/>
        <v>35.330000000000005</v>
      </c>
    </row>
    <row r="630" spans="1:47" x14ac:dyDescent="0.3">
      <c r="A630">
        <f t="shared" si="89"/>
        <v>2041</v>
      </c>
      <c r="B630">
        <f t="shared" si="90"/>
        <v>12</v>
      </c>
      <c r="C630">
        <f t="shared" si="91"/>
        <v>2042</v>
      </c>
      <c r="D630" t="str">
        <f t="shared" si="86"/>
        <v>12/31/2041</v>
      </c>
      <c r="E630" t="s">
        <v>1185</v>
      </c>
      <c r="F630">
        <v>1036.51</v>
      </c>
      <c r="G630">
        <v>7482.43</v>
      </c>
      <c r="H630">
        <v>563.17999999999995</v>
      </c>
      <c r="I630">
        <v>2299.4899999999998</v>
      </c>
      <c r="J630">
        <v>9492.2900000000009</v>
      </c>
      <c r="K630">
        <v>0</v>
      </c>
      <c r="L630">
        <v>307.27</v>
      </c>
      <c r="M630">
        <v>0</v>
      </c>
      <c r="N630">
        <v>0</v>
      </c>
      <c r="O630">
        <v>0</v>
      </c>
      <c r="P630">
        <v>52.1</v>
      </c>
      <c r="Q630">
        <v>0</v>
      </c>
      <c r="R630">
        <v>0</v>
      </c>
      <c r="S630">
        <v>1178.42</v>
      </c>
      <c r="T630">
        <v>0</v>
      </c>
      <c r="U630">
        <v>0</v>
      </c>
      <c r="V630">
        <v>996.77</v>
      </c>
      <c r="W630">
        <v>1134.42</v>
      </c>
      <c r="X630">
        <v>411.89</v>
      </c>
      <c r="Y630">
        <v>64.92</v>
      </c>
      <c r="Z630">
        <v>114.72</v>
      </c>
      <c r="AA630">
        <v>828.2</v>
      </c>
      <c r="AB630">
        <v>42.78</v>
      </c>
      <c r="AC630">
        <v>5.65</v>
      </c>
      <c r="AD630">
        <v>0</v>
      </c>
      <c r="AE630">
        <v>17.95</v>
      </c>
      <c r="AF630">
        <v>6.03</v>
      </c>
      <c r="AG630">
        <v>14937267.52</v>
      </c>
      <c r="AM630">
        <f t="shared" si="92"/>
        <v>2041</v>
      </c>
      <c r="AN630">
        <f t="shared" si="93"/>
        <v>12</v>
      </c>
      <c r="AO630">
        <f t="shared" si="87"/>
        <v>2042</v>
      </c>
      <c r="AP630" t="str">
        <f t="shared" si="88"/>
        <v>0</v>
      </c>
      <c r="AQ630">
        <f t="shared" si="81"/>
        <v>0</v>
      </c>
      <c r="AR630">
        <f t="shared" si="82"/>
        <v>-713.48</v>
      </c>
      <c r="AS630">
        <f t="shared" si="83"/>
        <v>346.96999999999997</v>
      </c>
      <c r="AT630">
        <f t="shared" si="84"/>
        <v>-137.65000000000009</v>
      </c>
      <c r="AU630">
        <f t="shared" si="85"/>
        <v>37.130000000000003</v>
      </c>
    </row>
    <row r="631" spans="1:47" x14ac:dyDescent="0.3">
      <c r="A631">
        <f t="shared" si="89"/>
        <v>2042</v>
      </c>
      <c r="B631">
        <f t="shared" si="90"/>
        <v>1</v>
      </c>
      <c r="C631">
        <f t="shared" si="91"/>
        <v>2042</v>
      </c>
      <c r="D631" t="str">
        <f t="shared" si="86"/>
        <v>01/31/2042</v>
      </c>
      <c r="E631" t="s">
        <v>1186</v>
      </c>
      <c r="F631">
        <v>1735.86</v>
      </c>
      <c r="G631">
        <v>2689.92</v>
      </c>
      <c r="H631">
        <v>132.83000000000001</v>
      </c>
      <c r="I631">
        <v>3028.73</v>
      </c>
      <c r="J631">
        <v>5312.28</v>
      </c>
      <c r="K631">
        <v>0</v>
      </c>
      <c r="L631">
        <v>307.27</v>
      </c>
      <c r="M631">
        <v>0</v>
      </c>
      <c r="N631">
        <v>0</v>
      </c>
      <c r="O631">
        <v>0</v>
      </c>
      <c r="P631">
        <v>46.19</v>
      </c>
      <c r="Q631">
        <v>0</v>
      </c>
      <c r="R631">
        <v>0</v>
      </c>
      <c r="S631">
        <v>1320.74</v>
      </c>
      <c r="T631">
        <v>0</v>
      </c>
      <c r="U631">
        <v>0</v>
      </c>
      <c r="V631">
        <v>973.35</v>
      </c>
      <c r="W631">
        <v>1136.05</v>
      </c>
      <c r="X631">
        <v>424.76</v>
      </c>
      <c r="Y631">
        <v>67.61</v>
      </c>
      <c r="Z631">
        <v>108.01</v>
      </c>
      <c r="AA631">
        <v>740.56</v>
      </c>
      <c r="AB631">
        <v>9.19</v>
      </c>
      <c r="AC631">
        <v>43.66</v>
      </c>
      <c r="AD631">
        <v>0</v>
      </c>
      <c r="AE631">
        <v>17.600000000000001</v>
      </c>
      <c r="AF631">
        <v>4.8600000000000003</v>
      </c>
      <c r="AG631">
        <v>14938221.58</v>
      </c>
      <c r="AM631">
        <f t="shared" si="92"/>
        <v>2042</v>
      </c>
      <c r="AN631">
        <f t="shared" si="93"/>
        <v>1</v>
      </c>
      <c r="AO631">
        <f t="shared" si="87"/>
        <v>2042</v>
      </c>
      <c r="AP631" t="str">
        <f t="shared" si="88"/>
        <v>0</v>
      </c>
      <c r="AQ631">
        <f t="shared" si="81"/>
        <v>0</v>
      </c>
      <c r="AR631">
        <f t="shared" si="82"/>
        <v>-632.54999999999995</v>
      </c>
      <c r="AS631">
        <f t="shared" si="83"/>
        <v>357.15</v>
      </c>
      <c r="AT631">
        <f t="shared" si="84"/>
        <v>-162.69999999999993</v>
      </c>
      <c r="AU631">
        <f t="shared" si="85"/>
        <v>-34.47</v>
      </c>
    </row>
    <row r="632" spans="1:47" x14ac:dyDescent="0.3">
      <c r="A632">
        <f t="shared" si="89"/>
        <v>2042</v>
      </c>
      <c r="B632">
        <f t="shared" si="90"/>
        <v>2</v>
      </c>
      <c r="C632">
        <f t="shared" si="91"/>
        <v>2042</v>
      </c>
      <c r="D632" t="str">
        <f t="shared" si="86"/>
        <v>02/28/2042</v>
      </c>
      <c r="E632" t="s">
        <v>1187</v>
      </c>
      <c r="F632">
        <v>417.71</v>
      </c>
      <c r="G632">
        <v>9996.82</v>
      </c>
      <c r="H632">
        <v>174.71</v>
      </c>
      <c r="I632">
        <v>3376.39</v>
      </c>
      <c r="J632">
        <v>13153.12</v>
      </c>
      <c r="K632">
        <v>0</v>
      </c>
      <c r="L632">
        <v>277.52999999999997</v>
      </c>
      <c r="M632">
        <v>0</v>
      </c>
      <c r="N632">
        <v>0</v>
      </c>
      <c r="O632">
        <v>0</v>
      </c>
      <c r="P632">
        <v>40.83</v>
      </c>
      <c r="Q632">
        <v>0</v>
      </c>
      <c r="R632">
        <v>0</v>
      </c>
      <c r="S632">
        <v>147.69999999999999</v>
      </c>
      <c r="T632">
        <v>0</v>
      </c>
      <c r="U632">
        <v>0</v>
      </c>
      <c r="V632">
        <v>841.64</v>
      </c>
      <c r="W632">
        <v>1070.6500000000001</v>
      </c>
      <c r="X632">
        <v>403.88</v>
      </c>
      <c r="Y632">
        <v>53.4</v>
      </c>
      <c r="Z632">
        <v>96.19</v>
      </c>
      <c r="AA632">
        <v>700.62</v>
      </c>
      <c r="AB632">
        <v>4.49</v>
      </c>
      <c r="AC632">
        <v>44.12</v>
      </c>
      <c r="AD632">
        <v>0</v>
      </c>
      <c r="AE632">
        <v>16.09</v>
      </c>
      <c r="AF632">
        <v>4.3099999999999996</v>
      </c>
      <c r="AG632">
        <v>14947800.689999999</v>
      </c>
      <c r="AM632">
        <f t="shared" si="92"/>
        <v>2042</v>
      </c>
      <c r="AN632">
        <f t="shared" si="93"/>
        <v>2</v>
      </c>
      <c r="AO632">
        <f t="shared" si="87"/>
        <v>2042</v>
      </c>
      <c r="AP632" t="str">
        <f t="shared" si="88"/>
        <v>0</v>
      </c>
      <c r="AQ632">
        <f t="shared" si="81"/>
        <v>0</v>
      </c>
      <c r="AR632">
        <f t="shared" si="82"/>
        <v>-604.43000000000006</v>
      </c>
      <c r="AS632">
        <f t="shared" si="83"/>
        <v>350.48</v>
      </c>
      <c r="AT632">
        <f t="shared" si="84"/>
        <v>-229.0100000000001</v>
      </c>
      <c r="AU632">
        <f t="shared" si="85"/>
        <v>-39.629999999999995</v>
      </c>
    </row>
    <row r="633" spans="1:47" x14ac:dyDescent="0.3">
      <c r="A633">
        <f t="shared" si="89"/>
        <v>2042</v>
      </c>
      <c r="B633">
        <f t="shared" si="90"/>
        <v>3</v>
      </c>
      <c r="C633">
        <f t="shared" si="91"/>
        <v>2042</v>
      </c>
      <c r="D633" t="str">
        <f t="shared" si="86"/>
        <v>03/31/2042</v>
      </c>
      <c r="E633" t="s">
        <v>1188</v>
      </c>
      <c r="F633">
        <v>3277.32</v>
      </c>
      <c r="G633">
        <v>2313.85</v>
      </c>
      <c r="H633">
        <v>101.64</v>
      </c>
      <c r="I633">
        <v>2968.19</v>
      </c>
      <c r="J633">
        <v>3407.27</v>
      </c>
      <c r="K633">
        <v>0</v>
      </c>
      <c r="L633">
        <v>307.27</v>
      </c>
      <c r="M633">
        <v>0</v>
      </c>
      <c r="N633">
        <v>0</v>
      </c>
      <c r="O633">
        <v>0</v>
      </c>
      <c r="P633">
        <v>51.55</v>
      </c>
      <c r="Q633">
        <v>0</v>
      </c>
      <c r="R633">
        <v>0</v>
      </c>
      <c r="S633">
        <v>1302.97</v>
      </c>
      <c r="T633">
        <v>0</v>
      </c>
      <c r="U633">
        <v>0</v>
      </c>
      <c r="V633">
        <v>955.86</v>
      </c>
      <c r="W633">
        <v>1188.43</v>
      </c>
      <c r="X633">
        <v>470.85</v>
      </c>
      <c r="Y633">
        <v>56.95</v>
      </c>
      <c r="Z633">
        <v>126.29</v>
      </c>
      <c r="AA633">
        <v>783.52</v>
      </c>
      <c r="AB633">
        <v>1.59</v>
      </c>
      <c r="AC633">
        <v>65.75</v>
      </c>
      <c r="AD633">
        <v>0.12</v>
      </c>
      <c r="AE633">
        <v>14.63</v>
      </c>
      <c r="AF633">
        <v>5.46</v>
      </c>
      <c r="AG633">
        <v>14946837.23</v>
      </c>
      <c r="AM633">
        <f t="shared" si="92"/>
        <v>2042</v>
      </c>
      <c r="AN633">
        <f t="shared" si="93"/>
        <v>3</v>
      </c>
      <c r="AO633">
        <f t="shared" si="87"/>
        <v>2042</v>
      </c>
      <c r="AP633" t="str">
        <f t="shared" si="88"/>
        <v>0</v>
      </c>
      <c r="AQ633">
        <f t="shared" si="81"/>
        <v>0</v>
      </c>
      <c r="AR633">
        <f t="shared" si="82"/>
        <v>-657.23</v>
      </c>
      <c r="AS633">
        <f t="shared" si="83"/>
        <v>413.90000000000003</v>
      </c>
      <c r="AT633">
        <f t="shared" si="84"/>
        <v>-232.57000000000005</v>
      </c>
      <c r="AU633">
        <f t="shared" si="85"/>
        <v>-64.16</v>
      </c>
    </row>
    <row r="634" spans="1:47" x14ac:dyDescent="0.3">
      <c r="A634">
        <f t="shared" si="89"/>
        <v>2042</v>
      </c>
      <c r="B634">
        <f t="shared" si="90"/>
        <v>4</v>
      </c>
      <c r="C634">
        <f t="shared" si="91"/>
        <v>2042</v>
      </c>
      <c r="D634" t="str">
        <f t="shared" si="86"/>
        <v>04/30/2042</v>
      </c>
      <c r="E634" t="s">
        <v>1189</v>
      </c>
      <c r="F634">
        <v>5311.41</v>
      </c>
      <c r="G634">
        <v>1423.4</v>
      </c>
      <c r="H634">
        <v>153.41999999999999</v>
      </c>
      <c r="I634">
        <v>1861.12</v>
      </c>
      <c r="J634">
        <v>1158.0899999999999</v>
      </c>
      <c r="K634">
        <v>0</v>
      </c>
      <c r="L634">
        <v>297.36</v>
      </c>
      <c r="M634">
        <v>0</v>
      </c>
      <c r="N634">
        <v>0</v>
      </c>
      <c r="O634">
        <v>0</v>
      </c>
      <c r="P634">
        <v>73.88</v>
      </c>
      <c r="Q634">
        <v>0</v>
      </c>
      <c r="R634">
        <v>0</v>
      </c>
      <c r="S634">
        <v>3058.92</v>
      </c>
      <c r="T634">
        <v>0</v>
      </c>
      <c r="U634">
        <v>0</v>
      </c>
      <c r="V634">
        <v>924.17</v>
      </c>
      <c r="W634">
        <v>1174.0999999999999</v>
      </c>
      <c r="X634">
        <v>424.19</v>
      </c>
      <c r="Y634">
        <v>69.36</v>
      </c>
      <c r="Z634">
        <v>160.22</v>
      </c>
      <c r="AA634">
        <v>858</v>
      </c>
      <c r="AB634">
        <v>11.1</v>
      </c>
      <c r="AC634">
        <v>40.119999999999997</v>
      </c>
      <c r="AD634">
        <v>0</v>
      </c>
      <c r="AE634">
        <v>20.56</v>
      </c>
      <c r="AF634">
        <v>8.25</v>
      </c>
      <c r="AG634">
        <v>14942949.220000001</v>
      </c>
      <c r="AM634">
        <f t="shared" si="92"/>
        <v>2042</v>
      </c>
      <c r="AN634">
        <f t="shared" si="93"/>
        <v>4</v>
      </c>
      <c r="AO634">
        <f t="shared" si="87"/>
        <v>2042</v>
      </c>
      <c r="AP634" t="str">
        <f t="shared" si="88"/>
        <v>0</v>
      </c>
      <c r="AQ634">
        <f t="shared" si="81"/>
        <v>0</v>
      </c>
      <c r="AR634">
        <f t="shared" si="82"/>
        <v>-697.78</v>
      </c>
      <c r="AS634">
        <f t="shared" si="83"/>
        <v>354.83</v>
      </c>
      <c r="AT634">
        <f t="shared" si="84"/>
        <v>-249.92999999999995</v>
      </c>
      <c r="AU634">
        <f t="shared" si="85"/>
        <v>-29.019999999999996</v>
      </c>
    </row>
    <row r="635" spans="1:47" x14ac:dyDescent="0.3">
      <c r="A635">
        <f t="shared" si="89"/>
        <v>2042</v>
      </c>
      <c r="B635">
        <f t="shared" si="90"/>
        <v>5</v>
      </c>
      <c r="C635">
        <f t="shared" si="91"/>
        <v>2042</v>
      </c>
      <c r="D635" t="str">
        <f t="shared" si="86"/>
        <v>05/31/2042</v>
      </c>
      <c r="E635" t="s">
        <v>1190</v>
      </c>
      <c r="F635">
        <v>6516.26</v>
      </c>
      <c r="G635">
        <v>1046.5</v>
      </c>
      <c r="H635">
        <v>131.19999999999999</v>
      </c>
      <c r="I635">
        <v>2013.61</v>
      </c>
      <c r="J635">
        <v>1673.43</v>
      </c>
      <c r="K635">
        <v>0</v>
      </c>
      <c r="L635">
        <v>307.27</v>
      </c>
      <c r="M635">
        <v>0</v>
      </c>
      <c r="N635">
        <v>0</v>
      </c>
      <c r="O635">
        <v>0</v>
      </c>
      <c r="P635">
        <v>133.41</v>
      </c>
      <c r="Q635">
        <v>0</v>
      </c>
      <c r="R635">
        <v>0</v>
      </c>
      <c r="S635">
        <v>5195.88</v>
      </c>
      <c r="T635">
        <v>0</v>
      </c>
      <c r="U635">
        <v>0</v>
      </c>
      <c r="V635">
        <v>1144.21</v>
      </c>
      <c r="W635">
        <v>1228.99</v>
      </c>
      <c r="X635">
        <v>454.34</v>
      </c>
      <c r="Y635">
        <v>74.89</v>
      </c>
      <c r="Z635">
        <v>181.07</v>
      </c>
      <c r="AA635">
        <v>942.39</v>
      </c>
      <c r="AB635">
        <v>28.3</v>
      </c>
      <c r="AC635">
        <v>21.31</v>
      </c>
      <c r="AD635">
        <v>0</v>
      </c>
      <c r="AE635">
        <v>28.45</v>
      </c>
      <c r="AF635">
        <v>17.48</v>
      </c>
      <c r="AG635">
        <v>14937479.460000001</v>
      </c>
      <c r="AM635">
        <f t="shared" si="92"/>
        <v>2042</v>
      </c>
      <c r="AN635">
        <f t="shared" si="93"/>
        <v>5</v>
      </c>
      <c r="AO635">
        <f t="shared" si="87"/>
        <v>2042</v>
      </c>
      <c r="AP635" t="str">
        <f t="shared" si="88"/>
        <v>0</v>
      </c>
      <c r="AQ635">
        <f t="shared" si="81"/>
        <v>0</v>
      </c>
      <c r="AR635">
        <f t="shared" si="82"/>
        <v>-761.31999999999994</v>
      </c>
      <c r="AS635">
        <f t="shared" si="83"/>
        <v>379.45</v>
      </c>
      <c r="AT635">
        <f t="shared" si="84"/>
        <v>-84.779999999999973</v>
      </c>
      <c r="AU635">
        <f t="shared" si="85"/>
        <v>6.990000000000002</v>
      </c>
    </row>
    <row r="636" spans="1:47" x14ac:dyDescent="0.3">
      <c r="A636">
        <f t="shared" si="89"/>
        <v>2042</v>
      </c>
      <c r="B636">
        <f t="shared" si="90"/>
        <v>6</v>
      </c>
      <c r="C636">
        <f t="shared" si="91"/>
        <v>2042</v>
      </c>
      <c r="D636" t="str">
        <f t="shared" si="86"/>
        <v>06/30/2042</v>
      </c>
      <c r="E636" t="s">
        <v>1191</v>
      </c>
      <c r="F636">
        <v>9401.0499999999993</v>
      </c>
      <c r="G636">
        <v>2096.23</v>
      </c>
      <c r="H636">
        <v>422.32</v>
      </c>
      <c r="I636">
        <v>1088.0999999999999</v>
      </c>
      <c r="J636">
        <v>1461.99</v>
      </c>
      <c r="K636">
        <v>0</v>
      </c>
      <c r="L636">
        <v>297.36</v>
      </c>
      <c r="M636">
        <v>0</v>
      </c>
      <c r="N636">
        <v>0</v>
      </c>
      <c r="O636">
        <v>0</v>
      </c>
      <c r="P636">
        <v>155.52000000000001</v>
      </c>
      <c r="Q636">
        <v>0</v>
      </c>
      <c r="R636">
        <v>0</v>
      </c>
      <c r="S636">
        <v>8242.24</v>
      </c>
      <c r="T636">
        <v>0</v>
      </c>
      <c r="U636">
        <v>0</v>
      </c>
      <c r="V636">
        <v>1312.56</v>
      </c>
      <c r="W636">
        <v>1235.0999999999999</v>
      </c>
      <c r="X636">
        <v>484.27</v>
      </c>
      <c r="Y636">
        <v>91.26</v>
      </c>
      <c r="Z636">
        <v>261.76</v>
      </c>
      <c r="AA636">
        <v>1064.95</v>
      </c>
      <c r="AB636">
        <v>77.94</v>
      </c>
      <c r="AC636">
        <v>10.050000000000001</v>
      </c>
      <c r="AD636">
        <v>0</v>
      </c>
      <c r="AE636">
        <v>30.05</v>
      </c>
      <c r="AF636">
        <v>16.77</v>
      </c>
      <c r="AG636">
        <v>14930174.640000001</v>
      </c>
      <c r="AM636">
        <f t="shared" si="92"/>
        <v>2042</v>
      </c>
      <c r="AN636">
        <f t="shared" si="93"/>
        <v>6</v>
      </c>
      <c r="AO636">
        <f t="shared" si="87"/>
        <v>2042</v>
      </c>
      <c r="AP636" t="str">
        <f t="shared" si="88"/>
        <v>0</v>
      </c>
      <c r="AQ636">
        <f t="shared" si="81"/>
        <v>0</v>
      </c>
      <c r="AR636">
        <f t="shared" si="82"/>
        <v>-803.19</v>
      </c>
      <c r="AS636">
        <f t="shared" si="83"/>
        <v>393.01</v>
      </c>
      <c r="AT636">
        <f t="shared" si="84"/>
        <v>77.460000000000036</v>
      </c>
      <c r="AU636">
        <f t="shared" si="85"/>
        <v>67.89</v>
      </c>
    </row>
    <row r="637" spans="1:47" x14ac:dyDescent="0.3">
      <c r="A637">
        <f t="shared" si="89"/>
        <v>2042</v>
      </c>
      <c r="B637">
        <f t="shared" si="90"/>
        <v>7</v>
      </c>
      <c r="C637">
        <f t="shared" si="91"/>
        <v>2042</v>
      </c>
      <c r="D637" t="str">
        <f t="shared" si="86"/>
        <v>07/31/2042</v>
      </c>
      <c r="E637" t="s">
        <v>1192</v>
      </c>
      <c r="F637">
        <v>8656.9599999999991</v>
      </c>
      <c r="G637">
        <v>2349.96</v>
      </c>
      <c r="H637">
        <v>791.26</v>
      </c>
      <c r="I637">
        <v>1143.95</v>
      </c>
      <c r="J637">
        <v>1487.75</v>
      </c>
      <c r="K637">
        <v>0</v>
      </c>
      <c r="L637">
        <v>307.27</v>
      </c>
      <c r="M637">
        <v>0</v>
      </c>
      <c r="N637">
        <v>0</v>
      </c>
      <c r="O637">
        <v>0</v>
      </c>
      <c r="P637">
        <v>181.39</v>
      </c>
      <c r="Q637">
        <v>0</v>
      </c>
      <c r="R637">
        <v>0</v>
      </c>
      <c r="S637">
        <v>7508.33</v>
      </c>
      <c r="T637">
        <v>0</v>
      </c>
      <c r="U637">
        <v>0</v>
      </c>
      <c r="V637">
        <v>1350.4</v>
      </c>
      <c r="W637">
        <v>1250.75</v>
      </c>
      <c r="X637">
        <v>520.5</v>
      </c>
      <c r="Y637">
        <v>91.75</v>
      </c>
      <c r="Z637">
        <v>233.94</v>
      </c>
      <c r="AA637">
        <v>1250.31</v>
      </c>
      <c r="AB637">
        <v>121.84</v>
      </c>
      <c r="AC637">
        <v>5.88</v>
      </c>
      <c r="AD637">
        <v>0</v>
      </c>
      <c r="AE637">
        <v>31.28</v>
      </c>
      <c r="AF637">
        <v>19.079999999999998</v>
      </c>
      <c r="AG637">
        <v>14923867.65</v>
      </c>
      <c r="AM637">
        <f t="shared" si="92"/>
        <v>2042</v>
      </c>
      <c r="AN637">
        <f t="shared" si="93"/>
        <v>7</v>
      </c>
      <c r="AO637">
        <f t="shared" si="87"/>
        <v>2042</v>
      </c>
      <c r="AP637" t="str">
        <f t="shared" si="88"/>
        <v>0</v>
      </c>
      <c r="AQ637">
        <f t="shared" si="81"/>
        <v>0</v>
      </c>
      <c r="AR637">
        <f t="shared" si="82"/>
        <v>-1016.3699999999999</v>
      </c>
      <c r="AS637">
        <f t="shared" si="83"/>
        <v>428.75</v>
      </c>
      <c r="AT637">
        <f t="shared" si="84"/>
        <v>99.650000000000091</v>
      </c>
      <c r="AU637">
        <f t="shared" si="85"/>
        <v>115.96000000000001</v>
      </c>
    </row>
    <row r="638" spans="1:47" x14ac:dyDescent="0.3">
      <c r="A638">
        <f t="shared" si="89"/>
        <v>2042</v>
      </c>
      <c r="B638">
        <f t="shared" si="90"/>
        <v>8</v>
      </c>
      <c r="C638">
        <f t="shared" si="91"/>
        <v>2042</v>
      </c>
      <c r="D638" t="str">
        <f t="shared" si="86"/>
        <v>08/31/2042</v>
      </c>
      <c r="E638" t="s">
        <v>1193</v>
      </c>
      <c r="F638">
        <v>6332.97</v>
      </c>
      <c r="G638">
        <v>2209.13</v>
      </c>
      <c r="H638">
        <v>645.57000000000005</v>
      </c>
      <c r="I638">
        <v>880.1</v>
      </c>
      <c r="J638">
        <v>1304.51</v>
      </c>
      <c r="K638">
        <v>0</v>
      </c>
      <c r="L638">
        <v>307.27</v>
      </c>
      <c r="M638">
        <v>0</v>
      </c>
      <c r="N638">
        <v>0</v>
      </c>
      <c r="O638">
        <v>0</v>
      </c>
      <c r="P638">
        <v>164.65</v>
      </c>
      <c r="Q638">
        <v>0</v>
      </c>
      <c r="R638">
        <v>0</v>
      </c>
      <c r="S638">
        <v>5404.8</v>
      </c>
      <c r="T638">
        <v>0</v>
      </c>
      <c r="U638">
        <v>0</v>
      </c>
      <c r="V638">
        <v>1447.34</v>
      </c>
      <c r="W638">
        <v>1214.8399999999999</v>
      </c>
      <c r="X638">
        <v>511.18</v>
      </c>
      <c r="Y638">
        <v>67.569999999999993</v>
      </c>
      <c r="Z638">
        <v>188.03</v>
      </c>
      <c r="AA638">
        <v>1200.53</v>
      </c>
      <c r="AB638">
        <v>129.61000000000001</v>
      </c>
      <c r="AC638">
        <v>5.24</v>
      </c>
      <c r="AD638">
        <v>0</v>
      </c>
      <c r="AE638">
        <v>28.28</v>
      </c>
      <c r="AF638">
        <v>20.66</v>
      </c>
      <c r="AG638">
        <v>14919743.810000001</v>
      </c>
      <c r="AM638">
        <f t="shared" si="92"/>
        <v>2042</v>
      </c>
      <c r="AN638">
        <f t="shared" si="93"/>
        <v>8</v>
      </c>
      <c r="AO638">
        <f t="shared" si="87"/>
        <v>2042</v>
      </c>
      <c r="AP638" t="str">
        <f t="shared" si="88"/>
        <v>0</v>
      </c>
      <c r="AQ638">
        <f t="shared" si="81"/>
        <v>0</v>
      </c>
      <c r="AR638">
        <f t="shared" si="82"/>
        <v>-1012.5</v>
      </c>
      <c r="AS638">
        <f t="shared" si="83"/>
        <v>443.61</v>
      </c>
      <c r="AT638">
        <f t="shared" si="84"/>
        <v>232.5</v>
      </c>
      <c r="AU638">
        <f t="shared" si="85"/>
        <v>124.37000000000002</v>
      </c>
    </row>
    <row r="639" spans="1:47" x14ac:dyDescent="0.3">
      <c r="A639">
        <f t="shared" si="89"/>
        <v>2042</v>
      </c>
      <c r="B639">
        <f t="shared" si="90"/>
        <v>9</v>
      </c>
      <c r="C639">
        <f t="shared" si="91"/>
        <v>2042</v>
      </c>
      <c r="D639" t="str">
        <f t="shared" si="86"/>
        <v>09/30/2042</v>
      </c>
      <c r="E639" t="s">
        <v>1194</v>
      </c>
      <c r="F639">
        <v>5792.47</v>
      </c>
      <c r="G639">
        <v>2369.08</v>
      </c>
      <c r="H639">
        <v>459.46</v>
      </c>
      <c r="I639">
        <v>867.25</v>
      </c>
      <c r="J639">
        <v>1077.21</v>
      </c>
      <c r="K639">
        <v>0</v>
      </c>
      <c r="L639">
        <v>297.36</v>
      </c>
      <c r="M639">
        <v>0</v>
      </c>
      <c r="N639">
        <v>0</v>
      </c>
      <c r="O639">
        <v>0</v>
      </c>
      <c r="P639">
        <v>131.91</v>
      </c>
      <c r="Q639">
        <v>0</v>
      </c>
      <c r="R639">
        <v>0</v>
      </c>
      <c r="S639">
        <v>4321.62</v>
      </c>
      <c r="T639">
        <v>0</v>
      </c>
      <c r="U639">
        <v>0</v>
      </c>
      <c r="V639">
        <v>1277.58</v>
      </c>
      <c r="W639">
        <v>1107.26</v>
      </c>
      <c r="X639">
        <v>454.08</v>
      </c>
      <c r="Y639">
        <v>65.17</v>
      </c>
      <c r="Z639">
        <v>180.94</v>
      </c>
      <c r="AA639">
        <v>1028.46</v>
      </c>
      <c r="AB639">
        <v>116.15</v>
      </c>
      <c r="AC639">
        <v>4.5999999999999996</v>
      </c>
      <c r="AD639">
        <v>0.38</v>
      </c>
      <c r="AE639">
        <v>9.1199999999999992</v>
      </c>
      <c r="AF639">
        <v>14.98</v>
      </c>
      <c r="AG639">
        <v>14916320.42</v>
      </c>
      <c r="AM639">
        <f t="shared" si="92"/>
        <v>2042</v>
      </c>
      <c r="AN639">
        <f t="shared" si="93"/>
        <v>9</v>
      </c>
      <c r="AO639">
        <f t="shared" si="87"/>
        <v>2042</v>
      </c>
      <c r="AP639" t="str">
        <f t="shared" si="88"/>
        <v>0</v>
      </c>
      <c r="AQ639">
        <f t="shared" si="81"/>
        <v>0</v>
      </c>
      <c r="AR639">
        <f t="shared" si="82"/>
        <v>-847.52</v>
      </c>
      <c r="AS639">
        <f t="shared" si="83"/>
        <v>388.90999999999997</v>
      </c>
      <c r="AT639">
        <f t="shared" si="84"/>
        <v>170.31999999999994</v>
      </c>
      <c r="AU639">
        <f t="shared" si="85"/>
        <v>111.55000000000001</v>
      </c>
    </row>
    <row r="640" spans="1:47" x14ac:dyDescent="0.3">
      <c r="A640">
        <f t="shared" si="89"/>
        <v>2042</v>
      </c>
      <c r="B640">
        <f t="shared" si="90"/>
        <v>10</v>
      </c>
      <c r="C640">
        <f t="shared" si="91"/>
        <v>2043</v>
      </c>
      <c r="D640" t="str">
        <f t="shared" si="86"/>
        <v>10/31/2042</v>
      </c>
      <c r="E640" t="s">
        <v>1195</v>
      </c>
      <c r="F640">
        <v>5054.32</v>
      </c>
      <c r="G640">
        <v>1713.48</v>
      </c>
      <c r="H640">
        <v>328.83</v>
      </c>
      <c r="I640">
        <v>1016.82</v>
      </c>
      <c r="J640">
        <v>1587.85</v>
      </c>
      <c r="K640">
        <v>0</v>
      </c>
      <c r="L640">
        <v>307.27</v>
      </c>
      <c r="M640">
        <v>0</v>
      </c>
      <c r="N640">
        <v>0</v>
      </c>
      <c r="O640">
        <v>0</v>
      </c>
      <c r="P640">
        <v>89.14</v>
      </c>
      <c r="Q640">
        <v>0</v>
      </c>
      <c r="R640">
        <v>0</v>
      </c>
      <c r="S640">
        <v>4272.22</v>
      </c>
      <c r="T640">
        <v>0</v>
      </c>
      <c r="U640">
        <v>0</v>
      </c>
      <c r="V640">
        <v>1181.73</v>
      </c>
      <c r="W640">
        <v>1108.76</v>
      </c>
      <c r="X640">
        <v>468.37</v>
      </c>
      <c r="Y640">
        <v>72.92</v>
      </c>
      <c r="Z640">
        <v>145.02000000000001</v>
      </c>
      <c r="AA640">
        <v>1028.3699999999999</v>
      </c>
      <c r="AB640">
        <v>85.66</v>
      </c>
      <c r="AC640">
        <v>6.43</v>
      </c>
      <c r="AD640">
        <v>0.33</v>
      </c>
      <c r="AE640">
        <v>18.600000000000001</v>
      </c>
      <c r="AF640">
        <v>10.91</v>
      </c>
      <c r="AG640">
        <v>14912979.58</v>
      </c>
      <c r="AM640">
        <f t="shared" si="92"/>
        <v>2042</v>
      </c>
      <c r="AN640">
        <f t="shared" si="93"/>
        <v>10</v>
      </c>
      <c r="AO640">
        <f t="shared" si="87"/>
        <v>2043</v>
      </c>
      <c r="AP640" t="str">
        <f t="shared" si="88"/>
        <v>0</v>
      </c>
      <c r="AQ640">
        <f t="shared" si="81"/>
        <v>0</v>
      </c>
      <c r="AR640">
        <f t="shared" si="82"/>
        <v>-883.34999999999991</v>
      </c>
      <c r="AS640">
        <f t="shared" si="83"/>
        <v>395.45</v>
      </c>
      <c r="AT640">
        <f t="shared" si="84"/>
        <v>72.970000000000027</v>
      </c>
      <c r="AU640">
        <f t="shared" si="85"/>
        <v>79.22999999999999</v>
      </c>
    </row>
    <row r="641" spans="1:47" x14ac:dyDescent="0.3">
      <c r="A641">
        <f t="shared" si="89"/>
        <v>2042</v>
      </c>
      <c r="B641">
        <f t="shared" si="90"/>
        <v>11</v>
      </c>
      <c r="C641">
        <f t="shared" si="91"/>
        <v>2043</v>
      </c>
      <c r="D641" t="str">
        <f t="shared" si="86"/>
        <v>11/30/2042</v>
      </c>
      <c r="E641" t="s">
        <v>1196</v>
      </c>
      <c r="F641">
        <v>1164.47</v>
      </c>
      <c r="G641">
        <v>4997.3900000000003</v>
      </c>
      <c r="H641">
        <v>268.82</v>
      </c>
      <c r="I641">
        <v>1968.41</v>
      </c>
      <c r="J641">
        <v>7310.7</v>
      </c>
      <c r="K641">
        <v>0</v>
      </c>
      <c r="L641">
        <v>297.36</v>
      </c>
      <c r="M641">
        <v>0</v>
      </c>
      <c r="N641">
        <v>0</v>
      </c>
      <c r="O641">
        <v>0</v>
      </c>
      <c r="P641">
        <v>55.18</v>
      </c>
      <c r="Q641">
        <v>0</v>
      </c>
      <c r="R641">
        <v>0</v>
      </c>
      <c r="S641">
        <v>1770.39</v>
      </c>
      <c r="T641">
        <v>0</v>
      </c>
      <c r="U641">
        <v>0</v>
      </c>
      <c r="V641">
        <v>1046.58</v>
      </c>
      <c r="W641">
        <v>1044.81</v>
      </c>
      <c r="X641">
        <v>413.73</v>
      </c>
      <c r="Y641">
        <v>62.92</v>
      </c>
      <c r="Z641">
        <v>130.63</v>
      </c>
      <c r="AA641">
        <v>862.29</v>
      </c>
      <c r="AB641">
        <v>45.57</v>
      </c>
      <c r="AC641">
        <v>6.35</v>
      </c>
      <c r="AD641">
        <v>0</v>
      </c>
      <c r="AE641">
        <v>12.75</v>
      </c>
      <c r="AF641">
        <v>7.73</v>
      </c>
      <c r="AG641">
        <v>14916812.51</v>
      </c>
      <c r="AM641">
        <f t="shared" si="92"/>
        <v>2042</v>
      </c>
      <c r="AN641">
        <f t="shared" si="93"/>
        <v>11</v>
      </c>
      <c r="AO641">
        <f t="shared" si="87"/>
        <v>2043</v>
      </c>
      <c r="AP641" t="str">
        <f t="shared" si="88"/>
        <v>0</v>
      </c>
      <c r="AQ641">
        <f t="shared" si="81"/>
        <v>0</v>
      </c>
      <c r="AR641">
        <f t="shared" si="82"/>
        <v>-731.66</v>
      </c>
      <c r="AS641">
        <f t="shared" si="83"/>
        <v>350.81</v>
      </c>
      <c r="AT641">
        <f t="shared" si="84"/>
        <v>1.7699999999999818</v>
      </c>
      <c r="AU641">
        <f t="shared" si="85"/>
        <v>39.22</v>
      </c>
    </row>
    <row r="642" spans="1:47" x14ac:dyDescent="0.3">
      <c r="A642">
        <f t="shared" si="89"/>
        <v>2042</v>
      </c>
      <c r="B642">
        <f t="shared" si="90"/>
        <v>12</v>
      </c>
      <c r="C642">
        <f t="shared" si="91"/>
        <v>2043</v>
      </c>
      <c r="D642" t="str">
        <f t="shared" si="86"/>
        <v>12/31/2042</v>
      </c>
      <c r="E642" t="s">
        <v>1197</v>
      </c>
      <c r="F642">
        <v>435.35</v>
      </c>
      <c r="G642">
        <v>14883.96</v>
      </c>
      <c r="H642">
        <v>249.77</v>
      </c>
      <c r="I642">
        <v>3765.1</v>
      </c>
      <c r="J642">
        <v>19097.25</v>
      </c>
      <c r="K642">
        <v>0</v>
      </c>
      <c r="L642">
        <v>307.27</v>
      </c>
      <c r="M642">
        <v>0</v>
      </c>
      <c r="N642">
        <v>0</v>
      </c>
      <c r="O642">
        <v>0</v>
      </c>
      <c r="P642">
        <v>52.1</v>
      </c>
      <c r="Q642">
        <v>0</v>
      </c>
      <c r="R642">
        <v>0</v>
      </c>
      <c r="S642">
        <v>1019.46</v>
      </c>
      <c r="T642">
        <v>0</v>
      </c>
      <c r="U642">
        <v>0</v>
      </c>
      <c r="V642">
        <v>975.44</v>
      </c>
      <c r="W642">
        <v>1141.47</v>
      </c>
      <c r="X642">
        <v>502.4</v>
      </c>
      <c r="Y642">
        <v>72.400000000000006</v>
      </c>
      <c r="Z642">
        <v>110.65</v>
      </c>
      <c r="AA642">
        <v>804.94</v>
      </c>
      <c r="AB642">
        <v>14.23</v>
      </c>
      <c r="AC642">
        <v>31.39</v>
      </c>
      <c r="AD642">
        <v>0</v>
      </c>
      <c r="AE642">
        <v>19.73</v>
      </c>
      <c r="AF642">
        <v>6.03</v>
      </c>
      <c r="AG642">
        <v>14931261.109999999</v>
      </c>
      <c r="AM642">
        <f t="shared" si="92"/>
        <v>2042</v>
      </c>
      <c r="AN642">
        <f t="shared" si="93"/>
        <v>12</v>
      </c>
      <c r="AO642">
        <f t="shared" si="87"/>
        <v>2043</v>
      </c>
      <c r="AP642" t="str">
        <f t="shared" si="88"/>
        <v>0</v>
      </c>
      <c r="AQ642">
        <f t="shared" si="81"/>
        <v>0</v>
      </c>
      <c r="AR642">
        <f t="shared" si="82"/>
        <v>-694.29000000000008</v>
      </c>
      <c r="AS642">
        <f t="shared" si="83"/>
        <v>430</v>
      </c>
      <c r="AT642">
        <f t="shared" si="84"/>
        <v>-166.02999999999997</v>
      </c>
      <c r="AU642">
        <f t="shared" si="85"/>
        <v>-17.16</v>
      </c>
    </row>
    <row r="643" spans="1:47" x14ac:dyDescent="0.3">
      <c r="A643">
        <f t="shared" si="89"/>
        <v>2043</v>
      </c>
      <c r="B643">
        <f t="shared" si="90"/>
        <v>1</v>
      </c>
      <c r="C643">
        <f t="shared" si="91"/>
        <v>2043</v>
      </c>
      <c r="D643" t="str">
        <f t="shared" si="86"/>
        <v>01/31/2043</v>
      </c>
      <c r="E643" t="s">
        <v>1198</v>
      </c>
      <c r="F643">
        <v>951.61</v>
      </c>
      <c r="G643">
        <v>40425.64</v>
      </c>
      <c r="H643">
        <v>375.88</v>
      </c>
      <c r="I643">
        <v>6199.95</v>
      </c>
      <c r="J643">
        <v>46682.52</v>
      </c>
      <c r="K643">
        <v>0</v>
      </c>
      <c r="L643">
        <v>307.27</v>
      </c>
      <c r="M643">
        <v>0</v>
      </c>
      <c r="N643">
        <v>0</v>
      </c>
      <c r="O643">
        <v>0</v>
      </c>
      <c r="P643">
        <v>46.19</v>
      </c>
      <c r="Q643">
        <v>0</v>
      </c>
      <c r="R643">
        <v>0</v>
      </c>
      <c r="S643">
        <v>1125.53</v>
      </c>
      <c r="T643">
        <v>0</v>
      </c>
      <c r="U643">
        <v>0</v>
      </c>
      <c r="V643">
        <v>1003.47</v>
      </c>
      <c r="W643">
        <v>1316.43</v>
      </c>
      <c r="X643">
        <v>624.48</v>
      </c>
      <c r="Y643">
        <v>113.44</v>
      </c>
      <c r="Z643">
        <v>117.23</v>
      </c>
      <c r="AA643">
        <v>842.71</v>
      </c>
      <c r="AB643">
        <v>7.91</v>
      </c>
      <c r="AC643">
        <v>58.85</v>
      </c>
      <c r="AD643">
        <v>0</v>
      </c>
      <c r="AE643">
        <v>29.16</v>
      </c>
      <c r="AF643">
        <v>4.8499999999999996</v>
      </c>
      <c r="AG643">
        <v>14970735.140000001</v>
      </c>
      <c r="AM643">
        <f t="shared" si="92"/>
        <v>2043</v>
      </c>
      <c r="AN643">
        <f t="shared" si="93"/>
        <v>1</v>
      </c>
      <c r="AO643">
        <f t="shared" si="87"/>
        <v>2043</v>
      </c>
      <c r="AP643" t="str">
        <f t="shared" si="88"/>
        <v>0</v>
      </c>
      <c r="AQ643">
        <f t="shared" si="81"/>
        <v>0</v>
      </c>
      <c r="AR643">
        <f t="shared" si="82"/>
        <v>-725.48</v>
      </c>
      <c r="AS643">
        <f t="shared" si="83"/>
        <v>511.04</v>
      </c>
      <c r="AT643">
        <f t="shared" si="84"/>
        <v>-312.96000000000004</v>
      </c>
      <c r="AU643">
        <f t="shared" si="85"/>
        <v>-50.94</v>
      </c>
    </row>
    <row r="644" spans="1:47" x14ac:dyDescent="0.3">
      <c r="A644">
        <f t="shared" si="89"/>
        <v>2043</v>
      </c>
      <c r="B644">
        <f t="shared" si="90"/>
        <v>2</v>
      </c>
      <c r="C644">
        <f t="shared" si="91"/>
        <v>2043</v>
      </c>
      <c r="D644" t="str">
        <f t="shared" si="86"/>
        <v>02/28/2043</v>
      </c>
      <c r="E644" t="s">
        <v>1199</v>
      </c>
      <c r="F644">
        <v>3653.16</v>
      </c>
      <c r="G644">
        <v>7452.95</v>
      </c>
      <c r="H644">
        <v>75.98</v>
      </c>
      <c r="I644">
        <v>4659.38</v>
      </c>
      <c r="J644">
        <v>8675.2199999999993</v>
      </c>
      <c r="K644">
        <v>0</v>
      </c>
      <c r="L644">
        <v>277.52999999999997</v>
      </c>
      <c r="M644">
        <v>0</v>
      </c>
      <c r="N644">
        <v>0</v>
      </c>
      <c r="O644">
        <v>0</v>
      </c>
      <c r="P644">
        <v>40.83</v>
      </c>
      <c r="Q644">
        <v>0</v>
      </c>
      <c r="R644">
        <v>0</v>
      </c>
      <c r="S644">
        <v>189.74</v>
      </c>
      <c r="T644">
        <v>0</v>
      </c>
      <c r="U644">
        <v>0</v>
      </c>
      <c r="V644">
        <v>970.96</v>
      </c>
      <c r="W644">
        <v>1140.6099999999999</v>
      </c>
      <c r="X644">
        <v>563.11</v>
      </c>
      <c r="Y644">
        <v>53.45</v>
      </c>
      <c r="Z644">
        <v>104.24</v>
      </c>
      <c r="AA644">
        <v>806.56</v>
      </c>
      <c r="AB644">
        <v>6.52</v>
      </c>
      <c r="AC644">
        <v>40.33</v>
      </c>
      <c r="AD644">
        <v>0</v>
      </c>
      <c r="AE644">
        <v>20.21</v>
      </c>
      <c r="AF644">
        <v>4.3099999999999996</v>
      </c>
      <c r="AG644">
        <v>14974534.939999999</v>
      </c>
      <c r="AM644">
        <f t="shared" si="92"/>
        <v>2043</v>
      </c>
      <c r="AN644">
        <f t="shared" si="93"/>
        <v>2</v>
      </c>
      <c r="AO644">
        <f t="shared" si="87"/>
        <v>2043</v>
      </c>
      <c r="AP644" t="str">
        <f t="shared" si="88"/>
        <v>0</v>
      </c>
      <c r="AQ644">
        <f t="shared" si="81"/>
        <v>0</v>
      </c>
      <c r="AR644">
        <f t="shared" si="82"/>
        <v>-702.31999999999994</v>
      </c>
      <c r="AS644">
        <f t="shared" si="83"/>
        <v>509.66</v>
      </c>
      <c r="AT644">
        <f t="shared" si="84"/>
        <v>-169.64999999999986</v>
      </c>
      <c r="AU644">
        <f t="shared" si="85"/>
        <v>-33.81</v>
      </c>
    </row>
    <row r="645" spans="1:47" x14ac:dyDescent="0.3">
      <c r="A645">
        <f t="shared" si="89"/>
        <v>2043</v>
      </c>
      <c r="B645">
        <f t="shared" si="90"/>
        <v>3</v>
      </c>
      <c r="C645">
        <f t="shared" si="91"/>
        <v>2043</v>
      </c>
      <c r="D645" t="str">
        <f t="shared" si="86"/>
        <v>03/31/2043</v>
      </c>
      <c r="E645" t="s">
        <v>1200</v>
      </c>
      <c r="F645">
        <v>4652.57</v>
      </c>
      <c r="G645">
        <v>32974.89</v>
      </c>
      <c r="H645">
        <v>3690.25</v>
      </c>
      <c r="I645">
        <v>7802.93</v>
      </c>
      <c r="J645">
        <v>32921.79</v>
      </c>
      <c r="K645">
        <v>0</v>
      </c>
      <c r="L645">
        <v>307.27</v>
      </c>
      <c r="M645">
        <v>0</v>
      </c>
      <c r="N645">
        <v>0</v>
      </c>
      <c r="O645">
        <v>0</v>
      </c>
      <c r="P645">
        <v>51.55</v>
      </c>
      <c r="Q645">
        <v>0</v>
      </c>
      <c r="R645">
        <v>0</v>
      </c>
      <c r="S645">
        <v>25</v>
      </c>
      <c r="T645">
        <v>0</v>
      </c>
      <c r="U645">
        <v>0</v>
      </c>
      <c r="V645">
        <v>1006.33</v>
      </c>
      <c r="W645">
        <v>1402.19</v>
      </c>
      <c r="X645">
        <v>558.29999999999995</v>
      </c>
      <c r="Y645">
        <v>112.34</v>
      </c>
      <c r="Z645">
        <v>126.49</v>
      </c>
      <c r="AA645">
        <v>927.23</v>
      </c>
      <c r="AB645">
        <v>6.61</v>
      </c>
      <c r="AC645">
        <v>43.91</v>
      </c>
      <c r="AD645">
        <v>0</v>
      </c>
      <c r="AE645">
        <v>27.23</v>
      </c>
      <c r="AF645">
        <v>5.44</v>
      </c>
      <c r="AG645">
        <v>15002857.26</v>
      </c>
      <c r="AM645">
        <f t="shared" si="92"/>
        <v>2043</v>
      </c>
      <c r="AN645">
        <f t="shared" si="93"/>
        <v>3</v>
      </c>
      <c r="AO645">
        <f t="shared" si="87"/>
        <v>2043</v>
      </c>
      <c r="AP645" t="str">
        <f t="shared" si="88"/>
        <v>0</v>
      </c>
      <c r="AQ645">
        <f t="shared" ref="AQ645:AQ708" si="94">N645-O645</f>
        <v>0</v>
      </c>
      <c r="AR645">
        <f t="shared" ref="AR645:AR708" si="95">Z645-AA645</f>
        <v>-800.74</v>
      </c>
      <c r="AS645">
        <f t="shared" ref="AS645:AS708" si="96">X645-Y645</f>
        <v>445.95999999999992</v>
      </c>
      <c r="AT645">
        <f t="shared" ref="AT645:AT708" si="97">V645-W645</f>
        <v>-395.86</v>
      </c>
      <c r="AU645">
        <f t="shared" ref="AU645:AU708" si="98">AB645-AC645</f>
        <v>-37.299999999999997</v>
      </c>
    </row>
    <row r="646" spans="1:47" x14ac:dyDescent="0.3">
      <c r="A646">
        <f t="shared" si="89"/>
        <v>2043</v>
      </c>
      <c r="B646">
        <f t="shared" si="90"/>
        <v>4</v>
      </c>
      <c r="C646">
        <f t="shared" si="91"/>
        <v>2043</v>
      </c>
      <c r="D646" t="str">
        <f t="shared" si="86"/>
        <v>04/30/2043</v>
      </c>
      <c r="E646" t="s">
        <v>1201</v>
      </c>
      <c r="F646">
        <v>6690.31</v>
      </c>
      <c r="G646">
        <v>4638.58</v>
      </c>
      <c r="H646">
        <v>781.34</v>
      </c>
      <c r="I646">
        <v>5985.28</v>
      </c>
      <c r="J646">
        <v>4529.21</v>
      </c>
      <c r="K646">
        <v>0</v>
      </c>
      <c r="L646">
        <v>297.36</v>
      </c>
      <c r="M646">
        <v>0</v>
      </c>
      <c r="N646">
        <v>0</v>
      </c>
      <c r="O646">
        <v>0</v>
      </c>
      <c r="P646">
        <v>73.88</v>
      </c>
      <c r="Q646">
        <v>0</v>
      </c>
      <c r="R646">
        <v>0</v>
      </c>
      <c r="S646">
        <v>1111.8</v>
      </c>
      <c r="T646">
        <v>0</v>
      </c>
      <c r="U646">
        <v>0</v>
      </c>
      <c r="V646">
        <v>1042.6199999999999</v>
      </c>
      <c r="W646">
        <v>1355.32</v>
      </c>
      <c r="X646">
        <v>539.29999999999995</v>
      </c>
      <c r="Y646">
        <v>74.59</v>
      </c>
      <c r="Z646">
        <v>157.79</v>
      </c>
      <c r="AA646">
        <v>855.8</v>
      </c>
      <c r="AB646">
        <v>5.24</v>
      </c>
      <c r="AC646">
        <v>61.39</v>
      </c>
      <c r="AD646">
        <v>0</v>
      </c>
      <c r="AE646">
        <v>24.89</v>
      </c>
      <c r="AF646">
        <v>9.4</v>
      </c>
      <c r="AG646">
        <v>15000805.539999999</v>
      </c>
      <c r="AM646">
        <f t="shared" si="92"/>
        <v>2043</v>
      </c>
      <c r="AN646">
        <f t="shared" si="93"/>
        <v>4</v>
      </c>
      <c r="AO646">
        <f t="shared" si="87"/>
        <v>2043</v>
      </c>
      <c r="AP646" t="str">
        <f t="shared" si="88"/>
        <v>0</v>
      </c>
      <c r="AQ646">
        <f t="shared" si="94"/>
        <v>0</v>
      </c>
      <c r="AR646">
        <f t="shared" si="95"/>
        <v>-698.01</v>
      </c>
      <c r="AS646">
        <f t="shared" si="96"/>
        <v>464.70999999999992</v>
      </c>
      <c r="AT646">
        <f t="shared" si="97"/>
        <v>-312.70000000000005</v>
      </c>
      <c r="AU646">
        <f t="shared" si="98"/>
        <v>-56.15</v>
      </c>
    </row>
    <row r="647" spans="1:47" x14ac:dyDescent="0.3">
      <c r="A647">
        <f t="shared" si="89"/>
        <v>2043</v>
      </c>
      <c r="B647">
        <f t="shared" si="90"/>
        <v>5</v>
      </c>
      <c r="C647">
        <f t="shared" si="91"/>
        <v>2043</v>
      </c>
      <c r="D647" t="str">
        <f t="shared" si="86"/>
        <v>05/31/2043</v>
      </c>
      <c r="E647" t="s">
        <v>1202</v>
      </c>
      <c r="F647">
        <v>7264.78</v>
      </c>
      <c r="G647">
        <v>4911.88</v>
      </c>
      <c r="H647">
        <v>2121.13</v>
      </c>
      <c r="I647">
        <v>6082.57</v>
      </c>
      <c r="J647">
        <v>4943.97</v>
      </c>
      <c r="K647">
        <v>0</v>
      </c>
      <c r="L647">
        <v>307.27</v>
      </c>
      <c r="M647">
        <v>0</v>
      </c>
      <c r="N647">
        <v>0</v>
      </c>
      <c r="O647">
        <v>0</v>
      </c>
      <c r="P647">
        <v>133.41</v>
      </c>
      <c r="Q647">
        <v>0</v>
      </c>
      <c r="R647">
        <v>0</v>
      </c>
      <c r="S647">
        <v>3143.73</v>
      </c>
      <c r="T647">
        <v>0</v>
      </c>
      <c r="U647">
        <v>0</v>
      </c>
      <c r="V647">
        <v>1180.8800000000001</v>
      </c>
      <c r="W647">
        <v>1420.12</v>
      </c>
      <c r="X647">
        <v>493</v>
      </c>
      <c r="Y647">
        <v>97.31</v>
      </c>
      <c r="Z647">
        <v>176.86</v>
      </c>
      <c r="AA647">
        <v>900.81</v>
      </c>
      <c r="AB647">
        <v>20.190000000000001</v>
      </c>
      <c r="AC647">
        <v>28.19</v>
      </c>
      <c r="AD647">
        <v>0</v>
      </c>
      <c r="AE647">
        <v>35.99</v>
      </c>
      <c r="AF647">
        <v>20.89</v>
      </c>
      <c r="AG647">
        <v>14998452.65</v>
      </c>
      <c r="AM647">
        <f t="shared" si="92"/>
        <v>2043</v>
      </c>
      <c r="AN647">
        <f t="shared" si="93"/>
        <v>5</v>
      </c>
      <c r="AO647">
        <f t="shared" si="87"/>
        <v>2043</v>
      </c>
      <c r="AP647" t="str">
        <f t="shared" si="88"/>
        <v>0</v>
      </c>
      <c r="AQ647">
        <f t="shared" si="94"/>
        <v>0</v>
      </c>
      <c r="AR647">
        <f t="shared" si="95"/>
        <v>-723.94999999999993</v>
      </c>
      <c r="AS647">
        <f t="shared" si="96"/>
        <v>395.69</v>
      </c>
      <c r="AT647">
        <f t="shared" si="97"/>
        <v>-239.23999999999978</v>
      </c>
      <c r="AU647">
        <f t="shared" si="98"/>
        <v>-8</v>
      </c>
    </row>
    <row r="648" spans="1:47" x14ac:dyDescent="0.3">
      <c r="A648">
        <f t="shared" si="89"/>
        <v>2043</v>
      </c>
      <c r="B648">
        <f t="shared" si="90"/>
        <v>6</v>
      </c>
      <c r="C648">
        <f t="shared" si="91"/>
        <v>2043</v>
      </c>
      <c r="D648" t="str">
        <f t="shared" si="86"/>
        <v>06/30/2043</v>
      </c>
      <c r="E648" t="s">
        <v>1203</v>
      </c>
      <c r="F648">
        <v>9004.65</v>
      </c>
      <c r="G648">
        <v>2046.09</v>
      </c>
      <c r="H648">
        <v>101.37</v>
      </c>
      <c r="I648">
        <v>3341.87</v>
      </c>
      <c r="J648">
        <v>2606.84</v>
      </c>
      <c r="K648">
        <v>0</v>
      </c>
      <c r="L648">
        <v>297.36</v>
      </c>
      <c r="M648">
        <v>0</v>
      </c>
      <c r="N648">
        <v>0</v>
      </c>
      <c r="O648">
        <v>0</v>
      </c>
      <c r="P648">
        <v>155.52000000000001</v>
      </c>
      <c r="Q648">
        <v>0</v>
      </c>
      <c r="R648">
        <v>0</v>
      </c>
      <c r="S648">
        <v>6469.63</v>
      </c>
      <c r="T648">
        <v>0</v>
      </c>
      <c r="U648">
        <v>0</v>
      </c>
      <c r="V648">
        <v>1325.43</v>
      </c>
      <c r="W648">
        <v>1358.25</v>
      </c>
      <c r="X648">
        <v>500.11</v>
      </c>
      <c r="Y648">
        <v>98.27</v>
      </c>
      <c r="Z648">
        <v>253.45</v>
      </c>
      <c r="AA648">
        <v>929.21</v>
      </c>
      <c r="AB648">
        <v>63.15</v>
      </c>
      <c r="AC648">
        <v>7.96</v>
      </c>
      <c r="AD648">
        <v>0</v>
      </c>
      <c r="AE648">
        <v>33.44</v>
      </c>
      <c r="AF648">
        <v>23.15</v>
      </c>
      <c r="AG648">
        <v>14991494.09</v>
      </c>
      <c r="AM648">
        <f t="shared" si="92"/>
        <v>2043</v>
      </c>
      <c r="AN648">
        <f t="shared" si="93"/>
        <v>6</v>
      </c>
      <c r="AO648">
        <f t="shared" si="87"/>
        <v>2043</v>
      </c>
      <c r="AP648" t="str">
        <f t="shared" si="88"/>
        <v>0</v>
      </c>
      <c r="AQ648">
        <f t="shared" si="94"/>
        <v>0</v>
      </c>
      <c r="AR648">
        <f t="shared" si="95"/>
        <v>-675.76</v>
      </c>
      <c r="AS648">
        <f t="shared" si="96"/>
        <v>401.84000000000003</v>
      </c>
      <c r="AT648">
        <f t="shared" si="97"/>
        <v>-32.819999999999936</v>
      </c>
      <c r="AU648">
        <f t="shared" si="98"/>
        <v>55.19</v>
      </c>
    </row>
    <row r="649" spans="1:47" x14ac:dyDescent="0.3">
      <c r="A649">
        <f t="shared" si="89"/>
        <v>2043</v>
      </c>
      <c r="B649">
        <f t="shared" si="90"/>
        <v>7</v>
      </c>
      <c r="C649">
        <f t="shared" si="91"/>
        <v>2043</v>
      </c>
      <c r="D649" t="str">
        <f t="shared" si="86"/>
        <v>07/31/2043</v>
      </c>
      <c r="E649" t="s">
        <v>1204</v>
      </c>
      <c r="F649">
        <v>11104.22</v>
      </c>
      <c r="G649">
        <v>1494.28</v>
      </c>
      <c r="H649">
        <v>93.97</v>
      </c>
      <c r="I649">
        <v>3576.98</v>
      </c>
      <c r="J649">
        <v>1650.57</v>
      </c>
      <c r="K649">
        <v>0</v>
      </c>
      <c r="L649">
        <v>307.27</v>
      </c>
      <c r="M649">
        <v>0</v>
      </c>
      <c r="N649">
        <v>0</v>
      </c>
      <c r="O649">
        <v>0</v>
      </c>
      <c r="P649">
        <v>181.39</v>
      </c>
      <c r="Q649">
        <v>0</v>
      </c>
      <c r="R649">
        <v>0</v>
      </c>
      <c r="S649">
        <v>8080.58</v>
      </c>
      <c r="T649">
        <v>0</v>
      </c>
      <c r="U649">
        <v>0</v>
      </c>
      <c r="V649">
        <v>1478.15</v>
      </c>
      <c r="W649">
        <v>1400.99</v>
      </c>
      <c r="X649">
        <v>524.34</v>
      </c>
      <c r="Y649">
        <v>93.68</v>
      </c>
      <c r="Z649">
        <v>274.74</v>
      </c>
      <c r="AA649">
        <v>976.22</v>
      </c>
      <c r="AB649">
        <v>78.23</v>
      </c>
      <c r="AC649">
        <v>8.32</v>
      </c>
      <c r="AD649">
        <v>0</v>
      </c>
      <c r="AE649">
        <v>34.520000000000003</v>
      </c>
      <c r="AF649">
        <v>27.34</v>
      </c>
      <c r="AG649">
        <v>14981884.15</v>
      </c>
      <c r="AM649">
        <f t="shared" si="92"/>
        <v>2043</v>
      </c>
      <c r="AN649">
        <f t="shared" si="93"/>
        <v>7</v>
      </c>
      <c r="AO649">
        <f t="shared" si="87"/>
        <v>2043</v>
      </c>
      <c r="AP649" t="str">
        <f t="shared" si="88"/>
        <v>0</v>
      </c>
      <c r="AQ649">
        <f t="shared" si="94"/>
        <v>0</v>
      </c>
      <c r="AR649">
        <f t="shared" si="95"/>
        <v>-701.48</v>
      </c>
      <c r="AS649">
        <f t="shared" si="96"/>
        <v>430.66</v>
      </c>
      <c r="AT649">
        <f t="shared" si="97"/>
        <v>77.160000000000082</v>
      </c>
      <c r="AU649">
        <f t="shared" si="98"/>
        <v>69.91</v>
      </c>
    </row>
    <row r="650" spans="1:47" x14ac:dyDescent="0.3">
      <c r="A650">
        <f t="shared" si="89"/>
        <v>2043</v>
      </c>
      <c r="B650">
        <f t="shared" si="90"/>
        <v>8</v>
      </c>
      <c r="C650">
        <f t="shared" si="91"/>
        <v>2043</v>
      </c>
      <c r="D650" t="str">
        <f t="shared" si="86"/>
        <v>08/31/2043</v>
      </c>
      <c r="E650" t="s">
        <v>1205</v>
      </c>
      <c r="F650">
        <v>7924.74</v>
      </c>
      <c r="G650">
        <v>2308.2399999999998</v>
      </c>
      <c r="H650">
        <v>206.67</v>
      </c>
      <c r="I650">
        <v>1930.53</v>
      </c>
      <c r="J650">
        <v>1380.19</v>
      </c>
      <c r="K650">
        <v>0</v>
      </c>
      <c r="L650">
        <v>307.27</v>
      </c>
      <c r="M650">
        <v>0</v>
      </c>
      <c r="N650">
        <v>0</v>
      </c>
      <c r="O650">
        <v>0</v>
      </c>
      <c r="P650">
        <v>164.65</v>
      </c>
      <c r="Q650">
        <v>0</v>
      </c>
      <c r="R650">
        <v>0</v>
      </c>
      <c r="S650">
        <v>5528.8</v>
      </c>
      <c r="T650">
        <v>0</v>
      </c>
      <c r="U650">
        <v>0</v>
      </c>
      <c r="V650">
        <v>1443.79</v>
      </c>
      <c r="W650">
        <v>1346.04</v>
      </c>
      <c r="X650">
        <v>514.58000000000004</v>
      </c>
      <c r="Y650">
        <v>67.47</v>
      </c>
      <c r="Z650">
        <v>218.34</v>
      </c>
      <c r="AA650">
        <v>1020.98</v>
      </c>
      <c r="AB650">
        <v>100.07</v>
      </c>
      <c r="AC650">
        <v>7.59</v>
      </c>
      <c r="AD650">
        <v>0.09</v>
      </c>
      <c r="AE650">
        <v>27.61</v>
      </c>
      <c r="AF650">
        <v>23.12</v>
      </c>
      <c r="AG650">
        <v>14976267.65</v>
      </c>
      <c r="AM650">
        <f t="shared" si="92"/>
        <v>2043</v>
      </c>
      <c r="AN650">
        <f t="shared" si="93"/>
        <v>8</v>
      </c>
      <c r="AO650">
        <f t="shared" si="87"/>
        <v>2043</v>
      </c>
      <c r="AP650" t="str">
        <f t="shared" si="88"/>
        <v>0</v>
      </c>
      <c r="AQ650">
        <f t="shared" si="94"/>
        <v>0</v>
      </c>
      <c r="AR650">
        <f t="shared" si="95"/>
        <v>-802.64</v>
      </c>
      <c r="AS650">
        <f t="shared" si="96"/>
        <v>447.11</v>
      </c>
      <c r="AT650">
        <f t="shared" si="97"/>
        <v>97.75</v>
      </c>
      <c r="AU650">
        <f t="shared" si="98"/>
        <v>92.47999999999999</v>
      </c>
    </row>
    <row r="651" spans="1:47" x14ac:dyDescent="0.3">
      <c r="A651">
        <f t="shared" si="89"/>
        <v>2043</v>
      </c>
      <c r="B651">
        <f t="shared" si="90"/>
        <v>9</v>
      </c>
      <c r="C651">
        <f t="shared" si="91"/>
        <v>2043</v>
      </c>
      <c r="D651" t="str">
        <f t="shared" si="86"/>
        <v>09/30/2043</v>
      </c>
      <c r="E651" t="s">
        <v>1206</v>
      </c>
      <c r="F651">
        <v>7079.97</v>
      </c>
      <c r="G651">
        <v>2368.36</v>
      </c>
      <c r="H651">
        <v>257.58</v>
      </c>
      <c r="I651">
        <v>1692.4</v>
      </c>
      <c r="J651">
        <v>1048.17</v>
      </c>
      <c r="K651">
        <v>0</v>
      </c>
      <c r="L651">
        <v>297.36</v>
      </c>
      <c r="M651">
        <v>0</v>
      </c>
      <c r="N651">
        <v>0</v>
      </c>
      <c r="O651">
        <v>0</v>
      </c>
      <c r="P651">
        <v>131.91</v>
      </c>
      <c r="Q651">
        <v>0</v>
      </c>
      <c r="R651">
        <v>0</v>
      </c>
      <c r="S651">
        <v>4577.24</v>
      </c>
      <c r="T651">
        <v>0</v>
      </c>
      <c r="U651">
        <v>0</v>
      </c>
      <c r="V651">
        <v>1289.08</v>
      </c>
      <c r="W651">
        <v>1224.3800000000001</v>
      </c>
      <c r="X651">
        <v>460.95</v>
      </c>
      <c r="Y651">
        <v>62.08</v>
      </c>
      <c r="Z651">
        <v>224.71</v>
      </c>
      <c r="AA651">
        <v>963.27</v>
      </c>
      <c r="AB651">
        <v>133.93</v>
      </c>
      <c r="AC651">
        <v>5.83</v>
      </c>
      <c r="AD651">
        <v>0.3</v>
      </c>
      <c r="AE651">
        <v>15.41</v>
      </c>
      <c r="AF651">
        <v>14.97</v>
      </c>
      <c r="AG651">
        <v>14971556.039999999</v>
      </c>
      <c r="AM651">
        <f t="shared" si="92"/>
        <v>2043</v>
      </c>
      <c r="AN651">
        <f t="shared" si="93"/>
        <v>9</v>
      </c>
      <c r="AO651">
        <f t="shared" si="87"/>
        <v>2043</v>
      </c>
      <c r="AP651" t="str">
        <f t="shared" si="88"/>
        <v>0</v>
      </c>
      <c r="AQ651">
        <f t="shared" si="94"/>
        <v>0</v>
      </c>
      <c r="AR651">
        <f t="shared" si="95"/>
        <v>-738.56</v>
      </c>
      <c r="AS651">
        <f t="shared" si="96"/>
        <v>398.87</v>
      </c>
      <c r="AT651">
        <f t="shared" si="97"/>
        <v>64.699999999999818</v>
      </c>
      <c r="AU651">
        <f t="shared" si="98"/>
        <v>128.1</v>
      </c>
    </row>
    <row r="652" spans="1:47" x14ac:dyDescent="0.3">
      <c r="A652">
        <f t="shared" si="89"/>
        <v>2043</v>
      </c>
      <c r="B652">
        <f t="shared" si="90"/>
        <v>10</v>
      </c>
      <c r="C652">
        <f t="shared" si="91"/>
        <v>2044</v>
      </c>
      <c r="D652" t="str">
        <f t="shared" si="86"/>
        <v>10/31/2043</v>
      </c>
      <c r="E652" t="s">
        <v>1207</v>
      </c>
      <c r="F652">
        <v>7792.49</v>
      </c>
      <c r="G652">
        <v>1610.93</v>
      </c>
      <c r="H652">
        <v>169.17</v>
      </c>
      <c r="I652">
        <v>2781.63</v>
      </c>
      <c r="J652">
        <v>1459.56</v>
      </c>
      <c r="K652">
        <v>0</v>
      </c>
      <c r="L652">
        <v>307.27</v>
      </c>
      <c r="M652">
        <v>0</v>
      </c>
      <c r="N652">
        <v>0</v>
      </c>
      <c r="O652">
        <v>0</v>
      </c>
      <c r="P652">
        <v>89.14</v>
      </c>
      <c r="Q652">
        <v>0</v>
      </c>
      <c r="R652">
        <v>0</v>
      </c>
      <c r="S652">
        <v>4984.0200000000004</v>
      </c>
      <c r="T652">
        <v>0</v>
      </c>
      <c r="U652">
        <v>0</v>
      </c>
      <c r="V652">
        <v>1226.49</v>
      </c>
      <c r="W652">
        <v>1275.43</v>
      </c>
      <c r="X652">
        <v>494.61</v>
      </c>
      <c r="Y652">
        <v>85.81</v>
      </c>
      <c r="Z652">
        <v>184.63</v>
      </c>
      <c r="AA652">
        <v>987.1</v>
      </c>
      <c r="AB652">
        <v>55.19</v>
      </c>
      <c r="AC652">
        <v>17.3</v>
      </c>
      <c r="AD652">
        <v>0.15</v>
      </c>
      <c r="AE652">
        <v>25.56</v>
      </c>
      <c r="AF652">
        <v>10.92</v>
      </c>
      <c r="AG652">
        <v>14965374.48</v>
      </c>
      <c r="AM652">
        <f t="shared" si="92"/>
        <v>2043</v>
      </c>
      <c r="AN652">
        <f t="shared" si="93"/>
        <v>10</v>
      </c>
      <c r="AO652">
        <f t="shared" si="87"/>
        <v>2044</v>
      </c>
      <c r="AP652" t="str">
        <f t="shared" si="88"/>
        <v>0</v>
      </c>
      <c r="AQ652">
        <f t="shared" si="94"/>
        <v>0</v>
      </c>
      <c r="AR652">
        <f t="shared" si="95"/>
        <v>-802.47</v>
      </c>
      <c r="AS652">
        <f t="shared" si="96"/>
        <v>408.8</v>
      </c>
      <c r="AT652">
        <f t="shared" si="97"/>
        <v>-48.940000000000055</v>
      </c>
      <c r="AU652">
        <f t="shared" si="98"/>
        <v>37.89</v>
      </c>
    </row>
    <row r="653" spans="1:47" x14ac:dyDescent="0.3">
      <c r="A653">
        <f t="shared" si="89"/>
        <v>2043</v>
      </c>
      <c r="B653">
        <f t="shared" si="90"/>
        <v>11</v>
      </c>
      <c r="C653">
        <f t="shared" si="91"/>
        <v>2044</v>
      </c>
      <c r="D653" t="str">
        <f t="shared" si="86"/>
        <v>11/30/2043</v>
      </c>
      <c r="E653" t="s">
        <v>1208</v>
      </c>
      <c r="F653">
        <v>5169.9799999999996</v>
      </c>
      <c r="G653">
        <v>1151.19</v>
      </c>
      <c r="H653">
        <v>153.77000000000001</v>
      </c>
      <c r="I653">
        <v>2176.38</v>
      </c>
      <c r="J653">
        <v>1450.84</v>
      </c>
      <c r="K653">
        <v>0</v>
      </c>
      <c r="L653">
        <v>297.36</v>
      </c>
      <c r="M653">
        <v>0</v>
      </c>
      <c r="N653">
        <v>0</v>
      </c>
      <c r="O653">
        <v>0</v>
      </c>
      <c r="P653">
        <v>55.18</v>
      </c>
      <c r="Q653">
        <v>0</v>
      </c>
      <c r="R653">
        <v>0</v>
      </c>
      <c r="S653">
        <v>3499.5</v>
      </c>
      <c r="T653">
        <v>0</v>
      </c>
      <c r="U653">
        <v>0</v>
      </c>
      <c r="V653">
        <v>1120.98</v>
      </c>
      <c r="W653">
        <v>1195.52</v>
      </c>
      <c r="X653">
        <v>454.68</v>
      </c>
      <c r="Y653">
        <v>64.77</v>
      </c>
      <c r="Z653">
        <v>169.13</v>
      </c>
      <c r="AA653">
        <v>779.24</v>
      </c>
      <c r="AB653">
        <v>33.1</v>
      </c>
      <c r="AC653">
        <v>13.27</v>
      </c>
      <c r="AD653">
        <v>0</v>
      </c>
      <c r="AE653">
        <v>17.420000000000002</v>
      </c>
      <c r="AF653">
        <v>7.73</v>
      </c>
      <c r="AG653">
        <v>14961355.689999999</v>
      </c>
      <c r="AM653">
        <f t="shared" si="92"/>
        <v>2043</v>
      </c>
      <c r="AN653">
        <f t="shared" si="93"/>
        <v>11</v>
      </c>
      <c r="AO653">
        <f t="shared" si="87"/>
        <v>2044</v>
      </c>
      <c r="AP653" t="str">
        <f t="shared" si="88"/>
        <v>0</v>
      </c>
      <c r="AQ653">
        <f t="shared" si="94"/>
        <v>0</v>
      </c>
      <c r="AR653">
        <f t="shared" si="95"/>
        <v>-610.11</v>
      </c>
      <c r="AS653">
        <f t="shared" si="96"/>
        <v>389.91</v>
      </c>
      <c r="AT653">
        <f t="shared" si="97"/>
        <v>-74.539999999999964</v>
      </c>
      <c r="AU653">
        <f t="shared" si="98"/>
        <v>19.830000000000002</v>
      </c>
    </row>
    <row r="654" spans="1:47" x14ac:dyDescent="0.3">
      <c r="A654">
        <f t="shared" si="89"/>
        <v>2043</v>
      </c>
      <c r="B654">
        <f t="shared" si="90"/>
        <v>12</v>
      </c>
      <c r="C654">
        <f t="shared" si="91"/>
        <v>2044</v>
      </c>
      <c r="D654" t="str">
        <f t="shared" si="86"/>
        <v>12/31/2043</v>
      </c>
      <c r="E654" t="s">
        <v>1209</v>
      </c>
      <c r="F654">
        <v>1867.44</v>
      </c>
      <c r="G654">
        <v>7322.55</v>
      </c>
      <c r="H654">
        <v>668.66</v>
      </c>
      <c r="I654">
        <v>3092.62</v>
      </c>
      <c r="J654">
        <v>9187.26</v>
      </c>
      <c r="K654">
        <v>0</v>
      </c>
      <c r="L654">
        <v>307.27</v>
      </c>
      <c r="M654">
        <v>0</v>
      </c>
      <c r="N654">
        <v>0</v>
      </c>
      <c r="O654">
        <v>0</v>
      </c>
      <c r="P654">
        <v>52.1</v>
      </c>
      <c r="Q654">
        <v>0</v>
      </c>
      <c r="R654">
        <v>0</v>
      </c>
      <c r="S654">
        <v>1168.3900000000001</v>
      </c>
      <c r="T654">
        <v>0</v>
      </c>
      <c r="U654">
        <v>0</v>
      </c>
      <c r="V654">
        <v>1035.1099999999999</v>
      </c>
      <c r="W654">
        <v>1180.06</v>
      </c>
      <c r="X654">
        <v>410.71</v>
      </c>
      <c r="Y654">
        <v>68.510000000000005</v>
      </c>
      <c r="Z654">
        <v>133.51</v>
      </c>
      <c r="AA654">
        <v>826.22</v>
      </c>
      <c r="AB654">
        <v>31.17</v>
      </c>
      <c r="AC654">
        <v>12.55</v>
      </c>
      <c r="AD654">
        <v>0</v>
      </c>
      <c r="AE654">
        <v>16.32</v>
      </c>
      <c r="AF654">
        <v>6.03</v>
      </c>
      <c r="AG654">
        <v>14966810.800000001</v>
      </c>
      <c r="AM654">
        <f t="shared" si="92"/>
        <v>2043</v>
      </c>
      <c r="AN654">
        <f t="shared" si="93"/>
        <v>12</v>
      </c>
      <c r="AO654">
        <f t="shared" si="87"/>
        <v>2044</v>
      </c>
      <c r="AP654" t="str">
        <f t="shared" si="88"/>
        <v>0</v>
      </c>
      <c r="AQ654">
        <f t="shared" si="94"/>
        <v>0</v>
      </c>
      <c r="AR654">
        <f t="shared" si="95"/>
        <v>-692.71</v>
      </c>
      <c r="AS654">
        <f t="shared" si="96"/>
        <v>342.2</v>
      </c>
      <c r="AT654">
        <f t="shared" si="97"/>
        <v>-144.95000000000005</v>
      </c>
      <c r="AU654">
        <f t="shared" si="98"/>
        <v>18.62</v>
      </c>
    </row>
    <row r="655" spans="1:47" x14ac:dyDescent="0.3">
      <c r="A655">
        <f t="shared" si="89"/>
        <v>2044</v>
      </c>
      <c r="B655">
        <f t="shared" si="90"/>
        <v>1</v>
      </c>
      <c r="C655">
        <f t="shared" si="91"/>
        <v>2044</v>
      </c>
      <c r="D655" t="str">
        <f t="shared" si="86"/>
        <v>01/31/2044</v>
      </c>
      <c r="E655" t="s">
        <v>1210</v>
      </c>
      <c r="F655">
        <v>667.2</v>
      </c>
      <c r="G655">
        <v>14196.66</v>
      </c>
      <c r="H655">
        <v>434.14</v>
      </c>
      <c r="I655">
        <v>3789.2</v>
      </c>
      <c r="J655">
        <v>18293.810000000001</v>
      </c>
      <c r="K655">
        <v>0</v>
      </c>
      <c r="L655">
        <v>307.27</v>
      </c>
      <c r="M655">
        <v>0</v>
      </c>
      <c r="N655">
        <v>0</v>
      </c>
      <c r="O655">
        <v>0</v>
      </c>
      <c r="P655">
        <v>46.19</v>
      </c>
      <c r="Q655">
        <v>0</v>
      </c>
      <c r="R655">
        <v>0</v>
      </c>
      <c r="S655">
        <v>1200.73</v>
      </c>
      <c r="T655">
        <v>0</v>
      </c>
      <c r="U655">
        <v>0</v>
      </c>
      <c r="V655">
        <v>998.33</v>
      </c>
      <c r="W655">
        <v>1237.81</v>
      </c>
      <c r="X655">
        <v>485.04</v>
      </c>
      <c r="Y655">
        <v>77.489999999999995</v>
      </c>
      <c r="Z655">
        <v>130.44</v>
      </c>
      <c r="AA655">
        <v>806.66</v>
      </c>
      <c r="AB655">
        <v>12.84</v>
      </c>
      <c r="AC655">
        <v>40.840000000000003</v>
      </c>
      <c r="AD655">
        <v>0</v>
      </c>
      <c r="AE655">
        <v>21.01</v>
      </c>
      <c r="AF655">
        <v>4.8499999999999996</v>
      </c>
      <c r="AG655">
        <v>14980340.26</v>
      </c>
      <c r="AM655">
        <f t="shared" si="92"/>
        <v>2044</v>
      </c>
      <c r="AN655">
        <f t="shared" si="93"/>
        <v>1</v>
      </c>
      <c r="AO655">
        <f t="shared" si="87"/>
        <v>2044</v>
      </c>
      <c r="AP655" t="str">
        <f t="shared" si="88"/>
        <v>0</v>
      </c>
      <c r="AQ655">
        <f t="shared" si="94"/>
        <v>0</v>
      </c>
      <c r="AR655">
        <f t="shared" si="95"/>
        <v>-676.22</v>
      </c>
      <c r="AS655">
        <f t="shared" si="96"/>
        <v>407.55</v>
      </c>
      <c r="AT655">
        <f t="shared" si="97"/>
        <v>-239.4799999999999</v>
      </c>
      <c r="AU655">
        <f t="shared" si="98"/>
        <v>-28.000000000000004</v>
      </c>
    </row>
    <row r="656" spans="1:47" x14ac:dyDescent="0.3">
      <c r="A656">
        <f t="shared" si="89"/>
        <v>2044</v>
      </c>
      <c r="B656">
        <f t="shared" si="90"/>
        <v>2</v>
      </c>
      <c r="C656">
        <f t="shared" si="91"/>
        <v>2044</v>
      </c>
      <c r="D656" t="str">
        <f t="shared" si="86"/>
        <v>02/29/2044</v>
      </c>
      <c r="E656" t="s">
        <v>1211</v>
      </c>
      <c r="F656">
        <v>2466.33</v>
      </c>
      <c r="G656">
        <v>20022.75</v>
      </c>
      <c r="H656">
        <v>1659.06</v>
      </c>
      <c r="I656">
        <v>4810.8100000000004</v>
      </c>
      <c r="J656">
        <v>21193.82</v>
      </c>
      <c r="K656">
        <v>0</v>
      </c>
      <c r="L656">
        <v>287.45</v>
      </c>
      <c r="M656">
        <v>0</v>
      </c>
      <c r="N656">
        <v>0</v>
      </c>
      <c r="O656">
        <v>0</v>
      </c>
      <c r="P656">
        <v>41.53</v>
      </c>
      <c r="Q656">
        <v>0</v>
      </c>
      <c r="R656">
        <v>0</v>
      </c>
      <c r="S656">
        <v>147.69999999999999</v>
      </c>
      <c r="T656">
        <v>0</v>
      </c>
      <c r="U656">
        <v>0</v>
      </c>
      <c r="V656">
        <v>911.19</v>
      </c>
      <c r="W656">
        <v>1241.32</v>
      </c>
      <c r="X656">
        <v>513.51</v>
      </c>
      <c r="Y656">
        <v>69.98</v>
      </c>
      <c r="Z656">
        <v>107.15</v>
      </c>
      <c r="AA656">
        <v>853.59</v>
      </c>
      <c r="AB656">
        <v>9.06</v>
      </c>
      <c r="AC656">
        <v>17.71</v>
      </c>
      <c r="AD656">
        <v>0</v>
      </c>
      <c r="AE656">
        <v>20.88</v>
      </c>
      <c r="AF656">
        <v>4.38</v>
      </c>
      <c r="AG656">
        <v>14997896.68</v>
      </c>
      <c r="AM656">
        <f t="shared" si="92"/>
        <v>2044</v>
      </c>
      <c r="AN656">
        <f t="shared" si="93"/>
        <v>2</v>
      </c>
      <c r="AO656">
        <f t="shared" si="87"/>
        <v>2044</v>
      </c>
      <c r="AP656" t="str">
        <f t="shared" si="88"/>
        <v>0</v>
      </c>
      <c r="AQ656">
        <f t="shared" si="94"/>
        <v>0</v>
      </c>
      <c r="AR656">
        <f t="shared" si="95"/>
        <v>-746.44</v>
      </c>
      <c r="AS656">
        <f t="shared" si="96"/>
        <v>443.53</v>
      </c>
      <c r="AT656">
        <f t="shared" si="97"/>
        <v>-330.12999999999988</v>
      </c>
      <c r="AU656">
        <f t="shared" si="98"/>
        <v>-8.65</v>
      </c>
    </row>
    <row r="657" spans="1:47" x14ac:dyDescent="0.3">
      <c r="A657">
        <f t="shared" si="89"/>
        <v>2044</v>
      </c>
      <c r="B657">
        <f t="shared" si="90"/>
        <v>3</v>
      </c>
      <c r="C657">
        <f t="shared" si="91"/>
        <v>2044</v>
      </c>
      <c r="D657" t="str">
        <f t="shared" si="86"/>
        <v>03/31/2044</v>
      </c>
      <c r="E657" t="s">
        <v>1212</v>
      </c>
      <c r="F657">
        <v>3729.69</v>
      </c>
      <c r="G657">
        <v>5351.82</v>
      </c>
      <c r="H657">
        <v>84.63</v>
      </c>
      <c r="I657">
        <v>6181.45</v>
      </c>
      <c r="J657">
        <v>8193.9</v>
      </c>
      <c r="K657">
        <v>0</v>
      </c>
      <c r="L657">
        <v>307.27</v>
      </c>
      <c r="M657">
        <v>0</v>
      </c>
      <c r="N657">
        <v>0</v>
      </c>
      <c r="O657">
        <v>0</v>
      </c>
      <c r="P657">
        <v>51.55</v>
      </c>
      <c r="Q657">
        <v>0</v>
      </c>
      <c r="R657">
        <v>0</v>
      </c>
      <c r="S657">
        <v>263.55</v>
      </c>
      <c r="T657">
        <v>0</v>
      </c>
      <c r="U657">
        <v>0</v>
      </c>
      <c r="V657">
        <v>1033.57</v>
      </c>
      <c r="W657">
        <v>1315.93</v>
      </c>
      <c r="X657">
        <v>540.22</v>
      </c>
      <c r="Y657">
        <v>61.1</v>
      </c>
      <c r="Z657">
        <v>149.4</v>
      </c>
      <c r="AA657">
        <v>835.12</v>
      </c>
      <c r="AB657">
        <v>4.32</v>
      </c>
      <c r="AC657">
        <v>61.45</v>
      </c>
      <c r="AD657">
        <v>0</v>
      </c>
      <c r="AE657">
        <v>18.690000000000001</v>
      </c>
      <c r="AF657">
        <v>5.44</v>
      </c>
      <c r="AG657">
        <v>14999518.800000001</v>
      </c>
      <c r="AM657">
        <f t="shared" si="92"/>
        <v>2044</v>
      </c>
      <c r="AN657">
        <f t="shared" si="93"/>
        <v>3</v>
      </c>
      <c r="AO657">
        <f t="shared" si="87"/>
        <v>2044</v>
      </c>
      <c r="AP657" t="str">
        <f t="shared" si="88"/>
        <v>0</v>
      </c>
      <c r="AQ657">
        <f t="shared" si="94"/>
        <v>0</v>
      </c>
      <c r="AR657">
        <f t="shared" si="95"/>
        <v>-685.72</v>
      </c>
      <c r="AS657">
        <f t="shared" si="96"/>
        <v>479.12</v>
      </c>
      <c r="AT657">
        <f t="shared" si="97"/>
        <v>-282.36000000000013</v>
      </c>
      <c r="AU657">
        <f t="shared" si="98"/>
        <v>-57.13</v>
      </c>
    </row>
    <row r="658" spans="1:47" x14ac:dyDescent="0.3">
      <c r="A658">
        <f t="shared" si="89"/>
        <v>2044</v>
      </c>
      <c r="B658">
        <f t="shared" si="90"/>
        <v>4</v>
      </c>
      <c r="C658">
        <f t="shared" si="91"/>
        <v>2044</v>
      </c>
      <c r="D658" t="str">
        <f t="shared" si="86"/>
        <v>04/30/2044</v>
      </c>
      <c r="E658" t="s">
        <v>1213</v>
      </c>
      <c r="F658">
        <v>3826.09</v>
      </c>
      <c r="G658">
        <v>2590.77</v>
      </c>
      <c r="H658">
        <v>126.87</v>
      </c>
      <c r="I658">
        <v>3945.69</v>
      </c>
      <c r="J658">
        <v>4246.3100000000004</v>
      </c>
      <c r="K658">
        <v>0</v>
      </c>
      <c r="L658">
        <v>297.36</v>
      </c>
      <c r="M658">
        <v>0</v>
      </c>
      <c r="N658">
        <v>0</v>
      </c>
      <c r="O658">
        <v>0</v>
      </c>
      <c r="P658">
        <v>73.88</v>
      </c>
      <c r="Q658">
        <v>0</v>
      </c>
      <c r="R658">
        <v>0</v>
      </c>
      <c r="S658">
        <v>1430.53</v>
      </c>
      <c r="T658">
        <v>0</v>
      </c>
      <c r="U658">
        <v>0</v>
      </c>
      <c r="V658">
        <v>998.44</v>
      </c>
      <c r="W658">
        <v>1282.06</v>
      </c>
      <c r="X658">
        <v>470.75</v>
      </c>
      <c r="Y658">
        <v>65.98</v>
      </c>
      <c r="Z658">
        <v>151.99</v>
      </c>
      <c r="AA658">
        <v>803.89</v>
      </c>
      <c r="AB658">
        <v>5.04</v>
      </c>
      <c r="AC658">
        <v>45.73</v>
      </c>
      <c r="AD658">
        <v>0</v>
      </c>
      <c r="AE658">
        <v>22.74</v>
      </c>
      <c r="AF658">
        <v>9.35</v>
      </c>
      <c r="AG658">
        <v>14998283.48</v>
      </c>
      <c r="AM658">
        <f t="shared" si="92"/>
        <v>2044</v>
      </c>
      <c r="AN658">
        <f t="shared" si="93"/>
        <v>4</v>
      </c>
      <c r="AO658">
        <f t="shared" si="87"/>
        <v>2044</v>
      </c>
      <c r="AP658" t="str">
        <f t="shared" si="88"/>
        <v>0</v>
      </c>
      <c r="AQ658">
        <f t="shared" si="94"/>
        <v>0</v>
      </c>
      <c r="AR658">
        <f t="shared" si="95"/>
        <v>-651.9</v>
      </c>
      <c r="AS658">
        <f t="shared" si="96"/>
        <v>404.77</v>
      </c>
      <c r="AT658">
        <f t="shared" si="97"/>
        <v>-283.61999999999989</v>
      </c>
      <c r="AU658">
        <f t="shared" si="98"/>
        <v>-40.69</v>
      </c>
    </row>
    <row r="659" spans="1:47" x14ac:dyDescent="0.3">
      <c r="A659">
        <f t="shared" si="89"/>
        <v>2044</v>
      </c>
      <c r="B659">
        <f t="shared" si="90"/>
        <v>5</v>
      </c>
      <c r="C659">
        <f t="shared" si="91"/>
        <v>2044</v>
      </c>
      <c r="D659" t="str">
        <f t="shared" si="86"/>
        <v>05/31/2044</v>
      </c>
      <c r="E659" t="s">
        <v>1214</v>
      </c>
      <c r="F659">
        <v>6867.6</v>
      </c>
      <c r="G659">
        <v>4760.82</v>
      </c>
      <c r="H659">
        <v>1025.8599999999999</v>
      </c>
      <c r="I659">
        <v>4148.5600000000004</v>
      </c>
      <c r="J659">
        <v>5550.05</v>
      </c>
      <c r="K659">
        <v>0</v>
      </c>
      <c r="L659">
        <v>307.27</v>
      </c>
      <c r="M659">
        <v>0</v>
      </c>
      <c r="N659">
        <v>0</v>
      </c>
      <c r="O659">
        <v>0</v>
      </c>
      <c r="P659">
        <v>133.41</v>
      </c>
      <c r="Q659">
        <v>0</v>
      </c>
      <c r="R659">
        <v>0</v>
      </c>
      <c r="S659">
        <v>4502.51</v>
      </c>
      <c r="T659">
        <v>0</v>
      </c>
      <c r="U659">
        <v>0</v>
      </c>
      <c r="V659">
        <v>1157.19</v>
      </c>
      <c r="W659">
        <v>1365.63</v>
      </c>
      <c r="X659">
        <v>514.92999999999995</v>
      </c>
      <c r="Y659">
        <v>81.239999999999995</v>
      </c>
      <c r="Z659">
        <v>226.35</v>
      </c>
      <c r="AA659">
        <v>860.7</v>
      </c>
      <c r="AB659">
        <v>24.3</v>
      </c>
      <c r="AC659">
        <v>31.15</v>
      </c>
      <c r="AD659">
        <v>0</v>
      </c>
      <c r="AE659">
        <v>35.46</v>
      </c>
      <c r="AF659">
        <v>20.88</v>
      </c>
      <c r="AG659">
        <v>14996176.699999999</v>
      </c>
      <c r="AM659">
        <f t="shared" si="92"/>
        <v>2044</v>
      </c>
      <c r="AN659">
        <f t="shared" si="93"/>
        <v>5</v>
      </c>
      <c r="AO659">
        <f t="shared" si="87"/>
        <v>2044</v>
      </c>
      <c r="AP659" t="str">
        <f t="shared" si="88"/>
        <v>0</v>
      </c>
      <c r="AQ659">
        <f t="shared" si="94"/>
        <v>0</v>
      </c>
      <c r="AR659">
        <f t="shared" si="95"/>
        <v>-634.35</v>
      </c>
      <c r="AS659">
        <f t="shared" si="96"/>
        <v>433.68999999999994</v>
      </c>
      <c r="AT659">
        <f t="shared" si="97"/>
        <v>-208.44000000000005</v>
      </c>
      <c r="AU659">
        <f t="shared" si="98"/>
        <v>-6.8499999999999979</v>
      </c>
    </row>
    <row r="660" spans="1:47" x14ac:dyDescent="0.3">
      <c r="A660">
        <f t="shared" si="89"/>
        <v>2044</v>
      </c>
      <c r="B660">
        <f t="shared" si="90"/>
        <v>6</v>
      </c>
      <c r="C660">
        <f t="shared" si="91"/>
        <v>2044</v>
      </c>
      <c r="D660" t="str">
        <f t="shared" si="86"/>
        <v>06/30/2044</v>
      </c>
      <c r="E660" t="s">
        <v>1215</v>
      </c>
      <c r="F660">
        <v>11129.99</v>
      </c>
      <c r="G660">
        <v>1682.69</v>
      </c>
      <c r="H660">
        <v>132.33000000000001</v>
      </c>
      <c r="I660">
        <v>3624.19</v>
      </c>
      <c r="J660">
        <v>1922.29</v>
      </c>
      <c r="K660">
        <v>0</v>
      </c>
      <c r="L660">
        <v>297.36</v>
      </c>
      <c r="M660">
        <v>0</v>
      </c>
      <c r="N660">
        <v>0</v>
      </c>
      <c r="O660">
        <v>0</v>
      </c>
      <c r="P660">
        <v>155.52000000000001</v>
      </c>
      <c r="Q660">
        <v>0</v>
      </c>
      <c r="R660">
        <v>0</v>
      </c>
      <c r="S660">
        <v>8131.26</v>
      </c>
      <c r="T660">
        <v>0</v>
      </c>
      <c r="U660">
        <v>0</v>
      </c>
      <c r="V660">
        <v>1301.8399999999999</v>
      </c>
      <c r="W660">
        <v>1335.91</v>
      </c>
      <c r="X660">
        <v>522.63</v>
      </c>
      <c r="Y660">
        <v>89.27</v>
      </c>
      <c r="Z660">
        <v>326.64999999999998</v>
      </c>
      <c r="AA660">
        <v>900.07</v>
      </c>
      <c r="AB660">
        <v>55.64</v>
      </c>
      <c r="AC660">
        <v>26.32</v>
      </c>
      <c r="AD660">
        <v>0</v>
      </c>
      <c r="AE660">
        <v>31.56</v>
      </c>
      <c r="AF660">
        <v>22.98</v>
      </c>
      <c r="AG660">
        <v>14986729.4</v>
      </c>
      <c r="AM660">
        <f t="shared" si="92"/>
        <v>2044</v>
      </c>
      <c r="AN660">
        <f t="shared" si="93"/>
        <v>6</v>
      </c>
      <c r="AO660">
        <f t="shared" si="87"/>
        <v>2044</v>
      </c>
      <c r="AP660" t="str">
        <f t="shared" si="88"/>
        <v>0</v>
      </c>
      <c r="AQ660">
        <f t="shared" si="94"/>
        <v>0</v>
      </c>
      <c r="AR660">
        <f t="shared" si="95"/>
        <v>-573.42000000000007</v>
      </c>
      <c r="AS660">
        <f t="shared" si="96"/>
        <v>433.36</v>
      </c>
      <c r="AT660">
        <f t="shared" si="97"/>
        <v>-34.070000000000164</v>
      </c>
      <c r="AU660">
        <f t="shared" si="98"/>
        <v>29.32</v>
      </c>
    </row>
    <row r="661" spans="1:47" x14ac:dyDescent="0.3">
      <c r="A661">
        <f t="shared" si="89"/>
        <v>2044</v>
      </c>
      <c r="B661">
        <f t="shared" si="90"/>
        <v>7</v>
      </c>
      <c r="C661">
        <f t="shared" si="91"/>
        <v>2044</v>
      </c>
      <c r="D661" t="str">
        <f t="shared" si="86"/>
        <v>07/31/2044</v>
      </c>
      <c r="E661" t="s">
        <v>1216</v>
      </c>
      <c r="F661">
        <v>9707.24</v>
      </c>
      <c r="G661">
        <v>2226.5300000000002</v>
      </c>
      <c r="H661">
        <v>299.24</v>
      </c>
      <c r="I661">
        <v>1878.78</v>
      </c>
      <c r="J661">
        <v>1530.94</v>
      </c>
      <c r="K661">
        <v>0</v>
      </c>
      <c r="L661">
        <v>307.27</v>
      </c>
      <c r="M661">
        <v>0</v>
      </c>
      <c r="N661">
        <v>0</v>
      </c>
      <c r="O661">
        <v>0</v>
      </c>
      <c r="P661">
        <v>181.39</v>
      </c>
      <c r="Q661">
        <v>0</v>
      </c>
      <c r="R661">
        <v>0</v>
      </c>
      <c r="S661">
        <v>7710.87</v>
      </c>
      <c r="T661">
        <v>0</v>
      </c>
      <c r="U661">
        <v>0</v>
      </c>
      <c r="V661">
        <v>1371.92</v>
      </c>
      <c r="W661">
        <v>1354.23</v>
      </c>
      <c r="X661">
        <v>549.80999999999995</v>
      </c>
      <c r="Y661">
        <v>84.84</v>
      </c>
      <c r="Z661">
        <v>291.11</v>
      </c>
      <c r="AA661">
        <v>1024.06</v>
      </c>
      <c r="AB661">
        <v>107.41</v>
      </c>
      <c r="AC661">
        <v>8.2100000000000009</v>
      </c>
      <c r="AD661">
        <v>0</v>
      </c>
      <c r="AE661">
        <v>31.47</v>
      </c>
      <c r="AF661">
        <v>27.34</v>
      </c>
      <c r="AG661">
        <v>14979248.68</v>
      </c>
      <c r="AM661">
        <f t="shared" si="92"/>
        <v>2044</v>
      </c>
      <c r="AN661">
        <f t="shared" si="93"/>
        <v>7</v>
      </c>
      <c r="AO661">
        <f t="shared" si="87"/>
        <v>2044</v>
      </c>
      <c r="AP661" t="str">
        <f t="shared" si="88"/>
        <v>0</v>
      </c>
      <c r="AQ661">
        <f t="shared" si="94"/>
        <v>0</v>
      </c>
      <c r="AR661">
        <f t="shared" si="95"/>
        <v>-732.94999999999993</v>
      </c>
      <c r="AS661">
        <f t="shared" si="96"/>
        <v>464.96999999999991</v>
      </c>
      <c r="AT661">
        <f t="shared" si="97"/>
        <v>17.690000000000055</v>
      </c>
      <c r="AU661">
        <f t="shared" si="98"/>
        <v>99.199999999999989</v>
      </c>
    </row>
    <row r="662" spans="1:47" x14ac:dyDescent="0.3">
      <c r="A662">
        <f t="shared" si="89"/>
        <v>2044</v>
      </c>
      <c r="B662">
        <f t="shared" si="90"/>
        <v>8</v>
      </c>
      <c r="C662">
        <f t="shared" si="91"/>
        <v>2044</v>
      </c>
      <c r="D662" t="str">
        <f t="shared" si="86"/>
        <v>08/31/2044</v>
      </c>
      <c r="E662" t="s">
        <v>1217</v>
      </c>
      <c r="F662">
        <v>7526.1</v>
      </c>
      <c r="G662">
        <v>1879.99</v>
      </c>
      <c r="H662">
        <v>178.32</v>
      </c>
      <c r="I662">
        <v>2022.95</v>
      </c>
      <c r="J662">
        <v>1344.42</v>
      </c>
      <c r="K662">
        <v>0</v>
      </c>
      <c r="L662">
        <v>307.27</v>
      </c>
      <c r="M662">
        <v>0</v>
      </c>
      <c r="N662">
        <v>0</v>
      </c>
      <c r="O662">
        <v>0</v>
      </c>
      <c r="P662">
        <v>164.65</v>
      </c>
      <c r="Q662">
        <v>0</v>
      </c>
      <c r="R662">
        <v>0</v>
      </c>
      <c r="S662">
        <v>5516.97</v>
      </c>
      <c r="T662">
        <v>0</v>
      </c>
      <c r="U662">
        <v>0</v>
      </c>
      <c r="V662">
        <v>1401.3</v>
      </c>
      <c r="W662">
        <v>1285.49</v>
      </c>
      <c r="X662">
        <v>536.28</v>
      </c>
      <c r="Y662">
        <v>52.4</v>
      </c>
      <c r="Z662">
        <v>244.16</v>
      </c>
      <c r="AA662">
        <v>999.5</v>
      </c>
      <c r="AB662">
        <v>108.33</v>
      </c>
      <c r="AC662">
        <v>6.67</v>
      </c>
      <c r="AD662">
        <v>0.13</v>
      </c>
      <c r="AE662">
        <v>23.87</v>
      </c>
      <c r="AF662">
        <v>23.14</v>
      </c>
      <c r="AG662">
        <v>14973602.57</v>
      </c>
      <c r="AM662">
        <f t="shared" si="92"/>
        <v>2044</v>
      </c>
      <c r="AN662">
        <f t="shared" si="93"/>
        <v>8</v>
      </c>
      <c r="AO662">
        <f t="shared" si="87"/>
        <v>2044</v>
      </c>
      <c r="AP662" t="str">
        <f t="shared" si="88"/>
        <v>0</v>
      </c>
      <c r="AQ662">
        <f t="shared" si="94"/>
        <v>0</v>
      </c>
      <c r="AR662">
        <f t="shared" si="95"/>
        <v>-755.34</v>
      </c>
      <c r="AS662">
        <f t="shared" si="96"/>
        <v>483.88</v>
      </c>
      <c r="AT662">
        <f t="shared" si="97"/>
        <v>115.80999999999995</v>
      </c>
      <c r="AU662">
        <f t="shared" si="98"/>
        <v>101.66</v>
      </c>
    </row>
    <row r="663" spans="1:47" x14ac:dyDescent="0.3">
      <c r="A663">
        <f t="shared" si="89"/>
        <v>2044</v>
      </c>
      <c r="B663">
        <f t="shared" si="90"/>
        <v>9</v>
      </c>
      <c r="C663">
        <f t="shared" si="91"/>
        <v>2044</v>
      </c>
      <c r="D663" t="str">
        <f t="shared" si="86"/>
        <v>09/30/2044</v>
      </c>
      <c r="E663" t="s">
        <v>1218</v>
      </c>
      <c r="F663">
        <v>6424.14</v>
      </c>
      <c r="G663">
        <v>1760.27</v>
      </c>
      <c r="H663">
        <v>105.85</v>
      </c>
      <c r="I663">
        <v>2395.4299999999998</v>
      </c>
      <c r="J663">
        <v>1114.99</v>
      </c>
      <c r="K663">
        <v>0</v>
      </c>
      <c r="L663">
        <v>297.36</v>
      </c>
      <c r="M663">
        <v>0</v>
      </c>
      <c r="N663">
        <v>0</v>
      </c>
      <c r="O663">
        <v>0</v>
      </c>
      <c r="P663">
        <v>131.91</v>
      </c>
      <c r="Q663">
        <v>0</v>
      </c>
      <c r="R663">
        <v>0</v>
      </c>
      <c r="S663">
        <v>3831.41</v>
      </c>
      <c r="T663">
        <v>0</v>
      </c>
      <c r="U663">
        <v>0</v>
      </c>
      <c r="V663">
        <v>1252.45</v>
      </c>
      <c r="W663">
        <v>1160.6400000000001</v>
      </c>
      <c r="X663">
        <v>487.48</v>
      </c>
      <c r="Y663">
        <v>59.9</v>
      </c>
      <c r="Z663">
        <v>222.98</v>
      </c>
      <c r="AA663">
        <v>861.63</v>
      </c>
      <c r="AB663">
        <v>68.78</v>
      </c>
      <c r="AC663">
        <v>7.43</v>
      </c>
      <c r="AD663">
        <v>0.27</v>
      </c>
      <c r="AE663">
        <v>14.53</v>
      </c>
      <c r="AF663">
        <v>14.96</v>
      </c>
      <c r="AG663">
        <v>14968938.699999999</v>
      </c>
      <c r="AM663">
        <f t="shared" si="92"/>
        <v>2044</v>
      </c>
      <c r="AN663">
        <f t="shared" si="93"/>
        <v>9</v>
      </c>
      <c r="AO663">
        <f t="shared" si="87"/>
        <v>2044</v>
      </c>
      <c r="AP663" t="str">
        <f t="shared" si="88"/>
        <v>0</v>
      </c>
      <c r="AQ663">
        <f t="shared" si="94"/>
        <v>0</v>
      </c>
      <c r="AR663">
        <f t="shared" si="95"/>
        <v>-638.65</v>
      </c>
      <c r="AS663">
        <f t="shared" si="96"/>
        <v>427.58000000000004</v>
      </c>
      <c r="AT663">
        <f t="shared" si="97"/>
        <v>91.809999999999945</v>
      </c>
      <c r="AU663">
        <f t="shared" si="98"/>
        <v>61.35</v>
      </c>
    </row>
    <row r="664" spans="1:47" x14ac:dyDescent="0.3">
      <c r="A664">
        <f t="shared" si="89"/>
        <v>2044</v>
      </c>
      <c r="B664">
        <f t="shared" si="90"/>
        <v>10</v>
      </c>
      <c r="C664">
        <f t="shared" si="91"/>
        <v>2045</v>
      </c>
      <c r="D664" t="str">
        <f t="shared" si="86"/>
        <v>10/31/2044</v>
      </c>
      <c r="E664" t="s">
        <v>1219</v>
      </c>
      <c r="F664">
        <v>5988.3</v>
      </c>
      <c r="G664">
        <v>1855.56</v>
      </c>
      <c r="H664">
        <v>201.73</v>
      </c>
      <c r="I664">
        <v>2193.4299999999998</v>
      </c>
      <c r="J664">
        <v>1759.11</v>
      </c>
      <c r="K664">
        <v>0</v>
      </c>
      <c r="L664">
        <v>307.27</v>
      </c>
      <c r="M664">
        <v>0</v>
      </c>
      <c r="N664">
        <v>0</v>
      </c>
      <c r="O664">
        <v>0</v>
      </c>
      <c r="P664">
        <v>89.14</v>
      </c>
      <c r="Q664">
        <v>0</v>
      </c>
      <c r="R664">
        <v>0</v>
      </c>
      <c r="S664">
        <v>4123.37</v>
      </c>
      <c r="T664">
        <v>0</v>
      </c>
      <c r="U664">
        <v>0</v>
      </c>
      <c r="V664">
        <v>1277.28</v>
      </c>
      <c r="W664">
        <v>1180.06</v>
      </c>
      <c r="X664">
        <v>505.07</v>
      </c>
      <c r="Y664">
        <v>72.22</v>
      </c>
      <c r="Z664">
        <v>199.13</v>
      </c>
      <c r="AA664">
        <v>905.73</v>
      </c>
      <c r="AB664">
        <v>53.44</v>
      </c>
      <c r="AC664">
        <v>16.61</v>
      </c>
      <c r="AD664">
        <v>0</v>
      </c>
      <c r="AE664">
        <v>22.55</v>
      </c>
      <c r="AF664">
        <v>10.94</v>
      </c>
      <c r="AG664">
        <v>14964805.970000001</v>
      </c>
      <c r="AM664">
        <f t="shared" si="92"/>
        <v>2044</v>
      </c>
      <c r="AN664">
        <f t="shared" si="93"/>
        <v>10</v>
      </c>
      <c r="AO664">
        <f t="shared" si="87"/>
        <v>2045</v>
      </c>
      <c r="AP664" t="str">
        <f t="shared" si="88"/>
        <v>0</v>
      </c>
      <c r="AQ664">
        <f t="shared" si="94"/>
        <v>0</v>
      </c>
      <c r="AR664">
        <f t="shared" si="95"/>
        <v>-706.6</v>
      </c>
      <c r="AS664">
        <f t="shared" si="96"/>
        <v>432.85</v>
      </c>
      <c r="AT664">
        <f t="shared" si="97"/>
        <v>97.220000000000027</v>
      </c>
      <c r="AU664">
        <f t="shared" si="98"/>
        <v>36.83</v>
      </c>
    </row>
    <row r="665" spans="1:47" x14ac:dyDescent="0.3">
      <c r="A665">
        <f t="shared" si="89"/>
        <v>2044</v>
      </c>
      <c r="B665">
        <f t="shared" si="90"/>
        <v>11</v>
      </c>
      <c r="C665">
        <f t="shared" si="91"/>
        <v>2045</v>
      </c>
      <c r="D665" t="str">
        <f t="shared" si="86"/>
        <v>11/30/2044</v>
      </c>
      <c r="E665" t="s">
        <v>1220</v>
      </c>
      <c r="F665">
        <v>1484.5</v>
      </c>
      <c r="G665">
        <v>3158.83</v>
      </c>
      <c r="H665">
        <v>219.2</v>
      </c>
      <c r="I665">
        <v>2895.34</v>
      </c>
      <c r="J665">
        <v>5660.48</v>
      </c>
      <c r="K665">
        <v>0</v>
      </c>
      <c r="L665">
        <v>297.36</v>
      </c>
      <c r="M665">
        <v>0</v>
      </c>
      <c r="N665">
        <v>0</v>
      </c>
      <c r="O665">
        <v>0</v>
      </c>
      <c r="P665">
        <v>55.18</v>
      </c>
      <c r="Q665">
        <v>0</v>
      </c>
      <c r="R665">
        <v>0</v>
      </c>
      <c r="S665">
        <v>1372.13</v>
      </c>
      <c r="T665">
        <v>0</v>
      </c>
      <c r="U665">
        <v>0</v>
      </c>
      <c r="V665">
        <v>1024.83</v>
      </c>
      <c r="W665">
        <v>1099.73</v>
      </c>
      <c r="X665">
        <v>430.16</v>
      </c>
      <c r="Y665">
        <v>59.64</v>
      </c>
      <c r="Z665">
        <v>155.31</v>
      </c>
      <c r="AA665">
        <v>705.82</v>
      </c>
      <c r="AB665">
        <v>16.52</v>
      </c>
      <c r="AC665">
        <v>27.55</v>
      </c>
      <c r="AD665">
        <v>0</v>
      </c>
      <c r="AE665">
        <v>16.739999999999998</v>
      </c>
      <c r="AF665">
        <v>7.73</v>
      </c>
      <c r="AG665">
        <v>14966480.300000001</v>
      </c>
      <c r="AM665">
        <f t="shared" si="92"/>
        <v>2044</v>
      </c>
      <c r="AN665">
        <f t="shared" si="93"/>
        <v>11</v>
      </c>
      <c r="AO665">
        <f t="shared" si="87"/>
        <v>2045</v>
      </c>
      <c r="AP665" t="str">
        <f t="shared" si="88"/>
        <v>0</v>
      </c>
      <c r="AQ665">
        <f t="shared" si="94"/>
        <v>0</v>
      </c>
      <c r="AR665">
        <f t="shared" si="95"/>
        <v>-550.51</v>
      </c>
      <c r="AS665">
        <f t="shared" si="96"/>
        <v>370.52000000000004</v>
      </c>
      <c r="AT665">
        <f t="shared" si="97"/>
        <v>-74.900000000000091</v>
      </c>
      <c r="AU665">
        <f t="shared" si="98"/>
        <v>-11.030000000000001</v>
      </c>
    </row>
    <row r="666" spans="1:47" x14ac:dyDescent="0.3">
      <c r="A666">
        <f t="shared" si="89"/>
        <v>2044</v>
      </c>
      <c r="B666">
        <f t="shared" si="90"/>
        <v>12</v>
      </c>
      <c r="C666">
        <f t="shared" si="91"/>
        <v>2045</v>
      </c>
      <c r="D666" t="str">
        <f t="shared" si="86"/>
        <v>12/31/2044</v>
      </c>
      <c r="E666" t="s">
        <v>1221</v>
      </c>
      <c r="F666">
        <v>995.68</v>
      </c>
      <c r="G666">
        <v>22807.41</v>
      </c>
      <c r="H666">
        <v>3032.53</v>
      </c>
      <c r="I666">
        <v>2769.7</v>
      </c>
      <c r="J666">
        <v>22732.95</v>
      </c>
      <c r="K666">
        <v>0</v>
      </c>
      <c r="L666">
        <v>307.27</v>
      </c>
      <c r="M666">
        <v>0</v>
      </c>
      <c r="N666">
        <v>0</v>
      </c>
      <c r="O666">
        <v>0</v>
      </c>
      <c r="P666">
        <v>52.1</v>
      </c>
      <c r="Q666">
        <v>0</v>
      </c>
      <c r="R666">
        <v>0</v>
      </c>
      <c r="S666">
        <v>1079.49</v>
      </c>
      <c r="T666">
        <v>0</v>
      </c>
      <c r="U666">
        <v>0</v>
      </c>
      <c r="V666">
        <v>1007.12</v>
      </c>
      <c r="W666">
        <v>1191.75</v>
      </c>
      <c r="X666">
        <v>484.84</v>
      </c>
      <c r="Y666">
        <v>80.42</v>
      </c>
      <c r="Z666">
        <v>144.22999999999999</v>
      </c>
      <c r="AA666">
        <v>813.76</v>
      </c>
      <c r="AB666">
        <v>28.08</v>
      </c>
      <c r="AC666">
        <v>15.08</v>
      </c>
      <c r="AD666">
        <v>0</v>
      </c>
      <c r="AE666">
        <v>21.16</v>
      </c>
      <c r="AF666">
        <v>6.03</v>
      </c>
      <c r="AG666">
        <v>14988292.029999999</v>
      </c>
      <c r="AM666">
        <f t="shared" si="92"/>
        <v>2044</v>
      </c>
      <c r="AN666">
        <f t="shared" si="93"/>
        <v>12</v>
      </c>
      <c r="AO666">
        <f t="shared" si="87"/>
        <v>2045</v>
      </c>
      <c r="AP666" t="str">
        <f t="shared" si="88"/>
        <v>0</v>
      </c>
      <c r="AQ666">
        <f t="shared" si="94"/>
        <v>0</v>
      </c>
      <c r="AR666">
        <f t="shared" si="95"/>
        <v>-669.53</v>
      </c>
      <c r="AS666">
        <f t="shared" si="96"/>
        <v>404.41999999999996</v>
      </c>
      <c r="AT666">
        <f t="shared" si="97"/>
        <v>-184.63</v>
      </c>
      <c r="AU666">
        <f t="shared" si="98"/>
        <v>12.999999999999998</v>
      </c>
    </row>
    <row r="667" spans="1:47" x14ac:dyDescent="0.3">
      <c r="A667">
        <f t="shared" si="89"/>
        <v>2045</v>
      </c>
      <c r="B667">
        <f t="shared" si="90"/>
        <v>1</v>
      </c>
      <c r="C667">
        <f t="shared" si="91"/>
        <v>2045</v>
      </c>
      <c r="D667" t="str">
        <f t="shared" si="86"/>
        <v>01/31/2045</v>
      </c>
      <c r="E667" t="s">
        <v>1222</v>
      </c>
      <c r="F667">
        <v>6519.76</v>
      </c>
      <c r="G667">
        <v>32406.97</v>
      </c>
      <c r="H667">
        <v>3185.83</v>
      </c>
      <c r="I667">
        <v>9593.7900000000009</v>
      </c>
      <c r="J667">
        <v>33850.51</v>
      </c>
      <c r="K667">
        <v>0</v>
      </c>
      <c r="L667">
        <v>307.27</v>
      </c>
      <c r="M667">
        <v>0</v>
      </c>
      <c r="N667">
        <v>0</v>
      </c>
      <c r="O667">
        <v>0</v>
      </c>
      <c r="P667">
        <v>46.19</v>
      </c>
      <c r="Q667">
        <v>0</v>
      </c>
      <c r="R667">
        <v>0</v>
      </c>
      <c r="S667">
        <v>1164.32</v>
      </c>
      <c r="T667">
        <v>0</v>
      </c>
      <c r="U667">
        <v>0</v>
      </c>
      <c r="V667">
        <v>974.13</v>
      </c>
      <c r="W667">
        <v>1391.66</v>
      </c>
      <c r="X667">
        <v>585.63</v>
      </c>
      <c r="Y667">
        <v>149.13999999999999</v>
      </c>
      <c r="Z667">
        <v>138.88999999999999</v>
      </c>
      <c r="AA667">
        <v>835.39</v>
      </c>
      <c r="AB667">
        <v>6.31</v>
      </c>
      <c r="AC667">
        <v>41.13</v>
      </c>
      <c r="AD667">
        <v>0</v>
      </c>
      <c r="AE667">
        <v>27.28</v>
      </c>
      <c r="AF667">
        <v>4.8499999999999996</v>
      </c>
      <c r="AG667">
        <v>15014179.24</v>
      </c>
      <c r="AM667">
        <f t="shared" si="92"/>
        <v>2045</v>
      </c>
      <c r="AN667">
        <f t="shared" si="93"/>
        <v>1</v>
      </c>
      <c r="AO667">
        <f t="shared" si="87"/>
        <v>2045</v>
      </c>
      <c r="AP667" t="str">
        <f t="shared" si="88"/>
        <v>0</v>
      </c>
      <c r="AQ667">
        <f t="shared" si="94"/>
        <v>0</v>
      </c>
      <c r="AR667">
        <f t="shared" si="95"/>
        <v>-696.5</v>
      </c>
      <c r="AS667">
        <f t="shared" si="96"/>
        <v>436.49</v>
      </c>
      <c r="AT667">
        <f t="shared" si="97"/>
        <v>-417.53000000000009</v>
      </c>
      <c r="AU667">
        <f t="shared" si="98"/>
        <v>-34.82</v>
      </c>
    </row>
    <row r="668" spans="1:47" x14ac:dyDescent="0.3">
      <c r="A668">
        <f t="shared" si="89"/>
        <v>2045</v>
      </c>
      <c r="B668">
        <f t="shared" si="90"/>
        <v>2</v>
      </c>
      <c r="C668">
        <f t="shared" si="91"/>
        <v>2045</v>
      </c>
      <c r="D668" t="str">
        <f t="shared" si="86"/>
        <v>02/28/2045</v>
      </c>
      <c r="E668" t="s">
        <v>1223</v>
      </c>
      <c r="F668">
        <v>6747.16</v>
      </c>
      <c r="G668">
        <v>4486.51</v>
      </c>
      <c r="H668">
        <v>222.57</v>
      </c>
      <c r="I668">
        <v>6714.98</v>
      </c>
      <c r="J668">
        <v>5440.01</v>
      </c>
      <c r="K668">
        <v>0</v>
      </c>
      <c r="L668">
        <v>277.52999999999997</v>
      </c>
      <c r="M668">
        <v>0</v>
      </c>
      <c r="N668">
        <v>0</v>
      </c>
      <c r="O668">
        <v>0</v>
      </c>
      <c r="P668">
        <v>40.83</v>
      </c>
      <c r="Q668">
        <v>0</v>
      </c>
      <c r="R668">
        <v>0</v>
      </c>
      <c r="S668">
        <v>1066.22</v>
      </c>
      <c r="T668">
        <v>0</v>
      </c>
      <c r="U668">
        <v>0</v>
      </c>
      <c r="V668">
        <v>964.73</v>
      </c>
      <c r="W668">
        <v>1233.05</v>
      </c>
      <c r="X668">
        <v>520.87</v>
      </c>
      <c r="Y668">
        <v>67.56</v>
      </c>
      <c r="Z668">
        <v>173.25</v>
      </c>
      <c r="AA668">
        <v>723.52</v>
      </c>
      <c r="AB668">
        <v>4</v>
      </c>
      <c r="AC668">
        <v>75.430000000000007</v>
      </c>
      <c r="AD668">
        <v>0</v>
      </c>
      <c r="AE668">
        <v>19.350000000000001</v>
      </c>
      <c r="AF668">
        <v>4.34</v>
      </c>
      <c r="AG668">
        <v>15011918.6</v>
      </c>
      <c r="AM668">
        <f t="shared" si="92"/>
        <v>2045</v>
      </c>
      <c r="AN668">
        <f t="shared" si="93"/>
        <v>2</v>
      </c>
      <c r="AO668">
        <f t="shared" si="87"/>
        <v>2045</v>
      </c>
      <c r="AP668" t="str">
        <f t="shared" si="88"/>
        <v>0</v>
      </c>
      <c r="AQ668">
        <f t="shared" si="94"/>
        <v>0</v>
      </c>
      <c r="AR668">
        <f t="shared" si="95"/>
        <v>-550.27</v>
      </c>
      <c r="AS668">
        <f t="shared" si="96"/>
        <v>453.31</v>
      </c>
      <c r="AT668">
        <f t="shared" si="97"/>
        <v>-268.31999999999994</v>
      </c>
      <c r="AU668">
        <f t="shared" si="98"/>
        <v>-71.430000000000007</v>
      </c>
    </row>
    <row r="669" spans="1:47" x14ac:dyDescent="0.3">
      <c r="A669">
        <f t="shared" si="89"/>
        <v>2045</v>
      </c>
      <c r="B669">
        <f t="shared" si="90"/>
        <v>3</v>
      </c>
      <c r="C669">
        <f t="shared" si="91"/>
        <v>2045</v>
      </c>
      <c r="D669" t="str">
        <f t="shared" si="86"/>
        <v>03/31/2045</v>
      </c>
      <c r="E669" t="s">
        <v>1224</v>
      </c>
      <c r="F669">
        <v>7494.09</v>
      </c>
      <c r="G669">
        <v>1462.82</v>
      </c>
      <c r="H669">
        <v>54.63</v>
      </c>
      <c r="I669">
        <v>5633.99</v>
      </c>
      <c r="J669">
        <v>1469.96</v>
      </c>
      <c r="K669">
        <v>0</v>
      </c>
      <c r="L669">
        <v>307.27</v>
      </c>
      <c r="M669">
        <v>0</v>
      </c>
      <c r="N669">
        <v>0</v>
      </c>
      <c r="O669">
        <v>0</v>
      </c>
      <c r="P669">
        <v>51.55</v>
      </c>
      <c r="Q669">
        <v>0</v>
      </c>
      <c r="R669">
        <v>0</v>
      </c>
      <c r="S669">
        <v>1804.11</v>
      </c>
      <c r="T669">
        <v>0</v>
      </c>
      <c r="U669">
        <v>0</v>
      </c>
      <c r="V669">
        <v>1122.33</v>
      </c>
      <c r="W669">
        <v>1409.85</v>
      </c>
      <c r="X669">
        <v>525.54</v>
      </c>
      <c r="Y669">
        <v>72.760000000000005</v>
      </c>
      <c r="Z669">
        <v>285.08</v>
      </c>
      <c r="AA669">
        <v>815.9</v>
      </c>
      <c r="AB669">
        <v>11.98</v>
      </c>
      <c r="AC669">
        <v>100.48</v>
      </c>
      <c r="AD669">
        <v>0</v>
      </c>
      <c r="AE669">
        <v>16.95</v>
      </c>
      <c r="AF669">
        <v>5.59</v>
      </c>
      <c r="AG669">
        <v>15005887.33</v>
      </c>
      <c r="AM669">
        <f t="shared" si="92"/>
        <v>2045</v>
      </c>
      <c r="AN669">
        <f t="shared" si="93"/>
        <v>3</v>
      </c>
      <c r="AO669">
        <f t="shared" si="87"/>
        <v>2045</v>
      </c>
      <c r="AP669" t="str">
        <f t="shared" si="88"/>
        <v>0</v>
      </c>
      <c r="AQ669">
        <f t="shared" si="94"/>
        <v>0</v>
      </c>
      <c r="AR669">
        <f t="shared" si="95"/>
        <v>-530.81999999999994</v>
      </c>
      <c r="AS669">
        <f t="shared" si="96"/>
        <v>452.78</v>
      </c>
      <c r="AT669">
        <f t="shared" si="97"/>
        <v>-287.52</v>
      </c>
      <c r="AU669">
        <f t="shared" si="98"/>
        <v>-88.5</v>
      </c>
    </row>
    <row r="670" spans="1:47" x14ac:dyDescent="0.3">
      <c r="A670">
        <f t="shared" si="89"/>
        <v>2045</v>
      </c>
      <c r="B670">
        <f t="shared" si="90"/>
        <v>4</v>
      </c>
      <c r="C670">
        <f t="shared" si="91"/>
        <v>2045</v>
      </c>
      <c r="D670" t="str">
        <f t="shared" si="86"/>
        <v>04/30/2045</v>
      </c>
      <c r="E670" t="s">
        <v>1225</v>
      </c>
      <c r="F670">
        <v>8578.91</v>
      </c>
      <c r="G670">
        <v>1313.31</v>
      </c>
      <c r="H670">
        <v>67.05</v>
      </c>
      <c r="I670">
        <v>3981.51</v>
      </c>
      <c r="J670">
        <v>1118.8499999999999</v>
      </c>
      <c r="K670">
        <v>0</v>
      </c>
      <c r="L670">
        <v>297.36</v>
      </c>
      <c r="M670">
        <v>0</v>
      </c>
      <c r="N670">
        <v>0</v>
      </c>
      <c r="O670">
        <v>0</v>
      </c>
      <c r="P670">
        <v>73.88</v>
      </c>
      <c r="Q670">
        <v>0</v>
      </c>
      <c r="R670">
        <v>0</v>
      </c>
      <c r="S670">
        <v>4191.01</v>
      </c>
      <c r="T670">
        <v>0</v>
      </c>
      <c r="U670">
        <v>0</v>
      </c>
      <c r="V670">
        <v>1031.24</v>
      </c>
      <c r="W670">
        <v>1394.19</v>
      </c>
      <c r="X670">
        <v>504.82</v>
      </c>
      <c r="Y670">
        <v>77.489999999999995</v>
      </c>
      <c r="Z670">
        <v>286.8</v>
      </c>
      <c r="AA670">
        <v>907.68</v>
      </c>
      <c r="AB670">
        <v>13.11</v>
      </c>
      <c r="AC670">
        <v>72.33</v>
      </c>
      <c r="AD670">
        <v>0</v>
      </c>
      <c r="AE670">
        <v>25.08</v>
      </c>
      <c r="AF670">
        <v>9.42</v>
      </c>
      <c r="AG670">
        <v>14998621.720000001</v>
      </c>
      <c r="AM670">
        <f t="shared" si="92"/>
        <v>2045</v>
      </c>
      <c r="AN670">
        <f t="shared" si="93"/>
        <v>4</v>
      </c>
      <c r="AO670">
        <f t="shared" si="87"/>
        <v>2045</v>
      </c>
      <c r="AP670" t="str">
        <f t="shared" si="88"/>
        <v>0</v>
      </c>
      <c r="AQ670">
        <f t="shared" si="94"/>
        <v>0</v>
      </c>
      <c r="AR670">
        <f t="shared" si="95"/>
        <v>-620.87999999999988</v>
      </c>
      <c r="AS670">
        <f t="shared" si="96"/>
        <v>427.33</v>
      </c>
      <c r="AT670">
        <f t="shared" si="97"/>
        <v>-362.95000000000005</v>
      </c>
      <c r="AU670">
        <f t="shared" si="98"/>
        <v>-59.22</v>
      </c>
    </row>
    <row r="671" spans="1:47" x14ac:dyDescent="0.3">
      <c r="A671">
        <f t="shared" si="89"/>
        <v>2045</v>
      </c>
      <c r="B671">
        <f t="shared" si="90"/>
        <v>5</v>
      </c>
      <c r="C671">
        <f t="shared" si="91"/>
        <v>2045</v>
      </c>
      <c r="D671" t="str">
        <f t="shared" si="86"/>
        <v>05/31/2045</v>
      </c>
      <c r="E671" t="s">
        <v>1226</v>
      </c>
      <c r="F671">
        <v>9711.0499999999993</v>
      </c>
      <c r="G671">
        <v>1588.82</v>
      </c>
      <c r="H671">
        <v>120.41</v>
      </c>
      <c r="I671">
        <v>2705.48</v>
      </c>
      <c r="J671">
        <v>1389.16</v>
      </c>
      <c r="K671">
        <v>0</v>
      </c>
      <c r="L671">
        <v>307.27</v>
      </c>
      <c r="M671">
        <v>0</v>
      </c>
      <c r="N671">
        <v>0</v>
      </c>
      <c r="O671">
        <v>0</v>
      </c>
      <c r="P671">
        <v>133.41</v>
      </c>
      <c r="Q671">
        <v>0</v>
      </c>
      <c r="R671">
        <v>0</v>
      </c>
      <c r="S671">
        <v>6821.08</v>
      </c>
      <c r="T671">
        <v>0</v>
      </c>
      <c r="U671">
        <v>0</v>
      </c>
      <c r="V671">
        <v>1210.51</v>
      </c>
      <c r="W671">
        <v>1444.99</v>
      </c>
      <c r="X671">
        <v>549.83000000000004</v>
      </c>
      <c r="Y671">
        <v>79.16</v>
      </c>
      <c r="Z671">
        <v>285.33999999999997</v>
      </c>
      <c r="AA671">
        <v>1034.1600000000001</v>
      </c>
      <c r="AB671">
        <v>50.69</v>
      </c>
      <c r="AC671">
        <v>27.54</v>
      </c>
      <c r="AD671">
        <v>0</v>
      </c>
      <c r="AE671">
        <v>35.54</v>
      </c>
      <c r="AF671">
        <v>20.89</v>
      </c>
      <c r="AG671">
        <v>14990499.49</v>
      </c>
      <c r="AM671">
        <f t="shared" si="92"/>
        <v>2045</v>
      </c>
      <c r="AN671">
        <f t="shared" si="93"/>
        <v>5</v>
      </c>
      <c r="AO671">
        <f t="shared" si="87"/>
        <v>2045</v>
      </c>
      <c r="AP671" t="str">
        <f t="shared" si="88"/>
        <v>0</v>
      </c>
      <c r="AQ671">
        <f t="shared" si="94"/>
        <v>0</v>
      </c>
      <c r="AR671">
        <f t="shared" si="95"/>
        <v>-748.82000000000016</v>
      </c>
      <c r="AS671">
        <f t="shared" si="96"/>
        <v>470.67000000000007</v>
      </c>
      <c r="AT671">
        <f t="shared" si="97"/>
        <v>-234.48000000000002</v>
      </c>
      <c r="AU671">
        <f t="shared" si="98"/>
        <v>23.15</v>
      </c>
    </row>
    <row r="672" spans="1:47" x14ac:dyDescent="0.3">
      <c r="A672">
        <f t="shared" si="89"/>
        <v>2045</v>
      </c>
      <c r="B672">
        <f t="shared" si="90"/>
        <v>6</v>
      </c>
      <c r="C672">
        <f t="shared" si="91"/>
        <v>2045</v>
      </c>
      <c r="D672" t="str">
        <f t="shared" ref="D672:D735" si="99">LEFT(E672,10)</f>
        <v>06/30/2045</v>
      </c>
      <c r="E672" t="s">
        <v>1227</v>
      </c>
      <c r="F672">
        <v>10048.52</v>
      </c>
      <c r="G672">
        <v>2371.69</v>
      </c>
      <c r="H672">
        <v>448.5</v>
      </c>
      <c r="I672">
        <v>1838.87</v>
      </c>
      <c r="J672">
        <v>1536.66</v>
      </c>
      <c r="K672">
        <v>0</v>
      </c>
      <c r="L672">
        <v>297.36</v>
      </c>
      <c r="M672">
        <v>0</v>
      </c>
      <c r="N672">
        <v>0</v>
      </c>
      <c r="O672">
        <v>0</v>
      </c>
      <c r="P672">
        <v>155.52000000000001</v>
      </c>
      <c r="Q672">
        <v>0</v>
      </c>
      <c r="R672">
        <v>0</v>
      </c>
      <c r="S672">
        <v>7751.25</v>
      </c>
      <c r="T672">
        <v>0</v>
      </c>
      <c r="U672">
        <v>0</v>
      </c>
      <c r="V672">
        <v>1179.25</v>
      </c>
      <c r="W672">
        <v>1392.06</v>
      </c>
      <c r="X672">
        <v>539.91</v>
      </c>
      <c r="Y672">
        <v>95.4</v>
      </c>
      <c r="Z672">
        <v>284.89999999999998</v>
      </c>
      <c r="AA672">
        <v>1050.0899999999999</v>
      </c>
      <c r="AB672">
        <v>70.5</v>
      </c>
      <c r="AC672">
        <v>12.42</v>
      </c>
      <c r="AD672">
        <v>0</v>
      </c>
      <c r="AE672">
        <v>30.47</v>
      </c>
      <c r="AF672">
        <v>18.86</v>
      </c>
      <c r="AG672">
        <v>14982822.67</v>
      </c>
      <c r="AM672">
        <f t="shared" si="92"/>
        <v>2045</v>
      </c>
      <c r="AN672">
        <f t="shared" si="93"/>
        <v>6</v>
      </c>
      <c r="AO672">
        <f t="shared" ref="AO672:AO735" si="100">IFERROR(IF(AN672&gt;9,AM672+1,AM672),"")</f>
        <v>2045</v>
      </c>
      <c r="AP672" t="str">
        <f t="shared" ref="AP672:AP735" si="101">LEFT(AQ672,10)</f>
        <v>0</v>
      </c>
      <c r="AQ672">
        <f t="shared" si="94"/>
        <v>0</v>
      </c>
      <c r="AR672">
        <f t="shared" si="95"/>
        <v>-765.18999999999994</v>
      </c>
      <c r="AS672">
        <f t="shared" si="96"/>
        <v>444.51</v>
      </c>
      <c r="AT672">
        <f t="shared" si="97"/>
        <v>-212.80999999999995</v>
      </c>
      <c r="AU672">
        <f t="shared" si="98"/>
        <v>58.08</v>
      </c>
    </row>
    <row r="673" spans="1:47" x14ac:dyDescent="0.3">
      <c r="A673">
        <f t="shared" ref="A673:A736" si="102">IF(NOT(ISBLANK($D673)),YEAR($D673),"")</f>
        <v>2045</v>
      </c>
      <c r="B673">
        <f t="shared" ref="B673:B736" si="103">IF(NOT(ISBLANK($D673)),MONTH($D673),"")</f>
        <v>7</v>
      </c>
      <c r="C673">
        <f t="shared" ref="C673:C736" si="104">IFERROR(IF(B673&gt;9,A673+1,A673),"")</f>
        <v>2045</v>
      </c>
      <c r="D673" t="str">
        <f t="shared" si="99"/>
        <v>07/31/2045</v>
      </c>
      <c r="E673" t="s">
        <v>1228</v>
      </c>
      <c r="F673">
        <v>9728.2099999999991</v>
      </c>
      <c r="G673">
        <v>2505.27</v>
      </c>
      <c r="H673">
        <v>594.52</v>
      </c>
      <c r="I673">
        <v>1368.06</v>
      </c>
      <c r="J673">
        <v>1513.78</v>
      </c>
      <c r="K673">
        <v>0</v>
      </c>
      <c r="L673">
        <v>307.27</v>
      </c>
      <c r="M673">
        <v>0</v>
      </c>
      <c r="N673">
        <v>0</v>
      </c>
      <c r="O673">
        <v>0</v>
      </c>
      <c r="P673">
        <v>181.39</v>
      </c>
      <c r="Q673">
        <v>0</v>
      </c>
      <c r="R673">
        <v>0</v>
      </c>
      <c r="S673">
        <v>8110.95</v>
      </c>
      <c r="T673">
        <v>0</v>
      </c>
      <c r="U673">
        <v>0</v>
      </c>
      <c r="V673">
        <v>1356.37</v>
      </c>
      <c r="W673">
        <v>1391.23</v>
      </c>
      <c r="X673">
        <v>586.5</v>
      </c>
      <c r="Y673">
        <v>83.73</v>
      </c>
      <c r="Z673">
        <v>283.66000000000003</v>
      </c>
      <c r="AA673">
        <v>1159.79</v>
      </c>
      <c r="AB673">
        <v>132.97</v>
      </c>
      <c r="AC673">
        <v>8.08</v>
      </c>
      <c r="AD673">
        <v>0</v>
      </c>
      <c r="AE673">
        <v>32.07</v>
      </c>
      <c r="AF673">
        <v>25.49</v>
      </c>
      <c r="AG673">
        <v>14975599.73</v>
      </c>
      <c r="AM673">
        <f t="shared" ref="AM673:AM736" si="105">IF(NOT(ISBLANK($D673)),YEAR($D673),"")</f>
        <v>2045</v>
      </c>
      <c r="AN673">
        <f t="shared" ref="AN673:AN736" si="106">IF(NOT(ISBLANK($D673)),MONTH($D673),"")</f>
        <v>7</v>
      </c>
      <c r="AO673">
        <f t="shared" si="100"/>
        <v>2045</v>
      </c>
      <c r="AP673" t="str">
        <f t="shared" si="101"/>
        <v>0</v>
      </c>
      <c r="AQ673">
        <f t="shared" si="94"/>
        <v>0</v>
      </c>
      <c r="AR673">
        <f t="shared" si="95"/>
        <v>-876.12999999999988</v>
      </c>
      <c r="AS673">
        <f t="shared" si="96"/>
        <v>502.77</v>
      </c>
      <c r="AT673">
        <f t="shared" si="97"/>
        <v>-34.860000000000127</v>
      </c>
      <c r="AU673">
        <f t="shared" si="98"/>
        <v>124.89</v>
      </c>
    </row>
    <row r="674" spans="1:47" x14ac:dyDescent="0.3">
      <c r="A674">
        <f t="shared" si="102"/>
        <v>2045</v>
      </c>
      <c r="B674">
        <f t="shared" si="103"/>
        <v>8</v>
      </c>
      <c r="C674">
        <f t="shared" si="104"/>
        <v>2045</v>
      </c>
      <c r="D674" t="str">
        <f t="shared" si="99"/>
        <v>08/31/2045</v>
      </c>
      <c r="E674" t="s">
        <v>1229</v>
      </c>
      <c r="F674">
        <v>6995.91</v>
      </c>
      <c r="G674">
        <v>1924.66</v>
      </c>
      <c r="H674">
        <v>217.18</v>
      </c>
      <c r="I674">
        <v>1987.71</v>
      </c>
      <c r="J674">
        <v>1363.8</v>
      </c>
      <c r="K674">
        <v>0</v>
      </c>
      <c r="L674">
        <v>307.27</v>
      </c>
      <c r="M674">
        <v>0</v>
      </c>
      <c r="N674">
        <v>0</v>
      </c>
      <c r="O674">
        <v>0</v>
      </c>
      <c r="P674">
        <v>164.65</v>
      </c>
      <c r="Q674">
        <v>0</v>
      </c>
      <c r="R674">
        <v>0</v>
      </c>
      <c r="S674">
        <v>4823.79</v>
      </c>
      <c r="T674">
        <v>0</v>
      </c>
      <c r="U674">
        <v>0</v>
      </c>
      <c r="V674">
        <v>1304.8399999999999</v>
      </c>
      <c r="W674">
        <v>1339.91</v>
      </c>
      <c r="X674">
        <v>567.94000000000005</v>
      </c>
      <c r="Y674">
        <v>56.96</v>
      </c>
      <c r="Z674">
        <v>228.44</v>
      </c>
      <c r="AA674">
        <v>1070.27</v>
      </c>
      <c r="AB674">
        <v>108.39</v>
      </c>
      <c r="AC674">
        <v>8.3000000000000007</v>
      </c>
      <c r="AD674">
        <v>0</v>
      </c>
      <c r="AE674">
        <v>23.7</v>
      </c>
      <c r="AF674">
        <v>23.11</v>
      </c>
      <c r="AG674">
        <v>14970528.48</v>
      </c>
      <c r="AM674">
        <f t="shared" si="105"/>
        <v>2045</v>
      </c>
      <c r="AN674">
        <f t="shared" si="106"/>
        <v>8</v>
      </c>
      <c r="AO674">
        <f t="shared" si="100"/>
        <v>2045</v>
      </c>
      <c r="AP674" t="str">
        <f t="shared" si="101"/>
        <v>0</v>
      </c>
      <c r="AQ674">
        <f t="shared" si="94"/>
        <v>0</v>
      </c>
      <c r="AR674">
        <f t="shared" si="95"/>
        <v>-841.82999999999993</v>
      </c>
      <c r="AS674">
        <f t="shared" si="96"/>
        <v>510.98000000000008</v>
      </c>
      <c r="AT674">
        <f t="shared" si="97"/>
        <v>-35.070000000000164</v>
      </c>
      <c r="AU674">
        <f t="shared" si="98"/>
        <v>100.09</v>
      </c>
    </row>
    <row r="675" spans="1:47" x14ac:dyDescent="0.3">
      <c r="A675">
        <f t="shared" si="102"/>
        <v>2045</v>
      </c>
      <c r="B675">
        <f t="shared" si="103"/>
        <v>9</v>
      </c>
      <c r="C675">
        <f t="shared" si="104"/>
        <v>2045</v>
      </c>
      <c r="D675" t="str">
        <f t="shared" si="99"/>
        <v>09/30/2045</v>
      </c>
      <c r="E675" t="s">
        <v>1230</v>
      </c>
      <c r="F675">
        <v>6351.71</v>
      </c>
      <c r="G675">
        <v>2054.3000000000002</v>
      </c>
      <c r="H675">
        <v>190.1</v>
      </c>
      <c r="I675">
        <v>1910.39</v>
      </c>
      <c r="J675">
        <v>1150.6300000000001</v>
      </c>
      <c r="K675">
        <v>0</v>
      </c>
      <c r="L675">
        <v>297.36</v>
      </c>
      <c r="M675">
        <v>0</v>
      </c>
      <c r="N675">
        <v>0</v>
      </c>
      <c r="O675">
        <v>0</v>
      </c>
      <c r="P675">
        <v>131.91</v>
      </c>
      <c r="Q675">
        <v>0</v>
      </c>
      <c r="R675">
        <v>0</v>
      </c>
      <c r="S675">
        <v>3999.69</v>
      </c>
      <c r="T675">
        <v>0</v>
      </c>
      <c r="U675">
        <v>0</v>
      </c>
      <c r="V675">
        <v>1202.67</v>
      </c>
      <c r="W675">
        <v>1190.19</v>
      </c>
      <c r="X675">
        <v>511.98</v>
      </c>
      <c r="Y675">
        <v>59.1</v>
      </c>
      <c r="Z675">
        <v>238.53</v>
      </c>
      <c r="AA675">
        <v>912.96</v>
      </c>
      <c r="AB675">
        <v>89.33</v>
      </c>
      <c r="AC675">
        <v>8.26</v>
      </c>
      <c r="AD675">
        <v>0</v>
      </c>
      <c r="AE675">
        <v>14.34</v>
      </c>
      <c r="AF675">
        <v>14.98</v>
      </c>
      <c r="AG675">
        <v>14966231.07</v>
      </c>
      <c r="AM675">
        <f t="shared" si="105"/>
        <v>2045</v>
      </c>
      <c r="AN675">
        <f t="shared" si="106"/>
        <v>9</v>
      </c>
      <c r="AO675">
        <f t="shared" si="100"/>
        <v>2045</v>
      </c>
      <c r="AP675" t="str">
        <f t="shared" si="101"/>
        <v>0</v>
      </c>
      <c r="AQ675">
        <f t="shared" si="94"/>
        <v>0</v>
      </c>
      <c r="AR675">
        <f t="shared" si="95"/>
        <v>-674.43000000000006</v>
      </c>
      <c r="AS675">
        <f t="shared" si="96"/>
        <v>452.88</v>
      </c>
      <c r="AT675">
        <f t="shared" si="97"/>
        <v>12.480000000000018</v>
      </c>
      <c r="AU675">
        <f t="shared" si="98"/>
        <v>81.069999999999993</v>
      </c>
    </row>
    <row r="676" spans="1:47" x14ac:dyDescent="0.3">
      <c r="A676">
        <f t="shared" si="102"/>
        <v>2045</v>
      </c>
      <c r="B676">
        <f t="shared" si="103"/>
        <v>10</v>
      </c>
      <c r="C676">
        <f t="shared" si="104"/>
        <v>2046</v>
      </c>
      <c r="D676" t="str">
        <f t="shared" si="99"/>
        <v>10/31/2045</v>
      </c>
      <c r="E676" t="s">
        <v>1231</v>
      </c>
      <c r="F676">
        <v>4179.1499999999996</v>
      </c>
      <c r="G676">
        <v>1850.27</v>
      </c>
      <c r="H676">
        <v>248.3</v>
      </c>
      <c r="I676">
        <v>2245.0500000000002</v>
      </c>
      <c r="J676">
        <v>2559.9299999999998</v>
      </c>
      <c r="K676">
        <v>0</v>
      </c>
      <c r="L676">
        <v>307.27</v>
      </c>
      <c r="M676">
        <v>0</v>
      </c>
      <c r="N676">
        <v>0</v>
      </c>
      <c r="O676">
        <v>0</v>
      </c>
      <c r="P676">
        <v>89.14</v>
      </c>
      <c r="Q676">
        <v>0</v>
      </c>
      <c r="R676">
        <v>0</v>
      </c>
      <c r="S676">
        <v>2880.84</v>
      </c>
      <c r="T676">
        <v>0</v>
      </c>
      <c r="U676">
        <v>0</v>
      </c>
      <c r="V676">
        <v>1129.83</v>
      </c>
      <c r="W676">
        <v>1208.94</v>
      </c>
      <c r="X676">
        <v>510.97</v>
      </c>
      <c r="Y676">
        <v>70.05</v>
      </c>
      <c r="Z676">
        <v>163.71</v>
      </c>
      <c r="AA676">
        <v>925.03</v>
      </c>
      <c r="AB676">
        <v>41</v>
      </c>
      <c r="AC676">
        <v>15.11</v>
      </c>
      <c r="AD676">
        <v>0</v>
      </c>
      <c r="AE676">
        <v>23.09</v>
      </c>
      <c r="AF676">
        <v>10.92</v>
      </c>
      <c r="AG676">
        <v>14963902.189999999</v>
      </c>
      <c r="AM676">
        <f t="shared" si="105"/>
        <v>2045</v>
      </c>
      <c r="AN676">
        <f t="shared" si="106"/>
        <v>10</v>
      </c>
      <c r="AO676">
        <f t="shared" si="100"/>
        <v>2046</v>
      </c>
      <c r="AP676" t="str">
        <f t="shared" si="101"/>
        <v>0</v>
      </c>
      <c r="AQ676">
        <f t="shared" si="94"/>
        <v>0</v>
      </c>
      <c r="AR676">
        <f t="shared" si="95"/>
        <v>-761.31999999999994</v>
      </c>
      <c r="AS676">
        <f t="shared" si="96"/>
        <v>440.92</v>
      </c>
      <c r="AT676">
        <f t="shared" si="97"/>
        <v>-79.110000000000127</v>
      </c>
      <c r="AU676">
        <f t="shared" si="98"/>
        <v>25.89</v>
      </c>
    </row>
    <row r="677" spans="1:47" x14ac:dyDescent="0.3">
      <c r="A677">
        <f t="shared" si="102"/>
        <v>2045</v>
      </c>
      <c r="B677">
        <f t="shared" si="103"/>
        <v>11</v>
      </c>
      <c r="C677">
        <f t="shared" si="104"/>
        <v>2046</v>
      </c>
      <c r="D677" t="str">
        <f t="shared" si="99"/>
        <v>11/30/2045</v>
      </c>
      <c r="E677" t="s">
        <v>1232</v>
      </c>
      <c r="F677">
        <v>2133.1999999999998</v>
      </c>
      <c r="G677">
        <v>6764.75</v>
      </c>
      <c r="H677">
        <v>216.95</v>
      </c>
      <c r="I677">
        <v>2693.51</v>
      </c>
      <c r="J677">
        <v>9177.91</v>
      </c>
      <c r="K677">
        <v>0</v>
      </c>
      <c r="L677">
        <v>297.36</v>
      </c>
      <c r="M677">
        <v>0</v>
      </c>
      <c r="N677">
        <v>0</v>
      </c>
      <c r="O677">
        <v>0</v>
      </c>
      <c r="P677">
        <v>55.18</v>
      </c>
      <c r="Q677">
        <v>0</v>
      </c>
      <c r="R677">
        <v>0</v>
      </c>
      <c r="S677">
        <v>2003.7</v>
      </c>
      <c r="T677">
        <v>0</v>
      </c>
      <c r="U677">
        <v>0</v>
      </c>
      <c r="V677">
        <v>969.88</v>
      </c>
      <c r="W677">
        <v>1185.1500000000001</v>
      </c>
      <c r="X677">
        <v>477.27</v>
      </c>
      <c r="Y677">
        <v>60.14</v>
      </c>
      <c r="Z677">
        <v>176.82</v>
      </c>
      <c r="AA677">
        <v>780.27</v>
      </c>
      <c r="AB677">
        <v>23.02</v>
      </c>
      <c r="AC677">
        <v>15.36</v>
      </c>
      <c r="AD677">
        <v>0</v>
      </c>
      <c r="AE677">
        <v>16.96</v>
      </c>
      <c r="AF677">
        <v>7.73</v>
      </c>
      <c r="AG677">
        <v>14968533.75</v>
      </c>
      <c r="AM677">
        <f t="shared" si="105"/>
        <v>2045</v>
      </c>
      <c r="AN677">
        <f t="shared" si="106"/>
        <v>11</v>
      </c>
      <c r="AO677">
        <f t="shared" si="100"/>
        <v>2046</v>
      </c>
      <c r="AP677" t="str">
        <f t="shared" si="101"/>
        <v>0</v>
      </c>
      <c r="AQ677">
        <f t="shared" si="94"/>
        <v>0</v>
      </c>
      <c r="AR677">
        <f t="shared" si="95"/>
        <v>-603.45000000000005</v>
      </c>
      <c r="AS677">
        <f t="shared" si="96"/>
        <v>417.13</v>
      </c>
      <c r="AT677">
        <f t="shared" si="97"/>
        <v>-215.2700000000001</v>
      </c>
      <c r="AU677">
        <f t="shared" si="98"/>
        <v>7.66</v>
      </c>
    </row>
    <row r="678" spans="1:47" x14ac:dyDescent="0.3">
      <c r="A678">
        <f t="shared" si="102"/>
        <v>2045</v>
      </c>
      <c r="B678">
        <f t="shared" si="103"/>
        <v>12</v>
      </c>
      <c r="C678">
        <f t="shared" si="104"/>
        <v>2046</v>
      </c>
      <c r="D678" t="str">
        <f t="shared" si="99"/>
        <v>12/31/2045</v>
      </c>
      <c r="E678" t="s">
        <v>1233</v>
      </c>
      <c r="F678">
        <v>1117.1199999999999</v>
      </c>
      <c r="G678">
        <v>9131.5300000000007</v>
      </c>
      <c r="H678">
        <v>159.66</v>
      </c>
      <c r="I678">
        <v>4406.84</v>
      </c>
      <c r="J678">
        <v>13515.8</v>
      </c>
      <c r="K678">
        <v>0</v>
      </c>
      <c r="L678">
        <v>307.27</v>
      </c>
      <c r="M678">
        <v>0</v>
      </c>
      <c r="N678">
        <v>0</v>
      </c>
      <c r="O678">
        <v>0</v>
      </c>
      <c r="P678">
        <v>52.1</v>
      </c>
      <c r="Q678">
        <v>0</v>
      </c>
      <c r="R678">
        <v>0</v>
      </c>
      <c r="S678">
        <v>1204.4100000000001</v>
      </c>
      <c r="T678">
        <v>0</v>
      </c>
      <c r="U678">
        <v>0</v>
      </c>
      <c r="V678">
        <v>988.56</v>
      </c>
      <c r="W678">
        <v>1241.05</v>
      </c>
      <c r="X678">
        <v>570.52</v>
      </c>
      <c r="Y678">
        <v>63.31</v>
      </c>
      <c r="Z678">
        <v>158.58000000000001</v>
      </c>
      <c r="AA678">
        <v>754.87</v>
      </c>
      <c r="AB678">
        <v>8.5399999999999991</v>
      </c>
      <c r="AC678">
        <v>50.78</v>
      </c>
      <c r="AD678">
        <v>0</v>
      </c>
      <c r="AE678">
        <v>19.350000000000001</v>
      </c>
      <c r="AF678">
        <v>6.03</v>
      </c>
      <c r="AG678">
        <v>14976548.16</v>
      </c>
      <c r="AM678">
        <f t="shared" si="105"/>
        <v>2045</v>
      </c>
      <c r="AN678">
        <f t="shared" si="106"/>
        <v>12</v>
      </c>
      <c r="AO678">
        <f t="shared" si="100"/>
        <v>2046</v>
      </c>
      <c r="AP678" t="str">
        <f t="shared" si="101"/>
        <v>0</v>
      </c>
      <c r="AQ678">
        <f t="shared" si="94"/>
        <v>0</v>
      </c>
      <c r="AR678">
        <f t="shared" si="95"/>
        <v>-596.29</v>
      </c>
      <c r="AS678">
        <f t="shared" si="96"/>
        <v>507.21</v>
      </c>
      <c r="AT678">
        <f t="shared" si="97"/>
        <v>-252.49</v>
      </c>
      <c r="AU678">
        <f t="shared" si="98"/>
        <v>-42.24</v>
      </c>
    </row>
    <row r="679" spans="1:47" x14ac:dyDescent="0.3">
      <c r="A679">
        <f t="shared" si="102"/>
        <v>2046</v>
      </c>
      <c r="B679">
        <f t="shared" si="103"/>
        <v>1</v>
      </c>
      <c r="C679">
        <f t="shared" si="104"/>
        <v>2046</v>
      </c>
      <c r="D679" t="str">
        <f t="shared" si="99"/>
        <v>01/31/2046</v>
      </c>
      <c r="E679" t="s">
        <v>1234</v>
      </c>
      <c r="F679">
        <v>822.64</v>
      </c>
      <c r="G679">
        <v>25830.84</v>
      </c>
      <c r="H679">
        <v>406.57</v>
      </c>
      <c r="I679">
        <v>4910.1499999999996</v>
      </c>
      <c r="J679">
        <v>30815.48</v>
      </c>
      <c r="K679">
        <v>0</v>
      </c>
      <c r="L679">
        <v>307.27</v>
      </c>
      <c r="M679">
        <v>0</v>
      </c>
      <c r="N679">
        <v>0</v>
      </c>
      <c r="O679">
        <v>0</v>
      </c>
      <c r="P679">
        <v>46.19</v>
      </c>
      <c r="Q679">
        <v>0</v>
      </c>
      <c r="R679">
        <v>0</v>
      </c>
      <c r="S679">
        <v>1105.3900000000001</v>
      </c>
      <c r="T679">
        <v>0</v>
      </c>
      <c r="U679">
        <v>0</v>
      </c>
      <c r="V679">
        <v>973.13</v>
      </c>
      <c r="W679">
        <v>1325.13</v>
      </c>
      <c r="X679">
        <v>629.32000000000005</v>
      </c>
      <c r="Y679">
        <v>83.22</v>
      </c>
      <c r="Z679">
        <v>147.75</v>
      </c>
      <c r="AA679">
        <v>821.82</v>
      </c>
      <c r="AB679">
        <v>5.54</v>
      </c>
      <c r="AC679">
        <v>47.03</v>
      </c>
      <c r="AD679">
        <v>0</v>
      </c>
      <c r="AE679">
        <v>25.47</v>
      </c>
      <c r="AF679">
        <v>4.8499999999999996</v>
      </c>
      <c r="AG679">
        <v>15001556.35</v>
      </c>
      <c r="AM679">
        <f t="shared" si="105"/>
        <v>2046</v>
      </c>
      <c r="AN679">
        <f t="shared" si="106"/>
        <v>1</v>
      </c>
      <c r="AO679">
        <f t="shared" si="100"/>
        <v>2046</v>
      </c>
      <c r="AP679" t="str">
        <f t="shared" si="101"/>
        <v>0</v>
      </c>
      <c r="AQ679">
        <f t="shared" si="94"/>
        <v>0</v>
      </c>
      <c r="AR679">
        <f t="shared" si="95"/>
        <v>-674.07</v>
      </c>
      <c r="AS679">
        <f t="shared" si="96"/>
        <v>546.1</v>
      </c>
      <c r="AT679">
        <f t="shared" si="97"/>
        <v>-352.00000000000011</v>
      </c>
      <c r="AU679">
        <f t="shared" si="98"/>
        <v>-41.49</v>
      </c>
    </row>
    <row r="680" spans="1:47" x14ac:dyDescent="0.3">
      <c r="A680">
        <f t="shared" si="102"/>
        <v>2046</v>
      </c>
      <c r="B680">
        <f t="shared" si="103"/>
        <v>2</v>
      </c>
      <c r="C680">
        <f t="shared" si="104"/>
        <v>2046</v>
      </c>
      <c r="D680" t="str">
        <f t="shared" si="99"/>
        <v>02/28/2046</v>
      </c>
      <c r="E680" t="s">
        <v>1235</v>
      </c>
      <c r="F680">
        <v>1654.31</v>
      </c>
      <c r="G680">
        <v>38087.949999999997</v>
      </c>
      <c r="H680">
        <v>407.94</v>
      </c>
      <c r="I680">
        <v>7678.69</v>
      </c>
      <c r="J680">
        <v>44173.51</v>
      </c>
      <c r="K680">
        <v>0</v>
      </c>
      <c r="L680">
        <v>277.52999999999997</v>
      </c>
      <c r="M680">
        <v>0</v>
      </c>
      <c r="N680">
        <v>0</v>
      </c>
      <c r="O680">
        <v>0</v>
      </c>
      <c r="P680">
        <v>40.83</v>
      </c>
      <c r="Q680">
        <v>0</v>
      </c>
      <c r="R680">
        <v>0</v>
      </c>
      <c r="S680">
        <v>119.94</v>
      </c>
      <c r="T680">
        <v>0</v>
      </c>
      <c r="U680">
        <v>0</v>
      </c>
      <c r="V680">
        <v>898.04</v>
      </c>
      <c r="W680">
        <v>1376.41</v>
      </c>
      <c r="X680">
        <v>663.59</v>
      </c>
      <c r="Y680">
        <v>81.94</v>
      </c>
      <c r="Z680">
        <v>128.83000000000001</v>
      </c>
      <c r="AA680">
        <v>812.02</v>
      </c>
      <c r="AB680">
        <v>1.1599999999999999</v>
      </c>
      <c r="AC680">
        <v>54.89</v>
      </c>
      <c r="AD680">
        <v>0</v>
      </c>
      <c r="AE680">
        <v>29.59</v>
      </c>
      <c r="AF680">
        <v>4.32</v>
      </c>
      <c r="AG680">
        <v>15037990</v>
      </c>
      <c r="AM680">
        <f t="shared" si="105"/>
        <v>2046</v>
      </c>
      <c r="AN680">
        <f t="shared" si="106"/>
        <v>2</v>
      </c>
      <c r="AO680">
        <f t="shared" si="100"/>
        <v>2046</v>
      </c>
      <c r="AP680" t="str">
        <f t="shared" si="101"/>
        <v>0</v>
      </c>
      <c r="AQ680">
        <f t="shared" si="94"/>
        <v>0</v>
      </c>
      <c r="AR680">
        <f t="shared" si="95"/>
        <v>-683.18999999999994</v>
      </c>
      <c r="AS680">
        <f t="shared" si="96"/>
        <v>581.65000000000009</v>
      </c>
      <c r="AT680">
        <f t="shared" si="97"/>
        <v>-478.37000000000012</v>
      </c>
      <c r="AU680">
        <f t="shared" si="98"/>
        <v>-53.730000000000004</v>
      </c>
    </row>
    <row r="681" spans="1:47" x14ac:dyDescent="0.3">
      <c r="A681">
        <f t="shared" si="102"/>
        <v>2046</v>
      </c>
      <c r="B681">
        <f t="shared" si="103"/>
        <v>3</v>
      </c>
      <c r="C681">
        <f t="shared" si="104"/>
        <v>2046</v>
      </c>
      <c r="D681" t="str">
        <f t="shared" si="99"/>
        <v>03/31/2046</v>
      </c>
      <c r="E681" t="s">
        <v>1236</v>
      </c>
      <c r="F681">
        <v>3759.78</v>
      </c>
      <c r="G681">
        <v>6320.79</v>
      </c>
      <c r="H681">
        <v>547.80999999999995</v>
      </c>
      <c r="I681">
        <v>6313.86</v>
      </c>
      <c r="J681">
        <v>8578.18</v>
      </c>
      <c r="K681">
        <v>0</v>
      </c>
      <c r="L681">
        <v>307.27</v>
      </c>
      <c r="M681">
        <v>0</v>
      </c>
      <c r="N681">
        <v>0</v>
      </c>
      <c r="O681">
        <v>0</v>
      </c>
      <c r="P681">
        <v>51.55</v>
      </c>
      <c r="Q681">
        <v>0</v>
      </c>
      <c r="R681">
        <v>0</v>
      </c>
      <c r="S681">
        <v>28.61</v>
      </c>
      <c r="T681">
        <v>0</v>
      </c>
      <c r="U681">
        <v>0</v>
      </c>
      <c r="V681">
        <v>1108.27</v>
      </c>
      <c r="W681">
        <v>1540.26</v>
      </c>
      <c r="X681">
        <v>657.16</v>
      </c>
      <c r="Y681">
        <v>72.319999999999993</v>
      </c>
      <c r="Z681">
        <v>238</v>
      </c>
      <c r="AA681">
        <v>856.32</v>
      </c>
      <c r="AB681">
        <v>2.93</v>
      </c>
      <c r="AC681">
        <v>88.98</v>
      </c>
      <c r="AD681">
        <v>0</v>
      </c>
      <c r="AE681">
        <v>24.38</v>
      </c>
      <c r="AF681">
        <v>5.44</v>
      </c>
      <c r="AG681">
        <v>15040551.01</v>
      </c>
      <c r="AM681">
        <f t="shared" si="105"/>
        <v>2046</v>
      </c>
      <c r="AN681">
        <f t="shared" si="106"/>
        <v>3</v>
      </c>
      <c r="AO681">
        <f t="shared" si="100"/>
        <v>2046</v>
      </c>
      <c r="AP681" t="str">
        <f t="shared" si="101"/>
        <v>0</v>
      </c>
      <c r="AQ681">
        <f t="shared" si="94"/>
        <v>0</v>
      </c>
      <c r="AR681">
        <f t="shared" si="95"/>
        <v>-618.32000000000005</v>
      </c>
      <c r="AS681">
        <f t="shared" si="96"/>
        <v>584.83999999999992</v>
      </c>
      <c r="AT681">
        <f t="shared" si="97"/>
        <v>-431.99</v>
      </c>
      <c r="AU681">
        <f t="shared" si="98"/>
        <v>-86.05</v>
      </c>
    </row>
    <row r="682" spans="1:47" x14ac:dyDescent="0.3">
      <c r="A682">
        <f t="shared" si="102"/>
        <v>2046</v>
      </c>
      <c r="B682">
        <f t="shared" si="103"/>
        <v>4</v>
      </c>
      <c r="C682">
        <f t="shared" si="104"/>
        <v>2046</v>
      </c>
      <c r="D682" t="str">
        <f t="shared" si="99"/>
        <v>04/30/2046</v>
      </c>
      <c r="E682" t="s">
        <v>1237</v>
      </c>
      <c r="F682">
        <v>4371.62</v>
      </c>
      <c r="G682">
        <v>5162.22</v>
      </c>
      <c r="H682">
        <v>44.92</v>
      </c>
      <c r="I682">
        <v>7753.69</v>
      </c>
      <c r="J682">
        <v>9644.2900000000009</v>
      </c>
      <c r="K682">
        <v>0</v>
      </c>
      <c r="L682">
        <v>297.36</v>
      </c>
      <c r="M682">
        <v>0</v>
      </c>
      <c r="N682">
        <v>0</v>
      </c>
      <c r="O682">
        <v>0</v>
      </c>
      <c r="P682">
        <v>73.88</v>
      </c>
      <c r="Q682">
        <v>0</v>
      </c>
      <c r="R682">
        <v>0</v>
      </c>
      <c r="S682">
        <v>842.71</v>
      </c>
      <c r="T682">
        <v>0</v>
      </c>
      <c r="U682">
        <v>0</v>
      </c>
      <c r="V682">
        <v>1069.8699999999999</v>
      </c>
      <c r="W682">
        <v>1545.35</v>
      </c>
      <c r="X682">
        <v>582.26</v>
      </c>
      <c r="Y682">
        <v>74.12</v>
      </c>
      <c r="Z682">
        <v>250.1</v>
      </c>
      <c r="AA682">
        <v>846.08</v>
      </c>
      <c r="AB682">
        <v>4.34</v>
      </c>
      <c r="AC682">
        <v>78.680000000000007</v>
      </c>
      <c r="AD682">
        <v>0</v>
      </c>
      <c r="AE682">
        <v>26.41</v>
      </c>
      <c r="AF682">
        <v>9.3800000000000008</v>
      </c>
      <c r="AG682">
        <v>15041341.609999999</v>
      </c>
      <c r="AM682">
        <f t="shared" si="105"/>
        <v>2046</v>
      </c>
      <c r="AN682">
        <f t="shared" si="106"/>
        <v>4</v>
      </c>
      <c r="AO682">
        <f t="shared" si="100"/>
        <v>2046</v>
      </c>
      <c r="AP682" t="str">
        <f t="shared" si="101"/>
        <v>0</v>
      </c>
      <c r="AQ682">
        <f t="shared" si="94"/>
        <v>0</v>
      </c>
      <c r="AR682">
        <f t="shared" si="95"/>
        <v>-595.98</v>
      </c>
      <c r="AS682">
        <f t="shared" si="96"/>
        <v>508.14</v>
      </c>
      <c r="AT682">
        <f t="shared" si="97"/>
        <v>-475.48</v>
      </c>
      <c r="AU682">
        <f t="shared" si="98"/>
        <v>-74.34</v>
      </c>
    </row>
    <row r="683" spans="1:47" x14ac:dyDescent="0.3">
      <c r="A683">
        <f t="shared" si="102"/>
        <v>2046</v>
      </c>
      <c r="B683">
        <f t="shared" si="103"/>
        <v>5</v>
      </c>
      <c r="C683">
        <f t="shared" si="104"/>
        <v>2046</v>
      </c>
      <c r="D683" t="str">
        <f t="shared" si="99"/>
        <v>05/31/2046</v>
      </c>
      <c r="E683" t="s">
        <v>1238</v>
      </c>
      <c r="F683">
        <v>5683.25</v>
      </c>
      <c r="G683">
        <v>2816.07</v>
      </c>
      <c r="H683">
        <v>73.099999999999994</v>
      </c>
      <c r="I683">
        <v>5005.12</v>
      </c>
      <c r="J683">
        <v>4784.22</v>
      </c>
      <c r="K683">
        <v>0</v>
      </c>
      <c r="L683">
        <v>307.27</v>
      </c>
      <c r="M683">
        <v>0</v>
      </c>
      <c r="N683">
        <v>0</v>
      </c>
      <c r="O683">
        <v>0</v>
      </c>
      <c r="P683">
        <v>133.41</v>
      </c>
      <c r="Q683">
        <v>0</v>
      </c>
      <c r="R683">
        <v>0</v>
      </c>
      <c r="S683">
        <v>2633.14</v>
      </c>
      <c r="T683">
        <v>0</v>
      </c>
      <c r="U683">
        <v>0</v>
      </c>
      <c r="V683">
        <v>1224.8499999999999</v>
      </c>
      <c r="W683">
        <v>1572.19</v>
      </c>
      <c r="X683">
        <v>557.79</v>
      </c>
      <c r="Y683">
        <v>74.11</v>
      </c>
      <c r="Z683">
        <v>292.12</v>
      </c>
      <c r="AA683">
        <v>867.94</v>
      </c>
      <c r="AB683">
        <v>18.91</v>
      </c>
      <c r="AC683">
        <v>47.8</v>
      </c>
      <c r="AD683">
        <v>0</v>
      </c>
      <c r="AE683">
        <v>37.67</v>
      </c>
      <c r="AF683">
        <v>20.89</v>
      </c>
      <c r="AG683">
        <v>15038474.43</v>
      </c>
      <c r="AM683">
        <f t="shared" si="105"/>
        <v>2046</v>
      </c>
      <c r="AN683">
        <f t="shared" si="106"/>
        <v>5</v>
      </c>
      <c r="AO683">
        <f t="shared" si="100"/>
        <v>2046</v>
      </c>
      <c r="AP683" t="str">
        <f t="shared" si="101"/>
        <v>0</v>
      </c>
      <c r="AQ683">
        <f t="shared" si="94"/>
        <v>0</v>
      </c>
      <c r="AR683">
        <f t="shared" si="95"/>
        <v>-575.82000000000005</v>
      </c>
      <c r="AS683">
        <f t="shared" si="96"/>
        <v>483.67999999999995</v>
      </c>
      <c r="AT683">
        <f t="shared" si="97"/>
        <v>-347.34000000000015</v>
      </c>
      <c r="AU683">
        <f t="shared" si="98"/>
        <v>-28.889999999999997</v>
      </c>
    </row>
    <row r="684" spans="1:47" x14ac:dyDescent="0.3">
      <c r="A684">
        <f t="shared" si="102"/>
        <v>2046</v>
      </c>
      <c r="B684">
        <f t="shared" si="103"/>
        <v>6</v>
      </c>
      <c r="C684">
        <f t="shared" si="104"/>
        <v>2046</v>
      </c>
      <c r="D684" t="str">
        <f t="shared" si="99"/>
        <v>06/30/2046</v>
      </c>
      <c r="E684" t="s">
        <v>1239</v>
      </c>
      <c r="F684">
        <v>7916.24</v>
      </c>
      <c r="G684">
        <v>1616.46</v>
      </c>
      <c r="H684">
        <v>42.14</v>
      </c>
      <c r="I684">
        <v>4670.8500000000004</v>
      </c>
      <c r="J684">
        <v>4206.6899999999996</v>
      </c>
      <c r="K684">
        <v>0</v>
      </c>
      <c r="L684">
        <v>297.36</v>
      </c>
      <c r="M684">
        <v>0</v>
      </c>
      <c r="N684">
        <v>0</v>
      </c>
      <c r="O684">
        <v>0</v>
      </c>
      <c r="P684">
        <v>155.52000000000001</v>
      </c>
      <c r="Q684">
        <v>0</v>
      </c>
      <c r="R684">
        <v>0</v>
      </c>
      <c r="S684">
        <v>5918.67</v>
      </c>
      <c r="T684">
        <v>0</v>
      </c>
      <c r="U684">
        <v>0</v>
      </c>
      <c r="V684">
        <v>1242.99</v>
      </c>
      <c r="W684">
        <v>1512.75</v>
      </c>
      <c r="X684">
        <v>568.94000000000005</v>
      </c>
      <c r="Y684">
        <v>87.31</v>
      </c>
      <c r="Z684">
        <v>321.07</v>
      </c>
      <c r="AA684">
        <v>898.26</v>
      </c>
      <c r="AB684">
        <v>42.33</v>
      </c>
      <c r="AC684">
        <v>28.5</v>
      </c>
      <c r="AD684">
        <v>0</v>
      </c>
      <c r="AE684">
        <v>37.33</v>
      </c>
      <c r="AF684">
        <v>23.14</v>
      </c>
      <c r="AG684">
        <v>15032174.65</v>
      </c>
      <c r="AM684">
        <f t="shared" si="105"/>
        <v>2046</v>
      </c>
      <c r="AN684">
        <f t="shared" si="106"/>
        <v>6</v>
      </c>
      <c r="AO684">
        <f t="shared" si="100"/>
        <v>2046</v>
      </c>
      <c r="AP684" t="str">
        <f t="shared" si="101"/>
        <v>0</v>
      </c>
      <c r="AQ684">
        <f t="shared" si="94"/>
        <v>0</v>
      </c>
      <c r="AR684">
        <f t="shared" si="95"/>
        <v>-577.19000000000005</v>
      </c>
      <c r="AS684">
        <f t="shared" si="96"/>
        <v>481.63000000000005</v>
      </c>
      <c r="AT684">
        <f t="shared" si="97"/>
        <v>-269.76</v>
      </c>
      <c r="AU684">
        <f t="shared" si="98"/>
        <v>13.829999999999998</v>
      </c>
    </row>
    <row r="685" spans="1:47" x14ac:dyDescent="0.3">
      <c r="A685">
        <f t="shared" si="102"/>
        <v>2046</v>
      </c>
      <c r="B685">
        <f t="shared" si="103"/>
        <v>7</v>
      </c>
      <c r="C685">
        <f t="shared" si="104"/>
        <v>2046</v>
      </c>
      <c r="D685" t="str">
        <f t="shared" si="99"/>
        <v>07/31/2046</v>
      </c>
      <c r="E685" t="s">
        <v>1240</v>
      </c>
      <c r="F685">
        <v>10957.92</v>
      </c>
      <c r="G685">
        <v>1696.9</v>
      </c>
      <c r="H685">
        <v>49.66</v>
      </c>
      <c r="I685">
        <v>3922.24</v>
      </c>
      <c r="J685">
        <v>1702.12</v>
      </c>
      <c r="K685">
        <v>0</v>
      </c>
      <c r="L685">
        <v>307.27</v>
      </c>
      <c r="M685">
        <v>0</v>
      </c>
      <c r="N685">
        <v>0</v>
      </c>
      <c r="O685">
        <v>0</v>
      </c>
      <c r="P685">
        <v>181.39</v>
      </c>
      <c r="Q685">
        <v>0</v>
      </c>
      <c r="R685">
        <v>0</v>
      </c>
      <c r="S685">
        <v>7301.59</v>
      </c>
      <c r="T685">
        <v>0</v>
      </c>
      <c r="U685">
        <v>0</v>
      </c>
      <c r="V685">
        <v>1420</v>
      </c>
      <c r="W685">
        <v>1531.25</v>
      </c>
      <c r="X685">
        <v>606.05999999999995</v>
      </c>
      <c r="Y685">
        <v>86.97</v>
      </c>
      <c r="Z685">
        <v>317.02999999999997</v>
      </c>
      <c r="AA685">
        <v>990.75</v>
      </c>
      <c r="AB685">
        <v>64.900000000000006</v>
      </c>
      <c r="AC685">
        <v>13.31</v>
      </c>
      <c r="AD685">
        <v>0</v>
      </c>
      <c r="AE685">
        <v>36</v>
      </c>
      <c r="AF685">
        <v>27.34</v>
      </c>
      <c r="AG685">
        <v>15022913.630000001</v>
      </c>
      <c r="AM685">
        <f t="shared" si="105"/>
        <v>2046</v>
      </c>
      <c r="AN685">
        <f t="shared" si="106"/>
        <v>7</v>
      </c>
      <c r="AO685">
        <f t="shared" si="100"/>
        <v>2046</v>
      </c>
      <c r="AP685" t="str">
        <f t="shared" si="101"/>
        <v>0</v>
      </c>
      <c r="AQ685">
        <f t="shared" si="94"/>
        <v>0</v>
      </c>
      <c r="AR685">
        <f t="shared" si="95"/>
        <v>-673.72</v>
      </c>
      <c r="AS685">
        <f t="shared" si="96"/>
        <v>519.08999999999992</v>
      </c>
      <c r="AT685">
        <f t="shared" si="97"/>
        <v>-111.25</v>
      </c>
      <c r="AU685">
        <f t="shared" si="98"/>
        <v>51.59</v>
      </c>
    </row>
    <row r="686" spans="1:47" x14ac:dyDescent="0.3">
      <c r="A686">
        <f t="shared" si="102"/>
        <v>2046</v>
      </c>
      <c r="B686">
        <f t="shared" si="103"/>
        <v>8</v>
      </c>
      <c r="C686">
        <f t="shared" si="104"/>
        <v>2046</v>
      </c>
      <c r="D686" t="str">
        <f t="shared" si="99"/>
        <v>08/31/2046</v>
      </c>
      <c r="E686" t="s">
        <v>1241</v>
      </c>
      <c r="F686">
        <v>8684.02</v>
      </c>
      <c r="G686">
        <v>1791.74</v>
      </c>
      <c r="H686">
        <v>95.38</v>
      </c>
      <c r="I686">
        <v>2873.52</v>
      </c>
      <c r="J686">
        <v>1361.43</v>
      </c>
      <c r="K686">
        <v>0</v>
      </c>
      <c r="L686">
        <v>307.27</v>
      </c>
      <c r="M686">
        <v>0</v>
      </c>
      <c r="N686">
        <v>0</v>
      </c>
      <c r="O686">
        <v>0</v>
      </c>
      <c r="P686">
        <v>164.65</v>
      </c>
      <c r="Q686">
        <v>0</v>
      </c>
      <c r="R686">
        <v>0</v>
      </c>
      <c r="S686">
        <v>5764.03</v>
      </c>
      <c r="T686">
        <v>0</v>
      </c>
      <c r="U686">
        <v>0</v>
      </c>
      <c r="V686">
        <v>1469.62</v>
      </c>
      <c r="W686">
        <v>1491.49</v>
      </c>
      <c r="X686">
        <v>602.09</v>
      </c>
      <c r="Y686">
        <v>64.97</v>
      </c>
      <c r="Z686">
        <v>305.2</v>
      </c>
      <c r="AA686">
        <v>1043.48</v>
      </c>
      <c r="AB686">
        <v>101.7</v>
      </c>
      <c r="AC686">
        <v>11.36</v>
      </c>
      <c r="AD686">
        <v>0</v>
      </c>
      <c r="AE686">
        <v>27.65</v>
      </c>
      <c r="AF686">
        <v>23.12</v>
      </c>
      <c r="AG686">
        <v>15016021.35</v>
      </c>
      <c r="AM686">
        <f t="shared" si="105"/>
        <v>2046</v>
      </c>
      <c r="AN686">
        <f t="shared" si="106"/>
        <v>8</v>
      </c>
      <c r="AO686">
        <f t="shared" si="100"/>
        <v>2046</v>
      </c>
      <c r="AP686" t="str">
        <f t="shared" si="101"/>
        <v>0</v>
      </c>
      <c r="AQ686">
        <f t="shared" si="94"/>
        <v>0</v>
      </c>
      <c r="AR686">
        <f t="shared" si="95"/>
        <v>-738.28</v>
      </c>
      <c r="AS686">
        <f t="shared" si="96"/>
        <v>537.12</v>
      </c>
      <c r="AT686">
        <f t="shared" si="97"/>
        <v>-21.870000000000118</v>
      </c>
      <c r="AU686">
        <f t="shared" si="98"/>
        <v>90.34</v>
      </c>
    </row>
    <row r="687" spans="1:47" x14ac:dyDescent="0.3">
      <c r="A687">
        <f t="shared" si="102"/>
        <v>2046</v>
      </c>
      <c r="B687">
        <f t="shared" si="103"/>
        <v>9</v>
      </c>
      <c r="C687">
        <f t="shared" si="104"/>
        <v>2046</v>
      </c>
      <c r="D687" t="str">
        <f t="shared" si="99"/>
        <v>09/30/2046</v>
      </c>
      <c r="E687" t="s">
        <v>1242</v>
      </c>
      <c r="F687">
        <v>7450.47</v>
      </c>
      <c r="G687">
        <v>2426.15</v>
      </c>
      <c r="H687">
        <v>130.27000000000001</v>
      </c>
      <c r="I687">
        <v>2725.31</v>
      </c>
      <c r="J687">
        <v>1163.07</v>
      </c>
      <c r="K687">
        <v>0</v>
      </c>
      <c r="L687">
        <v>297.36</v>
      </c>
      <c r="M687">
        <v>0</v>
      </c>
      <c r="N687">
        <v>0</v>
      </c>
      <c r="O687">
        <v>0</v>
      </c>
      <c r="P687">
        <v>131.91</v>
      </c>
      <c r="Q687">
        <v>0</v>
      </c>
      <c r="R687">
        <v>0</v>
      </c>
      <c r="S687">
        <v>3906.29</v>
      </c>
      <c r="T687">
        <v>0</v>
      </c>
      <c r="U687">
        <v>0</v>
      </c>
      <c r="V687">
        <v>1370.77</v>
      </c>
      <c r="W687">
        <v>1312.66</v>
      </c>
      <c r="X687">
        <v>541.99</v>
      </c>
      <c r="Y687">
        <v>66.349999999999994</v>
      </c>
      <c r="Z687">
        <v>260.2</v>
      </c>
      <c r="AA687">
        <v>955.99</v>
      </c>
      <c r="AB687">
        <v>84.9</v>
      </c>
      <c r="AC687">
        <v>9.6199999999999992</v>
      </c>
      <c r="AD687">
        <v>0</v>
      </c>
      <c r="AE687">
        <v>13.58</v>
      </c>
      <c r="AF687">
        <v>14.98</v>
      </c>
      <c r="AG687">
        <v>15010997.02</v>
      </c>
      <c r="AM687">
        <f t="shared" si="105"/>
        <v>2046</v>
      </c>
      <c r="AN687">
        <f t="shared" si="106"/>
        <v>9</v>
      </c>
      <c r="AO687">
        <f t="shared" si="100"/>
        <v>2046</v>
      </c>
      <c r="AP687" t="str">
        <f t="shared" si="101"/>
        <v>0</v>
      </c>
      <c r="AQ687">
        <f t="shared" si="94"/>
        <v>0</v>
      </c>
      <c r="AR687">
        <f t="shared" si="95"/>
        <v>-695.79</v>
      </c>
      <c r="AS687">
        <f t="shared" si="96"/>
        <v>475.64</v>
      </c>
      <c r="AT687">
        <f t="shared" si="97"/>
        <v>58.1099999999999</v>
      </c>
      <c r="AU687">
        <f t="shared" si="98"/>
        <v>75.28</v>
      </c>
    </row>
    <row r="688" spans="1:47" x14ac:dyDescent="0.3">
      <c r="A688">
        <f t="shared" si="102"/>
        <v>2046</v>
      </c>
      <c r="B688">
        <f t="shared" si="103"/>
        <v>10</v>
      </c>
      <c r="C688">
        <f t="shared" si="104"/>
        <v>2047</v>
      </c>
      <c r="D688" t="str">
        <f t="shared" si="99"/>
        <v>10/31/2046</v>
      </c>
      <c r="E688" t="s">
        <v>1243</v>
      </c>
      <c r="F688">
        <v>7255.51</v>
      </c>
      <c r="G688">
        <v>1396.93</v>
      </c>
      <c r="H688">
        <v>100.21</v>
      </c>
      <c r="I688">
        <v>3620.84</v>
      </c>
      <c r="J688">
        <v>1848.8</v>
      </c>
      <c r="K688">
        <v>0</v>
      </c>
      <c r="L688">
        <v>307.27</v>
      </c>
      <c r="M688">
        <v>0</v>
      </c>
      <c r="N688">
        <v>0</v>
      </c>
      <c r="O688">
        <v>0</v>
      </c>
      <c r="P688">
        <v>89.14</v>
      </c>
      <c r="Q688">
        <v>0</v>
      </c>
      <c r="R688">
        <v>0</v>
      </c>
      <c r="S688">
        <v>4223.8500000000004</v>
      </c>
      <c r="T688">
        <v>0</v>
      </c>
      <c r="U688">
        <v>0</v>
      </c>
      <c r="V688">
        <v>1254.81</v>
      </c>
      <c r="W688">
        <v>1361.26</v>
      </c>
      <c r="X688">
        <v>567.75</v>
      </c>
      <c r="Y688">
        <v>76.94</v>
      </c>
      <c r="Z688">
        <v>225.63</v>
      </c>
      <c r="AA688">
        <v>951.18</v>
      </c>
      <c r="AB688">
        <v>45.59</v>
      </c>
      <c r="AC688">
        <v>25.89</v>
      </c>
      <c r="AD688">
        <v>0</v>
      </c>
      <c r="AE688">
        <v>26.92</v>
      </c>
      <c r="AF688">
        <v>10.92</v>
      </c>
      <c r="AG688">
        <v>15005138.449999999</v>
      </c>
      <c r="AM688">
        <f t="shared" si="105"/>
        <v>2046</v>
      </c>
      <c r="AN688">
        <f t="shared" si="106"/>
        <v>10</v>
      </c>
      <c r="AO688">
        <f t="shared" si="100"/>
        <v>2047</v>
      </c>
      <c r="AP688" t="str">
        <f t="shared" si="101"/>
        <v>0</v>
      </c>
      <c r="AQ688">
        <f t="shared" si="94"/>
        <v>0</v>
      </c>
      <c r="AR688">
        <f t="shared" si="95"/>
        <v>-725.55</v>
      </c>
      <c r="AS688">
        <f t="shared" si="96"/>
        <v>490.81</v>
      </c>
      <c r="AT688">
        <f t="shared" si="97"/>
        <v>-106.45000000000005</v>
      </c>
      <c r="AU688">
        <f t="shared" si="98"/>
        <v>19.700000000000003</v>
      </c>
    </row>
    <row r="689" spans="1:47" x14ac:dyDescent="0.3">
      <c r="A689">
        <f t="shared" si="102"/>
        <v>2046</v>
      </c>
      <c r="B689">
        <f t="shared" si="103"/>
        <v>11</v>
      </c>
      <c r="C689">
        <f t="shared" si="104"/>
        <v>2047</v>
      </c>
      <c r="D689" t="str">
        <f t="shared" si="99"/>
        <v>11/30/2046</v>
      </c>
      <c r="E689" t="s">
        <v>1244</v>
      </c>
      <c r="F689">
        <v>1599.39</v>
      </c>
      <c r="G689">
        <v>3299.82</v>
      </c>
      <c r="H689">
        <v>160.65</v>
      </c>
      <c r="I689">
        <v>3884.51</v>
      </c>
      <c r="J689">
        <v>6601.42</v>
      </c>
      <c r="K689">
        <v>0</v>
      </c>
      <c r="L689">
        <v>297.36</v>
      </c>
      <c r="M689">
        <v>0</v>
      </c>
      <c r="N689">
        <v>0</v>
      </c>
      <c r="O689">
        <v>0</v>
      </c>
      <c r="P689">
        <v>55.18</v>
      </c>
      <c r="Q689">
        <v>0</v>
      </c>
      <c r="R689">
        <v>0</v>
      </c>
      <c r="S689">
        <v>1148.71</v>
      </c>
      <c r="T689">
        <v>0</v>
      </c>
      <c r="U689">
        <v>0</v>
      </c>
      <c r="V689">
        <v>1060.3499999999999</v>
      </c>
      <c r="W689">
        <v>1269</v>
      </c>
      <c r="X689">
        <v>493.8</v>
      </c>
      <c r="Y689">
        <v>62.59</v>
      </c>
      <c r="Z689">
        <v>197.07</v>
      </c>
      <c r="AA689">
        <v>759.54</v>
      </c>
      <c r="AB689">
        <v>21.23</v>
      </c>
      <c r="AC689">
        <v>37.81</v>
      </c>
      <c r="AD689">
        <v>0</v>
      </c>
      <c r="AE689">
        <v>16.72</v>
      </c>
      <c r="AF689">
        <v>7.73</v>
      </c>
      <c r="AG689">
        <v>15006838.880000001</v>
      </c>
      <c r="AM689">
        <f t="shared" si="105"/>
        <v>2046</v>
      </c>
      <c r="AN689">
        <f t="shared" si="106"/>
        <v>11</v>
      </c>
      <c r="AO689">
        <f t="shared" si="100"/>
        <v>2047</v>
      </c>
      <c r="AP689" t="str">
        <f t="shared" si="101"/>
        <v>0</v>
      </c>
      <c r="AQ689">
        <f t="shared" si="94"/>
        <v>0</v>
      </c>
      <c r="AR689">
        <f t="shared" si="95"/>
        <v>-562.47</v>
      </c>
      <c r="AS689">
        <f t="shared" si="96"/>
        <v>431.21000000000004</v>
      </c>
      <c r="AT689">
        <f t="shared" si="97"/>
        <v>-208.65000000000009</v>
      </c>
      <c r="AU689">
        <f t="shared" si="98"/>
        <v>-16.580000000000002</v>
      </c>
    </row>
    <row r="690" spans="1:47" x14ac:dyDescent="0.3">
      <c r="A690">
        <f t="shared" si="102"/>
        <v>2046</v>
      </c>
      <c r="B690">
        <f t="shared" si="103"/>
        <v>12</v>
      </c>
      <c r="C690">
        <f t="shared" si="104"/>
        <v>2047</v>
      </c>
      <c r="D690" t="str">
        <f t="shared" si="99"/>
        <v>12/31/2046</v>
      </c>
      <c r="E690" t="s">
        <v>1245</v>
      </c>
      <c r="F690">
        <v>2252.7800000000002</v>
      </c>
      <c r="G690">
        <v>10190.91</v>
      </c>
      <c r="H690">
        <v>595.05999999999995</v>
      </c>
      <c r="I690">
        <v>4723.3500000000004</v>
      </c>
      <c r="J690">
        <v>13369.26</v>
      </c>
      <c r="K690">
        <v>0</v>
      </c>
      <c r="L690">
        <v>307.27</v>
      </c>
      <c r="M690">
        <v>0</v>
      </c>
      <c r="N690">
        <v>0</v>
      </c>
      <c r="O690">
        <v>0</v>
      </c>
      <c r="P690">
        <v>52.1</v>
      </c>
      <c r="Q690">
        <v>0</v>
      </c>
      <c r="R690">
        <v>0</v>
      </c>
      <c r="S690">
        <v>1183.46</v>
      </c>
      <c r="T690">
        <v>0</v>
      </c>
      <c r="U690">
        <v>0</v>
      </c>
      <c r="V690">
        <v>1040.1300000000001</v>
      </c>
      <c r="W690">
        <v>1344.34</v>
      </c>
      <c r="X690">
        <v>591.96</v>
      </c>
      <c r="Y690">
        <v>71.52</v>
      </c>
      <c r="Z690">
        <v>173.45</v>
      </c>
      <c r="AA690">
        <v>848.43</v>
      </c>
      <c r="AB690">
        <v>29.22</v>
      </c>
      <c r="AC690">
        <v>22.88</v>
      </c>
      <c r="AD690">
        <v>0</v>
      </c>
      <c r="AE690">
        <v>20.309999999999999</v>
      </c>
      <c r="AF690">
        <v>6.03</v>
      </c>
      <c r="AG690">
        <v>15014777</v>
      </c>
      <c r="AM690">
        <f t="shared" si="105"/>
        <v>2046</v>
      </c>
      <c r="AN690">
        <f t="shared" si="106"/>
        <v>12</v>
      </c>
      <c r="AO690">
        <f t="shared" si="100"/>
        <v>2047</v>
      </c>
      <c r="AP690" t="str">
        <f t="shared" si="101"/>
        <v>0</v>
      </c>
      <c r="AQ690">
        <f t="shared" si="94"/>
        <v>0</v>
      </c>
      <c r="AR690">
        <f t="shared" si="95"/>
        <v>-674.98</v>
      </c>
      <c r="AS690">
        <f t="shared" si="96"/>
        <v>520.44000000000005</v>
      </c>
      <c r="AT690">
        <f t="shared" si="97"/>
        <v>-304.20999999999981</v>
      </c>
      <c r="AU690">
        <f t="shared" si="98"/>
        <v>6.34</v>
      </c>
    </row>
    <row r="691" spans="1:47" x14ac:dyDescent="0.3">
      <c r="A691">
        <f t="shared" si="102"/>
        <v>2047</v>
      </c>
      <c r="B691">
        <f t="shared" si="103"/>
        <v>1</v>
      </c>
      <c r="C691">
        <f t="shared" si="104"/>
        <v>2047</v>
      </c>
      <c r="D691" t="str">
        <f t="shared" si="99"/>
        <v>01/31/2047</v>
      </c>
      <c r="E691" t="s">
        <v>1246</v>
      </c>
      <c r="F691">
        <v>2630.24</v>
      </c>
      <c r="G691">
        <v>5477.42</v>
      </c>
      <c r="H691">
        <v>442.44</v>
      </c>
      <c r="I691">
        <v>3748.36</v>
      </c>
      <c r="J691">
        <v>7715.71</v>
      </c>
      <c r="K691">
        <v>0</v>
      </c>
      <c r="L691">
        <v>307.27</v>
      </c>
      <c r="M691">
        <v>0</v>
      </c>
      <c r="N691">
        <v>0</v>
      </c>
      <c r="O691">
        <v>0</v>
      </c>
      <c r="P691">
        <v>46.19</v>
      </c>
      <c r="Q691">
        <v>0</v>
      </c>
      <c r="R691">
        <v>0</v>
      </c>
      <c r="S691">
        <v>1418.99</v>
      </c>
      <c r="T691">
        <v>0</v>
      </c>
      <c r="U691">
        <v>0</v>
      </c>
      <c r="V691">
        <v>1042.02</v>
      </c>
      <c r="W691">
        <v>1355.85</v>
      </c>
      <c r="X691">
        <v>571.9</v>
      </c>
      <c r="Y691">
        <v>70.63</v>
      </c>
      <c r="Z691">
        <v>200.71</v>
      </c>
      <c r="AA691">
        <v>822.74</v>
      </c>
      <c r="AB691">
        <v>12.81</v>
      </c>
      <c r="AC691">
        <v>52.03</v>
      </c>
      <c r="AD691">
        <v>0</v>
      </c>
      <c r="AE691">
        <v>18.41</v>
      </c>
      <c r="AF691">
        <v>4.8499999999999996</v>
      </c>
      <c r="AG691">
        <v>15017624.189999999</v>
      </c>
      <c r="AM691">
        <f t="shared" si="105"/>
        <v>2047</v>
      </c>
      <c r="AN691">
        <f t="shared" si="106"/>
        <v>1</v>
      </c>
      <c r="AO691">
        <f t="shared" si="100"/>
        <v>2047</v>
      </c>
      <c r="AP691" t="str">
        <f t="shared" si="101"/>
        <v>0</v>
      </c>
      <c r="AQ691">
        <f t="shared" si="94"/>
        <v>0</v>
      </c>
      <c r="AR691">
        <f t="shared" si="95"/>
        <v>-622.03</v>
      </c>
      <c r="AS691">
        <f t="shared" si="96"/>
        <v>501.27</v>
      </c>
      <c r="AT691">
        <f t="shared" si="97"/>
        <v>-313.82999999999993</v>
      </c>
      <c r="AU691">
        <f t="shared" si="98"/>
        <v>-39.22</v>
      </c>
    </row>
    <row r="692" spans="1:47" x14ac:dyDescent="0.3">
      <c r="A692">
        <f t="shared" si="102"/>
        <v>2047</v>
      </c>
      <c r="B692">
        <f t="shared" si="103"/>
        <v>2</v>
      </c>
      <c r="C692">
        <f t="shared" si="104"/>
        <v>2047</v>
      </c>
      <c r="D692" t="str">
        <f t="shared" si="99"/>
        <v>02/28/2047</v>
      </c>
      <c r="E692" t="s">
        <v>1247</v>
      </c>
      <c r="F692">
        <v>1327.63</v>
      </c>
      <c r="G692">
        <v>16071.9</v>
      </c>
      <c r="H692">
        <v>576.72</v>
      </c>
      <c r="I692">
        <v>4303.3999999999996</v>
      </c>
      <c r="J692">
        <v>18916.8</v>
      </c>
      <c r="K692">
        <v>0</v>
      </c>
      <c r="L692">
        <v>277.52999999999997</v>
      </c>
      <c r="M692">
        <v>0</v>
      </c>
      <c r="N692">
        <v>0</v>
      </c>
      <c r="O692">
        <v>0</v>
      </c>
      <c r="P692">
        <v>40.83</v>
      </c>
      <c r="Q692">
        <v>0</v>
      </c>
      <c r="R692">
        <v>0</v>
      </c>
      <c r="S692">
        <v>146.08000000000001</v>
      </c>
      <c r="T692">
        <v>0</v>
      </c>
      <c r="U692">
        <v>0</v>
      </c>
      <c r="V692">
        <v>860.32</v>
      </c>
      <c r="W692">
        <v>1267.18</v>
      </c>
      <c r="X692">
        <v>567.85</v>
      </c>
      <c r="Y692">
        <v>60.1</v>
      </c>
      <c r="Z692">
        <v>139.30000000000001</v>
      </c>
      <c r="AA692">
        <v>834.24</v>
      </c>
      <c r="AB692">
        <v>12.14</v>
      </c>
      <c r="AC692">
        <v>13.41</v>
      </c>
      <c r="AD692">
        <v>0</v>
      </c>
      <c r="AE692">
        <v>18.5</v>
      </c>
      <c r="AF692">
        <v>4.3099999999999996</v>
      </c>
      <c r="AG692">
        <v>15032368.470000001</v>
      </c>
      <c r="AM692">
        <f t="shared" si="105"/>
        <v>2047</v>
      </c>
      <c r="AN692">
        <f t="shared" si="106"/>
        <v>2</v>
      </c>
      <c r="AO692">
        <f t="shared" si="100"/>
        <v>2047</v>
      </c>
      <c r="AP692" t="str">
        <f t="shared" si="101"/>
        <v>0</v>
      </c>
      <c r="AQ692">
        <f t="shared" si="94"/>
        <v>0</v>
      </c>
      <c r="AR692">
        <f t="shared" si="95"/>
        <v>-694.94</v>
      </c>
      <c r="AS692">
        <f t="shared" si="96"/>
        <v>507.75</v>
      </c>
      <c r="AT692">
        <f t="shared" si="97"/>
        <v>-406.86</v>
      </c>
      <c r="AU692">
        <f t="shared" si="98"/>
        <v>-1.2699999999999996</v>
      </c>
    </row>
    <row r="693" spans="1:47" x14ac:dyDescent="0.3">
      <c r="A693">
        <f t="shared" si="102"/>
        <v>2047</v>
      </c>
      <c r="B693">
        <f t="shared" si="103"/>
        <v>3</v>
      </c>
      <c r="C693">
        <f t="shared" si="104"/>
        <v>2047</v>
      </c>
      <c r="D693" t="str">
        <f t="shared" si="99"/>
        <v>03/31/2047</v>
      </c>
      <c r="E693" t="s">
        <v>1248</v>
      </c>
      <c r="F693">
        <v>4085.72</v>
      </c>
      <c r="G693">
        <v>3464.62</v>
      </c>
      <c r="H693">
        <v>70.13</v>
      </c>
      <c r="I693">
        <v>6396.4</v>
      </c>
      <c r="J693">
        <v>6073.63</v>
      </c>
      <c r="K693">
        <v>0</v>
      </c>
      <c r="L693">
        <v>307.27</v>
      </c>
      <c r="M693">
        <v>0</v>
      </c>
      <c r="N693">
        <v>0</v>
      </c>
      <c r="O693">
        <v>0</v>
      </c>
      <c r="P693">
        <v>51.55</v>
      </c>
      <c r="Q693">
        <v>0</v>
      </c>
      <c r="R693">
        <v>0</v>
      </c>
      <c r="S693">
        <v>84.73</v>
      </c>
      <c r="T693">
        <v>0</v>
      </c>
      <c r="U693">
        <v>0</v>
      </c>
      <c r="V693">
        <v>984.84</v>
      </c>
      <c r="W693">
        <v>1458.14</v>
      </c>
      <c r="X693">
        <v>616.96</v>
      </c>
      <c r="Y693">
        <v>63.18</v>
      </c>
      <c r="Z693">
        <v>220.91</v>
      </c>
      <c r="AA693">
        <v>856.56</v>
      </c>
      <c r="AB693">
        <v>3.09</v>
      </c>
      <c r="AC693">
        <v>68.849999999999994</v>
      </c>
      <c r="AD693">
        <v>0</v>
      </c>
      <c r="AE693">
        <v>16.190000000000001</v>
      </c>
      <c r="AF693">
        <v>5.42</v>
      </c>
      <c r="AG693">
        <v>15031747.369999999</v>
      </c>
      <c r="AM693">
        <f t="shared" si="105"/>
        <v>2047</v>
      </c>
      <c r="AN693">
        <f t="shared" si="106"/>
        <v>3</v>
      </c>
      <c r="AO693">
        <f t="shared" si="100"/>
        <v>2047</v>
      </c>
      <c r="AP693" t="str">
        <f t="shared" si="101"/>
        <v>0</v>
      </c>
      <c r="AQ693">
        <f t="shared" si="94"/>
        <v>0</v>
      </c>
      <c r="AR693">
        <f t="shared" si="95"/>
        <v>-635.65</v>
      </c>
      <c r="AS693">
        <f t="shared" si="96"/>
        <v>553.78000000000009</v>
      </c>
      <c r="AT693">
        <f t="shared" si="97"/>
        <v>-473.30000000000007</v>
      </c>
      <c r="AU693">
        <f t="shared" si="98"/>
        <v>-65.759999999999991</v>
      </c>
    </row>
    <row r="694" spans="1:47" x14ac:dyDescent="0.3">
      <c r="A694">
        <f t="shared" si="102"/>
        <v>2047</v>
      </c>
      <c r="B694">
        <f t="shared" si="103"/>
        <v>4</v>
      </c>
      <c r="C694">
        <f t="shared" si="104"/>
        <v>2047</v>
      </c>
      <c r="D694" t="str">
        <f t="shared" si="99"/>
        <v>04/30/2047</v>
      </c>
      <c r="E694" t="s">
        <v>1249</v>
      </c>
      <c r="F694">
        <v>6574.35</v>
      </c>
      <c r="G694">
        <v>1251.18</v>
      </c>
      <c r="H694">
        <v>41.46</v>
      </c>
      <c r="I694">
        <v>4462.09</v>
      </c>
      <c r="J694">
        <v>2343.35</v>
      </c>
      <c r="K694">
        <v>0</v>
      </c>
      <c r="L694">
        <v>297.36</v>
      </c>
      <c r="M694">
        <v>0</v>
      </c>
      <c r="N694">
        <v>0</v>
      </c>
      <c r="O694">
        <v>0</v>
      </c>
      <c r="P694">
        <v>73.88</v>
      </c>
      <c r="Q694">
        <v>0</v>
      </c>
      <c r="R694">
        <v>0</v>
      </c>
      <c r="S694">
        <v>3050.43</v>
      </c>
      <c r="T694">
        <v>0</v>
      </c>
      <c r="U694">
        <v>0</v>
      </c>
      <c r="V694">
        <v>1029.6400000000001</v>
      </c>
      <c r="W694">
        <v>1461.15</v>
      </c>
      <c r="X694">
        <v>574.61</v>
      </c>
      <c r="Y694">
        <v>65.040000000000006</v>
      </c>
      <c r="Z694">
        <v>316.95</v>
      </c>
      <c r="AA694">
        <v>857.36</v>
      </c>
      <c r="AB694">
        <v>10.48</v>
      </c>
      <c r="AC694">
        <v>84.08</v>
      </c>
      <c r="AD694">
        <v>0</v>
      </c>
      <c r="AE694">
        <v>21.46</v>
      </c>
      <c r="AF694">
        <v>9.2899999999999991</v>
      </c>
      <c r="AG694">
        <v>15026424.199999999</v>
      </c>
      <c r="AM694">
        <f t="shared" si="105"/>
        <v>2047</v>
      </c>
      <c r="AN694">
        <f t="shared" si="106"/>
        <v>4</v>
      </c>
      <c r="AO694">
        <f t="shared" si="100"/>
        <v>2047</v>
      </c>
      <c r="AP694" t="str">
        <f t="shared" si="101"/>
        <v>0</v>
      </c>
      <c r="AQ694">
        <f t="shared" si="94"/>
        <v>0</v>
      </c>
      <c r="AR694">
        <f t="shared" si="95"/>
        <v>-540.41000000000008</v>
      </c>
      <c r="AS694">
        <f t="shared" si="96"/>
        <v>509.57</v>
      </c>
      <c r="AT694">
        <f t="shared" si="97"/>
        <v>-431.51</v>
      </c>
      <c r="AU694">
        <f t="shared" si="98"/>
        <v>-73.599999999999994</v>
      </c>
    </row>
    <row r="695" spans="1:47" x14ac:dyDescent="0.3">
      <c r="A695">
        <f t="shared" si="102"/>
        <v>2047</v>
      </c>
      <c r="B695">
        <f t="shared" si="103"/>
        <v>5</v>
      </c>
      <c r="C695">
        <f t="shared" si="104"/>
        <v>2047</v>
      </c>
      <c r="D695" t="str">
        <f t="shared" si="99"/>
        <v>05/31/2047</v>
      </c>
      <c r="E695" t="s">
        <v>1250</v>
      </c>
      <c r="F695">
        <v>10654.07</v>
      </c>
      <c r="G695">
        <v>1247.01</v>
      </c>
      <c r="H695">
        <v>51.76</v>
      </c>
      <c r="I695">
        <v>3878.75</v>
      </c>
      <c r="J695">
        <v>1475.51</v>
      </c>
      <c r="K695">
        <v>0</v>
      </c>
      <c r="L695">
        <v>307.27</v>
      </c>
      <c r="M695">
        <v>0</v>
      </c>
      <c r="N695">
        <v>0</v>
      </c>
      <c r="O695">
        <v>0</v>
      </c>
      <c r="P695">
        <v>133.41</v>
      </c>
      <c r="Q695">
        <v>0</v>
      </c>
      <c r="R695">
        <v>0</v>
      </c>
      <c r="S695">
        <v>6936.6</v>
      </c>
      <c r="T695">
        <v>0</v>
      </c>
      <c r="U695">
        <v>0</v>
      </c>
      <c r="V695">
        <v>1210.73</v>
      </c>
      <c r="W695">
        <v>1529.58</v>
      </c>
      <c r="X695">
        <v>623.41999999999996</v>
      </c>
      <c r="Y695">
        <v>75.84</v>
      </c>
      <c r="Z695">
        <v>298.24</v>
      </c>
      <c r="AA695">
        <v>1024.19</v>
      </c>
      <c r="AB695">
        <v>31.53</v>
      </c>
      <c r="AC695">
        <v>36.24</v>
      </c>
      <c r="AD695">
        <v>0</v>
      </c>
      <c r="AE695">
        <v>36.85</v>
      </c>
      <c r="AF695">
        <v>20.88</v>
      </c>
      <c r="AG695">
        <v>15017017.140000001</v>
      </c>
      <c r="AM695">
        <f t="shared" si="105"/>
        <v>2047</v>
      </c>
      <c r="AN695">
        <f t="shared" si="106"/>
        <v>5</v>
      </c>
      <c r="AO695">
        <f t="shared" si="100"/>
        <v>2047</v>
      </c>
      <c r="AP695" t="str">
        <f t="shared" si="101"/>
        <v>0</v>
      </c>
      <c r="AQ695">
        <f t="shared" si="94"/>
        <v>0</v>
      </c>
      <c r="AR695">
        <f t="shared" si="95"/>
        <v>-725.95</v>
      </c>
      <c r="AS695">
        <f t="shared" si="96"/>
        <v>547.57999999999993</v>
      </c>
      <c r="AT695">
        <f t="shared" si="97"/>
        <v>-318.84999999999991</v>
      </c>
      <c r="AU695">
        <f t="shared" si="98"/>
        <v>-4.7100000000000009</v>
      </c>
    </row>
    <row r="696" spans="1:47" x14ac:dyDescent="0.3">
      <c r="A696">
        <f t="shared" si="102"/>
        <v>2047</v>
      </c>
      <c r="B696">
        <f t="shared" si="103"/>
        <v>6</v>
      </c>
      <c r="C696">
        <f t="shared" si="104"/>
        <v>2047</v>
      </c>
      <c r="D696" t="str">
        <f t="shared" si="99"/>
        <v>06/30/2047</v>
      </c>
      <c r="E696" t="s">
        <v>1251</v>
      </c>
      <c r="F696">
        <v>10652.88</v>
      </c>
      <c r="G696">
        <v>2144.56</v>
      </c>
      <c r="H696">
        <v>353.82</v>
      </c>
      <c r="I696">
        <v>2641.94</v>
      </c>
      <c r="J696">
        <v>1460.57</v>
      </c>
      <c r="K696">
        <v>0</v>
      </c>
      <c r="L696">
        <v>297.36</v>
      </c>
      <c r="M696">
        <v>0</v>
      </c>
      <c r="N696">
        <v>0</v>
      </c>
      <c r="O696">
        <v>0</v>
      </c>
      <c r="P696">
        <v>155.52000000000001</v>
      </c>
      <c r="Q696">
        <v>0</v>
      </c>
      <c r="R696">
        <v>0</v>
      </c>
      <c r="S696">
        <v>7876.32</v>
      </c>
      <c r="T696">
        <v>0</v>
      </c>
      <c r="U696">
        <v>0</v>
      </c>
      <c r="V696">
        <v>1269.55</v>
      </c>
      <c r="W696">
        <v>1424.9</v>
      </c>
      <c r="X696">
        <v>608.23</v>
      </c>
      <c r="Y696">
        <v>87.82</v>
      </c>
      <c r="Z696">
        <v>359.46</v>
      </c>
      <c r="AA696">
        <v>979.81</v>
      </c>
      <c r="AB696">
        <v>64.33</v>
      </c>
      <c r="AC696">
        <v>12.44</v>
      </c>
      <c r="AD696">
        <v>0</v>
      </c>
      <c r="AE696">
        <v>30.78</v>
      </c>
      <c r="AF696">
        <v>23.14</v>
      </c>
      <c r="AG696">
        <v>15008508.83</v>
      </c>
      <c r="AM696">
        <f t="shared" si="105"/>
        <v>2047</v>
      </c>
      <c r="AN696">
        <f t="shared" si="106"/>
        <v>6</v>
      </c>
      <c r="AO696">
        <f t="shared" si="100"/>
        <v>2047</v>
      </c>
      <c r="AP696" t="str">
        <f t="shared" si="101"/>
        <v>0</v>
      </c>
      <c r="AQ696">
        <f t="shared" si="94"/>
        <v>0</v>
      </c>
      <c r="AR696">
        <f t="shared" si="95"/>
        <v>-620.34999999999991</v>
      </c>
      <c r="AS696">
        <f t="shared" si="96"/>
        <v>520.41000000000008</v>
      </c>
      <c r="AT696">
        <f t="shared" si="97"/>
        <v>-155.35000000000014</v>
      </c>
      <c r="AU696">
        <f t="shared" si="98"/>
        <v>51.89</v>
      </c>
    </row>
    <row r="697" spans="1:47" x14ac:dyDescent="0.3">
      <c r="A697">
        <f t="shared" si="102"/>
        <v>2047</v>
      </c>
      <c r="B697">
        <f t="shared" si="103"/>
        <v>7</v>
      </c>
      <c r="C697">
        <f t="shared" si="104"/>
        <v>2047</v>
      </c>
      <c r="D697" t="str">
        <f t="shared" si="99"/>
        <v>07/31/2047</v>
      </c>
      <c r="E697" t="s">
        <v>1252</v>
      </c>
      <c r="F697">
        <v>9616.17</v>
      </c>
      <c r="G697">
        <v>2811.51</v>
      </c>
      <c r="H697">
        <v>612.92999999999995</v>
      </c>
      <c r="I697">
        <v>1571.86</v>
      </c>
      <c r="J697">
        <v>1465.04</v>
      </c>
      <c r="K697">
        <v>0</v>
      </c>
      <c r="L697">
        <v>307.27</v>
      </c>
      <c r="M697">
        <v>0</v>
      </c>
      <c r="N697">
        <v>0</v>
      </c>
      <c r="O697">
        <v>0</v>
      </c>
      <c r="P697">
        <v>181.39</v>
      </c>
      <c r="Q697">
        <v>0</v>
      </c>
      <c r="R697">
        <v>0</v>
      </c>
      <c r="S697">
        <v>7550.93</v>
      </c>
      <c r="T697">
        <v>0</v>
      </c>
      <c r="U697">
        <v>0</v>
      </c>
      <c r="V697">
        <v>1350.45</v>
      </c>
      <c r="W697">
        <v>1414.93</v>
      </c>
      <c r="X697">
        <v>653.79999999999995</v>
      </c>
      <c r="Y697">
        <v>84.6</v>
      </c>
      <c r="Z697">
        <v>334.32</v>
      </c>
      <c r="AA697">
        <v>1153.8699999999999</v>
      </c>
      <c r="AB697">
        <v>134.53</v>
      </c>
      <c r="AC697">
        <v>9.75</v>
      </c>
      <c r="AD697">
        <v>0</v>
      </c>
      <c r="AE697">
        <v>31.12</v>
      </c>
      <c r="AF697">
        <v>27.34</v>
      </c>
      <c r="AG697">
        <v>15001704.17</v>
      </c>
      <c r="AM697">
        <f t="shared" si="105"/>
        <v>2047</v>
      </c>
      <c r="AN697">
        <f t="shared" si="106"/>
        <v>7</v>
      </c>
      <c r="AO697">
        <f t="shared" si="100"/>
        <v>2047</v>
      </c>
      <c r="AP697" t="str">
        <f t="shared" si="101"/>
        <v>0</v>
      </c>
      <c r="AQ697">
        <f t="shared" si="94"/>
        <v>0</v>
      </c>
      <c r="AR697">
        <f t="shared" si="95"/>
        <v>-819.55</v>
      </c>
      <c r="AS697">
        <f t="shared" si="96"/>
        <v>569.19999999999993</v>
      </c>
      <c r="AT697">
        <f t="shared" si="97"/>
        <v>-64.480000000000018</v>
      </c>
      <c r="AU697">
        <f t="shared" si="98"/>
        <v>124.78</v>
      </c>
    </row>
    <row r="698" spans="1:47" x14ac:dyDescent="0.3">
      <c r="A698">
        <f t="shared" si="102"/>
        <v>2047</v>
      </c>
      <c r="B698">
        <f t="shared" si="103"/>
        <v>8</v>
      </c>
      <c r="C698">
        <f t="shared" si="104"/>
        <v>2047</v>
      </c>
      <c r="D698" t="str">
        <f t="shared" si="99"/>
        <v>08/31/2047</v>
      </c>
      <c r="E698" t="s">
        <v>1253</v>
      </c>
      <c r="F698">
        <v>7425.23</v>
      </c>
      <c r="G698">
        <v>2017.36</v>
      </c>
      <c r="H698">
        <v>197.62</v>
      </c>
      <c r="I698">
        <v>2350.2399999999998</v>
      </c>
      <c r="J698">
        <v>1344.89</v>
      </c>
      <c r="K698">
        <v>0</v>
      </c>
      <c r="L698">
        <v>307.27</v>
      </c>
      <c r="M698">
        <v>0</v>
      </c>
      <c r="N698">
        <v>0</v>
      </c>
      <c r="O698">
        <v>0</v>
      </c>
      <c r="P698">
        <v>164.65</v>
      </c>
      <c r="Q698">
        <v>0</v>
      </c>
      <c r="R698">
        <v>0</v>
      </c>
      <c r="S698">
        <v>4908.9399999999996</v>
      </c>
      <c r="T698">
        <v>0</v>
      </c>
      <c r="U698">
        <v>0</v>
      </c>
      <c r="V698">
        <v>1347.05</v>
      </c>
      <c r="W698">
        <v>1374.32</v>
      </c>
      <c r="X698">
        <v>640.44000000000005</v>
      </c>
      <c r="Y698">
        <v>57.95</v>
      </c>
      <c r="Z698">
        <v>273.06</v>
      </c>
      <c r="AA698">
        <v>1026.48</v>
      </c>
      <c r="AB698">
        <v>94.14</v>
      </c>
      <c r="AC698">
        <v>13.01</v>
      </c>
      <c r="AD698">
        <v>0</v>
      </c>
      <c r="AE698">
        <v>22.93</v>
      </c>
      <c r="AF698">
        <v>23.12</v>
      </c>
      <c r="AG698">
        <v>14996296.289999999</v>
      </c>
      <c r="AM698">
        <f t="shared" si="105"/>
        <v>2047</v>
      </c>
      <c r="AN698">
        <f t="shared" si="106"/>
        <v>8</v>
      </c>
      <c r="AO698">
        <f t="shared" si="100"/>
        <v>2047</v>
      </c>
      <c r="AP698" t="str">
        <f t="shared" si="101"/>
        <v>0</v>
      </c>
      <c r="AQ698">
        <f t="shared" si="94"/>
        <v>0</v>
      </c>
      <c r="AR698">
        <f t="shared" si="95"/>
        <v>-753.42000000000007</v>
      </c>
      <c r="AS698">
        <f t="shared" si="96"/>
        <v>582.49</v>
      </c>
      <c r="AT698">
        <f t="shared" si="97"/>
        <v>-27.269999999999982</v>
      </c>
      <c r="AU698">
        <f t="shared" si="98"/>
        <v>81.13</v>
      </c>
    </row>
    <row r="699" spans="1:47" x14ac:dyDescent="0.3">
      <c r="A699">
        <f t="shared" si="102"/>
        <v>2047</v>
      </c>
      <c r="B699">
        <f t="shared" si="103"/>
        <v>9</v>
      </c>
      <c r="C699">
        <f t="shared" si="104"/>
        <v>2047</v>
      </c>
      <c r="D699" t="str">
        <f t="shared" si="99"/>
        <v>09/30/2047</v>
      </c>
      <c r="E699" t="s">
        <v>1254</v>
      </c>
      <c r="F699">
        <v>7110.29</v>
      </c>
      <c r="G699">
        <v>2054.84</v>
      </c>
      <c r="H699">
        <v>138.86000000000001</v>
      </c>
      <c r="I699">
        <v>2302.17</v>
      </c>
      <c r="J699">
        <v>1044.67</v>
      </c>
      <c r="K699">
        <v>0</v>
      </c>
      <c r="L699">
        <v>297.36</v>
      </c>
      <c r="M699">
        <v>0</v>
      </c>
      <c r="N699">
        <v>0</v>
      </c>
      <c r="O699">
        <v>0</v>
      </c>
      <c r="P699">
        <v>131.91</v>
      </c>
      <c r="Q699">
        <v>0</v>
      </c>
      <c r="R699">
        <v>0</v>
      </c>
      <c r="S699">
        <v>4276.8</v>
      </c>
      <c r="T699">
        <v>0</v>
      </c>
      <c r="U699">
        <v>0</v>
      </c>
      <c r="V699">
        <v>1258.27</v>
      </c>
      <c r="W699">
        <v>1239.99</v>
      </c>
      <c r="X699">
        <v>590.24</v>
      </c>
      <c r="Y699">
        <v>63.03</v>
      </c>
      <c r="Z699">
        <v>257.77</v>
      </c>
      <c r="AA699">
        <v>942.04</v>
      </c>
      <c r="AB699">
        <v>82.49</v>
      </c>
      <c r="AC699">
        <v>7.34</v>
      </c>
      <c r="AD699">
        <v>0</v>
      </c>
      <c r="AE699">
        <v>10.67</v>
      </c>
      <c r="AF699">
        <v>14.98</v>
      </c>
      <c r="AG699">
        <v>14991240.85</v>
      </c>
      <c r="AM699">
        <f t="shared" si="105"/>
        <v>2047</v>
      </c>
      <c r="AN699">
        <f t="shared" si="106"/>
        <v>9</v>
      </c>
      <c r="AO699">
        <f t="shared" si="100"/>
        <v>2047</v>
      </c>
      <c r="AP699" t="str">
        <f t="shared" si="101"/>
        <v>0</v>
      </c>
      <c r="AQ699">
        <f t="shared" si="94"/>
        <v>0</v>
      </c>
      <c r="AR699">
        <f t="shared" si="95"/>
        <v>-684.27</v>
      </c>
      <c r="AS699">
        <f t="shared" si="96"/>
        <v>527.21</v>
      </c>
      <c r="AT699">
        <f t="shared" si="97"/>
        <v>18.279999999999973</v>
      </c>
      <c r="AU699">
        <f t="shared" si="98"/>
        <v>75.149999999999991</v>
      </c>
    </row>
    <row r="700" spans="1:47" x14ac:dyDescent="0.3">
      <c r="A700">
        <f t="shared" si="102"/>
        <v>2047</v>
      </c>
      <c r="B700">
        <f t="shared" si="103"/>
        <v>10</v>
      </c>
      <c r="C700">
        <f t="shared" si="104"/>
        <v>2048</v>
      </c>
      <c r="D700" t="str">
        <f t="shared" si="99"/>
        <v>10/31/2047</v>
      </c>
      <c r="E700" t="s">
        <v>1255</v>
      </c>
      <c r="F700">
        <v>7006.03</v>
      </c>
      <c r="G700">
        <v>1761.03</v>
      </c>
      <c r="H700">
        <v>173.66</v>
      </c>
      <c r="I700">
        <v>2197.8000000000002</v>
      </c>
      <c r="J700">
        <v>1540.72</v>
      </c>
      <c r="K700">
        <v>0</v>
      </c>
      <c r="L700">
        <v>307.27</v>
      </c>
      <c r="M700">
        <v>0</v>
      </c>
      <c r="N700">
        <v>0</v>
      </c>
      <c r="O700">
        <v>0</v>
      </c>
      <c r="P700">
        <v>89.14</v>
      </c>
      <c r="Q700">
        <v>0</v>
      </c>
      <c r="R700">
        <v>0</v>
      </c>
      <c r="S700">
        <v>4895.09</v>
      </c>
      <c r="T700">
        <v>0</v>
      </c>
      <c r="U700">
        <v>0</v>
      </c>
      <c r="V700">
        <v>1197.46</v>
      </c>
      <c r="W700">
        <v>1296.5899999999999</v>
      </c>
      <c r="X700">
        <v>618.35</v>
      </c>
      <c r="Y700">
        <v>70.22</v>
      </c>
      <c r="Z700">
        <v>243.07</v>
      </c>
      <c r="AA700">
        <v>968.65</v>
      </c>
      <c r="AB700">
        <v>61.57</v>
      </c>
      <c r="AC700">
        <v>12.85</v>
      </c>
      <c r="AD700">
        <v>0</v>
      </c>
      <c r="AE700">
        <v>24.11</v>
      </c>
      <c r="AF700">
        <v>10.92</v>
      </c>
      <c r="AG700">
        <v>14985995.84</v>
      </c>
      <c r="AM700">
        <f t="shared" si="105"/>
        <v>2047</v>
      </c>
      <c r="AN700">
        <f t="shared" si="106"/>
        <v>10</v>
      </c>
      <c r="AO700">
        <f t="shared" si="100"/>
        <v>2048</v>
      </c>
      <c r="AP700" t="str">
        <f t="shared" si="101"/>
        <v>0</v>
      </c>
      <c r="AQ700">
        <f t="shared" si="94"/>
        <v>0</v>
      </c>
      <c r="AR700">
        <f t="shared" si="95"/>
        <v>-725.57999999999993</v>
      </c>
      <c r="AS700">
        <f t="shared" si="96"/>
        <v>548.13</v>
      </c>
      <c r="AT700">
        <f t="shared" si="97"/>
        <v>-99.129999999999882</v>
      </c>
      <c r="AU700">
        <f t="shared" si="98"/>
        <v>48.72</v>
      </c>
    </row>
    <row r="701" spans="1:47" x14ac:dyDescent="0.3">
      <c r="A701">
        <f t="shared" si="102"/>
        <v>2047</v>
      </c>
      <c r="B701">
        <f t="shared" si="103"/>
        <v>11</v>
      </c>
      <c r="C701">
        <f t="shared" si="104"/>
        <v>2048</v>
      </c>
      <c r="D701" t="str">
        <f t="shared" si="99"/>
        <v>11/30/2047</v>
      </c>
      <c r="E701" t="s">
        <v>1256</v>
      </c>
      <c r="F701">
        <v>2838.64</v>
      </c>
      <c r="G701">
        <v>1112.77</v>
      </c>
      <c r="H701">
        <v>151.85</v>
      </c>
      <c r="I701">
        <v>2439.1999999999998</v>
      </c>
      <c r="J701">
        <v>1789.31</v>
      </c>
      <c r="K701">
        <v>0</v>
      </c>
      <c r="L701">
        <v>297.36</v>
      </c>
      <c r="M701">
        <v>0</v>
      </c>
      <c r="N701">
        <v>0</v>
      </c>
      <c r="O701">
        <v>0</v>
      </c>
      <c r="P701">
        <v>55.18</v>
      </c>
      <c r="Q701">
        <v>0</v>
      </c>
      <c r="R701">
        <v>0</v>
      </c>
      <c r="S701">
        <v>1222.48</v>
      </c>
      <c r="T701">
        <v>0</v>
      </c>
      <c r="U701">
        <v>0</v>
      </c>
      <c r="V701">
        <v>972.2</v>
      </c>
      <c r="W701">
        <v>1185.5</v>
      </c>
      <c r="X701">
        <v>537.51</v>
      </c>
      <c r="Y701">
        <v>52.97</v>
      </c>
      <c r="Z701">
        <v>173.24</v>
      </c>
      <c r="AA701">
        <v>785.15</v>
      </c>
      <c r="AB701">
        <v>19.75</v>
      </c>
      <c r="AC701">
        <v>15.44</v>
      </c>
      <c r="AD701">
        <v>0</v>
      </c>
      <c r="AE701">
        <v>13.8</v>
      </c>
      <c r="AF701">
        <v>7.73</v>
      </c>
      <c r="AG701">
        <v>14984269.98</v>
      </c>
      <c r="AM701">
        <f t="shared" si="105"/>
        <v>2047</v>
      </c>
      <c r="AN701">
        <f t="shared" si="106"/>
        <v>11</v>
      </c>
      <c r="AO701">
        <f t="shared" si="100"/>
        <v>2048</v>
      </c>
      <c r="AP701" t="str">
        <f t="shared" si="101"/>
        <v>0</v>
      </c>
      <c r="AQ701">
        <f t="shared" si="94"/>
        <v>0</v>
      </c>
      <c r="AR701">
        <f t="shared" si="95"/>
        <v>-611.91</v>
      </c>
      <c r="AS701">
        <f t="shared" si="96"/>
        <v>484.53999999999996</v>
      </c>
      <c r="AT701">
        <f t="shared" si="97"/>
        <v>-213.29999999999995</v>
      </c>
      <c r="AU701">
        <f t="shared" si="98"/>
        <v>4.3100000000000005</v>
      </c>
    </row>
    <row r="702" spans="1:47" x14ac:dyDescent="0.3">
      <c r="A702">
        <f t="shared" si="102"/>
        <v>2047</v>
      </c>
      <c r="B702">
        <f t="shared" si="103"/>
        <v>12</v>
      </c>
      <c r="C702">
        <f t="shared" si="104"/>
        <v>2048</v>
      </c>
      <c r="D702" t="str">
        <f t="shared" si="99"/>
        <v>12/31/2047</v>
      </c>
      <c r="E702" t="s">
        <v>1257</v>
      </c>
      <c r="F702">
        <v>3338.67</v>
      </c>
      <c r="G702">
        <v>947.32</v>
      </c>
      <c r="H702">
        <v>116.5</v>
      </c>
      <c r="I702">
        <v>2425.34</v>
      </c>
      <c r="J702">
        <v>1940.32</v>
      </c>
      <c r="K702">
        <v>0</v>
      </c>
      <c r="L702">
        <v>307.27</v>
      </c>
      <c r="M702">
        <v>0</v>
      </c>
      <c r="N702">
        <v>0</v>
      </c>
      <c r="O702">
        <v>0</v>
      </c>
      <c r="P702">
        <v>52.1</v>
      </c>
      <c r="Q702">
        <v>0</v>
      </c>
      <c r="R702">
        <v>0</v>
      </c>
      <c r="S702">
        <v>2021.26</v>
      </c>
      <c r="T702">
        <v>0</v>
      </c>
      <c r="U702">
        <v>0</v>
      </c>
      <c r="V702">
        <v>997.86</v>
      </c>
      <c r="W702">
        <v>1218.99</v>
      </c>
      <c r="X702">
        <v>545.04999999999995</v>
      </c>
      <c r="Y702">
        <v>60.86</v>
      </c>
      <c r="Z702">
        <v>168.52</v>
      </c>
      <c r="AA702">
        <v>756.46</v>
      </c>
      <c r="AB702">
        <v>10.61</v>
      </c>
      <c r="AC702">
        <v>27.1</v>
      </c>
      <c r="AD702">
        <v>0.1</v>
      </c>
      <c r="AE702">
        <v>13.65</v>
      </c>
      <c r="AF702">
        <v>6.04</v>
      </c>
      <c r="AG702">
        <v>14981878.619999999</v>
      </c>
      <c r="AM702">
        <f t="shared" si="105"/>
        <v>2047</v>
      </c>
      <c r="AN702">
        <f t="shared" si="106"/>
        <v>12</v>
      </c>
      <c r="AO702">
        <f t="shared" si="100"/>
        <v>2048</v>
      </c>
      <c r="AP702" t="str">
        <f t="shared" si="101"/>
        <v>0</v>
      </c>
      <c r="AQ702">
        <f t="shared" si="94"/>
        <v>0</v>
      </c>
      <c r="AR702">
        <f t="shared" si="95"/>
        <v>-587.94000000000005</v>
      </c>
      <c r="AS702">
        <f t="shared" si="96"/>
        <v>484.18999999999994</v>
      </c>
      <c r="AT702">
        <f t="shared" si="97"/>
        <v>-221.13</v>
      </c>
      <c r="AU702">
        <f t="shared" si="98"/>
        <v>-16.490000000000002</v>
      </c>
    </row>
    <row r="703" spans="1:47" x14ac:dyDescent="0.3">
      <c r="A703">
        <f t="shared" si="102"/>
        <v>2048</v>
      </c>
      <c r="B703">
        <f t="shared" si="103"/>
        <v>1</v>
      </c>
      <c r="C703">
        <f t="shared" si="104"/>
        <v>2048</v>
      </c>
      <c r="D703" t="str">
        <f t="shared" si="99"/>
        <v>01/31/2048</v>
      </c>
      <c r="E703" t="s">
        <v>1258</v>
      </c>
      <c r="F703">
        <v>2735.44</v>
      </c>
      <c r="G703">
        <v>8274.8700000000008</v>
      </c>
      <c r="H703">
        <v>235.2</v>
      </c>
      <c r="I703">
        <v>3290.06</v>
      </c>
      <c r="J703">
        <v>11003.76</v>
      </c>
      <c r="K703">
        <v>0</v>
      </c>
      <c r="L703">
        <v>307.27</v>
      </c>
      <c r="M703">
        <v>0</v>
      </c>
      <c r="N703">
        <v>0</v>
      </c>
      <c r="O703">
        <v>0</v>
      </c>
      <c r="P703">
        <v>46.19</v>
      </c>
      <c r="Q703">
        <v>0</v>
      </c>
      <c r="R703">
        <v>0</v>
      </c>
      <c r="S703">
        <v>2294.71</v>
      </c>
      <c r="T703">
        <v>0</v>
      </c>
      <c r="U703">
        <v>0</v>
      </c>
      <c r="V703">
        <v>964.02</v>
      </c>
      <c r="W703">
        <v>1263.9000000000001</v>
      </c>
      <c r="X703">
        <v>566.24</v>
      </c>
      <c r="Y703">
        <v>72.2</v>
      </c>
      <c r="Z703">
        <v>182.53</v>
      </c>
      <c r="AA703">
        <v>805.08</v>
      </c>
      <c r="AB703">
        <v>15.27</v>
      </c>
      <c r="AC703">
        <v>35.22</v>
      </c>
      <c r="AD703">
        <v>0</v>
      </c>
      <c r="AE703">
        <v>15.04</v>
      </c>
      <c r="AF703">
        <v>4.8499999999999996</v>
      </c>
      <c r="AG703">
        <v>14987418.050000001</v>
      </c>
      <c r="AM703">
        <f t="shared" si="105"/>
        <v>2048</v>
      </c>
      <c r="AN703">
        <f t="shared" si="106"/>
        <v>1</v>
      </c>
      <c r="AO703">
        <f t="shared" si="100"/>
        <v>2048</v>
      </c>
      <c r="AP703" t="str">
        <f t="shared" si="101"/>
        <v>0</v>
      </c>
      <c r="AQ703">
        <f t="shared" si="94"/>
        <v>0</v>
      </c>
      <c r="AR703">
        <f t="shared" si="95"/>
        <v>-622.55000000000007</v>
      </c>
      <c r="AS703">
        <f t="shared" si="96"/>
        <v>494.04</v>
      </c>
      <c r="AT703">
        <f t="shared" si="97"/>
        <v>-299.88000000000011</v>
      </c>
      <c r="AU703">
        <f t="shared" si="98"/>
        <v>-19.95</v>
      </c>
    </row>
    <row r="704" spans="1:47" x14ac:dyDescent="0.3">
      <c r="A704">
        <f t="shared" si="102"/>
        <v>2048</v>
      </c>
      <c r="B704">
        <f t="shared" si="103"/>
        <v>2</v>
      </c>
      <c r="C704">
        <f t="shared" si="104"/>
        <v>2048</v>
      </c>
      <c r="D704" t="str">
        <f t="shared" si="99"/>
        <v>02/29/2048</v>
      </c>
      <c r="E704" t="s">
        <v>1259</v>
      </c>
      <c r="F704">
        <v>393.27</v>
      </c>
      <c r="G704">
        <v>27649.38</v>
      </c>
      <c r="H704">
        <v>330.84</v>
      </c>
      <c r="I704">
        <v>4455.1899999999996</v>
      </c>
      <c r="J704">
        <v>31774.3</v>
      </c>
      <c r="K704">
        <v>0</v>
      </c>
      <c r="L704">
        <v>287.45</v>
      </c>
      <c r="M704">
        <v>0</v>
      </c>
      <c r="N704">
        <v>0</v>
      </c>
      <c r="O704">
        <v>0</v>
      </c>
      <c r="P704">
        <v>41.53</v>
      </c>
      <c r="Q704">
        <v>0</v>
      </c>
      <c r="R704">
        <v>0</v>
      </c>
      <c r="S704">
        <v>130.76</v>
      </c>
      <c r="T704">
        <v>0</v>
      </c>
      <c r="U704">
        <v>0</v>
      </c>
      <c r="V704">
        <v>838.68</v>
      </c>
      <c r="W704">
        <v>1289.48</v>
      </c>
      <c r="X704">
        <v>641.64</v>
      </c>
      <c r="Y704">
        <v>65.48</v>
      </c>
      <c r="Z704">
        <v>138.24</v>
      </c>
      <c r="AA704">
        <v>789.83</v>
      </c>
      <c r="AB704">
        <v>1.1000000000000001</v>
      </c>
      <c r="AC704">
        <v>43.05</v>
      </c>
      <c r="AD704">
        <v>0</v>
      </c>
      <c r="AE704">
        <v>19.5</v>
      </c>
      <c r="AF704">
        <v>4.38</v>
      </c>
      <c r="AG704">
        <v>15014674.16</v>
      </c>
      <c r="AM704">
        <f t="shared" si="105"/>
        <v>2048</v>
      </c>
      <c r="AN704">
        <f t="shared" si="106"/>
        <v>2</v>
      </c>
      <c r="AO704">
        <f t="shared" si="100"/>
        <v>2048</v>
      </c>
      <c r="AP704" t="str">
        <f t="shared" si="101"/>
        <v>0</v>
      </c>
      <c r="AQ704">
        <f t="shared" si="94"/>
        <v>0</v>
      </c>
      <c r="AR704">
        <f t="shared" si="95"/>
        <v>-651.59</v>
      </c>
      <c r="AS704">
        <f t="shared" si="96"/>
        <v>576.16</v>
      </c>
      <c r="AT704">
        <f t="shared" si="97"/>
        <v>-450.80000000000007</v>
      </c>
      <c r="AU704">
        <f t="shared" si="98"/>
        <v>-41.949999999999996</v>
      </c>
    </row>
    <row r="705" spans="1:47" x14ac:dyDescent="0.3">
      <c r="A705">
        <f t="shared" si="102"/>
        <v>2048</v>
      </c>
      <c r="B705">
        <f t="shared" si="103"/>
        <v>3</v>
      </c>
      <c r="C705">
        <f t="shared" si="104"/>
        <v>2048</v>
      </c>
      <c r="D705" t="str">
        <f t="shared" si="99"/>
        <v>03/31/2048</v>
      </c>
      <c r="E705" t="s">
        <v>1260</v>
      </c>
      <c r="F705">
        <v>4428.12</v>
      </c>
      <c r="G705">
        <v>12781.94</v>
      </c>
      <c r="H705">
        <v>51.34</v>
      </c>
      <c r="I705">
        <v>7005.36</v>
      </c>
      <c r="J705">
        <v>15785.09</v>
      </c>
      <c r="K705">
        <v>0</v>
      </c>
      <c r="L705">
        <v>307.27</v>
      </c>
      <c r="M705">
        <v>0</v>
      </c>
      <c r="N705">
        <v>0</v>
      </c>
      <c r="O705">
        <v>0</v>
      </c>
      <c r="P705">
        <v>51.55</v>
      </c>
      <c r="Q705">
        <v>0</v>
      </c>
      <c r="R705">
        <v>0</v>
      </c>
      <c r="S705">
        <v>325.91000000000003</v>
      </c>
      <c r="T705">
        <v>0</v>
      </c>
      <c r="U705">
        <v>0</v>
      </c>
      <c r="V705">
        <v>958.55</v>
      </c>
      <c r="W705">
        <v>1429.08</v>
      </c>
      <c r="X705">
        <v>744.16</v>
      </c>
      <c r="Y705">
        <v>62.07</v>
      </c>
      <c r="Z705">
        <v>199.27</v>
      </c>
      <c r="AA705">
        <v>823.24</v>
      </c>
      <c r="AB705">
        <v>0.47</v>
      </c>
      <c r="AC705">
        <v>74.14</v>
      </c>
      <c r="AD705">
        <v>0</v>
      </c>
      <c r="AE705">
        <v>18.64</v>
      </c>
      <c r="AF705">
        <v>5.45</v>
      </c>
      <c r="AG705">
        <v>15023027.98</v>
      </c>
      <c r="AM705">
        <f t="shared" si="105"/>
        <v>2048</v>
      </c>
      <c r="AN705">
        <f t="shared" si="106"/>
        <v>3</v>
      </c>
      <c r="AO705">
        <f t="shared" si="100"/>
        <v>2048</v>
      </c>
      <c r="AP705" t="str">
        <f t="shared" si="101"/>
        <v>0</v>
      </c>
      <c r="AQ705">
        <f t="shared" si="94"/>
        <v>0</v>
      </c>
      <c r="AR705">
        <f t="shared" si="95"/>
        <v>-623.97</v>
      </c>
      <c r="AS705">
        <f t="shared" si="96"/>
        <v>682.08999999999992</v>
      </c>
      <c r="AT705">
        <f t="shared" si="97"/>
        <v>-470.53</v>
      </c>
      <c r="AU705">
        <f t="shared" si="98"/>
        <v>-73.67</v>
      </c>
    </row>
    <row r="706" spans="1:47" x14ac:dyDescent="0.3">
      <c r="A706">
        <f t="shared" si="102"/>
        <v>2048</v>
      </c>
      <c r="B706">
        <f t="shared" si="103"/>
        <v>4</v>
      </c>
      <c r="C706">
        <f t="shared" si="104"/>
        <v>2048</v>
      </c>
      <c r="D706" t="str">
        <f t="shared" si="99"/>
        <v>04/30/2048</v>
      </c>
      <c r="E706" t="s">
        <v>1261</v>
      </c>
      <c r="F706">
        <v>6719.8</v>
      </c>
      <c r="G706">
        <v>1856.52</v>
      </c>
      <c r="H706">
        <v>80.42</v>
      </c>
      <c r="I706">
        <v>4064.22</v>
      </c>
      <c r="J706">
        <v>1959.33</v>
      </c>
      <c r="K706">
        <v>0</v>
      </c>
      <c r="L706">
        <v>297.36</v>
      </c>
      <c r="M706">
        <v>0</v>
      </c>
      <c r="N706">
        <v>0</v>
      </c>
      <c r="O706">
        <v>0</v>
      </c>
      <c r="P706">
        <v>73.88</v>
      </c>
      <c r="Q706">
        <v>0</v>
      </c>
      <c r="R706">
        <v>0</v>
      </c>
      <c r="S706">
        <v>2716.52</v>
      </c>
      <c r="T706">
        <v>0</v>
      </c>
      <c r="U706">
        <v>0</v>
      </c>
      <c r="V706">
        <v>1000.25</v>
      </c>
      <c r="W706">
        <v>1415.82</v>
      </c>
      <c r="X706">
        <v>614.37</v>
      </c>
      <c r="Y706">
        <v>63.53</v>
      </c>
      <c r="Z706">
        <v>284.70999999999998</v>
      </c>
      <c r="AA706">
        <v>808.84</v>
      </c>
      <c r="AB706">
        <v>7.45</v>
      </c>
      <c r="AC706">
        <v>81.540000000000006</v>
      </c>
      <c r="AD706">
        <v>0</v>
      </c>
      <c r="AE706">
        <v>21.14</v>
      </c>
      <c r="AF706">
        <v>9.4499999999999993</v>
      </c>
      <c r="AG706">
        <v>15018164.699999999</v>
      </c>
      <c r="AM706">
        <f t="shared" si="105"/>
        <v>2048</v>
      </c>
      <c r="AN706">
        <f t="shared" si="106"/>
        <v>4</v>
      </c>
      <c r="AO706">
        <f t="shared" si="100"/>
        <v>2048</v>
      </c>
      <c r="AP706" t="str">
        <f t="shared" si="101"/>
        <v>0</v>
      </c>
      <c r="AQ706">
        <f t="shared" si="94"/>
        <v>0</v>
      </c>
      <c r="AR706">
        <f t="shared" si="95"/>
        <v>-524.13000000000011</v>
      </c>
      <c r="AS706">
        <f t="shared" si="96"/>
        <v>550.84</v>
      </c>
      <c r="AT706">
        <f t="shared" si="97"/>
        <v>-415.56999999999994</v>
      </c>
      <c r="AU706">
        <f t="shared" si="98"/>
        <v>-74.09</v>
      </c>
    </row>
    <row r="707" spans="1:47" x14ac:dyDescent="0.3">
      <c r="A707">
        <f t="shared" si="102"/>
        <v>2048</v>
      </c>
      <c r="B707">
        <f t="shared" si="103"/>
        <v>5</v>
      </c>
      <c r="C707">
        <f t="shared" si="104"/>
        <v>2048</v>
      </c>
      <c r="D707" t="str">
        <f t="shared" si="99"/>
        <v>05/31/2048</v>
      </c>
      <c r="E707" t="s">
        <v>1262</v>
      </c>
      <c r="F707">
        <v>9277.4</v>
      </c>
      <c r="G707">
        <v>1167.74</v>
      </c>
      <c r="H707">
        <v>59.58</v>
      </c>
      <c r="I707">
        <v>4223.1099999999997</v>
      </c>
      <c r="J707">
        <v>1727.39</v>
      </c>
      <c r="K707">
        <v>0</v>
      </c>
      <c r="L707">
        <v>307.27</v>
      </c>
      <c r="M707">
        <v>0</v>
      </c>
      <c r="N707">
        <v>0</v>
      </c>
      <c r="O707">
        <v>0</v>
      </c>
      <c r="P707">
        <v>133.41</v>
      </c>
      <c r="Q707">
        <v>0</v>
      </c>
      <c r="R707">
        <v>0</v>
      </c>
      <c r="S707">
        <v>5676.16</v>
      </c>
      <c r="T707">
        <v>0</v>
      </c>
      <c r="U707">
        <v>0</v>
      </c>
      <c r="V707">
        <v>1150.29</v>
      </c>
      <c r="W707">
        <v>1452.57</v>
      </c>
      <c r="X707">
        <v>616.47</v>
      </c>
      <c r="Y707">
        <v>67.290000000000006</v>
      </c>
      <c r="Z707">
        <v>304.33999999999997</v>
      </c>
      <c r="AA707">
        <v>908.79</v>
      </c>
      <c r="AB707">
        <v>26.56</v>
      </c>
      <c r="AC707">
        <v>49.11</v>
      </c>
      <c r="AD707">
        <v>0</v>
      </c>
      <c r="AE707">
        <v>37.06</v>
      </c>
      <c r="AF707">
        <v>20.88</v>
      </c>
      <c r="AG707">
        <v>15010055.039999999</v>
      </c>
      <c r="AM707">
        <f t="shared" si="105"/>
        <v>2048</v>
      </c>
      <c r="AN707">
        <f t="shared" si="106"/>
        <v>5</v>
      </c>
      <c r="AO707">
        <f t="shared" si="100"/>
        <v>2048</v>
      </c>
      <c r="AP707" t="str">
        <f t="shared" si="101"/>
        <v>0</v>
      </c>
      <c r="AQ707">
        <f t="shared" si="94"/>
        <v>0</v>
      </c>
      <c r="AR707">
        <f t="shared" si="95"/>
        <v>-604.45000000000005</v>
      </c>
      <c r="AS707">
        <f t="shared" si="96"/>
        <v>549.18000000000006</v>
      </c>
      <c r="AT707">
        <f t="shared" si="97"/>
        <v>-302.27999999999997</v>
      </c>
      <c r="AU707">
        <f t="shared" si="98"/>
        <v>-22.55</v>
      </c>
    </row>
    <row r="708" spans="1:47" x14ac:dyDescent="0.3">
      <c r="A708">
        <f t="shared" si="102"/>
        <v>2048</v>
      </c>
      <c r="B708">
        <f t="shared" si="103"/>
        <v>6</v>
      </c>
      <c r="C708">
        <f t="shared" si="104"/>
        <v>2048</v>
      </c>
      <c r="D708" t="str">
        <f t="shared" si="99"/>
        <v>06/30/2048</v>
      </c>
      <c r="E708" t="s">
        <v>1263</v>
      </c>
      <c r="F708">
        <v>10907.07</v>
      </c>
      <c r="G708">
        <v>2593.5700000000002</v>
      </c>
      <c r="H708">
        <v>392.76</v>
      </c>
      <c r="I708">
        <v>1938.46</v>
      </c>
      <c r="J708">
        <v>1532.91</v>
      </c>
      <c r="K708">
        <v>0</v>
      </c>
      <c r="L708">
        <v>297.36</v>
      </c>
      <c r="M708">
        <v>0</v>
      </c>
      <c r="N708">
        <v>0</v>
      </c>
      <c r="O708">
        <v>0</v>
      </c>
      <c r="P708">
        <v>155.52000000000001</v>
      </c>
      <c r="Q708">
        <v>0</v>
      </c>
      <c r="R708">
        <v>0</v>
      </c>
      <c r="S708">
        <v>8470.98</v>
      </c>
      <c r="T708">
        <v>0</v>
      </c>
      <c r="U708">
        <v>0</v>
      </c>
      <c r="V708">
        <v>1237.3699999999999</v>
      </c>
      <c r="W708">
        <v>1425.49</v>
      </c>
      <c r="X708">
        <v>625.4</v>
      </c>
      <c r="Y708">
        <v>85.98</v>
      </c>
      <c r="Z708">
        <v>356.74</v>
      </c>
      <c r="AA708">
        <v>986.01</v>
      </c>
      <c r="AB708">
        <v>72.209999999999994</v>
      </c>
      <c r="AC708">
        <v>20.149999999999999</v>
      </c>
      <c r="AD708">
        <v>0</v>
      </c>
      <c r="AE708">
        <v>33.590000000000003</v>
      </c>
      <c r="AF708">
        <v>23.13</v>
      </c>
      <c r="AG708">
        <v>15001741.550000001</v>
      </c>
      <c r="AM708">
        <f t="shared" si="105"/>
        <v>2048</v>
      </c>
      <c r="AN708">
        <f t="shared" si="106"/>
        <v>6</v>
      </c>
      <c r="AO708">
        <f t="shared" si="100"/>
        <v>2048</v>
      </c>
      <c r="AP708" t="str">
        <f t="shared" si="101"/>
        <v>0</v>
      </c>
      <c r="AQ708">
        <f t="shared" si="94"/>
        <v>0</v>
      </c>
      <c r="AR708">
        <f t="shared" si="95"/>
        <v>-629.27</v>
      </c>
      <c r="AS708">
        <f t="shared" si="96"/>
        <v>539.41999999999996</v>
      </c>
      <c r="AT708">
        <f t="shared" si="97"/>
        <v>-188.12000000000012</v>
      </c>
      <c r="AU708">
        <f t="shared" si="98"/>
        <v>52.059999999999995</v>
      </c>
    </row>
    <row r="709" spans="1:47" x14ac:dyDescent="0.3">
      <c r="A709">
        <f t="shared" si="102"/>
        <v>2048</v>
      </c>
      <c r="B709">
        <f t="shared" si="103"/>
        <v>7</v>
      </c>
      <c r="C709">
        <f t="shared" si="104"/>
        <v>2048</v>
      </c>
      <c r="D709" t="str">
        <f t="shared" si="99"/>
        <v>07/31/2048</v>
      </c>
      <c r="E709" t="s">
        <v>1264</v>
      </c>
      <c r="F709">
        <v>9637.41</v>
      </c>
      <c r="G709">
        <v>2222.89</v>
      </c>
      <c r="H709">
        <v>359.46</v>
      </c>
      <c r="I709">
        <v>1688.11</v>
      </c>
      <c r="J709">
        <v>1502.46</v>
      </c>
      <c r="K709">
        <v>0</v>
      </c>
      <c r="L709">
        <v>307.27</v>
      </c>
      <c r="M709">
        <v>0</v>
      </c>
      <c r="N709">
        <v>0</v>
      </c>
      <c r="O709">
        <v>0</v>
      </c>
      <c r="P709">
        <v>181.39</v>
      </c>
      <c r="Q709">
        <v>0</v>
      </c>
      <c r="R709">
        <v>0</v>
      </c>
      <c r="S709">
        <v>7880.27</v>
      </c>
      <c r="T709">
        <v>0</v>
      </c>
      <c r="U709">
        <v>0</v>
      </c>
      <c r="V709">
        <v>1381.82</v>
      </c>
      <c r="W709">
        <v>1429.62</v>
      </c>
      <c r="X709">
        <v>655.53</v>
      </c>
      <c r="Y709">
        <v>79.400000000000006</v>
      </c>
      <c r="Z709">
        <v>310.58999999999997</v>
      </c>
      <c r="AA709">
        <v>1078.6600000000001</v>
      </c>
      <c r="AB709">
        <v>113.77</v>
      </c>
      <c r="AC709">
        <v>12.35</v>
      </c>
      <c r="AD709">
        <v>0</v>
      </c>
      <c r="AE709">
        <v>31.27</v>
      </c>
      <c r="AF709">
        <v>27.13</v>
      </c>
      <c r="AG709">
        <v>14994327.029999999</v>
      </c>
      <c r="AM709">
        <f t="shared" si="105"/>
        <v>2048</v>
      </c>
      <c r="AN709">
        <f t="shared" si="106"/>
        <v>7</v>
      </c>
      <c r="AO709">
        <f t="shared" si="100"/>
        <v>2048</v>
      </c>
      <c r="AP709" t="str">
        <f t="shared" si="101"/>
        <v>0</v>
      </c>
      <c r="AQ709">
        <f t="shared" ref="AQ709:AQ772" si="107">N709-O709</f>
        <v>0</v>
      </c>
      <c r="AR709">
        <f t="shared" ref="AR709:AR772" si="108">Z709-AA709</f>
        <v>-768.07000000000016</v>
      </c>
      <c r="AS709">
        <f t="shared" ref="AS709:AS772" si="109">X709-Y709</f>
        <v>576.13</v>
      </c>
      <c r="AT709">
        <f t="shared" ref="AT709:AT772" si="110">V709-W709</f>
        <v>-47.799999999999955</v>
      </c>
      <c r="AU709">
        <f t="shared" ref="AU709:AU772" si="111">AB709-AC709</f>
        <v>101.42</v>
      </c>
    </row>
    <row r="710" spans="1:47" x14ac:dyDescent="0.3">
      <c r="A710">
        <f t="shared" si="102"/>
        <v>2048</v>
      </c>
      <c r="B710">
        <f t="shared" si="103"/>
        <v>8</v>
      </c>
      <c r="C710">
        <f t="shared" si="104"/>
        <v>2048</v>
      </c>
      <c r="D710" t="str">
        <f t="shared" si="99"/>
        <v>08/31/2048</v>
      </c>
      <c r="E710" t="s">
        <v>1265</v>
      </c>
      <c r="F710">
        <v>7287.89</v>
      </c>
      <c r="G710">
        <v>2061.37</v>
      </c>
      <c r="H710">
        <v>223.84</v>
      </c>
      <c r="I710">
        <v>1817.61</v>
      </c>
      <c r="J710">
        <v>1325.72</v>
      </c>
      <c r="K710">
        <v>0</v>
      </c>
      <c r="L710">
        <v>307.27</v>
      </c>
      <c r="M710">
        <v>0</v>
      </c>
      <c r="N710">
        <v>0</v>
      </c>
      <c r="O710">
        <v>0</v>
      </c>
      <c r="P710">
        <v>164.65</v>
      </c>
      <c r="Q710">
        <v>0</v>
      </c>
      <c r="R710">
        <v>0</v>
      </c>
      <c r="S710">
        <v>5247.49</v>
      </c>
      <c r="T710">
        <v>0</v>
      </c>
      <c r="U710">
        <v>0</v>
      </c>
      <c r="V710">
        <v>1316.13</v>
      </c>
      <c r="W710">
        <v>1394.2</v>
      </c>
      <c r="X710">
        <v>646.65</v>
      </c>
      <c r="Y710">
        <v>57.61</v>
      </c>
      <c r="Z710">
        <v>286.08</v>
      </c>
      <c r="AA710">
        <v>1044.96</v>
      </c>
      <c r="AB710">
        <v>123.76</v>
      </c>
      <c r="AC710">
        <v>11.05</v>
      </c>
      <c r="AD710">
        <v>0</v>
      </c>
      <c r="AE710">
        <v>24.58</v>
      </c>
      <c r="AF710">
        <v>23.12</v>
      </c>
      <c r="AG710">
        <v>14989100.51</v>
      </c>
      <c r="AM710">
        <f t="shared" si="105"/>
        <v>2048</v>
      </c>
      <c r="AN710">
        <f t="shared" si="106"/>
        <v>8</v>
      </c>
      <c r="AO710">
        <f t="shared" si="100"/>
        <v>2048</v>
      </c>
      <c r="AP710" t="str">
        <f t="shared" si="101"/>
        <v>0</v>
      </c>
      <c r="AQ710">
        <f t="shared" si="107"/>
        <v>0</v>
      </c>
      <c r="AR710">
        <f t="shared" si="108"/>
        <v>-758.88000000000011</v>
      </c>
      <c r="AS710">
        <f t="shared" si="109"/>
        <v>589.04</v>
      </c>
      <c r="AT710">
        <f t="shared" si="110"/>
        <v>-78.069999999999936</v>
      </c>
      <c r="AU710">
        <f t="shared" si="111"/>
        <v>112.71000000000001</v>
      </c>
    </row>
    <row r="711" spans="1:47" x14ac:dyDescent="0.3">
      <c r="A711">
        <f t="shared" si="102"/>
        <v>2048</v>
      </c>
      <c r="B711">
        <f t="shared" si="103"/>
        <v>9</v>
      </c>
      <c r="C711">
        <f t="shared" si="104"/>
        <v>2048</v>
      </c>
      <c r="D711" t="str">
        <f t="shared" si="99"/>
        <v>09/30/2048</v>
      </c>
      <c r="E711" t="s">
        <v>1266</v>
      </c>
      <c r="F711">
        <v>6923.97</v>
      </c>
      <c r="G711">
        <v>1926.97</v>
      </c>
      <c r="H711">
        <v>123.95</v>
      </c>
      <c r="I711">
        <v>2228.48</v>
      </c>
      <c r="J711">
        <v>1131.9000000000001</v>
      </c>
      <c r="K711">
        <v>0</v>
      </c>
      <c r="L711">
        <v>297.36</v>
      </c>
      <c r="M711">
        <v>0</v>
      </c>
      <c r="N711">
        <v>0</v>
      </c>
      <c r="O711">
        <v>0</v>
      </c>
      <c r="P711">
        <v>131.91</v>
      </c>
      <c r="Q711">
        <v>0</v>
      </c>
      <c r="R711">
        <v>0</v>
      </c>
      <c r="S711">
        <v>4366.16</v>
      </c>
      <c r="T711">
        <v>0</v>
      </c>
      <c r="U711">
        <v>0</v>
      </c>
      <c r="V711">
        <v>1238.3599999999999</v>
      </c>
      <c r="W711">
        <v>1249.18</v>
      </c>
      <c r="X711">
        <v>582.59</v>
      </c>
      <c r="Y711">
        <v>61.2</v>
      </c>
      <c r="Z711">
        <v>251.27</v>
      </c>
      <c r="AA711">
        <v>914.74</v>
      </c>
      <c r="AB711">
        <v>99.34</v>
      </c>
      <c r="AC711">
        <v>7.27</v>
      </c>
      <c r="AD711">
        <v>0</v>
      </c>
      <c r="AE711">
        <v>11.7</v>
      </c>
      <c r="AF711">
        <v>14.96</v>
      </c>
      <c r="AG711">
        <v>14984103.52</v>
      </c>
      <c r="AM711">
        <f t="shared" si="105"/>
        <v>2048</v>
      </c>
      <c r="AN711">
        <f t="shared" si="106"/>
        <v>9</v>
      </c>
      <c r="AO711">
        <f t="shared" si="100"/>
        <v>2048</v>
      </c>
      <c r="AP711" t="str">
        <f t="shared" si="101"/>
        <v>0</v>
      </c>
      <c r="AQ711">
        <f t="shared" si="107"/>
        <v>0</v>
      </c>
      <c r="AR711">
        <f t="shared" si="108"/>
        <v>-663.47</v>
      </c>
      <c r="AS711">
        <f t="shared" si="109"/>
        <v>521.39</v>
      </c>
      <c r="AT711">
        <f t="shared" si="110"/>
        <v>-10.820000000000164</v>
      </c>
      <c r="AU711">
        <f t="shared" si="111"/>
        <v>92.070000000000007</v>
      </c>
    </row>
    <row r="712" spans="1:47" x14ac:dyDescent="0.3">
      <c r="A712">
        <f t="shared" si="102"/>
        <v>2048</v>
      </c>
      <c r="B712">
        <f t="shared" si="103"/>
        <v>10</v>
      </c>
      <c r="C712">
        <f t="shared" si="104"/>
        <v>2049</v>
      </c>
      <c r="D712" t="str">
        <f t="shared" si="99"/>
        <v>10/31/2048</v>
      </c>
      <c r="E712" t="s">
        <v>1267</v>
      </c>
      <c r="F712">
        <v>4548.76</v>
      </c>
      <c r="G712">
        <v>1798.44</v>
      </c>
      <c r="H712">
        <v>158.84</v>
      </c>
      <c r="I712">
        <v>2436.17</v>
      </c>
      <c r="J712">
        <v>2134.46</v>
      </c>
      <c r="K712">
        <v>0</v>
      </c>
      <c r="L712">
        <v>307.27</v>
      </c>
      <c r="M712">
        <v>0</v>
      </c>
      <c r="N712">
        <v>0</v>
      </c>
      <c r="O712">
        <v>0</v>
      </c>
      <c r="P712">
        <v>89.14</v>
      </c>
      <c r="Q712">
        <v>0</v>
      </c>
      <c r="R712">
        <v>0</v>
      </c>
      <c r="S712">
        <v>2795</v>
      </c>
      <c r="T712">
        <v>0</v>
      </c>
      <c r="U712">
        <v>0</v>
      </c>
      <c r="V712">
        <v>1204.3699999999999</v>
      </c>
      <c r="W712">
        <v>1240.72</v>
      </c>
      <c r="X712">
        <v>573.12</v>
      </c>
      <c r="Y712">
        <v>62.62</v>
      </c>
      <c r="Z712">
        <v>202.16</v>
      </c>
      <c r="AA712">
        <v>878.05</v>
      </c>
      <c r="AB712">
        <v>38.229999999999997</v>
      </c>
      <c r="AC712">
        <v>12.73</v>
      </c>
      <c r="AD712">
        <v>0</v>
      </c>
      <c r="AE712">
        <v>21.7</v>
      </c>
      <c r="AF712">
        <v>10.92</v>
      </c>
      <c r="AG712">
        <v>14981353.189999999</v>
      </c>
      <c r="AM712">
        <f t="shared" si="105"/>
        <v>2048</v>
      </c>
      <c r="AN712">
        <f t="shared" si="106"/>
        <v>10</v>
      </c>
      <c r="AO712">
        <f t="shared" si="100"/>
        <v>2049</v>
      </c>
      <c r="AP712" t="str">
        <f t="shared" si="101"/>
        <v>0</v>
      </c>
      <c r="AQ712">
        <f t="shared" si="107"/>
        <v>0</v>
      </c>
      <c r="AR712">
        <f t="shared" si="108"/>
        <v>-675.89</v>
      </c>
      <c r="AS712">
        <f t="shared" si="109"/>
        <v>510.5</v>
      </c>
      <c r="AT712">
        <f t="shared" si="110"/>
        <v>-36.350000000000136</v>
      </c>
      <c r="AU712">
        <f t="shared" si="111"/>
        <v>25.499999999999996</v>
      </c>
    </row>
    <row r="713" spans="1:47" x14ac:dyDescent="0.3">
      <c r="A713">
        <f t="shared" si="102"/>
        <v>2048</v>
      </c>
      <c r="B713">
        <f t="shared" si="103"/>
        <v>11</v>
      </c>
      <c r="C713">
        <f t="shared" si="104"/>
        <v>2049</v>
      </c>
      <c r="D713" t="str">
        <f t="shared" si="99"/>
        <v>11/30/2048</v>
      </c>
      <c r="E713" t="s">
        <v>1268</v>
      </c>
      <c r="F713">
        <v>2258.5100000000002</v>
      </c>
      <c r="G713">
        <v>1031.1300000000001</v>
      </c>
      <c r="H713">
        <v>96.31</v>
      </c>
      <c r="I713">
        <v>2706.93</v>
      </c>
      <c r="J713">
        <v>2596.11</v>
      </c>
      <c r="K713">
        <v>0</v>
      </c>
      <c r="L713">
        <v>297.36</v>
      </c>
      <c r="M713">
        <v>0</v>
      </c>
      <c r="N713">
        <v>0</v>
      </c>
      <c r="O713">
        <v>0</v>
      </c>
      <c r="P713">
        <v>55.18</v>
      </c>
      <c r="Q713">
        <v>0</v>
      </c>
      <c r="R713">
        <v>0</v>
      </c>
      <c r="S713">
        <v>1333</v>
      </c>
      <c r="T713">
        <v>0</v>
      </c>
      <c r="U713">
        <v>0</v>
      </c>
      <c r="V713">
        <v>1024.21</v>
      </c>
      <c r="W713">
        <v>1159.53</v>
      </c>
      <c r="X713">
        <v>527.21</v>
      </c>
      <c r="Y713">
        <v>55.08</v>
      </c>
      <c r="Z713">
        <v>174.43</v>
      </c>
      <c r="AA713">
        <v>713.38</v>
      </c>
      <c r="AB713">
        <v>14.12</v>
      </c>
      <c r="AC713">
        <v>20.67</v>
      </c>
      <c r="AD713">
        <v>0</v>
      </c>
      <c r="AE713">
        <v>15.97</v>
      </c>
      <c r="AF713">
        <v>7.73</v>
      </c>
      <c r="AG713">
        <v>14980125.810000001</v>
      </c>
      <c r="AM713">
        <f t="shared" si="105"/>
        <v>2048</v>
      </c>
      <c r="AN713">
        <f t="shared" si="106"/>
        <v>11</v>
      </c>
      <c r="AO713">
        <f t="shared" si="100"/>
        <v>2049</v>
      </c>
      <c r="AP713" t="str">
        <f t="shared" si="101"/>
        <v>0</v>
      </c>
      <c r="AQ713">
        <f t="shared" si="107"/>
        <v>0</v>
      </c>
      <c r="AR713">
        <f t="shared" si="108"/>
        <v>-538.95000000000005</v>
      </c>
      <c r="AS713">
        <f t="shared" si="109"/>
        <v>472.13000000000005</v>
      </c>
      <c r="AT713">
        <f t="shared" si="110"/>
        <v>-135.31999999999994</v>
      </c>
      <c r="AU713">
        <f t="shared" si="111"/>
        <v>-6.5500000000000025</v>
      </c>
    </row>
    <row r="714" spans="1:47" x14ac:dyDescent="0.3">
      <c r="A714">
        <f t="shared" si="102"/>
        <v>2048</v>
      </c>
      <c r="B714">
        <f t="shared" si="103"/>
        <v>12</v>
      </c>
      <c r="C714">
        <f t="shared" si="104"/>
        <v>2049</v>
      </c>
      <c r="D714" t="str">
        <f t="shared" si="99"/>
        <v>12/31/2048</v>
      </c>
      <c r="E714" t="s">
        <v>1269</v>
      </c>
      <c r="F714">
        <v>2541.38</v>
      </c>
      <c r="G714">
        <v>644.79999999999995</v>
      </c>
      <c r="H714">
        <v>112.27</v>
      </c>
      <c r="I714">
        <v>2680</v>
      </c>
      <c r="J714">
        <v>1897.34</v>
      </c>
      <c r="K714">
        <v>0</v>
      </c>
      <c r="L714">
        <v>307.27</v>
      </c>
      <c r="M714">
        <v>0</v>
      </c>
      <c r="N714">
        <v>0</v>
      </c>
      <c r="O714">
        <v>0</v>
      </c>
      <c r="P714">
        <v>52.1</v>
      </c>
      <c r="Q714">
        <v>0</v>
      </c>
      <c r="R714">
        <v>0</v>
      </c>
      <c r="S714">
        <v>1303.6400000000001</v>
      </c>
      <c r="T714">
        <v>0</v>
      </c>
      <c r="U714">
        <v>0</v>
      </c>
      <c r="V714">
        <v>1021.81</v>
      </c>
      <c r="W714">
        <v>1186.8499999999999</v>
      </c>
      <c r="X714">
        <v>529.37</v>
      </c>
      <c r="Y714">
        <v>58</v>
      </c>
      <c r="Z714">
        <v>171.63</v>
      </c>
      <c r="AA714">
        <v>716.93</v>
      </c>
      <c r="AB714">
        <v>9.5</v>
      </c>
      <c r="AC714">
        <v>32.49</v>
      </c>
      <c r="AD714">
        <v>0</v>
      </c>
      <c r="AE714">
        <v>13.94</v>
      </c>
      <c r="AF714">
        <v>6.03</v>
      </c>
      <c r="AG714">
        <v>14978229.23</v>
      </c>
      <c r="AM714">
        <f t="shared" si="105"/>
        <v>2048</v>
      </c>
      <c r="AN714">
        <f t="shared" si="106"/>
        <v>12</v>
      </c>
      <c r="AO714">
        <f t="shared" si="100"/>
        <v>2049</v>
      </c>
      <c r="AP714" t="str">
        <f t="shared" si="101"/>
        <v>0</v>
      </c>
      <c r="AQ714">
        <f t="shared" si="107"/>
        <v>0</v>
      </c>
      <c r="AR714">
        <f t="shared" si="108"/>
        <v>-545.29999999999995</v>
      </c>
      <c r="AS714">
        <f t="shared" si="109"/>
        <v>471.37</v>
      </c>
      <c r="AT714">
        <f t="shared" si="110"/>
        <v>-165.03999999999996</v>
      </c>
      <c r="AU714">
        <f t="shared" si="111"/>
        <v>-22.990000000000002</v>
      </c>
    </row>
    <row r="715" spans="1:47" x14ac:dyDescent="0.3">
      <c r="A715">
        <f t="shared" si="102"/>
        <v>2049</v>
      </c>
      <c r="B715">
        <f t="shared" si="103"/>
        <v>1</v>
      </c>
      <c r="C715">
        <f t="shared" si="104"/>
        <v>2049</v>
      </c>
      <c r="D715" t="str">
        <f t="shared" si="99"/>
        <v>01/31/2049</v>
      </c>
      <c r="E715" t="s">
        <v>1270</v>
      </c>
      <c r="F715">
        <v>1689.34</v>
      </c>
      <c r="G715">
        <v>5055.67</v>
      </c>
      <c r="H715">
        <v>145.83000000000001</v>
      </c>
      <c r="I715">
        <v>3414.5</v>
      </c>
      <c r="J715">
        <v>8536.5400000000009</v>
      </c>
      <c r="K715">
        <v>0</v>
      </c>
      <c r="L715">
        <v>307.27</v>
      </c>
      <c r="M715">
        <v>0</v>
      </c>
      <c r="N715">
        <v>0</v>
      </c>
      <c r="O715">
        <v>0</v>
      </c>
      <c r="P715">
        <v>46.19</v>
      </c>
      <c r="Q715">
        <v>0</v>
      </c>
      <c r="R715">
        <v>0</v>
      </c>
      <c r="S715">
        <v>1898.4</v>
      </c>
      <c r="T715">
        <v>0</v>
      </c>
      <c r="U715">
        <v>0</v>
      </c>
      <c r="V715">
        <v>979.52</v>
      </c>
      <c r="W715">
        <v>1213.6199999999999</v>
      </c>
      <c r="X715">
        <v>547.04</v>
      </c>
      <c r="Y715">
        <v>64.48</v>
      </c>
      <c r="Z715">
        <v>168.76</v>
      </c>
      <c r="AA715">
        <v>716.85</v>
      </c>
      <c r="AB715">
        <v>5.76</v>
      </c>
      <c r="AC715">
        <v>42.92</v>
      </c>
      <c r="AD715">
        <v>0.11</v>
      </c>
      <c r="AE715">
        <v>15.06</v>
      </c>
      <c r="AF715">
        <v>4.8499999999999996</v>
      </c>
      <c r="AG715">
        <v>14981595.560000001</v>
      </c>
      <c r="AM715">
        <f t="shared" si="105"/>
        <v>2049</v>
      </c>
      <c r="AN715">
        <f t="shared" si="106"/>
        <v>1</v>
      </c>
      <c r="AO715">
        <f t="shared" si="100"/>
        <v>2049</v>
      </c>
      <c r="AP715" t="str">
        <f t="shared" si="101"/>
        <v>0</v>
      </c>
      <c r="AQ715">
        <f t="shared" si="107"/>
        <v>0</v>
      </c>
      <c r="AR715">
        <f t="shared" si="108"/>
        <v>-548.09</v>
      </c>
      <c r="AS715">
        <f t="shared" si="109"/>
        <v>482.55999999999995</v>
      </c>
      <c r="AT715">
        <f t="shared" si="110"/>
        <v>-234.09999999999991</v>
      </c>
      <c r="AU715">
        <f t="shared" si="111"/>
        <v>-37.160000000000004</v>
      </c>
    </row>
    <row r="716" spans="1:47" x14ac:dyDescent="0.3">
      <c r="A716">
        <f t="shared" si="102"/>
        <v>2049</v>
      </c>
      <c r="B716">
        <f t="shared" si="103"/>
        <v>2</v>
      </c>
      <c r="C716">
        <f t="shared" si="104"/>
        <v>2049</v>
      </c>
      <c r="D716" t="str">
        <f t="shared" si="99"/>
        <v>02/28/2049</v>
      </c>
      <c r="E716" t="s">
        <v>1271</v>
      </c>
      <c r="F716">
        <v>411.85</v>
      </c>
      <c r="G716">
        <v>11963.76</v>
      </c>
      <c r="H716">
        <v>137.62</v>
      </c>
      <c r="I716">
        <v>3945.77</v>
      </c>
      <c r="J716">
        <v>15656.72</v>
      </c>
      <c r="K716">
        <v>0</v>
      </c>
      <c r="L716">
        <v>277.52999999999997</v>
      </c>
      <c r="M716">
        <v>0</v>
      </c>
      <c r="N716">
        <v>0</v>
      </c>
      <c r="O716">
        <v>0</v>
      </c>
      <c r="P716">
        <v>40.83</v>
      </c>
      <c r="Q716">
        <v>0</v>
      </c>
      <c r="R716">
        <v>0</v>
      </c>
      <c r="S716">
        <v>167.36</v>
      </c>
      <c r="T716">
        <v>0</v>
      </c>
      <c r="U716">
        <v>0</v>
      </c>
      <c r="V716">
        <v>839.72</v>
      </c>
      <c r="W716">
        <v>1152.0999999999999</v>
      </c>
      <c r="X716">
        <v>524.77</v>
      </c>
      <c r="Y716">
        <v>50.44</v>
      </c>
      <c r="Z716">
        <v>154.82</v>
      </c>
      <c r="AA716">
        <v>693.55</v>
      </c>
      <c r="AB716">
        <v>1.63</v>
      </c>
      <c r="AC716">
        <v>52.99</v>
      </c>
      <c r="AD716">
        <v>0</v>
      </c>
      <c r="AE716">
        <v>15.21</v>
      </c>
      <c r="AF716">
        <v>4.3099999999999996</v>
      </c>
      <c r="AG716">
        <v>14993147.470000001</v>
      </c>
      <c r="AM716">
        <f t="shared" si="105"/>
        <v>2049</v>
      </c>
      <c r="AN716">
        <f t="shared" si="106"/>
        <v>2</v>
      </c>
      <c r="AO716">
        <f t="shared" si="100"/>
        <v>2049</v>
      </c>
      <c r="AP716" t="str">
        <f t="shared" si="101"/>
        <v>0</v>
      </c>
      <c r="AQ716">
        <f t="shared" si="107"/>
        <v>0</v>
      </c>
      <c r="AR716">
        <f t="shared" si="108"/>
        <v>-538.73</v>
      </c>
      <c r="AS716">
        <f t="shared" si="109"/>
        <v>474.33</v>
      </c>
      <c r="AT716">
        <f t="shared" si="110"/>
        <v>-312.37999999999988</v>
      </c>
      <c r="AU716">
        <f t="shared" si="111"/>
        <v>-51.36</v>
      </c>
    </row>
    <row r="717" spans="1:47" x14ac:dyDescent="0.3">
      <c r="A717">
        <f t="shared" si="102"/>
        <v>2049</v>
      </c>
      <c r="B717">
        <f t="shared" si="103"/>
        <v>3</v>
      </c>
      <c r="C717">
        <f t="shared" si="104"/>
        <v>2049</v>
      </c>
      <c r="D717" t="str">
        <f t="shared" si="99"/>
        <v>03/31/2049</v>
      </c>
      <c r="E717" t="s">
        <v>1272</v>
      </c>
      <c r="F717">
        <v>2646.17</v>
      </c>
      <c r="G717">
        <v>6856.12</v>
      </c>
      <c r="H717">
        <v>76.08</v>
      </c>
      <c r="I717">
        <v>4773.8100000000004</v>
      </c>
      <c r="J717">
        <v>9569.1</v>
      </c>
      <c r="K717">
        <v>0</v>
      </c>
      <c r="L717">
        <v>307.27</v>
      </c>
      <c r="M717">
        <v>0</v>
      </c>
      <c r="N717">
        <v>0</v>
      </c>
      <c r="O717">
        <v>0</v>
      </c>
      <c r="P717">
        <v>51.55</v>
      </c>
      <c r="Q717">
        <v>0</v>
      </c>
      <c r="R717">
        <v>0</v>
      </c>
      <c r="S717">
        <v>574.16</v>
      </c>
      <c r="T717">
        <v>0</v>
      </c>
      <c r="U717">
        <v>0</v>
      </c>
      <c r="V717">
        <v>954.74</v>
      </c>
      <c r="W717">
        <v>1328.14</v>
      </c>
      <c r="X717">
        <v>632.11</v>
      </c>
      <c r="Y717">
        <v>56.62</v>
      </c>
      <c r="Z717">
        <v>225.03</v>
      </c>
      <c r="AA717">
        <v>766.34</v>
      </c>
      <c r="AB717">
        <v>0.7</v>
      </c>
      <c r="AC717">
        <v>87.1</v>
      </c>
      <c r="AD717">
        <v>0</v>
      </c>
      <c r="AE717">
        <v>14.46</v>
      </c>
      <c r="AF717">
        <v>6</v>
      </c>
      <c r="AG717">
        <v>14997357.42</v>
      </c>
      <c r="AM717">
        <f t="shared" si="105"/>
        <v>2049</v>
      </c>
      <c r="AN717">
        <f t="shared" si="106"/>
        <v>3</v>
      </c>
      <c r="AO717">
        <f t="shared" si="100"/>
        <v>2049</v>
      </c>
      <c r="AP717" t="str">
        <f t="shared" si="101"/>
        <v>0</v>
      </c>
      <c r="AQ717">
        <f t="shared" si="107"/>
        <v>0</v>
      </c>
      <c r="AR717">
        <f t="shared" si="108"/>
        <v>-541.31000000000006</v>
      </c>
      <c r="AS717">
        <f t="shared" si="109"/>
        <v>575.49</v>
      </c>
      <c r="AT717">
        <f t="shared" si="110"/>
        <v>-373.40000000000009</v>
      </c>
      <c r="AU717">
        <f t="shared" si="111"/>
        <v>-86.399999999999991</v>
      </c>
    </row>
    <row r="718" spans="1:47" x14ac:dyDescent="0.3">
      <c r="A718">
        <f t="shared" si="102"/>
        <v>2049</v>
      </c>
      <c r="B718">
        <f t="shared" si="103"/>
        <v>4</v>
      </c>
      <c r="C718">
        <f t="shared" si="104"/>
        <v>2049</v>
      </c>
      <c r="D718" t="str">
        <f t="shared" si="99"/>
        <v>04/30/2049</v>
      </c>
      <c r="E718" t="s">
        <v>1273</v>
      </c>
      <c r="F718">
        <v>4829.78</v>
      </c>
      <c r="G718">
        <v>993.27</v>
      </c>
      <c r="H718">
        <v>77.25</v>
      </c>
      <c r="I718">
        <v>3599.92</v>
      </c>
      <c r="J718">
        <v>1777.28</v>
      </c>
      <c r="K718">
        <v>0</v>
      </c>
      <c r="L718">
        <v>297.36</v>
      </c>
      <c r="M718">
        <v>0</v>
      </c>
      <c r="N718">
        <v>0</v>
      </c>
      <c r="O718">
        <v>0</v>
      </c>
      <c r="P718">
        <v>73.88</v>
      </c>
      <c r="Q718">
        <v>0</v>
      </c>
      <c r="R718">
        <v>0</v>
      </c>
      <c r="S718">
        <v>2000.66</v>
      </c>
      <c r="T718">
        <v>0</v>
      </c>
      <c r="U718">
        <v>0</v>
      </c>
      <c r="V718">
        <v>941.66</v>
      </c>
      <c r="W718">
        <v>1272.6199999999999</v>
      </c>
      <c r="X718">
        <v>558.71</v>
      </c>
      <c r="Y718">
        <v>58.49</v>
      </c>
      <c r="Z718">
        <v>249.99</v>
      </c>
      <c r="AA718">
        <v>771.74</v>
      </c>
      <c r="AB718">
        <v>0.66</v>
      </c>
      <c r="AC718">
        <v>81.760000000000005</v>
      </c>
      <c r="AD718">
        <v>0</v>
      </c>
      <c r="AE718">
        <v>19.75</v>
      </c>
      <c r="AF718">
        <v>8.35</v>
      </c>
      <c r="AG718">
        <v>14993520.91</v>
      </c>
      <c r="AM718">
        <f t="shared" si="105"/>
        <v>2049</v>
      </c>
      <c r="AN718">
        <f t="shared" si="106"/>
        <v>4</v>
      </c>
      <c r="AO718">
        <f t="shared" si="100"/>
        <v>2049</v>
      </c>
      <c r="AP718" t="str">
        <f t="shared" si="101"/>
        <v>0</v>
      </c>
      <c r="AQ718">
        <f t="shared" si="107"/>
        <v>0</v>
      </c>
      <c r="AR718">
        <f t="shared" si="108"/>
        <v>-521.75</v>
      </c>
      <c r="AS718">
        <f t="shared" si="109"/>
        <v>500.22</v>
      </c>
      <c r="AT718">
        <f t="shared" si="110"/>
        <v>-330.95999999999992</v>
      </c>
      <c r="AU718">
        <f t="shared" si="111"/>
        <v>-81.100000000000009</v>
      </c>
    </row>
    <row r="719" spans="1:47" x14ac:dyDescent="0.3">
      <c r="A719">
        <f t="shared" si="102"/>
        <v>2049</v>
      </c>
      <c r="B719">
        <f t="shared" si="103"/>
        <v>5</v>
      </c>
      <c r="C719">
        <f t="shared" si="104"/>
        <v>2049</v>
      </c>
      <c r="D719" t="str">
        <f t="shared" si="99"/>
        <v>05/31/2049</v>
      </c>
      <c r="E719" t="s">
        <v>1274</v>
      </c>
      <c r="F719">
        <v>10267.68</v>
      </c>
      <c r="G719">
        <v>1670.82</v>
      </c>
      <c r="H719">
        <v>146.16</v>
      </c>
      <c r="I719">
        <v>2216.42</v>
      </c>
      <c r="J719">
        <v>1506.92</v>
      </c>
      <c r="K719">
        <v>0</v>
      </c>
      <c r="L719">
        <v>307.27</v>
      </c>
      <c r="M719">
        <v>0</v>
      </c>
      <c r="N719">
        <v>0</v>
      </c>
      <c r="O719">
        <v>0</v>
      </c>
      <c r="P719">
        <v>133.41</v>
      </c>
      <c r="Q719">
        <v>0</v>
      </c>
      <c r="R719">
        <v>0</v>
      </c>
      <c r="S719">
        <v>8033.67</v>
      </c>
      <c r="T719">
        <v>0</v>
      </c>
      <c r="U719">
        <v>0</v>
      </c>
      <c r="V719">
        <v>1243.0999999999999</v>
      </c>
      <c r="W719">
        <v>1433.75</v>
      </c>
      <c r="X719">
        <v>617.46</v>
      </c>
      <c r="Y719">
        <v>78.87</v>
      </c>
      <c r="Z719">
        <v>307.14</v>
      </c>
      <c r="AA719">
        <v>1053.69</v>
      </c>
      <c r="AB719">
        <v>42.6</v>
      </c>
      <c r="AC719">
        <v>31.2</v>
      </c>
      <c r="AD719">
        <v>0</v>
      </c>
      <c r="AE719">
        <v>35.700000000000003</v>
      </c>
      <c r="AF719">
        <v>17.61</v>
      </c>
      <c r="AG719">
        <v>14984924.060000001</v>
      </c>
      <c r="AM719">
        <f t="shared" si="105"/>
        <v>2049</v>
      </c>
      <c r="AN719">
        <f t="shared" si="106"/>
        <v>5</v>
      </c>
      <c r="AO719">
        <f t="shared" si="100"/>
        <v>2049</v>
      </c>
      <c r="AP719" t="str">
        <f t="shared" si="101"/>
        <v>0</v>
      </c>
      <c r="AQ719">
        <f t="shared" si="107"/>
        <v>0</v>
      </c>
      <c r="AR719">
        <f t="shared" si="108"/>
        <v>-746.55000000000007</v>
      </c>
      <c r="AS719">
        <f t="shared" si="109"/>
        <v>538.59</v>
      </c>
      <c r="AT719">
        <f t="shared" si="110"/>
        <v>-190.65000000000009</v>
      </c>
      <c r="AU719">
        <f t="shared" si="111"/>
        <v>11.400000000000002</v>
      </c>
    </row>
    <row r="720" spans="1:47" x14ac:dyDescent="0.3">
      <c r="A720">
        <f t="shared" si="102"/>
        <v>2049</v>
      </c>
      <c r="B720">
        <f t="shared" si="103"/>
        <v>6</v>
      </c>
      <c r="C720">
        <f t="shared" si="104"/>
        <v>2049</v>
      </c>
      <c r="D720" t="str">
        <f t="shared" si="99"/>
        <v>06/30/2049</v>
      </c>
      <c r="E720" t="s">
        <v>1275</v>
      </c>
      <c r="F720">
        <v>10625.55</v>
      </c>
      <c r="G720">
        <v>2356.6</v>
      </c>
      <c r="H720">
        <v>278.73</v>
      </c>
      <c r="I720">
        <v>1647.97</v>
      </c>
      <c r="J720">
        <v>1431.51</v>
      </c>
      <c r="K720">
        <v>0</v>
      </c>
      <c r="L720">
        <v>297.36</v>
      </c>
      <c r="M720">
        <v>0</v>
      </c>
      <c r="N720">
        <v>0</v>
      </c>
      <c r="O720">
        <v>0</v>
      </c>
      <c r="P720">
        <v>155.52000000000001</v>
      </c>
      <c r="Q720">
        <v>0</v>
      </c>
      <c r="R720">
        <v>0</v>
      </c>
      <c r="S720">
        <v>8376.94</v>
      </c>
      <c r="T720">
        <v>0</v>
      </c>
      <c r="U720">
        <v>0</v>
      </c>
      <c r="V720">
        <v>1195.42</v>
      </c>
      <c r="W720">
        <v>1402.04</v>
      </c>
      <c r="X720">
        <v>616.91999999999996</v>
      </c>
      <c r="Y720">
        <v>97.05</v>
      </c>
      <c r="Z720">
        <v>329.73</v>
      </c>
      <c r="AA720">
        <v>1073.2</v>
      </c>
      <c r="AB720">
        <v>80.459999999999994</v>
      </c>
      <c r="AC720">
        <v>11.54</v>
      </c>
      <c r="AD720">
        <v>0</v>
      </c>
      <c r="AE720">
        <v>29.25</v>
      </c>
      <c r="AF720">
        <v>16.62</v>
      </c>
      <c r="AG720">
        <v>14976655.1</v>
      </c>
      <c r="AM720">
        <f t="shared" si="105"/>
        <v>2049</v>
      </c>
      <c r="AN720">
        <f t="shared" si="106"/>
        <v>6</v>
      </c>
      <c r="AO720">
        <f t="shared" si="100"/>
        <v>2049</v>
      </c>
      <c r="AP720" t="str">
        <f t="shared" si="101"/>
        <v>0</v>
      </c>
      <c r="AQ720">
        <f t="shared" si="107"/>
        <v>0</v>
      </c>
      <c r="AR720">
        <f t="shared" si="108"/>
        <v>-743.47</v>
      </c>
      <c r="AS720">
        <f t="shared" si="109"/>
        <v>519.87</v>
      </c>
      <c r="AT720">
        <f t="shared" si="110"/>
        <v>-206.61999999999989</v>
      </c>
      <c r="AU720">
        <f t="shared" si="111"/>
        <v>68.919999999999987</v>
      </c>
    </row>
    <row r="721" spans="1:47" x14ac:dyDescent="0.3">
      <c r="A721">
        <f t="shared" si="102"/>
        <v>2049</v>
      </c>
      <c r="B721">
        <f t="shared" si="103"/>
        <v>7</v>
      </c>
      <c r="C721">
        <f t="shared" si="104"/>
        <v>2049</v>
      </c>
      <c r="D721" t="str">
        <f t="shared" si="99"/>
        <v>07/31/2049</v>
      </c>
      <c r="E721" t="s">
        <v>1276</v>
      </c>
      <c r="F721">
        <v>10043.049999999999</v>
      </c>
      <c r="G721">
        <v>2225.5100000000002</v>
      </c>
      <c r="H721">
        <v>351.68</v>
      </c>
      <c r="I721">
        <v>1419.68</v>
      </c>
      <c r="J721">
        <v>1519.96</v>
      </c>
      <c r="K721">
        <v>0</v>
      </c>
      <c r="L721">
        <v>307.27</v>
      </c>
      <c r="M721">
        <v>0</v>
      </c>
      <c r="N721">
        <v>0</v>
      </c>
      <c r="O721">
        <v>0</v>
      </c>
      <c r="P721">
        <v>181.39</v>
      </c>
      <c r="Q721">
        <v>0</v>
      </c>
      <c r="R721">
        <v>0</v>
      </c>
      <c r="S721">
        <v>8462.98</v>
      </c>
      <c r="T721">
        <v>0</v>
      </c>
      <c r="U721">
        <v>0</v>
      </c>
      <c r="V721">
        <v>1286.52</v>
      </c>
      <c r="W721">
        <v>1369.87</v>
      </c>
      <c r="X721">
        <v>658.39</v>
      </c>
      <c r="Y721">
        <v>86.67</v>
      </c>
      <c r="Z721">
        <v>299.38</v>
      </c>
      <c r="AA721">
        <v>1117.52</v>
      </c>
      <c r="AB721">
        <v>101.36</v>
      </c>
      <c r="AC721">
        <v>10.3</v>
      </c>
      <c r="AD721">
        <v>0</v>
      </c>
      <c r="AE721">
        <v>29.97</v>
      </c>
      <c r="AF721">
        <v>26.52</v>
      </c>
      <c r="AG721">
        <v>14968837.550000001</v>
      </c>
      <c r="AM721">
        <f t="shared" si="105"/>
        <v>2049</v>
      </c>
      <c r="AN721">
        <f t="shared" si="106"/>
        <v>7</v>
      </c>
      <c r="AO721">
        <f t="shared" si="100"/>
        <v>2049</v>
      </c>
      <c r="AP721" t="str">
        <f t="shared" si="101"/>
        <v>0</v>
      </c>
      <c r="AQ721">
        <f t="shared" si="107"/>
        <v>0</v>
      </c>
      <c r="AR721">
        <f t="shared" si="108"/>
        <v>-818.14</v>
      </c>
      <c r="AS721">
        <f t="shared" si="109"/>
        <v>571.72</v>
      </c>
      <c r="AT721">
        <f t="shared" si="110"/>
        <v>-83.349999999999909</v>
      </c>
      <c r="AU721">
        <f t="shared" si="111"/>
        <v>91.06</v>
      </c>
    </row>
    <row r="722" spans="1:47" x14ac:dyDescent="0.3">
      <c r="A722">
        <f t="shared" si="102"/>
        <v>2049</v>
      </c>
      <c r="B722">
        <f t="shared" si="103"/>
        <v>8</v>
      </c>
      <c r="C722">
        <f t="shared" si="104"/>
        <v>2049</v>
      </c>
      <c r="D722" t="str">
        <f t="shared" si="99"/>
        <v>08/31/2049</v>
      </c>
      <c r="E722" t="s">
        <v>1277</v>
      </c>
      <c r="F722">
        <v>7232.94</v>
      </c>
      <c r="G722">
        <v>2204.44</v>
      </c>
      <c r="H722">
        <v>391.3</v>
      </c>
      <c r="I722">
        <v>1366.56</v>
      </c>
      <c r="J722">
        <v>1367.58</v>
      </c>
      <c r="K722">
        <v>0</v>
      </c>
      <c r="L722">
        <v>307.27</v>
      </c>
      <c r="M722">
        <v>0</v>
      </c>
      <c r="N722">
        <v>0</v>
      </c>
      <c r="O722">
        <v>0</v>
      </c>
      <c r="P722">
        <v>164.65</v>
      </c>
      <c r="Q722">
        <v>0</v>
      </c>
      <c r="R722">
        <v>0</v>
      </c>
      <c r="S722">
        <v>5632.58</v>
      </c>
      <c r="T722">
        <v>0</v>
      </c>
      <c r="U722">
        <v>0</v>
      </c>
      <c r="V722">
        <v>1252.46</v>
      </c>
      <c r="W722">
        <v>1318.75</v>
      </c>
      <c r="X722">
        <v>638.48</v>
      </c>
      <c r="Y722">
        <v>57.56</v>
      </c>
      <c r="Z722">
        <v>240.51</v>
      </c>
      <c r="AA722">
        <v>1072.1300000000001</v>
      </c>
      <c r="AB722">
        <v>110.44</v>
      </c>
      <c r="AC722">
        <v>7.11</v>
      </c>
      <c r="AD722">
        <v>0</v>
      </c>
      <c r="AE722">
        <v>23.41</v>
      </c>
      <c r="AF722">
        <v>23.09</v>
      </c>
      <c r="AG722">
        <v>14963809.060000001</v>
      </c>
      <c r="AM722">
        <f t="shared" si="105"/>
        <v>2049</v>
      </c>
      <c r="AN722">
        <f t="shared" si="106"/>
        <v>8</v>
      </c>
      <c r="AO722">
        <f t="shared" si="100"/>
        <v>2049</v>
      </c>
      <c r="AP722" t="str">
        <f t="shared" si="101"/>
        <v>0</v>
      </c>
      <c r="AQ722">
        <f t="shared" si="107"/>
        <v>0</v>
      </c>
      <c r="AR722">
        <f t="shared" si="108"/>
        <v>-831.62000000000012</v>
      </c>
      <c r="AS722">
        <f t="shared" si="109"/>
        <v>580.92000000000007</v>
      </c>
      <c r="AT722">
        <f t="shared" si="110"/>
        <v>-66.289999999999964</v>
      </c>
      <c r="AU722">
        <f t="shared" si="111"/>
        <v>103.33</v>
      </c>
    </row>
    <row r="723" spans="1:47" x14ac:dyDescent="0.3">
      <c r="A723">
        <f t="shared" si="102"/>
        <v>2049</v>
      </c>
      <c r="B723">
        <f t="shared" si="103"/>
        <v>9</v>
      </c>
      <c r="C723">
        <f t="shared" si="104"/>
        <v>2049</v>
      </c>
      <c r="D723" t="str">
        <f t="shared" si="99"/>
        <v>09/30/2049</v>
      </c>
      <c r="E723" t="s">
        <v>1278</v>
      </c>
      <c r="F723">
        <v>6194.25</v>
      </c>
      <c r="G723">
        <v>2249.1999999999998</v>
      </c>
      <c r="H723">
        <v>236.86</v>
      </c>
      <c r="I723">
        <v>1446.66</v>
      </c>
      <c r="J723">
        <v>1018.53</v>
      </c>
      <c r="K723">
        <v>0</v>
      </c>
      <c r="L723">
        <v>297.36</v>
      </c>
      <c r="M723">
        <v>0</v>
      </c>
      <c r="N723">
        <v>0</v>
      </c>
      <c r="O723">
        <v>0</v>
      </c>
      <c r="P723">
        <v>131.91</v>
      </c>
      <c r="Q723">
        <v>0</v>
      </c>
      <c r="R723">
        <v>0</v>
      </c>
      <c r="S723">
        <v>4082.6</v>
      </c>
      <c r="T723">
        <v>0</v>
      </c>
      <c r="U723">
        <v>0</v>
      </c>
      <c r="V723">
        <v>1184.45</v>
      </c>
      <c r="W723">
        <v>1182.78</v>
      </c>
      <c r="X723">
        <v>567.42999999999995</v>
      </c>
      <c r="Y723">
        <v>58.87</v>
      </c>
      <c r="Z723">
        <v>257.19</v>
      </c>
      <c r="AA723">
        <v>913.44</v>
      </c>
      <c r="AB723">
        <v>83.97</v>
      </c>
      <c r="AC723">
        <v>12.08</v>
      </c>
      <c r="AD723">
        <v>0.2</v>
      </c>
      <c r="AE723">
        <v>11.56</v>
      </c>
      <c r="AF723">
        <v>14.96</v>
      </c>
      <c r="AG723">
        <v>14959864.01</v>
      </c>
      <c r="AM723">
        <f t="shared" si="105"/>
        <v>2049</v>
      </c>
      <c r="AN723">
        <f t="shared" si="106"/>
        <v>9</v>
      </c>
      <c r="AO723">
        <f t="shared" si="100"/>
        <v>2049</v>
      </c>
      <c r="AP723" t="str">
        <f t="shared" si="101"/>
        <v>0</v>
      </c>
      <c r="AQ723">
        <f t="shared" si="107"/>
        <v>0</v>
      </c>
      <c r="AR723">
        <f t="shared" si="108"/>
        <v>-656.25</v>
      </c>
      <c r="AS723">
        <f t="shared" si="109"/>
        <v>508.55999999999995</v>
      </c>
      <c r="AT723">
        <f t="shared" si="110"/>
        <v>1.6700000000000728</v>
      </c>
      <c r="AU723">
        <f t="shared" si="111"/>
        <v>71.89</v>
      </c>
    </row>
    <row r="724" spans="1:47" x14ac:dyDescent="0.3">
      <c r="A724">
        <f t="shared" si="102"/>
        <v>2049</v>
      </c>
      <c r="B724">
        <f t="shared" si="103"/>
        <v>10</v>
      </c>
      <c r="C724">
        <f t="shared" si="104"/>
        <v>2050</v>
      </c>
      <c r="D724" t="str">
        <f t="shared" si="99"/>
        <v>10/31/2049</v>
      </c>
      <c r="E724" t="s">
        <v>1279</v>
      </c>
      <c r="F724">
        <v>6381.52</v>
      </c>
      <c r="G724">
        <v>1996.96</v>
      </c>
      <c r="H724">
        <v>267.76</v>
      </c>
      <c r="I724">
        <v>1433.52</v>
      </c>
      <c r="J724">
        <v>1462.43</v>
      </c>
      <c r="K724">
        <v>0</v>
      </c>
      <c r="L724">
        <v>307.27</v>
      </c>
      <c r="M724">
        <v>0</v>
      </c>
      <c r="N724">
        <v>0</v>
      </c>
      <c r="O724">
        <v>0</v>
      </c>
      <c r="P724">
        <v>89.14</v>
      </c>
      <c r="Q724">
        <v>0</v>
      </c>
      <c r="R724">
        <v>0</v>
      </c>
      <c r="S724">
        <v>4826.3599999999997</v>
      </c>
      <c r="T724">
        <v>0</v>
      </c>
      <c r="U724">
        <v>0</v>
      </c>
      <c r="V724">
        <v>1188.1099999999999</v>
      </c>
      <c r="W724">
        <v>1263.01</v>
      </c>
      <c r="X724">
        <v>605.12</v>
      </c>
      <c r="Y724">
        <v>69.03</v>
      </c>
      <c r="Z724">
        <v>198.84</v>
      </c>
      <c r="AA724">
        <v>1058.4000000000001</v>
      </c>
      <c r="AB724">
        <v>188.04</v>
      </c>
      <c r="AC724">
        <v>6.81</v>
      </c>
      <c r="AD724">
        <v>0</v>
      </c>
      <c r="AE724">
        <v>23.23</v>
      </c>
      <c r="AF724">
        <v>10.91</v>
      </c>
      <c r="AG724">
        <v>14955479.439999999</v>
      </c>
      <c r="AM724">
        <f t="shared" si="105"/>
        <v>2049</v>
      </c>
      <c r="AN724">
        <f t="shared" si="106"/>
        <v>10</v>
      </c>
      <c r="AO724">
        <f t="shared" si="100"/>
        <v>2050</v>
      </c>
      <c r="AP724" t="str">
        <f t="shared" si="101"/>
        <v>0</v>
      </c>
      <c r="AQ724">
        <f t="shared" si="107"/>
        <v>0</v>
      </c>
      <c r="AR724">
        <f t="shared" si="108"/>
        <v>-859.56000000000006</v>
      </c>
      <c r="AS724">
        <f t="shared" si="109"/>
        <v>536.09</v>
      </c>
      <c r="AT724">
        <f t="shared" si="110"/>
        <v>-74.900000000000091</v>
      </c>
      <c r="AU724">
        <f t="shared" si="111"/>
        <v>181.23</v>
      </c>
    </row>
    <row r="725" spans="1:47" x14ac:dyDescent="0.3">
      <c r="A725">
        <f t="shared" si="102"/>
        <v>2049</v>
      </c>
      <c r="B725">
        <f t="shared" si="103"/>
        <v>11</v>
      </c>
      <c r="C725">
        <f t="shared" si="104"/>
        <v>2050</v>
      </c>
      <c r="D725" t="str">
        <f t="shared" si="99"/>
        <v>11/30/2049</v>
      </c>
      <c r="E725" t="s">
        <v>1280</v>
      </c>
      <c r="F725">
        <v>1564.5</v>
      </c>
      <c r="G725">
        <v>5781.47</v>
      </c>
      <c r="H725">
        <v>216.35</v>
      </c>
      <c r="I725">
        <v>2377.04</v>
      </c>
      <c r="J725">
        <v>7577.66</v>
      </c>
      <c r="K725">
        <v>0</v>
      </c>
      <c r="L725">
        <v>297.36</v>
      </c>
      <c r="M725">
        <v>0</v>
      </c>
      <c r="N725">
        <v>0</v>
      </c>
      <c r="O725">
        <v>0</v>
      </c>
      <c r="P725">
        <v>55.18</v>
      </c>
      <c r="Q725">
        <v>0</v>
      </c>
      <c r="R725">
        <v>0</v>
      </c>
      <c r="S725">
        <v>1250.95</v>
      </c>
      <c r="T725">
        <v>0</v>
      </c>
      <c r="U725">
        <v>0</v>
      </c>
      <c r="V725">
        <v>996.06</v>
      </c>
      <c r="W725">
        <v>1124.97</v>
      </c>
      <c r="X725">
        <v>503.46</v>
      </c>
      <c r="Y725">
        <v>60.58</v>
      </c>
      <c r="Z725">
        <v>159.96</v>
      </c>
      <c r="AA725">
        <v>776.24</v>
      </c>
      <c r="AB725">
        <v>30.35</v>
      </c>
      <c r="AC725">
        <v>8.1999999999999993</v>
      </c>
      <c r="AD725">
        <v>0</v>
      </c>
      <c r="AE725">
        <v>13.69</v>
      </c>
      <c r="AF725">
        <v>7.73</v>
      </c>
      <c r="AG725">
        <v>14959696.42</v>
      </c>
      <c r="AM725">
        <f t="shared" si="105"/>
        <v>2049</v>
      </c>
      <c r="AN725">
        <f t="shared" si="106"/>
        <v>11</v>
      </c>
      <c r="AO725">
        <f t="shared" si="100"/>
        <v>2050</v>
      </c>
      <c r="AP725" t="str">
        <f t="shared" si="101"/>
        <v>0</v>
      </c>
      <c r="AQ725">
        <f t="shared" si="107"/>
        <v>0</v>
      </c>
      <c r="AR725">
        <f t="shared" si="108"/>
        <v>-616.28</v>
      </c>
      <c r="AS725">
        <f t="shared" si="109"/>
        <v>442.88</v>
      </c>
      <c r="AT725">
        <f t="shared" si="110"/>
        <v>-128.91000000000008</v>
      </c>
      <c r="AU725">
        <f t="shared" si="111"/>
        <v>22.150000000000002</v>
      </c>
    </row>
    <row r="726" spans="1:47" x14ac:dyDescent="0.3">
      <c r="A726">
        <f t="shared" si="102"/>
        <v>2049</v>
      </c>
      <c r="B726">
        <f t="shared" si="103"/>
        <v>12</v>
      </c>
      <c r="C726">
        <f t="shared" si="104"/>
        <v>2050</v>
      </c>
      <c r="D726" t="str">
        <f t="shared" si="99"/>
        <v>12/31/2049</v>
      </c>
      <c r="E726" t="s">
        <v>1281</v>
      </c>
      <c r="F726">
        <v>444.28</v>
      </c>
      <c r="G726">
        <v>19561.080000000002</v>
      </c>
      <c r="H726">
        <v>269.83999999999997</v>
      </c>
      <c r="I726">
        <v>4803.9399999999996</v>
      </c>
      <c r="J726">
        <v>24691.13</v>
      </c>
      <c r="K726">
        <v>0</v>
      </c>
      <c r="L726">
        <v>307.27</v>
      </c>
      <c r="M726">
        <v>0</v>
      </c>
      <c r="N726">
        <v>0</v>
      </c>
      <c r="O726">
        <v>0</v>
      </c>
      <c r="P726">
        <v>52.1</v>
      </c>
      <c r="Q726">
        <v>0</v>
      </c>
      <c r="R726">
        <v>0</v>
      </c>
      <c r="S726">
        <v>1032.52</v>
      </c>
      <c r="T726">
        <v>0</v>
      </c>
      <c r="U726">
        <v>0</v>
      </c>
      <c r="V726">
        <v>996.93</v>
      </c>
      <c r="W726">
        <v>1242.75</v>
      </c>
      <c r="X726">
        <v>608.05999999999995</v>
      </c>
      <c r="Y726">
        <v>67.36</v>
      </c>
      <c r="Z726">
        <v>147.55000000000001</v>
      </c>
      <c r="AA726">
        <v>750.78</v>
      </c>
      <c r="AB726">
        <v>10.050000000000001</v>
      </c>
      <c r="AC726">
        <v>42.48</v>
      </c>
      <c r="AD726">
        <v>0</v>
      </c>
      <c r="AE726">
        <v>20.27</v>
      </c>
      <c r="AF726">
        <v>6.03</v>
      </c>
      <c r="AG726">
        <v>14978813.220000001</v>
      </c>
      <c r="AM726">
        <f t="shared" si="105"/>
        <v>2049</v>
      </c>
      <c r="AN726">
        <f t="shared" si="106"/>
        <v>12</v>
      </c>
      <c r="AO726">
        <f t="shared" si="100"/>
        <v>2050</v>
      </c>
      <c r="AP726" t="str">
        <f t="shared" si="101"/>
        <v>0</v>
      </c>
      <c r="AQ726">
        <f t="shared" si="107"/>
        <v>0</v>
      </c>
      <c r="AR726">
        <f t="shared" si="108"/>
        <v>-603.23</v>
      </c>
      <c r="AS726">
        <f t="shared" si="109"/>
        <v>540.69999999999993</v>
      </c>
      <c r="AT726">
        <f t="shared" si="110"/>
        <v>-245.82000000000005</v>
      </c>
      <c r="AU726">
        <f t="shared" si="111"/>
        <v>-32.429999999999993</v>
      </c>
    </row>
    <row r="727" spans="1:47" x14ac:dyDescent="0.3">
      <c r="A727">
        <f t="shared" si="102"/>
        <v>2050</v>
      </c>
      <c r="B727">
        <f t="shared" si="103"/>
        <v>1</v>
      </c>
      <c r="C727">
        <f t="shared" si="104"/>
        <v>2050</v>
      </c>
      <c r="D727" t="str">
        <f t="shared" si="99"/>
        <v>01/31/2050</v>
      </c>
      <c r="E727" t="s">
        <v>1282</v>
      </c>
      <c r="F727">
        <v>2068.4899999999998</v>
      </c>
      <c r="G727">
        <v>13277.8</v>
      </c>
      <c r="H727">
        <v>118.55</v>
      </c>
      <c r="I727">
        <v>5694.56</v>
      </c>
      <c r="J727">
        <v>17967.79</v>
      </c>
      <c r="K727">
        <v>0</v>
      </c>
      <c r="L727">
        <v>307.27</v>
      </c>
      <c r="M727">
        <v>0</v>
      </c>
      <c r="N727">
        <v>0</v>
      </c>
      <c r="O727">
        <v>0</v>
      </c>
      <c r="P727">
        <v>46.19</v>
      </c>
      <c r="Q727">
        <v>0</v>
      </c>
      <c r="R727">
        <v>0</v>
      </c>
      <c r="S727">
        <v>1207.23</v>
      </c>
      <c r="T727">
        <v>0</v>
      </c>
      <c r="U727">
        <v>0</v>
      </c>
      <c r="V727">
        <v>1041.07</v>
      </c>
      <c r="W727">
        <v>1312.01</v>
      </c>
      <c r="X727">
        <v>670.97</v>
      </c>
      <c r="Y727">
        <v>66.400000000000006</v>
      </c>
      <c r="Z727">
        <v>204.41</v>
      </c>
      <c r="AA727">
        <v>755.13</v>
      </c>
      <c r="AB727">
        <v>4.93</v>
      </c>
      <c r="AC727">
        <v>88.89</v>
      </c>
      <c r="AD727">
        <v>0</v>
      </c>
      <c r="AE727">
        <v>22.8</v>
      </c>
      <c r="AF727">
        <v>4.8499999999999996</v>
      </c>
      <c r="AG727">
        <v>14990022.539999999</v>
      </c>
      <c r="AM727">
        <f t="shared" si="105"/>
        <v>2050</v>
      </c>
      <c r="AN727">
        <f t="shared" si="106"/>
        <v>1</v>
      </c>
      <c r="AO727">
        <f t="shared" si="100"/>
        <v>2050</v>
      </c>
      <c r="AP727" t="str">
        <f t="shared" si="101"/>
        <v>0</v>
      </c>
      <c r="AQ727">
        <f t="shared" si="107"/>
        <v>0</v>
      </c>
      <c r="AR727">
        <f t="shared" si="108"/>
        <v>-550.72</v>
      </c>
      <c r="AS727">
        <f t="shared" si="109"/>
        <v>604.57000000000005</v>
      </c>
      <c r="AT727">
        <f t="shared" si="110"/>
        <v>-270.94000000000005</v>
      </c>
      <c r="AU727">
        <f t="shared" si="111"/>
        <v>-83.960000000000008</v>
      </c>
    </row>
    <row r="728" spans="1:47" x14ac:dyDescent="0.3">
      <c r="A728">
        <f t="shared" si="102"/>
        <v>2050</v>
      </c>
      <c r="B728">
        <f t="shared" si="103"/>
        <v>2</v>
      </c>
      <c r="C728">
        <f t="shared" si="104"/>
        <v>2050</v>
      </c>
      <c r="D728" t="str">
        <f t="shared" si="99"/>
        <v>02/28/2050</v>
      </c>
      <c r="E728" t="s">
        <v>1283</v>
      </c>
      <c r="F728">
        <v>2395.0300000000002</v>
      </c>
      <c r="G728">
        <v>1756.34</v>
      </c>
      <c r="H728">
        <v>105.15</v>
      </c>
      <c r="I728">
        <v>3576.09</v>
      </c>
      <c r="J728">
        <v>3109.21</v>
      </c>
      <c r="K728">
        <v>0</v>
      </c>
      <c r="L728">
        <v>277.52999999999997</v>
      </c>
      <c r="M728">
        <v>0</v>
      </c>
      <c r="N728">
        <v>0</v>
      </c>
      <c r="O728">
        <v>0</v>
      </c>
      <c r="P728">
        <v>40.83</v>
      </c>
      <c r="Q728">
        <v>0</v>
      </c>
      <c r="R728">
        <v>0</v>
      </c>
      <c r="S728">
        <v>220.35</v>
      </c>
      <c r="T728">
        <v>0</v>
      </c>
      <c r="U728">
        <v>0</v>
      </c>
      <c r="V728">
        <v>943.5</v>
      </c>
      <c r="W728">
        <v>1171.1500000000001</v>
      </c>
      <c r="X728">
        <v>527.92999999999995</v>
      </c>
      <c r="Y728">
        <v>50.6</v>
      </c>
      <c r="Z728">
        <v>182</v>
      </c>
      <c r="AA728">
        <v>720.45</v>
      </c>
      <c r="AB728">
        <v>3.38</v>
      </c>
      <c r="AC728">
        <v>69.56</v>
      </c>
      <c r="AD728">
        <v>0</v>
      </c>
      <c r="AE728">
        <v>15.72</v>
      </c>
      <c r="AF728">
        <v>4.3099999999999996</v>
      </c>
      <c r="AG728">
        <v>14989383.85</v>
      </c>
      <c r="AM728">
        <f t="shared" si="105"/>
        <v>2050</v>
      </c>
      <c r="AN728">
        <f t="shared" si="106"/>
        <v>2</v>
      </c>
      <c r="AO728">
        <f t="shared" si="100"/>
        <v>2050</v>
      </c>
      <c r="AP728" t="str">
        <f t="shared" si="101"/>
        <v>0</v>
      </c>
      <c r="AQ728">
        <f t="shared" si="107"/>
        <v>0</v>
      </c>
      <c r="AR728">
        <f t="shared" si="108"/>
        <v>-538.45000000000005</v>
      </c>
      <c r="AS728">
        <f t="shared" si="109"/>
        <v>477.32999999999993</v>
      </c>
      <c r="AT728">
        <f t="shared" si="110"/>
        <v>-227.65000000000009</v>
      </c>
      <c r="AU728">
        <f t="shared" si="111"/>
        <v>-66.180000000000007</v>
      </c>
    </row>
    <row r="729" spans="1:47" x14ac:dyDescent="0.3">
      <c r="A729">
        <f t="shared" si="102"/>
        <v>2050</v>
      </c>
      <c r="B729">
        <f t="shared" si="103"/>
        <v>3</v>
      </c>
      <c r="C729">
        <f t="shared" si="104"/>
        <v>2050</v>
      </c>
      <c r="D729" t="str">
        <f t="shared" si="99"/>
        <v>03/31/2050</v>
      </c>
      <c r="E729" t="s">
        <v>1284</v>
      </c>
      <c r="F729">
        <v>1995.31</v>
      </c>
      <c r="G729">
        <v>1979.08</v>
      </c>
      <c r="H729">
        <v>132.13999999999999</v>
      </c>
      <c r="I729">
        <v>3742.79</v>
      </c>
      <c r="J729">
        <v>3956.04</v>
      </c>
      <c r="K729">
        <v>0</v>
      </c>
      <c r="L729">
        <v>307.27</v>
      </c>
      <c r="M729">
        <v>0</v>
      </c>
      <c r="N729">
        <v>0</v>
      </c>
      <c r="O729">
        <v>0</v>
      </c>
      <c r="P729">
        <v>51.55</v>
      </c>
      <c r="Q729">
        <v>0</v>
      </c>
      <c r="R729">
        <v>0</v>
      </c>
      <c r="S729">
        <v>226.72</v>
      </c>
      <c r="T729">
        <v>0</v>
      </c>
      <c r="U729">
        <v>0</v>
      </c>
      <c r="V729">
        <v>999.91</v>
      </c>
      <c r="W729">
        <v>1308.54</v>
      </c>
      <c r="X729">
        <v>551.69000000000005</v>
      </c>
      <c r="Y729">
        <v>55.58</v>
      </c>
      <c r="Z729">
        <v>195.26</v>
      </c>
      <c r="AA729">
        <v>784.65</v>
      </c>
      <c r="AB729">
        <v>1.22</v>
      </c>
      <c r="AC729">
        <v>73.34</v>
      </c>
      <c r="AD729">
        <v>0</v>
      </c>
      <c r="AE729">
        <v>14.32</v>
      </c>
      <c r="AF729">
        <v>5.39</v>
      </c>
      <c r="AG729">
        <v>14989367.609999999</v>
      </c>
      <c r="AM729">
        <f t="shared" si="105"/>
        <v>2050</v>
      </c>
      <c r="AN729">
        <f t="shared" si="106"/>
        <v>3</v>
      </c>
      <c r="AO729">
        <f t="shared" si="100"/>
        <v>2050</v>
      </c>
      <c r="AP729" t="str">
        <f t="shared" si="101"/>
        <v>0</v>
      </c>
      <c r="AQ729">
        <f t="shared" si="107"/>
        <v>0</v>
      </c>
      <c r="AR729">
        <f t="shared" si="108"/>
        <v>-589.39</v>
      </c>
      <c r="AS729">
        <f t="shared" si="109"/>
        <v>496.11000000000007</v>
      </c>
      <c r="AT729">
        <f t="shared" si="110"/>
        <v>-308.63</v>
      </c>
      <c r="AU729">
        <f t="shared" si="111"/>
        <v>-72.12</v>
      </c>
    </row>
    <row r="730" spans="1:47" x14ac:dyDescent="0.3">
      <c r="A730">
        <f t="shared" si="102"/>
        <v>2050</v>
      </c>
      <c r="B730">
        <f t="shared" si="103"/>
        <v>4</v>
      </c>
      <c r="C730">
        <f t="shared" si="104"/>
        <v>2050</v>
      </c>
      <c r="D730" t="str">
        <f t="shared" si="99"/>
        <v>04/30/2050</v>
      </c>
      <c r="E730" t="s">
        <v>1285</v>
      </c>
      <c r="F730">
        <v>6417.34</v>
      </c>
      <c r="G730">
        <v>1113.8599999999999</v>
      </c>
      <c r="H730">
        <v>72.95</v>
      </c>
      <c r="I730">
        <v>3040.97</v>
      </c>
      <c r="J730">
        <v>1400.85</v>
      </c>
      <c r="K730">
        <v>0</v>
      </c>
      <c r="L730">
        <v>297.36</v>
      </c>
      <c r="M730">
        <v>0</v>
      </c>
      <c r="N730">
        <v>0</v>
      </c>
      <c r="O730">
        <v>0</v>
      </c>
      <c r="P730">
        <v>73.88</v>
      </c>
      <c r="Q730">
        <v>0</v>
      </c>
      <c r="R730">
        <v>0</v>
      </c>
      <c r="S730">
        <v>3615.53</v>
      </c>
      <c r="T730">
        <v>0</v>
      </c>
      <c r="U730">
        <v>0</v>
      </c>
      <c r="V730">
        <v>990.01</v>
      </c>
      <c r="W730">
        <v>1295.4100000000001</v>
      </c>
      <c r="X730">
        <v>542.83000000000004</v>
      </c>
      <c r="Y730">
        <v>63.79</v>
      </c>
      <c r="Z730">
        <v>244.16</v>
      </c>
      <c r="AA730">
        <v>820.4</v>
      </c>
      <c r="AB730">
        <v>10.45</v>
      </c>
      <c r="AC730">
        <v>69.03</v>
      </c>
      <c r="AD730">
        <v>0.27</v>
      </c>
      <c r="AE730">
        <v>21.72</v>
      </c>
      <c r="AF730">
        <v>9.39</v>
      </c>
      <c r="AG730">
        <v>14984064.130000001</v>
      </c>
      <c r="AM730">
        <f t="shared" si="105"/>
        <v>2050</v>
      </c>
      <c r="AN730">
        <f t="shared" si="106"/>
        <v>4</v>
      </c>
      <c r="AO730">
        <f t="shared" si="100"/>
        <v>2050</v>
      </c>
      <c r="AP730" t="str">
        <f t="shared" si="101"/>
        <v>0</v>
      </c>
      <c r="AQ730">
        <f t="shared" si="107"/>
        <v>0</v>
      </c>
      <c r="AR730">
        <f t="shared" si="108"/>
        <v>-576.24</v>
      </c>
      <c r="AS730">
        <f t="shared" si="109"/>
        <v>479.04</v>
      </c>
      <c r="AT730">
        <f t="shared" si="110"/>
        <v>-305.40000000000009</v>
      </c>
      <c r="AU730">
        <f t="shared" si="111"/>
        <v>-58.58</v>
      </c>
    </row>
    <row r="731" spans="1:47" x14ac:dyDescent="0.3">
      <c r="A731">
        <f t="shared" si="102"/>
        <v>2050</v>
      </c>
      <c r="B731">
        <f t="shared" si="103"/>
        <v>5</v>
      </c>
      <c r="C731">
        <f t="shared" si="104"/>
        <v>2050</v>
      </c>
      <c r="D731" t="str">
        <f t="shared" si="99"/>
        <v>05/31/2050</v>
      </c>
      <c r="E731" t="s">
        <v>1286</v>
      </c>
      <c r="F731">
        <v>7976.38</v>
      </c>
      <c r="G731">
        <v>1483.84</v>
      </c>
      <c r="H731">
        <v>141.04</v>
      </c>
      <c r="I731">
        <v>2342.2600000000002</v>
      </c>
      <c r="J731">
        <v>1685.62</v>
      </c>
      <c r="K731">
        <v>0</v>
      </c>
      <c r="L731">
        <v>307.27</v>
      </c>
      <c r="M731">
        <v>0</v>
      </c>
      <c r="N731">
        <v>0</v>
      </c>
      <c r="O731">
        <v>0</v>
      </c>
      <c r="P731">
        <v>133.41</v>
      </c>
      <c r="Q731">
        <v>0</v>
      </c>
      <c r="R731">
        <v>0</v>
      </c>
      <c r="S731">
        <v>6018.13</v>
      </c>
      <c r="T731">
        <v>0</v>
      </c>
      <c r="U731">
        <v>0</v>
      </c>
      <c r="V731">
        <v>1181.49</v>
      </c>
      <c r="W731">
        <v>1363.29</v>
      </c>
      <c r="X731">
        <v>579.54999999999995</v>
      </c>
      <c r="Y731">
        <v>64.62</v>
      </c>
      <c r="Z731">
        <v>246.79</v>
      </c>
      <c r="AA731">
        <v>927.79</v>
      </c>
      <c r="AB731">
        <v>28.94</v>
      </c>
      <c r="AC731">
        <v>24.87</v>
      </c>
      <c r="AD731">
        <v>0</v>
      </c>
      <c r="AE731">
        <v>34.78</v>
      </c>
      <c r="AF731">
        <v>20.89</v>
      </c>
      <c r="AG731">
        <v>14977571.6</v>
      </c>
      <c r="AM731">
        <f t="shared" si="105"/>
        <v>2050</v>
      </c>
      <c r="AN731">
        <f t="shared" si="106"/>
        <v>5</v>
      </c>
      <c r="AO731">
        <f t="shared" si="100"/>
        <v>2050</v>
      </c>
      <c r="AP731" t="str">
        <f t="shared" si="101"/>
        <v>0</v>
      </c>
      <c r="AQ731">
        <f t="shared" si="107"/>
        <v>0</v>
      </c>
      <c r="AR731">
        <f t="shared" si="108"/>
        <v>-681</v>
      </c>
      <c r="AS731">
        <f t="shared" si="109"/>
        <v>514.92999999999995</v>
      </c>
      <c r="AT731">
        <f t="shared" si="110"/>
        <v>-181.79999999999995</v>
      </c>
      <c r="AU731">
        <f t="shared" si="111"/>
        <v>4.07</v>
      </c>
    </row>
    <row r="732" spans="1:47" x14ac:dyDescent="0.3">
      <c r="A732">
        <f t="shared" si="102"/>
        <v>2050</v>
      </c>
      <c r="B732">
        <f t="shared" si="103"/>
        <v>6</v>
      </c>
      <c r="C732">
        <f t="shared" si="104"/>
        <v>2050</v>
      </c>
      <c r="D732" t="str">
        <f t="shared" si="99"/>
        <v>06/30/2050</v>
      </c>
      <c r="E732" t="s">
        <v>1287</v>
      </c>
      <c r="F732">
        <v>10440.25</v>
      </c>
      <c r="G732">
        <v>2444.38</v>
      </c>
      <c r="H732">
        <v>604.23</v>
      </c>
      <c r="I732">
        <v>1260.48</v>
      </c>
      <c r="J732">
        <v>1454.21</v>
      </c>
      <c r="K732">
        <v>0</v>
      </c>
      <c r="L732">
        <v>297.36</v>
      </c>
      <c r="M732">
        <v>0</v>
      </c>
      <c r="N732">
        <v>0</v>
      </c>
      <c r="O732">
        <v>0</v>
      </c>
      <c r="P732">
        <v>155.52000000000001</v>
      </c>
      <c r="Q732">
        <v>0</v>
      </c>
      <c r="R732">
        <v>0</v>
      </c>
      <c r="S732">
        <v>8906.02</v>
      </c>
      <c r="T732">
        <v>0</v>
      </c>
      <c r="U732">
        <v>0</v>
      </c>
      <c r="V732">
        <v>1264.4100000000001</v>
      </c>
      <c r="W732">
        <v>1387.06</v>
      </c>
      <c r="X732">
        <v>588.71</v>
      </c>
      <c r="Y732">
        <v>89.74</v>
      </c>
      <c r="Z732">
        <v>326.39999999999998</v>
      </c>
      <c r="AA732">
        <v>1058.3499999999999</v>
      </c>
      <c r="AB732">
        <v>85.5</v>
      </c>
      <c r="AC732">
        <v>17.239999999999998</v>
      </c>
      <c r="AD732">
        <v>0</v>
      </c>
      <c r="AE732">
        <v>30.18</v>
      </c>
      <c r="AF732">
        <v>23.15</v>
      </c>
      <c r="AG732">
        <v>14969575.73</v>
      </c>
      <c r="AM732">
        <f t="shared" si="105"/>
        <v>2050</v>
      </c>
      <c r="AN732">
        <f t="shared" si="106"/>
        <v>6</v>
      </c>
      <c r="AO732">
        <f t="shared" si="100"/>
        <v>2050</v>
      </c>
      <c r="AP732" t="str">
        <f t="shared" si="101"/>
        <v>0</v>
      </c>
      <c r="AQ732">
        <f t="shared" si="107"/>
        <v>0</v>
      </c>
      <c r="AR732">
        <f t="shared" si="108"/>
        <v>-731.94999999999993</v>
      </c>
      <c r="AS732">
        <f t="shared" si="109"/>
        <v>498.97</v>
      </c>
      <c r="AT732">
        <f t="shared" si="110"/>
        <v>-122.64999999999986</v>
      </c>
      <c r="AU732">
        <f t="shared" si="111"/>
        <v>68.260000000000005</v>
      </c>
    </row>
    <row r="733" spans="1:47" x14ac:dyDescent="0.3">
      <c r="A733">
        <f t="shared" si="102"/>
        <v>2050</v>
      </c>
      <c r="B733">
        <f t="shared" si="103"/>
        <v>7</v>
      </c>
      <c r="C733">
        <f t="shared" si="104"/>
        <v>2050</v>
      </c>
      <c r="D733" t="str">
        <f t="shared" si="99"/>
        <v>07/31/2050</v>
      </c>
      <c r="E733" t="s">
        <v>1288</v>
      </c>
      <c r="F733">
        <v>9099.0499999999993</v>
      </c>
      <c r="G733">
        <v>2522.0100000000002</v>
      </c>
      <c r="H733">
        <v>775.71</v>
      </c>
      <c r="I733">
        <v>1147.72</v>
      </c>
      <c r="J733">
        <v>1451.09</v>
      </c>
      <c r="K733">
        <v>0</v>
      </c>
      <c r="L733">
        <v>307.27</v>
      </c>
      <c r="M733">
        <v>0</v>
      </c>
      <c r="N733">
        <v>0</v>
      </c>
      <c r="O733">
        <v>0</v>
      </c>
      <c r="P733">
        <v>181.39</v>
      </c>
      <c r="Q733">
        <v>0</v>
      </c>
      <c r="R733">
        <v>0</v>
      </c>
      <c r="S733">
        <v>7861.34</v>
      </c>
      <c r="T733">
        <v>0</v>
      </c>
      <c r="U733">
        <v>0</v>
      </c>
      <c r="V733">
        <v>1272.67</v>
      </c>
      <c r="W733">
        <v>1369.44</v>
      </c>
      <c r="X733">
        <v>623.92999999999995</v>
      </c>
      <c r="Y733">
        <v>79.930000000000007</v>
      </c>
      <c r="Z733">
        <v>306.69</v>
      </c>
      <c r="AA733">
        <v>1097.44</v>
      </c>
      <c r="AB733">
        <v>127.07</v>
      </c>
      <c r="AC733">
        <v>9.69</v>
      </c>
      <c r="AD733">
        <v>0</v>
      </c>
      <c r="AE733">
        <v>29.97</v>
      </c>
      <c r="AF733">
        <v>27.34</v>
      </c>
      <c r="AG733">
        <v>14962998.68</v>
      </c>
      <c r="AM733">
        <f t="shared" si="105"/>
        <v>2050</v>
      </c>
      <c r="AN733">
        <f t="shared" si="106"/>
        <v>7</v>
      </c>
      <c r="AO733">
        <f t="shared" si="100"/>
        <v>2050</v>
      </c>
      <c r="AP733" t="str">
        <f t="shared" si="101"/>
        <v>0</v>
      </c>
      <c r="AQ733">
        <f t="shared" si="107"/>
        <v>0</v>
      </c>
      <c r="AR733">
        <f t="shared" si="108"/>
        <v>-790.75</v>
      </c>
      <c r="AS733">
        <f t="shared" si="109"/>
        <v>544</v>
      </c>
      <c r="AT733">
        <f t="shared" si="110"/>
        <v>-96.769999999999982</v>
      </c>
      <c r="AU733">
        <f t="shared" si="111"/>
        <v>117.38</v>
      </c>
    </row>
    <row r="734" spans="1:47" x14ac:dyDescent="0.3">
      <c r="A734">
        <f t="shared" si="102"/>
        <v>2050</v>
      </c>
      <c r="B734">
        <f t="shared" si="103"/>
        <v>8</v>
      </c>
      <c r="C734">
        <f t="shared" si="104"/>
        <v>2050</v>
      </c>
      <c r="D734" t="str">
        <f t="shared" si="99"/>
        <v>08/31/2050</v>
      </c>
      <c r="E734" t="s">
        <v>1289</v>
      </c>
      <c r="F734">
        <v>7033.63</v>
      </c>
      <c r="G734">
        <v>2249.17</v>
      </c>
      <c r="H734">
        <v>522.23</v>
      </c>
      <c r="I734">
        <v>1176.79</v>
      </c>
      <c r="J734">
        <v>1390.55</v>
      </c>
      <c r="K734">
        <v>0</v>
      </c>
      <c r="L734">
        <v>307.27</v>
      </c>
      <c r="M734">
        <v>0</v>
      </c>
      <c r="N734">
        <v>0</v>
      </c>
      <c r="O734">
        <v>0</v>
      </c>
      <c r="P734">
        <v>164.65</v>
      </c>
      <c r="Q734">
        <v>0</v>
      </c>
      <c r="R734">
        <v>0</v>
      </c>
      <c r="S734">
        <v>5773.96</v>
      </c>
      <c r="T734">
        <v>0</v>
      </c>
      <c r="U734">
        <v>0</v>
      </c>
      <c r="V734">
        <v>1298.46</v>
      </c>
      <c r="W734">
        <v>1331.68</v>
      </c>
      <c r="X734">
        <v>609.54999999999995</v>
      </c>
      <c r="Y734">
        <v>55.19</v>
      </c>
      <c r="Z734">
        <v>242.66</v>
      </c>
      <c r="AA734">
        <v>1052.02</v>
      </c>
      <c r="AB734">
        <v>122.03</v>
      </c>
      <c r="AC734">
        <v>7.03</v>
      </c>
      <c r="AD734">
        <v>0.03</v>
      </c>
      <c r="AE734">
        <v>22.09</v>
      </c>
      <c r="AF734">
        <v>23.12</v>
      </c>
      <c r="AG734">
        <v>14958214.220000001</v>
      </c>
      <c r="AM734">
        <f t="shared" si="105"/>
        <v>2050</v>
      </c>
      <c r="AN734">
        <f t="shared" si="106"/>
        <v>8</v>
      </c>
      <c r="AO734">
        <f t="shared" si="100"/>
        <v>2050</v>
      </c>
      <c r="AP734" t="str">
        <f t="shared" si="101"/>
        <v>0</v>
      </c>
      <c r="AQ734">
        <f t="shared" si="107"/>
        <v>0</v>
      </c>
      <c r="AR734">
        <f t="shared" si="108"/>
        <v>-809.36</v>
      </c>
      <c r="AS734">
        <f t="shared" si="109"/>
        <v>554.3599999999999</v>
      </c>
      <c r="AT734">
        <f t="shared" si="110"/>
        <v>-33.220000000000027</v>
      </c>
      <c r="AU734">
        <f t="shared" si="111"/>
        <v>115</v>
      </c>
    </row>
    <row r="735" spans="1:47" x14ac:dyDescent="0.3">
      <c r="A735">
        <f t="shared" si="102"/>
        <v>2050</v>
      </c>
      <c r="B735">
        <f t="shared" si="103"/>
        <v>9</v>
      </c>
      <c r="C735">
        <f t="shared" si="104"/>
        <v>2050</v>
      </c>
      <c r="D735" t="str">
        <f t="shared" si="99"/>
        <v>09/30/2050</v>
      </c>
      <c r="E735" t="s">
        <v>1290</v>
      </c>
      <c r="F735">
        <v>6777.91</v>
      </c>
      <c r="G735">
        <v>2335.8000000000002</v>
      </c>
      <c r="H735">
        <v>321.52999999999997</v>
      </c>
      <c r="I735">
        <v>1253.67</v>
      </c>
      <c r="J735">
        <v>1121.46</v>
      </c>
      <c r="K735">
        <v>0</v>
      </c>
      <c r="L735">
        <v>297.36</v>
      </c>
      <c r="M735">
        <v>0</v>
      </c>
      <c r="N735">
        <v>0</v>
      </c>
      <c r="O735">
        <v>0</v>
      </c>
      <c r="P735">
        <v>131.91</v>
      </c>
      <c r="Q735">
        <v>0</v>
      </c>
      <c r="R735">
        <v>0</v>
      </c>
      <c r="S735">
        <v>4892.8599999999997</v>
      </c>
      <c r="T735">
        <v>0</v>
      </c>
      <c r="U735">
        <v>0</v>
      </c>
      <c r="V735">
        <v>1160.93</v>
      </c>
      <c r="W735">
        <v>1243.3499999999999</v>
      </c>
      <c r="X735">
        <v>559.6</v>
      </c>
      <c r="Y735">
        <v>59.1</v>
      </c>
      <c r="Z735">
        <v>253.04</v>
      </c>
      <c r="AA735">
        <v>934.33</v>
      </c>
      <c r="AB735">
        <v>129.02000000000001</v>
      </c>
      <c r="AC735">
        <v>6.73</v>
      </c>
      <c r="AD735">
        <v>0.18</v>
      </c>
      <c r="AE735">
        <v>12.14</v>
      </c>
      <c r="AF735">
        <v>14.95</v>
      </c>
      <c r="AG735">
        <v>14953772.109999999</v>
      </c>
      <c r="AM735">
        <f t="shared" si="105"/>
        <v>2050</v>
      </c>
      <c r="AN735">
        <f t="shared" si="106"/>
        <v>9</v>
      </c>
      <c r="AO735">
        <f t="shared" si="100"/>
        <v>2050</v>
      </c>
      <c r="AP735" t="str">
        <f t="shared" si="101"/>
        <v>0</v>
      </c>
      <c r="AQ735">
        <f t="shared" si="107"/>
        <v>0</v>
      </c>
      <c r="AR735">
        <f t="shared" si="108"/>
        <v>-681.29000000000008</v>
      </c>
      <c r="AS735">
        <f t="shared" si="109"/>
        <v>500.5</v>
      </c>
      <c r="AT735">
        <f t="shared" si="110"/>
        <v>-82.419999999999845</v>
      </c>
      <c r="AU735">
        <f t="shared" si="111"/>
        <v>122.29</v>
      </c>
    </row>
    <row r="736" spans="1:47" x14ac:dyDescent="0.3">
      <c r="A736">
        <f t="shared" si="102"/>
        <v>2050</v>
      </c>
      <c r="B736">
        <f t="shared" si="103"/>
        <v>10</v>
      </c>
      <c r="C736">
        <f t="shared" si="104"/>
        <v>2051</v>
      </c>
      <c r="D736" t="str">
        <f t="shared" ref="D736:D799" si="112">LEFT(E736,10)</f>
        <v>10/31/2050</v>
      </c>
      <c r="E736" t="s">
        <v>1291</v>
      </c>
      <c r="F736">
        <v>6107.12</v>
      </c>
      <c r="G736">
        <v>1693.63</v>
      </c>
      <c r="H736">
        <v>215.83</v>
      </c>
      <c r="I736">
        <v>1392.44</v>
      </c>
      <c r="J736">
        <v>1385.34</v>
      </c>
      <c r="K736">
        <v>0</v>
      </c>
      <c r="L736">
        <v>307.27</v>
      </c>
      <c r="M736">
        <v>0</v>
      </c>
      <c r="N736">
        <v>0</v>
      </c>
      <c r="O736">
        <v>0</v>
      </c>
      <c r="P736">
        <v>89.14</v>
      </c>
      <c r="Q736">
        <v>0</v>
      </c>
      <c r="R736">
        <v>0</v>
      </c>
      <c r="S736">
        <v>4660.76</v>
      </c>
      <c r="T736">
        <v>0</v>
      </c>
      <c r="U736">
        <v>0</v>
      </c>
      <c r="V736">
        <v>1101.6199999999999</v>
      </c>
      <c r="W736">
        <v>1245.76</v>
      </c>
      <c r="X736">
        <v>580.32000000000005</v>
      </c>
      <c r="Y736">
        <v>66.819999999999993</v>
      </c>
      <c r="Z736">
        <v>197.1</v>
      </c>
      <c r="AA736">
        <v>937.65</v>
      </c>
      <c r="AB736">
        <v>56.65</v>
      </c>
      <c r="AC736">
        <v>9.61</v>
      </c>
      <c r="AD736">
        <v>0.21</v>
      </c>
      <c r="AE736">
        <v>23.03</v>
      </c>
      <c r="AF736">
        <v>10.92</v>
      </c>
      <c r="AG736">
        <v>14949358.619999999</v>
      </c>
      <c r="AM736">
        <f t="shared" si="105"/>
        <v>2050</v>
      </c>
      <c r="AN736">
        <f t="shared" si="106"/>
        <v>10</v>
      </c>
      <c r="AO736">
        <f t="shared" ref="AO736:AO799" si="113">IFERROR(IF(AN736&gt;9,AM736+1,AM736),"")</f>
        <v>2051</v>
      </c>
      <c r="AP736" t="str">
        <f t="shared" ref="AP736:AP799" si="114">LEFT(AQ736,10)</f>
        <v>0</v>
      </c>
      <c r="AQ736">
        <f t="shared" si="107"/>
        <v>0</v>
      </c>
      <c r="AR736">
        <f t="shared" si="108"/>
        <v>-740.55</v>
      </c>
      <c r="AS736">
        <f t="shared" si="109"/>
        <v>513.5</v>
      </c>
      <c r="AT736">
        <f t="shared" si="110"/>
        <v>-144.1400000000001</v>
      </c>
      <c r="AU736">
        <f t="shared" si="111"/>
        <v>47.04</v>
      </c>
    </row>
    <row r="737" spans="1:47" x14ac:dyDescent="0.3">
      <c r="A737">
        <f t="shared" ref="A737:A800" si="115">IF(NOT(ISBLANK($D737)),YEAR($D737),"")</f>
        <v>2050</v>
      </c>
      <c r="B737">
        <f t="shared" ref="B737:B800" si="116">IF(NOT(ISBLANK($D737)),MONTH($D737),"")</f>
        <v>11</v>
      </c>
      <c r="C737">
        <f t="shared" ref="C737:C800" si="117">IFERROR(IF(B737&gt;9,A737+1,A737),"")</f>
        <v>2051</v>
      </c>
      <c r="D737" t="str">
        <f t="shared" si="112"/>
        <v>11/30/2050</v>
      </c>
      <c r="E737" t="s">
        <v>1292</v>
      </c>
      <c r="F737">
        <v>1978.97</v>
      </c>
      <c r="G737">
        <v>2564.73</v>
      </c>
      <c r="H737">
        <v>184.57</v>
      </c>
      <c r="I737">
        <v>1891.99</v>
      </c>
      <c r="J737">
        <v>3733.67</v>
      </c>
      <c r="K737">
        <v>0</v>
      </c>
      <c r="L737">
        <v>297.36</v>
      </c>
      <c r="M737">
        <v>0</v>
      </c>
      <c r="N737">
        <v>0</v>
      </c>
      <c r="O737">
        <v>0</v>
      </c>
      <c r="P737">
        <v>55.18</v>
      </c>
      <c r="Q737">
        <v>0</v>
      </c>
      <c r="R737">
        <v>0</v>
      </c>
      <c r="S737">
        <v>1442.19</v>
      </c>
      <c r="T737">
        <v>0</v>
      </c>
      <c r="U737">
        <v>0</v>
      </c>
      <c r="V737">
        <v>945.12</v>
      </c>
      <c r="W737">
        <v>1142.25</v>
      </c>
      <c r="X737">
        <v>504.71</v>
      </c>
      <c r="Y737">
        <v>58.16</v>
      </c>
      <c r="Z737">
        <v>160.15</v>
      </c>
      <c r="AA737">
        <v>748.44</v>
      </c>
      <c r="AB737">
        <v>18.18</v>
      </c>
      <c r="AC737">
        <v>8.25</v>
      </c>
      <c r="AD737">
        <v>0</v>
      </c>
      <c r="AE737">
        <v>14.16</v>
      </c>
      <c r="AF737">
        <v>7.73</v>
      </c>
      <c r="AG737">
        <v>14949944.380000001</v>
      </c>
      <c r="AM737">
        <f t="shared" ref="AM737:AM800" si="118">IF(NOT(ISBLANK($D737)),YEAR($D737),"")</f>
        <v>2050</v>
      </c>
      <c r="AN737">
        <f t="shared" ref="AN737:AN800" si="119">IF(NOT(ISBLANK($D737)),MONTH($D737),"")</f>
        <v>11</v>
      </c>
      <c r="AO737">
        <f t="shared" si="113"/>
        <v>2051</v>
      </c>
      <c r="AP737" t="str">
        <f t="shared" si="114"/>
        <v>0</v>
      </c>
      <c r="AQ737">
        <f t="shared" si="107"/>
        <v>0</v>
      </c>
      <c r="AR737">
        <f t="shared" si="108"/>
        <v>-588.29000000000008</v>
      </c>
      <c r="AS737">
        <f t="shared" si="109"/>
        <v>446.54999999999995</v>
      </c>
      <c r="AT737">
        <f t="shared" si="110"/>
        <v>-197.13</v>
      </c>
      <c r="AU737">
        <f t="shared" si="111"/>
        <v>9.93</v>
      </c>
    </row>
    <row r="738" spans="1:47" x14ac:dyDescent="0.3">
      <c r="A738">
        <f t="shared" si="115"/>
        <v>2050</v>
      </c>
      <c r="B738">
        <f t="shared" si="116"/>
        <v>12</v>
      </c>
      <c r="C738">
        <f t="shared" si="117"/>
        <v>2051</v>
      </c>
      <c r="D738" t="str">
        <f t="shared" si="112"/>
        <v>12/31/2050</v>
      </c>
      <c r="E738" t="s">
        <v>1293</v>
      </c>
      <c r="F738">
        <v>1253.74</v>
      </c>
      <c r="G738">
        <v>20251.830000000002</v>
      </c>
      <c r="H738">
        <v>370.59</v>
      </c>
      <c r="I738">
        <v>3953.96</v>
      </c>
      <c r="J738">
        <v>23887.52</v>
      </c>
      <c r="K738">
        <v>0</v>
      </c>
      <c r="L738">
        <v>307.27</v>
      </c>
      <c r="M738">
        <v>0</v>
      </c>
      <c r="N738">
        <v>0</v>
      </c>
      <c r="O738">
        <v>0</v>
      </c>
      <c r="P738">
        <v>52.1</v>
      </c>
      <c r="Q738">
        <v>0</v>
      </c>
      <c r="R738">
        <v>0</v>
      </c>
      <c r="S738">
        <v>1178.27</v>
      </c>
      <c r="T738">
        <v>0</v>
      </c>
      <c r="U738">
        <v>0</v>
      </c>
      <c r="V738">
        <v>951.61</v>
      </c>
      <c r="W738">
        <v>1247.71</v>
      </c>
      <c r="X738">
        <v>534.79999999999995</v>
      </c>
      <c r="Y738">
        <v>81.319999999999993</v>
      </c>
      <c r="Z738">
        <v>151.91</v>
      </c>
      <c r="AA738">
        <v>756.17</v>
      </c>
      <c r="AB738">
        <v>7.57</v>
      </c>
      <c r="AC738">
        <v>21.98</v>
      </c>
      <c r="AD738">
        <v>0</v>
      </c>
      <c r="AE738">
        <v>19.809999999999999</v>
      </c>
      <c r="AF738">
        <v>6.04</v>
      </c>
      <c r="AG738">
        <v>14968942.470000001</v>
      </c>
      <c r="AM738">
        <f t="shared" si="118"/>
        <v>2050</v>
      </c>
      <c r="AN738">
        <f t="shared" si="119"/>
        <v>12</v>
      </c>
      <c r="AO738">
        <f t="shared" si="113"/>
        <v>2051</v>
      </c>
      <c r="AP738" t="str">
        <f t="shared" si="114"/>
        <v>0</v>
      </c>
      <c r="AQ738">
        <f t="shared" si="107"/>
        <v>0</v>
      </c>
      <c r="AR738">
        <f t="shared" si="108"/>
        <v>-604.26</v>
      </c>
      <c r="AS738">
        <f t="shared" si="109"/>
        <v>453.47999999999996</v>
      </c>
      <c r="AT738">
        <f t="shared" si="110"/>
        <v>-296.10000000000002</v>
      </c>
      <c r="AU738">
        <f t="shared" si="111"/>
        <v>-14.41</v>
      </c>
    </row>
    <row r="739" spans="1:47" x14ac:dyDescent="0.3">
      <c r="A739">
        <f t="shared" si="115"/>
        <v>2051</v>
      </c>
      <c r="B739">
        <f t="shared" si="116"/>
        <v>1</v>
      </c>
      <c r="C739">
        <f t="shared" si="117"/>
        <v>2051</v>
      </c>
      <c r="D739" t="str">
        <f t="shared" si="112"/>
        <v>01/31/2051</v>
      </c>
      <c r="E739" t="s">
        <v>1294</v>
      </c>
      <c r="F739">
        <v>1118.04</v>
      </c>
      <c r="G739">
        <v>13336.84</v>
      </c>
      <c r="H739">
        <v>126.74</v>
      </c>
      <c r="I739">
        <v>5371.89</v>
      </c>
      <c r="J739">
        <v>18635.34</v>
      </c>
      <c r="K739">
        <v>0</v>
      </c>
      <c r="L739">
        <v>307.27</v>
      </c>
      <c r="M739">
        <v>0</v>
      </c>
      <c r="N739">
        <v>0</v>
      </c>
      <c r="O739">
        <v>0</v>
      </c>
      <c r="P739">
        <v>46.19</v>
      </c>
      <c r="Q739">
        <v>0</v>
      </c>
      <c r="R739">
        <v>0</v>
      </c>
      <c r="S739">
        <v>1127.28</v>
      </c>
      <c r="T739">
        <v>0</v>
      </c>
      <c r="U739">
        <v>0</v>
      </c>
      <c r="V739">
        <v>978.12</v>
      </c>
      <c r="W739">
        <v>1312.11</v>
      </c>
      <c r="X739">
        <v>656.71</v>
      </c>
      <c r="Y739">
        <v>60.48</v>
      </c>
      <c r="Z739">
        <v>165.59</v>
      </c>
      <c r="AA739">
        <v>725.4</v>
      </c>
      <c r="AB739">
        <v>1.24</v>
      </c>
      <c r="AC739">
        <v>74.31</v>
      </c>
      <c r="AD739">
        <v>0</v>
      </c>
      <c r="AE739">
        <v>22.08</v>
      </c>
      <c r="AF739">
        <v>4.8499999999999996</v>
      </c>
      <c r="AG739">
        <v>14981161.27</v>
      </c>
      <c r="AM739">
        <f t="shared" si="118"/>
        <v>2051</v>
      </c>
      <c r="AN739">
        <f t="shared" si="119"/>
        <v>1</v>
      </c>
      <c r="AO739">
        <f t="shared" si="113"/>
        <v>2051</v>
      </c>
      <c r="AP739" t="str">
        <f t="shared" si="114"/>
        <v>0</v>
      </c>
      <c r="AQ739">
        <f t="shared" si="107"/>
        <v>0</v>
      </c>
      <c r="AR739">
        <f t="shared" si="108"/>
        <v>-559.80999999999995</v>
      </c>
      <c r="AS739">
        <f t="shared" si="109"/>
        <v>596.23</v>
      </c>
      <c r="AT739">
        <f t="shared" si="110"/>
        <v>-333.9899999999999</v>
      </c>
      <c r="AU739">
        <f t="shared" si="111"/>
        <v>-73.070000000000007</v>
      </c>
    </row>
    <row r="740" spans="1:47" x14ac:dyDescent="0.3">
      <c r="A740">
        <f t="shared" si="115"/>
        <v>2051</v>
      </c>
      <c r="B740">
        <f t="shared" si="116"/>
        <v>2</v>
      </c>
      <c r="C740">
        <f t="shared" si="117"/>
        <v>2051</v>
      </c>
      <c r="D740" t="str">
        <f t="shared" si="112"/>
        <v>02/28/2051</v>
      </c>
      <c r="E740" t="s">
        <v>1295</v>
      </c>
      <c r="F740">
        <v>1697.84</v>
      </c>
      <c r="G740">
        <v>4399.82</v>
      </c>
      <c r="H740">
        <v>360.34</v>
      </c>
      <c r="I740">
        <v>2956.5</v>
      </c>
      <c r="J740">
        <v>5649.38</v>
      </c>
      <c r="K740">
        <v>0</v>
      </c>
      <c r="L740">
        <v>277.52999999999997</v>
      </c>
      <c r="M740">
        <v>0</v>
      </c>
      <c r="N740">
        <v>0</v>
      </c>
      <c r="O740">
        <v>0</v>
      </c>
      <c r="P740">
        <v>40.83</v>
      </c>
      <c r="Q740">
        <v>0</v>
      </c>
      <c r="R740">
        <v>0</v>
      </c>
      <c r="S740">
        <v>228.67</v>
      </c>
      <c r="T740">
        <v>0</v>
      </c>
      <c r="U740">
        <v>0</v>
      </c>
      <c r="V740">
        <v>896.91</v>
      </c>
      <c r="W740">
        <v>1175.98</v>
      </c>
      <c r="X740">
        <v>535.87</v>
      </c>
      <c r="Y740">
        <v>49.76</v>
      </c>
      <c r="Z740">
        <v>130.71</v>
      </c>
      <c r="AA740">
        <v>718.77</v>
      </c>
      <c r="AB740">
        <v>0.77</v>
      </c>
      <c r="AC740">
        <v>39.200000000000003</v>
      </c>
      <c r="AD740">
        <v>0</v>
      </c>
      <c r="AE740">
        <v>17.18</v>
      </c>
      <c r="AF740">
        <v>4.3099999999999996</v>
      </c>
      <c r="AG740">
        <v>14983863.25</v>
      </c>
      <c r="AM740">
        <f t="shared" si="118"/>
        <v>2051</v>
      </c>
      <c r="AN740">
        <f t="shared" si="119"/>
        <v>2</v>
      </c>
      <c r="AO740">
        <f t="shared" si="113"/>
        <v>2051</v>
      </c>
      <c r="AP740" t="str">
        <f t="shared" si="114"/>
        <v>0</v>
      </c>
      <c r="AQ740">
        <f t="shared" si="107"/>
        <v>0</v>
      </c>
      <c r="AR740">
        <f t="shared" si="108"/>
        <v>-588.05999999999995</v>
      </c>
      <c r="AS740">
        <f t="shared" si="109"/>
        <v>486.11</v>
      </c>
      <c r="AT740">
        <f t="shared" si="110"/>
        <v>-279.07000000000005</v>
      </c>
      <c r="AU740">
        <f t="shared" si="111"/>
        <v>-38.43</v>
      </c>
    </row>
    <row r="741" spans="1:47" x14ac:dyDescent="0.3">
      <c r="A741">
        <f t="shared" si="115"/>
        <v>2051</v>
      </c>
      <c r="B741">
        <f t="shared" si="116"/>
        <v>3</v>
      </c>
      <c r="C741">
        <f t="shared" si="117"/>
        <v>2051</v>
      </c>
      <c r="D741" t="str">
        <f t="shared" si="112"/>
        <v>03/31/2051</v>
      </c>
      <c r="E741" t="s">
        <v>1296</v>
      </c>
      <c r="F741">
        <v>3400.61</v>
      </c>
      <c r="G741">
        <v>1780.72</v>
      </c>
      <c r="H741">
        <v>114.92</v>
      </c>
      <c r="I741">
        <v>4194.95</v>
      </c>
      <c r="J741">
        <v>3293.91</v>
      </c>
      <c r="K741">
        <v>0</v>
      </c>
      <c r="L741">
        <v>307.27</v>
      </c>
      <c r="M741">
        <v>0</v>
      </c>
      <c r="N741">
        <v>0</v>
      </c>
      <c r="O741">
        <v>0</v>
      </c>
      <c r="P741">
        <v>51.55</v>
      </c>
      <c r="Q741">
        <v>0</v>
      </c>
      <c r="R741">
        <v>0</v>
      </c>
      <c r="S741">
        <v>660.1</v>
      </c>
      <c r="T741">
        <v>0</v>
      </c>
      <c r="U741">
        <v>0</v>
      </c>
      <c r="V741">
        <v>981.17</v>
      </c>
      <c r="W741">
        <v>1319.61</v>
      </c>
      <c r="X741">
        <v>540.69000000000005</v>
      </c>
      <c r="Y741">
        <v>55.77</v>
      </c>
      <c r="Z741">
        <v>175.66</v>
      </c>
      <c r="AA741">
        <v>754.5</v>
      </c>
      <c r="AB741">
        <v>0.47</v>
      </c>
      <c r="AC741">
        <v>79.92</v>
      </c>
      <c r="AD741">
        <v>0</v>
      </c>
      <c r="AE741">
        <v>15.24</v>
      </c>
      <c r="AF741">
        <v>5.44</v>
      </c>
      <c r="AG741">
        <v>14982243.359999999</v>
      </c>
      <c r="AM741">
        <f t="shared" si="118"/>
        <v>2051</v>
      </c>
      <c r="AN741">
        <f t="shared" si="119"/>
        <v>3</v>
      </c>
      <c r="AO741">
        <f t="shared" si="113"/>
        <v>2051</v>
      </c>
      <c r="AP741" t="str">
        <f t="shared" si="114"/>
        <v>0</v>
      </c>
      <c r="AQ741">
        <f t="shared" si="107"/>
        <v>0</v>
      </c>
      <c r="AR741">
        <f t="shared" si="108"/>
        <v>-578.84</v>
      </c>
      <c r="AS741">
        <f t="shared" si="109"/>
        <v>484.92000000000007</v>
      </c>
      <c r="AT741">
        <f t="shared" si="110"/>
        <v>-338.43999999999994</v>
      </c>
      <c r="AU741">
        <f t="shared" si="111"/>
        <v>-79.45</v>
      </c>
    </row>
    <row r="742" spans="1:47" x14ac:dyDescent="0.3">
      <c r="A742">
        <f t="shared" si="115"/>
        <v>2051</v>
      </c>
      <c r="B742">
        <f t="shared" si="116"/>
        <v>4</v>
      </c>
      <c r="C742">
        <f t="shared" si="117"/>
        <v>2051</v>
      </c>
      <c r="D742" t="str">
        <f t="shared" si="112"/>
        <v>04/30/2051</v>
      </c>
      <c r="E742" t="s">
        <v>1297</v>
      </c>
      <c r="F742">
        <v>2316.86</v>
      </c>
      <c r="G742">
        <v>3783.42</v>
      </c>
      <c r="H742">
        <v>153.62</v>
      </c>
      <c r="I742">
        <v>3515.73</v>
      </c>
      <c r="J742">
        <v>6127.64</v>
      </c>
      <c r="K742">
        <v>0</v>
      </c>
      <c r="L742">
        <v>297.36</v>
      </c>
      <c r="M742">
        <v>0</v>
      </c>
      <c r="N742">
        <v>0</v>
      </c>
      <c r="O742">
        <v>0</v>
      </c>
      <c r="P742">
        <v>73.88</v>
      </c>
      <c r="Q742">
        <v>0</v>
      </c>
      <c r="R742">
        <v>0</v>
      </c>
      <c r="S742">
        <v>1088.77</v>
      </c>
      <c r="T742">
        <v>0</v>
      </c>
      <c r="U742">
        <v>0</v>
      </c>
      <c r="V742">
        <v>920.4</v>
      </c>
      <c r="W742">
        <v>1296.82</v>
      </c>
      <c r="X742">
        <v>507.46</v>
      </c>
      <c r="Y742">
        <v>58.76</v>
      </c>
      <c r="Z742">
        <v>188.8</v>
      </c>
      <c r="AA742">
        <v>747.4</v>
      </c>
      <c r="AB742">
        <v>0.38</v>
      </c>
      <c r="AC742">
        <v>67.31</v>
      </c>
      <c r="AD742">
        <v>0</v>
      </c>
      <c r="AE742">
        <v>18.8</v>
      </c>
      <c r="AF742">
        <v>9.3800000000000008</v>
      </c>
      <c r="AG742">
        <v>14983709.92</v>
      </c>
      <c r="AM742">
        <f t="shared" si="118"/>
        <v>2051</v>
      </c>
      <c r="AN742">
        <f t="shared" si="119"/>
        <v>4</v>
      </c>
      <c r="AO742">
        <f t="shared" si="113"/>
        <v>2051</v>
      </c>
      <c r="AP742" t="str">
        <f t="shared" si="114"/>
        <v>0</v>
      </c>
      <c r="AQ742">
        <f t="shared" si="107"/>
        <v>0</v>
      </c>
      <c r="AR742">
        <f t="shared" si="108"/>
        <v>-558.59999999999991</v>
      </c>
      <c r="AS742">
        <f t="shared" si="109"/>
        <v>448.7</v>
      </c>
      <c r="AT742">
        <f t="shared" si="110"/>
        <v>-376.41999999999996</v>
      </c>
      <c r="AU742">
        <f t="shared" si="111"/>
        <v>-66.930000000000007</v>
      </c>
    </row>
    <row r="743" spans="1:47" x14ac:dyDescent="0.3">
      <c r="A743">
        <f t="shared" si="115"/>
        <v>2051</v>
      </c>
      <c r="B743">
        <f t="shared" si="116"/>
        <v>5</v>
      </c>
      <c r="C743">
        <f t="shared" si="117"/>
        <v>2051</v>
      </c>
      <c r="D743" t="str">
        <f t="shared" si="112"/>
        <v>05/31/2051</v>
      </c>
      <c r="E743" t="s">
        <v>1298</v>
      </c>
      <c r="F743">
        <v>4566.62</v>
      </c>
      <c r="G743">
        <v>4273.18</v>
      </c>
      <c r="H743">
        <v>116.7</v>
      </c>
      <c r="I743">
        <v>3288.17</v>
      </c>
      <c r="J743">
        <v>7061.44</v>
      </c>
      <c r="K743">
        <v>0</v>
      </c>
      <c r="L743">
        <v>307.27</v>
      </c>
      <c r="M743">
        <v>0</v>
      </c>
      <c r="N743">
        <v>0</v>
      </c>
      <c r="O743">
        <v>0</v>
      </c>
      <c r="P743">
        <v>133.41</v>
      </c>
      <c r="Q743">
        <v>0</v>
      </c>
      <c r="R743">
        <v>0</v>
      </c>
      <c r="S743">
        <v>4164.63</v>
      </c>
      <c r="T743">
        <v>0</v>
      </c>
      <c r="U743">
        <v>0</v>
      </c>
      <c r="V743">
        <v>1060.18</v>
      </c>
      <c r="W743">
        <v>1396.5</v>
      </c>
      <c r="X743">
        <v>590.12</v>
      </c>
      <c r="Y743">
        <v>63.17</v>
      </c>
      <c r="Z743">
        <v>239.39</v>
      </c>
      <c r="AA743">
        <v>805.31</v>
      </c>
      <c r="AB743">
        <v>13.49</v>
      </c>
      <c r="AC743">
        <v>43.77</v>
      </c>
      <c r="AD743">
        <v>0</v>
      </c>
      <c r="AE743">
        <v>33.01</v>
      </c>
      <c r="AF743">
        <v>20.89</v>
      </c>
      <c r="AG743">
        <v>14983416.48</v>
      </c>
      <c r="AM743">
        <f t="shared" si="118"/>
        <v>2051</v>
      </c>
      <c r="AN743">
        <f t="shared" si="119"/>
        <v>5</v>
      </c>
      <c r="AO743">
        <f t="shared" si="113"/>
        <v>2051</v>
      </c>
      <c r="AP743" t="str">
        <f t="shared" si="114"/>
        <v>0</v>
      </c>
      <c r="AQ743">
        <f t="shared" si="107"/>
        <v>0</v>
      </c>
      <c r="AR743">
        <f t="shared" si="108"/>
        <v>-565.91999999999996</v>
      </c>
      <c r="AS743">
        <f t="shared" si="109"/>
        <v>526.95000000000005</v>
      </c>
      <c r="AT743">
        <f t="shared" si="110"/>
        <v>-336.31999999999994</v>
      </c>
      <c r="AU743">
        <f t="shared" si="111"/>
        <v>-30.28</v>
      </c>
    </row>
    <row r="744" spans="1:47" x14ac:dyDescent="0.3">
      <c r="A744">
        <f t="shared" si="115"/>
        <v>2051</v>
      </c>
      <c r="B744">
        <f t="shared" si="116"/>
        <v>6</v>
      </c>
      <c r="C744">
        <f t="shared" si="117"/>
        <v>2051</v>
      </c>
      <c r="D744" t="str">
        <f t="shared" si="112"/>
        <v>06/30/2051</v>
      </c>
      <c r="E744" t="s">
        <v>1299</v>
      </c>
      <c r="F744">
        <v>10546.46</v>
      </c>
      <c r="G744">
        <v>2309.38</v>
      </c>
      <c r="H744">
        <v>548.35</v>
      </c>
      <c r="I744">
        <v>2013.08</v>
      </c>
      <c r="J744">
        <v>1543.85</v>
      </c>
      <c r="K744">
        <v>0</v>
      </c>
      <c r="L744">
        <v>297.36</v>
      </c>
      <c r="M744">
        <v>0</v>
      </c>
      <c r="N744">
        <v>0</v>
      </c>
      <c r="O744">
        <v>0</v>
      </c>
      <c r="P744">
        <v>155.52000000000001</v>
      </c>
      <c r="Q744">
        <v>0</v>
      </c>
      <c r="R744">
        <v>0</v>
      </c>
      <c r="S744">
        <v>8640.9699999999993</v>
      </c>
      <c r="T744">
        <v>0</v>
      </c>
      <c r="U744">
        <v>0</v>
      </c>
      <c r="V744">
        <v>1253.6600000000001</v>
      </c>
      <c r="W744">
        <v>1334.59</v>
      </c>
      <c r="X744">
        <v>582.16</v>
      </c>
      <c r="Y744">
        <v>82.19</v>
      </c>
      <c r="Z744">
        <v>339.4</v>
      </c>
      <c r="AA744">
        <v>890.5</v>
      </c>
      <c r="AB744">
        <v>70.790000000000006</v>
      </c>
      <c r="AC744">
        <v>12.01</v>
      </c>
      <c r="AD744">
        <v>0</v>
      </c>
      <c r="AE744">
        <v>31.68</v>
      </c>
      <c r="AF744">
        <v>23.15</v>
      </c>
      <c r="AG744">
        <v>14975179.41</v>
      </c>
      <c r="AM744">
        <f t="shared" si="118"/>
        <v>2051</v>
      </c>
      <c r="AN744">
        <f t="shared" si="119"/>
        <v>6</v>
      </c>
      <c r="AO744">
        <f t="shared" si="113"/>
        <v>2051</v>
      </c>
      <c r="AP744" t="str">
        <f t="shared" si="114"/>
        <v>0</v>
      </c>
      <c r="AQ744">
        <f t="shared" si="107"/>
        <v>0</v>
      </c>
      <c r="AR744">
        <f t="shared" si="108"/>
        <v>-551.1</v>
      </c>
      <c r="AS744">
        <f t="shared" si="109"/>
        <v>499.96999999999997</v>
      </c>
      <c r="AT744">
        <f t="shared" si="110"/>
        <v>-80.929999999999836</v>
      </c>
      <c r="AU744">
        <f t="shared" si="111"/>
        <v>58.780000000000008</v>
      </c>
    </row>
    <row r="745" spans="1:47" x14ac:dyDescent="0.3">
      <c r="A745">
        <f t="shared" si="115"/>
        <v>2051</v>
      </c>
      <c r="B745">
        <f t="shared" si="116"/>
        <v>7</v>
      </c>
      <c r="C745">
        <f t="shared" si="117"/>
        <v>2051</v>
      </c>
      <c r="D745" t="str">
        <f t="shared" si="112"/>
        <v>07/31/2051</v>
      </c>
      <c r="E745" t="s">
        <v>1300</v>
      </c>
      <c r="F745">
        <v>9533.77</v>
      </c>
      <c r="G745">
        <v>2771.81</v>
      </c>
      <c r="H745">
        <v>1031.42</v>
      </c>
      <c r="I745">
        <v>1227.51</v>
      </c>
      <c r="J745">
        <v>1504.88</v>
      </c>
      <c r="K745">
        <v>0</v>
      </c>
      <c r="L745">
        <v>307.27</v>
      </c>
      <c r="M745">
        <v>0</v>
      </c>
      <c r="N745">
        <v>0</v>
      </c>
      <c r="O745">
        <v>0</v>
      </c>
      <c r="P745">
        <v>181.39</v>
      </c>
      <c r="Q745">
        <v>0</v>
      </c>
      <c r="R745">
        <v>0</v>
      </c>
      <c r="S745">
        <v>8341.7900000000009</v>
      </c>
      <c r="T745">
        <v>0</v>
      </c>
      <c r="U745">
        <v>0</v>
      </c>
      <c r="V745">
        <v>1335.82</v>
      </c>
      <c r="W745">
        <v>1368.75</v>
      </c>
      <c r="X745">
        <v>612.91999999999996</v>
      </c>
      <c r="Y745">
        <v>82.41</v>
      </c>
      <c r="Z745">
        <v>299.26</v>
      </c>
      <c r="AA745">
        <v>1084.3499999999999</v>
      </c>
      <c r="AB745">
        <v>136.87</v>
      </c>
      <c r="AC745">
        <v>8.34</v>
      </c>
      <c r="AD745">
        <v>0</v>
      </c>
      <c r="AE745">
        <v>31.29</v>
      </c>
      <c r="AF745">
        <v>27.35</v>
      </c>
      <c r="AG745">
        <v>14968417.439999999</v>
      </c>
      <c r="AM745">
        <f t="shared" si="118"/>
        <v>2051</v>
      </c>
      <c r="AN745">
        <f t="shared" si="119"/>
        <v>7</v>
      </c>
      <c r="AO745">
        <f t="shared" si="113"/>
        <v>2051</v>
      </c>
      <c r="AP745" t="str">
        <f t="shared" si="114"/>
        <v>0</v>
      </c>
      <c r="AQ745">
        <f t="shared" si="107"/>
        <v>0</v>
      </c>
      <c r="AR745">
        <f t="shared" si="108"/>
        <v>-785.08999999999992</v>
      </c>
      <c r="AS745">
        <f t="shared" si="109"/>
        <v>530.51</v>
      </c>
      <c r="AT745">
        <f t="shared" si="110"/>
        <v>-32.930000000000064</v>
      </c>
      <c r="AU745">
        <f t="shared" si="111"/>
        <v>128.53</v>
      </c>
    </row>
    <row r="746" spans="1:47" x14ac:dyDescent="0.3">
      <c r="A746">
        <f t="shared" si="115"/>
        <v>2051</v>
      </c>
      <c r="B746">
        <f t="shared" si="116"/>
        <v>8</v>
      </c>
      <c r="C746">
        <f t="shared" si="117"/>
        <v>2051</v>
      </c>
      <c r="D746" t="str">
        <f t="shared" si="112"/>
        <v>08/31/2051</v>
      </c>
      <c r="E746" t="s">
        <v>1301</v>
      </c>
      <c r="F746">
        <v>6307.31</v>
      </c>
      <c r="G746">
        <v>2176.62</v>
      </c>
      <c r="H746">
        <v>404.77</v>
      </c>
      <c r="I746">
        <v>1557.56</v>
      </c>
      <c r="J746">
        <v>1374.75</v>
      </c>
      <c r="K746">
        <v>0</v>
      </c>
      <c r="L746">
        <v>307.27</v>
      </c>
      <c r="M746">
        <v>0</v>
      </c>
      <c r="N746">
        <v>0</v>
      </c>
      <c r="O746">
        <v>0</v>
      </c>
      <c r="P746">
        <v>164.65</v>
      </c>
      <c r="Q746">
        <v>0</v>
      </c>
      <c r="R746">
        <v>0</v>
      </c>
      <c r="S746">
        <v>4620.87</v>
      </c>
      <c r="T746">
        <v>0</v>
      </c>
      <c r="U746">
        <v>0</v>
      </c>
      <c r="V746">
        <v>1271.43</v>
      </c>
      <c r="W746">
        <v>1299.7</v>
      </c>
      <c r="X746">
        <v>575.89</v>
      </c>
      <c r="Y746">
        <v>57.64</v>
      </c>
      <c r="Z746">
        <v>238.99</v>
      </c>
      <c r="AA746">
        <v>986.61</v>
      </c>
      <c r="AB746">
        <v>107.82</v>
      </c>
      <c r="AC746">
        <v>7.32</v>
      </c>
      <c r="AD746">
        <v>0</v>
      </c>
      <c r="AE746">
        <v>23.46</v>
      </c>
      <c r="AF746">
        <v>23.11</v>
      </c>
      <c r="AG746">
        <v>14964286.75</v>
      </c>
      <c r="AM746">
        <f t="shared" si="118"/>
        <v>2051</v>
      </c>
      <c r="AN746">
        <f t="shared" si="119"/>
        <v>8</v>
      </c>
      <c r="AO746">
        <f t="shared" si="113"/>
        <v>2051</v>
      </c>
      <c r="AP746" t="str">
        <f t="shared" si="114"/>
        <v>0</v>
      </c>
      <c r="AQ746">
        <f t="shared" si="107"/>
        <v>0</v>
      </c>
      <c r="AR746">
        <f t="shared" si="108"/>
        <v>-747.62</v>
      </c>
      <c r="AS746">
        <f t="shared" si="109"/>
        <v>518.25</v>
      </c>
      <c r="AT746">
        <f t="shared" si="110"/>
        <v>-28.269999999999982</v>
      </c>
      <c r="AU746">
        <f t="shared" si="111"/>
        <v>100.5</v>
      </c>
    </row>
    <row r="747" spans="1:47" x14ac:dyDescent="0.3">
      <c r="A747">
        <f t="shared" si="115"/>
        <v>2051</v>
      </c>
      <c r="B747">
        <f t="shared" si="116"/>
        <v>9</v>
      </c>
      <c r="C747">
        <f t="shared" si="117"/>
        <v>2051</v>
      </c>
      <c r="D747" t="str">
        <f t="shared" si="112"/>
        <v>09/30/2051</v>
      </c>
      <c r="E747" t="s">
        <v>1302</v>
      </c>
      <c r="F747">
        <v>6936.78</v>
      </c>
      <c r="G747">
        <v>2136.42</v>
      </c>
      <c r="H747">
        <v>207.45</v>
      </c>
      <c r="I747">
        <v>1789.34</v>
      </c>
      <c r="J747">
        <v>1153.27</v>
      </c>
      <c r="K747">
        <v>0</v>
      </c>
      <c r="L747">
        <v>297.36</v>
      </c>
      <c r="M747">
        <v>0</v>
      </c>
      <c r="N747">
        <v>0</v>
      </c>
      <c r="O747">
        <v>0</v>
      </c>
      <c r="P747">
        <v>131.91</v>
      </c>
      <c r="Q747">
        <v>0</v>
      </c>
      <c r="R747">
        <v>0</v>
      </c>
      <c r="S747">
        <v>4790.09</v>
      </c>
      <c r="T747">
        <v>0</v>
      </c>
      <c r="U747">
        <v>0</v>
      </c>
      <c r="V747">
        <v>1309.69</v>
      </c>
      <c r="W747">
        <v>1238.8699999999999</v>
      </c>
      <c r="X747">
        <v>530.72</v>
      </c>
      <c r="Y747">
        <v>60.48</v>
      </c>
      <c r="Z747">
        <v>250.09</v>
      </c>
      <c r="AA747">
        <v>880.01</v>
      </c>
      <c r="AB747">
        <v>112.2</v>
      </c>
      <c r="AC747">
        <v>7.29</v>
      </c>
      <c r="AD747">
        <v>0.27</v>
      </c>
      <c r="AE747">
        <v>12.27</v>
      </c>
      <c r="AF747">
        <v>14.95</v>
      </c>
      <c r="AG747">
        <v>14959486.390000001</v>
      </c>
      <c r="AM747">
        <f t="shared" si="118"/>
        <v>2051</v>
      </c>
      <c r="AN747">
        <f t="shared" si="119"/>
        <v>9</v>
      </c>
      <c r="AO747">
        <f t="shared" si="113"/>
        <v>2051</v>
      </c>
      <c r="AP747" t="str">
        <f t="shared" si="114"/>
        <v>0</v>
      </c>
      <c r="AQ747">
        <f t="shared" si="107"/>
        <v>0</v>
      </c>
      <c r="AR747">
        <f t="shared" si="108"/>
        <v>-629.91999999999996</v>
      </c>
      <c r="AS747">
        <f t="shared" si="109"/>
        <v>470.24</v>
      </c>
      <c r="AT747">
        <f t="shared" si="110"/>
        <v>70.820000000000164</v>
      </c>
      <c r="AU747">
        <f t="shared" si="111"/>
        <v>104.91</v>
      </c>
    </row>
    <row r="748" spans="1:47" x14ac:dyDescent="0.3">
      <c r="A748">
        <f t="shared" si="115"/>
        <v>2051</v>
      </c>
      <c r="B748">
        <f t="shared" si="116"/>
        <v>10</v>
      </c>
      <c r="C748">
        <f t="shared" si="117"/>
        <v>2052</v>
      </c>
      <c r="D748" t="str">
        <f t="shared" si="112"/>
        <v>10/31/2051</v>
      </c>
      <c r="E748" t="s">
        <v>1303</v>
      </c>
      <c r="F748">
        <v>6330.87</v>
      </c>
      <c r="G748">
        <v>1540.75</v>
      </c>
      <c r="H748">
        <v>157.74</v>
      </c>
      <c r="I748">
        <v>1655.83</v>
      </c>
      <c r="J748">
        <v>1412.61</v>
      </c>
      <c r="K748">
        <v>0</v>
      </c>
      <c r="L748">
        <v>307.27</v>
      </c>
      <c r="M748">
        <v>0</v>
      </c>
      <c r="N748">
        <v>0</v>
      </c>
      <c r="O748">
        <v>0</v>
      </c>
      <c r="P748">
        <v>89.14</v>
      </c>
      <c r="Q748">
        <v>0</v>
      </c>
      <c r="R748">
        <v>0</v>
      </c>
      <c r="S748">
        <v>4847.8599999999997</v>
      </c>
      <c r="T748">
        <v>0</v>
      </c>
      <c r="U748">
        <v>0</v>
      </c>
      <c r="V748">
        <v>1211.98</v>
      </c>
      <c r="W748">
        <v>1239.69</v>
      </c>
      <c r="X748">
        <v>562.04999999999995</v>
      </c>
      <c r="Y748">
        <v>68.150000000000006</v>
      </c>
      <c r="Z748">
        <v>208.16</v>
      </c>
      <c r="AA748">
        <v>929.87</v>
      </c>
      <c r="AB748">
        <v>51.12</v>
      </c>
      <c r="AC748">
        <v>14.21</v>
      </c>
      <c r="AD748">
        <v>0.19</v>
      </c>
      <c r="AE748">
        <v>23.84</v>
      </c>
      <c r="AF748">
        <v>10.92</v>
      </c>
      <c r="AG748">
        <v>14954696.27</v>
      </c>
      <c r="AM748">
        <f t="shared" si="118"/>
        <v>2051</v>
      </c>
      <c r="AN748">
        <f t="shared" si="119"/>
        <v>10</v>
      </c>
      <c r="AO748">
        <f t="shared" si="113"/>
        <v>2052</v>
      </c>
      <c r="AP748" t="str">
        <f t="shared" si="114"/>
        <v>0</v>
      </c>
      <c r="AQ748">
        <f t="shared" si="107"/>
        <v>0</v>
      </c>
      <c r="AR748">
        <f t="shared" si="108"/>
        <v>-721.71</v>
      </c>
      <c r="AS748">
        <f t="shared" si="109"/>
        <v>493.9</v>
      </c>
      <c r="AT748">
        <f t="shared" si="110"/>
        <v>-27.710000000000036</v>
      </c>
      <c r="AU748">
        <f t="shared" si="111"/>
        <v>36.909999999999997</v>
      </c>
    </row>
    <row r="749" spans="1:47" x14ac:dyDescent="0.3">
      <c r="A749">
        <f t="shared" si="115"/>
        <v>2051</v>
      </c>
      <c r="B749">
        <f t="shared" si="116"/>
        <v>11</v>
      </c>
      <c r="C749">
        <f t="shared" si="117"/>
        <v>2052</v>
      </c>
      <c r="D749" t="str">
        <f t="shared" si="112"/>
        <v>11/30/2051</v>
      </c>
      <c r="E749" t="s">
        <v>1304</v>
      </c>
      <c r="F749">
        <v>1588.94</v>
      </c>
      <c r="G749">
        <v>2074.46</v>
      </c>
      <c r="H749">
        <v>154.47</v>
      </c>
      <c r="I749">
        <v>2074.84</v>
      </c>
      <c r="J749">
        <v>3540.64</v>
      </c>
      <c r="K749">
        <v>0</v>
      </c>
      <c r="L749">
        <v>297.36</v>
      </c>
      <c r="M749">
        <v>0</v>
      </c>
      <c r="N749">
        <v>0</v>
      </c>
      <c r="O749">
        <v>0</v>
      </c>
      <c r="P749">
        <v>55.18</v>
      </c>
      <c r="Q749">
        <v>0</v>
      </c>
      <c r="R749">
        <v>0</v>
      </c>
      <c r="S749">
        <v>1234.56</v>
      </c>
      <c r="T749">
        <v>0</v>
      </c>
      <c r="U749">
        <v>0</v>
      </c>
      <c r="V749">
        <v>1007.45</v>
      </c>
      <c r="W749">
        <v>1121.8800000000001</v>
      </c>
      <c r="X749">
        <v>483.72</v>
      </c>
      <c r="Y749">
        <v>51.94</v>
      </c>
      <c r="Z749">
        <v>156.91999999999999</v>
      </c>
      <c r="AA749">
        <v>724.1</v>
      </c>
      <c r="AB749">
        <v>26.59</v>
      </c>
      <c r="AC749">
        <v>7.57</v>
      </c>
      <c r="AD749">
        <v>0</v>
      </c>
      <c r="AE749">
        <v>14.18</v>
      </c>
      <c r="AF749">
        <v>7.73</v>
      </c>
      <c r="AG749">
        <v>14955181.800000001</v>
      </c>
      <c r="AM749">
        <f t="shared" si="118"/>
        <v>2051</v>
      </c>
      <c r="AN749">
        <f t="shared" si="119"/>
        <v>11</v>
      </c>
      <c r="AO749">
        <f t="shared" si="113"/>
        <v>2052</v>
      </c>
      <c r="AP749" t="str">
        <f t="shared" si="114"/>
        <v>0</v>
      </c>
      <c r="AQ749">
        <f t="shared" si="107"/>
        <v>0</v>
      </c>
      <c r="AR749">
        <f t="shared" si="108"/>
        <v>-567.18000000000006</v>
      </c>
      <c r="AS749">
        <f t="shared" si="109"/>
        <v>431.78000000000003</v>
      </c>
      <c r="AT749">
        <f t="shared" si="110"/>
        <v>-114.43000000000006</v>
      </c>
      <c r="AU749">
        <f t="shared" si="111"/>
        <v>19.02</v>
      </c>
    </row>
    <row r="750" spans="1:47" x14ac:dyDescent="0.3">
      <c r="A750">
        <f t="shared" si="115"/>
        <v>2051</v>
      </c>
      <c r="B750">
        <f t="shared" si="116"/>
        <v>12</v>
      </c>
      <c r="C750">
        <f t="shared" si="117"/>
        <v>2052</v>
      </c>
      <c r="D750" t="str">
        <f t="shared" si="112"/>
        <v>12/31/2051</v>
      </c>
      <c r="E750" t="s">
        <v>1305</v>
      </c>
      <c r="F750">
        <v>259.06</v>
      </c>
      <c r="G750">
        <v>16163.27</v>
      </c>
      <c r="H750">
        <v>272.19</v>
      </c>
      <c r="I750">
        <v>3857.97</v>
      </c>
      <c r="J750">
        <v>20503.259999999998</v>
      </c>
      <c r="K750">
        <v>0</v>
      </c>
      <c r="L750">
        <v>307.27</v>
      </c>
      <c r="M750">
        <v>0</v>
      </c>
      <c r="N750">
        <v>0</v>
      </c>
      <c r="O750">
        <v>0</v>
      </c>
      <c r="P750">
        <v>52.1</v>
      </c>
      <c r="Q750">
        <v>0</v>
      </c>
      <c r="R750">
        <v>0</v>
      </c>
      <c r="S750">
        <v>1027.3800000000001</v>
      </c>
      <c r="T750">
        <v>0</v>
      </c>
      <c r="U750">
        <v>0</v>
      </c>
      <c r="V750">
        <v>999.62</v>
      </c>
      <c r="W750">
        <v>1202.19</v>
      </c>
      <c r="X750">
        <v>529.9</v>
      </c>
      <c r="Y750">
        <v>64.09</v>
      </c>
      <c r="Z750">
        <v>144.37</v>
      </c>
      <c r="AA750">
        <v>711.7</v>
      </c>
      <c r="AB750">
        <v>8.69</v>
      </c>
      <c r="AC750">
        <v>25.04</v>
      </c>
      <c r="AD750">
        <v>0</v>
      </c>
      <c r="AE750">
        <v>18.78</v>
      </c>
      <c r="AF750">
        <v>6.03</v>
      </c>
      <c r="AG750">
        <v>14971086.01</v>
      </c>
      <c r="AM750">
        <f t="shared" si="118"/>
        <v>2051</v>
      </c>
      <c r="AN750">
        <f t="shared" si="119"/>
        <v>12</v>
      </c>
      <c r="AO750">
        <f t="shared" si="113"/>
        <v>2052</v>
      </c>
      <c r="AP750" t="str">
        <f t="shared" si="114"/>
        <v>0</v>
      </c>
      <c r="AQ750">
        <f t="shared" si="107"/>
        <v>0</v>
      </c>
      <c r="AR750">
        <f t="shared" si="108"/>
        <v>-567.33000000000004</v>
      </c>
      <c r="AS750">
        <f t="shared" si="109"/>
        <v>465.80999999999995</v>
      </c>
      <c r="AT750">
        <f t="shared" si="110"/>
        <v>-202.57000000000005</v>
      </c>
      <c r="AU750">
        <f t="shared" si="111"/>
        <v>-16.350000000000001</v>
      </c>
    </row>
    <row r="751" spans="1:47" x14ac:dyDescent="0.3">
      <c r="A751">
        <f t="shared" si="115"/>
        <v>2052</v>
      </c>
      <c r="B751">
        <f t="shared" si="116"/>
        <v>1</v>
      </c>
      <c r="C751">
        <f t="shared" si="117"/>
        <v>2052</v>
      </c>
      <c r="D751" t="str">
        <f t="shared" si="112"/>
        <v>01/31/2052</v>
      </c>
      <c r="E751" t="s">
        <v>1306</v>
      </c>
      <c r="F751">
        <v>1383.17</v>
      </c>
      <c r="G751">
        <v>12744.9</v>
      </c>
      <c r="H751">
        <v>130.15</v>
      </c>
      <c r="I751">
        <v>5082.3999999999996</v>
      </c>
      <c r="J751">
        <v>17444.169999999998</v>
      </c>
      <c r="K751">
        <v>0</v>
      </c>
      <c r="L751">
        <v>307.27</v>
      </c>
      <c r="M751">
        <v>0</v>
      </c>
      <c r="N751">
        <v>0</v>
      </c>
      <c r="O751">
        <v>0</v>
      </c>
      <c r="P751">
        <v>46.19</v>
      </c>
      <c r="Q751">
        <v>0</v>
      </c>
      <c r="R751">
        <v>0</v>
      </c>
      <c r="S751">
        <v>1157.03</v>
      </c>
      <c r="T751">
        <v>0</v>
      </c>
      <c r="U751">
        <v>0</v>
      </c>
      <c r="V751">
        <v>1017.1</v>
      </c>
      <c r="W751">
        <v>1283.1600000000001</v>
      </c>
      <c r="X751">
        <v>629.03</v>
      </c>
      <c r="Y751">
        <v>64.55</v>
      </c>
      <c r="Z751">
        <v>172.78</v>
      </c>
      <c r="AA751">
        <v>701.72</v>
      </c>
      <c r="AB751">
        <v>3.39</v>
      </c>
      <c r="AC751">
        <v>72.94</v>
      </c>
      <c r="AD751">
        <v>0</v>
      </c>
      <c r="AE751">
        <v>21.69</v>
      </c>
      <c r="AF751">
        <v>4.8499999999999996</v>
      </c>
      <c r="AG751">
        <v>14982447.75</v>
      </c>
      <c r="AM751">
        <f t="shared" si="118"/>
        <v>2052</v>
      </c>
      <c r="AN751">
        <f t="shared" si="119"/>
        <v>1</v>
      </c>
      <c r="AO751">
        <f t="shared" si="113"/>
        <v>2052</v>
      </c>
      <c r="AP751" t="str">
        <f t="shared" si="114"/>
        <v>0</v>
      </c>
      <c r="AQ751">
        <f t="shared" si="107"/>
        <v>0</v>
      </c>
      <c r="AR751">
        <f t="shared" si="108"/>
        <v>-528.94000000000005</v>
      </c>
      <c r="AS751">
        <f t="shared" si="109"/>
        <v>564.48</v>
      </c>
      <c r="AT751">
        <f t="shared" si="110"/>
        <v>-266.06000000000006</v>
      </c>
      <c r="AU751">
        <f t="shared" si="111"/>
        <v>-69.55</v>
      </c>
    </row>
    <row r="752" spans="1:47" x14ac:dyDescent="0.3">
      <c r="A752">
        <f t="shared" si="115"/>
        <v>2052</v>
      </c>
      <c r="B752">
        <f t="shared" si="116"/>
        <v>2</v>
      </c>
      <c r="C752">
        <f t="shared" si="117"/>
        <v>2052</v>
      </c>
      <c r="D752" t="str">
        <f t="shared" si="112"/>
        <v>02/29/2052</v>
      </c>
      <c r="E752" t="s">
        <v>1307</v>
      </c>
      <c r="F752">
        <v>581.95000000000005</v>
      </c>
      <c r="G752">
        <v>14464.57</v>
      </c>
      <c r="H752">
        <v>462.84</v>
      </c>
      <c r="I752">
        <v>3620.37</v>
      </c>
      <c r="J752">
        <v>17320.88</v>
      </c>
      <c r="K752">
        <v>0</v>
      </c>
      <c r="L752">
        <v>287.45</v>
      </c>
      <c r="M752">
        <v>0</v>
      </c>
      <c r="N752">
        <v>0</v>
      </c>
      <c r="O752">
        <v>0</v>
      </c>
      <c r="P752">
        <v>41.53</v>
      </c>
      <c r="Q752">
        <v>0</v>
      </c>
      <c r="R752">
        <v>0</v>
      </c>
      <c r="S752">
        <v>151.62</v>
      </c>
      <c r="T752">
        <v>0</v>
      </c>
      <c r="U752">
        <v>0</v>
      </c>
      <c r="V752">
        <v>944.18</v>
      </c>
      <c r="W752">
        <v>1236.22</v>
      </c>
      <c r="X752">
        <v>536.79</v>
      </c>
      <c r="Y752">
        <v>59.46</v>
      </c>
      <c r="Z752">
        <v>148.84</v>
      </c>
      <c r="AA752">
        <v>721.29</v>
      </c>
      <c r="AB752">
        <v>3.11</v>
      </c>
      <c r="AC752">
        <v>50.57</v>
      </c>
      <c r="AD752">
        <v>0</v>
      </c>
      <c r="AE752">
        <v>19.079999999999998</v>
      </c>
      <c r="AF752">
        <v>4.38</v>
      </c>
      <c r="AG752">
        <v>14996330.359999999</v>
      </c>
      <c r="AM752">
        <f t="shared" si="118"/>
        <v>2052</v>
      </c>
      <c r="AN752">
        <f t="shared" si="119"/>
        <v>2</v>
      </c>
      <c r="AO752">
        <f t="shared" si="113"/>
        <v>2052</v>
      </c>
      <c r="AP752" t="str">
        <f t="shared" si="114"/>
        <v>0</v>
      </c>
      <c r="AQ752">
        <f t="shared" si="107"/>
        <v>0</v>
      </c>
      <c r="AR752">
        <f t="shared" si="108"/>
        <v>-572.44999999999993</v>
      </c>
      <c r="AS752">
        <f t="shared" si="109"/>
        <v>477.33</v>
      </c>
      <c r="AT752">
        <f t="shared" si="110"/>
        <v>-292.04000000000008</v>
      </c>
      <c r="AU752">
        <f t="shared" si="111"/>
        <v>-47.46</v>
      </c>
    </row>
    <row r="753" spans="1:47" x14ac:dyDescent="0.3">
      <c r="A753">
        <f t="shared" si="115"/>
        <v>2052</v>
      </c>
      <c r="B753">
        <f t="shared" si="116"/>
        <v>3</v>
      </c>
      <c r="C753">
        <f t="shared" si="117"/>
        <v>2052</v>
      </c>
      <c r="D753" t="str">
        <f t="shared" si="112"/>
        <v>03/31/2052</v>
      </c>
      <c r="E753" t="s">
        <v>1308</v>
      </c>
      <c r="F753">
        <v>5316.88</v>
      </c>
      <c r="G753">
        <v>5658.52</v>
      </c>
      <c r="H753">
        <v>152.33000000000001</v>
      </c>
      <c r="I753">
        <v>5275.62</v>
      </c>
      <c r="J753">
        <v>6661.88</v>
      </c>
      <c r="K753">
        <v>0</v>
      </c>
      <c r="L753">
        <v>307.27</v>
      </c>
      <c r="M753">
        <v>0</v>
      </c>
      <c r="N753">
        <v>0</v>
      </c>
      <c r="O753">
        <v>0</v>
      </c>
      <c r="P753">
        <v>51.55</v>
      </c>
      <c r="Q753">
        <v>0</v>
      </c>
      <c r="R753">
        <v>0</v>
      </c>
      <c r="S753">
        <v>1060.69</v>
      </c>
      <c r="T753">
        <v>0</v>
      </c>
      <c r="U753">
        <v>0</v>
      </c>
      <c r="V753">
        <v>1022.76</v>
      </c>
      <c r="W753">
        <v>1354.87</v>
      </c>
      <c r="X753">
        <v>598.33000000000004</v>
      </c>
      <c r="Y753">
        <v>57.75</v>
      </c>
      <c r="Z753">
        <v>163.98</v>
      </c>
      <c r="AA753">
        <v>781.42</v>
      </c>
      <c r="AB753">
        <v>0.99</v>
      </c>
      <c r="AC753">
        <v>64.36</v>
      </c>
      <c r="AD753">
        <v>0</v>
      </c>
      <c r="AE753">
        <v>17.3</v>
      </c>
      <c r="AF753">
        <v>5.45</v>
      </c>
      <c r="AG753">
        <v>14996672</v>
      </c>
      <c r="AM753">
        <f t="shared" si="118"/>
        <v>2052</v>
      </c>
      <c r="AN753">
        <f t="shared" si="119"/>
        <v>3</v>
      </c>
      <c r="AO753">
        <f t="shared" si="113"/>
        <v>2052</v>
      </c>
      <c r="AP753" t="str">
        <f t="shared" si="114"/>
        <v>0</v>
      </c>
      <c r="AQ753">
        <f t="shared" si="107"/>
        <v>0</v>
      </c>
      <c r="AR753">
        <f t="shared" si="108"/>
        <v>-617.43999999999994</v>
      </c>
      <c r="AS753">
        <f t="shared" si="109"/>
        <v>540.58000000000004</v>
      </c>
      <c r="AT753">
        <f t="shared" si="110"/>
        <v>-332.1099999999999</v>
      </c>
      <c r="AU753">
        <f t="shared" si="111"/>
        <v>-63.37</v>
      </c>
    </row>
    <row r="754" spans="1:47" x14ac:dyDescent="0.3">
      <c r="A754">
        <f t="shared" si="115"/>
        <v>2052</v>
      </c>
      <c r="B754">
        <f t="shared" si="116"/>
        <v>4</v>
      </c>
      <c r="C754">
        <f t="shared" si="117"/>
        <v>2052</v>
      </c>
      <c r="D754" t="str">
        <f t="shared" si="112"/>
        <v>04/30/2052</v>
      </c>
      <c r="E754" t="s">
        <v>1309</v>
      </c>
      <c r="F754">
        <v>8474.3700000000008</v>
      </c>
      <c r="G754">
        <v>1854.25</v>
      </c>
      <c r="H754">
        <v>296.12</v>
      </c>
      <c r="I754">
        <v>3467.9</v>
      </c>
      <c r="J754">
        <v>1114.48</v>
      </c>
      <c r="K754">
        <v>0</v>
      </c>
      <c r="L754">
        <v>297.36</v>
      </c>
      <c r="M754">
        <v>0</v>
      </c>
      <c r="N754">
        <v>0</v>
      </c>
      <c r="O754">
        <v>0</v>
      </c>
      <c r="P754">
        <v>73.88</v>
      </c>
      <c r="Q754">
        <v>0</v>
      </c>
      <c r="R754">
        <v>0</v>
      </c>
      <c r="S754">
        <v>4387.8999999999996</v>
      </c>
      <c r="T754">
        <v>0</v>
      </c>
      <c r="U754">
        <v>0</v>
      </c>
      <c r="V754">
        <v>1032.8499999999999</v>
      </c>
      <c r="W754">
        <v>1376.81</v>
      </c>
      <c r="X754">
        <v>544.04999999999995</v>
      </c>
      <c r="Y754">
        <v>68.5</v>
      </c>
      <c r="Z754">
        <v>248.81</v>
      </c>
      <c r="AA754">
        <v>856.99</v>
      </c>
      <c r="AB754">
        <v>19.29</v>
      </c>
      <c r="AC754">
        <v>54.55</v>
      </c>
      <c r="AD754">
        <v>0.23</v>
      </c>
      <c r="AE754">
        <v>25.48</v>
      </c>
      <c r="AF754">
        <v>9.06</v>
      </c>
      <c r="AG754">
        <v>14990051.880000001</v>
      </c>
      <c r="AM754">
        <f t="shared" si="118"/>
        <v>2052</v>
      </c>
      <c r="AN754">
        <f t="shared" si="119"/>
        <v>4</v>
      </c>
      <c r="AO754">
        <f t="shared" si="113"/>
        <v>2052</v>
      </c>
      <c r="AP754" t="str">
        <f t="shared" si="114"/>
        <v>0</v>
      </c>
      <c r="AQ754">
        <f t="shared" si="107"/>
        <v>0</v>
      </c>
      <c r="AR754">
        <f t="shared" si="108"/>
        <v>-608.18000000000006</v>
      </c>
      <c r="AS754">
        <f t="shared" si="109"/>
        <v>475.54999999999995</v>
      </c>
      <c r="AT754">
        <f t="shared" si="110"/>
        <v>-343.96000000000004</v>
      </c>
      <c r="AU754">
        <f t="shared" si="111"/>
        <v>-35.26</v>
      </c>
    </row>
    <row r="755" spans="1:47" x14ac:dyDescent="0.3">
      <c r="A755">
        <f t="shared" si="115"/>
        <v>2052</v>
      </c>
      <c r="B755">
        <f t="shared" si="116"/>
        <v>5</v>
      </c>
      <c r="C755">
        <f t="shared" si="117"/>
        <v>2052</v>
      </c>
      <c r="D755" t="str">
        <f t="shared" si="112"/>
        <v>05/31/2052</v>
      </c>
      <c r="E755" t="s">
        <v>1310</v>
      </c>
      <c r="F755">
        <v>9742.7099999999991</v>
      </c>
      <c r="G755">
        <v>1462.26</v>
      </c>
      <c r="H755">
        <v>105.98</v>
      </c>
      <c r="I755">
        <v>2548.42</v>
      </c>
      <c r="J755">
        <v>1470.46</v>
      </c>
      <c r="K755">
        <v>0</v>
      </c>
      <c r="L755">
        <v>307.27</v>
      </c>
      <c r="M755">
        <v>0</v>
      </c>
      <c r="N755">
        <v>0</v>
      </c>
      <c r="O755">
        <v>0</v>
      </c>
      <c r="P755">
        <v>133.41</v>
      </c>
      <c r="Q755">
        <v>0</v>
      </c>
      <c r="R755">
        <v>0</v>
      </c>
      <c r="S755">
        <v>7269.41</v>
      </c>
      <c r="T755">
        <v>0</v>
      </c>
      <c r="U755">
        <v>0</v>
      </c>
      <c r="V755">
        <v>1190.51</v>
      </c>
      <c r="W755">
        <v>1425.93</v>
      </c>
      <c r="X755">
        <v>589.37</v>
      </c>
      <c r="Y755">
        <v>71.81</v>
      </c>
      <c r="Z755">
        <v>248.84</v>
      </c>
      <c r="AA755">
        <v>956.93</v>
      </c>
      <c r="AB755">
        <v>33.35</v>
      </c>
      <c r="AC755">
        <v>30.03</v>
      </c>
      <c r="AD755">
        <v>0</v>
      </c>
      <c r="AE755">
        <v>36.22</v>
      </c>
      <c r="AF755">
        <v>20.89</v>
      </c>
      <c r="AG755">
        <v>14981771.43</v>
      </c>
      <c r="AM755">
        <f t="shared" si="118"/>
        <v>2052</v>
      </c>
      <c r="AN755">
        <f t="shared" si="119"/>
        <v>5</v>
      </c>
      <c r="AO755">
        <f t="shared" si="113"/>
        <v>2052</v>
      </c>
      <c r="AP755" t="str">
        <f t="shared" si="114"/>
        <v>0</v>
      </c>
      <c r="AQ755">
        <f t="shared" si="107"/>
        <v>0</v>
      </c>
      <c r="AR755">
        <f t="shared" si="108"/>
        <v>-708.08999999999992</v>
      </c>
      <c r="AS755">
        <f t="shared" si="109"/>
        <v>517.55999999999995</v>
      </c>
      <c r="AT755">
        <f t="shared" si="110"/>
        <v>-235.42000000000007</v>
      </c>
      <c r="AU755">
        <f t="shared" si="111"/>
        <v>3.3200000000000003</v>
      </c>
    </row>
    <row r="756" spans="1:47" x14ac:dyDescent="0.3">
      <c r="A756">
        <f t="shared" si="115"/>
        <v>2052</v>
      </c>
      <c r="B756">
        <f t="shared" si="116"/>
        <v>6</v>
      </c>
      <c r="C756">
        <f t="shared" si="117"/>
        <v>2052</v>
      </c>
      <c r="D756" t="str">
        <f t="shared" si="112"/>
        <v>06/30/2052</v>
      </c>
      <c r="E756" t="s">
        <v>1311</v>
      </c>
      <c r="F756">
        <v>10194.26</v>
      </c>
      <c r="G756">
        <v>2431.58</v>
      </c>
      <c r="H756">
        <v>513.22</v>
      </c>
      <c r="I756">
        <v>1463.12</v>
      </c>
      <c r="J756">
        <v>1442.9</v>
      </c>
      <c r="K756">
        <v>0</v>
      </c>
      <c r="L756">
        <v>297.36</v>
      </c>
      <c r="M756">
        <v>0</v>
      </c>
      <c r="N756">
        <v>0</v>
      </c>
      <c r="O756">
        <v>0</v>
      </c>
      <c r="P756">
        <v>155.52000000000001</v>
      </c>
      <c r="Q756">
        <v>0</v>
      </c>
      <c r="R756">
        <v>0</v>
      </c>
      <c r="S756">
        <v>8385.39</v>
      </c>
      <c r="T756">
        <v>0</v>
      </c>
      <c r="U756">
        <v>0</v>
      </c>
      <c r="V756">
        <v>1250.42</v>
      </c>
      <c r="W756">
        <v>1401.44</v>
      </c>
      <c r="X756">
        <v>575.57000000000005</v>
      </c>
      <c r="Y756">
        <v>83.1</v>
      </c>
      <c r="Z756">
        <v>323.16000000000003</v>
      </c>
      <c r="AA756">
        <v>1006.11</v>
      </c>
      <c r="AB756">
        <v>87.63</v>
      </c>
      <c r="AC756">
        <v>15.14</v>
      </c>
      <c r="AD756">
        <v>0</v>
      </c>
      <c r="AE756">
        <v>30.98</v>
      </c>
      <c r="AF756">
        <v>23.16</v>
      </c>
      <c r="AG756">
        <v>14974008.74</v>
      </c>
      <c r="AM756">
        <f t="shared" si="118"/>
        <v>2052</v>
      </c>
      <c r="AN756">
        <f t="shared" si="119"/>
        <v>6</v>
      </c>
      <c r="AO756">
        <f t="shared" si="113"/>
        <v>2052</v>
      </c>
      <c r="AP756" t="str">
        <f t="shared" si="114"/>
        <v>0</v>
      </c>
      <c r="AQ756">
        <f t="shared" si="107"/>
        <v>0</v>
      </c>
      <c r="AR756">
        <f t="shared" si="108"/>
        <v>-682.95</v>
      </c>
      <c r="AS756">
        <f t="shared" si="109"/>
        <v>492.47</v>
      </c>
      <c r="AT756">
        <f t="shared" si="110"/>
        <v>-151.01999999999998</v>
      </c>
      <c r="AU756">
        <f t="shared" si="111"/>
        <v>72.489999999999995</v>
      </c>
    </row>
    <row r="757" spans="1:47" x14ac:dyDescent="0.3">
      <c r="A757">
        <f t="shared" si="115"/>
        <v>2052</v>
      </c>
      <c r="B757">
        <f t="shared" si="116"/>
        <v>7</v>
      </c>
      <c r="C757">
        <f t="shared" si="117"/>
        <v>2052</v>
      </c>
      <c r="D757" t="str">
        <f t="shared" si="112"/>
        <v>07/31/2052</v>
      </c>
      <c r="E757" t="s">
        <v>1312</v>
      </c>
      <c r="F757">
        <v>8967.15</v>
      </c>
      <c r="G757">
        <v>2626.2</v>
      </c>
      <c r="H757">
        <v>811.86</v>
      </c>
      <c r="I757">
        <v>1258.51</v>
      </c>
      <c r="J757">
        <v>1485.13</v>
      </c>
      <c r="K757">
        <v>0</v>
      </c>
      <c r="L757">
        <v>307.27</v>
      </c>
      <c r="M757">
        <v>0</v>
      </c>
      <c r="N757">
        <v>0</v>
      </c>
      <c r="O757">
        <v>0</v>
      </c>
      <c r="P757">
        <v>181.39</v>
      </c>
      <c r="Q757">
        <v>0</v>
      </c>
      <c r="R757">
        <v>0</v>
      </c>
      <c r="S757">
        <v>7491.44</v>
      </c>
      <c r="T757">
        <v>0</v>
      </c>
      <c r="U757">
        <v>0</v>
      </c>
      <c r="V757">
        <v>1267.6199999999999</v>
      </c>
      <c r="W757">
        <v>1409.81</v>
      </c>
      <c r="X757">
        <v>601.34</v>
      </c>
      <c r="Y757">
        <v>78.069999999999993</v>
      </c>
      <c r="Z757">
        <v>280.47000000000003</v>
      </c>
      <c r="AA757">
        <v>1089.8499999999999</v>
      </c>
      <c r="AB757">
        <v>119.16</v>
      </c>
      <c r="AC757">
        <v>9.76</v>
      </c>
      <c r="AD757">
        <v>0</v>
      </c>
      <c r="AE757">
        <v>30.4</v>
      </c>
      <c r="AF757">
        <v>27.35</v>
      </c>
      <c r="AG757">
        <v>14967667.800000001</v>
      </c>
      <c r="AM757">
        <f t="shared" si="118"/>
        <v>2052</v>
      </c>
      <c r="AN757">
        <f t="shared" si="119"/>
        <v>7</v>
      </c>
      <c r="AO757">
        <f t="shared" si="113"/>
        <v>2052</v>
      </c>
      <c r="AP757" t="str">
        <f t="shared" si="114"/>
        <v>0</v>
      </c>
      <c r="AQ757">
        <f t="shared" si="107"/>
        <v>0</v>
      </c>
      <c r="AR757">
        <f t="shared" si="108"/>
        <v>-809.37999999999988</v>
      </c>
      <c r="AS757">
        <f t="shared" si="109"/>
        <v>523.27</v>
      </c>
      <c r="AT757">
        <f t="shared" si="110"/>
        <v>-142.19000000000005</v>
      </c>
      <c r="AU757">
        <f t="shared" si="111"/>
        <v>109.39999999999999</v>
      </c>
    </row>
    <row r="758" spans="1:47" x14ac:dyDescent="0.3">
      <c r="A758">
        <f t="shared" si="115"/>
        <v>2052</v>
      </c>
      <c r="B758">
        <f t="shared" si="116"/>
        <v>8</v>
      </c>
      <c r="C758">
        <f t="shared" si="117"/>
        <v>2052</v>
      </c>
      <c r="D758" t="str">
        <f t="shared" si="112"/>
        <v>08/31/2052</v>
      </c>
      <c r="E758" t="s">
        <v>1313</v>
      </c>
      <c r="F758">
        <v>6726.23</v>
      </c>
      <c r="G758">
        <v>2152.9699999999998</v>
      </c>
      <c r="H758">
        <v>486.88</v>
      </c>
      <c r="I758">
        <v>1376.84</v>
      </c>
      <c r="J758">
        <v>1313.15</v>
      </c>
      <c r="K758">
        <v>0</v>
      </c>
      <c r="L758">
        <v>307.27</v>
      </c>
      <c r="M758">
        <v>0</v>
      </c>
      <c r="N758">
        <v>0</v>
      </c>
      <c r="O758">
        <v>0</v>
      </c>
      <c r="P758">
        <v>164.65</v>
      </c>
      <c r="Q758">
        <v>0</v>
      </c>
      <c r="R758">
        <v>0</v>
      </c>
      <c r="S758">
        <v>5298.01</v>
      </c>
      <c r="T758">
        <v>0</v>
      </c>
      <c r="U758">
        <v>0</v>
      </c>
      <c r="V758">
        <v>1321.45</v>
      </c>
      <c r="W758">
        <v>1353.7</v>
      </c>
      <c r="X758">
        <v>587.33000000000004</v>
      </c>
      <c r="Y758">
        <v>54.06</v>
      </c>
      <c r="Z758">
        <v>268.73</v>
      </c>
      <c r="AA758">
        <v>1011.81</v>
      </c>
      <c r="AB758">
        <v>125.6</v>
      </c>
      <c r="AC758">
        <v>7.31</v>
      </c>
      <c r="AD758">
        <v>0.02</v>
      </c>
      <c r="AE758">
        <v>23.48</v>
      </c>
      <c r="AF758">
        <v>23.13</v>
      </c>
      <c r="AG758">
        <v>14963094.539999999</v>
      </c>
      <c r="AM758">
        <f t="shared" si="118"/>
        <v>2052</v>
      </c>
      <c r="AN758">
        <f t="shared" si="119"/>
        <v>8</v>
      </c>
      <c r="AO758">
        <f t="shared" si="113"/>
        <v>2052</v>
      </c>
      <c r="AP758" t="str">
        <f t="shared" si="114"/>
        <v>0</v>
      </c>
      <c r="AQ758">
        <f t="shared" si="107"/>
        <v>0</v>
      </c>
      <c r="AR758">
        <f t="shared" si="108"/>
        <v>-743.07999999999993</v>
      </c>
      <c r="AS758">
        <f t="shared" si="109"/>
        <v>533.27</v>
      </c>
      <c r="AT758">
        <f t="shared" si="110"/>
        <v>-32.25</v>
      </c>
      <c r="AU758">
        <f t="shared" si="111"/>
        <v>118.28999999999999</v>
      </c>
    </row>
    <row r="759" spans="1:47" x14ac:dyDescent="0.3">
      <c r="A759">
        <f t="shared" si="115"/>
        <v>2052</v>
      </c>
      <c r="B759">
        <f t="shared" si="116"/>
        <v>9</v>
      </c>
      <c r="C759">
        <f t="shared" si="117"/>
        <v>2052</v>
      </c>
      <c r="D759" t="str">
        <f t="shared" si="112"/>
        <v>09/30/2052</v>
      </c>
      <c r="E759" t="s">
        <v>1314</v>
      </c>
      <c r="F759">
        <v>6523.43</v>
      </c>
      <c r="G759">
        <v>2128.13</v>
      </c>
      <c r="H759">
        <v>203.73</v>
      </c>
      <c r="I759">
        <v>1601.17</v>
      </c>
      <c r="J759">
        <v>1092.92</v>
      </c>
      <c r="K759">
        <v>0</v>
      </c>
      <c r="L759">
        <v>297.36</v>
      </c>
      <c r="M759">
        <v>0</v>
      </c>
      <c r="N759">
        <v>0</v>
      </c>
      <c r="O759">
        <v>0</v>
      </c>
      <c r="P759">
        <v>131.91</v>
      </c>
      <c r="Q759">
        <v>0</v>
      </c>
      <c r="R759">
        <v>0</v>
      </c>
      <c r="S759">
        <v>4298.1499999999996</v>
      </c>
      <c r="T759">
        <v>0</v>
      </c>
      <c r="U759">
        <v>0</v>
      </c>
      <c r="V759">
        <v>1145.31</v>
      </c>
      <c r="W759">
        <v>1236.31</v>
      </c>
      <c r="X759">
        <v>534.6</v>
      </c>
      <c r="Y759">
        <v>53.65</v>
      </c>
      <c r="Z759">
        <v>244.45</v>
      </c>
      <c r="AA759">
        <v>911.07</v>
      </c>
      <c r="AB759">
        <v>89.14</v>
      </c>
      <c r="AC759">
        <v>6.91</v>
      </c>
      <c r="AD759">
        <v>0.35</v>
      </c>
      <c r="AE759">
        <v>12.86</v>
      </c>
      <c r="AF759">
        <v>14.95</v>
      </c>
      <c r="AG759">
        <v>14958699.23</v>
      </c>
      <c r="AM759">
        <f t="shared" si="118"/>
        <v>2052</v>
      </c>
      <c r="AN759">
        <f t="shared" si="119"/>
        <v>9</v>
      </c>
      <c r="AO759">
        <f t="shared" si="113"/>
        <v>2052</v>
      </c>
      <c r="AP759" t="str">
        <f t="shared" si="114"/>
        <v>0</v>
      </c>
      <c r="AQ759">
        <f t="shared" si="107"/>
        <v>0</v>
      </c>
      <c r="AR759">
        <f t="shared" si="108"/>
        <v>-666.62000000000012</v>
      </c>
      <c r="AS759">
        <f t="shared" si="109"/>
        <v>480.95000000000005</v>
      </c>
      <c r="AT759">
        <f t="shared" si="110"/>
        <v>-91</v>
      </c>
      <c r="AU759">
        <f t="shared" si="111"/>
        <v>82.23</v>
      </c>
    </row>
    <row r="760" spans="1:47" x14ac:dyDescent="0.3">
      <c r="A760">
        <f t="shared" si="115"/>
        <v>2052</v>
      </c>
      <c r="B760">
        <f t="shared" si="116"/>
        <v>10</v>
      </c>
      <c r="C760">
        <f t="shared" si="117"/>
        <v>2053</v>
      </c>
      <c r="D760" t="str">
        <f t="shared" si="112"/>
        <v>10/31/2052</v>
      </c>
      <c r="E760" t="s">
        <v>1315</v>
      </c>
      <c r="F760">
        <v>4167.54</v>
      </c>
      <c r="G760">
        <v>4361.03</v>
      </c>
      <c r="H760">
        <v>248.43</v>
      </c>
      <c r="I760">
        <v>2013.94</v>
      </c>
      <c r="J760">
        <v>5309.85</v>
      </c>
      <c r="K760">
        <v>0</v>
      </c>
      <c r="L760">
        <v>307.27</v>
      </c>
      <c r="M760">
        <v>0</v>
      </c>
      <c r="N760">
        <v>0</v>
      </c>
      <c r="O760">
        <v>0</v>
      </c>
      <c r="P760">
        <v>89.14</v>
      </c>
      <c r="Q760">
        <v>0</v>
      </c>
      <c r="R760">
        <v>0</v>
      </c>
      <c r="S760">
        <v>3366.38</v>
      </c>
      <c r="T760">
        <v>0</v>
      </c>
      <c r="U760">
        <v>0</v>
      </c>
      <c r="V760">
        <v>1107.47</v>
      </c>
      <c r="W760">
        <v>1268.2</v>
      </c>
      <c r="X760">
        <v>529.27</v>
      </c>
      <c r="Y760">
        <v>71.53</v>
      </c>
      <c r="Z760">
        <v>186.78</v>
      </c>
      <c r="AA760">
        <v>876.71</v>
      </c>
      <c r="AB760">
        <v>53.46</v>
      </c>
      <c r="AC760">
        <v>7.41</v>
      </c>
      <c r="AD760">
        <v>0</v>
      </c>
      <c r="AE760">
        <v>23.11</v>
      </c>
      <c r="AF760">
        <v>10.92</v>
      </c>
      <c r="AG760">
        <v>14958892.720000001</v>
      </c>
      <c r="AM760">
        <f t="shared" si="118"/>
        <v>2052</v>
      </c>
      <c r="AN760">
        <f t="shared" si="119"/>
        <v>10</v>
      </c>
      <c r="AO760">
        <f t="shared" si="113"/>
        <v>2053</v>
      </c>
      <c r="AP760" t="str">
        <f t="shared" si="114"/>
        <v>0</v>
      </c>
      <c r="AQ760">
        <f t="shared" si="107"/>
        <v>0</v>
      </c>
      <c r="AR760">
        <f t="shared" si="108"/>
        <v>-689.93000000000006</v>
      </c>
      <c r="AS760">
        <f t="shared" si="109"/>
        <v>457.74</v>
      </c>
      <c r="AT760">
        <f t="shared" si="110"/>
        <v>-160.73000000000002</v>
      </c>
      <c r="AU760">
        <f t="shared" si="111"/>
        <v>46.05</v>
      </c>
    </row>
    <row r="761" spans="1:47" x14ac:dyDescent="0.3">
      <c r="A761">
        <f t="shared" si="115"/>
        <v>2052</v>
      </c>
      <c r="B761">
        <f t="shared" si="116"/>
        <v>11</v>
      </c>
      <c r="C761">
        <f t="shared" si="117"/>
        <v>2053</v>
      </c>
      <c r="D761" t="str">
        <f t="shared" si="112"/>
        <v>11/30/2052</v>
      </c>
      <c r="E761" t="s">
        <v>1316</v>
      </c>
      <c r="F761">
        <v>736.02</v>
      </c>
      <c r="G761">
        <v>3080.7</v>
      </c>
      <c r="H761">
        <v>132.83000000000001</v>
      </c>
      <c r="I761">
        <v>2730.74</v>
      </c>
      <c r="J761">
        <v>6160.47</v>
      </c>
      <c r="K761">
        <v>0</v>
      </c>
      <c r="L761">
        <v>297.36</v>
      </c>
      <c r="M761">
        <v>0</v>
      </c>
      <c r="N761">
        <v>0</v>
      </c>
      <c r="O761">
        <v>0</v>
      </c>
      <c r="P761">
        <v>55.18</v>
      </c>
      <c r="Q761">
        <v>0</v>
      </c>
      <c r="R761">
        <v>0</v>
      </c>
      <c r="S761">
        <v>1247.47</v>
      </c>
      <c r="T761">
        <v>0</v>
      </c>
      <c r="U761">
        <v>0</v>
      </c>
      <c r="V761">
        <v>970.65</v>
      </c>
      <c r="W761">
        <v>1179.5999999999999</v>
      </c>
      <c r="X761">
        <v>501.14</v>
      </c>
      <c r="Y761">
        <v>50.93</v>
      </c>
      <c r="Z761">
        <v>155.74</v>
      </c>
      <c r="AA761">
        <v>689.87</v>
      </c>
      <c r="AB761">
        <v>12.45</v>
      </c>
      <c r="AC761">
        <v>18.690000000000001</v>
      </c>
      <c r="AD761">
        <v>0</v>
      </c>
      <c r="AE761">
        <v>16.11</v>
      </c>
      <c r="AF761">
        <v>7.73</v>
      </c>
      <c r="AG761">
        <v>14961237.390000001</v>
      </c>
      <c r="AM761">
        <f t="shared" si="118"/>
        <v>2052</v>
      </c>
      <c r="AN761">
        <f t="shared" si="119"/>
        <v>11</v>
      </c>
      <c r="AO761">
        <f t="shared" si="113"/>
        <v>2053</v>
      </c>
      <c r="AP761" t="str">
        <f t="shared" si="114"/>
        <v>0</v>
      </c>
      <c r="AQ761">
        <f t="shared" si="107"/>
        <v>0</v>
      </c>
      <c r="AR761">
        <f t="shared" si="108"/>
        <v>-534.13</v>
      </c>
      <c r="AS761">
        <f t="shared" si="109"/>
        <v>450.21</v>
      </c>
      <c r="AT761">
        <f t="shared" si="110"/>
        <v>-208.94999999999993</v>
      </c>
      <c r="AU761">
        <f t="shared" si="111"/>
        <v>-6.240000000000002</v>
      </c>
    </row>
    <row r="762" spans="1:47" x14ac:dyDescent="0.3">
      <c r="A762">
        <f t="shared" si="115"/>
        <v>2052</v>
      </c>
      <c r="B762">
        <f t="shared" si="116"/>
        <v>12</v>
      </c>
      <c r="C762">
        <f t="shared" si="117"/>
        <v>2053</v>
      </c>
      <c r="D762" t="str">
        <f t="shared" si="112"/>
        <v>12/31/2052</v>
      </c>
      <c r="E762" t="s">
        <v>1317</v>
      </c>
      <c r="F762">
        <v>744.87</v>
      </c>
      <c r="G762">
        <v>8043.44</v>
      </c>
      <c r="H762">
        <v>247.58</v>
      </c>
      <c r="I762">
        <v>3417.73</v>
      </c>
      <c r="J762">
        <v>11635.14</v>
      </c>
      <c r="K762">
        <v>0</v>
      </c>
      <c r="L762">
        <v>307.27</v>
      </c>
      <c r="M762">
        <v>0</v>
      </c>
      <c r="N762">
        <v>0</v>
      </c>
      <c r="O762">
        <v>0</v>
      </c>
      <c r="P762">
        <v>52.1</v>
      </c>
      <c r="Q762">
        <v>0</v>
      </c>
      <c r="R762">
        <v>0</v>
      </c>
      <c r="S762">
        <v>1177.8</v>
      </c>
      <c r="T762">
        <v>0</v>
      </c>
      <c r="U762">
        <v>0</v>
      </c>
      <c r="V762">
        <v>998.66</v>
      </c>
      <c r="W762">
        <v>1224</v>
      </c>
      <c r="X762">
        <v>526.97</v>
      </c>
      <c r="Y762">
        <v>59.95</v>
      </c>
      <c r="Z762">
        <v>151.58000000000001</v>
      </c>
      <c r="AA762">
        <v>688.04</v>
      </c>
      <c r="AB762">
        <v>7.98</v>
      </c>
      <c r="AC762">
        <v>36.979999999999997</v>
      </c>
      <c r="AD762">
        <v>0</v>
      </c>
      <c r="AE762">
        <v>18.190000000000001</v>
      </c>
      <c r="AF762">
        <v>6.03</v>
      </c>
      <c r="AG762">
        <v>14968535.960000001</v>
      </c>
      <c r="AM762">
        <f t="shared" si="118"/>
        <v>2052</v>
      </c>
      <c r="AN762">
        <f t="shared" si="119"/>
        <v>12</v>
      </c>
      <c r="AO762">
        <f t="shared" si="113"/>
        <v>2053</v>
      </c>
      <c r="AP762" t="str">
        <f t="shared" si="114"/>
        <v>0</v>
      </c>
      <c r="AQ762">
        <f t="shared" si="107"/>
        <v>0</v>
      </c>
      <c r="AR762">
        <f t="shared" si="108"/>
        <v>-536.45999999999992</v>
      </c>
      <c r="AS762">
        <f t="shared" si="109"/>
        <v>467.02000000000004</v>
      </c>
      <c r="AT762">
        <f t="shared" si="110"/>
        <v>-225.34000000000003</v>
      </c>
      <c r="AU762">
        <f t="shared" si="111"/>
        <v>-28.999999999999996</v>
      </c>
    </row>
    <row r="763" spans="1:47" x14ac:dyDescent="0.3">
      <c r="A763">
        <f t="shared" si="115"/>
        <v>2053</v>
      </c>
      <c r="B763">
        <f t="shared" si="116"/>
        <v>1</v>
      </c>
      <c r="C763">
        <f t="shared" si="117"/>
        <v>2053</v>
      </c>
      <c r="D763" t="str">
        <f t="shared" si="112"/>
        <v>01/31/2053</v>
      </c>
      <c r="E763" t="s">
        <v>1318</v>
      </c>
      <c r="F763">
        <v>923.28</v>
      </c>
      <c r="G763">
        <v>17044.13</v>
      </c>
      <c r="H763">
        <v>149.30000000000001</v>
      </c>
      <c r="I763">
        <v>5477.82</v>
      </c>
      <c r="J763">
        <v>22622.02</v>
      </c>
      <c r="K763">
        <v>0</v>
      </c>
      <c r="L763">
        <v>307.27</v>
      </c>
      <c r="M763">
        <v>0</v>
      </c>
      <c r="N763">
        <v>0</v>
      </c>
      <c r="O763">
        <v>0</v>
      </c>
      <c r="P763">
        <v>46.19</v>
      </c>
      <c r="Q763">
        <v>0</v>
      </c>
      <c r="R763">
        <v>0</v>
      </c>
      <c r="S763">
        <v>1132.24</v>
      </c>
      <c r="T763">
        <v>0</v>
      </c>
      <c r="U763">
        <v>0</v>
      </c>
      <c r="V763">
        <v>993.37</v>
      </c>
      <c r="W763">
        <v>1308.94</v>
      </c>
      <c r="X763">
        <v>618.16999999999996</v>
      </c>
      <c r="Y763">
        <v>66.489999999999995</v>
      </c>
      <c r="Z763">
        <v>170.56</v>
      </c>
      <c r="AA763">
        <v>701.08</v>
      </c>
      <c r="AB763">
        <v>2.4700000000000002</v>
      </c>
      <c r="AC763">
        <v>74.55</v>
      </c>
      <c r="AD763">
        <v>0</v>
      </c>
      <c r="AE763">
        <v>22.56</v>
      </c>
      <c r="AF763">
        <v>4.8499999999999996</v>
      </c>
      <c r="AG763">
        <v>14984656.810000001</v>
      </c>
      <c r="AM763">
        <f t="shared" si="118"/>
        <v>2053</v>
      </c>
      <c r="AN763">
        <f t="shared" si="119"/>
        <v>1</v>
      </c>
      <c r="AO763">
        <f t="shared" si="113"/>
        <v>2053</v>
      </c>
      <c r="AP763" t="str">
        <f t="shared" si="114"/>
        <v>0</v>
      </c>
      <c r="AQ763">
        <f t="shared" si="107"/>
        <v>0</v>
      </c>
      <c r="AR763">
        <f t="shared" si="108"/>
        <v>-530.52</v>
      </c>
      <c r="AS763">
        <f t="shared" si="109"/>
        <v>551.67999999999995</v>
      </c>
      <c r="AT763">
        <f t="shared" si="110"/>
        <v>-315.57000000000005</v>
      </c>
      <c r="AU763">
        <f t="shared" si="111"/>
        <v>-72.08</v>
      </c>
    </row>
    <row r="764" spans="1:47" x14ac:dyDescent="0.3">
      <c r="A764">
        <f t="shared" si="115"/>
        <v>2053</v>
      </c>
      <c r="B764">
        <f t="shared" si="116"/>
        <v>2</v>
      </c>
      <c r="C764">
        <f t="shared" si="117"/>
        <v>2053</v>
      </c>
      <c r="D764" t="str">
        <f t="shared" si="112"/>
        <v>02/28/2053</v>
      </c>
      <c r="E764" t="s">
        <v>1319</v>
      </c>
      <c r="F764">
        <v>1591.04</v>
      </c>
      <c r="G764">
        <v>2699.79</v>
      </c>
      <c r="H764">
        <v>84.26</v>
      </c>
      <c r="I764">
        <v>3584.85</v>
      </c>
      <c r="J764">
        <v>4881.45</v>
      </c>
      <c r="K764">
        <v>0</v>
      </c>
      <c r="L764">
        <v>277.52999999999997</v>
      </c>
      <c r="M764">
        <v>0</v>
      </c>
      <c r="N764">
        <v>0</v>
      </c>
      <c r="O764">
        <v>0</v>
      </c>
      <c r="P764">
        <v>40.83</v>
      </c>
      <c r="Q764">
        <v>0</v>
      </c>
      <c r="R764">
        <v>0</v>
      </c>
      <c r="S764">
        <v>219.95</v>
      </c>
      <c r="T764">
        <v>0</v>
      </c>
      <c r="U764">
        <v>0</v>
      </c>
      <c r="V764">
        <v>925.67</v>
      </c>
      <c r="W764">
        <v>1163.1099999999999</v>
      </c>
      <c r="X764">
        <v>502.67</v>
      </c>
      <c r="Y764">
        <v>48.85</v>
      </c>
      <c r="Z764">
        <v>171.12</v>
      </c>
      <c r="AA764">
        <v>671.88</v>
      </c>
      <c r="AB764">
        <v>0.99</v>
      </c>
      <c r="AC764">
        <v>67.17</v>
      </c>
      <c r="AD764">
        <v>0</v>
      </c>
      <c r="AE764">
        <v>15.62</v>
      </c>
      <c r="AF764">
        <v>4.34</v>
      </c>
      <c r="AG764">
        <v>14985765.560000001</v>
      </c>
      <c r="AM764">
        <f t="shared" si="118"/>
        <v>2053</v>
      </c>
      <c r="AN764">
        <f t="shared" si="119"/>
        <v>2</v>
      </c>
      <c r="AO764">
        <f t="shared" si="113"/>
        <v>2053</v>
      </c>
      <c r="AP764" t="str">
        <f t="shared" si="114"/>
        <v>0</v>
      </c>
      <c r="AQ764">
        <f t="shared" si="107"/>
        <v>0</v>
      </c>
      <c r="AR764">
        <f t="shared" si="108"/>
        <v>-500.76</v>
      </c>
      <c r="AS764">
        <f t="shared" si="109"/>
        <v>453.82</v>
      </c>
      <c r="AT764">
        <f t="shared" si="110"/>
        <v>-237.43999999999994</v>
      </c>
      <c r="AU764">
        <f t="shared" si="111"/>
        <v>-66.180000000000007</v>
      </c>
    </row>
    <row r="765" spans="1:47" x14ac:dyDescent="0.3">
      <c r="A765">
        <f t="shared" si="115"/>
        <v>2053</v>
      </c>
      <c r="B765">
        <f t="shared" si="116"/>
        <v>3</v>
      </c>
      <c r="C765">
        <f t="shared" si="117"/>
        <v>2053</v>
      </c>
      <c r="D765" t="str">
        <f t="shared" si="112"/>
        <v>03/31/2053</v>
      </c>
      <c r="E765" t="s">
        <v>1320</v>
      </c>
      <c r="F765">
        <v>1224.43</v>
      </c>
      <c r="G765">
        <v>5008</v>
      </c>
      <c r="H765">
        <v>125.82</v>
      </c>
      <c r="I765">
        <v>4173.6000000000004</v>
      </c>
      <c r="J765">
        <v>8087.57</v>
      </c>
      <c r="K765">
        <v>0</v>
      </c>
      <c r="L765">
        <v>307.27</v>
      </c>
      <c r="M765">
        <v>0</v>
      </c>
      <c r="N765">
        <v>0</v>
      </c>
      <c r="O765">
        <v>0</v>
      </c>
      <c r="P765">
        <v>51.55</v>
      </c>
      <c r="Q765">
        <v>0</v>
      </c>
      <c r="R765">
        <v>0</v>
      </c>
      <c r="S765">
        <v>129.66999999999999</v>
      </c>
      <c r="T765">
        <v>0</v>
      </c>
      <c r="U765">
        <v>0</v>
      </c>
      <c r="V765">
        <v>995.02</v>
      </c>
      <c r="W765">
        <v>1313.33</v>
      </c>
      <c r="X765">
        <v>533.79999999999995</v>
      </c>
      <c r="Y765">
        <v>56.34</v>
      </c>
      <c r="Z765">
        <v>193.18</v>
      </c>
      <c r="AA765">
        <v>742.01</v>
      </c>
      <c r="AB765">
        <v>0.74</v>
      </c>
      <c r="AC765">
        <v>76.150000000000006</v>
      </c>
      <c r="AD765">
        <v>0</v>
      </c>
      <c r="AE765">
        <v>14.86</v>
      </c>
      <c r="AF765">
        <v>5.43</v>
      </c>
      <c r="AG765">
        <v>14989549.130000001</v>
      </c>
      <c r="AM765">
        <f t="shared" si="118"/>
        <v>2053</v>
      </c>
      <c r="AN765">
        <f t="shared" si="119"/>
        <v>3</v>
      </c>
      <c r="AO765">
        <f t="shared" si="113"/>
        <v>2053</v>
      </c>
      <c r="AP765" t="str">
        <f t="shared" si="114"/>
        <v>0</v>
      </c>
      <c r="AQ765">
        <f t="shared" si="107"/>
        <v>0</v>
      </c>
      <c r="AR765">
        <f t="shared" si="108"/>
        <v>-548.82999999999993</v>
      </c>
      <c r="AS765">
        <f t="shared" si="109"/>
        <v>477.45999999999992</v>
      </c>
      <c r="AT765">
        <f t="shared" si="110"/>
        <v>-318.30999999999995</v>
      </c>
      <c r="AU765">
        <f t="shared" si="111"/>
        <v>-75.410000000000011</v>
      </c>
    </row>
    <row r="766" spans="1:47" x14ac:dyDescent="0.3">
      <c r="A766">
        <f t="shared" si="115"/>
        <v>2053</v>
      </c>
      <c r="B766">
        <f t="shared" si="116"/>
        <v>4</v>
      </c>
      <c r="C766">
        <f t="shared" si="117"/>
        <v>2053</v>
      </c>
      <c r="D766" t="str">
        <f t="shared" si="112"/>
        <v>04/30/2053</v>
      </c>
      <c r="E766" t="s">
        <v>1321</v>
      </c>
      <c r="F766">
        <v>3264.84</v>
      </c>
      <c r="G766">
        <v>1944.82</v>
      </c>
      <c r="H766">
        <v>69.55</v>
      </c>
      <c r="I766">
        <v>4084.42</v>
      </c>
      <c r="J766">
        <v>4363.5200000000004</v>
      </c>
      <c r="K766">
        <v>0</v>
      </c>
      <c r="L766">
        <v>297.36</v>
      </c>
      <c r="M766">
        <v>0</v>
      </c>
      <c r="N766">
        <v>0</v>
      </c>
      <c r="O766">
        <v>0</v>
      </c>
      <c r="P766">
        <v>73.88</v>
      </c>
      <c r="Q766">
        <v>0</v>
      </c>
      <c r="R766">
        <v>0</v>
      </c>
      <c r="S766">
        <v>1522.98</v>
      </c>
      <c r="T766">
        <v>0</v>
      </c>
      <c r="U766">
        <v>0</v>
      </c>
      <c r="V766">
        <v>960.22</v>
      </c>
      <c r="W766">
        <v>1299.3399999999999</v>
      </c>
      <c r="X766">
        <v>510.24</v>
      </c>
      <c r="Y766">
        <v>60.16</v>
      </c>
      <c r="Z766">
        <v>237.71</v>
      </c>
      <c r="AA766">
        <v>748.66</v>
      </c>
      <c r="AB766">
        <v>0.55000000000000004</v>
      </c>
      <c r="AC766">
        <v>88.96</v>
      </c>
      <c r="AD766">
        <v>0</v>
      </c>
      <c r="AE766">
        <v>19.16</v>
      </c>
      <c r="AF766">
        <v>9.3699999999999992</v>
      </c>
      <c r="AG766">
        <v>14988229.1</v>
      </c>
      <c r="AM766">
        <f t="shared" si="118"/>
        <v>2053</v>
      </c>
      <c r="AN766">
        <f t="shared" si="119"/>
        <v>4</v>
      </c>
      <c r="AO766">
        <f t="shared" si="113"/>
        <v>2053</v>
      </c>
      <c r="AP766" t="str">
        <f t="shared" si="114"/>
        <v>0</v>
      </c>
      <c r="AQ766">
        <f t="shared" si="107"/>
        <v>0</v>
      </c>
      <c r="AR766">
        <f t="shared" si="108"/>
        <v>-510.94999999999993</v>
      </c>
      <c r="AS766">
        <f t="shared" si="109"/>
        <v>450.08000000000004</v>
      </c>
      <c r="AT766">
        <f t="shared" si="110"/>
        <v>-339.11999999999989</v>
      </c>
      <c r="AU766">
        <f t="shared" si="111"/>
        <v>-88.41</v>
      </c>
    </row>
    <row r="767" spans="1:47" x14ac:dyDescent="0.3">
      <c r="A767">
        <f t="shared" si="115"/>
        <v>2053</v>
      </c>
      <c r="B767">
        <f t="shared" si="116"/>
        <v>5</v>
      </c>
      <c r="C767">
        <f t="shared" si="117"/>
        <v>2053</v>
      </c>
      <c r="D767" t="str">
        <f t="shared" si="112"/>
        <v>05/31/2053</v>
      </c>
      <c r="E767" t="s">
        <v>1322</v>
      </c>
      <c r="F767">
        <v>4480.8</v>
      </c>
      <c r="G767">
        <v>1794.83</v>
      </c>
      <c r="H767">
        <v>130.44999999999999</v>
      </c>
      <c r="I767">
        <v>3241.16</v>
      </c>
      <c r="J767">
        <v>4142.96</v>
      </c>
      <c r="K767">
        <v>0</v>
      </c>
      <c r="L767">
        <v>307.27</v>
      </c>
      <c r="M767">
        <v>0</v>
      </c>
      <c r="N767">
        <v>0</v>
      </c>
      <c r="O767">
        <v>0</v>
      </c>
      <c r="P767">
        <v>133.41</v>
      </c>
      <c r="Q767">
        <v>0</v>
      </c>
      <c r="R767">
        <v>0</v>
      </c>
      <c r="S767">
        <v>3841.3</v>
      </c>
      <c r="T767">
        <v>0</v>
      </c>
      <c r="U767">
        <v>0</v>
      </c>
      <c r="V767">
        <v>1142.51</v>
      </c>
      <c r="W767">
        <v>1333.62</v>
      </c>
      <c r="X767">
        <v>533.41999999999996</v>
      </c>
      <c r="Y767">
        <v>65.040000000000006</v>
      </c>
      <c r="Z767">
        <v>280.37</v>
      </c>
      <c r="AA767">
        <v>786.42</v>
      </c>
      <c r="AB767">
        <v>17.829999999999998</v>
      </c>
      <c r="AC767">
        <v>51.13</v>
      </c>
      <c r="AD767">
        <v>0</v>
      </c>
      <c r="AE767">
        <v>34.64</v>
      </c>
      <c r="AF767">
        <v>20.88</v>
      </c>
      <c r="AG767">
        <v>14985543.130000001</v>
      </c>
      <c r="AM767">
        <f t="shared" si="118"/>
        <v>2053</v>
      </c>
      <c r="AN767">
        <f t="shared" si="119"/>
        <v>5</v>
      </c>
      <c r="AO767">
        <f t="shared" si="113"/>
        <v>2053</v>
      </c>
      <c r="AP767" t="str">
        <f t="shared" si="114"/>
        <v>0</v>
      </c>
      <c r="AQ767">
        <f t="shared" si="107"/>
        <v>0</v>
      </c>
      <c r="AR767">
        <f t="shared" si="108"/>
        <v>-506.04999999999995</v>
      </c>
      <c r="AS767">
        <f t="shared" si="109"/>
        <v>468.37999999999994</v>
      </c>
      <c r="AT767">
        <f t="shared" si="110"/>
        <v>-191.1099999999999</v>
      </c>
      <c r="AU767">
        <f t="shared" si="111"/>
        <v>-33.300000000000004</v>
      </c>
    </row>
    <row r="768" spans="1:47" x14ac:dyDescent="0.3">
      <c r="A768">
        <f t="shared" si="115"/>
        <v>2053</v>
      </c>
      <c r="B768">
        <f t="shared" si="116"/>
        <v>6</v>
      </c>
      <c r="C768">
        <f t="shared" si="117"/>
        <v>2053</v>
      </c>
      <c r="D768" t="str">
        <f t="shared" si="112"/>
        <v>06/30/2053</v>
      </c>
      <c r="E768" t="s">
        <v>1323</v>
      </c>
      <c r="F768">
        <v>8443.06</v>
      </c>
      <c r="G768">
        <v>2034.89</v>
      </c>
      <c r="H768">
        <v>255.98</v>
      </c>
      <c r="I768">
        <v>2423.6799999999998</v>
      </c>
      <c r="J768">
        <v>2223.83</v>
      </c>
      <c r="K768">
        <v>0</v>
      </c>
      <c r="L768">
        <v>297.36</v>
      </c>
      <c r="M768">
        <v>0</v>
      </c>
      <c r="N768">
        <v>0</v>
      </c>
      <c r="O768">
        <v>0</v>
      </c>
      <c r="P768">
        <v>155.52000000000001</v>
      </c>
      <c r="Q768">
        <v>0</v>
      </c>
      <c r="R768">
        <v>0</v>
      </c>
      <c r="S768">
        <v>6676.8</v>
      </c>
      <c r="T768">
        <v>0</v>
      </c>
      <c r="U768">
        <v>0</v>
      </c>
      <c r="V768">
        <v>1213.25</v>
      </c>
      <c r="W768">
        <v>1310.19</v>
      </c>
      <c r="X768">
        <v>540.1</v>
      </c>
      <c r="Y768">
        <v>84.43</v>
      </c>
      <c r="Z768">
        <v>281.73</v>
      </c>
      <c r="AA768">
        <v>848.73</v>
      </c>
      <c r="AB768">
        <v>37.67</v>
      </c>
      <c r="AC768">
        <v>15.25</v>
      </c>
      <c r="AD768">
        <v>0</v>
      </c>
      <c r="AE768">
        <v>31.39</v>
      </c>
      <c r="AF768">
        <v>23.14</v>
      </c>
      <c r="AG768">
        <v>14979134.960000001</v>
      </c>
      <c r="AM768">
        <f t="shared" si="118"/>
        <v>2053</v>
      </c>
      <c r="AN768">
        <f t="shared" si="119"/>
        <v>6</v>
      </c>
      <c r="AO768">
        <f t="shared" si="113"/>
        <v>2053</v>
      </c>
      <c r="AP768" t="str">
        <f t="shared" si="114"/>
        <v>0</v>
      </c>
      <c r="AQ768">
        <f t="shared" si="107"/>
        <v>0</v>
      </c>
      <c r="AR768">
        <f t="shared" si="108"/>
        <v>-567</v>
      </c>
      <c r="AS768">
        <f t="shared" si="109"/>
        <v>455.67</v>
      </c>
      <c r="AT768">
        <f t="shared" si="110"/>
        <v>-96.940000000000055</v>
      </c>
      <c r="AU768">
        <f t="shared" si="111"/>
        <v>22.42</v>
      </c>
    </row>
    <row r="769" spans="1:47" x14ac:dyDescent="0.3">
      <c r="A769">
        <f t="shared" si="115"/>
        <v>2053</v>
      </c>
      <c r="B769">
        <f t="shared" si="116"/>
        <v>7</v>
      </c>
      <c r="C769">
        <f t="shared" si="117"/>
        <v>2053</v>
      </c>
      <c r="D769" t="str">
        <f t="shared" si="112"/>
        <v>07/31/2053</v>
      </c>
      <c r="E769" t="s">
        <v>1324</v>
      </c>
      <c r="F769">
        <v>9258.61</v>
      </c>
      <c r="G769">
        <v>2062.3200000000002</v>
      </c>
      <c r="H769">
        <v>311.35000000000002</v>
      </c>
      <c r="I769">
        <v>1748.53</v>
      </c>
      <c r="J769">
        <v>1642.47</v>
      </c>
      <c r="K769">
        <v>0</v>
      </c>
      <c r="L769">
        <v>307.27</v>
      </c>
      <c r="M769">
        <v>0</v>
      </c>
      <c r="N769">
        <v>0</v>
      </c>
      <c r="O769">
        <v>0</v>
      </c>
      <c r="P769">
        <v>181.39</v>
      </c>
      <c r="Q769">
        <v>0</v>
      </c>
      <c r="R769">
        <v>0</v>
      </c>
      <c r="S769">
        <v>7794.73</v>
      </c>
      <c r="T769">
        <v>0</v>
      </c>
      <c r="U769">
        <v>0</v>
      </c>
      <c r="V769">
        <v>1354.78</v>
      </c>
      <c r="W769">
        <v>1335.44</v>
      </c>
      <c r="X769">
        <v>585.76</v>
      </c>
      <c r="Y769">
        <v>79.62</v>
      </c>
      <c r="Z769">
        <v>311.48</v>
      </c>
      <c r="AA769">
        <v>943.82</v>
      </c>
      <c r="AB769">
        <v>80.91</v>
      </c>
      <c r="AC769">
        <v>11.56</v>
      </c>
      <c r="AD769">
        <v>0</v>
      </c>
      <c r="AE769">
        <v>30.67</v>
      </c>
      <c r="AF769">
        <v>27.35</v>
      </c>
      <c r="AG769">
        <v>14971938.68</v>
      </c>
      <c r="AM769">
        <f t="shared" si="118"/>
        <v>2053</v>
      </c>
      <c r="AN769">
        <f t="shared" si="119"/>
        <v>7</v>
      </c>
      <c r="AO769">
        <f t="shared" si="113"/>
        <v>2053</v>
      </c>
      <c r="AP769" t="str">
        <f t="shared" si="114"/>
        <v>0</v>
      </c>
      <c r="AQ769">
        <f t="shared" si="107"/>
        <v>0</v>
      </c>
      <c r="AR769">
        <f t="shared" si="108"/>
        <v>-632.34</v>
      </c>
      <c r="AS769">
        <f t="shared" si="109"/>
        <v>506.14</v>
      </c>
      <c r="AT769">
        <f t="shared" si="110"/>
        <v>19.339999999999918</v>
      </c>
      <c r="AU769">
        <f t="shared" si="111"/>
        <v>69.349999999999994</v>
      </c>
    </row>
    <row r="770" spans="1:47" x14ac:dyDescent="0.3">
      <c r="A770">
        <f t="shared" si="115"/>
        <v>2053</v>
      </c>
      <c r="B770">
        <f t="shared" si="116"/>
        <v>8</v>
      </c>
      <c r="C770">
        <f t="shared" si="117"/>
        <v>2053</v>
      </c>
      <c r="D770" t="str">
        <f t="shared" si="112"/>
        <v>08/31/2053</v>
      </c>
      <c r="E770" t="s">
        <v>1325</v>
      </c>
      <c r="F770">
        <v>6839.36</v>
      </c>
      <c r="G770">
        <v>2060.3200000000002</v>
      </c>
      <c r="H770">
        <v>292.97000000000003</v>
      </c>
      <c r="I770">
        <v>1481.85</v>
      </c>
      <c r="J770">
        <v>1361.51</v>
      </c>
      <c r="K770">
        <v>0</v>
      </c>
      <c r="L770">
        <v>307.27</v>
      </c>
      <c r="M770">
        <v>0</v>
      </c>
      <c r="N770">
        <v>0</v>
      </c>
      <c r="O770">
        <v>0</v>
      </c>
      <c r="P770">
        <v>164.65</v>
      </c>
      <c r="Q770">
        <v>0</v>
      </c>
      <c r="R770">
        <v>0</v>
      </c>
      <c r="S770">
        <v>5396.25</v>
      </c>
      <c r="T770">
        <v>0</v>
      </c>
      <c r="U770">
        <v>0</v>
      </c>
      <c r="V770">
        <v>1359.04</v>
      </c>
      <c r="W770">
        <v>1290.82</v>
      </c>
      <c r="X770">
        <v>577.27</v>
      </c>
      <c r="Y770">
        <v>49.34</v>
      </c>
      <c r="Z770">
        <v>275.2</v>
      </c>
      <c r="AA770">
        <v>939.32</v>
      </c>
      <c r="AB770">
        <v>94.4</v>
      </c>
      <c r="AC770">
        <v>7.56</v>
      </c>
      <c r="AD770">
        <v>0.13</v>
      </c>
      <c r="AE770">
        <v>23.22</v>
      </c>
      <c r="AF770">
        <v>23.12</v>
      </c>
      <c r="AG770">
        <v>14967159.630000001</v>
      </c>
      <c r="AM770">
        <f t="shared" si="118"/>
        <v>2053</v>
      </c>
      <c r="AN770">
        <f t="shared" si="119"/>
        <v>8</v>
      </c>
      <c r="AO770">
        <f t="shared" si="113"/>
        <v>2053</v>
      </c>
      <c r="AP770" t="str">
        <f t="shared" si="114"/>
        <v>0</v>
      </c>
      <c r="AQ770">
        <f t="shared" si="107"/>
        <v>0</v>
      </c>
      <c r="AR770">
        <f t="shared" si="108"/>
        <v>-664.12000000000012</v>
      </c>
      <c r="AS770">
        <f t="shared" si="109"/>
        <v>527.92999999999995</v>
      </c>
      <c r="AT770">
        <f t="shared" si="110"/>
        <v>68.220000000000027</v>
      </c>
      <c r="AU770">
        <f t="shared" si="111"/>
        <v>86.84</v>
      </c>
    </row>
    <row r="771" spans="1:47" x14ac:dyDescent="0.3">
      <c r="A771">
        <f t="shared" si="115"/>
        <v>2053</v>
      </c>
      <c r="B771">
        <f t="shared" si="116"/>
        <v>9</v>
      </c>
      <c r="C771">
        <f t="shared" si="117"/>
        <v>2053</v>
      </c>
      <c r="D771" t="str">
        <f t="shared" si="112"/>
        <v>09/30/2053</v>
      </c>
      <c r="E771" t="s">
        <v>1326</v>
      </c>
      <c r="F771">
        <v>6356.77</v>
      </c>
      <c r="G771">
        <v>2430.9699999999998</v>
      </c>
      <c r="H771">
        <v>286.08</v>
      </c>
      <c r="I771">
        <v>1379.38</v>
      </c>
      <c r="J771">
        <v>1105.95</v>
      </c>
      <c r="K771">
        <v>0</v>
      </c>
      <c r="L771">
        <v>297.36</v>
      </c>
      <c r="M771">
        <v>0</v>
      </c>
      <c r="N771">
        <v>0</v>
      </c>
      <c r="O771">
        <v>0</v>
      </c>
      <c r="P771">
        <v>131.91</v>
      </c>
      <c r="Q771">
        <v>0</v>
      </c>
      <c r="R771">
        <v>0</v>
      </c>
      <c r="S771">
        <v>4296.01</v>
      </c>
      <c r="T771">
        <v>0</v>
      </c>
      <c r="U771">
        <v>0</v>
      </c>
      <c r="V771">
        <v>1188.29</v>
      </c>
      <c r="W771">
        <v>1178.77</v>
      </c>
      <c r="X771">
        <v>525.6</v>
      </c>
      <c r="Y771">
        <v>60.89</v>
      </c>
      <c r="Z771">
        <v>242.82</v>
      </c>
      <c r="AA771">
        <v>878</v>
      </c>
      <c r="AB771">
        <v>122.07</v>
      </c>
      <c r="AC771">
        <v>7.04</v>
      </c>
      <c r="AD771">
        <v>0.47</v>
      </c>
      <c r="AE771">
        <v>11.3</v>
      </c>
      <c r="AF771">
        <v>14.96</v>
      </c>
      <c r="AG771">
        <v>14963233.84</v>
      </c>
      <c r="AM771">
        <f t="shared" si="118"/>
        <v>2053</v>
      </c>
      <c r="AN771">
        <f t="shared" si="119"/>
        <v>9</v>
      </c>
      <c r="AO771">
        <f t="shared" si="113"/>
        <v>2053</v>
      </c>
      <c r="AP771" t="str">
        <f t="shared" si="114"/>
        <v>0</v>
      </c>
      <c r="AQ771">
        <f t="shared" si="107"/>
        <v>0</v>
      </c>
      <c r="AR771">
        <f t="shared" si="108"/>
        <v>-635.18000000000006</v>
      </c>
      <c r="AS771">
        <f t="shared" si="109"/>
        <v>464.71000000000004</v>
      </c>
      <c r="AT771">
        <f t="shared" si="110"/>
        <v>9.5199999999999818</v>
      </c>
      <c r="AU771">
        <f t="shared" si="111"/>
        <v>115.02999999999999</v>
      </c>
    </row>
    <row r="772" spans="1:47" x14ac:dyDescent="0.3">
      <c r="A772">
        <f t="shared" si="115"/>
        <v>2053</v>
      </c>
      <c r="B772">
        <f t="shared" si="116"/>
        <v>10</v>
      </c>
      <c r="C772">
        <f t="shared" si="117"/>
        <v>2054</v>
      </c>
      <c r="D772" t="str">
        <f t="shared" si="112"/>
        <v>10/31/2053</v>
      </c>
      <c r="E772" t="s">
        <v>1327</v>
      </c>
      <c r="F772">
        <v>5641.2</v>
      </c>
      <c r="G772">
        <v>1639.53</v>
      </c>
      <c r="H772">
        <v>199.08</v>
      </c>
      <c r="I772">
        <v>1891.68</v>
      </c>
      <c r="J772">
        <v>1468.19</v>
      </c>
      <c r="K772">
        <v>0</v>
      </c>
      <c r="L772">
        <v>307.27</v>
      </c>
      <c r="M772">
        <v>0</v>
      </c>
      <c r="N772">
        <v>0</v>
      </c>
      <c r="O772">
        <v>0</v>
      </c>
      <c r="P772">
        <v>89.14</v>
      </c>
      <c r="Q772">
        <v>0</v>
      </c>
      <c r="R772">
        <v>0</v>
      </c>
      <c r="S772">
        <v>3890.09</v>
      </c>
      <c r="T772">
        <v>0</v>
      </c>
      <c r="U772">
        <v>0</v>
      </c>
      <c r="V772">
        <v>1145.28</v>
      </c>
      <c r="W772">
        <v>1205.51</v>
      </c>
      <c r="X772">
        <v>536.41</v>
      </c>
      <c r="Y772">
        <v>72.52</v>
      </c>
      <c r="Z772">
        <v>201.27</v>
      </c>
      <c r="AA772">
        <v>902.55</v>
      </c>
      <c r="AB772">
        <v>56.85</v>
      </c>
      <c r="AC772">
        <v>8.7899999999999991</v>
      </c>
      <c r="AD772">
        <v>0</v>
      </c>
      <c r="AE772">
        <v>23.1</v>
      </c>
      <c r="AF772">
        <v>10.92</v>
      </c>
      <c r="AG772">
        <v>14959232.17</v>
      </c>
      <c r="AM772">
        <f t="shared" si="118"/>
        <v>2053</v>
      </c>
      <c r="AN772">
        <f t="shared" si="119"/>
        <v>10</v>
      </c>
      <c r="AO772">
        <f t="shared" si="113"/>
        <v>2054</v>
      </c>
      <c r="AP772" t="str">
        <f t="shared" si="114"/>
        <v>0</v>
      </c>
      <c r="AQ772">
        <f t="shared" si="107"/>
        <v>0</v>
      </c>
      <c r="AR772">
        <f t="shared" si="108"/>
        <v>-701.28</v>
      </c>
      <c r="AS772">
        <f t="shared" si="109"/>
        <v>463.89</v>
      </c>
      <c r="AT772">
        <f t="shared" si="110"/>
        <v>-60.230000000000018</v>
      </c>
      <c r="AU772">
        <f t="shared" si="111"/>
        <v>48.06</v>
      </c>
    </row>
    <row r="773" spans="1:47" x14ac:dyDescent="0.3">
      <c r="A773">
        <f t="shared" si="115"/>
        <v>2053</v>
      </c>
      <c r="B773">
        <f t="shared" si="116"/>
        <v>11</v>
      </c>
      <c r="C773">
        <f t="shared" si="117"/>
        <v>2054</v>
      </c>
      <c r="D773" t="str">
        <f t="shared" si="112"/>
        <v>11/30/2053</v>
      </c>
      <c r="E773" t="s">
        <v>1328</v>
      </c>
      <c r="F773">
        <v>1841.77</v>
      </c>
      <c r="G773">
        <v>1540.74</v>
      </c>
      <c r="H773">
        <v>158.38</v>
      </c>
      <c r="I773">
        <v>2205.2600000000002</v>
      </c>
      <c r="J773">
        <v>2918.23</v>
      </c>
      <c r="K773">
        <v>0</v>
      </c>
      <c r="L773">
        <v>297.36</v>
      </c>
      <c r="M773">
        <v>0</v>
      </c>
      <c r="N773">
        <v>0</v>
      </c>
      <c r="O773">
        <v>0</v>
      </c>
      <c r="P773">
        <v>55.18</v>
      </c>
      <c r="Q773">
        <v>0</v>
      </c>
      <c r="R773">
        <v>0</v>
      </c>
      <c r="S773">
        <v>1293.0999999999999</v>
      </c>
      <c r="T773">
        <v>0</v>
      </c>
      <c r="U773">
        <v>0</v>
      </c>
      <c r="V773">
        <v>1004.63</v>
      </c>
      <c r="W773">
        <v>1113.25</v>
      </c>
      <c r="X773">
        <v>470.7</v>
      </c>
      <c r="Y773">
        <v>51.92</v>
      </c>
      <c r="Z773">
        <v>164.36</v>
      </c>
      <c r="AA773">
        <v>684.61</v>
      </c>
      <c r="AB773">
        <v>12.93</v>
      </c>
      <c r="AC773">
        <v>12.39</v>
      </c>
      <c r="AD773">
        <v>0</v>
      </c>
      <c r="AE773">
        <v>14.54</v>
      </c>
      <c r="AF773">
        <v>7.73</v>
      </c>
      <c r="AG773">
        <v>14958931.140000001</v>
      </c>
      <c r="AM773">
        <f t="shared" si="118"/>
        <v>2053</v>
      </c>
      <c r="AN773">
        <f t="shared" si="119"/>
        <v>11</v>
      </c>
      <c r="AO773">
        <f t="shared" si="113"/>
        <v>2054</v>
      </c>
      <c r="AP773" t="str">
        <f t="shared" si="114"/>
        <v>0</v>
      </c>
      <c r="AQ773">
        <f t="shared" ref="AQ773:AQ836" si="120">N773-O773</f>
        <v>0</v>
      </c>
      <c r="AR773">
        <f t="shared" ref="AR773:AR836" si="121">Z773-AA773</f>
        <v>-520.25</v>
      </c>
      <c r="AS773">
        <f t="shared" ref="AS773:AS836" si="122">X773-Y773</f>
        <v>418.78</v>
      </c>
      <c r="AT773">
        <f t="shared" ref="AT773:AT836" si="123">V773-W773</f>
        <v>-108.62</v>
      </c>
      <c r="AU773">
        <f t="shared" ref="AU773:AU836" si="124">AB773-AC773</f>
        <v>0.53999999999999915</v>
      </c>
    </row>
    <row r="774" spans="1:47" x14ac:dyDescent="0.3">
      <c r="A774">
        <f t="shared" si="115"/>
        <v>2053</v>
      </c>
      <c r="B774">
        <f t="shared" si="116"/>
        <v>12</v>
      </c>
      <c r="C774">
        <f t="shared" si="117"/>
        <v>2054</v>
      </c>
      <c r="D774" t="str">
        <f t="shared" si="112"/>
        <v>12/31/2053</v>
      </c>
      <c r="E774" t="s">
        <v>1329</v>
      </c>
      <c r="F774">
        <v>418.17</v>
      </c>
      <c r="G774">
        <v>28097.27</v>
      </c>
      <c r="H774">
        <v>3347.41</v>
      </c>
      <c r="I774">
        <v>2183.37</v>
      </c>
      <c r="J774">
        <v>27716.13</v>
      </c>
      <c r="K774">
        <v>0</v>
      </c>
      <c r="L774">
        <v>307.27</v>
      </c>
      <c r="M774">
        <v>0</v>
      </c>
      <c r="N774">
        <v>0</v>
      </c>
      <c r="O774">
        <v>0</v>
      </c>
      <c r="P774">
        <v>52.1</v>
      </c>
      <c r="Q774">
        <v>0</v>
      </c>
      <c r="R774">
        <v>0</v>
      </c>
      <c r="S774">
        <v>1066.8499999999999</v>
      </c>
      <c r="T774">
        <v>0</v>
      </c>
      <c r="U774">
        <v>0</v>
      </c>
      <c r="V774">
        <v>995.09</v>
      </c>
      <c r="W774">
        <v>1253.5</v>
      </c>
      <c r="X774">
        <v>482.46</v>
      </c>
      <c r="Y774">
        <v>90.52</v>
      </c>
      <c r="Z774">
        <v>160.33000000000001</v>
      </c>
      <c r="AA774">
        <v>773.09</v>
      </c>
      <c r="AB774">
        <v>30.65</v>
      </c>
      <c r="AC774">
        <v>18.97</v>
      </c>
      <c r="AD774">
        <v>0</v>
      </c>
      <c r="AE774">
        <v>20</v>
      </c>
      <c r="AF774">
        <v>6.03</v>
      </c>
      <c r="AG774">
        <v>14986610.25</v>
      </c>
      <c r="AM774">
        <f t="shared" si="118"/>
        <v>2053</v>
      </c>
      <c r="AN774">
        <f t="shared" si="119"/>
        <v>12</v>
      </c>
      <c r="AO774">
        <f t="shared" si="113"/>
        <v>2054</v>
      </c>
      <c r="AP774" t="str">
        <f t="shared" si="114"/>
        <v>0</v>
      </c>
      <c r="AQ774">
        <f t="shared" si="120"/>
        <v>0</v>
      </c>
      <c r="AR774">
        <f t="shared" si="121"/>
        <v>-612.76</v>
      </c>
      <c r="AS774">
        <f t="shared" si="122"/>
        <v>391.94</v>
      </c>
      <c r="AT774">
        <f t="shared" si="123"/>
        <v>-258.40999999999997</v>
      </c>
      <c r="AU774">
        <f t="shared" si="124"/>
        <v>11.68</v>
      </c>
    </row>
    <row r="775" spans="1:47" x14ac:dyDescent="0.3">
      <c r="A775">
        <f t="shared" si="115"/>
        <v>2054</v>
      </c>
      <c r="B775">
        <f t="shared" si="116"/>
        <v>1</v>
      </c>
      <c r="C775">
        <f t="shared" si="117"/>
        <v>2054</v>
      </c>
      <c r="D775" t="str">
        <f t="shared" si="112"/>
        <v>01/31/2054</v>
      </c>
      <c r="E775" t="s">
        <v>1330</v>
      </c>
      <c r="F775">
        <v>7726.18</v>
      </c>
      <c r="G775">
        <v>20033.689999999999</v>
      </c>
      <c r="H775">
        <v>1500.51</v>
      </c>
      <c r="I775">
        <v>10587.66</v>
      </c>
      <c r="J775">
        <v>22723.48</v>
      </c>
      <c r="K775">
        <v>0</v>
      </c>
      <c r="L775">
        <v>307.27</v>
      </c>
      <c r="M775">
        <v>0</v>
      </c>
      <c r="N775">
        <v>0</v>
      </c>
      <c r="O775">
        <v>0</v>
      </c>
      <c r="P775">
        <v>46.19</v>
      </c>
      <c r="Q775">
        <v>0</v>
      </c>
      <c r="R775">
        <v>0</v>
      </c>
      <c r="S775">
        <v>1192.8399999999999</v>
      </c>
      <c r="T775">
        <v>0</v>
      </c>
      <c r="U775">
        <v>0</v>
      </c>
      <c r="V775">
        <v>1012.85</v>
      </c>
      <c r="W775">
        <v>1378.21</v>
      </c>
      <c r="X775">
        <v>638.17999999999995</v>
      </c>
      <c r="Y775">
        <v>76.42</v>
      </c>
      <c r="Z775">
        <v>164.42</v>
      </c>
      <c r="AA775">
        <v>782.48</v>
      </c>
      <c r="AB775">
        <v>26.92</v>
      </c>
      <c r="AC775">
        <v>67.16</v>
      </c>
      <c r="AD775">
        <v>0</v>
      </c>
      <c r="AE775">
        <v>22.71</v>
      </c>
      <c r="AF775">
        <v>4.8499999999999996</v>
      </c>
      <c r="AG775">
        <v>14998917.76</v>
      </c>
      <c r="AM775">
        <f t="shared" si="118"/>
        <v>2054</v>
      </c>
      <c r="AN775">
        <f t="shared" si="119"/>
        <v>1</v>
      </c>
      <c r="AO775">
        <f t="shared" si="113"/>
        <v>2054</v>
      </c>
      <c r="AP775" t="str">
        <f t="shared" si="114"/>
        <v>0</v>
      </c>
      <c r="AQ775">
        <f t="shared" si="120"/>
        <v>0</v>
      </c>
      <c r="AR775">
        <f t="shared" si="121"/>
        <v>-618.06000000000006</v>
      </c>
      <c r="AS775">
        <f t="shared" si="122"/>
        <v>561.76</v>
      </c>
      <c r="AT775">
        <f t="shared" si="123"/>
        <v>-365.36</v>
      </c>
      <c r="AU775">
        <f t="shared" si="124"/>
        <v>-40.239999999999995</v>
      </c>
    </row>
    <row r="776" spans="1:47" x14ac:dyDescent="0.3">
      <c r="A776">
        <f t="shared" si="115"/>
        <v>2054</v>
      </c>
      <c r="B776">
        <f t="shared" si="116"/>
        <v>2</v>
      </c>
      <c r="C776">
        <f t="shared" si="117"/>
        <v>2054</v>
      </c>
      <c r="D776" t="str">
        <f t="shared" si="112"/>
        <v>02/28/2054</v>
      </c>
      <c r="E776" t="s">
        <v>1331</v>
      </c>
      <c r="F776">
        <v>3667.34</v>
      </c>
      <c r="G776">
        <v>4925.78</v>
      </c>
      <c r="H776">
        <v>632.67999999999995</v>
      </c>
      <c r="I776">
        <v>4508.6499999999996</v>
      </c>
      <c r="J776">
        <v>5649.33</v>
      </c>
      <c r="K776">
        <v>0</v>
      </c>
      <c r="L776">
        <v>277.52999999999997</v>
      </c>
      <c r="M776">
        <v>0</v>
      </c>
      <c r="N776">
        <v>0</v>
      </c>
      <c r="O776">
        <v>0</v>
      </c>
      <c r="P776">
        <v>40.83</v>
      </c>
      <c r="Q776">
        <v>0</v>
      </c>
      <c r="R776">
        <v>0</v>
      </c>
      <c r="S776">
        <v>451.6</v>
      </c>
      <c r="T776">
        <v>0</v>
      </c>
      <c r="U776">
        <v>0</v>
      </c>
      <c r="V776">
        <v>956.75</v>
      </c>
      <c r="W776">
        <v>1210.31</v>
      </c>
      <c r="X776">
        <v>518.54999999999995</v>
      </c>
      <c r="Y776">
        <v>53.85</v>
      </c>
      <c r="Z776">
        <v>174.98</v>
      </c>
      <c r="AA776">
        <v>672.59</v>
      </c>
      <c r="AB776">
        <v>0.62</v>
      </c>
      <c r="AC776">
        <v>74.599999999999994</v>
      </c>
      <c r="AD776">
        <v>0</v>
      </c>
      <c r="AE776">
        <v>16.920000000000002</v>
      </c>
      <c r="AF776">
        <v>4.32</v>
      </c>
      <c r="AG776">
        <v>15000176.199999999</v>
      </c>
      <c r="AM776">
        <f t="shared" si="118"/>
        <v>2054</v>
      </c>
      <c r="AN776">
        <f t="shared" si="119"/>
        <v>2</v>
      </c>
      <c r="AO776">
        <f t="shared" si="113"/>
        <v>2054</v>
      </c>
      <c r="AP776" t="str">
        <f t="shared" si="114"/>
        <v>0</v>
      </c>
      <c r="AQ776">
        <f t="shared" si="120"/>
        <v>0</v>
      </c>
      <c r="AR776">
        <f t="shared" si="121"/>
        <v>-497.61</v>
      </c>
      <c r="AS776">
        <f t="shared" si="122"/>
        <v>464.69999999999993</v>
      </c>
      <c r="AT776">
        <f t="shared" si="123"/>
        <v>-253.55999999999995</v>
      </c>
      <c r="AU776">
        <f t="shared" si="124"/>
        <v>-73.97999999999999</v>
      </c>
    </row>
    <row r="777" spans="1:47" x14ac:dyDescent="0.3">
      <c r="A777">
        <f t="shared" si="115"/>
        <v>2054</v>
      </c>
      <c r="B777">
        <f t="shared" si="116"/>
        <v>3</v>
      </c>
      <c r="C777">
        <f t="shared" si="117"/>
        <v>2054</v>
      </c>
      <c r="D777" t="str">
        <f t="shared" si="112"/>
        <v>03/31/2054</v>
      </c>
      <c r="E777" t="s">
        <v>1332</v>
      </c>
      <c r="F777">
        <v>2688.82</v>
      </c>
      <c r="G777">
        <v>22451.51</v>
      </c>
      <c r="H777">
        <v>1828.32</v>
      </c>
      <c r="I777">
        <v>6952.76</v>
      </c>
      <c r="J777">
        <v>25197.439999999999</v>
      </c>
      <c r="K777">
        <v>0</v>
      </c>
      <c r="L777">
        <v>307.27</v>
      </c>
      <c r="M777">
        <v>0</v>
      </c>
      <c r="N777">
        <v>0</v>
      </c>
      <c r="O777">
        <v>0</v>
      </c>
      <c r="P777">
        <v>51.55</v>
      </c>
      <c r="Q777">
        <v>0</v>
      </c>
      <c r="R777">
        <v>0</v>
      </c>
      <c r="S777">
        <v>25</v>
      </c>
      <c r="T777">
        <v>0</v>
      </c>
      <c r="U777">
        <v>0</v>
      </c>
      <c r="V777">
        <v>987.17</v>
      </c>
      <c r="W777">
        <v>1416.98</v>
      </c>
      <c r="X777">
        <v>573.96</v>
      </c>
      <c r="Y777">
        <v>77.239999999999995</v>
      </c>
      <c r="Z777">
        <v>154.84</v>
      </c>
      <c r="AA777">
        <v>813.76</v>
      </c>
      <c r="AB777">
        <v>16.440000000000001</v>
      </c>
      <c r="AC777">
        <v>43.23</v>
      </c>
      <c r="AD777">
        <v>0</v>
      </c>
      <c r="AE777">
        <v>19.88</v>
      </c>
      <c r="AF777">
        <v>5.44</v>
      </c>
      <c r="AG777">
        <v>15019938.9</v>
      </c>
      <c r="AM777">
        <f t="shared" si="118"/>
        <v>2054</v>
      </c>
      <c r="AN777">
        <f t="shared" si="119"/>
        <v>3</v>
      </c>
      <c r="AO777">
        <f t="shared" si="113"/>
        <v>2054</v>
      </c>
      <c r="AP777" t="str">
        <f t="shared" si="114"/>
        <v>0</v>
      </c>
      <c r="AQ777">
        <f t="shared" si="120"/>
        <v>0</v>
      </c>
      <c r="AR777">
        <f t="shared" si="121"/>
        <v>-658.92</v>
      </c>
      <c r="AS777">
        <f t="shared" si="122"/>
        <v>496.72</v>
      </c>
      <c r="AT777">
        <f t="shared" si="123"/>
        <v>-429.81000000000006</v>
      </c>
      <c r="AU777">
        <f t="shared" si="124"/>
        <v>-26.789999999999996</v>
      </c>
    </row>
    <row r="778" spans="1:47" x14ac:dyDescent="0.3">
      <c r="A778">
        <f t="shared" si="115"/>
        <v>2054</v>
      </c>
      <c r="B778">
        <f t="shared" si="116"/>
        <v>4</v>
      </c>
      <c r="C778">
        <f t="shared" si="117"/>
        <v>2054</v>
      </c>
      <c r="D778" t="str">
        <f t="shared" si="112"/>
        <v>04/30/2054</v>
      </c>
      <c r="E778" t="s">
        <v>1333</v>
      </c>
      <c r="F778">
        <v>3093.05</v>
      </c>
      <c r="G778">
        <v>20144.97</v>
      </c>
      <c r="H778">
        <v>655.56</v>
      </c>
      <c r="I778">
        <v>6890.5</v>
      </c>
      <c r="J778">
        <v>24083.26</v>
      </c>
      <c r="K778">
        <v>0</v>
      </c>
      <c r="L778">
        <v>297.36</v>
      </c>
      <c r="M778">
        <v>0</v>
      </c>
      <c r="N778">
        <v>0</v>
      </c>
      <c r="O778">
        <v>0</v>
      </c>
      <c r="P778">
        <v>73.88</v>
      </c>
      <c r="Q778">
        <v>0</v>
      </c>
      <c r="R778">
        <v>0</v>
      </c>
      <c r="S778">
        <v>526.42999999999995</v>
      </c>
      <c r="T778">
        <v>0</v>
      </c>
      <c r="U778">
        <v>0</v>
      </c>
      <c r="V778">
        <v>971.38</v>
      </c>
      <c r="W778">
        <v>1466.38</v>
      </c>
      <c r="X778">
        <v>603.09</v>
      </c>
      <c r="Y778">
        <v>72.400000000000006</v>
      </c>
      <c r="Z778">
        <v>179.83</v>
      </c>
      <c r="AA778">
        <v>766.2</v>
      </c>
      <c r="AB778">
        <v>0.14000000000000001</v>
      </c>
      <c r="AC778">
        <v>56.01</v>
      </c>
      <c r="AD778">
        <v>0</v>
      </c>
      <c r="AE778">
        <v>25.28</v>
      </c>
      <c r="AF778">
        <v>9.3800000000000008</v>
      </c>
      <c r="AG778">
        <v>15036990.83</v>
      </c>
      <c r="AM778">
        <f t="shared" si="118"/>
        <v>2054</v>
      </c>
      <c r="AN778">
        <f t="shared" si="119"/>
        <v>4</v>
      </c>
      <c r="AO778">
        <f t="shared" si="113"/>
        <v>2054</v>
      </c>
      <c r="AP778" t="str">
        <f t="shared" si="114"/>
        <v>0</v>
      </c>
      <c r="AQ778">
        <f t="shared" si="120"/>
        <v>0</v>
      </c>
      <c r="AR778">
        <f t="shared" si="121"/>
        <v>-586.37</v>
      </c>
      <c r="AS778">
        <f t="shared" si="122"/>
        <v>530.69000000000005</v>
      </c>
      <c r="AT778">
        <f t="shared" si="123"/>
        <v>-495.00000000000011</v>
      </c>
      <c r="AU778">
        <f t="shared" si="124"/>
        <v>-55.87</v>
      </c>
    </row>
    <row r="779" spans="1:47" x14ac:dyDescent="0.3">
      <c r="A779">
        <f t="shared" si="115"/>
        <v>2054</v>
      </c>
      <c r="B779">
        <f t="shared" si="116"/>
        <v>5</v>
      </c>
      <c r="C779">
        <f t="shared" si="117"/>
        <v>2054</v>
      </c>
      <c r="D779" t="str">
        <f t="shared" si="112"/>
        <v>05/31/2054</v>
      </c>
      <c r="E779" t="s">
        <v>1334</v>
      </c>
      <c r="F779">
        <v>11516.37</v>
      </c>
      <c r="G779">
        <v>1522.49</v>
      </c>
      <c r="H779">
        <v>46.03</v>
      </c>
      <c r="I779">
        <v>6672.09</v>
      </c>
      <c r="J779">
        <v>2024.93</v>
      </c>
      <c r="K779">
        <v>0</v>
      </c>
      <c r="L779">
        <v>307.27</v>
      </c>
      <c r="M779">
        <v>0</v>
      </c>
      <c r="N779">
        <v>0</v>
      </c>
      <c r="O779">
        <v>0</v>
      </c>
      <c r="P779">
        <v>133.41</v>
      </c>
      <c r="Q779">
        <v>0</v>
      </c>
      <c r="R779">
        <v>0</v>
      </c>
      <c r="S779">
        <v>5561.94</v>
      </c>
      <c r="T779">
        <v>0</v>
      </c>
      <c r="U779">
        <v>0</v>
      </c>
      <c r="V779">
        <v>1328.38</v>
      </c>
      <c r="W779">
        <v>1545.66</v>
      </c>
      <c r="X779">
        <v>603.91</v>
      </c>
      <c r="Y779">
        <v>67.489999999999995</v>
      </c>
      <c r="Z779">
        <v>350.66</v>
      </c>
      <c r="AA779">
        <v>836.79</v>
      </c>
      <c r="AB779">
        <v>22.83</v>
      </c>
      <c r="AC779">
        <v>67.760000000000005</v>
      </c>
      <c r="AD779">
        <v>0</v>
      </c>
      <c r="AE779">
        <v>38.68</v>
      </c>
      <c r="AF779">
        <v>20.89</v>
      </c>
      <c r="AG779">
        <v>15026996.949999999</v>
      </c>
      <c r="AM779">
        <f t="shared" si="118"/>
        <v>2054</v>
      </c>
      <c r="AN779">
        <f t="shared" si="119"/>
        <v>5</v>
      </c>
      <c r="AO779">
        <f t="shared" si="113"/>
        <v>2054</v>
      </c>
      <c r="AP779" t="str">
        <f t="shared" si="114"/>
        <v>0</v>
      </c>
      <c r="AQ779">
        <f t="shared" si="120"/>
        <v>0</v>
      </c>
      <c r="AR779">
        <f t="shared" si="121"/>
        <v>-486.12999999999994</v>
      </c>
      <c r="AS779">
        <f t="shared" si="122"/>
        <v>536.41999999999996</v>
      </c>
      <c r="AT779">
        <f t="shared" si="123"/>
        <v>-217.27999999999997</v>
      </c>
      <c r="AU779">
        <f t="shared" si="124"/>
        <v>-44.930000000000007</v>
      </c>
    </row>
    <row r="780" spans="1:47" x14ac:dyDescent="0.3">
      <c r="A780">
        <f t="shared" si="115"/>
        <v>2054</v>
      </c>
      <c r="B780">
        <f t="shared" si="116"/>
        <v>6</v>
      </c>
      <c r="C780">
        <f t="shared" si="117"/>
        <v>2054</v>
      </c>
      <c r="D780" t="str">
        <f t="shared" si="112"/>
        <v>06/30/2054</v>
      </c>
      <c r="E780" t="s">
        <v>1335</v>
      </c>
      <c r="F780">
        <v>12104.25</v>
      </c>
      <c r="G780">
        <v>1785.64</v>
      </c>
      <c r="H780">
        <v>61.19</v>
      </c>
      <c r="I780">
        <v>4304.08</v>
      </c>
      <c r="J780">
        <v>1467.85</v>
      </c>
      <c r="K780">
        <v>0</v>
      </c>
      <c r="L780">
        <v>297.36</v>
      </c>
      <c r="M780">
        <v>0</v>
      </c>
      <c r="N780">
        <v>0</v>
      </c>
      <c r="O780">
        <v>0</v>
      </c>
      <c r="P780">
        <v>155.52000000000001</v>
      </c>
      <c r="Q780">
        <v>0</v>
      </c>
      <c r="R780">
        <v>0</v>
      </c>
      <c r="S780">
        <v>7815.36</v>
      </c>
      <c r="T780">
        <v>0</v>
      </c>
      <c r="U780">
        <v>0</v>
      </c>
      <c r="V780">
        <v>1380.74</v>
      </c>
      <c r="W780">
        <v>1465.68</v>
      </c>
      <c r="X780">
        <v>570.25</v>
      </c>
      <c r="Y780">
        <v>85.31</v>
      </c>
      <c r="Z780">
        <v>383.91</v>
      </c>
      <c r="AA780">
        <v>916.22</v>
      </c>
      <c r="AB780">
        <v>43.29</v>
      </c>
      <c r="AC780">
        <v>34.130000000000003</v>
      </c>
      <c r="AD780">
        <v>0</v>
      </c>
      <c r="AE780">
        <v>34.78</v>
      </c>
      <c r="AF780">
        <v>23.14</v>
      </c>
      <c r="AG780">
        <v>15016678.34</v>
      </c>
      <c r="AM780">
        <f t="shared" si="118"/>
        <v>2054</v>
      </c>
      <c r="AN780">
        <f t="shared" si="119"/>
        <v>6</v>
      </c>
      <c r="AO780">
        <f t="shared" si="113"/>
        <v>2054</v>
      </c>
      <c r="AP780" t="str">
        <f t="shared" si="114"/>
        <v>0</v>
      </c>
      <c r="AQ780">
        <f t="shared" si="120"/>
        <v>0</v>
      </c>
      <c r="AR780">
        <f t="shared" si="121"/>
        <v>-532.30999999999995</v>
      </c>
      <c r="AS780">
        <f t="shared" si="122"/>
        <v>484.94</v>
      </c>
      <c r="AT780">
        <f t="shared" si="123"/>
        <v>-84.940000000000055</v>
      </c>
      <c r="AU780">
        <f t="shared" si="124"/>
        <v>9.1599999999999966</v>
      </c>
    </row>
    <row r="781" spans="1:47" x14ac:dyDescent="0.3">
      <c r="A781">
        <f t="shared" si="115"/>
        <v>2054</v>
      </c>
      <c r="B781">
        <f t="shared" si="116"/>
        <v>7</v>
      </c>
      <c r="C781">
        <f t="shared" si="117"/>
        <v>2054</v>
      </c>
      <c r="D781" t="str">
        <f t="shared" si="112"/>
        <v>07/31/2054</v>
      </c>
      <c r="E781" t="s">
        <v>1336</v>
      </c>
      <c r="F781">
        <v>10890.75</v>
      </c>
      <c r="G781">
        <v>2069.09</v>
      </c>
      <c r="H781">
        <v>75.02</v>
      </c>
      <c r="I781">
        <v>3165.43</v>
      </c>
      <c r="J781">
        <v>1490.5</v>
      </c>
      <c r="K781">
        <v>0</v>
      </c>
      <c r="L781">
        <v>307.27</v>
      </c>
      <c r="M781">
        <v>0</v>
      </c>
      <c r="N781">
        <v>0</v>
      </c>
      <c r="O781">
        <v>0</v>
      </c>
      <c r="P781">
        <v>181.39</v>
      </c>
      <c r="Q781">
        <v>0</v>
      </c>
      <c r="R781">
        <v>0</v>
      </c>
      <c r="S781">
        <v>7659.23</v>
      </c>
      <c r="T781">
        <v>0</v>
      </c>
      <c r="U781">
        <v>0</v>
      </c>
      <c r="V781">
        <v>1504.36</v>
      </c>
      <c r="W781">
        <v>1498.19</v>
      </c>
      <c r="X781">
        <v>599.45000000000005</v>
      </c>
      <c r="Y781">
        <v>82.07</v>
      </c>
      <c r="Z781">
        <v>358.51</v>
      </c>
      <c r="AA781">
        <v>928.47</v>
      </c>
      <c r="AB781">
        <v>72.91</v>
      </c>
      <c r="AC781">
        <v>16.2</v>
      </c>
      <c r="AD781">
        <v>0</v>
      </c>
      <c r="AE781">
        <v>34.11</v>
      </c>
      <c r="AF781">
        <v>27.37</v>
      </c>
      <c r="AG781">
        <v>15007856.68</v>
      </c>
      <c r="AM781">
        <f t="shared" si="118"/>
        <v>2054</v>
      </c>
      <c r="AN781">
        <f t="shared" si="119"/>
        <v>7</v>
      </c>
      <c r="AO781">
        <f t="shared" si="113"/>
        <v>2054</v>
      </c>
      <c r="AP781" t="str">
        <f t="shared" si="114"/>
        <v>0</v>
      </c>
      <c r="AQ781">
        <f t="shared" si="120"/>
        <v>0</v>
      </c>
      <c r="AR781">
        <f t="shared" si="121"/>
        <v>-569.96</v>
      </c>
      <c r="AS781">
        <f t="shared" si="122"/>
        <v>517.38000000000011</v>
      </c>
      <c r="AT781">
        <f t="shared" si="123"/>
        <v>6.1699999999998454</v>
      </c>
      <c r="AU781">
        <f t="shared" si="124"/>
        <v>56.709999999999994</v>
      </c>
    </row>
    <row r="782" spans="1:47" x14ac:dyDescent="0.3">
      <c r="A782">
        <f t="shared" si="115"/>
        <v>2054</v>
      </c>
      <c r="B782">
        <f t="shared" si="116"/>
        <v>8</v>
      </c>
      <c r="C782">
        <f t="shared" si="117"/>
        <v>2054</v>
      </c>
      <c r="D782" t="str">
        <f t="shared" si="112"/>
        <v>08/31/2054</v>
      </c>
      <c r="E782" t="s">
        <v>1337</v>
      </c>
      <c r="F782">
        <v>7813.78</v>
      </c>
      <c r="G782">
        <v>1906.42</v>
      </c>
      <c r="H782">
        <v>97.86</v>
      </c>
      <c r="I782">
        <v>2596.7600000000002</v>
      </c>
      <c r="J782">
        <v>1342.99</v>
      </c>
      <c r="K782">
        <v>0</v>
      </c>
      <c r="L782">
        <v>307.27</v>
      </c>
      <c r="M782">
        <v>0</v>
      </c>
      <c r="N782">
        <v>0</v>
      </c>
      <c r="O782">
        <v>0</v>
      </c>
      <c r="P782">
        <v>164.65</v>
      </c>
      <c r="Q782">
        <v>0</v>
      </c>
      <c r="R782">
        <v>0</v>
      </c>
      <c r="S782">
        <v>5067.22</v>
      </c>
      <c r="T782">
        <v>0</v>
      </c>
      <c r="U782">
        <v>0</v>
      </c>
      <c r="V782">
        <v>1381.39</v>
      </c>
      <c r="W782">
        <v>1437.63</v>
      </c>
      <c r="X782">
        <v>583.09</v>
      </c>
      <c r="Y782">
        <v>55.3</v>
      </c>
      <c r="Z782">
        <v>276.26</v>
      </c>
      <c r="AA782">
        <v>926.1</v>
      </c>
      <c r="AB782">
        <v>83.23</v>
      </c>
      <c r="AC782">
        <v>12.9</v>
      </c>
      <c r="AD782">
        <v>0.13</v>
      </c>
      <c r="AE782">
        <v>25.22</v>
      </c>
      <c r="AF782">
        <v>23.12</v>
      </c>
      <c r="AG782">
        <v>15001949.33</v>
      </c>
      <c r="AM782">
        <f t="shared" si="118"/>
        <v>2054</v>
      </c>
      <c r="AN782">
        <f t="shared" si="119"/>
        <v>8</v>
      </c>
      <c r="AO782">
        <f t="shared" si="113"/>
        <v>2054</v>
      </c>
      <c r="AP782" t="str">
        <f t="shared" si="114"/>
        <v>0</v>
      </c>
      <c r="AQ782">
        <f t="shared" si="120"/>
        <v>0</v>
      </c>
      <c r="AR782">
        <f t="shared" si="121"/>
        <v>-649.84</v>
      </c>
      <c r="AS782">
        <f t="shared" si="122"/>
        <v>527.79000000000008</v>
      </c>
      <c r="AT782">
        <f t="shared" si="123"/>
        <v>-56.240000000000009</v>
      </c>
      <c r="AU782">
        <f t="shared" si="124"/>
        <v>70.33</v>
      </c>
    </row>
    <row r="783" spans="1:47" x14ac:dyDescent="0.3">
      <c r="A783">
        <f t="shared" si="115"/>
        <v>2054</v>
      </c>
      <c r="B783">
        <f t="shared" si="116"/>
        <v>9</v>
      </c>
      <c r="C783">
        <f t="shared" si="117"/>
        <v>2054</v>
      </c>
      <c r="D783" t="str">
        <f t="shared" si="112"/>
        <v>09/30/2054</v>
      </c>
      <c r="E783" t="s">
        <v>1338</v>
      </c>
      <c r="F783">
        <v>7574.91</v>
      </c>
      <c r="G783">
        <v>2019.47</v>
      </c>
      <c r="H783">
        <v>111.38</v>
      </c>
      <c r="I783">
        <v>2445.7800000000002</v>
      </c>
      <c r="J783">
        <v>1115.74</v>
      </c>
      <c r="K783">
        <v>0</v>
      </c>
      <c r="L783">
        <v>297.36</v>
      </c>
      <c r="M783">
        <v>0</v>
      </c>
      <c r="N783">
        <v>0</v>
      </c>
      <c r="O783">
        <v>0</v>
      </c>
      <c r="P783">
        <v>131.91</v>
      </c>
      <c r="Q783">
        <v>0</v>
      </c>
      <c r="R783">
        <v>0</v>
      </c>
      <c r="S783">
        <v>4628.8999999999996</v>
      </c>
      <c r="T783">
        <v>0</v>
      </c>
      <c r="U783">
        <v>0</v>
      </c>
      <c r="V783">
        <v>1245.47</v>
      </c>
      <c r="W783">
        <v>1323</v>
      </c>
      <c r="X783">
        <v>534.92999999999995</v>
      </c>
      <c r="Y783">
        <v>61.05</v>
      </c>
      <c r="Z783">
        <v>278.94</v>
      </c>
      <c r="AA783">
        <v>856.29</v>
      </c>
      <c r="AB783">
        <v>79.709999999999994</v>
      </c>
      <c r="AC783">
        <v>8.1999999999999993</v>
      </c>
      <c r="AD783">
        <v>0.17</v>
      </c>
      <c r="AE783">
        <v>12.86</v>
      </c>
      <c r="AF783">
        <v>14.96</v>
      </c>
      <c r="AG783">
        <v>14996393.890000001</v>
      </c>
      <c r="AM783">
        <f t="shared" si="118"/>
        <v>2054</v>
      </c>
      <c r="AN783">
        <f t="shared" si="119"/>
        <v>9</v>
      </c>
      <c r="AO783">
        <f t="shared" si="113"/>
        <v>2054</v>
      </c>
      <c r="AP783" t="str">
        <f t="shared" si="114"/>
        <v>0</v>
      </c>
      <c r="AQ783">
        <f t="shared" si="120"/>
        <v>0</v>
      </c>
      <c r="AR783">
        <f t="shared" si="121"/>
        <v>-577.34999999999991</v>
      </c>
      <c r="AS783">
        <f t="shared" si="122"/>
        <v>473.87999999999994</v>
      </c>
      <c r="AT783">
        <f t="shared" si="123"/>
        <v>-77.529999999999973</v>
      </c>
      <c r="AU783">
        <f t="shared" si="124"/>
        <v>71.509999999999991</v>
      </c>
    </row>
    <row r="784" spans="1:47" x14ac:dyDescent="0.3">
      <c r="A784">
        <f t="shared" si="115"/>
        <v>2054</v>
      </c>
      <c r="B784">
        <f t="shared" si="116"/>
        <v>10</v>
      </c>
      <c r="C784">
        <f t="shared" si="117"/>
        <v>2055</v>
      </c>
      <c r="D784" t="str">
        <f t="shared" si="112"/>
        <v>10/31/2054</v>
      </c>
      <c r="E784" t="s">
        <v>1339</v>
      </c>
      <c r="F784">
        <v>7179.02</v>
      </c>
      <c r="G784">
        <v>1439.5</v>
      </c>
      <c r="H784">
        <v>108.62</v>
      </c>
      <c r="I784">
        <v>2643.05</v>
      </c>
      <c r="J784">
        <v>1387.6</v>
      </c>
      <c r="K784">
        <v>0</v>
      </c>
      <c r="L784">
        <v>307.27</v>
      </c>
      <c r="M784">
        <v>0</v>
      </c>
      <c r="N784">
        <v>0</v>
      </c>
      <c r="O784">
        <v>0</v>
      </c>
      <c r="P784">
        <v>89.14</v>
      </c>
      <c r="Q784">
        <v>0</v>
      </c>
      <c r="R784">
        <v>0</v>
      </c>
      <c r="S784">
        <v>4648.3</v>
      </c>
      <c r="T784">
        <v>0</v>
      </c>
      <c r="U784">
        <v>0</v>
      </c>
      <c r="V784">
        <v>1170.3800000000001</v>
      </c>
      <c r="W784">
        <v>1332.58</v>
      </c>
      <c r="X784">
        <v>559.58000000000004</v>
      </c>
      <c r="Y784">
        <v>63.68</v>
      </c>
      <c r="Z784">
        <v>233.83</v>
      </c>
      <c r="AA784">
        <v>888.78</v>
      </c>
      <c r="AB784">
        <v>37.479999999999997</v>
      </c>
      <c r="AC784">
        <v>22.34</v>
      </c>
      <c r="AD784">
        <v>0.2</v>
      </c>
      <c r="AE784">
        <v>23.97</v>
      </c>
      <c r="AF784">
        <v>10.92</v>
      </c>
      <c r="AG784">
        <v>14990654.369999999</v>
      </c>
      <c r="AM784">
        <f t="shared" si="118"/>
        <v>2054</v>
      </c>
      <c r="AN784">
        <f t="shared" si="119"/>
        <v>10</v>
      </c>
      <c r="AO784">
        <f t="shared" si="113"/>
        <v>2055</v>
      </c>
      <c r="AP784" t="str">
        <f t="shared" si="114"/>
        <v>0</v>
      </c>
      <c r="AQ784">
        <f t="shared" si="120"/>
        <v>0</v>
      </c>
      <c r="AR784">
        <f t="shared" si="121"/>
        <v>-654.94999999999993</v>
      </c>
      <c r="AS784">
        <f t="shared" si="122"/>
        <v>495.90000000000003</v>
      </c>
      <c r="AT784">
        <f t="shared" si="123"/>
        <v>-162.19999999999982</v>
      </c>
      <c r="AU784">
        <f t="shared" si="124"/>
        <v>15.139999999999997</v>
      </c>
    </row>
    <row r="785" spans="1:47" x14ac:dyDescent="0.3">
      <c r="A785">
        <f t="shared" si="115"/>
        <v>2054</v>
      </c>
      <c r="B785">
        <f t="shared" si="116"/>
        <v>11</v>
      </c>
      <c r="C785">
        <f t="shared" si="117"/>
        <v>2055</v>
      </c>
      <c r="D785" t="str">
        <f t="shared" si="112"/>
        <v>11/30/2054</v>
      </c>
      <c r="E785" t="s">
        <v>1340</v>
      </c>
      <c r="F785">
        <v>2559.2800000000002</v>
      </c>
      <c r="G785">
        <v>1161.79</v>
      </c>
      <c r="H785">
        <v>132.52000000000001</v>
      </c>
      <c r="I785">
        <v>2866.85</v>
      </c>
      <c r="J785">
        <v>2633.01</v>
      </c>
      <c r="K785">
        <v>0</v>
      </c>
      <c r="L785">
        <v>297.36</v>
      </c>
      <c r="M785">
        <v>0</v>
      </c>
      <c r="N785">
        <v>0</v>
      </c>
      <c r="O785">
        <v>0</v>
      </c>
      <c r="P785">
        <v>55.18</v>
      </c>
      <c r="Q785">
        <v>0</v>
      </c>
      <c r="R785">
        <v>0</v>
      </c>
      <c r="S785">
        <v>1309.5</v>
      </c>
      <c r="T785">
        <v>0</v>
      </c>
      <c r="U785">
        <v>0</v>
      </c>
      <c r="V785">
        <v>1005.48</v>
      </c>
      <c r="W785">
        <v>1219.76</v>
      </c>
      <c r="X785">
        <v>491.69</v>
      </c>
      <c r="Y785">
        <v>56.61</v>
      </c>
      <c r="Z785">
        <v>179.87</v>
      </c>
      <c r="AA785">
        <v>705.06</v>
      </c>
      <c r="AB785">
        <v>13.93</v>
      </c>
      <c r="AC785">
        <v>24.84</v>
      </c>
      <c r="AD785">
        <v>0</v>
      </c>
      <c r="AE785">
        <v>16.170000000000002</v>
      </c>
      <c r="AF785">
        <v>7.73</v>
      </c>
      <c r="AG785">
        <v>14989256.880000001</v>
      </c>
      <c r="AM785">
        <f t="shared" si="118"/>
        <v>2054</v>
      </c>
      <c r="AN785">
        <f t="shared" si="119"/>
        <v>11</v>
      </c>
      <c r="AO785">
        <f t="shared" si="113"/>
        <v>2055</v>
      </c>
      <c r="AP785" t="str">
        <f t="shared" si="114"/>
        <v>0</v>
      </c>
      <c r="AQ785">
        <f t="shared" si="120"/>
        <v>0</v>
      </c>
      <c r="AR785">
        <f t="shared" si="121"/>
        <v>-525.18999999999994</v>
      </c>
      <c r="AS785">
        <f t="shared" si="122"/>
        <v>435.08</v>
      </c>
      <c r="AT785">
        <f t="shared" si="123"/>
        <v>-214.27999999999997</v>
      </c>
      <c r="AU785">
        <f t="shared" si="124"/>
        <v>-10.91</v>
      </c>
    </row>
    <row r="786" spans="1:47" x14ac:dyDescent="0.3">
      <c r="A786">
        <f t="shared" si="115"/>
        <v>2054</v>
      </c>
      <c r="B786">
        <f t="shared" si="116"/>
        <v>12</v>
      </c>
      <c r="C786">
        <f t="shared" si="117"/>
        <v>2055</v>
      </c>
      <c r="D786" t="str">
        <f t="shared" si="112"/>
        <v>12/31/2054</v>
      </c>
      <c r="E786" t="s">
        <v>1341</v>
      </c>
      <c r="F786">
        <v>1284.05</v>
      </c>
      <c r="G786">
        <v>4595.6499999999996</v>
      </c>
      <c r="H786">
        <v>154.5</v>
      </c>
      <c r="I786">
        <v>3816.7</v>
      </c>
      <c r="J786">
        <v>8307.4699999999993</v>
      </c>
      <c r="K786">
        <v>0</v>
      </c>
      <c r="L786">
        <v>307.27</v>
      </c>
      <c r="M786">
        <v>0</v>
      </c>
      <c r="N786">
        <v>0</v>
      </c>
      <c r="O786">
        <v>0</v>
      </c>
      <c r="P786">
        <v>52.1</v>
      </c>
      <c r="Q786">
        <v>0</v>
      </c>
      <c r="R786">
        <v>0</v>
      </c>
      <c r="S786">
        <v>1312.97</v>
      </c>
      <c r="T786">
        <v>0</v>
      </c>
      <c r="U786">
        <v>0</v>
      </c>
      <c r="V786">
        <v>1019.15</v>
      </c>
      <c r="W786">
        <v>1264.4100000000001</v>
      </c>
      <c r="X786">
        <v>503.54</v>
      </c>
      <c r="Y786">
        <v>57.25</v>
      </c>
      <c r="Z786">
        <v>184.86</v>
      </c>
      <c r="AA786">
        <v>711.68</v>
      </c>
      <c r="AB786">
        <v>9.02</v>
      </c>
      <c r="AC786">
        <v>40.39</v>
      </c>
      <c r="AD786">
        <v>0</v>
      </c>
      <c r="AE786">
        <v>16.89</v>
      </c>
      <c r="AF786">
        <v>6.03</v>
      </c>
      <c r="AG786">
        <v>14992568.48</v>
      </c>
      <c r="AM786">
        <f t="shared" si="118"/>
        <v>2054</v>
      </c>
      <c r="AN786">
        <f t="shared" si="119"/>
        <v>12</v>
      </c>
      <c r="AO786">
        <f t="shared" si="113"/>
        <v>2055</v>
      </c>
      <c r="AP786" t="str">
        <f t="shared" si="114"/>
        <v>0</v>
      </c>
      <c r="AQ786">
        <f t="shared" si="120"/>
        <v>0</v>
      </c>
      <c r="AR786">
        <f t="shared" si="121"/>
        <v>-526.81999999999994</v>
      </c>
      <c r="AS786">
        <f t="shared" si="122"/>
        <v>446.29</v>
      </c>
      <c r="AT786">
        <f t="shared" si="123"/>
        <v>-245.2600000000001</v>
      </c>
      <c r="AU786">
        <f t="shared" si="124"/>
        <v>-31.37</v>
      </c>
    </row>
    <row r="787" spans="1:47" x14ac:dyDescent="0.3">
      <c r="A787">
        <f t="shared" si="115"/>
        <v>2055</v>
      </c>
      <c r="B787">
        <f t="shared" si="116"/>
        <v>1</v>
      </c>
      <c r="C787">
        <f t="shared" si="117"/>
        <v>2055</v>
      </c>
      <c r="D787" t="str">
        <f t="shared" si="112"/>
        <v>01/31/2055</v>
      </c>
      <c r="E787" t="s">
        <v>1342</v>
      </c>
      <c r="F787">
        <v>4875.6400000000003</v>
      </c>
      <c r="G787">
        <v>870.15</v>
      </c>
      <c r="H787">
        <v>88.96</v>
      </c>
      <c r="I787">
        <v>3355.15</v>
      </c>
      <c r="J787">
        <v>2738.07</v>
      </c>
      <c r="K787">
        <v>0</v>
      </c>
      <c r="L787">
        <v>307.27</v>
      </c>
      <c r="M787">
        <v>0</v>
      </c>
      <c r="N787">
        <v>0</v>
      </c>
      <c r="O787">
        <v>0</v>
      </c>
      <c r="P787">
        <v>46.19</v>
      </c>
      <c r="Q787">
        <v>0</v>
      </c>
      <c r="R787">
        <v>0</v>
      </c>
      <c r="S787">
        <v>3485.22</v>
      </c>
      <c r="T787">
        <v>0</v>
      </c>
      <c r="U787">
        <v>0</v>
      </c>
      <c r="V787">
        <v>1057.6400000000001</v>
      </c>
      <c r="W787">
        <v>1299.3399999999999</v>
      </c>
      <c r="X787">
        <v>551.33000000000004</v>
      </c>
      <c r="Y787">
        <v>60.84</v>
      </c>
      <c r="Z787">
        <v>234.12</v>
      </c>
      <c r="AA787">
        <v>753.54</v>
      </c>
      <c r="AB787">
        <v>15.13</v>
      </c>
      <c r="AC787">
        <v>68.77</v>
      </c>
      <c r="AD787">
        <v>0</v>
      </c>
      <c r="AE787">
        <v>16.48</v>
      </c>
      <c r="AF787">
        <v>4.8499999999999996</v>
      </c>
      <c r="AG787">
        <v>14988563</v>
      </c>
      <c r="AM787">
        <f t="shared" si="118"/>
        <v>2055</v>
      </c>
      <c r="AN787">
        <f t="shared" si="119"/>
        <v>1</v>
      </c>
      <c r="AO787">
        <f t="shared" si="113"/>
        <v>2055</v>
      </c>
      <c r="AP787" t="str">
        <f t="shared" si="114"/>
        <v>0</v>
      </c>
      <c r="AQ787">
        <f t="shared" si="120"/>
        <v>0</v>
      </c>
      <c r="AR787">
        <f t="shared" si="121"/>
        <v>-519.41999999999996</v>
      </c>
      <c r="AS787">
        <f t="shared" si="122"/>
        <v>490.49</v>
      </c>
      <c r="AT787">
        <f t="shared" si="123"/>
        <v>-241.69999999999982</v>
      </c>
      <c r="AU787">
        <f t="shared" si="124"/>
        <v>-53.639999999999993</v>
      </c>
    </row>
    <row r="788" spans="1:47" x14ac:dyDescent="0.3">
      <c r="A788">
        <f t="shared" si="115"/>
        <v>2055</v>
      </c>
      <c r="B788">
        <f t="shared" si="116"/>
        <v>2</v>
      </c>
      <c r="C788">
        <f t="shared" si="117"/>
        <v>2055</v>
      </c>
      <c r="D788" t="str">
        <f t="shared" si="112"/>
        <v>02/28/2055</v>
      </c>
      <c r="E788" t="s">
        <v>1343</v>
      </c>
      <c r="F788">
        <v>1317.89</v>
      </c>
      <c r="G788">
        <v>6246.42</v>
      </c>
      <c r="H788">
        <v>426.99</v>
      </c>
      <c r="I788">
        <v>2719.55</v>
      </c>
      <c r="J788">
        <v>7782.68</v>
      </c>
      <c r="K788">
        <v>0</v>
      </c>
      <c r="L788">
        <v>277.52999999999997</v>
      </c>
      <c r="M788">
        <v>0</v>
      </c>
      <c r="N788">
        <v>0</v>
      </c>
      <c r="O788">
        <v>0</v>
      </c>
      <c r="P788">
        <v>40.83</v>
      </c>
      <c r="Q788">
        <v>0</v>
      </c>
      <c r="R788">
        <v>0</v>
      </c>
      <c r="S788">
        <v>318.57</v>
      </c>
      <c r="T788">
        <v>0</v>
      </c>
      <c r="U788">
        <v>0</v>
      </c>
      <c r="V788">
        <v>852.15</v>
      </c>
      <c r="W788">
        <v>1192.77</v>
      </c>
      <c r="X788">
        <v>468.57</v>
      </c>
      <c r="Y788">
        <v>49.65</v>
      </c>
      <c r="Z788">
        <v>145.9</v>
      </c>
      <c r="AA788">
        <v>734.76</v>
      </c>
      <c r="AB788">
        <v>2.64</v>
      </c>
      <c r="AC788">
        <v>36.74</v>
      </c>
      <c r="AD788">
        <v>0</v>
      </c>
      <c r="AE788">
        <v>12.45</v>
      </c>
      <c r="AF788">
        <v>4.28</v>
      </c>
      <c r="AG788">
        <v>14993491.529999999</v>
      </c>
      <c r="AM788">
        <f t="shared" si="118"/>
        <v>2055</v>
      </c>
      <c r="AN788">
        <f t="shared" si="119"/>
        <v>2</v>
      </c>
      <c r="AO788">
        <f t="shared" si="113"/>
        <v>2055</v>
      </c>
      <c r="AP788" t="str">
        <f t="shared" si="114"/>
        <v>0</v>
      </c>
      <c r="AQ788">
        <f t="shared" si="120"/>
        <v>0</v>
      </c>
      <c r="AR788">
        <f t="shared" si="121"/>
        <v>-588.86</v>
      </c>
      <c r="AS788">
        <f t="shared" si="122"/>
        <v>418.92</v>
      </c>
      <c r="AT788">
        <f t="shared" si="123"/>
        <v>-340.62</v>
      </c>
      <c r="AU788">
        <f t="shared" si="124"/>
        <v>-34.1</v>
      </c>
    </row>
    <row r="789" spans="1:47" x14ac:dyDescent="0.3">
      <c r="A789">
        <f t="shared" si="115"/>
        <v>2055</v>
      </c>
      <c r="B789">
        <f t="shared" si="116"/>
        <v>3</v>
      </c>
      <c r="C789">
        <f t="shared" si="117"/>
        <v>2055</v>
      </c>
      <c r="D789" t="str">
        <f t="shared" si="112"/>
        <v>03/31/2055</v>
      </c>
      <c r="E789" t="s">
        <v>1344</v>
      </c>
      <c r="F789">
        <v>4485.3999999999996</v>
      </c>
      <c r="G789">
        <v>3423.46</v>
      </c>
      <c r="H789">
        <v>108.54</v>
      </c>
      <c r="I789">
        <v>4018.67</v>
      </c>
      <c r="J789">
        <v>4628.41</v>
      </c>
      <c r="K789">
        <v>0</v>
      </c>
      <c r="L789">
        <v>307.27</v>
      </c>
      <c r="M789">
        <v>0</v>
      </c>
      <c r="N789">
        <v>0</v>
      </c>
      <c r="O789">
        <v>0</v>
      </c>
      <c r="P789">
        <v>51.55</v>
      </c>
      <c r="Q789">
        <v>0</v>
      </c>
      <c r="R789">
        <v>0</v>
      </c>
      <c r="S789">
        <v>1569.91</v>
      </c>
      <c r="T789">
        <v>0</v>
      </c>
      <c r="U789">
        <v>0</v>
      </c>
      <c r="V789">
        <v>951.04</v>
      </c>
      <c r="W789">
        <v>1370.06</v>
      </c>
      <c r="X789">
        <v>570</v>
      </c>
      <c r="Y789">
        <v>47.94</v>
      </c>
      <c r="Z789">
        <v>211.88</v>
      </c>
      <c r="AA789">
        <v>811.31</v>
      </c>
      <c r="AB789">
        <v>9.15</v>
      </c>
      <c r="AC789">
        <v>64.150000000000006</v>
      </c>
      <c r="AD789">
        <v>0</v>
      </c>
      <c r="AE789">
        <v>12.23</v>
      </c>
      <c r="AF789">
        <v>5.5</v>
      </c>
      <c r="AG789">
        <v>14992429.59</v>
      </c>
      <c r="AM789">
        <f t="shared" si="118"/>
        <v>2055</v>
      </c>
      <c r="AN789">
        <f t="shared" si="119"/>
        <v>3</v>
      </c>
      <c r="AO789">
        <f t="shared" si="113"/>
        <v>2055</v>
      </c>
      <c r="AP789" t="str">
        <f t="shared" si="114"/>
        <v>0</v>
      </c>
      <c r="AQ789">
        <f t="shared" si="120"/>
        <v>0</v>
      </c>
      <c r="AR789">
        <f t="shared" si="121"/>
        <v>-599.42999999999995</v>
      </c>
      <c r="AS789">
        <f t="shared" si="122"/>
        <v>522.05999999999995</v>
      </c>
      <c r="AT789">
        <f t="shared" si="123"/>
        <v>-419.02</v>
      </c>
      <c r="AU789">
        <f t="shared" si="124"/>
        <v>-55.000000000000007</v>
      </c>
    </row>
    <row r="790" spans="1:47" x14ac:dyDescent="0.3">
      <c r="A790">
        <f t="shared" si="115"/>
        <v>2055</v>
      </c>
      <c r="B790">
        <f t="shared" si="116"/>
        <v>4</v>
      </c>
      <c r="C790">
        <f t="shared" si="117"/>
        <v>2055</v>
      </c>
      <c r="D790" t="str">
        <f t="shared" si="112"/>
        <v>04/30/2055</v>
      </c>
      <c r="E790" t="s">
        <v>1345</v>
      </c>
      <c r="F790">
        <v>5641.01</v>
      </c>
      <c r="G790">
        <v>1206.97</v>
      </c>
      <c r="H790">
        <v>132.41999999999999</v>
      </c>
      <c r="I790">
        <v>2614.81</v>
      </c>
      <c r="J790">
        <v>1271.48</v>
      </c>
      <c r="K790">
        <v>0</v>
      </c>
      <c r="L790">
        <v>297.36</v>
      </c>
      <c r="M790">
        <v>0</v>
      </c>
      <c r="N790">
        <v>0</v>
      </c>
      <c r="O790">
        <v>0</v>
      </c>
      <c r="P790">
        <v>73.88</v>
      </c>
      <c r="Q790">
        <v>0</v>
      </c>
      <c r="R790">
        <v>0</v>
      </c>
      <c r="S790">
        <v>2884.85</v>
      </c>
      <c r="T790">
        <v>0</v>
      </c>
      <c r="U790">
        <v>0</v>
      </c>
      <c r="V790">
        <v>906.45</v>
      </c>
      <c r="W790">
        <v>1341.82</v>
      </c>
      <c r="X790">
        <v>517.66</v>
      </c>
      <c r="Y790">
        <v>62.98</v>
      </c>
      <c r="Z790">
        <v>190.94</v>
      </c>
      <c r="AA790">
        <v>843.56</v>
      </c>
      <c r="AB790">
        <v>0.83</v>
      </c>
      <c r="AC790">
        <v>47.75</v>
      </c>
      <c r="AD790">
        <v>0</v>
      </c>
      <c r="AE790">
        <v>20.5</v>
      </c>
      <c r="AF790">
        <v>8.7899999999999991</v>
      </c>
      <c r="AG790">
        <v>14987995.550000001</v>
      </c>
      <c r="AM790">
        <f t="shared" si="118"/>
        <v>2055</v>
      </c>
      <c r="AN790">
        <f t="shared" si="119"/>
        <v>4</v>
      </c>
      <c r="AO790">
        <f t="shared" si="113"/>
        <v>2055</v>
      </c>
      <c r="AP790" t="str">
        <f t="shared" si="114"/>
        <v>0</v>
      </c>
      <c r="AQ790">
        <f t="shared" si="120"/>
        <v>0</v>
      </c>
      <c r="AR790">
        <f t="shared" si="121"/>
        <v>-652.61999999999989</v>
      </c>
      <c r="AS790">
        <f t="shared" si="122"/>
        <v>454.67999999999995</v>
      </c>
      <c r="AT790">
        <f t="shared" si="123"/>
        <v>-435.36999999999989</v>
      </c>
      <c r="AU790">
        <f t="shared" si="124"/>
        <v>-46.92</v>
      </c>
    </row>
    <row r="791" spans="1:47" x14ac:dyDescent="0.3">
      <c r="A791">
        <f t="shared" si="115"/>
        <v>2055</v>
      </c>
      <c r="B791">
        <f t="shared" si="116"/>
        <v>5</v>
      </c>
      <c r="C791">
        <f t="shared" si="117"/>
        <v>2055</v>
      </c>
      <c r="D791" t="str">
        <f t="shared" si="112"/>
        <v>05/31/2055</v>
      </c>
      <c r="E791" t="s">
        <v>1346</v>
      </c>
      <c r="F791">
        <v>8636.27</v>
      </c>
      <c r="G791">
        <v>1270.8699999999999</v>
      </c>
      <c r="H791">
        <v>127.21</v>
      </c>
      <c r="I791">
        <v>2349.36</v>
      </c>
      <c r="J791">
        <v>1579.03</v>
      </c>
      <c r="K791">
        <v>0</v>
      </c>
      <c r="L791">
        <v>307.27</v>
      </c>
      <c r="M791">
        <v>0</v>
      </c>
      <c r="N791">
        <v>0</v>
      </c>
      <c r="O791">
        <v>0</v>
      </c>
      <c r="P791">
        <v>133.41</v>
      </c>
      <c r="Q791">
        <v>0</v>
      </c>
      <c r="R791">
        <v>0</v>
      </c>
      <c r="S791">
        <v>6629.19</v>
      </c>
      <c r="T791">
        <v>0</v>
      </c>
      <c r="U791">
        <v>0</v>
      </c>
      <c r="V791">
        <v>1092.67</v>
      </c>
      <c r="W791">
        <v>1432.99</v>
      </c>
      <c r="X791">
        <v>585.85</v>
      </c>
      <c r="Y791">
        <v>70.06</v>
      </c>
      <c r="Z791">
        <v>293.94</v>
      </c>
      <c r="AA791">
        <v>948.01</v>
      </c>
      <c r="AB791">
        <v>32.4</v>
      </c>
      <c r="AC791">
        <v>32.47</v>
      </c>
      <c r="AD791">
        <v>0</v>
      </c>
      <c r="AE791">
        <v>34.19</v>
      </c>
      <c r="AF791">
        <v>20.89</v>
      </c>
      <c r="AG791">
        <v>14980630.16</v>
      </c>
      <c r="AM791">
        <f t="shared" si="118"/>
        <v>2055</v>
      </c>
      <c r="AN791">
        <f t="shared" si="119"/>
        <v>5</v>
      </c>
      <c r="AO791">
        <f t="shared" si="113"/>
        <v>2055</v>
      </c>
      <c r="AP791" t="str">
        <f t="shared" si="114"/>
        <v>0</v>
      </c>
      <c r="AQ791">
        <f t="shared" si="120"/>
        <v>0</v>
      </c>
      <c r="AR791">
        <f t="shared" si="121"/>
        <v>-654.06999999999994</v>
      </c>
      <c r="AS791">
        <f t="shared" si="122"/>
        <v>515.79</v>
      </c>
      <c r="AT791">
        <f t="shared" si="123"/>
        <v>-340.31999999999994</v>
      </c>
      <c r="AU791">
        <f t="shared" si="124"/>
        <v>-7.0000000000000284E-2</v>
      </c>
    </row>
    <row r="792" spans="1:47" x14ac:dyDescent="0.3">
      <c r="A792">
        <f t="shared" si="115"/>
        <v>2055</v>
      </c>
      <c r="B792">
        <f t="shared" si="116"/>
        <v>6</v>
      </c>
      <c r="C792">
        <f t="shared" si="117"/>
        <v>2055</v>
      </c>
      <c r="D792" t="str">
        <f t="shared" si="112"/>
        <v>06/30/2055</v>
      </c>
      <c r="E792" t="s">
        <v>1347</v>
      </c>
      <c r="F792">
        <v>10118.31</v>
      </c>
      <c r="G792">
        <v>2614.19</v>
      </c>
      <c r="H792">
        <v>791.06</v>
      </c>
      <c r="I792">
        <v>1384.18</v>
      </c>
      <c r="J792">
        <v>1432.4</v>
      </c>
      <c r="K792">
        <v>0</v>
      </c>
      <c r="L792">
        <v>297.36</v>
      </c>
      <c r="M792">
        <v>0</v>
      </c>
      <c r="N792">
        <v>0</v>
      </c>
      <c r="O792">
        <v>0</v>
      </c>
      <c r="P792">
        <v>155.52000000000001</v>
      </c>
      <c r="Q792">
        <v>0</v>
      </c>
      <c r="R792">
        <v>0</v>
      </c>
      <c r="S792">
        <v>8461.57</v>
      </c>
      <c r="T792">
        <v>0</v>
      </c>
      <c r="U792">
        <v>0</v>
      </c>
      <c r="V792">
        <v>1194.76</v>
      </c>
      <c r="W792">
        <v>1350.88</v>
      </c>
      <c r="X792">
        <v>593.45000000000005</v>
      </c>
      <c r="Y792">
        <v>84.47</v>
      </c>
      <c r="Z792">
        <v>294.67</v>
      </c>
      <c r="AA792">
        <v>983.82</v>
      </c>
      <c r="AB792">
        <v>70.72</v>
      </c>
      <c r="AC792">
        <v>17.71</v>
      </c>
      <c r="AD792">
        <v>0</v>
      </c>
      <c r="AE792">
        <v>28.93</v>
      </c>
      <c r="AF792">
        <v>22.48</v>
      </c>
      <c r="AG792">
        <v>14973126.029999999</v>
      </c>
      <c r="AM792">
        <f t="shared" si="118"/>
        <v>2055</v>
      </c>
      <c r="AN792">
        <f t="shared" si="119"/>
        <v>6</v>
      </c>
      <c r="AO792">
        <f t="shared" si="113"/>
        <v>2055</v>
      </c>
      <c r="AP792" t="str">
        <f t="shared" si="114"/>
        <v>0</v>
      </c>
      <c r="AQ792">
        <f t="shared" si="120"/>
        <v>0</v>
      </c>
      <c r="AR792">
        <f t="shared" si="121"/>
        <v>-689.15000000000009</v>
      </c>
      <c r="AS792">
        <f t="shared" si="122"/>
        <v>508.98</v>
      </c>
      <c r="AT792">
        <f t="shared" si="123"/>
        <v>-156.12000000000012</v>
      </c>
      <c r="AU792">
        <f t="shared" si="124"/>
        <v>53.01</v>
      </c>
    </row>
    <row r="793" spans="1:47" x14ac:dyDescent="0.3">
      <c r="A793">
        <f t="shared" si="115"/>
        <v>2055</v>
      </c>
      <c r="B793">
        <f t="shared" si="116"/>
        <v>7</v>
      </c>
      <c r="C793">
        <f t="shared" si="117"/>
        <v>2055</v>
      </c>
      <c r="D793" t="str">
        <f t="shared" si="112"/>
        <v>07/31/2055</v>
      </c>
      <c r="E793" t="s">
        <v>1348</v>
      </c>
      <c r="F793">
        <v>8931.93</v>
      </c>
      <c r="G793">
        <v>2435.7399999999998</v>
      </c>
      <c r="H793">
        <v>628.6</v>
      </c>
      <c r="I793">
        <v>1227.94</v>
      </c>
      <c r="J793">
        <v>1485.6</v>
      </c>
      <c r="K793">
        <v>0</v>
      </c>
      <c r="L793">
        <v>307.27</v>
      </c>
      <c r="M793">
        <v>0</v>
      </c>
      <c r="N793">
        <v>0</v>
      </c>
      <c r="O793">
        <v>0</v>
      </c>
      <c r="P793">
        <v>181.39</v>
      </c>
      <c r="Q793">
        <v>0</v>
      </c>
      <c r="R793">
        <v>0</v>
      </c>
      <c r="S793">
        <v>7671.29</v>
      </c>
      <c r="T793">
        <v>0</v>
      </c>
      <c r="U793">
        <v>0</v>
      </c>
      <c r="V793">
        <v>1330.05</v>
      </c>
      <c r="W793">
        <v>1367.16</v>
      </c>
      <c r="X793">
        <v>623.36</v>
      </c>
      <c r="Y793">
        <v>73.69</v>
      </c>
      <c r="Z793">
        <v>289.41000000000003</v>
      </c>
      <c r="AA793">
        <v>1056.74</v>
      </c>
      <c r="AB793">
        <v>121.35</v>
      </c>
      <c r="AC793">
        <v>10.65</v>
      </c>
      <c r="AD793">
        <v>0</v>
      </c>
      <c r="AE793">
        <v>29.04</v>
      </c>
      <c r="AF793">
        <v>26.7</v>
      </c>
      <c r="AG793">
        <v>14966629.85</v>
      </c>
      <c r="AM793">
        <f t="shared" si="118"/>
        <v>2055</v>
      </c>
      <c r="AN793">
        <f t="shared" si="119"/>
        <v>7</v>
      </c>
      <c r="AO793">
        <f t="shared" si="113"/>
        <v>2055</v>
      </c>
      <c r="AP793" t="str">
        <f t="shared" si="114"/>
        <v>0</v>
      </c>
      <c r="AQ793">
        <f t="shared" si="120"/>
        <v>0</v>
      </c>
      <c r="AR793">
        <f t="shared" si="121"/>
        <v>-767.32999999999993</v>
      </c>
      <c r="AS793">
        <f t="shared" si="122"/>
        <v>549.67000000000007</v>
      </c>
      <c r="AT793">
        <f t="shared" si="123"/>
        <v>-37.110000000000127</v>
      </c>
      <c r="AU793">
        <f t="shared" si="124"/>
        <v>110.69999999999999</v>
      </c>
    </row>
    <row r="794" spans="1:47" x14ac:dyDescent="0.3">
      <c r="A794">
        <f t="shared" si="115"/>
        <v>2055</v>
      </c>
      <c r="B794">
        <f t="shared" si="116"/>
        <v>8</v>
      </c>
      <c r="C794">
        <f t="shared" si="117"/>
        <v>2055</v>
      </c>
      <c r="D794" t="str">
        <f t="shared" si="112"/>
        <v>08/31/2055</v>
      </c>
      <c r="E794" t="s">
        <v>1349</v>
      </c>
      <c r="F794">
        <v>6759.76</v>
      </c>
      <c r="G794">
        <v>2286.92</v>
      </c>
      <c r="H794">
        <v>582.51</v>
      </c>
      <c r="I794">
        <v>1156.99</v>
      </c>
      <c r="J794">
        <v>1372.94</v>
      </c>
      <c r="K794">
        <v>0</v>
      </c>
      <c r="L794">
        <v>307.27</v>
      </c>
      <c r="M794">
        <v>0</v>
      </c>
      <c r="N794">
        <v>0</v>
      </c>
      <c r="O794">
        <v>0</v>
      </c>
      <c r="P794">
        <v>164.65</v>
      </c>
      <c r="Q794">
        <v>0</v>
      </c>
      <c r="R794">
        <v>0</v>
      </c>
      <c r="S794">
        <v>5532.34</v>
      </c>
      <c r="T794">
        <v>0</v>
      </c>
      <c r="U794">
        <v>0</v>
      </c>
      <c r="V794">
        <v>1283.0899999999999</v>
      </c>
      <c r="W794">
        <v>1317.64</v>
      </c>
      <c r="X794">
        <v>623.23</v>
      </c>
      <c r="Y794">
        <v>54.46</v>
      </c>
      <c r="Z794">
        <v>251.2</v>
      </c>
      <c r="AA794">
        <v>1041.67</v>
      </c>
      <c r="AB794">
        <v>102.83</v>
      </c>
      <c r="AC794">
        <v>11.2</v>
      </c>
      <c r="AD794">
        <v>0</v>
      </c>
      <c r="AE794">
        <v>23.1</v>
      </c>
      <c r="AF794">
        <v>23.13</v>
      </c>
      <c r="AG794">
        <v>14962157.01</v>
      </c>
      <c r="AM794">
        <f t="shared" si="118"/>
        <v>2055</v>
      </c>
      <c r="AN794">
        <f t="shared" si="119"/>
        <v>8</v>
      </c>
      <c r="AO794">
        <f t="shared" si="113"/>
        <v>2055</v>
      </c>
      <c r="AP794" t="str">
        <f t="shared" si="114"/>
        <v>0</v>
      </c>
      <c r="AQ794">
        <f t="shared" si="120"/>
        <v>0</v>
      </c>
      <c r="AR794">
        <f t="shared" si="121"/>
        <v>-790.47</v>
      </c>
      <c r="AS794">
        <f t="shared" si="122"/>
        <v>568.77</v>
      </c>
      <c r="AT794">
        <f t="shared" si="123"/>
        <v>-34.550000000000182</v>
      </c>
      <c r="AU794">
        <f t="shared" si="124"/>
        <v>91.63</v>
      </c>
    </row>
    <row r="795" spans="1:47" x14ac:dyDescent="0.3">
      <c r="A795">
        <f t="shared" si="115"/>
        <v>2055</v>
      </c>
      <c r="B795">
        <f t="shared" si="116"/>
        <v>9</v>
      </c>
      <c r="C795">
        <f t="shared" si="117"/>
        <v>2055</v>
      </c>
      <c r="D795" t="str">
        <f t="shared" si="112"/>
        <v>09/30/2055</v>
      </c>
      <c r="E795" t="s">
        <v>1350</v>
      </c>
      <c r="F795">
        <v>5755.75</v>
      </c>
      <c r="G795">
        <v>2392.98</v>
      </c>
      <c r="H795">
        <v>330.91</v>
      </c>
      <c r="I795">
        <v>1416.62</v>
      </c>
      <c r="J795">
        <v>1028.6600000000001</v>
      </c>
      <c r="K795">
        <v>0</v>
      </c>
      <c r="L795">
        <v>297.36</v>
      </c>
      <c r="M795">
        <v>0</v>
      </c>
      <c r="N795">
        <v>0</v>
      </c>
      <c r="O795">
        <v>0</v>
      </c>
      <c r="P795">
        <v>131.91</v>
      </c>
      <c r="Q795">
        <v>0</v>
      </c>
      <c r="R795">
        <v>0</v>
      </c>
      <c r="S795">
        <v>3606.05</v>
      </c>
      <c r="T795">
        <v>0</v>
      </c>
      <c r="U795">
        <v>0</v>
      </c>
      <c r="V795">
        <v>1164.53</v>
      </c>
      <c r="W795">
        <v>1207.4000000000001</v>
      </c>
      <c r="X795">
        <v>555.72</v>
      </c>
      <c r="Y795">
        <v>54.5</v>
      </c>
      <c r="Z795">
        <v>252.56</v>
      </c>
      <c r="AA795">
        <v>896.68</v>
      </c>
      <c r="AB795">
        <v>90.08</v>
      </c>
      <c r="AC795">
        <v>7.07</v>
      </c>
      <c r="AD795">
        <v>0.05</v>
      </c>
      <c r="AE795">
        <v>11.25</v>
      </c>
      <c r="AF795">
        <v>14.95</v>
      </c>
      <c r="AG795">
        <v>14958794.24</v>
      </c>
      <c r="AM795">
        <f t="shared" si="118"/>
        <v>2055</v>
      </c>
      <c r="AN795">
        <f t="shared" si="119"/>
        <v>9</v>
      </c>
      <c r="AO795">
        <f t="shared" si="113"/>
        <v>2055</v>
      </c>
      <c r="AP795" t="str">
        <f t="shared" si="114"/>
        <v>0</v>
      </c>
      <c r="AQ795">
        <f t="shared" si="120"/>
        <v>0</v>
      </c>
      <c r="AR795">
        <f t="shared" si="121"/>
        <v>-644.11999999999989</v>
      </c>
      <c r="AS795">
        <f t="shared" si="122"/>
        <v>501.22</v>
      </c>
      <c r="AT795">
        <f t="shared" si="123"/>
        <v>-42.870000000000118</v>
      </c>
      <c r="AU795">
        <f t="shared" si="124"/>
        <v>83.009999999999991</v>
      </c>
    </row>
    <row r="796" spans="1:47" x14ac:dyDescent="0.3">
      <c r="A796">
        <f t="shared" si="115"/>
        <v>2055</v>
      </c>
      <c r="B796">
        <f t="shared" si="116"/>
        <v>10</v>
      </c>
      <c r="C796">
        <f t="shared" si="117"/>
        <v>2056</v>
      </c>
      <c r="D796" t="str">
        <f t="shared" si="112"/>
        <v>10/31/2055</v>
      </c>
      <c r="E796" t="s">
        <v>1351</v>
      </c>
      <c r="F796">
        <v>3922.98</v>
      </c>
      <c r="G796">
        <v>1590.64</v>
      </c>
      <c r="H796">
        <v>180.63</v>
      </c>
      <c r="I796">
        <v>1880.56</v>
      </c>
      <c r="J796">
        <v>2110.35</v>
      </c>
      <c r="K796">
        <v>0</v>
      </c>
      <c r="L796">
        <v>307.27</v>
      </c>
      <c r="M796">
        <v>0</v>
      </c>
      <c r="N796">
        <v>0</v>
      </c>
      <c r="O796">
        <v>0</v>
      </c>
      <c r="P796">
        <v>89.14</v>
      </c>
      <c r="Q796">
        <v>0</v>
      </c>
      <c r="R796">
        <v>0</v>
      </c>
      <c r="S796">
        <v>2852.49</v>
      </c>
      <c r="T796">
        <v>0</v>
      </c>
      <c r="U796">
        <v>0</v>
      </c>
      <c r="V796">
        <v>1142.52</v>
      </c>
      <c r="W796">
        <v>1226.9100000000001</v>
      </c>
      <c r="X796">
        <v>545.55999999999995</v>
      </c>
      <c r="Y796">
        <v>62.18</v>
      </c>
      <c r="Z796">
        <v>174.82</v>
      </c>
      <c r="AA796">
        <v>839.44</v>
      </c>
      <c r="AB796">
        <v>24.41</v>
      </c>
      <c r="AC796">
        <v>14.14</v>
      </c>
      <c r="AD796">
        <v>0.21</v>
      </c>
      <c r="AE796">
        <v>20.63</v>
      </c>
      <c r="AF796">
        <v>10.92</v>
      </c>
      <c r="AG796">
        <v>14956461.9</v>
      </c>
      <c r="AM796">
        <f t="shared" si="118"/>
        <v>2055</v>
      </c>
      <c r="AN796">
        <f t="shared" si="119"/>
        <v>10</v>
      </c>
      <c r="AO796">
        <f t="shared" si="113"/>
        <v>2056</v>
      </c>
      <c r="AP796" t="str">
        <f t="shared" si="114"/>
        <v>0</v>
      </c>
      <c r="AQ796">
        <f t="shared" si="120"/>
        <v>0</v>
      </c>
      <c r="AR796">
        <f t="shared" si="121"/>
        <v>-664.62000000000012</v>
      </c>
      <c r="AS796">
        <f t="shared" si="122"/>
        <v>483.37999999999994</v>
      </c>
      <c r="AT796">
        <f t="shared" si="123"/>
        <v>-84.3900000000001</v>
      </c>
      <c r="AU796">
        <f t="shared" si="124"/>
        <v>10.27</v>
      </c>
    </row>
    <row r="797" spans="1:47" x14ac:dyDescent="0.3">
      <c r="A797">
        <f t="shared" si="115"/>
        <v>2055</v>
      </c>
      <c r="B797">
        <f t="shared" si="116"/>
        <v>11</v>
      </c>
      <c r="C797">
        <f t="shared" si="117"/>
        <v>2056</v>
      </c>
      <c r="D797" t="str">
        <f t="shared" si="112"/>
        <v>11/30/2055</v>
      </c>
      <c r="E797" t="s">
        <v>1352</v>
      </c>
      <c r="F797">
        <v>4007</v>
      </c>
      <c r="G797">
        <v>1058.77</v>
      </c>
      <c r="H797">
        <v>138.9</v>
      </c>
      <c r="I797">
        <v>1851.74</v>
      </c>
      <c r="J797">
        <v>1886.41</v>
      </c>
      <c r="K797">
        <v>0</v>
      </c>
      <c r="L797">
        <v>297.36</v>
      </c>
      <c r="M797">
        <v>0</v>
      </c>
      <c r="N797">
        <v>0</v>
      </c>
      <c r="O797">
        <v>0</v>
      </c>
      <c r="P797">
        <v>55.18</v>
      </c>
      <c r="Q797">
        <v>0</v>
      </c>
      <c r="R797">
        <v>0</v>
      </c>
      <c r="S797">
        <v>3217.75</v>
      </c>
      <c r="T797">
        <v>0</v>
      </c>
      <c r="U797">
        <v>0</v>
      </c>
      <c r="V797">
        <v>991.08</v>
      </c>
      <c r="W797">
        <v>1163.21</v>
      </c>
      <c r="X797">
        <v>532.6</v>
      </c>
      <c r="Y797">
        <v>54.09</v>
      </c>
      <c r="Z797">
        <v>194.23</v>
      </c>
      <c r="AA797">
        <v>746.81</v>
      </c>
      <c r="AB797">
        <v>25.54</v>
      </c>
      <c r="AC797">
        <v>12.72</v>
      </c>
      <c r="AD797">
        <v>0</v>
      </c>
      <c r="AE797">
        <v>15.49</v>
      </c>
      <c r="AF797">
        <v>7.73</v>
      </c>
      <c r="AG797">
        <v>14953513.67</v>
      </c>
      <c r="AM797">
        <f t="shared" si="118"/>
        <v>2055</v>
      </c>
      <c r="AN797">
        <f t="shared" si="119"/>
        <v>11</v>
      </c>
      <c r="AO797">
        <f t="shared" si="113"/>
        <v>2056</v>
      </c>
      <c r="AP797" t="str">
        <f t="shared" si="114"/>
        <v>0</v>
      </c>
      <c r="AQ797">
        <f t="shared" si="120"/>
        <v>0</v>
      </c>
      <c r="AR797">
        <f t="shared" si="121"/>
        <v>-552.57999999999993</v>
      </c>
      <c r="AS797">
        <f t="shared" si="122"/>
        <v>478.51</v>
      </c>
      <c r="AT797">
        <f t="shared" si="123"/>
        <v>-172.13</v>
      </c>
      <c r="AU797">
        <f t="shared" si="124"/>
        <v>12.819999999999999</v>
      </c>
    </row>
    <row r="798" spans="1:47" x14ac:dyDescent="0.3">
      <c r="A798">
        <f t="shared" si="115"/>
        <v>2055</v>
      </c>
      <c r="B798">
        <f t="shared" si="116"/>
        <v>12</v>
      </c>
      <c r="C798">
        <f t="shared" si="117"/>
        <v>2056</v>
      </c>
      <c r="D798" t="str">
        <f t="shared" si="112"/>
        <v>12/31/2055</v>
      </c>
      <c r="E798" t="s">
        <v>1353</v>
      </c>
      <c r="F798">
        <v>1954.83</v>
      </c>
      <c r="G798">
        <v>4235.6099999999997</v>
      </c>
      <c r="H798">
        <v>222.15</v>
      </c>
      <c r="I798">
        <v>2456.7399999999998</v>
      </c>
      <c r="J798">
        <v>6473.83</v>
      </c>
      <c r="K798">
        <v>0</v>
      </c>
      <c r="L798">
        <v>307.27</v>
      </c>
      <c r="M798">
        <v>0</v>
      </c>
      <c r="N798">
        <v>0</v>
      </c>
      <c r="O798">
        <v>0</v>
      </c>
      <c r="P798">
        <v>52.1</v>
      </c>
      <c r="Q798">
        <v>0</v>
      </c>
      <c r="R798">
        <v>0</v>
      </c>
      <c r="S798">
        <v>2020.54</v>
      </c>
      <c r="T798">
        <v>0</v>
      </c>
      <c r="U798">
        <v>0</v>
      </c>
      <c r="V798">
        <v>1030.79</v>
      </c>
      <c r="W798">
        <v>1207.04</v>
      </c>
      <c r="X798">
        <v>523.41</v>
      </c>
      <c r="Y798">
        <v>62.07</v>
      </c>
      <c r="Z798">
        <v>169.34</v>
      </c>
      <c r="AA798">
        <v>718.32</v>
      </c>
      <c r="AB798">
        <v>6.69</v>
      </c>
      <c r="AC798">
        <v>19.73</v>
      </c>
      <c r="AD798">
        <v>0</v>
      </c>
      <c r="AE798">
        <v>14.33</v>
      </c>
      <c r="AF798">
        <v>6.03</v>
      </c>
      <c r="AG798">
        <v>14955794.449999999</v>
      </c>
      <c r="AM798">
        <f t="shared" si="118"/>
        <v>2055</v>
      </c>
      <c r="AN798">
        <f t="shared" si="119"/>
        <v>12</v>
      </c>
      <c r="AO798">
        <f t="shared" si="113"/>
        <v>2056</v>
      </c>
      <c r="AP798" t="str">
        <f t="shared" si="114"/>
        <v>0</v>
      </c>
      <c r="AQ798">
        <f t="shared" si="120"/>
        <v>0</v>
      </c>
      <c r="AR798">
        <f t="shared" si="121"/>
        <v>-548.98</v>
      </c>
      <c r="AS798">
        <f t="shared" si="122"/>
        <v>461.34</v>
      </c>
      <c r="AT798">
        <f t="shared" si="123"/>
        <v>-176.25</v>
      </c>
      <c r="AU798">
        <f t="shared" si="124"/>
        <v>-13.04</v>
      </c>
    </row>
    <row r="799" spans="1:47" x14ac:dyDescent="0.3">
      <c r="A799">
        <f t="shared" si="115"/>
        <v>2056</v>
      </c>
      <c r="B799">
        <f t="shared" si="116"/>
        <v>1</v>
      </c>
      <c r="C799">
        <f t="shared" si="117"/>
        <v>2056</v>
      </c>
      <c r="D799" t="str">
        <f t="shared" si="112"/>
        <v>01/31/2056</v>
      </c>
      <c r="E799" t="s">
        <v>1354</v>
      </c>
      <c r="F799">
        <v>519.04</v>
      </c>
      <c r="G799">
        <v>16826.57</v>
      </c>
      <c r="H799">
        <v>201.99</v>
      </c>
      <c r="I799">
        <v>4492.2299999999996</v>
      </c>
      <c r="J799">
        <v>21926.61</v>
      </c>
      <c r="K799">
        <v>0</v>
      </c>
      <c r="L799">
        <v>307.27</v>
      </c>
      <c r="M799">
        <v>0</v>
      </c>
      <c r="N799">
        <v>0</v>
      </c>
      <c r="O799">
        <v>0</v>
      </c>
      <c r="P799">
        <v>46.19</v>
      </c>
      <c r="Q799">
        <v>0</v>
      </c>
      <c r="R799">
        <v>0</v>
      </c>
      <c r="S799">
        <v>1207.0999999999999</v>
      </c>
      <c r="T799">
        <v>0</v>
      </c>
      <c r="U799">
        <v>0</v>
      </c>
      <c r="V799">
        <v>919.37</v>
      </c>
      <c r="W799">
        <v>1264.8900000000001</v>
      </c>
      <c r="X799">
        <v>567.5</v>
      </c>
      <c r="Y799">
        <v>68.67</v>
      </c>
      <c r="Z799">
        <v>151.84</v>
      </c>
      <c r="AA799">
        <v>698.02</v>
      </c>
      <c r="AB799">
        <v>0.9</v>
      </c>
      <c r="AC799">
        <v>60.1</v>
      </c>
      <c r="AD799">
        <v>0</v>
      </c>
      <c r="AE799">
        <v>18.29</v>
      </c>
      <c r="AF799">
        <v>4.8499999999999996</v>
      </c>
      <c r="AG799">
        <v>14972101.98</v>
      </c>
      <c r="AM799">
        <f t="shared" si="118"/>
        <v>2056</v>
      </c>
      <c r="AN799">
        <f t="shared" si="119"/>
        <v>1</v>
      </c>
      <c r="AO799">
        <f t="shared" si="113"/>
        <v>2056</v>
      </c>
      <c r="AP799" t="str">
        <f t="shared" si="114"/>
        <v>0</v>
      </c>
      <c r="AQ799">
        <f t="shared" si="120"/>
        <v>0</v>
      </c>
      <c r="AR799">
        <f t="shared" si="121"/>
        <v>-546.17999999999995</v>
      </c>
      <c r="AS799">
        <f t="shared" si="122"/>
        <v>498.83</v>
      </c>
      <c r="AT799">
        <f t="shared" si="123"/>
        <v>-345.5200000000001</v>
      </c>
      <c r="AU799">
        <f t="shared" si="124"/>
        <v>-59.2</v>
      </c>
    </row>
    <row r="800" spans="1:47" x14ac:dyDescent="0.3">
      <c r="A800">
        <f t="shared" si="115"/>
        <v>2056</v>
      </c>
      <c r="B800">
        <f t="shared" si="116"/>
        <v>2</v>
      </c>
      <c r="C800">
        <f t="shared" si="117"/>
        <v>2056</v>
      </c>
      <c r="D800" t="str">
        <f t="shared" ref="D800:D863" si="125">LEFT(E800,10)</f>
        <v>02/29/2056</v>
      </c>
      <c r="E800" t="s">
        <v>1355</v>
      </c>
      <c r="F800">
        <v>1465.58</v>
      </c>
      <c r="G800">
        <v>9186.7000000000007</v>
      </c>
      <c r="H800">
        <v>143.82</v>
      </c>
      <c r="I800">
        <v>4496.16</v>
      </c>
      <c r="J800">
        <v>12298.58</v>
      </c>
      <c r="K800">
        <v>0</v>
      </c>
      <c r="L800">
        <v>287.45</v>
      </c>
      <c r="M800">
        <v>0</v>
      </c>
      <c r="N800">
        <v>0</v>
      </c>
      <c r="O800">
        <v>0</v>
      </c>
      <c r="P800">
        <v>41.53</v>
      </c>
      <c r="Q800">
        <v>0</v>
      </c>
      <c r="R800">
        <v>0</v>
      </c>
      <c r="S800">
        <v>175.56</v>
      </c>
      <c r="T800">
        <v>0</v>
      </c>
      <c r="U800">
        <v>0</v>
      </c>
      <c r="V800">
        <v>893.52</v>
      </c>
      <c r="W800">
        <v>1193.43</v>
      </c>
      <c r="X800">
        <v>573</v>
      </c>
      <c r="Y800">
        <v>47.99</v>
      </c>
      <c r="Z800">
        <v>184.88</v>
      </c>
      <c r="AA800">
        <v>682.35</v>
      </c>
      <c r="AB800">
        <v>0.32</v>
      </c>
      <c r="AC800">
        <v>86.07</v>
      </c>
      <c r="AD800">
        <v>0</v>
      </c>
      <c r="AE800">
        <v>16.04</v>
      </c>
      <c r="AF800">
        <v>4.38</v>
      </c>
      <c r="AG800">
        <v>14979823.1</v>
      </c>
      <c r="AM800">
        <f t="shared" si="118"/>
        <v>2056</v>
      </c>
      <c r="AN800">
        <f t="shared" si="119"/>
        <v>2</v>
      </c>
      <c r="AO800">
        <f t="shared" ref="AO800:AO863" si="126">IFERROR(IF(AN800&gt;9,AM800+1,AM800),"")</f>
        <v>2056</v>
      </c>
      <c r="AP800" t="str">
        <f t="shared" ref="AP800:AP863" si="127">LEFT(AQ800,10)</f>
        <v>0</v>
      </c>
      <c r="AQ800">
        <f t="shared" si="120"/>
        <v>0</v>
      </c>
      <c r="AR800">
        <f t="shared" si="121"/>
        <v>-497.47</v>
      </c>
      <c r="AS800">
        <f t="shared" si="122"/>
        <v>525.01</v>
      </c>
      <c r="AT800">
        <f t="shared" si="123"/>
        <v>-299.91000000000008</v>
      </c>
      <c r="AU800">
        <f t="shared" si="124"/>
        <v>-85.75</v>
      </c>
    </row>
    <row r="801" spans="1:47" x14ac:dyDescent="0.3">
      <c r="A801">
        <f t="shared" ref="A801:A864" si="128">IF(NOT(ISBLANK($D801)),YEAR($D801),"")</f>
        <v>2056</v>
      </c>
      <c r="B801">
        <f t="shared" ref="B801:B864" si="129">IF(NOT(ISBLANK($D801)),MONTH($D801),"")</f>
        <v>3</v>
      </c>
      <c r="C801">
        <f t="shared" ref="C801:C864" si="130">IFERROR(IF(B801&gt;9,A801+1,A801),"")</f>
        <v>2056</v>
      </c>
      <c r="D801" t="str">
        <f t="shared" si="125"/>
        <v>03/31/2056</v>
      </c>
      <c r="E801" t="s">
        <v>1356</v>
      </c>
      <c r="F801">
        <v>4934.3999999999996</v>
      </c>
      <c r="G801">
        <v>1742.5</v>
      </c>
      <c r="H801">
        <v>73.87</v>
      </c>
      <c r="I801">
        <v>3531.41</v>
      </c>
      <c r="J801">
        <v>2379.09</v>
      </c>
      <c r="K801">
        <v>0</v>
      </c>
      <c r="L801">
        <v>307.27</v>
      </c>
      <c r="M801">
        <v>0</v>
      </c>
      <c r="N801">
        <v>0</v>
      </c>
      <c r="O801">
        <v>0</v>
      </c>
      <c r="P801">
        <v>51.55</v>
      </c>
      <c r="Q801">
        <v>0</v>
      </c>
      <c r="R801">
        <v>0</v>
      </c>
      <c r="S801">
        <v>2114.75</v>
      </c>
      <c r="T801">
        <v>0</v>
      </c>
      <c r="U801">
        <v>0</v>
      </c>
      <c r="V801">
        <v>1026.3499999999999</v>
      </c>
      <c r="W801">
        <v>1292.68</v>
      </c>
      <c r="X801">
        <v>576.07000000000005</v>
      </c>
      <c r="Y801">
        <v>55.24</v>
      </c>
      <c r="Z801">
        <v>243.6</v>
      </c>
      <c r="AA801">
        <v>752.13</v>
      </c>
      <c r="AB801">
        <v>8.5</v>
      </c>
      <c r="AC801">
        <v>93.38</v>
      </c>
      <c r="AD801">
        <v>0</v>
      </c>
      <c r="AE801">
        <v>13.12</v>
      </c>
      <c r="AF801">
        <v>5.48</v>
      </c>
      <c r="AG801">
        <v>14976631.199999999</v>
      </c>
      <c r="AM801">
        <f t="shared" ref="AM801:AM864" si="131">IF(NOT(ISBLANK($D801)),YEAR($D801),"")</f>
        <v>2056</v>
      </c>
      <c r="AN801">
        <f t="shared" ref="AN801:AN864" si="132">IF(NOT(ISBLANK($D801)),MONTH($D801),"")</f>
        <v>3</v>
      </c>
      <c r="AO801">
        <f t="shared" si="126"/>
        <v>2056</v>
      </c>
      <c r="AP801" t="str">
        <f t="shared" si="127"/>
        <v>0</v>
      </c>
      <c r="AQ801">
        <f t="shared" si="120"/>
        <v>0</v>
      </c>
      <c r="AR801">
        <f t="shared" si="121"/>
        <v>-508.53</v>
      </c>
      <c r="AS801">
        <f t="shared" si="122"/>
        <v>520.83000000000004</v>
      </c>
      <c r="AT801">
        <f t="shared" si="123"/>
        <v>-266.33000000000015</v>
      </c>
      <c r="AU801">
        <f t="shared" si="124"/>
        <v>-84.88</v>
      </c>
    </row>
    <row r="802" spans="1:47" x14ac:dyDescent="0.3">
      <c r="A802">
        <f t="shared" si="128"/>
        <v>2056</v>
      </c>
      <c r="B802">
        <f t="shared" si="129"/>
        <v>4</v>
      </c>
      <c r="C802">
        <f t="shared" si="130"/>
        <v>2056</v>
      </c>
      <c r="D802" t="str">
        <f t="shared" si="125"/>
        <v>04/30/2056</v>
      </c>
      <c r="E802" t="s">
        <v>1357</v>
      </c>
      <c r="F802">
        <v>7069.39</v>
      </c>
      <c r="G802">
        <v>1578.82</v>
      </c>
      <c r="H802">
        <v>134.26</v>
      </c>
      <c r="I802">
        <v>2122.94</v>
      </c>
      <c r="J802">
        <v>1033.5999999999999</v>
      </c>
      <c r="K802">
        <v>0</v>
      </c>
      <c r="L802">
        <v>297.36</v>
      </c>
      <c r="M802">
        <v>0</v>
      </c>
      <c r="N802">
        <v>0</v>
      </c>
      <c r="O802">
        <v>0</v>
      </c>
      <c r="P802">
        <v>73.88</v>
      </c>
      <c r="Q802">
        <v>0</v>
      </c>
      <c r="R802">
        <v>0</v>
      </c>
      <c r="S802">
        <v>4255.4399999999996</v>
      </c>
      <c r="T802">
        <v>0</v>
      </c>
      <c r="U802">
        <v>0</v>
      </c>
      <c r="V802">
        <v>927.73</v>
      </c>
      <c r="W802">
        <v>1334.22</v>
      </c>
      <c r="X802">
        <v>543.13</v>
      </c>
      <c r="Y802">
        <v>59.05</v>
      </c>
      <c r="Z802">
        <v>217.87</v>
      </c>
      <c r="AA802">
        <v>864.31</v>
      </c>
      <c r="AB802">
        <v>10.3</v>
      </c>
      <c r="AC802">
        <v>60.49</v>
      </c>
      <c r="AD802">
        <v>0.23</v>
      </c>
      <c r="AE802">
        <v>23.7</v>
      </c>
      <c r="AF802">
        <v>8.7899999999999991</v>
      </c>
      <c r="AG802">
        <v>14971140.630000001</v>
      </c>
      <c r="AM802">
        <f t="shared" si="131"/>
        <v>2056</v>
      </c>
      <c r="AN802">
        <f t="shared" si="132"/>
        <v>4</v>
      </c>
      <c r="AO802">
        <f t="shared" si="126"/>
        <v>2056</v>
      </c>
      <c r="AP802" t="str">
        <f t="shared" si="127"/>
        <v>0</v>
      </c>
      <c r="AQ802">
        <f t="shared" si="120"/>
        <v>0</v>
      </c>
      <c r="AR802">
        <f t="shared" si="121"/>
        <v>-646.43999999999994</v>
      </c>
      <c r="AS802">
        <f t="shared" si="122"/>
        <v>484.08</v>
      </c>
      <c r="AT802">
        <f t="shared" si="123"/>
        <v>-406.49</v>
      </c>
      <c r="AU802">
        <f t="shared" si="124"/>
        <v>-50.19</v>
      </c>
    </row>
    <row r="803" spans="1:47" x14ac:dyDescent="0.3">
      <c r="A803">
        <f t="shared" si="128"/>
        <v>2056</v>
      </c>
      <c r="B803">
        <f t="shared" si="129"/>
        <v>5</v>
      </c>
      <c r="C803">
        <f t="shared" si="130"/>
        <v>2056</v>
      </c>
      <c r="D803" t="str">
        <f t="shared" si="125"/>
        <v>05/31/2056</v>
      </c>
      <c r="E803" t="s">
        <v>1358</v>
      </c>
      <c r="F803">
        <v>9191.32</v>
      </c>
      <c r="G803">
        <v>1576.14</v>
      </c>
      <c r="H803">
        <v>220.11</v>
      </c>
      <c r="I803">
        <v>1800.46</v>
      </c>
      <c r="J803">
        <v>1437.96</v>
      </c>
      <c r="K803">
        <v>0</v>
      </c>
      <c r="L803">
        <v>307.27</v>
      </c>
      <c r="M803">
        <v>0</v>
      </c>
      <c r="N803">
        <v>0</v>
      </c>
      <c r="O803">
        <v>0</v>
      </c>
      <c r="P803">
        <v>133.41</v>
      </c>
      <c r="Q803">
        <v>0</v>
      </c>
      <c r="R803">
        <v>0</v>
      </c>
      <c r="S803">
        <v>7418.2</v>
      </c>
      <c r="T803">
        <v>0</v>
      </c>
      <c r="U803">
        <v>0</v>
      </c>
      <c r="V803">
        <v>1139.24</v>
      </c>
      <c r="W803">
        <v>1406.09</v>
      </c>
      <c r="X803">
        <v>590.33000000000004</v>
      </c>
      <c r="Y803">
        <v>68.239999999999995</v>
      </c>
      <c r="Z803">
        <v>260.99</v>
      </c>
      <c r="AA803">
        <v>977.75</v>
      </c>
      <c r="AB803">
        <v>43.96</v>
      </c>
      <c r="AC803">
        <v>22.93</v>
      </c>
      <c r="AD803">
        <v>0</v>
      </c>
      <c r="AE803">
        <v>33.880000000000003</v>
      </c>
      <c r="AF803">
        <v>20.88</v>
      </c>
      <c r="AG803">
        <v>14963525.449999999</v>
      </c>
      <c r="AM803">
        <f t="shared" si="131"/>
        <v>2056</v>
      </c>
      <c r="AN803">
        <f t="shared" si="132"/>
        <v>5</v>
      </c>
      <c r="AO803">
        <f t="shared" si="126"/>
        <v>2056</v>
      </c>
      <c r="AP803" t="str">
        <f t="shared" si="127"/>
        <v>0</v>
      </c>
      <c r="AQ803">
        <f t="shared" si="120"/>
        <v>0</v>
      </c>
      <c r="AR803">
        <f t="shared" si="121"/>
        <v>-716.76</v>
      </c>
      <c r="AS803">
        <f t="shared" si="122"/>
        <v>522.09</v>
      </c>
      <c r="AT803">
        <f t="shared" si="123"/>
        <v>-266.84999999999991</v>
      </c>
      <c r="AU803">
        <f t="shared" si="124"/>
        <v>21.03</v>
      </c>
    </row>
    <row r="804" spans="1:47" x14ac:dyDescent="0.3">
      <c r="A804">
        <f t="shared" si="128"/>
        <v>2056</v>
      </c>
      <c r="B804">
        <f t="shared" si="129"/>
        <v>6</v>
      </c>
      <c r="C804">
        <f t="shared" si="130"/>
        <v>2056</v>
      </c>
      <c r="D804" t="str">
        <f t="shared" si="125"/>
        <v>06/30/2056</v>
      </c>
      <c r="E804" t="s">
        <v>1359</v>
      </c>
      <c r="F804">
        <v>9746.7000000000007</v>
      </c>
      <c r="G804">
        <v>2346.33</v>
      </c>
      <c r="H804">
        <v>530.04999999999995</v>
      </c>
      <c r="I804">
        <v>1197.58</v>
      </c>
      <c r="J804">
        <v>1401.88</v>
      </c>
      <c r="K804">
        <v>0</v>
      </c>
      <c r="L804">
        <v>297.36</v>
      </c>
      <c r="M804">
        <v>0</v>
      </c>
      <c r="N804">
        <v>0</v>
      </c>
      <c r="O804">
        <v>0</v>
      </c>
      <c r="P804">
        <v>155.52000000000001</v>
      </c>
      <c r="Q804">
        <v>0</v>
      </c>
      <c r="R804">
        <v>0</v>
      </c>
      <c r="S804">
        <v>8139.31</v>
      </c>
      <c r="T804">
        <v>0</v>
      </c>
      <c r="U804">
        <v>0</v>
      </c>
      <c r="V804">
        <v>1120.43</v>
      </c>
      <c r="W804">
        <v>1338.25</v>
      </c>
      <c r="X804">
        <v>585.88</v>
      </c>
      <c r="Y804">
        <v>82.06</v>
      </c>
      <c r="Z804">
        <v>279.5</v>
      </c>
      <c r="AA804">
        <v>1019.64</v>
      </c>
      <c r="AB804">
        <v>72.760000000000005</v>
      </c>
      <c r="AC804">
        <v>15.47</v>
      </c>
      <c r="AD804">
        <v>0</v>
      </c>
      <c r="AE804">
        <v>28.94</v>
      </c>
      <c r="AF804">
        <v>22.48</v>
      </c>
      <c r="AG804">
        <v>14956125.08</v>
      </c>
      <c r="AM804">
        <f t="shared" si="131"/>
        <v>2056</v>
      </c>
      <c r="AN804">
        <f t="shared" si="132"/>
        <v>6</v>
      </c>
      <c r="AO804">
        <f t="shared" si="126"/>
        <v>2056</v>
      </c>
      <c r="AP804" t="str">
        <f t="shared" si="127"/>
        <v>0</v>
      </c>
      <c r="AQ804">
        <f t="shared" si="120"/>
        <v>0</v>
      </c>
      <c r="AR804">
        <f t="shared" si="121"/>
        <v>-740.14</v>
      </c>
      <c r="AS804">
        <f t="shared" si="122"/>
        <v>503.82</v>
      </c>
      <c r="AT804">
        <f t="shared" si="123"/>
        <v>-217.81999999999994</v>
      </c>
      <c r="AU804">
        <f t="shared" si="124"/>
        <v>57.290000000000006</v>
      </c>
    </row>
    <row r="805" spans="1:47" x14ac:dyDescent="0.3">
      <c r="A805">
        <f t="shared" si="128"/>
        <v>2056</v>
      </c>
      <c r="B805">
        <f t="shared" si="129"/>
        <v>7</v>
      </c>
      <c r="C805">
        <f t="shared" si="130"/>
        <v>2056</v>
      </c>
      <c r="D805" t="str">
        <f t="shared" si="125"/>
        <v>07/31/2056</v>
      </c>
      <c r="E805" t="s">
        <v>1360</v>
      </c>
      <c r="F805">
        <v>8927.74</v>
      </c>
      <c r="G805">
        <v>2130.37</v>
      </c>
      <c r="H805">
        <v>456.47</v>
      </c>
      <c r="I805">
        <v>1181.44</v>
      </c>
      <c r="J805">
        <v>1520.27</v>
      </c>
      <c r="K805">
        <v>0</v>
      </c>
      <c r="L805">
        <v>307.27</v>
      </c>
      <c r="M805">
        <v>0</v>
      </c>
      <c r="N805">
        <v>0</v>
      </c>
      <c r="O805">
        <v>0</v>
      </c>
      <c r="P805">
        <v>181.39</v>
      </c>
      <c r="Q805">
        <v>0</v>
      </c>
      <c r="R805">
        <v>0</v>
      </c>
      <c r="S805">
        <v>7913.7</v>
      </c>
      <c r="T805">
        <v>0</v>
      </c>
      <c r="U805">
        <v>0</v>
      </c>
      <c r="V805">
        <v>1295.83</v>
      </c>
      <c r="W805">
        <v>1348.69</v>
      </c>
      <c r="X805">
        <v>607.99</v>
      </c>
      <c r="Y805">
        <v>70.069999999999993</v>
      </c>
      <c r="Z805">
        <v>316.52</v>
      </c>
      <c r="AA805">
        <v>1004.41</v>
      </c>
      <c r="AB805">
        <v>99.04</v>
      </c>
      <c r="AC805">
        <v>7.85</v>
      </c>
      <c r="AD805">
        <v>0</v>
      </c>
      <c r="AE805">
        <v>28.76</v>
      </c>
      <c r="AF805">
        <v>27.26</v>
      </c>
      <c r="AG805">
        <v>14949327.710000001</v>
      </c>
      <c r="AM805">
        <f t="shared" si="131"/>
        <v>2056</v>
      </c>
      <c r="AN805">
        <f t="shared" si="132"/>
        <v>7</v>
      </c>
      <c r="AO805">
        <f t="shared" si="126"/>
        <v>2056</v>
      </c>
      <c r="AP805" t="str">
        <f t="shared" si="127"/>
        <v>0</v>
      </c>
      <c r="AQ805">
        <f t="shared" si="120"/>
        <v>0</v>
      </c>
      <c r="AR805">
        <f t="shared" si="121"/>
        <v>-687.89</v>
      </c>
      <c r="AS805">
        <f t="shared" si="122"/>
        <v>537.92000000000007</v>
      </c>
      <c r="AT805">
        <f t="shared" si="123"/>
        <v>-52.860000000000127</v>
      </c>
      <c r="AU805">
        <f t="shared" si="124"/>
        <v>91.190000000000012</v>
      </c>
    </row>
    <row r="806" spans="1:47" x14ac:dyDescent="0.3">
      <c r="A806">
        <f t="shared" si="128"/>
        <v>2056</v>
      </c>
      <c r="B806">
        <f t="shared" si="129"/>
        <v>8</v>
      </c>
      <c r="C806">
        <f t="shared" si="130"/>
        <v>2056</v>
      </c>
      <c r="D806" t="str">
        <f t="shared" si="125"/>
        <v>08/31/2056</v>
      </c>
      <c r="E806" t="s">
        <v>1361</v>
      </c>
      <c r="F806">
        <v>6757.48</v>
      </c>
      <c r="G806">
        <v>2301.9699999999998</v>
      </c>
      <c r="H806">
        <v>540.11</v>
      </c>
      <c r="I806">
        <v>1021.38</v>
      </c>
      <c r="J806">
        <v>1341.7</v>
      </c>
      <c r="K806">
        <v>0</v>
      </c>
      <c r="L806">
        <v>307.27</v>
      </c>
      <c r="M806">
        <v>0</v>
      </c>
      <c r="N806">
        <v>0</v>
      </c>
      <c r="O806">
        <v>0</v>
      </c>
      <c r="P806">
        <v>164.65</v>
      </c>
      <c r="Q806">
        <v>0</v>
      </c>
      <c r="R806">
        <v>0</v>
      </c>
      <c r="S806">
        <v>5534.05</v>
      </c>
      <c r="T806">
        <v>0</v>
      </c>
      <c r="U806">
        <v>0</v>
      </c>
      <c r="V806">
        <v>1224.1300000000001</v>
      </c>
      <c r="W806">
        <v>1301.8699999999999</v>
      </c>
      <c r="X806">
        <v>601.13</v>
      </c>
      <c r="Y806">
        <v>50.5</v>
      </c>
      <c r="Z806">
        <v>253.15</v>
      </c>
      <c r="AA806">
        <v>1026.48</v>
      </c>
      <c r="AB806">
        <v>102.28</v>
      </c>
      <c r="AC806">
        <v>9.99</v>
      </c>
      <c r="AD806">
        <v>0.21</v>
      </c>
      <c r="AE806">
        <v>22.85</v>
      </c>
      <c r="AF806">
        <v>23</v>
      </c>
      <c r="AG806">
        <v>14944872.199999999</v>
      </c>
      <c r="AM806">
        <f t="shared" si="131"/>
        <v>2056</v>
      </c>
      <c r="AN806">
        <f t="shared" si="132"/>
        <v>8</v>
      </c>
      <c r="AO806">
        <f t="shared" si="126"/>
        <v>2056</v>
      </c>
      <c r="AP806" t="str">
        <f t="shared" si="127"/>
        <v>0</v>
      </c>
      <c r="AQ806">
        <f t="shared" si="120"/>
        <v>0</v>
      </c>
      <c r="AR806">
        <f t="shared" si="121"/>
        <v>-773.33</v>
      </c>
      <c r="AS806">
        <f t="shared" si="122"/>
        <v>550.63</v>
      </c>
      <c r="AT806">
        <f t="shared" si="123"/>
        <v>-77.739999999999782</v>
      </c>
      <c r="AU806">
        <f t="shared" si="124"/>
        <v>92.29</v>
      </c>
    </row>
    <row r="807" spans="1:47" x14ac:dyDescent="0.3">
      <c r="A807">
        <f t="shared" si="128"/>
        <v>2056</v>
      </c>
      <c r="B807">
        <f t="shared" si="129"/>
        <v>9</v>
      </c>
      <c r="C807">
        <f t="shared" si="130"/>
        <v>2056</v>
      </c>
      <c r="D807" t="str">
        <f t="shared" si="125"/>
        <v>09/30/2056</v>
      </c>
      <c r="E807" t="s">
        <v>1362</v>
      </c>
      <c r="F807">
        <v>6079.53</v>
      </c>
      <c r="G807">
        <v>2600.89</v>
      </c>
      <c r="H807">
        <v>443.21</v>
      </c>
      <c r="I807">
        <v>1034.4000000000001</v>
      </c>
      <c r="J807">
        <v>1059.8</v>
      </c>
      <c r="K807">
        <v>0</v>
      </c>
      <c r="L807">
        <v>297.36</v>
      </c>
      <c r="M807">
        <v>0</v>
      </c>
      <c r="N807">
        <v>0</v>
      </c>
      <c r="O807">
        <v>0</v>
      </c>
      <c r="P807">
        <v>131.91</v>
      </c>
      <c r="Q807">
        <v>0</v>
      </c>
      <c r="R807">
        <v>0</v>
      </c>
      <c r="S807">
        <v>4304.79</v>
      </c>
      <c r="T807">
        <v>0</v>
      </c>
      <c r="U807">
        <v>0</v>
      </c>
      <c r="V807">
        <v>1198.6600000000001</v>
      </c>
      <c r="W807">
        <v>1198.95</v>
      </c>
      <c r="X807">
        <v>544.07000000000005</v>
      </c>
      <c r="Y807">
        <v>54.4</v>
      </c>
      <c r="Z807">
        <v>241.28</v>
      </c>
      <c r="AA807">
        <v>885.36</v>
      </c>
      <c r="AB807">
        <v>116.84</v>
      </c>
      <c r="AC807">
        <v>6.62</v>
      </c>
      <c r="AD807">
        <v>0.39</v>
      </c>
      <c r="AE807">
        <v>12.67</v>
      </c>
      <c r="AF807">
        <v>14.97</v>
      </c>
      <c r="AG807">
        <v>14941393.560000001</v>
      </c>
      <c r="AM807">
        <f t="shared" si="131"/>
        <v>2056</v>
      </c>
      <c r="AN807">
        <f t="shared" si="132"/>
        <v>9</v>
      </c>
      <c r="AO807">
        <f t="shared" si="126"/>
        <v>2056</v>
      </c>
      <c r="AP807" t="str">
        <f t="shared" si="127"/>
        <v>0</v>
      </c>
      <c r="AQ807">
        <f t="shared" si="120"/>
        <v>0</v>
      </c>
      <c r="AR807">
        <f t="shared" si="121"/>
        <v>-644.08000000000004</v>
      </c>
      <c r="AS807">
        <f t="shared" si="122"/>
        <v>489.67000000000007</v>
      </c>
      <c r="AT807">
        <f t="shared" si="123"/>
        <v>-0.28999999999996362</v>
      </c>
      <c r="AU807">
        <f t="shared" si="124"/>
        <v>110.22</v>
      </c>
    </row>
    <row r="808" spans="1:47" x14ac:dyDescent="0.3">
      <c r="A808">
        <f t="shared" si="128"/>
        <v>2056</v>
      </c>
      <c r="B808">
        <f t="shared" si="129"/>
        <v>10</v>
      </c>
      <c r="C808">
        <f t="shared" si="130"/>
        <v>2057</v>
      </c>
      <c r="D808" t="str">
        <f t="shared" si="125"/>
        <v>10/31/2056</v>
      </c>
      <c r="E808" t="s">
        <v>1363</v>
      </c>
      <c r="F808">
        <v>5045.57</v>
      </c>
      <c r="G808">
        <v>1800.38</v>
      </c>
      <c r="H808">
        <v>269.77</v>
      </c>
      <c r="I808">
        <v>1297.96</v>
      </c>
      <c r="J808">
        <v>1679.09</v>
      </c>
      <c r="K808">
        <v>0</v>
      </c>
      <c r="L808">
        <v>307.27</v>
      </c>
      <c r="M808">
        <v>0</v>
      </c>
      <c r="N808">
        <v>0</v>
      </c>
      <c r="O808">
        <v>0</v>
      </c>
      <c r="P808">
        <v>89.14</v>
      </c>
      <c r="Q808">
        <v>0</v>
      </c>
      <c r="R808">
        <v>0</v>
      </c>
      <c r="S808">
        <v>3992.53</v>
      </c>
      <c r="T808">
        <v>0</v>
      </c>
      <c r="U808">
        <v>0</v>
      </c>
      <c r="V808">
        <v>1109.03</v>
      </c>
      <c r="W808">
        <v>1191.46</v>
      </c>
      <c r="X808">
        <v>550.29</v>
      </c>
      <c r="Y808">
        <v>62.67</v>
      </c>
      <c r="Z808">
        <v>189.55</v>
      </c>
      <c r="AA808">
        <v>915.9</v>
      </c>
      <c r="AB808">
        <v>61.85</v>
      </c>
      <c r="AC808">
        <v>7.04</v>
      </c>
      <c r="AD808">
        <v>0.09</v>
      </c>
      <c r="AE808">
        <v>22.81</v>
      </c>
      <c r="AF808">
        <v>10.92</v>
      </c>
      <c r="AG808">
        <v>14938148.369999999</v>
      </c>
      <c r="AM808">
        <f t="shared" si="131"/>
        <v>2056</v>
      </c>
      <c r="AN808">
        <f t="shared" si="132"/>
        <v>10</v>
      </c>
      <c r="AO808">
        <f t="shared" si="126"/>
        <v>2057</v>
      </c>
      <c r="AP808" t="str">
        <f t="shared" si="127"/>
        <v>0</v>
      </c>
      <c r="AQ808">
        <f t="shared" si="120"/>
        <v>0</v>
      </c>
      <c r="AR808">
        <f t="shared" si="121"/>
        <v>-726.34999999999991</v>
      </c>
      <c r="AS808">
        <f t="shared" si="122"/>
        <v>487.61999999999995</v>
      </c>
      <c r="AT808">
        <f t="shared" si="123"/>
        <v>-82.430000000000064</v>
      </c>
      <c r="AU808">
        <f t="shared" si="124"/>
        <v>54.81</v>
      </c>
    </row>
    <row r="809" spans="1:47" x14ac:dyDescent="0.3">
      <c r="A809">
        <f t="shared" si="128"/>
        <v>2056</v>
      </c>
      <c r="B809">
        <f t="shared" si="129"/>
        <v>11</v>
      </c>
      <c r="C809">
        <f t="shared" si="130"/>
        <v>2057</v>
      </c>
      <c r="D809" t="str">
        <f t="shared" si="125"/>
        <v>11/30/2056</v>
      </c>
      <c r="E809" t="s">
        <v>1364</v>
      </c>
      <c r="F809">
        <v>1620.03</v>
      </c>
      <c r="G809">
        <v>2346.79</v>
      </c>
      <c r="H809">
        <v>167.6</v>
      </c>
      <c r="I809">
        <v>1859.69</v>
      </c>
      <c r="J809">
        <v>3709.95</v>
      </c>
      <c r="K809">
        <v>0</v>
      </c>
      <c r="L809">
        <v>297.36</v>
      </c>
      <c r="M809">
        <v>0</v>
      </c>
      <c r="N809">
        <v>0</v>
      </c>
      <c r="O809">
        <v>0</v>
      </c>
      <c r="P809">
        <v>55.18</v>
      </c>
      <c r="Q809">
        <v>0</v>
      </c>
      <c r="R809">
        <v>0</v>
      </c>
      <c r="S809">
        <v>1334.07</v>
      </c>
      <c r="T809">
        <v>0</v>
      </c>
      <c r="U809">
        <v>0</v>
      </c>
      <c r="V809">
        <v>947.88</v>
      </c>
      <c r="W809">
        <v>1119.75</v>
      </c>
      <c r="X809">
        <v>485.46</v>
      </c>
      <c r="Y809">
        <v>47.8</v>
      </c>
      <c r="Z809">
        <v>157.30000000000001</v>
      </c>
      <c r="AA809">
        <v>716.63</v>
      </c>
      <c r="AB809">
        <v>15.95</v>
      </c>
      <c r="AC809">
        <v>9.9600000000000009</v>
      </c>
      <c r="AD809">
        <v>0</v>
      </c>
      <c r="AE809">
        <v>14.28</v>
      </c>
      <c r="AF809">
        <v>7.73</v>
      </c>
      <c r="AG809">
        <v>14938875.130000001</v>
      </c>
      <c r="AM809">
        <f t="shared" si="131"/>
        <v>2056</v>
      </c>
      <c r="AN809">
        <f t="shared" si="132"/>
        <v>11</v>
      </c>
      <c r="AO809">
        <f t="shared" si="126"/>
        <v>2057</v>
      </c>
      <c r="AP809" t="str">
        <f t="shared" si="127"/>
        <v>0</v>
      </c>
      <c r="AQ809">
        <f t="shared" si="120"/>
        <v>0</v>
      </c>
      <c r="AR809">
        <f t="shared" si="121"/>
        <v>-559.32999999999993</v>
      </c>
      <c r="AS809">
        <f t="shared" si="122"/>
        <v>437.65999999999997</v>
      </c>
      <c r="AT809">
        <f t="shared" si="123"/>
        <v>-171.87</v>
      </c>
      <c r="AU809">
        <f t="shared" si="124"/>
        <v>5.9899999999999984</v>
      </c>
    </row>
    <row r="810" spans="1:47" x14ac:dyDescent="0.3">
      <c r="A810">
        <f t="shared" si="128"/>
        <v>2056</v>
      </c>
      <c r="B810">
        <f t="shared" si="129"/>
        <v>12</v>
      </c>
      <c r="C810">
        <f t="shared" si="130"/>
        <v>2057</v>
      </c>
      <c r="D810" t="str">
        <f t="shared" si="125"/>
        <v>12/31/2056</v>
      </c>
      <c r="E810" t="s">
        <v>1365</v>
      </c>
      <c r="F810">
        <v>1773.67</v>
      </c>
      <c r="G810">
        <v>2467.4899999999998</v>
      </c>
      <c r="H810">
        <v>170.18</v>
      </c>
      <c r="I810">
        <v>1902.41</v>
      </c>
      <c r="J810">
        <v>3735.61</v>
      </c>
      <c r="K810">
        <v>0</v>
      </c>
      <c r="L810">
        <v>307.27</v>
      </c>
      <c r="M810">
        <v>0</v>
      </c>
      <c r="N810">
        <v>0</v>
      </c>
      <c r="O810">
        <v>0</v>
      </c>
      <c r="P810">
        <v>52.1</v>
      </c>
      <c r="Q810">
        <v>0</v>
      </c>
      <c r="R810">
        <v>0</v>
      </c>
      <c r="S810">
        <v>1359.56</v>
      </c>
      <c r="T810">
        <v>0</v>
      </c>
      <c r="U810">
        <v>0</v>
      </c>
      <c r="V810">
        <v>978.1</v>
      </c>
      <c r="W810">
        <v>1135.98</v>
      </c>
      <c r="X810">
        <v>489.37</v>
      </c>
      <c r="Y810">
        <v>51.05</v>
      </c>
      <c r="Z810">
        <v>148.29</v>
      </c>
      <c r="AA810">
        <v>705.56</v>
      </c>
      <c r="AB810">
        <v>5.4</v>
      </c>
      <c r="AC810">
        <v>17.440000000000001</v>
      </c>
      <c r="AD810">
        <v>0</v>
      </c>
      <c r="AE810">
        <v>14.46</v>
      </c>
      <c r="AF810">
        <v>6.03</v>
      </c>
      <c r="AG810">
        <v>14939568.949999999</v>
      </c>
      <c r="AM810">
        <f t="shared" si="131"/>
        <v>2056</v>
      </c>
      <c r="AN810">
        <f t="shared" si="132"/>
        <v>12</v>
      </c>
      <c r="AO810">
        <f t="shared" si="126"/>
        <v>2057</v>
      </c>
      <c r="AP810" t="str">
        <f t="shared" si="127"/>
        <v>0</v>
      </c>
      <c r="AQ810">
        <f t="shared" si="120"/>
        <v>0</v>
      </c>
      <c r="AR810">
        <f t="shared" si="121"/>
        <v>-557.27</v>
      </c>
      <c r="AS810">
        <f t="shared" si="122"/>
        <v>438.32</v>
      </c>
      <c r="AT810">
        <f t="shared" si="123"/>
        <v>-157.88</v>
      </c>
      <c r="AU810">
        <f t="shared" si="124"/>
        <v>-12.040000000000001</v>
      </c>
    </row>
    <row r="811" spans="1:47" x14ac:dyDescent="0.3">
      <c r="A811">
        <f t="shared" si="128"/>
        <v>2057</v>
      </c>
      <c r="B811">
        <f t="shared" si="129"/>
        <v>1</v>
      </c>
      <c r="C811">
        <f t="shared" si="130"/>
        <v>2057</v>
      </c>
      <c r="D811" t="str">
        <f t="shared" si="125"/>
        <v>01/31/2057</v>
      </c>
      <c r="E811" t="s">
        <v>1366</v>
      </c>
      <c r="F811">
        <v>1274.8699999999999</v>
      </c>
      <c r="G811">
        <v>1540.1</v>
      </c>
      <c r="H811">
        <v>120.77</v>
      </c>
      <c r="I811">
        <v>2115.84</v>
      </c>
      <c r="J811">
        <v>3799.98</v>
      </c>
      <c r="K811">
        <v>0</v>
      </c>
      <c r="L811">
        <v>307.27</v>
      </c>
      <c r="M811">
        <v>0</v>
      </c>
      <c r="N811">
        <v>0</v>
      </c>
      <c r="O811">
        <v>0</v>
      </c>
      <c r="P811">
        <v>46.19</v>
      </c>
      <c r="Q811">
        <v>0</v>
      </c>
      <c r="R811">
        <v>0</v>
      </c>
      <c r="S811">
        <v>1504.01</v>
      </c>
      <c r="T811">
        <v>0</v>
      </c>
      <c r="U811">
        <v>0</v>
      </c>
      <c r="V811">
        <v>939.02</v>
      </c>
      <c r="W811">
        <v>1155.8800000000001</v>
      </c>
      <c r="X811">
        <v>499.69</v>
      </c>
      <c r="Y811">
        <v>57.96</v>
      </c>
      <c r="Z811">
        <v>132.56</v>
      </c>
      <c r="AA811">
        <v>687.9</v>
      </c>
      <c r="AB811">
        <v>1.36</v>
      </c>
      <c r="AC811">
        <v>39.450000000000003</v>
      </c>
      <c r="AD811">
        <v>0</v>
      </c>
      <c r="AE811">
        <v>15.72</v>
      </c>
      <c r="AF811">
        <v>4.8499999999999996</v>
      </c>
      <c r="AG811">
        <v>14939834.18</v>
      </c>
      <c r="AM811">
        <f t="shared" si="131"/>
        <v>2057</v>
      </c>
      <c r="AN811">
        <f t="shared" si="132"/>
        <v>1</v>
      </c>
      <c r="AO811">
        <f t="shared" si="126"/>
        <v>2057</v>
      </c>
      <c r="AP811" t="str">
        <f t="shared" si="127"/>
        <v>0</v>
      </c>
      <c r="AQ811">
        <f t="shared" si="120"/>
        <v>0</v>
      </c>
      <c r="AR811">
        <f t="shared" si="121"/>
        <v>-555.33999999999992</v>
      </c>
      <c r="AS811">
        <f t="shared" si="122"/>
        <v>441.73</v>
      </c>
      <c r="AT811">
        <f t="shared" si="123"/>
        <v>-216.86000000000013</v>
      </c>
      <c r="AU811">
        <f t="shared" si="124"/>
        <v>-38.090000000000003</v>
      </c>
    </row>
    <row r="812" spans="1:47" x14ac:dyDescent="0.3">
      <c r="A812">
        <f t="shared" si="128"/>
        <v>2057</v>
      </c>
      <c r="B812">
        <f t="shared" si="129"/>
        <v>2</v>
      </c>
      <c r="C812">
        <f t="shared" si="130"/>
        <v>2057</v>
      </c>
      <c r="D812" t="str">
        <f t="shared" si="125"/>
        <v>02/28/2057</v>
      </c>
      <c r="E812" t="s">
        <v>1367</v>
      </c>
      <c r="F812">
        <v>491.78</v>
      </c>
      <c r="G812">
        <v>12428.34</v>
      </c>
      <c r="H812">
        <v>210.66</v>
      </c>
      <c r="I812">
        <v>2765.61</v>
      </c>
      <c r="J812">
        <v>14818</v>
      </c>
      <c r="K812">
        <v>0</v>
      </c>
      <c r="L812">
        <v>277.52999999999997</v>
      </c>
      <c r="M812">
        <v>0</v>
      </c>
      <c r="N812">
        <v>0</v>
      </c>
      <c r="O812">
        <v>0</v>
      </c>
      <c r="P812">
        <v>40.83</v>
      </c>
      <c r="Q812">
        <v>0</v>
      </c>
      <c r="R812">
        <v>0</v>
      </c>
      <c r="S812">
        <v>157.19999999999999</v>
      </c>
      <c r="T812">
        <v>0</v>
      </c>
      <c r="U812">
        <v>0</v>
      </c>
      <c r="V812">
        <v>804.5</v>
      </c>
      <c r="W812">
        <v>1093.32</v>
      </c>
      <c r="X812">
        <v>466.47</v>
      </c>
      <c r="Y812">
        <v>49.42</v>
      </c>
      <c r="Z812">
        <v>111.1</v>
      </c>
      <c r="AA812">
        <v>669.08</v>
      </c>
      <c r="AB812">
        <v>7.0000000000000007E-2</v>
      </c>
      <c r="AC812">
        <v>38.35</v>
      </c>
      <c r="AD812">
        <v>0</v>
      </c>
      <c r="AE812">
        <v>15.3</v>
      </c>
      <c r="AF812">
        <v>4.3099999999999996</v>
      </c>
      <c r="AG812">
        <v>14951770.74</v>
      </c>
      <c r="AM812">
        <f t="shared" si="131"/>
        <v>2057</v>
      </c>
      <c r="AN812">
        <f t="shared" si="132"/>
        <v>2</v>
      </c>
      <c r="AO812">
        <f t="shared" si="126"/>
        <v>2057</v>
      </c>
      <c r="AP812" t="str">
        <f t="shared" si="127"/>
        <v>0</v>
      </c>
      <c r="AQ812">
        <f t="shared" si="120"/>
        <v>0</v>
      </c>
      <c r="AR812">
        <f t="shared" si="121"/>
        <v>-557.98</v>
      </c>
      <c r="AS812">
        <f t="shared" si="122"/>
        <v>417.05</v>
      </c>
      <c r="AT812">
        <f t="shared" si="123"/>
        <v>-288.81999999999994</v>
      </c>
      <c r="AU812">
        <f t="shared" si="124"/>
        <v>-38.28</v>
      </c>
    </row>
    <row r="813" spans="1:47" x14ac:dyDescent="0.3">
      <c r="A813">
        <f t="shared" si="128"/>
        <v>2057</v>
      </c>
      <c r="B813">
        <f t="shared" si="129"/>
        <v>3</v>
      </c>
      <c r="C813">
        <f t="shared" si="130"/>
        <v>2057</v>
      </c>
      <c r="D813" t="str">
        <f t="shared" si="125"/>
        <v>03/31/2057</v>
      </c>
      <c r="E813" t="s">
        <v>1368</v>
      </c>
      <c r="F813">
        <v>2702.66</v>
      </c>
      <c r="G813">
        <v>8953.26</v>
      </c>
      <c r="H813">
        <v>152.5</v>
      </c>
      <c r="I813">
        <v>3816.92</v>
      </c>
      <c r="J813">
        <v>10804.35</v>
      </c>
      <c r="K813">
        <v>0</v>
      </c>
      <c r="L813">
        <v>307.27</v>
      </c>
      <c r="M813">
        <v>0</v>
      </c>
      <c r="N813">
        <v>0</v>
      </c>
      <c r="O813">
        <v>0</v>
      </c>
      <c r="P813">
        <v>51.55</v>
      </c>
      <c r="Q813">
        <v>0</v>
      </c>
      <c r="R813">
        <v>0</v>
      </c>
      <c r="S813">
        <v>715.65</v>
      </c>
      <c r="T813">
        <v>0</v>
      </c>
      <c r="U813">
        <v>0</v>
      </c>
      <c r="V813">
        <v>874.44</v>
      </c>
      <c r="W813">
        <v>1278.98</v>
      </c>
      <c r="X813">
        <v>594.83000000000004</v>
      </c>
      <c r="Y813">
        <v>51.37</v>
      </c>
      <c r="Z813">
        <v>142.68</v>
      </c>
      <c r="AA813">
        <v>721.63</v>
      </c>
      <c r="AB813">
        <v>0</v>
      </c>
      <c r="AC813">
        <v>71.73</v>
      </c>
      <c r="AD813">
        <v>0</v>
      </c>
      <c r="AE813">
        <v>15.26</v>
      </c>
      <c r="AF813">
        <v>5.49</v>
      </c>
      <c r="AG813">
        <v>14958021.34</v>
      </c>
      <c r="AM813">
        <f t="shared" si="131"/>
        <v>2057</v>
      </c>
      <c r="AN813">
        <f t="shared" si="132"/>
        <v>3</v>
      </c>
      <c r="AO813">
        <f t="shared" si="126"/>
        <v>2057</v>
      </c>
      <c r="AP813" t="str">
        <f t="shared" si="127"/>
        <v>0</v>
      </c>
      <c r="AQ813">
        <f t="shared" si="120"/>
        <v>0</v>
      </c>
      <c r="AR813">
        <f t="shared" si="121"/>
        <v>-578.95000000000005</v>
      </c>
      <c r="AS813">
        <f t="shared" si="122"/>
        <v>543.46</v>
      </c>
      <c r="AT813">
        <f t="shared" si="123"/>
        <v>-404.53999999999996</v>
      </c>
      <c r="AU813">
        <f t="shared" si="124"/>
        <v>-71.73</v>
      </c>
    </row>
    <row r="814" spans="1:47" x14ac:dyDescent="0.3">
      <c r="A814">
        <f t="shared" si="128"/>
        <v>2057</v>
      </c>
      <c r="B814">
        <f t="shared" si="129"/>
        <v>4</v>
      </c>
      <c r="C814">
        <f t="shared" si="130"/>
        <v>2057</v>
      </c>
      <c r="D814" t="str">
        <f t="shared" si="125"/>
        <v>04/30/2057</v>
      </c>
      <c r="E814" t="s">
        <v>1369</v>
      </c>
      <c r="F814">
        <v>6351.83</v>
      </c>
      <c r="G814">
        <v>2070.46</v>
      </c>
      <c r="H814">
        <v>299.5</v>
      </c>
      <c r="I814">
        <v>1498.36</v>
      </c>
      <c r="J814">
        <v>1174.82</v>
      </c>
      <c r="K814">
        <v>0</v>
      </c>
      <c r="L814">
        <v>297.36</v>
      </c>
      <c r="M814">
        <v>0</v>
      </c>
      <c r="N814">
        <v>0</v>
      </c>
      <c r="O814">
        <v>0</v>
      </c>
      <c r="P814">
        <v>73.88</v>
      </c>
      <c r="Q814">
        <v>0</v>
      </c>
      <c r="R814">
        <v>0</v>
      </c>
      <c r="S814">
        <v>4039.04</v>
      </c>
      <c r="T814">
        <v>0</v>
      </c>
      <c r="U814">
        <v>0</v>
      </c>
      <c r="V814">
        <v>905.68</v>
      </c>
      <c r="W814">
        <v>1278.5899999999999</v>
      </c>
      <c r="X814">
        <v>539.29999999999995</v>
      </c>
      <c r="Y814">
        <v>61.31</v>
      </c>
      <c r="Z814">
        <v>203.46</v>
      </c>
      <c r="AA814">
        <v>833.46</v>
      </c>
      <c r="AB814">
        <v>17.28</v>
      </c>
      <c r="AC814">
        <v>51.72</v>
      </c>
      <c r="AD814">
        <v>0.19</v>
      </c>
      <c r="AE814">
        <v>21.56</v>
      </c>
      <c r="AF814">
        <v>8.7899999999999991</v>
      </c>
      <c r="AG814">
        <v>14953739.98</v>
      </c>
      <c r="AM814">
        <f t="shared" si="131"/>
        <v>2057</v>
      </c>
      <c r="AN814">
        <f t="shared" si="132"/>
        <v>4</v>
      </c>
      <c r="AO814">
        <f t="shared" si="126"/>
        <v>2057</v>
      </c>
      <c r="AP814" t="str">
        <f t="shared" si="127"/>
        <v>0</v>
      </c>
      <c r="AQ814">
        <f t="shared" si="120"/>
        <v>0</v>
      </c>
      <c r="AR814">
        <f t="shared" si="121"/>
        <v>-630</v>
      </c>
      <c r="AS814">
        <f t="shared" si="122"/>
        <v>477.98999999999995</v>
      </c>
      <c r="AT814">
        <f t="shared" si="123"/>
        <v>-372.90999999999997</v>
      </c>
      <c r="AU814">
        <f t="shared" si="124"/>
        <v>-34.44</v>
      </c>
    </row>
    <row r="815" spans="1:47" x14ac:dyDescent="0.3">
      <c r="A815">
        <f t="shared" si="128"/>
        <v>2057</v>
      </c>
      <c r="B815">
        <f t="shared" si="129"/>
        <v>5</v>
      </c>
      <c r="C815">
        <f t="shared" si="130"/>
        <v>2057</v>
      </c>
      <c r="D815" t="str">
        <f t="shared" si="125"/>
        <v>05/31/2057</v>
      </c>
      <c r="E815" t="s">
        <v>1370</v>
      </c>
      <c r="F815">
        <v>6165.27</v>
      </c>
      <c r="G815">
        <v>1724.56</v>
      </c>
      <c r="H815">
        <v>308.16000000000003</v>
      </c>
      <c r="I815">
        <v>2080.85</v>
      </c>
      <c r="J815">
        <v>2673.05</v>
      </c>
      <c r="K815">
        <v>0</v>
      </c>
      <c r="L815">
        <v>307.27</v>
      </c>
      <c r="M815">
        <v>0</v>
      </c>
      <c r="N815">
        <v>0</v>
      </c>
      <c r="O815">
        <v>0</v>
      </c>
      <c r="P815">
        <v>133.41</v>
      </c>
      <c r="Q815">
        <v>0</v>
      </c>
      <c r="R815">
        <v>0</v>
      </c>
      <c r="S815">
        <v>5259.17</v>
      </c>
      <c r="T815">
        <v>0</v>
      </c>
      <c r="U815">
        <v>0</v>
      </c>
      <c r="V815">
        <v>1009.83</v>
      </c>
      <c r="W815">
        <v>1329</v>
      </c>
      <c r="X815">
        <v>547.77</v>
      </c>
      <c r="Y815">
        <v>58.43</v>
      </c>
      <c r="Z815">
        <v>195.02</v>
      </c>
      <c r="AA815">
        <v>830.23</v>
      </c>
      <c r="AB815">
        <v>26.2</v>
      </c>
      <c r="AC815">
        <v>32.43</v>
      </c>
      <c r="AD815">
        <v>0</v>
      </c>
      <c r="AE815">
        <v>30.42</v>
      </c>
      <c r="AF815">
        <v>20.89</v>
      </c>
      <c r="AG815">
        <v>14949299.27</v>
      </c>
      <c r="AM815">
        <f t="shared" si="131"/>
        <v>2057</v>
      </c>
      <c r="AN815">
        <f t="shared" si="132"/>
        <v>5</v>
      </c>
      <c r="AO815">
        <f t="shared" si="126"/>
        <v>2057</v>
      </c>
      <c r="AP815" t="str">
        <f t="shared" si="127"/>
        <v>0</v>
      </c>
      <c r="AQ815">
        <f t="shared" si="120"/>
        <v>0</v>
      </c>
      <c r="AR815">
        <f t="shared" si="121"/>
        <v>-635.21</v>
      </c>
      <c r="AS815">
        <f t="shared" si="122"/>
        <v>489.34</v>
      </c>
      <c r="AT815">
        <f t="shared" si="123"/>
        <v>-319.16999999999996</v>
      </c>
      <c r="AU815">
        <f t="shared" si="124"/>
        <v>-6.23</v>
      </c>
    </row>
    <row r="816" spans="1:47" x14ac:dyDescent="0.3">
      <c r="A816">
        <f t="shared" si="128"/>
        <v>2057</v>
      </c>
      <c r="B816">
        <f t="shared" si="129"/>
        <v>6</v>
      </c>
      <c r="C816">
        <f t="shared" si="130"/>
        <v>2057</v>
      </c>
      <c r="D816" t="str">
        <f t="shared" si="125"/>
        <v>06/30/2057</v>
      </c>
      <c r="E816" t="s">
        <v>1371</v>
      </c>
      <c r="F816">
        <v>8558.1200000000008</v>
      </c>
      <c r="G816">
        <v>2356.6799999999998</v>
      </c>
      <c r="H816">
        <v>726.85</v>
      </c>
      <c r="I816">
        <v>1215.8499999999999</v>
      </c>
      <c r="J816">
        <v>1520.21</v>
      </c>
      <c r="K816">
        <v>0</v>
      </c>
      <c r="L816">
        <v>297.36</v>
      </c>
      <c r="M816">
        <v>0</v>
      </c>
      <c r="N816">
        <v>0</v>
      </c>
      <c r="O816">
        <v>0</v>
      </c>
      <c r="P816">
        <v>155.52000000000001</v>
      </c>
      <c r="Q816">
        <v>0</v>
      </c>
      <c r="R816">
        <v>0</v>
      </c>
      <c r="S816">
        <v>7386.33</v>
      </c>
      <c r="T816">
        <v>0</v>
      </c>
      <c r="U816">
        <v>0</v>
      </c>
      <c r="V816">
        <v>1126.7</v>
      </c>
      <c r="W816">
        <v>1273.5899999999999</v>
      </c>
      <c r="X816">
        <v>543.08000000000004</v>
      </c>
      <c r="Y816">
        <v>78.739999999999995</v>
      </c>
      <c r="Z816">
        <v>277.48</v>
      </c>
      <c r="AA816">
        <v>896.65</v>
      </c>
      <c r="AB816">
        <v>60.4</v>
      </c>
      <c r="AC816">
        <v>8.35</v>
      </c>
      <c r="AD816">
        <v>0</v>
      </c>
      <c r="AE816">
        <v>26.38</v>
      </c>
      <c r="AF816">
        <v>23.15</v>
      </c>
      <c r="AG816">
        <v>14943097.83</v>
      </c>
      <c r="AM816">
        <f t="shared" si="131"/>
        <v>2057</v>
      </c>
      <c r="AN816">
        <f t="shared" si="132"/>
        <v>6</v>
      </c>
      <c r="AO816">
        <f t="shared" si="126"/>
        <v>2057</v>
      </c>
      <c r="AP816" t="str">
        <f t="shared" si="127"/>
        <v>0</v>
      </c>
      <c r="AQ816">
        <f t="shared" si="120"/>
        <v>0</v>
      </c>
      <c r="AR816">
        <f t="shared" si="121"/>
        <v>-619.16999999999996</v>
      </c>
      <c r="AS816">
        <f t="shared" si="122"/>
        <v>464.34000000000003</v>
      </c>
      <c r="AT816">
        <f t="shared" si="123"/>
        <v>-146.88999999999987</v>
      </c>
      <c r="AU816">
        <f t="shared" si="124"/>
        <v>52.05</v>
      </c>
    </row>
    <row r="817" spans="1:47" x14ac:dyDescent="0.3">
      <c r="A817">
        <f t="shared" si="128"/>
        <v>2057</v>
      </c>
      <c r="B817">
        <f t="shared" si="129"/>
        <v>7</v>
      </c>
      <c r="C817">
        <f t="shared" si="130"/>
        <v>2057</v>
      </c>
      <c r="D817" t="str">
        <f t="shared" si="125"/>
        <v>07/31/2057</v>
      </c>
      <c r="E817" t="s">
        <v>1372</v>
      </c>
      <c r="F817">
        <v>8527.8799999999992</v>
      </c>
      <c r="G817">
        <v>2699.64</v>
      </c>
      <c r="H817">
        <v>1303.58</v>
      </c>
      <c r="I817">
        <v>1000.08</v>
      </c>
      <c r="J817">
        <v>1544.04</v>
      </c>
      <c r="K817">
        <v>0</v>
      </c>
      <c r="L817">
        <v>307.27</v>
      </c>
      <c r="M817">
        <v>0</v>
      </c>
      <c r="N817">
        <v>0</v>
      </c>
      <c r="O817">
        <v>0</v>
      </c>
      <c r="P817">
        <v>181.39</v>
      </c>
      <c r="Q817">
        <v>0</v>
      </c>
      <c r="R817">
        <v>0</v>
      </c>
      <c r="S817">
        <v>7958.23</v>
      </c>
      <c r="T817">
        <v>0</v>
      </c>
      <c r="U817">
        <v>0</v>
      </c>
      <c r="V817">
        <v>1252.53</v>
      </c>
      <c r="W817">
        <v>1319.26</v>
      </c>
      <c r="X817">
        <v>584.69000000000005</v>
      </c>
      <c r="Y817">
        <v>74.709999999999994</v>
      </c>
      <c r="Z817">
        <v>281.97000000000003</v>
      </c>
      <c r="AA817">
        <v>996.94</v>
      </c>
      <c r="AB817">
        <v>129.91</v>
      </c>
      <c r="AC817">
        <v>7.69</v>
      </c>
      <c r="AD817">
        <v>0</v>
      </c>
      <c r="AE817">
        <v>29.38</v>
      </c>
      <c r="AF817">
        <v>27.34</v>
      </c>
      <c r="AG817">
        <v>14937269.59</v>
      </c>
      <c r="AM817">
        <f t="shared" si="131"/>
        <v>2057</v>
      </c>
      <c r="AN817">
        <f t="shared" si="132"/>
        <v>7</v>
      </c>
      <c r="AO817">
        <f t="shared" si="126"/>
        <v>2057</v>
      </c>
      <c r="AP817" t="str">
        <f t="shared" si="127"/>
        <v>0</v>
      </c>
      <c r="AQ817">
        <f t="shared" si="120"/>
        <v>0</v>
      </c>
      <c r="AR817">
        <f t="shared" si="121"/>
        <v>-714.97</v>
      </c>
      <c r="AS817">
        <f t="shared" si="122"/>
        <v>509.98000000000008</v>
      </c>
      <c r="AT817">
        <f t="shared" si="123"/>
        <v>-66.730000000000018</v>
      </c>
      <c r="AU817">
        <f t="shared" si="124"/>
        <v>122.22</v>
      </c>
    </row>
    <row r="818" spans="1:47" x14ac:dyDescent="0.3">
      <c r="A818">
        <f t="shared" si="128"/>
        <v>2057</v>
      </c>
      <c r="B818">
        <f t="shared" si="129"/>
        <v>8</v>
      </c>
      <c r="C818">
        <f t="shared" si="130"/>
        <v>2057</v>
      </c>
      <c r="D818" t="str">
        <f t="shared" si="125"/>
        <v>08/31/2057</v>
      </c>
      <c r="E818" t="s">
        <v>1373</v>
      </c>
      <c r="F818">
        <v>6260.07</v>
      </c>
      <c r="G818">
        <v>1892.96</v>
      </c>
      <c r="H818">
        <v>353.99</v>
      </c>
      <c r="I818">
        <v>1285.52</v>
      </c>
      <c r="J818">
        <v>1328.54</v>
      </c>
      <c r="K818">
        <v>0</v>
      </c>
      <c r="L818">
        <v>307.27</v>
      </c>
      <c r="M818">
        <v>0</v>
      </c>
      <c r="N818">
        <v>0</v>
      </c>
      <c r="O818">
        <v>0</v>
      </c>
      <c r="P818">
        <v>164.65</v>
      </c>
      <c r="Q818">
        <v>0</v>
      </c>
      <c r="R818">
        <v>0</v>
      </c>
      <c r="S818">
        <v>5029.8100000000004</v>
      </c>
      <c r="T818">
        <v>0</v>
      </c>
      <c r="U818">
        <v>0</v>
      </c>
      <c r="V818">
        <v>1220.22</v>
      </c>
      <c r="W818">
        <v>1268.9000000000001</v>
      </c>
      <c r="X818">
        <v>571.53</v>
      </c>
      <c r="Y818">
        <v>52.54</v>
      </c>
      <c r="Z818">
        <v>241.55</v>
      </c>
      <c r="AA818">
        <v>957.55</v>
      </c>
      <c r="AB818">
        <v>96.04</v>
      </c>
      <c r="AC818">
        <v>12</v>
      </c>
      <c r="AD818">
        <v>0</v>
      </c>
      <c r="AE818">
        <v>21.44</v>
      </c>
      <c r="AF818">
        <v>23.14</v>
      </c>
      <c r="AG818">
        <v>14932902.470000001</v>
      </c>
      <c r="AM818">
        <f t="shared" si="131"/>
        <v>2057</v>
      </c>
      <c r="AN818">
        <f t="shared" si="132"/>
        <v>8</v>
      </c>
      <c r="AO818">
        <f t="shared" si="126"/>
        <v>2057</v>
      </c>
      <c r="AP818" t="str">
        <f t="shared" si="127"/>
        <v>0</v>
      </c>
      <c r="AQ818">
        <f t="shared" si="120"/>
        <v>0</v>
      </c>
      <c r="AR818">
        <f t="shared" si="121"/>
        <v>-716</v>
      </c>
      <c r="AS818">
        <f t="shared" si="122"/>
        <v>518.99</v>
      </c>
      <c r="AT818">
        <f t="shared" si="123"/>
        <v>-48.680000000000064</v>
      </c>
      <c r="AU818">
        <f t="shared" si="124"/>
        <v>84.04</v>
      </c>
    </row>
    <row r="819" spans="1:47" x14ac:dyDescent="0.3">
      <c r="A819">
        <f t="shared" si="128"/>
        <v>2057</v>
      </c>
      <c r="B819">
        <f t="shared" si="129"/>
        <v>9</v>
      </c>
      <c r="C819">
        <f t="shared" si="130"/>
        <v>2057</v>
      </c>
      <c r="D819" t="str">
        <f t="shared" si="125"/>
        <v>09/30/2057</v>
      </c>
      <c r="E819" t="s">
        <v>1374</v>
      </c>
      <c r="F819">
        <v>5433.28</v>
      </c>
      <c r="G819">
        <v>2171.75</v>
      </c>
      <c r="H819">
        <v>335.48</v>
      </c>
      <c r="I819">
        <v>1051.8800000000001</v>
      </c>
      <c r="J819">
        <v>1072.22</v>
      </c>
      <c r="K819">
        <v>0</v>
      </c>
      <c r="L819">
        <v>297.36</v>
      </c>
      <c r="M819">
        <v>0</v>
      </c>
      <c r="N819">
        <v>0</v>
      </c>
      <c r="O819">
        <v>0</v>
      </c>
      <c r="P819">
        <v>131.91</v>
      </c>
      <c r="Q819">
        <v>0</v>
      </c>
      <c r="R819">
        <v>0</v>
      </c>
      <c r="S819">
        <v>3997.29</v>
      </c>
      <c r="T819">
        <v>0</v>
      </c>
      <c r="U819">
        <v>0</v>
      </c>
      <c r="V819">
        <v>1224.1500000000001</v>
      </c>
      <c r="W819">
        <v>1196.79</v>
      </c>
      <c r="X819">
        <v>506.55</v>
      </c>
      <c r="Y819">
        <v>49.49</v>
      </c>
      <c r="Z819">
        <v>234.42</v>
      </c>
      <c r="AA819">
        <v>813.55</v>
      </c>
      <c r="AB819">
        <v>80.19</v>
      </c>
      <c r="AC819">
        <v>8.9700000000000006</v>
      </c>
      <c r="AD819">
        <v>0.08</v>
      </c>
      <c r="AE819">
        <v>10.95</v>
      </c>
      <c r="AF819">
        <v>14.97</v>
      </c>
      <c r="AG819">
        <v>14929640.939999999</v>
      </c>
      <c r="AM819">
        <f t="shared" si="131"/>
        <v>2057</v>
      </c>
      <c r="AN819">
        <f t="shared" si="132"/>
        <v>9</v>
      </c>
      <c r="AO819">
        <f t="shared" si="126"/>
        <v>2057</v>
      </c>
      <c r="AP819" t="str">
        <f t="shared" si="127"/>
        <v>0</v>
      </c>
      <c r="AQ819">
        <f t="shared" si="120"/>
        <v>0</v>
      </c>
      <c r="AR819">
        <f t="shared" si="121"/>
        <v>-579.13</v>
      </c>
      <c r="AS819">
        <f t="shared" si="122"/>
        <v>457.06</v>
      </c>
      <c r="AT819">
        <f t="shared" si="123"/>
        <v>27.360000000000127</v>
      </c>
      <c r="AU819">
        <f t="shared" si="124"/>
        <v>71.22</v>
      </c>
    </row>
    <row r="820" spans="1:47" x14ac:dyDescent="0.3">
      <c r="A820">
        <f t="shared" si="128"/>
        <v>2057</v>
      </c>
      <c r="B820">
        <f t="shared" si="129"/>
        <v>10</v>
      </c>
      <c r="C820">
        <f t="shared" si="130"/>
        <v>2058</v>
      </c>
      <c r="D820" t="str">
        <f t="shared" si="125"/>
        <v>10/31/2057</v>
      </c>
      <c r="E820" t="s">
        <v>1375</v>
      </c>
      <c r="F820">
        <v>3552.3</v>
      </c>
      <c r="G820">
        <v>2227.58</v>
      </c>
      <c r="H820">
        <v>317.14999999999998</v>
      </c>
      <c r="I820">
        <v>1223.32</v>
      </c>
      <c r="J820">
        <v>2534.0700000000002</v>
      </c>
      <c r="K820">
        <v>0</v>
      </c>
      <c r="L820">
        <v>307.27</v>
      </c>
      <c r="M820">
        <v>0</v>
      </c>
      <c r="N820">
        <v>0</v>
      </c>
      <c r="O820">
        <v>0</v>
      </c>
      <c r="P820">
        <v>89.14</v>
      </c>
      <c r="Q820">
        <v>0</v>
      </c>
      <c r="R820">
        <v>0</v>
      </c>
      <c r="S820">
        <v>3037.55</v>
      </c>
      <c r="T820">
        <v>0</v>
      </c>
      <c r="U820">
        <v>0</v>
      </c>
      <c r="V820">
        <v>1061.81</v>
      </c>
      <c r="W820">
        <v>1140.72</v>
      </c>
      <c r="X820">
        <v>510.11</v>
      </c>
      <c r="Y820">
        <v>67.760000000000005</v>
      </c>
      <c r="Z820">
        <v>162.06</v>
      </c>
      <c r="AA820">
        <v>844.07</v>
      </c>
      <c r="AB820">
        <v>46.52</v>
      </c>
      <c r="AC820">
        <v>7.82</v>
      </c>
      <c r="AD820">
        <v>0</v>
      </c>
      <c r="AE820">
        <v>20.72</v>
      </c>
      <c r="AF820">
        <v>10.92</v>
      </c>
      <c r="AG820">
        <v>14928316.220000001</v>
      </c>
      <c r="AM820">
        <f t="shared" si="131"/>
        <v>2057</v>
      </c>
      <c r="AN820">
        <f t="shared" si="132"/>
        <v>10</v>
      </c>
      <c r="AO820">
        <f t="shared" si="126"/>
        <v>2058</v>
      </c>
      <c r="AP820" t="str">
        <f t="shared" si="127"/>
        <v>0</v>
      </c>
      <c r="AQ820">
        <f t="shared" si="120"/>
        <v>0</v>
      </c>
      <c r="AR820">
        <f t="shared" si="121"/>
        <v>-682.01</v>
      </c>
      <c r="AS820">
        <f t="shared" si="122"/>
        <v>442.35</v>
      </c>
      <c r="AT820">
        <f t="shared" si="123"/>
        <v>-78.910000000000082</v>
      </c>
      <c r="AU820">
        <f t="shared" si="124"/>
        <v>38.700000000000003</v>
      </c>
    </row>
    <row r="821" spans="1:47" x14ac:dyDescent="0.3">
      <c r="A821">
        <f t="shared" si="128"/>
        <v>2057</v>
      </c>
      <c r="B821">
        <f t="shared" si="129"/>
        <v>11</v>
      </c>
      <c r="C821">
        <f t="shared" si="130"/>
        <v>2058</v>
      </c>
      <c r="D821" t="str">
        <f t="shared" si="125"/>
        <v>11/30/2057</v>
      </c>
      <c r="E821" t="s">
        <v>1376</v>
      </c>
      <c r="F821">
        <v>2925.8</v>
      </c>
      <c r="G821">
        <v>1498.4</v>
      </c>
      <c r="H821">
        <v>213.58</v>
      </c>
      <c r="I821">
        <v>1257.49</v>
      </c>
      <c r="J821">
        <v>1852.98</v>
      </c>
      <c r="K821">
        <v>0</v>
      </c>
      <c r="L821">
        <v>297.36</v>
      </c>
      <c r="M821">
        <v>0</v>
      </c>
      <c r="N821">
        <v>0</v>
      </c>
      <c r="O821">
        <v>0</v>
      </c>
      <c r="P821">
        <v>55.18</v>
      </c>
      <c r="Q821">
        <v>0</v>
      </c>
      <c r="R821">
        <v>0</v>
      </c>
      <c r="S821">
        <v>2485.6999999999998</v>
      </c>
      <c r="T821">
        <v>0</v>
      </c>
      <c r="U821">
        <v>0</v>
      </c>
      <c r="V821">
        <v>1065.48</v>
      </c>
      <c r="W821">
        <v>1048.71</v>
      </c>
      <c r="X821">
        <v>468.32</v>
      </c>
      <c r="Y821">
        <v>48.95</v>
      </c>
      <c r="Z821">
        <v>162.76</v>
      </c>
      <c r="AA821">
        <v>692.56</v>
      </c>
      <c r="AB821">
        <v>18.670000000000002</v>
      </c>
      <c r="AC821">
        <v>6.47</v>
      </c>
      <c r="AD821">
        <v>0.04</v>
      </c>
      <c r="AE821">
        <v>14.15</v>
      </c>
      <c r="AF821">
        <v>7.73</v>
      </c>
      <c r="AG821">
        <v>14926888.82</v>
      </c>
      <c r="AM821">
        <f t="shared" si="131"/>
        <v>2057</v>
      </c>
      <c r="AN821">
        <f t="shared" si="132"/>
        <v>11</v>
      </c>
      <c r="AO821">
        <f t="shared" si="126"/>
        <v>2058</v>
      </c>
      <c r="AP821" t="str">
        <f t="shared" si="127"/>
        <v>0</v>
      </c>
      <c r="AQ821">
        <f t="shared" si="120"/>
        <v>0</v>
      </c>
      <c r="AR821">
        <f t="shared" si="121"/>
        <v>-529.79999999999995</v>
      </c>
      <c r="AS821">
        <f t="shared" si="122"/>
        <v>419.37</v>
      </c>
      <c r="AT821">
        <f t="shared" si="123"/>
        <v>16.769999999999982</v>
      </c>
      <c r="AU821">
        <f t="shared" si="124"/>
        <v>12.200000000000003</v>
      </c>
    </row>
    <row r="822" spans="1:47" x14ac:dyDescent="0.3">
      <c r="A822">
        <f t="shared" si="128"/>
        <v>2057</v>
      </c>
      <c r="B822">
        <f t="shared" si="129"/>
        <v>12</v>
      </c>
      <c r="C822">
        <f t="shared" si="130"/>
        <v>2058</v>
      </c>
      <c r="D822" t="str">
        <f t="shared" si="125"/>
        <v>12/31/2057</v>
      </c>
      <c r="E822" t="s">
        <v>1377</v>
      </c>
      <c r="F822">
        <v>875.03</v>
      </c>
      <c r="G822">
        <v>3929.34</v>
      </c>
      <c r="H822">
        <v>182.91</v>
      </c>
      <c r="I822">
        <v>2047.86</v>
      </c>
      <c r="J822">
        <v>6089.31</v>
      </c>
      <c r="K822">
        <v>0</v>
      </c>
      <c r="L822">
        <v>307.27</v>
      </c>
      <c r="M822">
        <v>0</v>
      </c>
      <c r="N822">
        <v>0</v>
      </c>
      <c r="O822">
        <v>0</v>
      </c>
      <c r="P822">
        <v>52.1</v>
      </c>
      <c r="Q822">
        <v>0</v>
      </c>
      <c r="R822">
        <v>0</v>
      </c>
      <c r="S822">
        <v>1236.04</v>
      </c>
      <c r="T822">
        <v>0</v>
      </c>
      <c r="U822">
        <v>0</v>
      </c>
      <c r="V822">
        <v>981.48</v>
      </c>
      <c r="W822">
        <v>1118.8</v>
      </c>
      <c r="X822">
        <v>461.77</v>
      </c>
      <c r="Y822">
        <v>54.7</v>
      </c>
      <c r="Z822">
        <v>157.21</v>
      </c>
      <c r="AA822">
        <v>700.09</v>
      </c>
      <c r="AB822">
        <v>14.98</v>
      </c>
      <c r="AC822">
        <v>14.59</v>
      </c>
      <c r="AD822">
        <v>0</v>
      </c>
      <c r="AE822">
        <v>14.61</v>
      </c>
      <c r="AF822">
        <v>6.03</v>
      </c>
      <c r="AG822">
        <v>14929943.130000001</v>
      </c>
      <c r="AM822">
        <f t="shared" si="131"/>
        <v>2057</v>
      </c>
      <c r="AN822">
        <f t="shared" si="132"/>
        <v>12</v>
      </c>
      <c r="AO822">
        <f t="shared" si="126"/>
        <v>2058</v>
      </c>
      <c r="AP822" t="str">
        <f t="shared" si="127"/>
        <v>0</v>
      </c>
      <c r="AQ822">
        <f t="shared" si="120"/>
        <v>0</v>
      </c>
      <c r="AR822">
        <f t="shared" si="121"/>
        <v>-542.88</v>
      </c>
      <c r="AS822">
        <f t="shared" si="122"/>
        <v>407.07</v>
      </c>
      <c r="AT822">
        <f t="shared" si="123"/>
        <v>-137.31999999999994</v>
      </c>
      <c r="AU822">
        <f t="shared" si="124"/>
        <v>0.39000000000000057</v>
      </c>
    </row>
    <row r="823" spans="1:47" x14ac:dyDescent="0.3">
      <c r="A823">
        <f t="shared" si="128"/>
        <v>2058</v>
      </c>
      <c r="B823">
        <f t="shared" si="129"/>
        <v>1</v>
      </c>
      <c r="C823">
        <f t="shared" si="130"/>
        <v>2058</v>
      </c>
      <c r="D823" t="str">
        <f t="shared" si="125"/>
        <v>01/31/2058</v>
      </c>
      <c r="E823" t="s">
        <v>1378</v>
      </c>
      <c r="F823">
        <v>551.76</v>
      </c>
      <c r="G823">
        <v>19806.73</v>
      </c>
      <c r="H823">
        <v>245.93</v>
      </c>
      <c r="I823">
        <v>3985.21</v>
      </c>
      <c r="J823">
        <v>24236.55</v>
      </c>
      <c r="K823">
        <v>0</v>
      </c>
      <c r="L823">
        <v>307.27</v>
      </c>
      <c r="M823">
        <v>0</v>
      </c>
      <c r="N823">
        <v>0</v>
      </c>
      <c r="O823">
        <v>0</v>
      </c>
      <c r="P823">
        <v>46.19</v>
      </c>
      <c r="Q823">
        <v>0</v>
      </c>
      <c r="R823">
        <v>0</v>
      </c>
      <c r="S823">
        <v>1131.75</v>
      </c>
      <c r="T823">
        <v>0</v>
      </c>
      <c r="U823">
        <v>0</v>
      </c>
      <c r="V823">
        <v>936.14</v>
      </c>
      <c r="W823">
        <v>1202.98</v>
      </c>
      <c r="X823">
        <v>513.14</v>
      </c>
      <c r="Y823">
        <v>82.61</v>
      </c>
      <c r="Z823">
        <v>125.05</v>
      </c>
      <c r="AA823">
        <v>688.82</v>
      </c>
      <c r="AB823">
        <v>1.06</v>
      </c>
      <c r="AC823">
        <v>40.96</v>
      </c>
      <c r="AD823">
        <v>0</v>
      </c>
      <c r="AE823">
        <v>19.18</v>
      </c>
      <c r="AF823">
        <v>4.8499999999999996</v>
      </c>
      <c r="AG823">
        <v>14949198.1</v>
      </c>
      <c r="AM823">
        <f t="shared" si="131"/>
        <v>2058</v>
      </c>
      <c r="AN823">
        <f t="shared" si="132"/>
        <v>1</v>
      </c>
      <c r="AO823">
        <f t="shared" si="126"/>
        <v>2058</v>
      </c>
      <c r="AP823" t="str">
        <f t="shared" si="127"/>
        <v>0</v>
      </c>
      <c r="AQ823">
        <f t="shared" si="120"/>
        <v>0</v>
      </c>
      <c r="AR823">
        <f t="shared" si="121"/>
        <v>-563.7700000000001</v>
      </c>
      <c r="AS823">
        <f t="shared" si="122"/>
        <v>430.53</v>
      </c>
      <c r="AT823">
        <f t="shared" si="123"/>
        <v>-266.84000000000003</v>
      </c>
      <c r="AU823">
        <f t="shared" si="124"/>
        <v>-39.9</v>
      </c>
    </row>
    <row r="824" spans="1:47" x14ac:dyDescent="0.3">
      <c r="A824">
        <f t="shared" si="128"/>
        <v>2058</v>
      </c>
      <c r="B824">
        <f t="shared" si="129"/>
        <v>2</v>
      </c>
      <c r="C824">
        <f t="shared" si="130"/>
        <v>2058</v>
      </c>
      <c r="D824" t="str">
        <f t="shared" si="125"/>
        <v>02/28/2058</v>
      </c>
      <c r="E824" t="s">
        <v>1379</v>
      </c>
      <c r="F824">
        <v>1032.45</v>
      </c>
      <c r="G824">
        <v>7883.12</v>
      </c>
      <c r="H824">
        <v>133.66</v>
      </c>
      <c r="I824">
        <v>3792.16</v>
      </c>
      <c r="J824">
        <v>10637.28</v>
      </c>
      <c r="K824">
        <v>0</v>
      </c>
      <c r="L824">
        <v>277.52999999999997</v>
      </c>
      <c r="M824">
        <v>0</v>
      </c>
      <c r="N824">
        <v>0</v>
      </c>
      <c r="O824">
        <v>0</v>
      </c>
      <c r="P824">
        <v>40.83</v>
      </c>
      <c r="Q824">
        <v>0</v>
      </c>
      <c r="R824">
        <v>0</v>
      </c>
      <c r="S824">
        <v>136.41</v>
      </c>
      <c r="T824">
        <v>0</v>
      </c>
      <c r="U824">
        <v>0</v>
      </c>
      <c r="V824">
        <v>876.43</v>
      </c>
      <c r="W824">
        <v>1090.72</v>
      </c>
      <c r="X824">
        <v>524.55999999999995</v>
      </c>
      <c r="Y824">
        <v>45.63</v>
      </c>
      <c r="Z824">
        <v>130.22999999999999</v>
      </c>
      <c r="AA824">
        <v>615.16999999999996</v>
      </c>
      <c r="AB824">
        <v>0.1</v>
      </c>
      <c r="AC824">
        <v>69.59</v>
      </c>
      <c r="AD824">
        <v>0</v>
      </c>
      <c r="AE824">
        <v>16</v>
      </c>
      <c r="AF824">
        <v>4.3099999999999996</v>
      </c>
      <c r="AG824">
        <v>14956048.76</v>
      </c>
      <c r="AM824">
        <f t="shared" si="131"/>
        <v>2058</v>
      </c>
      <c r="AN824">
        <f t="shared" si="132"/>
        <v>2</v>
      </c>
      <c r="AO824">
        <f t="shared" si="126"/>
        <v>2058</v>
      </c>
      <c r="AP824" t="str">
        <f t="shared" si="127"/>
        <v>0</v>
      </c>
      <c r="AQ824">
        <f t="shared" si="120"/>
        <v>0</v>
      </c>
      <c r="AR824">
        <f t="shared" si="121"/>
        <v>-484.93999999999994</v>
      </c>
      <c r="AS824">
        <f t="shared" si="122"/>
        <v>478.92999999999995</v>
      </c>
      <c r="AT824">
        <f t="shared" si="123"/>
        <v>-214.29000000000008</v>
      </c>
      <c r="AU824">
        <f t="shared" si="124"/>
        <v>-69.490000000000009</v>
      </c>
    </row>
    <row r="825" spans="1:47" x14ac:dyDescent="0.3">
      <c r="A825">
        <f t="shared" si="128"/>
        <v>2058</v>
      </c>
      <c r="B825">
        <f t="shared" si="129"/>
        <v>3</v>
      </c>
      <c r="C825">
        <f t="shared" si="130"/>
        <v>2058</v>
      </c>
      <c r="D825" t="str">
        <f t="shared" si="125"/>
        <v>03/31/2058</v>
      </c>
      <c r="E825" t="s">
        <v>1380</v>
      </c>
      <c r="F825">
        <v>1433.5</v>
      </c>
      <c r="G825">
        <v>5029.6499999999996</v>
      </c>
      <c r="H825">
        <v>107.57</v>
      </c>
      <c r="I825">
        <v>3749.9</v>
      </c>
      <c r="J825">
        <v>7370.13</v>
      </c>
      <c r="K825">
        <v>0</v>
      </c>
      <c r="L825">
        <v>307.27</v>
      </c>
      <c r="M825">
        <v>0</v>
      </c>
      <c r="N825">
        <v>0</v>
      </c>
      <c r="O825">
        <v>0</v>
      </c>
      <c r="P825">
        <v>51.55</v>
      </c>
      <c r="Q825">
        <v>0</v>
      </c>
      <c r="R825">
        <v>0</v>
      </c>
      <c r="S825">
        <v>100.85</v>
      </c>
      <c r="T825">
        <v>0</v>
      </c>
      <c r="U825">
        <v>0</v>
      </c>
      <c r="V825">
        <v>975.67</v>
      </c>
      <c r="W825">
        <v>1215.95</v>
      </c>
      <c r="X825">
        <v>530.28</v>
      </c>
      <c r="Y825">
        <v>53.79</v>
      </c>
      <c r="Z825">
        <v>153.86000000000001</v>
      </c>
      <c r="AA825">
        <v>679.88</v>
      </c>
      <c r="AB825">
        <v>0.08</v>
      </c>
      <c r="AC825">
        <v>78.53</v>
      </c>
      <c r="AD825">
        <v>0</v>
      </c>
      <c r="AE825">
        <v>15.9</v>
      </c>
      <c r="AF825">
        <v>5.46</v>
      </c>
      <c r="AG825">
        <v>14959644.92</v>
      </c>
      <c r="AM825">
        <f t="shared" si="131"/>
        <v>2058</v>
      </c>
      <c r="AN825">
        <f t="shared" si="132"/>
        <v>3</v>
      </c>
      <c r="AO825">
        <f t="shared" si="126"/>
        <v>2058</v>
      </c>
      <c r="AP825" t="str">
        <f t="shared" si="127"/>
        <v>0</v>
      </c>
      <c r="AQ825">
        <f t="shared" si="120"/>
        <v>0</v>
      </c>
      <c r="AR825">
        <f t="shared" si="121"/>
        <v>-526.02</v>
      </c>
      <c r="AS825">
        <f t="shared" si="122"/>
        <v>476.48999999999995</v>
      </c>
      <c r="AT825">
        <f t="shared" si="123"/>
        <v>-240.28000000000009</v>
      </c>
      <c r="AU825">
        <f t="shared" si="124"/>
        <v>-78.45</v>
      </c>
    </row>
    <row r="826" spans="1:47" x14ac:dyDescent="0.3">
      <c r="A826">
        <f t="shared" si="128"/>
        <v>2058</v>
      </c>
      <c r="B826">
        <f t="shared" si="129"/>
        <v>4</v>
      </c>
      <c r="C826">
        <f t="shared" si="130"/>
        <v>2058</v>
      </c>
      <c r="D826" t="str">
        <f t="shared" si="125"/>
        <v>04/30/2058</v>
      </c>
      <c r="E826" t="s">
        <v>1381</v>
      </c>
      <c r="F826">
        <v>1162.3599999999999</v>
      </c>
      <c r="G826">
        <v>3945.31</v>
      </c>
      <c r="H826">
        <v>190.76</v>
      </c>
      <c r="I826">
        <v>3489.5</v>
      </c>
      <c r="J826">
        <v>6755.35</v>
      </c>
      <c r="K826">
        <v>0</v>
      </c>
      <c r="L826">
        <v>297.36</v>
      </c>
      <c r="M826">
        <v>0</v>
      </c>
      <c r="N826">
        <v>0</v>
      </c>
      <c r="O826">
        <v>0</v>
      </c>
      <c r="P826">
        <v>73.88</v>
      </c>
      <c r="Q826">
        <v>0</v>
      </c>
      <c r="R826">
        <v>0</v>
      </c>
      <c r="S826">
        <v>602.63</v>
      </c>
      <c r="T826">
        <v>0</v>
      </c>
      <c r="U826">
        <v>0</v>
      </c>
      <c r="V826">
        <v>929.85</v>
      </c>
      <c r="W826">
        <v>1202.94</v>
      </c>
      <c r="X826">
        <v>479.04</v>
      </c>
      <c r="Y826">
        <v>59.65</v>
      </c>
      <c r="Z826">
        <v>172.11</v>
      </c>
      <c r="AA826">
        <v>655.23</v>
      </c>
      <c r="AB826">
        <v>0.03</v>
      </c>
      <c r="AC826">
        <v>77.92</v>
      </c>
      <c r="AD826">
        <v>0</v>
      </c>
      <c r="AE826">
        <v>18.18</v>
      </c>
      <c r="AF826">
        <v>9.3699999999999992</v>
      </c>
      <c r="AG826">
        <v>14962427.869999999</v>
      </c>
      <c r="AM826">
        <f t="shared" si="131"/>
        <v>2058</v>
      </c>
      <c r="AN826">
        <f t="shared" si="132"/>
        <v>4</v>
      </c>
      <c r="AO826">
        <f t="shared" si="126"/>
        <v>2058</v>
      </c>
      <c r="AP826" t="str">
        <f t="shared" si="127"/>
        <v>0</v>
      </c>
      <c r="AQ826">
        <f t="shared" si="120"/>
        <v>0</v>
      </c>
      <c r="AR826">
        <f t="shared" si="121"/>
        <v>-483.12</v>
      </c>
      <c r="AS826">
        <f t="shared" si="122"/>
        <v>419.39000000000004</v>
      </c>
      <c r="AT826">
        <f t="shared" si="123"/>
        <v>-273.09000000000003</v>
      </c>
      <c r="AU826">
        <f t="shared" si="124"/>
        <v>-77.89</v>
      </c>
    </row>
    <row r="827" spans="1:47" x14ac:dyDescent="0.3">
      <c r="A827">
        <f t="shared" si="128"/>
        <v>2058</v>
      </c>
      <c r="B827">
        <f t="shared" si="129"/>
        <v>5</v>
      </c>
      <c r="C827">
        <f t="shared" si="130"/>
        <v>2058</v>
      </c>
      <c r="D827" t="str">
        <f t="shared" si="125"/>
        <v>05/31/2058</v>
      </c>
      <c r="E827" t="s">
        <v>1382</v>
      </c>
      <c r="F827">
        <v>4630.16</v>
      </c>
      <c r="G827">
        <v>1339.11</v>
      </c>
      <c r="H827">
        <v>100.2</v>
      </c>
      <c r="I827">
        <v>2990.7</v>
      </c>
      <c r="J827">
        <v>3276.1</v>
      </c>
      <c r="K827">
        <v>0</v>
      </c>
      <c r="L827">
        <v>307.27</v>
      </c>
      <c r="M827">
        <v>0</v>
      </c>
      <c r="N827">
        <v>0</v>
      </c>
      <c r="O827">
        <v>0</v>
      </c>
      <c r="P827">
        <v>133.41</v>
      </c>
      <c r="Q827">
        <v>0</v>
      </c>
      <c r="R827">
        <v>0</v>
      </c>
      <c r="S827">
        <v>3793.47</v>
      </c>
      <c r="T827">
        <v>0</v>
      </c>
      <c r="U827">
        <v>0</v>
      </c>
      <c r="V827">
        <v>1111.4000000000001</v>
      </c>
      <c r="W827">
        <v>1266.8800000000001</v>
      </c>
      <c r="X827">
        <v>520.03</v>
      </c>
      <c r="Y827">
        <v>63.85</v>
      </c>
      <c r="Z827">
        <v>228.47</v>
      </c>
      <c r="AA827">
        <v>748.01</v>
      </c>
      <c r="AB827">
        <v>8.0399999999999991</v>
      </c>
      <c r="AC827">
        <v>58.73</v>
      </c>
      <c r="AD827">
        <v>0</v>
      </c>
      <c r="AE827">
        <v>33.450000000000003</v>
      </c>
      <c r="AF827">
        <v>20.88</v>
      </c>
      <c r="AG827">
        <v>14959136.82</v>
      </c>
      <c r="AM827">
        <f t="shared" si="131"/>
        <v>2058</v>
      </c>
      <c r="AN827">
        <f t="shared" si="132"/>
        <v>5</v>
      </c>
      <c r="AO827">
        <f t="shared" si="126"/>
        <v>2058</v>
      </c>
      <c r="AP827" t="str">
        <f t="shared" si="127"/>
        <v>0</v>
      </c>
      <c r="AQ827">
        <f t="shared" si="120"/>
        <v>0</v>
      </c>
      <c r="AR827">
        <f t="shared" si="121"/>
        <v>-519.54</v>
      </c>
      <c r="AS827">
        <f t="shared" si="122"/>
        <v>456.17999999999995</v>
      </c>
      <c r="AT827">
        <f t="shared" si="123"/>
        <v>-155.48000000000002</v>
      </c>
      <c r="AU827">
        <f t="shared" si="124"/>
        <v>-50.69</v>
      </c>
    </row>
    <row r="828" spans="1:47" x14ac:dyDescent="0.3">
      <c r="A828">
        <f t="shared" si="128"/>
        <v>2058</v>
      </c>
      <c r="B828">
        <f t="shared" si="129"/>
        <v>6</v>
      </c>
      <c r="C828">
        <f t="shared" si="130"/>
        <v>2058</v>
      </c>
      <c r="D828" t="str">
        <f t="shared" si="125"/>
        <v>06/30/2058</v>
      </c>
      <c r="E828" t="s">
        <v>1383</v>
      </c>
      <c r="F828">
        <v>9553.3700000000008</v>
      </c>
      <c r="G828">
        <v>1820.2</v>
      </c>
      <c r="H828">
        <v>182.86</v>
      </c>
      <c r="I828">
        <v>1866.49</v>
      </c>
      <c r="J828">
        <v>1707.29</v>
      </c>
      <c r="K828">
        <v>0</v>
      </c>
      <c r="L828">
        <v>297.36</v>
      </c>
      <c r="M828">
        <v>0</v>
      </c>
      <c r="N828">
        <v>0</v>
      </c>
      <c r="O828">
        <v>0</v>
      </c>
      <c r="P828">
        <v>155.52000000000001</v>
      </c>
      <c r="Q828">
        <v>0</v>
      </c>
      <c r="R828">
        <v>0</v>
      </c>
      <c r="S828">
        <v>8179.62</v>
      </c>
      <c r="T828">
        <v>0</v>
      </c>
      <c r="U828">
        <v>0</v>
      </c>
      <c r="V828">
        <v>1294.28</v>
      </c>
      <c r="W828">
        <v>1261.92</v>
      </c>
      <c r="X828">
        <v>519.5</v>
      </c>
      <c r="Y828">
        <v>80.900000000000006</v>
      </c>
      <c r="Z828">
        <v>324.23</v>
      </c>
      <c r="AA828">
        <v>807.5</v>
      </c>
      <c r="AB828">
        <v>50.46</v>
      </c>
      <c r="AC828">
        <v>15.82</v>
      </c>
      <c r="AD828">
        <v>0</v>
      </c>
      <c r="AE828">
        <v>29.26</v>
      </c>
      <c r="AF828">
        <v>23.15</v>
      </c>
      <c r="AG828">
        <v>14951403.640000001</v>
      </c>
      <c r="AM828">
        <f t="shared" si="131"/>
        <v>2058</v>
      </c>
      <c r="AN828">
        <f t="shared" si="132"/>
        <v>6</v>
      </c>
      <c r="AO828">
        <f t="shared" si="126"/>
        <v>2058</v>
      </c>
      <c r="AP828" t="str">
        <f t="shared" si="127"/>
        <v>0</v>
      </c>
      <c r="AQ828">
        <f t="shared" si="120"/>
        <v>0</v>
      </c>
      <c r="AR828">
        <f t="shared" si="121"/>
        <v>-483.27</v>
      </c>
      <c r="AS828">
        <f t="shared" si="122"/>
        <v>438.6</v>
      </c>
      <c r="AT828">
        <f t="shared" si="123"/>
        <v>32.3599999999999</v>
      </c>
      <c r="AU828">
        <f t="shared" si="124"/>
        <v>34.64</v>
      </c>
    </row>
    <row r="829" spans="1:47" x14ac:dyDescent="0.3">
      <c r="A829">
        <f t="shared" si="128"/>
        <v>2058</v>
      </c>
      <c r="B829">
        <f t="shared" si="129"/>
        <v>7</v>
      </c>
      <c r="C829">
        <f t="shared" si="130"/>
        <v>2058</v>
      </c>
      <c r="D829" t="str">
        <f t="shared" si="125"/>
        <v>07/31/2058</v>
      </c>
      <c r="E829" t="s">
        <v>1384</v>
      </c>
      <c r="F829">
        <v>8936.5499999999993</v>
      </c>
      <c r="G829">
        <v>2728.98</v>
      </c>
      <c r="H829">
        <v>896.52</v>
      </c>
      <c r="I829">
        <v>1058.25</v>
      </c>
      <c r="J829">
        <v>1535.04</v>
      </c>
      <c r="K829">
        <v>0</v>
      </c>
      <c r="L829">
        <v>307.27</v>
      </c>
      <c r="M829">
        <v>0</v>
      </c>
      <c r="N829">
        <v>0</v>
      </c>
      <c r="O829">
        <v>0</v>
      </c>
      <c r="P829">
        <v>181.39</v>
      </c>
      <c r="Q829">
        <v>0</v>
      </c>
      <c r="R829">
        <v>0</v>
      </c>
      <c r="S829">
        <v>8106.05</v>
      </c>
      <c r="T829">
        <v>0</v>
      </c>
      <c r="U829">
        <v>0</v>
      </c>
      <c r="V829">
        <v>1402.9</v>
      </c>
      <c r="W829">
        <v>1256.5999999999999</v>
      </c>
      <c r="X829">
        <v>556.37</v>
      </c>
      <c r="Y829">
        <v>75.010000000000005</v>
      </c>
      <c r="Z829">
        <v>294.36</v>
      </c>
      <c r="AA829">
        <v>939.54</v>
      </c>
      <c r="AB829">
        <v>119.26</v>
      </c>
      <c r="AC829">
        <v>7.73</v>
      </c>
      <c r="AD829">
        <v>0</v>
      </c>
      <c r="AE829">
        <v>30.15</v>
      </c>
      <c r="AF829">
        <v>27.35</v>
      </c>
      <c r="AG829">
        <v>14945196.07</v>
      </c>
      <c r="AM829">
        <f t="shared" si="131"/>
        <v>2058</v>
      </c>
      <c r="AN829">
        <f t="shared" si="132"/>
        <v>7</v>
      </c>
      <c r="AO829">
        <f t="shared" si="126"/>
        <v>2058</v>
      </c>
      <c r="AP829" t="str">
        <f t="shared" si="127"/>
        <v>0</v>
      </c>
      <c r="AQ829">
        <f t="shared" si="120"/>
        <v>0</v>
      </c>
      <c r="AR829">
        <f t="shared" si="121"/>
        <v>-645.17999999999995</v>
      </c>
      <c r="AS829">
        <f t="shared" si="122"/>
        <v>481.36</v>
      </c>
      <c r="AT829">
        <f t="shared" si="123"/>
        <v>146.30000000000018</v>
      </c>
      <c r="AU829">
        <f t="shared" si="124"/>
        <v>111.53</v>
      </c>
    </row>
    <row r="830" spans="1:47" x14ac:dyDescent="0.3">
      <c r="A830">
        <f t="shared" si="128"/>
        <v>2058</v>
      </c>
      <c r="B830">
        <f t="shared" si="129"/>
        <v>8</v>
      </c>
      <c r="C830">
        <f t="shared" si="130"/>
        <v>2058</v>
      </c>
      <c r="D830" t="str">
        <f t="shared" si="125"/>
        <v>08/31/2058</v>
      </c>
      <c r="E830" t="s">
        <v>1385</v>
      </c>
      <c r="F830">
        <v>6203.43</v>
      </c>
      <c r="G830">
        <v>2397.19</v>
      </c>
      <c r="H830">
        <v>727.27</v>
      </c>
      <c r="I830">
        <v>1022.99</v>
      </c>
      <c r="J830">
        <v>1379.42</v>
      </c>
      <c r="K830">
        <v>0</v>
      </c>
      <c r="L830">
        <v>307.27</v>
      </c>
      <c r="M830">
        <v>0</v>
      </c>
      <c r="N830">
        <v>0</v>
      </c>
      <c r="O830">
        <v>0</v>
      </c>
      <c r="P830">
        <v>164.65</v>
      </c>
      <c r="Q830">
        <v>0</v>
      </c>
      <c r="R830">
        <v>0</v>
      </c>
      <c r="S830">
        <v>5361.6</v>
      </c>
      <c r="T830">
        <v>0</v>
      </c>
      <c r="U830">
        <v>0</v>
      </c>
      <c r="V830">
        <v>1376.77</v>
      </c>
      <c r="W830">
        <v>1237.3</v>
      </c>
      <c r="X830">
        <v>542.55999999999995</v>
      </c>
      <c r="Y830">
        <v>51.55</v>
      </c>
      <c r="Z830">
        <v>238.47</v>
      </c>
      <c r="AA830">
        <v>940.23</v>
      </c>
      <c r="AB830">
        <v>122.63</v>
      </c>
      <c r="AC830">
        <v>6.88</v>
      </c>
      <c r="AD830">
        <v>0</v>
      </c>
      <c r="AE830">
        <v>21.61</v>
      </c>
      <c r="AF830">
        <v>23.12</v>
      </c>
      <c r="AG830">
        <v>14941389.83</v>
      </c>
      <c r="AM830">
        <f t="shared" si="131"/>
        <v>2058</v>
      </c>
      <c r="AN830">
        <f t="shared" si="132"/>
        <v>8</v>
      </c>
      <c r="AO830">
        <f t="shared" si="126"/>
        <v>2058</v>
      </c>
      <c r="AP830" t="str">
        <f t="shared" si="127"/>
        <v>0</v>
      </c>
      <c r="AQ830">
        <f t="shared" si="120"/>
        <v>0</v>
      </c>
      <c r="AR830">
        <f t="shared" si="121"/>
        <v>-701.76</v>
      </c>
      <c r="AS830">
        <f t="shared" si="122"/>
        <v>491.00999999999993</v>
      </c>
      <c r="AT830">
        <f t="shared" si="123"/>
        <v>139.47000000000003</v>
      </c>
      <c r="AU830">
        <f t="shared" si="124"/>
        <v>115.75</v>
      </c>
    </row>
    <row r="831" spans="1:47" x14ac:dyDescent="0.3">
      <c r="A831">
        <f t="shared" si="128"/>
        <v>2058</v>
      </c>
      <c r="B831">
        <f t="shared" si="129"/>
        <v>9</v>
      </c>
      <c r="C831">
        <f t="shared" si="130"/>
        <v>2058</v>
      </c>
      <c r="D831" t="str">
        <f t="shared" si="125"/>
        <v>09/30/2058</v>
      </c>
      <c r="E831" t="s">
        <v>1386</v>
      </c>
      <c r="F831">
        <v>5459.14</v>
      </c>
      <c r="G831">
        <v>2403.59</v>
      </c>
      <c r="H831">
        <v>423.69</v>
      </c>
      <c r="I831">
        <v>1095.5</v>
      </c>
      <c r="J831">
        <v>1055.1099999999999</v>
      </c>
      <c r="K831">
        <v>0</v>
      </c>
      <c r="L831">
        <v>297.36</v>
      </c>
      <c r="M831">
        <v>0</v>
      </c>
      <c r="N831">
        <v>0</v>
      </c>
      <c r="O831">
        <v>0</v>
      </c>
      <c r="P831">
        <v>131.91</v>
      </c>
      <c r="Q831">
        <v>0</v>
      </c>
      <c r="R831">
        <v>0</v>
      </c>
      <c r="S831">
        <v>3854.4</v>
      </c>
      <c r="T831">
        <v>0</v>
      </c>
      <c r="U831">
        <v>0</v>
      </c>
      <c r="V831">
        <v>1190.71</v>
      </c>
      <c r="W831">
        <v>1119.96</v>
      </c>
      <c r="X831">
        <v>483.57</v>
      </c>
      <c r="Y831">
        <v>50.37</v>
      </c>
      <c r="Z831">
        <v>228.49</v>
      </c>
      <c r="AA831">
        <v>832.89</v>
      </c>
      <c r="AB831">
        <v>120.08</v>
      </c>
      <c r="AC831">
        <v>6.35</v>
      </c>
      <c r="AD831">
        <v>0.3</v>
      </c>
      <c r="AE831">
        <v>12.36</v>
      </c>
      <c r="AF831">
        <v>14.94</v>
      </c>
      <c r="AG831">
        <v>14938334.279999999</v>
      </c>
      <c r="AM831">
        <f t="shared" si="131"/>
        <v>2058</v>
      </c>
      <c r="AN831">
        <f t="shared" si="132"/>
        <v>9</v>
      </c>
      <c r="AO831">
        <f t="shared" si="126"/>
        <v>2058</v>
      </c>
      <c r="AP831" t="str">
        <f t="shared" si="127"/>
        <v>0</v>
      </c>
      <c r="AQ831">
        <f t="shared" si="120"/>
        <v>0</v>
      </c>
      <c r="AR831">
        <f t="shared" si="121"/>
        <v>-604.4</v>
      </c>
      <c r="AS831">
        <f t="shared" si="122"/>
        <v>433.2</v>
      </c>
      <c r="AT831">
        <f t="shared" si="123"/>
        <v>70.75</v>
      </c>
      <c r="AU831">
        <f t="shared" si="124"/>
        <v>113.73</v>
      </c>
    </row>
    <row r="832" spans="1:47" x14ac:dyDescent="0.3">
      <c r="A832">
        <f t="shared" si="128"/>
        <v>2058</v>
      </c>
      <c r="B832">
        <f t="shared" si="129"/>
        <v>10</v>
      </c>
      <c r="C832">
        <f t="shared" si="130"/>
        <v>2059</v>
      </c>
      <c r="D832" t="str">
        <f t="shared" si="125"/>
        <v>10/31/2058</v>
      </c>
      <c r="E832" t="s">
        <v>1387</v>
      </c>
      <c r="F832">
        <v>4339.29</v>
      </c>
      <c r="G832">
        <v>3365.88</v>
      </c>
      <c r="H832">
        <v>230.25</v>
      </c>
      <c r="I832">
        <v>1960.99</v>
      </c>
      <c r="J832">
        <v>4005.63</v>
      </c>
      <c r="K832">
        <v>0</v>
      </c>
      <c r="L832">
        <v>307.27</v>
      </c>
      <c r="M832">
        <v>0</v>
      </c>
      <c r="N832">
        <v>0</v>
      </c>
      <c r="O832">
        <v>0</v>
      </c>
      <c r="P832">
        <v>89.14</v>
      </c>
      <c r="Q832">
        <v>0</v>
      </c>
      <c r="R832">
        <v>0</v>
      </c>
      <c r="S832">
        <v>3499.16</v>
      </c>
      <c r="T832">
        <v>0</v>
      </c>
      <c r="U832">
        <v>0</v>
      </c>
      <c r="V832">
        <v>1205.1600000000001</v>
      </c>
      <c r="W832">
        <v>1122.24</v>
      </c>
      <c r="X832">
        <v>495.11</v>
      </c>
      <c r="Y832">
        <v>71.849999999999994</v>
      </c>
      <c r="Z832">
        <v>168.88</v>
      </c>
      <c r="AA832">
        <v>818.22</v>
      </c>
      <c r="AB832">
        <v>43.32</v>
      </c>
      <c r="AC832">
        <v>11.71</v>
      </c>
      <c r="AD832">
        <v>0</v>
      </c>
      <c r="AE832">
        <v>23.08</v>
      </c>
      <c r="AF832">
        <v>10.92</v>
      </c>
      <c r="AG832">
        <v>14937360.869999999</v>
      </c>
      <c r="AM832">
        <f t="shared" si="131"/>
        <v>2058</v>
      </c>
      <c r="AN832">
        <f t="shared" si="132"/>
        <v>10</v>
      </c>
      <c r="AO832">
        <f t="shared" si="126"/>
        <v>2059</v>
      </c>
      <c r="AP832" t="str">
        <f t="shared" si="127"/>
        <v>0</v>
      </c>
      <c r="AQ832">
        <f t="shared" si="120"/>
        <v>0</v>
      </c>
      <c r="AR832">
        <f t="shared" si="121"/>
        <v>-649.34</v>
      </c>
      <c r="AS832">
        <f t="shared" si="122"/>
        <v>423.26</v>
      </c>
      <c r="AT832">
        <f t="shared" si="123"/>
        <v>82.920000000000073</v>
      </c>
      <c r="AU832">
        <f t="shared" si="124"/>
        <v>31.61</v>
      </c>
    </row>
    <row r="833" spans="1:47" x14ac:dyDescent="0.3">
      <c r="A833">
        <f t="shared" si="128"/>
        <v>2058</v>
      </c>
      <c r="B833">
        <f t="shared" si="129"/>
        <v>11</v>
      </c>
      <c r="C833">
        <f t="shared" si="130"/>
        <v>2059</v>
      </c>
      <c r="D833" t="str">
        <f t="shared" si="125"/>
        <v>11/30/2058</v>
      </c>
      <c r="E833" t="s">
        <v>1388</v>
      </c>
      <c r="F833">
        <v>498.29</v>
      </c>
      <c r="G833">
        <v>5154.33</v>
      </c>
      <c r="H833">
        <v>183.69</v>
      </c>
      <c r="I833">
        <v>2809.9</v>
      </c>
      <c r="J833">
        <v>8345.5300000000007</v>
      </c>
      <c r="K833">
        <v>0</v>
      </c>
      <c r="L833">
        <v>297.36</v>
      </c>
      <c r="M833">
        <v>0</v>
      </c>
      <c r="N833">
        <v>0</v>
      </c>
      <c r="O833">
        <v>0</v>
      </c>
      <c r="P833">
        <v>55.18</v>
      </c>
      <c r="Q833">
        <v>0</v>
      </c>
      <c r="R833">
        <v>0</v>
      </c>
      <c r="S833">
        <v>1279.76</v>
      </c>
      <c r="T833">
        <v>0</v>
      </c>
      <c r="U833">
        <v>0</v>
      </c>
      <c r="V833">
        <v>1032.19</v>
      </c>
      <c r="W833">
        <v>1066.6199999999999</v>
      </c>
      <c r="X833">
        <v>450.41</v>
      </c>
      <c r="Y833">
        <v>51.99</v>
      </c>
      <c r="Z833">
        <v>149.56</v>
      </c>
      <c r="AA833">
        <v>619.08000000000004</v>
      </c>
      <c r="AB833">
        <v>11.07</v>
      </c>
      <c r="AC833">
        <v>17.48</v>
      </c>
      <c r="AD833">
        <v>0</v>
      </c>
      <c r="AE833">
        <v>16.399999999999999</v>
      </c>
      <c r="AF833">
        <v>7.73</v>
      </c>
      <c r="AG833">
        <v>14942016.9</v>
      </c>
      <c r="AM833">
        <f t="shared" si="131"/>
        <v>2058</v>
      </c>
      <c r="AN833">
        <f t="shared" si="132"/>
        <v>11</v>
      </c>
      <c r="AO833">
        <f t="shared" si="126"/>
        <v>2059</v>
      </c>
      <c r="AP833" t="str">
        <f t="shared" si="127"/>
        <v>0</v>
      </c>
      <c r="AQ833">
        <f t="shared" si="120"/>
        <v>0</v>
      </c>
      <c r="AR833">
        <f t="shared" si="121"/>
        <v>-469.52000000000004</v>
      </c>
      <c r="AS833">
        <f t="shared" si="122"/>
        <v>398.42</v>
      </c>
      <c r="AT833">
        <f t="shared" si="123"/>
        <v>-34.429999999999836</v>
      </c>
      <c r="AU833">
        <f t="shared" si="124"/>
        <v>-6.41</v>
      </c>
    </row>
    <row r="834" spans="1:47" x14ac:dyDescent="0.3">
      <c r="A834">
        <f t="shared" si="128"/>
        <v>2058</v>
      </c>
      <c r="B834">
        <f t="shared" si="129"/>
        <v>12</v>
      </c>
      <c r="C834">
        <f t="shared" si="130"/>
        <v>2059</v>
      </c>
      <c r="D834" t="str">
        <f t="shared" si="125"/>
        <v>12/31/2058</v>
      </c>
      <c r="E834" t="s">
        <v>1389</v>
      </c>
      <c r="F834">
        <v>243.81</v>
      </c>
      <c r="G834">
        <v>21603.09</v>
      </c>
      <c r="H834">
        <v>295.14</v>
      </c>
      <c r="I834">
        <v>4729.57</v>
      </c>
      <c r="J834">
        <v>26624.41</v>
      </c>
      <c r="K834">
        <v>0</v>
      </c>
      <c r="L834">
        <v>307.27</v>
      </c>
      <c r="M834">
        <v>0</v>
      </c>
      <c r="N834">
        <v>0</v>
      </c>
      <c r="O834">
        <v>0</v>
      </c>
      <c r="P834">
        <v>52.1</v>
      </c>
      <c r="Q834">
        <v>0</v>
      </c>
      <c r="R834">
        <v>0</v>
      </c>
      <c r="S834">
        <v>977.93</v>
      </c>
      <c r="T834">
        <v>0</v>
      </c>
      <c r="U834">
        <v>0</v>
      </c>
      <c r="V834">
        <v>1025.02</v>
      </c>
      <c r="W834">
        <v>1152.83</v>
      </c>
      <c r="X834">
        <v>527.79999999999995</v>
      </c>
      <c r="Y834">
        <v>62.85</v>
      </c>
      <c r="Z834">
        <v>137.56</v>
      </c>
      <c r="AA834">
        <v>617.13</v>
      </c>
      <c r="AB834">
        <v>4.51</v>
      </c>
      <c r="AC834">
        <v>48.15</v>
      </c>
      <c r="AD834">
        <v>0</v>
      </c>
      <c r="AE834">
        <v>20.04</v>
      </c>
      <c r="AF834">
        <v>6.03</v>
      </c>
      <c r="AG834">
        <v>14963376.189999999</v>
      </c>
      <c r="AM834">
        <f t="shared" si="131"/>
        <v>2058</v>
      </c>
      <c r="AN834">
        <f t="shared" si="132"/>
        <v>12</v>
      </c>
      <c r="AO834">
        <f t="shared" si="126"/>
        <v>2059</v>
      </c>
      <c r="AP834" t="str">
        <f t="shared" si="127"/>
        <v>0</v>
      </c>
      <c r="AQ834">
        <f t="shared" si="120"/>
        <v>0</v>
      </c>
      <c r="AR834">
        <f t="shared" si="121"/>
        <v>-479.57</v>
      </c>
      <c r="AS834">
        <f t="shared" si="122"/>
        <v>464.94999999999993</v>
      </c>
      <c r="AT834">
        <f t="shared" si="123"/>
        <v>-127.80999999999995</v>
      </c>
      <c r="AU834">
        <f t="shared" si="124"/>
        <v>-43.64</v>
      </c>
    </row>
    <row r="835" spans="1:47" x14ac:dyDescent="0.3">
      <c r="A835">
        <f t="shared" si="128"/>
        <v>2059</v>
      </c>
      <c r="B835">
        <f t="shared" si="129"/>
        <v>1</v>
      </c>
      <c r="C835">
        <f t="shared" si="130"/>
        <v>2059</v>
      </c>
      <c r="D835" t="str">
        <f t="shared" si="125"/>
        <v>01/31/2059</v>
      </c>
      <c r="E835" t="s">
        <v>1390</v>
      </c>
      <c r="F835">
        <v>2001.37</v>
      </c>
      <c r="G835">
        <v>6968.72</v>
      </c>
      <c r="H835">
        <v>93.57</v>
      </c>
      <c r="I835">
        <v>4885.8</v>
      </c>
      <c r="J835">
        <v>10699.91</v>
      </c>
      <c r="K835">
        <v>0</v>
      </c>
      <c r="L835">
        <v>307.27</v>
      </c>
      <c r="M835">
        <v>0</v>
      </c>
      <c r="N835">
        <v>0</v>
      </c>
      <c r="O835">
        <v>0</v>
      </c>
      <c r="P835">
        <v>46.19</v>
      </c>
      <c r="Q835">
        <v>0</v>
      </c>
      <c r="R835">
        <v>0</v>
      </c>
      <c r="S835">
        <v>1176.8</v>
      </c>
      <c r="T835">
        <v>0</v>
      </c>
      <c r="U835">
        <v>0</v>
      </c>
      <c r="V835">
        <v>1079.28</v>
      </c>
      <c r="W835">
        <v>1185.74</v>
      </c>
      <c r="X835">
        <v>579.36</v>
      </c>
      <c r="Y835">
        <v>53.46</v>
      </c>
      <c r="Z835">
        <v>200.24</v>
      </c>
      <c r="AA835">
        <v>618.30999999999995</v>
      </c>
      <c r="AB835">
        <v>0.84</v>
      </c>
      <c r="AC835">
        <v>93.98</v>
      </c>
      <c r="AD835">
        <v>0</v>
      </c>
      <c r="AE835">
        <v>20.36</v>
      </c>
      <c r="AF835">
        <v>4.8499999999999996</v>
      </c>
      <c r="AG835">
        <v>14968343.539999999</v>
      </c>
      <c r="AM835">
        <f t="shared" si="131"/>
        <v>2059</v>
      </c>
      <c r="AN835">
        <f t="shared" si="132"/>
        <v>1</v>
      </c>
      <c r="AO835">
        <f t="shared" si="126"/>
        <v>2059</v>
      </c>
      <c r="AP835" t="str">
        <f t="shared" si="127"/>
        <v>0</v>
      </c>
      <c r="AQ835">
        <f t="shared" si="120"/>
        <v>0</v>
      </c>
      <c r="AR835">
        <f t="shared" si="121"/>
        <v>-418.06999999999994</v>
      </c>
      <c r="AS835">
        <f t="shared" si="122"/>
        <v>525.9</v>
      </c>
      <c r="AT835">
        <f t="shared" si="123"/>
        <v>-106.46000000000004</v>
      </c>
      <c r="AU835">
        <f t="shared" si="124"/>
        <v>-93.14</v>
      </c>
    </row>
    <row r="836" spans="1:47" x14ac:dyDescent="0.3">
      <c r="A836">
        <f t="shared" si="128"/>
        <v>2059</v>
      </c>
      <c r="B836">
        <f t="shared" si="129"/>
        <v>2</v>
      </c>
      <c r="C836">
        <f t="shared" si="130"/>
        <v>2059</v>
      </c>
      <c r="D836" t="str">
        <f t="shared" si="125"/>
        <v>02/28/2059</v>
      </c>
      <c r="E836" t="s">
        <v>1391</v>
      </c>
      <c r="F836">
        <v>1910.21</v>
      </c>
      <c r="G836">
        <v>7233.48</v>
      </c>
      <c r="H836">
        <v>176.2</v>
      </c>
      <c r="I836">
        <v>3783.8</v>
      </c>
      <c r="J836">
        <v>9518.36</v>
      </c>
      <c r="K836">
        <v>0</v>
      </c>
      <c r="L836">
        <v>277.52999999999997</v>
      </c>
      <c r="M836">
        <v>0</v>
      </c>
      <c r="N836">
        <v>0</v>
      </c>
      <c r="O836">
        <v>0</v>
      </c>
      <c r="P836">
        <v>40.83</v>
      </c>
      <c r="Q836">
        <v>0</v>
      </c>
      <c r="R836">
        <v>0</v>
      </c>
      <c r="S836">
        <v>644.23</v>
      </c>
      <c r="T836">
        <v>0</v>
      </c>
      <c r="U836">
        <v>0</v>
      </c>
      <c r="V836">
        <v>961.14</v>
      </c>
      <c r="W836">
        <v>1097.54</v>
      </c>
      <c r="X836">
        <v>460.09</v>
      </c>
      <c r="Y836">
        <v>49.34</v>
      </c>
      <c r="Z836">
        <v>165.42</v>
      </c>
      <c r="AA836">
        <v>610.67999999999995</v>
      </c>
      <c r="AB836">
        <v>0.74</v>
      </c>
      <c r="AC836">
        <v>70.42</v>
      </c>
      <c r="AD836">
        <v>0</v>
      </c>
      <c r="AE836">
        <v>16.739999999999998</v>
      </c>
      <c r="AF836">
        <v>4.3</v>
      </c>
      <c r="AG836">
        <v>14973666.810000001</v>
      </c>
      <c r="AM836">
        <f t="shared" si="131"/>
        <v>2059</v>
      </c>
      <c r="AN836">
        <f t="shared" si="132"/>
        <v>2</v>
      </c>
      <c r="AO836">
        <f t="shared" si="126"/>
        <v>2059</v>
      </c>
      <c r="AP836" t="str">
        <f t="shared" si="127"/>
        <v>0</v>
      </c>
      <c r="AQ836">
        <f t="shared" si="120"/>
        <v>0</v>
      </c>
      <c r="AR836">
        <f t="shared" si="121"/>
        <v>-445.26</v>
      </c>
      <c r="AS836">
        <f t="shared" si="122"/>
        <v>410.75</v>
      </c>
      <c r="AT836">
        <f t="shared" si="123"/>
        <v>-136.39999999999998</v>
      </c>
      <c r="AU836">
        <f t="shared" si="124"/>
        <v>-69.680000000000007</v>
      </c>
    </row>
    <row r="837" spans="1:47" x14ac:dyDescent="0.3">
      <c r="A837">
        <f t="shared" si="128"/>
        <v>2059</v>
      </c>
      <c r="B837">
        <f t="shared" si="129"/>
        <v>3</v>
      </c>
      <c r="C837">
        <f t="shared" si="130"/>
        <v>2059</v>
      </c>
      <c r="D837" t="str">
        <f t="shared" si="125"/>
        <v>03/31/2059</v>
      </c>
      <c r="E837" t="s">
        <v>1392</v>
      </c>
      <c r="F837">
        <v>1236.1099999999999</v>
      </c>
      <c r="G837">
        <v>28450.66</v>
      </c>
      <c r="H837">
        <v>2130.0500000000002</v>
      </c>
      <c r="I837">
        <v>5093.78</v>
      </c>
      <c r="J837">
        <v>30336.22</v>
      </c>
      <c r="K837">
        <v>0</v>
      </c>
      <c r="L837">
        <v>307.27</v>
      </c>
      <c r="M837">
        <v>0</v>
      </c>
      <c r="N837">
        <v>0</v>
      </c>
      <c r="O837">
        <v>0</v>
      </c>
      <c r="P837">
        <v>51.55</v>
      </c>
      <c r="Q837">
        <v>0</v>
      </c>
      <c r="R837">
        <v>0</v>
      </c>
      <c r="S837">
        <v>25</v>
      </c>
      <c r="T837">
        <v>0</v>
      </c>
      <c r="U837">
        <v>0</v>
      </c>
      <c r="V837">
        <v>1015.71</v>
      </c>
      <c r="W837">
        <v>1310.72</v>
      </c>
      <c r="X837">
        <v>550.09</v>
      </c>
      <c r="Y837">
        <v>70.3</v>
      </c>
      <c r="Z837">
        <v>153.55000000000001</v>
      </c>
      <c r="AA837">
        <v>760.98</v>
      </c>
      <c r="AB837">
        <v>11.7</v>
      </c>
      <c r="AC837">
        <v>54.24</v>
      </c>
      <c r="AD837">
        <v>0</v>
      </c>
      <c r="AE837">
        <v>21.07</v>
      </c>
      <c r="AF837">
        <v>5.5</v>
      </c>
      <c r="AG837">
        <v>15000881.359999999</v>
      </c>
      <c r="AM837">
        <f t="shared" si="131"/>
        <v>2059</v>
      </c>
      <c r="AN837">
        <f t="shared" si="132"/>
        <v>3</v>
      </c>
      <c r="AO837">
        <f t="shared" si="126"/>
        <v>2059</v>
      </c>
      <c r="AP837" t="str">
        <f t="shared" si="127"/>
        <v>0</v>
      </c>
      <c r="AQ837">
        <f t="shared" ref="AQ837:AQ900" si="133">N837-O837</f>
        <v>0</v>
      </c>
      <c r="AR837">
        <f t="shared" ref="AR837:AR900" si="134">Z837-AA837</f>
        <v>-607.43000000000006</v>
      </c>
      <c r="AS837">
        <f t="shared" ref="AS837:AS900" si="135">X837-Y837</f>
        <v>479.79</v>
      </c>
      <c r="AT837">
        <f t="shared" ref="AT837:AT900" si="136">V837-W837</f>
        <v>-295.01</v>
      </c>
      <c r="AU837">
        <f t="shared" ref="AU837:AU900" si="137">AB837-AC837</f>
        <v>-42.540000000000006</v>
      </c>
    </row>
    <row r="838" spans="1:47" x14ac:dyDescent="0.3">
      <c r="A838">
        <f t="shared" si="128"/>
        <v>2059</v>
      </c>
      <c r="B838">
        <f t="shared" si="129"/>
        <v>4</v>
      </c>
      <c r="C838">
        <f t="shared" si="130"/>
        <v>2059</v>
      </c>
      <c r="D838" t="str">
        <f t="shared" si="125"/>
        <v>04/30/2059</v>
      </c>
      <c r="E838" t="s">
        <v>1393</v>
      </c>
      <c r="F838">
        <v>7639.92</v>
      </c>
      <c r="G838">
        <v>3141.43</v>
      </c>
      <c r="H838">
        <v>77.81</v>
      </c>
      <c r="I838">
        <v>6439.15</v>
      </c>
      <c r="J838">
        <v>3463.7</v>
      </c>
      <c r="K838">
        <v>0</v>
      </c>
      <c r="L838">
        <v>297.36</v>
      </c>
      <c r="M838">
        <v>0</v>
      </c>
      <c r="N838">
        <v>0</v>
      </c>
      <c r="O838">
        <v>0</v>
      </c>
      <c r="P838">
        <v>73.88</v>
      </c>
      <c r="Q838">
        <v>0</v>
      </c>
      <c r="R838">
        <v>0</v>
      </c>
      <c r="S838">
        <v>1657.13</v>
      </c>
      <c r="T838">
        <v>0</v>
      </c>
      <c r="U838">
        <v>0</v>
      </c>
      <c r="V838">
        <v>1057.72</v>
      </c>
      <c r="W838">
        <v>1268.56</v>
      </c>
      <c r="X838">
        <v>547.80999999999995</v>
      </c>
      <c r="Y838">
        <v>65.319999999999993</v>
      </c>
      <c r="Z838">
        <v>228.05</v>
      </c>
      <c r="AA838">
        <v>695.13</v>
      </c>
      <c r="AB838">
        <v>0.44</v>
      </c>
      <c r="AC838">
        <v>87.41</v>
      </c>
      <c r="AD838">
        <v>0</v>
      </c>
      <c r="AE838">
        <v>23.2</v>
      </c>
      <c r="AF838">
        <v>9.35</v>
      </c>
      <c r="AG838">
        <v>14996382.869999999</v>
      </c>
      <c r="AM838">
        <f t="shared" si="131"/>
        <v>2059</v>
      </c>
      <c r="AN838">
        <f t="shared" si="132"/>
        <v>4</v>
      </c>
      <c r="AO838">
        <f t="shared" si="126"/>
        <v>2059</v>
      </c>
      <c r="AP838" t="str">
        <f t="shared" si="127"/>
        <v>0</v>
      </c>
      <c r="AQ838">
        <f t="shared" si="133"/>
        <v>0</v>
      </c>
      <c r="AR838">
        <f t="shared" si="134"/>
        <v>-467.08</v>
      </c>
      <c r="AS838">
        <f t="shared" si="135"/>
        <v>482.48999999999995</v>
      </c>
      <c r="AT838">
        <f t="shared" si="136"/>
        <v>-210.83999999999992</v>
      </c>
      <c r="AU838">
        <f t="shared" si="137"/>
        <v>-86.97</v>
      </c>
    </row>
    <row r="839" spans="1:47" x14ac:dyDescent="0.3">
      <c r="A839">
        <f t="shared" si="128"/>
        <v>2059</v>
      </c>
      <c r="B839">
        <f t="shared" si="129"/>
        <v>5</v>
      </c>
      <c r="C839">
        <f t="shared" si="130"/>
        <v>2059</v>
      </c>
      <c r="D839" t="str">
        <f t="shared" si="125"/>
        <v>05/31/2059</v>
      </c>
      <c r="E839" t="s">
        <v>1394</v>
      </c>
      <c r="F839">
        <v>6422.64</v>
      </c>
      <c r="G839">
        <v>1454.06</v>
      </c>
      <c r="H839">
        <v>74.95</v>
      </c>
      <c r="I839">
        <v>3863.19</v>
      </c>
      <c r="J839">
        <v>2320.12</v>
      </c>
      <c r="K839">
        <v>0</v>
      </c>
      <c r="L839">
        <v>307.27</v>
      </c>
      <c r="M839">
        <v>0</v>
      </c>
      <c r="N839">
        <v>0</v>
      </c>
      <c r="O839">
        <v>0</v>
      </c>
      <c r="P839">
        <v>133.41</v>
      </c>
      <c r="Q839">
        <v>0</v>
      </c>
      <c r="R839">
        <v>0</v>
      </c>
      <c r="S839">
        <v>3740.33</v>
      </c>
      <c r="T839">
        <v>0</v>
      </c>
      <c r="U839">
        <v>0</v>
      </c>
      <c r="V839">
        <v>1247.47</v>
      </c>
      <c r="W839">
        <v>1284.45</v>
      </c>
      <c r="X839">
        <v>523.16</v>
      </c>
      <c r="Y839">
        <v>67.66</v>
      </c>
      <c r="Z839">
        <v>221.38</v>
      </c>
      <c r="AA839">
        <v>771.96</v>
      </c>
      <c r="AB839">
        <v>17.809999999999999</v>
      </c>
      <c r="AC839">
        <v>30.04</v>
      </c>
      <c r="AD839">
        <v>0</v>
      </c>
      <c r="AE839">
        <v>35.64</v>
      </c>
      <c r="AF839">
        <v>20.89</v>
      </c>
      <c r="AG839">
        <v>14991414.300000001</v>
      </c>
      <c r="AM839">
        <f t="shared" si="131"/>
        <v>2059</v>
      </c>
      <c r="AN839">
        <f t="shared" si="132"/>
        <v>5</v>
      </c>
      <c r="AO839">
        <f t="shared" si="126"/>
        <v>2059</v>
      </c>
      <c r="AP839" t="str">
        <f t="shared" si="127"/>
        <v>0</v>
      </c>
      <c r="AQ839">
        <f t="shared" si="133"/>
        <v>0</v>
      </c>
      <c r="AR839">
        <f t="shared" si="134"/>
        <v>-550.58000000000004</v>
      </c>
      <c r="AS839">
        <f t="shared" si="135"/>
        <v>455.5</v>
      </c>
      <c r="AT839">
        <f t="shared" si="136"/>
        <v>-36.980000000000018</v>
      </c>
      <c r="AU839">
        <f t="shared" si="137"/>
        <v>-12.23</v>
      </c>
    </row>
    <row r="840" spans="1:47" x14ac:dyDescent="0.3">
      <c r="A840">
        <f t="shared" si="128"/>
        <v>2059</v>
      </c>
      <c r="B840">
        <f t="shared" si="129"/>
        <v>6</v>
      </c>
      <c r="C840">
        <f t="shared" si="130"/>
        <v>2059</v>
      </c>
      <c r="D840" t="str">
        <f t="shared" si="125"/>
        <v>06/30/2059</v>
      </c>
      <c r="E840" t="s">
        <v>1395</v>
      </c>
      <c r="F840">
        <v>7595.55</v>
      </c>
      <c r="G840">
        <v>2163.16</v>
      </c>
      <c r="H840">
        <v>188.67</v>
      </c>
      <c r="I840">
        <v>3103.54</v>
      </c>
      <c r="J840">
        <v>3231.21</v>
      </c>
      <c r="K840">
        <v>0</v>
      </c>
      <c r="L840">
        <v>297.36</v>
      </c>
      <c r="M840">
        <v>0</v>
      </c>
      <c r="N840">
        <v>0</v>
      </c>
      <c r="O840">
        <v>0</v>
      </c>
      <c r="P840">
        <v>155.52000000000001</v>
      </c>
      <c r="Q840">
        <v>0</v>
      </c>
      <c r="R840">
        <v>0</v>
      </c>
      <c r="S840">
        <v>6184.32</v>
      </c>
      <c r="T840">
        <v>0</v>
      </c>
      <c r="U840">
        <v>0</v>
      </c>
      <c r="V840">
        <v>1324.06</v>
      </c>
      <c r="W840">
        <v>1246.73</v>
      </c>
      <c r="X840">
        <v>489.66</v>
      </c>
      <c r="Y840">
        <v>79.69</v>
      </c>
      <c r="Z840">
        <v>310.45999999999998</v>
      </c>
      <c r="AA840">
        <v>780.16</v>
      </c>
      <c r="AB840">
        <v>42.85</v>
      </c>
      <c r="AC840">
        <v>22.47</v>
      </c>
      <c r="AD840">
        <v>0</v>
      </c>
      <c r="AE840">
        <v>32.11</v>
      </c>
      <c r="AF840">
        <v>23.14</v>
      </c>
      <c r="AG840">
        <v>14985981.91</v>
      </c>
      <c r="AM840">
        <f t="shared" si="131"/>
        <v>2059</v>
      </c>
      <c r="AN840">
        <f t="shared" si="132"/>
        <v>6</v>
      </c>
      <c r="AO840">
        <f t="shared" si="126"/>
        <v>2059</v>
      </c>
      <c r="AP840" t="str">
        <f t="shared" si="127"/>
        <v>0</v>
      </c>
      <c r="AQ840">
        <f t="shared" si="133"/>
        <v>0</v>
      </c>
      <c r="AR840">
        <f t="shared" si="134"/>
        <v>-469.7</v>
      </c>
      <c r="AS840">
        <f t="shared" si="135"/>
        <v>409.97</v>
      </c>
      <c r="AT840">
        <f t="shared" si="136"/>
        <v>77.329999999999927</v>
      </c>
      <c r="AU840">
        <f t="shared" si="137"/>
        <v>20.380000000000003</v>
      </c>
    </row>
    <row r="841" spans="1:47" x14ac:dyDescent="0.3">
      <c r="A841">
        <f t="shared" si="128"/>
        <v>2059</v>
      </c>
      <c r="B841">
        <f t="shared" si="129"/>
        <v>7</v>
      </c>
      <c r="C841">
        <f t="shared" si="130"/>
        <v>2059</v>
      </c>
      <c r="D841" t="str">
        <f t="shared" si="125"/>
        <v>07/31/2059</v>
      </c>
      <c r="E841" t="s">
        <v>1396</v>
      </c>
      <c r="F841">
        <v>9210.76</v>
      </c>
      <c r="G841">
        <v>1293.6300000000001</v>
      </c>
      <c r="H841">
        <v>77.010000000000005</v>
      </c>
      <c r="I841">
        <v>3874.04</v>
      </c>
      <c r="J841">
        <v>1959.44</v>
      </c>
      <c r="K841">
        <v>0</v>
      </c>
      <c r="L841">
        <v>307.27</v>
      </c>
      <c r="M841">
        <v>0</v>
      </c>
      <c r="N841">
        <v>0</v>
      </c>
      <c r="O841">
        <v>0</v>
      </c>
      <c r="P841">
        <v>181.39</v>
      </c>
      <c r="Q841">
        <v>0</v>
      </c>
      <c r="R841">
        <v>0</v>
      </c>
      <c r="S841">
        <v>6658.33</v>
      </c>
      <c r="T841">
        <v>0</v>
      </c>
      <c r="U841">
        <v>0</v>
      </c>
      <c r="V841">
        <v>1447.13</v>
      </c>
      <c r="W841">
        <v>1274.04</v>
      </c>
      <c r="X841">
        <v>522.48</v>
      </c>
      <c r="Y841">
        <v>71.67</v>
      </c>
      <c r="Z841">
        <v>305.8</v>
      </c>
      <c r="AA841">
        <v>797.01</v>
      </c>
      <c r="AB841">
        <v>46.6</v>
      </c>
      <c r="AC841">
        <v>30.24</v>
      </c>
      <c r="AD841">
        <v>0</v>
      </c>
      <c r="AE841">
        <v>31.58</v>
      </c>
      <c r="AF841">
        <v>27.34</v>
      </c>
      <c r="AG841">
        <v>14978064.779999999</v>
      </c>
      <c r="AM841">
        <f t="shared" si="131"/>
        <v>2059</v>
      </c>
      <c r="AN841">
        <f t="shared" si="132"/>
        <v>7</v>
      </c>
      <c r="AO841">
        <f t="shared" si="126"/>
        <v>2059</v>
      </c>
      <c r="AP841" t="str">
        <f t="shared" si="127"/>
        <v>0</v>
      </c>
      <c r="AQ841">
        <f t="shared" si="133"/>
        <v>0</v>
      </c>
      <c r="AR841">
        <f t="shared" si="134"/>
        <v>-491.21</v>
      </c>
      <c r="AS841">
        <f t="shared" si="135"/>
        <v>450.81</v>
      </c>
      <c r="AT841">
        <f t="shared" si="136"/>
        <v>173.09000000000015</v>
      </c>
      <c r="AU841">
        <f t="shared" si="137"/>
        <v>16.360000000000003</v>
      </c>
    </row>
    <row r="842" spans="1:47" x14ac:dyDescent="0.3">
      <c r="A842">
        <f t="shared" si="128"/>
        <v>2059</v>
      </c>
      <c r="B842">
        <f t="shared" si="129"/>
        <v>8</v>
      </c>
      <c r="C842">
        <f t="shared" si="130"/>
        <v>2059</v>
      </c>
      <c r="D842" t="str">
        <f t="shared" si="125"/>
        <v>08/31/2059</v>
      </c>
      <c r="E842" t="s">
        <v>1397</v>
      </c>
      <c r="F842">
        <v>6851.3</v>
      </c>
      <c r="G842">
        <v>1935.37</v>
      </c>
      <c r="H842">
        <v>182.75</v>
      </c>
      <c r="I842">
        <v>2125.4699999999998</v>
      </c>
      <c r="J842">
        <v>1384.73</v>
      </c>
      <c r="K842">
        <v>0</v>
      </c>
      <c r="L842">
        <v>307.27</v>
      </c>
      <c r="M842">
        <v>0</v>
      </c>
      <c r="N842">
        <v>0</v>
      </c>
      <c r="O842">
        <v>0</v>
      </c>
      <c r="P842">
        <v>164.65</v>
      </c>
      <c r="Q842">
        <v>0</v>
      </c>
      <c r="R842">
        <v>0</v>
      </c>
      <c r="S842">
        <v>4958.97</v>
      </c>
      <c r="T842">
        <v>0</v>
      </c>
      <c r="U842">
        <v>0</v>
      </c>
      <c r="V842">
        <v>1460.06</v>
      </c>
      <c r="W842">
        <v>1251.74</v>
      </c>
      <c r="X842">
        <v>521.16</v>
      </c>
      <c r="Y842">
        <v>52.81</v>
      </c>
      <c r="Z842">
        <v>278.22000000000003</v>
      </c>
      <c r="AA842">
        <v>836.38</v>
      </c>
      <c r="AB842">
        <v>71.45</v>
      </c>
      <c r="AC842">
        <v>13.65</v>
      </c>
      <c r="AD842">
        <v>0</v>
      </c>
      <c r="AE842">
        <v>24.07</v>
      </c>
      <c r="AF842">
        <v>23.11</v>
      </c>
      <c r="AG842">
        <v>14973148.85</v>
      </c>
      <c r="AM842">
        <f t="shared" si="131"/>
        <v>2059</v>
      </c>
      <c r="AN842">
        <f t="shared" si="132"/>
        <v>8</v>
      </c>
      <c r="AO842">
        <f t="shared" si="126"/>
        <v>2059</v>
      </c>
      <c r="AP842" t="str">
        <f t="shared" si="127"/>
        <v>0</v>
      </c>
      <c r="AQ842">
        <f t="shared" si="133"/>
        <v>0</v>
      </c>
      <c r="AR842">
        <f t="shared" si="134"/>
        <v>-558.16</v>
      </c>
      <c r="AS842">
        <f t="shared" si="135"/>
        <v>468.34999999999997</v>
      </c>
      <c r="AT842">
        <f t="shared" si="136"/>
        <v>208.31999999999994</v>
      </c>
      <c r="AU842">
        <f t="shared" si="137"/>
        <v>57.800000000000004</v>
      </c>
    </row>
    <row r="843" spans="1:47" x14ac:dyDescent="0.3">
      <c r="A843">
        <f t="shared" si="128"/>
        <v>2059</v>
      </c>
      <c r="B843">
        <f t="shared" si="129"/>
        <v>9</v>
      </c>
      <c r="C843">
        <f t="shared" si="130"/>
        <v>2059</v>
      </c>
      <c r="D843" t="str">
        <f t="shared" si="125"/>
        <v>09/30/2059</v>
      </c>
      <c r="E843" t="s">
        <v>1398</v>
      </c>
      <c r="F843">
        <v>6360.12</v>
      </c>
      <c r="G843">
        <v>2367.84</v>
      </c>
      <c r="H843">
        <v>277.97000000000003</v>
      </c>
      <c r="I843">
        <v>1646.2</v>
      </c>
      <c r="J843">
        <v>1097.1199999999999</v>
      </c>
      <c r="K843">
        <v>0</v>
      </c>
      <c r="L843">
        <v>297.36</v>
      </c>
      <c r="M843">
        <v>0</v>
      </c>
      <c r="N843">
        <v>0</v>
      </c>
      <c r="O843">
        <v>0</v>
      </c>
      <c r="P843">
        <v>131.91</v>
      </c>
      <c r="Q843">
        <v>0</v>
      </c>
      <c r="R843">
        <v>0</v>
      </c>
      <c r="S843">
        <v>4288.8599999999997</v>
      </c>
      <c r="T843">
        <v>0</v>
      </c>
      <c r="U843">
        <v>0</v>
      </c>
      <c r="V843">
        <v>1373.47</v>
      </c>
      <c r="W843">
        <v>1137.55</v>
      </c>
      <c r="X843">
        <v>469.17</v>
      </c>
      <c r="Y843">
        <v>52.19</v>
      </c>
      <c r="Z843">
        <v>236.55</v>
      </c>
      <c r="AA843">
        <v>816.48</v>
      </c>
      <c r="AB843">
        <v>99.57</v>
      </c>
      <c r="AC843">
        <v>6.78</v>
      </c>
      <c r="AD843">
        <v>0</v>
      </c>
      <c r="AE843">
        <v>12.37</v>
      </c>
      <c r="AF843">
        <v>14.96</v>
      </c>
      <c r="AG843">
        <v>14969156.57</v>
      </c>
      <c r="AM843">
        <f t="shared" si="131"/>
        <v>2059</v>
      </c>
      <c r="AN843">
        <f t="shared" si="132"/>
        <v>9</v>
      </c>
      <c r="AO843">
        <f t="shared" si="126"/>
        <v>2059</v>
      </c>
      <c r="AP843" t="str">
        <f t="shared" si="127"/>
        <v>0</v>
      </c>
      <c r="AQ843">
        <f t="shared" si="133"/>
        <v>0</v>
      </c>
      <c r="AR843">
        <f t="shared" si="134"/>
        <v>-579.93000000000006</v>
      </c>
      <c r="AS843">
        <f t="shared" si="135"/>
        <v>416.98</v>
      </c>
      <c r="AT843">
        <f t="shared" si="136"/>
        <v>235.92000000000007</v>
      </c>
      <c r="AU843">
        <f t="shared" si="137"/>
        <v>92.789999999999992</v>
      </c>
    </row>
    <row r="844" spans="1:47" x14ac:dyDescent="0.3">
      <c r="A844">
        <f t="shared" si="128"/>
        <v>2059</v>
      </c>
      <c r="B844">
        <f t="shared" si="129"/>
        <v>10</v>
      </c>
      <c r="C844">
        <f t="shared" si="130"/>
        <v>2060</v>
      </c>
      <c r="D844" t="str">
        <f t="shared" si="125"/>
        <v>10/31/2059</v>
      </c>
      <c r="E844" t="s">
        <v>1399</v>
      </c>
      <c r="F844">
        <v>3722.31</v>
      </c>
      <c r="G844">
        <v>1787.69</v>
      </c>
      <c r="H844">
        <v>162.11000000000001</v>
      </c>
      <c r="I844">
        <v>3290.36</v>
      </c>
      <c r="J844">
        <v>3318.58</v>
      </c>
      <c r="K844">
        <v>0</v>
      </c>
      <c r="L844">
        <v>307.27</v>
      </c>
      <c r="M844">
        <v>0</v>
      </c>
      <c r="N844">
        <v>0</v>
      </c>
      <c r="O844">
        <v>0</v>
      </c>
      <c r="P844">
        <v>89.14</v>
      </c>
      <c r="Q844">
        <v>0</v>
      </c>
      <c r="R844">
        <v>0</v>
      </c>
      <c r="S844">
        <v>2419.77</v>
      </c>
      <c r="T844">
        <v>0</v>
      </c>
      <c r="U844">
        <v>0</v>
      </c>
      <c r="V844">
        <v>1190.98</v>
      </c>
      <c r="W844">
        <v>1115.8399999999999</v>
      </c>
      <c r="X844">
        <v>473.72</v>
      </c>
      <c r="Y844">
        <v>68.17</v>
      </c>
      <c r="Z844">
        <v>178.59</v>
      </c>
      <c r="AA844">
        <v>739.7</v>
      </c>
      <c r="AB844">
        <v>35.75</v>
      </c>
      <c r="AC844">
        <v>23.64</v>
      </c>
      <c r="AD844">
        <v>0</v>
      </c>
      <c r="AE844">
        <v>22.41</v>
      </c>
      <c r="AF844">
        <v>10.89</v>
      </c>
      <c r="AG844">
        <v>14967221.949999999</v>
      </c>
      <c r="AM844">
        <f t="shared" si="131"/>
        <v>2059</v>
      </c>
      <c r="AN844">
        <f t="shared" si="132"/>
        <v>10</v>
      </c>
      <c r="AO844">
        <f t="shared" si="126"/>
        <v>2060</v>
      </c>
      <c r="AP844" t="str">
        <f t="shared" si="127"/>
        <v>0</v>
      </c>
      <c r="AQ844">
        <f t="shared" si="133"/>
        <v>0</v>
      </c>
      <c r="AR844">
        <f t="shared" si="134"/>
        <v>-561.11</v>
      </c>
      <c r="AS844">
        <f t="shared" si="135"/>
        <v>405.55</v>
      </c>
      <c r="AT844">
        <f t="shared" si="136"/>
        <v>75.1400000000001</v>
      </c>
      <c r="AU844">
        <f t="shared" si="137"/>
        <v>12.11</v>
      </c>
    </row>
    <row r="845" spans="1:47" x14ac:dyDescent="0.3">
      <c r="A845">
        <f t="shared" si="128"/>
        <v>2059</v>
      </c>
      <c r="B845">
        <f t="shared" si="129"/>
        <v>11</v>
      </c>
      <c r="C845">
        <f t="shared" si="130"/>
        <v>2060</v>
      </c>
      <c r="D845" t="str">
        <f t="shared" si="125"/>
        <v>11/30/2059</v>
      </c>
      <c r="E845" t="s">
        <v>1400</v>
      </c>
      <c r="F845">
        <v>2626.47</v>
      </c>
      <c r="G845">
        <v>553.87</v>
      </c>
      <c r="H845">
        <v>98.35</v>
      </c>
      <c r="I845">
        <v>2773.03</v>
      </c>
      <c r="J845">
        <v>1747.27</v>
      </c>
      <c r="K845">
        <v>0</v>
      </c>
      <c r="L845">
        <v>297.36</v>
      </c>
      <c r="M845">
        <v>0</v>
      </c>
      <c r="N845">
        <v>0</v>
      </c>
      <c r="O845">
        <v>0</v>
      </c>
      <c r="P845">
        <v>55.18</v>
      </c>
      <c r="Q845">
        <v>0</v>
      </c>
      <c r="R845">
        <v>0</v>
      </c>
      <c r="S845">
        <v>1446.53</v>
      </c>
      <c r="T845">
        <v>0</v>
      </c>
      <c r="U845">
        <v>0</v>
      </c>
      <c r="V845">
        <v>1115.26</v>
      </c>
      <c r="W845">
        <v>1073.26</v>
      </c>
      <c r="X845">
        <v>432.97</v>
      </c>
      <c r="Y845">
        <v>49.41</v>
      </c>
      <c r="Z845">
        <v>177.08</v>
      </c>
      <c r="AA845">
        <v>609.57000000000005</v>
      </c>
      <c r="AB845">
        <v>13.71</v>
      </c>
      <c r="AC845">
        <v>34.700000000000003</v>
      </c>
      <c r="AD845">
        <v>0</v>
      </c>
      <c r="AE845">
        <v>15.55</v>
      </c>
      <c r="AF845">
        <v>7.73</v>
      </c>
      <c r="AG845">
        <v>14965149.34</v>
      </c>
      <c r="AM845">
        <f t="shared" si="131"/>
        <v>2059</v>
      </c>
      <c r="AN845">
        <f t="shared" si="132"/>
        <v>11</v>
      </c>
      <c r="AO845">
        <f t="shared" si="126"/>
        <v>2060</v>
      </c>
      <c r="AP845" t="str">
        <f t="shared" si="127"/>
        <v>0</v>
      </c>
      <c r="AQ845">
        <f t="shared" si="133"/>
        <v>0</v>
      </c>
      <c r="AR845">
        <f t="shared" si="134"/>
        <v>-432.49</v>
      </c>
      <c r="AS845">
        <f t="shared" si="135"/>
        <v>383.56000000000006</v>
      </c>
      <c r="AT845">
        <f t="shared" si="136"/>
        <v>42</v>
      </c>
      <c r="AU845">
        <f t="shared" si="137"/>
        <v>-20.990000000000002</v>
      </c>
    </row>
    <row r="846" spans="1:47" x14ac:dyDescent="0.3">
      <c r="A846">
        <f t="shared" si="128"/>
        <v>2059</v>
      </c>
      <c r="B846">
        <f t="shared" si="129"/>
        <v>12</v>
      </c>
      <c r="C846">
        <f t="shared" si="130"/>
        <v>2060</v>
      </c>
      <c r="D846" t="str">
        <f t="shared" si="125"/>
        <v>12/31/2059</v>
      </c>
      <c r="E846" t="s">
        <v>1401</v>
      </c>
      <c r="F846">
        <v>5348.69</v>
      </c>
      <c r="G846">
        <v>1554.27</v>
      </c>
      <c r="H846">
        <v>299.8</v>
      </c>
      <c r="I846">
        <v>2285.79</v>
      </c>
      <c r="J846">
        <v>1716.34</v>
      </c>
      <c r="K846">
        <v>0</v>
      </c>
      <c r="L846">
        <v>307.27</v>
      </c>
      <c r="M846">
        <v>0</v>
      </c>
      <c r="N846">
        <v>0</v>
      </c>
      <c r="O846">
        <v>0</v>
      </c>
      <c r="P846">
        <v>52.1</v>
      </c>
      <c r="Q846">
        <v>0</v>
      </c>
      <c r="R846">
        <v>0</v>
      </c>
      <c r="S846">
        <v>3787.67</v>
      </c>
      <c r="T846">
        <v>0</v>
      </c>
      <c r="U846">
        <v>0</v>
      </c>
      <c r="V846">
        <v>1188.6600000000001</v>
      </c>
      <c r="W846">
        <v>1144.03</v>
      </c>
      <c r="X846">
        <v>474.86</v>
      </c>
      <c r="Y846">
        <v>59.88</v>
      </c>
      <c r="Z846">
        <v>184.87</v>
      </c>
      <c r="AA846">
        <v>727.32</v>
      </c>
      <c r="AB846">
        <v>32.17</v>
      </c>
      <c r="AC846">
        <v>24.81</v>
      </c>
      <c r="AD846">
        <v>7.0000000000000007E-2</v>
      </c>
      <c r="AE846">
        <v>15.02</v>
      </c>
      <c r="AF846">
        <v>6.03</v>
      </c>
      <c r="AG846">
        <v>14961354.93</v>
      </c>
      <c r="AM846">
        <f t="shared" si="131"/>
        <v>2059</v>
      </c>
      <c r="AN846">
        <f t="shared" si="132"/>
        <v>12</v>
      </c>
      <c r="AO846">
        <f t="shared" si="126"/>
        <v>2060</v>
      </c>
      <c r="AP846" t="str">
        <f t="shared" si="127"/>
        <v>0</v>
      </c>
      <c r="AQ846">
        <f t="shared" si="133"/>
        <v>0</v>
      </c>
      <c r="AR846">
        <f t="shared" si="134"/>
        <v>-542.45000000000005</v>
      </c>
      <c r="AS846">
        <f t="shared" si="135"/>
        <v>414.98</v>
      </c>
      <c r="AT846">
        <f t="shared" si="136"/>
        <v>44.630000000000109</v>
      </c>
      <c r="AU846">
        <f t="shared" si="137"/>
        <v>7.360000000000003</v>
      </c>
    </row>
    <row r="847" spans="1:47" x14ac:dyDescent="0.3">
      <c r="A847">
        <f t="shared" si="128"/>
        <v>2060</v>
      </c>
      <c r="B847">
        <f t="shared" si="129"/>
        <v>1</v>
      </c>
      <c r="C847">
        <f t="shared" si="130"/>
        <v>2060</v>
      </c>
      <c r="D847" t="str">
        <f t="shared" si="125"/>
        <v>01/31/2060</v>
      </c>
      <c r="E847" t="s">
        <v>1402</v>
      </c>
      <c r="F847">
        <v>3906.95</v>
      </c>
      <c r="G847">
        <v>4877.9799999999996</v>
      </c>
      <c r="H847">
        <v>195.73</v>
      </c>
      <c r="I847">
        <v>2994.74</v>
      </c>
      <c r="J847">
        <v>6885.5</v>
      </c>
      <c r="K847">
        <v>0</v>
      </c>
      <c r="L847">
        <v>307.27</v>
      </c>
      <c r="M847">
        <v>0</v>
      </c>
      <c r="N847">
        <v>0</v>
      </c>
      <c r="O847">
        <v>0</v>
      </c>
      <c r="P847">
        <v>46.19</v>
      </c>
      <c r="Q847">
        <v>0</v>
      </c>
      <c r="R847">
        <v>0</v>
      </c>
      <c r="S847">
        <v>3242.54</v>
      </c>
      <c r="T847">
        <v>0</v>
      </c>
      <c r="U847">
        <v>0</v>
      </c>
      <c r="V847">
        <v>1101.1500000000001</v>
      </c>
      <c r="W847">
        <v>1164.18</v>
      </c>
      <c r="X847">
        <v>458.8</v>
      </c>
      <c r="Y847">
        <v>61.16</v>
      </c>
      <c r="Z847">
        <v>193.96</v>
      </c>
      <c r="AA847">
        <v>696.45</v>
      </c>
      <c r="AB847">
        <v>15.75</v>
      </c>
      <c r="AC847">
        <v>54.76</v>
      </c>
      <c r="AD847">
        <v>0.02</v>
      </c>
      <c r="AE847">
        <v>14.65</v>
      </c>
      <c r="AF847">
        <v>4.8499999999999996</v>
      </c>
      <c r="AG847">
        <v>14962325.960000001</v>
      </c>
      <c r="AM847">
        <f t="shared" si="131"/>
        <v>2060</v>
      </c>
      <c r="AN847">
        <f t="shared" si="132"/>
        <v>1</v>
      </c>
      <c r="AO847">
        <f t="shared" si="126"/>
        <v>2060</v>
      </c>
      <c r="AP847" t="str">
        <f t="shared" si="127"/>
        <v>0</v>
      </c>
      <c r="AQ847">
        <f t="shared" si="133"/>
        <v>0</v>
      </c>
      <c r="AR847">
        <f t="shared" si="134"/>
        <v>-502.49</v>
      </c>
      <c r="AS847">
        <f t="shared" si="135"/>
        <v>397.64</v>
      </c>
      <c r="AT847">
        <f t="shared" si="136"/>
        <v>-63.029999999999973</v>
      </c>
      <c r="AU847">
        <f t="shared" si="137"/>
        <v>-39.01</v>
      </c>
    </row>
    <row r="848" spans="1:47" x14ac:dyDescent="0.3">
      <c r="A848">
        <f t="shared" si="128"/>
        <v>2060</v>
      </c>
      <c r="B848">
        <f t="shared" si="129"/>
        <v>2</v>
      </c>
      <c r="C848">
        <f t="shared" si="130"/>
        <v>2060</v>
      </c>
      <c r="D848" t="str">
        <f t="shared" si="125"/>
        <v>02/29/2060</v>
      </c>
      <c r="E848" t="s">
        <v>1403</v>
      </c>
      <c r="F848">
        <v>2164.6</v>
      </c>
      <c r="G848">
        <v>1600.64</v>
      </c>
      <c r="H848">
        <v>90.13</v>
      </c>
      <c r="I848">
        <v>2710.83</v>
      </c>
      <c r="J848">
        <v>2988.47</v>
      </c>
      <c r="K848">
        <v>0</v>
      </c>
      <c r="L848">
        <v>287.45</v>
      </c>
      <c r="M848">
        <v>0</v>
      </c>
      <c r="N848">
        <v>0</v>
      </c>
      <c r="O848">
        <v>0</v>
      </c>
      <c r="P848">
        <v>41.53</v>
      </c>
      <c r="Q848">
        <v>0</v>
      </c>
      <c r="R848">
        <v>0</v>
      </c>
      <c r="S848">
        <v>929.81</v>
      </c>
      <c r="T848">
        <v>0</v>
      </c>
      <c r="U848">
        <v>0</v>
      </c>
      <c r="V848">
        <v>945.16</v>
      </c>
      <c r="W848">
        <v>1084.3399999999999</v>
      </c>
      <c r="X848">
        <v>436.17</v>
      </c>
      <c r="Y848">
        <v>42.07</v>
      </c>
      <c r="Z848">
        <v>138.41999999999999</v>
      </c>
      <c r="AA848">
        <v>653.04</v>
      </c>
      <c r="AB848">
        <v>1.79</v>
      </c>
      <c r="AC848">
        <v>56.32</v>
      </c>
      <c r="AD848">
        <v>0</v>
      </c>
      <c r="AE848">
        <v>12.24</v>
      </c>
      <c r="AF848">
        <v>4.3899999999999997</v>
      </c>
      <c r="AG848">
        <v>14961762.01</v>
      </c>
      <c r="AM848">
        <f t="shared" si="131"/>
        <v>2060</v>
      </c>
      <c r="AN848">
        <f t="shared" si="132"/>
        <v>2</v>
      </c>
      <c r="AO848">
        <f t="shared" si="126"/>
        <v>2060</v>
      </c>
      <c r="AP848" t="str">
        <f t="shared" si="127"/>
        <v>0</v>
      </c>
      <c r="AQ848">
        <f t="shared" si="133"/>
        <v>0</v>
      </c>
      <c r="AR848">
        <f t="shared" si="134"/>
        <v>-514.62</v>
      </c>
      <c r="AS848">
        <f t="shared" si="135"/>
        <v>394.1</v>
      </c>
      <c r="AT848">
        <f t="shared" si="136"/>
        <v>-139.17999999999995</v>
      </c>
      <c r="AU848">
        <f t="shared" si="137"/>
        <v>-54.53</v>
      </c>
    </row>
    <row r="849" spans="1:47" x14ac:dyDescent="0.3">
      <c r="A849">
        <f t="shared" si="128"/>
        <v>2060</v>
      </c>
      <c r="B849">
        <f t="shared" si="129"/>
        <v>3</v>
      </c>
      <c r="C849">
        <f t="shared" si="130"/>
        <v>2060</v>
      </c>
      <c r="D849" t="str">
        <f t="shared" si="125"/>
        <v>03/31/2060</v>
      </c>
      <c r="E849" t="s">
        <v>1404</v>
      </c>
      <c r="F849">
        <v>1952.96</v>
      </c>
      <c r="G849">
        <v>11972.48</v>
      </c>
      <c r="H849">
        <v>232.12</v>
      </c>
      <c r="I849">
        <v>3880.01</v>
      </c>
      <c r="J849">
        <v>14531.49</v>
      </c>
      <c r="K849">
        <v>0</v>
      </c>
      <c r="L849">
        <v>307.27</v>
      </c>
      <c r="M849">
        <v>0</v>
      </c>
      <c r="N849">
        <v>0</v>
      </c>
      <c r="O849">
        <v>0</v>
      </c>
      <c r="P849">
        <v>51.55</v>
      </c>
      <c r="Q849">
        <v>0</v>
      </c>
      <c r="R849">
        <v>0</v>
      </c>
      <c r="S849">
        <v>785.57</v>
      </c>
      <c r="T849">
        <v>0</v>
      </c>
      <c r="U849">
        <v>0</v>
      </c>
      <c r="V849">
        <v>960.1</v>
      </c>
      <c r="W849">
        <v>1207.44</v>
      </c>
      <c r="X849">
        <v>490.4</v>
      </c>
      <c r="Y849">
        <v>56.52</v>
      </c>
      <c r="Z849">
        <v>168.91</v>
      </c>
      <c r="AA849">
        <v>722.86</v>
      </c>
      <c r="AB849">
        <v>0.52</v>
      </c>
      <c r="AC849">
        <v>52.29</v>
      </c>
      <c r="AD849">
        <v>0.21</v>
      </c>
      <c r="AE849">
        <v>12.93</v>
      </c>
      <c r="AF849">
        <v>5.44</v>
      </c>
      <c r="AG849">
        <v>14971781.529999999</v>
      </c>
      <c r="AM849">
        <f t="shared" si="131"/>
        <v>2060</v>
      </c>
      <c r="AN849">
        <f t="shared" si="132"/>
        <v>3</v>
      </c>
      <c r="AO849">
        <f t="shared" si="126"/>
        <v>2060</v>
      </c>
      <c r="AP849" t="str">
        <f t="shared" si="127"/>
        <v>0</v>
      </c>
      <c r="AQ849">
        <f t="shared" si="133"/>
        <v>0</v>
      </c>
      <c r="AR849">
        <f t="shared" si="134"/>
        <v>-553.95000000000005</v>
      </c>
      <c r="AS849">
        <f t="shared" si="135"/>
        <v>433.88</v>
      </c>
      <c r="AT849">
        <f t="shared" si="136"/>
        <v>-247.34000000000003</v>
      </c>
      <c r="AU849">
        <f t="shared" si="137"/>
        <v>-51.769999999999996</v>
      </c>
    </row>
    <row r="850" spans="1:47" x14ac:dyDescent="0.3">
      <c r="A850">
        <f t="shared" si="128"/>
        <v>2060</v>
      </c>
      <c r="B850">
        <f t="shared" si="129"/>
        <v>4</v>
      </c>
      <c r="C850">
        <f t="shared" si="130"/>
        <v>2060</v>
      </c>
      <c r="D850" t="str">
        <f t="shared" si="125"/>
        <v>04/30/2060</v>
      </c>
      <c r="E850" t="s">
        <v>1405</v>
      </c>
      <c r="F850">
        <v>1339.67</v>
      </c>
      <c r="G850">
        <v>6742</v>
      </c>
      <c r="H850">
        <v>134.24</v>
      </c>
      <c r="I850">
        <v>4277.07</v>
      </c>
      <c r="J850">
        <v>10198</v>
      </c>
      <c r="K850">
        <v>0</v>
      </c>
      <c r="L850">
        <v>297.36</v>
      </c>
      <c r="M850">
        <v>0</v>
      </c>
      <c r="N850">
        <v>0</v>
      </c>
      <c r="O850">
        <v>0</v>
      </c>
      <c r="P850">
        <v>73.88</v>
      </c>
      <c r="Q850">
        <v>0</v>
      </c>
      <c r="R850">
        <v>0</v>
      </c>
      <c r="S850">
        <v>615.89</v>
      </c>
      <c r="T850">
        <v>0</v>
      </c>
      <c r="U850">
        <v>0</v>
      </c>
      <c r="V850">
        <v>918.54</v>
      </c>
      <c r="W850">
        <v>1225.74</v>
      </c>
      <c r="X850">
        <v>528.35</v>
      </c>
      <c r="Y850">
        <v>52.01</v>
      </c>
      <c r="Z850">
        <v>209.37</v>
      </c>
      <c r="AA850">
        <v>680.42</v>
      </c>
      <c r="AB850">
        <v>0.25</v>
      </c>
      <c r="AC850">
        <v>78.69</v>
      </c>
      <c r="AD850">
        <v>0</v>
      </c>
      <c r="AE850">
        <v>18.440000000000001</v>
      </c>
      <c r="AF850">
        <v>9.39</v>
      </c>
      <c r="AG850">
        <v>14977183.869999999</v>
      </c>
      <c r="AM850">
        <f t="shared" si="131"/>
        <v>2060</v>
      </c>
      <c r="AN850">
        <f t="shared" si="132"/>
        <v>4</v>
      </c>
      <c r="AO850">
        <f t="shared" si="126"/>
        <v>2060</v>
      </c>
      <c r="AP850" t="str">
        <f t="shared" si="127"/>
        <v>0</v>
      </c>
      <c r="AQ850">
        <f t="shared" si="133"/>
        <v>0</v>
      </c>
      <c r="AR850">
        <f t="shared" si="134"/>
        <v>-471.04999999999995</v>
      </c>
      <c r="AS850">
        <f t="shared" si="135"/>
        <v>476.34000000000003</v>
      </c>
      <c r="AT850">
        <f t="shared" si="136"/>
        <v>-307.20000000000005</v>
      </c>
      <c r="AU850">
        <f t="shared" si="137"/>
        <v>-78.44</v>
      </c>
    </row>
    <row r="851" spans="1:47" x14ac:dyDescent="0.3">
      <c r="A851">
        <f t="shared" si="128"/>
        <v>2060</v>
      </c>
      <c r="B851">
        <f t="shared" si="129"/>
        <v>5</v>
      </c>
      <c r="C851">
        <f t="shared" si="130"/>
        <v>2060</v>
      </c>
      <c r="D851" t="str">
        <f t="shared" si="125"/>
        <v>05/31/2060</v>
      </c>
      <c r="E851" t="s">
        <v>1406</v>
      </c>
      <c r="F851">
        <v>8516.7900000000009</v>
      </c>
      <c r="G851">
        <v>1452.66</v>
      </c>
      <c r="H851">
        <v>82.78</v>
      </c>
      <c r="I851">
        <v>2740.85</v>
      </c>
      <c r="J851">
        <v>2050.3000000000002</v>
      </c>
      <c r="K851">
        <v>0</v>
      </c>
      <c r="L851">
        <v>307.27</v>
      </c>
      <c r="M851">
        <v>0</v>
      </c>
      <c r="N851">
        <v>0</v>
      </c>
      <c r="O851">
        <v>0</v>
      </c>
      <c r="P851">
        <v>133.41</v>
      </c>
      <c r="Q851">
        <v>0</v>
      </c>
      <c r="R851">
        <v>0</v>
      </c>
      <c r="S851">
        <v>6736.58</v>
      </c>
      <c r="T851">
        <v>0</v>
      </c>
      <c r="U851">
        <v>0</v>
      </c>
      <c r="V851">
        <v>1229.5999999999999</v>
      </c>
      <c r="W851">
        <v>1297.93</v>
      </c>
      <c r="X851">
        <v>558.16999999999996</v>
      </c>
      <c r="Y851">
        <v>60.47</v>
      </c>
      <c r="Z851">
        <v>308.62</v>
      </c>
      <c r="AA851">
        <v>823.76</v>
      </c>
      <c r="AB851">
        <v>27.5</v>
      </c>
      <c r="AC851">
        <v>47.46</v>
      </c>
      <c r="AD851">
        <v>0</v>
      </c>
      <c r="AE851">
        <v>33.83</v>
      </c>
      <c r="AF851">
        <v>20.88</v>
      </c>
      <c r="AG851">
        <v>14970119.74</v>
      </c>
      <c r="AM851">
        <f t="shared" si="131"/>
        <v>2060</v>
      </c>
      <c r="AN851">
        <f t="shared" si="132"/>
        <v>5</v>
      </c>
      <c r="AO851">
        <f t="shared" si="126"/>
        <v>2060</v>
      </c>
      <c r="AP851" t="str">
        <f t="shared" si="127"/>
        <v>0</v>
      </c>
      <c r="AQ851">
        <f t="shared" si="133"/>
        <v>0</v>
      </c>
      <c r="AR851">
        <f t="shared" si="134"/>
        <v>-515.14</v>
      </c>
      <c r="AS851">
        <f t="shared" si="135"/>
        <v>497.69999999999993</v>
      </c>
      <c r="AT851">
        <f t="shared" si="136"/>
        <v>-68.330000000000155</v>
      </c>
      <c r="AU851">
        <f t="shared" si="137"/>
        <v>-19.96</v>
      </c>
    </row>
    <row r="852" spans="1:47" x14ac:dyDescent="0.3">
      <c r="A852">
        <f t="shared" si="128"/>
        <v>2060</v>
      </c>
      <c r="B852">
        <f t="shared" si="129"/>
        <v>6</v>
      </c>
      <c r="C852">
        <f t="shared" si="130"/>
        <v>2060</v>
      </c>
      <c r="D852" t="str">
        <f t="shared" si="125"/>
        <v>06/30/2060</v>
      </c>
      <c r="E852" t="s">
        <v>1407</v>
      </c>
      <c r="F852">
        <v>9889.3799999999992</v>
      </c>
      <c r="G852">
        <v>3260.54</v>
      </c>
      <c r="H852">
        <v>955.34</v>
      </c>
      <c r="I852">
        <v>1380.42</v>
      </c>
      <c r="J852">
        <v>1472.75</v>
      </c>
      <c r="K852">
        <v>0</v>
      </c>
      <c r="L852">
        <v>297.36</v>
      </c>
      <c r="M852">
        <v>0</v>
      </c>
      <c r="N852">
        <v>0</v>
      </c>
      <c r="O852">
        <v>0</v>
      </c>
      <c r="P852">
        <v>155.52000000000001</v>
      </c>
      <c r="Q852">
        <v>0</v>
      </c>
      <c r="R852">
        <v>0</v>
      </c>
      <c r="S852">
        <v>8165.66</v>
      </c>
      <c r="T852">
        <v>0</v>
      </c>
      <c r="U852">
        <v>0</v>
      </c>
      <c r="V852">
        <v>1324.39</v>
      </c>
      <c r="W852">
        <v>1244.3900000000001</v>
      </c>
      <c r="X852">
        <v>532.30999999999995</v>
      </c>
      <c r="Y852">
        <v>79.28</v>
      </c>
      <c r="Z852">
        <v>349.28</v>
      </c>
      <c r="AA852">
        <v>864.98</v>
      </c>
      <c r="AB852">
        <v>79.72</v>
      </c>
      <c r="AC852">
        <v>9.1199999999999992</v>
      </c>
      <c r="AD852">
        <v>0</v>
      </c>
      <c r="AE852">
        <v>28.73</v>
      </c>
      <c r="AF852">
        <v>22.93</v>
      </c>
      <c r="AG852">
        <v>14963490.9</v>
      </c>
      <c r="AM852">
        <f t="shared" si="131"/>
        <v>2060</v>
      </c>
      <c r="AN852">
        <f t="shared" si="132"/>
        <v>6</v>
      </c>
      <c r="AO852">
        <f t="shared" si="126"/>
        <v>2060</v>
      </c>
      <c r="AP852" t="str">
        <f t="shared" si="127"/>
        <v>0</v>
      </c>
      <c r="AQ852">
        <f t="shared" si="133"/>
        <v>0</v>
      </c>
      <c r="AR852">
        <f t="shared" si="134"/>
        <v>-515.70000000000005</v>
      </c>
      <c r="AS852">
        <f t="shared" si="135"/>
        <v>453.03</v>
      </c>
      <c r="AT852">
        <f t="shared" si="136"/>
        <v>80</v>
      </c>
      <c r="AU852">
        <f t="shared" si="137"/>
        <v>70.599999999999994</v>
      </c>
    </row>
    <row r="853" spans="1:47" x14ac:dyDescent="0.3">
      <c r="A853">
        <f t="shared" si="128"/>
        <v>2060</v>
      </c>
      <c r="B853">
        <f t="shared" si="129"/>
        <v>7</v>
      </c>
      <c r="C853">
        <f t="shared" si="130"/>
        <v>2060</v>
      </c>
      <c r="D853" t="str">
        <f t="shared" si="125"/>
        <v>07/31/2060</v>
      </c>
      <c r="E853" t="s">
        <v>1408</v>
      </c>
      <c r="F853">
        <v>9157.66</v>
      </c>
      <c r="G853">
        <v>2670.51</v>
      </c>
      <c r="H853">
        <v>772.18</v>
      </c>
      <c r="I853">
        <v>1246.3</v>
      </c>
      <c r="J853">
        <v>1477.73</v>
      </c>
      <c r="K853">
        <v>0</v>
      </c>
      <c r="L853">
        <v>307.27</v>
      </c>
      <c r="M853">
        <v>0</v>
      </c>
      <c r="N853">
        <v>0</v>
      </c>
      <c r="O853">
        <v>0</v>
      </c>
      <c r="P853">
        <v>181.39</v>
      </c>
      <c r="Q853">
        <v>0</v>
      </c>
      <c r="R853">
        <v>0</v>
      </c>
      <c r="S853">
        <v>8012.82</v>
      </c>
      <c r="T853">
        <v>0</v>
      </c>
      <c r="U853">
        <v>0</v>
      </c>
      <c r="V853">
        <v>1393.44</v>
      </c>
      <c r="W853">
        <v>1256.26</v>
      </c>
      <c r="X853">
        <v>558.79</v>
      </c>
      <c r="Y853">
        <v>68.87</v>
      </c>
      <c r="Z853">
        <v>333.06</v>
      </c>
      <c r="AA853">
        <v>985.86</v>
      </c>
      <c r="AB853">
        <v>122.75</v>
      </c>
      <c r="AC853">
        <v>7.5</v>
      </c>
      <c r="AD853">
        <v>0</v>
      </c>
      <c r="AE853">
        <v>28.84</v>
      </c>
      <c r="AF853">
        <v>27.34</v>
      </c>
      <c r="AG853">
        <v>14957003.74</v>
      </c>
      <c r="AM853">
        <f t="shared" si="131"/>
        <v>2060</v>
      </c>
      <c r="AN853">
        <f t="shared" si="132"/>
        <v>7</v>
      </c>
      <c r="AO853">
        <f t="shared" si="126"/>
        <v>2060</v>
      </c>
      <c r="AP853" t="str">
        <f t="shared" si="127"/>
        <v>0</v>
      </c>
      <c r="AQ853">
        <f t="shared" si="133"/>
        <v>0</v>
      </c>
      <c r="AR853">
        <f t="shared" si="134"/>
        <v>-652.79999999999995</v>
      </c>
      <c r="AS853">
        <f t="shared" si="135"/>
        <v>489.91999999999996</v>
      </c>
      <c r="AT853">
        <f t="shared" si="136"/>
        <v>137.18000000000006</v>
      </c>
      <c r="AU853">
        <f t="shared" si="137"/>
        <v>115.25</v>
      </c>
    </row>
    <row r="854" spans="1:47" x14ac:dyDescent="0.3">
      <c r="A854">
        <f t="shared" si="128"/>
        <v>2060</v>
      </c>
      <c r="B854">
        <f t="shared" si="129"/>
        <v>8</v>
      </c>
      <c r="C854">
        <f t="shared" si="130"/>
        <v>2060</v>
      </c>
      <c r="D854" t="str">
        <f t="shared" si="125"/>
        <v>08/31/2060</v>
      </c>
      <c r="E854" t="s">
        <v>1409</v>
      </c>
      <c r="F854">
        <v>6713.52</v>
      </c>
      <c r="G854">
        <v>2264.4899999999998</v>
      </c>
      <c r="H854">
        <v>355.34</v>
      </c>
      <c r="I854">
        <v>1480.43</v>
      </c>
      <c r="J854">
        <v>1348.56</v>
      </c>
      <c r="K854">
        <v>0</v>
      </c>
      <c r="L854">
        <v>307.27</v>
      </c>
      <c r="M854">
        <v>0</v>
      </c>
      <c r="N854">
        <v>0</v>
      </c>
      <c r="O854">
        <v>0</v>
      </c>
      <c r="P854">
        <v>164.65</v>
      </c>
      <c r="Q854">
        <v>0</v>
      </c>
      <c r="R854">
        <v>0</v>
      </c>
      <c r="S854">
        <v>5119.72</v>
      </c>
      <c r="T854">
        <v>0</v>
      </c>
      <c r="U854">
        <v>0</v>
      </c>
      <c r="V854">
        <v>1318.57</v>
      </c>
      <c r="W854">
        <v>1214.7</v>
      </c>
      <c r="X854">
        <v>551.79999999999995</v>
      </c>
      <c r="Y854">
        <v>41.27</v>
      </c>
      <c r="Z854">
        <v>271.41000000000003</v>
      </c>
      <c r="AA854">
        <v>962.41</v>
      </c>
      <c r="AB854">
        <v>106.6</v>
      </c>
      <c r="AC854">
        <v>9.33</v>
      </c>
      <c r="AD854">
        <v>0</v>
      </c>
      <c r="AE854">
        <v>22.2</v>
      </c>
      <c r="AF854">
        <v>23.18</v>
      </c>
      <c r="AG854">
        <v>14952554.710000001</v>
      </c>
      <c r="AM854">
        <f t="shared" si="131"/>
        <v>2060</v>
      </c>
      <c r="AN854">
        <f t="shared" si="132"/>
        <v>8</v>
      </c>
      <c r="AO854">
        <f t="shared" si="126"/>
        <v>2060</v>
      </c>
      <c r="AP854" t="str">
        <f t="shared" si="127"/>
        <v>0</v>
      </c>
      <c r="AQ854">
        <f t="shared" si="133"/>
        <v>0</v>
      </c>
      <c r="AR854">
        <f t="shared" si="134"/>
        <v>-691</v>
      </c>
      <c r="AS854">
        <f t="shared" si="135"/>
        <v>510.53</v>
      </c>
      <c r="AT854">
        <f t="shared" si="136"/>
        <v>103.86999999999989</v>
      </c>
      <c r="AU854">
        <f t="shared" si="137"/>
        <v>97.27</v>
      </c>
    </row>
    <row r="855" spans="1:47" x14ac:dyDescent="0.3">
      <c r="A855">
        <f t="shared" si="128"/>
        <v>2060</v>
      </c>
      <c r="B855">
        <f t="shared" si="129"/>
        <v>9</v>
      </c>
      <c r="C855">
        <f t="shared" si="130"/>
        <v>2060</v>
      </c>
      <c r="D855" t="str">
        <f t="shared" si="125"/>
        <v>09/30/2060</v>
      </c>
      <c r="E855" t="s">
        <v>1410</v>
      </c>
      <c r="F855">
        <v>5703.07</v>
      </c>
      <c r="G855">
        <v>2352.81</v>
      </c>
      <c r="H855">
        <v>334.98</v>
      </c>
      <c r="I855">
        <v>1379.24</v>
      </c>
      <c r="J855">
        <v>1024.4100000000001</v>
      </c>
      <c r="K855">
        <v>0</v>
      </c>
      <c r="L855">
        <v>297.36</v>
      </c>
      <c r="M855">
        <v>0</v>
      </c>
      <c r="N855">
        <v>0</v>
      </c>
      <c r="O855">
        <v>0</v>
      </c>
      <c r="P855">
        <v>131.91</v>
      </c>
      <c r="Q855">
        <v>0</v>
      </c>
      <c r="R855">
        <v>0</v>
      </c>
      <c r="S855">
        <v>3889.06</v>
      </c>
      <c r="T855">
        <v>0</v>
      </c>
      <c r="U855">
        <v>0</v>
      </c>
      <c r="V855">
        <v>1212.78</v>
      </c>
      <c r="W855">
        <v>1096.6600000000001</v>
      </c>
      <c r="X855">
        <v>498.44</v>
      </c>
      <c r="Y855">
        <v>52.96</v>
      </c>
      <c r="Z855">
        <v>270.89</v>
      </c>
      <c r="AA855">
        <v>823.22</v>
      </c>
      <c r="AB855">
        <v>153.6</v>
      </c>
      <c r="AC855">
        <v>6.51</v>
      </c>
      <c r="AD855">
        <v>0</v>
      </c>
      <c r="AE855">
        <v>12</v>
      </c>
      <c r="AF855">
        <v>14.97</v>
      </c>
      <c r="AG855">
        <v>14949204.449999999</v>
      </c>
      <c r="AM855">
        <f t="shared" si="131"/>
        <v>2060</v>
      </c>
      <c r="AN855">
        <f t="shared" si="132"/>
        <v>9</v>
      </c>
      <c r="AO855">
        <f t="shared" si="126"/>
        <v>2060</v>
      </c>
      <c r="AP855" t="str">
        <f t="shared" si="127"/>
        <v>0</v>
      </c>
      <c r="AQ855">
        <f t="shared" si="133"/>
        <v>0</v>
      </c>
      <c r="AR855">
        <f t="shared" si="134"/>
        <v>-552.33000000000004</v>
      </c>
      <c r="AS855">
        <f t="shared" si="135"/>
        <v>445.48</v>
      </c>
      <c r="AT855">
        <f t="shared" si="136"/>
        <v>116.11999999999989</v>
      </c>
      <c r="AU855">
        <f t="shared" si="137"/>
        <v>147.09</v>
      </c>
    </row>
    <row r="856" spans="1:47" x14ac:dyDescent="0.3">
      <c r="A856">
        <f t="shared" si="128"/>
        <v>2060</v>
      </c>
      <c r="B856">
        <f t="shared" si="129"/>
        <v>10</v>
      </c>
      <c r="C856">
        <f t="shared" si="130"/>
        <v>2061</v>
      </c>
      <c r="D856" t="str">
        <f t="shared" si="125"/>
        <v>10/31/2060</v>
      </c>
      <c r="E856" t="s">
        <v>1411</v>
      </c>
      <c r="F856">
        <v>5472.14</v>
      </c>
      <c r="G856">
        <v>1976.96</v>
      </c>
      <c r="H856">
        <v>364.99</v>
      </c>
      <c r="I856">
        <v>1840.48</v>
      </c>
      <c r="J856">
        <v>1781.27</v>
      </c>
      <c r="K856">
        <v>0</v>
      </c>
      <c r="L856">
        <v>307.27</v>
      </c>
      <c r="M856">
        <v>0</v>
      </c>
      <c r="N856">
        <v>0</v>
      </c>
      <c r="O856">
        <v>0</v>
      </c>
      <c r="P856">
        <v>89.14</v>
      </c>
      <c r="Q856">
        <v>0</v>
      </c>
      <c r="R856">
        <v>0</v>
      </c>
      <c r="S856">
        <v>4001.37</v>
      </c>
      <c r="T856">
        <v>0</v>
      </c>
      <c r="U856">
        <v>0</v>
      </c>
      <c r="V856">
        <v>1120.8900000000001</v>
      </c>
      <c r="W856">
        <v>1116.21</v>
      </c>
      <c r="X856">
        <v>520.08000000000004</v>
      </c>
      <c r="Y856">
        <v>64.349999999999994</v>
      </c>
      <c r="Z856">
        <v>184.24</v>
      </c>
      <c r="AA856">
        <v>845.97</v>
      </c>
      <c r="AB856">
        <v>46.47</v>
      </c>
      <c r="AC856">
        <v>7.48</v>
      </c>
      <c r="AD856">
        <v>0</v>
      </c>
      <c r="AE856">
        <v>22.74</v>
      </c>
      <c r="AF856">
        <v>10.92</v>
      </c>
      <c r="AG856">
        <v>14945709.27</v>
      </c>
      <c r="AM856">
        <f t="shared" si="131"/>
        <v>2060</v>
      </c>
      <c r="AN856">
        <f t="shared" si="132"/>
        <v>10</v>
      </c>
      <c r="AO856">
        <f t="shared" si="126"/>
        <v>2061</v>
      </c>
      <c r="AP856" t="str">
        <f t="shared" si="127"/>
        <v>0</v>
      </c>
      <c r="AQ856">
        <f t="shared" si="133"/>
        <v>0</v>
      </c>
      <c r="AR856">
        <f t="shared" si="134"/>
        <v>-661.73</v>
      </c>
      <c r="AS856">
        <f t="shared" si="135"/>
        <v>455.73</v>
      </c>
      <c r="AT856">
        <f t="shared" si="136"/>
        <v>4.6800000000000637</v>
      </c>
      <c r="AU856">
        <f t="shared" si="137"/>
        <v>38.989999999999995</v>
      </c>
    </row>
    <row r="857" spans="1:47" x14ac:dyDescent="0.3">
      <c r="A857">
        <f t="shared" si="128"/>
        <v>2060</v>
      </c>
      <c r="B857">
        <f t="shared" si="129"/>
        <v>11</v>
      </c>
      <c r="C857">
        <f t="shared" si="130"/>
        <v>2061</v>
      </c>
      <c r="D857" t="str">
        <f t="shared" si="125"/>
        <v>11/30/2060</v>
      </c>
      <c r="E857" t="s">
        <v>1412</v>
      </c>
      <c r="F857">
        <v>1196.1300000000001</v>
      </c>
      <c r="G857">
        <v>3927.7</v>
      </c>
      <c r="H857">
        <v>311.47000000000003</v>
      </c>
      <c r="I857">
        <v>1924.28</v>
      </c>
      <c r="J857">
        <v>5378.35</v>
      </c>
      <c r="K857">
        <v>0</v>
      </c>
      <c r="L857">
        <v>297.36</v>
      </c>
      <c r="M857">
        <v>0</v>
      </c>
      <c r="N857">
        <v>0</v>
      </c>
      <c r="O857">
        <v>0</v>
      </c>
      <c r="P857">
        <v>55.18</v>
      </c>
      <c r="Q857">
        <v>0</v>
      </c>
      <c r="R857">
        <v>0</v>
      </c>
      <c r="S857">
        <v>1256.81</v>
      </c>
      <c r="T857">
        <v>0</v>
      </c>
      <c r="U857">
        <v>0</v>
      </c>
      <c r="V857">
        <v>1011.64</v>
      </c>
      <c r="W857">
        <v>1048.4000000000001</v>
      </c>
      <c r="X857">
        <v>433.78</v>
      </c>
      <c r="Y857">
        <v>47.87</v>
      </c>
      <c r="Z857">
        <v>167.37</v>
      </c>
      <c r="AA857">
        <v>620.88</v>
      </c>
      <c r="AB857">
        <v>11.35</v>
      </c>
      <c r="AC857">
        <v>14.54</v>
      </c>
      <c r="AD857">
        <v>0</v>
      </c>
      <c r="AE857">
        <v>14.42</v>
      </c>
      <c r="AF857">
        <v>7.73</v>
      </c>
      <c r="AG857">
        <v>14948440.83</v>
      </c>
      <c r="AM857">
        <f t="shared" si="131"/>
        <v>2060</v>
      </c>
      <c r="AN857">
        <f t="shared" si="132"/>
        <v>11</v>
      </c>
      <c r="AO857">
        <f t="shared" si="126"/>
        <v>2061</v>
      </c>
      <c r="AP857" t="str">
        <f t="shared" si="127"/>
        <v>0</v>
      </c>
      <c r="AQ857">
        <f t="shared" si="133"/>
        <v>0</v>
      </c>
      <c r="AR857">
        <f t="shared" si="134"/>
        <v>-453.51</v>
      </c>
      <c r="AS857">
        <f t="shared" si="135"/>
        <v>385.90999999999997</v>
      </c>
      <c r="AT857">
        <f t="shared" si="136"/>
        <v>-36.760000000000105</v>
      </c>
      <c r="AU857">
        <f t="shared" si="137"/>
        <v>-3.1899999999999995</v>
      </c>
    </row>
    <row r="858" spans="1:47" x14ac:dyDescent="0.3">
      <c r="A858">
        <f t="shared" si="128"/>
        <v>2060</v>
      </c>
      <c r="B858">
        <f t="shared" si="129"/>
        <v>12</v>
      </c>
      <c r="C858">
        <f t="shared" si="130"/>
        <v>2061</v>
      </c>
      <c r="D858" t="str">
        <f t="shared" si="125"/>
        <v>12/31/2060</v>
      </c>
      <c r="E858" t="s">
        <v>1413</v>
      </c>
      <c r="F858">
        <v>1008.68</v>
      </c>
      <c r="G858">
        <v>24813.69</v>
      </c>
      <c r="H858">
        <v>365.22</v>
      </c>
      <c r="I858">
        <v>5582.15</v>
      </c>
      <c r="J858">
        <v>30011.89</v>
      </c>
      <c r="K858">
        <v>0</v>
      </c>
      <c r="L858">
        <v>307.27</v>
      </c>
      <c r="M858">
        <v>0</v>
      </c>
      <c r="N858">
        <v>0</v>
      </c>
      <c r="O858">
        <v>0</v>
      </c>
      <c r="P858">
        <v>52.1</v>
      </c>
      <c r="Q858">
        <v>0</v>
      </c>
      <c r="R858">
        <v>0</v>
      </c>
      <c r="S858">
        <v>1085.74</v>
      </c>
      <c r="T858">
        <v>0</v>
      </c>
      <c r="U858">
        <v>0</v>
      </c>
      <c r="V858">
        <v>986.11</v>
      </c>
      <c r="W858">
        <v>1213.8</v>
      </c>
      <c r="X858">
        <v>566.08000000000004</v>
      </c>
      <c r="Y858">
        <v>73.62</v>
      </c>
      <c r="Z858">
        <v>171.2</v>
      </c>
      <c r="AA858">
        <v>619.22</v>
      </c>
      <c r="AB858">
        <v>4.04</v>
      </c>
      <c r="AC858">
        <v>56.51</v>
      </c>
      <c r="AD858">
        <v>0</v>
      </c>
      <c r="AE858">
        <v>21.85</v>
      </c>
      <c r="AF858">
        <v>6.03</v>
      </c>
      <c r="AG858">
        <v>14972245.84</v>
      </c>
      <c r="AM858">
        <f t="shared" si="131"/>
        <v>2060</v>
      </c>
      <c r="AN858">
        <f t="shared" si="132"/>
        <v>12</v>
      </c>
      <c r="AO858">
        <f t="shared" si="126"/>
        <v>2061</v>
      </c>
      <c r="AP858" t="str">
        <f t="shared" si="127"/>
        <v>0</v>
      </c>
      <c r="AQ858">
        <f t="shared" si="133"/>
        <v>0</v>
      </c>
      <c r="AR858">
        <f t="shared" si="134"/>
        <v>-448.02000000000004</v>
      </c>
      <c r="AS858">
        <f t="shared" si="135"/>
        <v>492.46000000000004</v>
      </c>
      <c r="AT858">
        <f t="shared" si="136"/>
        <v>-227.68999999999994</v>
      </c>
      <c r="AU858">
        <f t="shared" si="137"/>
        <v>-52.47</v>
      </c>
    </row>
    <row r="859" spans="1:47" x14ac:dyDescent="0.3">
      <c r="A859">
        <f t="shared" si="128"/>
        <v>2061</v>
      </c>
      <c r="B859">
        <f t="shared" si="129"/>
        <v>1</v>
      </c>
      <c r="C859">
        <f t="shared" si="130"/>
        <v>2061</v>
      </c>
      <c r="D859" t="str">
        <f t="shared" si="125"/>
        <v>01/31/2061</v>
      </c>
      <c r="E859" t="s">
        <v>1414</v>
      </c>
      <c r="F859">
        <v>2447.04</v>
      </c>
      <c r="G859">
        <v>2769.84</v>
      </c>
      <c r="H859">
        <v>128.26</v>
      </c>
      <c r="I859">
        <v>4090.67</v>
      </c>
      <c r="J859">
        <v>5386.83</v>
      </c>
      <c r="K859">
        <v>0</v>
      </c>
      <c r="L859">
        <v>307.27</v>
      </c>
      <c r="M859">
        <v>0</v>
      </c>
      <c r="N859">
        <v>0</v>
      </c>
      <c r="O859">
        <v>0</v>
      </c>
      <c r="P859">
        <v>46.19</v>
      </c>
      <c r="Q859">
        <v>0</v>
      </c>
      <c r="R859">
        <v>0</v>
      </c>
      <c r="S859">
        <v>1285.4000000000001</v>
      </c>
      <c r="T859">
        <v>0</v>
      </c>
      <c r="U859">
        <v>0</v>
      </c>
      <c r="V859">
        <v>1040.08</v>
      </c>
      <c r="W859">
        <v>1193.6099999999999</v>
      </c>
      <c r="X859">
        <v>550.51</v>
      </c>
      <c r="Y859">
        <v>49.62</v>
      </c>
      <c r="Z859">
        <v>217.98</v>
      </c>
      <c r="AA859">
        <v>625.12</v>
      </c>
      <c r="AB859">
        <v>1.38</v>
      </c>
      <c r="AC859">
        <v>87.27</v>
      </c>
      <c r="AD859">
        <v>0</v>
      </c>
      <c r="AE859">
        <v>19.170000000000002</v>
      </c>
      <c r="AF859">
        <v>4.8499999999999996</v>
      </c>
      <c r="AG859">
        <v>14972568.630000001</v>
      </c>
      <c r="AM859">
        <f t="shared" si="131"/>
        <v>2061</v>
      </c>
      <c r="AN859">
        <f t="shared" si="132"/>
        <v>1</v>
      </c>
      <c r="AO859">
        <f t="shared" si="126"/>
        <v>2061</v>
      </c>
      <c r="AP859" t="str">
        <f t="shared" si="127"/>
        <v>0</v>
      </c>
      <c r="AQ859">
        <f t="shared" si="133"/>
        <v>0</v>
      </c>
      <c r="AR859">
        <f t="shared" si="134"/>
        <v>-407.14</v>
      </c>
      <c r="AS859">
        <f t="shared" si="135"/>
        <v>500.89</v>
      </c>
      <c r="AT859">
        <f t="shared" si="136"/>
        <v>-153.52999999999997</v>
      </c>
      <c r="AU859">
        <f t="shared" si="137"/>
        <v>-85.89</v>
      </c>
    </row>
    <row r="860" spans="1:47" x14ac:dyDescent="0.3">
      <c r="A860">
        <f t="shared" si="128"/>
        <v>2061</v>
      </c>
      <c r="B860">
        <f t="shared" si="129"/>
        <v>2</v>
      </c>
      <c r="C860">
        <f t="shared" si="130"/>
        <v>2061</v>
      </c>
      <c r="D860" t="str">
        <f t="shared" si="125"/>
        <v>02/28/2061</v>
      </c>
      <c r="E860" t="s">
        <v>1415</v>
      </c>
      <c r="F860">
        <v>4663.22</v>
      </c>
      <c r="G860">
        <v>1495.07</v>
      </c>
      <c r="H860">
        <v>115.91</v>
      </c>
      <c r="I860">
        <v>2789.02</v>
      </c>
      <c r="J860">
        <v>1701.64</v>
      </c>
      <c r="K860">
        <v>0</v>
      </c>
      <c r="L860">
        <v>277.52999999999997</v>
      </c>
      <c r="M860">
        <v>0</v>
      </c>
      <c r="N860">
        <v>0</v>
      </c>
      <c r="O860">
        <v>0</v>
      </c>
      <c r="P860">
        <v>40.83</v>
      </c>
      <c r="Q860">
        <v>0</v>
      </c>
      <c r="R860">
        <v>0</v>
      </c>
      <c r="S860">
        <v>2293.81</v>
      </c>
      <c r="T860">
        <v>0</v>
      </c>
      <c r="U860">
        <v>0</v>
      </c>
      <c r="V860">
        <v>974.55</v>
      </c>
      <c r="W860">
        <v>1105.83</v>
      </c>
      <c r="X860">
        <v>466.81</v>
      </c>
      <c r="Y860">
        <v>47.93</v>
      </c>
      <c r="Z860">
        <v>215.22</v>
      </c>
      <c r="AA860">
        <v>645.75</v>
      </c>
      <c r="AB860">
        <v>10.36</v>
      </c>
      <c r="AC860">
        <v>70</v>
      </c>
      <c r="AD860">
        <v>0</v>
      </c>
      <c r="AE860">
        <v>14.33</v>
      </c>
      <c r="AF860">
        <v>4.34</v>
      </c>
      <c r="AG860">
        <v>14969400.48</v>
      </c>
      <c r="AM860">
        <f t="shared" si="131"/>
        <v>2061</v>
      </c>
      <c r="AN860">
        <f t="shared" si="132"/>
        <v>2</v>
      </c>
      <c r="AO860">
        <f t="shared" si="126"/>
        <v>2061</v>
      </c>
      <c r="AP860" t="str">
        <f t="shared" si="127"/>
        <v>0</v>
      </c>
      <c r="AQ860">
        <f t="shared" si="133"/>
        <v>0</v>
      </c>
      <c r="AR860">
        <f t="shared" si="134"/>
        <v>-430.53</v>
      </c>
      <c r="AS860">
        <f t="shared" si="135"/>
        <v>418.88</v>
      </c>
      <c r="AT860">
        <f t="shared" si="136"/>
        <v>-131.27999999999997</v>
      </c>
      <c r="AU860">
        <f t="shared" si="137"/>
        <v>-59.64</v>
      </c>
    </row>
    <row r="861" spans="1:47" x14ac:dyDescent="0.3">
      <c r="A861">
        <f t="shared" si="128"/>
        <v>2061</v>
      </c>
      <c r="B861">
        <f t="shared" si="129"/>
        <v>3</v>
      </c>
      <c r="C861">
        <f t="shared" si="130"/>
        <v>2061</v>
      </c>
      <c r="D861" t="str">
        <f t="shared" si="125"/>
        <v>03/31/2061</v>
      </c>
      <c r="E861" t="s">
        <v>1416</v>
      </c>
      <c r="F861">
        <v>4495.78</v>
      </c>
      <c r="G861">
        <v>1661.9</v>
      </c>
      <c r="H861">
        <v>286.14</v>
      </c>
      <c r="I861">
        <v>2364.37</v>
      </c>
      <c r="J861">
        <v>1202.92</v>
      </c>
      <c r="K861">
        <v>0</v>
      </c>
      <c r="L861">
        <v>307.27</v>
      </c>
      <c r="M861">
        <v>0</v>
      </c>
      <c r="N861">
        <v>0</v>
      </c>
      <c r="O861">
        <v>0</v>
      </c>
      <c r="P861">
        <v>51.55</v>
      </c>
      <c r="Q861">
        <v>0</v>
      </c>
      <c r="R861">
        <v>0</v>
      </c>
      <c r="S861">
        <v>1882.01</v>
      </c>
      <c r="T861">
        <v>0</v>
      </c>
      <c r="U861">
        <v>0</v>
      </c>
      <c r="V861">
        <v>984.28</v>
      </c>
      <c r="W861">
        <v>1239.8</v>
      </c>
      <c r="X861">
        <v>479.15</v>
      </c>
      <c r="Y861">
        <v>44.67</v>
      </c>
      <c r="Z861">
        <v>197.76</v>
      </c>
      <c r="AA861">
        <v>749.17</v>
      </c>
      <c r="AB861">
        <v>10.71</v>
      </c>
      <c r="AC861">
        <v>55.9</v>
      </c>
      <c r="AD861">
        <v>0.21</v>
      </c>
      <c r="AE861">
        <v>12.49</v>
      </c>
      <c r="AF861">
        <v>5.46</v>
      </c>
      <c r="AG861">
        <v>14966566.59</v>
      </c>
      <c r="AM861">
        <f t="shared" si="131"/>
        <v>2061</v>
      </c>
      <c r="AN861">
        <f t="shared" si="132"/>
        <v>3</v>
      </c>
      <c r="AO861">
        <f t="shared" si="126"/>
        <v>2061</v>
      </c>
      <c r="AP861" t="str">
        <f t="shared" si="127"/>
        <v>0</v>
      </c>
      <c r="AQ861">
        <f t="shared" si="133"/>
        <v>0</v>
      </c>
      <c r="AR861">
        <f t="shared" si="134"/>
        <v>-551.41</v>
      </c>
      <c r="AS861">
        <f t="shared" si="135"/>
        <v>434.47999999999996</v>
      </c>
      <c r="AT861">
        <f t="shared" si="136"/>
        <v>-255.51999999999998</v>
      </c>
      <c r="AU861">
        <f t="shared" si="137"/>
        <v>-45.19</v>
      </c>
    </row>
    <row r="862" spans="1:47" x14ac:dyDescent="0.3">
      <c r="A862">
        <f t="shared" si="128"/>
        <v>2061</v>
      </c>
      <c r="B862">
        <f t="shared" si="129"/>
        <v>4</v>
      </c>
      <c r="C862">
        <f t="shared" si="130"/>
        <v>2061</v>
      </c>
      <c r="D862" t="str">
        <f t="shared" si="125"/>
        <v>04/30/2061</v>
      </c>
      <c r="E862" t="s">
        <v>1417</v>
      </c>
      <c r="F862">
        <v>6239.34</v>
      </c>
      <c r="G862">
        <v>1723.82</v>
      </c>
      <c r="H862">
        <v>366.45</v>
      </c>
      <c r="I862">
        <v>2229.0100000000002</v>
      </c>
      <c r="J862">
        <v>1385.64</v>
      </c>
      <c r="K862">
        <v>0</v>
      </c>
      <c r="L862">
        <v>297.36</v>
      </c>
      <c r="M862">
        <v>0</v>
      </c>
      <c r="N862">
        <v>0</v>
      </c>
      <c r="O862">
        <v>0</v>
      </c>
      <c r="P862">
        <v>73.88</v>
      </c>
      <c r="Q862">
        <v>0</v>
      </c>
      <c r="R862">
        <v>0</v>
      </c>
      <c r="S862">
        <v>3851.51</v>
      </c>
      <c r="T862">
        <v>0</v>
      </c>
      <c r="U862">
        <v>0</v>
      </c>
      <c r="V862">
        <v>939.39</v>
      </c>
      <c r="W862">
        <v>1244.8399999999999</v>
      </c>
      <c r="X862">
        <v>469.78</v>
      </c>
      <c r="Y862">
        <v>63.29</v>
      </c>
      <c r="Z862">
        <v>208.68</v>
      </c>
      <c r="AA862">
        <v>790.95</v>
      </c>
      <c r="AB862">
        <v>11.71</v>
      </c>
      <c r="AC862">
        <v>57.57</v>
      </c>
      <c r="AD862">
        <v>0.26</v>
      </c>
      <c r="AE862">
        <v>22.71</v>
      </c>
      <c r="AF862">
        <v>8.7799999999999994</v>
      </c>
      <c r="AG862">
        <v>14962051.07</v>
      </c>
      <c r="AM862">
        <f t="shared" si="131"/>
        <v>2061</v>
      </c>
      <c r="AN862">
        <f t="shared" si="132"/>
        <v>4</v>
      </c>
      <c r="AO862">
        <f t="shared" si="126"/>
        <v>2061</v>
      </c>
      <c r="AP862" t="str">
        <f t="shared" si="127"/>
        <v>0</v>
      </c>
      <c r="AQ862">
        <f t="shared" si="133"/>
        <v>0</v>
      </c>
      <c r="AR862">
        <f t="shared" si="134"/>
        <v>-582.27</v>
      </c>
      <c r="AS862">
        <f t="shared" si="135"/>
        <v>406.48999999999995</v>
      </c>
      <c r="AT862">
        <f t="shared" si="136"/>
        <v>-305.44999999999993</v>
      </c>
      <c r="AU862">
        <f t="shared" si="137"/>
        <v>-45.86</v>
      </c>
    </row>
    <row r="863" spans="1:47" x14ac:dyDescent="0.3">
      <c r="A863">
        <f t="shared" si="128"/>
        <v>2061</v>
      </c>
      <c r="B863">
        <f t="shared" si="129"/>
        <v>5</v>
      </c>
      <c r="C863">
        <f t="shared" si="130"/>
        <v>2061</v>
      </c>
      <c r="D863" t="str">
        <f t="shared" si="125"/>
        <v>05/31/2061</v>
      </c>
      <c r="E863" t="s">
        <v>1418</v>
      </c>
      <c r="F863">
        <v>8365.67</v>
      </c>
      <c r="G863">
        <v>1531.91</v>
      </c>
      <c r="H863">
        <v>203.5</v>
      </c>
      <c r="I863">
        <v>1711.39</v>
      </c>
      <c r="J863">
        <v>1460.16</v>
      </c>
      <c r="K863">
        <v>0</v>
      </c>
      <c r="L863">
        <v>307.27</v>
      </c>
      <c r="M863">
        <v>0</v>
      </c>
      <c r="N863">
        <v>0</v>
      </c>
      <c r="O863">
        <v>0</v>
      </c>
      <c r="P863">
        <v>133.41</v>
      </c>
      <c r="Q863">
        <v>0</v>
      </c>
      <c r="R863">
        <v>0</v>
      </c>
      <c r="S863">
        <v>6826.77</v>
      </c>
      <c r="T863">
        <v>0</v>
      </c>
      <c r="U863">
        <v>0</v>
      </c>
      <c r="V863">
        <v>1170.3699999999999</v>
      </c>
      <c r="W863">
        <v>1317.37</v>
      </c>
      <c r="X863">
        <v>531.04</v>
      </c>
      <c r="Y863">
        <v>57.3</v>
      </c>
      <c r="Z863">
        <v>234.46</v>
      </c>
      <c r="AA863">
        <v>932.62</v>
      </c>
      <c r="AB863">
        <v>36.32</v>
      </c>
      <c r="AC863">
        <v>11.93</v>
      </c>
      <c r="AD863">
        <v>0</v>
      </c>
      <c r="AE863">
        <v>32.020000000000003</v>
      </c>
      <c r="AF863">
        <v>20.89</v>
      </c>
      <c r="AG863">
        <v>14955217.32</v>
      </c>
      <c r="AM863">
        <f t="shared" si="131"/>
        <v>2061</v>
      </c>
      <c r="AN863">
        <f t="shared" si="132"/>
        <v>5</v>
      </c>
      <c r="AO863">
        <f t="shared" si="126"/>
        <v>2061</v>
      </c>
      <c r="AP863" t="str">
        <f t="shared" si="127"/>
        <v>0</v>
      </c>
      <c r="AQ863">
        <f t="shared" si="133"/>
        <v>0</v>
      </c>
      <c r="AR863">
        <f t="shared" si="134"/>
        <v>-698.16</v>
      </c>
      <c r="AS863">
        <f t="shared" si="135"/>
        <v>473.73999999999995</v>
      </c>
      <c r="AT863">
        <f t="shared" si="136"/>
        <v>-147</v>
      </c>
      <c r="AU863">
        <f t="shared" si="137"/>
        <v>24.39</v>
      </c>
    </row>
    <row r="864" spans="1:47" x14ac:dyDescent="0.3">
      <c r="A864">
        <f t="shared" si="128"/>
        <v>2061</v>
      </c>
      <c r="B864">
        <f t="shared" si="129"/>
        <v>6</v>
      </c>
      <c r="C864">
        <f t="shared" si="130"/>
        <v>2061</v>
      </c>
      <c r="D864" t="str">
        <f t="shared" ref="D864:D927" si="138">LEFT(E864,10)</f>
        <v>06/30/2061</v>
      </c>
      <c r="E864" t="s">
        <v>1419</v>
      </c>
      <c r="F864">
        <v>8842.6299999999992</v>
      </c>
      <c r="G864">
        <v>2566.23</v>
      </c>
      <c r="H864">
        <v>700.01</v>
      </c>
      <c r="I864">
        <v>1006.49</v>
      </c>
      <c r="J864">
        <v>1478.57</v>
      </c>
      <c r="K864">
        <v>0</v>
      </c>
      <c r="L864">
        <v>297.36</v>
      </c>
      <c r="M864">
        <v>0</v>
      </c>
      <c r="N864">
        <v>0</v>
      </c>
      <c r="O864">
        <v>0</v>
      </c>
      <c r="P864">
        <v>155.52000000000001</v>
      </c>
      <c r="Q864">
        <v>0</v>
      </c>
      <c r="R864">
        <v>0</v>
      </c>
      <c r="S864">
        <v>7733.06</v>
      </c>
      <c r="T864">
        <v>0</v>
      </c>
      <c r="U864">
        <v>0</v>
      </c>
      <c r="V864">
        <v>1213.3900000000001</v>
      </c>
      <c r="W864">
        <v>1242.5</v>
      </c>
      <c r="X864">
        <v>521.41999999999996</v>
      </c>
      <c r="Y864">
        <v>76.73</v>
      </c>
      <c r="Z864">
        <v>306.02</v>
      </c>
      <c r="AA864">
        <v>897.88</v>
      </c>
      <c r="AB864">
        <v>69.83</v>
      </c>
      <c r="AC864">
        <v>10.83</v>
      </c>
      <c r="AD864">
        <v>0</v>
      </c>
      <c r="AE864">
        <v>28.5</v>
      </c>
      <c r="AF864">
        <v>22.56</v>
      </c>
      <c r="AG864">
        <v>14948940.91</v>
      </c>
      <c r="AM864">
        <f t="shared" si="131"/>
        <v>2061</v>
      </c>
      <c r="AN864">
        <f t="shared" si="132"/>
        <v>6</v>
      </c>
      <c r="AO864">
        <f t="shared" ref="AO864:AO927" si="139">IFERROR(IF(AN864&gt;9,AM864+1,AM864),"")</f>
        <v>2061</v>
      </c>
      <c r="AP864" t="str">
        <f t="shared" ref="AP864:AP927" si="140">LEFT(AQ864,10)</f>
        <v>0</v>
      </c>
      <c r="AQ864">
        <f t="shared" si="133"/>
        <v>0</v>
      </c>
      <c r="AR864">
        <f t="shared" si="134"/>
        <v>-591.86</v>
      </c>
      <c r="AS864">
        <f t="shared" si="135"/>
        <v>444.68999999999994</v>
      </c>
      <c r="AT864">
        <f t="shared" si="136"/>
        <v>-29.1099999999999</v>
      </c>
      <c r="AU864">
        <f t="shared" si="137"/>
        <v>59</v>
      </c>
    </row>
    <row r="865" spans="1:47" x14ac:dyDescent="0.3">
      <c r="A865">
        <f t="shared" ref="A865:A928" si="141">IF(NOT(ISBLANK($D865)),YEAR($D865),"")</f>
        <v>2061</v>
      </c>
      <c r="B865">
        <f t="shared" ref="B865:B928" si="142">IF(NOT(ISBLANK($D865)),MONTH($D865),"")</f>
        <v>7</v>
      </c>
      <c r="C865">
        <f t="shared" ref="C865:C928" si="143">IFERROR(IF(B865&gt;9,A865+1,A865),"")</f>
        <v>2061</v>
      </c>
      <c r="D865" t="str">
        <f t="shared" si="138"/>
        <v>07/31/2061</v>
      </c>
      <c r="E865" t="s">
        <v>1420</v>
      </c>
      <c r="F865">
        <v>8265.18</v>
      </c>
      <c r="G865">
        <v>2510.62</v>
      </c>
      <c r="H865">
        <v>954.27</v>
      </c>
      <c r="I865">
        <v>711.25</v>
      </c>
      <c r="J865">
        <v>1514.81</v>
      </c>
      <c r="K865">
        <v>0</v>
      </c>
      <c r="L865">
        <v>307.27</v>
      </c>
      <c r="M865">
        <v>0</v>
      </c>
      <c r="N865">
        <v>0</v>
      </c>
      <c r="O865">
        <v>0</v>
      </c>
      <c r="P865">
        <v>181.39</v>
      </c>
      <c r="Q865">
        <v>0</v>
      </c>
      <c r="R865">
        <v>0</v>
      </c>
      <c r="S865">
        <v>7784.89</v>
      </c>
      <c r="T865">
        <v>0</v>
      </c>
      <c r="U865">
        <v>0</v>
      </c>
      <c r="V865">
        <v>1297.6600000000001</v>
      </c>
      <c r="W865">
        <v>1299.31</v>
      </c>
      <c r="X865">
        <v>552.70000000000005</v>
      </c>
      <c r="Y865">
        <v>72.180000000000007</v>
      </c>
      <c r="Z865">
        <v>298.29000000000002</v>
      </c>
      <c r="AA865">
        <v>1033.3399999999999</v>
      </c>
      <c r="AB865">
        <v>107.19</v>
      </c>
      <c r="AC865">
        <v>8.61</v>
      </c>
      <c r="AD865">
        <v>0</v>
      </c>
      <c r="AE865">
        <v>31.22</v>
      </c>
      <c r="AF865">
        <v>27.34</v>
      </c>
      <c r="AG865">
        <v>14943186.359999999</v>
      </c>
      <c r="AM865">
        <f t="shared" ref="AM865:AM928" si="144">IF(NOT(ISBLANK($D865)),YEAR($D865),"")</f>
        <v>2061</v>
      </c>
      <c r="AN865">
        <f t="shared" ref="AN865:AN928" si="145">IF(NOT(ISBLANK($D865)),MONTH($D865),"")</f>
        <v>7</v>
      </c>
      <c r="AO865">
        <f t="shared" si="139"/>
        <v>2061</v>
      </c>
      <c r="AP865" t="str">
        <f t="shared" si="140"/>
        <v>0</v>
      </c>
      <c r="AQ865">
        <f t="shared" si="133"/>
        <v>0</v>
      </c>
      <c r="AR865">
        <f t="shared" si="134"/>
        <v>-735.05</v>
      </c>
      <c r="AS865">
        <f t="shared" si="135"/>
        <v>480.52000000000004</v>
      </c>
      <c r="AT865">
        <f t="shared" si="136"/>
        <v>-1.6499999999998636</v>
      </c>
      <c r="AU865">
        <f t="shared" si="137"/>
        <v>98.58</v>
      </c>
    </row>
    <row r="866" spans="1:47" x14ac:dyDescent="0.3">
      <c r="A866">
        <f t="shared" si="141"/>
        <v>2061</v>
      </c>
      <c r="B866">
        <f t="shared" si="142"/>
        <v>8</v>
      </c>
      <c r="C866">
        <f t="shared" si="143"/>
        <v>2061</v>
      </c>
      <c r="D866" t="str">
        <f t="shared" si="138"/>
        <v>08/31/2061</v>
      </c>
      <c r="E866" t="s">
        <v>1421</v>
      </c>
      <c r="F866">
        <v>6029.65</v>
      </c>
      <c r="G866">
        <v>2256.38</v>
      </c>
      <c r="H866">
        <v>823.71</v>
      </c>
      <c r="I866">
        <v>1085.8399999999999</v>
      </c>
      <c r="J866">
        <v>1330.93</v>
      </c>
      <c r="K866">
        <v>0</v>
      </c>
      <c r="L866">
        <v>307.27</v>
      </c>
      <c r="M866">
        <v>0</v>
      </c>
      <c r="N866">
        <v>0</v>
      </c>
      <c r="O866">
        <v>0</v>
      </c>
      <c r="P866">
        <v>164.65</v>
      </c>
      <c r="Q866">
        <v>0</v>
      </c>
      <c r="R866">
        <v>0</v>
      </c>
      <c r="S866">
        <v>5194.12</v>
      </c>
      <c r="T866">
        <v>0</v>
      </c>
      <c r="U866">
        <v>0</v>
      </c>
      <c r="V866">
        <v>1278.94</v>
      </c>
      <c r="W866">
        <v>1247.4100000000001</v>
      </c>
      <c r="X866">
        <v>540.54999999999995</v>
      </c>
      <c r="Y866">
        <v>47.18</v>
      </c>
      <c r="Z866">
        <v>273.72000000000003</v>
      </c>
      <c r="AA866">
        <v>994.73</v>
      </c>
      <c r="AB866">
        <v>127.75</v>
      </c>
      <c r="AC866">
        <v>6.77</v>
      </c>
      <c r="AD866">
        <v>0</v>
      </c>
      <c r="AE866">
        <v>21.69</v>
      </c>
      <c r="AF866">
        <v>23.06</v>
      </c>
      <c r="AG866">
        <v>14939413.1</v>
      </c>
      <c r="AM866">
        <f t="shared" si="144"/>
        <v>2061</v>
      </c>
      <c r="AN866">
        <f t="shared" si="145"/>
        <v>8</v>
      </c>
      <c r="AO866">
        <f t="shared" si="139"/>
        <v>2061</v>
      </c>
      <c r="AP866" t="str">
        <f t="shared" si="140"/>
        <v>0</v>
      </c>
      <c r="AQ866">
        <f t="shared" si="133"/>
        <v>0</v>
      </c>
      <c r="AR866">
        <f t="shared" si="134"/>
        <v>-721.01</v>
      </c>
      <c r="AS866">
        <f t="shared" si="135"/>
        <v>493.36999999999995</v>
      </c>
      <c r="AT866">
        <f t="shared" si="136"/>
        <v>31.529999999999973</v>
      </c>
      <c r="AU866">
        <f t="shared" si="137"/>
        <v>120.98</v>
      </c>
    </row>
    <row r="867" spans="1:47" x14ac:dyDescent="0.3">
      <c r="A867">
        <f t="shared" si="141"/>
        <v>2061</v>
      </c>
      <c r="B867">
        <f t="shared" si="142"/>
        <v>9</v>
      </c>
      <c r="C867">
        <f t="shared" si="143"/>
        <v>2061</v>
      </c>
      <c r="D867" t="str">
        <f t="shared" si="138"/>
        <v>09/30/2061</v>
      </c>
      <c r="E867" t="s">
        <v>1422</v>
      </c>
      <c r="F867">
        <v>5292.68</v>
      </c>
      <c r="G867">
        <v>2269.69</v>
      </c>
      <c r="H867">
        <v>260.67</v>
      </c>
      <c r="I867">
        <v>1495.91</v>
      </c>
      <c r="J867">
        <v>1278.71</v>
      </c>
      <c r="K867">
        <v>0</v>
      </c>
      <c r="L867">
        <v>297.36</v>
      </c>
      <c r="M867">
        <v>0</v>
      </c>
      <c r="N867">
        <v>0</v>
      </c>
      <c r="O867">
        <v>0</v>
      </c>
      <c r="P867">
        <v>131.91</v>
      </c>
      <c r="Q867">
        <v>0</v>
      </c>
      <c r="R867">
        <v>0</v>
      </c>
      <c r="S867">
        <v>3446.41</v>
      </c>
      <c r="T867">
        <v>0</v>
      </c>
      <c r="U867">
        <v>0</v>
      </c>
      <c r="V867">
        <v>1192.82</v>
      </c>
      <c r="W867">
        <v>1141.05</v>
      </c>
      <c r="X867">
        <v>490.81</v>
      </c>
      <c r="Y867">
        <v>45.03</v>
      </c>
      <c r="Z867">
        <v>226.68</v>
      </c>
      <c r="AA867">
        <v>811.68</v>
      </c>
      <c r="AB867">
        <v>71.150000000000006</v>
      </c>
      <c r="AC867">
        <v>6.9</v>
      </c>
      <c r="AD867">
        <v>0</v>
      </c>
      <c r="AE867">
        <v>11.15</v>
      </c>
      <c r="AF867">
        <v>14.96</v>
      </c>
      <c r="AG867">
        <v>14936390.119999999</v>
      </c>
      <c r="AM867">
        <f t="shared" si="144"/>
        <v>2061</v>
      </c>
      <c r="AN867">
        <f t="shared" si="145"/>
        <v>9</v>
      </c>
      <c r="AO867">
        <f t="shared" si="139"/>
        <v>2061</v>
      </c>
      <c r="AP867" t="str">
        <f t="shared" si="140"/>
        <v>0</v>
      </c>
      <c r="AQ867">
        <f t="shared" si="133"/>
        <v>0</v>
      </c>
      <c r="AR867">
        <f t="shared" si="134"/>
        <v>-585</v>
      </c>
      <c r="AS867">
        <f t="shared" si="135"/>
        <v>445.78</v>
      </c>
      <c r="AT867">
        <f t="shared" si="136"/>
        <v>51.769999999999982</v>
      </c>
      <c r="AU867">
        <f t="shared" si="137"/>
        <v>64.25</v>
      </c>
    </row>
    <row r="868" spans="1:47" x14ac:dyDescent="0.3">
      <c r="A868">
        <f t="shared" si="141"/>
        <v>2061</v>
      </c>
      <c r="B868">
        <f t="shared" si="142"/>
        <v>10</v>
      </c>
      <c r="C868">
        <f t="shared" si="143"/>
        <v>2062</v>
      </c>
      <c r="D868" t="str">
        <f t="shared" si="138"/>
        <v>10/31/2061</v>
      </c>
      <c r="E868" t="s">
        <v>1423</v>
      </c>
      <c r="F868">
        <v>5463.24</v>
      </c>
      <c r="G868">
        <v>1642.3</v>
      </c>
      <c r="H868">
        <v>210.42</v>
      </c>
      <c r="I868">
        <v>1473.13</v>
      </c>
      <c r="J868">
        <v>1477.5</v>
      </c>
      <c r="K868">
        <v>0</v>
      </c>
      <c r="L868">
        <v>307.27</v>
      </c>
      <c r="M868">
        <v>0</v>
      </c>
      <c r="N868">
        <v>0</v>
      </c>
      <c r="O868">
        <v>0</v>
      </c>
      <c r="P868">
        <v>89.14</v>
      </c>
      <c r="Q868">
        <v>0</v>
      </c>
      <c r="R868">
        <v>0</v>
      </c>
      <c r="S868">
        <v>4526.66</v>
      </c>
      <c r="T868">
        <v>0</v>
      </c>
      <c r="U868">
        <v>0</v>
      </c>
      <c r="V868">
        <v>1287.1400000000001</v>
      </c>
      <c r="W868">
        <v>1159.53</v>
      </c>
      <c r="X868">
        <v>517.24</v>
      </c>
      <c r="Y868">
        <v>63.73</v>
      </c>
      <c r="Z868">
        <v>199.21</v>
      </c>
      <c r="AA868">
        <v>928.25</v>
      </c>
      <c r="AB868">
        <v>285.60000000000002</v>
      </c>
      <c r="AC868">
        <v>10.62</v>
      </c>
      <c r="AD868">
        <v>0</v>
      </c>
      <c r="AE868">
        <v>21.63</v>
      </c>
      <c r="AF868">
        <v>10.92</v>
      </c>
      <c r="AG868">
        <v>14932569.18</v>
      </c>
      <c r="AM868">
        <f t="shared" si="144"/>
        <v>2061</v>
      </c>
      <c r="AN868">
        <f t="shared" si="145"/>
        <v>10</v>
      </c>
      <c r="AO868">
        <f t="shared" si="139"/>
        <v>2062</v>
      </c>
      <c r="AP868" t="str">
        <f t="shared" si="140"/>
        <v>0</v>
      </c>
      <c r="AQ868">
        <f t="shared" si="133"/>
        <v>0</v>
      </c>
      <c r="AR868">
        <f t="shared" si="134"/>
        <v>-729.04</v>
      </c>
      <c r="AS868">
        <f t="shared" si="135"/>
        <v>453.51</v>
      </c>
      <c r="AT868">
        <f t="shared" si="136"/>
        <v>127.61000000000013</v>
      </c>
      <c r="AU868">
        <f t="shared" si="137"/>
        <v>274.98</v>
      </c>
    </row>
    <row r="869" spans="1:47" x14ac:dyDescent="0.3">
      <c r="A869">
        <f t="shared" si="141"/>
        <v>2061</v>
      </c>
      <c r="B869">
        <f t="shared" si="142"/>
        <v>11</v>
      </c>
      <c r="C869">
        <f t="shared" si="143"/>
        <v>2062</v>
      </c>
      <c r="D869" t="str">
        <f t="shared" si="138"/>
        <v>11/30/2061</v>
      </c>
      <c r="E869" t="s">
        <v>1424</v>
      </c>
      <c r="F869">
        <v>3567.71</v>
      </c>
      <c r="G869">
        <v>1425.25</v>
      </c>
      <c r="H869">
        <v>219.84</v>
      </c>
      <c r="I869">
        <v>1343.95</v>
      </c>
      <c r="J869">
        <v>1878.98</v>
      </c>
      <c r="K869">
        <v>0</v>
      </c>
      <c r="L869">
        <v>297.36</v>
      </c>
      <c r="M869">
        <v>0</v>
      </c>
      <c r="N869">
        <v>0</v>
      </c>
      <c r="O869">
        <v>0</v>
      </c>
      <c r="P869">
        <v>55.18</v>
      </c>
      <c r="Q869">
        <v>0</v>
      </c>
      <c r="R869">
        <v>0</v>
      </c>
      <c r="S869">
        <v>3197.24</v>
      </c>
      <c r="T869">
        <v>0</v>
      </c>
      <c r="U869">
        <v>0</v>
      </c>
      <c r="V869">
        <v>1129.83</v>
      </c>
      <c r="W869">
        <v>1093.73</v>
      </c>
      <c r="X869">
        <v>472.52</v>
      </c>
      <c r="Y869">
        <v>47.54</v>
      </c>
      <c r="Z869">
        <v>195.54</v>
      </c>
      <c r="AA869">
        <v>709.84</v>
      </c>
      <c r="AB869">
        <v>32.68</v>
      </c>
      <c r="AC869">
        <v>9.1300000000000008</v>
      </c>
      <c r="AD869">
        <v>0</v>
      </c>
      <c r="AE869">
        <v>15.2</v>
      </c>
      <c r="AF869">
        <v>7.73</v>
      </c>
      <c r="AG869">
        <v>14930426.720000001</v>
      </c>
      <c r="AM869">
        <f t="shared" si="144"/>
        <v>2061</v>
      </c>
      <c r="AN869">
        <f t="shared" si="145"/>
        <v>11</v>
      </c>
      <c r="AO869">
        <f t="shared" si="139"/>
        <v>2062</v>
      </c>
      <c r="AP869" t="str">
        <f t="shared" si="140"/>
        <v>0</v>
      </c>
      <c r="AQ869">
        <f t="shared" si="133"/>
        <v>0</v>
      </c>
      <c r="AR869">
        <f t="shared" si="134"/>
        <v>-514.30000000000007</v>
      </c>
      <c r="AS869">
        <f t="shared" si="135"/>
        <v>424.97999999999996</v>
      </c>
      <c r="AT869">
        <f t="shared" si="136"/>
        <v>36.099999999999909</v>
      </c>
      <c r="AU869">
        <f t="shared" si="137"/>
        <v>23.549999999999997</v>
      </c>
    </row>
    <row r="870" spans="1:47" x14ac:dyDescent="0.3">
      <c r="A870">
        <f t="shared" si="141"/>
        <v>2061</v>
      </c>
      <c r="B870">
        <f t="shared" si="142"/>
        <v>12</v>
      </c>
      <c r="C870">
        <f t="shared" si="143"/>
        <v>2062</v>
      </c>
      <c r="D870" t="str">
        <f t="shared" si="138"/>
        <v>12/31/2061</v>
      </c>
      <c r="E870" t="s">
        <v>1425</v>
      </c>
      <c r="F870">
        <v>3741.19</v>
      </c>
      <c r="G870">
        <v>1109.9000000000001</v>
      </c>
      <c r="H870">
        <v>171.22</v>
      </c>
      <c r="I870">
        <v>1418.73</v>
      </c>
      <c r="J870">
        <v>1583.8</v>
      </c>
      <c r="K870">
        <v>0</v>
      </c>
      <c r="L870">
        <v>307.27</v>
      </c>
      <c r="M870">
        <v>0</v>
      </c>
      <c r="N870">
        <v>0</v>
      </c>
      <c r="O870">
        <v>0</v>
      </c>
      <c r="P870">
        <v>52.1</v>
      </c>
      <c r="Q870">
        <v>0</v>
      </c>
      <c r="R870">
        <v>0</v>
      </c>
      <c r="S870">
        <v>3063.95</v>
      </c>
      <c r="T870">
        <v>0</v>
      </c>
      <c r="U870">
        <v>0</v>
      </c>
      <c r="V870">
        <v>1039.8900000000001</v>
      </c>
      <c r="W870">
        <v>1137.73</v>
      </c>
      <c r="X870">
        <v>481.1</v>
      </c>
      <c r="Y870">
        <v>55.95</v>
      </c>
      <c r="Z870">
        <v>156.82</v>
      </c>
      <c r="AA870">
        <v>726.96</v>
      </c>
      <c r="AB870">
        <v>12.92</v>
      </c>
      <c r="AC870">
        <v>12.99</v>
      </c>
      <c r="AD870">
        <v>0</v>
      </c>
      <c r="AE870">
        <v>14.09</v>
      </c>
      <c r="AF870">
        <v>6.04</v>
      </c>
      <c r="AG870">
        <v>14927795.42</v>
      </c>
      <c r="AM870">
        <f t="shared" si="144"/>
        <v>2061</v>
      </c>
      <c r="AN870">
        <f t="shared" si="145"/>
        <v>12</v>
      </c>
      <c r="AO870">
        <f t="shared" si="139"/>
        <v>2062</v>
      </c>
      <c r="AP870" t="str">
        <f t="shared" si="140"/>
        <v>0</v>
      </c>
      <c r="AQ870">
        <f t="shared" si="133"/>
        <v>0</v>
      </c>
      <c r="AR870">
        <f t="shared" si="134"/>
        <v>-570.1400000000001</v>
      </c>
      <c r="AS870">
        <f t="shared" si="135"/>
        <v>425.15000000000003</v>
      </c>
      <c r="AT870">
        <f t="shared" si="136"/>
        <v>-97.839999999999918</v>
      </c>
      <c r="AU870">
        <f t="shared" si="137"/>
        <v>-7.0000000000000284E-2</v>
      </c>
    </row>
    <row r="871" spans="1:47" x14ac:dyDescent="0.3">
      <c r="A871">
        <f t="shared" si="141"/>
        <v>2062</v>
      </c>
      <c r="B871">
        <f t="shared" si="142"/>
        <v>1</v>
      </c>
      <c r="C871">
        <f t="shared" si="143"/>
        <v>2062</v>
      </c>
      <c r="D871" t="str">
        <f t="shared" si="138"/>
        <v>01/31/2062</v>
      </c>
      <c r="E871" t="s">
        <v>1426</v>
      </c>
      <c r="F871">
        <v>4622.6099999999997</v>
      </c>
      <c r="G871">
        <v>1250.72</v>
      </c>
      <c r="H871">
        <v>234.09</v>
      </c>
      <c r="I871">
        <v>1131.08</v>
      </c>
      <c r="J871">
        <v>1556.68</v>
      </c>
      <c r="K871">
        <v>0</v>
      </c>
      <c r="L871">
        <v>307.27</v>
      </c>
      <c r="M871">
        <v>0</v>
      </c>
      <c r="N871">
        <v>0</v>
      </c>
      <c r="O871">
        <v>0</v>
      </c>
      <c r="P871">
        <v>46.19</v>
      </c>
      <c r="Q871">
        <v>0</v>
      </c>
      <c r="R871">
        <v>0</v>
      </c>
      <c r="S871">
        <v>4148.79</v>
      </c>
      <c r="T871">
        <v>0</v>
      </c>
      <c r="U871">
        <v>0</v>
      </c>
      <c r="V871">
        <v>1067.3499999999999</v>
      </c>
      <c r="W871">
        <v>1188.48</v>
      </c>
      <c r="X871">
        <v>488.85</v>
      </c>
      <c r="Y871">
        <v>50.25</v>
      </c>
      <c r="Z871">
        <v>201.5</v>
      </c>
      <c r="AA871">
        <v>730.76</v>
      </c>
      <c r="AB871">
        <v>23.46</v>
      </c>
      <c r="AC871">
        <v>29.09</v>
      </c>
      <c r="AD871">
        <v>0</v>
      </c>
      <c r="AE871">
        <v>13.97</v>
      </c>
      <c r="AF871">
        <v>4.8600000000000003</v>
      </c>
      <c r="AG871">
        <v>14924423.529999999</v>
      </c>
      <c r="AM871">
        <f t="shared" si="144"/>
        <v>2062</v>
      </c>
      <c r="AN871">
        <f t="shared" si="145"/>
        <v>1</v>
      </c>
      <c r="AO871">
        <f t="shared" si="139"/>
        <v>2062</v>
      </c>
      <c r="AP871" t="str">
        <f t="shared" si="140"/>
        <v>0</v>
      </c>
      <c r="AQ871">
        <f t="shared" si="133"/>
        <v>0</v>
      </c>
      <c r="AR871">
        <f t="shared" si="134"/>
        <v>-529.26</v>
      </c>
      <c r="AS871">
        <f t="shared" si="135"/>
        <v>438.6</v>
      </c>
      <c r="AT871">
        <f t="shared" si="136"/>
        <v>-121.13000000000011</v>
      </c>
      <c r="AU871">
        <f t="shared" si="137"/>
        <v>-5.629999999999999</v>
      </c>
    </row>
    <row r="872" spans="1:47" x14ac:dyDescent="0.3">
      <c r="A872">
        <f t="shared" si="141"/>
        <v>2062</v>
      </c>
      <c r="B872">
        <f t="shared" si="142"/>
        <v>2</v>
      </c>
      <c r="C872">
        <f t="shared" si="143"/>
        <v>2062</v>
      </c>
      <c r="D872" t="str">
        <f t="shared" si="138"/>
        <v>02/28/2062</v>
      </c>
      <c r="E872" t="s">
        <v>1427</v>
      </c>
      <c r="F872">
        <v>1027.76</v>
      </c>
      <c r="G872">
        <v>6939.63</v>
      </c>
      <c r="H872">
        <v>306.19</v>
      </c>
      <c r="I872">
        <v>1945.65</v>
      </c>
      <c r="J872">
        <v>7945.42</v>
      </c>
      <c r="K872">
        <v>0</v>
      </c>
      <c r="L872">
        <v>277.52999999999997</v>
      </c>
      <c r="M872">
        <v>0</v>
      </c>
      <c r="N872">
        <v>0</v>
      </c>
      <c r="O872">
        <v>0</v>
      </c>
      <c r="P872">
        <v>40.83</v>
      </c>
      <c r="Q872">
        <v>0</v>
      </c>
      <c r="R872">
        <v>0</v>
      </c>
      <c r="S872">
        <v>223.94</v>
      </c>
      <c r="T872">
        <v>0</v>
      </c>
      <c r="U872">
        <v>0</v>
      </c>
      <c r="V872">
        <v>780.13</v>
      </c>
      <c r="W872">
        <v>1055.06</v>
      </c>
      <c r="X872">
        <v>426.75</v>
      </c>
      <c r="Y872">
        <v>41.69</v>
      </c>
      <c r="Z872">
        <v>111.59</v>
      </c>
      <c r="AA872">
        <v>665.9</v>
      </c>
      <c r="AB872">
        <v>0.81</v>
      </c>
      <c r="AC872">
        <v>29.3</v>
      </c>
      <c r="AD872">
        <v>0</v>
      </c>
      <c r="AE872">
        <v>11.53</v>
      </c>
      <c r="AF872">
        <v>4.3099999999999996</v>
      </c>
      <c r="AG872">
        <v>14930335.4</v>
      </c>
      <c r="AM872">
        <f t="shared" si="144"/>
        <v>2062</v>
      </c>
      <c r="AN872">
        <f t="shared" si="145"/>
        <v>2</v>
      </c>
      <c r="AO872">
        <f t="shared" si="139"/>
        <v>2062</v>
      </c>
      <c r="AP872" t="str">
        <f t="shared" si="140"/>
        <v>0</v>
      </c>
      <c r="AQ872">
        <f t="shared" si="133"/>
        <v>0</v>
      </c>
      <c r="AR872">
        <f t="shared" si="134"/>
        <v>-554.30999999999995</v>
      </c>
      <c r="AS872">
        <f t="shared" si="135"/>
        <v>385.06</v>
      </c>
      <c r="AT872">
        <f t="shared" si="136"/>
        <v>-274.92999999999995</v>
      </c>
      <c r="AU872">
        <f t="shared" si="137"/>
        <v>-28.490000000000002</v>
      </c>
    </row>
    <row r="873" spans="1:47" x14ac:dyDescent="0.3">
      <c r="A873">
        <f t="shared" si="141"/>
        <v>2062</v>
      </c>
      <c r="B873">
        <f t="shared" si="142"/>
        <v>3</v>
      </c>
      <c r="C873">
        <f t="shared" si="143"/>
        <v>2062</v>
      </c>
      <c r="D873" t="str">
        <f t="shared" si="138"/>
        <v>03/31/2062</v>
      </c>
      <c r="E873" t="s">
        <v>1428</v>
      </c>
      <c r="F873">
        <v>1194.1500000000001</v>
      </c>
      <c r="G873">
        <v>9595.01</v>
      </c>
      <c r="H873">
        <v>232.08</v>
      </c>
      <c r="I873">
        <v>2927.66</v>
      </c>
      <c r="J873">
        <v>11429.56</v>
      </c>
      <c r="K873">
        <v>0</v>
      </c>
      <c r="L873">
        <v>307.27</v>
      </c>
      <c r="M873">
        <v>0</v>
      </c>
      <c r="N873">
        <v>0</v>
      </c>
      <c r="O873">
        <v>0</v>
      </c>
      <c r="P873">
        <v>51.55</v>
      </c>
      <c r="Q873">
        <v>0</v>
      </c>
      <c r="R873">
        <v>0</v>
      </c>
      <c r="S873">
        <v>175.49</v>
      </c>
      <c r="T873">
        <v>0</v>
      </c>
      <c r="U873">
        <v>0</v>
      </c>
      <c r="V873">
        <v>847.53</v>
      </c>
      <c r="W873">
        <v>1206.31</v>
      </c>
      <c r="X873">
        <v>529.32000000000005</v>
      </c>
      <c r="Y873">
        <v>45.35</v>
      </c>
      <c r="Z873">
        <v>123.17</v>
      </c>
      <c r="AA873">
        <v>688.22</v>
      </c>
      <c r="AB873">
        <v>0</v>
      </c>
      <c r="AC873">
        <v>57.2</v>
      </c>
      <c r="AD873">
        <v>0</v>
      </c>
      <c r="AE873">
        <v>13.94</v>
      </c>
      <c r="AF873">
        <v>5.46</v>
      </c>
      <c r="AG873">
        <v>14938736.26</v>
      </c>
      <c r="AM873">
        <f t="shared" si="144"/>
        <v>2062</v>
      </c>
      <c r="AN873">
        <f t="shared" si="145"/>
        <v>3</v>
      </c>
      <c r="AO873">
        <f t="shared" si="139"/>
        <v>2062</v>
      </c>
      <c r="AP873" t="str">
        <f t="shared" si="140"/>
        <v>0</v>
      </c>
      <c r="AQ873">
        <f t="shared" si="133"/>
        <v>0</v>
      </c>
      <c r="AR873">
        <f t="shared" si="134"/>
        <v>-565.05000000000007</v>
      </c>
      <c r="AS873">
        <f t="shared" si="135"/>
        <v>483.97</v>
      </c>
      <c r="AT873">
        <f t="shared" si="136"/>
        <v>-358.78</v>
      </c>
      <c r="AU873">
        <f t="shared" si="137"/>
        <v>-57.2</v>
      </c>
    </row>
    <row r="874" spans="1:47" x14ac:dyDescent="0.3">
      <c r="A874">
        <f t="shared" si="141"/>
        <v>2062</v>
      </c>
      <c r="B874">
        <f t="shared" si="142"/>
        <v>4</v>
      </c>
      <c r="C874">
        <f t="shared" si="143"/>
        <v>2062</v>
      </c>
      <c r="D874" t="str">
        <f t="shared" si="138"/>
        <v>04/30/2062</v>
      </c>
      <c r="E874" t="s">
        <v>1429</v>
      </c>
      <c r="F874">
        <v>3909.34</v>
      </c>
      <c r="G874">
        <v>2652.5</v>
      </c>
      <c r="H874">
        <v>131.18</v>
      </c>
      <c r="I874">
        <v>2137.79</v>
      </c>
      <c r="J874">
        <v>3608.15</v>
      </c>
      <c r="K874">
        <v>0</v>
      </c>
      <c r="L874">
        <v>297.36</v>
      </c>
      <c r="M874">
        <v>0</v>
      </c>
      <c r="N874">
        <v>0</v>
      </c>
      <c r="O874">
        <v>0</v>
      </c>
      <c r="P874">
        <v>73.88</v>
      </c>
      <c r="Q874">
        <v>0</v>
      </c>
      <c r="R874">
        <v>0</v>
      </c>
      <c r="S874">
        <v>2792.56</v>
      </c>
      <c r="T874">
        <v>0</v>
      </c>
      <c r="U874">
        <v>0</v>
      </c>
      <c r="V874">
        <v>885.21</v>
      </c>
      <c r="W874">
        <v>1185</v>
      </c>
      <c r="X874">
        <v>507.04</v>
      </c>
      <c r="Y874">
        <v>51.84</v>
      </c>
      <c r="Z874">
        <v>181.62</v>
      </c>
      <c r="AA874">
        <v>693.48</v>
      </c>
      <c r="AB874">
        <v>7.89</v>
      </c>
      <c r="AC874">
        <v>60.38</v>
      </c>
      <c r="AD874">
        <v>0</v>
      </c>
      <c r="AE874">
        <v>19.37</v>
      </c>
      <c r="AF874">
        <v>8.75</v>
      </c>
      <c r="AG874">
        <v>14937479.42</v>
      </c>
      <c r="AM874">
        <f t="shared" si="144"/>
        <v>2062</v>
      </c>
      <c r="AN874">
        <f t="shared" si="145"/>
        <v>4</v>
      </c>
      <c r="AO874">
        <f t="shared" si="139"/>
        <v>2062</v>
      </c>
      <c r="AP874" t="str">
        <f t="shared" si="140"/>
        <v>0</v>
      </c>
      <c r="AQ874">
        <f t="shared" si="133"/>
        <v>0</v>
      </c>
      <c r="AR874">
        <f t="shared" si="134"/>
        <v>-511.86</v>
      </c>
      <c r="AS874">
        <f t="shared" si="135"/>
        <v>455.20000000000005</v>
      </c>
      <c r="AT874">
        <f t="shared" si="136"/>
        <v>-299.78999999999996</v>
      </c>
      <c r="AU874">
        <f t="shared" si="137"/>
        <v>-52.49</v>
      </c>
    </row>
    <row r="875" spans="1:47" x14ac:dyDescent="0.3">
      <c r="A875">
        <f t="shared" si="141"/>
        <v>2062</v>
      </c>
      <c r="B875">
        <f t="shared" si="142"/>
        <v>5</v>
      </c>
      <c r="C875">
        <f t="shared" si="143"/>
        <v>2062</v>
      </c>
      <c r="D875" t="str">
        <f t="shared" si="138"/>
        <v>05/31/2062</v>
      </c>
      <c r="E875" t="s">
        <v>1430</v>
      </c>
      <c r="F875">
        <v>7747.28</v>
      </c>
      <c r="G875">
        <v>1652.34</v>
      </c>
      <c r="H875">
        <v>347.61</v>
      </c>
      <c r="I875">
        <v>1108</v>
      </c>
      <c r="J875">
        <v>1526.2</v>
      </c>
      <c r="K875">
        <v>0</v>
      </c>
      <c r="L875">
        <v>307.27</v>
      </c>
      <c r="M875">
        <v>0</v>
      </c>
      <c r="N875">
        <v>0</v>
      </c>
      <c r="O875">
        <v>0</v>
      </c>
      <c r="P875">
        <v>133.41</v>
      </c>
      <c r="Q875">
        <v>0</v>
      </c>
      <c r="R875">
        <v>0</v>
      </c>
      <c r="S875">
        <v>6942.14</v>
      </c>
      <c r="T875">
        <v>0</v>
      </c>
      <c r="U875">
        <v>0</v>
      </c>
      <c r="V875">
        <v>1095.48</v>
      </c>
      <c r="W875">
        <v>1261.49</v>
      </c>
      <c r="X875">
        <v>540.54</v>
      </c>
      <c r="Y875">
        <v>61.42</v>
      </c>
      <c r="Z875">
        <v>228.09</v>
      </c>
      <c r="AA875">
        <v>874.39</v>
      </c>
      <c r="AB875">
        <v>37.96</v>
      </c>
      <c r="AC875">
        <v>14.12</v>
      </c>
      <c r="AD875">
        <v>0</v>
      </c>
      <c r="AE875">
        <v>29.52</v>
      </c>
      <c r="AF875">
        <v>20.440000000000001</v>
      </c>
      <c r="AG875">
        <v>14931384.470000001</v>
      </c>
      <c r="AM875">
        <f t="shared" si="144"/>
        <v>2062</v>
      </c>
      <c r="AN875">
        <f t="shared" si="145"/>
        <v>5</v>
      </c>
      <c r="AO875">
        <f t="shared" si="139"/>
        <v>2062</v>
      </c>
      <c r="AP875" t="str">
        <f t="shared" si="140"/>
        <v>0</v>
      </c>
      <c r="AQ875">
        <f t="shared" si="133"/>
        <v>0</v>
      </c>
      <c r="AR875">
        <f t="shared" si="134"/>
        <v>-646.29999999999995</v>
      </c>
      <c r="AS875">
        <f t="shared" si="135"/>
        <v>479.11999999999995</v>
      </c>
      <c r="AT875">
        <f t="shared" si="136"/>
        <v>-166.01</v>
      </c>
      <c r="AU875">
        <f t="shared" si="137"/>
        <v>23.840000000000003</v>
      </c>
    </row>
    <row r="876" spans="1:47" x14ac:dyDescent="0.3">
      <c r="A876">
        <f t="shared" si="141"/>
        <v>2062</v>
      </c>
      <c r="B876">
        <f t="shared" si="142"/>
        <v>6</v>
      </c>
      <c r="C876">
        <f t="shared" si="143"/>
        <v>2062</v>
      </c>
      <c r="D876" t="str">
        <f t="shared" si="138"/>
        <v>06/30/2062</v>
      </c>
      <c r="E876" t="s">
        <v>1431</v>
      </c>
      <c r="F876">
        <v>9162.66</v>
      </c>
      <c r="G876">
        <v>2578.42</v>
      </c>
      <c r="H876">
        <v>998.23</v>
      </c>
      <c r="I876">
        <v>726.31</v>
      </c>
      <c r="J876">
        <v>1470.27</v>
      </c>
      <c r="K876">
        <v>0</v>
      </c>
      <c r="L876">
        <v>297.36</v>
      </c>
      <c r="M876">
        <v>0</v>
      </c>
      <c r="N876">
        <v>0</v>
      </c>
      <c r="O876">
        <v>0</v>
      </c>
      <c r="P876">
        <v>155.52000000000001</v>
      </c>
      <c r="Q876">
        <v>0</v>
      </c>
      <c r="R876">
        <v>0</v>
      </c>
      <c r="S876">
        <v>8596.2000000000007</v>
      </c>
      <c r="T876">
        <v>0</v>
      </c>
      <c r="U876">
        <v>0</v>
      </c>
      <c r="V876">
        <v>1193.52</v>
      </c>
      <c r="W876">
        <v>1225.44</v>
      </c>
      <c r="X876">
        <v>538.08000000000004</v>
      </c>
      <c r="Y876">
        <v>77.42</v>
      </c>
      <c r="Z876">
        <v>325.18</v>
      </c>
      <c r="AA876">
        <v>964.49</v>
      </c>
      <c r="AB876">
        <v>89.08</v>
      </c>
      <c r="AC876">
        <v>9.91</v>
      </c>
      <c r="AD876">
        <v>0</v>
      </c>
      <c r="AE876">
        <v>29.22</v>
      </c>
      <c r="AF876">
        <v>22.48</v>
      </c>
      <c r="AG876">
        <v>14924800.24</v>
      </c>
      <c r="AM876">
        <f t="shared" si="144"/>
        <v>2062</v>
      </c>
      <c r="AN876">
        <f t="shared" si="145"/>
        <v>6</v>
      </c>
      <c r="AO876">
        <f t="shared" si="139"/>
        <v>2062</v>
      </c>
      <c r="AP876" t="str">
        <f t="shared" si="140"/>
        <v>0</v>
      </c>
      <c r="AQ876">
        <f t="shared" si="133"/>
        <v>0</v>
      </c>
      <c r="AR876">
        <f t="shared" si="134"/>
        <v>-639.30999999999995</v>
      </c>
      <c r="AS876">
        <f t="shared" si="135"/>
        <v>460.66</v>
      </c>
      <c r="AT876">
        <f t="shared" si="136"/>
        <v>-31.920000000000073</v>
      </c>
      <c r="AU876">
        <f t="shared" si="137"/>
        <v>79.17</v>
      </c>
    </row>
    <row r="877" spans="1:47" x14ac:dyDescent="0.3">
      <c r="A877">
        <f t="shared" si="141"/>
        <v>2062</v>
      </c>
      <c r="B877">
        <f t="shared" si="142"/>
        <v>7</v>
      </c>
      <c r="C877">
        <f t="shared" si="143"/>
        <v>2062</v>
      </c>
      <c r="D877" t="str">
        <f t="shared" si="138"/>
        <v>07/31/2062</v>
      </c>
      <c r="E877" t="s">
        <v>1432</v>
      </c>
      <c r="F877">
        <v>8386.49</v>
      </c>
      <c r="G877">
        <v>2449.7600000000002</v>
      </c>
      <c r="H877">
        <v>937.12</v>
      </c>
      <c r="I877">
        <v>697.45</v>
      </c>
      <c r="J877">
        <v>1474.29</v>
      </c>
      <c r="K877">
        <v>0</v>
      </c>
      <c r="L877">
        <v>307.27</v>
      </c>
      <c r="M877">
        <v>0</v>
      </c>
      <c r="N877">
        <v>0</v>
      </c>
      <c r="O877">
        <v>0</v>
      </c>
      <c r="P877">
        <v>181.39</v>
      </c>
      <c r="Q877">
        <v>0</v>
      </c>
      <c r="R877">
        <v>0</v>
      </c>
      <c r="S877">
        <v>8007.72</v>
      </c>
      <c r="T877">
        <v>0</v>
      </c>
      <c r="U877">
        <v>0</v>
      </c>
      <c r="V877">
        <v>1278.55</v>
      </c>
      <c r="W877">
        <v>1247.6199999999999</v>
      </c>
      <c r="X877">
        <v>566.19000000000005</v>
      </c>
      <c r="Y877">
        <v>71.150000000000006</v>
      </c>
      <c r="Z877">
        <v>301.06</v>
      </c>
      <c r="AA877">
        <v>1009.78</v>
      </c>
      <c r="AB877">
        <v>117.57</v>
      </c>
      <c r="AC877">
        <v>8.76</v>
      </c>
      <c r="AD877">
        <v>0</v>
      </c>
      <c r="AE877">
        <v>30.51</v>
      </c>
      <c r="AF877">
        <v>27.2</v>
      </c>
      <c r="AG877">
        <v>14918863.51</v>
      </c>
      <c r="AM877">
        <f t="shared" si="144"/>
        <v>2062</v>
      </c>
      <c r="AN877">
        <f t="shared" si="145"/>
        <v>7</v>
      </c>
      <c r="AO877">
        <f t="shared" si="139"/>
        <v>2062</v>
      </c>
      <c r="AP877" t="str">
        <f t="shared" si="140"/>
        <v>0</v>
      </c>
      <c r="AQ877">
        <f t="shared" si="133"/>
        <v>0</v>
      </c>
      <c r="AR877">
        <f t="shared" si="134"/>
        <v>-708.72</v>
      </c>
      <c r="AS877">
        <f t="shared" si="135"/>
        <v>495.04000000000008</v>
      </c>
      <c r="AT877">
        <f t="shared" si="136"/>
        <v>30.930000000000064</v>
      </c>
      <c r="AU877">
        <f t="shared" si="137"/>
        <v>108.80999999999999</v>
      </c>
    </row>
    <row r="878" spans="1:47" x14ac:dyDescent="0.3">
      <c r="A878">
        <f t="shared" si="141"/>
        <v>2062</v>
      </c>
      <c r="B878">
        <f t="shared" si="142"/>
        <v>8</v>
      </c>
      <c r="C878">
        <f t="shared" si="143"/>
        <v>2062</v>
      </c>
      <c r="D878" t="str">
        <f t="shared" si="138"/>
        <v>08/31/2062</v>
      </c>
      <c r="E878" t="s">
        <v>1433</v>
      </c>
      <c r="F878">
        <v>5535.66</v>
      </c>
      <c r="G878">
        <v>2216.7600000000002</v>
      </c>
      <c r="H878">
        <v>670.4</v>
      </c>
      <c r="I878">
        <v>859.02</v>
      </c>
      <c r="J878">
        <v>1291.56</v>
      </c>
      <c r="K878">
        <v>0</v>
      </c>
      <c r="L878">
        <v>307.27</v>
      </c>
      <c r="M878">
        <v>0</v>
      </c>
      <c r="N878">
        <v>0</v>
      </c>
      <c r="O878">
        <v>0</v>
      </c>
      <c r="P878">
        <v>164.65</v>
      </c>
      <c r="Q878">
        <v>0</v>
      </c>
      <c r="R878">
        <v>0</v>
      </c>
      <c r="S878">
        <v>4840.26</v>
      </c>
      <c r="T878">
        <v>0</v>
      </c>
      <c r="U878">
        <v>0</v>
      </c>
      <c r="V878">
        <v>1305.52</v>
      </c>
      <c r="W878">
        <v>1184.9100000000001</v>
      </c>
      <c r="X878">
        <v>543.34</v>
      </c>
      <c r="Y878">
        <v>47.4</v>
      </c>
      <c r="Z878">
        <v>228.98</v>
      </c>
      <c r="AA878">
        <v>935.26</v>
      </c>
      <c r="AB878">
        <v>95.81</v>
      </c>
      <c r="AC878">
        <v>11.62</v>
      </c>
      <c r="AD878">
        <v>0</v>
      </c>
      <c r="AE878">
        <v>24.84</v>
      </c>
      <c r="AF878">
        <v>23.12</v>
      </c>
      <c r="AG878">
        <v>14915544.609999999</v>
      </c>
      <c r="AM878">
        <f t="shared" si="144"/>
        <v>2062</v>
      </c>
      <c r="AN878">
        <f t="shared" si="145"/>
        <v>8</v>
      </c>
      <c r="AO878">
        <f t="shared" si="139"/>
        <v>2062</v>
      </c>
      <c r="AP878" t="str">
        <f t="shared" si="140"/>
        <v>0</v>
      </c>
      <c r="AQ878">
        <f t="shared" si="133"/>
        <v>0</v>
      </c>
      <c r="AR878">
        <f t="shared" si="134"/>
        <v>-706.28</v>
      </c>
      <c r="AS878">
        <f t="shared" si="135"/>
        <v>495.94000000000005</v>
      </c>
      <c r="AT878">
        <f t="shared" si="136"/>
        <v>120.6099999999999</v>
      </c>
      <c r="AU878">
        <f t="shared" si="137"/>
        <v>84.19</v>
      </c>
    </row>
    <row r="879" spans="1:47" x14ac:dyDescent="0.3">
      <c r="A879">
        <f t="shared" si="141"/>
        <v>2062</v>
      </c>
      <c r="B879">
        <f t="shared" si="142"/>
        <v>9</v>
      </c>
      <c r="C879">
        <f t="shared" si="143"/>
        <v>2062</v>
      </c>
      <c r="D879" t="str">
        <f t="shared" si="138"/>
        <v>09/30/2062</v>
      </c>
      <c r="E879" t="s">
        <v>1434</v>
      </c>
      <c r="F879">
        <v>5020.25</v>
      </c>
      <c r="G879">
        <v>2651.06</v>
      </c>
      <c r="H879">
        <v>540.65</v>
      </c>
      <c r="I879">
        <v>885.16</v>
      </c>
      <c r="J879">
        <v>1116.77</v>
      </c>
      <c r="K879">
        <v>0</v>
      </c>
      <c r="L879">
        <v>297.36</v>
      </c>
      <c r="M879">
        <v>0</v>
      </c>
      <c r="N879">
        <v>0</v>
      </c>
      <c r="O879">
        <v>0</v>
      </c>
      <c r="P879">
        <v>131.91</v>
      </c>
      <c r="Q879">
        <v>0</v>
      </c>
      <c r="R879">
        <v>0</v>
      </c>
      <c r="S879">
        <v>3631.42</v>
      </c>
      <c r="T879">
        <v>0</v>
      </c>
      <c r="U879">
        <v>0</v>
      </c>
      <c r="V879">
        <v>1283.98</v>
      </c>
      <c r="W879">
        <v>1099.96</v>
      </c>
      <c r="X879">
        <v>485.05</v>
      </c>
      <c r="Y879">
        <v>44.59</v>
      </c>
      <c r="Z879">
        <v>216.69</v>
      </c>
      <c r="AA879">
        <v>834.98</v>
      </c>
      <c r="AB879">
        <v>82.56</v>
      </c>
      <c r="AC879">
        <v>6.42</v>
      </c>
      <c r="AD879">
        <v>0</v>
      </c>
      <c r="AE879">
        <v>6.74</v>
      </c>
      <c r="AF879">
        <v>14.91</v>
      </c>
      <c r="AG879">
        <v>14913175.42</v>
      </c>
      <c r="AM879">
        <f t="shared" si="144"/>
        <v>2062</v>
      </c>
      <c r="AN879">
        <f t="shared" si="145"/>
        <v>9</v>
      </c>
      <c r="AO879">
        <f t="shared" si="139"/>
        <v>2062</v>
      </c>
      <c r="AP879" t="str">
        <f t="shared" si="140"/>
        <v>0</v>
      </c>
      <c r="AQ879">
        <f t="shared" si="133"/>
        <v>0</v>
      </c>
      <c r="AR879">
        <f t="shared" si="134"/>
        <v>-618.29</v>
      </c>
      <c r="AS879">
        <f t="shared" si="135"/>
        <v>440.46000000000004</v>
      </c>
      <c r="AT879">
        <f t="shared" si="136"/>
        <v>184.01999999999998</v>
      </c>
      <c r="AU879">
        <f t="shared" si="137"/>
        <v>76.14</v>
      </c>
    </row>
    <row r="880" spans="1:47" x14ac:dyDescent="0.3">
      <c r="A880">
        <f t="shared" si="141"/>
        <v>2062</v>
      </c>
      <c r="B880">
        <f t="shared" si="142"/>
        <v>10</v>
      </c>
      <c r="C880">
        <f t="shared" si="143"/>
        <v>2063</v>
      </c>
      <c r="D880" t="str">
        <f t="shared" si="138"/>
        <v>10/31/2062</v>
      </c>
      <c r="E880" t="s">
        <v>1435</v>
      </c>
      <c r="F880">
        <v>4327.21</v>
      </c>
      <c r="G880">
        <v>1912.16</v>
      </c>
      <c r="H880">
        <v>513</v>
      </c>
      <c r="I880">
        <v>760.53</v>
      </c>
      <c r="J880">
        <v>1475.22</v>
      </c>
      <c r="K880">
        <v>0</v>
      </c>
      <c r="L880">
        <v>307.27</v>
      </c>
      <c r="M880">
        <v>0</v>
      </c>
      <c r="N880">
        <v>0</v>
      </c>
      <c r="O880">
        <v>0</v>
      </c>
      <c r="P880">
        <v>89.14</v>
      </c>
      <c r="Q880">
        <v>0</v>
      </c>
      <c r="R880">
        <v>0</v>
      </c>
      <c r="S880">
        <v>3852.18</v>
      </c>
      <c r="T880">
        <v>0</v>
      </c>
      <c r="U880">
        <v>0</v>
      </c>
      <c r="V880">
        <v>1130.8699999999999</v>
      </c>
      <c r="W880">
        <v>1094.8499999999999</v>
      </c>
      <c r="X880">
        <v>495.9</v>
      </c>
      <c r="Y880">
        <v>62.47</v>
      </c>
      <c r="Z880">
        <v>171.26</v>
      </c>
      <c r="AA880">
        <v>844.69</v>
      </c>
      <c r="AB880">
        <v>57.71</v>
      </c>
      <c r="AC880">
        <v>11.33</v>
      </c>
      <c r="AD880">
        <v>0</v>
      </c>
      <c r="AE880">
        <v>18.440000000000001</v>
      </c>
      <c r="AF880">
        <v>10.91</v>
      </c>
      <c r="AG880">
        <v>14910760.369999999</v>
      </c>
      <c r="AM880">
        <f t="shared" si="144"/>
        <v>2062</v>
      </c>
      <c r="AN880">
        <f t="shared" si="145"/>
        <v>10</v>
      </c>
      <c r="AO880">
        <f t="shared" si="139"/>
        <v>2063</v>
      </c>
      <c r="AP880" t="str">
        <f t="shared" si="140"/>
        <v>0</v>
      </c>
      <c r="AQ880">
        <f t="shared" si="133"/>
        <v>0</v>
      </c>
      <c r="AR880">
        <f t="shared" si="134"/>
        <v>-673.43000000000006</v>
      </c>
      <c r="AS880">
        <f t="shared" si="135"/>
        <v>433.42999999999995</v>
      </c>
      <c r="AT880">
        <f t="shared" si="136"/>
        <v>36.019999999999982</v>
      </c>
      <c r="AU880">
        <f t="shared" si="137"/>
        <v>46.38</v>
      </c>
    </row>
    <row r="881" spans="1:47" x14ac:dyDescent="0.3">
      <c r="A881">
        <f t="shared" si="141"/>
        <v>2062</v>
      </c>
      <c r="B881">
        <f t="shared" si="142"/>
        <v>11</v>
      </c>
      <c r="C881">
        <f t="shared" si="143"/>
        <v>2063</v>
      </c>
      <c r="D881" t="str">
        <f t="shared" si="138"/>
        <v>11/30/2062</v>
      </c>
      <c r="E881" t="s">
        <v>1436</v>
      </c>
      <c r="F881">
        <v>1296.1600000000001</v>
      </c>
      <c r="G881">
        <v>1798.38</v>
      </c>
      <c r="H881">
        <v>259.55</v>
      </c>
      <c r="I881">
        <v>1116.22</v>
      </c>
      <c r="J881">
        <v>2454.92</v>
      </c>
      <c r="K881">
        <v>0</v>
      </c>
      <c r="L881">
        <v>297.36</v>
      </c>
      <c r="M881">
        <v>0</v>
      </c>
      <c r="N881">
        <v>0</v>
      </c>
      <c r="O881">
        <v>0</v>
      </c>
      <c r="P881">
        <v>55.18</v>
      </c>
      <c r="Q881">
        <v>0</v>
      </c>
      <c r="R881">
        <v>0</v>
      </c>
      <c r="S881">
        <v>1282.75</v>
      </c>
      <c r="T881">
        <v>0</v>
      </c>
      <c r="U881">
        <v>0</v>
      </c>
      <c r="V881">
        <v>973.62</v>
      </c>
      <c r="W881">
        <v>1001.76</v>
      </c>
      <c r="X881">
        <v>437.08</v>
      </c>
      <c r="Y881">
        <v>44.58</v>
      </c>
      <c r="Z881">
        <v>145.02000000000001</v>
      </c>
      <c r="AA881">
        <v>670.2</v>
      </c>
      <c r="AB881">
        <v>24.51</v>
      </c>
      <c r="AC881">
        <v>5.87</v>
      </c>
      <c r="AD881">
        <v>0</v>
      </c>
      <c r="AE881">
        <v>15.89</v>
      </c>
      <c r="AF881">
        <v>7.73</v>
      </c>
      <c r="AG881">
        <v>14911262.59</v>
      </c>
      <c r="AM881">
        <f t="shared" si="144"/>
        <v>2062</v>
      </c>
      <c r="AN881">
        <f t="shared" si="145"/>
        <v>11</v>
      </c>
      <c r="AO881">
        <f t="shared" si="139"/>
        <v>2063</v>
      </c>
      <c r="AP881" t="str">
        <f t="shared" si="140"/>
        <v>0</v>
      </c>
      <c r="AQ881">
        <f t="shared" si="133"/>
        <v>0</v>
      </c>
      <c r="AR881">
        <f t="shared" si="134"/>
        <v>-525.18000000000006</v>
      </c>
      <c r="AS881">
        <f t="shared" si="135"/>
        <v>392.5</v>
      </c>
      <c r="AT881">
        <f t="shared" si="136"/>
        <v>-28.139999999999986</v>
      </c>
      <c r="AU881">
        <f t="shared" si="137"/>
        <v>18.64</v>
      </c>
    </row>
    <row r="882" spans="1:47" x14ac:dyDescent="0.3">
      <c r="A882">
        <f t="shared" si="141"/>
        <v>2062</v>
      </c>
      <c r="B882">
        <f t="shared" si="142"/>
        <v>12</v>
      </c>
      <c r="C882">
        <f t="shared" si="143"/>
        <v>2063</v>
      </c>
      <c r="D882" t="str">
        <f t="shared" si="138"/>
        <v>12/31/2062</v>
      </c>
      <c r="E882" t="s">
        <v>1437</v>
      </c>
      <c r="F882">
        <v>902.33</v>
      </c>
      <c r="G882">
        <v>24767.03</v>
      </c>
      <c r="H882">
        <v>335.66</v>
      </c>
      <c r="I882">
        <v>4345.1499999999996</v>
      </c>
      <c r="J882">
        <v>28777.279999999999</v>
      </c>
      <c r="K882">
        <v>0</v>
      </c>
      <c r="L882">
        <v>307.27</v>
      </c>
      <c r="M882">
        <v>0</v>
      </c>
      <c r="N882">
        <v>0</v>
      </c>
      <c r="O882">
        <v>0</v>
      </c>
      <c r="P882">
        <v>52.1</v>
      </c>
      <c r="Q882">
        <v>0</v>
      </c>
      <c r="R882">
        <v>0</v>
      </c>
      <c r="S882">
        <v>996.8</v>
      </c>
      <c r="T882">
        <v>0</v>
      </c>
      <c r="U882">
        <v>0</v>
      </c>
      <c r="V882">
        <v>950.87</v>
      </c>
      <c r="W882">
        <v>1161.82</v>
      </c>
      <c r="X882">
        <v>572.79</v>
      </c>
      <c r="Y882">
        <v>67.39</v>
      </c>
      <c r="Z882">
        <v>138.47999999999999</v>
      </c>
      <c r="AA882">
        <v>649.11</v>
      </c>
      <c r="AB882">
        <v>8.81</v>
      </c>
      <c r="AC882">
        <v>30.02</v>
      </c>
      <c r="AD882">
        <v>0</v>
      </c>
      <c r="AE882">
        <v>22.24</v>
      </c>
      <c r="AF882">
        <v>6.03</v>
      </c>
      <c r="AG882">
        <v>14935127.279999999</v>
      </c>
      <c r="AM882">
        <f t="shared" si="144"/>
        <v>2062</v>
      </c>
      <c r="AN882">
        <f t="shared" si="145"/>
        <v>12</v>
      </c>
      <c r="AO882">
        <f t="shared" si="139"/>
        <v>2063</v>
      </c>
      <c r="AP882" t="str">
        <f t="shared" si="140"/>
        <v>0</v>
      </c>
      <c r="AQ882">
        <f t="shared" si="133"/>
        <v>0</v>
      </c>
      <c r="AR882">
        <f t="shared" si="134"/>
        <v>-510.63</v>
      </c>
      <c r="AS882">
        <f t="shared" si="135"/>
        <v>505.4</v>
      </c>
      <c r="AT882">
        <f t="shared" si="136"/>
        <v>-210.94999999999993</v>
      </c>
      <c r="AU882">
        <f t="shared" si="137"/>
        <v>-21.21</v>
      </c>
    </row>
    <row r="883" spans="1:47" x14ac:dyDescent="0.3">
      <c r="A883">
        <f t="shared" si="141"/>
        <v>2063</v>
      </c>
      <c r="B883">
        <f t="shared" si="142"/>
        <v>1</v>
      </c>
      <c r="C883">
        <f t="shared" si="143"/>
        <v>2063</v>
      </c>
      <c r="D883" t="str">
        <f t="shared" si="138"/>
        <v>01/31/2063</v>
      </c>
      <c r="E883" t="s">
        <v>1438</v>
      </c>
      <c r="F883">
        <v>3481.2</v>
      </c>
      <c r="G883">
        <v>1786.43</v>
      </c>
      <c r="H883">
        <v>119.14</v>
      </c>
      <c r="I883">
        <v>2602.54</v>
      </c>
      <c r="J883">
        <v>2701.47</v>
      </c>
      <c r="K883">
        <v>0</v>
      </c>
      <c r="L883">
        <v>307.27</v>
      </c>
      <c r="M883">
        <v>0</v>
      </c>
      <c r="N883">
        <v>0</v>
      </c>
      <c r="O883">
        <v>0</v>
      </c>
      <c r="P883">
        <v>50.48</v>
      </c>
      <c r="Q883">
        <v>0</v>
      </c>
      <c r="R883">
        <v>0</v>
      </c>
      <c r="S883">
        <v>2060.8000000000002</v>
      </c>
      <c r="T883">
        <v>0</v>
      </c>
      <c r="U883">
        <v>0</v>
      </c>
      <c r="V883">
        <v>995.14</v>
      </c>
      <c r="W883">
        <v>1136.02</v>
      </c>
      <c r="X883">
        <v>527.01</v>
      </c>
      <c r="Y883">
        <v>49.26</v>
      </c>
      <c r="Z883">
        <v>144.26</v>
      </c>
      <c r="AA883">
        <v>602.03</v>
      </c>
      <c r="AB883">
        <v>2</v>
      </c>
      <c r="AC883">
        <v>67.56</v>
      </c>
      <c r="AD883">
        <v>0</v>
      </c>
      <c r="AE883">
        <v>18.010000000000002</v>
      </c>
      <c r="AF883">
        <v>5.31</v>
      </c>
      <c r="AG883">
        <v>14933432.52</v>
      </c>
      <c r="AM883">
        <f t="shared" si="144"/>
        <v>2063</v>
      </c>
      <c r="AN883">
        <f t="shared" si="145"/>
        <v>1</v>
      </c>
      <c r="AO883">
        <f t="shared" si="139"/>
        <v>2063</v>
      </c>
      <c r="AP883" t="str">
        <f t="shared" si="140"/>
        <v>0</v>
      </c>
      <c r="AQ883">
        <f t="shared" si="133"/>
        <v>0</v>
      </c>
      <c r="AR883">
        <f t="shared" si="134"/>
        <v>-457.77</v>
      </c>
      <c r="AS883">
        <f t="shared" si="135"/>
        <v>477.75</v>
      </c>
      <c r="AT883">
        <f t="shared" si="136"/>
        <v>-140.88</v>
      </c>
      <c r="AU883">
        <f t="shared" si="137"/>
        <v>-65.56</v>
      </c>
    </row>
    <row r="884" spans="1:47" x14ac:dyDescent="0.3">
      <c r="A884">
        <f t="shared" si="141"/>
        <v>2063</v>
      </c>
      <c r="B884">
        <f t="shared" si="142"/>
        <v>2</v>
      </c>
      <c r="C884">
        <f t="shared" si="143"/>
        <v>2063</v>
      </c>
      <c r="D884" t="str">
        <f t="shared" si="138"/>
        <v>02/28/2063</v>
      </c>
      <c r="E884" t="s">
        <v>1439</v>
      </c>
      <c r="F884">
        <v>1704.98</v>
      </c>
      <c r="G884">
        <v>3307.45</v>
      </c>
      <c r="H884">
        <v>167.15</v>
      </c>
      <c r="I884">
        <v>2190.31</v>
      </c>
      <c r="J884">
        <v>4318.68</v>
      </c>
      <c r="K884">
        <v>0</v>
      </c>
      <c r="L884">
        <v>277.52999999999997</v>
      </c>
      <c r="M884">
        <v>0</v>
      </c>
      <c r="N884">
        <v>0</v>
      </c>
      <c r="O884">
        <v>0</v>
      </c>
      <c r="P884">
        <v>41.95</v>
      </c>
      <c r="Q884">
        <v>0</v>
      </c>
      <c r="R884">
        <v>0</v>
      </c>
      <c r="S884">
        <v>728.1</v>
      </c>
      <c r="T884">
        <v>0</v>
      </c>
      <c r="U884">
        <v>0</v>
      </c>
      <c r="V884">
        <v>865.87</v>
      </c>
      <c r="W884">
        <v>1030.8</v>
      </c>
      <c r="X884">
        <v>448.58</v>
      </c>
      <c r="Y884">
        <v>40.42</v>
      </c>
      <c r="Z884">
        <v>110.97</v>
      </c>
      <c r="AA884">
        <v>574.72</v>
      </c>
      <c r="AB884">
        <v>0.38</v>
      </c>
      <c r="AC884">
        <v>46.1</v>
      </c>
      <c r="AD884">
        <v>0</v>
      </c>
      <c r="AE884">
        <v>13.76</v>
      </c>
      <c r="AF884">
        <v>4.43</v>
      </c>
      <c r="AG884">
        <v>14935034.99</v>
      </c>
      <c r="AM884">
        <f t="shared" si="144"/>
        <v>2063</v>
      </c>
      <c r="AN884">
        <f t="shared" si="145"/>
        <v>2</v>
      </c>
      <c r="AO884">
        <f t="shared" si="139"/>
        <v>2063</v>
      </c>
      <c r="AP884" t="str">
        <f t="shared" si="140"/>
        <v>0</v>
      </c>
      <c r="AQ884">
        <f t="shared" si="133"/>
        <v>0</v>
      </c>
      <c r="AR884">
        <f t="shared" si="134"/>
        <v>-463.75</v>
      </c>
      <c r="AS884">
        <f t="shared" si="135"/>
        <v>408.15999999999997</v>
      </c>
      <c r="AT884">
        <f t="shared" si="136"/>
        <v>-164.92999999999995</v>
      </c>
      <c r="AU884">
        <f t="shared" si="137"/>
        <v>-45.72</v>
      </c>
    </row>
    <row r="885" spans="1:47" x14ac:dyDescent="0.3">
      <c r="A885">
        <f t="shared" si="141"/>
        <v>2063</v>
      </c>
      <c r="B885">
        <f t="shared" si="142"/>
        <v>3</v>
      </c>
      <c r="C885">
        <f t="shared" si="143"/>
        <v>2063</v>
      </c>
      <c r="D885" t="str">
        <f t="shared" si="138"/>
        <v>03/31/2063</v>
      </c>
      <c r="E885" t="s">
        <v>1440</v>
      </c>
      <c r="F885">
        <v>4722.66</v>
      </c>
      <c r="G885">
        <v>1510.31</v>
      </c>
      <c r="H885">
        <v>129.01</v>
      </c>
      <c r="I885">
        <v>1875.88</v>
      </c>
      <c r="J885">
        <v>1285.51</v>
      </c>
      <c r="K885">
        <v>0</v>
      </c>
      <c r="L885">
        <v>307.27</v>
      </c>
      <c r="M885">
        <v>0</v>
      </c>
      <c r="N885">
        <v>0</v>
      </c>
      <c r="O885">
        <v>0</v>
      </c>
      <c r="P885">
        <v>54.48</v>
      </c>
      <c r="Q885">
        <v>0</v>
      </c>
      <c r="R885">
        <v>0</v>
      </c>
      <c r="S885">
        <v>2854.6</v>
      </c>
      <c r="T885">
        <v>0</v>
      </c>
      <c r="U885">
        <v>0</v>
      </c>
      <c r="V885">
        <v>1049.3800000000001</v>
      </c>
      <c r="W885">
        <v>1138.1500000000001</v>
      </c>
      <c r="X885">
        <v>484.71</v>
      </c>
      <c r="Y885">
        <v>48.97</v>
      </c>
      <c r="Z885">
        <v>162.99</v>
      </c>
      <c r="AA885">
        <v>737.28</v>
      </c>
      <c r="AB885">
        <v>14.51</v>
      </c>
      <c r="AC885">
        <v>26.84</v>
      </c>
      <c r="AD885">
        <v>0.28000000000000003</v>
      </c>
      <c r="AE885">
        <v>12.96</v>
      </c>
      <c r="AF885">
        <v>5.79</v>
      </c>
      <c r="AG885">
        <v>14931822.640000001</v>
      </c>
      <c r="AM885">
        <f t="shared" si="144"/>
        <v>2063</v>
      </c>
      <c r="AN885">
        <f t="shared" si="145"/>
        <v>3</v>
      </c>
      <c r="AO885">
        <f t="shared" si="139"/>
        <v>2063</v>
      </c>
      <c r="AP885" t="str">
        <f t="shared" si="140"/>
        <v>0</v>
      </c>
      <c r="AQ885">
        <f t="shared" si="133"/>
        <v>0</v>
      </c>
      <c r="AR885">
        <f t="shared" si="134"/>
        <v>-574.29</v>
      </c>
      <c r="AS885">
        <f t="shared" si="135"/>
        <v>435.74</v>
      </c>
      <c r="AT885">
        <f t="shared" si="136"/>
        <v>-88.769999999999982</v>
      </c>
      <c r="AU885">
        <f t="shared" si="137"/>
        <v>-12.33</v>
      </c>
    </row>
    <row r="886" spans="1:47" x14ac:dyDescent="0.3">
      <c r="A886">
        <f t="shared" si="141"/>
        <v>2063</v>
      </c>
      <c r="B886">
        <f t="shared" si="142"/>
        <v>4</v>
      </c>
      <c r="C886">
        <f t="shared" si="143"/>
        <v>2063</v>
      </c>
      <c r="D886" t="str">
        <f t="shared" si="138"/>
        <v>04/30/2063</v>
      </c>
      <c r="E886" t="s">
        <v>1441</v>
      </c>
      <c r="F886">
        <v>6538.63</v>
      </c>
      <c r="G886">
        <v>2236.4299999999998</v>
      </c>
      <c r="H886">
        <v>248.63</v>
      </c>
      <c r="I886">
        <v>1251.73</v>
      </c>
      <c r="J886">
        <v>1559.3</v>
      </c>
      <c r="K886">
        <v>0</v>
      </c>
      <c r="L886">
        <v>297.36</v>
      </c>
      <c r="M886">
        <v>0</v>
      </c>
      <c r="N886">
        <v>0</v>
      </c>
      <c r="O886">
        <v>0</v>
      </c>
      <c r="P886">
        <v>70.8</v>
      </c>
      <c r="Q886">
        <v>0</v>
      </c>
      <c r="R886">
        <v>0</v>
      </c>
      <c r="S886">
        <v>4857.7700000000004</v>
      </c>
      <c r="T886">
        <v>0</v>
      </c>
      <c r="U886">
        <v>0</v>
      </c>
      <c r="V886">
        <v>953.57</v>
      </c>
      <c r="W886">
        <v>1171.48</v>
      </c>
      <c r="X886">
        <v>497.63</v>
      </c>
      <c r="Y886">
        <v>51.79</v>
      </c>
      <c r="Z886">
        <v>187.27</v>
      </c>
      <c r="AA886">
        <v>740.01</v>
      </c>
      <c r="AB886">
        <v>11.95</v>
      </c>
      <c r="AC886">
        <v>28.64</v>
      </c>
      <c r="AD886">
        <v>0.12</v>
      </c>
      <c r="AE886">
        <v>18.309999999999999</v>
      </c>
      <c r="AF886">
        <v>9.09</v>
      </c>
      <c r="AG886">
        <v>14927520.439999999</v>
      </c>
      <c r="AM886">
        <f t="shared" si="144"/>
        <v>2063</v>
      </c>
      <c r="AN886">
        <f t="shared" si="145"/>
        <v>4</v>
      </c>
      <c r="AO886">
        <f t="shared" si="139"/>
        <v>2063</v>
      </c>
      <c r="AP886" t="str">
        <f t="shared" si="140"/>
        <v>0</v>
      </c>
      <c r="AQ886">
        <f t="shared" si="133"/>
        <v>0</v>
      </c>
      <c r="AR886">
        <f t="shared" si="134"/>
        <v>-552.74</v>
      </c>
      <c r="AS886">
        <f t="shared" si="135"/>
        <v>445.84</v>
      </c>
      <c r="AT886">
        <f t="shared" si="136"/>
        <v>-217.90999999999997</v>
      </c>
      <c r="AU886">
        <f t="shared" si="137"/>
        <v>-16.690000000000001</v>
      </c>
    </row>
    <row r="887" spans="1:47" x14ac:dyDescent="0.3">
      <c r="A887">
        <f t="shared" si="141"/>
        <v>2063</v>
      </c>
      <c r="B887">
        <f t="shared" si="142"/>
        <v>5</v>
      </c>
      <c r="C887">
        <f t="shared" si="143"/>
        <v>2063</v>
      </c>
      <c r="D887" t="str">
        <f t="shared" si="138"/>
        <v>05/31/2063</v>
      </c>
      <c r="E887" t="s">
        <v>1442</v>
      </c>
      <c r="F887">
        <v>7745.44</v>
      </c>
      <c r="G887">
        <v>1866.36</v>
      </c>
      <c r="H887">
        <v>604.41</v>
      </c>
      <c r="I887">
        <v>941.68</v>
      </c>
      <c r="J887">
        <v>1610.67</v>
      </c>
      <c r="K887">
        <v>0</v>
      </c>
      <c r="L887">
        <v>307.27</v>
      </c>
      <c r="M887">
        <v>0</v>
      </c>
      <c r="N887">
        <v>0</v>
      </c>
      <c r="O887">
        <v>0</v>
      </c>
      <c r="P887">
        <v>137.94</v>
      </c>
      <c r="Q887">
        <v>0</v>
      </c>
      <c r="R887">
        <v>0</v>
      </c>
      <c r="S887">
        <v>7113.76</v>
      </c>
      <c r="T887">
        <v>0</v>
      </c>
      <c r="U887">
        <v>0</v>
      </c>
      <c r="V887">
        <v>1141.68</v>
      </c>
      <c r="W887">
        <v>1276.3900000000001</v>
      </c>
      <c r="X887">
        <v>542.66</v>
      </c>
      <c r="Y887">
        <v>59.8</v>
      </c>
      <c r="Z887">
        <v>213.81</v>
      </c>
      <c r="AA887">
        <v>1036.47</v>
      </c>
      <c r="AB887">
        <v>57.81</v>
      </c>
      <c r="AC887">
        <v>12.56</v>
      </c>
      <c r="AD887">
        <v>0.02</v>
      </c>
      <c r="AE887">
        <v>32.89</v>
      </c>
      <c r="AF887">
        <v>21.79</v>
      </c>
      <c r="AG887">
        <v>14921641.359999999</v>
      </c>
      <c r="AM887">
        <f t="shared" si="144"/>
        <v>2063</v>
      </c>
      <c r="AN887">
        <f t="shared" si="145"/>
        <v>5</v>
      </c>
      <c r="AO887">
        <f t="shared" si="139"/>
        <v>2063</v>
      </c>
      <c r="AP887" t="str">
        <f t="shared" si="140"/>
        <v>0</v>
      </c>
      <c r="AQ887">
        <f t="shared" si="133"/>
        <v>0</v>
      </c>
      <c r="AR887">
        <f t="shared" si="134"/>
        <v>-822.66000000000008</v>
      </c>
      <c r="AS887">
        <f t="shared" si="135"/>
        <v>482.85999999999996</v>
      </c>
      <c r="AT887">
        <f t="shared" si="136"/>
        <v>-134.71000000000004</v>
      </c>
      <c r="AU887">
        <f t="shared" si="137"/>
        <v>45.25</v>
      </c>
    </row>
    <row r="888" spans="1:47" x14ac:dyDescent="0.3">
      <c r="A888">
        <f t="shared" si="141"/>
        <v>2063</v>
      </c>
      <c r="B888">
        <f t="shared" si="142"/>
        <v>6</v>
      </c>
      <c r="C888">
        <f t="shared" si="143"/>
        <v>2063</v>
      </c>
      <c r="D888" t="str">
        <f t="shared" si="138"/>
        <v>06/30/2063</v>
      </c>
      <c r="E888" t="s">
        <v>1443</v>
      </c>
      <c r="F888">
        <v>9182.2800000000007</v>
      </c>
      <c r="G888">
        <v>2421.4499999999998</v>
      </c>
      <c r="H888">
        <v>860.08</v>
      </c>
      <c r="I888">
        <v>647.41999999999996</v>
      </c>
      <c r="J888">
        <v>1619.25</v>
      </c>
      <c r="K888">
        <v>0</v>
      </c>
      <c r="L888">
        <v>297.36</v>
      </c>
      <c r="M888">
        <v>0</v>
      </c>
      <c r="N888">
        <v>0</v>
      </c>
      <c r="O888">
        <v>0</v>
      </c>
      <c r="P888">
        <v>155</v>
      </c>
      <c r="Q888">
        <v>0</v>
      </c>
      <c r="R888">
        <v>0</v>
      </c>
      <c r="S888">
        <v>8779.35</v>
      </c>
      <c r="T888">
        <v>0</v>
      </c>
      <c r="U888">
        <v>0</v>
      </c>
      <c r="V888">
        <v>1210.54</v>
      </c>
      <c r="W888">
        <v>1248.5999999999999</v>
      </c>
      <c r="X888">
        <v>543.13</v>
      </c>
      <c r="Y888">
        <v>73.41</v>
      </c>
      <c r="Z888">
        <v>291.81</v>
      </c>
      <c r="AA888">
        <v>1030.72</v>
      </c>
      <c r="AB888">
        <v>98.55</v>
      </c>
      <c r="AC888">
        <v>6.89</v>
      </c>
      <c r="AD888">
        <v>0.04</v>
      </c>
      <c r="AE888">
        <v>29.57</v>
      </c>
      <c r="AF888">
        <v>20.62</v>
      </c>
      <c r="AG888">
        <v>14914880.52</v>
      </c>
      <c r="AM888">
        <f t="shared" si="144"/>
        <v>2063</v>
      </c>
      <c r="AN888">
        <f t="shared" si="145"/>
        <v>6</v>
      </c>
      <c r="AO888">
        <f t="shared" si="139"/>
        <v>2063</v>
      </c>
      <c r="AP888" t="str">
        <f t="shared" si="140"/>
        <v>0</v>
      </c>
      <c r="AQ888">
        <f t="shared" si="133"/>
        <v>0</v>
      </c>
      <c r="AR888">
        <f t="shared" si="134"/>
        <v>-738.91000000000008</v>
      </c>
      <c r="AS888">
        <f t="shared" si="135"/>
        <v>469.72</v>
      </c>
      <c r="AT888">
        <f t="shared" si="136"/>
        <v>-38.059999999999945</v>
      </c>
      <c r="AU888">
        <f t="shared" si="137"/>
        <v>91.66</v>
      </c>
    </row>
    <row r="889" spans="1:47" x14ac:dyDescent="0.3">
      <c r="A889">
        <f t="shared" si="141"/>
        <v>2063</v>
      </c>
      <c r="B889">
        <f t="shared" si="142"/>
        <v>7</v>
      </c>
      <c r="C889">
        <f t="shared" si="143"/>
        <v>2063</v>
      </c>
      <c r="D889" t="str">
        <f t="shared" si="138"/>
        <v>07/31/2063</v>
      </c>
      <c r="E889" t="s">
        <v>1444</v>
      </c>
      <c r="F889">
        <v>7870.73</v>
      </c>
      <c r="G889">
        <v>2630.9</v>
      </c>
      <c r="H889">
        <v>1149.96</v>
      </c>
      <c r="I889">
        <v>625.04999999999995</v>
      </c>
      <c r="J889">
        <v>1693.97</v>
      </c>
      <c r="K889">
        <v>0</v>
      </c>
      <c r="L889">
        <v>307.27</v>
      </c>
      <c r="M889">
        <v>0</v>
      </c>
      <c r="N889">
        <v>0</v>
      </c>
      <c r="O889">
        <v>0</v>
      </c>
      <c r="P889">
        <v>181.81</v>
      </c>
      <c r="Q889">
        <v>0</v>
      </c>
      <c r="R889">
        <v>0</v>
      </c>
      <c r="S889">
        <v>7703.04</v>
      </c>
      <c r="T889">
        <v>0</v>
      </c>
      <c r="U889">
        <v>0</v>
      </c>
      <c r="V889">
        <v>1300.9000000000001</v>
      </c>
      <c r="W889">
        <v>1294.75</v>
      </c>
      <c r="X889">
        <v>564.11</v>
      </c>
      <c r="Y889">
        <v>66.92</v>
      </c>
      <c r="Z889">
        <v>274.86</v>
      </c>
      <c r="AA889">
        <v>1096.53</v>
      </c>
      <c r="AB889">
        <v>134.75</v>
      </c>
      <c r="AC889">
        <v>5.37</v>
      </c>
      <c r="AD889">
        <v>0</v>
      </c>
      <c r="AE889">
        <v>30.53</v>
      </c>
      <c r="AF889">
        <v>25.27</v>
      </c>
      <c r="AG889">
        <v>14909640.689999999</v>
      </c>
      <c r="AM889">
        <f t="shared" si="144"/>
        <v>2063</v>
      </c>
      <c r="AN889">
        <f t="shared" si="145"/>
        <v>7</v>
      </c>
      <c r="AO889">
        <f t="shared" si="139"/>
        <v>2063</v>
      </c>
      <c r="AP889" t="str">
        <f t="shared" si="140"/>
        <v>0</v>
      </c>
      <c r="AQ889">
        <f t="shared" si="133"/>
        <v>0</v>
      </c>
      <c r="AR889">
        <f t="shared" si="134"/>
        <v>-821.67</v>
      </c>
      <c r="AS889">
        <f t="shared" si="135"/>
        <v>497.19</v>
      </c>
      <c r="AT889">
        <f t="shared" si="136"/>
        <v>6.1500000000000909</v>
      </c>
      <c r="AU889">
        <f t="shared" si="137"/>
        <v>129.38</v>
      </c>
    </row>
    <row r="890" spans="1:47" x14ac:dyDescent="0.3">
      <c r="A890">
        <f t="shared" si="141"/>
        <v>2063</v>
      </c>
      <c r="B890">
        <f t="shared" si="142"/>
        <v>8</v>
      </c>
      <c r="C890">
        <f t="shared" si="143"/>
        <v>2063</v>
      </c>
      <c r="D890" t="str">
        <f t="shared" si="138"/>
        <v>08/31/2063</v>
      </c>
      <c r="E890" t="s">
        <v>1445</v>
      </c>
      <c r="F890">
        <v>5673.34</v>
      </c>
      <c r="G890">
        <v>2114.63</v>
      </c>
      <c r="H890">
        <v>659.33</v>
      </c>
      <c r="I890">
        <v>929.72</v>
      </c>
      <c r="J890">
        <v>1515.58</v>
      </c>
      <c r="K890">
        <v>0</v>
      </c>
      <c r="L890">
        <v>307.27</v>
      </c>
      <c r="M890">
        <v>0</v>
      </c>
      <c r="N890">
        <v>0</v>
      </c>
      <c r="O890">
        <v>0</v>
      </c>
      <c r="P890">
        <v>161.69999999999999</v>
      </c>
      <c r="Q890">
        <v>0</v>
      </c>
      <c r="R890">
        <v>0</v>
      </c>
      <c r="S890">
        <v>4949.2299999999996</v>
      </c>
      <c r="T890">
        <v>0</v>
      </c>
      <c r="U890">
        <v>0</v>
      </c>
      <c r="V890">
        <v>1257.99</v>
      </c>
      <c r="W890">
        <v>1267.26</v>
      </c>
      <c r="X890">
        <v>547.45000000000005</v>
      </c>
      <c r="Y890">
        <v>43.66</v>
      </c>
      <c r="Z890">
        <v>185.09</v>
      </c>
      <c r="AA890">
        <v>1082.3900000000001</v>
      </c>
      <c r="AB890">
        <v>130.53</v>
      </c>
      <c r="AC890">
        <v>4.74</v>
      </c>
      <c r="AD890">
        <v>0.18</v>
      </c>
      <c r="AE890">
        <v>24.15</v>
      </c>
      <c r="AF890">
        <v>22.66</v>
      </c>
      <c r="AG890">
        <v>14906081.98</v>
      </c>
      <c r="AM890">
        <f t="shared" si="144"/>
        <v>2063</v>
      </c>
      <c r="AN890">
        <f t="shared" si="145"/>
        <v>8</v>
      </c>
      <c r="AO890">
        <f t="shared" si="139"/>
        <v>2063</v>
      </c>
      <c r="AP890" t="str">
        <f t="shared" si="140"/>
        <v>0</v>
      </c>
      <c r="AQ890">
        <f t="shared" si="133"/>
        <v>0</v>
      </c>
      <c r="AR890">
        <f t="shared" si="134"/>
        <v>-897.30000000000007</v>
      </c>
      <c r="AS890">
        <f t="shared" si="135"/>
        <v>503.79000000000008</v>
      </c>
      <c r="AT890">
        <f t="shared" si="136"/>
        <v>-9.2699999999999818</v>
      </c>
      <c r="AU890">
        <f t="shared" si="137"/>
        <v>125.79</v>
      </c>
    </row>
    <row r="891" spans="1:47" x14ac:dyDescent="0.3">
      <c r="A891">
        <f t="shared" si="141"/>
        <v>2063</v>
      </c>
      <c r="B891">
        <f t="shared" si="142"/>
        <v>9</v>
      </c>
      <c r="C891">
        <f t="shared" si="143"/>
        <v>2063</v>
      </c>
      <c r="D891" t="str">
        <f t="shared" si="138"/>
        <v>09/30/2063</v>
      </c>
      <c r="E891" t="s">
        <v>1446</v>
      </c>
      <c r="F891">
        <v>5537.84</v>
      </c>
      <c r="G891">
        <v>2422.6</v>
      </c>
      <c r="H891">
        <v>597.39</v>
      </c>
      <c r="I891">
        <v>705.54</v>
      </c>
      <c r="J891">
        <v>1257</v>
      </c>
      <c r="K891">
        <v>0</v>
      </c>
      <c r="L891">
        <v>297.36</v>
      </c>
      <c r="M891">
        <v>0</v>
      </c>
      <c r="N891">
        <v>0</v>
      </c>
      <c r="O891">
        <v>0</v>
      </c>
      <c r="P891">
        <v>131.71</v>
      </c>
      <c r="Q891">
        <v>0</v>
      </c>
      <c r="R891">
        <v>0</v>
      </c>
      <c r="S891">
        <v>4382.22</v>
      </c>
      <c r="T891">
        <v>0</v>
      </c>
      <c r="U891">
        <v>0</v>
      </c>
      <c r="V891">
        <v>1092.54</v>
      </c>
      <c r="W891">
        <v>1192.3499999999999</v>
      </c>
      <c r="X891">
        <v>492.83</v>
      </c>
      <c r="Y891">
        <v>48.23</v>
      </c>
      <c r="Z891">
        <v>193.15</v>
      </c>
      <c r="AA891">
        <v>900.69</v>
      </c>
      <c r="AB891">
        <v>82.74</v>
      </c>
      <c r="AC891">
        <v>8.67</v>
      </c>
      <c r="AD891">
        <v>1.22</v>
      </c>
      <c r="AE891">
        <v>8.5500000000000007</v>
      </c>
      <c r="AF891">
        <v>14.93</v>
      </c>
      <c r="AG891">
        <v>14902966.74</v>
      </c>
      <c r="AM891">
        <f t="shared" si="144"/>
        <v>2063</v>
      </c>
      <c r="AN891">
        <f t="shared" si="145"/>
        <v>9</v>
      </c>
      <c r="AO891">
        <f t="shared" si="139"/>
        <v>2063</v>
      </c>
      <c r="AP891" t="str">
        <f t="shared" si="140"/>
        <v>0</v>
      </c>
      <c r="AQ891">
        <f t="shared" si="133"/>
        <v>0</v>
      </c>
      <c r="AR891">
        <f t="shared" si="134"/>
        <v>-707.54000000000008</v>
      </c>
      <c r="AS891">
        <f t="shared" si="135"/>
        <v>444.59999999999997</v>
      </c>
      <c r="AT891">
        <f t="shared" si="136"/>
        <v>-99.809999999999945</v>
      </c>
      <c r="AU891">
        <f t="shared" si="137"/>
        <v>74.069999999999993</v>
      </c>
    </row>
    <row r="892" spans="1:47" x14ac:dyDescent="0.3">
      <c r="A892">
        <f t="shared" si="141"/>
        <v>2063</v>
      </c>
      <c r="B892">
        <f t="shared" si="142"/>
        <v>10</v>
      </c>
      <c r="C892">
        <f t="shared" si="143"/>
        <v>2064</v>
      </c>
      <c r="D892" t="str">
        <f t="shared" si="138"/>
        <v>10/31/2063</v>
      </c>
      <c r="E892" t="s">
        <v>1447</v>
      </c>
      <c r="F892">
        <v>3887.17</v>
      </c>
      <c r="G892">
        <v>1637.13</v>
      </c>
      <c r="H892">
        <v>447.18</v>
      </c>
      <c r="I892">
        <v>723.01</v>
      </c>
      <c r="J892">
        <v>1431.93</v>
      </c>
      <c r="K892">
        <v>0</v>
      </c>
      <c r="L892">
        <v>307.27</v>
      </c>
      <c r="M892">
        <v>0</v>
      </c>
      <c r="N892">
        <v>0</v>
      </c>
      <c r="O892">
        <v>0</v>
      </c>
      <c r="P892">
        <v>88.53</v>
      </c>
      <c r="Q892">
        <v>0</v>
      </c>
      <c r="R892">
        <v>0</v>
      </c>
      <c r="S892">
        <v>3237.02</v>
      </c>
      <c r="T892">
        <v>0</v>
      </c>
      <c r="U892">
        <v>0</v>
      </c>
      <c r="V892">
        <v>980.47</v>
      </c>
      <c r="W892">
        <v>1161.56</v>
      </c>
      <c r="X892">
        <v>478.07</v>
      </c>
      <c r="Y892">
        <v>57.14</v>
      </c>
      <c r="Z892">
        <v>143.84</v>
      </c>
      <c r="AA892">
        <v>956.9</v>
      </c>
      <c r="AB892">
        <v>47.24</v>
      </c>
      <c r="AC892">
        <v>10.26</v>
      </c>
      <c r="AD892">
        <v>0</v>
      </c>
      <c r="AE892">
        <v>17.579999999999998</v>
      </c>
      <c r="AF892">
        <v>11.09</v>
      </c>
      <c r="AG892">
        <v>14900716.689999999</v>
      </c>
      <c r="AM892">
        <f t="shared" si="144"/>
        <v>2063</v>
      </c>
      <c r="AN892">
        <f t="shared" si="145"/>
        <v>10</v>
      </c>
      <c r="AO892">
        <f t="shared" si="139"/>
        <v>2064</v>
      </c>
      <c r="AP892" t="str">
        <f t="shared" si="140"/>
        <v>0</v>
      </c>
      <c r="AQ892">
        <f t="shared" si="133"/>
        <v>0</v>
      </c>
      <c r="AR892">
        <f t="shared" si="134"/>
        <v>-813.06</v>
      </c>
      <c r="AS892">
        <f t="shared" si="135"/>
        <v>420.93</v>
      </c>
      <c r="AT892">
        <f t="shared" si="136"/>
        <v>-181.08999999999992</v>
      </c>
      <c r="AU892">
        <f t="shared" si="137"/>
        <v>36.980000000000004</v>
      </c>
    </row>
    <row r="893" spans="1:47" x14ac:dyDescent="0.3">
      <c r="A893">
        <f t="shared" si="141"/>
        <v>2063</v>
      </c>
      <c r="B893">
        <f t="shared" si="142"/>
        <v>11</v>
      </c>
      <c r="C893">
        <f t="shared" si="143"/>
        <v>2064</v>
      </c>
      <c r="D893" t="str">
        <f t="shared" si="138"/>
        <v>11/30/2063</v>
      </c>
      <c r="E893" t="s">
        <v>1448</v>
      </c>
      <c r="F893">
        <v>1305.23</v>
      </c>
      <c r="G893">
        <v>1817.11</v>
      </c>
      <c r="H893">
        <v>290.56</v>
      </c>
      <c r="I893">
        <v>941.69</v>
      </c>
      <c r="J893">
        <v>2745.7</v>
      </c>
      <c r="K893">
        <v>0</v>
      </c>
      <c r="L893">
        <v>297.36</v>
      </c>
      <c r="M893">
        <v>0</v>
      </c>
      <c r="N893">
        <v>0</v>
      </c>
      <c r="O893">
        <v>0</v>
      </c>
      <c r="P893">
        <v>55.79</v>
      </c>
      <c r="Q893">
        <v>0</v>
      </c>
      <c r="R893">
        <v>0</v>
      </c>
      <c r="S893">
        <v>1427.62</v>
      </c>
      <c r="T893">
        <v>0</v>
      </c>
      <c r="U893">
        <v>0</v>
      </c>
      <c r="V893">
        <v>908.78</v>
      </c>
      <c r="W893">
        <v>1084.69</v>
      </c>
      <c r="X893">
        <v>428.01</v>
      </c>
      <c r="Y893">
        <v>48.42</v>
      </c>
      <c r="Z893">
        <v>108.9</v>
      </c>
      <c r="AA893">
        <v>823.86</v>
      </c>
      <c r="AB893">
        <v>25.93</v>
      </c>
      <c r="AC893">
        <v>4.7</v>
      </c>
      <c r="AD893">
        <v>0</v>
      </c>
      <c r="AE893">
        <v>11.09</v>
      </c>
      <c r="AF893">
        <v>7.09</v>
      </c>
      <c r="AG893">
        <v>14901228.57</v>
      </c>
      <c r="AM893">
        <f t="shared" si="144"/>
        <v>2063</v>
      </c>
      <c r="AN893">
        <f t="shared" si="145"/>
        <v>11</v>
      </c>
      <c r="AO893">
        <f t="shared" si="139"/>
        <v>2064</v>
      </c>
      <c r="AP893" t="str">
        <f t="shared" si="140"/>
        <v>0</v>
      </c>
      <c r="AQ893">
        <f t="shared" si="133"/>
        <v>0</v>
      </c>
      <c r="AR893">
        <f t="shared" si="134"/>
        <v>-714.96</v>
      </c>
      <c r="AS893">
        <f t="shared" si="135"/>
        <v>379.59</v>
      </c>
      <c r="AT893">
        <f t="shared" si="136"/>
        <v>-175.91000000000008</v>
      </c>
      <c r="AU893">
        <f t="shared" si="137"/>
        <v>21.23</v>
      </c>
    </row>
    <row r="894" spans="1:47" x14ac:dyDescent="0.3">
      <c r="A894">
        <f t="shared" si="141"/>
        <v>2063</v>
      </c>
      <c r="B894">
        <f t="shared" si="142"/>
        <v>12</v>
      </c>
      <c r="C894">
        <f t="shared" si="143"/>
        <v>2064</v>
      </c>
      <c r="D894" t="str">
        <f t="shared" si="138"/>
        <v>12/31/2063</v>
      </c>
      <c r="E894" t="s">
        <v>1449</v>
      </c>
      <c r="F894">
        <v>722.37</v>
      </c>
      <c r="G894">
        <v>4454.62</v>
      </c>
      <c r="H894">
        <v>327.58</v>
      </c>
      <c r="I894">
        <v>1394.39</v>
      </c>
      <c r="J894">
        <v>6218.04</v>
      </c>
      <c r="K894">
        <v>0</v>
      </c>
      <c r="L894">
        <v>307.27</v>
      </c>
      <c r="M894">
        <v>0</v>
      </c>
      <c r="N894">
        <v>0</v>
      </c>
      <c r="O894">
        <v>0</v>
      </c>
      <c r="P894">
        <v>51.61</v>
      </c>
      <c r="Q894">
        <v>0</v>
      </c>
      <c r="R894">
        <v>0</v>
      </c>
      <c r="S894">
        <v>1211.8800000000001</v>
      </c>
      <c r="T894">
        <v>0</v>
      </c>
      <c r="U894">
        <v>0</v>
      </c>
      <c r="V894">
        <v>894.95</v>
      </c>
      <c r="W894">
        <v>1131.95</v>
      </c>
      <c r="X894">
        <v>434.65</v>
      </c>
      <c r="Y894">
        <v>47.74</v>
      </c>
      <c r="Z894">
        <v>105.18</v>
      </c>
      <c r="AA894">
        <v>799.6</v>
      </c>
      <c r="AB894">
        <v>8.5</v>
      </c>
      <c r="AC894">
        <v>11.25</v>
      </c>
      <c r="AD894">
        <v>0</v>
      </c>
      <c r="AE894">
        <v>12.38</v>
      </c>
      <c r="AF894">
        <v>6.34</v>
      </c>
      <c r="AG894">
        <v>14904960.83</v>
      </c>
      <c r="AM894">
        <f t="shared" si="144"/>
        <v>2063</v>
      </c>
      <c r="AN894">
        <f t="shared" si="145"/>
        <v>12</v>
      </c>
      <c r="AO894">
        <f t="shared" si="139"/>
        <v>2064</v>
      </c>
      <c r="AP894" t="str">
        <f t="shared" si="140"/>
        <v>0</v>
      </c>
      <c r="AQ894">
        <f t="shared" si="133"/>
        <v>0</v>
      </c>
      <c r="AR894">
        <f t="shared" si="134"/>
        <v>-694.42000000000007</v>
      </c>
      <c r="AS894">
        <f t="shared" si="135"/>
        <v>386.90999999999997</v>
      </c>
      <c r="AT894">
        <f t="shared" si="136"/>
        <v>-237</v>
      </c>
      <c r="AU894">
        <f t="shared" si="137"/>
        <v>-2.75</v>
      </c>
    </row>
    <row r="895" spans="1:47" x14ac:dyDescent="0.3">
      <c r="A895">
        <f t="shared" si="141"/>
        <v>2064</v>
      </c>
      <c r="B895">
        <f t="shared" si="142"/>
        <v>1</v>
      </c>
      <c r="C895">
        <f t="shared" si="143"/>
        <v>2064</v>
      </c>
      <c r="D895" t="str">
        <f t="shared" si="138"/>
        <v>01/31/2064</v>
      </c>
      <c r="E895" t="s">
        <v>1450</v>
      </c>
      <c r="F895">
        <v>457.18</v>
      </c>
      <c r="G895">
        <v>20040.330000000002</v>
      </c>
      <c r="H895">
        <v>317.39999999999998</v>
      </c>
      <c r="I895">
        <v>3238.99</v>
      </c>
      <c r="J895">
        <v>24058.639999999999</v>
      </c>
      <c r="K895">
        <v>0</v>
      </c>
      <c r="L895">
        <v>307.27</v>
      </c>
      <c r="M895">
        <v>0</v>
      </c>
      <c r="N895">
        <v>0</v>
      </c>
      <c r="O895">
        <v>0</v>
      </c>
      <c r="P895">
        <v>46.19</v>
      </c>
      <c r="Q895">
        <v>0</v>
      </c>
      <c r="R895">
        <v>0</v>
      </c>
      <c r="S895">
        <v>1235.04</v>
      </c>
      <c r="T895">
        <v>0</v>
      </c>
      <c r="U895">
        <v>0</v>
      </c>
      <c r="V895">
        <v>840.35</v>
      </c>
      <c r="W895">
        <v>1238.49</v>
      </c>
      <c r="X895">
        <v>532.79</v>
      </c>
      <c r="Y895">
        <v>66.86</v>
      </c>
      <c r="Z895">
        <v>102.28</v>
      </c>
      <c r="AA895">
        <v>786.51</v>
      </c>
      <c r="AB895">
        <v>2.34</v>
      </c>
      <c r="AC895">
        <v>31.13</v>
      </c>
      <c r="AD895">
        <v>0</v>
      </c>
      <c r="AE895">
        <v>22.24</v>
      </c>
      <c r="AF895">
        <v>4.8499999999999996</v>
      </c>
      <c r="AG895">
        <v>14924543.970000001</v>
      </c>
      <c r="AM895">
        <f t="shared" si="144"/>
        <v>2064</v>
      </c>
      <c r="AN895">
        <f t="shared" si="145"/>
        <v>1</v>
      </c>
      <c r="AO895">
        <f t="shared" si="139"/>
        <v>2064</v>
      </c>
      <c r="AP895" t="str">
        <f t="shared" si="140"/>
        <v>0</v>
      </c>
      <c r="AQ895">
        <f t="shared" si="133"/>
        <v>0</v>
      </c>
      <c r="AR895">
        <f t="shared" si="134"/>
        <v>-684.23</v>
      </c>
      <c r="AS895">
        <f t="shared" si="135"/>
        <v>465.92999999999995</v>
      </c>
      <c r="AT895">
        <f t="shared" si="136"/>
        <v>-398.14</v>
      </c>
      <c r="AU895">
        <f t="shared" si="137"/>
        <v>-28.79</v>
      </c>
    </row>
    <row r="896" spans="1:47" x14ac:dyDescent="0.3">
      <c r="A896">
        <f t="shared" si="141"/>
        <v>2064</v>
      </c>
      <c r="B896">
        <f t="shared" si="142"/>
        <v>2</v>
      </c>
      <c r="C896">
        <f t="shared" si="143"/>
        <v>2064</v>
      </c>
      <c r="D896" t="str">
        <f t="shared" si="138"/>
        <v>02/29/2064</v>
      </c>
      <c r="E896" t="s">
        <v>1451</v>
      </c>
      <c r="F896">
        <v>1888.6</v>
      </c>
      <c r="G896">
        <v>4226.67</v>
      </c>
      <c r="H896">
        <v>124.92</v>
      </c>
      <c r="I896">
        <v>2416.21</v>
      </c>
      <c r="J896">
        <v>5168.3999999999996</v>
      </c>
      <c r="K896">
        <v>0</v>
      </c>
      <c r="L896">
        <v>287.45</v>
      </c>
      <c r="M896">
        <v>0</v>
      </c>
      <c r="N896">
        <v>0</v>
      </c>
      <c r="O896">
        <v>0</v>
      </c>
      <c r="P896">
        <v>41.53</v>
      </c>
      <c r="Q896">
        <v>0</v>
      </c>
      <c r="R896">
        <v>0</v>
      </c>
      <c r="S896">
        <v>280.45</v>
      </c>
      <c r="T896">
        <v>0</v>
      </c>
      <c r="U896">
        <v>0</v>
      </c>
      <c r="V896">
        <v>802.4</v>
      </c>
      <c r="W896">
        <v>1166.9000000000001</v>
      </c>
      <c r="X896">
        <v>517.53</v>
      </c>
      <c r="Y896">
        <v>42.98</v>
      </c>
      <c r="Z896">
        <v>93.77</v>
      </c>
      <c r="AA896">
        <v>720.66</v>
      </c>
      <c r="AB896">
        <v>0.17</v>
      </c>
      <c r="AC896">
        <v>50.08</v>
      </c>
      <c r="AD896">
        <v>0</v>
      </c>
      <c r="AE896">
        <v>16.43</v>
      </c>
      <c r="AF896">
        <v>4.3899999999999997</v>
      </c>
      <c r="AG896">
        <v>14926882.050000001</v>
      </c>
      <c r="AM896">
        <f t="shared" si="144"/>
        <v>2064</v>
      </c>
      <c r="AN896">
        <f t="shared" si="145"/>
        <v>2</v>
      </c>
      <c r="AO896">
        <f t="shared" si="139"/>
        <v>2064</v>
      </c>
      <c r="AP896" t="str">
        <f t="shared" si="140"/>
        <v>0</v>
      </c>
      <c r="AQ896">
        <f t="shared" si="133"/>
        <v>0</v>
      </c>
      <c r="AR896">
        <f t="shared" si="134"/>
        <v>-626.89</v>
      </c>
      <c r="AS896">
        <f t="shared" si="135"/>
        <v>474.54999999999995</v>
      </c>
      <c r="AT896">
        <f t="shared" si="136"/>
        <v>-364.50000000000011</v>
      </c>
      <c r="AU896">
        <f t="shared" si="137"/>
        <v>-49.91</v>
      </c>
    </row>
    <row r="897" spans="1:47" x14ac:dyDescent="0.3">
      <c r="A897">
        <f t="shared" si="141"/>
        <v>2064</v>
      </c>
      <c r="B897">
        <f t="shared" si="142"/>
        <v>3</v>
      </c>
      <c r="C897">
        <f t="shared" si="143"/>
        <v>2064</v>
      </c>
      <c r="D897" t="str">
        <f t="shared" si="138"/>
        <v>03/31/2064</v>
      </c>
      <c r="E897" t="s">
        <v>1452</v>
      </c>
      <c r="F897">
        <v>1530.9</v>
      </c>
      <c r="G897">
        <v>18023.53</v>
      </c>
      <c r="H897">
        <v>550.15</v>
      </c>
      <c r="I897">
        <v>3483.63</v>
      </c>
      <c r="J897">
        <v>19908.189999999999</v>
      </c>
      <c r="K897">
        <v>0</v>
      </c>
      <c r="L897">
        <v>307.27</v>
      </c>
      <c r="M897">
        <v>0</v>
      </c>
      <c r="N897">
        <v>0</v>
      </c>
      <c r="O897">
        <v>0</v>
      </c>
      <c r="P897">
        <v>51.55</v>
      </c>
      <c r="Q897">
        <v>0</v>
      </c>
      <c r="R897">
        <v>0</v>
      </c>
      <c r="S897">
        <v>105.09</v>
      </c>
      <c r="T897">
        <v>0</v>
      </c>
      <c r="U897">
        <v>0</v>
      </c>
      <c r="V897">
        <v>811.92</v>
      </c>
      <c r="W897">
        <v>1316.45</v>
      </c>
      <c r="X897">
        <v>560.46</v>
      </c>
      <c r="Y897">
        <v>62.52</v>
      </c>
      <c r="Z897">
        <v>103.81</v>
      </c>
      <c r="AA897">
        <v>753.54</v>
      </c>
      <c r="AB897">
        <v>0.03</v>
      </c>
      <c r="AC897">
        <v>54.19</v>
      </c>
      <c r="AD897">
        <v>0</v>
      </c>
      <c r="AE897">
        <v>19.88</v>
      </c>
      <c r="AF897">
        <v>5.44</v>
      </c>
      <c r="AG897">
        <v>14943374.68</v>
      </c>
      <c r="AM897">
        <f t="shared" si="144"/>
        <v>2064</v>
      </c>
      <c r="AN897">
        <f t="shared" si="145"/>
        <v>3</v>
      </c>
      <c r="AO897">
        <f t="shared" si="139"/>
        <v>2064</v>
      </c>
      <c r="AP897" t="str">
        <f t="shared" si="140"/>
        <v>0</v>
      </c>
      <c r="AQ897">
        <f t="shared" si="133"/>
        <v>0</v>
      </c>
      <c r="AR897">
        <f t="shared" si="134"/>
        <v>-649.73</v>
      </c>
      <c r="AS897">
        <f t="shared" si="135"/>
        <v>497.94000000000005</v>
      </c>
      <c r="AT897">
        <f t="shared" si="136"/>
        <v>-504.53000000000009</v>
      </c>
      <c r="AU897">
        <f t="shared" si="137"/>
        <v>-54.16</v>
      </c>
    </row>
    <row r="898" spans="1:47" x14ac:dyDescent="0.3">
      <c r="A898">
        <f t="shared" si="141"/>
        <v>2064</v>
      </c>
      <c r="B898">
        <f t="shared" si="142"/>
        <v>4</v>
      </c>
      <c r="C898">
        <f t="shared" si="143"/>
        <v>2064</v>
      </c>
      <c r="D898" t="str">
        <f t="shared" si="138"/>
        <v>04/30/2064</v>
      </c>
      <c r="E898" t="s">
        <v>1453</v>
      </c>
      <c r="F898">
        <v>6094.41</v>
      </c>
      <c r="G898">
        <v>2242.98</v>
      </c>
      <c r="H898">
        <v>133.34</v>
      </c>
      <c r="I898">
        <v>2626.1</v>
      </c>
      <c r="J898">
        <v>2289.25</v>
      </c>
      <c r="K898">
        <v>0</v>
      </c>
      <c r="L898">
        <v>297.36</v>
      </c>
      <c r="M898">
        <v>0</v>
      </c>
      <c r="N898">
        <v>0</v>
      </c>
      <c r="O898">
        <v>0</v>
      </c>
      <c r="P898">
        <v>73.88</v>
      </c>
      <c r="Q898">
        <v>0</v>
      </c>
      <c r="R898">
        <v>0</v>
      </c>
      <c r="S898">
        <v>3427.62</v>
      </c>
      <c r="T898">
        <v>0</v>
      </c>
      <c r="U898">
        <v>0</v>
      </c>
      <c r="V898">
        <v>925.77</v>
      </c>
      <c r="W898">
        <v>1278.55</v>
      </c>
      <c r="X898">
        <v>504.12</v>
      </c>
      <c r="Y898">
        <v>68.63</v>
      </c>
      <c r="Z898">
        <v>169.84</v>
      </c>
      <c r="AA898">
        <v>751.79</v>
      </c>
      <c r="AB898">
        <v>5.87</v>
      </c>
      <c r="AC898">
        <v>68.5</v>
      </c>
      <c r="AD898">
        <v>0.14000000000000001</v>
      </c>
      <c r="AE898">
        <v>20.399999999999999</v>
      </c>
      <c r="AF898">
        <v>9.42</v>
      </c>
      <c r="AG898">
        <v>14939523.25</v>
      </c>
      <c r="AM898">
        <f t="shared" si="144"/>
        <v>2064</v>
      </c>
      <c r="AN898">
        <f t="shared" si="145"/>
        <v>4</v>
      </c>
      <c r="AO898">
        <f t="shared" si="139"/>
        <v>2064</v>
      </c>
      <c r="AP898" t="str">
        <f t="shared" si="140"/>
        <v>0</v>
      </c>
      <c r="AQ898">
        <f t="shared" si="133"/>
        <v>0</v>
      </c>
      <c r="AR898">
        <f t="shared" si="134"/>
        <v>-581.94999999999993</v>
      </c>
      <c r="AS898">
        <f t="shared" si="135"/>
        <v>435.49</v>
      </c>
      <c r="AT898">
        <f t="shared" si="136"/>
        <v>-352.78</v>
      </c>
      <c r="AU898">
        <f t="shared" si="137"/>
        <v>-62.63</v>
      </c>
    </row>
    <row r="899" spans="1:47" x14ac:dyDescent="0.3">
      <c r="A899">
        <f t="shared" si="141"/>
        <v>2064</v>
      </c>
      <c r="B899">
        <f t="shared" si="142"/>
        <v>5</v>
      </c>
      <c r="C899">
        <f t="shared" si="143"/>
        <v>2064</v>
      </c>
      <c r="D899" t="str">
        <f t="shared" si="138"/>
        <v>05/31/2064</v>
      </c>
      <c r="E899" t="s">
        <v>1454</v>
      </c>
      <c r="F899">
        <v>7742.18</v>
      </c>
      <c r="G899">
        <v>2039.86</v>
      </c>
      <c r="H899">
        <v>518.69000000000005</v>
      </c>
      <c r="I899">
        <v>1152.56</v>
      </c>
      <c r="J899">
        <v>1572.13</v>
      </c>
      <c r="K899">
        <v>0</v>
      </c>
      <c r="L899">
        <v>307.27</v>
      </c>
      <c r="M899">
        <v>0</v>
      </c>
      <c r="N899">
        <v>0</v>
      </c>
      <c r="O899">
        <v>0</v>
      </c>
      <c r="P899">
        <v>133.41</v>
      </c>
      <c r="Q899">
        <v>0</v>
      </c>
      <c r="R899">
        <v>0</v>
      </c>
      <c r="S899">
        <v>6571.85</v>
      </c>
      <c r="T899">
        <v>0</v>
      </c>
      <c r="U899">
        <v>0</v>
      </c>
      <c r="V899">
        <v>1128.75</v>
      </c>
      <c r="W899">
        <v>1335.41</v>
      </c>
      <c r="X899">
        <v>510.77</v>
      </c>
      <c r="Y899">
        <v>68.98</v>
      </c>
      <c r="Z899">
        <v>195.21</v>
      </c>
      <c r="AA899">
        <v>901.99</v>
      </c>
      <c r="AB899">
        <v>34.07</v>
      </c>
      <c r="AC899">
        <v>16.059999999999999</v>
      </c>
      <c r="AD899">
        <v>0</v>
      </c>
      <c r="AE899">
        <v>34.89</v>
      </c>
      <c r="AF899">
        <v>20.89</v>
      </c>
      <c r="AG899">
        <v>14933820.93</v>
      </c>
      <c r="AM899">
        <f t="shared" si="144"/>
        <v>2064</v>
      </c>
      <c r="AN899">
        <f t="shared" si="145"/>
        <v>5</v>
      </c>
      <c r="AO899">
        <f t="shared" si="139"/>
        <v>2064</v>
      </c>
      <c r="AP899" t="str">
        <f t="shared" si="140"/>
        <v>0</v>
      </c>
      <c r="AQ899">
        <f t="shared" si="133"/>
        <v>0</v>
      </c>
      <c r="AR899">
        <f t="shared" si="134"/>
        <v>-706.78</v>
      </c>
      <c r="AS899">
        <f t="shared" si="135"/>
        <v>441.78999999999996</v>
      </c>
      <c r="AT899">
        <f t="shared" si="136"/>
        <v>-206.66000000000008</v>
      </c>
      <c r="AU899">
        <f t="shared" si="137"/>
        <v>18.010000000000002</v>
      </c>
    </row>
    <row r="900" spans="1:47" x14ac:dyDescent="0.3">
      <c r="A900">
        <f t="shared" si="141"/>
        <v>2064</v>
      </c>
      <c r="B900">
        <f t="shared" si="142"/>
        <v>6</v>
      </c>
      <c r="C900">
        <f t="shared" si="143"/>
        <v>2064</v>
      </c>
      <c r="D900" t="str">
        <f t="shared" si="138"/>
        <v>06/30/2064</v>
      </c>
      <c r="E900" t="s">
        <v>1455</v>
      </c>
      <c r="F900">
        <v>8526.41</v>
      </c>
      <c r="G900">
        <v>2746.21</v>
      </c>
      <c r="H900">
        <v>1158.19</v>
      </c>
      <c r="I900">
        <v>570.88</v>
      </c>
      <c r="J900">
        <v>1465.64</v>
      </c>
      <c r="K900">
        <v>0</v>
      </c>
      <c r="L900">
        <v>297.36</v>
      </c>
      <c r="M900">
        <v>0</v>
      </c>
      <c r="N900">
        <v>0</v>
      </c>
      <c r="O900">
        <v>0</v>
      </c>
      <c r="P900">
        <v>155.52000000000001</v>
      </c>
      <c r="Q900">
        <v>0</v>
      </c>
      <c r="R900">
        <v>0</v>
      </c>
      <c r="S900">
        <v>7898.88</v>
      </c>
      <c r="T900">
        <v>0</v>
      </c>
      <c r="U900">
        <v>0</v>
      </c>
      <c r="V900">
        <v>1216.26</v>
      </c>
      <c r="W900">
        <v>1309.6300000000001</v>
      </c>
      <c r="X900">
        <v>501.65</v>
      </c>
      <c r="Y900">
        <v>85.46</v>
      </c>
      <c r="Z900">
        <v>261.36</v>
      </c>
      <c r="AA900">
        <v>993.1</v>
      </c>
      <c r="AB900">
        <v>87.01</v>
      </c>
      <c r="AC900">
        <v>9.93</v>
      </c>
      <c r="AD900">
        <v>0</v>
      </c>
      <c r="AE900">
        <v>32.15</v>
      </c>
      <c r="AF900">
        <v>23.15</v>
      </c>
      <c r="AG900">
        <v>14928040.73</v>
      </c>
      <c r="AM900">
        <f t="shared" si="144"/>
        <v>2064</v>
      </c>
      <c r="AN900">
        <f t="shared" si="145"/>
        <v>6</v>
      </c>
      <c r="AO900">
        <f t="shared" si="139"/>
        <v>2064</v>
      </c>
      <c r="AP900" t="str">
        <f t="shared" si="140"/>
        <v>0</v>
      </c>
      <c r="AQ900">
        <f t="shared" si="133"/>
        <v>0</v>
      </c>
      <c r="AR900">
        <f t="shared" si="134"/>
        <v>-731.74</v>
      </c>
      <c r="AS900">
        <f t="shared" si="135"/>
        <v>416.19</v>
      </c>
      <c r="AT900">
        <f t="shared" si="136"/>
        <v>-93.370000000000118</v>
      </c>
      <c r="AU900">
        <f t="shared" si="137"/>
        <v>77.080000000000013</v>
      </c>
    </row>
    <row r="901" spans="1:47" x14ac:dyDescent="0.3">
      <c r="A901">
        <f t="shared" si="141"/>
        <v>2064</v>
      </c>
      <c r="B901">
        <f t="shared" si="142"/>
        <v>7</v>
      </c>
      <c r="C901">
        <f t="shared" si="143"/>
        <v>2064</v>
      </c>
      <c r="D901" t="str">
        <f t="shared" si="138"/>
        <v>07/31/2064</v>
      </c>
      <c r="E901" t="s">
        <v>1456</v>
      </c>
      <c r="F901">
        <v>7667.79</v>
      </c>
      <c r="G901">
        <v>2637.38</v>
      </c>
      <c r="H901">
        <v>1684.21</v>
      </c>
      <c r="I901">
        <v>634.66999999999996</v>
      </c>
      <c r="J901">
        <v>1482.06</v>
      </c>
      <c r="K901">
        <v>0</v>
      </c>
      <c r="L901">
        <v>307.27</v>
      </c>
      <c r="M901">
        <v>0</v>
      </c>
      <c r="N901">
        <v>0</v>
      </c>
      <c r="O901">
        <v>0</v>
      </c>
      <c r="P901">
        <v>181.39</v>
      </c>
      <c r="Q901">
        <v>0</v>
      </c>
      <c r="R901">
        <v>0</v>
      </c>
      <c r="S901">
        <v>7801.5</v>
      </c>
      <c r="T901">
        <v>0</v>
      </c>
      <c r="U901">
        <v>0</v>
      </c>
      <c r="V901">
        <v>1362.56</v>
      </c>
      <c r="W901">
        <v>1370.16</v>
      </c>
      <c r="X901">
        <v>519.54</v>
      </c>
      <c r="Y901">
        <v>75.430000000000007</v>
      </c>
      <c r="Z901">
        <v>285.73</v>
      </c>
      <c r="AA901">
        <v>1060.21</v>
      </c>
      <c r="AB901">
        <v>154.69</v>
      </c>
      <c r="AC901">
        <v>6</v>
      </c>
      <c r="AD901">
        <v>0</v>
      </c>
      <c r="AE901">
        <v>32.97</v>
      </c>
      <c r="AF901">
        <v>26.92</v>
      </c>
      <c r="AG901">
        <v>14923010.33</v>
      </c>
      <c r="AM901">
        <f t="shared" si="144"/>
        <v>2064</v>
      </c>
      <c r="AN901">
        <f t="shared" si="145"/>
        <v>7</v>
      </c>
      <c r="AO901">
        <f t="shared" si="139"/>
        <v>2064</v>
      </c>
      <c r="AP901" t="str">
        <f t="shared" si="140"/>
        <v>0</v>
      </c>
      <c r="AQ901">
        <f t="shared" ref="AQ901:AQ951" si="146">N901-O901</f>
        <v>0</v>
      </c>
      <c r="AR901">
        <f t="shared" ref="AR901:AR951" si="147">Z901-AA901</f>
        <v>-774.48</v>
      </c>
      <c r="AS901">
        <f t="shared" ref="AS901:AS951" si="148">X901-Y901</f>
        <v>444.10999999999996</v>
      </c>
      <c r="AT901">
        <f t="shared" ref="AT901:AT951" si="149">V901-W901</f>
        <v>-7.6000000000001364</v>
      </c>
      <c r="AU901">
        <f t="shared" ref="AU901:AU951" si="150">AB901-AC901</f>
        <v>148.69</v>
      </c>
    </row>
    <row r="902" spans="1:47" x14ac:dyDescent="0.3">
      <c r="A902">
        <f t="shared" si="141"/>
        <v>2064</v>
      </c>
      <c r="B902">
        <f t="shared" si="142"/>
        <v>8</v>
      </c>
      <c r="C902">
        <f t="shared" si="143"/>
        <v>2064</v>
      </c>
      <c r="D902" t="str">
        <f t="shared" si="138"/>
        <v>08/31/2064</v>
      </c>
      <c r="E902" t="s">
        <v>1457</v>
      </c>
      <c r="F902">
        <v>6296.97</v>
      </c>
      <c r="G902">
        <v>2205.1999999999998</v>
      </c>
      <c r="H902">
        <v>1098.02</v>
      </c>
      <c r="I902">
        <v>1169.27</v>
      </c>
      <c r="J902">
        <v>1354.69</v>
      </c>
      <c r="K902">
        <v>0</v>
      </c>
      <c r="L902">
        <v>307.27</v>
      </c>
      <c r="M902">
        <v>0</v>
      </c>
      <c r="N902">
        <v>0</v>
      </c>
      <c r="O902">
        <v>0</v>
      </c>
      <c r="P902">
        <v>164.65</v>
      </c>
      <c r="Q902">
        <v>0</v>
      </c>
      <c r="R902">
        <v>0</v>
      </c>
      <c r="S902">
        <v>5720.63</v>
      </c>
      <c r="T902">
        <v>0</v>
      </c>
      <c r="U902">
        <v>0</v>
      </c>
      <c r="V902">
        <v>1380.6</v>
      </c>
      <c r="W902">
        <v>1311.85</v>
      </c>
      <c r="X902">
        <v>511.33</v>
      </c>
      <c r="Y902">
        <v>51.7</v>
      </c>
      <c r="Z902">
        <v>232.46</v>
      </c>
      <c r="AA902">
        <v>990.03</v>
      </c>
      <c r="AB902">
        <v>158.69999999999999</v>
      </c>
      <c r="AC902">
        <v>5.32</v>
      </c>
      <c r="AD902">
        <v>0</v>
      </c>
      <c r="AE902">
        <v>27.59</v>
      </c>
      <c r="AF902">
        <v>23.1</v>
      </c>
      <c r="AG902">
        <v>14918918.560000001</v>
      </c>
      <c r="AM902">
        <f t="shared" si="144"/>
        <v>2064</v>
      </c>
      <c r="AN902">
        <f t="shared" si="145"/>
        <v>8</v>
      </c>
      <c r="AO902">
        <f t="shared" si="139"/>
        <v>2064</v>
      </c>
      <c r="AP902" t="str">
        <f t="shared" si="140"/>
        <v>0</v>
      </c>
      <c r="AQ902">
        <f t="shared" si="146"/>
        <v>0</v>
      </c>
      <c r="AR902">
        <f t="shared" si="147"/>
        <v>-757.56999999999994</v>
      </c>
      <c r="AS902">
        <f t="shared" si="148"/>
        <v>459.63</v>
      </c>
      <c r="AT902">
        <f t="shared" si="149"/>
        <v>68.75</v>
      </c>
      <c r="AU902">
        <f t="shared" si="150"/>
        <v>153.38</v>
      </c>
    </row>
    <row r="903" spans="1:47" x14ac:dyDescent="0.3">
      <c r="A903">
        <f t="shared" si="141"/>
        <v>2064</v>
      </c>
      <c r="B903">
        <f t="shared" si="142"/>
        <v>9</v>
      </c>
      <c r="C903">
        <f t="shared" si="143"/>
        <v>2064</v>
      </c>
      <c r="D903" t="str">
        <f t="shared" si="138"/>
        <v>09/30/2064</v>
      </c>
      <c r="E903" t="s">
        <v>1458</v>
      </c>
      <c r="F903">
        <v>5464.39</v>
      </c>
      <c r="G903">
        <v>2499.17</v>
      </c>
      <c r="H903">
        <v>490.21</v>
      </c>
      <c r="I903">
        <v>998.76</v>
      </c>
      <c r="J903">
        <v>1154.67</v>
      </c>
      <c r="K903">
        <v>0</v>
      </c>
      <c r="L903">
        <v>297.36</v>
      </c>
      <c r="M903">
        <v>0</v>
      </c>
      <c r="N903">
        <v>0</v>
      </c>
      <c r="O903">
        <v>0</v>
      </c>
      <c r="P903">
        <v>131.91</v>
      </c>
      <c r="Q903">
        <v>0</v>
      </c>
      <c r="R903">
        <v>0</v>
      </c>
      <c r="S903">
        <v>3848.17</v>
      </c>
      <c r="T903">
        <v>0</v>
      </c>
      <c r="U903">
        <v>0</v>
      </c>
      <c r="V903">
        <v>1159.49</v>
      </c>
      <c r="W903">
        <v>1157.18</v>
      </c>
      <c r="X903">
        <v>460.53</v>
      </c>
      <c r="Y903">
        <v>59.21</v>
      </c>
      <c r="Z903">
        <v>195.84</v>
      </c>
      <c r="AA903">
        <v>877.03</v>
      </c>
      <c r="AB903">
        <v>114.21</v>
      </c>
      <c r="AC903">
        <v>4.95</v>
      </c>
      <c r="AD903">
        <v>0.46</v>
      </c>
      <c r="AE903">
        <v>9.61</v>
      </c>
      <c r="AF903">
        <v>14.97</v>
      </c>
      <c r="AG903">
        <v>14915953.35</v>
      </c>
      <c r="AM903">
        <f t="shared" si="144"/>
        <v>2064</v>
      </c>
      <c r="AN903">
        <f t="shared" si="145"/>
        <v>9</v>
      </c>
      <c r="AO903">
        <f t="shared" si="139"/>
        <v>2064</v>
      </c>
      <c r="AP903" t="str">
        <f t="shared" si="140"/>
        <v>0</v>
      </c>
      <c r="AQ903">
        <f t="shared" si="146"/>
        <v>0</v>
      </c>
      <c r="AR903">
        <f t="shared" si="147"/>
        <v>-681.18999999999994</v>
      </c>
      <c r="AS903">
        <f t="shared" si="148"/>
        <v>401.32</v>
      </c>
      <c r="AT903">
        <f t="shared" si="149"/>
        <v>2.3099999999999454</v>
      </c>
      <c r="AU903">
        <f t="shared" si="150"/>
        <v>109.25999999999999</v>
      </c>
    </row>
    <row r="904" spans="1:47" x14ac:dyDescent="0.3">
      <c r="A904">
        <f t="shared" si="141"/>
        <v>2064</v>
      </c>
      <c r="B904">
        <f t="shared" si="142"/>
        <v>10</v>
      </c>
      <c r="C904">
        <f t="shared" si="143"/>
        <v>2065</v>
      </c>
      <c r="D904" t="str">
        <f t="shared" si="138"/>
        <v>10/31/2064</v>
      </c>
      <c r="E904" t="s">
        <v>1459</v>
      </c>
      <c r="F904">
        <v>2807.7</v>
      </c>
      <c r="G904">
        <v>3722.29</v>
      </c>
      <c r="H904">
        <v>337.59</v>
      </c>
      <c r="I904">
        <v>1405.33</v>
      </c>
      <c r="J904">
        <v>4335.8900000000003</v>
      </c>
      <c r="K904">
        <v>0</v>
      </c>
      <c r="L904">
        <v>307.27</v>
      </c>
      <c r="M904">
        <v>0</v>
      </c>
      <c r="N904">
        <v>0</v>
      </c>
      <c r="O904">
        <v>0</v>
      </c>
      <c r="P904">
        <v>89.14</v>
      </c>
      <c r="Q904">
        <v>0</v>
      </c>
      <c r="R904">
        <v>0</v>
      </c>
      <c r="S904">
        <v>2408.46</v>
      </c>
      <c r="T904">
        <v>0</v>
      </c>
      <c r="U904">
        <v>0</v>
      </c>
      <c r="V904">
        <v>1071.23</v>
      </c>
      <c r="W904">
        <v>1117.51</v>
      </c>
      <c r="X904">
        <v>440.6</v>
      </c>
      <c r="Y904">
        <v>61.96</v>
      </c>
      <c r="Z904">
        <v>130.19</v>
      </c>
      <c r="AA904">
        <v>830.65</v>
      </c>
      <c r="AB904">
        <v>61.67</v>
      </c>
      <c r="AC904">
        <v>5.1100000000000003</v>
      </c>
      <c r="AD904">
        <v>0</v>
      </c>
      <c r="AE904">
        <v>19.05</v>
      </c>
      <c r="AF904">
        <v>10.92</v>
      </c>
      <c r="AG904">
        <v>14916867.939999999</v>
      </c>
      <c r="AM904">
        <f t="shared" si="144"/>
        <v>2064</v>
      </c>
      <c r="AN904">
        <f t="shared" si="145"/>
        <v>10</v>
      </c>
      <c r="AO904">
        <f t="shared" si="139"/>
        <v>2065</v>
      </c>
      <c r="AP904" t="str">
        <f t="shared" si="140"/>
        <v>0</v>
      </c>
      <c r="AQ904">
        <f t="shared" si="146"/>
        <v>0</v>
      </c>
      <c r="AR904">
        <f t="shared" si="147"/>
        <v>-700.46</v>
      </c>
      <c r="AS904">
        <f t="shared" si="148"/>
        <v>378.64000000000004</v>
      </c>
      <c r="AT904">
        <f t="shared" si="149"/>
        <v>-46.279999999999973</v>
      </c>
      <c r="AU904">
        <f t="shared" si="150"/>
        <v>56.56</v>
      </c>
    </row>
    <row r="905" spans="1:47" x14ac:dyDescent="0.3">
      <c r="A905">
        <f t="shared" si="141"/>
        <v>2064</v>
      </c>
      <c r="B905">
        <f t="shared" si="142"/>
        <v>11</v>
      </c>
      <c r="C905">
        <f t="shared" si="143"/>
        <v>2065</v>
      </c>
      <c r="D905" t="str">
        <f t="shared" si="138"/>
        <v>11/30/2064</v>
      </c>
      <c r="E905" t="s">
        <v>1460</v>
      </c>
      <c r="F905">
        <v>576.28</v>
      </c>
      <c r="G905">
        <v>4510.97</v>
      </c>
      <c r="H905">
        <v>176.45</v>
      </c>
      <c r="I905">
        <v>1961.58</v>
      </c>
      <c r="J905">
        <v>6862.97</v>
      </c>
      <c r="K905">
        <v>0</v>
      </c>
      <c r="L905">
        <v>297.36</v>
      </c>
      <c r="M905">
        <v>0</v>
      </c>
      <c r="N905">
        <v>0</v>
      </c>
      <c r="O905">
        <v>0</v>
      </c>
      <c r="P905">
        <v>55.18</v>
      </c>
      <c r="Q905">
        <v>0</v>
      </c>
      <c r="R905">
        <v>0</v>
      </c>
      <c r="S905">
        <v>1257.3399999999999</v>
      </c>
      <c r="T905">
        <v>0</v>
      </c>
      <c r="U905">
        <v>0</v>
      </c>
      <c r="V905">
        <v>980.05</v>
      </c>
      <c r="W905">
        <v>1090.24</v>
      </c>
      <c r="X905">
        <v>444.73</v>
      </c>
      <c r="Y905">
        <v>47.44</v>
      </c>
      <c r="Z905">
        <v>124.86</v>
      </c>
      <c r="AA905">
        <v>640.47</v>
      </c>
      <c r="AB905">
        <v>19.2</v>
      </c>
      <c r="AC905">
        <v>5.92</v>
      </c>
      <c r="AD905">
        <v>0</v>
      </c>
      <c r="AE905">
        <v>15.38</v>
      </c>
      <c r="AF905">
        <v>7.73</v>
      </c>
      <c r="AG905">
        <v>14920802.630000001</v>
      </c>
      <c r="AM905">
        <f t="shared" si="144"/>
        <v>2064</v>
      </c>
      <c r="AN905">
        <f t="shared" si="145"/>
        <v>11</v>
      </c>
      <c r="AO905">
        <f t="shared" si="139"/>
        <v>2065</v>
      </c>
      <c r="AP905" t="str">
        <f t="shared" si="140"/>
        <v>0</v>
      </c>
      <c r="AQ905">
        <f t="shared" si="146"/>
        <v>0</v>
      </c>
      <c r="AR905">
        <f t="shared" si="147"/>
        <v>-515.61</v>
      </c>
      <c r="AS905">
        <f t="shared" si="148"/>
        <v>397.29</v>
      </c>
      <c r="AT905">
        <f t="shared" si="149"/>
        <v>-110.19000000000005</v>
      </c>
      <c r="AU905">
        <f t="shared" si="150"/>
        <v>13.28</v>
      </c>
    </row>
    <row r="906" spans="1:47" x14ac:dyDescent="0.3">
      <c r="A906">
        <f t="shared" si="141"/>
        <v>2064</v>
      </c>
      <c r="B906">
        <f t="shared" si="142"/>
        <v>12</v>
      </c>
      <c r="C906">
        <f t="shared" si="143"/>
        <v>2065</v>
      </c>
      <c r="D906" t="str">
        <f t="shared" si="138"/>
        <v>12/31/2064</v>
      </c>
      <c r="E906" t="s">
        <v>1461</v>
      </c>
      <c r="F906">
        <v>720.99</v>
      </c>
      <c r="G906">
        <v>13257.54</v>
      </c>
      <c r="H906">
        <v>276.14999999999998</v>
      </c>
      <c r="I906">
        <v>3406.08</v>
      </c>
      <c r="J906">
        <v>16773.939999999999</v>
      </c>
      <c r="K906">
        <v>0</v>
      </c>
      <c r="L906">
        <v>307.27</v>
      </c>
      <c r="M906">
        <v>0</v>
      </c>
      <c r="N906">
        <v>0</v>
      </c>
      <c r="O906">
        <v>0</v>
      </c>
      <c r="P906">
        <v>52.1</v>
      </c>
      <c r="Q906">
        <v>0</v>
      </c>
      <c r="R906">
        <v>0</v>
      </c>
      <c r="S906">
        <v>1157.5999999999999</v>
      </c>
      <c r="T906">
        <v>0</v>
      </c>
      <c r="U906">
        <v>0</v>
      </c>
      <c r="V906">
        <v>974.78</v>
      </c>
      <c r="W906">
        <v>1168.6099999999999</v>
      </c>
      <c r="X906">
        <v>509.24</v>
      </c>
      <c r="Y906">
        <v>61.71</v>
      </c>
      <c r="Z906">
        <v>108.15</v>
      </c>
      <c r="AA906">
        <v>621.91999999999996</v>
      </c>
      <c r="AB906">
        <v>7.95</v>
      </c>
      <c r="AC906">
        <v>28.58</v>
      </c>
      <c r="AD906">
        <v>0</v>
      </c>
      <c r="AE906">
        <v>22.49</v>
      </c>
      <c r="AF906">
        <v>6.03</v>
      </c>
      <c r="AG906">
        <v>14933339.18</v>
      </c>
      <c r="AM906">
        <f t="shared" si="144"/>
        <v>2064</v>
      </c>
      <c r="AN906">
        <f t="shared" si="145"/>
        <v>12</v>
      </c>
      <c r="AO906">
        <f t="shared" si="139"/>
        <v>2065</v>
      </c>
      <c r="AP906" t="str">
        <f t="shared" si="140"/>
        <v>0</v>
      </c>
      <c r="AQ906">
        <f t="shared" si="146"/>
        <v>0</v>
      </c>
      <c r="AR906">
        <f t="shared" si="147"/>
        <v>-513.77</v>
      </c>
      <c r="AS906">
        <f t="shared" si="148"/>
        <v>447.53000000000003</v>
      </c>
      <c r="AT906">
        <f t="shared" si="149"/>
        <v>-193.82999999999993</v>
      </c>
      <c r="AU906">
        <f t="shared" si="150"/>
        <v>-20.63</v>
      </c>
    </row>
    <row r="907" spans="1:47" x14ac:dyDescent="0.3">
      <c r="A907">
        <f t="shared" si="141"/>
        <v>2065</v>
      </c>
      <c r="B907">
        <f t="shared" si="142"/>
        <v>1</v>
      </c>
      <c r="C907">
        <f t="shared" si="143"/>
        <v>2065</v>
      </c>
      <c r="D907" t="str">
        <f t="shared" si="138"/>
        <v>01/31/2065</v>
      </c>
      <c r="E907" t="s">
        <v>1462</v>
      </c>
      <c r="F907">
        <v>1210.0999999999999</v>
      </c>
      <c r="G907">
        <v>28292.09</v>
      </c>
      <c r="H907">
        <v>1465.59</v>
      </c>
      <c r="I907">
        <v>3685.03</v>
      </c>
      <c r="J907">
        <v>30663.56</v>
      </c>
      <c r="K907">
        <v>0</v>
      </c>
      <c r="L907">
        <v>307.27</v>
      </c>
      <c r="M907">
        <v>0</v>
      </c>
      <c r="N907">
        <v>0</v>
      </c>
      <c r="O907">
        <v>0</v>
      </c>
      <c r="P907">
        <v>46.19</v>
      </c>
      <c r="Q907">
        <v>0</v>
      </c>
      <c r="R907">
        <v>0</v>
      </c>
      <c r="S907">
        <v>1200.08</v>
      </c>
      <c r="T907">
        <v>0</v>
      </c>
      <c r="U907">
        <v>0</v>
      </c>
      <c r="V907">
        <v>942.46</v>
      </c>
      <c r="W907">
        <v>1303.21</v>
      </c>
      <c r="X907">
        <v>571.38</v>
      </c>
      <c r="Y907">
        <v>80.459999999999994</v>
      </c>
      <c r="Z907">
        <v>104.44</v>
      </c>
      <c r="AA907">
        <v>694.22</v>
      </c>
      <c r="AB907">
        <v>6.35</v>
      </c>
      <c r="AC907">
        <v>29.47</v>
      </c>
      <c r="AD907">
        <v>0</v>
      </c>
      <c r="AE907">
        <v>27.93</v>
      </c>
      <c r="AF907">
        <v>4.8499999999999996</v>
      </c>
      <c r="AG907">
        <v>14960421.17</v>
      </c>
      <c r="AM907">
        <f t="shared" si="144"/>
        <v>2065</v>
      </c>
      <c r="AN907">
        <f t="shared" si="145"/>
        <v>1</v>
      </c>
      <c r="AO907">
        <f t="shared" si="139"/>
        <v>2065</v>
      </c>
      <c r="AP907" t="str">
        <f t="shared" si="140"/>
        <v>0</v>
      </c>
      <c r="AQ907">
        <f t="shared" si="146"/>
        <v>0</v>
      </c>
      <c r="AR907">
        <f t="shared" si="147"/>
        <v>-589.78</v>
      </c>
      <c r="AS907">
        <f t="shared" si="148"/>
        <v>490.92</v>
      </c>
      <c r="AT907">
        <f t="shared" si="149"/>
        <v>-360.75</v>
      </c>
      <c r="AU907">
        <f t="shared" si="150"/>
        <v>-23.119999999999997</v>
      </c>
    </row>
    <row r="908" spans="1:47" x14ac:dyDescent="0.3">
      <c r="A908">
        <f t="shared" si="141"/>
        <v>2065</v>
      </c>
      <c r="B908">
        <f t="shared" si="142"/>
        <v>2</v>
      </c>
      <c r="C908">
        <f t="shared" si="143"/>
        <v>2065</v>
      </c>
      <c r="D908" t="str">
        <f t="shared" si="138"/>
        <v>02/28/2065</v>
      </c>
      <c r="E908" t="s">
        <v>1463</v>
      </c>
      <c r="F908">
        <v>4992.66</v>
      </c>
      <c r="G908">
        <v>36775.160000000003</v>
      </c>
      <c r="H908">
        <v>7965.85</v>
      </c>
      <c r="I908">
        <v>5769.81</v>
      </c>
      <c r="J908">
        <v>30219.599999999999</v>
      </c>
      <c r="K908">
        <v>0</v>
      </c>
      <c r="L908">
        <v>277.52999999999997</v>
      </c>
      <c r="M908">
        <v>0</v>
      </c>
      <c r="N908">
        <v>0</v>
      </c>
      <c r="O908">
        <v>0</v>
      </c>
      <c r="P908">
        <v>40.83</v>
      </c>
      <c r="Q908">
        <v>0</v>
      </c>
      <c r="R908">
        <v>0</v>
      </c>
      <c r="S908">
        <v>131.07</v>
      </c>
      <c r="T908">
        <v>0</v>
      </c>
      <c r="U908">
        <v>0</v>
      </c>
      <c r="V908">
        <v>854.56</v>
      </c>
      <c r="W908">
        <v>1324.72</v>
      </c>
      <c r="X908">
        <v>528.12</v>
      </c>
      <c r="Y908">
        <v>134.62</v>
      </c>
      <c r="Z908">
        <v>81.459999999999994</v>
      </c>
      <c r="AA908">
        <v>866.15</v>
      </c>
      <c r="AB908">
        <v>80.14</v>
      </c>
      <c r="AC908">
        <v>8.2899999999999991</v>
      </c>
      <c r="AD908">
        <v>0</v>
      </c>
      <c r="AE908">
        <v>26.63</v>
      </c>
      <c r="AF908">
        <v>4.3099999999999996</v>
      </c>
      <c r="AG908">
        <v>14992203.67</v>
      </c>
      <c r="AM908">
        <f t="shared" si="144"/>
        <v>2065</v>
      </c>
      <c r="AN908">
        <f t="shared" si="145"/>
        <v>2</v>
      </c>
      <c r="AO908">
        <f t="shared" si="139"/>
        <v>2065</v>
      </c>
      <c r="AP908" t="str">
        <f t="shared" si="140"/>
        <v>0</v>
      </c>
      <c r="AQ908">
        <f t="shared" si="146"/>
        <v>0</v>
      </c>
      <c r="AR908">
        <f t="shared" si="147"/>
        <v>-784.68999999999994</v>
      </c>
      <c r="AS908">
        <f t="shared" si="148"/>
        <v>393.5</v>
      </c>
      <c r="AT908">
        <f t="shared" si="149"/>
        <v>-470.16000000000008</v>
      </c>
      <c r="AU908">
        <f t="shared" si="150"/>
        <v>71.849999999999994</v>
      </c>
    </row>
    <row r="909" spans="1:47" x14ac:dyDescent="0.3">
      <c r="A909">
        <f t="shared" si="141"/>
        <v>2065</v>
      </c>
      <c r="B909">
        <f t="shared" si="142"/>
        <v>3</v>
      </c>
      <c r="C909">
        <f t="shared" si="143"/>
        <v>2065</v>
      </c>
      <c r="D909" t="str">
        <f t="shared" si="138"/>
        <v>03/31/2065</v>
      </c>
      <c r="E909" t="s">
        <v>1464</v>
      </c>
      <c r="F909">
        <v>10484.49</v>
      </c>
      <c r="G909">
        <v>10478.719999999999</v>
      </c>
      <c r="H909">
        <v>3465.1</v>
      </c>
      <c r="I909">
        <v>9121.25</v>
      </c>
      <c r="J909">
        <v>6275.17</v>
      </c>
      <c r="K909">
        <v>0</v>
      </c>
      <c r="L909">
        <v>307.27</v>
      </c>
      <c r="M909">
        <v>0</v>
      </c>
      <c r="N909">
        <v>0</v>
      </c>
      <c r="O909">
        <v>0</v>
      </c>
      <c r="P909">
        <v>51.55</v>
      </c>
      <c r="Q909">
        <v>0</v>
      </c>
      <c r="R909">
        <v>0</v>
      </c>
      <c r="S909">
        <v>320.39999999999998</v>
      </c>
      <c r="T909">
        <v>0</v>
      </c>
      <c r="U909">
        <v>0</v>
      </c>
      <c r="V909">
        <v>962.13</v>
      </c>
      <c r="W909">
        <v>1396.93</v>
      </c>
      <c r="X909">
        <v>555.02</v>
      </c>
      <c r="Y909">
        <v>117.34</v>
      </c>
      <c r="Z909">
        <v>155.91999999999999</v>
      </c>
      <c r="AA909">
        <v>729.88</v>
      </c>
      <c r="AB909">
        <v>17.22</v>
      </c>
      <c r="AC909">
        <v>81.209999999999994</v>
      </c>
      <c r="AD909">
        <v>0</v>
      </c>
      <c r="AE909">
        <v>22.66</v>
      </c>
      <c r="AF909">
        <v>5.45</v>
      </c>
      <c r="AG909">
        <v>14992197.91</v>
      </c>
      <c r="AM909">
        <f t="shared" si="144"/>
        <v>2065</v>
      </c>
      <c r="AN909">
        <f t="shared" si="145"/>
        <v>3</v>
      </c>
      <c r="AO909">
        <f t="shared" si="139"/>
        <v>2065</v>
      </c>
      <c r="AP909" t="str">
        <f t="shared" si="140"/>
        <v>0</v>
      </c>
      <c r="AQ909">
        <f t="shared" si="146"/>
        <v>0</v>
      </c>
      <c r="AR909">
        <f t="shared" si="147"/>
        <v>-573.96</v>
      </c>
      <c r="AS909">
        <f t="shared" si="148"/>
        <v>437.67999999999995</v>
      </c>
      <c r="AT909">
        <f t="shared" si="149"/>
        <v>-434.80000000000007</v>
      </c>
      <c r="AU909">
        <f t="shared" si="150"/>
        <v>-63.989999999999995</v>
      </c>
    </row>
    <row r="910" spans="1:47" x14ac:dyDescent="0.3">
      <c r="A910">
        <f t="shared" si="141"/>
        <v>2065</v>
      </c>
      <c r="B910">
        <f t="shared" si="142"/>
        <v>4</v>
      </c>
      <c r="C910">
        <f t="shared" si="143"/>
        <v>2065</v>
      </c>
      <c r="D910" t="str">
        <f t="shared" si="138"/>
        <v>04/30/2065</v>
      </c>
      <c r="E910" t="s">
        <v>1465</v>
      </c>
      <c r="F910">
        <v>3246.99</v>
      </c>
      <c r="G910">
        <v>9485.74</v>
      </c>
      <c r="H910">
        <v>2751.19</v>
      </c>
      <c r="I910">
        <v>3542.22</v>
      </c>
      <c r="J910">
        <v>7988.98</v>
      </c>
      <c r="K910">
        <v>0</v>
      </c>
      <c r="L910">
        <v>297.36</v>
      </c>
      <c r="M910">
        <v>0</v>
      </c>
      <c r="N910">
        <v>0</v>
      </c>
      <c r="O910">
        <v>0</v>
      </c>
      <c r="P910">
        <v>73.88</v>
      </c>
      <c r="Q910">
        <v>0</v>
      </c>
      <c r="R910">
        <v>0</v>
      </c>
      <c r="S910">
        <v>555.91</v>
      </c>
      <c r="T910">
        <v>0</v>
      </c>
      <c r="U910">
        <v>0</v>
      </c>
      <c r="V910">
        <v>891.36</v>
      </c>
      <c r="W910">
        <v>1372.94</v>
      </c>
      <c r="X910">
        <v>480.63</v>
      </c>
      <c r="Y910">
        <v>125.02</v>
      </c>
      <c r="Z910">
        <v>120.25</v>
      </c>
      <c r="AA910">
        <v>712.4</v>
      </c>
      <c r="AB910">
        <v>15.72</v>
      </c>
      <c r="AC910">
        <v>38.14</v>
      </c>
      <c r="AD910">
        <v>0</v>
      </c>
      <c r="AE910">
        <v>24.69</v>
      </c>
      <c r="AF910">
        <v>9.3000000000000007</v>
      </c>
      <c r="AG910">
        <v>14998436.66</v>
      </c>
      <c r="AM910">
        <f t="shared" si="144"/>
        <v>2065</v>
      </c>
      <c r="AN910">
        <f t="shared" si="145"/>
        <v>4</v>
      </c>
      <c r="AO910">
        <f t="shared" si="139"/>
        <v>2065</v>
      </c>
      <c r="AP910" t="str">
        <f t="shared" si="140"/>
        <v>0</v>
      </c>
      <c r="AQ910">
        <f t="shared" si="146"/>
        <v>0</v>
      </c>
      <c r="AR910">
        <f t="shared" si="147"/>
        <v>-592.15</v>
      </c>
      <c r="AS910">
        <f t="shared" si="148"/>
        <v>355.61</v>
      </c>
      <c r="AT910">
        <f t="shared" si="149"/>
        <v>-481.58000000000004</v>
      </c>
      <c r="AU910">
        <f t="shared" si="150"/>
        <v>-22.42</v>
      </c>
    </row>
    <row r="911" spans="1:47" x14ac:dyDescent="0.3">
      <c r="A911">
        <f t="shared" si="141"/>
        <v>2065</v>
      </c>
      <c r="B911">
        <f t="shared" si="142"/>
        <v>5</v>
      </c>
      <c r="C911">
        <f t="shared" si="143"/>
        <v>2065</v>
      </c>
      <c r="D911" t="str">
        <f t="shared" si="138"/>
        <v>05/31/2065</v>
      </c>
      <c r="E911" t="s">
        <v>1466</v>
      </c>
      <c r="F911">
        <v>13658.11</v>
      </c>
      <c r="G911">
        <v>3477.66</v>
      </c>
      <c r="H911">
        <v>1576.58</v>
      </c>
      <c r="I911">
        <v>6711.24</v>
      </c>
      <c r="J911">
        <v>1806.98</v>
      </c>
      <c r="K911">
        <v>0</v>
      </c>
      <c r="L911">
        <v>307.27</v>
      </c>
      <c r="M911">
        <v>0</v>
      </c>
      <c r="N911">
        <v>0</v>
      </c>
      <c r="O911">
        <v>0</v>
      </c>
      <c r="P911">
        <v>133.41</v>
      </c>
      <c r="Q911">
        <v>0</v>
      </c>
      <c r="R911">
        <v>0</v>
      </c>
      <c r="S911">
        <v>6736.2</v>
      </c>
      <c r="T911">
        <v>0</v>
      </c>
      <c r="U911">
        <v>0</v>
      </c>
      <c r="V911">
        <v>1159.18</v>
      </c>
      <c r="W911">
        <v>1456.05</v>
      </c>
      <c r="X911">
        <v>505.35</v>
      </c>
      <c r="Y911">
        <v>118.21</v>
      </c>
      <c r="Z911">
        <v>246.75</v>
      </c>
      <c r="AA911">
        <v>847.05</v>
      </c>
      <c r="AB911">
        <v>38.450000000000003</v>
      </c>
      <c r="AC911">
        <v>27.79</v>
      </c>
      <c r="AD911">
        <v>0</v>
      </c>
      <c r="AE911">
        <v>36.97</v>
      </c>
      <c r="AF911">
        <v>20.9</v>
      </c>
      <c r="AG911">
        <v>14988256.210000001</v>
      </c>
      <c r="AM911">
        <f t="shared" si="144"/>
        <v>2065</v>
      </c>
      <c r="AN911">
        <f t="shared" si="145"/>
        <v>5</v>
      </c>
      <c r="AO911">
        <f t="shared" si="139"/>
        <v>2065</v>
      </c>
      <c r="AP911" t="str">
        <f t="shared" si="140"/>
        <v>0</v>
      </c>
      <c r="AQ911">
        <f t="shared" si="146"/>
        <v>0</v>
      </c>
      <c r="AR911">
        <f t="shared" si="147"/>
        <v>-600.29999999999995</v>
      </c>
      <c r="AS911">
        <f t="shared" si="148"/>
        <v>387.14000000000004</v>
      </c>
      <c r="AT911">
        <f t="shared" si="149"/>
        <v>-296.86999999999989</v>
      </c>
      <c r="AU911">
        <f t="shared" si="150"/>
        <v>10.660000000000004</v>
      </c>
    </row>
    <row r="912" spans="1:47" x14ac:dyDescent="0.3">
      <c r="A912">
        <f t="shared" si="141"/>
        <v>2065</v>
      </c>
      <c r="B912">
        <f t="shared" si="142"/>
        <v>6</v>
      </c>
      <c r="C912">
        <f t="shared" si="143"/>
        <v>2065</v>
      </c>
      <c r="D912" t="str">
        <f t="shared" si="138"/>
        <v>06/30/2065</v>
      </c>
      <c r="E912" t="s">
        <v>1467</v>
      </c>
      <c r="F912">
        <v>12112.13</v>
      </c>
      <c r="G912">
        <v>1759.28</v>
      </c>
      <c r="H912">
        <v>246.94</v>
      </c>
      <c r="I912">
        <v>4315.22</v>
      </c>
      <c r="J912">
        <v>1525.64</v>
      </c>
      <c r="K912">
        <v>0</v>
      </c>
      <c r="L912">
        <v>297.36</v>
      </c>
      <c r="M912">
        <v>0</v>
      </c>
      <c r="N912">
        <v>0</v>
      </c>
      <c r="O912">
        <v>0</v>
      </c>
      <c r="P912">
        <v>155.52000000000001</v>
      </c>
      <c r="Q912">
        <v>0</v>
      </c>
      <c r="R912">
        <v>0</v>
      </c>
      <c r="S912">
        <v>7971.78</v>
      </c>
      <c r="T912">
        <v>0</v>
      </c>
      <c r="U912">
        <v>0</v>
      </c>
      <c r="V912">
        <v>1263.1400000000001</v>
      </c>
      <c r="W912">
        <v>1413.76</v>
      </c>
      <c r="X912">
        <v>493.53</v>
      </c>
      <c r="Y912">
        <v>113.75</v>
      </c>
      <c r="Z912">
        <v>318.87</v>
      </c>
      <c r="AA912">
        <v>809.91</v>
      </c>
      <c r="AB912">
        <v>54.92</v>
      </c>
      <c r="AC912">
        <v>27.01</v>
      </c>
      <c r="AD912">
        <v>0</v>
      </c>
      <c r="AE912">
        <v>34.18</v>
      </c>
      <c r="AF912">
        <v>23.15</v>
      </c>
      <c r="AG912">
        <v>14977903.359999999</v>
      </c>
      <c r="AM912">
        <f t="shared" si="144"/>
        <v>2065</v>
      </c>
      <c r="AN912">
        <f t="shared" si="145"/>
        <v>6</v>
      </c>
      <c r="AO912">
        <f t="shared" si="139"/>
        <v>2065</v>
      </c>
      <c r="AP912" t="str">
        <f t="shared" si="140"/>
        <v>0</v>
      </c>
      <c r="AQ912">
        <f t="shared" si="146"/>
        <v>0</v>
      </c>
      <c r="AR912">
        <f t="shared" si="147"/>
        <v>-491.03999999999996</v>
      </c>
      <c r="AS912">
        <f t="shared" si="148"/>
        <v>379.78</v>
      </c>
      <c r="AT912">
        <f t="shared" si="149"/>
        <v>-150.61999999999989</v>
      </c>
      <c r="AU912">
        <f t="shared" si="150"/>
        <v>27.91</v>
      </c>
    </row>
    <row r="913" spans="1:47" x14ac:dyDescent="0.3">
      <c r="A913">
        <f t="shared" si="141"/>
        <v>2065</v>
      </c>
      <c r="B913">
        <f t="shared" si="142"/>
        <v>7</v>
      </c>
      <c r="C913">
        <f t="shared" si="143"/>
        <v>2065</v>
      </c>
      <c r="D913" t="str">
        <f t="shared" si="138"/>
        <v>07/31/2065</v>
      </c>
      <c r="E913" t="s">
        <v>1468</v>
      </c>
      <c r="F913">
        <v>10860.43</v>
      </c>
      <c r="G913">
        <v>2717.39</v>
      </c>
      <c r="H913">
        <v>582.55999999999995</v>
      </c>
      <c r="I913">
        <v>2049.98</v>
      </c>
      <c r="J913">
        <v>1504.69</v>
      </c>
      <c r="K913">
        <v>0</v>
      </c>
      <c r="L913">
        <v>307.27</v>
      </c>
      <c r="M913">
        <v>0</v>
      </c>
      <c r="N913">
        <v>0</v>
      </c>
      <c r="O913">
        <v>0</v>
      </c>
      <c r="P913">
        <v>181.39</v>
      </c>
      <c r="Q913">
        <v>0</v>
      </c>
      <c r="R913">
        <v>0</v>
      </c>
      <c r="S913">
        <v>8454.2000000000007</v>
      </c>
      <c r="T913">
        <v>0</v>
      </c>
      <c r="U913">
        <v>0</v>
      </c>
      <c r="V913">
        <v>1374.88</v>
      </c>
      <c r="W913">
        <v>1428.32</v>
      </c>
      <c r="X913">
        <v>541.48</v>
      </c>
      <c r="Y913">
        <v>97.91</v>
      </c>
      <c r="Z913">
        <v>301.72000000000003</v>
      </c>
      <c r="AA913">
        <v>908.63</v>
      </c>
      <c r="AB913">
        <v>87.47</v>
      </c>
      <c r="AC913">
        <v>21.84</v>
      </c>
      <c r="AD913">
        <v>0</v>
      </c>
      <c r="AE913">
        <v>36.28</v>
      </c>
      <c r="AF913">
        <v>27.34</v>
      </c>
      <c r="AG913">
        <v>14969760.32</v>
      </c>
      <c r="AM913">
        <f t="shared" si="144"/>
        <v>2065</v>
      </c>
      <c r="AN913">
        <f t="shared" si="145"/>
        <v>7</v>
      </c>
      <c r="AO913">
        <f t="shared" si="139"/>
        <v>2065</v>
      </c>
      <c r="AP913" t="str">
        <f t="shared" si="140"/>
        <v>0</v>
      </c>
      <c r="AQ913">
        <f t="shared" si="146"/>
        <v>0</v>
      </c>
      <c r="AR913">
        <f t="shared" si="147"/>
        <v>-606.91</v>
      </c>
      <c r="AS913">
        <f t="shared" si="148"/>
        <v>443.57000000000005</v>
      </c>
      <c r="AT913">
        <f t="shared" si="149"/>
        <v>-53.439999999999827</v>
      </c>
      <c r="AU913">
        <f t="shared" si="150"/>
        <v>65.63</v>
      </c>
    </row>
    <row r="914" spans="1:47" x14ac:dyDescent="0.3">
      <c r="A914">
        <f t="shared" si="141"/>
        <v>2065</v>
      </c>
      <c r="B914">
        <f t="shared" si="142"/>
        <v>8</v>
      </c>
      <c r="C914">
        <f t="shared" si="143"/>
        <v>2065</v>
      </c>
      <c r="D914" t="str">
        <f t="shared" si="138"/>
        <v>08/31/2065</v>
      </c>
      <c r="E914" t="s">
        <v>1469</v>
      </c>
      <c r="F914">
        <v>6996.97</v>
      </c>
      <c r="G914">
        <v>2409.21</v>
      </c>
      <c r="H914">
        <v>499.95</v>
      </c>
      <c r="I914">
        <v>1544.26</v>
      </c>
      <c r="J914">
        <v>1356.89</v>
      </c>
      <c r="K914">
        <v>0</v>
      </c>
      <c r="L914">
        <v>307.27</v>
      </c>
      <c r="M914">
        <v>0</v>
      </c>
      <c r="N914">
        <v>0</v>
      </c>
      <c r="O914">
        <v>0</v>
      </c>
      <c r="P914">
        <v>164.65</v>
      </c>
      <c r="Q914">
        <v>0</v>
      </c>
      <c r="R914">
        <v>0</v>
      </c>
      <c r="S914">
        <v>5126.4799999999996</v>
      </c>
      <c r="T914">
        <v>0</v>
      </c>
      <c r="U914">
        <v>0</v>
      </c>
      <c r="V914">
        <v>1298.48</v>
      </c>
      <c r="W914">
        <v>1367.08</v>
      </c>
      <c r="X914">
        <v>521.77</v>
      </c>
      <c r="Y914">
        <v>54.53</v>
      </c>
      <c r="Z914">
        <v>242.96</v>
      </c>
      <c r="AA914">
        <v>938.83</v>
      </c>
      <c r="AB914">
        <v>109.62</v>
      </c>
      <c r="AC914">
        <v>9.9700000000000006</v>
      </c>
      <c r="AD914">
        <v>0</v>
      </c>
      <c r="AE914">
        <v>25.08</v>
      </c>
      <c r="AF914">
        <v>23.12</v>
      </c>
      <c r="AG914">
        <v>14965172.560000001</v>
      </c>
      <c r="AM914">
        <f t="shared" si="144"/>
        <v>2065</v>
      </c>
      <c r="AN914">
        <f t="shared" si="145"/>
        <v>8</v>
      </c>
      <c r="AO914">
        <f t="shared" si="139"/>
        <v>2065</v>
      </c>
      <c r="AP914" t="str">
        <f t="shared" si="140"/>
        <v>0</v>
      </c>
      <c r="AQ914">
        <f t="shared" si="146"/>
        <v>0</v>
      </c>
      <c r="AR914">
        <f t="shared" si="147"/>
        <v>-695.87</v>
      </c>
      <c r="AS914">
        <f t="shared" si="148"/>
        <v>467.24</v>
      </c>
      <c r="AT914">
        <f t="shared" si="149"/>
        <v>-68.599999999999909</v>
      </c>
      <c r="AU914">
        <f t="shared" si="150"/>
        <v>99.65</v>
      </c>
    </row>
    <row r="915" spans="1:47" x14ac:dyDescent="0.3">
      <c r="A915">
        <f t="shared" si="141"/>
        <v>2065</v>
      </c>
      <c r="B915">
        <f t="shared" si="142"/>
        <v>9</v>
      </c>
      <c r="C915">
        <f t="shared" si="143"/>
        <v>2065</v>
      </c>
      <c r="D915" t="str">
        <f t="shared" si="138"/>
        <v>09/30/2065</v>
      </c>
      <c r="E915" t="s">
        <v>1470</v>
      </c>
      <c r="F915">
        <v>6042.57</v>
      </c>
      <c r="G915">
        <v>2500.79</v>
      </c>
      <c r="H915">
        <v>334.41</v>
      </c>
      <c r="I915">
        <v>1416.88</v>
      </c>
      <c r="J915">
        <v>1106.78</v>
      </c>
      <c r="K915">
        <v>0</v>
      </c>
      <c r="L915">
        <v>297.36</v>
      </c>
      <c r="M915">
        <v>0</v>
      </c>
      <c r="N915">
        <v>0</v>
      </c>
      <c r="O915">
        <v>0</v>
      </c>
      <c r="P915">
        <v>131.91</v>
      </c>
      <c r="Q915">
        <v>0</v>
      </c>
      <c r="R915">
        <v>0</v>
      </c>
      <c r="S915">
        <v>3762.68</v>
      </c>
      <c r="T915">
        <v>0</v>
      </c>
      <c r="U915">
        <v>0</v>
      </c>
      <c r="V915">
        <v>1157.05</v>
      </c>
      <c r="W915">
        <v>1222.9000000000001</v>
      </c>
      <c r="X915">
        <v>475.01</v>
      </c>
      <c r="Y915">
        <v>59.79</v>
      </c>
      <c r="Z915">
        <v>211.23</v>
      </c>
      <c r="AA915">
        <v>853.7</v>
      </c>
      <c r="AB915">
        <v>93.64</v>
      </c>
      <c r="AC915">
        <v>6.15</v>
      </c>
      <c r="AD915">
        <v>0.24</v>
      </c>
      <c r="AE915">
        <v>12.33</v>
      </c>
      <c r="AF915">
        <v>14.97</v>
      </c>
      <c r="AG915">
        <v>14961630.789999999</v>
      </c>
      <c r="AM915">
        <f t="shared" si="144"/>
        <v>2065</v>
      </c>
      <c r="AN915">
        <f t="shared" si="145"/>
        <v>9</v>
      </c>
      <c r="AO915">
        <f t="shared" si="139"/>
        <v>2065</v>
      </c>
      <c r="AP915" t="str">
        <f t="shared" si="140"/>
        <v>0</v>
      </c>
      <c r="AQ915">
        <f t="shared" si="146"/>
        <v>0</v>
      </c>
      <c r="AR915">
        <f t="shared" si="147"/>
        <v>-642.47</v>
      </c>
      <c r="AS915">
        <f t="shared" si="148"/>
        <v>415.21999999999997</v>
      </c>
      <c r="AT915">
        <f t="shared" si="149"/>
        <v>-65.850000000000136</v>
      </c>
      <c r="AU915">
        <f t="shared" si="150"/>
        <v>87.49</v>
      </c>
    </row>
    <row r="916" spans="1:47" x14ac:dyDescent="0.3">
      <c r="A916">
        <f t="shared" si="141"/>
        <v>2065</v>
      </c>
      <c r="B916">
        <f t="shared" si="142"/>
        <v>10</v>
      </c>
      <c r="C916">
        <f t="shared" si="143"/>
        <v>2066</v>
      </c>
      <c r="D916" t="str">
        <f t="shared" si="138"/>
        <v>10/31/2065</v>
      </c>
      <c r="E916" t="s">
        <v>1471</v>
      </c>
      <c r="F916">
        <v>6052.82</v>
      </c>
      <c r="G916">
        <v>1174.9100000000001</v>
      </c>
      <c r="H916">
        <v>144.04</v>
      </c>
      <c r="I916">
        <v>2601.2600000000002</v>
      </c>
      <c r="J916">
        <v>1335.57</v>
      </c>
      <c r="K916">
        <v>0</v>
      </c>
      <c r="L916">
        <v>307.27</v>
      </c>
      <c r="M916">
        <v>0</v>
      </c>
      <c r="N916">
        <v>0</v>
      </c>
      <c r="O916">
        <v>0</v>
      </c>
      <c r="P916">
        <v>89.14</v>
      </c>
      <c r="Q916">
        <v>0</v>
      </c>
      <c r="R916">
        <v>0</v>
      </c>
      <c r="S916">
        <v>3790.07</v>
      </c>
      <c r="T916">
        <v>0</v>
      </c>
      <c r="U916">
        <v>0</v>
      </c>
      <c r="V916">
        <v>1114.67</v>
      </c>
      <c r="W916">
        <v>1256.53</v>
      </c>
      <c r="X916">
        <v>491.34</v>
      </c>
      <c r="Y916">
        <v>77.78</v>
      </c>
      <c r="Z916">
        <v>170.34</v>
      </c>
      <c r="AA916">
        <v>786.62</v>
      </c>
      <c r="AB916">
        <v>38.770000000000003</v>
      </c>
      <c r="AC916">
        <v>19.91</v>
      </c>
      <c r="AD916">
        <v>0.08</v>
      </c>
      <c r="AE916">
        <v>26.03</v>
      </c>
      <c r="AF916">
        <v>10.92</v>
      </c>
      <c r="AG916">
        <v>14956752.869999999</v>
      </c>
      <c r="AM916">
        <f t="shared" si="144"/>
        <v>2065</v>
      </c>
      <c r="AN916">
        <f t="shared" si="145"/>
        <v>10</v>
      </c>
      <c r="AO916">
        <f t="shared" si="139"/>
        <v>2066</v>
      </c>
      <c r="AP916" t="str">
        <f t="shared" si="140"/>
        <v>0</v>
      </c>
      <c r="AQ916">
        <f t="shared" si="146"/>
        <v>0</v>
      </c>
      <c r="AR916">
        <f t="shared" si="147"/>
        <v>-616.28</v>
      </c>
      <c r="AS916">
        <f t="shared" si="148"/>
        <v>413.55999999999995</v>
      </c>
      <c r="AT916">
        <f t="shared" si="149"/>
        <v>-141.8599999999999</v>
      </c>
      <c r="AU916">
        <f t="shared" si="150"/>
        <v>18.860000000000003</v>
      </c>
    </row>
    <row r="917" spans="1:47" x14ac:dyDescent="0.3">
      <c r="A917">
        <f t="shared" si="141"/>
        <v>2065</v>
      </c>
      <c r="B917">
        <f t="shared" si="142"/>
        <v>11</v>
      </c>
      <c r="C917">
        <f t="shared" si="143"/>
        <v>2066</v>
      </c>
      <c r="D917" t="str">
        <f t="shared" si="138"/>
        <v>11/30/2065</v>
      </c>
      <c r="E917" t="s">
        <v>1472</v>
      </c>
      <c r="F917">
        <v>971.66</v>
      </c>
      <c r="G917">
        <v>3784.38</v>
      </c>
      <c r="H917">
        <v>239.43</v>
      </c>
      <c r="I917">
        <v>2679.58</v>
      </c>
      <c r="J917">
        <v>6411.9</v>
      </c>
      <c r="K917">
        <v>0</v>
      </c>
      <c r="L917">
        <v>297.36</v>
      </c>
      <c r="M917">
        <v>0</v>
      </c>
      <c r="N917">
        <v>0</v>
      </c>
      <c r="O917">
        <v>0</v>
      </c>
      <c r="P917">
        <v>55.18</v>
      </c>
      <c r="Q917">
        <v>0</v>
      </c>
      <c r="R917">
        <v>0</v>
      </c>
      <c r="S917">
        <v>1204.95</v>
      </c>
      <c r="T917">
        <v>0</v>
      </c>
      <c r="U917">
        <v>0</v>
      </c>
      <c r="V917">
        <v>991.15</v>
      </c>
      <c r="W917">
        <v>1151.74</v>
      </c>
      <c r="X917">
        <v>427.69</v>
      </c>
      <c r="Y917">
        <v>52.53</v>
      </c>
      <c r="Z917">
        <v>142.03</v>
      </c>
      <c r="AA917">
        <v>626.09</v>
      </c>
      <c r="AB917">
        <v>11.6</v>
      </c>
      <c r="AC917">
        <v>20.77</v>
      </c>
      <c r="AD917">
        <v>0</v>
      </c>
      <c r="AE917">
        <v>20.239999999999998</v>
      </c>
      <c r="AF917">
        <v>7.73</v>
      </c>
      <c r="AG917">
        <v>14959565.59</v>
      </c>
      <c r="AM917">
        <f t="shared" si="144"/>
        <v>2065</v>
      </c>
      <c r="AN917">
        <f t="shared" si="145"/>
        <v>11</v>
      </c>
      <c r="AO917">
        <f t="shared" si="139"/>
        <v>2066</v>
      </c>
      <c r="AP917" t="str">
        <f t="shared" si="140"/>
        <v>0</v>
      </c>
      <c r="AQ917">
        <f t="shared" si="146"/>
        <v>0</v>
      </c>
      <c r="AR917">
        <f t="shared" si="147"/>
        <v>-484.06000000000006</v>
      </c>
      <c r="AS917">
        <f t="shared" si="148"/>
        <v>375.15999999999997</v>
      </c>
      <c r="AT917">
        <f t="shared" si="149"/>
        <v>-160.59000000000003</v>
      </c>
      <c r="AU917">
        <f t="shared" si="150"/>
        <v>-9.17</v>
      </c>
    </row>
    <row r="918" spans="1:47" x14ac:dyDescent="0.3">
      <c r="A918">
        <f t="shared" si="141"/>
        <v>2065</v>
      </c>
      <c r="B918">
        <f t="shared" si="142"/>
        <v>12</v>
      </c>
      <c r="C918">
        <f t="shared" si="143"/>
        <v>2066</v>
      </c>
      <c r="D918" t="str">
        <f t="shared" si="138"/>
        <v>12/31/2065</v>
      </c>
      <c r="E918" t="s">
        <v>1473</v>
      </c>
      <c r="F918">
        <v>3054.19</v>
      </c>
      <c r="G918">
        <v>948.31</v>
      </c>
      <c r="H918">
        <v>117.82</v>
      </c>
      <c r="I918">
        <v>2718.17</v>
      </c>
      <c r="J918">
        <v>2707.5</v>
      </c>
      <c r="K918">
        <v>0</v>
      </c>
      <c r="L918">
        <v>307.27</v>
      </c>
      <c r="M918">
        <v>0</v>
      </c>
      <c r="N918">
        <v>0</v>
      </c>
      <c r="O918">
        <v>0</v>
      </c>
      <c r="P918">
        <v>52.1</v>
      </c>
      <c r="Q918">
        <v>0</v>
      </c>
      <c r="R918">
        <v>0</v>
      </c>
      <c r="S918">
        <v>2294.52</v>
      </c>
      <c r="T918">
        <v>0</v>
      </c>
      <c r="U918">
        <v>0</v>
      </c>
      <c r="V918">
        <v>1029.25</v>
      </c>
      <c r="W918">
        <v>1189.8599999999999</v>
      </c>
      <c r="X918">
        <v>474.71</v>
      </c>
      <c r="Y918">
        <v>60.63</v>
      </c>
      <c r="Z918">
        <v>140.04</v>
      </c>
      <c r="AA918">
        <v>622.26</v>
      </c>
      <c r="AB918">
        <v>7.98</v>
      </c>
      <c r="AC918">
        <v>32.47</v>
      </c>
      <c r="AD918">
        <v>0</v>
      </c>
      <c r="AE918">
        <v>18.600000000000001</v>
      </c>
      <c r="AF918">
        <v>6.03</v>
      </c>
      <c r="AG918">
        <v>14957459.710000001</v>
      </c>
      <c r="AM918">
        <f t="shared" si="144"/>
        <v>2065</v>
      </c>
      <c r="AN918">
        <f t="shared" si="145"/>
        <v>12</v>
      </c>
      <c r="AO918">
        <f t="shared" si="139"/>
        <v>2066</v>
      </c>
      <c r="AP918" t="str">
        <f t="shared" si="140"/>
        <v>0</v>
      </c>
      <c r="AQ918">
        <f t="shared" si="146"/>
        <v>0</v>
      </c>
      <c r="AR918">
        <f t="shared" si="147"/>
        <v>-482.22</v>
      </c>
      <c r="AS918">
        <f t="shared" si="148"/>
        <v>414.08</v>
      </c>
      <c r="AT918">
        <f t="shared" si="149"/>
        <v>-160.6099999999999</v>
      </c>
      <c r="AU918">
        <f t="shared" si="150"/>
        <v>-24.49</v>
      </c>
    </row>
    <row r="919" spans="1:47" x14ac:dyDescent="0.3">
      <c r="A919">
        <f t="shared" si="141"/>
        <v>2066</v>
      </c>
      <c r="B919">
        <f t="shared" si="142"/>
        <v>1</v>
      </c>
      <c r="C919">
        <f t="shared" si="143"/>
        <v>2066</v>
      </c>
      <c r="D919" t="str">
        <f t="shared" si="138"/>
        <v>01/31/2066</v>
      </c>
      <c r="E919" t="s">
        <v>1474</v>
      </c>
      <c r="F919">
        <v>1059.1400000000001</v>
      </c>
      <c r="G919">
        <v>6035.18</v>
      </c>
      <c r="H919">
        <v>207.42</v>
      </c>
      <c r="I919">
        <v>3214.87</v>
      </c>
      <c r="J919">
        <v>9499.83</v>
      </c>
      <c r="K919">
        <v>0</v>
      </c>
      <c r="L919">
        <v>307.27</v>
      </c>
      <c r="M919">
        <v>0</v>
      </c>
      <c r="N919">
        <v>0</v>
      </c>
      <c r="O919">
        <v>0</v>
      </c>
      <c r="P919">
        <v>46.19</v>
      </c>
      <c r="Q919">
        <v>0</v>
      </c>
      <c r="R919">
        <v>0</v>
      </c>
      <c r="S919">
        <v>1493.37</v>
      </c>
      <c r="T919">
        <v>0</v>
      </c>
      <c r="U919">
        <v>0</v>
      </c>
      <c r="V919">
        <v>970.9</v>
      </c>
      <c r="W919">
        <v>1210.8699999999999</v>
      </c>
      <c r="X919">
        <v>484.76</v>
      </c>
      <c r="Y919">
        <v>61.19</v>
      </c>
      <c r="Z919">
        <v>134.75</v>
      </c>
      <c r="AA919">
        <v>632.53</v>
      </c>
      <c r="AB919">
        <v>4.93</v>
      </c>
      <c r="AC919">
        <v>43.61</v>
      </c>
      <c r="AD919">
        <v>0</v>
      </c>
      <c r="AE919">
        <v>18.739999999999998</v>
      </c>
      <c r="AF919">
        <v>4.8499999999999996</v>
      </c>
      <c r="AG919">
        <v>14962435.75</v>
      </c>
      <c r="AM919">
        <f t="shared" si="144"/>
        <v>2066</v>
      </c>
      <c r="AN919">
        <f t="shared" si="145"/>
        <v>1</v>
      </c>
      <c r="AO919">
        <f t="shared" si="139"/>
        <v>2066</v>
      </c>
      <c r="AP919" t="str">
        <f t="shared" si="140"/>
        <v>0</v>
      </c>
      <c r="AQ919">
        <f t="shared" si="146"/>
        <v>0</v>
      </c>
      <c r="AR919">
        <f t="shared" si="147"/>
        <v>-497.78</v>
      </c>
      <c r="AS919">
        <f t="shared" si="148"/>
        <v>423.57</v>
      </c>
      <c r="AT919">
        <f t="shared" si="149"/>
        <v>-239.96999999999991</v>
      </c>
      <c r="AU919">
        <f t="shared" si="150"/>
        <v>-38.68</v>
      </c>
    </row>
    <row r="920" spans="1:47" x14ac:dyDescent="0.3">
      <c r="A920">
        <f t="shared" si="141"/>
        <v>2066</v>
      </c>
      <c r="B920">
        <f t="shared" si="142"/>
        <v>2</v>
      </c>
      <c r="C920">
        <f t="shared" si="143"/>
        <v>2066</v>
      </c>
      <c r="D920" t="str">
        <f t="shared" si="138"/>
        <v>02/28/2066</v>
      </c>
      <c r="E920" t="s">
        <v>1475</v>
      </c>
      <c r="F920">
        <v>3939.28</v>
      </c>
      <c r="G920">
        <v>1616.16</v>
      </c>
      <c r="H920">
        <v>119.43</v>
      </c>
      <c r="I920">
        <v>2252.4299999999998</v>
      </c>
      <c r="J920">
        <v>2141.94</v>
      </c>
      <c r="K920">
        <v>0</v>
      </c>
      <c r="L920">
        <v>277.52999999999997</v>
      </c>
      <c r="M920">
        <v>0</v>
      </c>
      <c r="N920">
        <v>0</v>
      </c>
      <c r="O920">
        <v>0</v>
      </c>
      <c r="P920">
        <v>40.83</v>
      </c>
      <c r="Q920">
        <v>0</v>
      </c>
      <c r="R920">
        <v>0</v>
      </c>
      <c r="S920">
        <v>2275.87</v>
      </c>
      <c r="T920">
        <v>0</v>
      </c>
      <c r="U920">
        <v>0</v>
      </c>
      <c r="V920">
        <v>895.37</v>
      </c>
      <c r="W920">
        <v>1134.6500000000001</v>
      </c>
      <c r="X920">
        <v>461.55</v>
      </c>
      <c r="Y920">
        <v>44.19</v>
      </c>
      <c r="Z920">
        <v>167.91</v>
      </c>
      <c r="AA920">
        <v>657.26</v>
      </c>
      <c r="AB920">
        <v>9.83</v>
      </c>
      <c r="AC920">
        <v>53.98</v>
      </c>
      <c r="AD920">
        <v>0.09</v>
      </c>
      <c r="AE920">
        <v>14.94</v>
      </c>
      <c r="AF920">
        <v>4.29</v>
      </c>
      <c r="AG920">
        <v>14960112.630000001</v>
      </c>
      <c r="AM920">
        <f t="shared" si="144"/>
        <v>2066</v>
      </c>
      <c r="AN920">
        <f t="shared" si="145"/>
        <v>2</v>
      </c>
      <c r="AO920">
        <f t="shared" si="139"/>
        <v>2066</v>
      </c>
      <c r="AP920" t="str">
        <f t="shared" si="140"/>
        <v>0</v>
      </c>
      <c r="AQ920">
        <f t="shared" si="146"/>
        <v>0</v>
      </c>
      <c r="AR920">
        <f t="shared" si="147"/>
        <v>-489.35</v>
      </c>
      <c r="AS920">
        <f t="shared" si="148"/>
        <v>417.36</v>
      </c>
      <c r="AT920">
        <f t="shared" si="149"/>
        <v>-239.28000000000009</v>
      </c>
      <c r="AU920">
        <f t="shared" si="150"/>
        <v>-44.15</v>
      </c>
    </row>
    <row r="921" spans="1:47" x14ac:dyDescent="0.3">
      <c r="A921">
        <f t="shared" si="141"/>
        <v>2066</v>
      </c>
      <c r="B921">
        <f t="shared" si="142"/>
        <v>3</v>
      </c>
      <c r="C921">
        <f t="shared" si="143"/>
        <v>2066</v>
      </c>
      <c r="D921" t="str">
        <f t="shared" si="138"/>
        <v>03/31/2066</v>
      </c>
      <c r="E921" t="s">
        <v>1476</v>
      </c>
      <c r="F921">
        <v>578.04</v>
      </c>
      <c r="G921">
        <v>9934.01</v>
      </c>
      <c r="H921">
        <v>277.05</v>
      </c>
      <c r="I921">
        <v>3350.65</v>
      </c>
      <c r="J921">
        <v>12681.73</v>
      </c>
      <c r="K921">
        <v>0</v>
      </c>
      <c r="L921">
        <v>307.27</v>
      </c>
      <c r="M921">
        <v>0</v>
      </c>
      <c r="N921">
        <v>0</v>
      </c>
      <c r="O921">
        <v>0</v>
      </c>
      <c r="P921">
        <v>51.55</v>
      </c>
      <c r="Q921">
        <v>0</v>
      </c>
      <c r="R921">
        <v>0</v>
      </c>
      <c r="S921">
        <v>25</v>
      </c>
      <c r="T921">
        <v>0</v>
      </c>
      <c r="U921">
        <v>0</v>
      </c>
      <c r="V921">
        <v>857.07</v>
      </c>
      <c r="W921">
        <v>1269.78</v>
      </c>
      <c r="X921">
        <v>508.57</v>
      </c>
      <c r="Y921">
        <v>58.45</v>
      </c>
      <c r="Z921">
        <v>128.01</v>
      </c>
      <c r="AA921">
        <v>674.9</v>
      </c>
      <c r="AB921">
        <v>0.44</v>
      </c>
      <c r="AC921">
        <v>55.73</v>
      </c>
      <c r="AD921">
        <v>0</v>
      </c>
      <c r="AE921">
        <v>15.73</v>
      </c>
      <c r="AF921">
        <v>5.49</v>
      </c>
      <c r="AG921">
        <v>14969468.609999999</v>
      </c>
      <c r="AM921">
        <f t="shared" si="144"/>
        <v>2066</v>
      </c>
      <c r="AN921">
        <f t="shared" si="145"/>
        <v>3</v>
      </c>
      <c r="AO921">
        <f t="shared" si="139"/>
        <v>2066</v>
      </c>
      <c r="AP921" t="str">
        <f t="shared" si="140"/>
        <v>0</v>
      </c>
      <c r="AQ921">
        <f t="shared" si="146"/>
        <v>0</v>
      </c>
      <c r="AR921">
        <f t="shared" si="147"/>
        <v>-546.89</v>
      </c>
      <c r="AS921">
        <f t="shared" si="148"/>
        <v>450.12</v>
      </c>
      <c r="AT921">
        <f t="shared" si="149"/>
        <v>-412.70999999999992</v>
      </c>
      <c r="AU921">
        <f t="shared" si="150"/>
        <v>-55.29</v>
      </c>
    </row>
    <row r="922" spans="1:47" x14ac:dyDescent="0.3">
      <c r="A922">
        <f t="shared" si="141"/>
        <v>2066</v>
      </c>
      <c r="B922">
        <f t="shared" si="142"/>
        <v>4</v>
      </c>
      <c r="C922">
        <f t="shared" si="143"/>
        <v>2066</v>
      </c>
      <c r="D922" t="str">
        <f t="shared" si="138"/>
        <v>04/30/2066</v>
      </c>
      <c r="E922" t="s">
        <v>1477</v>
      </c>
      <c r="F922">
        <v>3971.67</v>
      </c>
      <c r="G922">
        <v>6262.3</v>
      </c>
      <c r="H922">
        <v>956.62</v>
      </c>
      <c r="I922">
        <v>3917.82</v>
      </c>
      <c r="J922">
        <v>6971.67</v>
      </c>
      <c r="K922">
        <v>0</v>
      </c>
      <c r="L922">
        <v>297.36</v>
      </c>
      <c r="M922">
        <v>0</v>
      </c>
      <c r="N922">
        <v>0</v>
      </c>
      <c r="O922">
        <v>0</v>
      </c>
      <c r="P922">
        <v>73.88</v>
      </c>
      <c r="Q922">
        <v>0</v>
      </c>
      <c r="R922">
        <v>0</v>
      </c>
      <c r="S922">
        <v>1455.4</v>
      </c>
      <c r="T922">
        <v>0</v>
      </c>
      <c r="U922">
        <v>0</v>
      </c>
      <c r="V922">
        <v>823.66</v>
      </c>
      <c r="W922">
        <v>1281.19</v>
      </c>
      <c r="X922">
        <v>505.02</v>
      </c>
      <c r="Y922">
        <v>60.87</v>
      </c>
      <c r="Z922">
        <v>154.38999999999999</v>
      </c>
      <c r="AA922">
        <v>693.85</v>
      </c>
      <c r="AB922">
        <v>1.72</v>
      </c>
      <c r="AC922">
        <v>54.29</v>
      </c>
      <c r="AD922">
        <v>0</v>
      </c>
      <c r="AE922">
        <v>20.88</v>
      </c>
      <c r="AF922">
        <v>9.4</v>
      </c>
      <c r="AG922">
        <v>14971759.24</v>
      </c>
      <c r="AM922">
        <f t="shared" si="144"/>
        <v>2066</v>
      </c>
      <c r="AN922">
        <f t="shared" si="145"/>
        <v>4</v>
      </c>
      <c r="AO922">
        <f t="shared" si="139"/>
        <v>2066</v>
      </c>
      <c r="AP922" t="str">
        <f t="shared" si="140"/>
        <v>0</v>
      </c>
      <c r="AQ922">
        <f t="shared" si="146"/>
        <v>0</v>
      </c>
      <c r="AR922">
        <f t="shared" si="147"/>
        <v>-539.46</v>
      </c>
      <c r="AS922">
        <f t="shared" si="148"/>
        <v>444.15</v>
      </c>
      <c r="AT922">
        <f t="shared" si="149"/>
        <v>-457.53000000000009</v>
      </c>
      <c r="AU922">
        <f t="shared" si="150"/>
        <v>-52.57</v>
      </c>
    </row>
    <row r="923" spans="1:47" x14ac:dyDescent="0.3">
      <c r="A923">
        <f t="shared" si="141"/>
        <v>2066</v>
      </c>
      <c r="B923">
        <f t="shared" si="142"/>
        <v>5</v>
      </c>
      <c r="C923">
        <f t="shared" si="143"/>
        <v>2066</v>
      </c>
      <c r="D923" t="str">
        <f t="shared" si="138"/>
        <v>05/31/2066</v>
      </c>
      <c r="E923" t="s">
        <v>1478</v>
      </c>
      <c r="F923">
        <v>8083.05</v>
      </c>
      <c r="G923">
        <v>1452.92</v>
      </c>
      <c r="H923">
        <v>133.19</v>
      </c>
      <c r="I923">
        <v>2313.59</v>
      </c>
      <c r="J923">
        <v>1567.48</v>
      </c>
      <c r="K923">
        <v>0</v>
      </c>
      <c r="L923">
        <v>307.27</v>
      </c>
      <c r="M923">
        <v>0</v>
      </c>
      <c r="N923">
        <v>0</v>
      </c>
      <c r="O923">
        <v>0</v>
      </c>
      <c r="P923">
        <v>133.41</v>
      </c>
      <c r="Q923">
        <v>0</v>
      </c>
      <c r="R923">
        <v>0</v>
      </c>
      <c r="S923">
        <v>6102.15</v>
      </c>
      <c r="T923">
        <v>0</v>
      </c>
      <c r="U923">
        <v>0</v>
      </c>
      <c r="V923">
        <v>1115.3499999999999</v>
      </c>
      <c r="W923">
        <v>1363.12</v>
      </c>
      <c r="X923">
        <v>546.73</v>
      </c>
      <c r="Y923">
        <v>65.25</v>
      </c>
      <c r="Z923">
        <v>277.11</v>
      </c>
      <c r="AA923">
        <v>790.25</v>
      </c>
      <c r="AB923">
        <v>24.52</v>
      </c>
      <c r="AC923">
        <v>47.2</v>
      </c>
      <c r="AD923">
        <v>0</v>
      </c>
      <c r="AE923">
        <v>32.729999999999997</v>
      </c>
      <c r="AF923">
        <v>20.89</v>
      </c>
      <c r="AG923">
        <v>14965129.109999999</v>
      </c>
      <c r="AM923">
        <f t="shared" si="144"/>
        <v>2066</v>
      </c>
      <c r="AN923">
        <f t="shared" si="145"/>
        <v>5</v>
      </c>
      <c r="AO923">
        <f t="shared" si="139"/>
        <v>2066</v>
      </c>
      <c r="AP923" t="str">
        <f t="shared" si="140"/>
        <v>0</v>
      </c>
      <c r="AQ923">
        <f t="shared" si="146"/>
        <v>0</v>
      </c>
      <c r="AR923">
        <f t="shared" si="147"/>
        <v>-513.14</v>
      </c>
      <c r="AS923">
        <f t="shared" si="148"/>
        <v>481.48</v>
      </c>
      <c r="AT923">
        <f t="shared" si="149"/>
        <v>-247.76999999999998</v>
      </c>
      <c r="AU923">
        <f t="shared" si="150"/>
        <v>-22.680000000000003</v>
      </c>
    </row>
    <row r="924" spans="1:47" x14ac:dyDescent="0.3">
      <c r="A924">
        <f t="shared" si="141"/>
        <v>2066</v>
      </c>
      <c r="B924">
        <f t="shared" si="142"/>
        <v>6</v>
      </c>
      <c r="C924">
        <f t="shared" si="143"/>
        <v>2066</v>
      </c>
      <c r="D924" t="str">
        <f t="shared" si="138"/>
        <v>06/30/2066</v>
      </c>
      <c r="E924" t="s">
        <v>1479</v>
      </c>
      <c r="F924">
        <v>10369.41</v>
      </c>
      <c r="G924">
        <v>2269.9699999999998</v>
      </c>
      <c r="H924">
        <v>486.12</v>
      </c>
      <c r="I924">
        <v>1396.02</v>
      </c>
      <c r="J924">
        <v>1441.27</v>
      </c>
      <c r="K924">
        <v>0</v>
      </c>
      <c r="L924">
        <v>297.36</v>
      </c>
      <c r="M924">
        <v>0</v>
      </c>
      <c r="N924">
        <v>0</v>
      </c>
      <c r="O924">
        <v>0</v>
      </c>
      <c r="P924">
        <v>155.52000000000001</v>
      </c>
      <c r="Q924">
        <v>0</v>
      </c>
      <c r="R924">
        <v>0</v>
      </c>
      <c r="S924">
        <v>8885.77</v>
      </c>
      <c r="T924">
        <v>0</v>
      </c>
      <c r="U924">
        <v>0</v>
      </c>
      <c r="V924">
        <v>1219.6099999999999</v>
      </c>
      <c r="W924">
        <v>1327.38</v>
      </c>
      <c r="X924">
        <v>540.82000000000005</v>
      </c>
      <c r="Y924">
        <v>81.86</v>
      </c>
      <c r="Z924">
        <v>341.2</v>
      </c>
      <c r="AA924">
        <v>880.79</v>
      </c>
      <c r="AB924">
        <v>64.099999999999994</v>
      </c>
      <c r="AC924">
        <v>20.059999999999999</v>
      </c>
      <c r="AD924">
        <v>0</v>
      </c>
      <c r="AE924">
        <v>30.39</v>
      </c>
      <c r="AF924">
        <v>23.15</v>
      </c>
      <c r="AG924">
        <v>14957029.68</v>
      </c>
      <c r="AM924">
        <f t="shared" si="144"/>
        <v>2066</v>
      </c>
      <c r="AN924">
        <f t="shared" si="145"/>
        <v>6</v>
      </c>
      <c r="AO924">
        <f t="shared" si="139"/>
        <v>2066</v>
      </c>
      <c r="AP924" t="str">
        <f t="shared" si="140"/>
        <v>0</v>
      </c>
      <c r="AQ924">
        <f t="shared" si="146"/>
        <v>0</v>
      </c>
      <c r="AR924">
        <f t="shared" si="147"/>
        <v>-539.58999999999992</v>
      </c>
      <c r="AS924">
        <f t="shared" si="148"/>
        <v>458.96000000000004</v>
      </c>
      <c r="AT924">
        <f t="shared" si="149"/>
        <v>-107.77000000000021</v>
      </c>
      <c r="AU924">
        <f t="shared" si="150"/>
        <v>44.039999999999992</v>
      </c>
    </row>
    <row r="925" spans="1:47" x14ac:dyDescent="0.3">
      <c r="A925">
        <f t="shared" si="141"/>
        <v>2066</v>
      </c>
      <c r="B925">
        <f t="shared" si="142"/>
        <v>7</v>
      </c>
      <c r="C925">
        <f t="shared" si="143"/>
        <v>2066</v>
      </c>
      <c r="D925" t="str">
        <f t="shared" si="138"/>
        <v>07/31/2066</v>
      </c>
      <c r="E925" t="s">
        <v>1480</v>
      </c>
      <c r="F925">
        <v>9098.7199999999993</v>
      </c>
      <c r="G925">
        <v>2730.04</v>
      </c>
      <c r="H925">
        <v>869.55</v>
      </c>
      <c r="I925">
        <v>1066.8399999999999</v>
      </c>
      <c r="J925">
        <v>1528.84</v>
      </c>
      <c r="K925">
        <v>0</v>
      </c>
      <c r="L925">
        <v>307.27</v>
      </c>
      <c r="M925">
        <v>0</v>
      </c>
      <c r="N925">
        <v>0</v>
      </c>
      <c r="O925">
        <v>0</v>
      </c>
      <c r="P925">
        <v>181.39</v>
      </c>
      <c r="Q925">
        <v>0</v>
      </c>
      <c r="R925">
        <v>0</v>
      </c>
      <c r="S925">
        <v>8049.94</v>
      </c>
      <c r="T925">
        <v>0</v>
      </c>
      <c r="U925">
        <v>0</v>
      </c>
      <c r="V925">
        <v>1284.6099999999999</v>
      </c>
      <c r="W925">
        <v>1326.59</v>
      </c>
      <c r="X925">
        <v>575.11</v>
      </c>
      <c r="Y925">
        <v>75.66</v>
      </c>
      <c r="Z925">
        <v>326.35000000000002</v>
      </c>
      <c r="AA925">
        <v>965.31</v>
      </c>
      <c r="AB925">
        <v>109.13</v>
      </c>
      <c r="AC925">
        <v>7.08</v>
      </c>
      <c r="AD925">
        <v>0</v>
      </c>
      <c r="AE925">
        <v>32.159999999999997</v>
      </c>
      <c r="AF925">
        <v>27.35</v>
      </c>
      <c r="AG925">
        <v>14950661</v>
      </c>
      <c r="AM925">
        <f t="shared" si="144"/>
        <v>2066</v>
      </c>
      <c r="AN925">
        <f t="shared" si="145"/>
        <v>7</v>
      </c>
      <c r="AO925">
        <f t="shared" si="139"/>
        <v>2066</v>
      </c>
      <c r="AP925" t="str">
        <f t="shared" si="140"/>
        <v>0</v>
      </c>
      <c r="AQ925">
        <f t="shared" si="146"/>
        <v>0</v>
      </c>
      <c r="AR925">
        <f t="shared" si="147"/>
        <v>-638.95999999999992</v>
      </c>
      <c r="AS925">
        <f t="shared" si="148"/>
        <v>499.45000000000005</v>
      </c>
      <c r="AT925">
        <f t="shared" si="149"/>
        <v>-41.980000000000018</v>
      </c>
      <c r="AU925">
        <f t="shared" si="150"/>
        <v>102.05</v>
      </c>
    </row>
    <row r="926" spans="1:47" x14ac:dyDescent="0.3">
      <c r="A926">
        <f t="shared" si="141"/>
        <v>2066</v>
      </c>
      <c r="B926">
        <f t="shared" si="142"/>
        <v>8</v>
      </c>
      <c r="C926">
        <f t="shared" si="143"/>
        <v>2066</v>
      </c>
      <c r="D926" t="str">
        <f t="shared" si="138"/>
        <v>08/31/2066</v>
      </c>
      <c r="E926" t="s">
        <v>1481</v>
      </c>
      <c r="F926">
        <v>5931.29</v>
      </c>
      <c r="G926">
        <v>2668.68</v>
      </c>
      <c r="H926">
        <v>970.65</v>
      </c>
      <c r="I926">
        <v>1037.3499999999999</v>
      </c>
      <c r="J926">
        <v>1383.53</v>
      </c>
      <c r="K926">
        <v>0</v>
      </c>
      <c r="L926">
        <v>307.27</v>
      </c>
      <c r="M926">
        <v>0</v>
      </c>
      <c r="N926">
        <v>0</v>
      </c>
      <c r="O926">
        <v>0</v>
      </c>
      <c r="P926">
        <v>164.65</v>
      </c>
      <c r="Q926">
        <v>0</v>
      </c>
      <c r="R926">
        <v>0</v>
      </c>
      <c r="S926">
        <v>4838.25</v>
      </c>
      <c r="T926">
        <v>0</v>
      </c>
      <c r="U926">
        <v>0</v>
      </c>
      <c r="V926">
        <v>1174.49</v>
      </c>
      <c r="W926">
        <v>1262.42</v>
      </c>
      <c r="X926">
        <v>547.87</v>
      </c>
      <c r="Y926">
        <v>47.23</v>
      </c>
      <c r="Z926">
        <v>253.85</v>
      </c>
      <c r="AA926">
        <v>942.23</v>
      </c>
      <c r="AB926">
        <v>113.79</v>
      </c>
      <c r="AC926">
        <v>6.56</v>
      </c>
      <c r="AD926">
        <v>0</v>
      </c>
      <c r="AE926">
        <v>21.65</v>
      </c>
      <c r="AF926">
        <v>23.02</v>
      </c>
      <c r="AG926">
        <v>14947398.380000001</v>
      </c>
      <c r="AM926">
        <f t="shared" si="144"/>
        <v>2066</v>
      </c>
      <c r="AN926">
        <f t="shared" si="145"/>
        <v>8</v>
      </c>
      <c r="AO926">
        <f t="shared" si="139"/>
        <v>2066</v>
      </c>
      <c r="AP926" t="str">
        <f t="shared" si="140"/>
        <v>0</v>
      </c>
      <c r="AQ926">
        <f t="shared" si="146"/>
        <v>0</v>
      </c>
      <c r="AR926">
        <f t="shared" si="147"/>
        <v>-688.38</v>
      </c>
      <c r="AS926">
        <f t="shared" si="148"/>
        <v>500.64</v>
      </c>
      <c r="AT926">
        <f t="shared" si="149"/>
        <v>-87.930000000000064</v>
      </c>
      <c r="AU926">
        <f t="shared" si="150"/>
        <v>107.23</v>
      </c>
    </row>
    <row r="927" spans="1:47" x14ac:dyDescent="0.3">
      <c r="A927">
        <f t="shared" si="141"/>
        <v>2066</v>
      </c>
      <c r="B927">
        <f t="shared" si="142"/>
        <v>9</v>
      </c>
      <c r="C927">
        <f t="shared" si="143"/>
        <v>2066</v>
      </c>
      <c r="D927" t="str">
        <f t="shared" si="138"/>
        <v>09/30/2066</v>
      </c>
      <c r="E927" t="s">
        <v>1482</v>
      </c>
      <c r="F927">
        <v>5996.23</v>
      </c>
      <c r="G927">
        <v>2619.56</v>
      </c>
      <c r="H927">
        <v>633.14</v>
      </c>
      <c r="I927">
        <v>1000.54</v>
      </c>
      <c r="J927">
        <v>1134.27</v>
      </c>
      <c r="K927">
        <v>0</v>
      </c>
      <c r="L927">
        <v>297.36</v>
      </c>
      <c r="M927">
        <v>0</v>
      </c>
      <c r="N927">
        <v>0</v>
      </c>
      <c r="O927">
        <v>0</v>
      </c>
      <c r="P927">
        <v>131.91</v>
      </c>
      <c r="Q927">
        <v>0</v>
      </c>
      <c r="R927">
        <v>0</v>
      </c>
      <c r="S927">
        <v>4471.62</v>
      </c>
      <c r="T927">
        <v>0</v>
      </c>
      <c r="U927">
        <v>0</v>
      </c>
      <c r="V927">
        <v>1128.94</v>
      </c>
      <c r="W927">
        <v>1177.77</v>
      </c>
      <c r="X927">
        <v>498.15</v>
      </c>
      <c r="Y927">
        <v>46.18</v>
      </c>
      <c r="Z927">
        <v>257.58999999999997</v>
      </c>
      <c r="AA927">
        <v>849.02</v>
      </c>
      <c r="AB927">
        <v>117.78</v>
      </c>
      <c r="AC927">
        <v>6.34</v>
      </c>
      <c r="AD927">
        <v>0.3</v>
      </c>
      <c r="AE927">
        <v>9.68</v>
      </c>
      <c r="AF927">
        <v>14.97</v>
      </c>
      <c r="AG927">
        <v>14944021.710000001</v>
      </c>
      <c r="AM927">
        <f t="shared" si="144"/>
        <v>2066</v>
      </c>
      <c r="AN927">
        <f t="shared" si="145"/>
        <v>9</v>
      </c>
      <c r="AO927">
        <f t="shared" si="139"/>
        <v>2066</v>
      </c>
      <c r="AP927" t="str">
        <f t="shared" si="140"/>
        <v>0</v>
      </c>
      <c r="AQ927">
        <f t="shared" si="146"/>
        <v>0</v>
      </c>
      <c r="AR927">
        <f t="shared" si="147"/>
        <v>-591.43000000000006</v>
      </c>
      <c r="AS927">
        <f t="shared" si="148"/>
        <v>451.96999999999997</v>
      </c>
      <c r="AT927">
        <f t="shared" si="149"/>
        <v>-48.829999999999927</v>
      </c>
      <c r="AU927">
        <f t="shared" si="150"/>
        <v>111.44</v>
      </c>
    </row>
    <row r="928" spans="1:47" x14ac:dyDescent="0.3">
      <c r="A928">
        <f t="shared" si="141"/>
        <v>2066</v>
      </c>
      <c r="B928">
        <f t="shared" si="142"/>
        <v>10</v>
      </c>
      <c r="C928">
        <f t="shared" si="143"/>
        <v>2067</v>
      </c>
      <c r="D928" t="str">
        <f t="shared" ref="D928:D951" si="151">LEFT(E928,10)</f>
        <v>10/31/2066</v>
      </c>
      <c r="E928" t="s">
        <v>1483</v>
      </c>
      <c r="F928">
        <v>6439.65</v>
      </c>
      <c r="G928">
        <v>1635.22</v>
      </c>
      <c r="H928">
        <v>205.96</v>
      </c>
      <c r="I928">
        <v>1590.14</v>
      </c>
      <c r="J928">
        <v>1452.23</v>
      </c>
      <c r="K928">
        <v>0</v>
      </c>
      <c r="L928">
        <v>307.27</v>
      </c>
      <c r="M928">
        <v>0</v>
      </c>
      <c r="N928">
        <v>0</v>
      </c>
      <c r="O928">
        <v>0</v>
      </c>
      <c r="P928">
        <v>89.14</v>
      </c>
      <c r="Q928">
        <v>0</v>
      </c>
      <c r="R928">
        <v>0</v>
      </c>
      <c r="S928">
        <v>4917.99</v>
      </c>
      <c r="T928">
        <v>0</v>
      </c>
      <c r="U928">
        <v>0</v>
      </c>
      <c r="V928">
        <v>1058.99</v>
      </c>
      <c r="W928">
        <v>1200.3399999999999</v>
      </c>
      <c r="X928">
        <v>529.02</v>
      </c>
      <c r="Y928">
        <v>69.62</v>
      </c>
      <c r="Z928">
        <v>204.43</v>
      </c>
      <c r="AA928">
        <v>880.83</v>
      </c>
      <c r="AB928">
        <v>52.36</v>
      </c>
      <c r="AC928">
        <v>11.74</v>
      </c>
      <c r="AD928">
        <v>0.15</v>
      </c>
      <c r="AE928">
        <v>22.41</v>
      </c>
      <c r="AF928">
        <v>10.92</v>
      </c>
      <c r="AG928">
        <v>14939217.27</v>
      </c>
      <c r="AM928">
        <f t="shared" si="144"/>
        <v>2066</v>
      </c>
      <c r="AN928">
        <f t="shared" si="145"/>
        <v>10</v>
      </c>
      <c r="AO928">
        <f t="shared" ref="AO928:AO951" si="152">IFERROR(IF(AN928&gt;9,AM928+1,AM928),"")</f>
        <v>2067</v>
      </c>
      <c r="AP928" t="str">
        <f t="shared" ref="AP928:AP951" si="153">LEFT(AQ928,10)</f>
        <v>0</v>
      </c>
      <c r="AQ928">
        <f t="shared" si="146"/>
        <v>0</v>
      </c>
      <c r="AR928">
        <f t="shared" si="147"/>
        <v>-676.40000000000009</v>
      </c>
      <c r="AS928">
        <f t="shared" si="148"/>
        <v>459.4</v>
      </c>
      <c r="AT928">
        <f t="shared" si="149"/>
        <v>-141.34999999999991</v>
      </c>
      <c r="AU928">
        <f t="shared" si="150"/>
        <v>40.619999999999997</v>
      </c>
    </row>
    <row r="929" spans="1:47" x14ac:dyDescent="0.3">
      <c r="A929">
        <f t="shared" ref="A929:A951" si="154">IF(NOT(ISBLANK($D929)),YEAR($D929),"")</f>
        <v>2066</v>
      </c>
      <c r="B929">
        <f t="shared" ref="B929:B951" si="155">IF(NOT(ISBLANK($D929)),MONTH($D929),"")</f>
        <v>11</v>
      </c>
      <c r="C929">
        <f t="shared" ref="C929:C951" si="156">IFERROR(IF(B929&gt;9,A929+1,A929),"")</f>
        <v>2067</v>
      </c>
      <c r="D929" t="str">
        <f t="shared" si="151"/>
        <v>11/30/2066</v>
      </c>
      <c r="E929" t="s">
        <v>1484</v>
      </c>
      <c r="F929">
        <v>1431.49</v>
      </c>
      <c r="G929">
        <v>2260.4899999999998</v>
      </c>
      <c r="H929">
        <v>174.11</v>
      </c>
      <c r="I929">
        <v>1678.39</v>
      </c>
      <c r="J929">
        <v>3516.55</v>
      </c>
      <c r="K929">
        <v>0</v>
      </c>
      <c r="L929">
        <v>297.36</v>
      </c>
      <c r="M929">
        <v>0</v>
      </c>
      <c r="N929">
        <v>0</v>
      </c>
      <c r="O929">
        <v>0</v>
      </c>
      <c r="P929">
        <v>55.18</v>
      </c>
      <c r="Q929">
        <v>0</v>
      </c>
      <c r="R929">
        <v>0</v>
      </c>
      <c r="S929">
        <v>1234.57</v>
      </c>
      <c r="T929">
        <v>0</v>
      </c>
      <c r="U929">
        <v>0</v>
      </c>
      <c r="V929">
        <v>908.95</v>
      </c>
      <c r="W929">
        <v>1102.95</v>
      </c>
      <c r="X929">
        <v>453.72</v>
      </c>
      <c r="Y929">
        <v>46.87</v>
      </c>
      <c r="Z929">
        <v>157.49</v>
      </c>
      <c r="AA929">
        <v>661.04</v>
      </c>
      <c r="AB929">
        <v>19.829999999999998</v>
      </c>
      <c r="AC929">
        <v>7.01</v>
      </c>
      <c r="AD929">
        <v>0</v>
      </c>
      <c r="AE929">
        <v>15.62</v>
      </c>
      <c r="AF929">
        <v>7.73</v>
      </c>
      <c r="AG929">
        <v>14940046.27</v>
      </c>
      <c r="AM929">
        <f t="shared" ref="AM929:AM951" si="157">IF(NOT(ISBLANK($D929)),YEAR($D929),"")</f>
        <v>2066</v>
      </c>
      <c r="AN929">
        <f t="shared" ref="AN929:AN951" si="158">IF(NOT(ISBLANK($D929)),MONTH($D929),"")</f>
        <v>11</v>
      </c>
      <c r="AO929">
        <f t="shared" si="152"/>
        <v>2067</v>
      </c>
      <c r="AP929" t="str">
        <f t="shared" si="153"/>
        <v>0</v>
      </c>
      <c r="AQ929">
        <f t="shared" si="146"/>
        <v>0</v>
      </c>
      <c r="AR929">
        <f t="shared" si="147"/>
        <v>-503.54999999999995</v>
      </c>
      <c r="AS929">
        <f t="shared" si="148"/>
        <v>406.85</v>
      </c>
      <c r="AT929">
        <f t="shared" si="149"/>
        <v>-194</v>
      </c>
      <c r="AU929">
        <f t="shared" si="150"/>
        <v>12.819999999999999</v>
      </c>
    </row>
    <row r="930" spans="1:47" x14ac:dyDescent="0.3">
      <c r="A930">
        <f t="shared" si="154"/>
        <v>2066</v>
      </c>
      <c r="B930">
        <f t="shared" si="155"/>
        <v>12</v>
      </c>
      <c r="C930">
        <f t="shared" si="156"/>
        <v>2067</v>
      </c>
      <c r="D930" t="str">
        <f t="shared" si="151"/>
        <v>12/31/2066</v>
      </c>
      <c r="E930" t="s">
        <v>1485</v>
      </c>
      <c r="F930">
        <v>254.3</v>
      </c>
      <c r="G930">
        <v>16475.189999999999</v>
      </c>
      <c r="H930">
        <v>278.22000000000003</v>
      </c>
      <c r="I930">
        <v>3460.63</v>
      </c>
      <c r="J930">
        <v>20453.599999999999</v>
      </c>
      <c r="K930">
        <v>0</v>
      </c>
      <c r="L930">
        <v>307.27</v>
      </c>
      <c r="M930">
        <v>0</v>
      </c>
      <c r="N930">
        <v>0</v>
      </c>
      <c r="O930">
        <v>0</v>
      </c>
      <c r="P930">
        <v>52.1</v>
      </c>
      <c r="Q930">
        <v>0</v>
      </c>
      <c r="R930">
        <v>0</v>
      </c>
      <c r="S930">
        <v>1037.05</v>
      </c>
      <c r="T930">
        <v>0</v>
      </c>
      <c r="U930">
        <v>0</v>
      </c>
      <c r="V930">
        <v>915.13</v>
      </c>
      <c r="W930">
        <v>1175.3800000000001</v>
      </c>
      <c r="X930">
        <v>497.41</v>
      </c>
      <c r="Y930">
        <v>61.54</v>
      </c>
      <c r="Z930">
        <v>143.93</v>
      </c>
      <c r="AA930">
        <v>649.6</v>
      </c>
      <c r="AB930">
        <v>4.78</v>
      </c>
      <c r="AC930">
        <v>22.19</v>
      </c>
      <c r="AD930">
        <v>0</v>
      </c>
      <c r="AE930">
        <v>19.14</v>
      </c>
      <c r="AF930">
        <v>6.03</v>
      </c>
      <c r="AG930">
        <v>14956267.17</v>
      </c>
      <c r="AM930">
        <f t="shared" si="157"/>
        <v>2066</v>
      </c>
      <c r="AN930">
        <f t="shared" si="158"/>
        <v>12</v>
      </c>
      <c r="AO930">
        <f t="shared" si="152"/>
        <v>2067</v>
      </c>
      <c r="AP930" t="str">
        <f t="shared" si="153"/>
        <v>0</v>
      </c>
      <c r="AQ930">
        <f t="shared" si="146"/>
        <v>0</v>
      </c>
      <c r="AR930">
        <f t="shared" si="147"/>
        <v>-505.67</v>
      </c>
      <c r="AS930">
        <f t="shared" si="148"/>
        <v>435.87</v>
      </c>
      <c r="AT930">
        <f t="shared" si="149"/>
        <v>-260.25000000000011</v>
      </c>
      <c r="AU930">
        <f t="shared" si="150"/>
        <v>-17.41</v>
      </c>
    </row>
    <row r="931" spans="1:47" x14ac:dyDescent="0.3">
      <c r="A931">
        <f t="shared" si="154"/>
        <v>2067</v>
      </c>
      <c r="B931">
        <f t="shared" si="155"/>
        <v>1</v>
      </c>
      <c r="C931">
        <f t="shared" si="156"/>
        <v>2067</v>
      </c>
      <c r="D931" t="str">
        <f t="shared" si="151"/>
        <v>01/31/2067</v>
      </c>
      <c r="E931" t="s">
        <v>1486</v>
      </c>
      <c r="F931">
        <v>1358.43</v>
      </c>
      <c r="G931">
        <v>13130.88</v>
      </c>
      <c r="H931">
        <v>141.12</v>
      </c>
      <c r="I931">
        <v>4673.91</v>
      </c>
      <c r="J931">
        <v>17442.669999999998</v>
      </c>
      <c r="K931">
        <v>0</v>
      </c>
      <c r="L931">
        <v>307.27</v>
      </c>
      <c r="M931">
        <v>0</v>
      </c>
      <c r="N931">
        <v>0</v>
      </c>
      <c r="O931">
        <v>0</v>
      </c>
      <c r="P931">
        <v>46.19</v>
      </c>
      <c r="Q931">
        <v>0</v>
      </c>
      <c r="R931">
        <v>0</v>
      </c>
      <c r="S931">
        <v>1157.03</v>
      </c>
      <c r="T931">
        <v>0</v>
      </c>
      <c r="U931">
        <v>0</v>
      </c>
      <c r="V931">
        <v>942.3</v>
      </c>
      <c r="W931">
        <v>1246.57</v>
      </c>
      <c r="X931">
        <v>602.33000000000004</v>
      </c>
      <c r="Y931">
        <v>62.19</v>
      </c>
      <c r="Z931">
        <v>158.13999999999999</v>
      </c>
      <c r="AA931">
        <v>630.51</v>
      </c>
      <c r="AB931">
        <v>0.68</v>
      </c>
      <c r="AC931">
        <v>71.23</v>
      </c>
      <c r="AD931">
        <v>0</v>
      </c>
      <c r="AE931">
        <v>21.95</v>
      </c>
      <c r="AF931">
        <v>4.8499999999999996</v>
      </c>
      <c r="AG931">
        <v>14968039.619999999</v>
      </c>
      <c r="AM931">
        <f t="shared" si="157"/>
        <v>2067</v>
      </c>
      <c r="AN931">
        <f t="shared" si="158"/>
        <v>1</v>
      </c>
      <c r="AO931">
        <f t="shared" si="152"/>
        <v>2067</v>
      </c>
      <c r="AP931" t="str">
        <f t="shared" si="153"/>
        <v>0</v>
      </c>
      <c r="AQ931">
        <f t="shared" si="146"/>
        <v>0</v>
      </c>
      <c r="AR931">
        <f t="shared" si="147"/>
        <v>-472.37</v>
      </c>
      <c r="AS931">
        <f t="shared" si="148"/>
        <v>540.1400000000001</v>
      </c>
      <c r="AT931">
        <f t="shared" si="149"/>
        <v>-304.27</v>
      </c>
      <c r="AU931">
        <f t="shared" si="150"/>
        <v>-70.55</v>
      </c>
    </row>
    <row r="932" spans="1:47" x14ac:dyDescent="0.3">
      <c r="A932">
        <f t="shared" si="154"/>
        <v>2067</v>
      </c>
      <c r="B932">
        <f t="shared" si="155"/>
        <v>2</v>
      </c>
      <c r="C932">
        <f t="shared" si="156"/>
        <v>2067</v>
      </c>
      <c r="D932" t="str">
        <f t="shared" si="151"/>
        <v>02/28/2067</v>
      </c>
      <c r="E932" t="s">
        <v>1487</v>
      </c>
      <c r="F932">
        <v>562.15</v>
      </c>
      <c r="G932">
        <v>14239.19</v>
      </c>
      <c r="H932">
        <v>521.42999999999995</v>
      </c>
      <c r="I932">
        <v>3199.45</v>
      </c>
      <c r="J932">
        <v>16624.3</v>
      </c>
      <c r="K932">
        <v>0</v>
      </c>
      <c r="L932">
        <v>277.52999999999997</v>
      </c>
      <c r="M932">
        <v>0</v>
      </c>
      <c r="N932">
        <v>0</v>
      </c>
      <c r="O932">
        <v>0</v>
      </c>
      <c r="P932">
        <v>40.83</v>
      </c>
      <c r="Q932">
        <v>0</v>
      </c>
      <c r="R932">
        <v>0</v>
      </c>
      <c r="S932">
        <v>151.94999999999999</v>
      </c>
      <c r="T932">
        <v>0</v>
      </c>
      <c r="U932">
        <v>0</v>
      </c>
      <c r="V932">
        <v>853.2</v>
      </c>
      <c r="W932">
        <v>1159.4000000000001</v>
      </c>
      <c r="X932">
        <v>497.02</v>
      </c>
      <c r="Y932">
        <v>56.57</v>
      </c>
      <c r="Z932">
        <v>135.59</v>
      </c>
      <c r="AA932">
        <v>632.44000000000005</v>
      </c>
      <c r="AB932">
        <v>1.56</v>
      </c>
      <c r="AC932">
        <v>50.83</v>
      </c>
      <c r="AD932">
        <v>0</v>
      </c>
      <c r="AE932">
        <v>19.46</v>
      </c>
      <c r="AF932">
        <v>4.3099999999999996</v>
      </c>
      <c r="AG932">
        <v>14981716.66</v>
      </c>
      <c r="AM932">
        <f t="shared" si="157"/>
        <v>2067</v>
      </c>
      <c r="AN932">
        <f t="shared" si="158"/>
        <v>2</v>
      </c>
      <c r="AO932">
        <f t="shared" si="152"/>
        <v>2067</v>
      </c>
      <c r="AP932" t="str">
        <f t="shared" si="153"/>
        <v>0</v>
      </c>
      <c r="AQ932">
        <f t="shared" si="146"/>
        <v>0</v>
      </c>
      <c r="AR932">
        <f t="shared" si="147"/>
        <v>-496.85</v>
      </c>
      <c r="AS932">
        <f t="shared" si="148"/>
        <v>440.45</v>
      </c>
      <c r="AT932">
        <f t="shared" si="149"/>
        <v>-306.20000000000005</v>
      </c>
      <c r="AU932">
        <f t="shared" si="150"/>
        <v>-49.269999999999996</v>
      </c>
    </row>
    <row r="933" spans="1:47" x14ac:dyDescent="0.3">
      <c r="A933">
        <f t="shared" si="154"/>
        <v>2067</v>
      </c>
      <c r="B933">
        <f t="shared" si="155"/>
        <v>3</v>
      </c>
      <c r="C933">
        <f t="shared" si="156"/>
        <v>2067</v>
      </c>
      <c r="D933" t="str">
        <f t="shared" si="151"/>
        <v>03/31/2067</v>
      </c>
      <c r="E933" t="s">
        <v>1488</v>
      </c>
      <c r="F933">
        <v>5023.66</v>
      </c>
      <c r="G933">
        <v>6530.65</v>
      </c>
      <c r="H933">
        <v>186.83</v>
      </c>
      <c r="I933">
        <v>4817.58</v>
      </c>
      <c r="J933">
        <v>7316.56</v>
      </c>
      <c r="K933">
        <v>0</v>
      </c>
      <c r="L933">
        <v>307.27</v>
      </c>
      <c r="M933">
        <v>0</v>
      </c>
      <c r="N933">
        <v>0</v>
      </c>
      <c r="O933">
        <v>0</v>
      </c>
      <c r="P933">
        <v>51.55</v>
      </c>
      <c r="Q933">
        <v>0</v>
      </c>
      <c r="R933">
        <v>0</v>
      </c>
      <c r="S933">
        <v>1062.3499999999999</v>
      </c>
      <c r="T933">
        <v>0</v>
      </c>
      <c r="U933">
        <v>0</v>
      </c>
      <c r="V933">
        <v>960.72</v>
      </c>
      <c r="W933">
        <v>1312.48</v>
      </c>
      <c r="X933">
        <v>580.91</v>
      </c>
      <c r="Y933">
        <v>56.45</v>
      </c>
      <c r="Z933">
        <v>154.02000000000001</v>
      </c>
      <c r="AA933">
        <v>712.92</v>
      </c>
      <c r="AB933">
        <v>0.77</v>
      </c>
      <c r="AC933">
        <v>64.400000000000006</v>
      </c>
      <c r="AD933">
        <v>0</v>
      </c>
      <c r="AE933">
        <v>19.170000000000002</v>
      </c>
      <c r="AF933">
        <v>6.3</v>
      </c>
      <c r="AG933">
        <v>14983223.65</v>
      </c>
      <c r="AM933">
        <f t="shared" si="157"/>
        <v>2067</v>
      </c>
      <c r="AN933">
        <f t="shared" si="158"/>
        <v>3</v>
      </c>
      <c r="AO933">
        <f t="shared" si="152"/>
        <v>2067</v>
      </c>
      <c r="AP933" t="str">
        <f t="shared" si="153"/>
        <v>0</v>
      </c>
      <c r="AQ933">
        <f t="shared" si="146"/>
        <v>0</v>
      </c>
      <c r="AR933">
        <f t="shared" si="147"/>
        <v>-558.9</v>
      </c>
      <c r="AS933">
        <f t="shared" si="148"/>
        <v>524.45999999999992</v>
      </c>
      <c r="AT933">
        <f t="shared" si="149"/>
        <v>-351.76</v>
      </c>
      <c r="AU933">
        <f t="shared" si="150"/>
        <v>-63.63</v>
      </c>
    </row>
    <row r="934" spans="1:47" x14ac:dyDescent="0.3">
      <c r="A934">
        <f t="shared" si="154"/>
        <v>2067</v>
      </c>
      <c r="B934">
        <f t="shared" si="155"/>
        <v>4</v>
      </c>
      <c r="C934">
        <f t="shared" si="156"/>
        <v>2067</v>
      </c>
      <c r="D934" t="str">
        <f t="shared" si="151"/>
        <v>04/30/2067</v>
      </c>
      <c r="E934" t="s">
        <v>1489</v>
      </c>
      <c r="F934">
        <v>7972.81</v>
      </c>
      <c r="G934">
        <v>1916.46</v>
      </c>
      <c r="H934">
        <v>350.95</v>
      </c>
      <c r="I934">
        <v>3230.59</v>
      </c>
      <c r="J934">
        <v>1109.6300000000001</v>
      </c>
      <c r="K934">
        <v>0</v>
      </c>
      <c r="L934">
        <v>297.36</v>
      </c>
      <c r="M934">
        <v>0</v>
      </c>
      <c r="N934">
        <v>0</v>
      </c>
      <c r="O934">
        <v>0</v>
      </c>
      <c r="P934">
        <v>73.88</v>
      </c>
      <c r="Q934">
        <v>0</v>
      </c>
      <c r="R934">
        <v>0</v>
      </c>
      <c r="S934">
        <v>4067.87</v>
      </c>
      <c r="T934">
        <v>0</v>
      </c>
      <c r="U934">
        <v>0</v>
      </c>
      <c r="V934">
        <v>960.45</v>
      </c>
      <c r="W934">
        <v>1343.98</v>
      </c>
      <c r="X934">
        <v>521.21</v>
      </c>
      <c r="Y934">
        <v>67.28</v>
      </c>
      <c r="Z934">
        <v>211.72</v>
      </c>
      <c r="AA934">
        <v>790.23</v>
      </c>
      <c r="AB934">
        <v>10.24</v>
      </c>
      <c r="AC934">
        <v>57.28</v>
      </c>
      <c r="AD934">
        <v>0.14000000000000001</v>
      </c>
      <c r="AE934">
        <v>25.66</v>
      </c>
      <c r="AF934">
        <v>9.0399999999999991</v>
      </c>
      <c r="AG934">
        <v>14977167.300000001</v>
      </c>
      <c r="AM934">
        <f t="shared" si="157"/>
        <v>2067</v>
      </c>
      <c r="AN934">
        <f t="shared" si="158"/>
        <v>4</v>
      </c>
      <c r="AO934">
        <f t="shared" si="152"/>
        <v>2067</v>
      </c>
      <c r="AP934" t="str">
        <f t="shared" si="153"/>
        <v>0</v>
      </c>
      <c r="AQ934">
        <f t="shared" si="146"/>
        <v>0</v>
      </c>
      <c r="AR934">
        <f t="shared" si="147"/>
        <v>-578.51</v>
      </c>
      <c r="AS934">
        <f t="shared" si="148"/>
        <v>453.93000000000006</v>
      </c>
      <c r="AT934">
        <f t="shared" si="149"/>
        <v>-383.53</v>
      </c>
      <c r="AU934">
        <f t="shared" si="150"/>
        <v>-47.04</v>
      </c>
    </row>
    <row r="935" spans="1:47" x14ac:dyDescent="0.3">
      <c r="A935">
        <f t="shared" si="154"/>
        <v>2067</v>
      </c>
      <c r="B935">
        <f t="shared" si="155"/>
        <v>5</v>
      </c>
      <c r="C935">
        <f t="shared" si="156"/>
        <v>2067</v>
      </c>
      <c r="D935" t="str">
        <f t="shared" si="151"/>
        <v>05/31/2067</v>
      </c>
      <c r="E935" t="s">
        <v>1490</v>
      </c>
      <c r="F935">
        <v>9472.17</v>
      </c>
      <c r="G935">
        <v>1476.37</v>
      </c>
      <c r="H935">
        <v>118.73</v>
      </c>
      <c r="I935">
        <v>2283.67</v>
      </c>
      <c r="J935">
        <v>1463.2</v>
      </c>
      <c r="K935">
        <v>0</v>
      </c>
      <c r="L935">
        <v>307.27</v>
      </c>
      <c r="M935">
        <v>0</v>
      </c>
      <c r="N935">
        <v>0</v>
      </c>
      <c r="O935">
        <v>0</v>
      </c>
      <c r="P935">
        <v>133.41</v>
      </c>
      <c r="Q935">
        <v>0</v>
      </c>
      <c r="R935">
        <v>0</v>
      </c>
      <c r="S935">
        <v>7365.43</v>
      </c>
      <c r="T935">
        <v>0</v>
      </c>
      <c r="U935">
        <v>0</v>
      </c>
      <c r="V935">
        <v>1191.3900000000001</v>
      </c>
      <c r="W935">
        <v>1404.82</v>
      </c>
      <c r="X935">
        <v>559.26</v>
      </c>
      <c r="Y935">
        <v>68.849999999999994</v>
      </c>
      <c r="Z935">
        <v>277.02999999999997</v>
      </c>
      <c r="AA935">
        <v>874.62</v>
      </c>
      <c r="AB935">
        <v>36.43</v>
      </c>
      <c r="AC935">
        <v>29.66</v>
      </c>
      <c r="AD935">
        <v>0</v>
      </c>
      <c r="AE935">
        <v>34.590000000000003</v>
      </c>
      <c r="AF935">
        <v>20.88</v>
      </c>
      <c r="AG935">
        <v>14969171.5</v>
      </c>
      <c r="AM935">
        <f t="shared" si="157"/>
        <v>2067</v>
      </c>
      <c r="AN935">
        <f t="shared" si="158"/>
        <v>5</v>
      </c>
      <c r="AO935">
        <f t="shared" si="152"/>
        <v>2067</v>
      </c>
      <c r="AP935" t="str">
        <f t="shared" si="153"/>
        <v>0</v>
      </c>
      <c r="AQ935">
        <f t="shared" si="146"/>
        <v>0</v>
      </c>
      <c r="AR935">
        <f t="shared" si="147"/>
        <v>-597.59</v>
      </c>
      <c r="AS935">
        <f t="shared" si="148"/>
        <v>490.40999999999997</v>
      </c>
      <c r="AT935">
        <f t="shared" si="149"/>
        <v>-213.42999999999984</v>
      </c>
      <c r="AU935">
        <f t="shared" si="150"/>
        <v>6.77</v>
      </c>
    </row>
    <row r="936" spans="1:47" x14ac:dyDescent="0.3">
      <c r="A936">
        <f t="shared" si="154"/>
        <v>2067</v>
      </c>
      <c r="B936">
        <f t="shared" si="155"/>
        <v>6</v>
      </c>
      <c r="C936">
        <f t="shared" si="156"/>
        <v>2067</v>
      </c>
      <c r="D936" t="str">
        <f t="shared" si="151"/>
        <v>06/30/2067</v>
      </c>
      <c r="E936" t="s">
        <v>1491</v>
      </c>
      <c r="F936">
        <v>10096.200000000001</v>
      </c>
      <c r="G936">
        <v>2392.44</v>
      </c>
      <c r="H936">
        <v>552.22</v>
      </c>
      <c r="I936">
        <v>1300.6600000000001</v>
      </c>
      <c r="J936">
        <v>1451.25</v>
      </c>
      <c r="K936">
        <v>0</v>
      </c>
      <c r="L936">
        <v>297.36</v>
      </c>
      <c r="M936">
        <v>0</v>
      </c>
      <c r="N936">
        <v>0</v>
      </c>
      <c r="O936">
        <v>0</v>
      </c>
      <c r="P936">
        <v>155.52000000000001</v>
      </c>
      <c r="Q936">
        <v>0</v>
      </c>
      <c r="R936">
        <v>0</v>
      </c>
      <c r="S936">
        <v>8499.41</v>
      </c>
      <c r="T936">
        <v>0</v>
      </c>
      <c r="U936">
        <v>0</v>
      </c>
      <c r="V936">
        <v>1178.3499999999999</v>
      </c>
      <c r="W936">
        <v>1365.79</v>
      </c>
      <c r="X936">
        <v>547.13</v>
      </c>
      <c r="Y936">
        <v>80.08</v>
      </c>
      <c r="Z936">
        <v>312.70999999999998</v>
      </c>
      <c r="AA936">
        <v>972.53</v>
      </c>
      <c r="AB936">
        <v>87.31</v>
      </c>
      <c r="AC936">
        <v>11.93</v>
      </c>
      <c r="AD936">
        <v>0</v>
      </c>
      <c r="AE936">
        <v>32.11</v>
      </c>
      <c r="AF936">
        <v>23.11</v>
      </c>
      <c r="AG936">
        <v>14961467.74</v>
      </c>
      <c r="AM936">
        <f t="shared" si="157"/>
        <v>2067</v>
      </c>
      <c r="AN936">
        <f t="shared" si="158"/>
        <v>6</v>
      </c>
      <c r="AO936">
        <f t="shared" si="152"/>
        <v>2067</v>
      </c>
      <c r="AP936" t="str">
        <f t="shared" si="153"/>
        <v>0</v>
      </c>
      <c r="AQ936">
        <f t="shared" si="146"/>
        <v>0</v>
      </c>
      <c r="AR936">
        <f t="shared" si="147"/>
        <v>-659.81999999999994</v>
      </c>
      <c r="AS936">
        <f t="shared" si="148"/>
        <v>467.05</v>
      </c>
      <c r="AT936">
        <f t="shared" si="149"/>
        <v>-187.44000000000005</v>
      </c>
      <c r="AU936">
        <f t="shared" si="150"/>
        <v>75.38</v>
      </c>
    </row>
    <row r="937" spans="1:47" x14ac:dyDescent="0.3">
      <c r="A937">
        <f t="shared" si="154"/>
        <v>2067</v>
      </c>
      <c r="B937">
        <f t="shared" si="155"/>
        <v>7</v>
      </c>
      <c r="C937">
        <f t="shared" si="156"/>
        <v>2067</v>
      </c>
      <c r="D937" t="str">
        <f t="shared" si="151"/>
        <v>07/31/2067</v>
      </c>
      <c r="E937" t="s">
        <v>1492</v>
      </c>
      <c r="F937">
        <v>8670.74</v>
      </c>
      <c r="G937">
        <v>2724.36</v>
      </c>
      <c r="H937">
        <v>1037.6099999999999</v>
      </c>
      <c r="I937">
        <v>1130.43</v>
      </c>
      <c r="J937">
        <v>1498.57</v>
      </c>
      <c r="K937">
        <v>0</v>
      </c>
      <c r="L937">
        <v>307.27</v>
      </c>
      <c r="M937">
        <v>0</v>
      </c>
      <c r="N937">
        <v>0</v>
      </c>
      <c r="O937">
        <v>0</v>
      </c>
      <c r="P937">
        <v>181.39</v>
      </c>
      <c r="Q937">
        <v>0</v>
      </c>
      <c r="R937">
        <v>0</v>
      </c>
      <c r="S937">
        <v>7457.08</v>
      </c>
      <c r="T937">
        <v>0</v>
      </c>
      <c r="U937">
        <v>0</v>
      </c>
      <c r="V937">
        <v>1192.08</v>
      </c>
      <c r="W937">
        <v>1375.9</v>
      </c>
      <c r="X937">
        <v>572.54999999999995</v>
      </c>
      <c r="Y937">
        <v>73.16</v>
      </c>
      <c r="Z937">
        <v>282.57</v>
      </c>
      <c r="AA937">
        <v>1025.8699999999999</v>
      </c>
      <c r="AB937">
        <v>113.38</v>
      </c>
      <c r="AC937">
        <v>8.7100000000000009</v>
      </c>
      <c r="AD937">
        <v>0</v>
      </c>
      <c r="AE937">
        <v>33.32</v>
      </c>
      <c r="AF937">
        <v>27.34</v>
      </c>
      <c r="AG937">
        <v>14955521.359999999</v>
      </c>
      <c r="AM937">
        <f t="shared" si="157"/>
        <v>2067</v>
      </c>
      <c r="AN937">
        <f t="shared" si="158"/>
        <v>7</v>
      </c>
      <c r="AO937">
        <f t="shared" si="152"/>
        <v>2067</v>
      </c>
      <c r="AP937" t="str">
        <f t="shared" si="153"/>
        <v>0</v>
      </c>
      <c r="AQ937">
        <f t="shared" si="146"/>
        <v>0</v>
      </c>
      <c r="AR937">
        <f t="shared" si="147"/>
        <v>-743.3</v>
      </c>
      <c r="AS937">
        <f t="shared" si="148"/>
        <v>499.39</v>
      </c>
      <c r="AT937">
        <f t="shared" si="149"/>
        <v>-183.82000000000016</v>
      </c>
      <c r="AU937">
        <f t="shared" si="150"/>
        <v>104.66999999999999</v>
      </c>
    </row>
    <row r="938" spans="1:47" x14ac:dyDescent="0.3">
      <c r="A938">
        <f t="shared" si="154"/>
        <v>2067</v>
      </c>
      <c r="B938">
        <f t="shared" si="155"/>
        <v>8</v>
      </c>
      <c r="C938">
        <f t="shared" si="156"/>
        <v>2067</v>
      </c>
      <c r="D938" t="str">
        <f t="shared" si="151"/>
        <v>08/31/2067</v>
      </c>
      <c r="E938" t="s">
        <v>1493</v>
      </c>
      <c r="F938">
        <v>6555.07</v>
      </c>
      <c r="G938">
        <v>2229.88</v>
      </c>
      <c r="H938">
        <v>625.07000000000005</v>
      </c>
      <c r="I938">
        <v>1195.25</v>
      </c>
      <c r="J938">
        <v>1319.44</v>
      </c>
      <c r="K938">
        <v>0</v>
      </c>
      <c r="L938">
        <v>307.27</v>
      </c>
      <c r="M938">
        <v>0</v>
      </c>
      <c r="N938">
        <v>0</v>
      </c>
      <c r="O938">
        <v>0</v>
      </c>
      <c r="P938">
        <v>164.65</v>
      </c>
      <c r="Q938">
        <v>0</v>
      </c>
      <c r="R938">
        <v>0</v>
      </c>
      <c r="S938">
        <v>5331.41</v>
      </c>
      <c r="T938">
        <v>0</v>
      </c>
      <c r="U938">
        <v>0</v>
      </c>
      <c r="V938">
        <v>1249.3</v>
      </c>
      <c r="W938">
        <v>1337.47</v>
      </c>
      <c r="X938">
        <v>560.1</v>
      </c>
      <c r="Y938">
        <v>51.09</v>
      </c>
      <c r="Z938">
        <v>248.58</v>
      </c>
      <c r="AA938">
        <v>947.2</v>
      </c>
      <c r="AB938">
        <v>118.74</v>
      </c>
      <c r="AC938">
        <v>6.85</v>
      </c>
      <c r="AD938">
        <v>0.06</v>
      </c>
      <c r="AE938">
        <v>25.99</v>
      </c>
      <c r="AF938">
        <v>23.13</v>
      </c>
      <c r="AG938">
        <v>14951196.17</v>
      </c>
      <c r="AM938">
        <f t="shared" si="157"/>
        <v>2067</v>
      </c>
      <c r="AN938">
        <f t="shared" si="158"/>
        <v>8</v>
      </c>
      <c r="AO938">
        <f t="shared" si="152"/>
        <v>2067</v>
      </c>
      <c r="AP938" t="str">
        <f t="shared" si="153"/>
        <v>0</v>
      </c>
      <c r="AQ938">
        <f t="shared" si="146"/>
        <v>0</v>
      </c>
      <c r="AR938">
        <f t="shared" si="147"/>
        <v>-698.62</v>
      </c>
      <c r="AS938">
        <f t="shared" si="148"/>
        <v>509.01</v>
      </c>
      <c r="AT938">
        <f t="shared" si="149"/>
        <v>-88.170000000000073</v>
      </c>
      <c r="AU938">
        <f t="shared" si="150"/>
        <v>111.89</v>
      </c>
    </row>
    <row r="939" spans="1:47" x14ac:dyDescent="0.3">
      <c r="A939">
        <f t="shared" si="154"/>
        <v>2067</v>
      </c>
      <c r="B939">
        <f t="shared" si="155"/>
        <v>9</v>
      </c>
      <c r="C939">
        <f t="shared" si="156"/>
        <v>2067</v>
      </c>
      <c r="D939" t="str">
        <f t="shared" si="151"/>
        <v>09/30/2067</v>
      </c>
      <c r="E939" t="s">
        <v>1494</v>
      </c>
      <c r="F939">
        <v>6249.51</v>
      </c>
      <c r="G939">
        <v>2172.48</v>
      </c>
      <c r="H939">
        <v>265.18</v>
      </c>
      <c r="I939">
        <v>1383.62</v>
      </c>
      <c r="J939">
        <v>1058.23</v>
      </c>
      <c r="K939">
        <v>0</v>
      </c>
      <c r="L939">
        <v>297.36</v>
      </c>
      <c r="M939">
        <v>0</v>
      </c>
      <c r="N939">
        <v>0</v>
      </c>
      <c r="O939">
        <v>0</v>
      </c>
      <c r="P939">
        <v>131.91</v>
      </c>
      <c r="Q939">
        <v>0</v>
      </c>
      <c r="R939">
        <v>0</v>
      </c>
      <c r="S939">
        <v>4252.04</v>
      </c>
      <c r="T939">
        <v>0</v>
      </c>
      <c r="U939">
        <v>0</v>
      </c>
      <c r="V939">
        <v>1126.9100000000001</v>
      </c>
      <c r="W939">
        <v>1223.7</v>
      </c>
      <c r="X939">
        <v>500.77</v>
      </c>
      <c r="Y939">
        <v>48.36</v>
      </c>
      <c r="Z939">
        <v>231.93</v>
      </c>
      <c r="AA939">
        <v>825.93</v>
      </c>
      <c r="AB939">
        <v>78.849999999999994</v>
      </c>
      <c r="AC939">
        <v>10.1</v>
      </c>
      <c r="AD939">
        <v>0.4</v>
      </c>
      <c r="AE939">
        <v>9.8699999999999992</v>
      </c>
      <c r="AF939">
        <v>14.96</v>
      </c>
      <c r="AG939">
        <v>14947119.15</v>
      </c>
      <c r="AM939">
        <f t="shared" si="157"/>
        <v>2067</v>
      </c>
      <c r="AN939">
        <f t="shared" si="158"/>
        <v>9</v>
      </c>
      <c r="AO939">
        <f t="shared" si="152"/>
        <v>2067</v>
      </c>
      <c r="AP939" t="str">
        <f t="shared" si="153"/>
        <v>0</v>
      </c>
      <c r="AQ939">
        <f t="shared" si="146"/>
        <v>0</v>
      </c>
      <c r="AR939">
        <f t="shared" si="147"/>
        <v>-594</v>
      </c>
      <c r="AS939">
        <f t="shared" si="148"/>
        <v>452.40999999999997</v>
      </c>
      <c r="AT939">
        <f t="shared" si="149"/>
        <v>-96.789999999999964</v>
      </c>
      <c r="AU939">
        <f t="shared" si="150"/>
        <v>68.75</v>
      </c>
    </row>
    <row r="940" spans="1:47" x14ac:dyDescent="0.3">
      <c r="A940">
        <f t="shared" si="154"/>
        <v>2067</v>
      </c>
      <c r="B940">
        <f t="shared" si="155"/>
        <v>10</v>
      </c>
      <c r="C940">
        <f t="shared" si="156"/>
        <v>2068</v>
      </c>
      <c r="D940" t="str">
        <f t="shared" si="151"/>
        <v>10/31/2067</v>
      </c>
      <c r="E940" t="s">
        <v>1495</v>
      </c>
      <c r="F940">
        <v>4164.92</v>
      </c>
      <c r="G940">
        <v>4326.46</v>
      </c>
      <c r="H940">
        <v>284.89999999999998</v>
      </c>
      <c r="I940">
        <v>1730.78</v>
      </c>
      <c r="J940">
        <v>5048.83</v>
      </c>
      <c r="K940">
        <v>0</v>
      </c>
      <c r="L940">
        <v>307.27</v>
      </c>
      <c r="M940">
        <v>0</v>
      </c>
      <c r="N940">
        <v>0</v>
      </c>
      <c r="O940">
        <v>0</v>
      </c>
      <c r="P940">
        <v>89.14</v>
      </c>
      <c r="Q940">
        <v>0</v>
      </c>
      <c r="R940">
        <v>0</v>
      </c>
      <c r="S940">
        <v>3454.28</v>
      </c>
      <c r="T940">
        <v>0</v>
      </c>
      <c r="U940">
        <v>0</v>
      </c>
      <c r="V940">
        <v>1083.96</v>
      </c>
      <c r="W940">
        <v>1244.33</v>
      </c>
      <c r="X940">
        <v>503.38</v>
      </c>
      <c r="Y940">
        <v>70.239999999999995</v>
      </c>
      <c r="Z940">
        <v>182.66</v>
      </c>
      <c r="AA940">
        <v>838.71</v>
      </c>
      <c r="AB940">
        <v>46.19</v>
      </c>
      <c r="AC940">
        <v>12.34</v>
      </c>
      <c r="AD940">
        <v>0</v>
      </c>
      <c r="AE940">
        <v>23.2</v>
      </c>
      <c r="AF940">
        <v>10.91</v>
      </c>
      <c r="AG940">
        <v>14947280.689999999</v>
      </c>
      <c r="AM940">
        <f t="shared" si="157"/>
        <v>2067</v>
      </c>
      <c r="AN940">
        <f t="shared" si="158"/>
        <v>10</v>
      </c>
      <c r="AO940">
        <f t="shared" si="152"/>
        <v>2068</v>
      </c>
      <c r="AP940" t="str">
        <f t="shared" si="153"/>
        <v>0</v>
      </c>
      <c r="AQ940">
        <f t="shared" si="146"/>
        <v>0</v>
      </c>
      <c r="AR940">
        <f t="shared" si="147"/>
        <v>-656.05000000000007</v>
      </c>
      <c r="AS940">
        <f t="shared" si="148"/>
        <v>433.14</v>
      </c>
      <c r="AT940">
        <f t="shared" si="149"/>
        <v>-160.36999999999989</v>
      </c>
      <c r="AU940">
        <f t="shared" si="150"/>
        <v>33.849999999999994</v>
      </c>
    </row>
    <row r="941" spans="1:47" x14ac:dyDescent="0.3">
      <c r="A941">
        <f t="shared" si="154"/>
        <v>2067</v>
      </c>
      <c r="B941">
        <f t="shared" si="155"/>
        <v>11</v>
      </c>
      <c r="C941">
        <f t="shared" si="156"/>
        <v>2068</v>
      </c>
      <c r="D941" t="str">
        <f t="shared" si="151"/>
        <v>11/30/2067</v>
      </c>
      <c r="E941" t="s">
        <v>1496</v>
      </c>
      <c r="F941">
        <v>677.93</v>
      </c>
      <c r="G941">
        <v>3330.52</v>
      </c>
      <c r="H941">
        <v>133.62</v>
      </c>
      <c r="I941">
        <v>2518.38</v>
      </c>
      <c r="J941">
        <v>6249.34</v>
      </c>
      <c r="K941">
        <v>0</v>
      </c>
      <c r="L941">
        <v>297.36</v>
      </c>
      <c r="M941">
        <v>0</v>
      </c>
      <c r="N941">
        <v>0</v>
      </c>
      <c r="O941">
        <v>0</v>
      </c>
      <c r="P941">
        <v>55.18</v>
      </c>
      <c r="Q941">
        <v>0</v>
      </c>
      <c r="R941">
        <v>0</v>
      </c>
      <c r="S941">
        <v>1256.75</v>
      </c>
      <c r="T941">
        <v>0</v>
      </c>
      <c r="U941">
        <v>0</v>
      </c>
      <c r="V941">
        <v>950.49</v>
      </c>
      <c r="W941">
        <v>1153.43</v>
      </c>
      <c r="X941">
        <v>476.89</v>
      </c>
      <c r="Y941">
        <v>48.62</v>
      </c>
      <c r="Z941">
        <v>153.47</v>
      </c>
      <c r="AA941">
        <v>649.69000000000005</v>
      </c>
      <c r="AB941">
        <v>7.65</v>
      </c>
      <c r="AC941">
        <v>18.07</v>
      </c>
      <c r="AD941">
        <v>0</v>
      </c>
      <c r="AE941">
        <v>18.75</v>
      </c>
      <c r="AF941">
        <v>7.73</v>
      </c>
      <c r="AG941">
        <v>14949933.279999999</v>
      </c>
      <c r="AM941">
        <f t="shared" si="157"/>
        <v>2067</v>
      </c>
      <c r="AN941">
        <f t="shared" si="158"/>
        <v>11</v>
      </c>
      <c r="AO941">
        <f t="shared" si="152"/>
        <v>2068</v>
      </c>
      <c r="AP941" t="str">
        <f t="shared" si="153"/>
        <v>0</v>
      </c>
      <c r="AQ941">
        <f t="shared" si="146"/>
        <v>0</v>
      </c>
      <c r="AR941">
        <f t="shared" si="147"/>
        <v>-496.22</v>
      </c>
      <c r="AS941">
        <f t="shared" si="148"/>
        <v>428.27</v>
      </c>
      <c r="AT941">
        <f t="shared" si="149"/>
        <v>-202.94000000000005</v>
      </c>
      <c r="AU941">
        <f t="shared" si="150"/>
        <v>-10.42</v>
      </c>
    </row>
    <row r="942" spans="1:47" x14ac:dyDescent="0.3">
      <c r="A942">
        <f t="shared" si="154"/>
        <v>2067</v>
      </c>
      <c r="B942">
        <f t="shared" si="155"/>
        <v>12</v>
      </c>
      <c r="C942">
        <f t="shared" si="156"/>
        <v>2068</v>
      </c>
      <c r="D942" t="str">
        <f t="shared" si="151"/>
        <v>12/31/2067</v>
      </c>
      <c r="E942" t="s">
        <v>1497</v>
      </c>
      <c r="F942">
        <v>700.65</v>
      </c>
      <c r="G942">
        <v>7106.05</v>
      </c>
      <c r="H942">
        <v>227.51</v>
      </c>
      <c r="I942">
        <v>3123.34</v>
      </c>
      <c r="J942">
        <v>10462.42</v>
      </c>
      <c r="K942">
        <v>0</v>
      </c>
      <c r="L942">
        <v>307.27</v>
      </c>
      <c r="M942">
        <v>0</v>
      </c>
      <c r="N942">
        <v>0</v>
      </c>
      <c r="O942">
        <v>0</v>
      </c>
      <c r="P942">
        <v>52.1</v>
      </c>
      <c r="Q942">
        <v>0</v>
      </c>
      <c r="R942">
        <v>0</v>
      </c>
      <c r="S942">
        <v>1189.44</v>
      </c>
      <c r="T942">
        <v>0</v>
      </c>
      <c r="U942">
        <v>0</v>
      </c>
      <c r="V942">
        <v>973.02</v>
      </c>
      <c r="W942">
        <v>1195.02</v>
      </c>
      <c r="X942">
        <v>504.16</v>
      </c>
      <c r="Y942">
        <v>57.5</v>
      </c>
      <c r="Z942">
        <v>144.41</v>
      </c>
      <c r="AA942">
        <v>642.62</v>
      </c>
      <c r="AB942">
        <v>3.99</v>
      </c>
      <c r="AC942">
        <v>36.549999999999997</v>
      </c>
      <c r="AD942">
        <v>0</v>
      </c>
      <c r="AE942">
        <v>18.989999999999998</v>
      </c>
      <c r="AF942">
        <v>6.03</v>
      </c>
      <c r="AG942">
        <v>14956338.68</v>
      </c>
      <c r="AM942">
        <f t="shared" si="157"/>
        <v>2067</v>
      </c>
      <c r="AN942">
        <f t="shared" si="158"/>
        <v>12</v>
      </c>
      <c r="AO942">
        <f t="shared" si="152"/>
        <v>2068</v>
      </c>
      <c r="AP942" t="str">
        <f t="shared" si="153"/>
        <v>0</v>
      </c>
      <c r="AQ942">
        <f t="shared" si="146"/>
        <v>0</v>
      </c>
      <c r="AR942">
        <f t="shared" si="147"/>
        <v>-498.21000000000004</v>
      </c>
      <c r="AS942">
        <f t="shared" si="148"/>
        <v>446.66</v>
      </c>
      <c r="AT942">
        <f t="shared" si="149"/>
        <v>-222</v>
      </c>
      <c r="AU942">
        <f t="shared" si="150"/>
        <v>-32.559999999999995</v>
      </c>
    </row>
    <row r="943" spans="1:47" x14ac:dyDescent="0.3">
      <c r="A943">
        <f t="shared" si="154"/>
        <v>2068</v>
      </c>
      <c r="B943">
        <f t="shared" si="155"/>
        <v>1</v>
      </c>
      <c r="C943">
        <f t="shared" si="156"/>
        <v>2068</v>
      </c>
      <c r="D943" t="str">
        <f t="shared" si="151"/>
        <v>01/31/2068</v>
      </c>
      <c r="E943" t="s">
        <v>1498</v>
      </c>
      <c r="F943">
        <v>939.57</v>
      </c>
      <c r="G943">
        <v>18441.66</v>
      </c>
      <c r="H943">
        <v>178.29</v>
      </c>
      <c r="I943">
        <v>5223.12</v>
      </c>
      <c r="J943">
        <v>23718.85</v>
      </c>
      <c r="K943">
        <v>0</v>
      </c>
      <c r="L943">
        <v>307.27</v>
      </c>
      <c r="M943">
        <v>0</v>
      </c>
      <c r="N943">
        <v>0</v>
      </c>
      <c r="O943">
        <v>0</v>
      </c>
      <c r="P943">
        <v>46.19</v>
      </c>
      <c r="Q943">
        <v>0</v>
      </c>
      <c r="R943">
        <v>0</v>
      </c>
      <c r="S943">
        <v>1130.97</v>
      </c>
      <c r="T943">
        <v>0</v>
      </c>
      <c r="U943">
        <v>0</v>
      </c>
      <c r="V943">
        <v>956.8</v>
      </c>
      <c r="W943">
        <v>1281.22</v>
      </c>
      <c r="X943">
        <v>595.91</v>
      </c>
      <c r="Y943">
        <v>66.72</v>
      </c>
      <c r="Z943">
        <v>159.25</v>
      </c>
      <c r="AA943">
        <v>656.07</v>
      </c>
      <c r="AB943">
        <v>0.71</v>
      </c>
      <c r="AC943">
        <v>74.400000000000006</v>
      </c>
      <c r="AD943">
        <v>0</v>
      </c>
      <c r="AE943">
        <v>23.82</v>
      </c>
      <c r="AF943">
        <v>4.8499999999999996</v>
      </c>
      <c r="AG943">
        <v>14973840.77</v>
      </c>
      <c r="AM943">
        <f t="shared" si="157"/>
        <v>2068</v>
      </c>
      <c r="AN943">
        <f t="shared" si="158"/>
        <v>1</v>
      </c>
      <c r="AO943">
        <f t="shared" si="152"/>
        <v>2068</v>
      </c>
      <c r="AP943" t="str">
        <f t="shared" si="153"/>
        <v>0</v>
      </c>
      <c r="AQ943">
        <f t="shared" si="146"/>
        <v>0</v>
      </c>
      <c r="AR943">
        <f t="shared" si="147"/>
        <v>-496.82000000000005</v>
      </c>
      <c r="AS943">
        <f t="shared" si="148"/>
        <v>529.18999999999994</v>
      </c>
      <c r="AT943">
        <f t="shared" si="149"/>
        <v>-324.42000000000007</v>
      </c>
      <c r="AU943">
        <f t="shared" si="150"/>
        <v>-73.690000000000012</v>
      </c>
    </row>
    <row r="944" spans="1:47" x14ac:dyDescent="0.3">
      <c r="A944">
        <f t="shared" si="154"/>
        <v>2068</v>
      </c>
      <c r="B944">
        <f t="shared" si="155"/>
        <v>2</v>
      </c>
      <c r="C944">
        <f t="shared" si="156"/>
        <v>2068</v>
      </c>
      <c r="D944" t="str">
        <f t="shared" si="151"/>
        <v>02/29/2068</v>
      </c>
      <c r="E944" t="s">
        <v>1499</v>
      </c>
      <c r="F944">
        <v>1557.97</v>
      </c>
      <c r="G944">
        <v>3066.63</v>
      </c>
      <c r="H944">
        <v>89.23</v>
      </c>
      <c r="I944">
        <v>3492.64</v>
      </c>
      <c r="J944">
        <v>5182.68</v>
      </c>
      <c r="K944">
        <v>0</v>
      </c>
      <c r="L944">
        <v>287.45</v>
      </c>
      <c r="M944">
        <v>0</v>
      </c>
      <c r="N944">
        <v>0</v>
      </c>
      <c r="O944">
        <v>0</v>
      </c>
      <c r="P944">
        <v>41.53</v>
      </c>
      <c r="Q944">
        <v>0</v>
      </c>
      <c r="R944">
        <v>0</v>
      </c>
      <c r="S944">
        <v>220.9</v>
      </c>
      <c r="T944">
        <v>0</v>
      </c>
      <c r="U944">
        <v>0</v>
      </c>
      <c r="V944">
        <v>922.69</v>
      </c>
      <c r="W944">
        <v>1175.83</v>
      </c>
      <c r="X944">
        <v>505.15</v>
      </c>
      <c r="Y944">
        <v>49.99</v>
      </c>
      <c r="Z944">
        <v>167.61</v>
      </c>
      <c r="AA944">
        <v>654.95000000000005</v>
      </c>
      <c r="AB944">
        <v>0.51</v>
      </c>
      <c r="AC944">
        <v>71.67</v>
      </c>
      <c r="AD944">
        <v>0</v>
      </c>
      <c r="AE944">
        <v>17.809999999999999</v>
      </c>
      <c r="AF944">
        <v>4.38</v>
      </c>
      <c r="AG944">
        <v>14975349.43</v>
      </c>
      <c r="AM944">
        <f t="shared" si="157"/>
        <v>2068</v>
      </c>
      <c r="AN944">
        <f t="shared" si="158"/>
        <v>2</v>
      </c>
      <c r="AO944">
        <f t="shared" si="152"/>
        <v>2068</v>
      </c>
      <c r="AP944" t="str">
        <f t="shared" si="153"/>
        <v>0</v>
      </c>
      <c r="AQ944">
        <f t="shared" si="146"/>
        <v>0</v>
      </c>
      <c r="AR944">
        <f t="shared" si="147"/>
        <v>-487.34000000000003</v>
      </c>
      <c r="AS944">
        <f t="shared" si="148"/>
        <v>455.15999999999997</v>
      </c>
      <c r="AT944">
        <f t="shared" si="149"/>
        <v>-253.13999999999987</v>
      </c>
      <c r="AU944">
        <f t="shared" si="150"/>
        <v>-71.16</v>
      </c>
    </row>
    <row r="945" spans="1:47" x14ac:dyDescent="0.3">
      <c r="A945">
        <f t="shared" si="154"/>
        <v>2068</v>
      </c>
      <c r="B945">
        <f t="shared" si="155"/>
        <v>3</v>
      </c>
      <c r="C945">
        <f t="shared" si="156"/>
        <v>2068</v>
      </c>
      <c r="D945" t="str">
        <f t="shared" si="151"/>
        <v>03/31/2068</v>
      </c>
      <c r="E945" t="s">
        <v>1500</v>
      </c>
      <c r="F945">
        <v>1185.83</v>
      </c>
      <c r="G945">
        <v>5223.4399999999996</v>
      </c>
      <c r="H945">
        <v>129.44999999999999</v>
      </c>
      <c r="I945">
        <v>3924.04</v>
      </c>
      <c r="J945">
        <v>8085.55</v>
      </c>
      <c r="K945">
        <v>0</v>
      </c>
      <c r="L945">
        <v>307.27</v>
      </c>
      <c r="M945">
        <v>0</v>
      </c>
      <c r="N945">
        <v>0</v>
      </c>
      <c r="O945">
        <v>0</v>
      </c>
      <c r="P945">
        <v>51.55</v>
      </c>
      <c r="Q945">
        <v>0</v>
      </c>
      <c r="R945">
        <v>0</v>
      </c>
      <c r="S945">
        <v>129.63</v>
      </c>
      <c r="T945">
        <v>0</v>
      </c>
      <c r="U945">
        <v>0</v>
      </c>
      <c r="V945">
        <v>953.15</v>
      </c>
      <c r="W945">
        <v>1280.98</v>
      </c>
      <c r="X945">
        <v>516.87</v>
      </c>
      <c r="Y945">
        <v>56.43</v>
      </c>
      <c r="Z945">
        <v>185.09</v>
      </c>
      <c r="AA945">
        <v>699.74</v>
      </c>
      <c r="AB945">
        <v>0.37</v>
      </c>
      <c r="AC945">
        <v>78.28</v>
      </c>
      <c r="AD945">
        <v>0</v>
      </c>
      <c r="AE945">
        <v>17.149999999999999</v>
      </c>
      <c r="AF945">
        <v>5.43</v>
      </c>
      <c r="AG945">
        <v>14979387.039999999</v>
      </c>
      <c r="AM945">
        <f t="shared" si="157"/>
        <v>2068</v>
      </c>
      <c r="AN945">
        <f t="shared" si="158"/>
        <v>3</v>
      </c>
      <c r="AO945">
        <f t="shared" si="152"/>
        <v>2068</v>
      </c>
      <c r="AP945" t="str">
        <f t="shared" si="153"/>
        <v>0</v>
      </c>
      <c r="AQ945">
        <f t="shared" si="146"/>
        <v>0</v>
      </c>
      <c r="AR945">
        <f t="shared" si="147"/>
        <v>-514.65</v>
      </c>
      <c r="AS945">
        <f t="shared" si="148"/>
        <v>460.44</v>
      </c>
      <c r="AT945">
        <f t="shared" si="149"/>
        <v>-327.83000000000004</v>
      </c>
      <c r="AU945">
        <f t="shared" si="150"/>
        <v>-77.91</v>
      </c>
    </row>
    <row r="946" spans="1:47" x14ac:dyDescent="0.3">
      <c r="A946">
        <f t="shared" si="154"/>
        <v>2068</v>
      </c>
      <c r="B946">
        <f t="shared" si="155"/>
        <v>4</v>
      </c>
      <c r="C946">
        <f t="shared" si="156"/>
        <v>2068</v>
      </c>
      <c r="D946" t="str">
        <f t="shared" si="151"/>
        <v>04/30/2068</v>
      </c>
      <c r="E946" t="s">
        <v>1501</v>
      </c>
      <c r="F946">
        <v>3165.49</v>
      </c>
      <c r="G946">
        <v>2087.27</v>
      </c>
      <c r="H946">
        <v>75.73</v>
      </c>
      <c r="I946">
        <v>3844.68</v>
      </c>
      <c r="J946">
        <v>4361.71</v>
      </c>
      <c r="K946">
        <v>0</v>
      </c>
      <c r="L946">
        <v>297.36</v>
      </c>
      <c r="M946">
        <v>0</v>
      </c>
      <c r="N946">
        <v>0</v>
      </c>
      <c r="O946">
        <v>0</v>
      </c>
      <c r="P946">
        <v>73.88</v>
      </c>
      <c r="Q946">
        <v>0</v>
      </c>
      <c r="R946">
        <v>0</v>
      </c>
      <c r="S946">
        <v>1522.98</v>
      </c>
      <c r="T946">
        <v>0</v>
      </c>
      <c r="U946">
        <v>0</v>
      </c>
      <c r="V946">
        <v>918.28</v>
      </c>
      <c r="W946">
        <v>1268.44</v>
      </c>
      <c r="X946">
        <v>494.72</v>
      </c>
      <c r="Y946">
        <v>61.14</v>
      </c>
      <c r="Z946">
        <v>229.74</v>
      </c>
      <c r="AA946">
        <v>711.11</v>
      </c>
      <c r="AB946">
        <v>0.21</v>
      </c>
      <c r="AC946">
        <v>90.78</v>
      </c>
      <c r="AD946">
        <v>0</v>
      </c>
      <c r="AE946">
        <v>21.35</v>
      </c>
      <c r="AF946">
        <v>9.36</v>
      </c>
      <c r="AG946">
        <v>14978308.83</v>
      </c>
      <c r="AM946">
        <f t="shared" si="157"/>
        <v>2068</v>
      </c>
      <c r="AN946">
        <f t="shared" si="158"/>
        <v>4</v>
      </c>
      <c r="AO946">
        <f t="shared" si="152"/>
        <v>2068</v>
      </c>
      <c r="AP946" t="str">
        <f t="shared" si="153"/>
        <v>0</v>
      </c>
      <c r="AQ946">
        <f t="shared" si="146"/>
        <v>0</v>
      </c>
      <c r="AR946">
        <f t="shared" si="147"/>
        <v>-481.37</v>
      </c>
      <c r="AS946">
        <f t="shared" si="148"/>
        <v>433.58000000000004</v>
      </c>
      <c r="AT946">
        <f t="shared" si="149"/>
        <v>-350.16000000000008</v>
      </c>
      <c r="AU946">
        <f t="shared" si="150"/>
        <v>-90.570000000000007</v>
      </c>
    </row>
    <row r="947" spans="1:47" x14ac:dyDescent="0.3">
      <c r="A947">
        <f t="shared" si="154"/>
        <v>2068</v>
      </c>
      <c r="B947">
        <f t="shared" si="155"/>
        <v>5</v>
      </c>
      <c r="C947">
        <f t="shared" si="156"/>
        <v>2068</v>
      </c>
      <c r="D947" t="str">
        <f t="shared" si="151"/>
        <v>05/31/2068</v>
      </c>
      <c r="E947" t="s">
        <v>1502</v>
      </c>
      <c r="F947">
        <v>4337.3900000000003</v>
      </c>
      <c r="G947">
        <v>1882.65</v>
      </c>
      <c r="H947">
        <v>137.62</v>
      </c>
      <c r="I947">
        <v>3012.56</v>
      </c>
      <c r="J947">
        <v>4142.8900000000003</v>
      </c>
      <c r="K947">
        <v>0</v>
      </c>
      <c r="L947">
        <v>307.27</v>
      </c>
      <c r="M947">
        <v>0</v>
      </c>
      <c r="N947">
        <v>0</v>
      </c>
      <c r="O947">
        <v>0</v>
      </c>
      <c r="P947">
        <v>133.41</v>
      </c>
      <c r="Q947">
        <v>0</v>
      </c>
      <c r="R947">
        <v>0</v>
      </c>
      <c r="S947">
        <v>3841.29</v>
      </c>
      <c r="T947">
        <v>0</v>
      </c>
      <c r="U947">
        <v>0</v>
      </c>
      <c r="V947">
        <v>1103.5899999999999</v>
      </c>
      <c r="W947">
        <v>1307.28</v>
      </c>
      <c r="X947">
        <v>513.9</v>
      </c>
      <c r="Y947">
        <v>64.599999999999994</v>
      </c>
      <c r="Z947">
        <v>273.24</v>
      </c>
      <c r="AA947">
        <v>750.17</v>
      </c>
      <c r="AB947">
        <v>17.29</v>
      </c>
      <c r="AC947">
        <v>52.77</v>
      </c>
      <c r="AD947">
        <v>0</v>
      </c>
      <c r="AE947">
        <v>34.4</v>
      </c>
      <c r="AF947">
        <v>20.89</v>
      </c>
      <c r="AG947">
        <v>14975854.09</v>
      </c>
      <c r="AM947">
        <f t="shared" si="157"/>
        <v>2068</v>
      </c>
      <c r="AN947">
        <f t="shared" si="158"/>
        <v>5</v>
      </c>
      <c r="AO947">
        <f t="shared" si="152"/>
        <v>2068</v>
      </c>
      <c r="AP947" t="str">
        <f t="shared" si="153"/>
        <v>0</v>
      </c>
      <c r="AQ947">
        <f t="shared" si="146"/>
        <v>0</v>
      </c>
      <c r="AR947">
        <f t="shared" si="147"/>
        <v>-476.92999999999995</v>
      </c>
      <c r="AS947">
        <f t="shared" si="148"/>
        <v>449.29999999999995</v>
      </c>
      <c r="AT947">
        <f t="shared" si="149"/>
        <v>-203.69000000000005</v>
      </c>
      <c r="AU947">
        <f t="shared" si="150"/>
        <v>-35.480000000000004</v>
      </c>
    </row>
    <row r="948" spans="1:47" x14ac:dyDescent="0.3">
      <c r="A948">
        <f t="shared" si="154"/>
        <v>2068</v>
      </c>
      <c r="B948">
        <f t="shared" si="155"/>
        <v>6</v>
      </c>
      <c r="C948">
        <f t="shared" si="156"/>
        <v>2068</v>
      </c>
      <c r="D948" t="str">
        <f t="shared" si="151"/>
        <v>06/30/2068</v>
      </c>
      <c r="E948" t="s">
        <v>1503</v>
      </c>
      <c r="F948">
        <v>8296.83</v>
      </c>
      <c r="G948">
        <v>2049.91</v>
      </c>
      <c r="H948">
        <v>286.39</v>
      </c>
      <c r="I948">
        <v>2239.86</v>
      </c>
      <c r="J948">
        <v>2211.64</v>
      </c>
      <c r="K948">
        <v>0</v>
      </c>
      <c r="L948">
        <v>297.36</v>
      </c>
      <c r="M948">
        <v>0</v>
      </c>
      <c r="N948">
        <v>0</v>
      </c>
      <c r="O948">
        <v>0</v>
      </c>
      <c r="P948">
        <v>155.52000000000001</v>
      </c>
      <c r="Q948">
        <v>0</v>
      </c>
      <c r="R948">
        <v>0</v>
      </c>
      <c r="S948">
        <v>6704.79</v>
      </c>
      <c r="T948">
        <v>0</v>
      </c>
      <c r="U948">
        <v>0</v>
      </c>
      <c r="V948">
        <v>1178.28</v>
      </c>
      <c r="W948">
        <v>1290.8599999999999</v>
      </c>
      <c r="X948">
        <v>516.55999999999995</v>
      </c>
      <c r="Y948">
        <v>83.37</v>
      </c>
      <c r="Z948">
        <v>279.32</v>
      </c>
      <c r="AA948">
        <v>819.34</v>
      </c>
      <c r="AB948">
        <v>35.17</v>
      </c>
      <c r="AC948">
        <v>15.1</v>
      </c>
      <c r="AD948">
        <v>0</v>
      </c>
      <c r="AE948">
        <v>30.69</v>
      </c>
      <c r="AF948">
        <v>23.15</v>
      </c>
      <c r="AG948">
        <v>14969607.17</v>
      </c>
      <c r="AM948">
        <f t="shared" si="157"/>
        <v>2068</v>
      </c>
      <c r="AN948">
        <f t="shared" si="158"/>
        <v>6</v>
      </c>
      <c r="AO948">
        <f t="shared" si="152"/>
        <v>2068</v>
      </c>
      <c r="AP948" t="str">
        <f t="shared" si="153"/>
        <v>0</v>
      </c>
      <c r="AQ948">
        <f t="shared" si="146"/>
        <v>0</v>
      </c>
      <c r="AR948">
        <f t="shared" si="147"/>
        <v>-540.02</v>
      </c>
      <c r="AS948">
        <f t="shared" si="148"/>
        <v>433.18999999999994</v>
      </c>
      <c r="AT948">
        <f t="shared" si="149"/>
        <v>-112.57999999999993</v>
      </c>
      <c r="AU948">
        <f t="shared" si="150"/>
        <v>20.07</v>
      </c>
    </row>
    <row r="949" spans="1:47" x14ac:dyDescent="0.3">
      <c r="A949">
        <f t="shared" si="154"/>
        <v>2068</v>
      </c>
      <c r="B949">
        <f t="shared" si="155"/>
        <v>7</v>
      </c>
      <c r="C949">
        <f t="shared" si="156"/>
        <v>2068</v>
      </c>
      <c r="D949" t="str">
        <f t="shared" si="151"/>
        <v>07/31/2068</v>
      </c>
      <c r="E949" t="s">
        <v>1504</v>
      </c>
      <c r="F949">
        <v>9119.9699999999993</v>
      </c>
      <c r="G949">
        <v>2096.94</v>
      </c>
      <c r="H949">
        <v>354.35</v>
      </c>
      <c r="I949">
        <v>1582.63</v>
      </c>
      <c r="J949">
        <v>1645.42</v>
      </c>
      <c r="K949">
        <v>0</v>
      </c>
      <c r="L949">
        <v>307.27</v>
      </c>
      <c r="M949">
        <v>0</v>
      </c>
      <c r="N949">
        <v>0</v>
      </c>
      <c r="O949">
        <v>0</v>
      </c>
      <c r="P949">
        <v>181.39</v>
      </c>
      <c r="Q949">
        <v>0</v>
      </c>
      <c r="R949">
        <v>0</v>
      </c>
      <c r="S949">
        <v>7818.59</v>
      </c>
      <c r="T949">
        <v>0</v>
      </c>
      <c r="U949">
        <v>0</v>
      </c>
      <c r="V949">
        <v>1317.93</v>
      </c>
      <c r="W949">
        <v>1318.35</v>
      </c>
      <c r="X949">
        <v>561.88</v>
      </c>
      <c r="Y949">
        <v>77.91</v>
      </c>
      <c r="Z949">
        <v>310.3</v>
      </c>
      <c r="AA949">
        <v>912.51</v>
      </c>
      <c r="AB949">
        <v>79.88</v>
      </c>
      <c r="AC949">
        <v>12.11</v>
      </c>
      <c r="AD949">
        <v>0</v>
      </c>
      <c r="AE949">
        <v>32.020000000000003</v>
      </c>
      <c r="AF949">
        <v>27.35</v>
      </c>
      <c r="AG949">
        <v>14962584.140000001</v>
      </c>
      <c r="AM949">
        <f t="shared" si="157"/>
        <v>2068</v>
      </c>
      <c r="AN949">
        <f t="shared" si="158"/>
        <v>7</v>
      </c>
      <c r="AO949">
        <f t="shared" si="152"/>
        <v>2068</v>
      </c>
      <c r="AP949" t="str">
        <f t="shared" si="153"/>
        <v>0</v>
      </c>
      <c r="AQ949">
        <f t="shared" si="146"/>
        <v>0</v>
      </c>
      <c r="AR949">
        <f t="shared" si="147"/>
        <v>-602.21</v>
      </c>
      <c r="AS949">
        <f t="shared" si="148"/>
        <v>483.97</v>
      </c>
      <c r="AT949">
        <f t="shared" si="149"/>
        <v>-0.41999999999984539</v>
      </c>
      <c r="AU949">
        <f t="shared" si="150"/>
        <v>67.77</v>
      </c>
    </row>
    <row r="950" spans="1:47" x14ac:dyDescent="0.3">
      <c r="A950">
        <f t="shared" si="154"/>
        <v>2068</v>
      </c>
      <c r="B950">
        <f t="shared" si="155"/>
        <v>8</v>
      </c>
      <c r="C950">
        <f t="shared" si="156"/>
        <v>2068</v>
      </c>
      <c r="D950" t="str">
        <f t="shared" si="151"/>
        <v>08/31/2068</v>
      </c>
      <c r="E950" t="s">
        <v>1505</v>
      </c>
      <c r="F950">
        <v>6655.71</v>
      </c>
      <c r="G950">
        <v>2077.16</v>
      </c>
      <c r="H950">
        <v>340.96</v>
      </c>
      <c r="I950">
        <v>1328.62</v>
      </c>
      <c r="J950">
        <v>1365.14</v>
      </c>
      <c r="K950">
        <v>0</v>
      </c>
      <c r="L950">
        <v>307.27</v>
      </c>
      <c r="M950">
        <v>0</v>
      </c>
      <c r="N950">
        <v>0</v>
      </c>
      <c r="O950">
        <v>0</v>
      </c>
      <c r="P950">
        <v>164.65</v>
      </c>
      <c r="Q950">
        <v>0</v>
      </c>
      <c r="R950">
        <v>0</v>
      </c>
      <c r="S950">
        <v>5396.23</v>
      </c>
      <c r="T950">
        <v>0</v>
      </c>
      <c r="U950">
        <v>0</v>
      </c>
      <c r="V950">
        <v>1330.07</v>
      </c>
      <c r="W950">
        <v>1272.72</v>
      </c>
      <c r="X950">
        <v>554.05999999999995</v>
      </c>
      <c r="Y950">
        <v>47.06</v>
      </c>
      <c r="Z950">
        <v>272.64</v>
      </c>
      <c r="AA950">
        <v>905.92</v>
      </c>
      <c r="AB950">
        <v>93.94</v>
      </c>
      <c r="AC950">
        <v>9.34</v>
      </c>
      <c r="AD950">
        <v>0.21</v>
      </c>
      <c r="AE950">
        <v>24.46</v>
      </c>
      <c r="AF950">
        <v>23.13</v>
      </c>
      <c r="AG950">
        <v>14958005.59</v>
      </c>
      <c r="AM950">
        <f t="shared" si="157"/>
        <v>2068</v>
      </c>
      <c r="AN950">
        <f t="shared" si="158"/>
        <v>8</v>
      </c>
      <c r="AO950">
        <f t="shared" si="152"/>
        <v>2068</v>
      </c>
      <c r="AP950" t="str">
        <f t="shared" si="153"/>
        <v>0</v>
      </c>
      <c r="AQ950">
        <f t="shared" si="146"/>
        <v>0</v>
      </c>
      <c r="AR950">
        <f t="shared" si="147"/>
        <v>-633.28</v>
      </c>
      <c r="AS950">
        <f t="shared" si="148"/>
        <v>506.99999999999994</v>
      </c>
      <c r="AT950">
        <f t="shared" si="149"/>
        <v>57.349999999999909</v>
      </c>
      <c r="AU950">
        <f t="shared" si="150"/>
        <v>84.6</v>
      </c>
    </row>
    <row r="951" spans="1:47" x14ac:dyDescent="0.3">
      <c r="A951">
        <f t="shared" si="154"/>
        <v>2068</v>
      </c>
      <c r="B951">
        <f t="shared" si="155"/>
        <v>9</v>
      </c>
      <c r="C951">
        <f t="shared" si="156"/>
        <v>2068</v>
      </c>
      <c r="D951" t="str">
        <f t="shared" si="151"/>
        <v>09/30/2068</v>
      </c>
      <c r="E951" t="s">
        <v>1506</v>
      </c>
      <c r="F951">
        <v>6156.99</v>
      </c>
      <c r="G951">
        <v>2434.48</v>
      </c>
      <c r="H951">
        <v>331.89</v>
      </c>
      <c r="I951">
        <v>1231.98</v>
      </c>
      <c r="J951">
        <v>1105.96</v>
      </c>
      <c r="K951">
        <v>0</v>
      </c>
      <c r="L951">
        <v>297.36</v>
      </c>
      <c r="M951">
        <v>0</v>
      </c>
      <c r="N951">
        <v>0</v>
      </c>
      <c r="O951">
        <v>0</v>
      </c>
      <c r="P951">
        <v>131.91</v>
      </c>
      <c r="Q951">
        <v>0</v>
      </c>
      <c r="R951">
        <v>0</v>
      </c>
      <c r="S951">
        <v>4270.8100000000004</v>
      </c>
      <c r="T951">
        <v>0</v>
      </c>
      <c r="U951">
        <v>0</v>
      </c>
      <c r="V951">
        <v>1168.47</v>
      </c>
      <c r="W951">
        <v>1161.6500000000001</v>
      </c>
      <c r="X951">
        <v>503.64</v>
      </c>
      <c r="Y951">
        <v>58.03</v>
      </c>
      <c r="Z951">
        <v>239.07</v>
      </c>
      <c r="AA951">
        <v>840.54</v>
      </c>
      <c r="AB951">
        <v>97.19</v>
      </c>
      <c r="AC951">
        <v>6.93</v>
      </c>
      <c r="AD951">
        <v>0.22</v>
      </c>
      <c r="AE951">
        <v>13.33</v>
      </c>
      <c r="AF951">
        <v>14.97</v>
      </c>
      <c r="AG951">
        <v>14954283.07</v>
      </c>
      <c r="AM951">
        <f t="shared" si="157"/>
        <v>2068</v>
      </c>
      <c r="AN951">
        <f t="shared" si="158"/>
        <v>9</v>
      </c>
      <c r="AO951">
        <f t="shared" si="152"/>
        <v>2068</v>
      </c>
      <c r="AP951" t="str">
        <f t="shared" si="153"/>
        <v>0</v>
      </c>
      <c r="AQ951">
        <f t="shared" si="146"/>
        <v>0</v>
      </c>
      <c r="AR951">
        <f t="shared" si="147"/>
        <v>-601.47</v>
      </c>
      <c r="AS951">
        <f t="shared" si="148"/>
        <v>445.61</v>
      </c>
      <c r="AT951">
        <f t="shared" si="149"/>
        <v>6.8199999999999363</v>
      </c>
      <c r="AU951">
        <f t="shared" si="150"/>
        <v>90.259999999999991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C043D-0708-4698-8829-E6598B4487C1}">
  <sheetPr>
    <tabColor theme="9" tint="0.79998168889431442"/>
  </sheetPr>
  <dimension ref="A1:BE91"/>
  <sheetViews>
    <sheetView workbookViewId="0">
      <pane xSplit="1" ySplit="4" topLeftCell="U85" activePane="bottomRight" state="frozen"/>
      <selection pane="topRight" activeCell="B1" sqref="B1"/>
      <selection pane="bottomLeft" activeCell="A4" sqref="A4"/>
      <selection pane="bottomRight" activeCell="AA86" sqref="AA86:AB88"/>
    </sheetView>
  </sheetViews>
  <sheetFormatPr defaultRowHeight="14.4" x14ac:dyDescent="0.3"/>
  <cols>
    <col min="1" max="1" width="12.5546875" bestFit="1" customWidth="1"/>
    <col min="2" max="2" width="16.5546875" bestFit="1" customWidth="1"/>
    <col min="3" max="3" width="18" bestFit="1" customWidth="1"/>
    <col min="4" max="4" width="16.88671875" bestFit="1" customWidth="1"/>
    <col min="5" max="5" width="18.33203125" bestFit="1" customWidth="1"/>
    <col min="6" max="6" width="18.21875" bestFit="1" customWidth="1"/>
    <col min="7" max="7" width="19.5546875" bestFit="1" customWidth="1"/>
    <col min="8" max="8" width="20.33203125" bestFit="1" customWidth="1"/>
    <col min="9" max="9" width="21.77734375" bestFit="1" customWidth="1"/>
    <col min="10" max="10" width="20.77734375" bestFit="1" customWidth="1"/>
    <col min="11" max="11" width="22.21875" bestFit="1" customWidth="1"/>
    <col min="12" max="12" width="19.44140625" bestFit="1" customWidth="1"/>
    <col min="13" max="13" width="20.77734375" bestFit="1" customWidth="1"/>
    <col min="14" max="14" width="21" bestFit="1" customWidth="1"/>
    <col min="15" max="15" width="22.44140625" bestFit="1" customWidth="1"/>
    <col min="16" max="16" width="17.33203125" bestFit="1" customWidth="1"/>
    <col min="17" max="17" width="18.6640625" bestFit="1" customWidth="1"/>
    <col min="18" max="18" width="20.44140625" bestFit="1" customWidth="1"/>
    <col min="19" max="19" width="21.88671875" bestFit="1" customWidth="1"/>
    <col min="20" max="20" width="20.44140625" bestFit="1" customWidth="1"/>
    <col min="21" max="21" width="21.88671875" bestFit="1" customWidth="1"/>
    <col min="22" max="22" width="20.44140625" bestFit="1" customWidth="1"/>
    <col min="23" max="23" width="21.88671875" bestFit="1" customWidth="1"/>
    <col min="24" max="24" width="20.44140625" bestFit="1" customWidth="1"/>
    <col min="25" max="25" width="21.88671875" bestFit="1" customWidth="1"/>
    <col min="26" max="26" width="20.44140625" bestFit="1" customWidth="1"/>
    <col min="27" max="27" width="21.88671875" bestFit="1" customWidth="1"/>
    <col min="28" max="28" width="17.77734375" bestFit="1" customWidth="1"/>
    <col min="29" max="29" width="12.77734375" customWidth="1"/>
    <col min="31" max="31" width="10" bestFit="1" customWidth="1"/>
    <col min="32" max="32" width="9.21875" bestFit="1" customWidth="1"/>
    <col min="35" max="35" width="10.5546875" bestFit="1" customWidth="1"/>
    <col min="36" max="36" width="11.33203125" bestFit="1" customWidth="1"/>
    <col min="37" max="37" width="15.33203125" bestFit="1" customWidth="1"/>
    <col min="38" max="38" width="12.109375" bestFit="1" customWidth="1"/>
    <col min="39" max="39" width="13.6640625" bestFit="1" customWidth="1"/>
    <col min="40" max="40" width="7.88671875" bestFit="1" customWidth="1"/>
    <col min="41" max="41" width="9.33203125" bestFit="1" customWidth="1"/>
    <col min="42" max="42" width="6.5546875" bestFit="1" customWidth="1"/>
    <col min="43" max="43" width="8" bestFit="1" customWidth="1"/>
    <col min="53" max="53" width="10.21875" bestFit="1" customWidth="1"/>
    <col min="54" max="54" width="12" bestFit="1" customWidth="1"/>
    <col min="57" max="57" width="14.44140625" bestFit="1" customWidth="1"/>
  </cols>
  <sheetData>
    <row r="1" spans="1:57" x14ac:dyDescent="0.3">
      <c r="J1" s="60">
        <f>AVERAGE(J15:J33)</f>
        <v>0</v>
      </c>
      <c r="K1" s="60">
        <f>AVERAGE(K15:K33)</f>
        <v>0</v>
      </c>
      <c r="R1" s="60">
        <f>AVERAGE(R15:R33)</f>
        <v>15228.894210526312</v>
      </c>
      <c r="S1" s="60">
        <f t="shared" ref="S1:Y1" si="0">AVERAGE(S15:S33)</f>
        <v>14006.672631578946</v>
      </c>
      <c r="T1" s="60">
        <f t="shared" si="0"/>
        <v>6250.1284210526319</v>
      </c>
      <c r="U1" s="60">
        <f t="shared" si="0"/>
        <v>869.72368421052636</v>
      </c>
      <c r="V1" s="60">
        <f t="shared" si="0"/>
        <v>2714.1763157894734</v>
      </c>
      <c r="W1" s="60">
        <f t="shared" si="0"/>
        <v>10046.299473684208</v>
      </c>
      <c r="X1" s="60">
        <f t="shared" si="0"/>
        <v>680.60736842105268</v>
      </c>
      <c r="Y1" s="60">
        <f t="shared" si="0"/>
        <v>362.4663157894737</v>
      </c>
    </row>
    <row r="2" spans="1:57" x14ac:dyDescent="0.3">
      <c r="J2" s="60"/>
      <c r="K2" s="60"/>
      <c r="R2" s="60"/>
      <c r="S2" s="60">
        <f>R1-S1</f>
        <v>1222.2215789473667</v>
      </c>
      <c r="T2" s="60"/>
      <c r="U2" s="60"/>
      <c r="V2" s="60"/>
      <c r="W2" s="60">
        <f>W1-V1</f>
        <v>7332.1231578947354</v>
      </c>
      <c r="X2" s="60"/>
      <c r="Y2" s="60"/>
      <c r="AH2" t="s">
        <v>897</v>
      </c>
      <c r="AJ2" t="s">
        <v>899</v>
      </c>
      <c r="AL2" t="s">
        <v>901</v>
      </c>
      <c r="AN2" t="s">
        <v>902</v>
      </c>
      <c r="AP2" t="s">
        <v>3</v>
      </c>
    </row>
    <row r="3" spans="1:57" x14ac:dyDescent="0.3">
      <c r="B3" t="s">
        <v>855</v>
      </c>
      <c r="C3" t="s">
        <v>856</v>
      </c>
      <c r="D3" t="s">
        <v>857</v>
      </c>
      <c r="E3" t="s">
        <v>858</v>
      </c>
      <c r="F3" t="s">
        <v>859</v>
      </c>
      <c r="G3" t="s">
        <v>860</v>
      </c>
      <c r="H3" t="s">
        <v>861</v>
      </c>
      <c r="I3" t="s">
        <v>862</v>
      </c>
      <c r="J3" t="s">
        <v>863</v>
      </c>
      <c r="K3" t="s">
        <v>864</v>
      </c>
      <c r="L3" t="s">
        <v>865</v>
      </c>
      <c r="M3" t="s">
        <v>866</v>
      </c>
      <c r="N3" t="s">
        <v>867</v>
      </c>
      <c r="O3" t="s">
        <v>868</v>
      </c>
      <c r="P3" t="s">
        <v>869</v>
      </c>
      <c r="Q3" t="s">
        <v>870</v>
      </c>
      <c r="R3" t="s">
        <v>897</v>
      </c>
      <c r="T3" t="s">
        <v>899</v>
      </c>
      <c r="V3" t="s">
        <v>901</v>
      </c>
      <c r="X3" t="s">
        <v>902</v>
      </c>
      <c r="Z3" t="s">
        <v>3</v>
      </c>
      <c r="AC3" s="195" t="s">
        <v>872</v>
      </c>
      <c r="AE3" t="s">
        <v>892</v>
      </c>
      <c r="AF3" s="96" t="s">
        <v>1507</v>
      </c>
    </row>
    <row r="4" spans="1:57" x14ac:dyDescent="0.3">
      <c r="A4" s="47" t="s">
        <v>114</v>
      </c>
      <c r="B4" t="s">
        <v>855</v>
      </c>
      <c r="C4" t="s">
        <v>856</v>
      </c>
      <c r="D4" t="s">
        <v>857</v>
      </c>
      <c r="E4" t="s">
        <v>858</v>
      </c>
      <c r="F4" t="s">
        <v>859</v>
      </c>
      <c r="G4" t="s">
        <v>860</v>
      </c>
      <c r="H4" t="s">
        <v>861</v>
      </c>
      <c r="I4" t="s">
        <v>862</v>
      </c>
      <c r="J4" t="s">
        <v>863</v>
      </c>
      <c r="K4" t="s">
        <v>864</v>
      </c>
      <c r="L4" t="s">
        <v>865</v>
      </c>
      <c r="M4" t="s">
        <v>866</v>
      </c>
      <c r="N4" t="s">
        <v>867</v>
      </c>
      <c r="O4" t="s">
        <v>868</v>
      </c>
      <c r="P4" t="s">
        <v>869</v>
      </c>
      <c r="Q4" t="s">
        <v>870</v>
      </c>
      <c r="R4" t="s">
        <v>1650</v>
      </c>
      <c r="S4" t="s">
        <v>1651</v>
      </c>
      <c r="T4" t="s">
        <v>1652</v>
      </c>
      <c r="U4" t="s">
        <v>1653</v>
      </c>
      <c r="V4" t="s">
        <v>1654</v>
      </c>
      <c r="W4" t="s">
        <v>1655</v>
      </c>
      <c r="X4" t="s">
        <v>1656</v>
      </c>
      <c r="Y4" t="s">
        <v>1657</v>
      </c>
      <c r="Z4" t="s">
        <v>1658</v>
      </c>
      <c r="AA4" t="s">
        <v>1659</v>
      </c>
      <c r="AB4" t="s">
        <v>871</v>
      </c>
      <c r="AC4" s="195"/>
      <c r="AD4" t="s">
        <v>1743</v>
      </c>
      <c r="AE4" t="s">
        <v>892</v>
      </c>
      <c r="AF4" s="96" t="s">
        <v>1508</v>
      </c>
      <c r="AH4" t="s">
        <v>1590</v>
      </c>
      <c r="AI4" t="s">
        <v>1591</v>
      </c>
      <c r="AJ4" t="s">
        <v>1592</v>
      </c>
      <c r="AK4" t="s">
        <v>1593</v>
      </c>
      <c r="AL4" t="s">
        <v>1660</v>
      </c>
      <c r="AM4" t="s">
        <v>1661</v>
      </c>
      <c r="AN4" t="s">
        <v>1662</v>
      </c>
      <c r="AO4" t="s">
        <v>1663</v>
      </c>
      <c r="AP4" t="s">
        <v>1664</v>
      </c>
      <c r="AQ4" t="s">
        <v>1665</v>
      </c>
      <c r="AR4" t="s">
        <v>1594</v>
      </c>
      <c r="AS4" t="s">
        <v>1595</v>
      </c>
      <c r="AT4" t="s">
        <v>1607</v>
      </c>
      <c r="AW4" t="s">
        <v>1596</v>
      </c>
      <c r="AX4" t="s">
        <v>1597</v>
      </c>
      <c r="AY4" t="s">
        <v>1598</v>
      </c>
      <c r="BA4" t="s">
        <v>1608</v>
      </c>
      <c r="BB4" t="s">
        <v>1609</v>
      </c>
      <c r="BC4" t="s">
        <v>1610</v>
      </c>
      <c r="BE4" t="s">
        <v>1611</v>
      </c>
    </row>
    <row r="5" spans="1:57" x14ac:dyDescent="0.3">
      <c r="A5" s="48">
        <v>1990</v>
      </c>
      <c r="B5" s="1">
        <v>55456.45</v>
      </c>
      <c r="C5" s="1">
        <v>32367.760000000002</v>
      </c>
      <c r="D5" s="1">
        <v>1683.53</v>
      </c>
      <c r="E5" s="1">
        <v>40303.350000000006</v>
      </c>
      <c r="F5" s="1">
        <v>46582.110000000008</v>
      </c>
      <c r="G5" s="1">
        <v>0</v>
      </c>
      <c r="H5" s="1">
        <v>3617.86</v>
      </c>
      <c r="I5" s="1">
        <v>0</v>
      </c>
      <c r="J5" s="1">
        <v>0</v>
      </c>
      <c r="K5" s="1">
        <v>0</v>
      </c>
      <c r="L5" s="1">
        <v>2968.3599999999997</v>
      </c>
      <c r="M5" s="1">
        <v>0</v>
      </c>
      <c r="N5" s="1">
        <v>0</v>
      </c>
      <c r="O5" s="1">
        <v>36300.589999999997</v>
      </c>
      <c r="P5" s="1">
        <v>0</v>
      </c>
      <c r="Q5" s="1">
        <v>0</v>
      </c>
      <c r="R5" s="1">
        <v>15299.18</v>
      </c>
      <c r="S5" s="1">
        <v>14140.800000000001</v>
      </c>
      <c r="T5" s="1">
        <v>7256.4700000000012</v>
      </c>
      <c r="U5" s="1">
        <v>872.03</v>
      </c>
      <c r="V5" s="1">
        <v>2807.1599999999994</v>
      </c>
      <c r="W5" s="1">
        <v>11224.190000000002</v>
      </c>
      <c r="X5" s="1">
        <v>435.36</v>
      </c>
      <c r="Y5" s="1">
        <v>401.96</v>
      </c>
      <c r="Z5" s="1">
        <v>0</v>
      </c>
      <c r="AA5" s="1">
        <v>138.52000000000001</v>
      </c>
      <c r="AB5" s="1">
        <v>357.36999999999995</v>
      </c>
      <c r="AC5" s="61">
        <f>AVERAGEIFS('GW ZBud_Monthly'!$AG$4:$AG$951,'GW ZBud_Monthly'!$C$4:$C$951,'GW ZBud_WY'!A5)</f>
        <v>15000478.381666668</v>
      </c>
      <c r="AD5">
        <f>C5-B5</f>
        <v>-23088.689999999995</v>
      </c>
      <c r="AE5" s="60">
        <f>D5+L5+H5</f>
        <v>8269.75</v>
      </c>
      <c r="AF5" s="61">
        <f>E5-AE5</f>
        <v>32033.600000000006</v>
      </c>
      <c r="AH5" s="61">
        <f t="shared" ref="AH5:AN5" si="1">R5</f>
        <v>15299.18</v>
      </c>
      <c r="AI5" s="61">
        <f t="shared" si="1"/>
        <v>14140.800000000001</v>
      </c>
      <c r="AJ5" s="61">
        <f t="shared" si="1"/>
        <v>7256.4700000000012</v>
      </c>
      <c r="AK5" s="61">
        <f t="shared" si="1"/>
        <v>872.03</v>
      </c>
      <c r="AL5" s="61">
        <f t="shared" si="1"/>
        <v>2807.1599999999994</v>
      </c>
      <c r="AM5" s="61">
        <f t="shared" si="1"/>
        <v>11224.190000000002</v>
      </c>
      <c r="AN5" s="61">
        <f t="shared" si="1"/>
        <v>435.36</v>
      </c>
      <c r="AO5" s="61">
        <f>Y5</f>
        <v>401.96</v>
      </c>
      <c r="AP5" s="61">
        <f>Z5</f>
        <v>0</v>
      </c>
      <c r="AQ5" s="61">
        <f>AA5</f>
        <v>138.52000000000001</v>
      </c>
      <c r="AR5" s="61">
        <f>SUM(AH5,AJ5,AL5,AN5,AP5)</f>
        <v>25798.170000000002</v>
      </c>
      <c r="AS5" s="61">
        <f>SUM(AI5,AK5,AM5,AO5,AQ5)</f>
        <v>26777.500000000004</v>
      </c>
      <c r="AT5" s="61">
        <f>AR5-AS5</f>
        <v>-979.33000000000175</v>
      </c>
      <c r="AU5" s="61">
        <f>AS5*-1</f>
        <v>-26777.500000000004</v>
      </c>
      <c r="AW5" s="61" t="e">
        <f>J5+#REF!</f>
        <v>#REF!</v>
      </c>
      <c r="AX5" s="61" t="e">
        <f>K5+#REF!</f>
        <v>#REF!</v>
      </c>
      <c r="AY5" s="61" t="e">
        <f>AW5-AX5</f>
        <v>#REF!</v>
      </c>
      <c r="BA5" s="61" t="e">
        <f>#REF!</f>
        <v>#REF!</v>
      </c>
      <c r="BB5" s="61" t="e">
        <f>#REF!</f>
        <v>#REF!</v>
      </c>
      <c r="BC5" s="61" t="e">
        <f>BA5-BB5</f>
        <v>#REF!</v>
      </c>
      <c r="BE5" s="61" t="e">
        <f>AY5+BC5</f>
        <v>#REF!</v>
      </c>
    </row>
    <row r="6" spans="1:57" x14ac:dyDescent="0.3">
      <c r="A6" s="48">
        <v>1991</v>
      </c>
      <c r="B6" s="1">
        <v>59400.45</v>
      </c>
      <c r="C6" s="1">
        <v>48715.55</v>
      </c>
      <c r="D6" s="1">
        <v>1689.36</v>
      </c>
      <c r="E6" s="1">
        <v>36984.74</v>
      </c>
      <c r="F6" s="1">
        <v>58777.439999999988</v>
      </c>
      <c r="G6" s="1">
        <v>0</v>
      </c>
      <c r="H6" s="1">
        <v>3617.86</v>
      </c>
      <c r="I6" s="1">
        <v>0</v>
      </c>
      <c r="J6" s="1">
        <v>0</v>
      </c>
      <c r="K6" s="1">
        <v>0</v>
      </c>
      <c r="L6" s="1">
        <v>3030.1199999999994</v>
      </c>
      <c r="M6" s="1">
        <v>0</v>
      </c>
      <c r="N6" s="1">
        <v>0</v>
      </c>
      <c r="O6" s="1">
        <v>38076.840000000004</v>
      </c>
      <c r="P6" s="1">
        <v>0</v>
      </c>
      <c r="Q6" s="1">
        <v>0</v>
      </c>
      <c r="R6" s="1">
        <v>14314.68</v>
      </c>
      <c r="S6" s="1">
        <v>14077.4</v>
      </c>
      <c r="T6" s="1">
        <v>6833.25</v>
      </c>
      <c r="U6" s="1">
        <v>851.56999999999994</v>
      </c>
      <c r="V6" s="1">
        <v>2721.2</v>
      </c>
      <c r="W6" s="1">
        <v>10977.359999999999</v>
      </c>
      <c r="X6" s="1">
        <v>307.96000000000004</v>
      </c>
      <c r="Y6" s="1">
        <v>504.91</v>
      </c>
      <c r="Z6" s="1">
        <v>0</v>
      </c>
      <c r="AA6" s="1">
        <v>139.69</v>
      </c>
      <c r="AB6" s="1">
        <v>364.28</v>
      </c>
      <c r="AC6" s="61">
        <f>AVERAGEIFS('GW ZBud_Monthly'!$AG$4:$AG$951,'GW ZBud_Monthly'!$C$4:$C$951,'GW ZBud_WY'!A6)</f>
        <v>14982738.494999999</v>
      </c>
      <c r="AD6">
        <f t="shared" ref="AD6:AD69" si="2">C6-B6</f>
        <v>-10684.899999999994</v>
      </c>
      <c r="AE6" s="60">
        <f t="shared" ref="AE6:AE69" si="3">D6+L6+H6</f>
        <v>8337.34</v>
      </c>
      <c r="AF6" s="61">
        <f t="shared" ref="AF6:AF69" si="4">E6-AE6</f>
        <v>28647.399999999998</v>
      </c>
      <c r="AH6" s="61">
        <f t="shared" ref="AH6:AH69" si="5">R6</f>
        <v>14314.68</v>
      </c>
      <c r="AI6" s="61">
        <f t="shared" ref="AI6:AI69" si="6">S6</f>
        <v>14077.4</v>
      </c>
      <c r="AJ6" s="61">
        <f t="shared" ref="AJ6:AJ37" si="7">T6</f>
        <v>6833.25</v>
      </c>
      <c r="AK6" s="61">
        <f t="shared" ref="AK6:AK37" si="8">U6</f>
        <v>851.56999999999994</v>
      </c>
      <c r="AL6" s="61">
        <f t="shared" ref="AL6:AL37" si="9">V6</f>
        <v>2721.2</v>
      </c>
      <c r="AM6" s="61">
        <f t="shared" ref="AM6:AM37" si="10">W6</f>
        <v>10977.359999999999</v>
      </c>
      <c r="AN6" s="61">
        <f t="shared" ref="AN6:AN69" si="11">X6</f>
        <v>307.96000000000004</v>
      </c>
      <c r="AO6" s="61">
        <f t="shared" ref="AO6:AO69" si="12">Y6</f>
        <v>504.91</v>
      </c>
      <c r="AP6" s="61">
        <f t="shared" ref="AP6:AP69" si="13">Z6</f>
        <v>0</v>
      </c>
      <c r="AQ6" s="61">
        <f t="shared" ref="AQ6:AQ69" si="14">AA6</f>
        <v>139.69</v>
      </c>
      <c r="AR6" s="61">
        <f t="shared" ref="AR6:AR69" si="15">SUM(AH6,AJ6,AL6,AN6,AP6)</f>
        <v>24177.09</v>
      </c>
      <c r="AS6" s="61">
        <f t="shared" ref="AS6:AS69" si="16">SUM(AI6,AK6,AM6,AO6,AQ6)</f>
        <v>26550.929999999997</v>
      </c>
      <c r="AT6" s="61">
        <f t="shared" ref="AT6:AT69" si="17">AR6-AS6</f>
        <v>-2373.8399999999965</v>
      </c>
      <c r="AU6" s="61">
        <f t="shared" ref="AU6:AU69" si="18">AS6*-1</f>
        <v>-26550.929999999997</v>
      </c>
      <c r="AW6" s="61" t="e">
        <f>J6+#REF!</f>
        <v>#REF!</v>
      </c>
      <c r="AX6" s="61" t="e">
        <f>K6+#REF!</f>
        <v>#REF!</v>
      </c>
      <c r="AY6" s="61" t="e">
        <f t="shared" ref="AY6:AY69" si="19">AW6-AX6</f>
        <v>#REF!</v>
      </c>
      <c r="BA6" s="61" t="e">
        <f>#REF!</f>
        <v>#REF!</v>
      </c>
      <c r="BB6" s="61" t="e">
        <f>#REF!</f>
        <v>#REF!</v>
      </c>
      <c r="BC6" s="61" t="e">
        <f t="shared" ref="BC6:BC69" si="20">BA6-BB6</f>
        <v>#REF!</v>
      </c>
      <c r="BE6" s="61" t="e">
        <f t="shared" ref="BE6:BE69" si="21">AY6+BC6</f>
        <v>#REF!</v>
      </c>
    </row>
    <row r="7" spans="1:57" x14ac:dyDescent="0.3">
      <c r="A7" s="48">
        <v>1992</v>
      </c>
      <c r="B7" s="1">
        <v>59356.36</v>
      </c>
      <c r="C7" s="1">
        <v>49298</v>
      </c>
      <c r="D7" s="1">
        <v>1957.47</v>
      </c>
      <c r="E7" s="1">
        <v>32342.960000000006</v>
      </c>
      <c r="F7" s="1">
        <v>63229.710000000006</v>
      </c>
      <c r="G7" s="1">
        <v>0</v>
      </c>
      <c r="H7" s="1">
        <v>3627.78</v>
      </c>
      <c r="I7" s="1">
        <v>0</v>
      </c>
      <c r="J7" s="1">
        <v>0</v>
      </c>
      <c r="K7" s="1">
        <v>0</v>
      </c>
      <c r="L7" s="1">
        <v>3062.5499999999997</v>
      </c>
      <c r="M7" s="1">
        <v>0</v>
      </c>
      <c r="N7" s="1">
        <v>0</v>
      </c>
      <c r="O7" s="1">
        <v>41075.9</v>
      </c>
      <c r="P7" s="1">
        <v>0</v>
      </c>
      <c r="Q7" s="1">
        <v>0</v>
      </c>
      <c r="R7" s="1">
        <v>11566.970000000001</v>
      </c>
      <c r="S7" s="1">
        <v>16053.909999999998</v>
      </c>
      <c r="T7" s="1">
        <v>6677.61</v>
      </c>
      <c r="U7" s="1">
        <v>839.48</v>
      </c>
      <c r="V7" s="1">
        <v>2664.17</v>
      </c>
      <c r="W7" s="1">
        <v>11723.710000000001</v>
      </c>
      <c r="X7" s="1">
        <v>293.08999999999997</v>
      </c>
      <c r="Y7" s="1">
        <v>575.95000000000005</v>
      </c>
      <c r="Z7" s="1">
        <v>0</v>
      </c>
      <c r="AA7" s="1">
        <v>154.71</v>
      </c>
      <c r="AB7" s="1">
        <v>371.07</v>
      </c>
      <c r="AC7" s="61">
        <f>AVERAGEIFS('GW ZBud_Monthly'!$AG$4:$AG$951,'GW ZBud_Monthly'!$C$4:$C$951,'GW ZBud_WY'!A7)</f>
        <v>14975825.981666667</v>
      </c>
      <c r="AD7">
        <f t="shared" si="2"/>
        <v>-10058.36</v>
      </c>
      <c r="AE7" s="60">
        <f t="shared" si="3"/>
        <v>8647.7999999999993</v>
      </c>
      <c r="AF7" s="61">
        <f t="shared" si="4"/>
        <v>23695.160000000007</v>
      </c>
      <c r="AH7" s="61">
        <f t="shared" si="5"/>
        <v>11566.970000000001</v>
      </c>
      <c r="AI7" s="61">
        <f t="shared" si="6"/>
        <v>16053.909999999998</v>
      </c>
      <c r="AJ7" s="61">
        <f t="shared" si="7"/>
        <v>6677.61</v>
      </c>
      <c r="AK7" s="61">
        <f t="shared" si="8"/>
        <v>839.48</v>
      </c>
      <c r="AL7" s="61">
        <f t="shared" si="9"/>
        <v>2664.17</v>
      </c>
      <c r="AM7" s="61">
        <f t="shared" si="10"/>
        <v>11723.710000000001</v>
      </c>
      <c r="AN7" s="61">
        <f t="shared" si="11"/>
        <v>293.08999999999997</v>
      </c>
      <c r="AO7" s="61">
        <f t="shared" si="12"/>
        <v>575.95000000000005</v>
      </c>
      <c r="AP7" s="61">
        <f t="shared" si="13"/>
        <v>0</v>
      </c>
      <c r="AQ7" s="61">
        <f t="shared" si="14"/>
        <v>154.71</v>
      </c>
      <c r="AR7" s="61">
        <f t="shared" si="15"/>
        <v>21201.84</v>
      </c>
      <c r="AS7" s="61">
        <f t="shared" si="16"/>
        <v>29347.759999999998</v>
      </c>
      <c r="AT7" s="61">
        <f t="shared" si="17"/>
        <v>-8145.9199999999983</v>
      </c>
      <c r="AU7" s="61">
        <f t="shared" si="18"/>
        <v>-29347.759999999998</v>
      </c>
      <c r="AW7" s="61" t="e">
        <f>J7+#REF!</f>
        <v>#REF!</v>
      </c>
      <c r="AX7" s="61" t="e">
        <f>K7+#REF!</f>
        <v>#REF!</v>
      </c>
      <c r="AY7" s="61" t="e">
        <f t="shared" si="19"/>
        <v>#REF!</v>
      </c>
      <c r="BA7" s="61" t="e">
        <f>#REF!</f>
        <v>#REF!</v>
      </c>
      <c r="BB7" s="61" t="e">
        <f>#REF!</f>
        <v>#REF!</v>
      </c>
      <c r="BC7" s="61" t="e">
        <f t="shared" si="20"/>
        <v>#REF!</v>
      </c>
      <c r="BE7" s="61" t="e">
        <f t="shared" si="21"/>
        <v>#REF!</v>
      </c>
    </row>
    <row r="8" spans="1:57" x14ac:dyDescent="0.3">
      <c r="A8" s="48">
        <v>1993</v>
      </c>
      <c r="B8" s="1">
        <v>56994.99</v>
      </c>
      <c r="C8" s="1">
        <v>82030.33</v>
      </c>
      <c r="D8" s="1">
        <v>4091.2000000000003</v>
      </c>
      <c r="E8" s="1">
        <v>45020.46</v>
      </c>
      <c r="F8" s="1">
        <v>102467.34</v>
      </c>
      <c r="G8" s="1">
        <v>0</v>
      </c>
      <c r="H8" s="1">
        <v>3617.86</v>
      </c>
      <c r="I8" s="1">
        <v>0</v>
      </c>
      <c r="J8" s="1">
        <v>0</v>
      </c>
      <c r="K8" s="1">
        <v>0</v>
      </c>
      <c r="L8" s="1">
        <v>2959.9699999999993</v>
      </c>
      <c r="M8" s="1">
        <v>0</v>
      </c>
      <c r="N8" s="1">
        <v>0</v>
      </c>
      <c r="O8" s="1">
        <v>32526.570000000003</v>
      </c>
      <c r="P8" s="1">
        <v>0</v>
      </c>
      <c r="Q8" s="1">
        <v>0</v>
      </c>
      <c r="R8" s="1">
        <v>11034.95</v>
      </c>
      <c r="S8" s="1">
        <v>17207.5</v>
      </c>
      <c r="T8" s="1">
        <v>6597.2000000000007</v>
      </c>
      <c r="U8" s="1">
        <v>840.82000000000016</v>
      </c>
      <c r="V8" s="1">
        <v>2589.1299999999997</v>
      </c>
      <c r="W8" s="1">
        <v>11934.099999999999</v>
      </c>
      <c r="X8" s="1">
        <v>317.56</v>
      </c>
      <c r="Y8" s="1">
        <v>577.04</v>
      </c>
      <c r="Z8" s="1">
        <v>0</v>
      </c>
      <c r="AA8" s="1">
        <v>183.98</v>
      </c>
      <c r="AB8" s="1">
        <v>349.35</v>
      </c>
      <c r="AC8" s="61">
        <f>AVERAGEIFS('GW ZBud_Monthly'!$AG$4:$AG$951,'GW ZBud_Monthly'!$C$4:$C$951,'GW ZBud_WY'!A8)</f>
        <v>14993194.341666663</v>
      </c>
      <c r="AD8">
        <f t="shared" si="2"/>
        <v>25035.340000000004</v>
      </c>
      <c r="AE8" s="60">
        <f t="shared" si="3"/>
        <v>10669.03</v>
      </c>
      <c r="AF8" s="61">
        <f t="shared" si="4"/>
        <v>34351.43</v>
      </c>
      <c r="AH8" s="61">
        <f t="shared" si="5"/>
        <v>11034.95</v>
      </c>
      <c r="AI8" s="61">
        <f t="shared" si="6"/>
        <v>17207.5</v>
      </c>
      <c r="AJ8" s="61">
        <f t="shared" si="7"/>
        <v>6597.2000000000007</v>
      </c>
      <c r="AK8" s="61">
        <f t="shared" si="8"/>
        <v>840.82000000000016</v>
      </c>
      <c r="AL8" s="61">
        <f t="shared" si="9"/>
        <v>2589.1299999999997</v>
      </c>
      <c r="AM8" s="61">
        <f t="shared" si="10"/>
        <v>11934.099999999999</v>
      </c>
      <c r="AN8" s="61">
        <f t="shared" si="11"/>
        <v>317.56</v>
      </c>
      <c r="AO8" s="61">
        <f t="shared" si="12"/>
        <v>577.04</v>
      </c>
      <c r="AP8" s="61">
        <f t="shared" si="13"/>
        <v>0</v>
      </c>
      <c r="AQ8" s="61">
        <f t="shared" si="14"/>
        <v>183.98</v>
      </c>
      <c r="AR8" s="61">
        <f t="shared" si="15"/>
        <v>20538.840000000004</v>
      </c>
      <c r="AS8" s="61">
        <f t="shared" si="16"/>
        <v>30743.439999999999</v>
      </c>
      <c r="AT8" s="61">
        <f t="shared" si="17"/>
        <v>-10204.599999999995</v>
      </c>
      <c r="AU8" s="61">
        <f t="shared" si="18"/>
        <v>-30743.439999999999</v>
      </c>
      <c r="AW8" s="61" t="e">
        <f>J8+#REF!</f>
        <v>#REF!</v>
      </c>
      <c r="AX8" s="61" t="e">
        <f>K8+#REF!</f>
        <v>#REF!</v>
      </c>
      <c r="AY8" s="61" t="e">
        <f t="shared" si="19"/>
        <v>#REF!</v>
      </c>
      <c r="BA8" s="61" t="e">
        <f>#REF!</f>
        <v>#REF!</v>
      </c>
      <c r="BB8" s="61" t="e">
        <f>#REF!</f>
        <v>#REF!</v>
      </c>
      <c r="BC8" s="61" t="e">
        <f t="shared" si="20"/>
        <v>#REF!</v>
      </c>
      <c r="BE8" s="61" t="e">
        <f t="shared" si="21"/>
        <v>#REF!</v>
      </c>
    </row>
    <row r="9" spans="1:57" x14ac:dyDescent="0.3">
      <c r="A9" s="48">
        <v>1994</v>
      </c>
      <c r="B9" s="1">
        <v>60748.38</v>
      </c>
      <c r="C9" s="1">
        <v>33914.879999999997</v>
      </c>
      <c r="D9" s="1">
        <v>1985.6099999999997</v>
      </c>
      <c r="E9" s="1">
        <v>33720.32</v>
      </c>
      <c r="F9" s="1">
        <v>46904.610000000008</v>
      </c>
      <c r="G9" s="1">
        <v>0</v>
      </c>
      <c r="H9" s="1">
        <v>3617.86</v>
      </c>
      <c r="I9" s="1">
        <v>0</v>
      </c>
      <c r="J9" s="1">
        <v>0</v>
      </c>
      <c r="K9" s="1">
        <v>0</v>
      </c>
      <c r="L9" s="1">
        <v>2508.73</v>
      </c>
      <c r="M9" s="1">
        <v>0</v>
      </c>
      <c r="N9" s="1">
        <v>0</v>
      </c>
      <c r="O9" s="1">
        <v>41480.270000000004</v>
      </c>
      <c r="P9" s="1">
        <v>0</v>
      </c>
      <c r="Q9" s="1">
        <v>0</v>
      </c>
      <c r="R9" s="1">
        <v>12572.71</v>
      </c>
      <c r="S9" s="1">
        <v>15235.670000000002</v>
      </c>
      <c r="T9" s="1">
        <v>6356.5300000000007</v>
      </c>
      <c r="U9" s="1">
        <v>798.56</v>
      </c>
      <c r="V9" s="1">
        <v>2513.34</v>
      </c>
      <c r="W9" s="1">
        <v>11481</v>
      </c>
      <c r="X9" s="1">
        <v>310.43</v>
      </c>
      <c r="Y9" s="1">
        <v>407.86000000000007</v>
      </c>
      <c r="Z9" s="1">
        <v>0</v>
      </c>
      <c r="AA9" s="1">
        <v>170.92000000000002</v>
      </c>
      <c r="AB9" s="1">
        <v>308.7</v>
      </c>
      <c r="AC9" s="61">
        <f>AVERAGEIFS('GW ZBud_Monthly'!$AG$4:$AG$951,'GW ZBud_Monthly'!$C$4:$C$951,'GW ZBud_WY'!A9)</f>
        <v>14980272.2425</v>
      </c>
      <c r="AD9">
        <f t="shared" si="2"/>
        <v>-26833.5</v>
      </c>
      <c r="AE9" s="60">
        <f t="shared" si="3"/>
        <v>8112.2000000000007</v>
      </c>
      <c r="AF9" s="61">
        <f t="shared" si="4"/>
        <v>25608.12</v>
      </c>
      <c r="AH9" s="61">
        <f t="shared" si="5"/>
        <v>12572.71</v>
      </c>
      <c r="AI9" s="61">
        <f t="shared" si="6"/>
        <v>15235.670000000002</v>
      </c>
      <c r="AJ9" s="61">
        <f t="shared" si="7"/>
        <v>6356.5300000000007</v>
      </c>
      <c r="AK9" s="61">
        <f t="shared" si="8"/>
        <v>798.56</v>
      </c>
      <c r="AL9" s="61">
        <f t="shared" si="9"/>
        <v>2513.34</v>
      </c>
      <c r="AM9" s="61">
        <f t="shared" si="10"/>
        <v>11481</v>
      </c>
      <c r="AN9" s="61">
        <f t="shared" si="11"/>
        <v>310.43</v>
      </c>
      <c r="AO9" s="61">
        <f t="shared" si="12"/>
        <v>407.86000000000007</v>
      </c>
      <c r="AP9" s="61">
        <f t="shared" si="13"/>
        <v>0</v>
      </c>
      <c r="AQ9" s="61">
        <f t="shared" si="14"/>
        <v>170.92000000000002</v>
      </c>
      <c r="AR9" s="61">
        <f t="shared" si="15"/>
        <v>21753.01</v>
      </c>
      <c r="AS9" s="61">
        <f t="shared" si="16"/>
        <v>28094.010000000002</v>
      </c>
      <c r="AT9" s="61">
        <f t="shared" si="17"/>
        <v>-6341.0000000000036</v>
      </c>
      <c r="AU9" s="61">
        <f t="shared" si="18"/>
        <v>-28094.010000000002</v>
      </c>
      <c r="AW9" s="61" t="e">
        <f>J9+#REF!</f>
        <v>#REF!</v>
      </c>
      <c r="AX9" s="61" t="e">
        <f>K9+#REF!</f>
        <v>#REF!</v>
      </c>
      <c r="AY9" s="61" t="e">
        <f t="shared" si="19"/>
        <v>#REF!</v>
      </c>
      <c r="BA9" s="61" t="e">
        <f>#REF!</f>
        <v>#REF!</v>
      </c>
      <c r="BB9" s="61" t="e">
        <f>#REF!</f>
        <v>#REF!</v>
      </c>
      <c r="BC9" s="61" t="e">
        <f t="shared" si="20"/>
        <v>#REF!</v>
      </c>
      <c r="BE9" s="61" t="e">
        <f t="shared" si="21"/>
        <v>#REF!</v>
      </c>
    </row>
    <row r="10" spans="1:57" x14ac:dyDescent="0.3">
      <c r="A10" s="48">
        <v>1995</v>
      </c>
      <c r="B10" s="1">
        <v>64033.069999999992</v>
      </c>
      <c r="C10" s="1">
        <v>118977.96</v>
      </c>
      <c r="D10" s="1">
        <v>7099.27</v>
      </c>
      <c r="E10" s="1">
        <v>60747.530000000006</v>
      </c>
      <c r="F10" s="1">
        <v>141568</v>
      </c>
      <c r="G10" s="1">
        <v>0</v>
      </c>
      <c r="H10" s="1">
        <v>3617.86</v>
      </c>
      <c r="I10" s="1">
        <v>0</v>
      </c>
      <c r="J10" s="1">
        <v>0</v>
      </c>
      <c r="K10" s="1">
        <v>0</v>
      </c>
      <c r="L10" s="1">
        <v>2090.84</v>
      </c>
      <c r="M10" s="1">
        <v>0</v>
      </c>
      <c r="N10" s="1">
        <v>0</v>
      </c>
      <c r="O10" s="1">
        <v>31010.47</v>
      </c>
      <c r="P10" s="1">
        <v>0</v>
      </c>
      <c r="Q10" s="1">
        <v>0</v>
      </c>
      <c r="R10" s="1">
        <v>12295.149999999996</v>
      </c>
      <c r="S10" s="1">
        <v>17350.170000000002</v>
      </c>
      <c r="T10" s="1">
        <v>6749.1600000000017</v>
      </c>
      <c r="U10" s="1">
        <v>964.84000000000015</v>
      </c>
      <c r="V10" s="1">
        <v>2920.16</v>
      </c>
      <c r="W10" s="1">
        <v>10429.170000000002</v>
      </c>
      <c r="X10" s="1">
        <v>226.76</v>
      </c>
      <c r="Y10" s="1">
        <v>610.13</v>
      </c>
      <c r="Z10" s="1">
        <v>0</v>
      </c>
      <c r="AA10" s="1">
        <v>220.42000000000002</v>
      </c>
      <c r="AB10" s="1">
        <v>289.65000000000003</v>
      </c>
      <c r="AC10" s="61">
        <f>AVERAGEIFS('GW ZBud_Monthly'!$AG$4:$AG$951,'GW ZBud_Monthly'!$C$4:$C$951,'GW ZBud_WY'!A10)</f>
        <v>15012790.944166662</v>
      </c>
      <c r="AD10">
        <f t="shared" si="2"/>
        <v>54944.890000000014</v>
      </c>
      <c r="AE10" s="60">
        <f t="shared" si="3"/>
        <v>12807.970000000001</v>
      </c>
      <c r="AF10" s="61">
        <f t="shared" si="4"/>
        <v>47939.560000000005</v>
      </c>
      <c r="AH10" s="61">
        <f t="shared" si="5"/>
        <v>12295.149999999996</v>
      </c>
      <c r="AI10" s="61">
        <f t="shared" si="6"/>
        <v>17350.170000000002</v>
      </c>
      <c r="AJ10" s="61">
        <f t="shared" si="7"/>
        <v>6749.1600000000017</v>
      </c>
      <c r="AK10" s="61">
        <f t="shared" si="8"/>
        <v>964.84000000000015</v>
      </c>
      <c r="AL10" s="61">
        <f t="shared" si="9"/>
        <v>2920.16</v>
      </c>
      <c r="AM10" s="61">
        <f t="shared" si="10"/>
        <v>10429.170000000002</v>
      </c>
      <c r="AN10" s="61">
        <f t="shared" si="11"/>
        <v>226.76</v>
      </c>
      <c r="AO10" s="61">
        <f t="shared" si="12"/>
        <v>610.13</v>
      </c>
      <c r="AP10" s="61">
        <f t="shared" si="13"/>
        <v>0</v>
      </c>
      <c r="AQ10" s="61">
        <f t="shared" si="14"/>
        <v>220.42000000000002</v>
      </c>
      <c r="AR10" s="61">
        <f t="shared" si="15"/>
        <v>22191.229999999996</v>
      </c>
      <c r="AS10" s="61">
        <f t="shared" si="16"/>
        <v>29574.730000000003</v>
      </c>
      <c r="AT10" s="61">
        <f t="shared" si="17"/>
        <v>-7383.5000000000073</v>
      </c>
      <c r="AU10" s="61">
        <f t="shared" si="18"/>
        <v>-29574.730000000003</v>
      </c>
      <c r="AW10" s="61" t="e">
        <f>J10+#REF!</f>
        <v>#REF!</v>
      </c>
      <c r="AX10" s="61" t="e">
        <f>K10+#REF!</f>
        <v>#REF!</v>
      </c>
      <c r="AY10" s="61" t="e">
        <f t="shared" si="19"/>
        <v>#REF!</v>
      </c>
      <c r="BA10" s="61" t="e">
        <f>#REF!</f>
        <v>#REF!</v>
      </c>
      <c r="BB10" s="61" t="e">
        <f>#REF!</f>
        <v>#REF!</v>
      </c>
      <c r="BC10" s="61" t="e">
        <f t="shared" si="20"/>
        <v>#REF!</v>
      </c>
      <c r="BE10" s="61" t="e">
        <f t="shared" si="21"/>
        <v>#REF!</v>
      </c>
    </row>
    <row r="11" spans="1:57" x14ac:dyDescent="0.3">
      <c r="A11" s="48">
        <v>1996</v>
      </c>
      <c r="B11" s="1">
        <v>70515.259999999995</v>
      </c>
      <c r="C11" s="1">
        <v>62283.310000000012</v>
      </c>
      <c r="D11" s="1">
        <v>3570.2</v>
      </c>
      <c r="E11" s="1">
        <v>53981.780000000006</v>
      </c>
      <c r="F11" s="1">
        <v>82716.490000000005</v>
      </c>
      <c r="G11" s="1">
        <v>0</v>
      </c>
      <c r="H11" s="1">
        <v>3627.78</v>
      </c>
      <c r="I11" s="1">
        <v>0</v>
      </c>
      <c r="J11" s="1">
        <v>0</v>
      </c>
      <c r="K11" s="1">
        <v>0</v>
      </c>
      <c r="L11" s="1">
        <v>2105.9</v>
      </c>
      <c r="M11" s="1">
        <v>0</v>
      </c>
      <c r="N11" s="1">
        <v>0</v>
      </c>
      <c r="O11" s="1">
        <v>40653.569999999992</v>
      </c>
      <c r="P11" s="1">
        <v>0</v>
      </c>
      <c r="Q11" s="1">
        <v>0</v>
      </c>
      <c r="R11" s="1">
        <v>12859.940000000002</v>
      </c>
      <c r="S11" s="1">
        <v>17151.080000000002</v>
      </c>
      <c r="T11" s="1">
        <v>6427.87</v>
      </c>
      <c r="U11" s="1">
        <v>855.55</v>
      </c>
      <c r="V11" s="1">
        <v>3799.38</v>
      </c>
      <c r="W11" s="1">
        <v>9807.3299999999981</v>
      </c>
      <c r="X11" s="1">
        <v>266.39</v>
      </c>
      <c r="Y11" s="1">
        <v>643.07999999999993</v>
      </c>
      <c r="Z11" s="1">
        <v>0</v>
      </c>
      <c r="AA11" s="1">
        <v>213.56</v>
      </c>
      <c r="AB11" s="1">
        <v>299.97000000000003</v>
      </c>
      <c r="AC11" s="61">
        <f>AVERAGEIFS('GW ZBud_Monthly'!$AG$4:$AG$951,'GW ZBud_Monthly'!$C$4:$C$951,'GW ZBud_WY'!A11)</f>
        <v>15021779.459166668</v>
      </c>
      <c r="AD11">
        <f t="shared" si="2"/>
        <v>-8231.9499999999825</v>
      </c>
      <c r="AE11" s="60">
        <f t="shared" si="3"/>
        <v>9303.880000000001</v>
      </c>
      <c r="AF11" s="61">
        <f t="shared" si="4"/>
        <v>44677.900000000009</v>
      </c>
      <c r="AH11" s="61">
        <f t="shared" si="5"/>
        <v>12859.940000000002</v>
      </c>
      <c r="AI11" s="61">
        <f t="shared" si="6"/>
        <v>17151.080000000002</v>
      </c>
      <c r="AJ11" s="61">
        <f t="shared" si="7"/>
        <v>6427.87</v>
      </c>
      <c r="AK11" s="61">
        <f t="shared" si="8"/>
        <v>855.55</v>
      </c>
      <c r="AL11" s="61">
        <f t="shared" si="9"/>
        <v>3799.38</v>
      </c>
      <c r="AM11" s="61">
        <f t="shared" si="10"/>
        <v>9807.3299999999981</v>
      </c>
      <c r="AN11" s="61">
        <f t="shared" si="11"/>
        <v>266.39</v>
      </c>
      <c r="AO11" s="61">
        <f t="shared" si="12"/>
        <v>643.07999999999993</v>
      </c>
      <c r="AP11" s="61">
        <f t="shared" si="13"/>
        <v>0</v>
      </c>
      <c r="AQ11" s="61">
        <f t="shared" si="14"/>
        <v>213.56</v>
      </c>
      <c r="AR11" s="61">
        <f t="shared" si="15"/>
        <v>23353.58</v>
      </c>
      <c r="AS11" s="61">
        <f t="shared" si="16"/>
        <v>28670.600000000002</v>
      </c>
      <c r="AT11" s="61">
        <f t="shared" si="17"/>
        <v>-5317.02</v>
      </c>
      <c r="AU11" s="61">
        <f t="shared" si="18"/>
        <v>-28670.600000000002</v>
      </c>
      <c r="AW11" s="61" t="e">
        <f>J11+#REF!</f>
        <v>#REF!</v>
      </c>
      <c r="AX11" s="61" t="e">
        <f>K11+#REF!</f>
        <v>#REF!</v>
      </c>
      <c r="AY11" s="61" t="e">
        <f t="shared" si="19"/>
        <v>#REF!</v>
      </c>
      <c r="BA11" s="61" t="e">
        <f>#REF!</f>
        <v>#REF!</v>
      </c>
      <c r="BB11" s="61" t="e">
        <f>#REF!</f>
        <v>#REF!</v>
      </c>
      <c r="BC11" s="61" t="e">
        <f t="shared" si="20"/>
        <v>#REF!</v>
      </c>
      <c r="BE11" s="61" t="e">
        <f t="shared" si="21"/>
        <v>#REF!</v>
      </c>
    </row>
    <row r="12" spans="1:57" x14ac:dyDescent="0.3">
      <c r="A12" s="48">
        <v>1997</v>
      </c>
      <c r="B12" s="1">
        <v>83310.039999999994</v>
      </c>
      <c r="C12" s="1">
        <v>78439.37000000001</v>
      </c>
      <c r="D12" s="1">
        <v>6784.38</v>
      </c>
      <c r="E12" s="1">
        <v>55699.78</v>
      </c>
      <c r="F12" s="1">
        <v>87274.91</v>
      </c>
      <c r="G12" s="1">
        <v>0</v>
      </c>
      <c r="H12" s="1">
        <v>3617.86</v>
      </c>
      <c r="I12" s="1">
        <v>0</v>
      </c>
      <c r="J12" s="1">
        <v>0</v>
      </c>
      <c r="K12" s="1">
        <v>0</v>
      </c>
      <c r="L12" s="1">
        <v>2095.86</v>
      </c>
      <c r="M12" s="1">
        <v>0</v>
      </c>
      <c r="N12" s="1">
        <v>0</v>
      </c>
      <c r="O12" s="1">
        <v>45052.61</v>
      </c>
      <c r="P12" s="1">
        <v>0</v>
      </c>
      <c r="Q12" s="1">
        <v>0</v>
      </c>
      <c r="R12" s="1">
        <v>13718.689999999999</v>
      </c>
      <c r="S12" s="1">
        <v>16636.960000000003</v>
      </c>
      <c r="T12" s="1">
        <v>6813.58</v>
      </c>
      <c r="U12" s="1">
        <v>905.15999999999985</v>
      </c>
      <c r="V12" s="1">
        <v>3973.0899999999997</v>
      </c>
      <c r="W12" s="1">
        <v>10119.950000000001</v>
      </c>
      <c r="X12" s="1">
        <v>407.31</v>
      </c>
      <c r="Y12" s="1">
        <v>608.31000000000006</v>
      </c>
      <c r="Z12" s="1">
        <v>0</v>
      </c>
      <c r="AA12" s="1">
        <v>227.81</v>
      </c>
      <c r="AB12" s="1">
        <v>305.79000000000002</v>
      </c>
      <c r="AC12" s="61">
        <f>AVERAGEIFS('GW ZBud_Monthly'!$AG$4:$AG$951,'GW ZBud_Monthly'!$C$4:$C$951,'GW ZBud_WY'!A12)</f>
        <v>15022474.915833337</v>
      </c>
      <c r="AD12">
        <f t="shared" si="2"/>
        <v>-4870.6699999999837</v>
      </c>
      <c r="AE12" s="60">
        <f t="shared" si="3"/>
        <v>12498.1</v>
      </c>
      <c r="AF12" s="61">
        <f t="shared" si="4"/>
        <v>43201.68</v>
      </c>
      <c r="AH12" s="61">
        <f t="shared" si="5"/>
        <v>13718.689999999999</v>
      </c>
      <c r="AI12" s="61">
        <f t="shared" si="6"/>
        <v>16636.960000000003</v>
      </c>
      <c r="AJ12" s="61">
        <f t="shared" si="7"/>
        <v>6813.58</v>
      </c>
      <c r="AK12" s="61">
        <f t="shared" si="8"/>
        <v>905.15999999999985</v>
      </c>
      <c r="AL12" s="61">
        <f t="shared" si="9"/>
        <v>3973.0899999999997</v>
      </c>
      <c r="AM12" s="61">
        <f t="shared" si="10"/>
        <v>10119.950000000001</v>
      </c>
      <c r="AN12" s="61">
        <f t="shared" si="11"/>
        <v>407.31</v>
      </c>
      <c r="AO12" s="61">
        <f t="shared" si="12"/>
        <v>608.31000000000006</v>
      </c>
      <c r="AP12" s="61">
        <f t="shared" si="13"/>
        <v>0</v>
      </c>
      <c r="AQ12" s="61">
        <f t="shared" si="14"/>
        <v>227.81</v>
      </c>
      <c r="AR12" s="61">
        <f t="shared" si="15"/>
        <v>24912.67</v>
      </c>
      <c r="AS12" s="61">
        <f t="shared" si="16"/>
        <v>28498.190000000006</v>
      </c>
      <c r="AT12" s="61">
        <f t="shared" si="17"/>
        <v>-3585.5200000000077</v>
      </c>
      <c r="AU12" s="61">
        <f t="shared" si="18"/>
        <v>-28498.190000000006</v>
      </c>
      <c r="AW12" s="61" t="e">
        <f>J12+#REF!</f>
        <v>#REF!</v>
      </c>
      <c r="AX12" s="61" t="e">
        <f>K12+#REF!</f>
        <v>#REF!</v>
      </c>
      <c r="AY12" s="61" t="e">
        <f t="shared" si="19"/>
        <v>#REF!</v>
      </c>
      <c r="BA12" s="61" t="e">
        <f>#REF!</f>
        <v>#REF!</v>
      </c>
      <c r="BB12" s="61" t="e">
        <f>#REF!</f>
        <v>#REF!</v>
      </c>
      <c r="BC12" s="61" t="e">
        <f t="shared" si="20"/>
        <v>#REF!</v>
      </c>
      <c r="BE12" s="61" t="e">
        <f t="shared" si="21"/>
        <v>#REF!</v>
      </c>
    </row>
    <row r="13" spans="1:57" x14ac:dyDescent="0.3">
      <c r="A13" s="48">
        <v>1998</v>
      </c>
      <c r="B13" s="1">
        <v>61837.000000000007</v>
      </c>
      <c r="C13" s="1">
        <v>103251</v>
      </c>
      <c r="D13" s="1">
        <v>1632.7099999999996</v>
      </c>
      <c r="E13" s="1">
        <v>68273.810000000012</v>
      </c>
      <c r="F13" s="1">
        <v>140618.82999999999</v>
      </c>
      <c r="G13" s="1">
        <v>0</v>
      </c>
      <c r="H13" s="1">
        <v>3617.86</v>
      </c>
      <c r="I13" s="1">
        <v>0</v>
      </c>
      <c r="J13" s="1">
        <v>0</v>
      </c>
      <c r="K13" s="1">
        <v>0</v>
      </c>
      <c r="L13" s="1">
        <v>1600.0800000000002</v>
      </c>
      <c r="M13" s="1">
        <v>0</v>
      </c>
      <c r="N13" s="1">
        <v>0</v>
      </c>
      <c r="O13" s="1">
        <v>32826.22</v>
      </c>
      <c r="P13" s="1">
        <v>0</v>
      </c>
      <c r="Q13" s="1">
        <v>0</v>
      </c>
      <c r="R13" s="1">
        <v>14038.14</v>
      </c>
      <c r="S13" s="1">
        <v>18085.809999999998</v>
      </c>
      <c r="T13" s="1">
        <v>7317.5</v>
      </c>
      <c r="U13" s="1">
        <v>936.80000000000018</v>
      </c>
      <c r="V13" s="1">
        <v>3927.43</v>
      </c>
      <c r="W13" s="1">
        <v>10217.16</v>
      </c>
      <c r="X13" s="1">
        <v>232.16</v>
      </c>
      <c r="Y13" s="1">
        <v>750.06</v>
      </c>
      <c r="Z13" s="1">
        <v>0</v>
      </c>
      <c r="AA13" s="1">
        <v>257.28999999999996</v>
      </c>
      <c r="AB13" s="1">
        <v>223.53</v>
      </c>
      <c r="AC13" s="61">
        <f>AVERAGEIFS('GW ZBud_Monthly'!$AG$4:$AG$951,'GW ZBud_Monthly'!$C$4:$C$951,'GW ZBud_WY'!A13)</f>
        <v>15047236.390833333</v>
      </c>
      <c r="AD13">
        <f t="shared" si="2"/>
        <v>41413.999999999993</v>
      </c>
      <c r="AE13" s="60">
        <f t="shared" si="3"/>
        <v>6850.65</v>
      </c>
      <c r="AF13" s="61">
        <f t="shared" si="4"/>
        <v>61423.160000000011</v>
      </c>
      <c r="AH13" s="61">
        <f t="shared" si="5"/>
        <v>14038.14</v>
      </c>
      <c r="AI13" s="61">
        <f t="shared" si="6"/>
        <v>18085.809999999998</v>
      </c>
      <c r="AJ13" s="61">
        <f t="shared" si="7"/>
        <v>7317.5</v>
      </c>
      <c r="AK13" s="61">
        <f t="shared" si="8"/>
        <v>936.80000000000018</v>
      </c>
      <c r="AL13" s="61">
        <f t="shared" si="9"/>
        <v>3927.43</v>
      </c>
      <c r="AM13" s="61">
        <f t="shared" si="10"/>
        <v>10217.16</v>
      </c>
      <c r="AN13" s="61">
        <f t="shared" si="11"/>
        <v>232.16</v>
      </c>
      <c r="AO13" s="61">
        <f t="shared" si="12"/>
        <v>750.06</v>
      </c>
      <c r="AP13" s="61">
        <f t="shared" si="13"/>
        <v>0</v>
      </c>
      <c r="AQ13" s="61">
        <f t="shared" si="14"/>
        <v>257.28999999999996</v>
      </c>
      <c r="AR13" s="61">
        <f t="shared" si="15"/>
        <v>25515.23</v>
      </c>
      <c r="AS13" s="61">
        <f t="shared" si="16"/>
        <v>30247.119999999999</v>
      </c>
      <c r="AT13" s="61">
        <f t="shared" si="17"/>
        <v>-4731.8899999999994</v>
      </c>
      <c r="AU13" s="61">
        <f t="shared" si="18"/>
        <v>-30247.119999999999</v>
      </c>
      <c r="AW13" s="61" t="e">
        <f>J13+#REF!</f>
        <v>#REF!</v>
      </c>
      <c r="AX13" s="61" t="e">
        <f>K13+#REF!</f>
        <v>#REF!</v>
      </c>
      <c r="AY13" s="61" t="e">
        <f t="shared" si="19"/>
        <v>#REF!</v>
      </c>
      <c r="BA13" s="61" t="e">
        <f>#REF!</f>
        <v>#REF!</v>
      </c>
      <c r="BB13" s="61" t="e">
        <f>#REF!</f>
        <v>#REF!</v>
      </c>
      <c r="BC13" s="61" t="e">
        <f t="shared" si="20"/>
        <v>#REF!</v>
      </c>
      <c r="BE13" s="61" t="e">
        <f t="shared" si="21"/>
        <v>#REF!</v>
      </c>
    </row>
    <row r="14" spans="1:57" x14ac:dyDescent="0.3">
      <c r="A14" s="48">
        <v>1999</v>
      </c>
      <c r="B14" s="1">
        <v>75741.87</v>
      </c>
      <c r="C14" s="1">
        <v>50654.130000000012</v>
      </c>
      <c r="D14" s="1">
        <v>2289.13</v>
      </c>
      <c r="E14" s="1">
        <v>53332.230000000018</v>
      </c>
      <c r="F14" s="1">
        <v>70237.319999999992</v>
      </c>
      <c r="G14" s="1">
        <v>0</v>
      </c>
      <c r="H14" s="1">
        <v>3617.86</v>
      </c>
      <c r="I14" s="1">
        <v>0</v>
      </c>
      <c r="J14" s="1">
        <v>0</v>
      </c>
      <c r="K14" s="1">
        <v>0</v>
      </c>
      <c r="L14" s="1">
        <v>1719.17</v>
      </c>
      <c r="M14" s="1">
        <v>0</v>
      </c>
      <c r="N14" s="1">
        <v>0</v>
      </c>
      <c r="O14" s="1">
        <v>44866.599999999991</v>
      </c>
      <c r="P14" s="1">
        <v>0</v>
      </c>
      <c r="Q14" s="1">
        <v>0</v>
      </c>
      <c r="R14" s="1">
        <v>13616.85</v>
      </c>
      <c r="S14" s="1">
        <v>18015.400000000001</v>
      </c>
      <c r="T14" s="1">
        <v>7538.38</v>
      </c>
      <c r="U14" s="1">
        <v>909.93999999999994</v>
      </c>
      <c r="V14" s="1">
        <v>4095.7600000000007</v>
      </c>
      <c r="W14" s="1">
        <v>10315.039999999999</v>
      </c>
      <c r="X14" s="1">
        <v>311.93</v>
      </c>
      <c r="Y14" s="1">
        <v>583.47</v>
      </c>
      <c r="Z14" s="1">
        <v>0</v>
      </c>
      <c r="AA14" s="1">
        <v>238.62000000000003</v>
      </c>
      <c r="AB14" s="1">
        <v>252.85</v>
      </c>
      <c r="AC14" s="61">
        <f>AVERAGEIFS('GW ZBud_Monthly'!$AG$4:$AG$951,'GW ZBud_Monthly'!$C$4:$C$951,'GW ZBud_WY'!A14)</f>
        <v>15042070.354166666</v>
      </c>
      <c r="AD14">
        <f t="shared" si="2"/>
        <v>-25087.739999999983</v>
      </c>
      <c r="AE14" s="60">
        <f t="shared" si="3"/>
        <v>7626.16</v>
      </c>
      <c r="AF14" s="61">
        <f t="shared" si="4"/>
        <v>45706.070000000022</v>
      </c>
      <c r="AH14" s="61">
        <f t="shared" si="5"/>
        <v>13616.85</v>
      </c>
      <c r="AI14" s="61">
        <f t="shared" si="6"/>
        <v>18015.400000000001</v>
      </c>
      <c r="AJ14" s="61">
        <f t="shared" si="7"/>
        <v>7538.38</v>
      </c>
      <c r="AK14" s="61">
        <f t="shared" si="8"/>
        <v>909.93999999999994</v>
      </c>
      <c r="AL14" s="61">
        <f t="shared" si="9"/>
        <v>4095.7600000000007</v>
      </c>
      <c r="AM14" s="61">
        <f t="shared" si="10"/>
        <v>10315.039999999999</v>
      </c>
      <c r="AN14" s="61">
        <f t="shared" si="11"/>
        <v>311.93</v>
      </c>
      <c r="AO14" s="61">
        <f t="shared" si="12"/>
        <v>583.47</v>
      </c>
      <c r="AP14" s="61">
        <f t="shared" si="13"/>
        <v>0</v>
      </c>
      <c r="AQ14" s="61">
        <f t="shared" si="14"/>
        <v>238.62000000000003</v>
      </c>
      <c r="AR14" s="61">
        <f t="shared" si="15"/>
        <v>25562.920000000002</v>
      </c>
      <c r="AS14" s="61">
        <f t="shared" si="16"/>
        <v>30062.469999999998</v>
      </c>
      <c r="AT14" s="61">
        <f t="shared" si="17"/>
        <v>-4499.5499999999956</v>
      </c>
      <c r="AU14" s="61">
        <f t="shared" si="18"/>
        <v>-30062.469999999998</v>
      </c>
      <c r="AW14" s="61" t="e">
        <f>J14+#REF!</f>
        <v>#REF!</v>
      </c>
      <c r="AX14" s="61" t="e">
        <f>K14+#REF!</f>
        <v>#REF!</v>
      </c>
      <c r="AY14" s="61" t="e">
        <f t="shared" si="19"/>
        <v>#REF!</v>
      </c>
      <c r="BA14" s="61" t="e">
        <f>#REF!</f>
        <v>#REF!</v>
      </c>
      <c r="BB14" s="61" t="e">
        <f>#REF!</f>
        <v>#REF!</v>
      </c>
      <c r="BC14" s="61" t="e">
        <f t="shared" si="20"/>
        <v>#REF!</v>
      </c>
      <c r="BE14" s="61" t="e">
        <f t="shared" si="21"/>
        <v>#REF!</v>
      </c>
    </row>
    <row r="15" spans="1:57" x14ac:dyDescent="0.3">
      <c r="A15" s="48">
        <v>2000</v>
      </c>
      <c r="B15" s="1">
        <v>77212.58</v>
      </c>
      <c r="C15" s="1">
        <v>66561.64</v>
      </c>
      <c r="D15" s="1">
        <v>1364.01</v>
      </c>
      <c r="E15" s="1">
        <v>47532.31</v>
      </c>
      <c r="F15" s="1">
        <v>80536.910000000018</v>
      </c>
      <c r="G15" s="1">
        <v>0</v>
      </c>
      <c r="H15" s="1">
        <v>3627.78</v>
      </c>
      <c r="I15" s="1">
        <v>0</v>
      </c>
      <c r="J15" s="1">
        <v>0</v>
      </c>
      <c r="K15" s="1">
        <v>0</v>
      </c>
      <c r="L15" s="1">
        <v>2579.0700000000002</v>
      </c>
      <c r="M15" s="1">
        <v>0</v>
      </c>
      <c r="N15" s="1">
        <v>0</v>
      </c>
      <c r="O15" s="1">
        <v>49760.729999999989</v>
      </c>
      <c r="P15" s="1">
        <v>0</v>
      </c>
      <c r="Q15" s="1">
        <v>0</v>
      </c>
      <c r="R15" s="1">
        <v>14847.130000000001</v>
      </c>
      <c r="S15" s="1">
        <v>15981.769999999999</v>
      </c>
      <c r="T15" s="1">
        <v>7699.65</v>
      </c>
      <c r="U15" s="1">
        <v>869.33000000000015</v>
      </c>
      <c r="V15" s="1">
        <v>3698.41</v>
      </c>
      <c r="W15" s="1">
        <v>10370.39</v>
      </c>
      <c r="X15" s="1">
        <v>530.59</v>
      </c>
      <c r="Y15" s="1">
        <v>481.46</v>
      </c>
      <c r="Z15" s="1">
        <v>0</v>
      </c>
      <c r="AA15" s="1">
        <v>231.48999999999998</v>
      </c>
      <c r="AB15" s="1">
        <v>307.01</v>
      </c>
      <c r="AC15" s="61">
        <f>AVERAGEIFS('GW ZBud_Monthly'!$AG$4:$AG$951,'GW ZBud_Monthly'!$C$4:$C$951,'GW ZBud_WY'!A15)</f>
        <v>15023703.103333334</v>
      </c>
      <c r="AD15">
        <f t="shared" si="2"/>
        <v>-10650.940000000002</v>
      </c>
      <c r="AE15" s="60">
        <f t="shared" si="3"/>
        <v>7570.8600000000006</v>
      </c>
      <c r="AF15" s="61">
        <f t="shared" si="4"/>
        <v>39961.449999999997</v>
      </c>
      <c r="AH15" s="61">
        <f t="shared" si="5"/>
        <v>14847.130000000001</v>
      </c>
      <c r="AI15" s="61">
        <f t="shared" si="6"/>
        <v>15981.769999999999</v>
      </c>
      <c r="AJ15" s="61">
        <f t="shared" si="7"/>
        <v>7699.65</v>
      </c>
      <c r="AK15" s="61">
        <f t="shared" si="8"/>
        <v>869.33000000000015</v>
      </c>
      <c r="AL15" s="61">
        <f t="shared" si="9"/>
        <v>3698.41</v>
      </c>
      <c r="AM15" s="61">
        <f t="shared" si="10"/>
        <v>10370.39</v>
      </c>
      <c r="AN15" s="61">
        <f t="shared" si="11"/>
        <v>530.59</v>
      </c>
      <c r="AO15" s="61">
        <f t="shared" si="12"/>
        <v>481.46</v>
      </c>
      <c r="AP15" s="61">
        <f t="shared" si="13"/>
        <v>0</v>
      </c>
      <c r="AQ15" s="61">
        <f t="shared" si="14"/>
        <v>231.48999999999998</v>
      </c>
      <c r="AR15" s="61">
        <f t="shared" si="15"/>
        <v>26775.78</v>
      </c>
      <c r="AS15" s="61">
        <f t="shared" si="16"/>
        <v>27934.44</v>
      </c>
      <c r="AT15" s="61">
        <f t="shared" si="17"/>
        <v>-1158.6599999999999</v>
      </c>
      <c r="AU15" s="61">
        <f t="shared" si="18"/>
        <v>-27934.44</v>
      </c>
      <c r="AW15" s="61" t="e">
        <f>J15+#REF!</f>
        <v>#REF!</v>
      </c>
      <c r="AX15" s="61" t="e">
        <f>K15+#REF!</f>
        <v>#REF!</v>
      </c>
      <c r="AY15" s="61" t="e">
        <f t="shared" si="19"/>
        <v>#REF!</v>
      </c>
      <c r="BA15" s="61" t="e">
        <f>#REF!</f>
        <v>#REF!</v>
      </c>
      <c r="BB15" s="61" t="e">
        <f>#REF!</f>
        <v>#REF!</v>
      </c>
      <c r="BC15" s="61" t="e">
        <f t="shared" si="20"/>
        <v>#REF!</v>
      </c>
      <c r="BE15" s="61" t="e">
        <f t="shared" si="21"/>
        <v>#REF!</v>
      </c>
    </row>
    <row r="16" spans="1:57" x14ac:dyDescent="0.3">
      <c r="A16" s="48">
        <v>2001</v>
      </c>
      <c r="B16" s="1">
        <v>66978.070000000007</v>
      </c>
      <c r="C16" s="1">
        <v>39858.609999999993</v>
      </c>
      <c r="D16" s="1">
        <v>1304.21</v>
      </c>
      <c r="E16" s="1">
        <v>40065.79</v>
      </c>
      <c r="F16" s="1">
        <v>54939.99</v>
      </c>
      <c r="G16" s="1">
        <v>0</v>
      </c>
      <c r="H16" s="1">
        <v>3617.86</v>
      </c>
      <c r="I16" s="1">
        <v>0</v>
      </c>
      <c r="J16" s="1">
        <v>0</v>
      </c>
      <c r="K16" s="1">
        <v>0</v>
      </c>
      <c r="L16" s="1">
        <v>2660.94</v>
      </c>
      <c r="M16" s="1">
        <v>0</v>
      </c>
      <c r="N16" s="1">
        <v>0</v>
      </c>
      <c r="O16" s="1">
        <v>47996.85</v>
      </c>
      <c r="P16" s="1">
        <v>0</v>
      </c>
      <c r="Q16" s="1">
        <v>0</v>
      </c>
      <c r="R16" s="1">
        <v>15083.379999999997</v>
      </c>
      <c r="S16" s="1">
        <v>14915.45</v>
      </c>
      <c r="T16" s="1">
        <v>7171.96</v>
      </c>
      <c r="U16" s="1">
        <v>851.74</v>
      </c>
      <c r="V16" s="1">
        <v>3206.06</v>
      </c>
      <c r="W16" s="1">
        <v>10910.269999999999</v>
      </c>
      <c r="X16" s="1">
        <v>598.53</v>
      </c>
      <c r="Y16" s="1">
        <v>450.66</v>
      </c>
      <c r="Z16" s="1">
        <v>0</v>
      </c>
      <c r="AA16" s="1">
        <v>214.93</v>
      </c>
      <c r="AB16" s="1">
        <v>296.67999999999995</v>
      </c>
      <c r="AC16" s="61">
        <f>AVERAGEIFS('GW ZBud_Monthly'!$AG$4:$AG$951,'GW ZBud_Monthly'!$C$4:$C$951,'GW ZBud_WY'!A16)</f>
        <v>15002247.294166664</v>
      </c>
      <c r="AD16">
        <f t="shared" si="2"/>
        <v>-27119.460000000014</v>
      </c>
      <c r="AE16" s="60">
        <f t="shared" si="3"/>
        <v>7583.01</v>
      </c>
      <c r="AF16" s="61">
        <f t="shared" si="4"/>
        <v>32482.78</v>
      </c>
      <c r="AH16" s="61">
        <f t="shared" si="5"/>
        <v>15083.379999999997</v>
      </c>
      <c r="AI16" s="61">
        <f t="shared" si="6"/>
        <v>14915.45</v>
      </c>
      <c r="AJ16" s="61">
        <f t="shared" si="7"/>
        <v>7171.96</v>
      </c>
      <c r="AK16" s="61">
        <f t="shared" si="8"/>
        <v>851.74</v>
      </c>
      <c r="AL16" s="61">
        <f t="shared" si="9"/>
        <v>3206.06</v>
      </c>
      <c r="AM16" s="61">
        <f t="shared" si="10"/>
        <v>10910.269999999999</v>
      </c>
      <c r="AN16" s="61">
        <f t="shared" si="11"/>
        <v>598.53</v>
      </c>
      <c r="AO16" s="61">
        <f t="shared" si="12"/>
        <v>450.66</v>
      </c>
      <c r="AP16" s="61">
        <f t="shared" si="13"/>
        <v>0</v>
      </c>
      <c r="AQ16" s="61">
        <f t="shared" si="14"/>
        <v>214.93</v>
      </c>
      <c r="AR16" s="61">
        <f t="shared" si="15"/>
        <v>26059.929999999997</v>
      </c>
      <c r="AS16" s="61">
        <f t="shared" si="16"/>
        <v>27343.05</v>
      </c>
      <c r="AT16" s="61">
        <f t="shared" si="17"/>
        <v>-1283.1200000000026</v>
      </c>
      <c r="AU16" s="61">
        <f t="shared" si="18"/>
        <v>-27343.05</v>
      </c>
      <c r="AW16" s="61" t="e">
        <f>J16+#REF!</f>
        <v>#REF!</v>
      </c>
      <c r="AX16" s="61" t="e">
        <f>K16+#REF!</f>
        <v>#REF!</v>
      </c>
      <c r="AY16" s="61" t="e">
        <f t="shared" si="19"/>
        <v>#REF!</v>
      </c>
      <c r="BA16" s="61" t="e">
        <f>#REF!</f>
        <v>#REF!</v>
      </c>
      <c r="BB16" s="61" t="e">
        <f>#REF!</f>
        <v>#REF!</v>
      </c>
      <c r="BC16" s="61" t="e">
        <f t="shared" si="20"/>
        <v>#REF!</v>
      </c>
      <c r="BE16" s="61" t="e">
        <f t="shared" si="21"/>
        <v>#REF!</v>
      </c>
    </row>
    <row r="17" spans="1:57" x14ac:dyDescent="0.3">
      <c r="A17" s="48">
        <v>2002</v>
      </c>
      <c r="B17" s="1">
        <v>66287.930000000008</v>
      </c>
      <c r="C17" s="1">
        <v>58372.789999999994</v>
      </c>
      <c r="D17" s="1">
        <v>1947.08</v>
      </c>
      <c r="E17" s="1">
        <v>40504.480000000003</v>
      </c>
      <c r="F17" s="1">
        <v>74229.860000000015</v>
      </c>
      <c r="G17" s="1">
        <v>0</v>
      </c>
      <c r="H17" s="1">
        <v>3617.86</v>
      </c>
      <c r="I17" s="1">
        <v>0</v>
      </c>
      <c r="J17" s="1">
        <v>0</v>
      </c>
      <c r="K17" s="1">
        <v>0</v>
      </c>
      <c r="L17" s="1">
        <v>2633.41</v>
      </c>
      <c r="M17" s="1">
        <v>0</v>
      </c>
      <c r="N17" s="1">
        <v>0</v>
      </c>
      <c r="O17" s="1">
        <v>50014.380000000005</v>
      </c>
      <c r="P17" s="1">
        <v>0</v>
      </c>
      <c r="Q17" s="1">
        <v>0</v>
      </c>
      <c r="R17" s="1">
        <v>16826.73</v>
      </c>
      <c r="S17" s="1">
        <v>14405.839999999998</v>
      </c>
      <c r="T17" s="1">
        <v>7221.97</v>
      </c>
      <c r="U17" s="1">
        <v>881.37000000000023</v>
      </c>
      <c r="V17" s="1">
        <v>2850.98</v>
      </c>
      <c r="W17" s="1">
        <v>11385.130000000001</v>
      </c>
      <c r="X17" s="1">
        <v>880.27</v>
      </c>
      <c r="Y17" s="1">
        <v>399.46999999999997</v>
      </c>
      <c r="Z17" s="1">
        <v>2.3199999999999998</v>
      </c>
      <c r="AA17" s="1">
        <v>226.71</v>
      </c>
      <c r="AB17" s="1">
        <v>308.16000000000003</v>
      </c>
      <c r="AC17" s="61">
        <f>AVERAGEIFS('GW ZBud_Monthly'!$AG$4:$AG$951,'GW ZBud_Monthly'!$C$4:$C$951,'GW ZBud_WY'!A17)</f>
        <v>14992301.574166665</v>
      </c>
      <c r="AD17">
        <f t="shared" si="2"/>
        <v>-7915.140000000014</v>
      </c>
      <c r="AE17" s="60">
        <f t="shared" si="3"/>
        <v>8198.35</v>
      </c>
      <c r="AF17" s="61">
        <f t="shared" si="4"/>
        <v>32306.130000000005</v>
      </c>
      <c r="AH17" s="61">
        <f t="shared" si="5"/>
        <v>16826.73</v>
      </c>
      <c r="AI17" s="61">
        <f t="shared" si="6"/>
        <v>14405.839999999998</v>
      </c>
      <c r="AJ17" s="61">
        <f t="shared" si="7"/>
        <v>7221.97</v>
      </c>
      <c r="AK17" s="61">
        <f t="shared" si="8"/>
        <v>881.37000000000023</v>
      </c>
      <c r="AL17" s="61">
        <f t="shared" si="9"/>
        <v>2850.98</v>
      </c>
      <c r="AM17" s="61">
        <f t="shared" si="10"/>
        <v>11385.130000000001</v>
      </c>
      <c r="AN17" s="61">
        <f t="shared" si="11"/>
        <v>880.27</v>
      </c>
      <c r="AO17" s="61">
        <f t="shared" si="12"/>
        <v>399.46999999999997</v>
      </c>
      <c r="AP17" s="61">
        <f t="shared" si="13"/>
        <v>2.3199999999999998</v>
      </c>
      <c r="AQ17" s="61">
        <f t="shared" si="14"/>
        <v>226.71</v>
      </c>
      <c r="AR17" s="61">
        <f t="shared" si="15"/>
        <v>27782.27</v>
      </c>
      <c r="AS17" s="61">
        <f t="shared" si="16"/>
        <v>27298.52</v>
      </c>
      <c r="AT17" s="61">
        <f t="shared" si="17"/>
        <v>483.75</v>
      </c>
      <c r="AU17" s="61">
        <f t="shared" si="18"/>
        <v>-27298.52</v>
      </c>
      <c r="AW17" s="61" t="e">
        <f>J17+#REF!</f>
        <v>#REF!</v>
      </c>
      <c r="AX17" s="61" t="e">
        <f>K17+#REF!</f>
        <v>#REF!</v>
      </c>
      <c r="AY17" s="61" t="e">
        <f t="shared" si="19"/>
        <v>#REF!</v>
      </c>
      <c r="BA17" s="61" t="e">
        <f>#REF!</f>
        <v>#REF!</v>
      </c>
      <c r="BB17" s="61" t="e">
        <f>#REF!</f>
        <v>#REF!</v>
      </c>
      <c r="BC17" s="61" t="e">
        <f t="shared" si="20"/>
        <v>#REF!</v>
      </c>
      <c r="BE17" s="61" t="e">
        <f t="shared" si="21"/>
        <v>#REF!</v>
      </c>
    </row>
    <row r="18" spans="1:57" x14ac:dyDescent="0.3">
      <c r="A18" s="48">
        <v>2003</v>
      </c>
      <c r="B18" s="1">
        <v>60936.899999999994</v>
      </c>
      <c r="C18" s="1">
        <v>64089.79</v>
      </c>
      <c r="D18" s="1">
        <v>2473.6500000000005</v>
      </c>
      <c r="E18" s="1">
        <v>42622.1</v>
      </c>
      <c r="F18" s="1">
        <v>82204.27</v>
      </c>
      <c r="G18" s="1">
        <v>0</v>
      </c>
      <c r="H18" s="1">
        <v>3617.86</v>
      </c>
      <c r="I18" s="1">
        <v>0</v>
      </c>
      <c r="J18" s="1">
        <v>0</v>
      </c>
      <c r="K18" s="1">
        <v>0</v>
      </c>
      <c r="L18" s="1">
        <v>2507.8399999999997</v>
      </c>
      <c r="M18" s="1">
        <v>0</v>
      </c>
      <c r="N18" s="1">
        <v>0</v>
      </c>
      <c r="O18" s="1">
        <v>45555.87000000001</v>
      </c>
      <c r="P18" s="1">
        <v>0</v>
      </c>
      <c r="Q18" s="1">
        <v>0</v>
      </c>
      <c r="R18" s="1">
        <v>17137.560000000001</v>
      </c>
      <c r="S18" s="1">
        <v>14383.759999999998</v>
      </c>
      <c r="T18" s="1">
        <v>6787.9</v>
      </c>
      <c r="U18" s="1">
        <v>908.74</v>
      </c>
      <c r="V18" s="1">
        <v>2687.3</v>
      </c>
      <c r="W18" s="1">
        <v>10770.11</v>
      </c>
      <c r="X18" s="1">
        <v>890.31</v>
      </c>
      <c r="Y18" s="1">
        <v>382.57</v>
      </c>
      <c r="Z18" s="1">
        <v>0.98</v>
      </c>
      <c r="AA18" s="1">
        <v>233.55</v>
      </c>
      <c r="AB18" s="1">
        <v>298.11</v>
      </c>
      <c r="AC18" s="61">
        <f>AVERAGEIFS('GW ZBud_Monthly'!$AG$4:$AG$951,'GW ZBud_Monthly'!$C$4:$C$951,'GW ZBud_WY'!A18)</f>
        <v>14989310.785833335</v>
      </c>
      <c r="AD18">
        <f t="shared" si="2"/>
        <v>3152.8900000000067</v>
      </c>
      <c r="AE18" s="60">
        <f t="shared" si="3"/>
        <v>8599.35</v>
      </c>
      <c r="AF18" s="61">
        <f t="shared" si="4"/>
        <v>34022.75</v>
      </c>
      <c r="AH18" s="61">
        <f t="shared" si="5"/>
        <v>17137.560000000001</v>
      </c>
      <c r="AI18" s="61">
        <f t="shared" si="6"/>
        <v>14383.759999999998</v>
      </c>
      <c r="AJ18" s="61">
        <f t="shared" si="7"/>
        <v>6787.9</v>
      </c>
      <c r="AK18" s="61">
        <f t="shared" si="8"/>
        <v>908.74</v>
      </c>
      <c r="AL18" s="61">
        <f t="shared" si="9"/>
        <v>2687.3</v>
      </c>
      <c r="AM18" s="61">
        <f t="shared" si="10"/>
        <v>10770.11</v>
      </c>
      <c r="AN18" s="61">
        <f t="shared" si="11"/>
        <v>890.31</v>
      </c>
      <c r="AO18" s="61">
        <f t="shared" si="12"/>
        <v>382.57</v>
      </c>
      <c r="AP18" s="61">
        <f t="shared" si="13"/>
        <v>0.98</v>
      </c>
      <c r="AQ18" s="61">
        <f t="shared" si="14"/>
        <v>233.55</v>
      </c>
      <c r="AR18" s="61">
        <f t="shared" si="15"/>
        <v>27504.05</v>
      </c>
      <c r="AS18" s="61">
        <f t="shared" si="16"/>
        <v>26678.73</v>
      </c>
      <c r="AT18" s="61">
        <f t="shared" si="17"/>
        <v>825.31999999999971</v>
      </c>
      <c r="AU18" s="61">
        <f t="shared" si="18"/>
        <v>-26678.73</v>
      </c>
      <c r="AW18" s="61" t="e">
        <f>J18+#REF!</f>
        <v>#REF!</v>
      </c>
      <c r="AX18" s="61" t="e">
        <f>K18+#REF!</f>
        <v>#REF!</v>
      </c>
      <c r="AY18" s="61" t="e">
        <f t="shared" si="19"/>
        <v>#REF!</v>
      </c>
      <c r="BA18" s="61" t="e">
        <f>#REF!</f>
        <v>#REF!</v>
      </c>
      <c r="BB18" s="61" t="e">
        <f>#REF!</f>
        <v>#REF!</v>
      </c>
      <c r="BC18" s="61" t="e">
        <f t="shared" si="20"/>
        <v>#REF!</v>
      </c>
      <c r="BE18" s="61" t="e">
        <f t="shared" si="21"/>
        <v>#REF!</v>
      </c>
    </row>
    <row r="19" spans="1:57" x14ac:dyDescent="0.3">
      <c r="A19" s="48">
        <v>2004</v>
      </c>
      <c r="B19" s="1">
        <v>67259.66</v>
      </c>
      <c r="C19" s="1">
        <v>66812.66</v>
      </c>
      <c r="D19" s="1">
        <v>2398.8799999999997</v>
      </c>
      <c r="E19" s="1">
        <v>41580.410000000003</v>
      </c>
      <c r="F19" s="1">
        <v>81078.37999999999</v>
      </c>
      <c r="G19" s="1">
        <v>0</v>
      </c>
      <c r="H19" s="1">
        <v>3627.78</v>
      </c>
      <c r="I19" s="1">
        <v>0</v>
      </c>
      <c r="J19" s="1">
        <v>0</v>
      </c>
      <c r="K19" s="1">
        <v>0</v>
      </c>
      <c r="L19" s="1">
        <v>2912.6099999999997</v>
      </c>
      <c r="M19" s="1">
        <v>0</v>
      </c>
      <c r="N19" s="1">
        <v>0</v>
      </c>
      <c r="O19" s="1">
        <v>49244.11</v>
      </c>
      <c r="P19" s="1">
        <v>0</v>
      </c>
      <c r="Q19" s="1">
        <v>0</v>
      </c>
      <c r="R19" s="1">
        <v>16883.170000000002</v>
      </c>
      <c r="S19" s="1">
        <v>14587.829999999998</v>
      </c>
      <c r="T19" s="1">
        <v>6706.31</v>
      </c>
      <c r="U19" s="1">
        <v>930.68999999999994</v>
      </c>
      <c r="V19" s="1">
        <v>2774.86</v>
      </c>
      <c r="W19" s="1">
        <v>10377.02</v>
      </c>
      <c r="X19" s="1">
        <v>798.51</v>
      </c>
      <c r="Y19" s="1">
        <v>341.10000000000008</v>
      </c>
      <c r="Z19" s="1">
        <v>1.42</v>
      </c>
      <c r="AA19" s="1">
        <v>229.32999999999998</v>
      </c>
      <c r="AB19" s="1">
        <v>338.44</v>
      </c>
      <c r="AC19" s="61">
        <f>AVERAGEIFS('GW ZBud_Monthly'!$AG$4:$AG$951,'GW ZBud_Monthly'!$C$4:$C$951,'GW ZBud_WY'!A19)</f>
        <v>14990968.736666666</v>
      </c>
      <c r="AD19">
        <f t="shared" si="2"/>
        <v>-447</v>
      </c>
      <c r="AE19" s="60">
        <f t="shared" si="3"/>
        <v>8939.27</v>
      </c>
      <c r="AF19" s="61">
        <f t="shared" si="4"/>
        <v>32641.140000000003</v>
      </c>
      <c r="AH19" s="61">
        <f t="shared" si="5"/>
        <v>16883.170000000002</v>
      </c>
      <c r="AI19" s="61">
        <f t="shared" si="6"/>
        <v>14587.829999999998</v>
      </c>
      <c r="AJ19" s="61">
        <f t="shared" si="7"/>
        <v>6706.31</v>
      </c>
      <c r="AK19" s="61">
        <f t="shared" si="8"/>
        <v>930.68999999999994</v>
      </c>
      <c r="AL19" s="61">
        <f t="shared" si="9"/>
        <v>2774.86</v>
      </c>
      <c r="AM19" s="61">
        <f t="shared" si="10"/>
        <v>10377.02</v>
      </c>
      <c r="AN19" s="61">
        <f t="shared" si="11"/>
        <v>798.51</v>
      </c>
      <c r="AO19" s="61">
        <f t="shared" si="12"/>
        <v>341.10000000000008</v>
      </c>
      <c r="AP19" s="61">
        <f t="shared" si="13"/>
        <v>1.42</v>
      </c>
      <c r="AQ19" s="61">
        <f t="shared" si="14"/>
        <v>229.32999999999998</v>
      </c>
      <c r="AR19" s="61">
        <f t="shared" si="15"/>
        <v>27164.27</v>
      </c>
      <c r="AS19" s="61">
        <f t="shared" si="16"/>
        <v>26465.97</v>
      </c>
      <c r="AT19" s="61">
        <f t="shared" si="17"/>
        <v>698.29999999999927</v>
      </c>
      <c r="AU19" s="61">
        <f t="shared" si="18"/>
        <v>-26465.97</v>
      </c>
      <c r="AW19" s="61" t="e">
        <f>J19+#REF!</f>
        <v>#REF!</v>
      </c>
      <c r="AX19" s="61" t="e">
        <f>K19+#REF!</f>
        <v>#REF!</v>
      </c>
      <c r="AY19" s="61" t="e">
        <f t="shared" si="19"/>
        <v>#REF!</v>
      </c>
      <c r="BA19" s="61" t="e">
        <f>#REF!</f>
        <v>#REF!</v>
      </c>
      <c r="BB19" s="61" t="e">
        <f>#REF!</f>
        <v>#REF!</v>
      </c>
      <c r="BC19" s="61" t="e">
        <f t="shared" si="20"/>
        <v>#REF!</v>
      </c>
      <c r="BE19" s="61" t="e">
        <f t="shared" si="21"/>
        <v>#REF!</v>
      </c>
    </row>
    <row r="20" spans="1:57" x14ac:dyDescent="0.3">
      <c r="A20" s="48">
        <v>2005</v>
      </c>
      <c r="B20" s="1">
        <v>51323.95</v>
      </c>
      <c r="C20" s="1">
        <v>52900.009999999987</v>
      </c>
      <c r="D20" s="1">
        <v>1654.3300000000002</v>
      </c>
      <c r="E20" s="1">
        <v>43518.029999999992</v>
      </c>
      <c r="F20" s="1">
        <v>79702.350000000006</v>
      </c>
      <c r="G20" s="1">
        <v>0</v>
      </c>
      <c r="H20" s="1">
        <v>3617.86</v>
      </c>
      <c r="I20" s="1">
        <v>0</v>
      </c>
      <c r="J20" s="1">
        <v>0</v>
      </c>
      <c r="K20" s="1">
        <v>0</v>
      </c>
      <c r="L20" s="1">
        <v>2378.2900000000004</v>
      </c>
      <c r="M20" s="1">
        <v>0</v>
      </c>
      <c r="N20" s="1">
        <v>0</v>
      </c>
      <c r="O20" s="1">
        <v>40491.08</v>
      </c>
      <c r="P20" s="1">
        <v>0</v>
      </c>
      <c r="Q20" s="1">
        <v>0</v>
      </c>
      <c r="R20" s="1">
        <v>15163.52</v>
      </c>
      <c r="S20" s="1">
        <v>14674.190000000002</v>
      </c>
      <c r="T20" s="1">
        <v>6406.119999999999</v>
      </c>
      <c r="U20" s="1">
        <v>917.37999999999988</v>
      </c>
      <c r="V20" s="1">
        <v>2784.9100000000003</v>
      </c>
      <c r="W20" s="1">
        <v>10000.050000000001</v>
      </c>
      <c r="X20" s="1">
        <v>495.78</v>
      </c>
      <c r="Y20" s="1">
        <v>519.91999999999996</v>
      </c>
      <c r="Z20" s="1">
        <v>1.8399999999999999</v>
      </c>
      <c r="AA20" s="1">
        <v>226.45999999999998</v>
      </c>
      <c r="AB20" s="1">
        <v>281.79000000000002</v>
      </c>
      <c r="AC20" s="61">
        <f>AVERAGEIFS('GW ZBud_Monthly'!$AG$4:$AG$951,'GW ZBud_Monthly'!$C$4:$C$951,'GW ZBud_WY'!A20)</f>
        <v>14991044.013333336</v>
      </c>
      <c r="AD20">
        <f t="shared" si="2"/>
        <v>1576.0599999999904</v>
      </c>
      <c r="AE20" s="60">
        <f t="shared" si="3"/>
        <v>7650.4800000000014</v>
      </c>
      <c r="AF20" s="61">
        <f t="shared" si="4"/>
        <v>35867.549999999988</v>
      </c>
      <c r="AH20" s="61">
        <f t="shared" si="5"/>
        <v>15163.52</v>
      </c>
      <c r="AI20" s="61">
        <f t="shared" si="6"/>
        <v>14674.190000000002</v>
      </c>
      <c r="AJ20" s="61">
        <f t="shared" si="7"/>
        <v>6406.119999999999</v>
      </c>
      <c r="AK20" s="61">
        <f t="shared" si="8"/>
        <v>917.37999999999988</v>
      </c>
      <c r="AL20" s="61">
        <f t="shared" si="9"/>
        <v>2784.9100000000003</v>
      </c>
      <c r="AM20" s="61">
        <f t="shared" si="10"/>
        <v>10000.050000000001</v>
      </c>
      <c r="AN20" s="61">
        <f t="shared" si="11"/>
        <v>495.78</v>
      </c>
      <c r="AO20" s="61">
        <f t="shared" si="12"/>
        <v>519.91999999999996</v>
      </c>
      <c r="AP20" s="61">
        <f t="shared" si="13"/>
        <v>1.8399999999999999</v>
      </c>
      <c r="AQ20" s="61">
        <f t="shared" si="14"/>
        <v>226.45999999999998</v>
      </c>
      <c r="AR20" s="61">
        <f t="shared" si="15"/>
        <v>24852.17</v>
      </c>
      <c r="AS20" s="61">
        <f t="shared" si="16"/>
        <v>26338</v>
      </c>
      <c r="AT20" s="61">
        <f t="shared" si="17"/>
        <v>-1485.8300000000017</v>
      </c>
      <c r="AU20" s="61">
        <f t="shared" si="18"/>
        <v>-26338</v>
      </c>
      <c r="AW20" s="61" t="e">
        <f>J20+#REF!</f>
        <v>#REF!</v>
      </c>
      <c r="AX20" s="61" t="e">
        <f>K20+#REF!</f>
        <v>#REF!</v>
      </c>
      <c r="AY20" s="61" t="e">
        <f t="shared" si="19"/>
        <v>#REF!</v>
      </c>
      <c r="BA20" s="61" t="e">
        <f>#REF!</f>
        <v>#REF!</v>
      </c>
      <c r="BB20" s="61" t="e">
        <f>#REF!</f>
        <v>#REF!</v>
      </c>
      <c r="BC20" s="61" t="e">
        <f t="shared" si="20"/>
        <v>#REF!</v>
      </c>
      <c r="BE20" s="61" t="e">
        <f t="shared" si="21"/>
        <v>#REF!</v>
      </c>
    </row>
    <row r="21" spans="1:57" x14ac:dyDescent="0.3">
      <c r="A21" s="48">
        <v>2006</v>
      </c>
      <c r="B21" s="1">
        <v>79294.98</v>
      </c>
      <c r="C21" s="1">
        <v>109763.40000000002</v>
      </c>
      <c r="D21" s="1">
        <v>8113.4999999999991</v>
      </c>
      <c r="E21" s="1">
        <v>60747.099999999984</v>
      </c>
      <c r="F21" s="1">
        <v>123892.71999999999</v>
      </c>
      <c r="G21" s="1">
        <v>0</v>
      </c>
      <c r="H21" s="1">
        <v>3617.86</v>
      </c>
      <c r="I21" s="1">
        <v>0</v>
      </c>
      <c r="J21" s="1">
        <v>0</v>
      </c>
      <c r="K21" s="1">
        <v>0</v>
      </c>
      <c r="L21" s="1">
        <v>2646.37</v>
      </c>
      <c r="M21" s="1">
        <v>0</v>
      </c>
      <c r="N21" s="1">
        <v>0</v>
      </c>
      <c r="O21" s="1">
        <v>43959.950000000004</v>
      </c>
      <c r="P21" s="1">
        <v>0</v>
      </c>
      <c r="Q21" s="1">
        <v>0</v>
      </c>
      <c r="R21" s="1">
        <v>15664.47</v>
      </c>
      <c r="S21" s="1">
        <v>15897.679999999997</v>
      </c>
      <c r="T21" s="1">
        <v>6729.630000000001</v>
      </c>
      <c r="U21" s="1">
        <v>960.21</v>
      </c>
      <c r="V21" s="1">
        <v>2714.9399999999996</v>
      </c>
      <c r="W21" s="1">
        <v>10947.369999999999</v>
      </c>
      <c r="X21" s="1">
        <v>609.08999999999992</v>
      </c>
      <c r="Y21" s="1">
        <v>444.97999999999996</v>
      </c>
      <c r="Z21" s="1">
        <v>0.56000000000000005</v>
      </c>
      <c r="AA21" s="1">
        <v>255.22000000000003</v>
      </c>
      <c r="AB21" s="1">
        <v>308.26</v>
      </c>
      <c r="AC21" s="61">
        <f>AVERAGEIFS('GW ZBud_Monthly'!$AG$4:$AG$951,'GW ZBud_Monthly'!$C$4:$C$951,'GW ZBud_WY'!A21)</f>
        <v>15014138.790000001</v>
      </c>
      <c r="AD21">
        <f t="shared" si="2"/>
        <v>30468.420000000027</v>
      </c>
      <c r="AE21" s="60">
        <f t="shared" si="3"/>
        <v>14377.73</v>
      </c>
      <c r="AF21" s="61">
        <f t="shared" si="4"/>
        <v>46369.369999999981</v>
      </c>
      <c r="AH21" s="61">
        <f t="shared" si="5"/>
        <v>15664.47</v>
      </c>
      <c r="AI21" s="61">
        <f t="shared" si="6"/>
        <v>15897.679999999997</v>
      </c>
      <c r="AJ21" s="61">
        <f t="shared" si="7"/>
        <v>6729.630000000001</v>
      </c>
      <c r="AK21" s="61">
        <f t="shared" si="8"/>
        <v>960.21</v>
      </c>
      <c r="AL21" s="61">
        <f t="shared" si="9"/>
        <v>2714.9399999999996</v>
      </c>
      <c r="AM21" s="61">
        <f t="shared" si="10"/>
        <v>10947.369999999999</v>
      </c>
      <c r="AN21" s="61">
        <f t="shared" si="11"/>
        <v>609.08999999999992</v>
      </c>
      <c r="AO21" s="61">
        <f t="shared" si="12"/>
        <v>444.97999999999996</v>
      </c>
      <c r="AP21" s="61">
        <f t="shared" si="13"/>
        <v>0.56000000000000005</v>
      </c>
      <c r="AQ21" s="61">
        <f t="shared" si="14"/>
        <v>255.22000000000003</v>
      </c>
      <c r="AR21" s="61">
        <f t="shared" si="15"/>
        <v>25718.69</v>
      </c>
      <c r="AS21" s="61">
        <f t="shared" si="16"/>
        <v>28505.459999999995</v>
      </c>
      <c r="AT21" s="61">
        <f t="shared" si="17"/>
        <v>-2786.7699999999968</v>
      </c>
      <c r="AU21" s="61">
        <f t="shared" si="18"/>
        <v>-28505.459999999995</v>
      </c>
      <c r="AW21" s="61" t="e">
        <f>J21+#REF!</f>
        <v>#REF!</v>
      </c>
      <c r="AX21" s="61" t="e">
        <f>K21+#REF!</f>
        <v>#REF!</v>
      </c>
      <c r="AY21" s="61" t="e">
        <f t="shared" si="19"/>
        <v>#REF!</v>
      </c>
      <c r="BA21" s="61" t="e">
        <f>#REF!</f>
        <v>#REF!</v>
      </c>
      <c r="BB21" s="61" t="e">
        <f>#REF!</f>
        <v>#REF!</v>
      </c>
      <c r="BC21" s="61" t="e">
        <f t="shared" si="20"/>
        <v>#REF!</v>
      </c>
      <c r="BE21" s="61" t="e">
        <f t="shared" si="21"/>
        <v>#REF!</v>
      </c>
    </row>
    <row r="22" spans="1:57" x14ac:dyDescent="0.3">
      <c r="A22" s="48">
        <v>2007</v>
      </c>
      <c r="B22" s="1">
        <v>70929.78</v>
      </c>
      <c r="C22" s="1">
        <v>30942.989999999998</v>
      </c>
      <c r="D22" s="1">
        <v>2643.5899999999997</v>
      </c>
      <c r="E22" s="1">
        <v>34709.64</v>
      </c>
      <c r="F22" s="1">
        <v>41045.71</v>
      </c>
      <c r="G22" s="1">
        <v>0</v>
      </c>
      <c r="H22" s="1">
        <v>3617.86</v>
      </c>
      <c r="I22" s="1">
        <v>0</v>
      </c>
      <c r="J22" s="1">
        <v>0</v>
      </c>
      <c r="K22" s="1">
        <v>0</v>
      </c>
      <c r="L22" s="1">
        <v>2854.71</v>
      </c>
      <c r="M22" s="1">
        <v>0</v>
      </c>
      <c r="N22" s="1">
        <v>0</v>
      </c>
      <c r="O22" s="1">
        <v>53355.289999999994</v>
      </c>
      <c r="P22" s="1">
        <v>0</v>
      </c>
      <c r="Q22" s="1">
        <v>0</v>
      </c>
      <c r="R22" s="1">
        <v>15345.85</v>
      </c>
      <c r="S22" s="1">
        <v>14773.9</v>
      </c>
      <c r="T22" s="1">
        <v>6672.0099999999993</v>
      </c>
      <c r="U22" s="1">
        <v>873.26999999999987</v>
      </c>
      <c r="V22" s="1">
        <v>2668.8999999999996</v>
      </c>
      <c r="W22" s="1">
        <v>10922.69</v>
      </c>
      <c r="X22" s="1">
        <v>691.2700000000001</v>
      </c>
      <c r="Y22" s="1">
        <v>324.60000000000002</v>
      </c>
      <c r="Z22" s="1">
        <v>0.99</v>
      </c>
      <c r="AA22" s="1">
        <v>229.26</v>
      </c>
      <c r="AB22" s="1">
        <v>339.12</v>
      </c>
      <c r="AC22" s="61">
        <f>AVERAGEIFS('GW ZBud_Monthly'!$AG$4:$AG$951,'GW ZBud_Monthly'!$C$4:$C$951,'GW ZBud_WY'!A22)</f>
        <v>14991392.132499998</v>
      </c>
      <c r="AD22">
        <f t="shared" si="2"/>
        <v>-39986.79</v>
      </c>
      <c r="AE22" s="60">
        <f t="shared" si="3"/>
        <v>9116.16</v>
      </c>
      <c r="AF22" s="61">
        <f t="shared" si="4"/>
        <v>25593.48</v>
      </c>
      <c r="AH22" s="61">
        <f t="shared" si="5"/>
        <v>15345.85</v>
      </c>
      <c r="AI22" s="61">
        <f t="shared" si="6"/>
        <v>14773.9</v>
      </c>
      <c r="AJ22" s="61">
        <f t="shared" si="7"/>
        <v>6672.0099999999993</v>
      </c>
      <c r="AK22" s="61">
        <f t="shared" si="8"/>
        <v>873.26999999999987</v>
      </c>
      <c r="AL22" s="61">
        <f t="shared" si="9"/>
        <v>2668.8999999999996</v>
      </c>
      <c r="AM22" s="61">
        <f t="shared" si="10"/>
        <v>10922.69</v>
      </c>
      <c r="AN22" s="61">
        <f t="shared" si="11"/>
        <v>691.2700000000001</v>
      </c>
      <c r="AO22" s="61">
        <f t="shared" si="12"/>
        <v>324.60000000000002</v>
      </c>
      <c r="AP22" s="61">
        <f t="shared" si="13"/>
        <v>0.99</v>
      </c>
      <c r="AQ22" s="61">
        <f t="shared" si="14"/>
        <v>229.26</v>
      </c>
      <c r="AR22" s="61">
        <f t="shared" si="15"/>
        <v>25379.020000000004</v>
      </c>
      <c r="AS22" s="61">
        <f t="shared" si="16"/>
        <v>27123.719999999998</v>
      </c>
      <c r="AT22" s="61">
        <f t="shared" si="17"/>
        <v>-1744.6999999999935</v>
      </c>
      <c r="AU22" s="61">
        <f t="shared" si="18"/>
        <v>-27123.719999999998</v>
      </c>
      <c r="AW22" s="61" t="e">
        <f>J22+#REF!</f>
        <v>#REF!</v>
      </c>
      <c r="AX22" s="61" t="e">
        <f>K22+#REF!</f>
        <v>#REF!</v>
      </c>
      <c r="AY22" s="61" t="e">
        <f t="shared" si="19"/>
        <v>#REF!</v>
      </c>
      <c r="BA22" s="61" t="e">
        <f>#REF!</f>
        <v>#REF!</v>
      </c>
      <c r="BB22" s="61" t="e">
        <f>#REF!</f>
        <v>#REF!</v>
      </c>
      <c r="BC22" s="61" t="e">
        <f t="shared" si="20"/>
        <v>#REF!</v>
      </c>
      <c r="BE22" s="61" t="e">
        <f t="shared" si="21"/>
        <v>#REF!</v>
      </c>
    </row>
    <row r="23" spans="1:57" x14ac:dyDescent="0.3">
      <c r="A23" s="48">
        <v>2008</v>
      </c>
      <c r="B23" s="1">
        <v>68006.97</v>
      </c>
      <c r="C23" s="1">
        <v>47172.62000000001</v>
      </c>
      <c r="D23" s="1">
        <v>2163.62</v>
      </c>
      <c r="E23" s="1">
        <v>32815.17</v>
      </c>
      <c r="F23" s="1">
        <v>60858.100000000006</v>
      </c>
      <c r="G23" s="1">
        <v>0</v>
      </c>
      <c r="H23" s="1">
        <v>3627.78</v>
      </c>
      <c r="I23" s="1">
        <v>0</v>
      </c>
      <c r="J23" s="1">
        <v>0</v>
      </c>
      <c r="K23" s="1">
        <v>0</v>
      </c>
      <c r="L23" s="1">
        <v>2934.11</v>
      </c>
      <c r="M23" s="1">
        <v>0</v>
      </c>
      <c r="N23" s="1">
        <v>0</v>
      </c>
      <c r="O23" s="1">
        <v>57499.600000000006</v>
      </c>
      <c r="P23" s="1">
        <v>0</v>
      </c>
      <c r="Q23" s="1">
        <v>0</v>
      </c>
      <c r="R23" s="1">
        <v>15797.059999999998</v>
      </c>
      <c r="S23" s="1">
        <v>13464.790000000003</v>
      </c>
      <c r="T23" s="1">
        <v>6831.21</v>
      </c>
      <c r="U23" s="1">
        <v>838.24</v>
      </c>
      <c r="V23" s="1">
        <v>2549.8000000000002</v>
      </c>
      <c r="W23" s="1">
        <v>10712.490000000002</v>
      </c>
      <c r="X23" s="1">
        <v>661.29000000000008</v>
      </c>
      <c r="Y23" s="1">
        <v>356.71999999999997</v>
      </c>
      <c r="Z23" s="1">
        <v>5.5600000000000005</v>
      </c>
      <c r="AA23" s="1">
        <v>234.88</v>
      </c>
      <c r="AB23" s="1">
        <v>341.03</v>
      </c>
      <c r="AC23" s="61">
        <f>AVERAGEIFS('GW ZBud_Monthly'!$AG$4:$AG$951,'GW ZBud_Monthly'!$C$4:$C$951,'GW ZBud_WY'!A23)</f>
        <v>14967422.374166666</v>
      </c>
      <c r="AD23">
        <f t="shared" si="2"/>
        <v>-20834.349999999991</v>
      </c>
      <c r="AE23" s="60">
        <f t="shared" si="3"/>
        <v>8725.51</v>
      </c>
      <c r="AF23" s="61">
        <f t="shared" si="4"/>
        <v>24089.659999999996</v>
      </c>
      <c r="AH23" s="61">
        <f t="shared" si="5"/>
        <v>15797.059999999998</v>
      </c>
      <c r="AI23" s="61">
        <f t="shared" si="6"/>
        <v>13464.790000000003</v>
      </c>
      <c r="AJ23" s="61">
        <f t="shared" si="7"/>
        <v>6831.21</v>
      </c>
      <c r="AK23" s="61">
        <f t="shared" si="8"/>
        <v>838.24</v>
      </c>
      <c r="AL23" s="61">
        <f t="shared" si="9"/>
        <v>2549.8000000000002</v>
      </c>
      <c r="AM23" s="61">
        <f t="shared" si="10"/>
        <v>10712.490000000002</v>
      </c>
      <c r="AN23" s="61">
        <f t="shared" si="11"/>
        <v>661.29000000000008</v>
      </c>
      <c r="AO23" s="61">
        <f t="shared" si="12"/>
        <v>356.71999999999997</v>
      </c>
      <c r="AP23" s="61">
        <f t="shared" si="13"/>
        <v>5.5600000000000005</v>
      </c>
      <c r="AQ23" s="61">
        <f t="shared" si="14"/>
        <v>234.88</v>
      </c>
      <c r="AR23" s="61">
        <f t="shared" si="15"/>
        <v>25844.92</v>
      </c>
      <c r="AS23" s="61">
        <f t="shared" si="16"/>
        <v>25607.120000000006</v>
      </c>
      <c r="AT23" s="61">
        <f t="shared" si="17"/>
        <v>237.799999999992</v>
      </c>
      <c r="AU23" s="61">
        <f t="shared" si="18"/>
        <v>-25607.120000000006</v>
      </c>
      <c r="AW23" s="61" t="e">
        <f>J23+#REF!</f>
        <v>#REF!</v>
      </c>
      <c r="AX23" s="61" t="e">
        <f>K23+#REF!</f>
        <v>#REF!</v>
      </c>
      <c r="AY23" s="61" t="e">
        <f t="shared" si="19"/>
        <v>#REF!</v>
      </c>
      <c r="BA23" s="61" t="e">
        <f>#REF!</f>
        <v>#REF!</v>
      </c>
      <c r="BB23" s="61" t="e">
        <f>#REF!</f>
        <v>#REF!</v>
      </c>
      <c r="BC23" s="61" t="e">
        <f t="shared" si="20"/>
        <v>#REF!</v>
      </c>
      <c r="BE23" s="61" t="e">
        <f t="shared" si="21"/>
        <v>#REF!</v>
      </c>
    </row>
    <row r="24" spans="1:57" x14ac:dyDescent="0.3">
      <c r="A24" s="48">
        <v>2009</v>
      </c>
      <c r="B24" s="1">
        <v>56493.210000000006</v>
      </c>
      <c r="C24" s="1">
        <v>43140.73000000001</v>
      </c>
      <c r="D24" s="1">
        <v>3177.78</v>
      </c>
      <c r="E24" s="1">
        <v>26810.04</v>
      </c>
      <c r="F24" s="1">
        <v>52994.58</v>
      </c>
      <c r="G24" s="1">
        <v>0</v>
      </c>
      <c r="H24" s="1">
        <v>3617.86</v>
      </c>
      <c r="I24" s="1">
        <v>0</v>
      </c>
      <c r="J24" s="1">
        <v>0</v>
      </c>
      <c r="K24" s="1">
        <v>0</v>
      </c>
      <c r="L24" s="1">
        <v>2832.02</v>
      </c>
      <c r="M24" s="1">
        <v>0</v>
      </c>
      <c r="N24" s="1">
        <v>0</v>
      </c>
      <c r="O24" s="1">
        <v>48985.090000000004</v>
      </c>
      <c r="P24" s="1">
        <v>0</v>
      </c>
      <c r="Q24" s="1">
        <v>0</v>
      </c>
      <c r="R24" s="1">
        <v>16030.09</v>
      </c>
      <c r="S24" s="1">
        <v>12941.640000000003</v>
      </c>
      <c r="T24" s="1">
        <v>6266.31</v>
      </c>
      <c r="U24" s="1">
        <v>831.72</v>
      </c>
      <c r="V24" s="1">
        <v>2047.0700000000002</v>
      </c>
      <c r="W24" s="1">
        <v>10775.719999999998</v>
      </c>
      <c r="X24" s="1">
        <v>799.96</v>
      </c>
      <c r="Y24" s="1">
        <v>207.80000000000004</v>
      </c>
      <c r="Z24" s="1">
        <v>4.3</v>
      </c>
      <c r="AA24" s="1">
        <v>233.62</v>
      </c>
      <c r="AB24" s="1">
        <v>336.79</v>
      </c>
      <c r="AC24" s="61">
        <f>AVERAGEIFS('GW ZBud_Monthly'!$AG$4:$AG$951,'GW ZBud_Monthly'!$C$4:$C$951,'GW ZBud_WY'!A24)</f>
        <v>14946908.146666666</v>
      </c>
      <c r="AD24">
        <f t="shared" si="2"/>
        <v>-13352.479999999996</v>
      </c>
      <c r="AE24" s="60">
        <f t="shared" si="3"/>
        <v>9627.66</v>
      </c>
      <c r="AF24" s="61">
        <f t="shared" si="4"/>
        <v>17182.38</v>
      </c>
      <c r="AH24" s="61">
        <f t="shared" si="5"/>
        <v>16030.09</v>
      </c>
      <c r="AI24" s="61">
        <f t="shared" si="6"/>
        <v>12941.640000000003</v>
      </c>
      <c r="AJ24" s="61">
        <f t="shared" si="7"/>
        <v>6266.31</v>
      </c>
      <c r="AK24" s="61">
        <f t="shared" si="8"/>
        <v>831.72</v>
      </c>
      <c r="AL24" s="61">
        <f t="shared" si="9"/>
        <v>2047.0700000000002</v>
      </c>
      <c r="AM24" s="61">
        <f t="shared" si="10"/>
        <v>10775.719999999998</v>
      </c>
      <c r="AN24" s="61">
        <f t="shared" si="11"/>
        <v>799.96</v>
      </c>
      <c r="AO24" s="61">
        <f t="shared" si="12"/>
        <v>207.80000000000004</v>
      </c>
      <c r="AP24" s="61">
        <f t="shared" si="13"/>
        <v>4.3</v>
      </c>
      <c r="AQ24" s="61">
        <f t="shared" si="14"/>
        <v>233.62</v>
      </c>
      <c r="AR24" s="61">
        <f t="shared" si="15"/>
        <v>25147.73</v>
      </c>
      <c r="AS24" s="61">
        <f t="shared" si="16"/>
        <v>24990.5</v>
      </c>
      <c r="AT24" s="61">
        <f t="shared" si="17"/>
        <v>157.22999999999956</v>
      </c>
      <c r="AU24" s="61">
        <f t="shared" si="18"/>
        <v>-24990.5</v>
      </c>
      <c r="AW24" s="61" t="e">
        <f>J24+#REF!</f>
        <v>#REF!</v>
      </c>
      <c r="AX24" s="61" t="e">
        <f>K24+#REF!</f>
        <v>#REF!</v>
      </c>
      <c r="AY24" s="61" t="e">
        <f t="shared" si="19"/>
        <v>#REF!</v>
      </c>
      <c r="BA24" s="61" t="e">
        <f>#REF!</f>
        <v>#REF!</v>
      </c>
      <c r="BB24" s="61" t="e">
        <f>#REF!</f>
        <v>#REF!</v>
      </c>
      <c r="BC24" s="61" t="e">
        <f t="shared" si="20"/>
        <v>#REF!</v>
      </c>
      <c r="BE24" s="61" t="e">
        <f t="shared" si="21"/>
        <v>#REF!</v>
      </c>
    </row>
    <row r="25" spans="1:57" x14ac:dyDescent="0.3">
      <c r="A25" s="48">
        <v>2010</v>
      </c>
      <c r="B25" s="1">
        <v>49358.729999999996</v>
      </c>
      <c r="C25" s="1">
        <v>56013.96</v>
      </c>
      <c r="D25" s="1">
        <v>2826.7099999999996</v>
      </c>
      <c r="E25" s="1">
        <v>32110.100000000002</v>
      </c>
      <c r="F25" s="1">
        <v>73517.72</v>
      </c>
      <c r="G25" s="1">
        <v>0</v>
      </c>
      <c r="H25" s="1">
        <v>3617.86</v>
      </c>
      <c r="I25" s="1">
        <v>0</v>
      </c>
      <c r="J25" s="1">
        <v>0</v>
      </c>
      <c r="K25" s="1">
        <v>0</v>
      </c>
      <c r="L25" s="1">
        <v>2570.2600000000007</v>
      </c>
      <c r="M25" s="1">
        <v>0</v>
      </c>
      <c r="N25" s="1">
        <v>0</v>
      </c>
      <c r="O25" s="1">
        <v>44671.21</v>
      </c>
      <c r="P25" s="1">
        <v>0</v>
      </c>
      <c r="Q25" s="1">
        <v>0</v>
      </c>
      <c r="R25" s="1">
        <v>16268.870000000003</v>
      </c>
      <c r="S25" s="1">
        <v>12547.630000000001</v>
      </c>
      <c r="T25" s="1">
        <v>5829.6699999999992</v>
      </c>
      <c r="U25" s="1">
        <v>920</v>
      </c>
      <c r="V25" s="1">
        <v>2324.85</v>
      </c>
      <c r="W25" s="1">
        <v>9917.9500000000007</v>
      </c>
      <c r="X25" s="1">
        <v>726.84000000000015</v>
      </c>
      <c r="Y25" s="1">
        <v>309.83999999999997</v>
      </c>
      <c r="Z25" s="1">
        <v>1.87</v>
      </c>
      <c r="AA25" s="1">
        <v>236.12999999999997</v>
      </c>
      <c r="AB25" s="1">
        <v>316.53999999999996</v>
      </c>
      <c r="AC25" s="61">
        <f>AVERAGEIFS('GW ZBud_Monthly'!$AG$4:$AG$951,'GW ZBud_Monthly'!$C$4:$C$951,'GW ZBud_WY'!A25)</f>
        <v>14948739.463333333</v>
      </c>
      <c r="AD25">
        <f t="shared" si="2"/>
        <v>6655.2300000000032</v>
      </c>
      <c r="AE25" s="60">
        <f t="shared" si="3"/>
        <v>9014.83</v>
      </c>
      <c r="AF25" s="61">
        <f t="shared" si="4"/>
        <v>23095.270000000004</v>
      </c>
      <c r="AH25" s="61">
        <f t="shared" si="5"/>
        <v>16268.870000000003</v>
      </c>
      <c r="AI25" s="61">
        <f t="shared" si="6"/>
        <v>12547.630000000001</v>
      </c>
      <c r="AJ25" s="61">
        <f t="shared" si="7"/>
        <v>5829.6699999999992</v>
      </c>
      <c r="AK25" s="61">
        <f t="shared" si="8"/>
        <v>920</v>
      </c>
      <c r="AL25" s="61">
        <f t="shared" si="9"/>
        <v>2324.85</v>
      </c>
      <c r="AM25" s="61">
        <f t="shared" si="10"/>
        <v>9917.9500000000007</v>
      </c>
      <c r="AN25" s="61">
        <f t="shared" si="11"/>
        <v>726.84000000000015</v>
      </c>
      <c r="AO25" s="61">
        <f t="shared" si="12"/>
        <v>309.83999999999997</v>
      </c>
      <c r="AP25" s="61">
        <f t="shared" si="13"/>
        <v>1.87</v>
      </c>
      <c r="AQ25" s="61">
        <f t="shared" si="14"/>
        <v>236.12999999999997</v>
      </c>
      <c r="AR25" s="61">
        <f t="shared" si="15"/>
        <v>25152.1</v>
      </c>
      <c r="AS25" s="61">
        <f t="shared" si="16"/>
        <v>23931.550000000003</v>
      </c>
      <c r="AT25" s="61">
        <f t="shared" si="17"/>
        <v>1220.5499999999956</v>
      </c>
      <c r="AU25" s="61">
        <f t="shared" si="18"/>
        <v>-23931.550000000003</v>
      </c>
      <c r="AW25" s="61" t="e">
        <f>J25+#REF!</f>
        <v>#REF!</v>
      </c>
      <c r="AX25" s="61" t="e">
        <f>K25+#REF!</f>
        <v>#REF!</v>
      </c>
      <c r="AY25" s="61" t="e">
        <f t="shared" si="19"/>
        <v>#REF!</v>
      </c>
      <c r="BA25" s="61" t="e">
        <f>#REF!</f>
        <v>#REF!</v>
      </c>
      <c r="BB25" s="61" t="e">
        <f>#REF!</f>
        <v>#REF!</v>
      </c>
      <c r="BC25" s="61" t="e">
        <f t="shared" si="20"/>
        <v>#REF!</v>
      </c>
      <c r="BE25" s="61" t="e">
        <f t="shared" si="21"/>
        <v>#REF!</v>
      </c>
    </row>
    <row r="26" spans="1:57" x14ac:dyDescent="0.3">
      <c r="A26" s="48">
        <v>2011</v>
      </c>
      <c r="B26" s="1">
        <v>54805.919999999991</v>
      </c>
      <c r="C26" s="1">
        <v>86008.349999999991</v>
      </c>
      <c r="D26" s="1">
        <v>3683.8700000000003</v>
      </c>
      <c r="E26" s="1">
        <v>48036.049999999996</v>
      </c>
      <c r="F26" s="1">
        <v>107280.69</v>
      </c>
      <c r="G26" s="1">
        <v>0</v>
      </c>
      <c r="H26" s="1">
        <v>3617.86</v>
      </c>
      <c r="I26" s="1">
        <v>0</v>
      </c>
      <c r="J26" s="1">
        <v>0</v>
      </c>
      <c r="K26" s="1">
        <v>0</v>
      </c>
      <c r="L26" s="1">
        <v>2424.4499999999998</v>
      </c>
      <c r="M26" s="1">
        <v>0</v>
      </c>
      <c r="N26" s="1">
        <v>0</v>
      </c>
      <c r="O26" s="1">
        <v>39019.25</v>
      </c>
      <c r="P26" s="1">
        <v>0</v>
      </c>
      <c r="Q26" s="1">
        <v>0</v>
      </c>
      <c r="R26" s="1">
        <v>16211.210000000001</v>
      </c>
      <c r="S26" s="1">
        <v>13291.240000000002</v>
      </c>
      <c r="T26" s="1">
        <v>5801.8200000000006</v>
      </c>
      <c r="U26" s="1">
        <v>924.77</v>
      </c>
      <c r="V26" s="1">
        <v>2860.5399999999995</v>
      </c>
      <c r="W26" s="1">
        <v>8943.23</v>
      </c>
      <c r="X26" s="1">
        <v>513.97</v>
      </c>
      <c r="Y26" s="1">
        <v>445.09</v>
      </c>
      <c r="Z26" s="1">
        <v>1.04</v>
      </c>
      <c r="AA26" s="1">
        <v>247.44</v>
      </c>
      <c r="AB26" s="1">
        <v>285.94</v>
      </c>
      <c r="AC26" s="61">
        <f>AVERAGEIFS('GW ZBud_Monthly'!$AG$4:$AG$951,'GW ZBud_Monthly'!$C$4:$C$951,'GW ZBud_WY'!A26)</f>
        <v>14975583.9275</v>
      </c>
      <c r="AD26">
        <f t="shared" si="2"/>
        <v>31202.43</v>
      </c>
      <c r="AE26" s="60">
        <f t="shared" si="3"/>
        <v>9726.18</v>
      </c>
      <c r="AF26" s="61">
        <f t="shared" si="4"/>
        <v>38309.869999999995</v>
      </c>
      <c r="AH26" s="61">
        <f t="shared" si="5"/>
        <v>16211.210000000001</v>
      </c>
      <c r="AI26" s="61">
        <f t="shared" si="6"/>
        <v>13291.240000000002</v>
      </c>
      <c r="AJ26" s="61">
        <f t="shared" si="7"/>
        <v>5801.8200000000006</v>
      </c>
      <c r="AK26" s="61">
        <f t="shared" si="8"/>
        <v>924.77</v>
      </c>
      <c r="AL26" s="61">
        <f t="shared" si="9"/>
        <v>2860.5399999999995</v>
      </c>
      <c r="AM26" s="61">
        <f t="shared" si="10"/>
        <v>8943.23</v>
      </c>
      <c r="AN26" s="61">
        <f t="shared" si="11"/>
        <v>513.97</v>
      </c>
      <c r="AO26" s="61">
        <f t="shared" si="12"/>
        <v>445.09</v>
      </c>
      <c r="AP26" s="61">
        <f t="shared" si="13"/>
        <v>1.04</v>
      </c>
      <c r="AQ26" s="61">
        <f t="shared" si="14"/>
        <v>247.44</v>
      </c>
      <c r="AR26" s="61">
        <f t="shared" si="15"/>
        <v>25388.580000000005</v>
      </c>
      <c r="AS26" s="61">
        <f t="shared" si="16"/>
        <v>23851.77</v>
      </c>
      <c r="AT26" s="61">
        <f t="shared" si="17"/>
        <v>1536.8100000000049</v>
      </c>
      <c r="AU26" s="61">
        <f t="shared" si="18"/>
        <v>-23851.77</v>
      </c>
      <c r="AW26" s="61" t="e">
        <f>J26+#REF!</f>
        <v>#REF!</v>
      </c>
      <c r="AX26" s="61" t="e">
        <f>K26+#REF!</f>
        <v>#REF!</v>
      </c>
      <c r="AY26" s="61" t="e">
        <f t="shared" si="19"/>
        <v>#REF!</v>
      </c>
      <c r="BA26" s="61" t="e">
        <f>#REF!</f>
        <v>#REF!</v>
      </c>
      <c r="BB26" s="61" t="e">
        <f>#REF!</f>
        <v>#REF!</v>
      </c>
      <c r="BC26" s="61" t="e">
        <f t="shared" si="20"/>
        <v>#REF!</v>
      </c>
      <c r="BE26" s="61" t="e">
        <f t="shared" si="21"/>
        <v>#REF!</v>
      </c>
    </row>
    <row r="27" spans="1:57" x14ac:dyDescent="0.3">
      <c r="A27" s="48">
        <v>2012</v>
      </c>
      <c r="B27" s="1">
        <v>64949.34</v>
      </c>
      <c r="C27" s="1">
        <v>43879.69</v>
      </c>
      <c r="D27" s="1">
        <v>3021.0699999999997</v>
      </c>
      <c r="E27" s="1">
        <v>33808.959999999999</v>
      </c>
      <c r="F27" s="1">
        <v>55489.340000000004</v>
      </c>
      <c r="G27" s="1">
        <v>0</v>
      </c>
      <c r="H27" s="1">
        <v>3627.78</v>
      </c>
      <c r="I27" s="1">
        <v>0</v>
      </c>
      <c r="J27" s="1">
        <v>0</v>
      </c>
      <c r="K27" s="1">
        <v>0</v>
      </c>
      <c r="L27" s="1">
        <v>2932.4300000000003</v>
      </c>
      <c r="M27" s="1">
        <v>0</v>
      </c>
      <c r="N27" s="1">
        <v>0</v>
      </c>
      <c r="O27" s="1">
        <v>52893.700000000004</v>
      </c>
      <c r="P27" s="1">
        <v>0</v>
      </c>
      <c r="Q27" s="1">
        <v>0</v>
      </c>
      <c r="R27" s="1">
        <v>15057.49</v>
      </c>
      <c r="S27" s="1">
        <v>13080.64</v>
      </c>
      <c r="T27" s="1">
        <v>5659.93</v>
      </c>
      <c r="U27" s="1">
        <v>861.27</v>
      </c>
      <c r="V27" s="1">
        <v>3186.2300000000005</v>
      </c>
      <c r="W27" s="1">
        <v>9005.5400000000009</v>
      </c>
      <c r="X27" s="1">
        <v>584.29999999999995</v>
      </c>
      <c r="Y27" s="1">
        <v>410.93000000000012</v>
      </c>
      <c r="Z27" s="1">
        <v>0.63000000000000012</v>
      </c>
      <c r="AA27" s="1">
        <v>220.94</v>
      </c>
      <c r="AB27" s="1">
        <v>346.85999999999996</v>
      </c>
      <c r="AC27" s="61">
        <f>AVERAGEIFS('GW ZBud_Monthly'!$AG$4:$AG$951,'GW ZBud_Monthly'!$C$4:$C$951,'GW ZBud_WY'!A27)</f>
        <v>14965331.419999996</v>
      </c>
      <c r="AD27">
        <f t="shared" si="2"/>
        <v>-21069.649999999994</v>
      </c>
      <c r="AE27" s="60">
        <f t="shared" si="3"/>
        <v>9581.2800000000007</v>
      </c>
      <c r="AF27" s="61">
        <f t="shared" si="4"/>
        <v>24227.68</v>
      </c>
      <c r="AH27" s="61">
        <f t="shared" si="5"/>
        <v>15057.49</v>
      </c>
      <c r="AI27" s="61">
        <f t="shared" si="6"/>
        <v>13080.64</v>
      </c>
      <c r="AJ27" s="61">
        <f t="shared" si="7"/>
        <v>5659.93</v>
      </c>
      <c r="AK27" s="61">
        <f t="shared" si="8"/>
        <v>861.27</v>
      </c>
      <c r="AL27" s="61">
        <f t="shared" si="9"/>
        <v>3186.2300000000005</v>
      </c>
      <c r="AM27" s="61">
        <f t="shared" si="10"/>
        <v>9005.5400000000009</v>
      </c>
      <c r="AN27" s="61">
        <f t="shared" si="11"/>
        <v>584.29999999999995</v>
      </c>
      <c r="AO27" s="61">
        <f t="shared" si="12"/>
        <v>410.93000000000012</v>
      </c>
      <c r="AP27" s="61">
        <f t="shared" si="13"/>
        <v>0.63000000000000012</v>
      </c>
      <c r="AQ27" s="61">
        <f t="shared" si="14"/>
        <v>220.94</v>
      </c>
      <c r="AR27" s="61">
        <f t="shared" si="15"/>
        <v>24488.579999999998</v>
      </c>
      <c r="AS27" s="61">
        <f t="shared" si="16"/>
        <v>23579.32</v>
      </c>
      <c r="AT27" s="61">
        <f t="shared" si="17"/>
        <v>909.2599999999984</v>
      </c>
      <c r="AU27" s="61">
        <f t="shared" si="18"/>
        <v>-23579.32</v>
      </c>
      <c r="AW27" s="61" t="e">
        <f>J27+#REF!</f>
        <v>#REF!</v>
      </c>
      <c r="AX27" s="61" t="e">
        <f>K27+#REF!</f>
        <v>#REF!</v>
      </c>
      <c r="AY27" s="61" t="e">
        <f t="shared" si="19"/>
        <v>#REF!</v>
      </c>
      <c r="BA27" s="61" t="e">
        <f>#REF!</f>
        <v>#REF!</v>
      </c>
      <c r="BB27" s="61" t="e">
        <f>#REF!</f>
        <v>#REF!</v>
      </c>
      <c r="BC27" s="61" t="e">
        <f t="shared" si="20"/>
        <v>#REF!</v>
      </c>
      <c r="BE27" s="61" t="e">
        <f t="shared" si="21"/>
        <v>#REF!</v>
      </c>
    </row>
    <row r="28" spans="1:57" x14ac:dyDescent="0.3">
      <c r="A28" s="48">
        <v>2013</v>
      </c>
      <c r="B28" s="1">
        <v>63907.990000000005</v>
      </c>
      <c r="C28" s="1">
        <v>50727.760000000009</v>
      </c>
      <c r="D28" s="1">
        <v>3864.0099999999998</v>
      </c>
      <c r="E28" s="1">
        <v>29250.479999999992</v>
      </c>
      <c r="F28" s="1">
        <v>58085.619999999995</v>
      </c>
      <c r="G28" s="1">
        <v>0</v>
      </c>
      <c r="H28" s="1">
        <v>3617.86</v>
      </c>
      <c r="I28" s="1">
        <v>0</v>
      </c>
      <c r="J28" s="1">
        <v>0</v>
      </c>
      <c r="K28" s="1">
        <v>0</v>
      </c>
      <c r="L28" s="1">
        <v>2681.8</v>
      </c>
      <c r="M28" s="1">
        <v>0</v>
      </c>
      <c r="N28" s="1">
        <v>0</v>
      </c>
      <c r="O28" s="1">
        <v>51713.11</v>
      </c>
      <c r="P28" s="1">
        <v>0</v>
      </c>
      <c r="Q28" s="1">
        <v>0</v>
      </c>
      <c r="R28" s="1">
        <v>14492.769999999999</v>
      </c>
      <c r="S28" s="1">
        <v>13026.550000000001</v>
      </c>
      <c r="T28" s="1">
        <v>5724.89</v>
      </c>
      <c r="U28" s="1">
        <v>878.03</v>
      </c>
      <c r="V28" s="1">
        <v>2935.93</v>
      </c>
      <c r="W28" s="1">
        <v>9482.77</v>
      </c>
      <c r="X28" s="1">
        <v>693.77</v>
      </c>
      <c r="Y28" s="1">
        <v>377.41</v>
      </c>
      <c r="Z28" s="1">
        <v>5.56</v>
      </c>
      <c r="AA28" s="1">
        <v>236.51</v>
      </c>
      <c r="AB28" s="1">
        <v>317.55</v>
      </c>
      <c r="AC28" s="61">
        <f>AVERAGEIFS('GW ZBud_Monthly'!$AG$4:$AG$951,'GW ZBud_Monthly'!$C$4:$C$951,'GW ZBud_WY'!A28)</f>
        <v>14955421.345833331</v>
      </c>
      <c r="AD28">
        <f t="shared" si="2"/>
        <v>-13180.229999999996</v>
      </c>
      <c r="AE28" s="60">
        <f t="shared" si="3"/>
        <v>10163.67</v>
      </c>
      <c r="AF28" s="61">
        <f t="shared" si="4"/>
        <v>19086.80999999999</v>
      </c>
      <c r="AH28" s="61">
        <f t="shared" si="5"/>
        <v>14492.769999999999</v>
      </c>
      <c r="AI28" s="61">
        <f t="shared" si="6"/>
        <v>13026.550000000001</v>
      </c>
      <c r="AJ28" s="61">
        <f t="shared" si="7"/>
        <v>5724.89</v>
      </c>
      <c r="AK28" s="61">
        <f t="shared" si="8"/>
        <v>878.03</v>
      </c>
      <c r="AL28" s="61">
        <f t="shared" si="9"/>
        <v>2935.93</v>
      </c>
      <c r="AM28" s="61">
        <f t="shared" si="10"/>
        <v>9482.77</v>
      </c>
      <c r="AN28" s="61">
        <f t="shared" si="11"/>
        <v>693.77</v>
      </c>
      <c r="AO28" s="61">
        <f t="shared" si="12"/>
        <v>377.41</v>
      </c>
      <c r="AP28" s="61">
        <f t="shared" si="13"/>
        <v>5.56</v>
      </c>
      <c r="AQ28" s="61">
        <f t="shared" si="14"/>
        <v>236.51</v>
      </c>
      <c r="AR28" s="61">
        <f t="shared" si="15"/>
        <v>23852.920000000002</v>
      </c>
      <c r="AS28" s="61">
        <f t="shared" si="16"/>
        <v>24001.27</v>
      </c>
      <c r="AT28" s="61">
        <f t="shared" si="17"/>
        <v>-148.34999999999854</v>
      </c>
      <c r="AU28" s="61">
        <f t="shared" si="18"/>
        <v>-24001.27</v>
      </c>
      <c r="AW28" s="61" t="e">
        <f>J28+#REF!</f>
        <v>#REF!</v>
      </c>
      <c r="AX28" s="61" t="e">
        <f>K28+#REF!</f>
        <v>#REF!</v>
      </c>
      <c r="AY28" s="61" t="e">
        <f t="shared" si="19"/>
        <v>#REF!</v>
      </c>
      <c r="BA28" s="61" t="e">
        <f>#REF!</f>
        <v>#REF!</v>
      </c>
      <c r="BB28" s="61" t="e">
        <f>#REF!</f>
        <v>#REF!</v>
      </c>
      <c r="BC28" s="61" t="e">
        <f t="shared" si="20"/>
        <v>#REF!</v>
      </c>
      <c r="BE28" s="61" t="e">
        <f t="shared" si="21"/>
        <v>#REF!</v>
      </c>
    </row>
    <row r="29" spans="1:57" x14ac:dyDescent="0.3">
      <c r="A29" s="48">
        <v>2014</v>
      </c>
      <c r="B29" s="1">
        <v>63352.029999999992</v>
      </c>
      <c r="C29" s="1">
        <v>37647.270000000004</v>
      </c>
      <c r="D29" s="1">
        <v>3981.41</v>
      </c>
      <c r="E29" s="1">
        <v>18902.030000000002</v>
      </c>
      <c r="F29" s="1">
        <v>40325.040000000008</v>
      </c>
      <c r="G29" s="1">
        <v>0</v>
      </c>
      <c r="H29" s="1">
        <v>3617.86</v>
      </c>
      <c r="I29" s="1">
        <v>0</v>
      </c>
      <c r="J29" s="1">
        <v>0</v>
      </c>
      <c r="K29" s="1">
        <v>0</v>
      </c>
      <c r="L29" s="1">
        <v>1440.26</v>
      </c>
      <c r="M29" s="1">
        <v>0</v>
      </c>
      <c r="N29" s="1">
        <v>0</v>
      </c>
      <c r="O29" s="1">
        <v>57048.57</v>
      </c>
      <c r="P29" s="1">
        <v>0</v>
      </c>
      <c r="Q29" s="1">
        <v>0</v>
      </c>
      <c r="R29" s="1">
        <v>15080.9</v>
      </c>
      <c r="S29" s="1">
        <v>12258.210000000001</v>
      </c>
      <c r="T29" s="1">
        <v>5624.9</v>
      </c>
      <c r="U29" s="1">
        <v>902.43</v>
      </c>
      <c r="V29" s="1">
        <v>2739.1299999999997</v>
      </c>
      <c r="W29" s="1">
        <v>9644.6400000000012</v>
      </c>
      <c r="X29" s="1">
        <v>832.98</v>
      </c>
      <c r="Y29" s="1">
        <v>190.68</v>
      </c>
      <c r="Z29" s="1">
        <v>3.6399999999999997</v>
      </c>
      <c r="AA29" s="1">
        <v>217.85999999999996</v>
      </c>
      <c r="AB29" s="1">
        <v>186.42</v>
      </c>
      <c r="AC29" s="61">
        <f>AVERAGEIFS('GW ZBud_Monthly'!$AG$4:$AG$951,'GW ZBud_Monthly'!$C$4:$C$951,'GW ZBud_WY'!A29)</f>
        <v>14926557.893333333</v>
      </c>
      <c r="AD29">
        <f t="shared" si="2"/>
        <v>-25704.759999999987</v>
      </c>
      <c r="AE29" s="60">
        <f t="shared" si="3"/>
        <v>9039.5300000000007</v>
      </c>
      <c r="AF29" s="61">
        <f t="shared" si="4"/>
        <v>9862.5000000000018</v>
      </c>
      <c r="AH29" s="61">
        <f t="shared" si="5"/>
        <v>15080.9</v>
      </c>
      <c r="AI29" s="61">
        <f t="shared" si="6"/>
        <v>12258.210000000001</v>
      </c>
      <c r="AJ29" s="61">
        <f t="shared" si="7"/>
        <v>5624.9</v>
      </c>
      <c r="AK29" s="61">
        <f t="shared" si="8"/>
        <v>902.43</v>
      </c>
      <c r="AL29" s="61">
        <f t="shared" si="9"/>
        <v>2739.1299999999997</v>
      </c>
      <c r="AM29" s="61">
        <f t="shared" si="10"/>
        <v>9644.6400000000012</v>
      </c>
      <c r="AN29" s="61">
        <f t="shared" si="11"/>
        <v>832.98</v>
      </c>
      <c r="AO29" s="61">
        <f t="shared" si="12"/>
        <v>190.68</v>
      </c>
      <c r="AP29" s="61">
        <f t="shared" si="13"/>
        <v>3.6399999999999997</v>
      </c>
      <c r="AQ29" s="61">
        <f t="shared" si="14"/>
        <v>217.85999999999996</v>
      </c>
      <c r="AR29" s="61">
        <f t="shared" si="15"/>
        <v>24281.55</v>
      </c>
      <c r="AS29" s="61">
        <f t="shared" si="16"/>
        <v>23213.820000000003</v>
      </c>
      <c r="AT29" s="61">
        <f t="shared" si="17"/>
        <v>1067.7299999999959</v>
      </c>
      <c r="AU29" s="61">
        <f t="shared" si="18"/>
        <v>-23213.820000000003</v>
      </c>
      <c r="AW29" s="61" t="e">
        <f>J29+#REF!</f>
        <v>#REF!</v>
      </c>
      <c r="AX29" s="61" t="e">
        <f>K29+#REF!</f>
        <v>#REF!</v>
      </c>
      <c r="AY29" s="61" t="e">
        <f t="shared" si="19"/>
        <v>#REF!</v>
      </c>
      <c r="BA29" s="61" t="e">
        <f>#REF!</f>
        <v>#REF!</v>
      </c>
      <c r="BB29" s="61" t="e">
        <f>#REF!</f>
        <v>#REF!</v>
      </c>
      <c r="BC29" s="61" t="e">
        <f t="shared" si="20"/>
        <v>#REF!</v>
      </c>
      <c r="BE29" s="61" t="e">
        <f t="shared" si="21"/>
        <v>#REF!</v>
      </c>
    </row>
    <row r="30" spans="1:57" x14ac:dyDescent="0.3">
      <c r="A30" s="48">
        <v>2015</v>
      </c>
      <c r="B30" s="1">
        <v>59778.759999999995</v>
      </c>
      <c r="C30" s="1">
        <v>49706.84</v>
      </c>
      <c r="D30" s="1">
        <v>4725.6900000000005</v>
      </c>
      <c r="E30" s="1">
        <v>19230.59</v>
      </c>
      <c r="F30" s="1">
        <v>51559.600000000013</v>
      </c>
      <c r="G30" s="1">
        <v>0</v>
      </c>
      <c r="H30" s="1">
        <v>3617.86</v>
      </c>
      <c r="I30" s="1">
        <v>0</v>
      </c>
      <c r="J30" s="1">
        <v>0</v>
      </c>
      <c r="K30" s="1">
        <v>0</v>
      </c>
      <c r="L30" s="1">
        <v>1179.48</v>
      </c>
      <c r="M30" s="1">
        <v>0</v>
      </c>
      <c r="N30" s="1">
        <v>0</v>
      </c>
      <c r="O30" s="1">
        <v>50944.72</v>
      </c>
      <c r="P30" s="1">
        <v>0</v>
      </c>
      <c r="Q30" s="1">
        <v>0</v>
      </c>
      <c r="R30" s="1">
        <v>14179.15</v>
      </c>
      <c r="S30" s="1">
        <v>13013.94</v>
      </c>
      <c r="T30" s="1">
        <v>5668.82</v>
      </c>
      <c r="U30" s="1">
        <v>652.32999999999993</v>
      </c>
      <c r="V30" s="1">
        <v>2302.9900000000002</v>
      </c>
      <c r="W30" s="1">
        <v>9640.7799999999988</v>
      </c>
      <c r="X30" s="1">
        <v>798.15000000000009</v>
      </c>
      <c r="Y30" s="1">
        <v>242.14000000000001</v>
      </c>
      <c r="Z30" s="1">
        <v>2.0099999999999998</v>
      </c>
      <c r="AA30" s="1">
        <v>229.03999999999996</v>
      </c>
      <c r="AB30" s="1">
        <v>152.08000000000001</v>
      </c>
      <c r="AC30" s="61">
        <f>AVERAGEIFS('GW ZBud_Monthly'!$AG$4:$AG$951,'GW ZBud_Monthly'!$C$4:$C$951,'GW ZBud_WY'!A30)</f>
        <v>14917536.550833331</v>
      </c>
      <c r="AD30">
        <f t="shared" si="2"/>
        <v>-10071.919999999998</v>
      </c>
      <c r="AE30" s="60">
        <f t="shared" si="3"/>
        <v>9523.0300000000007</v>
      </c>
      <c r="AF30" s="61">
        <f t="shared" si="4"/>
        <v>9707.56</v>
      </c>
      <c r="AH30" s="61">
        <f t="shared" si="5"/>
        <v>14179.15</v>
      </c>
      <c r="AI30" s="61">
        <f t="shared" si="6"/>
        <v>13013.94</v>
      </c>
      <c r="AJ30" s="61">
        <f t="shared" si="7"/>
        <v>5668.82</v>
      </c>
      <c r="AK30" s="61">
        <f t="shared" si="8"/>
        <v>652.32999999999993</v>
      </c>
      <c r="AL30" s="61">
        <f t="shared" si="9"/>
        <v>2302.9900000000002</v>
      </c>
      <c r="AM30" s="61">
        <f t="shared" si="10"/>
        <v>9640.7799999999988</v>
      </c>
      <c r="AN30" s="61">
        <f t="shared" si="11"/>
        <v>798.15000000000009</v>
      </c>
      <c r="AO30" s="61">
        <f t="shared" si="12"/>
        <v>242.14000000000001</v>
      </c>
      <c r="AP30" s="61">
        <f t="shared" si="13"/>
        <v>2.0099999999999998</v>
      </c>
      <c r="AQ30" s="61">
        <f t="shared" si="14"/>
        <v>229.03999999999996</v>
      </c>
      <c r="AR30" s="61">
        <f t="shared" si="15"/>
        <v>22951.120000000003</v>
      </c>
      <c r="AS30" s="61">
        <f t="shared" si="16"/>
        <v>23778.23</v>
      </c>
      <c r="AT30" s="61">
        <f t="shared" si="17"/>
        <v>-827.10999999999694</v>
      </c>
      <c r="AU30" s="61">
        <f t="shared" si="18"/>
        <v>-23778.23</v>
      </c>
      <c r="AW30" s="61" t="e">
        <f>J30+#REF!</f>
        <v>#REF!</v>
      </c>
      <c r="AX30" s="61" t="e">
        <f>K30+#REF!</f>
        <v>#REF!</v>
      </c>
      <c r="AY30" s="61" t="e">
        <f t="shared" si="19"/>
        <v>#REF!</v>
      </c>
      <c r="BA30" s="61" t="e">
        <f>#REF!</f>
        <v>#REF!</v>
      </c>
      <c r="BB30" s="61" t="e">
        <f>#REF!</f>
        <v>#REF!</v>
      </c>
      <c r="BC30" s="61" t="e">
        <f t="shared" si="20"/>
        <v>#REF!</v>
      </c>
      <c r="BE30" s="61" t="e">
        <f t="shared" si="21"/>
        <v>#REF!</v>
      </c>
    </row>
    <row r="31" spans="1:57" x14ac:dyDescent="0.3">
      <c r="A31" s="48">
        <v>2016</v>
      </c>
      <c r="B31" s="1">
        <v>52025.75</v>
      </c>
      <c r="C31" s="1">
        <v>64333.020000000004</v>
      </c>
      <c r="D31" s="1">
        <v>6018.68</v>
      </c>
      <c r="E31" s="1">
        <v>20314.940000000002</v>
      </c>
      <c r="F31" s="1">
        <v>68645.58</v>
      </c>
      <c r="G31" s="1">
        <v>0</v>
      </c>
      <c r="H31" s="1">
        <v>3627.78</v>
      </c>
      <c r="I31" s="1">
        <v>0</v>
      </c>
      <c r="J31" s="1">
        <v>0</v>
      </c>
      <c r="K31" s="1">
        <v>0</v>
      </c>
      <c r="L31" s="1">
        <v>1175.96</v>
      </c>
      <c r="M31" s="1">
        <v>0</v>
      </c>
      <c r="N31" s="1">
        <v>0</v>
      </c>
      <c r="O31" s="1">
        <v>43021.79</v>
      </c>
      <c r="P31" s="1">
        <v>0</v>
      </c>
      <c r="Q31" s="1">
        <v>0</v>
      </c>
      <c r="R31" s="1">
        <v>13057.890000000001</v>
      </c>
      <c r="S31" s="1">
        <v>13896.119999999999</v>
      </c>
      <c r="T31" s="1">
        <v>5353.56</v>
      </c>
      <c r="U31" s="1">
        <v>728.45</v>
      </c>
      <c r="V31" s="1">
        <v>2067.66</v>
      </c>
      <c r="W31" s="1">
        <v>9631.4000000000015</v>
      </c>
      <c r="X31" s="1">
        <v>657.79000000000008</v>
      </c>
      <c r="Y31" s="1">
        <v>294.89999999999998</v>
      </c>
      <c r="Z31" s="1">
        <v>0.58000000000000007</v>
      </c>
      <c r="AA31" s="1">
        <v>253.07000000000002</v>
      </c>
      <c r="AB31" s="1">
        <v>157.53</v>
      </c>
      <c r="AC31" s="61">
        <f>AVERAGEIFS('GW ZBud_Monthly'!$AG$4:$AG$951,'GW ZBud_Monthly'!$C$4:$C$951,'GW ZBud_WY'!A31)</f>
        <v>14919257.609999998</v>
      </c>
      <c r="AD31">
        <f t="shared" si="2"/>
        <v>12307.270000000004</v>
      </c>
      <c r="AE31" s="60">
        <f t="shared" si="3"/>
        <v>10822.42</v>
      </c>
      <c r="AF31" s="61">
        <f t="shared" si="4"/>
        <v>9492.5200000000023</v>
      </c>
      <c r="AH31" s="61">
        <f t="shared" si="5"/>
        <v>13057.890000000001</v>
      </c>
      <c r="AI31" s="61">
        <f t="shared" si="6"/>
        <v>13896.119999999999</v>
      </c>
      <c r="AJ31" s="61">
        <f t="shared" si="7"/>
        <v>5353.56</v>
      </c>
      <c r="AK31" s="61">
        <f t="shared" si="8"/>
        <v>728.45</v>
      </c>
      <c r="AL31" s="61">
        <f t="shared" si="9"/>
        <v>2067.66</v>
      </c>
      <c r="AM31" s="61">
        <f t="shared" si="10"/>
        <v>9631.4000000000015</v>
      </c>
      <c r="AN31" s="61">
        <f t="shared" si="11"/>
        <v>657.79000000000008</v>
      </c>
      <c r="AO31" s="61">
        <f t="shared" si="12"/>
        <v>294.89999999999998</v>
      </c>
      <c r="AP31" s="61">
        <f t="shared" si="13"/>
        <v>0.58000000000000007</v>
      </c>
      <c r="AQ31" s="61">
        <f t="shared" si="14"/>
        <v>253.07000000000002</v>
      </c>
      <c r="AR31" s="61">
        <f t="shared" si="15"/>
        <v>21137.480000000003</v>
      </c>
      <c r="AS31" s="61">
        <f t="shared" si="16"/>
        <v>24803.940000000002</v>
      </c>
      <c r="AT31" s="61">
        <f t="shared" si="17"/>
        <v>-3666.4599999999991</v>
      </c>
      <c r="AU31" s="61">
        <f t="shared" si="18"/>
        <v>-24803.940000000002</v>
      </c>
      <c r="AW31" s="61" t="e">
        <f>J31+#REF!</f>
        <v>#REF!</v>
      </c>
      <c r="AX31" s="61" t="e">
        <f>K31+#REF!</f>
        <v>#REF!</v>
      </c>
      <c r="AY31" s="61" t="e">
        <f t="shared" si="19"/>
        <v>#REF!</v>
      </c>
      <c r="BA31" s="61" t="e">
        <f>#REF!</f>
        <v>#REF!</v>
      </c>
      <c r="BB31" s="61" t="e">
        <f>#REF!</f>
        <v>#REF!</v>
      </c>
      <c r="BC31" s="61" t="e">
        <f t="shared" si="20"/>
        <v>#REF!</v>
      </c>
      <c r="BE31" s="61" t="e">
        <f t="shared" si="21"/>
        <v>#REF!</v>
      </c>
    </row>
    <row r="32" spans="1:57" x14ac:dyDescent="0.3">
      <c r="A32" s="48">
        <v>2017</v>
      </c>
      <c r="B32" s="1">
        <v>70838.960000000006</v>
      </c>
      <c r="C32" s="1">
        <v>121195.37</v>
      </c>
      <c r="D32" s="1">
        <v>18796.53</v>
      </c>
      <c r="E32" s="1">
        <v>47014.15</v>
      </c>
      <c r="F32" s="1">
        <v>111266.20000000001</v>
      </c>
      <c r="G32" s="1">
        <v>0</v>
      </c>
      <c r="H32" s="1">
        <v>3617.86</v>
      </c>
      <c r="I32" s="1">
        <v>0</v>
      </c>
      <c r="J32" s="1">
        <v>0</v>
      </c>
      <c r="K32" s="1">
        <v>0</v>
      </c>
      <c r="L32" s="1">
        <v>1176.3600000000001</v>
      </c>
      <c r="M32" s="1">
        <v>0</v>
      </c>
      <c r="N32" s="1">
        <v>0</v>
      </c>
      <c r="O32" s="1">
        <v>33386.61</v>
      </c>
      <c r="P32" s="1">
        <v>0</v>
      </c>
      <c r="Q32" s="1">
        <v>0</v>
      </c>
      <c r="R32" s="1">
        <v>13188.76</v>
      </c>
      <c r="S32" s="1">
        <v>14941.949999999999</v>
      </c>
      <c r="T32" s="1">
        <v>5374.3099999999995</v>
      </c>
      <c r="U32" s="1">
        <v>1095.6500000000001</v>
      </c>
      <c r="V32" s="1">
        <v>2279.96</v>
      </c>
      <c r="W32" s="1">
        <v>8758.9000000000015</v>
      </c>
      <c r="X32" s="1">
        <v>596.93000000000006</v>
      </c>
      <c r="Y32" s="1">
        <v>300.50999999999993</v>
      </c>
      <c r="Z32" s="1">
        <v>0.36</v>
      </c>
      <c r="AA32" s="1">
        <v>289.77</v>
      </c>
      <c r="AB32" s="1">
        <v>153.26999999999998</v>
      </c>
      <c r="AC32" s="61">
        <f>AVERAGEIFS('GW ZBud_Monthly'!$AG$4:$AG$951,'GW ZBud_Monthly'!$C$4:$C$951,'GW ZBud_WY'!A32)</f>
        <v>14964490.385833336</v>
      </c>
      <c r="AD32">
        <f t="shared" si="2"/>
        <v>50356.409999999989</v>
      </c>
      <c r="AE32" s="60">
        <f t="shared" si="3"/>
        <v>23590.75</v>
      </c>
      <c r="AF32" s="61">
        <f t="shared" si="4"/>
        <v>23423.4</v>
      </c>
      <c r="AH32" s="61">
        <f t="shared" si="5"/>
        <v>13188.76</v>
      </c>
      <c r="AI32" s="61">
        <f t="shared" si="6"/>
        <v>14941.949999999999</v>
      </c>
      <c r="AJ32" s="61">
        <f t="shared" si="7"/>
        <v>5374.3099999999995</v>
      </c>
      <c r="AK32" s="61">
        <f t="shared" si="8"/>
        <v>1095.6500000000001</v>
      </c>
      <c r="AL32" s="61">
        <f t="shared" si="9"/>
        <v>2279.96</v>
      </c>
      <c r="AM32" s="61">
        <f t="shared" si="10"/>
        <v>8758.9000000000015</v>
      </c>
      <c r="AN32" s="61">
        <f t="shared" si="11"/>
        <v>596.93000000000006</v>
      </c>
      <c r="AO32" s="61">
        <f t="shared" si="12"/>
        <v>300.50999999999993</v>
      </c>
      <c r="AP32" s="61">
        <f t="shared" si="13"/>
        <v>0.36</v>
      </c>
      <c r="AQ32" s="61">
        <f t="shared" si="14"/>
        <v>289.77</v>
      </c>
      <c r="AR32" s="61">
        <f t="shared" si="15"/>
        <v>21440.32</v>
      </c>
      <c r="AS32" s="61">
        <f t="shared" si="16"/>
        <v>25386.78</v>
      </c>
      <c r="AT32" s="61">
        <f t="shared" si="17"/>
        <v>-3946.4599999999991</v>
      </c>
      <c r="AU32" s="61">
        <f t="shared" si="18"/>
        <v>-25386.78</v>
      </c>
      <c r="AW32" s="61" t="e">
        <f>J32+#REF!</f>
        <v>#REF!</v>
      </c>
      <c r="AX32" s="61" t="e">
        <f>K32+#REF!</f>
        <v>#REF!</v>
      </c>
      <c r="AY32" s="61" t="e">
        <f t="shared" si="19"/>
        <v>#REF!</v>
      </c>
      <c r="BA32" s="61" t="e">
        <f>#REF!</f>
        <v>#REF!</v>
      </c>
      <c r="BB32" s="61" t="e">
        <f>#REF!</f>
        <v>#REF!</v>
      </c>
      <c r="BC32" s="61" t="e">
        <f t="shared" si="20"/>
        <v>#REF!</v>
      </c>
      <c r="BE32" s="61" t="e">
        <f t="shared" si="21"/>
        <v>#REF!</v>
      </c>
    </row>
    <row r="33" spans="1:57" x14ac:dyDescent="0.3">
      <c r="A33" s="48">
        <v>2018</v>
      </c>
      <c r="B33" s="1">
        <v>55702.420000000006</v>
      </c>
      <c r="C33" s="1">
        <v>40863.43</v>
      </c>
      <c r="D33" s="1">
        <v>3836.9399999999996</v>
      </c>
      <c r="E33" s="1">
        <v>30838.749999999996</v>
      </c>
      <c r="F33" s="1">
        <v>47559.179999999993</v>
      </c>
      <c r="G33" s="1">
        <v>0</v>
      </c>
      <c r="H33" s="1">
        <v>3617.86</v>
      </c>
      <c r="I33" s="1">
        <v>0</v>
      </c>
      <c r="J33" s="1">
        <v>0</v>
      </c>
      <c r="K33" s="1">
        <v>0</v>
      </c>
      <c r="L33" s="1">
        <v>1175.98</v>
      </c>
      <c r="M33" s="1">
        <v>0</v>
      </c>
      <c r="N33" s="1">
        <v>0</v>
      </c>
      <c r="O33" s="1">
        <v>37676.6</v>
      </c>
      <c r="P33" s="1">
        <v>0</v>
      </c>
      <c r="Q33" s="1">
        <v>0</v>
      </c>
      <c r="R33" s="1">
        <v>13032.989999999998</v>
      </c>
      <c r="S33" s="1">
        <v>14043.649999999998</v>
      </c>
      <c r="T33" s="1">
        <v>5221.47</v>
      </c>
      <c r="U33" s="1">
        <v>699.13</v>
      </c>
      <c r="V33" s="1">
        <v>2888.8300000000004</v>
      </c>
      <c r="W33" s="1">
        <v>8683.24</v>
      </c>
      <c r="X33" s="1">
        <v>571.21</v>
      </c>
      <c r="Y33" s="1">
        <v>406.08</v>
      </c>
      <c r="Z33" s="1">
        <v>1.01</v>
      </c>
      <c r="AA33" s="1">
        <v>242.96</v>
      </c>
      <c r="AB33" s="1">
        <v>154.05999999999997</v>
      </c>
      <c r="AC33" s="61">
        <f>AVERAGEIFS('GW ZBud_Monthly'!$AG$4:$AG$951,'GW ZBud_Monthly'!$C$4:$C$951,'GW ZBud_WY'!A33)</f>
        <v>14961826.788333334</v>
      </c>
      <c r="AD33">
        <f t="shared" si="2"/>
        <v>-14838.990000000005</v>
      </c>
      <c r="AE33" s="60">
        <f t="shared" si="3"/>
        <v>8630.7800000000007</v>
      </c>
      <c r="AF33" s="61">
        <f t="shared" si="4"/>
        <v>22207.969999999994</v>
      </c>
      <c r="AH33" s="61">
        <f t="shared" si="5"/>
        <v>13032.989999999998</v>
      </c>
      <c r="AI33" s="61">
        <f t="shared" si="6"/>
        <v>14043.649999999998</v>
      </c>
      <c r="AJ33" s="61">
        <f t="shared" si="7"/>
        <v>5221.47</v>
      </c>
      <c r="AK33" s="61">
        <f t="shared" si="8"/>
        <v>699.13</v>
      </c>
      <c r="AL33" s="61">
        <f t="shared" si="9"/>
        <v>2888.8300000000004</v>
      </c>
      <c r="AM33" s="61">
        <f t="shared" si="10"/>
        <v>8683.24</v>
      </c>
      <c r="AN33" s="61">
        <f t="shared" si="11"/>
        <v>571.21</v>
      </c>
      <c r="AO33" s="61">
        <f t="shared" si="12"/>
        <v>406.08</v>
      </c>
      <c r="AP33" s="61">
        <f t="shared" si="13"/>
        <v>1.01</v>
      </c>
      <c r="AQ33" s="61">
        <f t="shared" si="14"/>
        <v>242.96</v>
      </c>
      <c r="AR33" s="61">
        <f t="shared" si="15"/>
        <v>21715.51</v>
      </c>
      <c r="AS33" s="61">
        <f t="shared" si="16"/>
        <v>24075.059999999998</v>
      </c>
      <c r="AT33" s="61">
        <f t="shared" si="17"/>
        <v>-2359.5499999999993</v>
      </c>
      <c r="AU33" s="61">
        <f t="shared" si="18"/>
        <v>-24075.059999999998</v>
      </c>
      <c r="AW33" s="61" t="e">
        <f>J33+#REF!</f>
        <v>#REF!</v>
      </c>
      <c r="AX33" s="61" t="e">
        <f>K33+#REF!</f>
        <v>#REF!</v>
      </c>
      <c r="AY33" s="61" t="e">
        <f t="shared" si="19"/>
        <v>#REF!</v>
      </c>
      <c r="BA33" s="61" t="e">
        <f>#REF!</f>
        <v>#REF!</v>
      </c>
      <c r="BB33" s="61" t="e">
        <f>#REF!</f>
        <v>#REF!</v>
      </c>
      <c r="BC33" s="61" t="e">
        <f t="shared" si="20"/>
        <v>#REF!</v>
      </c>
      <c r="BE33" s="61" t="e">
        <f t="shared" si="21"/>
        <v>#REF!</v>
      </c>
    </row>
    <row r="34" spans="1:57" x14ac:dyDescent="0.3">
      <c r="A34" s="48">
        <v>2019</v>
      </c>
      <c r="B34" s="1">
        <v>59279.7</v>
      </c>
      <c r="C34" s="1">
        <v>50481.499999999993</v>
      </c>
      <c r="D34" s="1">
        <v>4251.7</v>
      </c>
      <c r="E34" s="1">
        <v>29207.340000000004</v>
      </c>
      <c r="F34" s="1">
        <v>56692.150000000009</v>
      </c>
      <c r="G34" s="1">
        <v>0</v>
      </c>
      <c r="H34" s="1">
        <v>3617.86</v>
      </c>
      <c r="I34" s="1">
        <v>0</v>
      </c>
      <c r="J34" s="1">
        <v>0</v>
      </c>
      <c r="K34" s="1">
        <v>0</v>
      </c>
      <c r="L34" s="1">
        <v>1175.75</v>
      </c>
      <c r="M34" s="1">
        <v>0</v>
      </c>
      <c r="N34" s="1">
        <v>0</v>
      </c>
      <c r="O34" s="1">
        <v>42301.170000000006</v>
      </c>
      <c r="P34" s="1">
        <v>0</v>
      </c>
      <c r="Q34" s="1">
        <v>0</v>
      </c>
      <c r="R34" s="1">
        <v>12930.109999999999</v>
      </c>
      <c r="S34" s="1">
        <v>14010.09</v>
      </c>
      <c r="T34" s="1">
        <v>5480.68</v>
      </c>
      <c r="U34" s="1">
        <v>724.21000000000015</v>
      </c>
      <c r="V34" s="1">
        <v>2735.5899999999997</v>
      </c>
      <c r="W34" s="1">
        <v>9255.8700000000008</v>
      </c>
      <c r="X34" s="1">
        <v>540.97</v>
      </c>
      <c r="Y34" s="1">
        <v>325.93000000000006</v>
      </c>
      <c r="Z34" s="1">
        <v>0.43999999999999995</v>
      </c>
      <c r="AA34" s="1">
        <v>240.12</v>
      </c>
      <c r="AB34" s="1">
        <v>158.76</v>
      </c>
      <c r="AC34" s="61">
        <f>AVERAGEIFS('GW ZBud_Monthly'!$AG$4:$AG$951,'GW ZBud_Monthly'!$C$4:$C$951,'GW ZBud_WY'!A34)</f>
        <v>14958179.451666666</v>
      </c>
      <c r="AD34">
        <f t="shared" si="2"/>
        <v>-8798.2000000000044</v>
      </c>
      <c r="AE34" s="60">
        <f t="shared" si="3"/>
        <v>9045.31</v>
      </c>
      <c r="AF34" s="61">
        <f t="shared" si="4"/>
        <v>20162.030000000006</v>
      </c>
      <c r="AH34" s="61">
        <f t="shared" si="5"/>
        <v>12930.109999999999</v>
      </c>
      <c r="AI34" s="61">
        <f t="shared" si="6"/>
        <v>14010.09</v>
      </c>
      <c r="AJ34" s="61">
        <f t="shared" si="7"/>
        <v>5480.68</v>
      </c>
      <c r="AK34" s="61">
        <f t="shared" si="8"/>
        <v>724.21000000000015</v>
      </c>
      <c r="AL34" s="61">
        <f t="shared" si="9"/>
        <v>2735.5899999999997</v>
      </c>
      <c r="AM34" s="61">
        <f t="shared" si="10"/>
        <v>9255.8700000000008</v>
      </c>
      <c r="AN34" s="61">
        <f t="shared" si="11"/>
        <v>540.97</v>
      </c>
      <c r="AO34" s="61">
        <f t="shared" si="12"/>
        <v>325.93000000000006</v>
      </c>
      <c r="AP34" s="61">
        <f t="shared" si="13"/>
        <v>0.43999999999999995</v>
      </c>
      <c r="AQ34" s="61">
        <f t="shared" si="14"/>
        <v>240.12</v>
      </c>
      <c r="AR34" s="61">
        <f t="shared" si="15"/>
        <v>21687.79</v>
      </c>
      <c r="AS34" s="61">
        <f t="shared" si="16"/>
        <v>24556.22</v>
      </c>
      <c r="AT34" s="61">
        <f t="shared" si="17"/>
        <v>-2868.4300000000003</v>
      </c>
      <c r="AU34" s="61">
        <f t="shared" si="18"/>
        <v>-24556.22</v>
      </c>
      <c r="AW34" s="61" t="e">
        <f>J34+#REF!</f>
        <v>#REF!</v>
      </c>
      <c r="AX34" s="61" t="e">
        <f>K34+#REF!</f>
        <v>#REF!</v>
      </c>
      <c r="AY34" s="61" t="e">
        <f t="shared" si="19"/>
        <v>#REF!</v>
      </c>
      <c r="BA34" s="61" t="e">
        <f>#REF!</f>
        <v>#REF!</v>
      </c>
      <c r="BB34" s="61" t="e">
        <f>#REF!</f>
        <v>#REF!</v>
      </c>
      <c r="BC34" s="61" t="e">
        <f t="shared" si="20"/>
        <v>#REF!</v>
      </c>
      <c r="BE34" s="61" t="e">
        <f t="shared" si="21"/>
        <v>#REF!</v>
      </c>
    </row>
    <row r="35" spans="1:57" x14ac:dyDescent="0.3">
      <c r="A35" s="48">
        <v>2020</v>
      </c>
      <c r="B35" s="1">
        <v>57378.05</v>
      </c>
      <c r="C35" s="1">
        <v>29030.439999999995</v>
      </c>
      <c r="D35" s="1">
        <v>4518.13</v>
      </c>
      <c r="E35" s="1">
        <v>19474.939999999999</v>
      </c>
      <c r="F35" s="1">
        <v>29754.36</v>
      </c>
      <c r="G35" s="1">
        <v>0</v>
      </c>
      <c r="H35" s="1">
        <v>3627.78</v>
      </c>
      <c r="I35" s="1">
        <v>0</v>
      </c>
      <c r="J35" s="1">
        <v>0</v>
      </c>
      <c r="K35" s="1">
        <v>0</v>
      </c>
      <c r="L35" s="1">
        <v>1176.45</v>
      </c>
      <c r="M35" s="1">
        <v>0</v>
      </c>
      <c r="N35" s="1">
        <v>0</v>
      </c>
      <c r="O35" s="1">
        <v>45875.18</v>
      </c>
      <c r="P35" s="1">
        <v>0</v>
      </c>
      <c r="Q35" s="1">
        <v>0</v>
      </c>
      <c r="R35" s="1">
        <v>13139.699999999999</v>
      </c>
      <c r="S35" s="1">
        <v>13037.11</v>
      </c>
      <c r="T35" s="1">
        <v>5382.4499999999989</v>
      </c>
      <c r="U35" s="1">
        <v>719.47</v>
      </c>
      <c r="V35" s="1">
        <v>2478.27</v>
      </c>
      <c r="W35" s="1">
        <v>9192.0799999999981</v>
      </c>
      <c r="X35" s="1">
        <v>555.25</v>
      </c>
      <c r="Y35" s="1">
        <v>297.98999999999995</v>
      </c>
      <c r="Z35" s="1">
        <v>0.28999999999999998</v>
      </c>
      <c r="AA35" s="1">
        <v>232.94</v>
      </c>
      <c r="AB35" s="1">
        <v>150.5</v>
      </c>
      <c r="AC35" s="61">
        <f>AVERAGEIFS('GW ZBud_Monthly'!$AG$4:$AG$951,'GW ZBud_Monthly'!$C$4:$C$951,'GW ZBud_WY'!A35)</f>
        <v>14930743.518333333</v>
      </c>
      <c r="AD35">
        <f t="shared" si="2"/>
        <v>-28347.610000000008</v>
      </c>
      <c r="AE35" s="60">
        <f t="shared" si="3"/>
        <v>9322.36</v>
      </c>
      <c r="AF35" s="61">
        <f t="shared" si="4"/>
        <v>10152.579999999998</v>
      </c>
      <c r="AH35" s="61">
        <f t="shared" si="5"/>
        <v>13139.699999999999</v>
      </c>
      <c r="AI35" s="61">
        <f t="shared" si="6"/>
        <v>13037.11</v>
      </c>
      <c r="AJ35" s="61">
        <f t="shared" si="7"/>
        <v>5382.4499999999989</v>
      </c>
      <c r="AK35" s="61">
        <f t="shared" si="8"/>
        <v>719.47</v>
      </c>
      <c r="AL35" s="61">
        <f t="shared" si="9"/>
        <v>2478.27</v>
      </c>
      <c r="AM35" s="61">
        <f t="shared" si="10"/>
        <v>9192.0799999999981</v>
      </c>
      <c r="AN35" s="61">
        <f t="shared" si="11"/>
        <v>555.25</v>
      </c>
      <c r="AO35" s="61">
        <f t="shared" si="12"/>
        <v>297.98999999999995</v>
      </c>
      <c r="AP35" s="61">
        <f t="shared" si="13"/>
        <v>0.28999999999999998</v>
      </c>
      <c r="AQ35" s="61">
        <f t="shared" si="14"/>
        <v>232.94</v>
      </c>
      <c r="AR35" s="61">
        <f t="shared" si="15"/>
        <v>21555.96</v>
      </c>
      <c r="AS35" s="61">
        <f t="shared" si="16"/>
        <v>23479.589999999997</v>
      </c>
      <c r="AT35" s="61">
        <f t="shared" si="17"/>
        <v>-1923.6299999999974</v>
      </c>
      <c r="AU35" s="61">
        <f t="shared" si="18"/>
        <v>-23479.589999999997</v>
      </c>
      <c r="AW35" s="61" t="e">
        <f>J35+#REF!</f>
        <v>#REF!</v>
      </c>
      <c r="AX35" s="61" t="e">
        <f>K35+#REF!</f>
        <v>#REF!</v>
      </c>
      <c r="AY35" s="61" t="e">
        <f t="shared" si="19"/>
        <v>#REF!</v>
      </c>
      <c r="BA35" s="61" t="e">
        <f>#REF!</f>
        <v>#REF!</v>
      </c>
      <c r="BB35" s="61" t="e">
        <f>#REF!</f>
        <v>#REF!</v>
      </c>
      <c r="BC35" s="61" t="e">
        <f t="shared" si="20"/>
        <v>#REF!</v>
      </c>
      <c r="BE35" s="61" t="e">
        <f t="shared" si="21"/>
        <v>#REF!</v>
      </c>
    </row>
    <row r="36" spans="1:57" x14ac:dyDescent="0.3">
      <c r="A36" s="48">
        <v>2021</v>
      </c>
      <c r="B36" s="1">
        <v>61089.43</v>
      </c>
      <c r="C36" s="1">
        <v>88482.01</v>
      </c>
      <c r="D36" s="1">
        <v>4212.92</v>
      </c>
      <c r="E36" s="1">
        <v>35175.68</v>
      </c>
      <c r="F36" s="1">
        <v>97402.17</v>
      </c>
      <c r="G36" s="1">
        <v>0</v>
      </c>
      <c r="H36" s="1">
        <v>3617.86</v>
      </c>
      <c r="I36" s="1">
        <v>0</v>
      </c>
      <c r="J36" s="1">
        <v>0</v>
      </c>
      <c r="K36" s="1">
        <v>0</v>
      </c>
      <c r="L36" s="1">
        <v>1175.75</v>
      </c>
      <c r="M36" s="1">
        <v>0</v>
      </c>
      <c r="N36" s="1">
        <v>0</v>
      </c>
      <c r="O36" s="1">
        <v>42611.400000000009</v>
      </c>
      <c r="P36" s="1">
        <v>0</v>
      </c>
      <c r="Q36" s="1">
        <v>0</v>
      </c>
      <c r="R36" s="1">
        <v>13999.93</v>
      </c>
      <c r="S36" s="1">
        <v>13655.18</v>
      </c>
      <c r="T36" s="1">
        <v>5833.73</v>
      </c>
      <c r="U36" s="1">
        <v>748.56</v>
      </c>
      <c r="V36" s="1">
        <v>2634.9</v>
      </c>
      <c r="W36" s="1">
        <v>8940.93</v>
      </c>
      <c r="X36" s="1">
        <v>511.43999999999994</v>
      </c>
      <c r="Y36" s="1">
        <v>436.99</v>
      </c>
      <c r="Z36" s="1">
        <v>0.01</v>
      </c>
      <c r="AA36" s="1">
        <v>269.28999999999996</v>
      </c>
      <c r="AB36" s="1">
        <v>158.05000000000001</v>
      </c>
      <c r="AC36" s="61">
        <f>AVERAGEIFS('GW ZBud_Monthly'!$AG$4:$AG$951,'GW ZBud_Monthly'!$C$4:$C$951,'GW ZBud_WY'!A36)</f>
        <v>14948013.02083333</v>
      </c>
      <c r="AD36">
        <f t="shared" si="2"/>
        <v>27392.579999999994</v>
      </c>
      <c r="AE36" s="60">
        <f t="shared" si="3"/>
        <v>9006.5300000000007</v>
      </c>
      <c r="AF36" s="61">
        <f t="shared" si="4"/>
        <v>26169.15</v>
      </c>
      <c r="AH36" s="61">
        <f t="shared" si="5"/>
        <v>13999.93</v>
      </c>
      <c r="AI36" s="61">
        <f t="shared" si="6"/>
        <v>13655.18</v>
      </c>
      <c r="AJ36" s="61">
        <f t="shared" si="7"/>
        <v>5833.73</v>
      </c>
      <c r="AK36" s="61">
        <f t="shared" si="8"/>
        <v>748.56</v>
      </c>
      <c r="AL36" s="61">
        <f t="shared" si="9"/>
        <v>2634.9</v>
      </c>
      <c r="AM36" s="61">
        <f t="shared" si="10"/>
        <v>8940.93</v>
      </c>
      <c r="AN36" s="61">
        <f t="shared" si="11"/>
        <v>511.43999999999994</v>
      </c>
      <c r="AO36" s="61">
        <f t="shared" si="12"/>
        <v>436.99</v>
      </c>
      <c r="AP36" s="61">
        <f t="shared" si="13"/>
        <v>0.01</v>
      </c>
      <c r="AQ36" s="61">
        <f t="shared" si="14"/>
        <v>269.28999999999996</v>
      </c>
      <c r="AR36" s="61">
        <f t="shared" si="15"/>
        <v>22980.01</v>
      </c>
      <c r="AS36" s="61">
        <f t="shared" si="16"/>
        <v>24050.95</v>
      </c>
      <c r="AT36" s="61">
        <f t="shared" si="17"/>
        <v>-1070.9400000000023</v>
      </c>
      <c r="AU36" s="61">
        <f t="shared" si="18"/>
        <v>-24050.95</v>
      </c>
      <c r="AW36" s="61" t="e">
        <f>J36+#REF!</f>
        <v>#REF!</v>
      </c>
      <c r="AX36" s="61" t="e">
        <f>K36+#REF!</f>
        <v>#REF!</v>
      </c>
      <c r="AY36" s="61" t="e">
        <f t="shared" si="19"/>
        <v>#REF!</v>
      </c>
      <c r="BA36" s="61" t="e">
        <f>#REF!</f>
        <v>#REF!</v>
      </c>
      <c r="BB36" s="61" t="e">
        <f>#REF!</f>
        <v>#REF!</v>
      </c>
      <c r="BC36" s="61" t="e">
        <f t="shared" si="20"/>
        <v>#REF!</v>
      </c>
      <c r="BE36" s="61" t="e">
        <f t="shared" si="21"/>
        <v>#REF!</v>
      </c>
    </row>
    <row r="37" spans="1:57" x14ac:dyDescent="0.3">
      <c r="A37" s="48">
        <v>2022</v>
      </c>
      <c r="B37" s="1">
        <v>60754.680000000008</v>
      </c>
      <c r="C37" s="1">
        <v>85252.12</v>
      </c>
      <c r="D37" s="1">
        <v>6484.06</v>
      </c>
      <c r="E37" s="1">
        <v>40557.920000000013</v>
      </c>
      <c r="F37" s="1">
        <v>94816.01</v>
      </c>
      <c r="G37" s="1">
        <v>0</v>
      </c>
      <c r="H37" s="1">
        <v>3617.86</v>
      </c>
      <c r="I37" s="1">
        <v>0</v>
      </c>
      <c r="J37" s="1">
        <v>0</v>
      </c>
      <c r="K37" s="1">
        <v>0</v>
      </c>
      <c r="L37" s="1">
        <v>1175.75</v>
      </c>
      <c r="M37" s="1">
        <v>0</v>
      </c>
      <c r="N37" s="1">
        <v>0</v>
      </c>
      <c r="O37" s="1">
        <v>38008.210000000006</v>
      </c>
      <c r="P37" s="1">
        <v>0</v>
      </c>
      <c r="Q37" s="1">
        <v>0</v>
      </c>
      <c r="R37" s="1">
        <v>13766.26</v>
      </c>
      <c r="S37" s="1">
        <v>14615.83</v>
      </c>
      <c r="T37" s="1">
        <v>5713.03</v>
      </c>
      <c r="U37" s="1">
        <v>796.88</v>
      </c>
      <c r="V37" s="1">
        <v>2515.9700000000003</v>
      </c>
      <c r="W37" s="1">
        <v>9335.91</v>
      </c>
      <c r="X37" s="1">
        <v>470.91</v>
      </c>
      <c r="Y37" s="1">
        <v>309.70999999999992</v>
      </c>
      <c r="Z37" s="1">
        <v>0.38</v>
      </c>
      <c r="AA37" s="1">
        <v>279.90000000000003</v>
      </c>
      <c r="AB37" s="1">
        <v>158.42000000000002</v>
      </c>
      <c r="AC37" s="61">
        <f>AVERAGEIFS('GW ZBud_Monthly'!$AG$4:$AG$951,'GW ZBud_Monthly'!$C$4:$C$951,'GW ZBud_WY'!A37)</f>
        <v>14974228.8375</v>
      </c>
      <c r="AD37">
        <f t="shared" si="2"/>
        <v>24497.439999999988</v>
      </c>
      <c r="AE37" s="60">
        <f t="shared" si="3"/>
        <v>11277.67</v>
      </c>
      <c r="AF37" s="61">
        <f t="shared" si="4"/>
        <v>29280.250000000015</v>
      </c>
      <c r="AH37" s="61">
        <f t="shared" si="5"/>
        <v>13766.26</v>
      </c>
      <c r="AI37" s="61">
        <f t="shared" si="6"/>
        <v>14615.83</v>
      </c>
      <c r="AJ37" s="61">
        <f t="shared" si="7"/>
        <v>5713.03</v>
      </c>
      <c r="AK37" s="61">
        <f t="shared" si="8"/>
        <v>796.88</v>
      </c>
      <c r="AL37" s="61">
        <f t="shared" si="9"/>
        <v>2515.9700000000003</v>
      </c>
      <c r="AM37" s="61">
        <f t="shared" si="10"/>
        <v>9335.91</v>
      </c>
      <c r="AN37" s="61">
        <f t="shared" si="11"/>
        <v>470.91</v>
      </c>
      <c r="AO37" s="61">
        <f t="shared" si="12"/>
        <v>309.70999999999992</v>
      </c>
      <c r="AP37" s="61">
        <f t="shared" si="13"/>
        <v>0.38</v>
      </c>
      <c r="AQ37" s="61">
        <f t="shared" si="14"/>
        <v>279.90000000000003</v>
      </c>
      <c r="AR37" s="61">
        <f t="shared" si="15"/>
        <v>22466.550000000003</v>
      </c>
      <c r="AS37" s="61">
        <f t="shared" si="16"/>
        <v>25338.23</v>
      </c>
      <c r="AT37" s="61">
        <f t="shared" si="17"/>
        <v>-2871.6799999999967</v>
      </c>
      <c r="AU37" s="61">
        <f t="shared" si="18"/>
        <v>-25338.23</v>
      </c>
      <c r="AW37" s="61" t="e">
        <f>J37+#REF!</f>
        <v>#REF!</v>
      </c>
      <c r="AX37" s="61" t="e">
        <f>K37+#REF!</f>
        <v>#REF!</v>
      </c>
      <c r="AY37" s="61" t="e">
        <f t="shared" si="19"/>
        <v>#REF!</v>
      </c>
      <c r="BA37" s="61" t="e">
        <f>#REF!</f>
        <v>#REF!</v>
      </c>
      <c r="BB37" s="61" t="e">
        <f>#REF!</f>
        <v>#REF!</v>
      </c>
      <c r="BC37" s="61" t="e">
        <f t="shared" si="20"/>
        <v>#REF!</v>
      </c>
      <c r="BE37" s="61" t="e">
        <f t="shared" si="21"/>
        <v>#REF!</v>
      </c>
    </row>
    <row r="38" spans="1:57" x14ac:dyDescent="0.3">
      <c r="A38" s="48">
        <v>2023</v>
      </c>
      <c r="B38" s="1">
        <v>56984.9</v>
      </c>
      <c r="C38" s="1">
        <v>48328.05</v>
      </c>
      <c r="D38" s="1">
        <v>2584.8200000000002</v>
      </c>
      <c r="E38" s="1">
        <v>34881.839999999997</v>
      </c>
      <c r="F38" s="1">
        <v>60961.630000000005</v>
      </c>
      <c r="G38" s="1">
        <v>0</v>
      </c>
      <c r="H38" s="1">
        <v>3617.86</v>
      </c>
      <c r="I38" s="1">
        <v>0</v>
      </c>
      <c r="J38" s="1">
        <v>0</v>
      </c>
      <c r="K38" s="1">
        <v>0</v>
      </c>
      <c r="L38" s="1">
        <v>1175.75</v>
      </c>
      <c r="M38" s="1">
        <v>0</v>
      </c>
      <c r="N38" s="1">
        <v>0</v>
      </c>
      <c r="O38" s="1">
        <v>40179.509999999995</v>
      </c>
      <c r="P38" s="1">
        <v>0</v>
      </c>
      <c r="Q38" s="1">
        <v>0</v>
      </c>
      <c r="R38" s="1">
        <v>13787.29</v>
      </c>
      <c r="S38" s="1">
        <v>14150.74</v>
      </c>
      <c r="T38" s="1">
        <v>5665.1799999999994</v>
      </c>
      <c r="U38" s="1">
        <v>720</v>
      </c>
      <c r="V38" s="1">
        <v>2970.6399999999994</v>
      </c>
      <c r="W38" s="1">
        <v>9110.7900000000009</v>
      </c>
      <c r="X38" s="1">
        <v>495.13000000000005</v>
      </c>
      <c r="Y38" s="1">
        <v>460.71999999999991</v>
      </c>
      <c r="Z38" s="1">
        <v>0.13</v>
      </c>
      <c r="AA38" s="1">
        <v>252.94</v>
      </c>
      <c r="AB38" s="1">
        <v>158.74</v>
      </c>
      <c r="AC38" s="61">
        <f>AVERAGEIFS('GW ZBud_Monthly'!$AG$4:$AG$951,'GW ZBud_Monthly'!$C$4:$C$951,'GW ZBud_WY'!A38)</f>
        <v>14967122.494166667</v>
      </c>
      <c r="AD38">
        <f t="shared" si="2"/>
        <v>-8656.8499999999985</v>
      </c>
      <c r="AE38" s="60">
        <f t="shared" si="3"/>
        <v>7378.43</v>
      </c>
      <c r="AF38" s="61">
        <f t="shared" si="4"/>
        <v>27503.409999999996</v>
      </c>
      <c r="AH38" s="61">
        <f t="shared" si="5"/>
        <v>13787.29</v>
      </c>
      <c r="AI38" s="61">
        <f t="shared" si="6"/>
        <v>14150.74</v>
      </c>
      <c r="AJ38" s="61">
        <f t="shared" ref="AJ38:AJ69" si="22">T38</f>
        <v>5665.1799999999994</v>
      </c>
      <c r="AK38" s="61">
        <f t="shared" ref="AK38:AK69" si="23">U38</f>
        <v>720</v>
      </c>
      <c r="AL38" s="61">
        <f t="shared" ref="AL38:AL69" si="24">V38</f>
        <v>2970.6399999999994</v>
      </c>
      <c r="AM38" s="61">
        <f t="shared" ref="AM38:AM69" si="25">W38</f>
        <v>9110.7900000000009</v>
      </c>
      <c r="AN38" s="61">
        <f t="shared" si="11"/>
        <v>495.13000000000005</v>
      </c>
      <c r="AO38" s="61">
        <f t="shared" si="12"/>
        <v>460.71999999999991</v>
      </c>
      <c r="AP38" s="61">
        <f t="shared" si="13"/>
        <v>0.13</v>
      </c>
      <c r="AQ38" s="61">
        <f t="shared" si="14"/>
        <v>252.94</v>
      </c>
      <c r="AR38" s="61">
        <f t="shared" si="15"/>
        <v>22918.370000000003</v>
      </c>
      <c r="AS38" s="61">
        <f t="shared" si="16"/>
        <v>24695.19</v>
      </c>
      <c r="AT38" s="61">
        <f t="shared" si="17"/>
        <v>-1776.8199999999961</v>
      </c>
      <c r="AU38" s="61">
        <f t="shared" si="18"/>
        <v>-24695.19</v>
      </c>
      <c r="AW38" s="61" t="e">
        <f>J38+#REF!</f>
        <v>#REF!</v>
      </c>
      <c r="AX38" s="61" t="e">
        <f>K38+#REF!</f>
        <v>#REF!</v>
      </c>
      <c r="AY38" s="61" t="e">
        <f t="shared" si="19"/>
        <v>#REF!</v>
      </c>
      <c r="BA38" s="61" t="e">
        <f>#REF!</f>
        <v>#REF!</v>
      </c>
      <c r="BB38" s="61" t="e">
        <f>#REF!</f>
        <v>#REF!</v>
      </c>
      <c r="BC38" s="61" t="e">
        <f t="shared" si="20"/>
        <v>#REF!</v>
      </c>
      <c r="BE38" s="61" t="e">
        <f t="shared" si="21"/>
        <v>#REF!</v>
      </c>
    </row>
    <row r="39" spans="1:57" x14ac:dyDescent="0.3">
      <c r="A39" s="48">
        <v>2024</v>
      </c>
      <c r="B39" s="1">
        <v>57302.52</v>
      </c>
      <c r="C39" s="1">
        <v>21420.29</v>
      </c>
      <c r="D39" s="1">
        <v>3295.88</v>
      </c>
      <c r="E39" s="1">
        <v>20740.480000000007</v>
      </c>
      <c r="F39" s="1">
        <v>23576.100000000006</v>
      </c>
      <c r="G39" s="1">
        <v>0</v>
      </c>
      <c r="H39" s="1">
        <v>3627.78</v>
      </c>
      <c r="I39" s="1">
        <v>0</v>
      </c>
      <c r="J39" s="1">
        <v>0</v>
      </c>
      <c r="K39" s="1">
        <v>0</v>
      </c>
      <c r="L39" s="1">
        <v>1176.45</v>
      </c>
      <c r="M39" s="1">
        <v>0</v>
      </c>
      <c r="N39" s="1">
        <v>0</v>
      </c>
      <c r="O39" s="1">
        <v>44194.850000000006</v>
      </c>
      <c r="P39" s="1">
        <v>0</v>
      </c>
      <c r="Q39" s="1">
        <v>0</v>
      </c>
      <c r="R39" s="1">
        <v>13357.06</v>
      </c>
      <c r="S39" s="1">
        <v>13125.819999999998</v>
      </c>
      <c r="T39" s="1">
        <v>5497.51</v>
      </c>
      <c r="U39" s="1">
        <v>726.67000000000007</v>
      </c>
      <c r="V39" s="1">
        <v>2480.6200000000003</v>
      </c>
      <c r="W39" s="1">
        <v>9933.0500000000011</v>
      </c>
      <c r="X39" s="1">
        <v>508.45000000000005</v>
      </c>
      <c r="Y39" s="1">
        <v>337.33000000000004</v>
      </c>
      <c r="Z39" s="1">
        <v>0.53</v>
      </c>
      <c r="AA39" s="1">
        <v>213.52000000000004</v>
      </c>
      <c r="AB39" s="1">
        <v>130.93</v>
      </c>
      <c r="AC39" s="61">
        <f>AVERAGEIFS('GW ZBud_Monthly'!$AG$4:$AG$951,'GW ZBud_Monthly'!$C$4:$C$951,'GW ZBud_WY'!A39)</f>
        <v>14939931.685000001</v>
      </c>
      <c r="AD39">
        <f t="shared" si="2"/>
        <v>-35882.229999999996</v>
      </c>
      <c r="AE39" s="60">
        <f t="shared" si="3"/>
        <v>8100.1100000000006</v>
      </c>
      <c r="AF39" s="61">
        <f t="shared" si="4"/>
        <v>12640.370000000006</v>
      </c>
      <c r="AH39" s="61">
        <f t="shared" si="5"/>
        <v>13357.06</v>
      </c>
      <c r="AI39" s="61">
        <f t="shared" si="6"/>
        <v>13125.819999999998</v>
      </c>
      <c r="AJ39" s="61">
        <f t="shared" si="22"/>
        <v>5497.51</v>
      </c>
      <c r="AK39" s="61">
        <f t="shared" si="23"/>
        <v>726.67000000000007</v>
      </c>
      <c r="AL39" s="61">
        <f t="shared" si="24"/>
        <v>2480.6200000000003</v>
      </c>
      <c r="AM39" s="61">
        <f t="shared" si="25"/>
        <v>9933.0500000000011</v>
      </c>
      <c r="AN39" s="61">
        <f t="shared" si="11"/>
        <v>508.45000000000005</v>
      </c>
      <c r="AO39" s="61">
        <f t="shared" si="12"/>
        <v>337.33000000000004</v>
      </c>
      <c r="AP39" s="61">
        <f t="shared" si="13"/>
        <v>0.53</v>
      </c>
      <c r="AQ39" s="61">
        <f t="shared" si="14"/>
        <v>213.52000000000004</v>
      </c>
      <c r="AR39" s="61">
        <f t="shared" si="15"/>
        <v>21844.17</v>
      </c>
      <c r="AS39" s="61">
        <f t="shared" si="16"/>
        <v>24336.390000000003</v>
      </c>
      <c r="AT39" s="61">
        <f t="shared" si="17"/>
        <v>-2492.2200000000048</v>
      </c>
      <c r="AU39" s="61">
        <f t="shared" si="18"/>
        <v>-24336.390000000003</v>
      </c>
      <c r="AW39" s="61" t="e">
        <f>J39+#REF!</f>
        <v>#REF!</v>
      </c>
      <c r="AX39" s="61" t="e">
        <f>K39+#REF!</f>
        <v>#REF!</v>
      </c>
      <c r="AY39" s="61" t="e">
        <f t="shared" si="19"/>
        <v>#REF!</v>
      </c>
      <c r="BA39" s="61" t="e">
        <f>#REF!</f>
        <v>#REF!</v>
      </c>
      <c r="BB39" s="61" t="e">
        <f>#REF!</f>
        <v>#REF!</v>
      </c>
      <c r="BC39" s="61" t="e">
        <f t="shared" si="20"/>
        <v>#REF!</v>
      </c>
      <c r="BE39" s="61" t="e">
        <f t="shared" si="21"/>
        <v>#REF!</v>
      </c>
    </row>
    <row r="40" spans="1:57" x14ac:dyDescent="0.3">
      <c r="A40" s="48">
        <v>2025</v>
      </c>
      <c r="B40" s="1">
        <v>58156.47</v>
      </c>
      <c r="C40" s="1">
        <v>22311.639999999996</v>
      </c>
      <c r="D40" s="1">
        <v>4873.87</v>
      </c>
      <c r="E40" s="1">
        <v>11330.069999999998</v>
      </c>
      <c r="F40" s="1">
        <v>20047.329999999994</v>
      </c>
      <c r="G40" s="1">
        <v>0</v>
      </c>
      <c r="H40" s="1">
        <v>3617.86</v>
      </c>
      <c r="I40" s="1">
        <v>0</v>
      </c>
      <c r="J40" s="1">
        <v>0</v>
      </c>
      <c r="K40" s="1">
        <v>0</v>
      </c>
      <c r="L40" s="1">
        <v>1182.29</v>
      </c>
      <c r="M40" s="1">
        <v>0</v>
      </c>
      <c r="N40" s="1">
        <v>0</v>
      </c>
      <c r="O40" s="1">
        <v>50308.639999999999</v>
      </c>
      <c r="P40" s="1">
        <v>0</v>
      </c>
      <c r="Q40" s="1">
        <v>0</v>
      </c>
      <c r="R40" s="1">
        <v>13427.9</v>
      </c>
      <c r="S40" s="1">
        <v>12417.88</v>
      </c>
      <c r="T40" s="1">
        <v>5611.54</v>
      </c>
      <c r="U40" s="1">
        <v>677.28999999999985</v>
      </c>
      <c r="V40" s="1">
        <v>2016.78</v>
      </c>
      <c r="W40" s="1">
        <v>12141.980000000001</v>
      </c>
      <c r="X40" s="1">
        <v>722.66999999999985</v>
      </c>
      <c r="Y40" s="1">
        <v>132.17999999999998</v>
      </c>
      <c r="Z40" s="1">
        <v>2.3199999999999998</v>
      </c>
      <c r="AA40" s="1">
        <v>208.52</v>
      </c>
      <c r="AB40" s="1">
        <v>130.74</v>
      </c>
      <c r="AC40" s="61">
        <f>AVERAGEIFS('GW ZBud_Monthly'!$AG$4:$AG$951,'GW ZBud_Monthly'!$C$4:$C$951,'GW ZBud_WY'!A40)</f>
        <v>14902185.008333335</v>
      </c>
      <c r="AD40">
        <f t="shared" si="2"/>
        <v>-35844.83</v>
      </c>
      <c r="AE40" s="60">
        <f t="shared" si="3"/>
        <v>9674.02</v>
      </c>
      <c r="AF40" s="61">
        <f t="shared" si="4"/>
        <v>1656.0499999999975</v>
      </c>
      <c r="AH40" s="61">
        <f t="shared" si="5"/>
        <v>13427.9</v>
      </c>
      <c r="AI40" s="61">
        <f t="shared" si="6"/>
        <v>12417.88</v>
      </c>
      <c r="AJ40" s="61">
        <f t="shared" si="22"/>
        <v>5611.54</v>
      </c>
      <c r="AK40" s="61">
        <f t="shared" si="23"/>
        <v>677.28999999999985</v>
      </c>
      <c r="AL40" s="61">
        <f t="shared" si="24"/>
        <v>2016.78</v>
      </c>
      <c r="AM40" s="61">
        <f t="shared" si="25"/>
        <v>12141.980000000001</v>
      </c>
      <c r="AN40" s="61">
        <f t="shared" si="11"/>
        <v>722.66999999999985</v>
      </c>
      <c r="AO40" s="61">
        <f t="shared" si="12"/>
        <v>132.17999999999998</v>
      </c>
      <c r="AP40" s="61">
        <f t="shared" si="13"/>
        <v>2.3199999999999998</v>
      </c>
      <c r="AQ40" s="61">
        <f t="shared" si="14"/>
        <v>208.52</v>
      </c>
      <c r="AR40" s="61">
        <f t="shared" si="15"/>
        <v>21781.209999999995</v>
      </c>
      <c r="AS40" s="61">
        <f t="shared" si="16"/>
        <v>25577.850000000002</v>
      </c>
      <c r="AT40" s="61">
        <f t="shared" si="17"/>
        <v>-3796.6400000000067</v>
      </c>
      <c r="AU40" s="61">
        <f t="shared" si="18"/>
        <v>-25577.850000000002</v>
      </c>
      <c r="AW40" s="61" t="e">
        <f>J40+#REF!</f>
        <v>#REF!</v>
      </c>
      <c r="AX40" s="61" t="e">
        <f>K40+#REF!</f>
        <v>#REF!</v>
      </c>
      <c r="AY40" s="61" t="e">
        <f t="shared" si="19"/>
        <v>#REF!</v>
      </c>
      <c r="BA40" s="61" t="e">
        <f>#REF!</f>
        <v>#REF!</v>
      </c>
      <c r="BB40" s="61" t="e">
        <f>#REF!</f>
        <v>#REF!</v>
      </c>
      <c r="BC40" s="61" t="e">
        <f t="shared" si="20"/>
        <v>#REF!</v>
      </c>
      <c r="BE40" s="61" t="e">
        <f t="shared" si="21"/>
        <v>#REF!</v>
      </c>
    </row>
    <row r="41" spans="1:57" x14ac:dyDescent="0.3">
      <c r="A41" s="48">
        <v>2026</v>
      </c>
      <c r="B41" s="1">
        <v>49088.950000000004</v>
      </c>
      <c r="C41" s="1">
        <v>81961.10000000002</v>
      </c>
      <c r="D41" s="1">
        <v>4183.8899999999994</v>
      </c>
      <c r="E41" s="1">
        <v>25105.600000000002</v>
      </c>
      <c r="F41" s="1">
        <v>94039.660000000018</v>
      </c>
      <c r="G41" s="1">
        <v>0</v>
      </c>
      <c r="H41" s="1">
        <v>3617.86</v>
      </c>
      <c r="I41" s="1">
        <v>0</v>
      </c>
      <c r="J41" s="1">
        <v>0</v>
      </c>
      <c r="K41" s="1">
        <v>0</v>
      </c>
      <c r="L41" s="1">
        <v>1175.26</v>
      </c>
      <c r="M41" s="1">
        <v>0</v>
      </c>
      <c r="N41" s="1">
        <v>0</v>
      </c>
      <c r="O41" s="1">
        <v>39190.720000000001</v>
      </c>
      <c r="P41" s="1">
        <v>0</v>
      </c>
      <c r="Q41" s="1">
        <v>0</v>
      </c>
      <c r="R41" s="1">
        <v>13236.800000000001</v>
      </c>
      <c r="S41" s="1">
        <v>13729.939999999999</v>
      </c>
      <c r="T41" s="1">
        <v>5605.09</v>
      </c>
      <c r="U41" s="1">
        <v>761.05000000000018</v>
      </c>
      <c r="V41" s="1">
        <v>1937.7199999999998</v>
      </c>
      <c r="W41" s="1">
        <v>12138.48</v>
      </c>
      <c r="X41" s="1">
        <v>633.28</v>
      </c>
      <c r="Y41" s="1">
        <v>236.81</v>
      </c>
      <c r="Z41" s="1">
        <v>0.14000000000000001</v>
      </c>
      <c r="AA41" s="1">
        <v>237.18999999999997</v>
      </c>
      <c r="AB41" s="1">
        <v>157.80000000000001</v>
      </c>
      <c r="AC41" s="61">
        <f>AVERAGEIFS('GW ZBud_Monthly'!$AG$4:$AG$951,'GW ZBud_Monthly'!$C$4:$C$951,'GW ZBud_WY'!A41)</f>
        <v>14915828.545</v>
      </c>
      <c r="AD41">
        <f t="shared" si="2"/>
        <v>32872.150000000016</v>
      </c>
      <c r="AE41" s="60">
        <f t="shared" si="3"/>
        <v>8977.01</v>
      </c>
      <c r="AF41" s="61">
        <f t="shared" si="4"/>
        <v>16128.590000000002</v>
      </c>
      <c r="AH41" s="61">
        <f t="shared" si="5"/>
        <v>13236.800000000001</v>
      </c>
      <c r="AI41" s="61">
        <f t="shared" si="6"/>
        <v>13729.939999999999</v>
      </c>
      <c r="AJ41" s="61">
        <f t="shared" si="22"/>
        <v>5605.09</v>
      </c>
      <c r="AK41" s="61">
        <f t="shared" si="23"/>
        <v>761.05000000000018</v>
      </c>
      <c r="AL41" s="61">
        <f t="shared" si="24"/>
        <v>1937.7199999999998</v>
      </c>
      <c r="AM41" s="61">
        <f t="shared" si="25"/>
        <v>12138.48</v>
      </c>
      <c r="AN41" s="61">
        <f t="shared" si="11"/>
        <v>633.28</v>
      </c>
      <c r="AO41" s="61">
        <f t="shared" si="12"/>
        <v>236.81</v>
      </c>
      <c r="AP41" s="61">
        <f t="shared" si="13"/>
        <v>0.14000000000000001</v>
      </c>
      <c r="AQ41" s="61">
        <f t="shared" si="14"/>
        <v>237.18999999999997</v>
      </c>
      <c r="AR41" s="61">
        <f t="shared" si="15"/>
        <v>21413.03</v>
      </c>
      <c r="AS41" s="61">
        <f t="shared" si="16"/>
        <v>27103.469999999998</v>
      </c>
      <c r="AT41" s="61">
        <f t="shared" si="17"/>
        <v>-5690.4399999999987</v>
      </c>
      <c r="AU41" s="61">
        <f t="shared" si="18"/>
        <v>-27103.469999999998</v>
      </c>
      <c r="AW41" s="61" t="e">
        <f>J41+#REF!</f>
        <v>#REF!</v>
      </c>
      <c r="AX41" s="61" t="e">
        <f>K41+#REF!</f>
        <v>#REF!</v>
      </c>
      <c r="AY41" s="61" t="e">
        <f t="shared" si="19"/>
        <v>#REF!</v>
      </c>
      <c r="BA41" s="61" t="e">
        <f>#REF!</f>
        <v>#REF!</v>
      </c>
      <c r="BB41" s="61" t="e">
        <f>#REF!</f>
        <v>#REF!</v>
      </c>
      <c r="BC41" s="61" t="e">
        <f t="shared" si="20"/>
        <v>#REF!</v>
      </c>
      <c r="BE41" s="61" t="e">
        <f t="shared" si="21"/>
        <v>#REF!</v>
      </c>
    </row>
    <row r="42" spans="1:57" x14ac:dyDescent="0.3">
      <c r="A42" s="48">
        <v>2027</v>
      </c>
      <c r="B42" s="1">
        <v>53654.879999999997</v>
      </c>
      <c r="C42" s="1">
        <v>47251.810000000012</v>
      </c>
      <c r="D42" s="1">
        <v>4068.9700000000003</v>
      </c>
      <c r="E42" s="1">
        <v>22336.440000000002</v>
      </c>
      <c r="F42" s="1">
        <v>52272.640000000007</v>
      </c>
      <c r="G42" s="1">
        <v>0</v>
      </c>
      <c r="H42" s="1">
        <v>3617.86</v>
      </c>
      <c r="I42" s="1">
        <v>0</v>
      </c>
      <c r="J42" s="1">
        <v>0</v>
      </c>
      <c r="K42" s="1">
        <v>0</v>
      </c>
      <c r="L42" s="1">
        <v>1175.75</v>
      </c>
      <c r="M42" s="1">
        <v>0</v>
      </c>
      <c r="N42" s="1">
        <v>0</v>
      </c>
      <c r="O42" s="1">
        <v>42686.2</v>
      </c>
      <c r="P42" s="1">
        <v>0</v>
      </c>
      <c r="Q42" s="1">
        <v>0</v>
      </c>
      <c r="R42" s="1">
        <v>13965.859999999999</v>
      </c>
      <c r="S42" s="1">
        <v>12862.230000000001</v>
      </c>
      <c r="T42" s="1">
        <v>5064.82</v>
      </c>
      <c r="U42" s="1">
        <v>775.83</v>
      </c>
      <c r="V42" s="1">
        <v>1956.31</v>
      </c>
      <c r="W42" s="1">
        <v>9836.7400000000016</v>
      </c>
      <c r="X42" s="1">
        <v>631.31999999999994</v>
      </c>
      <c r="Y42" s="1">
        <v>260.95000000000005</v>
      </c>
      <c r="Z42" s="1">
        <v>0</v>
      </c>
      <c r="AA42" s="1">
        <v>243.53</v>
      </c>
      <c r="AB42" s="1">
        <v>154.70000000000002</v>
      </c>
      <c r="AC42" s="61">
        <f>AVERAGEIFS('GW ZBud_Monthly'!$AG$4:$AG$951,'GW ZBud_Monthly'!$C$4:$C$951,'GW ZBud_WY'!A42)</f>
        <v>14920839.336666666</v>
      </c>
      <c r="AD42">
        <f t="shared" si="2"/>
        <v>-6403.0699999999852</v>
      </c>
      <c r="AE42" s="60">
        <f t="shared" si="3"/>
        <v>8862.58</v>
      </c>
      <c r="AF42" s="61">
        <f t="shared" si="4"/>
        <v>13473.860000000002</v>
      </c>
      <c r="AH42" s="61">
        <f t="shared" si="5"/>
        <v>13965.859999999999</v>
      </c>
      <c r="AI42" s="61">
        <f t="shared" si="6"/>
        <v>12862.230000000001</v>
      </c>
      <c r="AJ42" s="61">
        <f t="shared" si="22"/>
        <v>5064.82</v>
      </c>
      <c r="AK42" s="61">
        <f t="shared" si="23"/>
        <v>775.83</v>
      </c>
      <c r="AL42" s="61">
        <f t="shared" si="24"/>
        <v>1956.31</v>
      </c>
      <c r="AM42" s="61">
        <f t="shared" si="25"/>
        <v>9836.7400000000016</v>
      </c>
      <c r="AN42" s="61">
        <f t="shared" si="11"/>
        <v>631.31999999999994</v>
      </c>
      <c r="AO42" s="61">
        <f t="shared" si="12"/>
        <v>260.95000000000005</v>
      </c>
      <c r="AP42" s="61">
        <f t="shared" si="13"/>
        <v>0</v>
      </c>
      <c r="AQ42" s="61">
        <f t="shared" si="14"/>
        <v>243.53</v>
      </c>
      <c r="AR42" s="61">
        <f t="shared" si="15"/>
        <v>21618.31</v>
      </c>
      <c r="AS42" s="61">
        <f t="shared" si="16"/>
        <v>23979.280000000002</v>
      </c>
      <c r="AT42" s="61">
        <f t="shared" si="17"/>
        <v>-2360.9700000000012</v>
      </c>
      <c r="AU42" s="61">
        <f t="shared" si="18"/>
        <v>-23979.280000000002</v>
      </c>
      <c r="AW42" s="61" t="e">
        <f>J42+#REF!</f>
        <v>#REF!</v>
      </c>
      <c r="AX42" s="61" t="e">
        <f>K42+#REF!</f>
        <v>#REF!</v>
      </c>
      <c r="AY42" s="61" t="e">
        <f t="shared" si="19"/>
        <v>#REF!</v>
      </c>
      <c r="BA42" s="61" t="e">
        <f>#REF!</f>
        <v>#REF!</v>
      </c>
      <c r="BB42" s="61" t="e">
        <f>#REF!</f>
        <v>#REF!</v>
      </c>
      <c r="BC42" s="61" t="e">
        <f t="shared" si="20"/>
        <v>#REF!</v>
      </c>
      <c r="BE42" s="61" t="e">
        <f t="shared" si="21"/>
        <v>#REF!</v>
      </c>
    </row>
    <row r="43" spans="1:57" x14ac:dyDescent="0.3">
      <c r="A43" s="48">
        <v>2028</v>
      </c>
      <c r="B43" s="1">
        <v>61427.66</v>
      </c>
      <c r="C43" s="1">
        <v>73424.689999999988</v>
      </c>
      <c r="D43" s="1">
        <v>8104.5199999999995</v>
      </c>
      <c r="E43" s="1">
        <v>32214.250000000004</v>
      </c>
      <c r="F43" s="1">
        <v>73984.419999999984</v>
      </c>
      <c r="G43" s="1">
        <v>0</v>
      </c>
      <c r="H43" s="1">
        <v>3627.78</v>
      </c>
      <c r="I43" s="1">
        <v>0</v>
      </c>
      <c r="J43" s="1">
        <v>0</v>
      </c>
      <c r="K43" s="1">
        <v>0</v>
      </c>
      <c r="L43" s="1">
        <v>1176.45</v>
      </c>
      <c r="M43" s="1">
        <v>0</v>
      </c>
      <c r="N43" s="1">
        <v>0</v>
      </c>
      <c r="O43" s="1">
        <v>41087.230000000003</v>
      </c>
      <c r="P43" s="1">
        <v>0</v>
      </c>
      <c r="Q43" s="1">
        <v>0</v>
      </c>
      <c r="R43" s="1">
        <v>14284.52</v>
      </c>
      <c r="S43" s="1">
        <v>13018.600000000002</v>
      </c>
      <c r="T43" s="1">
        <v>5182.1400000000003</v>
      </c>
      <c r="U43" s="1">
        <v>788.78999999999985</v>
      </c>
      <c r="V43" s="1">
        <v>2130.3700000000003</v>
      </c>
      <c r="W43" s="1">
        <v>9494.75</v>
      </c>
      <c r="X43" s="1">
        <v>799.25</v>
      </c>
      <c r="Y43" s="1">
        <v>277.03999999999996</v>
      </c>
      <c r="Z43" s="1">
        <v>0.38</v>
      </c>
      <c r="AA43" s="1">
        <v>252.97000000000003</v>
      </c>
      <c r="AB43" s="1">
        <v>159.13</v>
      </c>
      <c r="AC43" s="61">
        <f>AVERAGEIFS('GW ZBud_Monthly'!$AG$4:$AG$951,'GW ZBud_Monthly'!$C$4:$C$951,'GW ZBud_WY'!A43)</f>
        <v>14931895.002499998</v>
      </c>
      <c r="AD43">
        <f t="shared" si="2"/>
        <v>11997.029999999984</v>
      </c>
      <c r="AE43" s="60">
        <f t="shared" si="3"/>
        <v>12908.75</v>
      </c>
      <c r="AF43" s="61">
        <f t="shared" si="4"/>
        <v>19305.500000000004</v>
      </c>
      <c r="AH43" s="61">
        <f t="shared" si="5"/>
        <v>14284.52</v>
      </c>
      <c r="AI43" s="61">
        <f t="shared" si="6"/>
        <v>13018.600000000002</v>
      </c>
      <c r="AJ43" s="61">
        <f t="shared" si="22"/>
        <v>5182.1400000000003</v>
      </c>
      <c r="AK43" s="61">
        <f t="shared" si="23"/>
        <v>788.78999999999985</v>
      </c>
      <c r="AL43" s="61">
        <f t="shared" si="24"/>
        <v>2130.3700000000003</v>
      </c>
      <c r="AM43" s="61">
        <f t="shared" si="25"/>
        <v>9494.75</v>
      </c>
      <c r="AN43" s="61">
        <f t="shared" si="11"/>
        <v>799.25</v>
      </c>
      <c r="AO43" s="61">
        <f t="shared" si="12"/>
        <v>277.03999999999996</v>
      </c>
      <c r="AP43" s="61">
        <f t="shared" si="13"/>
        <v>0.38</v>
      </c>
      <c r="AQ43" s="61">
        <f t="shared" si="14"/>
        <v>252.97000000000003</v>
      </c>
      <c r="AR43" s="61">
        <f t="shared" si="15"/>
        <v>22396.66</v>
      </c>
      <c r="AS43" s="61">
        <f t="shared" si="16"/>
        <v>23832.15</v>
      </c>
      <c r="AT43" s="61">
        <f t="shared" si="17"/>
        <v>-1435.4900000000016</v>
      </c>
      <c r="AU43" s="61">
        <f t="shared" si="18"/>
        <v>-23832.15</v>
      </c>
      <c r="AW43" s="61" t="e">
        <f>J43+#REF!</f>
        <v>#REF!</v>
      </c>
      <c r="AX43" s="61" t="e">
        <f>K43+#REF!</f>
        <v>#REF!</v>
      </c>
      <c r="AY43" s="61" t="e">
        <f t="shared" si="19"/>
        <v>#REF!</v>
      </c>
      <c r="BA43" s="61" t="e">
        <f>#REF!</f>
        <v>#REF!</v>
      </c>
      <c r="BB43" s="61" t="e">
        <f>#REF!</f>
        <v>#REF!</v>
      </c>
      <c r="BC43" s="61" t="e">
        <f t="shared" si="20"/>
        <v>#REF!</v>
      </c>
      <c r="BE43" s="61" t="e">
        <f t="shared" si="21"/>
        <v>#REF!</v>
      </c>
    </row>
    <row r="44" spans="1:57" x14ac:dyDescent="0.3">
      <c r="A44" s="48">
        <v>2029</v>
      </c>
      <c r="B44" s="1">
        <v>54168.590000000004</v>
      </c>
      <c r="C44" s="1">
        <v>46431.94</v>
      </c>
      <c r="D44" s="1">
        <v>3660.62</v>
      </c>
      <c r="E44" s="1">
        <v>22945.5</v>
      </c>
      <c r="F44" s="1">
        <v>52803.109999999993</v>
      </c>
      <c r="G44" s="1">
        <v>0</v>
      </c>
      <c r="H44" s="1">
        <v>3617.86</v>
      </c>
      <c r="I44" s="1">
        <v>0</v>
      </c>
      <c r="J44" s="1">
        <v>0</v>
      </c>
      <c r="K44" s="1">
        <v>0</v>
      </c>
      <c r="L44" s="1">
        <v>1175.75</v>
      </c>
      <c r="M44" s="1">
        <v>0</v>
      </c>
      <c r="N44" s="1">
        <v>0</v>
      </c>
      <c r="O44" s="1">
        <v>43851.44</v>
      </c>
      <c r="P44" s="1">
        <v>0</v>
      </c>
      <c r="Q44" s="1">
        <v>0</v>
      </c>
      <c r="R44" s="1">
        <v>14033.7</v>
      </c>
      <c r="S44" s="1">
        <v>12965.349999999999</v>
      </c>
      <c r="T44" s="1">
        <v>5138.55</v>
      </c>
      <c r="U44" s="1">
        <v>775.06999999999994</v>
      </c>
      <c r="V44" s="1">
        <v>2088.84</v>
      </c>
      <c r="W44" s="1">
        <v>9646.0500000000011</v>
      </c>
      <c r="X44" s="1">
        <v>583.74</v>
      </c>
      <c r="Y44" s="1">
        <v>278.10000000000002</v>
      </c>
      <c r="Z44" s="1">
        <v>0.27</v>
      </c>
      <c r="AA44" s="1">
        <v>240.10000000000002</v>
      </c>
      <c r="AB44" s="1">
        <v>137.48000000000002</v>
      </c>
      <c r="AC44" s="61">
        <f>AVERAGEIFS('GW ZBud_Monthly'!$AG$4:$AG$951,'GW ZBud_Monthly'!$C$4:$C$951,'GW ZBud_WY'!A44)</f>
        <v>14926206.102499999</v>
      </c>
      <c r="AD44">
        <f t="shared" si="2"/>
        <v>-7736.6500000000015</v>
      </c>
      <c r="AE44" s="60">
        <f t="shared" si="3"/>
        <v>8454.23</v>
      </c>
      <c r="AF44" s="61">
        <f t="shared" si="4"/>
        <v>14491.27</v>
      </c>
      <c r="AH44" s="61">
        <f t="shared" si="5"/>
        <v>14033.7</v>
      </c>
      <c r="AI44" s="61">
        <f t="shared" si="6"/>
        <v>12965.349999999999</v>
      </c>
      <c r="AJ44" s="61">
        <f t="shared" si="22"/>
        <v>5138.55</v>
      </c>
      <c r="AK44" s="61">
        <f t="shared" si="23"/>
        <v>775.06999999999994</v>
      </c>
      <c r="AL44" s="61">
        <f t="shared" si="24"/>
        <v>2088.84</v>
      </c>
      <c r="AM44" s="61">
        <f t="shared" si="25"/>
        <v>9646.0500000000011</v>
      </c>
      <c r="AN44" s="61">
        <f t="shared" si="11"/>
        <v>583.74</v>
      </c>
      <c r="AO44" s="61">
        <f t="shared" si="12"/>
        <v>278.10000000000002</v>
      </c>
      <c r="AP44" s="61">
        <f t="shared" si="13"/>
        <v>0.27</v>
      </c>
      <c r="AQ44" s="61">
        <f t="shared" si="14"/>
        <v>240.10000000000002</v>
      </c>
      <c r="AR44" s="61">
        <f t="shared" si="15"/>
        <v>21845.100000000002</v>
      </c>
      <c r="AS44" s="61">
        <f t="shared" si="16"/>
        <v>23904.67</v>
      </c>
      <c r="AT44" s="61">
        <f t="shared" si="17"/>
        <v>-2059.5699999999961</v>
      </c>
      <c r="AU44" s="61">
        <f t="shared" si="18"/>
        <v>-23904.67</v>
      </c>
      <c r="AW44" s="61" t="e">
        <f>J44+#REF!</f>
        <v>#REF!</v>
      </c>
      <c r="AX44" s="61" t="e">
        <f>K44+#REF!</f>
        <v>#REF!</v>
      </c>
      <c r="AY44" s="61" t="e">
        <f t="shared" si="19"/>
        <v>#REF!</v>
      </c>
      <c r="BA44" s="61" t="e">
        <f>#REF!</f>
        <v>#REF!</v>
      </c>
      <c r="BB44" s="61" t="e">
        <f>#REF!</f>
        <v>#REF!</v>
      </c>
      <c r="BC44" s="61" t="e">
        <f t="shared" si="20"/>
        <v>#REF!</v>
      </c>
      <c r="BE44" s="61" t="e">
        <f t="shared" si="21"/>
        <v>#REF!</v>
      </c>
    </row>
    <row r="45" spans="1:57" x14ac:dyDescent="0.3">
      <c r="A45" s="48">
        <v>2030</v>
      </c>
      <c r="B45" s="1">
        <v>60235.58</v>
      </c>
      <c r="C45" s="1">
        <v>103747.79000000002</v>
      </c>
      <c r="D45" s="1">
        <v>8687.83</v>
      </c>
      <c r="E45" s="1">
        <v>42162.27</v>
      </c>
      <c r="F45" s="1">
        <v>111686.54</v>
      </c>
      <c r="G45" s="1">
        <v>0</v>
      </c>
      <c r="H45" s="1">
        <v>3617.86</v>
      </c>
      <c r="I45" s="1">
        <v>0</v>
      </c>
      <c r="J45" s="1">
        <v>0</v>
      </c>
      <c r="K45" s="1">
        <v>0</v>
      </c>
      <c r="L45" s="1">
        <v>1175.75</v>
      </c>
      <c r="M45" s="1">
        <v>0</v>
      </c>
      <c r="N45" s="1">
        <v>0</v>
      </c>
      <c r="O45" s="1">
        <v>35861.049999999996</v>
      </c>
      <c r="P45" s="1">
        <v>0</v>
      </c>
      <c r="Q45" s="1">
        <v>0</v>
      </c>
      <c r="R45" s="1">
        <v>13583.92</v>
      </c>
      <c r="S45" s="1">
        <v>14158.970000000001</v>
      </c>
      <c r="T45" s="1">
        <v>5635.08</v>
      </c>
      <c r="U45" s="1">
        <v>827.28999999999985</v>
      </c>
      <c r="V45" s="1">
        <v>2079.3000000000002</v>
      </c>
      <c r="W45" s="1">
        <v>9718.41</v>
      </c>
      <c r="X45" s="1">
        <v>468.50000000000006</v>
      </c>
      <c r="Y45" s="1">
        <v>259.49999999999994</v>
      </c>
      <c r="Z45" s="1">
        <v>0.45</v>
      </c>
      <c r="AA45" s="1">
        <v>277.46999999999997</v>
      </c>
      <c r="AB45" s="1">
        <v>158.15</v>
      </c>
      <c r="AC45" s="61">
        <f>AVERAGEIFS('GW ZBud_Monthly'!$AG$4:$AG$951,'GW ZBud_Monthly'!$C$4:$C$951,'GW ZBud_WY'!A45)</f>
        <v>14961904.738333335</v>
      </c>
      <c r="AD45">
        <f t="shared" si="2"/>
        <v>43512.210000000021</v>
      </c>
      <c r="AE45" s="60">
        <f t="shared" si="3"/>
        <v>13481.44</v>
      </c>
      <c r="AF45" s="61">
        <f t="shared" si="4"/>
        <v>28680.829999999994</v>
      </c>
      <c r="AH45" s="61">
        <f t="shared" si="5"/>
        <v>13583.92</v>
      </c>
      <c r="AI45" s="61">
        <f t="shared" si="6"/>
        <v>14158.970000000001</v>
      </c>
      <c r="AJ45" s="61">
        <f t="shared" si="22"/>
        <v>5635.08</v>
      </c>
      <c r="AK45" s="61">
        <f t="shared" si="23"/>
        <v>827.28999999999985</v>
      </c>
      <c r="AL45" s="61">
        <f t="shared" si="24"/>
        <v>2079.3000000000002</v>
      </c>
      <c r="AM45" s="61">
        <f t="shared" si="25"/>
        <v>9718.41</v>
      </c>
      <c r="AN45" s="61">
        <f t="shared" si="11"/>
        <v>468.50000000000006</v>
      </c>
      <c r="AO45" s="61">
        <f t="shared" si="12"/>
        <v>259.49999999999994</v>
      </c>
      <c r="AP45" s="61">
        <f t="shared" si="13"/>
        <v>0.45</v>
      </c>
      <c r="AQ45" s="61">
        <f t="shared" si="14"/>
        <v>277.46999999999997</v>
      </c>
      <c r="AR45" s="61">
        <f t="shared" si="15"/>
        <v>21767.25</v>
      </c>
      <c r="AS45" s="61">
        <f t="shared" si="16"/>
        <v>25241.64</v>
      </c>
      <c r="AT45" s="61">
        <f t="shared" si="17"/>
        <v>-3474.3899999999994</v>
      </c>
      <c r="AU45" s="61">
        <f t="shared" si="18"/>
        <v>-25241.64</v>
      </c>
      <c r="AW45" s="61" t="e">
        <f>J45+#REF!</f>
        <v>#REF!</v>
      </c>
      <c r="AX45" s="61" t="e">
        <f>K45+#REF!</f>
        <v>#REF!</v>
      </c>
      <c r="AY45" s="61" t="e">
        <f t="shared" si="19"/>
        <v>#REF!</v>
      </c>
      <c r="BA45" s="61" t="e">
        <f>#REF!</f>
        <v>#REF!</v>
      </c>
      <c r="BB45" s="61" t="e">
        <f>#REF!</f>
        <v>#REF!</v>
      </c>
      <c r="BC45" s="61" t="e">
        <f t="shared" si="20"/>
        <v>#REF!</v>
      </c>
      <c r="BE45" s="61" t="e">
        <f t="shared" si="21"/>
        <v>#REF!</v>
      </c>
    </row>
    <row r="46" spans="1:57" x14ac:dyDescent="0.3">
      <c r="A46" s="48">
        <v>2031</v>
      </c>
      <c r="B46" s="1">
        <v>69968.39</v>
      </c>
      <c r="C46" s="1">
        <v>113381.88</v>
      </c>
      <c r="D46" s="1">
        <v>5449.49</v>
      </c>
      <c r="E46" s="1">
        <v>56592.139999999992</v>
      </c>
      <c r="F46" s="1">
        <v>133804.24</v>
      </c>
      <c r="G46" s="1">
        <v>0</v>
      </c>
      <c r="H46" s="1">
        <v>3617.86</v>
      </c>
      <c r="I46" s="1">
        <v>0</v>
      </c>
      <c r="J46" s="1">
        <v>0</v>
      </c>
      <c r="K46" s="1">
        <v>0</v>
      </c>
      <c r="L46" s="1">
        <v>1175.75</v>
      </c>
      <c r="M46" s="1">
        <v>0</v>
      </c>
      <c r="N46" s="1">
        <v>0</v>
      </c>
      <c r="O46" s="1">
        <v>39538.74</v>
      </c>
      <c r="P46" s="1">
        <v>0</v>
      </c>
      <c r="Q46" s="1">
        <v>0</v>
      </c>
      <c r="R46" s="1">
        <v>14344.22</v>
      </c>
      <c r="S46" s="1">
        <v>16304.440000000002</v>
      </c>
      <c r="T46" s="1">
        <v>6161.1100000000006</v>
      </c>
      <c r="U46" s="1">
        <v>929.15000000000009</v>
      </c>
      <c r="V46" s="1">
        <v>2765.37</v>
      </c>
      <c r="W46" s="1">
        <v>10097.43</v>
      </c>
      <c r="X46" s="1">
        <v>461.94000000000005</v>
      </c>
      <c r="Y46" s="1">
        <v>417.29999999999995</v>
      </c>
      <c r="Z46" s="1">
        <v>0.09</v>
      </c>
      <c r="AA46" s="1">
        <v>327.91</v>
      </c>
      <c r="AB46" s="1">
        <v>159.4</v>
      </c>
      <c r="AC46" s="61">
        <f>AVERAGEIFS('GW ZBud_Monthly'!$AG$4:$AG$951,'GW ZBud_Monthly'!$C$4:$C$951,'GW ZBud_WY'!A46)</f>
        <v>15005657.446666667</v>
      </c>
      <c r="AD46">
        <f t="shared" si="2"/>
        <v>43413.490000000005</v>
      </c>
      <c r="AE46" s="60">
        <f t="shared" si="3"/>
        <v>10243.1</v>
      </c>
      <c r="AF46" s="61">
        <f t="shared" si="4"/>
        <v>46349.039999999994</v>
      </c>
      <c r="AH46" s="61">
        <f t="shared" si="5"/>
        <v>14344.22</v>
      </c>
      <c r="AI46" s="61">
        <f t="shared" si="6"/>
        <v>16304.440000000002</v>
      </c>
      <c r="AJ46" s="61">
        <f t="shared" si="22"/>
        <v>6161.1100000000006</v>
      </c>
      <c r="AK46" s="61">
        <f t="shared" si="23"/>
        <v>929.15000000000009</v>
      </c>
      <c r="AL46" s="61">
        <f t="shared" si="24"/>
        <v>2765.37</v>
      </c>
      <c r="AM46" s="61">
        <f t="shared" si="25"/>
        <v>10097.43</v>
      </c>
      <c r="AN46" s="61">
        <f t="shared" si="11"/>
        <v>461.94000000000005</v>
      </c>
      <c r="AO46" s="61">
        <f t="shared" si="12"/>
        <v>417.29999999999995</v>
      </c>
      <c r="AP46" s="61">
        <f t="shared" si="13"/>
        <v>0.09</v>
      </c>
      <c r="AQ46" s="61">
        <f t="shared" si="14"/>
        <v>327.91</v>
      </c>
      <c r="AR46" s="61">
        <f t="shared" si="15"/>
        <v>23732.73</v>
      </c>
      <c r="AS46" s="61">
        <f t="shared" si="16"/>
        <v>28076.230000000003</v>
      </c>
      <c r="AT46" s="61">
        <f t="shared" si="17"/>
        <v>-4343.5000000000036</v>
      </c>
      <c r="AU46" s="61">
        <f t="shared" si="18"/>
        <v>-28076.230000000003</v>
      </c>
      <c r="AW46" s="61" t="e">
        <f>J46+#REF!</f>
        <v>#REF!</v>
      </c>
      <c r="AX46" s="61" t="e">
        <f>K46+#REF!</f>
        <v>#REF!</v>
      </c>
      <c r="AY46" s="61" t="e">
        <f t="shared" si="19"/>
        <v>#REF!</v>
      </c>
      <c r="BA46" s="61" t="e">
        <f>#REF!</f>
        <v>#REF!</v>
      </c>
      <c r="BB46" s="61" t="e">
        <f>#REF!</f>
        <v>#REF!</v>
      </c>
      <c r="BC46" s="61" t="e">
        <f t="shared" si="20"/>
        <v>#REF!</v>
      </c>
      <c r="BE46" s="61" t="e">
        <f t="shared" si="21"/>
        <v>#REF!</v>
      </c>
    </row>
    <row r="47" spans="1:57" x14ac:dyDescent="0.3">
      <c r="A47" s="48">
        <v>2032</v>
      </c>
      <c r="B47" s="1">
        <v>80908.699999999983</v>
      </c>
      <c r="C47" s="1">
        <v>71047.95</v>
      </c>
      <c r="D47" s="1">
        <v>3430.400000000001</v>
      </c>
      <c r="E47" s="1">
        <v>51170.789999999994</v>
      </c>
      <c r="F47" s="1">
        <v>83505.950000000012</v>
      </c>
      <c r="G47" s="1">
        <v>0</v>
      </c>
      <c r="H47" s="1">
        <v>3627.78</v>
      </c>
      <c r="I47" s="1">
        <v>0</v>
      </c>
      <c r="J47" s="1">
        <v>0</v>
      </c>
      <c r="K47" s="1">
        <v>0</v>
      </c>
      <c r="L47" s="1">
        <v>1176.45</v>
      </c>
      <c r="M47" s="1">
        <v>0</v>
      </c>
      <c r="N47" s="1">
        <v>0</v>
      </c>
      <c r="O47" s="1">
        <v>45053.929999999993</v>
      </c>
      <c r="P47" s="1">
        <v>0</v>
      </c>
      <c r="Q47" s="1">
        <v>0</v>
      </c>
      <c r="R47" s="1">
        <v>14481.85</v>
      </c>
      <c r="S47" s="1">
        <v>17257.2</v>
      </c>
      <c r="T47" s="1">
        <v>6658.96</v>
      </c>
      <c r="U47" s="1">
        <v>849.20999999999992</v>
      </c>
      <c r="V47" s="1">
        <v>3242.2900000000004</v>
      </c>
      <c r="W47" s="1">
        <v>11220.87</v>
      </c>
      <c r="X47" s="1">
        <v>532.83000000000004</v>
      </c>
      <c r="Y47" s="1">
        <v>503.54999999999995</v>
      </c>
      <c r="Z47" s="1">
        <v>0.24</v>
      </c>
      <c r="AA47" s="1">
        <v>302.64</v>
      </c>
      <c r="AB47" s="1">
        <v>159.27000000000001</v>
      </c>
      <c r="AC47" s="61">
        <f>AVERAGEIFS('GW ZBud_Monthly'!$AG$4:$AG$951,'GW ZBud_Monthly'!$C$4:$C$951,'GW ZBud_WY'!A47)</f>
        <v>15016899.042500002</v>
      </c>
      <c r="AD47">
        <f t="shared" si="2"/>
        <v>-9860.7499999999854</v>
      </c>
      <c r="AE47" s="60">
        <f t="shared" si="3"/>
        <v>8234.630000000001</v>
      </c>
      <c r="AF47" s="61">
        <f t="shared" si="4"/>
        <v>42936.159999999989</v>
      </c>
      <c r="AH47" s="61">
        <f t="shared" si="5"/>
        <v>14481.85</v>
      </c>
      <c r="AI47" s="61">
        <f t="shared" si="6"/>
        <v>17257.2</v>
      </c>
      <c r="AJ47" s="61">
        <f t="shared" si="22"/>
        <v>6658.96</v>
      </c>
      <c r="AK47" s="61">
        <f t="shared" si="23"/>
        <v>849.20999999999992</v>
      </c>
      <c r="AL47" s="61">
        <f t="shared" si="24"/>
        <v>3242.2900000000004</v>
      </c>
      <c r="AM47" s="61">
        <f t="shared" si="25"/>
        <v>11220.87</v>
      </c>
      <c r="AN47" s="61">
        <f t="shared" si="11"/>
        <v>532.83000000000004</v>
      </c>
      <c r="AO47" s="61">
        <f t="shared" si="12"/>
        <v>503.54999999999995</v>
      </c>
      <c r="AP47" s="61">
        <f t="shared" si="13"/>
        <v>0.24</v>
      </c>
      <c r="AQ47" s="61">
        <f t="shared" si="14"/>
        <v>302.64</v>
      </c>
      <c r="AR47" s="61">
        <f t="shared" si="15"/>
        <v>24916.170000000006</v>
      </c>
      <c r="AS47" s="61">
        <f t="shared" si="16"/>
        <v>30133.469999999998</v>
      </c>
      <c r="AT47" s="61">
        <f t="shared" si="17"/>
        <v>-5217.299999999992</v>
      </c>
      <c r="AU47" s="61">
        <f t="shared" si="18"/>
        <v>-30133.469999999998</v>
      </c>
      <c r="AW47" s="61" t="e">
        <f>J47+#REF!</f>
        <v>#REF!</v>
      </c>
      <c r="AX47" s="61" t="e">
        <f>K47+#REF!</f>
        <v>#REF!</v>
      </c>
      <c r="AY47" s="61" t="e">
        <f t="shared" si="19"/>
        <v>#REF!</v>
      </c>
      <c r="BA47" s="61" t="e">
        <f>#REF!</f>
        <v>#REF!</v>
      </c>
      <c r="BB47" s="61" t="e">
        <f>#REF!</f>
        <v>#REF!</v>
      </c>
      <c r="BC47" s="61" t="e">
        <f t="shared" si="20"/>
        <v>#REF!</v>
      </c>
      <c r="BE47" s="61" t="e">
        <f t="shared" si="21"/>
        <v>#REF!</v>
      </c>
    </row>
    <row r="48" spans="1:57" x14ac:dyDescent="0.3">
      <c r="A48" s="48">
        <v>2033</v>
      </c>
      <c r="B48" s="1">
        <v>63301.75</v>
      </c>
      <c r="C48" s="1">
        <v>35554.35</v>
      </c>
      <c r="D48" s="1">
        <v>2341.33</v>
      </c>
      <c r="E48" s="1">
        <v>32712.739999999994</v>
      </c>
      <c r="F48" s="1">
        <v>47246.689999999995</v>
      </c>
      <c r="G48" s="1">
        <v>0</v>
      </c>
      <c r="H48" s="1">
        <v>3617.86</v>
      </c>
      <c r="I48" s="1">
        <v>0</v>
      </c>
      <c r="J48" s="1">
        <v>0</v>
      </c>
      <c r="K48" s="1">
        <v>0</v>
      </c>
      <c r="L48" s="1">
        <v>1175.75</v>
      </c>
      <c r="M48" s="1">
        <v>0</v>
      </c>
      <c r="N48" s="1">
        <v>0</v>
      </c>
      <c r="O48" s="1">
        <v>44203.25</v>
      </c>
      <c r="P48" s="1">
        <v>0</v>
      </c>
      <c r="Q48" s="1">
        <v>0</v>
      </c>
      <c r="R48" s="1">
        <v>12727.35</v>
      </c>
      <c r="S48" s="1">
        <v>15668.96</v>
      </c>
      <c r="T48" s="1">
        <v>6740.2900000000009</v>
      </c>
      <c r="U48" s="1">
        <v>765.90000000000009</v>
      </c>
      <c r="V48" s="1">
        <v>2885.2700000000004</v>
      </c>
      <c r="W48" s="1">
        <v>10822.58</v>
      </c>
      <c r="X48" s="1">
        <v>512.29</v>
      </c>
      <c r="Y48" s="1">
        <v>417.02</v>
      </c>
      <c r="Z48" s="1">
        <v>0.48</v>
      </c>
      <c r="AA48" s="1">
        <v>251.26000000000002</v>
      </c>
      <c r="AB48" s="1">
        <v>152.98999999999998</v>
      </c>
      <c r="AC48" s="61">
        <f>AVERAGEIFS('GW ZBud_Monthly'!$AG$4:$AG$951,'GW ZBud_Monthly'!$C$4:$C$951,'GW ZBud_WY'!A48)</f>
        <v>14987363.604166666</v>
      </c>
      <c r="AD48">
        <f t="shared" si="2"/>
        <v>-27747.4</v>
      </c>
      <c r="AE48" s="60">
        <f t="shared" si="3"/>
        <v>7134.9400000000005</v>
      </c>
      <c r="AF48" s="61">
        <f t="shared" si="4"/>
        <v>25577.799999999996</v>
      </c>
      <c r="AH48" s="61">
        <f t="shared" si="5"/>
        <v>12727.35</v>
      </c>
      <c r="AI48" s="61">
        <f t="shared" si="6"/>
        <v>15668.96</v>
      </c>
      <c r="AJ48" s="61">
        <f t="shared" si="22"/>
        <v>6740.2900000000009</v>
      </c>
      <c r="AK48" s="61">
        <f t="shared" si="23"/>
        <v>765.90000000000009</v>
      </c>
      <c r="AL48" s="61">
        <f t="shared" si="24"/>
        <v>2885.2700000000004</v>
      </c>
      <c r="AM48" s="61">
        <f t="shared" si="25"/>
        <v>10822.58</v>
      </c>
      <c r="AN48" s="61">
        <f t="shared" si="11"/>
        <v>512.29</v>
      </c>
      <c r="AO48" s="61">
        <f t="shared" si="12"/>
        <v>417.02</v>
      </c>
      <c r="AP48" s="61">
        <f t="shared" si="13"/>
        <v>0.48</v>
      </c>
      <c r="AQ48" s="61">
        <f t="shared" si="14"/>
        <v>251.26000000000002</v>
      </c>
      <c r="AR48" s="61">
        <f t="shared" si="15"/>
        <v>22865.68</v>
      </c>
      <c r="AS48" s="61">
        <f t="shared" si="16"/>
        <v>27925.72</v>
      </c>
      <c r="AT48" s="61">
        <f t="shared" si="17"/>
        <v>-5060.0400000000009</v>
      </c>
      <c r="AU48" s="61">
        <f t="shared" si="18"/>
        <v>-27925.72</v>
      </c>
      <c r="AW48" s="61" t="e">
        <f>J48+#REF!</f>
        <v>#REF!</v>
      </c>
      <c r="AX48" s="61" t="e">
        <f>K48+#REF!</f>
        <v>#REF!</v>
      </c>
      <c r="AY48" s="61" t="e">
        <f t="shared" si="19"/>
        <v>#REF!</v>
      </c>
      <c r="BA48" s="61" t="e">
        <f>#REF!</f>
        <v>#REF!</v>
      </c>
      <c r="BB48" s="61" t="e">
        <f>#REF!</f>
        <v>#REF!</v>
      </c>
      <c r="BC48" s="61" t="e">
        <f t="shared" si="20"/>
        <v>#REF!</v>
      </c>
      <c r="BE48" s="61" t="e">
        <f t="shared" si="21"/>
        <v>#REF!</v>
      </c>
    </row>
    <row r="49" spans="1:57" x14ac:dyDescent="0.3">
      <c r="A49" s="48">
        <v>2034</v>
      </c>
      <c r="B49" s="1">
        <v>72401.360000000015</v>
      </c>
      <c r="C49" s="1">
        <v>88611.34</v>
      </c>
      <c r="D49" s="1">
        <v>8006.8600000000015</v>
      </c>
      <c r="E49" s="1">
        <v>43490.469999999994</v>
      </c>
      <c r="F49" s="1">
        <v>95464.260000000024</v>
      </c>
      <c r="G49" s="1">
        <v>0</v>
      </c>
      <c r="H49" s="1">
        <v>3617.86</v>
      </c>
      <c r="I49" s="1">
        <v>0</v>
      </c>
      <c r="J49" s="1">
        <v>0</v>
      </c>
      <c r="K49" s="1">
        <v>0</v>
      </c>
      <c r="L49" s="1">
        <v>1175.75</v>
      </c>
      <c r="M49" s="1">
        <v>0</v>
      </c>
      <c r="N49" s="1">
        <v>0</v>
      </c>
      <c r="O49" s="1">
        <v>43253.29</v>
      </c>
      <c r="P49" s="1">
        <v>0</v>
      </c>
      <c r="Q49" s="1">
        <v>0</v>
      </c>
      <c r="R49" s="1">
        <v>12866.26</v>
      </c>
      <c r="S49" s="1">
        <v>16108.759999999998</v>
      </c>
      <c r="T49" s="1">
        <v>6999.6099999999988</v>
      </c>
      <c r="U49" s="1">
        <v>870.61</v>
      </c>
      <c r="V49" s="1">
        <v>2872.44</v>
      </c>
      <c r="W49" s="1">
        <v>10673.289999999997</v>
      </c>
      <c r="X49" s="1">
        <v>476.11</v>
      </c>
      <c r="Y49" s="1">
        <v>440.84000000000003</v>
      </c>
      <c r="Z49" s="1">
        <v>0.53</v>
      </c>
      <c r="AA49" s="1">
        <v>276.39999999999998</v>
      </c>
      <c r="AB49" s="1">
        <v>156.07</v>
      </c>
      <c r="AC49" s="61">
        <f>AVERAGEIFS('GW ZBud_Monthly'!$AG$4:$AG$951,'GW ZBud_Monthly'!$C$4:$C$951,'GW ZBud_WY'!A49)</f>
        <v>14987661.649166668</v>
      </c>
      <c r="AD49">
        <f t="shared" si="2"/>
        <v>16209.979999999981</v>
      </c>
      <c r="AE49" s="60">
        <f t="shared" si="3"/>
        <v>12800.470000000001</v>
      </c>
      <c r="AF49" s="61">
        <f t="shared" si="4"/>
        <v>30689.999999999993</v>
      </c>
      <c r="AH49" s="61">
        <f t="shared" si="5"/>
        <v>12866.26</v>
      </c>
      <c r="AI49" s="61">
        <f t="shared" si="6"/>
        <v>16108.759999999998</v>
      </c>
      <c r="AJ49" s="61">
        <f t="shared" si="22"/>
        <v>6999.6099999999988</v>
      </c>
      <c r="AK49" s="61">
        <f t="shared" si="23"/>
        <v>870.61</v>
      </c>
      <c r="AL49" s="61">
        <f t="shared" si="24"/>
        <v>2872.44</v>
      </c>
      <c r="AM49" s="61">
        <f t="shared" si="25"/>
        <v>10673.289999999997</v>
      </c>
      <c r="AN49" s="61">
        <f t="shared" si="11"/>
        <v>476.11</v>
      </c>
      <c r="AO49" s="61">
        <f t="shared" si="12"/>
        <v>440.84000000000003</v>
      </c>
      <c r="AP49" s="61">
        <f t="shared" si="13"/>
        <v>0.53</v>
      </c>
      <c r="AQ49" s="61">
        <f t="shared" si="14"/>
        <v>276.39999999999998</v>
      </c>
      <c r="AR49" s="61">
        <f t="shared" si="15"/>
        <v>23214.949999999997</v>
      </c>
      <c r="AS49" s="61">
        <f t="shared" si="16"/>
        <v>28369.899999999998</v>
      </c>
      <c r="AT49" s="61">
        <f t="shared" si="17"/>
        <v>-5154.9500000000007</v>
      </c>
      <c r="AU49" s="61">
        <f t="shared" si="18"/>
        <v>-28369.899999999998</v>
      </c>
      <c r="AW49" s="61" t="e">
        <f>J49+#REF!</f>
        <v>#REF!</v>
      </c>
      <c r="AX49" s="61" t="e">
        <f>K49+#REF!</f>
        <v>#REF!</v>
      </c>
      <c r="AY49" s="61" t="e">
        <f t="shared" si="19"/>
        <v>#REF!</v>
      </c>
      <c r="BA49" s="61" t="e">
        <f>#REF!</f>
        <v>#REF!</v>
      </c>
      <c r="BB49" s="61" t="e">
        <f>#REF!</f>
        <v>#REF!</v>
      </c>
      <c r="BC49" s="61" t="e">
        <f t="shared" si="20"/>
        <v>#REF!</v>
      </c>
      <c r="BE49" s="61" t="e">
        <f t="shared" si="21"/>
        <v>#REF!</v>
      </c>
    </row>
    <row r="50" spans="1:57" x14ac:dyDescent="0.3">
      <c r="A50" s="48">
        <v>2035</v>
      </c>
      <c r="B50" s="1">
        <v>63806.92</v>
      </c>
      <c r="C50" s="1">
        <v>36166.350000000006</v>
      </c>
      <c r="D50" s="1">
        <v>2886.29</v>
      </c>
      <c r="E50" s="1">
        <v>27926.219999999994</v>
      </c>
      <c r="F50" s="1">
        <v>45946.159999999996</v>
      </c>
      <c r="G50" s="1">
        <v>0</v>
      </c>
      <c r="H50" s="1">
        <v>3617.86</v>
      </c>
      <c r="I50" s="1">
        <v>0</v>
      </c>
      <c r="J50" s="1">
        <v>0</v>
      </c>
      <c r="K50" s="1">
        <v>0</v>
      </c>
      <c r="L50" s="1">
        <v>1175.75</v>
      </c>
      <c r="M50" s="1">
        <v>0</v>
      </c>
      <c r="N50" s="1">
        <v>0</v>
      </c>
      <c r="O50" s="1">
        <v>47627.180000000008</v>
      </c>
      <c r="P50" s="1">
        <v>0</v>
      </c>
      <c r="Q50" s="1">
        <v>0</v>
      </c>
      <c r="R50" s="1">
        <v>12689.23</v>
      </c>
      <c r="S50" s="1">
        <v>15783.230000000001</v>
      </c>
      <c r="T50" s="1">
        <v>6791.72</v>
      </c>
      <c r="U50" s="1">
        <v>820.6</v>
      </c>
      <c r="V50" s="1">
        <v>2576.7399999999998</v>
      </c>
      <c r="W50" s="1">
        <v>10992.939999999999</v>
      </c>
      <c r="X50" s="1">
        <v>560.37</v>
      </c>
      <c r="Y50" s="1">
        <v>341.02999999999992</v>
      </c>
      <c r="Z50" s="1">
        <v>0</v>
      </c>
      <c r="AA50" s="1">
        <v>252.14000000000001</v>
      </c>
      <c r="AB50" s="1">
        <v>141.26</v>
      </c>
      <c r="AC50" s="61">
        <f>AVERAGEIFS('GW ZBud_Monthly'!$AG$4:$AG$951,'GW ZBud_Monthly'!$C$4:$C$951,'GW ZBud_WY'!A50)</f>
        <v>14971823.800000003</v>
      </c>
      <c r="AD50">
        <f t="shared" si="2"/>
        <v>-27640.569999999992</v>
      </c>
      <c r="AE50" s="60">
        <f t="shared" si="3"/>
        <v>7679.9</v>
      </c>
      <c r="AF50" s="61">
        <f t="shared" si="4"/>
        <v>20246.319999999992</v>
      </c>
      <c r="AH50" s="61">
        <f t="shared" si="5"/>
        <v>12689.23</v>
      </c>
      <c r="AI50" s="61">
        <f t="shared" si="6"/>
        <v>15783.230000000001</v>
      </c>
      <c r="AJ50" s="61">
        <f t="shared" si="22"/>
        <v>6791.72</v>
      </c>
      <c r="AK50" s="61">
        <f t="shared" si="23"/>
        <v>820.6</v>
      </c>
      <c r="AL50" s="61">
        <f t="shared" si="24"/>
        <v>2576.7399999999998</v>
      </c>
      <c r="AM50" s="61">
        <f t="shared" si="25"/>
        <v>10992.939999999999</v>
      </c>
      <c r="AN50" s="61">
        <f t="shared" si="11"/>
        <v>560.37</v>
      </c>
      <c r="AO50" s="61">
        <f t="shared" si="12"/>
        <v>341.02999999999992</v>
      </c>
      <c r="AP50" s="61">
        <f t="shared" si="13"/>
        <v>0</v>
      </c>
      <c r="AQ50" s="61">
        <f t="shared" si="14"/>
        <v>252.14000000000001</v>
      </c>
      <c r="AR50" s="61">
        <f t="shared" si="15"/>
        <v>22618.06</v>
      </c>
      <c r="AS50" s="61">
        <f t="shared" si="16"/>
        <v>28189.94</v>
      </c>
      <c r="AT50" s="61">
        <f t="shared" si="17"/>
        <v>-5571.8799999999974</v>
      </c>
      <c r="AU50" s="61">
        <f t="shared" si="18"/>
        <v>-28189.94</v>
      </c>
      <c r="AW50" s="61" t="e">
        <f>J50+#REF!</f>
        <v>#REF!</v>
      </c>
      <c r="AX50" s="61" t="e">
        <f>K50+#REF!</f>
        <v>#REF!</v>
      </c>
      <c r="AY50" s="61" t="e">
        <f t="shared" si="19"/>
        <v>#REF!</v>
      </c>
      <c r="BA50" s="61" t="e">
        <f>#REF!</f>
        <v>#REF!</v>
      </c>
      <c r="BB50" s="61" t="e">
        <f>#REF!</f>
        <v>#REF!</v>
      </c>
      <c r="BC50" s="61" t="e">
        <f t="shared" si="20"/>
        <v>#REF!</v>
      </c>
      <c r="BE50" s="61" t="e">
        <f t="shared" si="21"/>
        <v>#REF!</v>
      </c>
    </row>
    <row r="51" spans="1:57" x14ac:dyDescent="0.3">
      <c r="A51" s="48">
        <v>2036</v>
      </c>
      <c r="B51" s="1">
        <v>60685.950000000004</v>
      </c>
      <c r="C51" s="1">
        <v>45829.850000000006</v>
      </c>
      <c r="D51" s="1">
        <v>3965.08</v>
      </c>
      <c r="E51" s="1">
        <v>25561.809999999998</v>
      </c>
      <c r="F51" s="1">
        <v>53826.409999999996</v>
      </c>
      <c r="G51" s="1">
        <v>0</v>
      </c>
      <c r="H51" s="1">
        <v>3627.78</v>
      </c>
      <c r="I51" s="1">
        <v>0</v>
      </c>
      <c r="J51" s="1">
        <v>0</v>
      </c>
      <c r="K51" s="1">
        <v>0</v>
      </c>
      <c r="L51" s="1">
        <v>1176.45</v>
      </c>
      <c r="M51" s="1">
        <v>0</v>
      </c>
      <c r="N51" s="1">
        <v>0</v>
      </c>
      <c r="O51" s="1">
        <v>45773.390000000007</v>
      </c>
      <c r="P51" s="1">
        <v>0</v>
      </c>
      <c r="Q51" s="1">
        <v>0</v>
      </c>
      <c r="R51" s="1">
        <v>12376.250000000002</v>
      </c>
      <c r="S51" s="1">
        <v>15205.480000000003</v>
      </c>
      <c r="T51" s="1">
        <v>6633.1900000000005</v>
      </c>
      <c r="U51" s="1">
        <v>815.37</v>
      </c>
      <c r="V51" s="1">
        <v>2284.35</v>
      </c>
      <c r="W51" s="1">
        <v>11207.45</v>
      </c>
      <c r="X51" s="1">
        <v>545.69999999999993</v>
      </c>
      <c r="Y51" s="1">
        <v>340.23</v>
      </c>
      <c r="Z51" s="1">
        <v>0.61</v>
      </c>
      <c r="AA51" s="1">
        <v>243.22000000000003</v>
      </c>
      <c r="AB51" s="1">
        <v>144.96</v>
      </c>
      <c r="AC51" s="61">
        <f>AVERAGEIFS('GW ZBud_Monthly'!$AG$4:$AG$951,'GW ZBud_Monthly'!$C$4:$C$951,'GW ZBud_WY'!A51)</f>
        <v>14955795.9925</v>
      </c>
      <c r="AD51">
        <f t="shared" si="2"/>
        <v>-14856.099999999999</v>
      </c>
      <c r="AE51" s="60">
        <f t="shared" si="3"/>
        <v>8769.31</v>
      </c>
      <c r="AF51" s="61">
        <f t="shared" si="4"/>
        <v>16792.5</v>
      </c>
      <c r="AH51" s="61">
        <f t="shared" si="5"/>
        <v>12376.250000000002</v>
      </c>
      <c r="AI51" s="61">
        <f t="shared" si="6"/>
        <v>15205.480000000003</v>
      </c>
      <c r="AJ51" s="61">
        <f t="shared" si="22"/>
        <v>6633.1900000000005</v>
      </c>
      <c r="AK51" s="61">
        <f t="shared" si="23"/>
        <v>815.37</v>
      </c>
      <c r="AL51" s="61">
        <f t="shared" si="24"/>
        <v>2284.35</v>
      </c>
      <c r="AM51" s="61">
        <f t="shared" si="25"/>
        <v>11207.45</v>
      </c>
      <c r="AN51" s="61">
        <f t="shared" si="11"/>
        <v>545.69999999999993</v>
      </c>
      <c r="AO51" s="61">
        <f t="shared" si="12"/>
        <v>340.23</v>
      </c>
      <c r="AP51" s="61">
        <f t="shared" si="13"/>
        <v>0.61</v>
      </c>
      <c r="AQ51" s="61">
        <f t="shared" si="14"/>
        <v>243.22000000000003</v>
      </c>
      <c r="AR51" s="61">
        <f t="shared" si="15"/>
        <v>21840.100000000002</v>
      </c>
      <c r="AS51" s="61">
        <f t="shared" si="16"/>
        <v>27811.750000000004</v>
      </c>
      <c r="AT51" s="61">
        <f t="shared" si="17"/>
        <v>-5971.6500000000015</v>
      </c>
      <c r="AU51" s="61">
        <f t="shared" si="18"/>
        <v>-27811.750000000004</v>
      </c>
      <c r="AW51" s="61" t="e">
        <f>J51+#REF!</f>
        <v>#REF!</v>
      </c>
      <c r="AX51" s="61" t="e">
        <f>K51+#REF!</f>
        <v>#REF!</v>
      </c>
      <c r="AY51" s="61" t="e">
        <f t="shared" si="19"/>
        <v>#REF!</v>
      </c>
      <c r="BA51" s="61" t="e">
        <f>#REF!</f>
        <v>#REF!</v>
      </c>
      <c r="BB51" s="61" t="e">
        <f>#REF!</f>
        <v>#REF!</v>
      </c>
      <c r="BC51" s="61" t="e">
        <f t="shared" si="20"/>
        <v>#REF!</v>
      </c>
      <c r="BE51" s="61" t="e">
        <f t="shared" si="21"/>
        <v>#REF!</v>
      </c>
    </row>
    <row r="52" spans="1:57" x14ac:dyDescent="0.3">
      <c r="A52" s="48">
        <v>2037</v>
      </c>
      <c r="B52" s="1">
        <v>55718.55</v>
      </c>
      <c r="C52" s="1">
        <v>54971.360000000001</v>
      </c>
      <c r="D52" s="1">
        <v>4592.6100000000006</v>
      </c>
      <c r="E52" s="1">
        <v>25584.659999999996</v>
      </c>
      <c r="F52" s="1">
        <v>62140.9</v>
      </c>
      <c r="G52" s="1">
        <v>0</v>
      </c>
      <c r="H52" s="1">
        <v>3617.86</v>
      </c>
      <c r="I52" s="1">
        <v>0</v>
      </c>
      <c r="J52" s="1">
        <v>0</v>
      </c>
      <c r="K52" s="1">
        <v>0</v>
      </c>
      <c r="L52" s="1">
        <v>1175.75</v>
      </c>
      <c r="M52" s="1">
        <v>0</v>
      </c>
      <c r="N52" s="1">
        <v>0</v>
      </c>
      <c r="O52" s="1">
        <v>42468.58</v>
      </c>
      <c r="P52" s="1">
        <v>0</v>
      </c>
      <c r="Q52" s="1">
        <v>0</v>
      </c>
      <c r="R52" s="1">
        <v>12849.26</v>
      </c>
      <c r="S52" s="1">
        <v>14360.989999999998</v>
      </c>
      <c r="T52" s="1">
        <v>6386.130000000001</v>
      </c>
      <c r="U52" s="1">
        <v>755.94</v>
      </c>
      <c r="V52" s="1">
        <v>2216.3300000000004</v>
      </c>
      <c r="W52" s="1">
        <v>10358.689999999999</v>
      </c>
      <c r="X52" s="1">
        <v>527.53</v>
      </c>
      <c r="Y52" s="1">
        <v>328.13000000000005</v>
      </c>
      <c r="Z52" s="1">
        <v>0.42</v>
      </c>
      <c r="AA52" s="1">
        <v>240.04999999999998</v>
      </c>
      <c r="AB52" s="1">
        <v>156.92000000000002</v>
      </c>
      <c r="AC52" s="61">
        <f>AVERAGEIFS('GW ZBud_Monthly'!$AG$4:$AG$951,'GW ZBud_Monthly'!$C$4:$C$951,'GW ZBud_WY'!A52)</f>
        <v>14946067.569166668</v>
      </c>
      <c r="AD52">
        <f t="shared" si="2"/>
        <v>-747.19000000000233</v>
      </c>
      <c r="AE52" s="60">
        <f t="shared" si="3"/>
        <v>9386.2200000000012</v>
      </c>
      <c r="AF52" s="61">
        <f t="shared" si="4"/>
        <v>16198.439999999995</v>
      </c>
      <c r="AH52" s="61">
        <f t="shared" si="5"/>
        <v>12849.26</v>
      </c>
      <c r="AI52" s="61">
        <f t="shared" si="6"/>
        <v>14360.989999999998</v>
      </c>
      <c r="AJ52" s="61">
        <f t="shared" si="22"/>
        <v>6386.130000000001</v>
      </c>
      <c r="AK52" s="61">
        <f t="shared" si="23"/>
        <v>755.94</v>
      </c>
      <c r="AL52" s="61">
        <f t="shared" si="24"/>
        <v>2216.3300000000004</v>
      </c>
      <c r="AM52" s="61">
        <f t="shared" si="25"/>
        <v>10358.689999999999</v>
      </c>
      <c r="AN52" s="61">
        <f t="shared" si="11"/>
        <v>527.53</v>
      </c>
      <c r="AO52" s="61">
        <f t="shared" si="12"/>
        <v>328.13000000000005</v>
      </c>
      <c r="AP52" s="61">
        <f t="shared" si="13"/>
        <v>0.42</v>
      </c>
      <c r="AQ52" s="61">
        <f t="shared" si="14"/>
        <v>240.04999999999998</v>
      </c>
      <c r="AR52" s="61">
        <f t="shared" si="15"/>
        <v>21979.67</v>
      </c>
      <c r="AS52" s="61">
        <f t="shared" si="16"/>
        <v>26043.799999999996</v>
      </c>
      <c r="AT52" s="61">
        <f t="shared" si="17"/>
        <v>-4064.1299999999974</v>
      </c>
      <c r="AU52" s="61">
        <f t="shared" si="18"/>
        <v>-26043.799999999996</v>
      </c>
      <c r="AW52" s="61" t="e">
        <f>J52+#REF!</f>
        <v>#REF!</v>
      </c>
      <c r="AX52" s="61" t="e">
        <f>K52+#REF!</f>
        <v>#REF!</v>
      </c>
      <c r="AY52" s="61" t="e">
        <f t="shared" si="19"/>
        <v>#REF!</v>
      </c>
      <c r="BA52" s="61" t="e">
        <f>#REF!</f>
        <v>#REF!</v>
      </c>
      <c r="BB52" s="61" t="e">
        <f>#REF!</f>
        <v>#REF!</v>
      </c>
      <c r="BC52" s="61" t="e">
        <f t="shared" si="20"/>
        <v>#REF!</v>
      </c>
      <c r="BE52" s="61" t="e">
        <f t="shared" si="21"/>
        <v>#REF!</v>
      </c>
    </row>
    <row r="53" spans="1:57" x14ac:dyDescent="0.3">
      <c r="A53" s="48">
        <v>2038</v>
      </c>
      <c r="B53" s="1">
        <v>53653.079999999994</v>
      </c>
      <c r="C53" s="1">
        <v>36307.099999999991</v>
      </c>
      <c r="D53" s="1">
        <v>4559.53</v>
      </c>
      <c r="E53" s="1">
        <v>21146.839999999997</v>
      </c>
      <c r="F53" s="1">
        <v>42525.330000000009</v>
      </c>
      <c r="G53" s="1">
        <v>0</v>
      </c>
      <c r="H53" s="1">
        <v>3617.86</v>
      </c>
      <c r="I53" s="1">
        <v>0</v>
      </c>
      <c r="J53" s="1">
        <v>0</v>
      </c>
      <c r="K53" s="1">
        <v>0</v>
      </c>
      <c r="L53" s="1">
        <v>1175.75</v>
      </c>
      <c r="M53" s="1">
        <v>0</v>
      </c>
      <c r="N53" s="1">
        <v>0</v>
      </c>
      <c r="O53" s="1">
        <v>44151.43</v>
      </c>
      <c r="P53" s="1">
        <v>0</v>
      </c>
      <c r="Q53" s="1">
        <v>0</v>
      </c>
      <c r="R53" s="1">
        <v>12718.39</v>
      </c>
      <c r="S53" s="1">
        <v>13865.609999999999</v>
      </c>
      <c r="T53" s="1">
        <v>5931.2400000000007</v>
      </c>
      <c r="U53" s="1">
        <v>778.92000000000007</v>
      </c>
      <c r="V53" s="1">
        <v>2165.35</v>
      </c>
      <c r="W53" s="1">
        <v>9918.2099999999991</v>
      </c>
      <c r="X53" s="1">
        <v>448.57000000000005</v>
      </c>
      <c r="Y53" s="1">
        <v>250.03</v>
      </c>
      <c r="Z53" s="1">
        <v>0.91</v>
      </c>
      <c r="AA53" s="1">
        <v>230.83999999999997</v>
      </c>
      <c r="AB53" s="1">
        <v>147.03999999999996</v>
      </c>
      <c r="AC53" s="61">
        <f>AVERAGEIFS('GW ZBud_Monthly'!$AG$4:$AG$951,'GW ZBud_Monthly'!$C$4:$C$951,'GW ZBud_WY'!A53)</f>
        <v>14935106.414166668</v>
      </c>
      <c r="AD53">
        <f t="shared" si="2"/>
        <v>-17345.980000000003</v>
      </c>
      <c r="AE53" s="60">
        <f t="shared" si="3"/>
        <v>9353.14</v>
      </c>
      <c r="AF53" s="61">
        <f t="shared" si="4"/>
        <v>11793.699999999997</v>
      </c>
      <c r="AH53" s="61">
        <f t="shared" si="5"/>
        <v>12718.39</v>
      </c>
      <c r="AI53" s="61">
        <f t="shared" si="6"/>
        <v>13865.609999999999</v>
      </c>
      <c r="AJ53" s="61">
        <f t="shared" si="22"/>
        <v>5931.2400000000007</v>
      </c>
      <c r="AK53" s="61">
        <f t="shared" si="23"/>
        <v>778.92000000000007</v>
      </c>
      <c r="AL53" s="61">
        <f t="shared" si="24"/>
        <v>2165.35</v>
      </c>
      <c r="AM53" s="61">
        <f t="shared" si="25"/>
        <v>9918.2099999999991</v>
      </c>
      <c r="AN53" s="61">
        <f t="shared" si="11"/>
        <v>448.57000000000005</v>
      </c>
      <c r="AO53" s="61">
        <f t="shared" si="12"/>
        <v>250.03</v>
      </c>
      <c r="AP53" s="61">
        <f t="shared" si="13"/>
        <v>0.91</v>
      </c>
      <c r="AQ53" s="61">
        <f t="shared" si="14"/>
        <v>230.83999999999997</v>
      </c>
      <c r="AR53" s="61">
        <f t="shared" si="15"/>
        <v>21264.46</v>
      </c>
      <c r="AS53" s="61">
        <f t="shared" si="16"/>
        <v>25043.609999999997</v>
      </c>
      <c r="AT53" s="61">
        <f t="shared" si="17"/>
        <v>-3779.1499999999978</v>
      </c>
      <c r="AU53" s="61">
        <f t="shared" si="18"/>
        <v>-25043.609999999997</v>
      </c>
      <c r="AW53" s="61" t="e">
        <f>J53+#REF!</f>
        <v>#REF!</v>
      </c>
      <c r="AX53" s="61" t="e">
        <f>K53+#REF!</f>
        <v>#REF!</v>
      </c>
      <c r="AY53" s="61" t="e">
        <f t="shared" si="19"/>
        <v>#REF!</v>
      </c>
      <c r="BA53" s="61" t="e">
        <f>#REF!</f>
        <v>#REF!</v>
      </c>
      <c r="BB53" s="61" t="e">
        <f>#REF!</f>
        <v>#REF!</v>
      </c>
      <c r="BC53" s="61" t="e">
        <f t="shared" si="20"/>
        <v>#REF!</v>
      </c>
      <c r="BE53" s="61" t="e">
        <f t="shared" si="21"/>
        <v>#REF!</v>
      </c>
    </row>
    <row r="54" spans="1:57" x14ac:dyDescent="0.3">
      <c r="A54" s="48">
        <v>2039</v>
      </c>
      <c r="B54" s="1">
        <v>58276.259999999995</v>
      </c>
      <c r="C54" s="1">
        <v>51454.579999999994</v>
      </c>
      <c r="D54" s="1">
        <v>4120.9299999999994</v>
      </c>
      <c r="E54" s="1">
        <v>20028.22</v>
      </c>
      <c r="F54" s="1">
        <v>54952.97</v>
      </c>
      <c r="G54" s="1">
        <v>0</v>
      </c>
      <c r="H54" s="1">
        <v>3617.86</v>
      </c>
      <c r="I54" s="1">
        <v>0</v>
      </c>
      <c r="J54" s="1">
        <v>0</v>
      </c>
      <c r="K54" s="1">
        <v>0</v>
      </c>
      <c r="L54" s="1">
        <v>1182.29</v>
      </c>
      <c r="M54" s="1">
        <v>0</v>
      </c>
      <c r="N54" s="1">
        <v>0</v>
      </c>
      <c r="O54" s="1">
        <v>46900.83</v>
      </c>
      <c r="P54" s="1">
        <v>0</v>
      </c>
      <c r="Q54" s="1">
        <v>0</v>
      </c>
      <c r="R54" s="1">
        <v>12852.6</v>
      </c>
      <c r="S54" s="1">
        <v>13605.21</v>
      </c>
      <c r="T54" s="1">
        <v>6001.6299999999992</v>
      </c>
      <c r="U54" s="1">
        <v>737.81</v>
      </c>
      <c r="V54" s="1">
        <v>2098.9500000000003</v>
      </c>
      <c r="W54" s="1">
        <v>10271.4</v>
      </c>
      <c r="X54" s="1">
        <v>534.54999999999995</v>
      </c>
      <c r="Y54" s="1">
        <v>260.81</v>
      </c>
      <c r="Z54" s="1">
        <v>1.94</v>
      </c>
      <c r="AA54" s="1">
        <v>230.24999999999997</v>
      </c>
      <c r="AB54" s="1">
        <v>150.85999999999999</v>
      </c>
      <c r="AC54" s="61">
        <f>AVERAGEIFS('GW ZBud_Monthly'!$AG$4:$AG$951,'GW ZBud_Monthly'!$C$4:$C$951,'GW ZBud_WY'!A54)</f>
        <v>14921365.770000001</v>
      </c>
      <c r="AD54">
        <f t="shared" si="2"/>
        <v>-6821.68</v>
      </c>
      <c r="AE54" s="60">
        <f t="shared" si="3"/>
        <v>8921.08</v>
      </c>
      <c r="AF54" s="61">
        <f t="shared" si="4"/>
        <v>11107.140000000001</v>
      </c>
      <c r="AH54" s="61">
        <f t="shared" si="5"/>
        <v>12852.6</v>
      </c>
      <c r="AI54" s="61">
        <f t="shared" si="6"/>
        <v>13605.21</v>
      </c>
      <c r="AJ54" s="61">
        <f t="shared" si="22"/>
        <v>6001.6299999999992</v>
      </c>
      <c r="AK54" s="61">
        <f t="shared" si="23"/>
        <v>737.81</v>
      </c>
      <c r="AL54" s="61">
        <f t="shared" si="24"/>
        <v>2098.9500000000003</v>
      </c>
      <c r="AM54" s="61">
        <f t="shared" si="25"/>
        <v>10271.4</v>
      </c>
      <c r="AN54" s="61">
        <f t="shared" si="11"/>
        <v>534.54999999999995</v>
      </c>
      <c r="AO54" s="61">
        <f t="shared" si="12"/>
        <v>260.81</v>
      </c>
      <c r="AP54" s="61">
        <f t="shared" si="13"/>
        <v>1.94</v>
      </c>
      <c r="AQ54" s="61">
        <f t="shared" si="14"/>
        <v>230.24999999999997</v>
      </c>
      <c r="AR54" s="61">
        <f t="shared" si="15"/>
        <v>21489.67</v>
      </c>
      <c r="AS54" s="61">
        <f t="shared" si="16"/>
        <v>25105.48</v>
      </c>
      <c r="AT54" s="61">
        <f t="shared" si="17"/>
        <v>-3615.8100000000013</v>
      </c>
      <c r="AU54" s="61">
        <f t="shared" si="18"/>
        <v>-25105.48</v>
      </c>
      <c r="AW54" s="61" t="e">
        <f>J54+#REF!</f>
        <v>#REF!</v>
      </c>
      <c r="AX54" s="61" t="e">
        <f>K54+#REF!</f>
        <v>#REF!</v>
      </c>
      <c r="AY54" s="61" t="e">
        <f t="shared" si="19"/>
        <v>#REF!</v>
      </c>
      <c r="BA54" s="61" t="e">
        <f>#REF!</f>
        <v>#REF!</v>
      </c>
      <c r="BB54" s="61" t="e">
        <f>#REF!</f>
        <v>#REF!</v>
      </c>
      <c r="BC54" s="61" t="e">
        <f t="shared" si="20"/>
        <v>#REF!</v>
      </c>
      <c r="BE54" s="61" t="e">
        <f t="shared" si="21"/>
        <v>#REF!</v>
      </c>
    </row>
    <row r="55" spans="1:57" x14ac:dyDescent="0.3">
      <c r="A55" s="48">
        <v>2040</v>
      </c>
      <c r="B55" s="1">
        <v>59141.539999999994</v>
      </c>
      <c r="C55" s="1">
        <v>54822.21</v>
      </c>
      <c r="D55" s="1">
        <v>5037.03</v>
      </c>
      <c r="E55" s="1">
        <v>19926.63</v>
      </c>
      <c r="F55" s="1">
        <v>61331.740000000005</v>
      </c>
      <c r="G55" s="1">
        <v>0</v>
      </c>
      <c r="H55" s="1">
        <v>3627.78</v>
      </c>
      <c r="I55" s="1">
        <v>0</v>
      </c>
      <c r="J55" s="1">
        <v>0</v>
      </c>
      <c r="K55" s="1">
        <v>0</v>
      </c>
      <c r="L55" s="1">
        <v>1184.3300000000002</v>
      </c>
      <c r="M55" s="1">
        <v>0</v>
      </c>
      <c r="N55" s="1">
        <v>0</v>
      </c>
      <c r="O55" s="1">
        <v>48376.13</v>
      </c>
      <c r="P55" s="1">
        <v>0</v>
      </c>
      <c r="Q55" s="1">
        <v>0</v>
      </c>
      <c r="R55" s="1">
        <v>12275.199999999999</v>
      </c>
      <c r="S55" s="1">
        <v>14684.019999999997</v>
      </c>
      <c r="T55" s="1">
        <v>5855.77</v>
      </c>
      <c r="U55" s="1">
        <v>718.94</v>
      </c>
      <c r="V55" s="1">
        <v>2086</v>
      </c>
      <c r="W55" s="1">
        <v>11991.130000000001</v>
      </c>
      <c r="X55" s="1">
        <v>624.13</v>
      </c>
      <c r="Y55" s="1">
        <v>265.84999999999997</v>
      </c>
      <c r="Z55" s="1">
        <v>0.23</v>
      </c>
      <c r="AA55" s="1">
        <v>236.83</v>
      </c>
      <c r="AB55" s="1">
        <v>142.04</v>
      </c>
      <c r="AC55" s="61">
        <f>AVERAGEIFS('GW ZBud_Monthly'!$AG$4:$AG$951,'GW ZBud_Monthly'!$C$4:$C$951,'GW ZBud_WY'!A55)</f>
        <v>14919127.047500005</v>
      </c>
      <c r="AD55">
        <f t="shared" si="2"/>
        <v>-4319.3299999999945</v>
      </c>
      <c r="AE55" s="60">
        <f t="shared" si="3"/>
        <v>9849.14</v>
      </c>
      <c r="AF55" s="61">
        <f t="shared" si="4"/>
        <v>10077.490000000002</v>
      </c>
      <c r="AH55" s="61">
        <f t="shared" si="5"/>
        <v>12275.199999999999</v>
      </c>
      <c r="AI55" s="61">
        <f t="shared" si="6"/>
        <v>14684.019999999997</v>
      </c>
      <c r="AJ55" s="61">
        <f t="shared" si="22"/>
        <v>5855.77</v>
      </c>
      <c r="AK55" s="61">
        <f t="shared" si="23"/>
        <v>718.94</v>
      </c>
      <c r="AL55" s="61">
        <f t="shared" si="24"/>
        <v>2086</v>
      </c>
      <c r="AM55" s="61">
        <f t="shared" si="25"/>
        <v>11991.130000000001</v>
      </c>
      <c r="AN55" s="61">
        <f t="shared" si="11"/>
        <v>624.13</v>
      </c>
      <c r="AO55" s="61">
        <f t="shared" si="12"/>
        <v>265.84999999999997</v>
      </c>
      <c r="AP55" s="61">
        <f t="shared" si="13"/>
        <v>0.23</v>
      </c>
      <c r="AQ55" s="61">
        <f t="shared" si="14"/>
        <v>236.83</v>
      </c>
      <c r="AR55" s="61">
        <f t="shared" si="15"/>
        <v>20841.330000000002</v>
      </c>
      <c r="AS55" s="61">
        <f t="shared" si="16"/>
        <v>27896.769999999997</v>
      </c>
      <c r="AT55" s="61">
        <f t="shared" si="17"/>
        <v>-7055.4399999999951</v>
      </c>
      <c r="AU55" s="61">
        <f t="shared" si="18"/>
        <v>-27896.769999999997</v>
      </c>
      <c r="AW55" s="61" t="e">
        <f>J55+#REF!</f>
        <v>#REF!</v>
      </c>
      <c r="AX55" s="61" t="e">
        <f>K55+#REF!</f>
        <v>#REF!</v>
      </c>
      <c r="AY55" s="61" t="e">
        <f t="shared" si="19"/>
        <v>#REF!</v>
      </c>
      <c r="BA55" s="61" t="e">
        <f>#REF!</f>
        <v>#REF!</v>
      </c>
      <c r="BB55" s="61" t="e">
        <f>#REF!</f>
        <v>#REF!</v>
      </c>
      <c r="BC55" s="61" t="e">
        <f t="shared" si="20"/>
        <v>#REF!</v>
      </c>
      <c r="BE55" s="61" t="e">
        <f t="shared" si="21"/>
        <v>#REF!</v>
      </c>
    </row>
    <row r="56" spans="1:57" x14ac:dyDescent="0.3">
      <c r="A56" s="48">
        <v>2041</v>
      </c>
      <c r="B56" s="1">
        <v>57455.990000000005</v>
      </c>
      <c r="C56" s="1">
        <v>86708.65</v>
      </c>
      <c r="D56" s="1">
        <v>6346.28</v>
      </c>
      <c r="E56" s="1">
        <v>32472.23</v>
      </c>
      <c r="F56" s="1">
        <v>99564.64</v>
      </c>
      <c r="G56" s="1">
        <v>0</v>
      </c>
      <c r="H56" s="1">
        <v>3617.86</v>
      </c>
      <c r="I56" s="1">
        <v>0</v>
      </c>
      <c r="J56" s="1">
        <v>0</v>
      </c>
      <c r="K56" s="1">
        <v>0</v>
      </c>
      <c r="L56" s="1">
        <v>1175.26</v>
      </c>
      <c r="M56" s="1">
        <v>0</v>
      </c>
      <c r="N56" s="1">
        <v>0</v>
      </c>
      <c r="O56" s="1">
        <v>40515.29</v>
      </c>
      <c r="P56" s="1">
        <v>0</v>
      </c>
      <c r="Q56" s="1">
        <v>0</v>
      </c>
      <c r="R56" s="1">
        <v>12500.120000000003</v>
      </c>
      <c r="S56" s="1">
        <v>15722.41</v>
      </c>
      <c r="T56" s="1">
        <v>5823.7999999999993</v>
      </c>
      <c r="U56" s="1">
        <v>838.59999999999991</v>
      </c>
      <c r="V56" s="1">
        <v>2016.83</v>
      </c>
      <c r="W56" s="1">
        <v>12121.77</v>
      </c>
      <c r="X56" s="1">
        <v>583.44000000000005</v>
      </c>
      <c r="Y56" s="1">
        <v>284.31999999999994</v>
      </c>
      <c r="Z56" s="1">
        <v>0.13</v>
      </c>
      <c r="AA56" s="1">
        <v>263.15000000000003</v>
      </c>
      <c r="AB56" s="1">
        <v>157.95000000000002</v>
      </c>
      <c r="AC56" s="61">
        <f>AVERAGEIFS('GW ZBud_Monthly'!$AG$4:$AG$951,'GW ZBud_Monthly'!$C$4:$C$951,'GW ZBud_WY'!A56)</f>
        <v>14940732.380000001</v>
      </c>
      <c r="AD56">
        <f t="shared" si="2"/>
        <v>29252.659999999989</v>
      </c>
      <c r="AE56" s="60">
        <f t="shared" si="3"/>
        <v>11139.4</v>
      </c>
      <c r="AF56" s="61">
        <f t="shared" si="4"/>
        <v>21332.83</v>
      </c>
      <c r="AH56" s="61">
        <f t="shared" si="5"/>
        <v>12500.120000000003</v>
      </c>
      <c r="AI56" s="61">
        <f t="shared" si="6"/>
        <v>15722.41</v>
      </c>
      <c r="AJ56" s="61">
        <f t="shared" si="22"/>
        <v>5823.7999999999993</v>
      </c>
      <c r="AK56" s="61">
        <f t="shared" si="23"/>
        <v>838.59999999999991</v>
      </c>
      <c r="AL56" s="61">
        <f t="shared" si="24"/>
        <v>2016.83</v>
      </c>
      <c r="AM56" s="61">
        <f t="shared" si="25"/>
        <v>12121.77</v>
      </c>
      <c r="AN56" s="61">
        <f t="shared" si="11"/>
        <v>583.44000000000005</v>
      </c>
      <c r="AO56" s="61">
        <f t="shared" si="12"/>
        <v>284.31999999999994</v>
      </c>
      <c r="AP56" s="61">
        <f t="shared" si="13"/>
        <v>0.13</v>
      </c>
      <c r="AQ56" s="61">
        <f t="shared" si="14"/>
        <v>263.15000000000003</v>
      </c>
      <c r="AR56" s="61">
        <f t="shared" si="15"/>
        <v>20924.32</v>
      </c>
      <c r="AS56" s="61">
        <f t="shared" si="16"/>
        <v>29230.25</v>
      </c>
      <c r="AT56" s="61">
        <f t="shared" si="17"/>
        <v>-8305.93</v>
      </c>
      <c r="AU56" s="61">
        <f t="shared" si="18"/>
        <v>-29230.25</v>
      </c>
      <c r="AW56" s="61" t="e">
        <f>J56+#REF!</f>
        <v>#REF!</v>
      </c>
      <c r="AX56" s="61" t="e">
        <f>K56+#REF!</f>
        <v>#REF!</v>
      </c>
      <c r="AY56" s="61" t="e">
        <f t="shared" si="19"/>
        <v>#REF!</v>
      </c>
      <c r="BA56" s="61" t="e">
        <f>#REF!</f>
        <v>#REF!</v>
      </c>
      <c r="BB56" s="61" t="e">
        <f>#REF!</f>
        <v>#REF!</v>
      </c>
      <c r="BC56" s="61" t="e">
        <f t="shared" si="20"/>
        <v>#REF!</v>
      </c>
      <c r="BE56" s="61" t="e">
        <f t="shared" si="21"/>
        <v>#REF!</v>
      </c>
    </row>
    <row r="57" spans="1:57" x14ac:dyDescent="0.3">
      <c r="A57" s="48">
        <v>2042</v>
      </c>
      <c r="B57" s="1">
        <v>57453.450000000004</v>
      </c>
      <c r="C57" s="1">
        <v>36857.15</v>
      </c>
      <c r="D57" s="1">
        <v>3992.1600000000003</v>
      </c>
      <c r="E57" s="1">
        <v>22422.12</v>
      </c>
      <c r="F57" s="1">
        <v>42680.649999999994</v>
      </c>
      <c r="G57" s="1">
        <v>0</v>
      </c>
      <c r="H57" s="1">
        <v>3617.86</v>
      </c>
      <c r="I57" s="1">
        <v>0</v>
      </c>
      <c r="J57" s="1">
        <v>0</v>
      </c>
      <c r="K57" s="1">
        <v>0</v>
      </c>
      <c r="L57" s="1">
        <v>1175.75</v>
      </c>
      <c r="M57" s="1">
        <v>0</v>
      </c>
      <c r="N57" s="1">
        <v>0</v>
      </c>
      <c r="O57" s="1">
        <v>44354.240000000005</v>
      </c>
      <c r="P57" s="1">
        <v>0</v>
      </c>
      <c r="Q57" s="1">
        <v>0</v>
      </c>
      <c r="R57" s="1">
        <v>13430.38</v>
      </c>
      <c r="S57" s="1">
        <v>14071.050000000001</v>
      </c>
      <c r="T57" s="1">
        <v>5436.02</v>
      </c>
      <c r="U57" s="1">
        <v>836.91</v>
      </c>
      <c r="V57" s="1">
        <v>1940.8</v>
      </c>
      <c r="W57" s="1">
        <v>11179.98</v>
      </c>
      <c r="X57" s="1">
        <v>643.26</v>
      </c>
      <c r="Y57" s="1">
        <v>261.95000000000005</v>
      </c>
      <c r="Z57" s="1">
        <v>0.5</v>
      </c>
      <c r="AA57" s="1">
        <v>250.85000000000002</v>
      </c>
      <c r="AB57" s="1">
        <v>136.53</v>
      </c>
      <c r="AC57" s="61">
        <f>AVERAGEIFS('GW ZBud_Monthly'!$AG$4:$AG$951,'GW ZBud_Monthly'!$C$4:$C$951,'GW ZBud_WY'!A57)</f>
        <v>14933746.046666667</v>
      </c>
      <c r="AD57">
        <f t="shared" si="2"/>
        <v>-20596.300000000003</v>
      </c>
      <c r="AE57" s="60">
        <f t="shared" si="3"/>
        <v>8785.77</v>
      </c>
      <c r="AF57" s="61">
        <f t="shared" si="4"/>
        <v>13636.349999999999</v>
      </c>
      <c r="AH57" s="61">
        <f t="shared" si="5"/>
        <v>13430.38</v>
      </c>
      <c r="AI57" s="61">
        <f t="shared" si="6"/>
        <v>14071.050000000001</v>
      </c>
      <c r="AJ57" s="61">
        <f t="shared" si="22"/>
        <v>5436.02</v>
      </c>
      <c r="AK57" s="61">
        <f t="shared" si="23"/>
        <v>836.91</v>
      </c>
      <c r="AL57" s="61">
        <f t="shared" si="24"/>
        <v>1940.8</v>
      </c>
      <c r="AM57" s="61">
        <f t="shared" si="25"/>
        <v>11179.98</v>
      </c>
      <c r="AN57" s="61">
        <f t="shared" si="11"/>
        <v>643.26</v>
      </c>
      <c r="AO57" s="61">
        <f t="shared" si="12"/>
        <v>261.95000000000005</v>
      </c>
      <c r="AP57" s="61">
        <f t="shared" si="13"/>
        <v>0.5</v>
      </c>
      <c r="AQ57" s="61">
        <f t="shared" si="14"/>
        <v>250.85000000000002</v>
      </c>
      <c r="AR57" s="61">
        <f t="shared" si="15"/>
        <v>21450.959999999999</v>
      </c>
      <c r="AS57" s="61">
        <f t="shared" si="16"/>
        <v>26600.74</v>
      </c>
      <c r="AT57" s="61">
        <f t="shared" si="17"/>
        <v>-5149.7800000000025</v>
      </c>
      <c r="AU57" s="61">
        <f t="shared" si="18"/>
        <v>-26600.74</v>
      </c>
      <c r="AW57" s="61" t="e">
        <f>J57+#REF!</f>
        <v>#REF!</v>
      </c>
      <c r="AX57" s="61" t="e">
        <f>K57+#REF!</f>
        <v>#REF!</v>
      </c>
      <c r="AY57" s="61" t="e">
        <f t="shared" si="19"/>
        <v>#REF!</v>
      </c>
      <c r="BA57" s="61" t="e">
        <f>#REF!</f>
        <v>#REF!</v>
      </c>
      <c r="BB57" s="61" t="e">
        <f>#REF!</f>
        <v>#REF!</v>
      </c>
      <c r="BC57" s="61" t="e">
        <f t="shared" si="20"/>
        <v>#REF!</v>
      </c>
      <c r="BE57" s="61" t="e">
        <f t="shared" si="21"/>
        <v>#REF!</v>
      </c>
    </row>
    <row r="58" spans="1:57" x14ac:dyDescent="0.3">
      <c r="A58" s="48">
        <v>2043</v>
      </c>
      <c r="B58" s="1">
        <v>64980.15</v>
      </c>
      <c r="C58" s="1">
        <v>120215.74</v>
      </c>
      <c r="D58" s="1">
        <v>8551.59</v>
      </c>
      <c r="E58" s="1">
        <v>48022.220000000008</v>
      </c>
      <c r="F58" s="1">
        <v>132434.28</v>
      </c>
      <c r="G58" s="1">
        <v>0</v>
      </c>
      <c r="H58" s="1">
        <v>3617.86</v>
      </c>
      <c r="I58" s="1">
        <v>0</v>
      </c>
      <c r="J58" s="1">
        <v>0</v>
      </c>
      <c r="K58" s="1">
        <v>0</v>
      </c>
      <c r="L58" s="1">
        <v>1175.75</v>
      </c>
      <c r="M58" s="1">
        <v>0</v>
      </c>
      <c r="N58" s="1">
        <v>0</v>
      </c>
      <c r="O58" s="1">
        <v>37314.120000000003</v>
      </c>
      <c r="P58" s="1">
        <v>0</v>
      </c>
      <c r="Q58" s="1">
        <v>0</v>
      </c>
      <c r="R58" s="1">
        <v>13944.460000000001</v>
      </c>
      <c r="S58" s="1">
        <v>15259.369999999999</v>
      </c>
      <c r="T58" s="1">
        <v>6162.67</v>
      </c>
      <c r="U58" s="1">
        <v>980.87000000000023</v>
      </c>
      <c r="V58" s="1">
        <v>2040.1499999999999</v>
      </c>
      <c r="W58" s="1">
        <v>10918.390000000001</v>
      </c>
      <c r="X58" s="1">
        <v>567.30999999999995</v>
      </c>
      <c r="Y58" s="1">
        <v>306.53999999999996</v>
      </c>
      <c r="Z58" s="1">
        <v>0.72</v>
      </c>
      <c r="AA58" s="1">
        <v>299.54000000000002</v>
      </c>
      <c r="AB58" s="1">
        <v>158.14000000000001</v>
      </c>
      <c r="AC58" s="61">
        <f>AVERAGEIFS('GW ZBud_Monthly'!$AG$4:$AG$951,'GW ZBud_Monthly'!$C$4:$C$951,'GW ZBud_WY'!A58)</f>
        <v>14969136.721666669</v>
      </c>
      <c r="AD58">
        <f t="shared" si="2"/>
        <v>55235.590000000004</v>
      </c>
      <c r="AE58" s="60">
        <f t="shared" si="3"/>
        <v>13345.2</v>
      </c>
      <c r="AF58" s="61">
        <f t="shared" si="4"/>
        <v>34677.020000000004</v>
      </c>
      <c r="AH58" s="61">
        <f t="shared" si="5"/>
        <v>13944.460000000001</v>
      </c>
      <c r="AI58" s="61">
        <f t="shared" si="6"/>
        <v>15259.369999999999</v>
      </c>
      <c r="AJ58" s="61">
        <f t="shared" si="22"/>
        <v>6162.67</v>
      </c>
      <c r="AK58" s="61">
        <f t="shared" si="23"/>
        <v>980.87000000000023</v>
      </c>
      <c r="AL58" s="61">
        <f t="shared" si="24"/>
        <v>2040.1499999999999</v>
      </c>
      <c r="AM58" s="61">
        <f t="shared" si="25"/>
        <v>10918.390000000001</v>
      </c>
      <c r="AN58" s="61">
        <f t="shared" si="11"/>
        <v>567.30999999999995</v>
      </c>
      <c r="AO58" s="61">
        <f t="shared" si="12"/>
        <v>306.53999999999996</v>
      </c>
      <c r="AP58" s="61">
        <f t="shared" si="13"/>
        <v>0.72</v>
      </c>
      <c r="AQ58" s="61">
        <f t="shared" si="14"/>
        <v>299.54000000000002</v>
      </c>
      <c r="AR58" s="61">
        <f t="shared" si="15"/>
        <v>22715.310000000005</v>
      </c>
      <c r="AS58" s="61">
        <f t="shared" si="16"/>
        <v>27764.710000000003</v>
      </c>
      <c r="AT58" s="61">
        <f t="shared" si="17"/>
        <v>-5049.3999999999978</v>
      </c>
      <c r="AU58" s="61">
        <f t="shared" si="18"/>
        <v>-27764.710000000003</v>
      </c>
      <c r="AW58" s="61" t="e">
        <f>J58+#REF!</f>
        <v>#REF!</v>
      </c>
      <c r="AX58" s="61" t="e">
        <f>K58+#REF!</f>
        <v>#REF!</v>
      </c>
      <c r="AY58" s="61" t="e">
        <f t="shared" si="19"/>
        <v>#REF!</v>
      </c>
      <c r="BA58" s="61" t="e">
        <f>#REF!</f>
        <v>#REF!</v>
      </c>
      <c r="BB58" s="61" t="e">
        <f>#REF!</f>
        <v>#REF!</v>
      </c>
      <c r="BC58" s="61" t="e">
        <f t="shared" si="20"/>
        <v>#REF!</v>
      </c>
      <c r="BE58" s="61" t="e">
        <f t="shared" si="21"/>
        <v>#REF!</v>
      </c>
    </row>
    <row r="59" spans="1:57" x14ac:dyDescent="0.3">
      <c r="A59" s="48">
        <v>2044</v>
      </c>
      <c r="B59" s="1">
        <v>67174.289999999994</v>
      </c>
      <c r="C59" s="1">
        <v>64556.969999999994</v>
      </c>
      <c r="D59" s="1">
        <v>5037.8999999999996</v>
      </c>
      <c r="E59" s="1">
        <v>40847.689999999995</v>
      </c>
      <c r="F59" s="1">
        <v>75488.19</v>
      </c>
      <c r="G59" s="1">
        <v>0</v>
      </c>
      <c r="H59" s="1">
        <v>3627.78</v>
      </c>
      <c r="I59" s="1">
        <v>0</v>
      </c>
      <c r="J59" s="1">
        <v>0</v>
      </c>
      <c r="K59" s="1">
        <v>0</v>
      </c>
      <c r="L59" s="1">
        <v>1176.45</v>
      </c>
      <c r="M59" s="1">
        <v>0</v>
      </c>
      <c r="N59" s="1">
        <v>0</v>
      </c>
      <c r="O59" s="1">
        <v>42387.44</v>
      </c>
      <c r="P59" s="1">
        <v>0</v>
      </c>
      <c r="Q59" s="1">
        <v>0</v>
      </c>
      <c r="R59" s="1">
        <v>13808.810000000001</v>
      </c>
      <c r="S59" s="1">
        <v>15230.029999999997</v>
      </c>
      <c r="T59" s="1">
        <v>5980.65</v>
      </c>
      <c r="U59" s="1">
        <v>861.29</v>
      </c>
      <c r="V59" s="1">
        <v>2337.5</v>
      </c>
      <c r="W59" s="1">
        <v>10537.779999999999</v>
      </c>
      <c r="X59" s="1">
        <v>515.17999999999995</v>
      </c>
      <c r="Y59" s="1">
        <v>288.63</v>
      </c>
      <c r="Z59" s="1">
        <v>0.55000000000000004</v>
      </c>
      <c r="AA59" s="1">
        <v>279.51</v>
      </c>
      <c r="AB59" s="1">
        <v>158.00000000000003</v>
      </c>
      <c r="AC59" s="61">
        <f>AVERAGEIFS('GW ZBud_Monthly'!$AG$4:$AG$951,'GW ZBud_Monthly'!$C$4:$C$951,'GW ZBud_WY'!A59)</f>
        <v>14981189.686666666</v>
      </c>
      <c r="AD59">
        <f t="shared" si="2"/>
        <v>-2617.3199999999997</v>
      </c>
      <c r="AE59" s="60">
        <f t="shared" si="3"/>
        <v>9842.1299999999992</v>
      </c>
      <c r="AF59" s="61">
        <f t="shared" si="4"/>
        <v>31005.559999999998</v>
      </c>
      <c r="AH59" s="61">
        <f t="shared" si="5"/>
        <v>13808.810000000001</v>
      </c>
      <c r="AI59" s="61">
        <f t="shared" si="6"/>
        <v>15230.029999999997</v>
      </c>
      <c r="AJ59" s="61">
        <f t="shared" si="22"/>
        <v>5980.65</v>
      </c>
      <c r="AK59" s="61">
        <f t="shared" si="23"/>
        <v>861.29</v>
      </c>
      <c r="AL59" s="61">
        <f t="shared" si="24"/>
        <v>2337.5</v>
      </c>
      <c r="AM59" s="61">
        <f t="shared" si="25"/>
        <v>10537.779999999999</v>
      </c>
      <c r="AN59" s="61">
        <f t="shared" si="11"/>
        <v>515.17999999999995</v>
      </c>
      <c r="AO59" s="61">
        <f t="shared" si="12"/>
        <v>288.63</v>
      </c>
      <c r="AP59" s="61">
        <f t="shared" si="13"/>
        <v>0.55000000000000004</v>
      </c>
      <c r="AQ59" s="61">
        <f t="shared" si="14"/>
        <v>279.51</v>
      </c>
      <c r="AR59" s="61">
        <f t="shared" si="15"/>
        <v>22642.69</v>
      </c>
      <c r="AS59" s="61">
        <f t="shared" si="16"/>
        <v>27197.239999999994</v>
      </c>
      <c r="AT59" s="61">
        <f t="shared" si="17"/>
        <v>-4554.5499999999956</v>
      </c>
      <c r="AU59" s="61">
        <f t="shared" si="18"/>
        <v>-27197.239999999994</v>
      </c>
      <c r="AW59" s="61" t="e">
        <f>J59+#REF!</f>
        <v>#REF!</v>
      </c>
      <c r="AX59" s="61" t="e">
        <f>K59+#REF!</f>
        <v>#REF!</v>
      </c>
      <c r="AY59" s="61" t="e">
        <f t="shared" si="19"/>
        <v>#REF!</v>
      </c>
      <c r="BA59" s="61" t="e">
        <f>#REF!</f>
        <v>#REF!</v>
      </c>
      <c r="BB59" s="61" t="e">
        <f>#REF!</f>
        <v>#REF!</v>
      </c>
      <c r="BC59" s="61" t="e">
        <f t="shared" si="20"/>
        <v>#REF!</v>
      </c>
      <c r="BE59" s="61" t="e">
        <f t="shared" si="21"/>
        <v>#REF!</v>
      </c>
    </row>
    <row r="60" spans="1:57" x14ac:dyDescent="0.3">
      <c r="A60" s="48">
        <v>2045</v>
      </c>
      <c r="B60" s="1">
        <v>80643.8</v>
      </c>
      <c r="C60" s="1">
        <v>77936.150000000023</v>
      </c>
      <c r="D60" s="1">
        <v>8554.25</v>
      </c>
      <c r="E60" s="1">
        <v>43593.250000000007</v>
      </c>
      <c r="F60" s="1">
        <v>78985.900000000023</v>
      </c>
      <c r="G60" s="1">
        <v>0</v>
      </c>
      <c r="H60" s="1">
        <v>3617.86</v>
      </c>
      <c r="I60" s="1">
        <v>0</v>
      </c>
      <c r="J60" s="1">
        <v>0</v>
      </c>
      <c r="K60" s="1">
        <v>0</v>
      </c>
      <c r="L60" s="1">
        <v>1175.75</v>
      </c>
      <c r="M60" s="1">
        <v>0</v>
      </c>
      <c r="N60" s="1">
        <v>0</v>
      </c>
      <c r="O60" s="1">
        <v>46307.41</v>
      </c>
      <c r="P60" s="1">
        <v>0</v>
      </c>
      <c r="Q60" s="1">
        <v>0</v>
      </c>
      <c r="R60" s="1">
        <v>13655.300000000001</v>
      </c>
      <c r="S60" s="1">
        <v>15658.67</v>
      </c>
      <c r="T60" s="1">
        <v>6313.09</v>
      </c>
      <c r="U60" s="1">
        <v>953.58</v>
      </c>
      <c r="V60" s="1">
        <v>2703.56</v>
      </c>
      <c r="W60" s="1">
        <v>10935.07</v>
      </c>
      <c r="X60" s="1">
        <v>585.32000000000005</v>
      </c>
      <c r="Y60" s="1">
        <v>413.21000000000004</v>
      </c>
      <c r="Z60" s="1">
        <v>0</v>
      </c>
      <c r="AA60" s="1">
        <v>285.22999999999996</v>
      </c>
      <c r="AB60" s="1">
        <v>152.22999999999999</v>
      </c>
      <c r="AC60" s="61">
        <f>AVERAGEIFS('GW ZBud_Monthly'!$AG$4:$AG$951,'GW ZBud_Monthly'!$C$4:$C$951,'GW ZBud_WY'!A60)</f>
        <v>14986322.219166664</v>
      </c>
      <c r="AD60">
        <f t="shared" si="2"/>
        <v>-2707.6499999999796</v>
      </c>
      <c r="AE60" s="60">
        <f t="shared" si="3"/>
        <v>13347.86</v>
      </c>
      <c r="AF60" s="61">
        <f t="shared" si="4"/>
        <v>30245.390000000007</v>
      </c>
      <c r="AH60" s="61">
        <f t="shared" si="5"/>
        <v>13655.300000000001</v>
      </c>
      <c r="AI60" s="61">
        <f t="shared" si="6"/>
        <v>15658.67</v>
      </c>
      <c r="AJ60" s="61">
        <f t="shared" si="22"/>
        <v>6313.09</v>
      </c>
      <c r="AK60" s="61">
        <f t="shared" si="23"/>
        <v>953.58</v>
      </c>
      <c r="AL60" s="61">
        <f t="shared" si="24"/>
        <v>2703.56</v>
      </c>
      <c r="AM60" s="61">
        <f t="shared" si="25"/>
        <v>10935.07</v>
      </c>
      <c r="AN60" s="61">
        <f t="shared" si="11"/>
        <v>585.32000000000005</v>
      </c>
      <c r="AO60" s="61">
        <f t="shared" si="12"/>
        <v>413.21000000000004</v>
      </c>
      <c r="AP60" s="61">
        <f t="shared" si="13"/>
        <v>0</v>
      </c>
      <c r="AQ60" s="61">
        <f t="shared" si="14"/>
        <v>285.22999999999996</v>
      </c>
      <c r="AR60" s="61">
        <f t="shared" si="15"/>
        <v>23257.27</v>
      </c>
      <c r="AS60" s="61">
        <f t="shared" si="16"/>
        <v>28245.759999999998</v>
      </c>
      <c r="AT60" s="61">
        <f t="shared" si="17"/>
        <v>-4988.489999999998</v>
      </c>
      <c r="AU60" s="61">
        <f t="shared" si="18"/>
        <v>-28245.759999999998</v>
      </c>
      <c r="AW60" s="61" t="e">
        <f>J60+#REF!</f>
        <v>#REF!</v>
      </c>
      <c r="AX60" s="61" t="e">
        <f>K60+#REF!</f>
        <v>#REF!</v>
      </c>
      <c r="AY60" s="61" t="e">
        <f t="shared" si="19"/>
        <v>#REF!</v>
      </c>
      <c r="BA60" s="61" t="e">
        <f>#REF!</f>
        <v>#REF!</v>
      </c>
      <c r="BB60" s="61" t="e">
        <f>#REF!</f>
        <v>#REF!</v>
      </c>
      <c r="BC60" s="61" t="e">
        <f t="shared" si="20"/>
        <v>#REF!</v>
      </c>
      <c r="BE60" s="61" t="e">
        <f>AY60+BC60</f>
        <v>#REF!</v>
      </c>
    </row>
    <row r="61" spans="1:57" x14ac:dyDescent="0.3">
      <c r="A61" s="48">
        <v>2046</v>
      </c>
      <c r="B61" s="1">
        <v>58729.72</v>
      </c>
      <c r="C61" s="1">
        <v>103495.67</v>
      </c>
      <c r="D61" s="1">
        <v>2422.6999999999998</v>
      </c>
      <c r="E61" s="1">
        <v>55198.829999999994</v>
      </c>
      <c r="F61" s="1">
        <v>131682.63</v>
      </c>
      <c r="G61" s="1">
        <v>0</v>
      </c>
      <c r="H61" s="1">
        <v>3617.86</v>
      </c>
      <c r="I61" s="1">
        <v>0</v>
      </c>
      <c r="J61" s="1">
        <v>0</v>
      </c>
      <c r="K61" s="1">
        <v>0</v>
      </c>
      <c r="L61" s="1">
        <v>1175.75</v>
      </c>
      <c r="M61" s="1">
        <v>0</v>
      </c>
      <c r="N61" s="1">
        <v>0</v>
      </c>
      <c r="O61" s="1">
        <v>33709.32</v>
      </c>
      <c r="P61" s="1">
        <v>0</v>
      </c>
      <c r="Q61" s="1">
        <v>0</v>
      </c>
      <c r="R61" s="1">
        <v>13865.810000000001</v>
      </c>
      <c r="S61" s="1">
        <v>16842.63</v>
      </c>
      <c r="T61" s="1">
        <v>6967.9599999999991</v>
      </c>
      <c r="U61" s="1">
        <v>884.81000000000006</v>
      </c>
      <c r="V61" s="1">
        <v>2759.4099999999994</v>
      </c>
      <c r="W61" s="1">
        <v>10552.83</v>
      </c>
      <c r="X61" s="1">
        <v>399.27</v>
      </c>
      <c r="Y61" s="1">
        <v>461.42000000000007</v>
      </c>
      <c r="Z61" s="1">
        <v>0</v>
      </c>
      <c r="AA61" s="1">
        <v>317.47999999999996</v>
      </c>
      <c r="AB61" s="1">
        <v>158.13999999999999</v>
      </c>
      <c r="AC61" s="61">
        <f>AVERAGEIFS('GW ZBud_Monthly'!$AG$4:$AG$951,'GW ZBud_Monthly'!$C$4:$C$951,'GW ZBud_WY'!A61)</f>
        <v>15012583.679166667</v>
      </c>
      <c r="AD61">
        <f t="shared" si="2"/>
        <v>44765.95</v>
      </c>
      <c r="AE61" s="60">
        <f t="shared" si="3"/>
        <v>7216.3099999999995</v>
      </c>
      <c r="AF61" s="61">
        <f t="shared" si="4"/>
        <v>47982.52</v>
      </c>
      <c r="AH61" s="61">
        <f t="shared" si="5"/>
        <v>13865.810000000001</v>
      </c>
      <c r="AI61" s="61">
        <f t="shared" si="6"/>
        <v>16842.63</v>
      </c>
      <c r="AJ61" s="61">
        <f t="shared" si="22"/>
        <v>6967.9599999999991</v>
      </c>
      <c r="AK61" s="61">
        <f t="shared" si="23"/>
        <v>884.81000000000006</v>
      </c>
      <c r="AL61" s="61">
        <f t="shared" si="24"/>
        <v>2759.4099999999994</v>
      </c>
      <c r="AM61" s="61">
        <f t="shared" si="25"/>
        <v>10552.83</v>
      </c>
      <c r="AN61" s="61">
        <f t="shared" si="11"/>
        <v>399.27</v>
      </c>
      <c r="AO61" s="61">
        <f t="shared" si="12"/>
        <v>461.42000000000007</v>
      </c>
      <c r="AP61" s="61">
        <f t="shared" si="13"/>
        <v>0</v>
      </c>
      <c r="AQ61" s="61">
        <f t="shared" si="14"/>
        <v>317.47999999999996</v>
      </c>
      <c r="AR61" s="61">
        <f t="shared" si="15"/>
        <v>23992.45</v>
      </c>
      <c r="AS61" s="61">
        <f t="shared" si="16"/>
        <v>29059.170000000002</v>
      </c>
      <c r="AT61" s="61">
        <f t="shared" si="17"/>
        <v>-5066.7200000000012</v>
      </c>
      <c r="AU61" s="61">
        <f t="shared" si="18"/>
        <v>-29059.170000000002</v>
      </c>
      <c r="AW61" s="61" t="e">
        <f>J61+#REF!</f>
        <v>#REF!</v>
      </c>
      <c r="AX61" s="61" t="e">
        <f>K61+#REF!</f>
        <v>#REF!</v>
      </c>
      <c r="AY61" s="61" t="e">
        <f t="shared" si="19"/>
        <v>#REF!</v>
      </c>
      <c r="BA61" s="61" t="e">
        <f>#REF!</f>
        <v>#REF!</v>
      </c>
      <c r="BB61" s="61" t="e">
        <f>#REF!</f>
        <v>#REF!</v>
      </c>
      <c r="BC61" s="61" t="e">
        <f t="shared" si="20"/>
        <v>#REF!</v>
      </c>
      <c r="BE61" s="61" t="e">
        <f t="shared" si="21"/>
        <v>#REF!</v>
      </c>
    </row>
    <row r="62" spans="1:57" x14ac:dyDescent="0.3">
      <c r="A62" s="48">
        <v>2047</v>
      </c>
      <c r="B62" s="1">
        <v>71184.259999999995</v>
      </c>
      <c r="C62" s="1">
        <v>51428.060000000012</v>
      </c>
      <c r="D62" s="1">
        <v>3341.66</v>
      </c>
      <c r="E62" s="1">
        <v>43883.909999999996</v>
      </c>
      <c r="F62" s="1">
        <v>63659.649999999994</v>
      </c>
      <c r="G62" s="1">
        <v>0</v>
      </c>
      <c r="H62" s="1">
        <v>3617.86</v>
      </c>
      <c r="I62" s="1">
        <v>0</v>
      </c>
      <c r="J62" s="1">
        <v>0</v>
      </c>
      <c r="K62" s="1">
        <v>0</v>
      </c>
      <c r="L62" s="1">
        <v>1175.75</v>
      </c>
      <c r="M62" s="1">
        <v>0</v>
      </c>
      <c r="N62" s="1">
        <v>0</v>
      </c>
      <c r="O62" s="1">
        <v>42805.840000000004</v>
      </c>
      <c r="P62" s="1">
        <v>0</v>
      </c>
      <c r="Q62" s="1">
        <v>0</v>
      </c>
      <c r="R62" s="1">
        <v>13708.16</v>
      </c>
      <c r="S62" s="1">
        <v>16500.640000000003</v>
      </c>
      <c r="T62" s="1">
        <v>7100.9599999999991</v>
      </c>
      <c r="U62" s="1">
        <v>839.24000000000012</v>
      </c>
      <c r="V62" s="1">
        <v>2996.8700000000003</v>
      </c>
      <c r="W62" s="1">
        <v>11056.439999999999</v>
      </c>
      <c r="X62" s="1">
        <v>541.58000000000004</v>
      </c>
      <c r="Y62" s="1">
        <v>383.72999999999996</v>
      </c>
      <c r="Z62" s="1">
        <v>0</v>
      </c>
      <c r="AA62" s="1">
        <v>270.86</v>
      </c>
      <c r="AB62" s="1">
        <v>158.01</v>
      </c>
      <c r="AC62" s="61">
        <f>AVERAGEIFS('GW ZBud_Monthly'!$AG$4:$AG$951,'GW ZBud_Monthly'!$C$4:$C$951,'GW ZBud_WY'!A62)</f>
        <v>15012473.819999998</v>
      </c>
      <c r="AD62">
        <f t="shared" si="2"/>
        <v>-19756.199999999983</v>
      </c>
      <c r="AE62" s="60">
        <f t="shared" si="3"/>
        <v>8135.27</v>
      </c>
      <c r="AF62" s="61">
        <f t="shared" si="4"/>
        <v>35748.639999999999</v>
      </c>
      <c r="AH62" s="61">
        <f t="shared" si="5"/>
        <v>13708.16</v>
      </c>
      <c r="AI62" s="61">
        <f t="shared" si="6"/>
        <v>16500.640000000003</v>
      </c>
      <c r="AJ62" s="61">
        <f t="shared" si="22"/>
        <v>7100.9599999999991</v>
      </c>
      <c r="AK62" s="61">
        <f t="shared" si="23"/>
        <v>839.24000000000012</v>
      </c>
      <c r="AL62" s="61">
        <f t="shared" si="24"/>
        <v>2996.8700000000003</v>
      </c>
      <c r="AM62" s="61">
        <f t="shared" si="25"/>
        <v>11056.439999999999</v>
      </c>
      <c r="AN62" s="61">
        <f t="shared" si="11"/>
        <v>541.58000000000004</v>
      </c>
      <c r="AO62" s="61">
        <f t="shared" si="12"/>
        <v>383.72999999999996</v>
      </c>
      <c r="AP62" s="61">
        <f t="shared" si="13"/>
        <v>0</v>
      </c>
      <c r="AQ62" s="61">
        <f t="shared" si="14"/>
        <v>270.86</v>
      </c>
      <c r="AR62" s="61">
        <f t="shared" si="15"/>
        <v>24347.57</v>
      </c>
      <c r="AS62" s="61">
        <f t="shared" si="16"/>
        <v>29050.910000000003</v>
      </c>
      <c r="AT62" s="61">
        <f t="shared" si="17"/>
        <v>-4703.3400000000038</v>
      </c>
      <c r="AU62" s="61">
        <f t="shared" si="18"/>
        <v>-29050.910000000003</v>
      </c>
      <c r="AW62" s="61" t="e">
        <f>J62+#REF!</f>
        <v>#REF!</v>
      </c>
      <c r="AX62" s="61" t="e">
        <f>K62+#REF!</f>
        <v>#REF!</v>
      </c>
      <c r="AY62" s="61" t="e">
        <f t="shared" si="19"/>
        <v>#REF!</v>
      </c>
      <c r="BA62" s="61" t="e">
        <f>#REF!</f>
        <v>#REF!</v>
      </c>
      <c r="BB62" s="61" t="e">
        <f>#REF!</f>
        <v>#REF!</v>
      </c>
      <c r="BC62" s="61" t="e">
        <f t="shared" si="20"/>
        <v>#REF!</v>
      </c>
      <c r="BE62" s="61" t="e">
        <f t="shared" si="21"/>
        <v>#REF!</v>
      </c>
    </row>
    <row r="63" spans="1:57" x14ac:dyDescent="0.3">
      <c r="A63" s="48">
        <v>2048</v>
      </c>
      <c r="B63" s="1">
        <v>71493.710000000006</v>
      </c>
      <c r="C63" s="1">
        <v>64356.37</v>
      </c>
      <c r="D63" s="1">
        <v>2299.3999999999996</v>
      </c>
      <c r="E63" s="1">
        <v>37772.94</v>
      </c>
      <c r="F63" s="1">
        <v>73013.210000000006</v>
      </c>
      <c r="G63" s="1">
        <v>0</v>
      </c>
      <c r="H63" s="1">
        <v>3627.78</v>
      </c>
      <c r="I63" s="1">
        <v>0</v>
      </c>
      <c r="J63" s="1">
        <v>0</v>
      </c>
      <c r="K63" s="1">
        <v>0</v>
      </c>
      <c r="L63" s="1">
        <v>1176.45</v>
      </c>
      <c r="M63" s="1">
        <v>0</v>
      </c>
      <c r="N63" s="1">
        <v>0</v>
      </c>
      <c r="O63" s="1">
        <v>45247.789999999994</v>
      </c>
      <c r="P63" s="1">
        <v>0</v>
      </c>
      <c r="Q63" s="1">
        <v>0</v>
      </c>
      <c r="R63" s="1">
        <v>13252.990000000002</v>
      </c>
      <c r="S63" s="1">
        <v>16050.419999999998</v>
      </c>
      <c r="T63" s="1">
        <v>7393.9599999999991</v>
      </c>
      <c r="U63" s="1">
        <v>798.81000000000006</v>
      </c>
      <c r="V63" s="1">
        <v>2898.6</v>
      </c>
      <c r="W63" s="1">
        <v>10670.410000000002</v>
      </c>
      <c r="X63" s="1">
        <v>551.8599999999999</v>
      </c>
      <c r="Y63" s="1">
        <v>389.27000000000004</v>
      </c>
      <c r="Z63" s="1">
        <v>0.1</v>
      </c>
      <c r="AA63" s="1">
        <v>264.08</v>
      </c>
      <c r="AB63" s="1">
        <v>158.04</v>
      </c>
      <c r="AC63" s="61">
        <f>AVERAGEIFS('GW ZBud_Monthly'!$AG$4:$AG$951,'GW ZBud_Monthly'!$C$4:$C$951,'GW ZBud_WY'!A63)</f>
        <v>14997896.415000001</v>
      </c>
      <c r="AD63">
        <f t="shared" si="2"/>
        <v>-7137.3400000000038</v>
      </c>
      <c r="AE63" s="60">
        <f t="shared" si="3"/>
        <v>7103.6299999999992</v>
      </c>
      <c r="AF63" s="61">
        <f t="shared" si="4"/>
        <v>30669.310000000005</v>
      </c>
      <c r="AH63" s="61">
        <f t="shared" si="5"/>
        <v>13252.990000000002</v>
      </c>
      <c r="AI63" s="61">
        <f t="shared" si="6"/>
        <v>16050.419999999998</v>
      </c>
      <c r="AJ63" s="61">
        <f t="shared" si="22"/>
        <v>7393.9599999999991</v>
      </c>
      <c r="AK63" s="61">
        <f t="shared" si="23"/>
        <v>798.81000000000006</v>
      </c>
      <c r="AL63" s="61">
        <f t="shared" si="24"/>
        <v>2898.6</v>
      </c>
      <c r="AM63" s="61">
        <f t="shared" si="25"/>
        <v>10670.410000000002</v>
      </c>
      <c r="AN63" s="61">
        <f t="shared" si="11"/>
        <v>551.8599999999999</v>
      </c>
      <c r="AO63" s="61">
        <f t="shared" si="12"/>
        <v>389.27000000000004</v>
      </c>
      <c r="AP63" s="61">
        <f t="shared" si="13"/>
        <v>0.1</v>
      </c>
      <c r="AQ63" s="61">
        <f t="shared" si="14"/>
        <v>264.08</v>
      </c>
      <c r="AR63" s="61">
        <f t="shared" si="15"/>
        <v>24097.51</v>
      </c>
      <c r="AS63" s="61">
        <f t="shared" si="16"/>
        <v>28172.99</v>
      </c>
      <c r="AT63" s="61">
        <f t="shared" si="17"/>
        <v>-4075.4800000000032</v>
      </c>
      <c r="AU63" s="61">
        <f t="shared" si="18"/>
        <v>-28172.99</v>
      </c>
      <c r="AW63" s="61" t="e">
        <f>J63+#REF!</f>
        <v>#REF!</v>
      </c>
      <c r="AX63" s="61" t="e">
        <f>K63+#REF!</f>
        <v>#REF!</v>
      </c>
      <c r="AY63" s="61" t="e">
        <f t="shared" si="19"/>
        <v>#REF!</v>
      </c>
      <c r="BA63" s="61" t="e">
        <f>#REF!</f>
        <v>#REF!</v>
      </c>
      <c r="BB63" s="61" t="e">
        <f>#REF!</f>
        <v>#REF!</v>
      </c>
      <c r="BC63" s="61" t="e">
        <f t="shared" si="20"/>
        <v>#REF!</v>
      </c>
      <c r="BE63" s="61" t="e">
        <f t="shared" si="21"/>
        <v>#REF!</v>
      </c>
    </row>
    <row r="64" spans="1:57" x14ac:dyDescent="0.3">
      <c r="A64" s="48">
        <v>2049</v>
      </c>
      <c r="B64" s="1">
        <v>63289.260000000009</v>
      </c>
      <c r="C64" s="1">
        <v>39049.760000000002</v>
      </c>
      <c r="D64" s="1">
        <v>2208.9300000000003</v>
      </c>
      <c r="E64" s="1">
        <v>31654.39</v>
      </c>
      <c r="F64" s="1">
        <v>49012.049999999996</v>
      </c>
      <c r="G64" s="1">
        <v>0</v>
      </c>
      <c r="H64" s="1">
        <v>3617.86</v>
      </c>
      <c r="I64" s="1">
        <v>0</v>
      </c>
      <c r="J64" s="1">
        <v>0</v>
      </c>
      <c r="K64" s="1">
        <v>0</v>
      </c>
      <c r="L64" s="1">
        <v>1175.75</v>
      </c>
      <c r="M64" s="1">
        <v>0</v>
      </c>
      <c r="N64" s="1">
        <v>0</v>
      </c>
      <c r="O64" s="1">
        <v>44660.99</v>
      </c>
      <c r="P64" s="1">
        <v>0</v>
      </c>
      <c r="Q64" s="1">
        <v>0</v>
      </c>
      <c r="R64" s="1">
        <v>13127.98</v>
      </c>
      <c r="S64" s="1">
        <v>15260.769999999999</v>
      </c>
      <c r="T64" s="1">
        <v>6991.01</v>
      </c>
      <c r="U64" s="1">
        <v>784.74999999999989</v>
      </c>
      <c r="V64" s="1">
        <v>2780.77</v>
      </c>
      <c r="W64" s="1">
        <v>10486.819999999998</v>
      </c>
      <c r="X64" s="1">
        <v>489.42999999999995</v>
      </c>
      <c r="Y64" s="1">
        <v>402.89000000000004</v>
      </c>
      <c r="Z64" s="1">
        <v>0.31</v>
      </c>
      <c r="AA64" s="1">
        <v>245.98000000000002</v>
      </c>
      <c r="AB64" s="1">
        <v>146.99</v>
      </c>
      <c r="AC64" s="61">
        <f>AVERAGEIFS('GW ZBud_Monthly'!$AG$4:$AG$951,'GW ZBud_Monthly'!$C$4:$C$951,'GW ZBud_WY'!A64)</f>
        <v>14979951.614166668</v>
      </c>
      <c r="AD64">
        <f t="shared" si="2"/>
        <v>-24239.500000000007</v>
      </c>
      <c r="AE64" s="60">
        <f t="shared" si="3"/>
        <v>7002.5400000000009</v>
      </c>
      <c r="AF64" s="61">
        <f t="shared" si="4"/>
        <v>24651.85</v>
      </c>
      <c r="AH64" s="61">
        <f t="shared" si="5"/>
        <v>13127.98</v>
      </c>
      <c r="AI64" s="61">
        <f t="shared" si="6"/>
        <v>15260.769999999999</v>
      </c>
      <c r="AJ64" s="61">
        <f t="shared" si="22"/>
        <v>6991.01</v>
      </c>
      <c r="AK64" s="61">
        <f t="shared" si="23"/>
        <v>784.74999999999989</v>
      </c>
      <c r="AL64" s="61">
        <f t="shared" si="24"/>
        <v>2780.77</v>
      </c>
      <c r="AM64" s="61">
        <f t="shared" si="25"/>
        <v>10486.819999999998</v>
      </c>
      <c r="AN64" s="61">
        <f t="shared" si="11"/>
        <v>489.42999999999995</v>
      </c>
      <c r="AO64" s="61">
        <f t="shared" si="12"/>
        <v>402.89000000000004</v>
      </c>
      <c r="AP64" s="61">
        <f t="shared" si="13"/>
        <v>0.31</v>
      </c>
      <c r="AQ64" s="61">
        <f t="shared" si="14"/>
        <v>245.98000000000002</v>
      </c>
      <c r="AR64" s="61">
        <f t="shared" si="15"/>
        <v>23389.5</v>
      </c>
      <c r="AS64" s="61">
        <f t="shared" si="16"/>
        <v>27181.209999999995</v>
      </c>
      <c r="AT64" s="61">
        <f t="shared" si="17"/>
        <v>-3791.7099999999955</v>
      </c>
      <c r="AU64" s="61">
        <f t="shared" si="18"/>
        <v>-27181.209999999995</v>
      </c>
      <c r="AW64" s="61" t="e">
        <f>J64+#REF!</f>
        <v>#REF!</v>
      </c>
      <c r="AX64" s="61" t="e">
        <f>K64+#REF!</f>
        <v>#REF!</v>
      </c>
      <c r="AY64" s="61" t="e">
        <f t="shared" si="19"/>
        <v>#REF!</v>
      </c>
      <c r="BA64" s="61" t="e">
        <f>#REF!</f>
        <v>#REF!</v>
      </c>
      <c r="BB64" s="61" t="e">
        <f>#REF!</f>
        <v>#REF!</v>
      </c>
      <c r="BC64" s="61" t="e">
        <f t="shared" si="20"/>
        <v>#REF!</v>
      </c>
      <c r="BE64" s="61" t="e">
        <f t="shared" si="21"/>
        <v>#REF!</v>
      </c>
    </row>
    <row r="65" spans="1:57" x14ac:dyDescent="0.3">
      <c r="A65" s="48">
        <v>2050</v>
      </c>
      <c r="B65" s="1">
        <v>62593.69</v>
      </c>
      <c r="C65" s="1">
        <v>56501.789999999994</v>
      </c>
      <c r="D65" s="1">
        <v>3547.4800000000005</v>
      </c>
      <c r="E65" s="1">
        <v>31849.830000000009</v>
      </c>
      <c r="F65" s="1">
        <v>67268.040000000008</v>
      </c>
      <c r="G65" s="1">
        <v>0</v>
      </c>
      <c r="H65" s="1">
        <v>3617.86</v>
      </c>
      <c r="I65" s="1">
        <v>0</v>
      </c>
      <c r="J65" s="1">
        <v>0</v>
      </c>
      <c r="K65" s="1">
        <v>0</v>
      </c>
      <c r="L65" s="1">
        <v>1175.75</v>
      </c>
      <c r="M65" s="1">
        <v>0</v>
      </c>
      <c r="N65" s="1">
        <v>0</v>
      </c>
      <c r="O65" s="1">
        <v>45831.97</v>
      </c>
      <c r="P65" s="1">
        <v>0</v>
      </c>
      <c r="Q65" s="1">
        <v>0</v>
      </c>
      <c r="R65" s="1">
        <v>13333.55</v>
      </c>
      <c r="S65" s="1">
        <v>15412.660000000002</v>
      </c>
      <c r="T65" s="1">
        <v>6971.4000000000005</v>
      </c>
      <c r="U65" s="1">
        <v>781.92000000000019</v>
      </c>
      <c r="V65" s="1">
        <v>2707.7599999999998</v>
      </c>
      <c r="W65" s="1">
        <v>10735.98</v>
      </c>
      <c r="X65" s="1">
        <v>740.98</v>
      </c>
      <c r="Y65" s="1">
        <v>423.86999999999995</v>
      </c>
      <c r="Z65" s="1">
        <v>0.48000000000000004</v>
      </c>
      <c r="AA65" s="1">
        <v>260.91000000000003</v>
      </c>
      <c r="AB65" s="1">
        <v>158.06</v>
      </c>
      <c r="AC65" s="61">
        <f>AVERAGEIFS('GW ZBud_Monthly'!$AG$4:$AG$951,'GW ZBud_Monthly'!$C$4:$C$951,'GW ZBud_WY'!A65)</f>
        <v>14972413.295833334</v>
      </c>
      <c r="AD65">
        <f t="shared" si="2"/>
        <v>-6091.9000000000087</v>
      </c>
      <c r="AE65" s="60">
        <f t="shared" si="3"/>
        <v>8341.09</v>
      </c>
      <c r="AF65" s="61">
        <f t="shared" si="4"/>
        <v>23508.740000000009</v>
      </c>
      <c r="AH65" s="61">
        <f t="shared" si="5"/>
        <v>13333.55</v>
      </c>
      <c r="AI65" s="61">
        <f t="shared" si="6"/>
        <v>15412.660000000002</v>
      </c>
      <c r="AJ65" s="61">
        <f t="shared" si="22"/>
        <v>6971.4000000000005</v>
      </c>
      <c r="AK65" s="61">
        <f t="shared" si="23"/>
        <v>781.92000000000019</v>
      </c>
      <c r="AL65" s="61">
        <f t="shared" si="24"/>
        <v>2707.7599999999998</v>
      </c>
      <c r="AM65" s="61">
        <f t="shared" si="25"/>
        <v>10735.98</v>
      </c>
      <c r="AN65" s="61">
        <f t="shared" si="11"/>
        <v>740.98</v>
      </c>
      <c r="AO65" s="61">
        <f t="shared" si="12"/>
        <v>423.86999999999995</v>
      </c>
      <c r="AP65" s="61">
        <f t="shared" si="13"/>
        <v>0.48000000000000004</v>
      </c>
      <c r="AQ65" s="61">
        <f t="shared" si="14"/>
        <v>260.91000000000003</v>
      </c>
      <c r="AR65" s="61">
        <f t="shared" si="15"/>
        <v>23754.17</v>
      </c>
      <c r="AS65" s="61">
        <f t="shared" si="16"/>
        <v>27615.34</v>
      </c>
      <c r="AT65" s="61">
        <f t="shared" si="17"/>
        <v>-3861.1700000000019</v>
      </c>
      <c r="AU65" s="61">
        <f t="shared" si="18"/>
        <v>-27615.34</v>
      </c>
      <c r="AW65" s="61" t="e">
        <f>J65+#REF!</f>
        <v>#REF!</v>
      </c>
      <c r="AX65" s="61" t="e">
        <f>K65+#REF!</f>
        <v>#REF!</v>
      </c>
      <c r="AY65" s="61" t="e">
        <f t="shared" si="19"/>
        <v>#REF!</v>
      </c>
      <c r="BA65" s="61" t="e">
        <f>#REF!</f>
        <v>#REF!</v>
      </c>
      <c r="BB65" s="61" t="e">
        <f>#REF!</f>
        <v>#REF!</v>
      </c>
      <c r="BC65" s="61" t="e">
        <f t="shared" si="20"/>
        <v>#REF!</v>
      </c>
      <c r="BE65" s="61" t="e">
        <f t="shared" si="21"/>
        <v>#REF!</v>
      </c>
    </row>
    <row r="66" spans="1:57" x14ac:dyDescent="0.3">
      <c r="A66" s="48">
        <v>2051</v>
      </c>
      <c r="B66" s="1">
        <v>55764.119999999995</v>
      </c>
      <c r="C66" s="1">
        <v>61478.399999999994</v>
      </c>
      <c r="D66" s="1">
        <v>3835.3</v>
      </c>
      <c r="E66" s="1">
        <v>33153.119999999995</v>
      </c>
      <c r="F66" s="1">
        <v>75350.990000000005</v>
      </c>
      <c r="G66" s="1">
        <v>0</v>
      </c>
      <c r="H66" s="1">
        <v>3617.86</v>
      </c>
      <c r="I66" s="1">
        <v>0</v>
      </c>
      <c r="J66" s="1">
        <v>0</v>
      </c>
      <c r="K66" s="1">
        <v>0</v>
      </c>
      <c r="L66" s="1">
        <v>1175.75</v>
      </c>
      <c r="M66" s="1">
        <v>0</v>
      </c>
      <c r="N66" s="1">
        <v>0</v>
      </c>
      <c r="O66" s="1">
        <v>40944.39</v>
      </c>
      <c r="P66" s="1">
        <v>0</v>
      </c>
      <c r="Q66" s="1">
        <v>0</v>
      </c>
      <c r="R66" s="1">
        <v>13005.730000000001</v>
      </c>
      <c r="S66" s="1">
        <v>15378.650000000001</v>
      </c>
      <c r="T66" s="1">
        <v>6752.3700000000008</v>
      </c>
      <c r="U66" s="1">
        <v>776.95999999999992</v>
      </c>
      <c r="V66" s="1">
        <v>2537.0500000000002</v>
      </c>
      <c r="W66" s="1">
        <v>10035.11</v>
      </c>
      <c r="X66" s="1">
        <v>526.42999999999995</v>
      </c>
      <c r="Y66" s="1">
        <v>379.31</v>
      </c>
      <c r="Z66" s="1">
        <v>0.48</v>
      </c>
      <c r="AA66" s="1">
        <v>262.01</v>
      </c>
      <c r="AB66" s="1">
        <v>158.12</v>
      </c>
      <c r="AC66" s="61">
        <f>AVERAGEIFS('GW ZBud_Monthly'!$AG$4:$AG$951,'GW ZBud_Monthly'!$C$4:$C$951,'GW ZBud_WY'!A66)</f>
        <v>14970834.145000001</v>
      </c>
      <c r="AD66">
        <f t="shared" si="2"/>
        <v>5714.2799999999988</v>
      </c>
      <c r="AE66" s="60">
        <f t="shared" si="3"/>
        <v>8628.91</v>
      </c>
      <c r="AF66" s="61">
        <f t="shared" si="4"/>
        <v>24524.209999999995</v>
      </c>
      <c r="AH66" s="61">
        <f t="shared" si="5"/>
        <v>13005.730000000001</v>
      </c>
      <c r="AI66" s="61">
        <f t="shared" si="6"/>
        <v>15378.650000000001</v>
      </c>
      <c r="AJ66" s="61">
        <f t="shared" si="22"/>
        <v>6752.3700000000008</v>
      </c>
      <c r="AK66" s="61">
        <f t="shared" si="23"/>
        <v>776.95999999999992</v>
      </c>
      <c r="AL66" s="61">
        <f t="shared" si="24"/>
        <v>2537.0500000000002</v>
      </c>
      <c r="AM66" s="61">
        <f t="shared" si="25"/>
        <v>10035.11</v>
      </c>
      <c r="AN66" s="61">
        <f t="shared" si="11"/>
        <v>526.42999999999995</v>
      </c>
      <c r="AO66" s="61">
        <f t="shared" si="12"/>
        <v>379.31</v>
      </c>
      <c r="AP66" s="61">
        <f t="shared" si="13"/>
        <v>0.48</v>
      </c>
      <c r="AQ66" s="61">
        <f t="shared" si="14"/>
        <v>262.01</v>
      </c>
      <c r="AR66" s="61">
        <f t="shared" si="15"/>
        <v>22822.06</v>
      </c>
      <c r="AS66" s="61">
        <f t="shared" si="16"/>
        <v>26832.04</v>
      </c>
      <c r="AT66" s="61">
        <f t="shared" si="17"/>
        <v>-4009.9799999999996</v>
      </c>
      <c r="AU66" s="61">
        <f t="shared" si="18"/>
        <v>-26832.04</v>
      </c>
      <c r="AW66" s="61" t="e">
        <f>J66+#REF!</f>
        <v>#REF!</v>
      </c>
      <c r="AX66" s="61" t="e">
        <f>K66+#REF!</f>
        <v>#REF!</v>
      </c>
      <c r="AY66" s="61" t="e">
        <f t="shared" si="19"/>
        <v>#REF!</v>
      </c>
      <c r="BA66" s="61" t="e">
        <f>#REF!</f>
        <v>#REF!</v>
      </c>
      <c r="BB66" s="61" t="e">
        <f>#REF!</f>
        <v>#REF!</v>
      </c>
      <c r="BC66" s="61" t="e">
        <f t="shared" si="20"/>
        <v>#REF!</v>
      </c>
      <c r="BE66" s="61" t="e">
        <f t="shared" si="21"/>
        <v>#REF!</v>
      </c>
    </row>
    <row r="67" spans="1:57" x14ac:dyDescent="0.3">
      <c r="A67" s="48">
        <v>2052</v>
      </c>
      <c r="B67" s="1">
        <v>66089.020000000019</v>
      </c>
      <c r="C67" s="1">
        <v>65301.86</v>
      </c>
      <c r="D67" s="1">
        <v>3747.51</v>
      </c>
      <c r="E67" s="1">
        <v>33282.99</v>
      </c>
      <c r="F67" s="1">
        <v>74802.48</v>
      </c>
      <c r="G67" s="1">
        <v>0</v>
      </c>
      <c r="H67" s="1">
        <v>3627.78</v>
      </c>
      <c r="I67" s="1">
        <v>0</v>
      </c>
      <c r="J67" s="1">
        <v>0</v>
      </c>
      <c r="K67" s="1">
        <v>0</v>
      </c>
      <c r="L67" s="1">
        <v>1176.45</v>
      </c>
      <c r="M67" s="1">
        <v>0</v>
      </c>
      <c r="N67" s="1">
        <v>0</v>
      </c>
      <c r="O67" s="1">
        <v>46609.440000000002</v>
      </c>
      <c r="P67" s="1">
        <v>0</v>
      </c>
      <c r="Q67" s="1">
        <v>0</v>
      </c>
      <c r="R67" s="1">
        <v>13411.250000000002</v>
      </c>
      <c r="S67" s="1">
        <v>15642.01</v>
      </c>
      <c r="T67" s="1">
        <v>6772.08</v>
      </c>
      <c r="U67" s="1">
        <v>775.13</v>
      </c>
      <c r="V67" s="1">
        <v>2609.5099999999998</v>
      </c>
      <c r="W67" s="1">
        <v>10402.859999999999</v>
      </c>
      <c r="X67" s="1">
        <v>568.05999999999995</v>
      </c>
      <c r="Y67" s="1">
        <v>358.39</v>
      </c>
      <c r="Z67" s="1">
        <v>0.79</v>
      </c>
      <c r="AA67" s="1">
        <v>274.29000000000002</v>
      </c>
      <c r="AB67" s="1">
        <v>157.89999999999998</v>
      </c>
      <c r="AC67" s="61">
        <f>AVERAGEIFS('GW ZBud_Monthly'!$AG$4:$AG$951,'GW ZBud_Monthly'!$C$4:$C$951,'GW ZBud_WY'!A67)</f>
        <v>14974308.984166667</v>
      </c>
      <c r="AD67">
        <f t="shared" si="2"/>
        <v>-787.16000000001804</v>
      </c>
      <c r="AE67" s="60">
        <f t="shared" si="3"/>
        <v>8551.74</v>
      </c>
      <c r="AF67" s="61">
        <f t="shared" si="4"/>
        <v>24731.25</v>
      </c>
      <c r="AH67" s="61">
        <f t="shared" si="5"/>
        <v>13411.250000000002</v>
      </c>
      <c r="AI67" s="61">
        <f t="shared" si="6"/>
        <v>15642.01</v>
      </c>
      <c r="AJ67" s="61">
        <f t="shared" si="22"/>
        <v>6772.08</v>
      </c>
      <c r="AK67" s="61">
        <f t="shared" si="23"/>
        <v>775.13</v>
      </c>
      <c r="AL67" s="61">
        <f t="shared" si="24"/>
        <v>2609.5099999999998</v>
      </c>
      <c r="AM67" s="61">
        <f t="shared" si="25"/>
        <v>10402.859999999999</v>
      </c>
      <c r="AN67" s="61">
        <f t="shared" si="11"/>
        <v>568.05999999999995</v>
      </c>
      <c r="AO67" s="61">
        <f t="shared" si="12"/>
        <v>358.39</v>
      </c>
      <c r="AP67" s="61">
        <f t="shared" si="13"/>
        <v>0.79</v>
      </c>
      <c r="AQ67" s="61">
        <f t="shared" si="14"/>
        <v>274.29000000000002</v>
      </c>
      <c r="AR67" s="61">
        <f t="shared" si="15"/>
        <v>23361.690000000002</v>
      </c>
      <c r="AS67" s="61">
        <f t="shared" si="16"/>
        <v>27452.68</v>
      </c>
      <c r="AT67" s="61">
        <f t="shared" si="17"/>
        <v>-4090.989999999998</v>
      </c>
      <c r="AU67" s="61">
        <f t="shared" si="18"/>
        <v>-27452.68</v>
      </c>
      <c r="AW67" s="61" t="e">
        <f>J67+#REF!</f>
        <v>#REF!</v>
      </c>
      <c r="AX67" s="61" t="e">
        <f>K67+#REF!</f>
        <v>#REF!</v>
      </c>
      <c r="AY67" s="61" t="e">
        <f t="shared" si="19"/>
        <v>#REF!</v>
      </c>
      <c r="BA67" s="61" t="e">
        <f>#REF!</f>
        <v>#REF!</v>
      </c>
      <c r="BB67" s="61" t="e">
        <f>#REF!</f>
        <v>#REF!</v>
      </c>
      <c r="BC67" s="61" t="e">
        <f t="shared" si="20"/>
        <v>#REF!</v>
      </c>
      <c r="BE67" s="61" t="e">
        <f t="shared" si="21"/>
        <v>#REF!</v>
      </c>
    </row>
    <row r="68" spans="1:57" x14ac:dyDescent="0.3">
      <c r="A68" s="48">
        <v>2053</v>
      </c>
      <c r="B68" s="1">
        <v>48030.619999999995</v>
      </c>
      <c r="C68" s="1">
        <v>52565.24</v>
      </c>
      <c r="D68" s="1">
        <v>2334.6000000000004</v>
      </c>
      <c r="E68" s="1">
        <v>35757.699999999997</v>
      </c>
      <c r="F68" s="1">
        <v>73536.739999999991</v>
      </c>
      <c r="G68" s="1">
        <v>0</v>
      </c>
      <c r="H68" s="1">
        <v>3617.86</v>
      </c>
      <c r="I68" s="1">
        <v>0</v>
      </c>
      <c r="J68" s="1">
        <v>0</v>
      </c>
      <c r="K68" s="1">
        <v>0</v>
      </c>
      <c r="L68" s="1">
        <v>1175.75</v>
      </c>
      <c r="M68" s="1">
        <v>0</v>
      </c>
      <c r="N68" s="1">
        <v>0</v>
      </c>
      <c r="O68" s="1">
        <v>36801.58</v>
      </c>
      <c r="P68" s="1">
        <v>0</v>
      </c>
      <c r="Q68" s="1">
        <v>0</v>
      </c>
      <c r="R68" s="1">
        <v>13208.93</v>
      </c>
      <c r="S68" s="1">
        <v>15205.36</v>
      </c>
      <c r="T68" s="1">
        <v>6484.41</v>
      </c>
      <c r="U68" s="1">
        <v>753.57</v>
      </c>
      <c r="V68" s="1">
        <v>2658.27</v>
      </c>
      <c r="W68" s="1">
        <v>9514.5399999999991</v>
      </c>
      <c r="X68" s="1">
        <v>431.52</v>
      </c>
      <c r="Y68" s="1">
        <v>462.45000000000005</v>
      </c>
      <c r="Z68" s="1">
        <v>0.6</v>
      </c>
      <c r="AA68" s="1">
        <v>260.83</v>
      </c>
      <c r="AB68" s="1">
        <v>158.12</v>
      </c>
      <c r="AC68" s="61">
        <f>AVERAGEIFS('GW ZBud_Monthly'!$AG$4:$AG$951,'GW ZBud_Monthly'!$C$4:$C$951,'GW ZBud_WY'!A68)</f>
        <v>14975323.075833334</v>
      </c>
      <c r="AD68">
        <f t="shared" si="2"/>
        <v>4534.6200000000026</v>
      </c>
      <c r="AE68" s="60">
        <f t="shared" si="3"/>
        <v>7128.2100000000009</v>
      </c>
      <c r="AF68" s="61">
        <f t="shared" si="4"/>
        <v>28629.489999999998</v>
      </c>
      <c r="AH68" s="61">
        <f t="shared" si="5"/>
        <v>13208.93</v>
      </c>
      <c r="AI68" s="61">
        <f t="shared" si="6"/>
        <v>15205.36</v>
      </c>
      <c r="AJ68" s="61">
        <f t="shared" si="22"/>
        <v>6484.41</v>
      </c>
      <c r="AK68" s="61">
        <f t="shared" si="23"/>
        <v>753.57</v>
      </c>
      <c r="AL68" s="61">
        <f t="shared" si="24"/>
        <v>2658.27</v>
      </c>
      <c r="AM68" s="61">
        <f t="shared" si="25"/>
        <v>9514.5399999999991</v>
      </c>
      <c r="AN68" s="61">
        <f t="shared" si="11"/>
        <v>431.52</v>
      </c>
      <c r="AO68" s="61">
        <f t="shared" si="12"/>
        <v>462.45000000000005</v>
      </c>
      <c r="AP68" s="61">
        <f t="shared" si="13"/>
        <v>0.6</v>
      </c>
      <c r="AQ68" s="61">
        <f t="shared" si="14"/>
        <v>260.83</v>
      </c>
      <c r="AR68" s="61">
        <f t="shared" si="15"/>
        <v>22783.73</v>
      </c>
      <c r="AS68" s="61">
        <f t="shared" si="16"/>
        <v>26196.750000000004</v>
      </c>
      <c r="AT68" s="61">
        <f t="shared" si="17"/>
        <v>-3413.0200000000041</v>
      </c>
      <c r="AU68" s="61">
        <f t="shared" si="18"/>
        <v>-26196.750000000004</v>
      </c>
      <c r="AW68" s="61" t="e">
        <f>J68+#REF!</f>
        <v>#REF!</v>
      </c>
      <c r="AX68" s="61" t="e">
        <f>K68+#REF!</f>
        <v>#REF!</v>
      </c>
      <c r="AY68" s="61" t="e">
        <f t="shared" si="19"/>
        <v>#REF!</v>
      </c>
      <c r="BA68" s="61" t="e">
        <f>#REF!</f>
        <v>#REF!</v>
      </c>
      <c r="BB68" s="61" t="e">
        <f>#REF!</f>
        <v>#REF!</v>
      </c>
      <c r="BC68" s="61" t="e">
        <f t="shared" si="20"/>
        <v>#REF!</v>
      </c>
      <c r="BE68" s="61" t="e">
        <f t="shared" si="21"/>
        <v>#REF!</v>
      </c>
    </row>
    <row r="69" spans="1:57" x14ac:dyDescent="0.3">
      <c r="A69" s="48">
        <v>2054</v>
      </c>
      <c r="B69" s="1">
        <v>74976.590000000011</v>
      </c>
      <c r="C69" s="1">
        <v>108136.59999999999</v>
      </c>
      <c r="D69" s="1">
        <v>8713.4200000000019</v>
      </c>
      <c r="E69" s="1">
        <v>54404.020000000004</v>
      </c>
      <c r="F69" s="1">
        <v>117198.07</v>
      </c>
      <c r="G69" s="1">
        <v>0</v>
      </c>
      <c r="H69" s="1">
        <v>3617.86</v>
      </c>
      <c r="I69" s="1">
        <v>0</v>
      </c>
      <c r="J69" s="1">
        <v>0</v>
      </c>
      <c r="K69" s="1">
        <v>0</v>
      </c>
      <c r="L69" s="1">
        <v>1175.75</v>
      </c>
      <c r="M69" s="1">
        <v>0</v>
      </c>
      <c r="N69" s="1">
        <v>0</v>
      </c>
      <c r="O69" s="1">
        <v>39178.560000000005</v>
      </c>
      <c r="P69" s="1">
        <v>0</v>
      </c>
      <c r="Q69" s="1">
        <v>0</v>
      </c>
      <c r="R69" s="1">
        <v>13913.49</v>
      </c>
      <c r="S69" s="1">
        <v>16314.3</v>
      </c>
      <c r="T69" s="1">
        <v>6714.9800000000005</v>
      </c>
      <c r="U69" s="1">
        <v>846.08999999999992</v>
      </c>
      <c r="V69" s="1">
        <v>2848.31</v>
      </c>
      <c r="W69" s="1">
        <v>9859.1500000000015</v>
      </c>
      <c r="X69" s="1">
        <v>446.52</v>
      </c>
      <c r="Y69" s="1">
        <v>420.33999999999992</v>
      </c>
      <c r="Z69" s="1">
        <v>0.30000000000000004</v>
      </c>
      <c r="AA69" s="1">
        <v>288.08000000000004</v>
      </c>
      <c r="AB69" s="1">
        <v>158.15</v>
      </c>
      <c r="AC69" s="61">
        <f>AVERAGEIFS('GW ZBud_Monthly'!$AG$4:$AG$951,'GW ZBud_Monthly'!$C$4:$C$951,'GW ZBud_WY'!A69)</f>
        <v>15000889.369999999</v>
      </c>
      <c r="AD69">
        <f t="shared" si="2"/>
        <v>33160.00999999998</v>
      </c>
      <c r="AE69" s="60">
        <f t="shared" si="3"/>
        <v>13507.030000000002</v>
      </c>
      <c r="AF69" s="61">
        <f t="shared" si="4"/>
        <v>40896.990000000005</v>
      </c>
      <c r="AH69" s="61">
        <f t="shared" si="5"/>
        <v>13913.49</v>
      </c>
      <c r="AI69" s="61">
        <f t="shared" si="6"/>
        <v>16314.3</v>
      </c>
      <c r="AJ69" s="61">
        <f t="shared" si="22"/>
        <v>6714.9800000000005</v>
      </c>
      <c r="AK69" s="61">
        <f t="shared" si="23"/>
        <v>846.08999999999992</v>
      </c>
      <c r="AL69" s="61">
        <f t="shared" si="24"/>
        <v>2848.31</v>
      </c>
      <c r="AM69" s="61">
        <f t="shared" si="25"/>
        <v>9859.1500000000015</v>
      </c>
      <c r="AN69" s="61">
        <f t="shared" si="11"/>
        <v>446.52</v>
      </c>
      <c r="AO69" s="61">
        <f t="shared" si="12"/>
        <v>420.33999999999992</v>
      </c>
      <c r="AP69" s="61">
        <f t="shared" si="13"/>
        <v>0.30000000000000004</v>
      </c>
      <c r="AQ69" s="61">
        <f t="shared" si="14"/>
        <v>288.08000000000004</v>
      </c>
      <c r="AR69" s="61">
        <f t="shared" si="15"/>
        <v>23923.600000000002</v>
      </c>
      <c r="AS69" s="61">
        <f t="shared" si="16"/>
        <v>27727.960000000003</v>
      </c>
      <c r="AT69" s="61">
        <f t="shared" si="17"/>
        <v>-3804.3600000000006</v>
      </c>
      <c r="AU69" s="61">
        <f t="shared" si="18"/>
        <v>-27727.960000000003</v>
      </c>
      <c r="AW69" s="61" t="e">
        <f>J69+#REF!</f>
        <v>#REF!</v>
      </c>
      <c r="AX69" s="61" t="e">
        <f>K69+#REF!</f>
        <v>#REF!</v>
      </c>
      <c r="AY69" s="61" t="e">
        <f t="shared" si="19"/>
        <v>#REF!</v>
      </c>
      <c r="BA69" s="61" t="e">
        <f>#REF!</f>
        <v>#REF!</v>
      </c>
      <c r="BB69" s="61" t="e">
        <f>#REF!</f>
        <v>#REF!</v>
      </c>
      <c r="BC69" s="61" t="e">
        <f t="shared" si="20"/>
        <v>#REF!</v>
      </c>
      <c r="BE69" s="61" t="e">
        <f t="shared" si="21"/>
        <v>#REF!</v>
      </c>
    </row>
    <row r="70" spans="1:57" x14ac:dyDescent="0.3">
      <c r="A70" s="48">
        <v>2055</v>
      </c>
      <c r="B70" s="1">
        <v>67544.31</v>
      </c>
      <c r="C70" s="1">
        <v>29944.639999999996</v>
      </c>
      <c r="D70" s="1">
        <v>3612.8399999999992</v>
      </c>
      <c r="E70" s="1">
        <v>29569.870000000003</v>
      </c>
      <c r="F70" s="1">
        <v>35647.350000000006</v>
      </c>
      <c r="G70" s="1">
        <v>0</v>
      </c>
      <c r="H70" s="1">
        <v>3617.86</v>
      </c>
      <c r="I70" s="1">
        <v>0</v>
      </c>
      <c r="J70" s="1">
        <v>0</v>
      </c>
      <c r="K70" s="1">
        <v>0</v>
      </c>
      <c r="L70" s="1">
        <v>1175.75</v>
      </c>
      <c r="M70" s="1">
        <v>0</v>
      </c>
      <c r="N70" s="1">
        <v>0</v>
      </c>
      <c r="O70" s="1">
        <v>47429.759999999995</v>
      </c>
      <c r="P70" s="1">
        <v>0</v>
      </c>
      <c r="Q70" s="1">
        <v>0</v>
      </c>
      <c r="R70" s="1">
        <v>13027.39</v>
      </c>
      <c r="S70" s="1">
        <v>15696.81</v>
      </c>
      <c r="T70" s="1">
        <v>6643.9800000000005</v>
      </c>
      <c r="U70" s="1">
        <v>736.13000000000011</v>
      </c>
      <c r="V70" s="1">
        <v>2763.18</v>
      </c>
      <c r="W70" s="1">
        <v>10375.609999999999</v>
      </c>
      <c r="X70" s="1">
        <v>505.55999999999995</v>
      </c>
      <c r="Y70" s="1">
        <v>384.08</v>
      </c>
      <c r="Z70" s="1">
        <v>0.25</v>
      </c>
      <c r="AA70" s="1">
        <v>245.2</v>
      </c>
      <c r="AB70" s="1">
        <v>156.25</v>
      </c>
      <c r="AC70" s="61">
        <f>AVERAGEIFS('GW ZBud_Monthly'!$AG$4:$AG$951,'GW ZBud_Monthly'!$C$4:$C$951,'GW ZBud_WY'!A70)</f>
        <v>14981358.057499999</v>
      </c>
      <c r="AD70">
        <f t="shared" ref="AD70:AD84" si="26">C70-B70</f>
        <v>-37599.67</v>
      </c>
      <c r="AE70" s="60">
        <f t="shared" ref="AE70:AE83" si="27">D70+L70+H70</f>
        <v>8406.4499999999989</v>
      </c>
      <c r="AF70" s="61">
        <f t="shared" ref="AF70:AF83" si="28">E70-AE70</f>
        <v>21163.420000000006</v>
      </c>
      <c r="AH70" s="61">
        <f t="shared" ref="AH70:AH83" si="29">R70</f>
        <v>13027.39</v>
      </c>
      <c r="AI70" s="61">
        <f t="shared" ref="AI70:AI83" si="30">S70</f>
        <v>15696.81</v>
      </c>
      <c r="AJ70" s="61">
        <f t="shared" ref="AJ70:AJ83" si="31">T70</f>
        <v>6643.9800000000005</v>
      </c>
      <c r="AK70" s="61">
        <f t="shared" ref="AK70:AK83" si="32">U70</f>
        <v>736.13000000000011</v>
      </c>
      <c r="AL70" s="61">
        <f t="shared" ref="AL70:AL83" si="33">V70</f>
        <v>2763.18</v>
      </c>
      <c r="AM70" s="61">
        <f t="shared" ref="AM70:AM83" si="34">W70</f>
        <v>10375.609999999999</v>
      </c>
      <c r="AN70" s="61">
        <f t="shared" ref="AN70:AN83" si="35">X70</f>
        <v>505.55999999999995</v>
      </c>
      <c r="AO70" s="61">
        <f t="shared" ref="AO70:AO83" si="36">Y70</f>
        <v>384.08</v>
      </c>
      <c r="AP70" s="61">
        <f t="shared" ref="AP70:AP83" si="37">Z70</f>
        <v>0.25</v>
      </c>
      <c r="AQ70" s="61">
        <f t="shared" ref="AQ70:AQ83" si="38">AA70</f>
        <v>245.2</v>
      </c>
      <c r="AR70" s="61">
        <f t="shared" ref="AR70:AR83" si="39">SUM(AH70,AJ70,AL70,AN70,AP70)</f>
        <v>22940.36</v>
      </c>
      <c r="AS70" s="61">
        <f t="shared" ref="AS70:AS83" si="40">SUM(AI70,AK70,AM70,AO70,AQ70)</f>
        <v>27437.829999999998</v>
      </c>
      <c r="AT70" s="61">
        <f t="shared" ref="AT70:AT83" si="41">AR70-AS70</f>
        <v>-4497.4699999999975</v>
      </c>
      <c r="AU70" s="61">
        <f t="shared" ref="AU70:AU83" si="42">AS70*-1</f>
        <v>-27437.829999999998</v>
      </c>
      <c r="AW70" s="61" t="e">
        <f>J70+#REF!</f>
        <v>#REF!</v>
      </c>
      <c r="AX70" s="61" t="e">
        <f>K70+#REF!</f>
        <v>#REF!</v>
      </c>
      <c r="AY70" s="61" t="e">
        <f t="shared" ref="AY70:AY83" si="43">AW70-AX70</f>
        <v>#REF!</v>
      </c>
      <c r="BA70" s="61" t="e">
        <f>#REF!</f>
        <v>#REF!</v>
      </c>
      <c r="BB70" s="61" t="e">
        <f>#REF!</f>
        <v>#REF!</v>
      </c>
      <c r="BC70" s="61" t="e">
        <f t="shared" ref="BC70:BC83" si="44">BA70-BB70</f>
        <v>#REF!</v>
      </c>
      <c r="BE70" s="61" t="e">
        <f t="shared" ref="BE70:BE83" si="45">AY70+BC70</f>
        <v>#REF!</v>
      </c>
    </row>
    <row r="71" spans="1:57" x14ac:dyDescent="0.3">
      <c r="A71" s="48">
        <v>2056</v>
      </c>
      <c r="B71" s="1">
        <v>64575.989999999991</v>
      </c>
      <c r="C71" s="1">
        <v>47175.310000000005</v>
      </c>
      <c r="D71" s="1">
        <v>3285.57</v>
      </c>
      <c r="E71" s="1">
        <v>27067.040000000001</v>
      </c>
      <c r="F71" s="1">
        <v>54870.079999999987</v>
      </c>
      <c r="G71" s="1">
        <v>0</v>
      </c>
      <c r="H71" s="1">
        <v>3627.78</v>
      </c>
      <c r="I71" s="1">
        <v>0</v>
      </c>
      <c r="J71" s="1">
        <v>0</v>
      </c>
      <c r="K71" s="1">
        <v>0</v>
      </c>
      <c r="L71" s="1">
        <v>1176.45</v>
      </c>
      <c r="M71" s="1">
        <v>0</v>
      </c>
      <c r="N71" s="1">
        <v>0</v>
      </c>
      <c r="O71" s="1">
        <v>49153.68</v>
      </c>
      <c r="P71" s="1">
        <v>0</v>
      </c>
      <c r="Q71" s="1">
        <v>0</v>
      </c>
      <c r="R71" s="1">
        <v>12909.649999999998</v>
      </c>
      <c r="S71" s="1">
        <v>15276.230000000003</v>
      </c>
      <c r="T71" s="1">
        <v>6790.67</v>
      </c>
      <c r="U71" s="1">
        <v>734.56000000000006</v>
      </c>
      <c r="V71" s="1">
        <v>2688.0200000000004</v>
      </c>
      <c r="W71" s="1">
        <v>10215.02</v>
      </c>
      <c r="X71" s="1">
        <v>511.54000000000008</v>
      </c>
      <c r="Y71" s="1">
        <v>409.49000000000007</v>
      </c>
      <c r="Z71" s="1">
        <v>1.04</v>
      </c>
      <c r="AA71" s="1">
        <v>248.7</v>
      </c>
      <c r="AB71" s="1">
        <v>156.77000000000001</v>
      </c>
      <c r="AC71" s="61">
        <f>AVERAGEIFS('GW ZBud_Monthly'!$AG$4:$AG$951,'GW ZBud_Monthly'!$C$4:$C$951,'GW ZBud_WY'!A71)</f>
        <v>14960059.244166667</v>
      </c>
      <c r="AD71">
        <f t="shared" si="26"/>
        <v>-17400.679999999986</v>
      </c>
      <c r="AE71" s="60">
        <f t="shared" si="27"/>
        <v>8089.8000000000011</v>
      </c>
      <c r="AF71" s="61">
        <f t="shared" si="28"/>
        <v>18977.239999999998</v>
      </c>
      <c r="AH71" s="61">
        <f t="shared" si="29"/>
        <v>12909.649999999998</v>
      </c>
      <c r="AI71" s="61">
        <f t="shared" si="30"/>
        <v>15276.230000000003</v>
      </c>
      <c r="AJ71" s="61">
        <f t="shared" si="31"/>
        <v>6790.67</v>
      </c>
      <c r="AK71" s="61">
        <f t="shared" si="32"/>
        <v>734.56000000000006</v>
      </c>
      <c r="AL71" s="61">
        <f t="shared" si="33"/>
        <v>2688.0200000000004</v>
      </c>
      <c r="AM71" s="61">
        <f t="shared" si="34"/>
        <v>10215.02</v>
      </c>
      <c r="AN71" s="61">
        <f t="shared" si="35"/>
        <v>511.54000000000008</v>
      </c>
      <c r="AO71" s="61">
        <f t="shared" si="36"/>
        <v>409.49000000000007</v>
      </c>
      <c r="AP71" s="61">
        <f t="shared" si="37"/>
        <v>1.04</v>
      </c>
      <c r="AQ71" s="61">
        <f t="shared" si="38"/>
        <v>248.7</v>
      </c>
      <c r="AR71" s="61">
        <f t="shared" si="39"/>
        <v>22900.920000000002</v>
      </c>
      <c r="AS71" s="61">
        <f t="shared" si="40"/>
        <v>26884.000000000007</v>
      </c>
      <c r="AT71" s="61">
        <f t="shared" si="41"/>
        <v>-3983.0800000000054</v>
      </c>
      <c r="AU71" s="61">
        <f t="shared" si="42"/>
        <v>-26884.000000000007</v>
      </c>
      <c r="AW71" s="61" t="e">
        <f>J71+#REF!</f>
        <v>#REF!</v>
      </c>
      <c r="AX71" s="61" t="e">
        <f>K71+#REF!</f>
        <v>#REF!</v>
      </c>
      <c r="AY71" s="61" t="e">
        <f t="shared" si="43"/>
        <v>#REF!</v>
      </c>
      <c r="BA71" s="61" t="e">
        <f>#REF!</f>
        <v>#REF!</v>
      </c>
      <c r="BB71" s="61" t="e">
        <f>#REF!</f>
        <v>#REF!</v>
      </c>
      <c r="BC71" s="61" t="e">
        <f t="shared" si="44"/>
        <v>#REF!</v>
      </c>
      <c r="BE71" s="61" t="e">
        <f t="shared" si="45"/>
        <v>#REF!</v>
      </c>
    </row>
    <row r="72" spans="1:57" x14ac:dyDescent="0.3">
      <c r="A72" s="48">
        <v>2057</v>
      </c>
      <c r="B72" s="1">
        <v>54205.03</v>
      </c>
      <c r="C72" s="1">
        <v>42452.409999999996</v>
      </c>
      <c r="D72" s="1">
        <v>4419.0400000000009</v>
      </c>
      <c r="E72" s="1">
        <v>21890.97</v>
      </c>
      <c r="F72" s="1">
        <v>47859.86</v>
      </c>
      <c r="G72" s="1">
        <v>0</v>
      </c>
      <c r="H72" s="1">
        <v>3617.86</v>
      </c>
      <c r="I72" s="1">
        <v>0</v>
      </c>
      <c r="J72" s="1">
        <v>0</v>
      </c>
      <c r="K72" s="1">
        <v>0</v>
      </c>
      <c r="L72" s="1">
        <v>1175.75</v>
      </c>
      <c r="M72" s="1">
        <v>0</v>
      </c>
      <c r="N72" s="1">
        <v>0</v>
      </c>
      <c r="O72" s="1">
        <v>42732.890000000007</v>
      </c>
      <c r="P72" s="1">
        <v>0</v>
      </c>
      <c r="Q72" s="1">
        <v>0</v>
      </c>
      <c r="R72" s="1">
        <v>12392.08</v>
      </c>
      <c r="S72" s="1">
        <v>14641.5</v>
      </c>
      <c r="T72" s="1">
        <v>6379.0300000000007</v>
      </c>
      <c r="U72" s="1">
        <v>695.49</v>
      </c>
      <c r="V72" s="1">
        <v>2315.38</v>
      </c>
      <c r="W72" s="1">
        <v>9745.0799999999981</v>
      </c>
      <c r="X72" s="1">
        <v>494.65</v>
      </c>
      <c r="Y72" s="1">
        <v>305.13000000000005</v>
      </c>
      <c r="Z72" s="1">
        <v>0.36000000000000004</v>
      </c>
      <c r="AA72" s="1">
        <v>237.95999999999998</v>
      </c>
      <c r="AB72" s="1">
        <v>157.60999999999999</v>
      </c>
      <c r="AC72" s="61">
        <f>AVERAGEIFS('GW ZBud_Monthly'!$AG$4:$AG$951,'GW ZBud_Monthly'!$C$4:$C$951,'GW ZBud_WY'!A72)</f>
        <v>14942680.732500002</v>
      </c>
      <c r="AD72">
        <f t="shared" si="26"/>
        <v>-11752.620000000003</v>
      </c>
      <c r="AE72" s="60">
        <f t="shared" si="27"/>
        <v>9212.6500000000015</v>
      </c>
      <c r="AF72" s="61">
        <f t="shared" si="28"/>
        <v>12678.32</v>
      </c>
      <c r="AH72" s="61">
        <f t="shared" si="29"/>
        <v>12392.08</v>
      </c>
      <c r="AI72" s="61">
        <f t="shared" si="30"/>
        <v>14641.5</v>
      </c>
      <c r="AJ72" s="61">
        <f t="shared" si="31"/>
        <v>6379.0300000000007</v>
      </c>
      <c r="AK72" s="61">
        <f t="shared" si="32"/>
        <v>695.49</v>
      </c>
      <c r="AL72" s="61">
        <f t="shared" si="33"/>
        <v>2315.38</v>
      </c>
      <c r="AM72" s="61">
        <f t="shared" si="34"/>
        <v>9745.0799999999981</v>
      </c>
      <c r="AN72" s="61">
        <f t="shared" si="35"/>
        <v>494.65</v>
      </c>
      <c r="AO72" s="61">
        <f t="shared" si="36"/>
        <v>305.13000000000005</v>
      </c>
      <c r="AP72" s="61">
        <f t="shared" si="37"/>
        <v>0.36000000000000004</v>
      </c>
      <c r="AQ72" s="61">
        <f t="shared" si="38"/>
        <v>237.95999999999998</v>
      </c>
      <c r="AR72" s="61">
        <f t="shared" si="39"/>
        <v>21581.500000000004</v>
      </c>
      <c r="AS72" s="61">
        <f t="shared" si="40"/>
        <v>25625.16</v>
      </c>
      <c r="AT72" s="61">
        <f t="shared" si="41"/>
        <v>-4043.6599999999962</v>
      </c>
      <c r="AU72" s="61">
        <f t="shared" si="42"/>
        <v>-25625.16</v>
      </c>
      <c r="AW72" s="61" t="e">
        <f>J72+#REF!</f>
        <v>#REF!</v>
      </c>
      <c r="AX72" s="61" t="e">
        <f>K72+#REF!</f>
        <v>#REF!</v>
      </c>
      <c r="AY72" s="61" t="e">
        <f t="shared" si="43"/>
        <v>#REF!</v>
      </c>
      <c r="BA72" s="61" t="e">
        <f>#REF!</f>
        <v>#REF!</v>
      </c>
      <c r="BB72" s="61" t="e">
        <f>#REF!</f>
        <v>#REF!</v>
      </c>
      <c r="BC72" s="61" t="e">
        <f t="shared" si="44"/>
        <v>#REF!</v>
      </c>
      <c r="BE72" s="61" t="e">
        <f t="shared" si="45"/>
        <v>#REF!</v>
      </c>
    </row>
    <row r="73" spans="1:57" x14ac:dyDescent="0.3">
      <c r="A73" s="48">
        <v>2058</v>
      </c>
      <c r="B73" s="1">
        <v>46315.85</v>
      </c>
      <c r="C73" s="1">
        <v>55009.2</v>
      </c>
      <c r="D73" s="1">
        <v>3722.1</v>
      </c>
      <c r="E73" s="1">
        <v>27579.370000000006</v>
      </c>
      <c r="F73" s="1">
        <v>68428.62999999999</v>
      </c>
      <c r="G73" s="1">
        <v>0</v>
      </c>
      <c r="H73" s="1">
        <v>3617.86</v>
      </c>
      <c r="I73" s="1">
        <v>0</v>
      </c>
      <c r="J73" s="1">
        <v>0</v>
      </c>
      <c r="K73" s="1">
        <v>0</v>
      </c>
      <c r="L73" s="1">
        <v>1175.75</v>
      </c>
      <c r="M73" s="1">
        <v>0</v>
      </c>
      <c r="N73" s="1">
        <v>0</v>
      </c>
      <c r="O73" s="1">
        <v>38026.07</v>
      </c>
      <c r="P73" s="1">
        <v>0</v>
      </c>
      <c r="Q73" s="1">
        <v>0</v>
      </c>
      <c r="R73" s="1">
        <v>13202.920000000002</v>
      </c>
      <c r="S73" s="1">
        <v>14163.48</v>
      </c>
      <c r="T73" s="1">
        <v>6109.25</v>
      </c>
      <c r="U73" s="1">
        <v>734.77</v>
      </c>
      <c r="V73" s="1">
        <v>2377.3000000000002</v>
      </c>
      <c r="W73" s="1">
        <v>9143.99</v>
      </c>
      <c r="X73" s="1">
        <v>501.90999999999997</v>
      </c>
      <c r="Y73" s="1">
        <v>391.39000000000004</v>
      </c>
      <c r="Z73" s="1">
        <v>0.33999999999999997</v>
      </c>
      <c r="AA73" s="1">
        <v>245.57</v>
      </c>
      <c r="AB73" s="1">
        <v>158.10999999999999</v>
      </c>
      <c r="AC73" s="61">
        <f>AVERAGEIFS('GW ZBud_Monthly'!$AG$4:$AG$951,'GW ZBud_Monthly'!$C$4:$C$951,'GW ZBud_WY'!A73)</f>
        <v>14945660.705000004</v>
      </c>
      <c r="AD73">
        <f t="shared" si="26"/>
        <v>8693.3499999999985</v>
      </c>
      <c r="AE73" s="60">
        <f t="shared" si="27"/>
        <v>8515.7100000000009</v>
      </c>
      <c r="AF73" s="61">
        <f t="shared" si="28"/>
        <v>19063.660000000003</v>
      </c>
      <c r="AH73" s="61">
        <f t="shared" si="29"/>
        <v>13202.920000000002</v>
      </c>
      <c r="AI73" s="61">
        <f t="shared" si="30"/>
        <v>14163.48</v>
      </c>
      <c r="AJ73" s="61">
        <f t="shared" si="31"/>
        <v>6109.25</v>
      </c>
      <c r="AK73" s="61">
        <f t="shared" si="32"/>
        <v>734.77</v>
      </c>
      <c r="AL73" s="61">
        <f t="shared" si="33"/>
        <v>2377.3000000000002</v>
      </c>
      <c r="AM73" s="61">
        <f t="shared" si="34"/>
        <v>9143.99</v>
      </c>
      <c r="AN73" s="61">
        <f t="shared" si="35"/>
        <v>501.90999999999997</v>
      </c>
      <c r="AO73" s="61">
        <f t="shared" si="36"/>
        <v>391.39000000000004</v>
      </c>
      <c r="AP73" s="61">
        <f t="shared" si="37"/>
        <v>0.33999999999999997</v>
      </c>
      <c r="AQ73" s="61">
        <f t="shared" si="38"/>
        <v>245.57</v>
      </c>
      <c r="AR73" s="61">
        <f t="shared" si="39"/>
        <v>22191.72</v>
      </c>
      <c r="AS73" s="61">
        <f t="shared" si="40"/>
        <v>24679.199999999997</v>
      </c>
      <c r="AT73" s="61">
        <f t="shared" si="41"/>
        <v>-2487.4799999999959</v>
      </c>
      <c r="AU73" s="61">
        <f t="shared" si="42"/>
        <v>-24679.199999999997</v>
      </c>
      <c r="AW73" s="61" t="e">
        <f>J73+#REF!</f>
        <v>#REF!</v>
      </c>
      <c r="AX73" s="61" t="e">
        <f>K73+#REF!</f>
        <v>#REF!</v>
      </c>
      <c r="AY73" s="61" t="e">
        <f t="shared" si="43"/>
        <v>#REF!</v>
      </c>
      <c r="BA73" s="61" t="e">
        <f>#REF!</f>
        <v>#REF!</v>
      </c>
      <c r="BB73" s="61" t="e">
        <f>#REF!</f>
        <v>#REF!</v>
      </c>
      <c r="BC73" s="61" t="e">
        <f t="shared" si="44"/>
        <v>#REF!</v>
      </c>
      <c r="BE73" s="61" t="e">
        <f t="shared" si="45"/>
        <v>#REF!</v>
      </c>
    </row>
    <row r="74" spans="1:57" x14ac:dyDescent="0.3">
      <c r="A74" s="48">
        <v>2059</v>
      </c>
      <c r="B74" s="1">
        <v>54309.37</v>
      </c>
      <c r="C74" s="1">
        <v>85131.65</v>
      </c>
      <c r="D74" s="1">
        <v>3988.0600000000004</v>
      </c>
      <c r="E74" s="1">
        <v>44315.43</v>
      </c>
      <c r="F74" s="1">
        <v>102986.37999999999</v>
      </c>
      <c r="G74" s="1">
        <v>0</v>
      </c>
      <c r="H74" s="1">
        <v>3617.86</v>
      </c>
      <c r="I74" s="1">
        <v>0</v>
      </c>
      <c r="J74" s="1">
        <v>0</v>
      </c>
      <c r="K74" s="1">
        <v>0</v>
      </c>
      <c r="L74" s="1">
        <v>1175.75</v>
      </c>
      <c r="M74" s="1">
        <v>0</v>
      </c>
      <c r="N74" s="1">
        <v>0</v>
      </c>
      <c r="O74" s="1">
        <v>35090.820000000007</v>
      </c>
      <c r="P74" s="1">
        <v>0</v>
      </c>
      <c r="Q74" s="1">
        <v>0</v>
      </c>
      <c r="R74" s="1">
        <v>14228.41</v>
      </c>
      <c r="S74" s="1">
        <v>14398.76</v>
      </c>
      <c r="T74" s="1">
        <v>6136.2999999999993</v>
      </c>
      <c r="U74" s="1">
        <v>749.13000000000011</v>
      </c>
      <c r="V74" s="1">
        <v>2555.67</v>
      </c>
      <c r="W74" s="1">
        <v>8741.52</v>
      </c>
      <c r="X74" s="1">
        <v>350.9</v>
      </c>
      <c r="Y74" s="1">
        <v>486.56999999999994</v>
      </c>
      <c r="Z74" s="1">
        <v>0</v>
      </c>
      <c r="AA74" s="1">
        <v>276.65999999999997</v>
      </c>
      <c r="AB74" s="1">
        <v>158.12</v>
      </c>
      <c r="AC74" s="61">
        <f>AVERAGEIFS('GW ZBud_Monthly'!$AG$4:$AG$951,'GW ZBud_Monthly'!$C$4:$C$951,'GW ZBud_WY'!A74)</f>
        <v>14973316.245833332</v>
      </c>
      <c r="AD74">
        <f t="shared" si="26"/>
        <v>30822.279999999992</v>
      </c>
      <c r="AE74" s="60">
        <f t="shared" si="27"/>
        <v>8781.67</v>
      </c>
      <c r="AF74" s="61">
        <f t="shared" si="28"/>
        <v>35533.760000000002</v>
      </c>
      <c r="AH74" s="61">
        <f t="shared" si="29"/>
        <v>14228.41</v>
      </c>
      <c r="AI74" s="61">
        <f t="shared" si="30"/>
        <v>14398.76</v>
      </c>
      <c r="AJ74" s="61">
        <f t="shared" si="31"/>
        <v>6136.2999999999993</v>
      </c>
      <c r="AK74" s="61">
        <f t="shared" si="32"/>
        <v>749.13000000000011</v>
      </c>
      <c r="AL74" s="61">
        <f t="shared" si="33"/>
        <v>2555.67</v>
      </c>
      <c r="AM74" s="61">
        <f t="shared" si="34"/>
        <v>8741.52</v>
      </c>
      <c r="AN74" s="61">
        <f t="shared" si="35"/>
        <v>350.9</v>
      </c>
      <c r="AO74" s="61">
        <f t="shared" si="36"/>
        <v>486.56999999999994</v>
      </c>
      <c r="AP74" s="61">
        <f t="shared" si="37"/>
        <v>0</v>
      </c>
      <c r="AQ74" s="61">
        <f t="shared" si="38"/>
        <v>276.65999999999997</v>
      </c>
      <c r="AR74" s="61">
        <f t="shared" si="39"/>
        <v>23271.279999999999</v>
      </c>
      <c r="AS74" s="61">
        <f t="shared" si="40"/>
        <v>24652.639999999999</v>
      </c>
      <c r="AT74" s="61">
        <f t="shared" si="41"/>
        <v>-1381.3600000000006</v>
      </c>
      <c r="AU74" s="61">
        <f t="shared" si="42"/>
        <v>-24652.639999999999</v>
      </c>
      <c r="AW74" s="61" t="e">
        <f>J74+#REF!</f>
        <v>#REF!</v>
      </c>
      <c r="AX74" s="61" t="e">
        <f>K74+#REF!</f>
        <v>#REF!</v>
      </c>
      <c r="AY74" s="61" t="e">
        <f t="shared" si="43"/>
        <v>#REF!</v>
      </c>
      <c r="BA74" s="61" t="e">
        <f>#REF!</f>
        <v>#REF!</v>
      </c>
      <c r="BB74" s="61" t="e">
        <f>#REF!</f>
        <v>#REF!</v>
      </c>
      <c r="BC74" s="61" t="e">
        <f t="shared" si="44"/>
        <v>#REF!</v>
      </c>
      <c r="BE74" s="61" t="e">
        <f t="shared" si="45"/>
        <v>#REF!</v>
      </c>
    </row>
    <row r="75" spans="1:57" x14ac:dyDescent="0.3">
      <c r="A75" s="48">
        <v>2060</v>
      </c>
      <c r="B75" s="1">
        <v>61042.07</v>
      </c>
      <c r="C75" s="1">
        <v>41089.939999999995</v>
      </c>
      <c r="D75" s="1">
        <v>3713.1</v>
      </c>
      <c r="E75" s="1">
        <v>30439.07</v>
      </c>
      <c r="F75" s="1">
        <v>48759.400000000009</v>
      </c>
      <c r="G75" s="1">
        <v>0</v>
      </c>
      <c r="H75" s="1">
        <v>3627.78</v>
      </c>
      <c r="I75" s="1">
        <v>0</v>
      </c>
      <c r="J75" s="1">
        <v>0</v>
      </c>
      <c r="K75" s="1">
        <v>0</v>
      </c>
      <c r="L75" s="1">
        <v>1176.45</v>
      </c>
      <c r="M75" s="1">
        <v>0</v>
      </c>
      <c r="N75" s="1">
        <v>0</v>
      </c>
      <c r="O75" s="1">
        <v>45151.619999999995</v>
      </c>
      <c r="P75" s="1">
        <v>0</v>
      </c>
      <c r="Q75" s="1">
        <v>0</v>
      </c>
      <c r="R75" s="1">
        <v>13898.63</v>
      </c>
      <c r="S75" s="1">
        <v>14124.77</v>
      </c>
      <c r="T75" s="1">
        <v>5994.78</v>
      </c>
      <c r="U75" s="1">
        <v>692.06999999999994</v>
      </c>
      <c r="V75" s="1">
        <v>2784.4599999999996</v>
      </c>
      <c r="W75" s="1">
        <v>9289.59</v>
      </c>
      <c r="X75" s="1">
        <v>590.11</v>
      </c>
      <c r="Y75" s="1">
        <v>405.12999999999994</v>
      </c>
      <c r="Z75" s="1">
        <v>0.3</v>
      </c>
      <c r="AA75" s="1">
        <v>236.83999999999997</v>
      </c>
      <c r="AB75" s="1">
        <v>158.02000000000001</v>
      </c>
      <c r="AC75" s="61">
        <f>AVERAGEIFS('GW ZBud_Monthly'!$AG$4:$AG$951,'GW ZBud_Monthly'!$C$4:$C$951,'GW ZBud_WY'!A75)</f>
        <v>14963262.760833332</v>
      </c>
      <c r="AD75">
        <f t="shared" si="26"/>
        <v>-19952.130000000005</v>
      </c>
      <c r="AE75" s="60">
        <f t="shared" si="27"/>
        <v>8517.33</v>
      </c>
      <c r="AF75" s="61">
        <f t="shared" si="28"/>
        <v>21921.739999999998</v>
      </c>
      <c r="AH75" s="61">
        <f t="shared" si="29"/>
        <v>13898.63</v>
      </c>
      <c r="AI75" s="61">
        <f t="shared" si="30"/>
        <v>14124.77</v>
      </c>
      <c r="AJ75" s="61">
        <f t="shared" si="31"/>
        <v>5994.78</v>
      </c>
      <c r="AK75" s="61">
        <f t="shared" si="32"/>
        <v>692.06999999999994</v>
      </c>
      <c r="AL75" s="61">
        <f t="shared" si="33"/>
        <v>2784.4599999999996</v>
      </c>
      <c r="AM75" s="61">
        <f t="shared" si="34"/>
        <v>9289.59</v>
      </c>
      <c r="AN75" s="61">
        <f t="shared" si="35"/>
        <v>590.11</v>
      </c>
      <c r="AO75" s="61">
        <f t="shared" si="36"/>
        <v>405.12999999999994</v>
      </c>
      <c r="AP75" s="61">
        <f t="shared" si="37"/>
        <v>0.3</v>
      </c>
      <c r="AQ75" s="61">
        <f t="shared" si="38"/>
        <v>236.83999999999997</v>
      </c>
      <c r="AR75" s="61">
        <f t="shared" si="39"/>
        <v>23268.28</v>
      </c>
      <c r="AS75" s="61">
        <f t="shared" si="40"/>
        <v>24748.400000000001</v>
      </c>
      <c r="AT75" s="61">
        <f t="shared" si="41"/>
        <v>-1480.1200000000026</v>
      </c>
      <c r="AU75" s="61">
        <f t="shared" si="42"/>
        <v>-24748.400000000001</v>
      </c>
      <c r="AW75" s="61" t="e">
        <f>J75+#REF!</f>
        <v>#REF!</v>
      </c>
      <c r="AX75" s="61" t="e">
        <f>K75+#REF!</f>
        <v>#REF!</v>
      </c>
      <c r="AY75" s="61" t="e">
        <f t="shared" si="43"/>
        <v>#REF!</v>
      </c>
      <c r="BA75" s="61" t="e">
        <f>#REF!</f>
        <v>#REF!</v>
      </c>
      <c r="BB75" s="61" t="e">
        <f>#REF!</f>
        <v>#REF!</v>
      </c>
      <c r="BC75" s="61" t="e">
        <f t="shared" si="44"/>
        <v>#REF!</v>
      </c>
      <c r="BE75" s="61" t="e">
        <f t="shared" si="45"/>
        <v>#REF!</v>
      </c>
    </row>
    <row r="76" spans="1:57" x14ac:dyDescent="0.3">
      <c r="A76" s="48">
        <v>2061</v>
      </c>
      <c r="B76" s="1">
        <v>62318.14</v>
      </c>
      <c r="C76" s="1">
        <v>49503.810000000012</v>
      </c>
      <c r="D76" s="1">
        <v>4880.6000000000004</v>
      </c>
      <c r="E76" s="1">
        <v>26830.860000000004</v>
      </c>
      <c r="F76" s="1">
        <v>53911.72</v>
      </c>
      <c r="G76" s="1">
        <v>0</v>
      </c>
      <c r="H76" s="1">
        <v>3617.86</v>
      </c>
      <c r="I76" s="1">
        <v>0</v>
      </c>
      <c r="J76" s="1">
        <v>0</v>
      </c>
      <c r="K76" s="1">
        <v>0</v>
      </c>
      <c r="L76" s="1">
        <v>1175.75</v>
      </c>
      <c r="M76" s="1">
        <v>0</v>
      </c>
      <c r="N76" s="1">
        <v>0</v>
      </c>
      <c r="O76" s="1">
        <v>46641.900000000009</v>
      </c>
      <c r="P76" s="1">
        <v>0</v>
      </c>
      <c r="Q76" s="1">
        <v>0</v>
      </c>
      <c r="R76" s="1">
        <v>13210.12</v>
      </c>
      <c r="S76" s="1">
        <v>14410.13</v>
      </c>
      <c r="T76" s="1">
        <v>6122.71</v>
      </c>
      <c r="U76" s="1">
        <v>689.76999999999987</v>
      </c>
      <c r="V76" s="1">
        <v>2701.6200000000003</v>
      </c>
      <c r="W76" s="1">
        <v>9567.31</v>
      </c>
      <c r="X76" s="1">
        <v>508.26</v>
      </c>
      <c r="Y76" s="1">
        <v>394.30999999999995</v>
      </c>
      <c r="Z76" s="1">
        <v>0.47</v>
      </c>
      <c r="AA76" s="1">
        <v>252.29000000000002</v>
      </c>
      <c r="AB76" s="1">
        <v>156.92000000000002</v>
      </c>
      <c r="AC76" s="61">
        <f>AVERAGEIFS('GW ZBud_Monthly'!$AG$4:$AG$951,'GW ZBud_Monthly'!$C$4:$C$951,'GW ZBud_WY'!A76)</f>
        <v>14955010.876666667</v>
      </c>
      <c r="AD76">
        <f t="shared" si="26"/>
        <v>-12814.329999999987</v>
      </c>
      <c r="AE76" s="60">
        <f t="shared" si="27"/>
        <v>9674.2100000000009</v>
      </c>
      <c r="AF76" s="61">
        <f t="shared" si="28"/>
        <v>17156.650000000001</v>
      </c>
      <c r="AH76" s="61">
        <f t="shared" si="29"/>
        <v>13210.12</v>
      </c>
      <c r="AI76" s="61">
        <f t="shared" si="30"/>
        <v>14410.13</v>
      </c>
      <c r="AJ76" s="61">
        <f t="shared" si="31"/>
        <v>6122.71</v>
      </c>
      <c r="AK76" s="61">
        <f t="shared" si="32"/>
        <v>689.76999999999987</v>
      </c>
      <c r="AL76" s="61">
        <f t="shared" si="33"/>
        <v>2701.6200000000003</v>
      </c>
      <c r="AM76" s="61">
        <f t="shared" si="34"/>
        <v>9567.31</v>
      </c>
      <c r="AN76" s="61">
        <f t="shared" si="35"/>
        <v>508.26</v>
      </c>
      <c r="AO76" s="61">
        <f t="shared" si="36"/>
        <v>394.30999999999995</v>
      </c>
      <c r="AP76" s="61">
        <f t="shared" si="37"/>
        <v>0.47</v>
      </c>
      <c r="AQ76" s="61">
        <f t="shared" si="38"/>
        <v>252.29000000000002</v>
      </c>
      <c r="AR76" s="61">
        <f t="shared" si="39"/>
        <v>22543.18</v>
      </c>
      <c r="AS76" s="61">
        <f t="shared" si="40"/>
        <v>25313.81</v>
      </c>
      <c r="AT76" s="61">
        <f t="shared" si="41"/>
        <v>-2770.630000000001</v>
      </c>
      <c r="AU76" s="61">
        <f t="shared" si="42"/>
        <v>-25313.81</v>
      </c>
      <c r="AW76" s="61" t="e">
        <f>J76+#REF!</f>
        <v>#REF!</v>
      </c>
      <c r="AX76" s="61" t="e">
        <f>K76+#REF!</f>
        <v>#REF!</v>
      </c>
      <c r="AY76" s="61" t="e">
        <f t="shared" si="43"/>
        <v>#REF!</v>
      </c>
      <c r="BA76" s="61" t="e">
        <f>#REF!</f>
        <v>#REF!</v>
      </c>
      <c r="BB76" s="61" t="e">
        <f>#REF!</f>
        <v>#REF!</v>
      </c>
      <c r="BC76" s="61" t="e">
        <f t="shared" si="44"/>
        <v>#REF!</v>
      </c>
      <c r="BE76" s="61" t="e">
        <f t="shared" si="45"/>
        <v>#REF!</v>
      </c>
    </row>
    <row r="77" spans="1:57" x14ac:dyDescent="0.3">
      <c r="A77" s="48">
        <v>2062</v>
      </c>
      <c r="B77" s="1">
        <v>59378.34</v>
      </c>
      <c r="C77" s="1">
        <v>36163.65</v>
      </c>
      <c r="D77" s="1">
        <v>4999.03</v>
      </c>
      <c r="E77" s="1">
        <v>16653.93</v>
      </c>
      <c r="F77" s="1">
        <v>36359.18</v>
      </c>
      <c r="G77" s="1">
        <v>0</v>
      </c>
      <c r="H77" s="1">
        <v>3617.86</v>
      </c>
      <c r="I77" s="1">
        <v>0</v>
      </c>
      <c r="J77" s="1">
        <v>0</v>
      </c>
      <c r="K77" s="1">
        <v>0</v>
      </c>
      <c r="L77" s="1">
        <v>1175.75</v>
      </c>
      <c r="M77" s="1">
        <v>0</v>
      </c>
      <c r="N77" s="1">
        <v>0</v>
      </c>
      <c r="O77" s="1">
        <v>50146.37</v>
      </c>
      <c r="P77" s="1">
        <v>0</v>
      </c>
      <c r="Q77" s="1">
        <v>0</v>
      </c>
      <c r="R77" s="1">
        <v>13194.130000000001</v>
      </c>
      <c r="S77" s="1">
        <v>14045.259999999998</v>
      </c>
      <c r="T77" s="1">
        <v>6096.0200000000013</v>
      </c>
      <c r="U77" s="1">
        <v>658.33</v>
      </c>
      <c r="V77" s="1">
        <v>2469.4499999999998</v>
      </c>
      <c r="W77" s="1">
        <v>9762.31</v>
      </c>
      <c r="X77" s="1">
        <v>786.33999999999992</v>
      </c>
      <c r="Y77" s="1">
        <v>259.53999999999996</v>
      </c>
      <c r="Z77" s="1">
        <v>0</v>
      </c>
      <c r="AA77" s="1">
        <v>230.56</v>
      </c>
      <c r="AB77" s="1">
        <v>156.22</v>
      </c>
      <c r="AC77" s="61">
        <f>AVERAGEIFS('GW ZBud_Monthly'!$AG$4:$AG$951,'GW ZBud_Monthly'!$C$4:$C$951,'GW ZBud_WY'!A77)</f>
        <v>14927127.848333331</v>
      </c>
      <c r="AD77">
        <f t="shared" si="26"/>
        <v>-23214.689999999995</v>
      </c>
      <c r="AE77" s="60">
        <f t="shared" si="27"/>
        <v>9792.64</v>
      </c>
      <c r="AF77" s="61">
        <f t="shared" si="28"/>
        <v>6861.2900000000009</v>
      </c>
      <c r="AH77" s="61">
        <f t="shared" si="29"/>
        <v>13194.130000000001</v>
      </c>
      <c r="AI77" s="61">
        <f t="shared" si="30"/>
        <v>14045.259999999998</v>
      </c>
      <c r="AJ77" s="61">
        <f t="shared" si="31"/>
        <v>6096.0200000000013</v>
      </c>
      <c r="AK77" s="61">
        <f t="shared" si="32"/>
        <v>658.33</v>
      </c>
      <c r="AL77" s="61">
        <f t="shared" si="33"/>
        <v>2469.4499999999998</v>
      </c>
      <c r="AM77" s="61">
        <f t="shared" si="34"/>
        <v>9762.31</v>
      </c>
      <c r="AN77" s="61">
        <f t="shared" si="35"/>
        <v>786.33999999999992</v>
      </c>
      <c r="AO77" s="61">
        <f t="shared" si="36"/>
        <v>259.53999999999996</v>
      </c>
      <c r="AP77" s="61">
        <f t="shared" si="37"/>
        <v>0</v>
      </c>
      <c r="AQ77" s="61">
        <f t="shared" si="38"/>
        <v>230.56</v>
      </c>
      <c r="AR77" s="61">
        <f t="shared" si="39"/>
        <v>22545.940000000002</v>
      </c>
      <c r="AS77" s="61">
        <f t="shared" si="40"/>
        <v>24956</v>
      </c>
      <c r="AT77" s="61">
        <f t="shared" si="41"/>
        <v>-2410.0599999999977</v>
      </c>
      <c r="AU77" s="61">
        <f t="shared" si="42"/>
        <v>-24956</v>
      </c>
      <c r="AW77" s="61" t="e">
        <f>J77+#REF!</f>
        <v>#REF!</v>
      </c>
      <c r="AX77" s="61" t="e">
        <f>K77+#REF!</f>
        <v>#REF!</v>
      </c>
      <c r="AY77" s="61" t="e">
        <f t="shared" si="43"/>
        <v>#REF!</v>
      </c>
      <c r="BA77" s="61" t="e">
        <f>#REF!</f>
        <v>#REF!</v>
      </c>
      <c r="BB77" s="61" t="e">
        <f>#REF!</f>
        <v>#REF!</v>
      </c>
      <c r="BC77" s="61" t="e">
        <f t="shared" si="44"/>
        <v>#REF!</v>
      </c>
      <c r="BE77" s="61" t="e">
        <f t="shared" si="45"/>
        <v>#REF!</v>
      </c>
    </row>
    <row r="78" spans="1:57" x14ac:dyDescent="0.3">
      <c r="A78" s="48">
        <v>2063</v>
      </c>
      <c r="B78" s="1">
        <v>58982.799999999988</v>
      </c>
      <c r="C78" s="1">
        <v>48774.12999999999</v>
      </c>
      <c r="D78" s="1">
        <v>5643.31</v>
      </c>
      <c r="E78" s="1">
        <v>17991.769999999997</v>
      </c>
      <c r="F78" s="1">
        <v>50268.850000000006</v>
      </c>
      <c r="G78" s="1">
        <v>0</v>
      </c>
      <c r="H78" s="1">
        <v>3617.86</v>
      </c>
      <c r="I78" s="1">
        <v>0</v>
      </c>
      <c r="J78" s="1">
        <v>0</v>
      </c>
      <c r="K78" s="1">
        <v>0</v>
      </c>
      <c r="L78" s="1">
        <v>1182.29</v>
      </c>
      <c r="M78" s="1">
        <v>0</v>
      </c>
      <c r="N78" s="1">
        <v>0</v>
      </c>
      <c r="O78" s="1">
        <v>49560.600000000006</v>
      </c>
      <c r="P78" s="1">
        <v>0</v>
      </c>
      <c r="Q78" s="1">
        <v>0</v>
      </c>
      <c r="R78" s="1">
        <v>12922.970000000001</v>
      </c>
      <c r="S78" s="1">
        <v>14014.23</v>
      </c>
      <c r="T78" s="1">
        <v>6153.8799999999992</v>
      </c>
      <c r="U78" s="1">
        <v>656.9</v>
      </c>
      <c r="V78" s="1">
        <v>2218.9699999999998</v>
      </c>
      <c r="W78" s="1">
        <v>9964.84</v>
      </c>
      <c r="X78" s="1">
        <v>624.25</v>
      </c>
      <c r="Y78" s="1">
        <v>254.59</v>
      </c>
      <c r="Z78" s="1">
        <v>1.8599999999999999</v>
      </c>
      <c r="AA78" s="1">
        <v>245.3</v>
      </c>
      <c r="AB78" s="1">
        <v>154.56</v>
      </c>
      <c r="AC78" s="61">
        <f>AVERAGEIFS('GW ZBud_Monthly'!$AG$4:$AG$951,'GW ZBud_Monthly'!$C$4:$C$951,'GW ZBud_WY'!A78)</f>
        <v>14920014.343333334</v>
      </c>
      <c r="AD78">
        <f t="shared" si="26"/>
        <v>-10208.669999999998</v>
      </c>
      <c r="AE78" s="60">
        <f t="shared" si="27"/>
        <v>10443.460000000001</v>
      </c>
      <c r="AF78" s="61">
        <f t="shared" si="28"/>
        <v>7548.3099999999959</v>
      </c>
      <c r="AH78" s="61">
        <f t="shared" si="29"/>
        <v>12922.970000000001</v>
      </c>
      <c r="AI78" s="61">
        <f t="shared" si="30"/>
        <v>14014.23</v>
      </c>
      <c r="AJ78" s="61">
        <f t="shared" si="31"/>
        <v>6153.8799999999992</v>
      </c>
      <c r="AK78" s="61">
        <f t="shared" si="32"/>
        <v>656.9</v>
      </c>
      <c r="AL78" s="61">
        <f t="shared" si="33"/>
        <v>2218.9699999999998</v>
      </c>
      <c r="AM78" s="61">
        <f t="shared" si="34"/>
        <v>9964.84</v>
      </c>
      <c r="AN78" s="61">
        <f t="shared" si="35"/>
        <v>624.25</v>
      </c>
      <c r="AO78" s="61">
        <f t="shared" si="36"/>
        <v>254.59</v>
      </c>
      <c r="AP78" s="61">
        <f t="shared" si="37"/>
        <v>1.8599999999999999</v>
      </c>
      <c r="AQ78" s="61">
        <f t="shared" si="38"/>
        <v>245.3</v>
      </c>
      <c r="AR78" s="61">
        <f t="shared" si="39"/>
        <v>21921.93</v>
      </c>
      <c r="AS78" s="61">
        <f t="shared" si="40"/>
        <v>25135.86</v>
      </c>
      <c r="AT78" s="61">
        <f t="shared" si="41"/>
        <v>-3213.9300000000003</v>
      </c>
      <c r="AU78" s="61">
        <f t="shared" si="42"/>
        <v>-25135.86</v>
      </c>
      <c r="AW78" s="61" t="e">
        <f>J78+#REF!</f>
        <v>#REF!</v>
      </c>
      <c r="AX78" s="61" t="e">
        <f>K78+#REF!</f>
        <v>#REF!</v>
      </c>
      <c r="AY78" s="61" t="e">
        <f t="shared" si="43"/>
        <v>#REF!</v>
      </c>
      <c r="BA78" s="61" t="e">
        <f>#REF!</f>
        <v>#REF!</v>
      </c>
      <c r="BB78" s="61" t="e">
        <f>#REF!</f>
        <v>#REF!</v>
      </c>
      <c r="BC78" s="61" t="e">
        <f t="shared" si="44"/>
        <v>#REF!</v>
      </c>
      <c r="BE78" s="61" t="e">
        <f t="shared" si="45"/>
        <v>#REF!</v>
      </c>
    </row>
    <row r="79" spans="1:57" x14ac:dyDescent="0.3">
      <c r="A79" s="48">
        <v>2064</v>
      </c>
      <c r="B79" s="1">
        <v>51583.6</v>
      </c>
      <c r="C79" s="1">
        <v>64570.189999999995</v>
      </c>
      <c r="D79" s="1">
        <v>7140.45</v>
      </c>
      <c r="E79" s="1">
        <v>19350.16</v>
      </c>
      <c r="F79" s="1">
        <v>68849.34</v>
      </c>
      <c r="G79" s="1">
        <v>0</v>
      </c>
      <c r="H79" s="1">
        <v>3627.78</v>
      </c>
      <c r="I79" s="1">
        <v>0</v>
      </c>
      <c r="J79" s="1">
        <v>0</v>
      </c>
      <c r="K79" s="1">
        <v>0</v>
      </c>
      <c r="L79" s="1">
        <v>1175.96</v>
      </c>
      <c r="M79" s="1">
        <v>0</v>
      </c>
      <c r="N79" s="1">
        <v>0</v>
      </c>
      <c r="O79" s="1">
        <v>42765.749999999993</v>
      </c>
      <c r="P79" s="1">
        <v>0</v>
      </c>
      <c r="Q79" s="1">
        <v>0</v>
      </c>
      <c r="R79" s="1">
        <v>12412.3</v>
      </c>
      <c r="S79" s="1">
        <v>14862.820000000002</v>
      </c>
      <c r="T79" s="1">
        <v>5959.45</v>
      </c>
      <c r="U79" s="1">
        <v>735.07000000000016</v>
      </c>
      <c r="V79" s="1">
        <v>1998.22</v>
      </c>
      <c r="W79" s="1">
        <v>10415.220000000001</v>
      </c>
      <c r="X79" s="1">
        <v>638.76</v>
      </c>
      <c r="Y79" s="1">
        <v>272.37</v>
      </c>
      <c r="Z79" s="1">
        <v>0.60000000000000009</v>
      </c>
      <c r="AA79" s="1">
        <v>257.20999999999998</v>
      </c>
      <c r="AB79" s="1">
        <v>157.65</v>
      </c>
      <c r="AC79" s="61">
        <f>AVERAGEIFS('GW ZBud_Monthly'!$AG$4:$AG$951,'GW ZBud_Monthly'!$C$4:$C$951,'GW ZBud_WY'!A79)</f>
        <v>14921747.828333333</v>
      </c>
      <c r="AD79">
        <f t="shared" si="26"/>
        <v>12986.589999999997</v>
      </c>
      <c r="AE79" s="60">
        <f t="shared" si="27"/>
        <v>11944.19</v>
      </c>
      <c r="AF79" s="61">
        <f t="shared" si="28"/>
        <v>7405.9699999999993</v>
      </c>
      <c r="AH79" s="61">
        <f t="shared" si="29"/>
        <v>12412.3</v>
      </c>
      <c r="AI79" s="61">
        <f t="shared" si="30"/>
        <v>14862.820000000002</v>
      </c>
      <c r="AJ79" s="61">
        <f t="shared" si="31"/>
        <v>5959.45</v>
      </c>
      <c r="AK79" s="61">
        <f t="shared" si="32"/>
        <v>735.07000000000016</v>
      </c>
      <c r="AL79" s="61">
        <f t="shared" si="33"/>
        <v>1998.22</v>
      </c>
      <c r="AM79" s="61">
        <f t="shared" si="34"/>
        <v>10415.220000000001</v>
      </c>
      <c r="AN79" s="61">
        <f t="shared" si="35"/>
        <v>638.76</v>
      </c>
      <c r="AO79" s="61">
        <f t="shared" si="36"/>
        <v>272.37</v>
      </c>
      <c r="AP79" s="61">
        <f t="shared" si="37"/>
        <v>0.60000000000000009</v>
      </c>
      <c r="AQ79" s="61">
        <f t="shared" si="38"/>
        <v>257.20999999999998</v>
      </c>
      <c r="AR79" s="61">
        <f t="shared" si="39"/>
        <v>21009.329999999998</v>
      </c>
      <c r="AS79" s="61">
        <f t="shared" si="40"/>
        <v>26542.69</v>
      </c>
      <c r="AT79" s="61">
        <f t="shared" si="41"/>
        <v>-5533.3600000000006</v>
      </c>
      <c r="AU79" s="61">
        <f t="shared" si="42"/>
        <v>-26542.69</v>
      </c>
      <c r="AW79" s="61" t="e">
        <f>J79+#REF!</f>
        <v>#REF!</v>
      </c>
      <c r="AX79" s="61" t="e">
        <f>K79+#REF!</f>
        <v>#REF!</v>
      </c>
      <c r="AY79" s="61" t="e">
        <f t="shared" si="43"/>
        <v>#REF!</v>
      </c>
      <c r="BA79" s="61" t="e">
        <f>#REF!</f>
        <v>#REF!</v>
      </c>
      <c r="BB79" s="61" t="e">
        <f>#REF!</f>
        <v>#REF!</v>
      </c>
      <c r="BC79" s="61" t="e">
        <f t="shared" si="44"/>
        <v>#REF!</v>
      </c>
      <c r="BE79" s="61" t="e">
        <f t="shared" si="45"/>
        <v>#REF!</v>
      </c>
    </row>
    <row r="80" spans="1:57" x14ac:dyDescent="0.3">
      <c r="A80" s="48">
        <v>2065</v>
      </c>
      <c r="B80" s="1">
        <v>73709.419999999984</v>
      </c>
      <c r="C80" s="1">
        <v>119386.84000000001</v>
      </c>
      <c r="D80" s="1">
        <v>19678.36</v>
      </c>
      <c r="E80" s="1">
        <v>44928.880000000005</v>
      </c>
      <c r="F80" s="1">
        <v>110421.08999999998</v>
      </c>
      <c r="G80" s="1">
        <v>0</v>
      </c>
      <c r="H80" s="1">
        <v>3617.86</v>
      </c>
      <c r="I80" s="1">
        <v>0</v>
      </c>
      <c r="J80" s="1">
        <v>0</v>
      </c>
      <c r="K80" s="1">
        <v>0</v>
      </c>
      <c r="L80" s="1">
        <v>1175.75</v>
      </c>
      <c r="M80" s="1">
        <v>0</v>
      </c>
      <c r="N80" s="1">
        <v>0</v>
      </c>
      <c r="O80" s="1">
        <v>39082.199999999997</v>
      </c>
      <c r="P80" s="1">
        <v>0</v>
      </c>
      <c r="Q80" s="1">
        <v>0</v>
      </c>
      <c r="R80" s="1">
        <v>12929.3</v>
      </c>
      <c r="S80" s="1">
        <v>15662.269999999999</v>
      </c>
      <c r="T80" s="1">
        <v>6066.8600000000006</v>
      </c>
      <c r="U80" s="1">
        <v>1072.74</v>
      </c>
      <c r="V80" s="1">
        <v>2146.7999999999997</v>
      </c>
      <c r="W80" s="1">
        <v>9453.8100000000013</v>
      </c>
      <c r="X80" s="1">
        <v>592.35</v>
      </c>
      <c r="Y80" s="1">
        <v>289.47999999999996</v>
      </c>
      <c r="Z80" s="1">
        <v>0.24</v>
      </c>
      <c r="AA80" s="1">
        <v>303.66999999999996</v>
      </c>
      <c r="AB80" s="1">
        <v>158.07000000000002</v>
      </c>
      <c r="AC80" s="61">
        <f>AVERAGEIFS('GW ZBud_Monthly'!$AG$4:$AG$951,'GW ZBud_Monthly'!$C$4:$C$951,'GW ZBud_WY'!A80)</f>
        <v>14964749.366666667</v>
      </c>
      <c r="AD80">
        <f t="shared" si="26"/>
        <v>45677.420000000027</v>
      </c>
      <c r="AE80" s="60">
        <f t="shared" si="27"/>
        <v>24471.97</v>
      </c>
      <c r="AF80" s="61">
        <f t="shared" si="28"/>
        <v>20456.910000000003</v>
      </c>
      <c r="AH80" s="61">
        <f t="shared" si="29"/>
        <v>12929.3</v>
      </c>
      <c r="AI80" s="61">
        <f t="shared" si="30"/>
        <v>15662.269999999999</v>
      </c>
      <c r="AJ80" s="61">
        <f t="shared" si="31"/>
        <v>6066.8600000000006</v>
      </c>
      <c r="AK80" s="61">
        <f t="shared" si="32"/>
        <v>1072.74</v>
      </c>
      <c r="AL80" s="61">
        <f t="shared" si="33"/>
        <v>2146.7999999999997</v>
      </c>
      <c r="AM80" s="61">
        <f t="shared" si="34"/>
        <v>9453.8100000000013</v>
      </c>
      <c r="AN80" s="61">
        <f t="shared" si="35"/>
        <v>592.35</v>
      </c>
      <c r="AO80" s="61">
        <f t="shared" si="36"/>
        <v>289.47999999999996</v>
      </c>
      <c r="AP80" s="61">
        <f t="shared" si="37"/>
        <v>0.24</v>
      </c>
      <c r="AQ80" s="61">
        <f t="shared" si="38"/>
        <v>303.66999999999996</v>
      </c>
      <c r="AR80" s="61">
        <f t="shared" si="39"/>
        <v>21735.55</v>
      </c>
      <c r="AS80" s="61">
        <f t="shared" si="40"/>
        <v>26781.969999999998</v>
      </c>
      <c r="AT80" s="61">
        <f t="shared" si="41"/>
        <v>-5046.4199999999983</v>
      </c>
      <c r="AU80" s="61">
        <f t="shared" si="42"/>
        <v>-26781.969999999998</v>
      </c>
      <c r="AW80" s="61" t="e">
        <f>J80+#REF!</f>
        <v>#REF!</v>
      </c>
      <c r="AX80" s="61" t="e">
        <f>K80+#REF!</f>
        <v>#REF!</v>
      </c>
      <c r="AY80" s="61" t="e">
        <f t="shared" si="43"/>
        <v>#REF!</v>
      </c>
      <c r="BA80" s="61" t="e">
        <f>#REF!</f>
        <v>#REF!</v>
      </c>
      <c r="BB80" s="61" t="e">
        <f>#REF!</f>
        <v>#REF!</v>
      </c>
      <c r="BC80" s="61" t="e">
        <f t="shared" si="44"/>
        <v>#REF!</v>
      </c>
      <c r="BE80" s="61" t="e">
        <f t="shared" si="45"/>
        <v>#REF!</v>
      </c>
    </row>
    <row r="81" spans="1:57" x14ac:dyDescent="0.3">
      <c r="A81" s="48">
        <v>2066</v>
      </c>
      <c r="B81" s="1">
        <v>59105.5</v>
      </c>
      <c r="C81" s="1">
        <v>41496.42</v>
      </c>
      <c r="D81" s="1">
        <v>5154.46</v>
      </c>
      <c r="E81" s="1">
        <v>27549.120000000003</v>
      </c>
      <c r="F81" s="1">
        <v>48805.529999999992</v>
      </c>
      <c r="G81" s="1">
        <v>0</v>
      </c>
      <c r="H81" s="1">
        <v>3617.86</v>
      </c>
      <c r="I81" s="1">
        <v>0</v>
      </c>
      <c r="J81" s="1">
        <v>0</v>
      </c>
      <c r="K81" s="1">
        <v>0</v>
      </c>
      <c r="L81" s="1">
        <v>1175.75</v>
      </c>
      <c r="M81" s="1">
        <v>0</v>
      </c>
      <c r="N81" s="1">
        <v>0</v>
      </c>
      <c r="O81" s="1">
        <v>44886.91</v>
      </c>
      <c r="P81" s="1">
        <v>0</v>
      </c>
      <c r="Q81" s="1">
        <v>0</v>
      </c>
      <c r="R81" s="1">
        <v>12605.070000000002</v>
      </c>
      <c r="S81" s="1">
        <v>14951.9</v>
      </c>
      <c r="T81" s="1">
        <v>6062.32</v>
      </c>
      <c r="U81" s="1">
        <v>731.81999999999994</v>
      </c>
      <c r="V81" s="1">
        <v>2493.5700000000002</v>
      </c>
      <c r="W81" s="1">
        <v>9121.11</v>
      </c>
      <c r="X81" s="1">
        <v>504.59000000000003</v>
      </c>
      <c r="Y81" s="1">
        <v>367.99999999999994</v>
      </c>
      <c r="Z81" s="1">
        <v>0.47</v>
      </c>
      <c r="AA81" s="1">
        <v>261.77</v>
      </c>
      <c r="AB81" s="1">
        <v>158.09</v>
      </c>
      <c r="AC81" s="61">
        <f>AVERAGEIFS('GW ZBud_Monthly'!$AG$4:$AG$951,'GW ZBud_Monthly'!$C$4:$C$951,'GW ZBud_WY'!A81)</f>
        <v>14958482.856666667</v>
      </c>
      <c r="AD81">
        <f t="shared" si="26"/>
        <v>-17609.080000000002</v>
      </c>
      <c r="AE81" s="60">
        <f t="shared" si="27"/>
        <v>9948.07</v>
      </c>
      <c r="AF81" s="61">
        <f t="shared" si="28"/>
        <v>17601.050000000003</v>
      </c>
      <c r="AH81" s="61">
        <f t="shared" si="29"/>
        <v>12605.070000000002</v>
      </c>
      <c r="AI81" s="61">
        <f t="shared" si="30"/>
        <v>14951.9</v>
      </c>
      <c r="AJ81" s="61">
        <f t="shared" si="31"/>
        <v>6062.32</v>
      </c>
      <c r="AK81" s="61">
        <f t="shared" si="32"/>
        <v>731.81999999999994</v>
      </c>
      <c r="AL81" s="61">
        <f t="shared" si="33"/>
        <v>2493.5700000000002</v>
      </c>
      <c r="AM81" s="61">
        <f t="shared" si="34"/>
        <v>9121.11</v>
      </c>
      <c r="AN81" s="61">
        <f t="shared" si="35"/>
        <v>504.59000000000003</v>
      </c>
      <c r="AO81" s="61">
        <f t="shared" si="36"/>
        <v>367.99999999999994</v>
      </c>
      <c r="AP81" s="61">
        <f t="shared" si="37"/>
        <v>0.47</v>
      </c>
      <c r="AQ81" s="61">
        <f t="shared" si="38"/>
        <v>261.77</v>
      </c>
      <c r="AR81" s="61">
        <f t="shared" si="39"/>
        <v>21666.02</v>
      </c>
      <c r="AS81" s="61">
        <f t="shared" si="40"/>
        <v>25434.600000000002</v>
      </c>
      <c r="AT81" s="61">
        <f t="shared" si="41"/>
        <v>-3768.5800000000017</v>
      </c>
      <c r="AU81" s="61">
        <f t="shared" si="42"/>
        <v>-25434.600000000002</v>
      </c>
      <c r="AW81" s="61" t="e">
        <f>J81+#REF!</f>
        <v>#REF!</v>
      </c>
      <c r="AX81" s="61" t="e">
        <f>K81+#REF!</f>
        <v>#REF!</v>
      </c>
      <c r="AY81" s="61" t="e">
        <f t="shared" si="43"/>
        <v>#REF!</v>
      </c>
      <c r="BA81" s="61" t="e">
        <f>#REF!</f>
        <v>#REF!</v>
      </c>
      <c r="BB81" s="61" t="e">
        <f>#REF!</f>
        <v>#REF!</v>
      </c>
      <c r="BC81" s="61" t="e">
        <f t="shared" si="44"/>
        <v>#REF!</v>
      </c>
      <c r="BE81" s="61" t="e">
        <f t="shared" si="45"/>
        <v>#REF!</v>
      </c>
    </row>
    <row r="82" spans="1:57" x14ac:dyDescent="0.3">
      <c r="A82" s="48">
        <v>2067</v>
      </c>
      <c r="B82" s="1">
        <v>64086.18</v>
      </c>
      <c r="C82" s="1">
        <v>67183.61</v>
      </c>
      <c r="D82" s="1">
        <v>4457.43</v>
      </c>
      <c r="E82" s="1">
        <v>29944.32</v>
      </c>
      <c r="F82" s="1">
        <v>74706.23</v>
      </c>
      <c r="G82" s="1">
        <v>0</v>
      </c>
      <c r="H82" s="1">
        <v>3617.86</v>
      </c>
      <c r="I82" s="1">
        <v>0</v>
      </c>
      <c r="J82" s="1">
        <v>0</v>
      </c>
      <c r="K82" s="1">
        <v>0</v>
      </c>
      <c r="L82" s="1">
        <v>1175.75</v>
      </c>
      <c r="M82" s="1">
        <v>0</v>
      </c>
      <c r="N82" s="1">
        <v>0</v>
      </c>
      <c r="O82" s="1">
        <v>46534.18</v>
      </c>
      <c r="P82" s="1">
        <v>0</v>
      </c>
      <c r="Q82" s="1">
        <v>0</v>
      </c>
      <c r="R82" s="1">
        <v>12537.769999999999</v>
      </c>
      <c r="S82" s="1">
        <v>15248.779999999999</v>
      </c>
      <c r="T82" s="1">
        <v>6421.43</v>
      </c>
      <c r="U82" s="1">
        <v>742.06000000000006</v>
      </c>
      <c r="V82" s="1">
        <v>2518.14</v>
      </c>
      <c r="W82" s="1">
        <v>9603.7199999999993</v>
      </c>
      <c r="X82" s="1">
        <v>524.93000000000006</v>
      </c>
      <c r="Y82" s="1">
        <v>351.93000000000006</v>
      </c>
      <c r="Z82" s="1">
        <v>0.75</v>
      </c>
      <c r="AA82" s="1">
        <v>279.29000000000002</v>
      </c>
      <c r="AB82" s="1">
        <v>158.60000000000002</v>
      </c>
      <c r="AC82" s="61">
        <f>AVERAGEIFS('GW ZBud_Monthly'!$AG$4:$AG$951,'GW ZBud_Monthly'!$C$4:$C$951,'GW ZBud_WY'!A82)</f>
        <v>14960846.155000001</v>
      </c>
      <c r="AD82">
        <f t="shared" si="26"/>
        <v>3097.4300000000003</v>
      </c>
      <c r="AE82" s="60">
        <f t="shared" si="27"/>
        <v>9251.0400000000009</v>
      </c>
      <c r="AF82" s="61">
        <f t="shared" si="28"/>
        <v>20693.28</v>
      </c>
      <c r="AH82" s="61">
        <f t="shared" si="29"/>
        <v>12537.769999999999</v>
      </c>
      <c r="AI82" s="61">
        <f t="shared" si="30"/>
        <v>15248.779999999999</v>
      </c>
      <c r="AJ82" s="61">
        <f t="shared" si="31"/>
        <v>6421.43</v>
      </c>
      <c r="AK82" s="61">
        <f t="shared" si="32"/>
        <v>742.06000000000006</v>
      </c>
      <c r="AL82" s="61">
        <f t="shared" si="33"/>
        <v>2518.14</v>
      </c>
      <c r="AM82" s="61">
        <f t="shared" si="34"/>
        <v>9603.7199999999993</v>
      </c>
      <c r="AN82" s="61">
        <f t="shared" si="35"/>
        <v>524.93000000000006</v>
      </c>
      <c r="AO82" s="61">
        <f t="shared" si="36"/>
        <v>351.93000000000006</v>
      </c>
      <c r="AP82" s="61">
        <f t="shared" si="37"/>
        <v>0.75</v>
      </c>
      <c r="AQ82" s="61">
        <f t="shared" si="38"/>
        <v>279.29000000000002</v>
      </c>
      <c r="AR82" s="61">
        <f t="shared" si="39"/>
        <v>22003.019999999997</v>
      </c>
      <c r="AS82" s="61">
        <f t="shared" si="40"/>
        <v>26225.78</v>
      </c>
      <c r="AT82" s="61">
        <f t="shared" si="41"/>
        <v>-4222.760000000002</v>
      </c>
      <c r="AU82" s="61">
        <f t="shared" si="42"/>
        <v>-26225.78</v>
      </c>
      <c r="AW82" s="61" t="e">
        <f>J82+#REF!</f>
        <v>#REF!</v>
      </c>
      <c r="AX82" s="61" t="e">
        <f>K82+#REF!</f>
        <v>#REF!</v>
      </c>
      <c r="AY82" s="61" t="e">
        <f t="shared" si="43"/>
        <v>#REF!</v>
      </c>
      <c r="BA82" s="61" t="e">
        <f>#REF!</f>
        <v>#REF!</v>
      </c>
      <c r="BB82" s="61" t="e">
        <f>#REF!</f>
        <v>#REF!</v>
      </c>
      <c r="BC82" s="61" t="e">
        <f t="shared" si="44"/>
        <v>#REF!</v>
      </c>
      <c r="BE82" s="61" t="e">
        <f t="shared" si="45"/>
        <v>#REF!</v>
      </c>
    </row>
    <row r="83" spans="1:57" x14ac:dyDescent="0.3">
      <c r="A83" s="48">
        <v>2068</v>
      </c>
      <c r="B83" s="1">
        <v>46959.25</v>
      </c>
      <c r="C83" s="1">
        <v>54123.170000000006</v>
      </c>
      <c r="D83" s="1">
        <v>2569.9399999999996</v>
      </c>
      <c r="E83" s="1">
        <v>33252.630000000005</v>
      </c>
      <c r="F83" s="1">
        <v>73580.430000000008</v>
      </c>
      <c r="G83" s="1">
        <v>0</v>
      </c>
      <c r="H83" s="1">
        <v>3627.78</v>
      </c>
      <c r="I83" s="1">
        <v>0</v>
      </c>
      <c r="J83" s="1">
        <v>0</v>
      </c>
      <c r="K83" s="1">
        <v>0</v>
      </c>
      <c r="L83" s="1">
        <v>1176.45</v>
      </c>
      <c r="M83" s="1">
        <v>0</v>
      </c>
      <c r="N83" s="1">
        <v>0</v>
      </c>
      <c r="O83" s="1">
        <v>36936.660000000003</v>
      </c>
      <c r="P83" s="1">
        <v>0</v>
      </c>
      <c r="Q83" s="1">
        <v>0</v>
      </c>
      <c r="R83" s="1">
        <v>12856.73</v>
      </c>
      <c r="S83" s="1">
        <v>14950.11</v>
      </c>
      <c r="T83" s="1">
        <v>6247.12</v>
      </c>
      <c r="U83" s="1">
        <v>741.6099999999999</v>
      </c>
      <c r="V83" s="1">
        <v>2596.8000000000002</v>
      </c>
      <c r="W83" s="1">
        <v>9081.369999999999</v>
      </c>
      <c r="X83" s="1">
        <v>383.09999999999997</v>
      </c>
      <c r="Y83" s="1">
        <v>478.34000000000003</v>
      </c>
      <c r="Z83" s="1">
        <v>0.43</v>
      </c>
      <c r="AA83" s="1">
        <v>275.96999999999997</v>
      </c>
      <c r="AB83" s="1">
        <v>158.18</v>
      </c>
      <c r="AC83" s="61">
        <f>AVERAGEIFS('GW ZBud_Monthly'!$AG$4:$AG$951,'GW ZBud_Monthly'!$C$4:$C$951,'GW ZBud_WY'!A83)</f>
        <v>14965064.398333333</v>
      </c>
      <c r="AD83">
        <f t="shared" si="26"/>
        <v>7163.9200000000055</v>
      </c>
      <c r="AE83" s="60">
        <f t="shared" si="27"/>
        <v>7374.17</v>
      </c>
      <c r="AF83" s="61">
        <f t="shared" si="28"/>
        <v>25878.460000000006</v>
      </c>
      <c r="AH83" s="61">
        <f t="shared" si="29"/>
        <v>12856.73</v>
      </c>
      <c r="AI83" s="61">
        <f t="shared" si="30"/>
        <v>14950.11</v>
      </c>
      <c r="AJ83" s="61">
        <f t="shared" si="31"/>
        <v>6247.12</v>
      </c>
      <c r="AK83" s="61">
        <f t="shared" si="32"/>
        <v>741.6099999999999</v>
      </c>
      <c r="AL83" s="61">
        <f t="shared" si="33"/>
        <v>2596.8000000000002</v>
      </c>
      <c r="AM83" s="61">
        <f t="shared" si="34"/>
        <v>9081.369999999999</v>
      </c>
      <c r="AN83" s="61">
        <f t="shared" si="35"/>
        <v>383.09999999999997</v>
      </c>
      <c r="AO83" s="61">
        <f t="shared" si="36"/>
        <v>478.34000000000003</v>
      </c>
      <c r="AP83" s="61">
        <f t="shared" si="37"/>
        <v>0.43</v>
      </c>
      <c r="AQ83" s="61">
        <f t="shared" si="38"/>
        <v>275.96999999999997</v>
      </c>
      <c r="AR83" s="61">
        <f t="shared" si="39"/>
        <v>22084.179999999997</v>
      </c>
      <c r="AS83" s="61">
        <f t="shared" si="40"/>
        <v>25527.4</v>
      </c>
      <c r="AT83" s="61">
        <f t="shared" si="41"/>
        <v>-3443.2200000000048</v>
      </c>
      <c r="AU83" s="61">
        <f t="shared" si="42"/>
        <v>-25527.4</v>
      </c>
      <c r="AW83" s="61" t="e">
        <f>J83+#REF!</f>
        <v>#REF!</v>
      </c>
      <c r="AX83" s="61" t="e">
        <f>K83+#REF!</f>
        <v>#REF!</v>
      </c>
      <c r="AY83" s="61" t="e">
        <f t="shared" si="43"/>
        <v>#REF!</v>
      </c>
      <c r="BA83" s="61" t="e">
        <f>#REF!</f>
        <v>#REF!</v>
      </c>
      <c r="BB83" s="61" t="e">
        <f>#REF!</f>
        <v>#REF!</v>
      </c>
      <c r="BC83" s="61" t="e">
        <f t="shared" si="44"/>
        <v>#REF!</v>
      </c>
      <c r="BE83" s="61" t="e">
        <f t="shared" si="45"/>
        <v>#REF!</v>
      </c>
    </row>
    <row r="84" spans="1:57" x14ac:dyDescent="0.3">
      <c r="A84" s="48" t="s">
        <v>905</v>
      </c>
      <c r="B84" s="1">
        <v>4898196.2299999995</v>
      </c>
      <c r="C84" s="1">
        <v>4846786.950000002</v>
      </c>
      <c r="D84" s="1">
        <v>356292.64999999991</v>
      </c>
      <c r="E84" s="1">
        <v>2772769.5900000012</v>
      </c>
      <c r="F84" s="1">
        <v>5664500.9600000018</v>
      </c>
      <c r="G84" s="1">
        <v>0</v>
      </c>
      <c r="H84" s="1">
        <v>286009.33999999962</v>
      </c>
      <c r="I84" s="1">
        <v>0</v>
      </c>
      <c r="J84" s="1">
        <v>0</v>
      </c>
      <c r="K84" s="1">
        <v>0</v>
      </c>
      <c r="L84" s="1">
        <v>126660.55999999994</v>
      </c>
      <c r="M84" s="1">
        <v>0</v>
      </c>
      <c r="N84" s="1">
        <v>0</v>
      </c>
      <c r="O84" s="1">
        <v>3435418.290000001</v>
      </c>
      <c r="P84" s="1">
        <v>0</v>
      </c>
      <c r="Q84" s="1">
        <v>0</v>
      </c>
      <c r="R84" s="1">
        <v>1084854.3400000003</v>
      </c>
      <c r="S84" s="1">
        <v>1169669.1400000001</v>
      </c>
      <c r="T84" s="1">
        <v>496338.60000000021</v>
      </c>
      <c r="U84" s="1">
        <v>64466.039999999994</v>
      </c>
      <c r="V84" s="1">
        <v>207261.53999999998</v>
      </c>
      <c r="W84" s="1">
        <v>808895.35999999975</v>
      </c>
      <c r="X84" s="1">
        <v>43292.829999999994</v>
      </c>
      <c r="Y84" s="1">
        <v>30014.340000000004</v>
      </c>
      <c r="Z84" s="1">
        <v>57.529999999999994</v>
      </c>
      <c r="AA84" s="1">
        <v>19394.509999999998</v>
      </c>
      <c r="AB84" s="1">
        <v>16049.96</v>
      </c>
      <c r="AC84" s="61" t="e">
        <f>AVERAGEIFS('GW ZBud_Monthly'!$AG$4:$AG$951,'GW ZBud_Monthly'!$C$4:$C$951,'GW ZBud_WY'!A84)</f>
        <v>#DIV/0!</v>
      </c>
      <c r="AD84">
        <f t="shared" si="26"/>
        <v>-51409.279999997467</v>
      </c>
    </row>
    <row r="85" spans="1:57" x14ac:dyDescent="0.3">
      <c r="A85" s="48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57" x14ac:dyDescent="0.3">
      <c r="A86" t="s">
        <v>895</v>
      </c>
      <c r="B86" s="60">
        <f>AVERAGE(B15:B33)</f>
        <v>63128.627894736826</v>
      </c>
      <c r="C86" s="60">
        <f t="shared" ref="C86:AA86" si="46">AVERAGE(C15:C33)</f>
        <v>59473.206842105261</v>
      </c>
      <c r="D86" s="60">
        <f t="shared" si="46"/>
        <v>4105.0294736842106</v>
      </c>
      <c r="E86" s="60">
        <f t="shared" si="46"/>
        <v>36337.427368421049</v>
      </c>
      <c r="F86" s="60">
        <f t="shared" si="46"/>
        <v>70800.623157894734</v>
      </c>
      <c r="G86" s="60">
        <f t="shared" si="46"/>
        <v>0</v>
      </c>
      <c r="H86" s="60">
        <f t="shared" si="46"/>
        <v>3620.4705263157898</v>
      </c>
      <c r="I86" s="60">
        <f t="shared" si="46"/>
        <v>0</v>
      </c>
      <c r="J86" s="60">
        <f t="shared" si="46"/>
        <v>0</v>
      </c>
      <c r="K86" s="60">
        <f t="shared" si="46"/>
        <v>0</v>
      </c>
      <c r="L86" s="60">
        <f t="shared" si="46"/>
        <v>2299.8078947368426</v>
      </c>
      <c r="M86" s="60">
        <f t="shared" si="46"/>
        <v>0</v>
      </c>
      <c r="N86" s="60">
        <f t="shared" si="46"/>
        <v>0</v>
      </c>
      <c r="O86" s="60">
        <f t="shared" si="46"/>
        <v>47223.079473684207</v>
      </c>
      <c r="P86" s="60">
        <f t="shared" si="46"/>
        <v>0</v>
      </c>
      <c r="Q86" s="60">
        <f t="shared" si="46"/>
        <v>0</v>
      </c>
      <c r="R86" s="60">
        <f t="shared" si="46"/>
        <v>15228.894210526312</v>
      </c>
      <c r="S86" s="60">
        <f t="shared" si="46"/>
        <v>14006.672631578946</v>
      </c>
      <c r="T86" s="60">
        <f t="shared" si="46"/>
        <v>6250.1284210526319</v>
      </c>
      <c r="U86" s="60">
        <f t="shared" si="46"/>
        <v>869.72368421052636</v>
      </c>
      <c r="V86" s="60">
        <f t="shared" si="46"/>
        <v>2714.1763157894734</v>
      </c>
      <c r="W86" s="60">
        <f t="shared" si="46"/>
        <v>10046.299473684208</v>
      </c>
      <c r="X86" s="60">
        <f t="shared" si="46"/>
        <v>680.60736842105268</v>
      </c>
      <c r="Y86" s="60">
        <f t="shared" si="46"/>
        <v>362.4663157894737</v>
      </c>
      <c r="Z86" s="60">
        <f t="shared" si="46"/>
        <v>1.8247368421052628</v>
      </c>
      <c r="AA86" s="60">
        <f t="shared" si="46"/>
        <v>236.27210526315795</v>
      </c>
      <c r="AB86" s="60">
        <f t="shared" ref="AB86" si="47">AVERAGE(AB15:AB33)</f>
        <v>275.03368421052636</v>
      </c>
      <c r="AC86" s="60"/>
      <c r="AD86" s="60">
        <f t="shared" ref="AD86" si="48">AVERAGE(AD15:AD33)</f>
        <v>-3655.4210526315787</v>
      </c>
      <c r="AE86" s="60">
        <f>AVERAGE(AE15:AE33)</f>
        <v>10025.307894736843</v>
      </c>
      <c r="AH86" s="2">
        <f t="shared" ref="AH86:AS86" si="49">AVERAGE(AH15:AH33)</f>
        <v>15228.894210526312</v>
      </c>
      <c r="AI86" s="2">
        <f t="shared" si="49"/>
        <v>14006.672631578946</v>
      </c>
      <c r="AJ86" s="2">
        <f t="shared" si="49"/>
        <v>6250.1284210526319</v>
      </c>
      <c r="AK86" s="2">
        <f t="shared" si="49"/>
        <v>869.72368421052636</v>
      </c>
      <c r="AL86" s="2">
        <f t="shared" si="49"/>
        <v>2714.1763157894734</v>
      </c>
      <c r="AM86" s="2">
        <f t="shared" si="49"/>
        <v>10046.299473684208</v>
      </c>
      <c r="AN86" s="2">
        <f>AVERAGE(AN15:AN33)</f>
        <v>680.60736842105268</v>
      </c>
      <c r="AO86" s="2">
        <f>AVERAGE(AO15:AO33)</f>
        <v>362.4663157894737</v>
      </c>
      <c r="AP86" s="2">
        <f t="shared" si="49"/>
        <v>1.8247368421052628</v>
      </c>
      <c r="AQ86" s="2">
        <f t="shared" si="49"/>
        <v>236.27210526315795</v>
      </c>
      <c r="AR86" s="2">
        <f t="shared" si="49"/>
        <v>24875.631052631576</v>
      </c>
      <c r="AS86" s="2">
        <f t="shared" si="49"/>
        <v>25521.43421052632</v>
      </c>
      <c r="AT86" s="2">
        <f>AVERAGE(AT15:AT33)</f>
        <v>-645.80315789473696</v>
      </c>
      <c r="AW86" s="2" t="e">
        <f>AVERAGE(AW15:AW33)</f>
        <v>#REF!</v>
      </c>
      <c r="AX86" s="2" t="e">
        <f>AVERAGE(AX15:AX33)</f>
        <v>#REF!</v>
      </c>
      <c r="AY86" s="2" t="e">
        <f>AVERAGE(AY15:AY33)</f>
        <v>#REF!</v>
      </c>
      <c r="BA86" s="2" t="e">
        <f>AVERAGE(BA15:BA33)</f>
        <v>#REF!</v>
      </c>
      <c r="BB86" s="2" t="e">
        <f>AVERAGE(BB15:BB33)</f>
        <v>#REF!</v>
      </c>
      <c r="BC86" s="2" t="e">
        <f>AVERAGE(BC15:BC33)</f>
        <v>#REF!</v>
      </c>
      <c r="BE86" s="2" t="e">
        <f>AVERAGE(BE15:BE33)</f>
        <v>#REF!</v>
      </c>
    </row>
    <row r="87" spans="1:57" x14ac:dyDescent="0.3">
      <c r="A87" t="s">
        <v>894</v>
      </c>
      <c r="B87" s="60">
        <f>AVERAGE(B31:B33)</f>
        <v>59522.376666666671</v>
      </c>
      <c r="C87" s="60">
        <f t="shared" ref="C87:AE87" si="50">AVERAGE(C31:C33)</f>
        <v>75463.94</v>
      </c>
      <c r="D87" s="60">
        <f t="shared" si="50"/>
        <v>9550.7166666666653</v>
      </c>
      <c r="E87" s="60">
        <f t="shared" si="50"/>
        <v>32722.613333333331</v>
      </c>
      <c r="F87" s="60">
        <f t="shared" si="50"/>
        <v>75823.653333333335</v>
      </c>
      <c r="G87" s="60">
        <f t="shared" si="50"/>
        <v>0</v>
      </c>
      <c r="H87" s="60">
        <f t="shared" si="50"/>
        <v>3621.1666666666665</v>
      </c>
      <c r="I87" s="60">
        <f t="shared" si="50"/>
        <v>0</v>
      </c>
      <c r="J87" s="60">
        <f t="shared" si="50"/>
        <v>0</v>
      </c>
      <c r="K87" s="60">
        <f t="shared" si="50"/>
        <v>0</v>
      </c>
      <c r="L87" s="60">
        <f t="shared" si="50"/>
        <v>1176.1000000000001</v>
      </c>
      <c r="M87" s="60">
        <f t="shared" si="50"/>
        <v>0</v>
      </c>
      <c r="N87" s="60">
        <f t="shared" si="50"/>
        <v>0</v>
      </c>
      <c r="O87" s="60">
        <f t="shared" si="50"/>
        <v>38028.333333333336</v>
      </c>
      <c r="P87" s="60">
        <f t="shared" si="50"/>
        <v>0</v>
      </c>
      <c r="Q87" s="60">
        <f t="shared" si="50"/>
        <v>0</v>
      </c>
      <c r="R87" s="60">
        <f t="shared" si="50"/>
        <v>13093.213333333333</v>
      </c>
      <c r="S87" s="60">
        <f t="shared" si="50"/>
        <v>14293.906666666668</v>
      </c>
      <c r="T87" s="60">
        <f t="shared" si="50"/>
        <v>5316.4466666666667</v>
      </c>
      <c r="U87" s="60">
        <f t="shared" si="50"/>
        <v>841.07666666666671</v>
      </c>
      <c r="V87" s="60">
        <f t="shared" si="50"/>
        <v>2412.15</v>
      </c>
      <c r="W87" s="60">
        <f t="shared" si="50"/>
        <v>9024.5133333333342</v>
      </c>
      <c r="X87" s="60">
        <f t="shared" si="50"/>
        <v>608.64333333333343</v>
      </c>
      <c r="Y87" s="60">
        <f t="shared" si="50"/>
        <v>333.82999999999993</v>
      </c>
      <c r="Z87" s="60">
        <f t="shared" si="50"/>
        <v>0.65</v>
      </c>
      <c r="AA87" s="60">
        <f t="shared" si="50"/>
        <v>261.93333333333334</v>
      </c>
      <c r="AB87" s="60">
        <f t="shared" ref="AB87" si="51">AVERAGE(AB31:AB33)</f>
        <v>154.95333333333329</v>
      </c>
      <c r="AC87" s="60"/>
      <c r="AD87" s="60">
        <f t="shared" ref="AD87" si="52">AVERAGE(AD31:AD33)</f>
        <v>15941.56333333333</v>
      </c>
      <c r="AE87" s="60">
        <f t="shared" si="50"/>
        <v>14347.983333333332</v>
      </c>
      <c r="AH87" s="2">
        <f t="shared" ref="AH87:AS87" si="53">AVERAGE(AH31:AH33)</f>
        <v>13093.213333333333</v>
      </c>
      <c r="AI87" s="2">
        <f t="shared" si="53"/>
        <v>14293.906666666668</v>
      </c>
      <c r="AJ87" s="2">
        <f t="shared" si="53"/>
        <v>5316.4466666666667</v>
      </c>
      <c r="AK87" s="2">
        <f t="shared" si="53"/>
        <v>841.07666666666671</v>
      </c>
      <c r="AL87" s="2">
        <f t="shared" si="53"/>
        <v>2412.15</v>
      </c>
      <c r="AM87" s="2">
        <f t="shared" si="53"/>
        <v>9024.5133333333342</v>
      </c>
      <c r="AN87" s="2">
        <f>AVERAGE(AN31:AN33)</f>
        <v>608.64333333333343</v>
      </c>
      <c r="AO87" s="2">
        <f>AVERAGE(AO31:AO33)</f>
        <v>333.82999999999993</v>
      </c>
      <c r="AP87" s="2">
        <f t="shared" si="53"/>
        <v>0.65</v>
      </c>
      <c r="AQ87" s="2">
        <f t="shared" si="53"/>
        <v>261.93333333333334</v>
      </c>
      <c r="AR87" s="2">
        <f t="shared" si="53"/>
        <v>21431.103333333333</v>
      </c>
      <c r="AS87" s="2">
        <f t="shared" si="53"/>
        <v>24755.26</v>
      </c>
      <c r="AT87" s="2">
        <f>AVERAGE(AT31:AT33)</f>
        <v>-3324.1566666666658</v>
      </c>
      <c r="AW87" s="2" t="e">
        <f>AVERAGE(AW31:AW33)</f>
        <v>#REF!</v>
      </c>
      <c r="AX87" s="2" t="e">
        <f>AVERAGE(AX31:AX33)</f>
        <v>#REF!</v>
      </c>
      <c r="AY87" s="2" t="e">
        <f>AVERAGE(AY31:AY33)</f>
        <v>#REF!</v>
      </c>
      <c r="BA87" s="2" t="e">
        <f>AVERAGE(BA31:BA33)</f>
        <v>#REF!</v>
      </c>
      <c r="BB87" s="2" t="e">
        <f>AVERAGE(BB31:BB33)</f>
        <v>#REF!</v>
      </c>
      <c r="BC87" s="2" t="e">
        <f>AVERAGE(BC31:BC33)</f>
        <v>#REF!</v>
      </c>
      <c r="BE87" s="2" t="e">
        <f>AVERAGE(BE31:BE33)</f>
        <v>#REF!</v>
      </c>
    </row>
    <row r="88" spans="1:57" x14ac:dyDescent="0.3">
      <c r="A88" s="48" t="s">
        <v>906</v>
      </c>
      <c r="B88" s="60">
        <f>AVERAGE(B34:B83)</f>
        <v>61027.168599999997</v>
      </c>
      <c r="C88" s="60">
        <f t="shared" ref="C88:AE88" si="54">AVERAGE(C34:C83)</f>
        <v>61137.274600000012</v>
      </c>
      <c r="D88" s="60">
        <f t="shared" si="54"/>
        <v>4910.2846000000018</v>
      </c>
      <c r="E88" s="60">
        <f t="shared" si="54"/>
        <v>32039.030200000005</v>
      </c>
      <c r="F88" s="60">
        <f t="shared" si="54"/>
        <v>69578.247199999983</v>
      </c>
      <c r="G88" s="60">
        <f t="shared" si="54"/>
        <v>0</v>
      </c>
      <c r="H88" s="60">
        <f t="shared" si="54"/>
        <v>3620.4391999999975</v>
      </c>
      <c r="I88" s="60">
        <f t="shared" si="54"/>
        <v>0</v>
      </c>
      <c r="J88" s="60">
        <f t="shared" si="54"/>
        <v>0</v>
      </c>
      <c r="K88" s="60">
        <f t="shared" si="54"/>
        <v>0</v>
      </c>
      <c r="L88" s="60">
        <f t="shared" si="54"/>
        <v>1176.4525999999998</v>
      </c>
      <c r="M88" s="60">
        <f t="shared" si="54"/>
        <v>0</v>
      </c>
      <c r="N88" s="60">
        <f t="shared" si="54"/>
        <v>0</v>
      </c>
      <c r="O88" s="60">
        <f t="shared" si="54"/>
        <v>43086.202800000014</v>
      </c>
      <c r="P88" s="60">
        <f t="shared" si="54"/>
        <v>0</v>
      </c>
      <c r="Q88" s="60">
        <f t="shared" si="54"/>
        <v>0</v>
      </c>
      <c r="R88" s="60">
        <f t="shared" si="54"/>
        <v>13283.761800000002</v>
      </c>
      <c r="S88" s="60">
        <f t="shared" si="54"/>
        <v>14791.753200000001</v>
      </c>
      <c r="T88" s="60">
        <f t="shared" si="54"/>
        <v>6180.3722000000007</v>
      </c>
      <c r="U88" s="60">
        <f t="shared" si="54"/>
        <v>783.33080000000018</v>
      </c>
      <c r="V88" s="60">
        <f t="shared" si="54"/>
        <v>2473.6274000000003</v>
      </c>
      <c r="W88" s="60">
        <f t="shared" si="54"/>
        <v>10195.733199999999</v>
      </c>
      <c r="X88" s="60">
        <f t="shared" si="54"/>
        <v>545.04679999999996</v>
      </c>
      <c r="Y88" s="60">
        <f t="shared" si="54"/>
        <v>349.29419999999993</v>
      </c>
      <c r="Z88" s="60">
        <f t="shared" si="54"/>
        <v>0.45719999999999994</v>
      </c>
      <c r="AA88" s="60">
        <f t="shared" si="54"/>
        <v>259.19639999999998</v>
      </c>
      <c r="AB88" s="60">
        <f t="shared" ref="AB88" si="55">AVERAGE(AB34:AB83)</f>
        <v>154.03520000000003</v>
      </c>
      <c r="AC88" s="60"/>
      <c r="AD88" s="60">
        <f t="shared" ref="AD88" si="56">AVERAGE(AD34:AD83)</f>
        <v>110.10600000000063</v>
      </c>
      <c r="AE88" s="60">
        <f t="shared" si="54"/>
        <v>9707.1764000000003</v>
      </c>
      <c r="AH88" s="2">
        <f t="shared" ref="AH88:AS88" si="57">AVERAGE(AH34:AH83)</f>
        <v>13283.761800000002</v>
      </c>
      <c r="AI88" s="2">
        <f t="shared" si="57"/>
        <v>14791.753200000001</v>
      </c>
      <c r="AJ88" s="2">
        <f t="shared" si="57"/>
        <v>6180.3722000000007</v>
      </c>
      <c r="AK88" s="2">
        <f t="shared" si="57"/>
        <v>783.33080000000018</v>
      </c>
      <c r="AL88" s="2">
        <f t="shared" si="57"/>
        <v>2473.6274000000003</v>
      </c>
      <c r="AM88" s="2">
        <f t="shared" si="57"/>
        <v>10195.733199999999</v>
      </c>
      <c r="AN88" s="2">
        <f>AVERAGE(AN34:AN83)</f>
        <v>545.04679999999996</v>
      </c>
      <c r="AO88" s="2">
        <f>AVERAGE(AO34:AO83)</f>
        <v>349.29419999999993</v>
      </c>
      <c r="AP88" s="2">
        <f t="shared" si="57"/>
        <v>0.45719999999999994</v>
      </c>
      <c r="AQ88" s="2">
        <f t="shared" si="57"/>
        <v>259.19639999999998</v>
      </c>
      <c r="AR88" s="2">
        <f t="shared" si="57"/>
        <v>22483.2654</v>
      </c>
      <c r="AS88" s="2">
        <f t="shared" si="57"/>
        <v>26379.307799999999</v>
      </c>
      <c r="AT88" s="2">
        <f>AVERAGE(AT34:AT83)</f>
        <v>-3896.042399999998</v>
      </c>
      <c r="AW88" s="2" t="e">
        <f>AVERAGE(AW34:AW83)</f>
        <v>#REF!</v>
      </c>
      <c r="AX88" s="2" t="e">
        <f>AVERAGE(AX34:AX83)</f>
        <v>#REF!</v>
      </c>
      <c r="AY88" s="2" t="e">
        <f>AVERAGE(AY34:AY83)</f>
        <v>#REF!</v>
      </c>
      <c r="BA88" s="2" t="e">
        <f>AVERAGE(BA34:BA83)</f>
        <v>#REF!</v>
      </c>
      <c r="BB88" s="2" t="e">
        <f>AVERAGE(BB34:BB83)</f>
        <v>#REF!</v>
      </c>
      <c r="BC88" s="2" t="e">
        <f>AVERAGE(BC34:BC83)</f>
        <v>#REF!</v>
      </c>
      <c r="BE88" s="2" t="e">
        <f>AVERAGE(BE34:BE83)</f>
        <v>#REF!</v>
      </c>
    </row>
    <row r="90" spans="1:57" x14ac:dyDescent="0.3">
      <c r="AH90" t="s">
        <v>897</v>
      </c>
      <c r="AI90" t="s">
        <v>899</v>
      </c>
      <c r="AJ90" t="s">
        <v>901</v>
      </c>
      <c r="AK90" t="s">
        <v>902</v>
      </c>
      <c r="AL90" t="s">
        <v>3</v>
      </c>
    </row>
    <row r="91" spans="1:57" x14ac:dyDescent="0.3">
      <c r="AH91" s="2">
        <f>AH86-AI86</f>
        <v>1222.2215789473667</v>
      </c>
      <c r="AI91" s="2">
        <f>AJ86-AK86</f>
        <v>5380.4047368421052</v>
      </c>
      <c r="AJ91" s="2">
        <f>AL86-AM86</f>
        <v>-7332.1231578947354</v>
      </c>
      <c r="AK91" s="2">
        <f>AN86-AO86</f>
        <v>318.14105263157899</v>
      </c>
      <c r="AL91" s="2">
        <f>AQ86-AP86</f>
        <v>234.44736842105269</v>
      </c>
    </row>
  </sheetData>
  <mergeCells count="1">
    <mergeCell ref="AC3:AC4"/>
  </mergeCells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DF6BE-127B-42BE-B51C-C6B6A74BB337}">
  <sheetPr>
    <tabColor theme="9" tint="0.79998168889431442"/>
  </sheetPr>
  <dimension ref="B4:CE49"/>
  <sheetViews>
    <sheetView tabSelected="1" topLeftCell="A3" zoomScaleNormal="100" workbookViewId="0">
      <pane xSplit="2" ySplit="5" topLeftCell="L8" activePane="bottomRight" state="frozen"/>
      <selection activeCell="A3" sqref="A3"/>
      <selection pane="topRight" activeCell="C3" sqref="C3"/>
      <selection pane="bottomLeft" activeCell="A8" sqref="A8"/>
      <selection pane="bottomRight" activeCell="B25" sqref="B25:B37"/>
    </sheetView>
  </sheetViews>
  <sheetFormatPr defaultRowHeight="14.4" x14ac:dyDescent="0.3"/>
  <cols>
    <col min="2" max="2" width="34.109375" bestFit="1" customWidth="1"/>
    <col min="3" max="3" width="9.77734375" bestFit="1" customWidth="1"/>
    <col min="4" max="5" width="8.5546875" bestFit="1" customWidth="1"/>
    <col min="6" max="6" width="9.88671875" bestFit="1" customWidth="1"/>
    <col min="7" max="7" width="8.5546875" bestFit="1" customWidth="1"/>
    <col min="8" max="13" width="9.88671875" bestFit="1" customWidth="1"/>
    <col min="14" max="14" width="8.5546875" bestFit="1" customWidth="1"/>
    <col min="15" max="19" width="9.88671875" bestFit="1" customWidth="1"/>
    <col min="20" max="20" width="9" bestFit="1" customWidth="1"/>
    <col min="21" max="21" width="8.5546875" bestFit="1" customWidth="1"/>
    <col min="22" max="24" width="9.88671875" bestFit="1" customWidth="1"/>
    <col min="25" max="25" width="8.5546875" bestFit="1" customWidth="1"/>
    <col min="26" max="26" width="9.88671875" bestFit="1" customWidth="1"/>
    <col min="27" max="27" width="9" bestFit="1" customWidth="1"/>
    <col min="28" max="28" width="8.5546875" bestFit="1" customWidth="1"/>
    <col min="29" max="30" width="9.88671875" bestFit="1" customWidth="1"/>
    <col min="31" max="31" width="8.5546875" bestFit="1" customWidth="1"/>
    <col min="32" max="34" width="8.21875" customWidth="1"/>
    <col min="35" max="35" width="9.88671875" bestFit="1" customWidth="1"/>
    <col min="36" max="36" width="8.21875" customWidth="1"/>
    <col min="37" max="38" width="9" bestFit="1" customWidth="1"/>
    <col min="39" max="43" width="8.21875" customWidth="1"/>
    <col min="44" max="44" width="9.88671875" bestFit="1" customWidth="1"/>
    <col min="45" max="47" width="8.21875" customWidth="1"/>
    <col min="48" max="48" width="9" bestFit="1" customWidth="1"/>
    <col min="49" max="55" width="8.21875" customWidth="1"/>
    <col min="56" max="56" width="9.88671875" bestFit="1" customWidth="1"/>
    <col min="57" max="58" width="8.21875" customWidth="1"/>
    <col min="59" max="59" width="9.88671875" bestFit="1" customWidth="1"/>
    <col min="60" max="66" width="8.21875" customWidth="1"/>
    <col min="67" max="67" width="9.88671875" bestFit="1" customWidth="1"/>
    <col min="68" max="68" width="9" bestFit="1" customWidth="1"/>
    <col min="69" max="74" width="8.21875" customWidth="1"/>
    <col min="75" max="75" width="9" bestFit="1" customWidth="1"/>
    <col min="76" max="77" width="8.21875" customWidth="1"/>
    <col min="78" max="78" width="9.88671875" bestFit="1" customWidth="1"/>
    <col min="79" max="79" width="8.21875" customWidth="1"/>
    <col min="80" max="80" width="9.88671875" bestFit="1" customWidth="1"/>
    <col min="81" max="81" width="8.21875" customWidth="1"/>
  </cols>
  <sheetData>
    <row r="4" spans="2:83" x14ac:dyDescent="0.3">
      <c r="C4" s="2" t="e">
        <f>C23-#REF!</f>
        <v>#REF!</v>
      </c>
      <c r="CD4" s="2" t="e">
        <f>CD23-#REF!</f>
        <v>#REF!</v>
      </c>
    </row>
    <row r="5" spans="2:83" ht="15" thickBot="1" x14ac:dyDescent="0.35"/>
    <row r="6" spans="2:83" x14ac:dyDescent="0.3">
      <c r="B6" s="191" t="s">
        <v>68</v>
      </c>
      <c r="C6" s="193" t="s">
        <v>69</v>
      </c>
      <c r="D6" s="193"/>
      <c r="E6" s="193"/>
      <c r="F6" s="193"/>
      <c r="G6" s="193"/>
      <c r="H6" s="193"/>
      <c r="I6" s="193"/>
      <c r="J6" s="193"/>
      <c r="K6" s="193"/>
      <c r="L6" s="193"/>
      <c r="M6" s="193"/>
      <c r="N6" s="193"/>
      <c r="O6" s="193"/>
      <c r="P6" s="193"/>
      <c r="Q6" s="193"/>
      <c r="R6" s="193"/>
      <c r="S6" s="193"/>
      <c r="T6" s="193"/>
      <c r="U6" s="193"/>
      <c r="V6" s="193"/>
      <c r="W6" s="193"/>
      <c r="X6" s="193"/>
      <c r="Y6" s="193"/>
      <c r="Z6" s="193"/>
      <c r="AA6" s="193"/>
      <c r="AB6" s="193"/>
      <c r="AC6" s="193"/>
      <c r="AD6" s="193"/>
      <c r="AE6" s="194"/>
      <c r="AF6" s="165"/>
      <c r="AG6" s="165"/>
      <c r="AH6" s="165"/>
      <c r="AI6" s="165"/>
      <c r="AJ6" s="165"/>
      <c r="AK6" s="165"/>
      <c r="AL6" s="165"/>
      <c r="AM6" s="165"/>
      <c r="AN6" s="165"/>
      <c r="AO6" s="165"/>
      <c r="AP6" s="165"/>
      <c r="AQ6" s="165"/>
      <c r="AR6" s="165"/>
      <c r="AS6" s="165"/>
      <c r="AT6" s="165"/>
      <c r="AU6" s="165"/>
      <c r="AV6" s="165"/>
      <c r="AW6" s="165"/>
      <c r="AX6" s="165"/>
      <c r="AY6" s="165"/>
      <c r="AZ6" s="165"/>
      <c r="BA6" s="165"/>
      <c r="BB6" s="165"/>
      <c r="BC6" s="165"/>
      <c r="BD6" s="165"/>
      <c r="BE6" s="165"/>
      <c r="BF6" s="165"/>
      <c r="BG6" s="165"/>
      <c r="BH6" s="165"/>
      <c r="BI6" s="165"/>
      <c r="BJ6" s="165"/>
      <c r="BK6" s="165"/>
      <c r="BL6" s="165"/>
      <c r="BM6" s="165"/>
      <c r="BN6" s="165"/>
      <c r="BO6" s="165"/>
      <c r="BP6" s="165"/>
      <c r="BQ6" s="165"/>
      <c r="BR6" s="165"/>
      <c r="BS6" s="165"/>
      <c r="BT6" s="165"/>
      <c r="BU6" s="165"/>
      <c r="BV6" s="165"/>
      <c r="BW6" s="165"/>
      <c r="BX6" s="165"/>
      <c r="BY6" s="165"/>
      <c r="BZ6" s="165"/>
      <c r="CA6" s="165"/>
      <c r="CB6" s="165"/>
      <c r="CC6" s="165"/>
      <c r="CD6" s="62" t="s">
        <v>895</v>
      </c>
      <c r="CE6" s="62" t="s">
        <v>906</v>
      </c>
    </row>
    <row r="7" spans="2:83" ht="15" thickBot="1" x14ac:dyDescent="0.35">
      <c r="B7" s="192"/>
      <c r="C7" s="10">
        <v>1990</v>
      </c>
      <c r="D7" s="10">
        <v>1991</v>
      </c>
      <c r="E7" s="10">
        <v>1992</v>
      </c>
      <c r="F7" s="10">
        <v>1993</v>
      </c>
      <c r="G7" s="10">
        <v>1994</v>
      </c>
      <c r="H7" s="10">
        <v>1995</v>
      </c>
      <c r="I7" s="10">
        <v>1996</v>
      </c>
      <c r="J7" s="10">
        <v>1997</v>
      </c>
      <c r="K7" s="10">
        <v>1998</v>
      </c>
      <c r="L7" s="10">
        <v>1999</v>
      </c>
      <c r="M7" s="10">
        <v>2000</v>
      </c>
      <c r="N7" s="10">
        <v>2001</v>
      </c>
      <c r="O7" s="10">
        <v>2002</v>
      </c>
      <c r="P7" s="10">
        <v>2003</v>
      </c>
      <c r="Q7" s="10">
        <v>2004</v>
      </c>
      <c r="R7" s="10">
        <v>2005</v>
      </c>
      <c r="S7" s="10">
        <v>2006</v>
      </c>
      <c r="T7" s="10">
        <v>2007</v>
      </c>
      <c r="U7" s="10">
        <v>2008</v>
      </c>
      <c r="V7" s="10">
        <v>2009</v>
      </c>
      <c r="W7" s="10">
        <v>2010</v>
      </c>
      <c r="X7" s="10">
        <v>2011</v>
      </c>
      <c r="Y7" s="10">
        <v>2012</v>
      </c>
      <c r="Z7" s="10">
        <v>2013</v>
      </c>
      <c r="AA7" s="10">
        <v>2014</v>
      </c>
      <c r="AB7" s="10">
        <v>2015</v>
      </c>
      <c r="AC7" s="10">
        <v>2016</v>
      </c>
      <c r="AD7" s="10">
        <v>2017</v>
      </c>
      <c r="AE7" s="10">
        <v>2018</v>
      </c>
      <c r="AF7" s="10">
        <v>2019</v>
      </c>
      <c r="AG7" s="10">
        <v>2020</v>
      </c>
      <c r="AH7" s="10">
        <v>2021</v>
      </c>
      <c r="AI7" s="10">
        <v>2022</v>
      </c>
      <c r="AJ7" s="10">
        <v>2023</v>
      </c>
      <c r="AK7" s="10">
        <v>2024</v>
      </c>
      <c r="AL7" s="10">
        <v>2025</v>
      </c>
      <c r="AM7" s="10">
        <v>2026</v>
      </c>
      <c r="AN7" s="10">
        <v>2027</v>
      </c>
      <c r="AO7" s="10">
        <v>2028</v>
      </c>
      <c r="AP7" s="10">
        <v>2029</v>
      </c>
      <c r="AQ7" s="10">
        <v>2030</v>
      </c>
      <c r="AR7" s="10">
        <v>2031</v>
      </c>
      <c r="AS7" s="10">
        <v>2032</v>
      </c>
      <c r="AT7" s="10">
        <v>2033</v>
      </c>
      <c r="AU7" s="10">
        <v>2034</v>
      </c>
      <c r="AV7" s="10">
        <v>2035</v>
      </c>
      <c r="AW7" s="10">
        <v>2036</v>
      </c>
      <c r="AX7" s="10">
        <v>2037</v>
      </c>
      <c r="AY7" s="10">
        <v>2038</v>
      </c>
      <c r="AZ7" s="10">
        <v>2039</v>
      </c>
      <c r="BA7" s="10">
        <v>2040</v>
      </c>
      <c r="BB7" s="10">
        <v>2041</v>
      </c>
      <c r="BC7" s="10">
        <v>2042</v>
      </c>
      <c r="BD7" s="10">
        <v>2043</v>
      </c>
      <c r="BE7" s="10">
        <v>2044</v>
      </c>
      <c r="BF7" s="10">
        <v>2045</v>
      </c>
      <c r="BG7" s="10">
        <v>2046</v>
      </c>
      <c r="BH7" s="10">
        <v>2047</v>
      </c>
      <c r="BI7" s="10">
        <v>2048</v>
      </c>
      <c r="BJ7" s="10">
        <v>2049</v>
      </c>
      <c r="BK7" s="10">
        <v>2050</v>
      </c>
      <c r="BL7" s="10">
        <v>2051</v>
      </c>
      <c r="BM7" s="10">
        <v>2052</v>
      </c>
      <c r="BN7" s="10">
        <v>2053</v>
      </c>
      <c r="BO7" s="10">
        <v>2054</v>
      </c>
      <c r="BP7" s="10">
        <v>2055</v>
      </c>
      <c r="BQ7" s="10">
        <v>2056</v>
      </c>
      <c r="BR7" s="10">
        <v>2057</v>
      </c>
      <c r="BS7" s="10">
        <v>2058</v>
      </c>
      <c r="BT7" s="10">
        <v>2059</v>
      </c>
      <c r="BU7" s="10">
        <v>2060</v>
      </c>
      <c r="BV7" s="10">
        <v>2061</v>
      </c>
      <c r="BW7" s="10">
        <v>2062</v>
      </c>
      <c r="BX7" s="10">
        <v>2063</v>
      </c>
      <c r="BY7" s="10">
        <v>2064</v>
      </c>
      <c r="BZ7" s="10">
        <v>2065</v>
      </c>
      <c r="CA7" s="10">
        <v>2066</v>
      </c>
      <c r="CB7" s="10">
        <v>2067</v>
      </c>
      <c r="CC7" s="10">
        <v>2068</v>
      </c>
      <c r="CD7" s="62" t="s">
        <v>103</v>
      </c>
      <c r="CE7" s="62" t="s">
        <v>103</v>
      </c>
    </row>
    <row r="8" spans="2:83" x14ac:dyDescent="0.3">
      <c r="B8" s="11" t="s">
        <v>20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3"/>
    </row>
    <row r="9" spans="2:83" x14ac:dyDescent="0.3">
      <c r="B9" s="14" t="s">
        <v>885</v>
      </c>
      <c r="C9" s="15">
        <f>SUM(C10:C14)</f>
        <v>25798.170000000002</v>
      </c>
      <c r="D9" s="15">
        <f t="shared" ref="D9:BO9" si="0">SUM(D10:D14)</f>
        <v>24177.09</v>
      </c>
      <c r="E9" s="15">
        <f t="shared" si="0"/>
        <v>21201.84</v>
      </c>
      <c r="F9" s="15">
        <f t="shared" si="0"/>
        <v>20538.84</v>
      </c>
      <c r="G9" s="15">
        <f t="shared" si="0"/>
        <v>21753.010000000002</v>
      </c>
      <c r="H9" s="15">
        <f t="shared" si="0"/>
        <v>22191.229999999996</v>
      </c>
      <c r="I9" s="15">
        <f t="shared" si="0"/>
        <v>23353.58</v>
      </c>
      <c r="J9" s="15">
        <f t="shared" si="0"/>
        <v>24912.67</v>
      </c>
      <c r="K9" s="15">
        <f t="shared" si="0"/>
        <v>25515.23</v>
      </c>
      <c r="L9" s="15">
        <f t="shared" si="0"/>
        <v>25562.920000000002</v>
      </c>
      <c r="M9" s="15">
        <f t="shared" si="0"/>
        <v>26775.78</v>
      </c>
      <c r="N9" s="15">
        <f t="shared" si="0"/>
        <v>26059.929999999997</v>
      </c>
      <c r="O9" s="15">
        <f t="shared" si="0"/>
        <v>27782.27</v>
      </c>
      <c r="P9" s="15">
        <f t="shared" si="0"/>
        <v>27504.050000000003</v>
      </c>
      <c r="Q9" s="15">
        <f t="shared" si="0"/>
        <v>27164.27</v>
      </c>
      <c r="R9" s="15">
        <f t="shared" si="0"/>
        <v>24852.17</v>
      </c>
      <c r="S9" s="15">
        <f t="shared" si="0"/>
        <v>25718.690000000002</v>
      </c>
      <c r="T9" s="15">
        <f t="shared" si="0"/>
        <v>25379.02</v>
      </c>
      <c r="U9" s="15">
        <f t="shared" si="0"/>
        <v>25844.92</v>
      </c>
      <c r="V9" s="15">
        <f t="shared" si="0"/>
        <v>25147.73</v>
      </c>
      <c r="W9" s="15">
        <f t="shared" si="0"/>
        <v>25152.1</v>
      </c>
      <c r="X9" s="15">
        <f t="shared" si="0"/>
        <v>25388.58</v>
      </c>
      <c r="Y9" s="15">
        <f t="shared" si="0"/>
        <v>24488.58</v>
      </c>
      <c r="Z9" s="15">
        <f t="shared" si="0"/>
        <v>23852.92</v>
      </c>
      <c r="AA9" s="15">
        <f t="shared" si="0"/>
        <v>24281.549999999996</v>
      </c>
      <c r="AB9" s="15">
        <f t="shared" si="0"/>
        <v>22951.119999999999</v>
      </c>
      <c r="AC9" s="15">
        <f t="shared" si="0"/>
        <v>21137.480000000003</v>
      </c>
      <c r="AD9" s="15">
        <f t="shared" si="0"/>
        <v>21440.32</v>
      </c>
      <c r="AE9" s="15">
        <f t="shared" si="0"/>
        <v>21715.51</v>
      </c>
      <c r="AF9" s="15">
        <f t="shared" si="0"/>
        <v>21687.79</v>
      </c>
      <c r="AG9" s="15">
        <f t="shared" si="0"/>
        <v>21555.96</v>
      </c>
      <c r="AH9" s="15">
        <f t="shared" si="0"/>
        <v>22980.01</v>
      </c>
      <c r="AI9" s="15">
        <f t="shared" si="0"/>
        <v>22466.55</v>
      </c>
      <c r="AJ9" s="15">
        <f t="shared" si="0"/>
        <v>22918.370000000003</v>
      </c>
      <c r="AK9" s="15">
        <f t="shared" si="0"/>
        <v>21844.170000000002</v>
      </c>
      <c r="AL9" s="15">
        <f t="shared" si="0"/>
        <v>21781.21</v>
      </c>
      <c r="AM9" s="15">
        <f t="shared" si="0"/>
        <v>21413.03</v>
      </c>
      <c r="AN9" s="15">
        <f t="shared" si="0"/>
        <v>21618.309999999998</v>
      </c>
      <c r="AO9" s="15">
        <f t="shared" si="0"/>
        <v>22396.66</v>
      </c>
      <c r="AP9" s="15">
        <f t="shared" si="0"/>
        <v>21845.100000000002</v>
      </c>
      <c r="AQ9" s="15">
        <f t="shared" si="0"/>
        <v>21767.25</v>
      </c>
      <c r="AR9" s="15">
        <f t="shared" si="0"/>
        <v>23732.73</v>
      </c>
      <c r="AS9" s="15">
        <f t="shared" si="0"/>
        <v>24916.170000000002</v>
      </c>
      <c r="AT9" s="15">
        <f t="shared" si="0"/>
        <v>22865.68</v>
      </c>
      <c r="AU9" s="15">
        <f t="shared" si="0"/>
        <v>23214.95</v>
      </c>
      <c r="AV9" s="15">
        <f t="shared" si="0"/>
        <v>22618.06</v>
      </c>
      <c r="AW9" s="15">
        <f t="shared" si="0"/>
        <v>21840.100000000006</v>
      </c>
      <c r="AX9" s="15">
        <f t="shared" si="0"/>
        <v>21979.670000000002</v>
      </c>
      <c r="AY9" s="15">
        <f t="shared" si="0"/>
        <v>21264.46</v>
      </c>
      <c r="AZ9" s="15">
        <f t="shared" si="0"/>
        <v>21489.67</v>
      </c>
      <c r="BA9" s="15">
        <f t="shared" si="0"/>
        <v>20841.329999999998</v>
      </c>
      <c r="BB9" s="15">
        <f t="shared" si="0"/>
        <v>20924.32</v>
      </c>
      <c r="BC9" s="15">
        <f t="shared" si="0"/>
        <v>21450.959999999999</v>
      </c>
      <c r="BD9" s="15">
        <f t="shared" si="0"/>
        <v>22715.310000000005</v>
      </c>
      <c r="BE9" s="15">
        <f t="shared" si="0"/>
        <v>22642.690000000002</v>
      </c>
      <c r="BF9" s="15">
        <f t="shared" si="0"/>
        <v>23257.27</v>
      </c>
      <c r="BG9" s="15">
        <f t="shared" si="0"/>
        <v>23992.45</v>
      </c>
      <c r="BH9" s="15">
        <f t="shared" si="0"/>
        <v>24347.57</v>
      </c>
      <c r="BI9" s="15">
        <f t="shared" si="0"/>
        <v>24097.51</v>
      </c>
      <c r="BJ9" s="15">
        <f t="shared" si="0"/>
        <v>23389.5</v>
      </c>
      <c r="BK9" s="15">
        <f t="shared" si="0"/>
        <v>23754.170000000002</v>
      </c>
      <c r="BL9" s="15">
        <f t="shared" si="0"/>
        <v>22822.060000000005</v>
      </c>
      <c r="BM9" s="15">
        <f t="shared" si="0"/>
        <v>23361.690000000002</v>
      </c>
      <c r="BN9" s="15">
        <f t="shared" si="0"/>
        <v>22783.730000000003</v>
      </c>
      <c r="BO9" s="15">
        <f t="shared" si="0"/>
        <v>23923.599999999999</v>
      </c>
      <c r="BP9" s="15">
        <f t="shared" ref="BP9:CC9" si="1">SUM(BP10:BP14)</f>
        <v>22940.36</v>
      </c>
      <c r="BQ9" s="15">
        <f t="shared" si="1"/>
        <v>22900.92</v>
      </c>
      <c r="BR9" s="15">
        <f t="shared" si="1"/>
        <v>21581.5</v>
      </c>
      <c r="BS9" s="15">
        <f t="shared" si="1"/>
        <v>22191.72</v>
      </c>
      <c r="BT9" s="15">
        <f t="shared" si="1"/>
        <v>23271.280000000002</v>
      </c>
      <c r="BU9" s="15">
        <f t="shared" si="1"/>
        <v>23268.28</v>
      </c>
      <c r="BV9" s="15">
        <f t="shared" si="1"/>
        <v>22543.18</v>
      </c>
      <c r="BW9" s="15">
        <f t="shared" si="1"/>
        <v>22545.940000000002</v>
      </c>
      <c r="BX9" s="15">
        <f t="shared" si="1"/>
        <v>21921.93</v>
      </c>
      <c r="BY9" s="15">
        <f t="shared" si="1"/>
        <v>21009.329999999998</v>
      </c>
      <c r="BZ9" s="15">
        <f t="shared" si="1"/>
        <v>21735.55</v>
      </c>
      <c r="CA9" s="15">
        <f t="shared" si="1"/>
        <v>21666.02</v>
      </c>
      <c r="CB9" s="15">
        <f t="shared" si="1"/>
        <v>22003.019999999997</v>
      </c>
      <c r="CC9" s="15">
        <f t="shared" si="1"/>
        <v>22084.18</v>
      </c>
      <c r="CD9" s="2">
        <f>AVERAGE(M9:AE9)</f>
        <v>24875.631052631576</v>
      </c>
      <c r="CE9" s="2">
        <f>AVERAGE(AF9:CC9)</f>
        <v>22483.2654</v>
      </c>
    </row>
    <row r="10" spans="2:83" x14ac:dyDescent="0.3">
      <c r="B10" s="17" t="s">
        <v>1741</v>
      </c>
      <c r="C10" s="18">
        <f t="array" ref="C10:CC10">TRANSPOSE('GW ZBud_WY'!$R$5:$R$83)</f>
        <v>15299.18</v>
      </c>
      <c r="D10" s="18">
        <v>14314.68</v>
      </c>
      <c r="E10" s="18">
        <v>11566.970000000001</v>
      </c>
      <c r="F10" s="18">
        <v>11034.95</v>
      </c>
      <c r="G10" s="18">
        <v>12572.71</v>
      </c>
      <c r="H10" s="18">
        <v>12295.149999999996</v>
      </c>
      <c r="I10" s="18">
        <v>12859.940000000002</v>
      </c>
      <c r="J10" s="18">
        <v>13718.689999999999</v>
      </c>
      <c r="K10" s="18">
        <v>14038.14</v>
      </c>
      <c r="L10" s="18">
        <v>13616.85</v>
      </c>
      <c r="M10" s="18">
        <v>14847.130000000001</v>
      </c>
      <c r="N10" s="18">
        <v>15083.379999999997</v>
      </c>
      <c r="O10" s="18">
        <v>16826.73</v>
      </c>
      <c r="P10" s="18">
        <v>17137.560000000001</v>
      </c>
      <c r="Q10" s="18">
        <v>16883.170000000002</v>
      </c>
      <c r="R10" s="18">
        <v>15163.52</v>
      </c>
      <c r="S10" s="18">
        <v>15664.47</v>
      </c>
      <c r="T10" s="18">
        <v>15345.85</v>
      </c>
      <c r="U10" s="18">
        <v>15797.059999999998</v>
      </c>
      <c r="V10" s="18">
        <v>16030.09</v>
      </c>
      <c r="W10" s="18">
        <v>16268.870000000003</v>
      </c>
      <c r="X10" s="18">
        <v>16211.210000000001</v>
      </c>
      <c r="Y10" s="18">
        <v>15057.49</v>
      </c>
      <c r="Z10" s="18">
        <v>14492.769999999999</v>
      </c>
      <c r="AA10" s="18">
        <v>15080.9</v>
      </c>
      <c r="AB10" s="18">
        <v>14179.15</v>
      </c>
      <c r="AC10" s="18">
        <v>13057.890000000001</v>
      </c>
      <c r="AD10" s="18">
        <v>13188.76</v>
      </c>
      <c r="AE10" s="19">
        <v>13032.989999999998</v>
      </c>
      <c r="AF10" s="166">
        <v>12930.109999999999</v>
      </c>
      <c r="AG10" s="166">
        <v>13139.699999999999</v>
      </c>
      <c r="AH10" s="166">
        <v>13999.93</v>
      </c>
      <c r="AI10" s="166">
        <v>13766.26</v>
      </c>
      <c r="AJ10" s="166">
        <v>13787.29</v>
      </c>
      <c r="AK10" s="166">
        <v>13357.06</v>
      </c>
      <c r="AL10" s="166">
        <v>13427.9</v>
      </c>
      <c r="AM10" s="166">
        <v>13236.800000000001</v>
      </c>
      <c r="AN10" s="166">
        <v>13965.859999999999</v>
      </c>
      <c r="AO10" s="166">
        <v>14284.52</v>
      </c>
      <c r="AP10" s="166">
        <v>14033.7</v>
      </c>
      <c r="AQ10" s="166">
        <v>13583.92</v>
      </c>
      <c r="AR10" s="166">
        <v>14344.22</v>
      </c>
      <c r="AS10" s="166">
        <v>14481.85</v>
      </c>
      <c r="AT10" s="166">
        <v>12727.35</v>
      </c>
      <c r="AU10" s="166">
        <v>12866.26</v>
      </c>
      <c r="AV10" s="166">
        <v>12689.23</v>
      </c>
      <c r="AW10" s="166">
        <v>12376.250000000002</v>
      </c>
      <c r="AX10" s="166">
        <v>12849.26</v>
      </c>
      <c r="AY10" s="166">
        <v>12718.39</v>
      </c>
      <c r="AZ10" s="166">
        <v>12852.6</v>
      </c>
      <c r="BA10" s="166">
        <v>12275.199999999999</v>
      </c>
      <c r="BB10" s="166">
        <v>12500.120000000003</v>
      </c>
      <c r="BC10" s="166">
        <v>13430.38</v>
      </c>
      <c r="BD10" s="166">
        <v>13944.460000000001</v>
      </c>
      <c r="BE10" s="166">
        <v>13808.810000000001</v>
      </c>
      <c r="BF10" s="166">
        <v>13655.300000000001</v>
      </c>
      <c r="BG10" s="166">
        <v>13865.810000000001</v>
      </c>
      <c r="BH10" s="166">
        <v>13708.16</v>
      </c>
      <c r="BI10" s="166">
        <v>13252.990000000002</v>
      </c>
      <c r="BJ10" s="166">
        <v>13127.98</v>
      </c>
      <c r="BK10" s="166">
        <v>13333.55</v>
      </c>
      <c r="BL10" s="166">
        <v>13005.730000000001</v>
      </c>
      <c r="BM10" s="166">
        <v>13411.250000000002</v>
      </c>
      <c r="BN10" s="166">
        <v>13208.93</v>
      </c>
      <c r="BO10" s="166">
        <v>13913.49</v>
      </c>
      <c r="BP10" s="166">
        <v>13027.39</v>
      </c>
      <c r="BQ10" s="166">
        <v>12909.649999999998</v>
      </c>
      <c r="BR10" s="166">
        <v>12392.08</v>
      </c>
      <c r="BS10" s="166">
        <v>13202.920000000002</v>
      </c>
      <c r="BT10" s="166">
        <v>14228.41</v>
      </c>
      <c r="BU10" s="166">
        <v>13898.63</v>
      </c>
      <c r="BV10" s="166">
        <v>13210.12</v>
      </c>
      <c r="BW10" s="166">
        <v>13194.130000000001</v>
      </c>
      <c r="BX10" s="166">
        <v>12922.970000000001</v>
      </c>
      <c r="BY10" s="166">
        <v>12412.3</v>
      </c>
      <c r="BZ10" s="166">
        <v>12929.3</v>
      </c>
      <c r="CA10" s="166">
        <v>12605.070000000002</v>
      </c>
      <c r="CB10" s="166">
        <v>12537.769999999999</v>
      </c>
      <c r="CC10" s="166">
        <v>12856.73</v>
      </c>
      <c r="CD10" s="2">
        <f t="shared" ref="CD10:CD37" si="2">AVERAGE(M10:AE10)</f>
        <v>15228.894210526312</v>
      </c>
      <c r="CE10" s="2">
        <f t="shared" ref="CE10:CE37" si="3">AVERAGE(AF10:CC10)</f>
        <v>13283.761800000002</v>
      </c>
    </row>
    <row r="11" spans="2:83" x14ac:dyDescent="0.3">
      <c r="B11" s="17" t="s">
        <v>1742</v>
      </c>
      <c r="C11" s="18">
        <f t="array" ref="C11:CC11">TRANSPOSE('GW ZBud_WY'!$V$5:$V$83)</f>
        <v>2807.1599999999994</v>
      </c>
      <c r="D11" s="18">
        <v>2721.2</v>
      </c>
      <c r="E11" s="18">
        <v>2664.17</v>
      </c>
      <c r="F11" s="18">
        <v>2589.1299999999997</v>
      </c>
      <c r="G11" s="18">
        <v>2513.34</v>
      </c>
      <c r="H11" s="18">
        <v>2920.16</v>
      </c>
      <c r="I11" s="18">
        <v>3799.38</v>
      </c>
      <c r="J11" s="18">
        <v>3973.0899999999997</v>
      </c>
      <c r="K11" s="18">
        <v>3927.43</v>
      </c>
      <c r="L11" s="18">
        <v>4095.7600000000007</v>
      </c>
      <c r="M11" s="18">
        <v>3698.41</v>
      </c>
      <c r="N11" s="18">
        <v>3206.06</v>
      </c>
      <c r="O11" s="18">
        <v>2850.98</v>
      </c>
      <c r="P11" s="18">
        <v>2687.3</v>
      </c>
      <c r="Q11" s="18">
        <v>2774.86</v>
      </c>
      <c r="R11" s="18">
        <v>2784.9100000000003</v>
      </c>
      <c r="S11" s="18">
        <v>2714.9399999999996</v>
      </c>
      <c r="T11" s="18">
        <v>2668.8999999999996</v>
      </c>
      <c r="U11" s="18">
        <v>2549.8000000000002</v>
      </c>
      <c r="V11" s="18">
        <v>2047.0700000000002</v>
      </c>
      <c r="W11" s="18">
        <v>2324.85</v>
      </c>
      <c r="X11" s="18">
        <v>2860.5399999999995</v>
      </c>
      <c r="Y11" s="18">
        <v>3186.2300000000005</v>
      </c>
      <c r="Z11" s="18">
        <v>2935.93</v>
      </c>
      <c r="AA11" s="18">
        <v>2739.1299999999997</v>
      </c>
      <c r="AB11" s="18">
        <v>2302.9900000000002</v>
      </c>
      <c r="AC11" s="18">
        <v>2067.66</v>
      </c>
      <c r="AD11" s="18">
        <v>2279.96</v>
      </c>
      <c r="AE11" s="19">
        <v>2888.8300000000004</v>
      </c>
      <c r="AF11" s="166">
        <v>2735.5899999999997</v>
      </c>
      <c r="AG11" s="166">
        <v>2478.27</v>
      </c>
      <c r="AH11" s="166">
        <v>2634.9</v>
      </c>
      <c r="AI11" s="166">
        <v>2515.9700000000003</v>
      </c>
      <c r="AJ11" s="166">
        <v>2970.6399999999994</v>
      </c>
      <c r="AK11" s="166">
        <v>2480.6200000000003</v>
      </c>
      <c r="AL11" s="166">
        <v>2016.78</v>
      </c>
      <c r="AM11" s="166">
        <v>1937.7199999999998</v>
      </c>
      <c r="AN11" s="166">
        <v>1956.31</v>
      </c>
      <c r="AO11" s="166">
        <v>2130.3700000000003</v>
      </c>
      <c r="AP11" s="166">
        <v>2088.84</v>
      </c>
      <c r="AQ11" s="166">
        <v>2079.3000000000002</v>
      </c>
      <c r="AR11" s="166">
        <v>2765.37</v>
      </c>
      <c r="AS11" s="166">
        <v>3242.2900000000004</v>
      </c>
      <c r="AT11" s="166">
        <v>2885.2700000000004</v>
      </c>
      <c r="AU11" s="166">
        <v>2872.44</v>
      </c>
      <c r="AV11" s="166">
        <v>2576.7399999999998</v>
      </c>
      <c r="AW11" s="166">
        <v>2284.35</v>
      </c>
      <c r="AX11" s="166">
        <v>2216.3300000000004</v>
      </c>
      <c r="AY11" s="166">
        <v>2165.35</v>
      </c>
      <c r="AZ11" s="166">
        <v>2098.9500000000003</v>
      </c>
      <c r="BA11" s="166">
        <v>2086</v>
      </c>
      <c r="BB11" s="166">
        <v>2016.83</v>
      </c>
      <c r="BC11" s="166">
        <v>1940.8</v>
      </c>
      <c r="BD11" s="166">
        <v>2040.1499999999999</v>
      </c>
      <c r="BE11" s="166">
        <v>2337.5</v>
      </c>
      <c r="BF11" s="166">
        <v>2703.56</v>
      </c>
      <c r="BG11" s="166">
        <v>2759.4099999999994</v>
      </c>
      <c r="BH11" s="166">
        <v>2996.8700000000003</v>
      </c>
      <c r="BI11" s="166">
        <v>2898.6</v>
      </c>
      <c r="BJ11" s="166">
        <v>2780.77</v>
      </c>
      <c r="BK11" s="166">
        <v>2707.7599999999998</v>
      </c>
      <c r="BL11" s="166">
        <v>2537.0500000000002</v>
      </c>
      <c r="BM11" s="166">
        <v>2609.5099999999998</v>
      </c>
      <c r="BN11" s="166">
        <v>2658.27</v>
      </c>
      <c r="BO11" s="166">
        <v>2848.31</v>
      </c>
      <c r="BP11" s="166">
        <v>2763.18</v>
      </c>
      <c r="BQ11" s="166">
        <v>2688.0200000000004</v>
      </c>
      <c r="BR11" s="166">
        <v>2315.38</v>
      </c>
      <c r="BS11" s="166">
        <v>2377.3000000000002</v>
      </c>
      <c r="BT11" s="166">
        <v>2555.67</v>
      </c>
      <c r="BU11" s="166">
        <v>2784.4599999999996</v>
      </c>
      <c r="BV11" s="166">
        <v>2701.6200000000003</v>
      </c>
      <c r="BW11" s="166">
        <v>2469.4499999999998</v>
      </c>
      <c r="BX11" s="166">
        <v>2218.9699999999998</v>
      </c>
      <c r="BY11" s="166">
        <v>1998.22</v>
      </c>
      <c r="BZ11" s="166">
        <v>2146.7999999999997</v>
      </c>
      <c r="CA11" s="166">
        <v>2493.5700000000002</v>
      </c>
      <c r="CB11" s="166">
        <v>2518.14</v>
      </c>
      <c r="CC11" s="166">
        <v>2596.8000000000002</v>
      </c>
      <c r="CD11" s="2">
        <f t="shared" si="2"/>
        <v>2714.1763157894734</v>
      </c>
      <c r="CE11" s="2">
        <f t="shared" si="3"/>
        <v>2473.6274000000003</v>
      </c>
    </row>
    <row r="12" spans="2:83" x14ac:dyDescent="0.3">
      <c r="B12" s="17" t="s">
        <v>1733</v>
      </c>
      <c r="C12" s="18">
        <f t="array" ref="C12:CC12">TRANSPOSE('GW ZBud_WY'!$X$5:$X$83)</f>
        <v>435.36</v>
      </c>
      <c r="D12" s="18">
        <v>307.96000000000004</v>
      </c>
      <c r="E12" s="18">
        <v>293.08999999999997</v>
      </c>
      <c r="F12" s="18">
        <v>317.56</v>
      </c>
      <c r="G12" s="18">
        <v>310.43</v>
      </c>
      <c r="H12" s="18">
        <v>226.76</v>
      </c>
      <c r="I12" s="18">
        <v>266.39</v>
      </c>
      <c r="J12" s="18">
        <v>407.31</v>
      </c>
      <c r="K12" s="18">
        <v>232.16</v>
      </c>
      <c r="L12" s="18">
        <v>311.93</v>
      </c>
      <c r="M12" s="18">
        <v>530.59</v>
      </c>
      <c r="N12" s="18">
        <v>598.53</v>
      </c>
      <c r="O12" s="18">
        <v>880.27</v>
      </c>
      <c r="P12" s="18">
        <v>890.31</v>
      </c>
      <c r="Q12" s="18">
        <v>798.51</v>
      </c>
      <c r="R12" s="18">
        <v>495.78</v>
      </c>
      <c r="S12" s="18">
        <v>609.08999999999992</v>
      </c>
      <c r="T12" s="18">
        <v>691.2700000000001</v>
      </c>
      <c r="U12" s="18">
        <v>661.29000000000008</v>
      </c>
      <c r="V12" s="18">
        <v>799.96</v>
      </c>
      <c r="W12" s="18">
        <v>726.84000000000015</v>
      </c>
      <c r="X12" s="18">
        <v>513.97</v>
      </c>
      <c r="Y12" s="18">
        <v>584.29999999999995</v>
      </c>
      <c r="Z12" s="18">
        <v>693.77</v>
      </c>
      <c r="AA12" s="18">
        <v>832.98</v>
      </c>
      <c r="AB12" s="18">
        <v>798.15000000000009</v>
      </c>
      <c r="AC12" s="18">
        <v>657.79000000000008</v>
      </c>
      <c r="AD12" s="18">
        <v>596.93000000000006</v>
      </c>
      <c r="AE12" s="19">
        <v>571.21</v>
      </c>
      <c r="AF12" s="166">
        <v>540.97</v>
      </c>
      <c r="AG12" s="166">
        <v>555.25</v>
      </c>
      <c r="AH12" s="166">
        <v>511.43999999999994</v>
      </c>
      <c r="AI12" s="166">
        <v>470.91</v>
      </c>
      <c r="AJ12" s="166">
        <v>495.13000000000005</v>
      </c>
      <c r="AK12" s="166">
        <v>508.45000000000005</v>
      </c>
      <c r="AL12" s="166">
        <v>722.66999999999985</v>
      </c>
      <c r="AM12" s="166">
        <v>633.28</v>
      </c>
      <c r="AN12" s="166">
        <v>631.31999999999994</v>
      </c>
      <c r="AO12" s="166">
        <v>799.25</v>
      </c>
      <c r="AP12" s="166">
        <v>583.74</v>
      </c>
      <c r="AQ12" s="166">
        <v>468.50000000000006</v>
      </c>
      <c r="AR12" s="166">
        <v>461.94000000000005</v>
      </c>
      <c r="AS12" s="166">
        <v>532.83000000000004</v>
      </c>
      <c r="AT12" s="166">
        <v>512.29</v>
      </c>
      <c r="AU12" s="166">
        <v>476.11</v>
      </c>
      <c r="AV12" s="166">
        <v>560.37</v>
      </c>
      <c r="AW12" s="166">
        <v>545.69999999999993</v>
      </c>
      <c r="AX12" s="166">
        <v>527.53</v>
      </c>
      <c r="AY12" s="166">
        <v>448.57000000000005</v>
      </c>
      <c r="AZ12" s="166">
        <v>534.54999999999995</v>
      </c>
      <c r="BA12" s="166">
        <v>624.13</v>
      </c>
      <c r="BB12" s="166">
        <v>583.44000000000005</v>
      </c>
      <c r="BC12" s="166">
        <v>643.26</v>
      </c>
      <c r="BD12" s="166">
        <v>567.30999999999995</v>
      </c>
      <c r="BE12" s="166">
        <v>515.17999999999995</v>
      </c>
      <c r="BF12" s="166">
        <v>585.32000000000005</v>
      </c>
      <c r="BG12" s="166">
        <v>399.27</v>
      </c>
      <c r="BH12" s="166">
        <v>541.58000000000004</v>
      </c>
      <c r="BI12" s="166">
        <v>551.8599999999999</v>
      </c>
      <c r="BJ12" s="166">
        <v>489.42999999999995</v>
      </c>
      <c r="BK12" s="166">
        <v>740.98</v>
      </c>
      <c r="BL12" s="166">
        <v>526.42999999999995</v>
      </c>
      <c r="BM12" s="166">
        <v>568.05999999999995</v>
      </c>
      <c r="BN12" s="166">
        <v>431.52</v>
      </c>
      <c r="BO12" s="166">
        <v>446.52</v>
      </c>
      <c r="BP12" s="166">
        <v>505.55999999999995</v>
      </c>
      <c r="BQ12" s="166">
        <v>511.54000000000008</v>
      </c>
      <c r="BR12" s="166">
        <v>494.65</v>
      </c>
      <c r="BS12" s="166">
        <v>501.90999999999997</v>
      </c>
      <c r="BT12" s="166">
        <v>350.9</v>
      </c>
      <c r="BU12" s="166">
        <v>590.11</v>
      </c>
      <c r="BV12" s="166">
        <v>508.26</v>
      </c>
      <c r="BW12" s="166">
        <v>786.33999999999992</v>
      </c>
      <c r="BX12" s="166">
        <v>624.25</v>
      </c>
      <c r="BY12" s="166">
        <v>638.76</v>
      </c>
      <c r="BZ12" s="166">
        <v>592.35</v>
      </c>
      <c r="CA12" s="166">
        <v>504.59000000000003</v>
      </c>
      <c r="CB12" s="166">
        <v>524.93000000000006</v>
      </c>
      <c r="CC12" s="166">
        <v>383.09999999999997</v>
      </c>
      <c r="CD12" s="2">
        <f t="shared" ref="CD12:CD14" si="4">AVERAGE(M12:AE12)</f>
        <v>680.60736842105268</v>
      </c>
      <c r="CE12" s="2">
        <f t="shared" ref="CE12:CE14" si="5">AVERAGE(AF12:CC12)</f>
        <v>545.04679999999996</v>
      </c>
    </row>
    <row r="13" spans="2:83" x14ac:dyDescent="0.3">
      <c r="B13" s="17" t="s">
        <v>1734</v>
      </c>
      <c r="C13" s="18">
        <f t="array" ref="C13:CC13">TRANSPOSE('GW ZBud_WY'!$Z$5:$Z$83)</f>
        <v>0</v>
      </c>
      <c r="D13" s="18">
        <v>0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18">
        <v>2.3199999999999998</v>
      </c>
      <c r="P13" s="18">
        <v>0.98</v>
      </c>
      <c r="Q13" s="18">
        <v>1.42</v>
      </c>
      <c r="R13" s="18">
        <v>1.8399999999999999</v>
      </c>
      <c r="S13" s="18">
        <v>0.56000000000000005</v>
      </c>
      <c r="T13" s="18">
        <v>0.99</v>
      </c>
      <c r="U13" s="18">
        <v>5.5600000000000005</v>
      </c>
      <c r="V13" s="18">
        <v>4.3</v>
      </c>
      <c r="W13" s="18">
        <v>1.87</v>
      </c>
      <c r="X13" s="18">
        <v>1.04</v>
      </c>
      <c r="Y13" s="18">
        <v>0.63000000000000012</v>
      </c>
      <c r="Z13" s="18">
        <v>5.56</v>
      </c>
      <c r="AA13" s="18">
        <v>3.6399999999999997</v>
      </c>
      <c r="AB13" s="18">
        <v>2.0099999999999998</v>
      </c>
      <c r="AC13" s="18">
        <v>0.58000000000000007</v>
      </c>
      <c r="AD13" s="18">
        <v>0.36</v>
      </c>
      <c r="AE13" s="19">
        <v>1.01</v>
      </c>
      <c r="AF13" s="166">
        <v>0.43999999999999995</v>
      </c>
      <c r="AG13" s="166">
        <v>0.28999999999999998</v>
      </c>
      <c r="AH13" s="166">
        <v>0.01</v>
      </c>
      <c r="AI13" s="166">
        <v>0.38</v>
      </c>
      <c r="AJ13" s="166">
        <v>0.13</v>
      </c>
      <c r="AK13" s="166">
        <v>0.53</v>
      </c>
      <c r="AL13" s="166">
        <v>2.3199999999999998</v>
      </c>
      <c r="AM13" s="166">
        <v>0.14000000000000001</v>
      </c>
      <c r="AN13" s="166">
        <v>0</v>
      </c>
      <c r="AO13" s="166">
        <v>0.38</v>
      </c>
      <c r="AP13" s="166">
        <v>0.27</v>
      </c>
      <c r="AQ13" s="166">
        <v>0.45</v>
      </c>
      <c r="AR13" s="166">
        <v>0.09</v>
      </c>
      <c r="AS13" s="166">
        <v>0.24</v>
      </c>
      <c r="AT13" s="166">
        <v>0.48</v>
      </c>
      <c r="AU13" s="166">
        <v>0.53</v>
      </c>
      <c r="AV13" s="166">
        <v>0</v>
      </c>
      <c r="AW13" s="166">
        <v>0.61</v>
      </c>
      <c r="AX13" s="166">
        <v>0.42</v>
      </c>
      <c r="AY13" s="166">
        <v>0.91</v>
      </c>
      <c r="AZ13" s="166">
        <v>1.94</v>
      </c>
      <c r="BA13" s="166">
        <v>0.23</v>
      </c>
      <c r="BB13" s="166">
        <v>0.13</v>
      </c>
      <c r="BC13" s="166">
        <v>0.5</v>
      </c>
      <c r="BD13" s="166">
        <v>0.72</v>
      </c>
      <c r="BE13" s="166">
        <v>0.55000000000000004</v>
      </c>
      <c r="BF13" s="166">
        <v>0</v>
      </c>
      <c r="BG13" s="166">
        <v>0</v>
      </c>
      <c r="BH13" s="166">
        <v>0</v>
      </c>
      <c r="BI13" s="166">
        <v>0.1</v>
      </c>
      <c r="BJ13" s="166">
        <v>0.31</v>
      </c>
      <c r="BK13" s="166">
        <v>0.48000000000000004</v>
      </c>
      <c r="BL13" s="166">
        <v>0.48</v>
      </c>
      <c r="BM13" s="166">
        <v>0.79</v>
      </c>
      <c r="BN13" s="166">
        <v>0.6</v>
      </c>
      <c r="BO13" s="166">
        <v>0.30000000000000004</v>
      </c>
      <c r="BP13" s="166">
        <v>0.25</v>
      </c>
      <c r="BQ13" s="166">
        <v>1.04</v>
      </c>
      <c r="BR13" s="166">
        <v>0.36000000000000004</v>
      </c>
      <c r="BS13" s="166">
        <v>0.33999999999999997</v>
      </c>
      <c r="BT13" s="166">
        <v>0</v>
      </c>
      <c r="BU13" s="166">
        <v>0.3</v>
      </c>
      <c r="BV13" s="166">
        <v>0.47</v>
      </c>
      <c r="BW13" s="166">
        <v>0</v>
      </c>
      <c r="BX13" s="166">
        <v>1.8599999999999999</v>
      </c>
      <c r="BY13" s="166">
        <v>0.60000000000000009</v>
      </c>
      <c r="BZ13" s="166">
        <v>0.24</v>
      </c>
      <c r="CA13" s="166">
        <v>0.47</v>
      </c>
      <c r="CB13" s="166">
        <v>0.75</v>
      </c>
      <c r="CC13" s="166">
        <v>0.43</v>
      </c>
      <c r="CD13" s="2">
        <f t="shared" si="4"/>
        <v>1.8247368421052628</v>
      </c>
      <c r="CE13" s="2">
        <f t="shared" si="5"/>
        <v>0.45719999999999994</v>
      </c>
    </row>
    <row r="14" spans="2:83" x14ac:dyDescent="0.3">
      <c r="B14" s="17" t="s">
        <v>899</v>
      </c>
      <c r="C14" s="18">
        <f t="array" ref="C14:CC14">TRANSPOSE('GW ZBud_WY'!$T$5:$T$83)</f>
        <v>7256.4700000000012</v>
      </c>
      <c r="D14" s="18">
        <v>6833.25</v>
      </c>
      <c r="E14" s="18">
        <v>6677.61</v>
      </c>
      <c r="F14" s="18">
        <v>6597.2000000000007</v>
      </c>
      <c r="G14" s="18">
        <v>6356.5300000000007</v>
      </c>
      <c r="H14" s="18">
        <v>6749.1600000000017</v>
      </c>
      <c r="I14" s="18">
        <v>6427.87</v>
      </c>
      <c r="J14" s="18">
        <v>6813.58</v>
      </c>
      <c r="K14" s="18">
        <v>7317.5</v>
      </c>
      <c r="L14" s="18">
        <v>7538.38</v>
      </c>
      <c r="M14" s="18">
        <v>7699.65</v>
      </c>
      <c r="N14" s="18">
        <v>7171.96</v>
      </c>
      <c r="O14" s="18">
        <v>7221.97</v>
      </c>
      <c r="P14" s="18">
        <v>6787.9</v>
      </c>
      <c r="Q14" s="18">
        <v>6706.31</v>
      </c>
      <c r="R14" s="18">
        <v>6406.119999999999</v>
      </c>
      <c r="S14" s="18">
        <v>6729.630000000001</v>
      </c>
      <c r="T14" s="18">
        <v>6672.0099999999993</v>
      </c>
      <c r="U14" s="18">
        <v>6831.21</v>
      </c>
      <c r="V14" s="18">
        <v>6266.31</v>
      </c>
      <c r="W14" s="18">
        <v>5829.6699999999992</v>
      </c>
      <c r="X14" s="18">
        <v>5801.8200000000006</v>
      </c>
      <c r="Y14" s="18">
        <v>5659.93</v>
      </c>
      <c r="Z14" s="18">
        <v>5724.89</v>
      </c>
      <c r="AA14" s="18">
        <v>5624.9</v>
      </c>
      <c r="AB14" s="18">
        <v>5668.82</v>
      </c>
      <c r="AC14" s="18">
        <v>5353.56</v>
      </c>
      <c r="AD14" s="18">
        <v>5374.3099999999995</v>
      </c>
      <c r="AE14" s="19">
        <v>5221.47</v>
      </c>
      <c r="AF14" s="166">
        <v>5480.68</v>
      </c>
      <c r="AG14" s="166">
        <v>5382.4499999999989</v>
      </c>
      <c r="AH14" s="166">
        <v>5833.73</v>
      </c>
      <c r="AI14" s="166">
        <v>5713.03</v>
      </c>
      <c r="AJ14" s="166">
        <v>5665.1799999999994</v>
      </c>
      <c r="AK14" s="166">
        <v>5497.51</v>
      </c>
      <c r="AL14" s="166">
        <v>5611.54</v>
      </c>
      <c r="AM14" s="166">
        <v>5605.09</v>
      </c>
      <c r="AN14" s="166">
        <v>5064.82</v>
      </c>
      <c r="AO14" s="166">
        <v>5182.1400000000003</v>
      </c>
      <c r="AP14" s="166">
        <v>5138.55</v>
      </c>
      <c r="AQ14" s="166">
        <v>5635.08</v>
      </c>
      <c r="AR14" s="166">
        <v>6161.1100000000006</v>
      </c>
      <c r="AS14" s="166">
        <v>6658.96</v>
      </c>
      <c r="AT14" s="166">
        <v>6740.2900000000009</v>
      </c>
      <c r="AU14" s="166">
        <v>6999.6099999999988</v>
      </c>
      <c r="AV14" s="166">
        <v>6791.72</v>
      </c>
      <c r="AW14" s="166">
        <v>6633.1900000000005</v>
      </c>
      <c r="AX14" s="166">
        <v>6386.130000000001</v>
      </c>
      <c r="AY14" s="166">
        <v>5931.2400000000007</v>
      </c>
      <c r="AZ14" s="166">
        <v>6001.6299999999992</v>
      </c>
      <c r="BA14" s="166">
        <v>5855.77</v>
      </c>
      <c r="BB14" s="166">
        <v>5823.7999999999993</v>
      </c>
      <c r="BC14" s="166">
        <v>5436.02</v>
      </c>
      <c r="BD14" s="166">
        <v>6162.67</v>
      </c>
      <c r="BE14" s="166">
        <v>5980.65</v>
      </c>
      <c r="BF14" s="166">
        <v>6313.09</v>
      </c>
      <c r="BG14" s="166">
        <v>6967.9599999999991</v>
      </c>
      <c r="BH14" s="166">
        <v>7100.9599999999991</v>
      </c>
      <c r="BI14" s="166">
        <v>7393.9599999999991</v>
      </c>
      <c r="BJ14" s="166">
        <v>6991.01</v>
      </c>
      <c r="BK14" s="166">
        <v>6971.4000000000005</v>
      </c>
      <c r="BL14" s="166">
        <v>6752.3700000000008</v>
      </c>
      <c r="BM14" s="166">
        <v>6772.08</v>
      </c>
      <c r="BN14" s="166">
        <v>6484.41</v>
      </c>
      <c r="BO14" s="166">
        <v>6714.9800000000005</v>
      </c>
      <c r="BP14" s="166">
        <v>6643.9800000000005</v>
      </c>
      <c r="BQ14" s="166">
        <v>6790.67</v>
      </c>
      <c r="BR14" s="166">
        <v>6379.0300000000007</v>
      </c>
      <c r="BS14" s="166">
        <v>6109.25</v>
      </c>
      <c r="BT14" s="166">
        <v>6136.2999999999993</v>
      </c>
      <c r="BU14" s="166">
        <v>5994.78</v>
      </c>
      <c r="BV14" s="166">
        <v>6122.71</v>
      </c>
      <c r="BW14" s="166">
        <v>6096.0200000000013</v>
      </c>
      <c r="BX14" s="166">
        <v>6153.8799999999992</v>
      </c>
      <c r="BY14" s="166">
        <v>5959.45</v>
      </c>
      <c r="BZ14" s="166">
        <v>6066.8600000000006</v>
      </c>
      <c r="CA14" s="166">
        <v>6062.32</v>
      </c>
      <c r="CB14" s="166">
        <v>6421.43</v>
      </c>
      <c r="CC14" s="166">
        <v>6247.12</v>
      </c>
      <c r="CD14" s="2">
        <f t="shared" si="4"/>
        <v>6250.1284210526319</v>
      </c>
      <c r="CE14" s="2">
        <f t="shared" si="5"/>
        <v>6180.3722000000007</v>
      </c>
    </row>
    <row r="15" spans="2:83" x14ac:dyDescent="0.3">
      <c r="B15" s="14" t="s">
        <v>36</v>
      </c>
      <c r="C15" s="15">
        <f>SUM(C16:C18)</f>
        <v>46581.8</v>
      </c>
      <c r="D15" s="15">
        <f t="shared" ref="D15:BO15" si="6">SUM(D16:D18)</f>
        <v>58777.30000000001</v>
      </c>
      <c r="E15" s="15">
        <f t="shared" si="6"/>
        <v>63229.799999999996</v>
      </c>
      <c r="F15" s="15">
        <f t="shared" si="6"/>
        <v>102467.29999999999</v>
      </c>
      <c r="G15" s="15">
        <f t="shared" si="6"/>
        <v>46904.800000000003</v>
      </c>
      <c r="H15" s="15">
        <f t="shared" si="6"/>
        <v>141567.90000000002</v>
      </c>
      <c r="I15" s="15">
        <f t="shared" si="6"/>
        <v>82716.800000000003</v>
      </c>
      <c r="J15" s="15">
        <f t="shared" si="6"/>
        <v>87274.699999999983</v>
      </c>
      <c r="K15" s="15">
        <f t="shared" si="6"/>
        <v>140618.90000000002</v>
      </c>
      <c r="L15" s="15">
        <f t="shared" si="6"/>
        <v>70237.099999999991</v>
      </c>
      <c r="M15" s="15">
        <f t="shared" si="6"/>
        <v>80536.599999999991</v>
      </c>
      <c r="N15" s="15">
        <f t="shared" si="6"/>
        <v>54939.899999999994</v>
      </c>
      <c r="O15" s="15">
        <f t="shared" si="6"/>
        <v>74229.999999999985</v>
      </c>
      <c r="P15" s="15">
        <f t="shared" si="6"/>
        <v>82204</v>
      </c>
      <c r="Q15" s="15">
        <f t="shared" si="6"/>
        <v>81078.5</v>
      </c>
      <c r="R15" s="15">
        <f t="shared" si="6"/>
        <v>79702.599999999991</v>
      </c>
      <c r="S15" s="15">
        <f t="shared" si="6"/>
        <v>123892.80000000002</v>
      </c>
      <c r="T15" s="15">
        <f t="shared" si="6"/>
        <v>41045.300000000003</v>
      </c>
      <c r="U15" s="15">
        <f t="shared" si="6"/>
        <v>60858</v>
      </c>
      <c r="V15" s="15">
        <f t="shared" si="6"/>
        <v>52994.3</v>
      </c>
      <c r="W15" s="15">
        <f t="shared" si="6"/>
        <v>73517.7</v>
      </c>
      <c r="X15" s="15">
        <f t="shared" si="6"/>
        <v>107280.5</v>
      </c>
      <c r="Y15" s="15">
        <f t="shared" si="6"/>
        <v>55489.899999999994</v>
      </c>
      <c r="Z15" s="15">
        <f t="shared" si="6"/>
        <v>58085.400000000009</v>
      </c>
      <c r="AA15" s="15">
        <f t="shared" si="6"/>
        <v>40325</v>
      </c>
      <c r="AB15" s="15">
        <f t="shared" si="6"/>
        <v>51559.4</v>
      </c>
      <c r="AC15" s="15">
        <f t="shared" si="6"/>
        <v>68645.400000000009</v>
      </c>
      <c r="AD15" s="15">
        <f t="shared" si="6"/>
        <v>111266.3</v>
      </c>
      <c r="AE15" s="15">
        <f t="shared" si="6"/>
        <v>47559.299999999988</v>
      </c>
      <c r="AF15" s="15">
        <f t="shared" si="6"/>
        <v>56691.7</v>
      </c>
      <c r="AG15" s="15">
        <f t="shared" si="6"/>
        <v>29753.899999999994</v>
      </c>
      <c r="AH15" s="15">
        <f t="shared" si="6"/>
        <v>97401.900000000023</v>
      </c>
      <c r="AI15" s="15">
        <f t="shared" si="6"/>
        <v>94815.7</v>
      </c>
      <c r="AJ15" s="15">
        <f t="shared" si="6"/>
        <v>60961.899999999994</v>
      </c>
      <c r="AK15" s="15">
        <f t="shared" si="6"/>
        <v>23576</v>
      </c>
      <c r="AL15" s="15">
        <f t="shared" si="6"/>
        <v>20047.400000000001</v>
      </c>
      <c r="AM15" s="15">
        <f t="shared" si="6"/>
        <v>94039.6</v>
      </c>
      <c r="AN15" s="15">
        <f t="shared" si="6"/>
        <v>52272.499999999993</v>
      </c>
      <c r="AO15" s="15">
        <f t="shared" si="6"/>
        <v>73984.400000000009</v>
      </c>
      <c r="AP15" s="15">
        <f t="shared" si="6"/>
        <v>52803.10000000002</v>
      </c>
      <c r="AQ15" s="15">
        <f t="shared" si="6"/>
        <v>111686.29999999999</v>
      </c>
      <c r="AR15" s="15">
        <f t="shared" si="6"/>
        <v>133804.20000000001</v>
      </c>
      <c r="AS15" s="15">
        <f t="shared" si="6"/>
        <v>83506</v>
      </c>
      <c r="AT15" s="15">
        <f t="shared" si="6"/>
        <v>47246.7</v>
      </c>
      <c r="AU15" s="15">
        <f t="shared" si="6"/>
        <v>95464.1</v>
      </c>
      <c r="AV15" s="15">
        <f t="shared" si="6"/>
        <v>45945.900000000009</v>
      </c>
      <c r="AW15" s="15">
        <f t="shared" si="6"/>
        <v>53826.399999999994</v>
      </c>
      <c r="AX15" s="15">
        <f t="shared" si="6"/>
        <v>62141.000000000007</v>
      </c>
      <c r="AY15" s="15">
        <f t="shared" si="6"/>
        <v>42525.5</v>
      </c>
      <c r="AZ15" s="15">
        <f t="shared" si="6"/>
        <v>54952.500000000007</v>
      </c>
      <c r="BA15" s="15">
        <f t="shared" si="6"/>
        <v>61332.1</v>
      </c>
      <c r="BB15" s="15">
        <f t="shared" si="6"/>
        <v>99565.1</v>
      </c>
      <c r="BC15" s="15">
        <f t="shared" si="6"/>
        <v>42680.19999999999</v>
      </c>
      <c r="BD15" s="15">
        <f t="shared" si="6"/>
        <v>132434.20000000001</v>
      </c>
      <c r="BE15" s="15">
        <f t="shared" si="6"/>
        <v>75488.299999999988</v>
      </c>
      <c r="BF15" s="15">
        <f t="shared" si="6"/>
        <v>78985.8</v>
      </c>
      <c r="BG15" s="15">
        <f t="shared" si="6"/>
        <v>131682.80000000002</v>
      </c>
      <c r="BH15" s="15">
        <f t="shared" si="6"/>
        <v>63659.500000000007</v>
      </c>
      <c r="BI15" s="15">
        <f t="shared" si="6"/>
        <v>73012.999999999971</v>
      </c>
      <c r="BJ15" s="15">
        <f t="shared" si="6"/>
        <v>49011.999999999993</v>
      </c>
      <c r="BK15" s="15">
        <f t="shared" si="6"/>
        <v>67268.100000000006</v>
      </c>
      <c r="BL15" s="15">
        <f t="shared" si="6"/>
        <v>75350.999999999985</v>
      </c>
      <c r="BM15" s="15">
        <f t="shared" si="6"/>
        <v>74802.5</v>
      </c>
      <c r="BN15" s="15">
        <f t="shared" si="6"/>
        <v>73536.499999999985</v>
      </c>
      <c r="BO15" s="15">
        <f t="shared" si="6"/>
        <v>117198.2</v>
      </c>
      <c r="BP15" s="15">
        <f t="shared" ref="BP15:CC15" si="7">SUM(BP16:BP18)</f>
        <v>35647.4</v>
      </c>
      <c r="BQ15" s="15">
        <f t="shared" si="7"/>
        <v>54869.9</v>
      </c>
      <c r="BR15" s="15">
        <f t="shared" si="7"/>
        <v>47859.899999999994</v>
      </c>
      <c r="BS15" s="15">
        <f t="shared" si="7"/>
        <v>68428.299999999988</v>
      </c>
      <c r="BT15" s="15">
        <f t="shared" si="7"/>
        <v>102986.20000000003</v>
      </c>
      <c r="BU15" s="15">
        <f t="shared" si="7"/>
        <v>48759.3</v>
      </c>
      <c r="BV15" s="15">
        <f t="shared" si="7"/>
        <v>53911.399999999994</v>
      </c>
      <c r="BW15" s="15">
        <f t="shared" si="7"/>
        <v>36358.799999999996</v>
      </c>
      <c r="BX15" s="15">
        <f t="shared" si="7"/>
        <v>50269</v>
      </c>
      <c r="BY15" s="15">
        <f t="shared" si="7"/>
        <v>68848.800000000003</v>
      </c>
      <c r="BZ15" s="15">
        <f t="shared" si="7"/>
        <v>110420.7</v>
      </c>
      <c r="CA15" s="15">
        <f t="shared" si="7"/>
        <v>48805.5</v>
      </c>
      <c r="CB15" s="15">
        <f t="shared" si="7"/>
        <v>74706.10000000002</v>
      </c>
      <c r="CC15" s="15">
        <f t="shared" si="7"/>
        <v>73580</v>
      </c>
      <c r="CD15" s="2">
        <f t="shared" si="2"/>
        <v>70800.573684210525</v>
      </c>
      <c r="CE15" s="2">
        <f t="shared" si="3"/>
        <v>69578.145999999993</v>
      </c>
    </row>
    <row r="16" spans="2:83" x14ac:dyDescent="0.3">
      <c r="B16" s="17" t="s">
        <v>28</v>
      </c>
      <c r="C16" s="18">
        <f>'Surface Budget Reformatted'!C31</f>
        <v>31176.762281824809</v>
      </c>
      <c r="D16" s="18">
        <f>'Surface Budget Reformatted'!D31</f>
        <v>39719.651018837991</v>
      </c>
      <c r="E16" s="18">
        <f>'Surface Budget Reformatted'!E31</f>
        <v>43242.449185410253</v>
      </c>
      <c r="F16" s="18">
        <f>'Surface Budget Reformatted'!F31</f>
        <v>80955.154888709076</v>
      </c>
      <c r="G16" s="18">
        <f>'Surface Budget Reformatted'!G31</f>
        <v>29897.906671375975</v>
      </c>
      <c r="H16" s="18">
        <f>'Surface Budget Reformatted'!H31</f>
        <v>115046.33873129074</v>
      </c>
      <c r="I16" s="18">
        <f>'Surface Budget Reformatted'!I31</f>
        <v>60836.122375243016</v>
      </c>
      <c r="J16" s="18">
        <f>'Surface Budget Reformatted'!J31</f>
        <v>60658.655112391505</v>
      </c>
      <c r="K16" s="18">
        <f>'Surface Budget Reformatted'!K31</f>
        <v>115078.65930209515</v>
      </c>
      <c r="L16" s="18">
        <f>'Surface Budget Reformatted'!L31</f>
        <v>48021.31906970586</v>
      </c>
      <c r="M16" s="18">
        <f>'Surface Budget Reformatted'!M31</f>
        <v>54277.713435332982</v>
      </c>
      <c r="N16" s="18">
        <f>'Surface Budget Reformatted'!N31</f>
        <v>33625.991377611121</v>
      </c>
      <c r="O16" s="18">
        <f>'Surface Budget Reformatted'!O31</f>
        <v>48931.101613079241</v>
      </c>
      <c r="P16" s="18">
        <f>'Surface Budget Reformatted'!P31</f>
        <v>57771.632178154548</v>
      </c>
      <c r="Q16" s="18">
        <f>'Surface Budget Reformatted'!Q31</f>
        <v>52182.762747309112</v>
      </c>
      <c r="R16" s="18">
        <f>'Surface Budget Reformatted'!R31</f>
        <v>57915.013252712604</v>
      </c>
      <c r="S16" s="18">
        <f>'Surface Budget Reformatted'!S31</f>
        <v>91938.966694022049</v>
      </c>
      <c r="T16" s="18">
        <f>'Surface Budget Reformatted'!T31</f>
        <v>20793.126459429681</v>
      </c>
      <c r="U16" s="18">
        <f>'Surface Budget Reformatted'!U31</f>
        <v>34692.733735860267</v>
      </c>
      <c r="V16" s="18">
        <f>'Surface Budget Reformatted'!V31</f>
        <v>30844.980719966086</v>
      </c>
      <c r="W16" s="18">
        <f>'Surface Budget Reformatted'!W31</f>
        <v>50255.921126382804</v>
      </c>
      <c r="X16" s="18">
        <f>'Surface Budget Reformatted'!X31</f>
        <v>80457.715404571005</v>
      </c>
      <c r="Y16" s="18">
        <f>'Surface Budget Reformatted'!Y31</f>
        <v>31681.985219747901</v>
      </c>
      <c r="Z16" s="18">
        <f>'Surface Budget Reformatted'!Z31</f>
        <v>33060.04986483699</v>
      </c>
      <c r="AA16" s="18">
        <f>'Surface Budget Reformatted'!AA31</f>
        <v>19012.918842418465</v>
      </c>
      <c r="AB16" s="18">
        <f>'Surface Budget Reformatted'!AB31</f>
        <v>28822.078744336497</v>
      </c>
      <c r="AC16" s="18">
        <f>'Surface Budget Reformatted'!AC31</f>
        <v>47397.373706464241</v>
      </c>
      <c r="AD16" s="18">
        <f>'Surface Budget Reformatted'!AD31</f>
        <v>87949.01812284044</v>
      </c>
      <c r="AE16" s="18">
        <f>'Surface Budget Reformatted'!AE31</f>
        <v>32123.935690662118</v>
      </c>
      <c r="AF16" s="18">
        <f>'Surface Budget Reformatted'!AF31</f>
        <v>37648.175920782407</v>
      </c>
      <c r="AG16" s="18">
        <f>'Surface Budget Reformatted'!AG31</f>
        <v>14987.172254018613</v>
      </c>
      <c r="AH16" s="18">
        <f>'Surface Budget Reformatted'!AH31</f>
        <v>69908.537868733314</v>
      </c>
      <c r="AI16" s="18">
        <f>'Surface Budget Reformatted'!AI31</f>
        <v>71666.152641009743</v>
      </c>
      <c r="AJ16" s="18">
        <f>'Surface Budget Reformatted'!AJ31</f>
        <v>41567.335865789719</v>
      </c>
      <c r="AK16" s="18">
        <f>'Surface Budget Reformatted'!AK31</f>
        <v>10019.649025066727</v>
      </c>
      <c r="AL16" s="18">
        <f>'Surface Budget Reformatted'!AL31</f>
        <v>5622.1796432223473</v>
      </c>
      <c r="AM16" s="18">
        <f>'Surface Budget Reformatted'!AM31</f>
        <v>71549.148535553919</v>
      </c>
      <c r="AN16" s="18">
        <f>'Surface Budget Reformatted'!AN31</f>
        <v>34367.78213183106</v>
      </c>
      <c r="AO16" s="18">
        <f>'Surface Budget Reformatted'!AO31</f>
        <v>52428.620870720864</v>
      </c>
      <c r="AP16" s="18">
        <f>'Surface Budget Reformatted'!AP31</f>
        <v>34280.278042783742</v>
      </c>
      <c r="AQ16" s="18">
        <f>'Surface Budget Reformatted'!AQ31</f>
        <v>86697.51542804706</v>
      </c>
      <c r="AR16" s="18">
        <f>'Surface Budget Reformatted'!AR31</f>
        <v>106708.93897253656</v>
      </c>
      <c r="AS16" s="18">
        <f>'Surface Budget Reformatted'!AS31</f>
        <v>58559.061167372245</v>
      </c>
      <c r="AT16" s="18">
        <f>'Surface Budget Reformatted'!AT31</f>
        <v>28938.293786468435</v>
      </c>
      <c r="AU16" s="18">
        <f>'Surface Budget Reformatted'!AU31</f>
        <v>68945.049459524205</v>
      </c>
      <c r="AV16" s="18">
        <f>'Surface Budget Reformatted'!AV31</f>
        <v>28176.711195417516</v>
      </c>
      <c r="AW16" s="18">
        <f>'Surface Budget Reformatted'!AW31</f>
        <v>34306.604042090432</v>
      </c>
      <c r="AX16" s="18">
        <f>'Surface Budget Reformatted'!AX31</f>
        <v>41683.154756786076</v>
      </c>
      <c r="AY16" s="18">
        <f>'Surface Budget Reformatted'!AY31</f>
        <v>26703.257262872528</v>
      </c>
      <c r="AZ16" s="18">
        <f>'Surface Budget Reformatted'!AZ31</f>
        <v>34450.440633589889</v>
      </c>
      <c r="BA16" s="18">
        <f>'Surface Budget Reformatted'!BA31</f>
        <v>40449.401719711532</v>
      </c>
      <c r="BB16" s="18">
        <f>'Surface Budget Reformatted'!BB31</f>
        <v>76808.935835447948</v>
      </c>
      <c r="BC16" s="18">
        <f>'Surface Budget Reformatted'!BC31</f>
        <v>26224.734501115963</v>
      </c>
      <c r="BD16" s="18">
        <f>'Surface Budget Reformatted'!BD31</f>
        <v>105201.30699763753</v>
      </c>
      <c r="BE16" s="18">
        <f>'Surface Budget Reformatted'!BE31</f>
        <v>54752.98661974947</v>
      </c>
      <c r="BF16" s="18">
        <f>'Surface Budget Reformatted'!BF31</f>
        <v>54437.469447627627</v>
      </c>
      <c r="BG16" s="18">
        <f>'Surface Budget Reformatted'!BG31</f>
        <v>106906.48261754426</v>
      </c>
      <c r="BH16" s="18">
        <f>'Surface Budget Reformatted'!BH31</f>
        <v>43420.54663032831</v>
      </c>
      <c r="BI16" s="18">
        <f>'Surface Budget Reformatted'!BI31</f>
        <v>49678.325196519996</v>
      </c>
      <c r="BJ16" s="18">
        <f>'Surface Budget Reformatted'!BJ31</f>
        <v>30957.513152716194</v>
      </c>
      <c r="BK16" s="18">
        <f>'Surface Budget Reformatted'!BK31</f>
        <v>45440.360010148273</v>
      </c>
      <c r="BL16" s="18">
        <f>'Surface Budget Reformatted'!BL31</f>
        <v>54470.177020645686</v>
      </c>
      <c r="BM16" s="18">
        <f>'Surface Budget Reformatted'!BM31</f>
        <v>50049.060831201801</v>
      </c>
      <c r="BN16" s="18">
        <f>'Surface Budget Reformatted'!BN31</f>
        <v>55514.241222229888</v>
      </c>
      <c r="BO16" s="18">
        <f>'Surface Budget Reformatted'!BO31</f>
        <v>89957.837610790099</v>
      </c>
      <c r="BP16" s="18">
        <f>'Surface Budget Reformatted'!BP31</f>
        <v>20129.638318849185</v>
      </c>
      <c r="BQ16" s="18">
        <f>'Surface Budget Reformatted'!BQ31</f>
        <v>34146.64954728484</v>
      </c>
      <c r="BR16" s="18">
        <f>'Surface Budget Reformatted'!BR31</f>
        <v>30653.071017010796</v>
      </c>
      <c r="BS16" s="18">
        <f>'Surface Budget Reformatted'!BS31</f>
        <v>49862.35597605411</v>
      </c>
      <c r="BT16" s="18">
        <f>'Surface Budget Reformatted'!BT31</f>
        <v>81851.792214518093</v>
      </c>
      <c r="BU16" s="18">
        <f>'Surface Budget Reformatted'!BU31</f>
        <v>31139.246961020403</v>
      </c>
      <c r="BV16" s="18">
        <f>'Surface Budget Reformatted'!BV31</f>
        <v>33934.419103846667</v>
      </c>
      <c r="BW16" s="18">
        <f>'Surface Budget Reformatted'!BW31</f>
        <v>19028.657352344868</v>
      </c>
      <c r="BX16" s="18">
        <f>'Surface Budget Reformatted'!BX31</f>
        <v>29192.816717329093</v>
      </c>
      <c r="BY16" s="18">
        <f>'Surface Budget Reformatted'!BY31</f>
        <v>48140.22467576382</v>
      </c>
      <c r="BZ16" s="18">
        <f>'Surface Budget Reformatted'!BZ31</f>
        <v>84833.641413034507</v>
      </c>
      <c r="CA16" s="18">
        <f>'Surface Budget Reformatted'!CA31</f>
        <v>30800.624974586572</v>
      </c>
      <c r="CB16" s="18">
        <f>'Surface Budget Reformatted'!CB31</f>
        <v>49458.834343709081</v>
      </c>
      <c r="CC16" s="18">
        <f>'Surface Budget Reformatted'!CC31</f>
        <v>55510.992604225517</v>
      </c>
      <c r="CD16" s="2">
        <f t="shared" si="2"/>
        <v>47038.68520714411</v>
      </c>
      <c r="CE16" s="2">
        <f t="shared" si="3"/>
        <v>48843.328082744199</v>
      </c>
    </row>
    <row r="17" spans="2:83" x14ac:dyDescent="0.3">
      <c r="B17" s="17" t="s">
        <v>79</v>
      </c>
      <c r="C17" s="18">
        <f>'Surface Budget Reformatted'!C32</f>
        <v>4560.1437883379585</v>
      </c>
      <c r="D17" s="18">
        <f>'Surface Budget Reformatted'!D32</f>
        <v>5605.7715719577454</v>
      </c>
      <c r="E17" s="18">
        <f>'Surface Budget Reformatted'!E32</f>
        <v>5628.4189010289847</v>
      </c>
      <c r="F17" s="18">
        <f>'Surface Budget Reformatted'!F32</f>
        <v>6906.563248738923</v>
      </c>
      <c r="G17" s="18">
        <f>'Surface Budget Reformatted'!G32</f>
        <v>3402.5836682774016</v>
      </c>
      <c r="H17" s="18">
        <f>'Surface Budget Reformatted'!H32</f>
        <v>5769.1441432232896</v>
      </c>
      <c r="I17" s="18">
        <f>'Surface Budget Reformatted'!I32</f>
        <v>4159.9961295703197</v>
      </c>
      <c r="J17" s="18">
        <f>'Surface Budget Reformatted'!J32</f>
        <v>4764.772341182842</v>
      </c>
      <c r="K17" s="18">
        <f>'Surface Budget Reformatted'!K32</f>
        <v>4373.0303886360689</v>
      </c>
      <c r="L17" s="18">
        <f>'Surface Budget Reformatted'!L32</f>
        <v>3363.6562063698202</v>
      </c>
      <c r="M17" s="18">
        <f>'Surface Budget Reformatted'!M32</f>
        <v>7094.1830677519411</v>
      </c>
      <c r="N17" s="18">
        <f>'Surface Budget Reformatted'!N32</f>
        <v>5679.4862302609881</v>
      </c>
      <c r="O17" s="18">
        <f>'Surface Budget Reformatted'!O32</f>
        <v>6569.818372541733</v>
      </c>
      <c r="P17" s="18">
        <f>'Surface Budget Reformatted'!P32</f>
        <v>7148.7582578942583</v>
      </c>
      <c r="Q17" s="18">
        <f>'Surface Budget Reformatted'!Q32</f>
        <v>8848.2616784693237</v>
      </c>
      <c r="R17" s="18">
        <f>'Surface Budget Reformatted'!R32</f>
        <v>6275.5840639750804</v>
      </c>
      <c r="S17" s="18">
        <f>'Surface Budget Reformatted'!S32</f>
        <v>9264.3319431409072</v>
      </c>
      <c r="T17" s="18">
        <f>'Surface Budget Reformatted'!T32</f>
        <v>4601.7873523558583</v>
      </c>
      <c r="U17" s="18">
        <f>'Surface Budget Reformatted'!U32</f>
        <v>6193.3659490339396</v>
      </c>
      <c r="V17" s="18">
        <f>'Surface Budget Reformatted'!V32</f>
        <v>5858.7022762422148</v>
      </c>
      <c r="W17" s="18">
        <f>'Surface Budget Reformatted'!W32</f>
        <v>6747.8768757616508</v>
      </c>
      <c r="X17" s="18">
        <f>'Surface Budget Reformatted'!X32</f>
        <v>8012.2295762326758</v>
      </c>
      <c r="Y17" s="18">
        <f>'Surface Budget Reformatted'!Y32</f>
        <v>5873.3568714692929</v>
      </c>
      <c r="Z17" s="18">
        <f>'Surface Budget Reformatted'!Z32</f>
        <v>6243.8877371723338</v>
      </c>
      <c r="AA17" s="18">
        <f>'Surface Budget Reformatted'!AA32</f>
        <v>3597.9027683150366</v>
      </c>
      <c r="AB17" s="18">
        <f>'Surface Budget Reformatted'!AB32</f>
        <v>5122.7614421289045</v>
      </c>
      <c r="AC17" s="18">
        <f>'Surface Budget Reformatted'!AC32</f>
        <v>5329.7514432694115</v>
      </c>
      <c r="AD17" s="18">
        <f>'Surface Budget Reformatted'!AD32</f>
        <v>6555.1920812279095</v>
      </c>
      <c r="AE17" s="18">
        <f>'Surface Budget Reformatted'!AE32</f>
        <v>3556.4308737220595</v>
      </c>
      <c r="AF17" s="18">
        <f>'Surface Budget Reformatted'!AF32</f>
        <v>4286.1379334615349</v>
      </c>
      <c r="AG17" s="18">
        <f>'Surface Budget Reformatted'!AG32</f>
        <v>2423.39578787965</v>
      </c>
      <c r="AH17" s="18">
        <f>'Surface Budget Reformatted'!AH32</f>
        <v>7195.713306760068</v>
      </c>
      <c r="AI17" s="18">
        <f>'Surface Budget Reformatted'!AI32</f>
        <v>6052.1218781455773</v>
      </c>
      <c r="AJ17" s="18">
        <f>'Surface Budget Reformatted'!AJ32</f>
        <v>4447.5106020435769</v>
      </c>
      <c r="AK17" s="18">
        <f>'Surface Budget Reformatted'!AK32</f>
        <v>1984.4640461101371</v>
      </c>
      <c r="AL17" s="18">
        <f>'Surface Budget Reformatted'!AL32</f>
        <v>1249.8652795650719</v>
      </c>
      <c r="AM17" s="18">
        <f>'Surface Budget Reformatted'!AM32</f>
        <v>5447.514293031094</v>
      </c>
      <c r="AN17" s="18">
        <f>'Surface Budget Reformatted'!AN32</f>
        <v>3733.6658680055889</v>
      </c>
      <c r="AO17" s="18">
        <f>'Surface Budget Reformatted'!AO32</f>
        <v>5144.6889847551392</v>
      </c>
      <c r="AP17" s="18">
        <f>'Surface Budget Reformatted'!AP32</f>
        <v>3829.6363995097777</v>
      </c>
      <c r="AQ17" s="18">
        <f>'Surface Budget Reformatted'!AQ32</f>
        <v>6816.783822868827</v>
      </c>
      <c r="AR17" s="18">
        <f>'Surface Budget Reformatted'!AR32</f>
        <v>7636.5706221342152</v>
      </c>
      <c r="AS17" s="18">
        <f>'Surface Budget Reformatted'!AS32</f>
        <v>6063.2262589724123</v>
      </c>
      <c r="AT17" s="18">
        <f>'Surface Budget Reformatted'!AT32</f>
        <v>4013.7289448357878</v>
      </c>
      <c r="AU17" s="18">
        <f>'Surface Budget Reformatted'!AU32</f>
        <v>6872.9790330000133</v>
      </c>
      <c r="AV17" s="18">
        <f>'Surface Budget Reformatted'!AV32</f>
        <v>4007.2525073165166</v>
      </c>
      <c r="AW17" s="18">
        <f>'Surface Budget Reformatted'!AW32</f>
        <v>4236.3096590428004</v>
      </c>
      <c r="AX17" s="18">
        <f>'Surface Budget Reformatted'!AX32</f>
        <v>4709.0411694411296</v>
      </c>
      <c r="AY17" s="18">
        <f>'Surface Budget Reformatted'!AY32</f>
        <v>3205.2195182992782</v>
      </c>
      <c r="AZ17" s="18">
        <f>'Surface Budget Reformatted'!AZ32</f>
        <v>4156.2926871598265</v>
      </c>
      <c r="BA17" s="18">
        <f>'Surface Budget Reformatted'!BA32</f>
        <v>3815.9662963072819</v>
      </c>
      <c r="BB17" s="18">
        <f>'Surface Budget Reformatted'!BB32</f>
        <v>5220.0006650850837</v>
      </c>
      <c r="BC17" s="18">
        <f>'Surface Budget Reformatted'!BC32</f>
        <v>3098.5132444358087</v>
      </c>
      <c r="BD17" s="18">
        <f>'Surface Budget Reformatted'!BD32</f>
        <v>7192.6629578531192</v>
      </c>
      <c r="BE17" s="18">
        <f>'Surface Budget Reformatted'!BE32</f>
        <v>4646.4007421179576</v>
      </c>
      <c r="BF17" s="18">
        <f>'Surface Budget Reformatted'!BF32</f>
        <v>5608.9280109230585</v>
      </c>
      <c r="BG17" s="18">
        <f>'Surface Budget Reformatted'!BG32</f>
        <v>7029.0229796145913</v>
      </c>
      <c r="BH17" s="18">
        <f>'Surface Budget Reformatted'!BH32</f>
        <v>4815.5859839737568</v>
      </c>
      <c r="BI17" s="18">
        <f>'Surface Budget Reformatted'!BI32</f>
        <v>5504.3916846426673</v>
      </c>
      <c r="BJ17" s="18">
        <f>'Surface Budget Reformatted'!BJ32</f>
        <v>3941.1828776089765</v>
      </c>
      <c r="BK17" s="18">
        <f>'Surface Budget Reformatted'!BK32</f>
        <v>4905.3388513083555</v>
      </c>
      <c r="BL17" s="18">
        <f>'Surface Budget Reformatted'!BL32</f>
        <v>5283.3255196122582</v>
      </c>
      <c r="BM17" s="18">
        <f>'Surface Budget Reformatted'!BM32</f>
        <v>6136.3227367056343</v>
      </c>
      <c r="BN17" s="18">
        <f>'Surface Budget Reformatted'!BN32</f>
        <v>4384.115254704956</v>
      </c>
      <c r="BO17" s="18">
        <f>'Surface Budget Reformatted'!BO32</f>
        <v>7088.2248168225979</v>
      </c>
      <c r="BP17" s="18">
        <f>'Surface Budget Reformatted'!BP32</f>
        <v>2861.2417639457763</v>
      </c>
      <c r="BQ17" s="18">
        <f>'Surface Budget Reformatted'!BQ32</f>
        <v>4118.5742076462129</v>
      </c>
      <c r="BR17" s="18">
        <f>'Surface Budget Reformatted'!BR32</f>
        <v>3882.328773668537</v>
      </c>
      <c r="BS17" s="18">
        <f>'Surface Budget Reformatted'!BS32</f>
        <v>4454.6244052358543</v>
      </c>
      <c r="BT17" s="18">
        <f>'Surface Budget Reformatted'!BT32</f>
        <v>5261.2636592463195</v>
      </c>
      <c r="BU17" s="18">
        <f>'Surface Budget Reformatted'!BU32</f>
        <v>3433.1154454996654</v>
      </c>
      <c r="BV17" s="18">
        <f>'Surface Budget Reformatted'!BV32</f>
        <v>4120.142137826203</v>
      </c>
      <c r="BW17" s="18">
        <f>'Surface Budget Reformatted'!BW32</f>
        <v>3136.4094981632188</v>
      </c>
      <c r="BX17" s="18">
        <f>'Surface Budget Reformatted'!BX32</f>
        <v>4588.5206313798908</v>
      </c>
      <c r="BY17" s="18">
        <f>'Surface Budget Reformatted'!BY32</f>
        <v>4982.3790219212733</v>
      </c>
      <c r="BZ17" s="18">
        <f>'Surface Budget Reformatted'!BZ32</f>
        <v>7368.3534929275338</v>
      </c>
      <c r="CA17" s="18">
        <f>'Surface Budget Reformatted'!CA32</f>
        <v>4056.5094723996599</v>
      </c>
      <c r="CB17" s="18">
        <f>'Surface Budget Reformatted'!CB32</f>
        <v>6223.1526266233041</v>
      </c>
      <c r="CC17" s="18">
        <f>'Surface Budget Reformatted'!CC32</f>
        <v>4391.6351230894961</v>
      </c>
      <c r="CD17" s="2">
        <f t="shared" si="2"/>
        <v>6240.719413735028</v>
      </c>
      <c r="CE17" s="2">
        <f t="shared" si="3"/>
        <v>4781.2070296725424</v>
      </c>
    </row>
    <row r="18" spans="2:83" x14ac:dyDescent="0.3">
      <c r="B18" s="17" t="s">
        <v>80</v>
      </c>
      <c r="C18" s="18">
        <f>'Surface Budget Reformatted'!C33</f>
        <v>10844.893929837235</v>
      </c>
      <c r="D18" s="18">
        <f>'Surface Budget Reformatted'!D33</f>
        <v>13451.877409204271</v>
      </c>
      <c r="E18" s="18">
        <f>'Surface Budget Reformatted'!E33</f>
        <v>14358.931913560757</v>
      </c>
      <c r="F18" s="18">
        <f>'Surface Budget Reformatted'!F33</f>
        <v>14605.581862551997</v>
      </c>
      <c r="G18" s="18">
        <f>'Surface Budget Reformatted'!G33</f>
        <v>13604.309660346627</v>
      </c>
      <c r="H18" s="18">
        <f>'Surface Budget Reformatted'!H33</f>
        <v>20752.41712548599</v>
      </c>
      <c r="I18" s="18">
        <f>'Surface Budget Reformatted'!I33</f>
        <v>17720.681495186665</v>
      </c>
      <c r="J18" s="18">
        <f>'Surface Budget Reformatted'!J33</f>
        <v>21851.272546425636</v>
      </c>
      <c r="K18" s="18">
        <f>'Surface Budget Reformatted'!K33</f>
        <v>21167.210309268798</v>
      </c>
      <c r="L18" s="18">
        <f>'Surface Budget Reformatted'!L33</f>
        <v>18852.124723924309</v>
      </c>
      <c r="M18" s="18">
        <f>'Surface Budget Reformatted'!M33</f>
        <v>19164.703496915066</v>
      </c>
      <c r="N18" s="18">
        <f>'Surface Budget Reformatted'!N33</f>
        <v>15634.422392127883</v>
      </c>
      <c r="O18" s="18">
        <f>'Surface Budget Reformatted'!O33</f>
        <v>18729.080014379007</v>
      </c>
      <c r="P18" s="18">
        <f>'Surface Budget Reformatted'!P33</f>
        <v>17283.609563951195</v>
      </c>
      <c r="Q18" s="18">
        <f>'Surface Budget Reformatted'!Q33</f>
        <v>20047.47557422156</v>
      </c>
      <c r="R18" s="18">
        <f>'Surface Budget Reformatted'!R33</f>
        <v>15512.002683312307</v>
      </c>
      <c r="S18" s="18">
        <f>'Surface Budget Reformatted'!S33</f>
        <v>22689.501362837062</v>
      </c>
      <c r="T18" s="18">
        <f>'Surface Budget Reformatted'!T33</f>
        <v>15650.386188214463</v>
      </c>
      <c r="U18" s="18">
        <f>'Surface Budget Reformatted'!U33</f>
        <v>19971.900315105791</v>
      </c>
      <c r="V18" s="18">
        <f>'Surface Budget Reformatted'!V33</f>
        <v>16290.617003791704</v>
      </c>
      <c r="W18" s="18">
        <f>'Surface Budget Reformatted'!W33</f>
        <v>16513.901997855544</v>
      </c>
      <c r="X18" s="18">
        <f>'Surface Budget Reformatted'!X33</f>
        <v>18810.555019196319</v>
      </c>
      <c r="Y18" s="18">
        <f>'Surface Budget Reformatted'!Y33</f>
        <v>17934.557908782801</v>
      </c>
      <c r="Z18" s="18">
        <f>'Surface Budget Reformatted'!Z33</f>
        <v>18781.462397990683</v>
      </c>
      <c r="AA18" s="18">
        <f>'Surface Budget Reformatted'!AA33</f>
        <v>17714.178389266497</v>
      </c>
      <c r="AB18" s="18">
        <f>'Surface Budget Reformatted'!AB33</f>
        <v>17614.559813534601</v>
      </c>
      <c r="AC18" s="18">
        <f>'Surface Budget Reformatted'!AC33</f>
        <v>15918.274850266356</v>
      </c>
      <c r="AD18" s="18">
        <f>'Surface Budget Reformatted'!AD33</f>
        <v>16762.089795931646</v>
      </c>
      <c r="AE18" s="18">
        <f>'Surface Budget Reformatted'!AE33</f>
        <v>11878.933435615816</v>
      </c>
      <c r="AF18" s="18">
        <f>'Surface Budget Reformatted'!AF33</f>
        <v>14757.386145756058</v>
      </c>
      <c r="AG18" s="18">
        <f>'Surface Budget Reformatted'!AG33</f>
        <v>12343.331958101731</v>
      </c>
      <c r="AH18" s="18">
        <f>'Surface Budget Reformatted'!AH33</f>
        <v>20297.648824506636</v>
      </c>
      <c r="AI18" s="18">
        <f>'Surface Budget Reformatted'!AI33</f>
        <v>17097.425480844671</v>
      </c>
      <c r="AJ18" s="18">
        <f>'Surface Budget Reformatted'!AJ33</f>
        <v>14947.053532166699</v>
      </c>
      <c r="AK18" s="18">
        <f>'Surface Budget Reformatted'!AK33</f>
        <v>11571.886928823136</v>
      </c>
      <c r="AL18" s="18">
        <f>'Surface Budget Reformatted'!AL33</f>
        <v>13175.355077212582</v>
      </c>
      <c r="AM18" s="18">
        <f>'Surface Budget Reformatted'!AM33</f>
        <v>17042.937171414986</v>
      </c>
      <c r="AN18" s="18">
        <f>'Surface Budget Reformatted'!AN33</f>
        <v>14171.052000163339</v>
      </c>
      <c r="AO18" s="18">
        <f>'Surface Budget Reformatted'!AO33</f>
        <v>16411.090144524005</v>
      </c>
      <c r="AP18" s="18">
        <f>'Surface Budget Reformatted'!AP33</f>
        <v>14693.185557706496</v>
      </c>
      <c r="AQ18" s="18">
        <f>'Surface Budget Reformatted'!AQ33</f>
        <v>18172.000749084116</v>
      </c>
      <c r="AR18" s="18">
        <f>'Surface Budget Reformatted'!AR33</f>
        <v>19458.690405329231</v>
      </c>
      <c r="AS18" s="18">
        <f>'Surface Budget Reformatted'!AS33</f>
        <v>18883.712573655343</v>
      </c>
      <c r="AT18" s="18">
        <f>'Surface Budget Reformatted'!AT33</f>
        <v>14294.677268695774</v>
      </c>
      <c r="AU18" s="18">
        <f>'Surface Budget Reformatted'!AU33</f>
        <v>19646.07150747579</v>
      </c>
      <c r="AV18" s="18">
        <f>'Surface Budget Reformatted'!AV33</f>
        <v>13761.936297265976</v>
      </c>
      <c r="AW18" s="18">
        <f>'Surface Budget Reformatted'!AW33</f>
        <v>15283.486298866759</v>
      </c>
      <c r="AX18" s="18">
        <f>'Surface Budget Reformatted'!AX33</f>
        <v>15748.804073772801</v>
      </c>
      <c r="AY18" s="18">
        <f>'Surface Budget Reformatted'!AY33</f>
        <v>12617.023218828193</v>
      </c>
      <c r="AZ18" s="18">
        <f>'Surface Budget Reformatted'!AZ33</f>
        <v>16345.766679250293</v>
      </c>
      <c r="BA18" s="18">
        <f>'Surface Budget Reformatted'!BA33</f>
        <v>17066.731983981183</v>
      </c>
      <c r="BB18" s="18">
        <f>'Surface Budget Reformatted'!BB33</f>
        <v>17536.16349946698</v>
      </c>
      <c r="BC18" s="18">
        <f>'Surface Budget Reformatted'!BC33</f>
        <v>13356.952254448217</v>
      </c>
      <c r="BD18" s="18">
        <f>'Surface Budget Reformatted'!BD33</f>
        <v>20040.230044509361</v>
      </c>
      <c r="BE18" s="18">
        <f>'Surface Budget Reformatted'!BE33</f>
        <v>16088.912638132564</v>
      </c>
      <c r="BF18" s="18">
        <f>'Surface Budget Reformatted'!BF33</f>
        <v>18939.402541449319</v>
      </c>
      <c r="BG18" s="18">
        <f>'Surface Budget Reformatted'!BG33</f>
        <v>17747.294402841173</v>
      </c>
      <c r="BH18" s="18">
        <f>'Surface Budget Reformatted'!BH33</f>
        <v>15423.367385697939</v>
      </c>
      <c r="BI18" s="18">
        <f>'Surface Budget Reformatted'!BI33</f>
        <v>17830.283118837309</v>
      </c>
      <c r="BJ18" s="18">
        <f>'Surface Budget Reformatted'!BJ33</f>
        <v>14113.303969674824</v>
      </c>
      <c r="BK18" s="18">
        <f>'Surface Budget Reformatted'!BK33</f>
        <v>16922.401138543381</v>
      </c>
      <c r="BL18" s="18">
        <f>'Surface Budget Reformatted'!BL33</f>
        <v>15597.497459742041</v>
      </c>
      <c r="BM18" s="18">
        <f>'Surface Budget Reformatted'!BM33</f>
        <v>18617.116432092564</v>
      </c>
      <c r="BN18" s="18">
        <f>'Surface Budget Reformatted'!BN33</f>
        <v>13638.143523065137</v>
      </c>
      <c r="BO18" s="18">
        <f>'Surface Budget Reformatted'!BO33</f>
        <v>20152.137572387306</v>
      </c>
      <c r="BP18" s="18">
        <f>'Surface Budget Reformatted'!BP33</f>
        <v>12656.51991720504</v>
      </c>
      <c r="BQ18" s="18">
        <f>'Surface Budget Reformatted'!BQ33</f>
        <v>16604.676245068949</v>
      </c>
      <c r="BR18" s="18">
        <f>'Surface Budget Reformatted'!BR33</f>
        <v>13324.500209320662</v>
      </c>
      <c r="BS18" s="18">
        <f>'Surface Budget Reformatted'!BS33</f>
        <v>14111.319618710022</v>
      </c>
      <c r="BT18" s="18">
        <f>'Surface Budget Reformatted'!BT33</f>
        <v>15873.144126235607</v>
      </c>
      <c r="BU18" s="18">
        <f>'Surface Budget Reformatted'!BU33</f>
        <v>14186.937593479928</v>
      </c>
      <c r="BV18" s="18">
        <f>'Surface Budget Reformatted'!BV33</f>
        <v>15856.838758327129</v>
      </c>
      <c r="BW18" s="18">
        <f>'Surface Budget Reformatted'!BW33</f>
        <v>14193.733149491911</v>
      </c>
      <c r="BX18" s="18">
        <f>'Surface Budget Reformatted'!BX33</f>
        <v>16487.662651291015</v>
      </c>
      <c r="BY18" s="18">
        <f>'Surface Budget Reformatted'!BY33</f>
        <v>15726.196302314909</v>
      </c>
      <c r="BZ18" s="18">
        <f>'Surface Budget Reformatted'!BZ33</f>
        <v>18218.705094037959</v>
      </c>
      <c r="CA18" s="18">
        <f>'Surface Budget Reformatted'!CA33</f>
        <v>13948.365553013768</v>
      </c>
      <c r="CB18" s="18">
        <f>'Surface Budget Reformatted'!CB33</f>
        <v>19024.113029667638</v>
      </c>
      <c r="CC18" s="18">
        <f>'Surface Budget Reformatted'!CC33</f>
        <v>13677.372272684988</v>
      </c>
      <c r="CD18" s="2">
        <f t="shared" si="2"/>
        <v>17521.169063331385</v>
      </c>
      <c r="CE18" s="2">
        <f t="shared" si="3"/>
        <v>15953.610887583269</v>
      </c>
    </row>
    <row r="19" spans="2:83" x14ac:dyDescent="0.3">
      <c r="B19" s="14" t="s">
        <v>67</v>
      </c>
      <c r="C19" s="15">
        <f>SUM(C20:C22)</f>
        <v>8269.75</v>
      </c>
      <c r="D19" s="15">
        <f t="shared" ref="D19:BO19" si="8">SUM(D20:D22)</f>
        <v>8337.34</v>
      </c>
      <c r="E19" s="15">
        <f t="shared" si="8"/>
        <v>8647.7999999999993</v>
      </c>
      <c r="F19" s="15">
        <f t="shared" si="8"/>
        <v>10669.029999999999</v>
      </c>
      <c r="G19" s="15">
        <f t="shared" si="8"/>
        <v>8112.1999999999989</v>
      </c>
      <c r="H19" s="15">
        <f t="shared" si="8"/>
        <v>12807.970000000001</v>
      </c>
      <c r="I19" s="15">
        <f t="shared" si="8"/>
        <v>9303.8799999999992</v>
      </c>
      <c r="J19" s="15">
        <f t="shared" si="8"/>
        <v>12498.1</v>
      </c>
      <c r="K19" s="15">
        <f t="shared" si="8"/>
        <v>6850.65</v>
      </c>
      <c r="L19" s="15">
        <f t="shared" si="8"/>
        <v>7626.16</v>
      </c>
      <c r="M19" s="15">
        <f t="shared" si="8"/>
        <v>7570.8600000000006</v>
      </c>
      <c r="N19" s="15">
        <f t="shared" si="8"/>
        <v>7583.01</v>
      </c>
      <c r="O19" s="15">
        <f t="shared" si="8"/>
        <v>8198.35</v>
      </c>
      <c r="P19" s="15">
        <f t="shared" si="8"/>
        <v>8599.35</v>
      </c>
      <c r="Q19" s="15">
        <f t="shared" si="8"/>
        <v>8939.27</v>
      </c>
      <c r="R19" s="15">
        <f t="shared" si="8"/>
        <v>7650.4800000000014</v>
      </c>
      <c r="S19" s="15">
        <f t="shared" si="8"/>
        <v>14377.73</v>
      </c>
      <c r="T19" s="15">
        <f t="shared" si="8"/>
        <v>9116.16</v>
      </c>
      <c r="U19" s="15">
        <f t="shared" si="8"/>
        <v>8725.51</v>
      </c>
      <c r="V19" s="15">
        <f t="shared" si="8"/>
        <v>9627.66</v>
      </c>
      <c r="W19" s="15">
        <f t="shared" si="8"/>
        <v>9014.83</v>
      </c>
      <c r="X19" s="15">
        <f t="shared" si="8"/>
        <v>9726.18</v>
      </c>
      <c r="Y19" s="15">
        <f t="shared" si="8"/>
        <v>9581.2800000000007</v>
      </c>
      <c r="Z19" s="15">
        <f t="shared" si="8"/>
        <v>10163.67</v>
      </c>
      <c r="AA19" s="15">
        <f t="shared" si="8"/>
        <v>9039.5300000000007</v>
      </c>
      <c r="AB19" s="15">
        <f t="shared" si="8"/>
        <v>9523.0300000000007</v>
      </c>
      <c r="AC19" s="15">
        <f t="shared" si="8"/>
        <v>10822.420000000002</v>
      </c>
      <c r="AD19" s="15">
        <f t="shared" si="8"/>
        <v>23590.75</v>
      </c>
      <c r="AE19" s="15">
        <f t="shared" si="8"/>
        <v>8630.7799999999988</v>
      </c>
      <c r="AF19" s="15">
        <f t="shared" si="8"/>
        <v>9045.31</v>
      </c>
      <c r="AG19" s="15">
        <f t="shared" si="8"/>
        <v>9322.36</v>
      </c>
      <c r="AH19" s="15">
        <f t="shared" si="8"/>
        <v>9006.5300000000007</v>
      </c>
      <c r="AI19" s="15">
        <f t="shared" si="8"/>
        <v>11277.67</v>
      </c>
      <c r="AJ19" s="15">
        <f t="shared" si="8"/>
        <v>7378.43</v>
      </c>
      <c r="AK19" s="15">
        <f t="shared" si="8"/>
        <v>8100.11</v>
      </c>
      <c r="AL19" s="15">
        <f t="shared" si="8"/>
        <v>9674.02</v>
      </c>
      <c r="AM19" s="15">
        <f t="shared" si="8"/>
        <v>8977.01</v>
      </c>
      <c r="AN19" s="15">
        <f t="shared" si="8"/>
        <v>8862.58</v>
      </c>
      <c r="AO19" s="15">
        <f t="shared" si="8"/>
        <v>12908.75</v>
      </c>
      <c r="AP19" s="15">
        <f t="shared" si="8"/>
        <v>8454.23</v>
      </c>
      <c r="AQ19" s="15">
        <f t="shared" si="8"/>
        <v>13481.44</v>
      </c>
      <c r="AR19" s="15">
        <f t="shared" si="8"/>
        <v>10243.1</v>
      </c>
      <c r="AS19" s="15">
        <f t="shared" si="8"/>
        <v>8234.630000000001</v>
      </c>
      <c r="AT19" s="15">
        <f t="shared" si="8"/>
        <v>7134.9400000000005</v>
      </c>
      <c r="AU19" s="15">
        <f t="shared" si="8"/>
        <v>12800.470000000001</v>
      </c>
      <c r="AV19" s="15">
        <f t="shared" si="8"/>
        <v>7679.9</v>
      </c>
      <c r="AW19" s="15">
        <f t="shared" si="8"/>
        <v>8769.3100000000013</v>
      </c>
      <c r="AX19" s="15">
        <f t="shared" si="8"/>
        <v>9386.2200000000012</v>
      </c>
      <c r="AY19" s="15">
        <f t="shared" si="8"/>
        <v>9353.14</v>
      </c>
      <c r="AZ19" s="15">
        <f t="shared" si="8"/>
        <v>8921.0799999999981</v>
      </c>
      <c r="BA19" s="15">
        <f t="shared" si="8"/>
        <v>9849.14</v>
      </c>
      <c r="BB19" s="15">
        <f t="shared" si="8"/>
        <v>11139.4</v>
      </c>
      <c r="BC19" s="15">
        <f t="shared" si="8"/>
        <v>8785.77</v>
      </c>
      <c r="BD19" s="15">
        <f t="shared" si="8"/>
        <v>13345.2</v>
      </c>
      <c r="BE19" s="15">
        <f t="shared" si="8"/>
        <v>9842.130000000001</v>
      </c>
      <c r="BF19" s="15">
        <f t="shared" si="8"/>
        <v>13347.86</v>
      </c>
      <c r="BG19" s="15">
        <f t="shared" si="8"/>
        <v>7216.3099999999995</v>
      </c>
      <c r="BH19" s="15">
        <f t="shared" si="8"/>
        <v>8135.27</v>
      </c>
      <c r="BI19" s="15">
        <f t="shared" si="8"/>
        <v>7103.63</v>
      </c>
      <c r="BJ19" s="15">
        <f t="shared" si="8"/>
        <v>7002.5400000000009</v>
      </c>
      <c r="BK19" s="15">
        <f t="shared" si="8"/>
        <v>8341.09</v>
      </c>
      <c r="BL19" s="15">
        <f t="shared" si="8"/>
        <v>8628.91</v>
      </c>
      <c r="BM19" s="15">
        <f t="shared" si="8"/>
        <v>8551.7400000000016</v>
      </c>
      <c r="BN19" s="15">
        <f t="shared" si="8"/>
        <v>7128.2100000000009</v>
      </c>
      <c r="BO19" s="15">
        <f t="shared" si="8"/>
        <v>13507.030000000002</v>
      </c>
      <c r="BP19" s="15">
        <f t="shared" ref="BP19:CC19" si="9">SUM(BP20:BP22)</f>
        <v>8406.4499999999989</v>
      </c>
      <c r="BQ19" s="15">
        <f t="shared" si="9"/>
        <v>8089.8</v>
      </c>
      <c r="BR19" s="15">
        <f t="shared" si="9"/>
        <v>9212.6500000000015</v>
      </c>
      <c r="BS19" s="15">
        <f t="shared" si="9"/>
        <v>8515.7099999999991</v>
      </c>
      <c r="BT19" s="15">
        <f t="shared" si="9"/>
        <v>8781.67</v>
      </c>
      <c r="BU19" s="15">
        <f t="shared" si="9"/>
        <v>8517.33</v>
      </c>
      <c r="BV19" s="15">
        <f t="shared" si="9"/>
        <v>9674.2100000000009</v>
      </c>
      <c r="BW19" s="15">
        <f t="shared" si="9"/>
        <v>9792.64</v>
      </c>
      <c r="BX19" s="15">
        <f t="shared" si="9"/>
        <v>10443.459999999999</v>
      </c>
      <c r="BY19" s="15">
        <f t="shared" si="9"/>
        <v>11944.189999999999</v>
      </c>
      <c r="BZ19" s="15">
        <f t="shared" si="9"/>
        <v>24471.97</v>
      </c>
      <c r="CA19" s="15">
        <f t="shared" si="9"/>
        <v>9948.07</v>
      </c>
      <c r="CB19" s="15">
        <f t="shared" si="9"/>
        <v>9251.0400000000009</v>
      </c>
      <c r="CC19" s="15">
        <f t="shared" si="9"/>
        <v>7374.1699999999992</v>
      </c>
      <c r="CD19" s="2">
        <f t="shared" si="2"/>
        <v>10025.307894736843</v>
      </c>
      <c r="CE19" s="2">
        <f t="shared" si="3"/>
        <v>9707.1764000000003</v>
      </c>
    </row>
    <row r="20" spans="2:83" x14ac:dyDescent="0.3">
      <c r="B20" s="17" t="s">
        <v>29</v>
      </c>
      <c r="C20" s="15">
        <f>'Surface Budget Reformatted'!C35</f>
        <v>1683.53</v>
      </c>
      <c r="D20" s="15">
        <f>'Surface Budget Reformatted'!D35</f>
        <v>1689.36</v>
      </c>
      <c r="E20" s="15">
        <f>'Surface Budget Reformatted'!E35</f>
        <v>1957.47</v>
      </c>
      <c r="F20" s="15">
        <f>'Surface Budget Reformatted'!F35</f>
        <v>4091.2000000000003</v>
      </c>
      <c r="G20" s="15">
        <f>'Surface Budget Reformatted'!G35</f>
        <v>1985.6099999999997</v>
      </c>
      <c r="H20" s="15">
        <f>'Surface Budget Reformatted'!H35</f>
        <v>7099.27</v>
      </c>
      <c r="I20" s="15">
        <f>'Surface Budget Reformatted'!I35</f>
        <v>3570.2</v>
      </c>
      <c r="J20" s="15">
        <f>'Surface Budget Reformatted'!J35</f>
        <v>6784.38</v>
      </c>
      <c r="K20" s="15">
        <f>'Surface Budget Reformatted'!K35</f>
        <v>1632.7099999999996</v>
      </c>
      <c r="L20" s="15">
        <f>'Surface Budget Reformatted'!L35</f>
        <v>2289.13</v>
      </c>
      <c r="M20" s="15">
        <f>'Surface Budget Reformatted'!M35</f>
        <v>1364.01</v>
      </c>
      <c r="N20" s="15">
        <f>'Surface Budget Reformatted'!N35</f>
        <v>1304.21</v>
      </c>
      <c r="O20" s="15">
        <f>'Surface Budget Reformatted'!O35</f>
        <v>1947.08</v>
      </c>
      <c r="P20" s="15">
        <f>'Surface Budget Reformatted'!P35</f>
        <v>2473.6500000000005</v>
      </c>
      <c r="Q20" s="15">
        <f>'Surface Budget Reformatted'!Q35</f>
        <v>2398.8799999999997</v>
      </c>
      <c r="R20" s="15">
        <f>'Surface Budget Reformatted'!R35</f>
        <v>1654.3300000000002</v>
      </c>
      <c r="S20" s="15">
        <f>'Surface Budget Reformatted'!S35</f>
        <v>8113.4999999999991</v>
      </c>
      <c r="T20" s="15">
        <f>'Surface Budget Reformatted'!T35</f>
        <v>2643.5899999999997</v>
      </c>
      <c r="U20" s="15">
        <f>'Surface Budget Reformatted'!U35</f>
        <v>2163.62</v>
      </c>
      <c r="V20" s="15">
        <f>'Surface Budget Reformatted'!V35</f>
        <v>3177.78</v>
      </c>
      <c r="W20" s="15">
        <f>'Surface Budget Reformatted'!W35</f>
        <v>2826.7099999999996</v>
      </c>
      <c r="X20" s="15">
        <f>'Surface Budget Reformatted'!X35</f>
        <v>3683.8700000000003</v>
      </c>
      <c r="Y20" s="15">
        <f>'Surface Budget Reformatted'!Y35</f>
        <v>3021.0699999999997</v>
      </c>
      <c r="Z20" s="15">
        <f>'Surface Budget Reformatted'!Z35</f>
        <v>3864.0099999999998</v>
      </c>
      <c r="AA20" s="15">
        <f>'Surface Budget Reformatted'!AA35</f>
        <v>3981.41</v>
      </c>
      <c r="AB20" s="15">
        <f>'Surface Budget Reformatted'!AB35</f>
        <v>4725.6900000000005</v>
      </c>
      <c r="AC20" s="15">
        <f>'Surface Budget Reformatted'!AC35</f>
        <v>6018.68</v>
      </c>
      <c r="AD20" s="15">
        <f>'Surface Budget Reformatted'!AD35</f>
        <v>18796.53</v>
      </c>
      <c r="AE20" s="15">
        <f>'Surface Budget Reformatted'!AE35</f>
        <v>3836.9399999999996</v>
      </c>
      <c r="AF20" s="15">
        <f>'Surface Budget Reformatted'!AF35</f>
        <v>4251.7</v>
      </c>
      <c r="AG20" s="15">
        <f>'Surface Budget Reformatted'!AG35</f>
        <v>4518.13</v>
      </c>
      <c r="AH20" s="15">
        <f>'Surface Budget Reformatted'!AH35</f>
        <v>4212.92</v>
      </c>
      <c r="AI20" s="15">
        <f>'Surface Budget Reformatted'!AI35</f>
        <v>6484.06</v>
      </c>
      <c r="AJ20" s="15">
        <f>'Surface Budget Reformatted'!AJ35</f>
        <v>2584.8200000000002</v>
      </c>
      <c r="AK20" s="15">
        <f>'Surface Budget Reformatted'!AK35</f>
        <v>3295.88</v>
      </c>
      <c r="AL20" s="15">
        <f>'Surface Budget Reformatted'!AL35</f>
        <v>4873.87</v>
      </c>
      <c r="AM20" s="15">
        <f>'Surface Budget Reformatted'!AM35</f>
        <v>4183.8899999999994</v>
      </c>
      <c r="AN20" s="15">
        <f>'Surface Budget Reformatted'!AN35</f>
        <v>4068.9700000000003</v>
      </c>
      <c r="AO20" s="15">
        <f>'Surface Budget Reformatted'!AO35</f>
        <v>8104.5199999999995</v>
      </c>
      <c r="AP20" s="15">
        <f>'Surface Budget Reformatted'!AP35</f>
        <v>3660.62</v>
      </c>
      <c r="AQ20" s="15">
        <f>'Surface Budget Reformatted'!AQ35</f>
        <v>8687.83</v>
      </c>
      <c r="AR20" s="15">
        <f>'Surface Budget Reformatted'!AR35</f>
        <v>5449.49</v>
      </c>
      <c r="AS20" s="15">
        <f>'Surface Budget Reformatted'!AS35</f>
        <v>3430.400000000001</v>
      </c>
      <c r="AT20" s="15">
        <f>'Surface Budget Reformatted'!AT35</f>
        <v>2341.33</v>
      </c>
      <c r="AU20" s="15">
        <f>'Surface Budget Reformatted'!AU35</f>
        <v>8006.8600000000015</v>
      </c>
      <c r="AV20" s="15">
        <f>'Surface Budget Reformatted'!AV35</f>
        <v>2886.29</v>
      </c>
      <c r="AW20" s="15">
        <f>'Surface Budget Reformatted'!AW35</f>
        <v>3965.08</v>
      </c>
      <c r="AX20" s="15">
        <f>'Surface Budget Reformatted'!AX35</f>
        <v>4592.6100000000006</v>
      </c>
      <c r="AY20" s="15">
        <f>'Surface Budget Reformatted'!AY35</f>
        <v>4559.53</v>
      </c>
      <c r="AZ20" s="15">
        <f>'Surface Budget Reformatted'!AZ35</f>
        <v>4120.9299999999994</v>
      </c>
      <c r="BA20" s="15">
        <f>'Surface Budget Reformatted'!BA35</f>
        <v>5037.03</v>
      </c>
      <c r="BB20" s="15">
        <f>'Surface Budget Reformatted'!BB35</f>
        <v>6346.28</v>
      </c>
      <c r="BC20" s="15">
        <f>'Surface Budget Reformatted'!BC35</f>
        <v>3992.1600000000003</v>
      </c>
      <c r="BD20" s="15">
        <f>'Surface Budget Reformatted'!BD35</f>
        <v>8551.59</v>
      </c>
      <c r="BE20" s="15">
        <f>'Surface Budget Reformatted'!BE35</f>
        <v>5037.8999999999996</v>
      </c>
      <c r="BF20" s="15">
        <f>'Surface Budget Reformatted'!BF35</f>
        <v>8554.25</v>
      </c>
      <c r="BG20" s="15">
        <f>'Surface Budget Reformatted'!BG35</f>
        <v>2422.6999999999998</v>
      </c>
      <c r="BH20" s="15">
        <f>'Surface Budget Reformatted'!BH35</f>
        <v>3341.66</v>
      </c>
      <c r="BI20" s="15">
        <f>'Surface Budget Reformatted'!BI35</f>
        <v>2299.3999999999996</v>
      </c>
      <c r="BJ20" s="15">
        <f>'Surface Budget Reformatted'!BJ35</f>
        <v>2208.9300000000003</v>
      </c>
      <c r="BK20" s="15">
        <f>'Surface Budget Reformatted'!BK35</f>
        <v>3547.4800000000005</v>
      </c>
      <c r="BL20" s="15">
        <f>'Surface Budget Reformatted'!BL35</f>
        <v>3835.3</v>
      </c>
      <c r="BM20" s="15">
        <f>'Surface Budget Reformatted'!BM35</f>
        <v>3747.51</v>
      </c>
      <c r="BN20" s="15">
        <f>'Surface Budget Reformatted'!BN35</f>
        <v>2334.6000000000004</v>
      </c>
      <c r="BO20" s="15">
        <f>'Surface Budget Reformatted'!BO35</f>
        <v>8713.4200000000019</v>
      </c>
      <c r="BP20" s="15">
        <f>'Surface Budget Reformatted'!BP35</f>
        <v>3612.8399999999992</v>
      </c>
      <c r="BQ20" s="15">
        <f>'Surface Budget Reformatted'!BQ35</f>
        <v>3285.57</v>
      </c>
      <c r="BR20" s="15">
        <f>'Surface Budget Reformatted'!BR35</f>
        <v>4419.0400000000009</v>
      </c>
      <c r="BS20" s="15">
        <f>'Surface Budget Reformatted'!BS35</f>
        <v>3722.1</v>
      </c>
      <c r="BT20" s="15">
        <f>'Surface Budget Reformatted'!BT35</f>
        <v>3988.0600000000004</v>
      </c>
      <c r="BU20" s="15">
        <f>'Surface Budget Reformatted'!BU35</f>
        <v>3713.1</v>
      </c>
      <c r="BV20" s="15">
        <f>'Surface Budget Reformatted'!BV35</f>
        <v>4880.6000000000004</v>
      </c>
      <c r="BW20" s="15">
        <f>'Surface Budget Reformatted'!BW35</f>
        <v>4999.03</v>
      </c>
      <c r="BX20" s="15">
        <f>'Surface Budget Reformatted'!BX35</f>
        <v>5643.31</v>
      </c>
      <c r="BY20" s="15">
        <f>'Surface Budget Reformatted'!BY35</f>
        <v>7140.45</v>
      </c>
      <c r="BZ20" s="15">
        <f>'Surface Budget Reformatted'!BZ35</f>
        <v>19678.36</v>
      </c>
      <c r="CA20" s="15">
        <f>'Surface Budget Reformatted'!CA35</f>
        <v>5154.46</v>
      </c>
      <c r="CB20" s="15">
        <f>'Surface Budget Reformatted'!CB35</f>
        <v>4457.43</v>
      </c>
      <c r="CC20" s="15">
        <f>'Surface Budget Reformatted'!CC35</f>
        <v>2569.9399999999996</v>
      </c>
      <c r="CD20" s="2">
        <f t="shared" si="2"/>
        <v>4105.0294736842106</v>
      </c>
      <c r="CE20" s="2">
        <f t="shared" si="3"/>
        <v>4910.2846000000018</v>
      </c>
    </row>
    <row r="21" spans="2:83" x14ac:dyDescent="0.3">
      <c r="B21" s="17" t="s">
        <v>81</v>
      </c>
      <c r="C21" s="15">
        <f>'Surface Budget Reformatted'!C36</f>
        <v>3617.86</v>
      </c>
      <c r="D21" s="15">
        <f>'Surface Budget Reformatted'!D36</f>
        <v>3617.86</v>
      </c>
      <c r="E21" s="15">
        <f>'Surface Budget Reformatted'!E36</f>
        <v>3627.78</v>
      </c>
      <c r="F21" s="15">
        <f>'Surface Budget Reformatted'!F36</f>
        <v>3617.86</v>
      </c>
      <c r="G21" s="15">
        <f>'Surface Budget Reformatted'!G36</f>
        <v>3617.86</v>
      </c>
      <c r="H21" s="15">
        <f>'Surface Budget Reformatted'!H36</f>
        <v>3617.86</v>
      </c>
      <c r="I21" s="15">
        <f>'Surface Budget Reformatted'!I36</f>
        <v>3627.78</v>
      </c>
      <c r="J21" s="15">
        <f>'Surface Budget Reformatted'!J36</f>
        <v>3617.86</v>
      </c>
      <c r="K21" s="15">
        <f>'Surface Budget Reformatted'!K36</f>
        <v>3617.86</v>
      </c>
      <c r="L21" s="15">
        <f>'Surface Budget Reformatted'!L36</f>
        <v>3617.86</v>
      </c>
      <c r="M21" s="15">
        <f>'Surface Budget Reformatted'!M36</f>
        <v>3627.78</v>
      </c>
      <c r="N21" s="15">
        <f>'Surface Budget Reformatted'!N36</f>
        <v>3617.86</v>
      </c>
      <c r="O21" s="15">
        <f>'Surface Budget Reformatted'!O36</f>
        <v>3617.86</v>
      </c>
      <c r="P21" s="15">
        <f>'Surface Budget Reformatted'!P36</f>
        <v>3617.86</v>
      </c>
      <c r="Q21" s="15">
        <f>'Surface Budget Reformatted'!Q36</f>
        <v>3627.78</v>
      </c>
      <c r="R21" s="15">
        <f>'Surface Budget Reformatted'!R36</f>
        <v>3617.86</v>
      </c>
      <c r="S21" s="15">
        <f>'Surface Budget Reformatted'!S36</f>
        <v>3617.86</v>
      </c>
      <c r="T21" s="15">
        <f>'Surface Budget Reformatted'!T36</f>
        <v>3617.86</v>
      </c>
      <c r="U21" s="15">
        <f>'Surface Budget Reformatted'!U36</f>
        <v>3627.78</v>
      </c>
      <c r="V21" s="15">
        <f>'Surface Budget Reformatted'!V36</f>
        <v>3617.86</v>
      </c>
      <c r="W21" s="15">
        <f>'Surface Budget Reformatted'!W36</f>
        <v>3617.86</v>
      </c>
      <c r="X21" s="15">
        <f>'Surface Budget Reformatted'!X36</f>
        <v>3617.86</v>
      </c>
      <c r="Y21" s="15">
        <f>'Surface Budget Reformatted'!Y36</f>
        <v>3627.78</v>
      </c>
      <c r="Z21" s="15">
        <f>'Surface Budget Reformatted'!Z36</f>
        <v>3617.86</v>
      </c>
      <c r="AA21" s="15">
        <f>'Surface Budget Reformatted'!AA36</f>
        <v>3617.86</v>
      </c>
      <c r="AB21" s="15">
        <f>'Surface Budget Reformatted'!AB36</f>
        <v>3617.86</v>
      </c>
      <c r="AC21" s="15">
        <f>'Surface Budget Reformatted'!AC36</f>
        <v>3627.78</v>
      </c>
      <c r="AD21" s="15">
        <f>'Surface Budget Reformatted'!AD36</f>
        <v>3617.86</v>
      </c>
      <c r="AE21" s="15">
        <f>'Surface Budget Reformatted'!AE36</f>
        <v>3617.86</v>
      </c>
      <c r="AF21" s="15">
        <f>'Surface Budget Reformatted'!AF36</f>
        <v>3617.86</v>
      </c>
      <c r="AG21" s="15">
        <f>'Surface Budget Reformatted'!AG36</f>
        <v>3627.78</v>
      </c>
      <c r="AH21" s="15">
        <f>'Surface Budget Reformatted'!AH36</f>
        <v>3617.86</v>
      </c>
      <c r="AI21" s="15">
        <f>'Surface Budget Reformatted'!AI36</f>
        <v>3617.86</v>
      </c>
      <c r="AJ21" s="15">
        <f>'Surface Budget Reformatted'!AJ36</f>
        <v>3617.86</v>
      </c>
      <c r="AK21" s="15">
        <f>'Surface Budget Reformatted'!AK36</f>
        <v>3627.78</v>
      </c>
      <c r="AL21" s="15">
        <f>'Surface Budget Reformatted'!AL36</f>
        <v>3617.86</v>
      </c>
      <c r="AM21" s="15">
        <f>'Surface Budget Reformatted'!AM36</f>
        <v>3617.86</v>
      </c>
      <c r="AN21" s="15">
        <f>'Surface Budget Reformatted'!AN36</f>
        <v>3617.86</v>
      </c>
      <c r="AO21" s="15">
        <f>'Surface Budget Reformatted'!AO36</f>
        <v>3627.78</v>
      </c>
      <c r="AP21" s="15">
        <f>'Surface Budget Reformatted'!AP36</f>
        <v>3617.86</v>
      </c>
      <c r="AQ21" s="15">
        <f>'Surface Budget Reformatted'!AQ36</f>
        <v>3617.86</v>
      </c>
      <c r="AR21" s="15">
        <f>'Surface Budget Reformatted'!AR36</f>
        <v>3617.86</v>
      </c>
      <c r="AS21" s="15">
        <f>'Surface Budget Reformatted'!AS36</f>
        <v>3627.78</v>
      </c>
      <c r="AT21" s="15">
        <f>'Surface Budget Reformatted'!AT36</f>
        <v>3617.86</v>
      </c>
      <c r="AU21" s="15">
        <f>'Surface Budget Reformatted'!AU36</f>
        <v>3617.86</v>
      </c>
      <c r="AV21" s="15">
        <f>'Surface Budget Reformatted'!AV36</f>
        <v>3617.86</v>
      </c>
      <c r="AW21" s="15">
        <f>'Surface Budget Reformatted'!AW36</f>
        <v>3627.78</v>
      </c>
      <c r="AX21" s="15">
        <f>'Surface Budget Reformatted'!AX36</f>
        <v>3617.86</v>
      </c>
      <c r="AY21" s="15">
        <f>'Surface Budget Reformatted'!AY36</f>
        <v>3617.86</v>
      </c>
      <c r="AZ21" s="15">
        <f>'Surface Budget Reformatted'!AZ36</f>
        <v>3617.86</v>
      </c>
      <c r="BA21" s="15">
        <f>'Surface Budget Reformatted'!BA36</f>
        <v>3627.78</v>
      </c>
      <c r="BB21" s="15">
        <f>'Surface Budget Reformatted'!BB36</f>
        <v>3617.86</v>
      </c>
      <c r="BC21" s="15">
        <f>'Surface Budget Reformatted'!BC36</f>
        <v>3617.86</v>
      </c>
      <c r="BD21" s="15">
        <f>'Surface Budget Reformatted'!BD36</f>
        <v>3617.86</v>
      </c>
      <c r="BE21" s="15">
        <f>'Surface Budget Reformatted'!BE36</f>
        <v>3627.78</v>
      </c>
      <c r="BF21" s="15">
        <f>'Surface Budget Reformatted'!BF36</f>
        <v>3617.86</v>
      </c>
      <c r="BG21" s="15">
        <f>'Surface Budget Reformatted'!BG36</f>
        <v>3617.86</v>
      </c>
      <c r="BH21" s="15">
        <f>'Surface Budget Reformatted'!BH36</f>
        <v>3617.86</v>
      </c>
      <c r="BI21" s="15">
        <f>'Surface Budget Reformatted'!BI36</f>
        <v>3627.78</v>
      </c>
      <c r="BJ21" s="15">
        <f>'Surface Budget Reformatted'!BJ36</f>
        <v>3617.86</v>
      </c>
      <c r="BK21" s="15">
        <f>'Surface Budget Reformatted'!BK36</f>
        <v>3617.86</v>
      </c>
      <c r="BL21" s="15">
        <f>'Surface Budget Reformatted'!BL36</f>
        <v>3617.86</v>
      </c>
      <c r="BM21" s="15">
        <f>'Surface Budget Reformatted'!BM36</f>
        <v>3627.78</v>
      </c>
      <c r="BN21" s="15">
        <f>'Surface Budget Reformatted'!BN36</f>
        <v>3617.86</v>
      </c>
      <c r="BO21" s="15">
        <f>'Surface Budget Reformatted'!BO36</f>
        <v>3617.86</v>
      </c>
      <c r="BP21" s="15">
        <f>'Surface Budget Reformatted'!BP36</f>
        <v>3617.86</v>
      </c>
      <c r="BQ21" s="15">
        <f>'Surface Budget Reformatted'!BQ36</f>
        <v>3627.78</v>
      </c>
      <c r="BR21" s="15">
        <f>'Surface Budget Reformatted'!BR36</f>
        <v>3617.86</v>
      </c>
      <c r="BS21" s="15">
        <f>'Surface Budget Reformatted'!BS36</f>
        <v>3617.86</v>
      </c>
      <c r="BT21" s="15">
        <f>'Surface Budget Reformatted'!BT36</f>
        <v>3617.86</v>
      </c>
      <c r="BU21" s="15">
        <f>'Surface Budget Reformatted'!BU36</f>
        <v>3627.78</v>
      </c>
      <c r="BV21" s="15">
        <f>'Surface Budget Reformatted'!BV36</f>
        <v>3617.86</v>
      </c>
      <c r="BW21" s="15">
        <f>'Surface Budget Reformatted'!BW36</f>
        <v>3617.86</v>
      </c>
      <c r="BX21" s="15">
        <f>'Surface Budget Reformatted'!BX36</f>
        <v>3617.86</v>
      </c>
      <c r="BY21" s="15">
        <f>'Surface Budget Reformatted'!BY36</f>
        <v>3627.78</v>
      </c>
      <c r="BZ21" s="15">
        <f>'Surface Budget Reformatted'!BZ36</f>
        <v>3617.86</v>
      </c>
      <c r="CA21" s="15">
        <f>'Surface Budget Reformatted'!CA36</f>
        <v>3617.86</v>
      </c>
      <c r="CB21" s="15">
        <f>'Surface Budget Reformatted'!CB36</f>
        <v>3617.86</v>
      </c>
      <c r="CC21" s="15">
        <f>'Surface Budget Reformatted'!CC36</f>
        <v>3627.78</v>
      </c>
      <c r="CD21" s="2">
        <f t="shared" si="2"/>
        <v>3620.4705263157898</v>
      </c>
      <c r="CE21" s="2">
        <f t="shared" si="3"/>
        <v>3620.4391999999975</v>
      </c>
    </row>
    <row r="22" spans="2:83" x14ac:dyDescent="0.3">
      <c r="B22" s="17" t="s">
        <v>82</v>
      </c>
      <c r="C22" s="15">
        <f>'Surface Budget Reformatted'!C37</f>
        <v>2968.3599999999997</v>
      </c>
      <c r="D22" s="15">
        <f>'Surface Budget Reformatted'!D37</f>
        <v>3030.1199999999994</v>
      </c>
      <c r="E22" s="15">
        <f>'Surface Budget Reformatted'!E37</f>
        <v>3062.5499999999997</v>
      </c>
      <c r="F22" s="15">
        <f>'Surface Budget Reformatted'!F37</f>
        <v>2959.9699999999993</v>
      </c>
      <c r="G22" s="15">
        <f>'Surface Budget Reformatted'!G37</f>
        <v>2508.73</v>
      </c>
      <c r="H22" s="15">
        <f>'Surface Budget Reformatted'!H37</f>
        <v>2090.84</v>
      </c>
      <c r="I22" s="15">
        <f>'Surface Budget Reformatted'!I37</f>
        <v>2105.9</v>
      </c>
      <c r="J22" s="15">
        <f>'Surface Budget Reformatted'!J37</f>
        <v>2095.86</v>
      </c>
      <c r="K22" s="15">
        <f>'Surface Budget Reformatted'!K37</f>
        <v>1600.0800000000002</v>
      </c>
      <c r="L22" s="15">
        <f>'Surface Budget Reformatted'!L37</f>
        <v>1719.17</v>
      </c>
      <c r="M22" s="15">
        <f>'Surface Budget Reformatted'!M37</f>
        <v>2579.0700000000002</v>
      </c>
      <c r="N22" s="15">
        <f>'Surface Budget Reformatted'!N37</f>
        <v>2660.94</v>
      </c>
      <c r="O22" s="15">
        <f>'Surface Budget Reformatted'!O37</f>
        <v>2633.41</v>
      </c>
      <c r="P22" s="15">
        <f>'Surface Budget Reformatted'!P37</f>
        <v>2507.8399999999997</v>
      </c>
      <c r="Q22" s="15">
        <f>'Surface Budget Reformatted'!Q37</f>
        <v>2912.6099999999997</v>
      </c>
      <c r="R22" s="15">
        <f>'Surface Budget Reformatted'!R37</f>
        <v>2378.2900000000004</v>
      </c>
      <c r="S22" s="15">
        <f>'Surface Budget Reformatted'!S37</f>
        <v>2646.37</v>
      </c>
      <c r="T22" s="15">
        <f>'Surface Budget Reformatted'!T37</f>
        <v>2854.71</v>
      </c>
      <c r="U22" s="15">
        <f>'Surface Budget Reformatted'!U37</f>
        <v>2934.11</v>
      </c>
      <c r="V22" s="15">
        <f>'Surface Budget Reformatted'!V37</f>
        <v>2832.02</v>
      </c>
      <c r="W22" s="15">
        <f>'Surface Budget Reformatted'!W37</f>
        <v>2570.2600000000007</v>
      </c>
      <c r="X22" s="15">
        <f>'Surface Budget Reformatted'!X37</f>
        <v>2424.4499999999998</v>
      </c>
      <c r="Y22" s="15">
        <f>'Surface Budget Reformatted'!Y37</f>
        <v>2932.4300000000003</v>
      </c>
      <c r="Z22" s="15">
        <f>'Surface Budget Reformatted'!Z37</f>
        <v>2681.8</v>
      </c>
      <c r="AA22" s="15">
        <f>'Surface Budget Reformatted'!AA37</f>
        <v>1440.26</v>
      </c>
      <c r="AB22" s="15">
        <f>'Surface Budget Reformatted'!AB37</f>
        <v>1179.48</v>
      </c>
      <c r="AC22" s="15">
        <f>'Surface Budget Reformatted'!AC37</f>
        <v>1175.96</v>
      </c>
      <c r="AD22" s="15">
        <f>'Surface Budget Reformatted'!AD37</f>
        <v>1176.3600000000001</v>
      </c>
      <c r="AE22" s="15">
        <f>'Surface Budget Reformatted'!AE37</f>
        <v>1175.98</v>
      </c>
      <c r="AF22" s="15">
        <f>'Surface Budget Reformatted'!AF37</f>
        <v>1175.75</v>
      </c>
      <c r="AG22" s="15">
        <f>'Surface Budget Reformatted'!AG37</f>
        <v>1176.45</v>
      </c>
      <c r="AH22" s="15">
        <f>'Surface Budget Reformatted'!AH37</f>
        <v>1175.75</v>
      </c>
      <c r="AI22" s="15">
        <f>'Surface Budget Reformatted'!AI37</f>
        <v>1175.75</v>
      </c>
      <c r="AJ22" s="15">
        <f>'Surface Budget Reformatted'!AJ37</f>
        <v>1175.75</v>
      </c>
      <c r="AK22" s="15">
        <f>'Surface Budget Reformatted'!AK37</f>
        <v>1176.45</v>
      </c>
      <c r="AL22" s="15">
        <f>'Surface Budget Reformatted'!AL37</f>
        <v>1182.29</v>
      </c>
      <c r="AM22" s="15">
        <f>'Surface Budget Reformatted'!AM37</f>
        <v>1175.26</v>
      </c>
      <c r="AN22" s="15">
        <f>'Surface Budget Reformatted'!AN37</f>
        <v>1175.75</v>
      </c>
      <c r="AO22" s="15">
        <f>'Surface Budget Reformatted'!AO37</f>
        <v>1176.45</v>
      </c>
      <c r="AP22" s="15">
        <f>'Surface Budget Reformatted'!AP37</f>
        <v>1175.75</v>
      </c>
      <c r="AQ22" s="15">
        <f>'Surface Budget Reformatted'!AQ37</f>
        <v>1175.75</v>
      </c>
      <c r="AR22" s="15">
        <f>'Surface Budget Reformatted'!AR37</f>
        <v>1175.75</v>
      </c>
      <c r="AS22" s="15">
        <f>'Surface Budget Reformatted'!AS37</f>
        <v>1176.45</v>
      </c>
      <c r="AT22" s="15">
        <f>'Surface Budget Reformatted'!AT37</f>
        <v>1175.75</v>
      </c>
      <c r="AU22" s="15">
        <f>'Surface Budget Reformatted'!AU37</f>
        <v>1175.75</v>
      </c>
      <c r="AV22" s="15">
        <f>'Surface Budget Reformatted'!AV37</f>
        <v>1175.75</v>
      </c>
      <c r="AW22" s="15">
        <f>'Surface Budget Reformatted'!AW37</f>
        <v>1176.45</v>
      </c>
      <c r="AX22" s="15">
        <f>'Surface Budget Reformatted'!AX37</f>
        <v>1175.75</v>
      </c>
      <c r="AY22" s="15">
        <f>'Surface Budget Reformatted'!AY37</f>
        <v>1175.75</v>
      </c>
      <c r="AZ22" s="15">
        <f>'Surface Budget Reformatted'!AZ37</f>
        <v>1182.29</v>
      </c>
      <c r="BA22" s="15">
        <f>'Surface Budget Reformatted'!BA37</f>
        <v>1184.3300000000002</v>
      </c>
      <c r="BB22" s="15">
        <f>'Surface Budget Reformatted'!BB37</f>
        <v>1175.26</v>
      </c>
      <c r="BC22" s="15">
        <f>'Surface Budget Reformatted'!BC37</f>
        <v>1175.75</v>
      </c>
      <c r="BD22" s="15">
        <f>'Surface Budget Reformatted'!BD37</f>
        <v>1175.75</v>
      </c>
      <c r="BE22" s="15">
        <f>'Surface Budget Reformatted'!BE37</f>
        <v>1176.45</v>
      </c>
      <c r="BF22" s="15">
        <f>'Surface Budget Reformatted'!BF37</f>
        <v>1175.75</v>
      </c>
      <c r="BG22" s="15">
        <f>'Surface Budget Reformatted'!BG37</f>
        <v>1175.75</v>
      </c>
      <c r="BH22" s="15">
        <f>'Surface Budget Reformatted'!BH37</f>
        <v>1175.75</v>
      </c>
      <c r="BI22" s="15">
        <f>'Surface Budget Reformatted'!BI37</f>
        <v>1176.45</v>
      </c>
      <c r="BJ22" s="15">
        <f>'Surface Budget Reformatted'!BJ37</f>
        <v>1175.75</v>
      </c>
      <c r="BK22" s="15">
        <f>'Surface Budget Reformatted'!BK37</f>
        <v>1175.75</v>
      </c>
      <c r="BL22" s="15">
        <f>'Surface Budget Reformatted'!BL37</f>
        <v>1175.75</v>
      </c>
      <c r="BM22" s="15">
        <f>'Surface Budget Reformatted'!BM37</f>
        <v>1176.45</v>
      </c>
      <c r="BN22" s="15">
        <f>'Surface Budget Reformatted'!BN37</f>
        <v>1175.75</v>
      </c>
      <c r="BO22" s="15">
        <f>'Surface Budget Reformatted'!BO37</f>
        <v>1175.75</v>
      </c>
      <c r="BP22" s="15">
        <f>'Surface Budget Reformatted'!BP37</f>
        <v>1175.75</v>
      </c>
      <c r="BQ22" s="15">
        <f>'Surface Budget Reformatted'!BQ37</f>
        <v>1176.45</v>
      </c>
      <c r="BR22" s="15">
        <f>'Surface Budget Reformatted'!BR37</f>
        <v>1175.75</v>
      </c>
      <c r="BS22" s="15">
        <f>'Surface Budget Reformatted'!BS37</f>
        <v>1175.75</v>
      </c>
      <c r="BT22" s="15">
        <f>'Surface Budget Reformatted'!BT37</f>
        <v>1175.75</v>
      </c>
      <c r="BU22" s="15">
        <f>'Surface Budget Reformatted'!BU37</f>
        <v>1176.45</v>
      </c>
      <c r="BV22" s="15">
        <f>'Surface Budget Reformatted'!BV37</f>
        <v>1175.75</v>
      </c>
      <c r="BW22" s="15">
        <f>'Surface Budget Reformatted'!BW37</f>
        <v>1175.75</v>
      </c>
      <c r="BX22" s="15">
        <f>'Surface Budget Reformatted'!BX37</f>
        <v>1182.29</v>
      </c>
      <c r="BY22" s="15">
        <f>'Surface Budget Reformatted'!BY37</f>
        <v>1175.96</v>
      </c>
      <c r="BZ22" s="15">
        <f>'Surface Budget Reformatted'!BZ37</f>
        <v>1175.75</v>
      </c>
      <c r="CA22" s="15">
        <f>'Surface Budget Reformatted'!CA37</f>
        <v>1175.75</v>
      </c>
      <c r="CB22" s="15">
        <f>'Surface Budget Reformatted'!CB37</f>
        <v>1175.75</v>
      </c>
      <c r="CC22" s="15">
        <f>'Surface Budget Reformatted'!CC37</f>
        <v>1176.45</v>
      </c>
      <c r="CD22" s="2">
        <f t="shared" si="2"/>
        <v>2299.8078947368426</v>
      </c>
      <c r="CE22" s="2">
        <f t="shared" si="3"/>
        <v>1176.4525999999998</v>
      </c>
    </row>
    <row r="23" spans="2:83" ht="15" thickBot="1" x14ac:dyDescent="0.35">
      <c r="B23" s="21" t="s">
        <v>76</v>
      </c>
      <c r="C23" s="22">
        <f>SUM(C9,C15,C19)</f>
        <v>80649.72</v>
      </c>
      <c r="D23" s="22">
        <f t="shared" ref="D23:BO23" si="10">SUM(D9,D15,D19)</f>
        <v>91291.73000000001</v>
      </c>
      <c r="E23" s="22">
        <f t="shared" si="10"/>
        <v>93079.44</v>
      </c>
      <c r="F23" s="22">
        <f t="shared" si="10"/>
        <v>133675.16999999998</v>
      </c>
      <c r="G23" s="22">
        <f t="shared" si="10"/>
        <v>76770.009999999995</v>
      </c>
      <c r="H23" s="22">
        <f t="shared" si="10"/>
        <v>176567.1</v>
      </c>
      <c r="I23" s="22">
        <f t="shared" si="10"/>
        <v>115374.26000000001</v>
      </c>
      <c r="J23" s="22">
        <f t="shared" si="10"/>
        <v>124685.46999999999</v>
      </c>
      <c r="K23" s="22">
        <f t="shared" si="10"/>
        <v>172984.78000000003</v>
      </c>
      <c r="L23" s="22">
        <f t="shared" si="10"/>
        <v>103426.18</v>
      </c>
      <c r="M23" s="22">
        <f t="shared" si="10"/>
        <v>114883.23999999999</v>
      </c>
      <c r="N23" s="22">
        <f t="shared" si="10"/>
        <v>88582.839999999982</v>
      </c>
      <c r="O23" s="22">
        <f t="shared" si="10"/>
        <v>110210.62</v>
      </c>
      <c r="P23" s="22">
        <f t="shared" si="10"/>
        <v>118307.40000000001</v>
      </c>
      <c r="Q23" s="22">
        <f t="shared" si="10"/>
        <v>117182.04000000001</v>
      </c>
      <c r="R23" s="22">
        <f t="shared" si="10"/>
        <v>112205.24999999999</v>
      </c>
      <c r="S23" s="22">
        <f t="shared" si="10"/>
        <v>163989.22000000003</v>
      </c>
      <c r="T23" s="22">
        <f t="shared" si="10"/>
        <v>75540.48000000001</v>
      </c>
      <c r="U23" s="22">
        <f t="shared" si="10"/>
        <v>95428.43</v>
      </c>
      <c r="V23" s="22">
        <f t="shared" si="10"/>
        <v>87769.69</v>
      </c>
      <c r="W23" s="22">
        <f t="shared" si="10"/>
        <v>107684.62999999999</v>
      </c>
      <c r="X23" s="22">
        <f t="shared" si="10"/>
        <v>142395.26</v>
      </c>
      <c r="Y23" s="22">
        <f t="shared" si="10"/>
        <v>89559.76</v>
      </c>
      <c r="Z23" s="22">
        <f t="shared" si="10"/>
        <v>92101.99</v>
      </c>
      <c r="AA23" s="22">
        <f t="shared" si="10"/>
        <v>73646.080000000002</v>
      </c>
      <c r="AB23" s="22">
        <f t="shared" si="10"/>
        <v>84033.55</v>
      </c>
      <c r="AC23" s="22">
        <f t="shared" si="10"/>
        <v>100605.3</v>
      </c>
      <c r="AD23" s="22">
        <f t="shared" si="10"/>
        <v>156297.37</v>
      </c>
      <c r="AE23" s="22">
        <f t="shared" si="10"/>
        <v>77905.589999999982</v>
      </c>
      <c r="AF23" s="22">
        <f t="shared" si="10"/>
        <v>87424.799999999988</v>
      </c>
      <c r="AG23" s="22">
        <f t="shared" si="10"/>
        <v>60632.219999999994</v>
      </c>
      <c r="AH23" s="22">
        <f t="shared" si="10"/>
        <v>129388.44000000002</v>
      </c>
      <c r="AI23" s="22">
        <f t="shared" si="10"/>
        <v>128559.92</v>
      </c>
      <c r="AJ23" s="22">
        <f t="shared" si="10"/>
        <v>91258.699999999983</v>
      </c>
      <c r="AK23" s="22">
        <f t="shared" si="10"/>
        <v>53520.28</v>
      </c>
      <c r="AL23" s="22">
        <f t="shared" si="10"/>
        <v>51502.630000000005</v>
      </c>
      <c r="AM23" s="22">
        <f t="shared" si="10"/>
        <v>124429.64</v>
      </c>
      <c r="AN23" s="22">
        <f t="shared" si="10"/>
        <v>82753.39</v>
      </c>
      <c r="AO23" s="22">
        <f t="shared" si="10"/>
        <v>109289.81000000001</v>
      </c>
      <c r="AP23" s="22">
        <f t="shared" si="10"/>
        <v>83102.430000000022</v>
      </c>
      <c r="AQ23" s="22">
        <f t="shared" si="10"/>
        <v>146934.99</v>
      </c>
      <c r="AR23" s="22">
        <f t="shared" si="10"/>
        <v>167780.03000000003</v>
      </c>
      <c r="AS23" s="22">
        <f t="shared" si="10"/>
        <v>116656.8</v>
      </c>
      <c r="AT23" s="22">
        <f t="shared" si="10"/>
        <v>77247.320000000007</v>
      </c>
      <c r="AU23" s="22">
        <f t="shared" si="10"/>
        <v>131479.52000000002</v>
      </c>
      <c r="AV23" s="22">
        <f t="shared" si="10"/>
        <v>76243.86</v>
      </c>
      <c r="AW23" s="22">
        <f t="shared" si="10"/>
        <v>84435.81</v>
      </c>
      <c r="AX23" s="22">
        <f t="shared" si="10"/>
        <v>93506.890000000014</v>
      </c>
      <c r="AY23" s="22">
        <f t="shared" si="10"/>
        <v>73143.100000000006</v>
      </c>
      <c r="AZ23" s="22">
        <f t="shared" si="10"/>
        <v>85363.250000000015</v>
      </c>
      <c r="BA23" s="22">
        <f t="shared" si="10"/>
        <v>92022.569999999992</v>
      </c>
      <c r="BB23" s="22">
        <f t="shared" si="10"/>
        <v>131628.82</v>
      </c>
      <c r="BC23" s="22">
        <f t="shared" si="10"/>
        <v>72916.929999999993</v>
      </c>
      <c r="BD23" s="22">
        <f t="shared" si="10"/>
        <v>168494.71000000002</v>
      </c>
      <c r="BE23" s="22">
        <f t="shared" si="10"/>
        <v>107973.12</v>
      </c>
      <c r="BF23" s="22">
        <f t="shared" si="10"/>
        <v>115590.93000000001</v>
      </c>
      <c r="BG23" s="22">
        <f t="shared" si="10"/>
        <v>162891.56000000003</v>
      </c>
      <c r="BH23" s="22">
        <f t="shared" si="10"/>
        <v>96142.340000000011</v>
      </c>
      <c r="BI23" s="22">
        <f t="shared" si="10"/>
        <v>104214.13999999997</v>
      </c>
      <c r="BJ23" s="22">
        <f t="shared" si="10"/>
        <v>79404.040000000008</v>
      </c>
      <c r="BK23" s="22">
        <f t="shared" si="10"/>
        <v>99363.36</v>
      </c>
      <c r="BL23" s="22">
        <f t="shared" si="10"/>
        <v>106801.97</v>
      </c>
      <c r="BM23" s="22">
        <f t="shared" si="10"/>
        <v>106715.93000000001</v>
      </c>
      <c r="BN23" s="22">
        <f t="shared" si="10"/>
        <v>103448.43999999999</v>
      </c>
      <c r="BO23" s="22">
        <f t="shared" si="10"/>
        <v>154628.82999999999</v>
      </c>
      <c r="BP23" s="22">
        <f t="shared" ref="BP23:CC23" si="11">SUM(BP9,BP15,BP19)</f>
        <v>66994.210000000006</v>
      </c>
      <c r="BQ23" s="22">
        <f t="shared" si="11"/>
        <v>85860.62000000001</v>
      </c>
      <c r="BR23" s="22">
        <f t="shared" si="11"/>
        <v>78654.049999999988</v>
      </c>
      <c r="BS23" s="22">
        <f t="shared" si="11"/>
        <v>99135.729999999981</v>
      </c>
      <c r="BT23" s="22">
        <f t="shared" si="11"/>
        <v>135039.15000000002</v>
      </c>
      <c r="BU23" s="22">
        <f t="shared" si="11"/>
        <v>80544.91</v>
      </c>
      <c r="BV23" s="22">
        <f t="shared" si="11"/>
        <v>86128.79</v>
      </c>
      <c r="BW23" s="22">
        <f t="shared" si="11"/>
        <v>68697.38</v>
      </c>
      <c r="BX23" s="22">
        <f t="shared" si="11"/>
        <v>82634.389999999985</v>
      </c>
      <c r="BY23" s="22">
        <f t="shared" si="11"/>
        <v>101802.32</v>
      </c>
      <c r="BZ23" s="22">
        <f t="shared" si="11"/>
        <v>156628.22</v>
      </c>
      <c r="CA23" s="22">
        <f t="shared" si="11"/>
        <v>80419.59</v>
      </c>
      <c r="CB23" s="22">
        <f t="shared" si="11"/>
        <v>105960.16000000003</v>
      </c>
      <c r="CC23" s="22">
        <f t="shared" si="11"/>
        <v>103038.34999999999</v>
      </c>
      <c r="CD23" s="2">
        <f t="shared" si="2"/>
        <v>105701.51263157895</v>
      </c>
      <c r="CE23" s="2">
        <f t="shared" si="3"/>
        <v>101768.58780000001</v>
      </c>
    </row>
    <row r="24" spans="2:83" ht="15" thickBot="1" x14ac:dyDescent="0.35">
      <c r="B24" s="24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6"/>
      <c r="AF24" s="167"/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/>
      <c r="BL24" s="167"/>
      <c r="BM24" s="167"/>
      <c r="BN24" s="167"/>
      <c r="BO24" s="167"/>
      <c r="BP24" s="167"/>
      <c r="BQ24" s="167"/>
      <c r="BR24" s="167"/>
      <c r="BS24" s="167"/>
      <c r="BT24" s="167"/>
      <c r="BU24" s="167"/>
      <c r="BV24" s="167"/>
      <c r="BW24" s="167"/>
      <c r="BX24" s="167"/>
      <c r="BY24" s="167"/>
      <c r="BZ24" s="167"/>
      <c r="CA24" s="167"/>
      <c r="CB24" s="167"/>
      <c r="CC24" s="167"/>
      <c r="CD24" s="2"/>
      <c r="CE24" s="2"/>
    </row>
    <row r="25" spans="2:83" x14ac:dyDescent="0.3">
      <c r="B25" s="11" t="s">
        <v>21</v>
      </c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3"/>
      <c r="CD25" s="2"/>
      <c r="CE25" s="2"/>
    </row>
    <row r="26" spans="2:83" x14ac:dyDescent="0.3">
      <c r="B26" s="14" t="s">
        <v>886</v>
      </c>
      <c r="C26" s="15">
        <f>SUM(C27:C31)</f>
        <v>26777.500000000004</v>
      </c>
      <c r="D26" s="15">
        <f t="shared" ref="D26:BO26" si="12">SUM(D27:D31)</f>
        <v>26550.929999999997</v>
      </c>
      <c r="E26" s="15">
        <f t="shared" si="12"/>
        <v>29347.759999999998</v>
      </c>
      <c r="F26" s="15">
        <f t="shared" si="12"/>
        <v>30743.439999999999</v>
      </c>
      <c r="G26" s="15">
        <f t="shared" si="12"/>
        <v>28094.010000000002</v>
      </c>
      <c r="H26" s="15">
        <f t="shared" si="12"/>
        <v>29574.730000000003</v>
      </c>
      <c r="I26" s="15">
        <f t="shared" si="12"/>
        <v>28670.6</v>
      </c>
      <c r="J26" s="15">
        <f t="shared" si="12"/>
        <v>28498.190000000006</v>
      </c>
      <c r="K26" s="15">
        <f t="shared" si="12"/>
        <v>30247.119999999999</v>
      </c>
      <c r="L26" s="15">
        <f t="shared" si="12"/>
        <v>30062.47</v>
      </c>
      <c r="M26" s="15">
        <f t="shared" si="12"/>
        <v>27934.44</v>
      </c>
      <c r="N26" s="15">
        <f t="shared" si="12"/>
        <v>27343.050000000003</v>
      </c>
      <c r="O26" s="15">
        <f t="shared" si="12"/>
        <v>27298.52</v>
      </c>
      <c r="P26" s="15">
        <f t="shared" si="12"/>
        <v>26678.73</v>
      </c>
      <c r="Q26" s="15">
        <f t="shared" si="12"/>
        <v>26465.969999999998</v>
      </c>
      <c r="R26" s="15">
        <f t="shared" si="12"/>
        <v>26338.000000000004</v>
      </c>
      <c r="S26" s="15">
        <f t="shared" si="12"/>
        <v>28505.459999999995</v>
      </c>
      <c r="T26" s="15">
        <f t="shared" si="12"/>
        <v>27123.719999999998</v>
      </c>
      <c r="U26" s="15">
        <f t="shared" si="12"/>
        <v>25607.12000000001</v>
      </c>
      <c r="V26" s="15">
        <f t="shared" si="12"/>
        <v>24990.5</v>
      </c>
      <c r="W26" s="15">
        <f t="shared" si="12"/>
        <v>23931.550000000003</v>
      </c>
      <c r="X26" s="15">
        <f t="shared" si="12"/>
        <v>23851.77</v>
      </c>
      <c r="Y26" s="15">
        <f t="shared" si="12"/>
        <v>23579.32</v>
      </c>
      <c r="Z26" s="15">
        <f t="shared" si="12"/>
        <v>24001.269999999997</v>
      </c>
      <c r="AA26" s="15">
        <f t="shared" si="12"/>
        <v>23213.820000000003</v>
      </c>
      <c r="AB26" s="15">
        <f t="shared" si="12"/>
        <v>23778.230000000003</v>
      </c>
      <c r="AC26" s="15">
        <f t="shared" si="12"/>
        <v>24803.940000000002</v>
      </c>
      <c r="AD26" s="15">
        <f t="shared" si="12"/>
        <v>25386.78</v>
      </c>
      <c r="AE26" s="15">
        <f t="shared" si="12"/>
        <v>24075.06</v>
      </c>
      <c r="AF26" s="15">
        <f t="shared" si="12"/>
        <v>24556.219999999998</v>
      </c>
      <c r="AG26" s="15">
        <f t="shared" si="12"/>
        <v>23479.59</v>
      </c>
      <c r="AH26" s="15">
        <f t="shared" si="12"/>
        <v>24050.950000000004</v>
      </c>
      <c r="AI26" s="15">
        <f t="shared" si="12"/>
        <v>25338.23</v>
      </c>
      <c r="AJ26" s="15">
        <f t="shared" si="12"/>
        <v>24695.19</v>
      </c>
      <c r="AK26" s="15">
        <f t="shared" si="12"/>
        <v>24336.39</v>
      </c>
      <c r="AL26" s="15">
        <f t="shared" si="12"/>
        <v>25577.850000000002</v>
      </c>
      <c r="AM26" s="15">
        <f t="shared" si="12"/>
        <v>27103.469999999998</v>
      </c>
      <c r="AN26" s="15">
        <f t="shared" si="12"/>
        <v>23979.280000000002</v>
      </c>
      <c r="AO26" s="15">
        <f t="shared" si="12"/>
        <v>23832.150000000005</v>
      </c>
      <c r="AP26" s="15">
        <f t="shared" si="12"/>
        <v>23904.67</v>
      </c>
      <c r="AQ26" s="15">
        <f t="shared" si="12"/>
        <v>25241.640000000003</v>
      </c>
      <c r="AR26" s="15">
        <f t="shared" si="12"/>
        <v>28076.230000000003</v>
      </c>
      <c r="AS26" s="15">
        <f t="shared" si="12"/>
        <v>30133.469999999998</v>
      </c>
      <c r="AT26" s="15">
        <f t="shared" si="12"/>
        <v>27925.72</v>
      </c>
      <c r="AU26" s="15">
        <f t="shared" si="12"/>
        <v>28369.899999999998</v>
      </c>
      <c r="AV26" s="15">
        <f t="shared" si="12"/>
        <v>28189.939999999995</v>
      </c>
      <c r="AW26" s="15">
        <f t="shared" si="12"/>
        <v>27811.750000000004</v>
      </c>
      <c r="AX26" s="15">
        <f t="shared" si="12"/>
        <v>26043.799999999996</v>
      </c>
      <c r="AY26" s="15">
        <f t="shared" si="12"/>
        <v>25043.61</v>
      </c>
      <c r="AZ26" s="15">
        <f t="shared" si="12"/>
        <v>25105.480000000003</v>
      </c>
      <c r="BA26" s="15">
        <f t="shared" si="12"/>
        <v>27896.769999999997</v>
      </c>
      <c r="BB26" s="15">
        <f t="shared" si="12"/>
        <v>29230.25</v>
      </c>
      <c r="BC26" s="15">
        <f t="shared" si="12"/>
        <v>26600.739999999998</v>
      </c>
      <c r="BD26" s="15">
        <f t="shared" si="12"/>
        <v>27764.710000000003</v>
      </c>
      <c r="BE26" s="15">
        <f t="shared" si="12"/>
        <v>27197.239999999998</v>
      </c>
      <c r="BF26" s="15">
        <f t="shared" si="12"/>
        <v>28245.759999999998</v>
      </c>
      <c r="BG26" s="15">
        <f t="shared" si="12"/>
        <v>29059.17</v>
      </c>
      <c r="BH26" s="15">
        <f t="shared" si="12"/>
        <v>29050.910000000003</v>
      </c>
      <c r="BI26" s="15">
        <f t="shared" si="12"/>
        <v>28172.990000000005</v>
      </c>
      <c r="BJ26" s="15">
        <f t="shared" si="12"/>
        <v>27181.209999999995</v>
      </c>
      <c r="BK26" s="15">
        <f t="shared" si="12"/>
        <v>27615.34</v>
      </c>
      <c r="BL26" s="15">
        <f t="shared" si="12"/>
        <v>26832.04</v>
      </c>
      <c r="BM26" s="15">
        <f t="shared" si="12"/>
        <v>27452.68</v>
      </c>
      <c r="BN26" s="15">
        <f t="shared" si="12"/>
        <v>26196.750000000004</v>
      </c>
      <c r="BO26" s="15">
        <f t="shared" si="12"/>
        <v>27727.960000000003</v>
      </c>
      <c r="BP26" s="15">
        <f t="shared" ref="BP26:CC26" si="13">SUM(BP27:BP31)</f>
        <v>27437.83</v>
      </c>
      <c r="BQ26" s="15">
        <f t="shared" si="13"/>
        <v>26884.000000000007</v>
      </c>
      <c r="BR26" s="15">
        <f t="shared" si="13"/>
        <v>25625.16</v>
      </c>
      <c r="BS26" s="15">
        <f t="shared" si="13"/>
        <v>24679.200000000001</v>
      </c>
      <c r="BT26" s="15">
        <f t="shared" si="13"/>
        <v>24652.639999999999</v>
      </c>
      <c r="BU26" s="15">
        <f t="shared" si="13"/>
        <v>24748.400000000001</v>
      </c>
      <c r="BV26" s="15">
        <f t="shared" si="13"/>
        <v>25313.81</v>
      </c>
      <c r="BW26" s="15">
        <f t="shared" si="13"/>
        <v>24956.000000000004</v>
      </c>
      <c r="BX26" s="15">
        <f t="shared" si="13"/>
        <v>25135.86</v>
      </c>
      <c r="BY26" s="15">
        <f t="shared" si="13"/>
        <v>26542.69</v>
      </c>
      <c r="BZ26" s="15">
        <f t="shared" si="13"/>
        <v>26781.97</v>
      </c>
      <c r="CA26" s="15">
        <f t="shared" si="13"/>
        <v>25434.600000000002</v>
      </c>
      <c r="CB26" s="15">
        <f t="shared" si="13"/>
        <v>26225.780000000002</v>
      </c>
      <c r="CC26" s="15">
        <f t="shared" si="13"/>
        <v>25527.4</v>
      </c>
      <c r="CD26" s="2">
        <f t="shared" si="2"/>
        <v>25521.43421052632</v>
      </c>
      <c r="CE26" s="2">
        <f t="shared" si="3"/>
        <v>26379.307799999999</v>
      </c>
    </row>
    <row r="27" spans="2:83" x14ac:dyDescent="0.3">
      <c r="B27" s="17" t="s">
        <v>1741</v>
      </c>
      <c r="C27" s="18">
        <f t="array" ref="C27:CC27">TRANSPOSE('GW ZBud_WY'!$S$5:$S$83)</f>
        <v>14140.800000000001</v>
      </c>
      <c r="D27" s="18">
        <v>14077.4</v>
      </c>
      <c r="E27" s="18">
        <v>16053.909999999998</v>
      </c>
      <c r="F27" s="18">
        <v>17207.5</v>
      </c>
      <c r="G27" s="18">
        <v>15235.670000000002</v>
      </c>
      <c r="H27" s="18">
        <v>17350.170000000002</v>
      </c>
      <c r="I27" s="18">
        <v>17151.080000000002</v>
      </c>
      <c r="J27" s="18">
        <v>16636.960000000003</v>
      </c>
      <c r="K27" s="18">
        <v>18085.809999999998</v>
      </c>
      <c r="L27" s="18">
        <v>18015.400000000001</v>
      </c>
      <c r="M27" s="18">
        <v>15981.769999999999</v>
      </c>
      <c r="N27" s="18">
        <v>14915.45</v>
      </c>
      <c r="O27" s="18">
        <v>14405.839999999998</v>
      </c>
      <c r="P27" s="18">
        <v>14383.759999999998</v>
      </c>
      <c r="Q27" s="18">
        <v>14587.829999999998</v>
      </c>
      <c r="R27" s="18">
        <v>14674.190000000002</v>
      </c>
      <c r="S27" s="18">
        <v>15897.679999999997</v>
      </c>
      <c r="T27" s="18">
        <v>14773.9</v>
      </c>
      <c r="U27" s="18">
        <v>13464.790000000003</v>
      </c>
      <c r="V27" s="18">
        <v>12941.640000000003</v>
      </c>
      <c r="W27" s="18">
        <v>12547.630000000001</v>
      </c>
      <c r="X27" s="18">
        <v>13291.240000000002</v>
      </c>
      <c r="Y27" s="18">
        <v>13080.64</v>
      </c>
      <c r="Z27" s="18">
        <v>13026.550000000001</v>
      </c>
      <c r="AA27" s="18">
        <v>12258.210000000001</v>
      </c>
      <c r="AB27" s="18">
        <v>13013.94</v>
      </c>
      <c r="AC27" s="18">
        <v>13896.119999999999</v>
      </c>
      <c r="AD27" s="18">
        <v>14941.949999999999</v>
      </c>
      <c r="AE27" s="19">
        <v>14043.649999999998</v>
      </c>
      <c r="AF27" s="166">
        <v>14010.09</v>
      </c>
      <c r="AG27" s="166">
        <v>13037.11</v>
      </c>
      <c r="AH27" s="166">
        <v>13655.18</v>
      </c>
      <c r="AI27" s="166">
        <v>14615.83</v>
      </c>
      <c r="AJ27" s="166">
        <v>14150.74</v>
      </c>
      <c r="AK27" s="166">
        <v>13125.819999999998</v>
      </c>
      <c r="AL27" s="166">
        <v>12417.88</v>
      </c>
      <c r="AM27" s="166">
        <v>13729.939999999999</v>
      </c>
      <c r="AN27" s="166">
        <v>12862.230000000001</v>
      </c>
      <c r="AO27" s="166">
        <v>13018.600000000002</v>
      </c>
      <c r="AP27" s="166">
        <v>12965.349999999999</v>
      </c>
      <c r="AQ27" s="166">
        <v>14158.970000000001</v>
      </c>
      <c r="AR27" s="166">
        <v>16304.440000000002</v>
      </c>
      <c r="AS27" s="166">
        <v>17257.2</v>
      </c>
      <c r="AT27" s="166">
        <v>15668.96</v>
      </c>
      <c r="AU27" s="166">
        <v>16108.759999999998</v>
      </c>
      <c r="AV27" s="166">
        <v>15783.230000000001</v>
      </c>
      <c r="AW27" s="166">
        <v>15205.480000000003</v>
      </c>
      <c r="AX27" s="166">
        <v>14360.989999999998</v>
      </c>
      <c r="AY27" s="166">
        <v>13865.609999999999</v>
      </c>
      <c r="AZ27" s="166">
        <v>13605.21</v>
      </c>
      <c r="BA27" s="166">
        <v>14684.019999999997</v>
      </c>
      <c r="BB27" s="166">
        <v>15722.41</v>
      </c>
      <c r="BC27" s="166">
        <v>14071.050000000001</v>
      </c>
      <c r="BD27" s="166">
        <v>15259.369999999999</v>
      </c>
      <c r="BE27" s="166">
        <v>15230.029999999997</v>
      </c>
      <c r="BF27" s="166">
        <v>15658.67</v>
      </c>
      <c r="BG27" s="166">
        <v>16842.63</v>
      </c>
      <c r="BH27" s="166">
        <v>16500.640000000003</v>
      </c>
      <c r="BI27" s="166">
        <v>16050.419999999998</v>
      </c>
      <c r="BJ27" s="166">
        <v>15260.769999999999</v>
      </c>
      <c r="BK27" s="166">
        <v>15412.660000000002</v>
      </c>
      <c r="BL27" s="166">
        <v>15378.650000000001</v>
      </c>
      <c r="BM27" s="166">
        <v>15642.01</v>
      </c>
      <c r="BN27" s="166">
        <v>15205.36</v>
      </c>
      <c r="BO27" s="166">
        <v>16314.3</v>
      </c>
      <c r="BP27" s="166">
        <v>15696.81</v>
      </c>
      <c r="BQ27" s="166">
        <v>15276.230000000003</v>
      </c>
      <c r="BR27" s="166">
        <v>14641.5</v>
      </c>
      <c r="BS27" s="166">
        <v>14163.48</v>
      </c>
      <c r="BT27" s="166">
        <v>14398.76</v>
      </c>
      <c r="BU27" s="166">
        <v>14124.77</v>
      </c>
      <c r="BV27" s="166">
        <v>14410.13</v>
      </c>
      <c r="BW27" s="166">
        <v>14045.259999999998</v>
      </c>
      <c r="BX27" s="166">
        <v>14014.23</v>
      </c>
      <c r="BY27" s="166">
        <v>14862.820000000002</v>
      </c>
      <c r="BZ27" s="166">
        <v>15662.269999999999</v>
      </c>
      <c r="CA27" s="166">
        <v>14951.9</v>
      </c>
      <c r="CB27" s="166">
        <v>15248.779999999999</v>
      </c>
      <c r="CC27" s="166">
        <v>14950.11</v>
      </c>
      <c r="CD27" s="2">
        <f t="shared" ref="CD27:CD31" si="14">AVERAGE(M27:AE27)</f>
        <v>14006.672631578946</v>
      </c>
      <c r="CE27" s="2">
        <f t="shared" ref="CE27:CE31" si="15">AVERAGE(AF27:CC27)</f>
        <v>14791.753200000001</v>
      </c>
    </row>
    <row r="28" spans="2:83" x14ac:dyDescent="0.3">
      <c r="B28" s="17" t="s">
        <v>1742</v>
      </c>
      <c r="C28" s="18">
        <f t="array" ref="C28:CC28">TRANSPOSE('GW ZBud_WY'!$W$5:$W$83)</f>
        <v>11224.190000000002</v>
      </c>
      <c r="D28" s="18">
        <v>10977.359999999999</v>
      </c>
      <c r="E28" s="18">
        <v>11723.710000000001</v>
      </c>
      <c r="F28" s="18">
        <v>11934.099999999999</v>
      </c>
      <c r="G28" s="18">
        <v>11481</v>
      </c>
      <c r="H28" s="18">
        <v>10429.170000000002</v>
      </c>
      <c r="I28" s="18">
        <v>9807.3299999999981</v>
      </c>
      <c r="J28" s="18">
        <v>10119.950000000001</v>
      </c>
      <c r="K28" s="18">
        <v>10217.16</v>
      </c>
      <c r="L28" s="18">
        <v>10315.039999999999</v>
      </c>
      <c r="M28" s="18">
        <v>10370.39</v>
      </c>
      <c r="N28" s="18">
        <v>10910.269999999999</v>
      </c>
      <c r="O28" s="18">
        <v>11385.130000000001</v>
      </c>
      <c r="P28" s="18">
        <v>10770.11</v>
      </c>
      <c r="Q28" s="18">
        <v>10377.02</v>
      </c>
      <c r="R28" s="18">
        <v>10000.050000000001</v>
      </c>
      <c r="S28" s="18">
        <v>10947.369999999999</v>
      </c>
      <c r="T28" s="18">
        <v>10922.69</v>
      </c>
      <c r="U28" s="18">
        <v>10712.490000000002</v>
      </c>
      <c r="V28" s="18">
        <v>10775.719999999998</v>
      </c>
      <c r="W28" s="18">
        <v>9917.9500000000007</v>
      </c>
      <c r="X28" s="18">
        <v>8943.23</v>
      </c>
      <c r="Y28" s="18">
        <v>9005.5400000000009</v>
      </c>
      <c r="Z28" s="18">
        <v>9482.77</v>
      </c>
      <c r="AA28" s="18">
        <v>9644.6400000000012</v>
      </c>
      <c r="AB28" s="18">
        <v>9640.7799999999988</v>
      </c>
      <c r="AC28" s="18">
        <v>9631.4000000000015</v>
      </c>
      <c r="AD28" s="18">
        <v>8758.9000000000015</v>
      </c>
      <c r="AE28" s="19">
        <v>8683.24</v>
      </c>
      <c r="AF28" s="166">
        <v>9255.8700000000008</v>
      </c>
      <c r="AG28" s="166">
        <v>9192.0799999999981</v>
      </c>
      <c r="AH28" s="166">
        <v>8940.93</v>
      </c>
      <c r="AI28" s="166">
        <v>9335.91</v>
      </c>
      <c r="AJ28" s="166">
        <v>9110.7900000000009</v>
      </c>
      <c r="AK28" s="166">
        <v>9933.0500000000011</v>
      </c>
      <c r="AL28" s="166">
        <v>12141.980000000001</v>
      </c>
      <c r="AM28" s="166">
        <v>12138.48</v>
      </c>
      <c r="AN28" s="166">
        <v>9836.7400000000016</v>
      </c>
      <c r="AO28" s="166">
        <v>9494.75</v>
      </c>
      <c r="AP28" s="166">
        <v>9646.0500000000011</v>
      </c>
      <c r="AQ28" s="166">
        <v>9718.41</v>
      </c>
      <c r="AR28" s="166">
        <v>10097.43</v>
      </c>
      <c r="AS28" s="166">
        <v>11220.87</v>
      </c>
      <c r="AT28" s="166">
        <v>10822.58</v>
      </c>
      <c r="AU28" s="166">
        <v>10673.289999999997</v>
      </c>
      <c r="AV28" s="166">
        <v>10992.939999999999</v>
      </c>
      <c r="AW28" s="166">
        <v>11207.45</v>
      </c>
      <c r="AX28" s="166">
        <v>10358.689999999999</v>
      </c>
      <c r="AY28" s="166">
        <v>9918.2099999999991</v>
      </c>
      <c r="AZ28" s="166">
        <v>10271.4</v>
      </c>
      <c r="BA28" s="166">
        <v>11991.130000000001</v>
      </c>
      <c r="BB28" s="166">
        <v>12121.77</v>
      </c>
      <c r="BC28" s="166">
        <v>11179.98</v>
      </c>
      <c r="BD28" s="166">
        <v>10918.390000000001</v>
      </c>
      <c r="BE28" s="166">
        <v>10537.779999999999</v>
      </c>
      <c r="BF28" s="166">
        <v>10935.07</v>
      </c>
      <c r="BG28" s="166">
        <v>10552.83</v>
      </c>
      <c r="BH28" s="166">
        <v>11056.439999999999</v>
      </c>
      <c r="BI28" s="166">
        <v>10670.410000000002</v>
      </c>
      <c r="BJ28" s="166">
        <v>10486.819999999998</v>
      </c>
      <c r="BK28" s="166">
        <v>10735.98</v>
      </c>
      <c r="BL28" s="166">
        <v>10035.11</v>
      </c>
      <c r="BM28" s="166">
        <v>10402.859999999999</v>
      </c>
      <c r="BN28" s="166">
        <v>9514.5399999999991</v>
      </c>
      <c r="BO28" s="166">
        <v>9859.1500000000015</v>
      </c>
      <c r="BP28" s="166">
        <v>10375.609999999999</v>
      </c>
      <c r="BQ28" s="166">
        <v>10215.02</v>
      </c>
      <c r="BR28" s="166">
        <v>9745.0799999999981</v>
      </c>
      <c r="BS28" s="166">
        <v>9143.99</v>
      </c>
      <c r="BT28" s="166">
        <v>8741.52</v>
      </c>
      <c r="BU28" s="166">
        <v>9289.59</v>
      </c>
      <c r="BV28" s="166">
        <v>9567.31</v>
      </c>
      <c r="BW28" s="166">
        <v>9762.31</v>
      </c>
      <c r="BX28" s="166">
        <v>9964.84</v>
      </c>
      <c r="BY28" s="166">
        <v>10415.220000000001</v>
      </c>
      <c r="BZ28" s="166">
        <v>9453.8100000000013</v>
      </c>
      <c r="CA28" s="166">
        <v>9121.11</v>
      </c>
      <c r="CB28" s="166">
        <v>9603.7199999999993</v>
      </c>
      <c r="CC28" s="166">
        <v>9081.369999999999</v>
      </c>
      <c r="CD28" s="2">
        <f t="shared" si="14"/>
        <v>10046.299473684208</v>
      </c>
      <c r="CE28" s="2">
        <f t="shared" si="15"/>
        <v>10195.733199999999</v>
      </c>
    </row>
    <row r="29" spans="2:83" x14ac:dyDescent="0.3">
      <c r="B29" s="17" t="s">
        <v>1733</v>
      </c>
      <c r="C29" s="18">
        <f t="array" ref="C29:CC29">TRANSPOSE('GW ZBud_WY'!$Y$5:$Y$83)</f>
        <v>401.96</v>
      </c>
      <c r="D29" s="18">
        <v>504.91</v>
      </c>
      <c r="E29" s="18">
        <v>575.95000000000005</v>
      </c>
      <c r="F29" s="18">
        <v>577.04</v>
      </c>
      <c r="G29" s="18">
        <v>407.86000000000007</v>
      </c>
      <c r="H29" s="18">
        <v>610.13</v>
      </c>
      <c r="I29" s="18">
        <v>643.07999999999993</v>
      </c>
      <c r="J29" s="18">
        <v>608.31000000000006</v>
      </c>
      <c r="K29" s="18">
        <v>750.06</v>
      </c>
      <c r="L29" s="18">
        <v>583.47</v>
      </c>
      <c r="M29" s="18">
        <v>481.46</v>
      </c>
      <c r="N29" s="18">
        <v>450.66</v>
      </c>
      <c r="O29" s="18">
        <v>399.46999999999997</v>
      </c>
      <c r="P29" s="18">
        <v>382.57</v>
      </c>
      <c r="Q29" s="18">
        <v>341.10000000000008</v>
      </c>
      <c r="R29" s="18">
        <v>519.91999999999996</v>
      </c>
      <c r="S29" s="18">
        <v>444.97999999999996</v>
      </c>
      <c r="T29" s="18">
        <v>324.60000000000002</v>
      </c>
      <c r="U29" s="18">
        <v>356.71999999999997</v>
      </c>
      <c r="V29" s="18">
        <v>207.80000000000004</v>
      </c>
      <c r="W29" s="18">
        <v>309.83999999999997</v>
      </c>
      <c r="X29" s="18">
        <v>445.09</v>
      </c>
      <c r="Y29" s="18">
        <v>410.93000000000012</v>
      </c>
      <c r="Z29" s="18">
        <v>377.41</v>
      </c>
      <c r="AA29" s="18">
        <v>190.68</v>
      </c>
      <c r="AB29" s="18">
        <v>242.14000000000001</v>
      </c>
      <c r="AC29" s="18">
        <v>294.89999999999998</v>
      </c>
      <c r="AD29" s="18">
        <v>300.50999999999993</v>
      </c>
      <c r="AE29" s="19">
        <v>406.08</v>
      </c>
      <c r="AF29" s="166">
        <v>325.93000000000006</v>
      </c>
      <c r="AG29" s="166">
        <v>297.98999999999995</v>
      </c>
      <c r="AH29" s="166">
        <v>436.99</v>
      </c>
      <c r="AI29" s="166">
        <v>309.70999999999992</v>
      </c>
      <c r="AJ29" s="166">
        <v>460.71999999999991</v>
      </c>
      <c r="AK29" s="166">
        <v>337.33000000000004</v>
      </c>
      <c r="AL29" s="166">
        <v>132.17999999999998</v>
      </c>
      <c r="AM29" s="166">
        <v>236.81</v>
      </c>
      <c r="AN29" s="166">
        <v>260.95000000000005</v>
      </c>
      <c r="AO29" s="166">
        <v>277.03999999999996</v>
      </c>
      <c r="AP29" s="166">
        <v>278.10000000000002</v>
      </c>
      <c r="AQ29" s="166">
        <v>259.49999999999994</v>
      </c>
      <c r="AR29" s="166">
        <v>417.29999999999995</v>
      </c>
      <c r="AS29" s="166">
        <v>503.54999999999995</v>
      </c>
      <c r="AT29" s="166">
        <v>417.02</v>
      </c>
      <c r="AU29" s="166">
        <v>440.84000000000003</v>
      </c>
      <c r="AV29" s="166">
        <v>341.02999999999992</v>
      </c>
      <c r="AW29" s="166">
        <v>340.23</v>
      </c>
      <c r="AX29" s="166">
        <v>328.13000000000005</v>
      </c>
      <c r="AY29" s="166">
        <v>250.03</v>
      </c>
      <c r="AZ29" s="166">
        <v>260.81</v>
      </c>
      <c r="BA29" s="166">
        <v>265.84999999999997</v>
      </c>
      <c r="BB29" s="166">
        <v>284.31999999999994</v>
      </c>
      <c r="BC29" s="166">
        <v>261.95000000000005</v>
      </c>
      <c r="BD29" s="166">
        <v>306.53999999999996</v>
      </c>
      <c r="BE29" s="166">
        <v>288.63</v>
      </c>
      <c r="BF29" s="166">
        <v>413.21000000000004</v>
      </c>
      <c r="BG29" s="166">
        <v>461.42000000000007</v>
      </c>
      <c r="BH29" s="166">
        <v>383.72999999999996</v>
      </c>
      <c r="BI29" s="166">
        <v>389.27000000000004</v>
      </c>
      <c r="BJ29" s="166">
        <v>402.89000000000004</v>
      </c>
      <c r="BK29" s="166">
        <v>423.86999999999995</v>
      </c>
      <c r="BL29" s="166">
        <v>379.31</v>
      </c>
      <c r="BM29" s="166">
        <v>358.39</v>
      </c>
      <c r="BN29" s="166">
        <v>462.45000000000005</v>
      </c>
      <c r="BO29" s="166">
        <v>420.33999999999992</v>
      </c>
      <c r="BP29" s="166">
        <v>384.08</v>
      </c>
      <c r="BQ29" s="166">
        <v>409.49000000000007</v>
      </c>
      <c r="BR29" s="166">
        <v>305.13000000000005</v>
      </c>
      <c r="BS29" s="166">
        <v>391.39000000000004</v>
      </c>
      <c r="BT29" s="166">
        <v>486.56999999999994</v>
      </c>
      <c r="BU29" s="166">
        <v>405.12999999999994</v>
      </c>
      <c r="BV29" s="166">
        <v>394.30999999999995</v>
      </c>
      <c r="BW29" s="166">
        <v>259.53999999999996</v>
      </c>
      <c r="BX29" s="166">
        <v>254.59</v>
      </c>
      <c r="BY29" s="166">
        <v>272.37</v>
      </c>
      <c r="BZ29" s="166">
        <v>289.47999999999996</v>
      </c>
      <c r="CA29" s="166">
        <v>367.99999999999994</v>
      </c>
      <c r="CB29" s="166">
        <v>351.93000000000006</v>
      </c>
      <c r="CC29" s="166">
        <v>478.34000000000003</v>
      </c>
      <c r="CD29" s="2">
        <f t="shared" si="14"/>
        <v>362.4663157894737</v>
      </c>
      <c r="CE29" s="2">
        <f t="shared" si="15"/>
        <v>349.29419999999993</v>
      </c>
    </row>
    <row r="30" spans="2:83" x14ac:dyDescent="0.3">
      <c r="B30" s="17" t="s">
        <v>1734</v>
      </c>
      <c r="C30" s="18">
        <f t="array" ref="C30:CC30">TRANSPOSE('GW ZBud_WY'!$AA$5:$AA$83)</f>
        <v>138.52000000000001</v>
      </c>
      <c r="D30" s="18">
        <v>139.69</v>
      </c>
      <c r="E30" s="18">
        <v>154.71</v>
      </c>
      <c r="F30" s="18">
        <v>183.98</v>
      </c>
      <c r="G30" s="18">
        <v>170.92000000000002</v>
      </c>
      <c r="H30" s="18">
        <v>220.42000000000002</v>
      </c>
      <c r="I30" s="18">
        <v>213.56</v>
      </c>
      <c r="J30" s="18">
        <v>227.81</v>
      </c>
      <c r="K30" s="18">
        <v>257.28999999999996</v>
      </c>
      <c r="L30" s="18">
        <v>238.62000000000003</v>
      </c>
      <c r="M30" s="18">
        <v>231.48999999999998</v>
      </c>
      <c r="N30" s="18">
        <v>214.93</v>
      </c>
      <c r="O30" s="18">
        <v>226.71</v>
      </c>
      <c r="P30" s="18">
        <v>233.55</v>
      </c>
      <c r="Q30" s="18">
        <v>229.32999999999998</v>
      </c>
      <c r="R30" s="18">
        <v>226.45999999999998</v>
      </c>
      <c r="S30" s="18">
        <v>255.22000000000003</v>
      </c>
      <c r="T30" s="18">
        <v>229.26</v>
      </c>
      <c r="U30" s="18">
        <v>234.88</v>
      </c>
      <c r="V30" s="18">
        <v>233.62</v>
      </c>
      <c r="W30" s="18">
        <v>236.12999999999997</v>
      </c>
      <c r="X30" s="18">
        <v>247.44</v>
      </c>
      <c r="Y30" s="18">
        <v>220.94</v>
      </c>
      <c r="Z30" s="18">
        <v>236.51</v>
      </c>
      <c r="AA30" s="18">
        <v>217.85999999999996</v>
      </c>
      <c r="AB30" s="18">
        <v>229.03999999999996</v>
      </c>
      <c r="AC30" s="18">
        <v>253.07000000000002</v>
      </c>
      <c r="AD30" s="18">
        <v>289.77</v>
      </c>
      <c r="AE30" s="19">
        <v>242.96</v>
      </c>
      <c r="AF30" s="166">
        <v>240.12</v>
      </c>
      <c r="AG30" s="166">
        <v>232.94</v>
      </c>
      <c r="AH30" s="166">
        <v>269.28999999999996</v>
      </c>
      <c r="AI30" s="166">
        <v>279.90000000000003</v>
      </c>
      <c r="AJ30" s="166">
        <v>252.94</v>
      </c>
      <c r="AK30" s="166">
        <v>213.52000000000004</v>
      </c>
      <c r="AL30" s="166">
        <v>208.52</v>
      </c>
      <c r="AM30" s="166">
        <v>237.18999999999997</v>
      </c>
      <c r="AN30" s="166">
        <v>243.53</v>
      </c>
      <c r="AO30" s="166">
        <v>252.97000000000003</v>
      </c>
      <c r="AP30" s="166">
        <v>240.10000000000002</v>
      </c>
      <c r="AQ30" s="166">
        <v>277.46999999999997</v>
      </c>
      <c r="AR30" s="166">
        <v>327.91</v>
      </c>
      <c r="AS30" s="166">
        <v>302.64</v>
      </c>
      <c r="AT30" s="166">
        <v>251.26000000000002</v>
      </c>
      <c r="AU30" s="166">
        <v>276.39999999999998</v>
      </c>
      <c r="AV30" s="166">
        <v>252.14000000000001</v>
      </c>
      <c r="AW30" s="166">
        <v>243.22000000000003</v>
      </c>
      <c r="AX30" s="166">
        <v>240.04999999999998</v>
      </c>
      <c r="AY30" s="166">
        <v>230.83999999999997</v>
      </c>
      <c r="AZ30" s="166">
        <v>230.24999999999997</v>
      </c>
      <c r="BA30" s="166">
        <v>236.83</v>
      </c>
      <c r="BB30" s="166">
        <v>263.15000000000003</v>
      </c>
      <c r="BC30" s="166">
        <v>250.85000000000002</v>
      </c>
      <c r="BD30" s="166">
        <v>299.54000000000002</v>
      </c>
      <c r="BE30" s="166">
        <v>279.51</v>
      </c>
      <c r="BF30" s="166">
        <v>285.22999999999996</v>
      </c>
      <c r="BG30" s="166">
        <v>317.47999999999996</v>
      </c>
      <c r="BH30" s="166">
        <v>270.86</v>
      </c>
      <c r="BI30" s="166">
        <v>264.08</v>
      </c>
      <c r="BJ30" s="166">
        <v>245.98000000000002</v>
      </c>
      <c r="BK30" s="166">
        <v>260.91000000000003</v>
      </c>
      <c r="BL30" s="166">
        <v>262.01</v>
      </c>
      <c r="BM30" s="166">
        <v>274.29000000000002</v>
      </c>
      <c r="BN30" s="166">
        <v>260.83</v>
      </c>
      <c r="BO30" s="166">
        <v>288.08000000000004</v>
      </c>
      <c r="BP30" s="166">
        <v>245.2</v>
      </c>
      <c r="BQ30" s="166">
        <v>248.7</v>
      </c>
      <c r="BR30" s="166">
        <v>237.95999999999998</v>
      </c>
      <c r="BS30" s="166">
        <v>245.57</v>
      </c>
      <c r="BT30" s="166">
        <v>276.65999999999997</v>
      </c>
      <c r="BU30" s="166">
        <v>236.83999999999997</v>
      </c>
      <c r="BV30" s="166">
        <v>252.29000000000002</v>
      </c>
      <c r="BW30" s="166">
        <v>230.56</v>
      </c>
      <c r="BX30" s="166">
        <v>245.3</v>
      </c>
      <c r="BY30" s="166">
        <v>257.20999999999998</v>
      </c>
      <c r="BZ30" s="166">
        <v>303.66999999999996</v>
      </c>
      <c r="CA30" s="166">
        <v>261.77</v>
      </c>
      <c r="CB30" s="166">
        <v>279.29000000000002</v>
      </c>
      <c r="CC30" s="166">
        <v>275.96999999999997</v>
      </c>
      <c r="CD30" s="2">
        <f t="shared" si="14"/>
        <v>236.27210526315795</v>
      </c>
      <c r="CE30" s="2">
        <f t="shared" si="15"/>
        <v>259.19639999999998</v>
      </c>
    </row>
    <row r="31" spans="2:83" x14ac:dyDescent="0.3">
      <c r="B31" s="17" t="s">
        <v>899</v>
      </c>
      <c r="C31" s="18">
        <f t="array" ref="C31:CC31">TRANSPOSE('GW ZBud_WY'!$U$5:$U$83)</f>
        <v>872.03</v>
      </c>
      <c r="D31" s="18">
        <v>851.56999999999994</v>
      </c>
      <c r="E31" s="18">
        <v>839.48</v>
      </c>
      <c r="F31" s="18">
        <v>840.82000000000016</v>
      </c>
      <c r="G31" s="18">
        <v>798.56</v>
      </c>
      <c r="H31" s="18">
        <v>964.84000000000015</v>
      </c>
      <c r="I31" s="18">
        <v>855.55</v>
      </c>
      <c r="J31" s="18">
        <v>905.15999999999985</v>
      </c>
      <c r="K31" s="18">
        <v>936.80000000000018</v>
      </c>
      <c r="L31" s="18">
        <v>909.93999999999994</v>
      </c>
      <c r="M31" s="18">
        <v>869.33000000000015</v>
      </c>
      <c r="N31" s="18">
        <v>851.74</v>
      </c>
      <c r="O31" s="18">
        <v>881.37000000000023</v>
      </c>
      <c r="P31" s="18">
        <v>908.74</v>
      </c>
      <c r="Q31" s="18">
        <v>930.68999999999994</v>
      </c>
      <c r="R31" s="18">
        <v>917.37999999999988</v>
      </c>
      <c r="S31" s="18">
        <v>960.21</v>
      </c>
      <c r="T31" s="18">
        <v>873.26999999999987</v>
      </c>
      <c r="U31" s="18">
        <v>838.24</v>
      </c>
      <c r="V31" s="18">
        <v>831.72</v>
      </c>
      <c r="W31" s="18">
        <v>920</v>
      </c>
      <c r="X31" s="18">
        <v>924.77</v>
      </c>
      <c r="Y31" s="18">
        <v>861.27</v>
      </c>
      <c r="Z31" s="18">
        <v>878.03</v>
      </c>
      <c r="AA31" s="18">
        <v>902.43</v>
      </c>
      <c r="AB31" s="18">
        <v>652.32999999999993</v>
      </c>
      <c r="AC31" s="18">
        <v>728.45</v>
      </c>
      <c r="AD31" s="18">
        <v>1095.6500000000001</v>
      </c>
      <c r="AE31" s="19">
        <v>699.13</v>
      </c>
      <c r="AF31" s="166">
        <v>724.21000000000015</v>
      </c>
      <c r="AG31" s="166">
        <v>719.47</v>
      </c>
      <c r="AH31" s="166">
        <v>748.56</v>
      </c>
      <c r="AI31" s="166">
        <v>796.88</v>
      </c>
      <c r="AJ31" s="166">
        <v>720</v>
      </c>
      <c r="AK31" s="166">
        <v>726.67000000000007</v>
      </c>
      <c r="AL31" s="166">
        <v>677.28999999999985</v>
      </c>
      <c r="AM31" s="166">
        <v>761.05000000000018</v>
      </c>
      <c r="AN31" s="166">
        <v>775.83</v>
      </c>
      <c r="AO31" s="166">
        <v>788.78999999999985</v>
      </c>
      <c r="AP31" s="166">
        <v>775.06999999999994</v>
      </c>
      <c r="AQ31" s="166">
        <v>827.28999999999985</v>
      </c>
      <c r="AR31" s="166">
        <v>929.15000000000009</v>
      </c>
      <c r="AS31" s="166">
        <v>849.20999999999992</v>
      </c>
      <c r="AT31" s="166">
        <v>765.90000000000009</v>
      </c>
      <c r="AU31" s="166">
        <v>870.61</v>
      </c>
      <c r="AV31" s="166">
        <v>820.6</v>
      </c>
      <c r="AW31" s="166">
        <v>815.37</v>
      </c>
      <c r="AX31" s="166">
        <v>755.94</v>
      </c>
      <c r="AY31" s="166">
        <v>778.92000000000007</v>
      </c>
      <c r="AZ31" s="166">
        <v>737.81</v>
      </c>
      <c r="BA31" s="166">
        <v>718.94</v>
      </c>
      <c r="BB31" s="166">
        <v>838.59999999999991</v>
      </c>
      <c r="BC31" s="166">
        <v>836.91</v>
      </c>
      <c r="BD31" s="166">
        <v>980.87000000000023</v>
      </c>
      <c r="BE31" s="166">
        <v>861.29</v>
      </c>
      <c r="BF31" s="166">
        <v>953.58</v>
      </c>
      <c r="BG31" s="166">
        <v>884.81000000000006</v>
      </c>
      <c r="BH31" s="166">
        <v>839.24000000000012</v>
      </c>
      <c r="BI31" s="166">
        <v>798.81000000000006</v>
      </c>
      <c r="BJ31" s="166">
        <v>784.74999999999989</v>
      </c>
      <c r="BK31" s="166">
        <v>781.92000000000019</v>
      </c>
      <c r="BL31" s="166">
        <v>776.95999999999992</v>
      </c>
      <c r="BM31" s="166">
        <v>775.13</v>
      </c>
      <c r="BN31" s="166">
        <v>753.57</v>
      </c>
      <c r="BO31" s="166">
        <v>846.08999999999992</v>
      </c>
      <c r="BP31" s="166">
        <v>736.13000000000011</v>
      </c>
      <c r="BQ31" s="166">
        <v>734.56000000000006</v>
      </c>
      <c r="BR31" s="166">
        <v>695.49</v>
      </c>
      <c r="BS31" s="166">
        <v>734.77</v>
      </c>
      <c r="BT31" s="166">
        <v>749.13000000000011</v>
      </c>
      <c r="BU31" s="166">
        <v>692.06999999999994</v>
      </c>
      <c r="BV31" s="166">
        <v>689.76999999999987</v>
      </c>
      <c r="BW31" s="166">
        <v>658.33</v>
      </c>
      <c r="BX31" s="166">
        <v>656.9</v>
      </c>
      <c r="BY31" s="166">
        <v>735.07000000000016</v>
      </c>
      <c r="BZ31" s="166">
        <v>1072.74</v>
      </c>
      <c r="CA31" s="166">
        <v>731.81999999999994</v>
      </c>
      <c r="CB31" s="166">
        <v>742.06000000000006</v>
      </c>
      <c r="CC31" s="166">
        <v>741.6099999999999</v>
      </c>
      <c r="CD31" s="2">
        <f t="shared" si="14"/>
        <v>869.72368421052636</v>
      </c>
      <c r="CE31" s="2">
        <f t="shared" si="15"/>
        <v>783.33080000000018</v>
      </c>
    </row>
    <row r="32" spans="2:83" x14ac:dyDescent="0.3">
      <c r="B32" s="141" t="s">
        <v>72</v>
      </c>
      <c r="C32" s="15">
        <f>'Surface Budget Reformatted'!C16</f>
        <v>36233.4</v>
      </c>
      <c r="D32" s="15">
        <f>'Surface Budget Reformatted'!D16</f>
        <v>38010.700000000004</v>
      </c>
      <c r="E32" s="15">
        <f>'Surface Budget Reformatted'!E16</f>
        <v>40975.700000000004</v>
      </c>
      <c r="F32" s="15">
        <f>'Surface Budget Reformatted'!F16</f>
        <v>32410.400000000001</v>
      </c>
      <c r="G32" s="15">
        <f>'Surface Budget Reformatted'!G16</f>
        <v>41289.100000000006</v>
      </c>
      <c r="H32" s="15">
        <f>'Surface Budget Reformatted'!H16</f>
        <v>30888.5</v>
      </c>
      <c r="I32" s="15">
        <f>'Surface Budget Reformatted'!I16</f>
        <v>40575.9</v>
      </c>
      <c r="J32" s="15">
        <f>'Surface Budget Reformatted'!J16</f>
        <v>44958.999999999993</v>
      </c>
      <c r="K32" s="15">
        <f>'Surface Budget Reformatted'!K16</f>
        <v>32731.5</v>
      </c>
      <c r="L32" s="15">
        <f>'Surface Budget Reformatted'!L16</f>
        <v>44771.5</v>
      </c>
      <c r="M32" s="15">
        <f>'Surface Budget Reformatted'!M16</f>
        <v>49730.80000000001</v>
      </c>
      <c r="N32" s="15">
        <f>'Surface Budget Reformatted'!N16</f>
        <v>47980.299999999996</v>
      </c>
      <c r="O32" s="15">
        <f>'Surface Budget Reformatted'!O16</f>
        <v>49951.399999999994</v>
      </c>
      <c r="P32" s="15">
        <f>'Surface Budget Reformatted'!P16</f>
        <v>45530.499999999993</v>
      </c>
      <c r="Q32" s="15">
        <f>'Surface Budget Reformatted'!Q16</f>
        <v>49211.4</v>
      </c>
      <c r="R32" s="15">
        <f>'Surface Budget Reformatted'!R16</f>
        <v>40418.199999999997</v>
      </c>
      <c r="S32" s="15">
        <f>'Surface Budget Reformatted'!S16</f>
        <v>43783.799999999996</v>
      </c>
      <c r="T32" s="15">
        <f>'Surface Budget Reformatted'!T16</f>
        <v>53193.2</v>
      </c>
      <c r="U32" s="15">
        <f>'Surface Budget Reformatted'!U16</f>
        <v>57308.099999999991</v>
      </c>
      <c r="V32" s="15">
        <f>'Surface Budget Reformatted'!V16</f>
        <v>48852.3</v>
      </c>
      <c r="W32" s="15">
        <f>'Surface Budget Reformatted'!W16</f>
        <v>44583.500000000007</v>
      </c>
      <c r="X32" s="15">
        <f>'Surface Budget Reformatted'!X16</f>
        <v>38878</v>
      </c>
      <c r="Y32" s="15">
        <f>'Surface Budget Reformatted'!Y16</f>
        <v>52732.399999999994</v>
      </c>
      <c r="Z32" s="15">
        <f>'Surface Budget Reformatted'!Z16</f>
        <v>51570.7</v>
      </c>
      <c r="AA32" s="15">
        <f>'Surface Budget Reformatted'!AA16</f>
        <v>56943.6</v>
      </c>
      <c r="AB32" s="15">
        <f>'Surface Budget Reformatted'!AB16</f>
        <v>50880.100000000006</v>
      </c>
      <c r="AC32" s="15">
        <f>'Surface Budget Reformatted'!AC16</f>
        <v>42964.100000000006</v>
      </c>
      <c r="AD32" s="15">
        <f>'Surface Budget Reformatted'!AD16</f>
        <v>33332.9</v>
      </c>
      <c r="AE32" s="15">
        <f>'Surface Budget Reformatted'!AE16</f>
        <v>37622.400000000001</v>
      </c>
      <c r="AF32" s="15">
        <f>'Surface Budget Reformatted'!AF16</f>
        <v>42246.3</v>
      </c>
      <c r="AG32" s="15">
        <f>'Surface Budget Reformatted'!AG16</f>
        <v>45823.700000000004</v>
      </c>
      <c r="AH32" s="15">
        <f>'Surface Budget Reformatted'!AH16</f>
        <v>42560</v>
      </c>
      <c r="AI32" s="15">
        <f>'Surface Budget Reformatted'!AI16</f>
        <v>37956.199999999997</v>
      </c>
      <c r="AJ32" s="15">
        <f>'Surface Budget Reformatted'!AJ16</f>
        <v>40127.9</v>
      </c>
      <c r="AK32" s="15">
        <f>'Surface Budget Reformatted'!AK16</f>
        <v>44142.7</v>
      </c>
      <c r="AL32" s="15">
        <f>'Surface Budget Reformatted'!AL16</f>
        <v>50246.400000000001</v>
      </c>
      <c r="AM32" s="15">
        <f>'Surface Budget Reformatted'!AM16</f>
        <v>39133.300000000003</v>
      </c>
      <c r="AN32" s="15">
        <f>'Surface Budget Reformatted'!AN16</f>
        <v>42634.400000000001</v>
      </c>
      <c r="AO32" s="15">
        <f>'Surface Budget Reformatted'!AO16</f>
        <v>41035.399999999994</v>
      </c>
      <c r="AP32" s="15">
        <f>'Surface Budget Reformatted'!AP16</f>
        <v>43799.500000000007</v>
      </c>
      <c r="AQ32" s="15">
        <f>'Surface Budget Reformatted'!AQ16</f>
        <v>35809</v>
      </c>
      <c r="AR32" s="15">
        <f>'Surface Budget Reformatted'!AR16</f>
        <v>39486.9</v>
      </c>
      <c r="AS32" s="15">
        <f>'Surface Budget Reformatted'!AS16</f>
        <v>45002.1</v>
      </c>
      <c r="AT32" s="15">
        <f>'Surface Budget Reformatted'!AT16</f>
        <v>44151.1</v>
      </c>
      <c r="AU32" s="15">
        <f>'Surface Budget Reformatted'!AU16</f>
        <v>43201.5</v>
      </c>
      <c r="AV32" s="15">
        <f>'Surface Budget Reformatted'!AV16</f>
        <v>47575.4</v>
      </c>
      <c r="AW32" s="15">
        <f>'Surface Budget Reformatted'!AW16</f>
        <v>45721.3</v>
      </c>
      <c r="AX32" s="15">
        <f>'Surface Budget Reformatted'!AX16</f>
        <v>42416.700000000004</v>
      </c>
      <c r="AY32" s="15">
        <f>'Surface Budget Reformatted'!AY16</f>
        <v>44099.499999999993</v>
      </c>
      <c r="AZ32" s="15">
        <f>'Surface Budget Reformatted'!AZ16</f>
        <v>46839.000000000007</v>
      </c>
      <c r="BA32" s="15">
        <f>'Surface Budget Reformatted'!BA16</f>
        <v>48308.700000000004</v>
      </c>
      <c r="BB32" s="15">
        <f>'Surface Budget Reformatted'!BB16</f>
        <v>40457.799999999996</v>
      </c>
      <c r="BC32" s="15">
        <f>'Surface Budget Reformatted'!BC16</f>
        <v>44302.2</v>
      </c>
      <c r="BD32" s="15">
        <f>'Surface Budget Reformatted'!BD16</f>
        <v>37262.1</v>
      </c>
      <c r="BE32" s="15">
        <f>'Surface Budget Reformatted'!BE16</f>
        <v>42335.499999999985</v>
      </c>
      <c r="BF32" s="15">
        <f>'Surface Budget Reformatted'!BF16</f>
        <v>46255.6</v>
      </c>
      <c r="BG32" s="15">
        <f>'Surface Budget Reformatted'!BG16</f>
        <v>33657.300000000003</v>
      </c>
      <c r="BH32" s="15">
        <f>'Surface Budget Reformatted'!BH16</f>
        <v>42754</v>
      </c>
      <c r="BI32" s="15">
        <f>'Surface Budget Reformatted'!BI16</f>
        <v>45196.1</v>
      </c>
      <c r="BJ32" s="15">
        <f>'Surface Budget Reformatted'!BJ16</f>
        <v>44608.799999999996</v>
      </c>
      <c r="BK32" s="15">
        <f>'Surface Budget Reformatted'!BK16</f>
        <v>45779.8</v>
      </c>
      <c r="BL32" s="15">
        <f>'Surface Budget Reformatted'!BL16</f>
        <v>40892.5</v>
      </c>
      <c r="BM32" s="15">
        <f>'Surface Budget Reformatted'!BM16</f>
        <v>46557.600000000006</v>
      </c>
      <c r="BN32" s="15">
        <f>'Surface Budget Reformatted'!BN16</f>
        <v>36749.599999999999</v>
      </c>
      <c r="BO32" s="15">
        <f>'Surface Budget Reformatted'!BO16</f>
        <v>39126.600000000006</v>
      </c>
      <c r="BP32" s="15">
        <f>'Surface Budget Reformatted'!BP16</f>
        <v>47377.899999999994</v>
      </c>
      <c r="BQ32" s="15">
        <f>'Surface Budget Reformatted'!BQ16</f>
        <v>49101.499999999993</v>
      </c>
      <c r="BR32" s="15">
        <f>'Surface Budget Reformatted'!BR16</f>
        <v>42681.1</v>
      </c>
      <c r="BS32" s="15">
        <f>'Surface Budget Reformatted'!BS16</f>
        <v>37974.100000000006</v>
      </c>
      <c r="BT32" s="15">
        <f>'Surface Budget Reformatted'!BT16</f>
        <v>35038.699999999997</v>
      </c>
      <c r="BU32" s="15">
        <f>'Surface Budget Reformatted'!BU16</f>
        <v>45099.899999999994</v>
      </c>
      <c r="BV32" s="15">
        <f>'Surface Budget Reformatted'!BV16</f>
        <v>46590.100000000006</v>
      </c>
      <c r="BW32" s="15">
        <f>'Surface Budget Reformatted'!BW16</f>
        <v>50094.5</v>
      </c>
      <c r="BX32" s="15">
        <f>'Surface Budget Reformatted'!BX16</f>
        <v>49498.599999999991</v>
      </c>
      <c r="BY32" s="15">
        <f>'Surface Budget Reformatted'!BY16</f>
        <v>42708.299999999996</v>
      </c>
      <c r="BZ32" s="15">
        <f>'Surface Budget Reformatted'!BZ16</f>
        <v>39030.399999999994</v>
      </c>
      <c r="CA32" s="15">
        <f>'Surface Budget Reformatted'!CA16</f>
        <v>44834.999999999993</v>
      </c>
      <c r="CB32" s="15">
        <f>'Surface Budget Reformatted'!CB16</f>
        <v>46482.2</v>
      </c>
      <c r="CC32" s="15">
        <f>'Surface Budget Reformatted'!CC16</f>
        <v>36884.699999999997</v>
      </c>
      <c r="CD32" s="2">
        <f t="shared" si="2"/>
        <v>47129.878947368416</v>
      </c>
      <c r="CE32" s="2">
        <f t="shared" si="3"/>
        <v>43032.99000000002</v>
      </c>
    </row>
    <row r="33" spans="2:83" x14ac:dyDescent="0.3">
      <c r="B33" s="17" t="s">
        <v>73</v>
      </c>
      <c r="C33" s="15">
        <f>'Surface Budget Reformatted'!C17</f>
        <v>33340.400000000001</v>
      </c>
      <c r="D33" s="15">
        <f>'Surface Budget Reformatted'!D17</f>
        <v>34875.5</v>
      </c>
      <c r="E33" s="15">
        <f>'Surface Budget Reformatted'!E17</f>
        <v>37397</v>
      </c>
      <c r="F33" s="15">
        <f>'Surface Budget Reformatted'!F17</f>
        <v>28786.2</v>
      </c>
      <c r="G33" s="15">
        <f>'Surface Budget Reformatted'!G17</f>
        <v>36800.800000000003</v>
      </c>
      <c r="H33" s="15">
        <f>'Surface Budget Reformatted'!H17</f>
        <v>26810.2</v>
      </c>
      <c r="I33" s="15">
        <f>'Surface Budget Reformatted'!I17</f>
        <v>36444</v>
      </c>
      <c r="J33" s="15">
        <f>'Surface Budget Reformatted'!J17</f>
        <v>40530.699999999997</v>
      </c>
      <c r="K33" s="15">
        <f>'Surface Budget Reformatted'!K17</f>
        <v>28117.4</v>
      </c>
      <c r="L33" s="15">
        <f>'Surface Budget Reformatted'!L17</f>
        <v>39156.299999999996</v>
      </c>
      <c r="M33" s="15">
        <f>'Surface Budget Reformatted'!M17</f>
        <v>44066.100000000006</v>
      </c>
      <c r="N33" s="15">
        <f>'Surface Budget Reformatted'!N17</f>
        <v>41899.899999999994</v>
      </c>
      <c r="O33" s="15">
        <f>'Surface Budget Reformatted'!O17</f>
        <v>42870.2</v>
      </c>
      <c r="P33" s="15">
        <f>'Surface Budget Reformatted'!P17</f>
        <v>37882.199999999997</v>
      </c>
      <c r="Q33" s="15">
        <f>'Surface Budget Reformatted'!Q17</f>
        <v>40871</v>
      </c>
      <c r="R33" s="15">
        <f>'Surface Budget Reformatted'!R17</f>
        <v>31450</v>
      </c>
      <c r="S33" s="15">
        <f>'Surface Budget Reformatted'!S17</f>
        <v>34365.1</v>
      </c>
      <c r="T33" s="15">
        <f>'Surface Budget Reformatted'!T17</f>
        <v>43654.899999999994</v>
      </c>
      <c r="U33" s="15">
        <f>'Surface Budget Reformatted'!U17</f>
        <v>48099.799999999996</v>
      </c>
      <c r="V33" s="15">
        <f>'Surface Budget Reformatted'!V17</f>
        <v>40580.800000000003</v>
      </c>
      <c r="W33" s="15">
        <f>'Surface Budget Reformatted'!W17</f>
        <v>36706.400000000001</v>
      </c>
      <c r="X33" s="15">
        <f>'Surface Budget Reformatted'!X17</f>
        <v>31402.799999999999</v>
      </c>
      <c r="Y33" s="15">
        <f>'Surface Budget Reformatted'!Y17</f>
        <v>44562</v>
      </c>
      <c r="Z33" s="15">
        <f>'Surface Budget Reformatted'!Z17</f>
        <v>44011.399999999994</v>
      </c>
      <c r="AA33" s="15">
        <f>'Surface Budget Reformatted'!AA17</f>
        <v>47976.6</v>
      </c>
      <c r="AB33" s="15">
        <f>'Surface Budget Reformatted'!AB17</f>
        <v>43261.3</v>
      </c>
      <c r="AC33" s="15">
        <f>'Surface Budget Reformatted'!AC17</f>
        <v>36096.300000000003</v>
      </c>
      <c r="AD33" s="15">
        <f>'Surface Budget Reformatted'!AD17</f>
        <v>26817.5</v>
      </c>
      <c r="AE33" s="15">
        <f>'Surface Budget Reformatted'!AE17</f>
        <v>30853</v>
      </c>
      <c r="AF33" s="15">
        <f>'Surface Budget Reformatted'!AF17</f>
        <v>35674.9</v>
      </c>
      <c r="AG33" s="15">
        <f>'Surface Budget Reformatted'!AG17</f>
        <v>39030.700000000004</v>
      </c>
      <c r="AH33" s="15">
        <f>'Surface Budget Reformatted'!AH17</f>
        <v>35907.5</v>
      </c>
      <c r="AI33" s="15">
        <f>'Surface Budget Reformatted'!AI17</f>
        <v>31294.6</v>
      </c>
      <c r="AJ33" s="15">
        <f>'Surface Budget Reformatted'!AJ17</f>
        <v>33412</v>
      </c>
      <c r="AK33" s="15">
        <f>'Surface Budget Reformatted'!AK17</f>
        <v>37380</v>
      </c>
      <c r="AL33" s="15">
        <f>'Surface Budget Reformatted'!AL17</f>
        <v>43109.8</v>
      </c>
      <c r="AM33" s="15">
        <f>'Surface Budget Reformatted'!AM17</f>
        <v>32256.100000000002</v>
      </c>
      <c r="AN33" s="15">
        <f>'Surface Budget Reformatted'!AN17</f>
        <v>35700.700000000004</v>
      </c>
      <c r="AO33" s="15">
        <f>'Surface Budget Reformatted'!AO17</f>
        <v>34446.199999999997</v>
      </c>
      <c r="AP33" s="15">
        <f>'Surface Budget Reformatted'!AP17</f>
        <v>36990.000000000007</v>
      </c>
      <c r="AQ33" s="15">
        <f>'Surface Budget Reformatted'!AQ17</f>
        <v>29371.8</v>
      </c>
      <c r="AR33" s="15">
        <f>'Surface Budget Reformatted'!AR17</f>
        <v>32689.7</v>
      </c>
      <c r="AS33" s="15">
        <f>'Surface Budget Reformatted'!AS17</f>
        <v>38328.5</v>
      </c>
      <c r="AT33" s="15">
        <f>'Surface Budget Reformatted'!AT17</f>
        <v>37724.699999999997</v>
      </c>
      <c r="AU33" s="15">
        <f>'Surface Budget Reformatted'!AU17</f>
        <v>36489.700000000004</v>
      </c>
      <c r="AV33" s="15">
        <f>'Surface Budget Reformatted'!AV17</f>
        <v>40447.800000000003</v>
      </c>
      <c r="AW33" s="15">
        <f>'Surface Budget Reformatted'!AW17</f>
        <v>38869.4</v>
      </c>
      <c r="AX33" s="15">
        <f>'Surface Budget Reformatted'!AX17</f>
        <v>35697.600000000006</v>
      </c>
      <c r="AY33" s="15">
        <f>'Surface Budget Reformatted'!AY17</f>
        <v>37091.699999999997</v>
      </c>
      <c r="AZ33" s="15">
        <f>'Surface Budget Reformatted'!AZ17</f>
        <v>39487.700000000004</v>
      </c>
      <c r="BA33" s="15">
        <f>'Surface Budget Reformatted'!BA17</f>
        <v>40692.700000000004</v>
      </c>
      <c r="BB33" s="15">
        <f>'Surface Budget Reformatted'!BB17</f>
        <v>33209.199999999997</v>
      </c>
      <c r="BC33" s="15">
        <f>'Surface Budget Reformatted'!BC17</f>
        <v>37221</v>
      </c>
      <c r="BD33" s="15">
        <f>'Surface Budget Reformatted'!BD17</f>
        <v>30604.399999999998</v>
      </c>
      <c r="BE33" s="15">
        <f>'Surface Budget Reformatted'!BE17</f>
        <v>35436.599999999991</v>
      </c>
      <c r="BF33" s="15">
        <f>'Surface Budget Reformatted'!BF17</f>
        <v>39524.9</v>
      </c>
      <c r="BG33" s="15">
        <f>'Surface Budget Reformatted'!BG17</f>
        <v>27168.400000000001</v>
      </c>
      <c r="BH33" s="15">
        <f>'Surface Budget Reformatted'!BH17</f>
        <v>35900</v>
      </c>
      <c r="BI33" s="15">
        <f>'Surface Budget Reformatted'!BI17</f>
        <v>38263.199999999997</v>
      </c>
      <c r="BJ33" s="15">
        <f>'Surface Budget Reformatted'!BJ17</f>
        <v>37795.1</v>
      </c>
      <c r="BK33" s="15">
        <f>'Surface Budget Reformatted'!BK17</f>
        <v>38957.600000000006</v>
      </c>
      <c r="BL33" s="15">
        <f>'Surface Budget Reformatted'!BL17</f>
        <v>33949.200000000004</v>
      </c>
      <c r="BM33" s="15">
        <f>'Surface Budget Reformatted'!BM17</f>
        <v>39744.600000000006</v>
      </c>
      <c r="BN33" s="15">
        <f>'Surface Budget Reformatted'!BN17</f>
        <v>30179.100000000002</v>
      </c>
      <c r="BO33" s="15">
        <f>'Surface Budget Reformatted'!BO17</f>
        <v>32310.100000000002</v>
      </c>
      <c r="BP33" s="15">
        <f>'Surface Budget Reformatted'!BP17</f>
        <v>40282.799999999996</v>
      </c>
      <c r="BQ33" s="15">
        <f>'Surface Budget Reformatted'!BQ17</f>
        <v>42166.799999999996</v>
      </c>
      <c r="BR33" s="15">
        <f>'Surface Budget Reformatted'!BR17</f>
        <v>35813.300000000003</v>
      </c>
      <c r="BS33" s="15">
        <f>'Surface Budget Reformatted'!BS17</f>
        <v>31230.000000000004</v>
      </c>
      <c r="BT33" s="15">
        <f>'Surface Budget Reformatted'!BT17</f>
        <v>28658.400000000001</v>
      </c>
      <c r="BU33" s="15">
        <f>'Surface Budget Reformatted'!BU17</f>
        <v>38097.199999999997</v>
      </c>
      <c r="BV33" s="15">
        <f>'Surface Budget Reformatted'!BV17</f>
        <v>39942.600000000006</v>
      </c>
      <c r="BW33" s="15">
        <f>'Surface Budget Reformatted'!BW17</f>
        <v>42749.8</v>
      </c>
      <c r="BX33" s="15">
        <f>'Surface Budget Reformatted'!BX17</f>
        <v>42514.799999999996</v>
      </c>
      <c r="BY33" s="15">
        <f>'Surface Budget Reformatted'!BY17</f>
        <v>35692.5</v>
      </c>
      <c r="BZ33" s="15">
        <f>'Surface Budget Reformatted'!BZ17</f>
        <v>32437.699999999997</v>
      </c>
      <c r="CA33" s="15">
        <f>'Surface Budget Reformatted'!CA17</f>
        <v>37914.299999999996</v>
      </c>
      <c r="CB33" s="15">
        <f>'Surface Budget Reformatted'!CB17</f>
        <v>39741.5</v>
      </c>
      <c r="CC33" s="15">
        <f>'Surface Budget Reformatted'!CC17</f>
        <v>30257.9</v>
      </c>
      <c r="CD33" s="2">
        <f t="shared" si="2"/>
        <v>39338.278947368424</v>
      </c>
      <c r="CE33" s="2">
        <f t="shared" si="3"/>
        <v>36197.136000000006</v>
      </c>
    </row>
    <row r="34" spans="2:83" x14ac:dyDescent="0.3">
      <c r="B34" s="17" t="s">
        <v>74</v>
      </c>
      <c r="C34" s="15">
        <f>'Surface Budget Reformatted'!C18</f>
        <v>508.8</v>
      </c>
      <c r="D34" s="15">
        <f>'Surface Budget Reformatted'!D18</f>
        <v>498.29999999999995</v>
      </c>
      <c r="E34" s="15">
        <f>'Surface Budget Reformatted'!E18</f>
        <v>913.8</v>
      </c>
      <c r="F34" s="15">
        <f>'Surface Budget Reformatted'!F18</f>
        <v>1069.7</v>
      </c>
      <c r="G34" s="15">
        <f>'Surface Budget Reformatted'!G18</f>
        <v>1673.3999999999999</v>
      </c>
      <c r="H34" s="15">
        <f>'Surface Budget Reformatted'!H18</f>
        <v>1082.8</v>
      </c>
      <c r="I34" s="15">
        <f>'Surface Budget Reformatted'!I18</f>
        <v>801</v>
      </c>
      <c r="J34" s="15">
        <f>'Surface Budget Reformatted'!J18</f>
        <v>959.59999999999991</v>
      </c>
      <c r="K34" s="15">
        <f>'Surface Budget Reformatted'!K18</f>
        <v>989.79999999999984</v>
      </c>
      <c r="L34" s="15">
        <f>'Surface Budget Reformatted'!L18</f>
        <v>1022.8999999999997</v>
      </c>
      <c r="M34" s="15">
        <f>'Surface Budget Reformatted'!M18</f>
        <v>203.9</v>
      </c>
      <c r="N34" s="15">
        <f>'Surface Budget Reformatted'!N18</f>
        <v>119.49999999999999</v>
      </c>
      <c r="O34" s="15">
        <f>'Surface Budget Reformatted'!O18</f>
        <v>444</v>
      </c>
      <c r="P34" s="15">
        <f>'Surface Budget Reformatted'!P18</f>
        <v>172.7</v>
      </c>
      <c r="Q34" s="15">
        <f>'Surface Budget Reformatted'!Q18</f>
        <v>215.3</v>
      </c>
      <c r="R34" s="15">
        <f>'Surface Budget Reformatted'!R18</f>
        <v>505.9</v>
      </c>
      <c r="S34" s="15">
        <f>'Surface Budget Reformatted'!S18</f>
        <v>1233</v>
      </c>
      <c r="T34" s="15">
        <f>'Surface Budget Reformatted'!T18</f>
        <v>1137.9000000000001</v>
      </c>
      <c r="U34" s="15">
        <f>'Surface Budget Reformatted'!U18</f>
        <v>1385.5</v>
      </c>
      <c r="V34" s="15">
        <f>'Surface Budget Reformatted'!V18</f>
        <v>982.0999999999998</v>
      </c>
      <c r="W34" s="15">
        <f>'Surface Budget Reformatted'!W18</f>
        <v>659.3</v>
      </c>
      <c r="X34" s="15">
        <f>'Surface Budget Reformatted'!X18</f>
        <v>1058.7</v>
      </c>
      <c r="Y34" s="15">
        <f>'Surface Budget Reformatted'!Y18</f>
        <v>1238.5999999999999</v>
      </c>
      <c r="Z34" s="15">
        <f>'Surface Budget Reformatted'!Z18</f>
        <v>1116.8000000000002</v>
      </c>
      <c r="AA34" s="15">
        <f>'Surface Budget Reformatted'!AA18</f>
        <v>815.00000000000011</v>
      </c>
      <c r="AB34" s="15">
        <f>'Surface Budget Reformatted'!AB18</f>
        <v>438.29999999999995</v>
      </c>
      <c r="AC34" s="15">
        <f>'Surface Budget Reformatted'!AC18</f>
        <v>432.4</v>
      </c>
      <c r="AD34" s="15">
        <f>'Surface Budget Reformatted'!AD18</f>
        <v>440.4</v>
      </c>
      <c r="AE34" s="15">
        <f>'Surface Budget Reformatted'!AE18</f>
        <v>442.99999999999994</v>
      </c>
      <c r="AF34" s="15">
        <f>'Surface Budget Reformatted'!AF18</f>
        <v>472.1</v>
      </c>
      <c r="AG34" s="15">
        <f>'Surface Budget Reformatted'!AG18</f>
        <v>455.7</v>
      </c>
      <c r="AH34" s="15">
        <f>'Surface Budget Reformatted'!AH18</f>
        <v>459.29999999999995</v>
      </c>
      <c r="AI34" s="15">
        <f>'Surface Budget Reformatted'!AI18</f>
        <v>461.99999999999994</v>
      </c>
      <c r="AJ34" s="15">
        <f>'Surface Budget Reformatted'!AJ18</f>
        <v>458.4</v>
      </c>
      <c r="AK34" s="15">
        <f>'Surface Budget Reformatted'!AK18</f>
        <v>461.09999999999997</v>
      </c>
      <c r="AL34" s="15">
        <f>'Surface Budget Reformatted'!AL18</f>
        <v>451.00000000000006</v>
      </c>
      <c r="AM34" s="15">
        <f>'Surface Budget Reformatted'!AM18</f>
        <v>455.69999999999993</v>
      </c>
      <c r="AN34" s="15">
        <f>'Surface Budget Reformatted'!AN18</f>
        <v>461.09999999999997</v>
      </c>
      <c r="AO34" s="15">
        <f>'Surface Budget Reformatted'!AO18</f>
        <v>461.09999999999997</v>
      </c>
      <c r="AP34" s="15">
        <f>'Surface Budget Reformatted'!AP18</f>
        <v>461.09999999999997</v>
      </c>
      <c r="AQ34" s="15">
        <f>'Surface Budget Reformatted'!AQ18</f>
        <v>461.09999999999997</v>
      </c>
      <c r="AR34" s="15">
        <f>'Surface Budget Reformatted'!AR18</f>
        <v>461.09999999999997</v>
      </c>
      <c r="AS34" s="15">
        <f>'Surface Budget Reformatted'!AS18</f>
        <v>461.09999999999997</v>
      </c>
      <c r="AT34" s="15">
        <f>'Surface Budget Reformatted'!AT18</f>
        <v>461.09999999999997</v>
      </c>
      <c r="AU34" s="15">
        <f>'Surface Budget Reformatted'!AU18</f>
        <v>461.09999999999997</v>
      </c>
      <c r="AV34" s="15">
        <f>'Surface Budget Reformatted'!AV18</f>
        <v>461.09999999999997</v>
      </c>
      <c r="AW34" s="15">
        <f>'Surface Budget Reformatted'!AW18</f>
        <v>461.09999999999997</v>
      </c>
      <c r="AX34" s="15">
        <f>'Surface Budget Reformatted'!AX18</f>
        <v>461.09999999999997</v>
      </c>
      <c r="AY34" s="15">
        <f>'Surface Budget Reformatted'!AY18</f>
        <v>461.09999999999997</v>
      </c>
      <c r="AZ34" s="15">
        <f>'Surface Budget Reformatted'!AZ18</f>
        <v>451.00000000000006</v>
      </c>
      <c r="BA34" s="15">
        <f>'Surface Budget Reformatted'!BA18</f>
        <v>445.59999999999997</v>
      </c>
      <c r="BB34" s="15">
        <f>'Surface Budget Reformatted'!BB18</f>
        <v>455.69999999999993</v>
      </c>
      <c r="BC34" s="15">
        <f>'Surface Budget Reformatted'!BC18</f>
        <v>461.09999999999997</v>
      </c>
      <c r="BD34" s="15">
        <f>'Surface Budget Reformatted'!BD18</f>
        <v>461.09999999999997</v>
      </c>
      <c r="BE34" s="15">
        <f>'Surface Budget Reformatted'!BE18</f>
        <v>461.09999999999997</v>
      </c>
      <c r="BF34" s="15">
        <f>'Surface Budget Reformatted'!BF18</f>
        <v>461.09999999999997</v>
      </c>
      <c r="BG34" s="15">
        <f>'Surface Budget Reformatted'!BG18</f>
        <v>461.09999999999997</v>
      </c>
      <c r="BH34" s="15">
        <f>'Surface Budget Reformatted'!BH18</f>
        <v>461.09999999999997</v>
      </c>
      <c r="BI34" s="15">
        <f>'Surface Budget Reformatted'!BI18</f>
        <v>461.09999999999997</v>
      </c>
      <c r="BJ34" s="15">
        <f>'Surface Budget Reformatted'!BJ18</f>
        <v>461.09999999999997</v>
      </c>
      <c r="BK34" s="15">
        <f>'Surface Budget Reformatted'!BK18</f>
        <v>461.09999999999997</v>
      </c>
      <c r="BL34" s="15">
        <f>'Surface Budget Reformatted'!BL18</f>
        <v>461.09999999999997</v>
      </c>
      <c r="BM34" s="15">
        <f>'Surface Budget Reformatted'!BM18</f>
        <v>461.09999999999997</v>
      </c>
      <c r="BN34" s="15">
        <f>'Surface Budget Reformatted'!BN18</f>
        <v>461.09999999999997</v>
      </c>
      <c r="BO34" s="15">
        <f>'Surface Budget Reformatted'!BO18</f>
        <v>461.09999999999997</v>
      </c>
      <c r="BP34" s="15">
        <f>'Surface Budget Reformatted'!BP18</f>
        <v>461.09999999999997</v>
      </c>
      <c r="BQ34" s="15">
        <f>'Surface Budget Reformatted'!BQ18</f>
        <v>461.09999999999997</v>
      </c>
      <c r="BR34" s="15">
        <f>'Surface Budget Reformatted'!BR18</f>
        <v>461.09999999999997</v>
      </c>
      <c r="BS34" s="15">
        <f>'Surface Budget Reformatted'!BS18</f>
        <v>461.09999999999997</v>
      </c>
      <c r="BT34" s="15">
        <f>'Surface Budget Reformatted'!BT18</f>
        <v>461.09999999999997</v>
      </c>
      <c r="BU34" s="15">
        <f>'Surface Budget Reformatted'!BU18</f>
        <v>461.09999999999997</v>
      </c>
      <c r="BV34" s="15">
        <f>'Surface Budget Reformatted'!BV18</f>
        <v>461.09999999999997</v>
      </c>
      <c r="BW34" s="15">
        <f>'Surface Budget Reformatted'!BW18</f>
        <v>461.09999999999997</v>
      </c>
      <c r="BX34" s="15">
        <f>'Surface Budget Reformatted'!BX18</f>
        <v>451.00000000000006</v>
      </c>
      <c r="BY34" s="15">
        <f>'Surface Budget Reformatted'!BY18</f>
        <v>455.69999999999993</v>
      </c>
      <c r="BZ34" s="15">
        <f>'Surface Budget Reformatted'!BZ18</f>
        <v>461.09999999999997</v>
      </c>
      <c r="CA34" s="15">
        <f>'Surface Budget Reformatted'!CA18</f>
        <v>461.09999999999997</v>
      </c>
      <c r="CB34" s="15">
        <f>'Surface Budget Reformatted'!CB18</f>
        <v>461.09999999999997</v>
      </c>
      <c r="CC34" s="15">
        <f>'Surface Budget Reformatted'!CC18</f>
        <v>461.09999999999997</v>
      </c>
      <c r="CD34" s="2">
        <f t="shared" si="2"/>
        <v>686.43684210526317</v>
      </c>
      <c r="CE34" s="2">
        <f t="shared" si="3"/>
        <v>459.89999999999986</v>
      </c>
    </row>
    <row r="35" spans="2:83" x14ac:dyDescent="0.3">
      <c r="B35" s="17" t="s">
        <v>64</v>
      </c>
      <c r="C35" s="15">
        <f>'Surface Budget Reformatted'!C19</f>
        <v>2384.1999999999998</v>
      </c>
      <c r="D35" s="15">
        <f>'Surface Budget Reformatted'!D19</f>
        <v>2636.9</v>
      </c>
      <c r="E35" s="15">
        <f>'Surface Budget Reformatted'!E19</f>
        <v>2664.9</v>
      </c>
      <c r="F35" s="15">
        <f>'Surface Budget Reformatted'!F19</f>
        <v>2554.5000000000005</v>
      </c>
      <c r="G35" s="15">
        <f>'Surface Budget Reformatted'!G19</f>
        <v>2814.9000000000005</v>
      </c>
      <c r="H35" s="15">
        <f>'Surface Budget Reformatted'!H19</f>
        <v>2995.5</v>
      </c>
      <c r="I35" s="15">
        <f>'Surface Budget Reformatted'!I19</f>
        <v>3330.9</v>
      </c>
      <c r="J35" s="15">
        <f>'Surface Budget Reformatted'!J19</f>
        <v>3468.6999999999994</v>
      </c>
      <c r="K35" s="15">
        <f>'Surface Budget Reformatted'!K19</f>
        <v>3624.3</v>
      </c>
      <c r="L35" s="15">
        <f>'Surface Budget Reformatted'!L19</f>
        <v>4592.3</v>
      </c>
      <c r="M35" s="15">
        <f>'Surface Budget Reformatted'!M19</f>
        <v>5460.8</v>
      </c>
      <c r="N35" s="15">
        <f>'Surface Budget Reformatted'!N19</f>
        <v>5960.9</v>
      </c>
      <c r="O35" s="15">
        <f>'Surface Budget Reformatted'!O19</f>
        <v>6637.2000000000007</v>
      </c>
      <c r="P35" s="15">
        <f>'Surface Budget Reformatted'!P19</f>
        <v>7475.6</v>
      </c>
      <c r="Q35" s="15">
        <f>'Surface Budget Reformatted'!Q19</f>
        <v>8125.0999999999995</v>
      </c>
      <c r="R35" s="15">
        <f>'Surface Budget Reformatted'!R19</f>
        <v>8462.2999999999993</v>
      </c>
      <c r="S35" s="15">
        <f>'Surface Budget Reformatted'!S19</f>
        <v>8185.6999999999989</v>
      </c>
      <c r="T35" s="15">
        <f>'Surface Budget Reformatted'!T19</f>
        <v>8400.4</v>
      </c>
      <c r="U35" s="15">
        <f>'Surface Budget Reformatted'!U19</f>
        <v>7822.7999999999993</v>
      </c>
      <c r="V35" s="15">
        <f>'Surface Budget Reformatted'!V19</f>
        <v>7289.4000000000005</v>
      </c>
      <c r="W35" s="15">
        <f>'Surface Budget Reformatted'!W19</f>
        <v>7217.8</v>
      </c>
      <c r="X35" s="15">
        <f>'Surface Budget Reformatted'!X19</f>
        <v>6416.5</v>
      </c>
      <c r="Y35" s="15">
        <f>'Surface Budget Reformatted'!Y19</f>
        <v>6931.7999999999993</v>
      </c>
      <c r="Z35" s="15">
        <f>'Surface Budget Reformatted'!Z19</f>
        <v>6442.5</v>
      </c>
      <c r="AA35" s="15">
        <f>'Surface Budget Reformatted'!AA19</f>
        <v>8152.0000000000009</v>
      </c>
      <c r="AB35" s="15">
        <f>'Surface Budget Reformatted'!AB19</f>
        <v>7180.5</v>
      </c>
      <c r="AC35" s="15">
        <f>'Surface Budget Reformatted'!AC19</f>
        <v>6435.4000000000005</v>
      </c>
      <c r="AD35" s="15">
        <f>'Surface Budget Reformatted'!AD19</f>
        <v>6075.0000000000009</v>
      </c>
      <c r="AE35" s="15">
        <f>'Surface Budget Reformatted'!AE19</f>
        <v>6326.4</v>
      </c>
      <c r="AF35" s="15">
        <f>'Surface Budget Reformatted'!AF19</f>
        <v>6099.3</v>
      </c>
      <c r="AG35" s="15">
        <f>'Surface Budget Reformatted'!AG19</f>
        <v>6337.3</v>
      </c>
      <c r="AH35" s="15">
        <f>'Surface Budget Reformatted'!AH19</f>
        <v>6193.2000000000007</v>
      </c>
      <c r="AI35" s="15">
        <f>'Surface Budget Reformatted'!AI19</f>
        <v>6199.6</v>
      </c>
      <c r="AJ35" s="15">
        <f>'Surface Budget Reformatted'!AJ19</f>
        <v>6257.5000000000009</v>
      </c>
      <c r="AK35" s="15">
        <f>'Surface Budget Reformatted'!AK19</f>
        <v>6301.6</v>
      </c>
      <c r="AL35" s="15">
        <f>'Surface Budget Reformatted'!AL19</f>
        <v>6685.6</v>
      </c>
      <c r="AM35" s="15">
        <f>'Surface Budget Reformatted'!AM19</f>
        <v>6421.5</v>
      </c>
      <c r="AN35" s="15">
        <f>'Surface Budget Reformatted'!AN19</f>
        <v>6472.5999999999995</v>
      </c>
      <c r="AO35" s="15">
        <f>'Surface Budget Reformatted'!AO19</f>
        <v>6128.1</v>
      </c>
      <c r="AP35" s="15">
        <f>'Surface Budget Reformatted'!AP19</f>
        <v>6348.4000000000005</v>
      </c>
      <c r="AQ35" s="15">
        <f>'Surface Budget Reformatted'!AQ19</f>
        <v>5976.1</v>
      </c>
      <c r="AR35" s="15">
        <f>'Surface Budget Reformatted'!AR19</f>
        <v>6336.1</v>
      </c>
      <c r="AS35" s="15">
        <f>'Surface Budget Reformatted'!AS19</f>
        <v>6212.5</v>
      </c>
      <c r="AT35" s="15">
        <f>'Surface Budget Reformatted'!AT19</f>
        <v>5965.3</v>
      </c>
      <c r="AU35" s="15">
        <f>'Surface Budget Reformatted'!AU19</f>
        <v>6250.7</v>
      </c>
      <c r="AV35" s="15">
        <f>'Surface Budget Reformatted'!AV19</f>
        <v>6666.5</v>
      </c>
      <c r="AW35" s="15">
        <f>'Surface Budget Reformatted'!AW19</f>
        <v>6390.8000000000011</v>
      </c>
      <c r="AX35" s="15">
        <f>'Surface Budget Reformatted'!AX19</f>
        <v>6258</v>
      </c>
      <c r="AY35" s="15">
        <f>'Surface Budget Reformatted'!AY19</f>
        <v>6546.7</v>
      </c>
      <c r="AZ35" s="15">
        <f>'Surface Budget Reformatted'!AZ19</f>
        <v>6900.3</v>
      </c>
      <c r="BA35" s="15">
        <f>'Surface Budget Reformatted'!BA19</f>
        <v>7170.4000000000005</v>
      </c>
      <c r="BB35" s="15">
        <f>'Surface Budget Reformatted'!BB19</f>
        <v>6792.9000000000005</v>
      </c>
      <c r="BC35" s="15">
        <f>'Surface Budget Reformatted'!BC19</f>
        <v>6620.1</v>
      </c>
      <c r="BD35" s="15">
        <f>'Surface Budget Reformatted'!BD19</f>
        <v>6196.6</v>
      </c>
      <c r="BE35" s="15">
        <f>'Surface Budget Reformatted'!BE19</f>
        <v>6437.7999999999993</v>
      </c>
      <c r="BF35" s="15">
        <f>'Surface Budget Reformatted'!BF19</f>
        <v>6269.5999999999985</v>
      </c>
      <c r="BG35" s="15">
        <f>'Surface Budget Reformatted'!BG19</f>
        <v>6027.8000000000011</v>
      </c>
      <c r="BH35" s="15">
        <f>'Surface Budget Reformatted'!BH19</f>
        <v>6392.9</v>
      </c>
      <c r="BI35" s="15">
        <f>'Surface Budget Reformatted'!BI19</f>
        <v>6471.8</v>
      </c>
      <c r="BJ35" s="15">
        <f>'Surface Budget Reformatted'!BJ19</f>
        <v>6352.5999999999995</v>
      </c>
      <c r="BK35" s="15">
        <f>'Surface Budget Reformatted'!BK19</f>
        <v>6361.1</v>
      </c>
      <c r="BL35" s="15">
        <f>'Surface Budget Reformatted'!BL19</f>
        <v>6482.2</v>
      </c>
      <c r="BM35" s="15">
        <f>'Surface Budget Reformatted'!BM19</f>
        <v>6351.9000000000005</v>
      </c>
      <c r="BN35" s="15">
        <f>'Surface Budget Reformatted'!BN19</f>
        <v>6109.4000000000005</v>
      </c>
      <c r="BO35" s="15">
        <f>'Surface Budget Reformatted'!BO19</f>
        <v>6355.4</v>
      </c>
      <c r="BP35" s="15">
        <f>'Surface Budget Reformatted'!BP19</f>
        <v>6634</v>
      </c>
      <c r="BQ35" s="15">
        <f>'Surface Budget Reformatted'!BQ19</f>
        <v>6473.5999999999995</v>
      </c>
      <c r="BR35" s="15">
        <f>'Surface Budget Reformatted'!BR19</f>
        <v>6406.7</v>
      </c>
      <c r="BS35" s="15">
        <f>'Surface Budget Reformatted'!BS19</f>
        <v>6283</v>
      </c>
      <c r="BT35" s="15">
        <f>'Surface Budget Reformatted'!BT19</f>
        <v>5919.2000000000007</v>
      </c>
      <c r="BU35" s="15">
        <f>'Surface Budget Reformatted'!BU19</f>
        <v>6541.6</v>
      </c>
      <c r="BV35" s="15">
        <f>'Surface Budget Reformatted'!BV19</f>
        <v>6186.4</v>
      </c>
      <c r="BW35" s="15">
        <f>'Surface Budget Reformatted'!BW19</f>
        <v>6883.6</v>
      </c>
      <c r="BX35" s="15">
        <f>'Surface Budget Reformatted'!BX19</f>
        <v>6532.7999999999993</v>
      </c>
      <c r="BY35" s="15">
        <f>'Surface Budget Reformatted'!BY19</f>
        <v>6560.0999999999995</v>
      </c>
      <c r="BZ35" s="15">
        <f>'Surface Budget Reformatted'!BZ19</f>
        <v>6131.6</v>
      </c>
      <c r="CA35" s="15">
        <f>'Surface Budget Reformatted'!CA19</f>
        <v>6459.6</v>
      </c>
      <c r="CB35" s="15">
        <f>'Surface Budget Reformatted'!CB19</f>
        <v>6279.5999999999995</v>
      </c>
      <c r="CC35" s="15">
        <f>'Surface Budget Reformatted'!CC19</f>
        <v>6165.7000000000007</v>
      </c>
      <c r="CD35" s="2">
        <f t="shared" si="2"/>
        <v>7105.1631578947354</v>
      </c>
      <c r="CE35" s="2">
        <f t="shared" si="3"/>
        <v>6375.9539999999979</v>
      </c>
    </row>
    <row r="36" spans="2:83" x14ac:dyDescent="0.3">
      <c r="B36" s="141" t="s">
        <v>75</v>
      </c>
      <c r="C36" s="168">
        <f>'Surface Budget Reformatted'!C20</f>
        <v>40303.350000000006</v>
      </c>
      <c r="D36" s="168">
        <f>'Surface Budget Reformatted'!D20</f>
        <v>36984.74</v>
      </c>
      <c r="E36" s="168">
        <f>'Surface Budget Reformatted'!E20</f>
        <v>32342.960000000006</v>
      </c>
      <c r="F36" s="168">
        <f>'Surface Budget Reformatted'!F20</f>
        <v>45020.46</v>
      </c>
      <c r="G36" s="168">
        <f>'Surface Budget Reformatted'!G20</f>
        <v>33720.32</v>
      </c>
      <c r="H36" s="168">
        <f>'Surface Budget Reformatted'!H20</f>
        <v>60747.530000000006</v>
      </c>
      <c r="I36" s="168">
        <f>'Surface Budget Reformatted'!I20</f>
        <v>53981.780000000006</v>
      </c>
      <c r="J36" s="168">
        <f>'Surface Budget Reformatted'!J20</f>
        <v>55699.78</v>
      </c>
      <c r="K36" s="168">
        <f>'Surface Budget Reformatted'!K20</f>
        <v>68273.810000000012</v>
      </c>
      <c r="L36" s="168">
        <f>'Surface Budget Reformatted'!L20</f>
        <v>53332.230000000018</v>
      </c>
      <c r="M36" s="168">
        <f>'Surface Budget Reformatted'!M20</f>
        <v>47532.31</v>
      </c>
      <c r="N36" s="168">
        <f>'Surface Budget Reformatted'!N20</f>
        <v>40065.79</v>
      </c>
      <c r="O36" s="168">
        <f>'Surface Budget Reformatted'!O20</f>
        <v>40504.480000000003</v>
      </c>
      <c r="P36" s="168">
        <f>'Surface Budget Reformatted'!P20</f>
        <v>42622.1</v>
      </c>
      <c r="Q36" s="168">
        <f>'Surface Budget Reformatted'!Q20</f>
        <v>41580.410000000003</v>
      </c>
      <c r="R36" s="168">
        <f>'Surface Budget Reformatted'!R20</f>
        <v>43518.029999999992</v>
      </c>
      <c r="S36" s="168">
        <f>'Surface Budget Reformatted'!S20</f>
        <v>60747.099999999984</v>
      </c>
      <c r="T36" s="168">
        <f>'Surface Budget Reformatted'!T20</f>
        <v>34709.64</v>
      </c>
      <c r="U36" s="168">
        <f>'Surface Budget Reformatted'!U20</f>
        <v>32815.17</v>
      </c>
      <c r="V36" s="168">
        <f>'Surface Budget Reformatted'!V20</f>
        <v>26810.04</v>
      </c>
      <c r="W36" s="168">
        <f>'Surface Budget Reformatted'!W20</f>
        <v>32110.100000000002</v>
      </c>
      <c r="X36" s="168">
        <f>'Surface Budget Reformatted'!X20</f>
        <v>48036.049999999996</v>
      </c>
      <c r="Y36" s="168">
        <f>'Surface Budget Reformatted'!Y20</f>
        <v>33808.959999999999</v>
      </c>
      <c r="Z36" s="168">
        <f>'Surface Budget Reformatted'!Z20</f>
        <v>29250.479999999992</v>
      </c>
      <c r="AA36" s="168">
        <f>'Surface Budget Reformatted'!AA20</f>
        <v>18902.030000000002</v>
      </c>
      <c r="AB36" s="168">
        <f>'Surface Budget Reformatted'!AB20</f>
        <v>19230.59</v>
      </c>
      <c r="AC36" s="168">
        <f>'Surface Budget Reformatted'!AC20</f>
        <v>20314.940000000002</v>
      </c>
      <c r="AD36" s="168">
        <f>'Surface Budget Reformatted'!AD20</f>
        <v>47014.15</v>
      </c>
      <c r="AE36" s="168">
        <f>'Surface Budget Reformatted'!AE20</f>
        <v>30838.749999999996</v>
      </c>
      <c r="AF36" s="168">
        <f>'Surface Budget Reformatted'!AF20</f>
        <v>29207.340000000004</v>
      </c>
      <c r="AG36" s="168">
        <f>'Surface Budget Reformatted'!AG20</f>
        <v>19474.939999999999</v>
      </c>
      <c r="AH36" s="168">
        <f>'Surface Budget Reformatted'!AH20</f>
        <v>35175.68</v>
      </c>
      <c r="AI36" s="168">
        <f>'Surface Budget Reformatted'!AI20</f>
        <v>40557.920000000013</v>
      </c>
      <c r="AJ36" s="168">
        <f>'Surface Budget Reformatted'!AJ20</f>
        <v>34881.839999999997</v>
      </c>
      <c r="AK36" s="168">
        <f>'Surface Budget Reformatted'!AK20</f>
        <v>20740.480000000007</v>
      </c>
      <c r="AL36" s="168">
        <f>'Surface Budget Reformatted'!AL20</f>
        <v>11330.069999999998</v>
      </c>
      <c r="AM36" s="168">
        <f>'Surface Budget Reformatted'!AM20</f>
        <v>25105.600000000002</v>
      </c>
      <c r="AN36" s="168">
        <f>'Surface Budget Reformatted'!AN20</f>
        <v>22336.440000000002</v>
      </c>
      <c r="AO36" s="168">
        <f>'Surface Budget Reformatted'!AO20</f>
        <v>32214.250000000004</v>
      </c>
      <c r="AP36" s="168">
        <f>'Surface Budget Reformatted'!AP20</f>
        <v>22945.5</v>
      </c>
      <c r="AQ36" s="168">
        <f>'Surface Budget Reformatted'!AQ20</f>
        <v>42162.27</v>
      </c>
      <c r="AR36" s="168">
        <f>'Surface Budget Reformatted'!AR20</f>
        <v>56592.139999999992</v>
      </c>
      <c r="AS36" s="168">
        <f>'Surface Budget Reformatted'!AS20</f>
        <v>51170.789999999994</v>
      </c>
      <c r="AT36" s="168">
        <f>'Surface Budget Reformatted'!AT20</f>
        <v>32712.739999999994</v>
      </c>
      <c r="AU36" s="168">
        <f>'Surface Budget Reformatted'!AU20</f>
        <v>43490.469999999994</v>
      </c>
      <c r="AV36" s="168">
        <f>'Surface Budget Reformatted'!AV20</f>
        <v>27926.219999999994</v>
      </c>
      <c r="AW36" s="168">
        <f>'Surface Budget Reformatted'!AW20</f>
        <v>25561.809999999998</v>
      </c>
      <c r="AX36" s="168">
        <f>'Surface Budget Reformatted'!AX20</f>
        <v>25584.659999999996</v>
      </c>
      <c r="AY36" s="168">
        <f>'Surface Budget Reformatted'!AY20</f>
        <v>21146.839999999997</v>
      </c>
      <c r="AZ36" s="168">
        <f>'Surface Budget Reformatted'!AZ20</f>
        <v>20028.22</v>
      </c>
      <c r="BA36" s="168">
        <f>'Surface Budget Reformatted'!BA20</f>
        <v>19926.63</v>
      </c>
      <c r="BB36" s="168">
        <f>'Surface Budget Reformatted'!BB20</f>
        <v>32472.23</v>
      </c>
      <c r="BC36" s="168">
        <f>'Surface Budget Reformatted'!BC20</f>
        <v>22422.12</v>
      </c>
      <c r="BD36" s="168">
        <f>'Surface Budget Reformatted'!BD20</f>
        <v>48022.220000000008</v>
      </c>
      <c r="BE36" s="168">
        <f>'Surface Budget Reformatted'!BE20</f>
        <v>40847.689999999995</v>
      </c>
      <c r="BF36" s="168">
        <f>'Surface Budget Reformatted'!BF20</f>
        <v>43593.250000000007</v>
      </c>
      <c r="BG36" s="168">
        <f>'Surface Budget Reformatted'!BG20</f>
        <v>55198.829999999994</v>
      </c>
      <c r="BH36" s="168">
        <f>'Surface Budget Reformatted'!BH20</f>
        <v>43883.909999999996</v>
      </c>
      <c r="BI36" s="168">
        <f>'Surface Budget Reformatted'!BI20</f>
        <v>37772.94</v>
      </c>
      <c r="BJ36" s="168">
        <f>'Surface Budget Reformatted'!BJ20</f>
        <v>31654.39</v>
      </c>
      <c r="BK36" s="168">
        <f>'Surface Budget Reformatted'!BK20</f>
        <v>31849.830000000009</v>
      </c>
      <c r="BL36" s="168">
        <f>'Surface Budget Reformatted'!BL20</f>
        <v>33153.119999999995</v>
      </c>
      <c r="BM36" s="168">
        <f>'Surface Budget Reformatted'!BM20</f>
        <v>33282.99</v>
      </c>
      <c r="BN36" s="168">
        <f>'Surface Budget Reformatted'!BN20</f>
        <v>35757.699999999997</v>
      </c>
      <c r="BO36" s="168">
        <f>'Surface Budget Reformatted'!BO20</f>
        <v>54404.020000000004</v>
      </c>
      <c r="BP36" s="168">
        <f>'Surface Budget Reformatted'!BP20</f>
        <v>29569.870000000003</v>
      </c>
      <c r="BQ36" s="168">
        <f>'Surface Budget Reformatted'!BQ20</f>
        <v>27067.040000000001</v>
      </c>
      <c r="BR36" s="168">
        <f>'Surface Budget Reformatted'!BR20</f>
        <v>21890.97</v>
      </c>
      <c r="BS36" s="168">
        <f>'Surface Budget Reformatted'!BS20</f>
        <v>27579.370000000006</v>
      </c>
      <c r="BT36" s="168">
        <f>'Surface Budget Reformatted'!BT20</f>
        <v>44315.43</v>
      </c>
      <c r="BU36" s="168">
        <f>'Surface Budget Reformatted'!BU20</f>
        <v>30439.07</v>
      </c>
      <c r="BV36" s="168">
        <f>'Surface Budget Reformatted'!BV20</f>
        <v>26830.860000000004</v>
      </c>
      <c r="BW36" s="168">
        <f>'Surface Budget Reformatted'!BW20</f>
        <v>16653.93</v>
      </c>
      <c r="BX36" s="168">
        <f>'Surface Budget Reformatted'!BX20</f>
        <v>17991.769999999997</v>
      </c>
      <c r="BY36" s="168">
        <f>'Surface Budget Reformatted'!BY20</f>
        <v>19350.16</v>
      </c>
      <c r="BZ36" s="168">
        <f>'Surface Budget Reformatted'!BZ20</f>
        <v>44928.880000000005</v>
      </c>
      <c r="CA36" s="168">
        <f>'Surface Budget Reformatted'!CA20</f>
        <v>27549.120000000003</v>
      </c>
      <c r="CB36" s="168">
        <f>'Surface Budget Reformatted'!CB20</f>
        <v>29944.32</v>
      </c>
      <c r="CC36" s="168">
        <f>'Surface Budget Reformatted'!CC20</f>
        <v>33252.630000000005</v>
      </c>
      <c r="CD36" s="2">
        <f t="shared" si="2"/>
        <v>36337.427368421049</v>
      </c>
      <c r="CE36" s="2">
        <f t="shared" si="3"/>
        <v>32039.030200000005</v>
      </c>
    </row>
    <row r="37" spans="2:83" ht="15" thickBot="1" x14ac:dyDescent="0.35">
      <c r="B37" s="30" t="s">
        <v>88</v>
      </c>
      <c r="C37" s="22">
        <f>SUM(C26,C32,C36)</f>
        <v>103314.25000000001</v>
      </c>
      <c r="D37" s="22">
        <f t="shared" ref="D37:BO37" si="16">SUM(D26,D32,D36)</f>
        <v>101546.37</v>
      </c>
      <c r="E37" s="22">
        <f t="shared" si="16"/>
        <v>102666.42000000001</v>
      </c>
      <c r="F37" s="22">
        <f t="shared" si="16"/>
        <v>108174.29999999999</v>
      </c>
      <c r="G37" s="22">
        <f t="shared" si="16"/>
        <v>103103.43000000002</v>
      </c>
      <c r="H37" s="22">
        <f t="shared" si="16"/>
        <v>121210.76000000001</v>
      </c>
      <c r="I37" s="22">
        <f t="shared" si="16"/>
        <v>123228.28</v>
      </c>
      <c r="J37" s="22">
        <f t="shared" si="16"/>
        <v>129156.97</v>
      </c>
      <c r="K37" s="22">
        <f t="shared" si="16"/>
        <v>131252.43</v>
      </c>
      <c r="L37" s="22">
        <f t="shared" si="16"/>
        <v>128166.20000000001</v>
      </c>
      <c r="M37" s="22">
        <f t="shared" si="16"/>
        <v>125197.55</v>
      </c>
      <c r="N37" s="22">
        <f t="shared" si="16"/>
        <v>115389.14000000001</v>
      </c>
      <c r="O37" s="22">
        <f t="shared" si="16"/>
        <v>117754.4</v>
      </c>
      <c r="P37" s="22">
        <f t="shared" si="16"/>
        <v>114831.32999999999</v>
      </c>
      <c r="Q37" s="22">
        <f t="shared" si="16"/>
        <v>117257.78</v>
      </c>
      <c r="R37" s="22">
        <f t="shared" si="16"/>
        <v>110274.22999999998</v>
      </c>
      <c r="S37" s="22">
        <f t="shared" si="16"/>
        <v>133036.35999999999</v>
      </c>
      <c r="T37" s="22">
        <f t="shared" si="16"/>
        <v>115026.56</v>
      </c>
      <c r="U37" s="22">
        <f t="shared" si="16"/>
        <v>115730.39</v>
      </c>
      <c r="V37" s="22">
        <f t="shared" si="16"/>
        <v>100652.84</v>
      </c>
      <c r="W37" s="22">
        <f t="shared" si="16"/>
        <v>100625.15000000002</v>
      </c>
      <c r="X37" s="22">
        <f t="shared" si="16"/>
        <v>110765.82</v>
      </c>
      <c r="Y37" s="22">
        <f t="shared" si="16"/>
        <v>110120.68</v>
      </c>
      <c r="Z37" s="22">
        <f t="shared" si="16"/>
        <v>104822.45</v>
      </c>
      <c r="AA37" s="22">
        <f t="shared" si="16"/>
        <v>99059.45</v>
      </c>
      <c r="AB37" s="22">
        <f t="shared" si="16"/>
        <v>93888.920000000013</v>
      </c>
      <c r="AC37" s="22">
        <f t="shared" si="16"/>
        <v>88082.98000000001</v>
      </c>
      <c r="AD37" s="22">
        <f t="shared" si="16"/>
        <v>105733.83</v>
      </c>
      <c r="AE37" s="22">
        <f t="shared" si="16"/>
        <v>92536.21</v>
      </c>
      <c r="AF37" s="22">
        <f t="shared" si="16"/>
        <v>96009.860000000015</v>
      </c>
      <c r="AG37" s="22">
        <f t="shared" si="16"/>
        <v>88778.23000000001</v>
      </c>
      <c r="AH37" s="22">
        <f t="shared" si="16"/>
        <v>101786.63</v>
      </c>
      <c r="AI37" s="22">
        <f t="shared" si="16"/>
        <v>103852.35</v>
      </c>
      <c r="AJ37" s="22">
        <f t="shared" si="16"/>
        <v>99704.93</v>
      </c>
      <c r="AK37" s="22">
        <f t="shared" si="16"/>
        <v>89219.57</v>
      </c>
      <c r="AL37" s="22">
        <f t="shared" si="16"/>
        <v>87154.319999999992</v>
      </c>
      <c r="AM37" s="22">
        <f t="shared" si="16"/>
        <v>91342.37000000001</v>
      </c>
      <c r="AN37" s="22">
        <f t="shared" si="16"/>
        <v>88950.12000000001</v>
      </c>
      <c r="AO37" s="22">
        <f t="shared" si="16"/>
        <v>97081.8</v>
      </c>
      <c r="AP37" s="22">
        <f t="shared" si="16"/>
        <v>90649.670000000013</v>
      </c>
      <c r="AQ37" s="22">
        <f t="shared" si="16"/>
        <v>103212.91</v>
      </c>
      <c r="AR37" s="22">
        <f t="shared" si="16"/>
        <v>124155.26999999999</v>
      </c>
      <c r="AS37" s="22">
        <f t="shared" si="16"/>
        <v>126306.35999999999</v>
      </c>
      <c r="AT37" s="22">
        <f t="shared" si="16"/>
        <v>104789.56</v>
      </c>
      <c r="AU37" s="22">
        <f t="shared" si="16"/>
        <v>115061.87</v>
      </c>
      <c r="AV37" s="22">
        <f t="shared" si="16"/>
        <v>103691.56</v>
      </c>
      <c r="AW37" s="22">
        <f t="shared" si="16"/>
        <v>99094.86</v>
      </c>
      <c r="AX37" s="22">
        <f t="shared" si="16"/>
        <v>94045.16</v>
      </c>
      <c r="AY37" s="22">
        <f t="shared" si="16"/>
        <v>90289.949999999983</v>
      </c>
      <c r="AZ37" s="22">
        <f t="shared" si="16"/>
        <v>91972.700000000012</v>
      </c>
      <c r="BA37" s="22">
        <f t="shared" si="16"/>
        <v>96132.1</v>
      </c>
      <c r="BB37" s="22">
        <f t="shared" si="16"/>
        <v>102160.27999999998</v>
      </c>
      <c r="BC37" s="22">
        <f t="shared" si="16"/>
        <v>93325.06</v>
      </c>
      <c r="BD37" s="22">
        <f t="shared" si="16"/>
        <v>113049.03</v>
      </c>
      <c r="BE37" s="22">
        <f t="shared" si="16"/>
        <v>110380.43</v>
      </c>
      <c r="BF37" s="22">
        <f t="shared" si="16"/>
        <v>118094.61000000002</v>
      </c>
      <c r="BG37" s="22">
        <f t="shared" si="16"/>
        <v>117915.29999999999</v>
      </c>
      <c r="BH37" s="22">
        <f t="shared" si="16"/>
        <v>115688.82</v>
      </c>
      <c r="BI37" s="22">
        <f t="shared" si="16"/>
        <v>111142.03</v>
      </c>
      <c r="BJ37" s="22">
        <f t="shared" si="16"/>
        <v>103444.4</v>
      </c>
      <c r="BK37" s="22">
        <f t="shared" si="16"/>
        <v>105244.97</v>
      </c>
      <c r="BL37" s="22">
        <f t="shared" si="16"/>
        <v>100877.66</v>
      </c>
      <c r="BM37" s="22">
        <f t="shared" si="16"/>
        <v>107293.26999999999</v>
      </c>
      <c r="BN37" s="22">
        <f t="shared" si="16"/>
        <v>98704.05</v>
      </c>
      <c r="BO37" s="22">
        <f t="shared" si="16"/>
        <v>121258.58000000002</v>
      </c>
      <c r="BP37" s="22">
        <f t="shared" ref="BP37:CC37" si="17">SUM(BP26,BP32,BP36)</f>
        <v>104385.60000000001</v>
      </c>
      <c r="BQ37" s="22">
        <f t="shared" si="17"/>
        <v>103052.54000000001</v>
      </c>
      <c r="BR37" s="22">
        <f t="shared" si="17"/>
        <v>90197.23</v>
      </c>
      <c r="BS37" s="22">
        <f t="shared" si="17"/>
        <v>90232.670000000013</v>
      </c>
      <c r="BT37" s="22">
        <f t="shared" si="17"/>
        <v>104006.76999999999</v>
      </c>
      <c r="BU37" s="22">
        <f t="shared" si="17"/>
        <v>100287.37</v>
      </c>
      <c r="BV37" s="22">
        <f t="shared" si="17"/>
        <v>98734.77</v>
      </c>
      <c r="BW37" s="22">
        <f t="shared" si="17"/>
        <v>91704.43</v>
      </c>
      <c r="BX37" s="22">
        <f t="shared" si="17"/>
        <v>92626.229999999981</v>
      </c>
      <c r="BY37" s="22">
        <f t="shared" si="17"/>
        <v>88601.15</v>
      </c>
      <c r="BZ37" s="22">
        <f t="shared" si="17"/>
        <v>110741.25</v>
      </c>
      <c r="CA37" s="22">
        <f t="shared" si="17"/>
        <v>97818.72</v>
      </c>
      <c r="CB37" s="22">
        <f t="shared" si="17"/>
        <v>102652.29999999999</v>
      </c>
      <c r="CC37" s="22">
        <f t="shared" si="17"/>
        <v>95664.73000000001</v>
      </c>
      <c r="CD37" s="2">
        <f t="shared" si="2"/>
        <v>108988.74052631579</v>
      </c>
      <c r="CE37" s="2">
        <f t="shared" si="3"/>
        <v>101451.32799999996</v>
      </c>
    </row>
    <row r="38" spans="2:83" ht="15" thickBot="1" x14ac:dyDescent="0.35">
      <c r="B38" s="24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6"/>
      <c r="AF38" s="167"/>
      <c r="AG38" s="167"/>
      <c r="AH38" s="167"/>
      <c r="AI38" s="167"/>
      <c r="AJ38" s="167"/>
      <c r="AK38" s="167"/>
      <c r="AL38" s="167"/>
      <c r="AM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67"/>
      <c r="BY38" s="167"/>
      <c r="BZ38" s="167"/>
      <c r="CA38" s="167"/>
      <c r="CB38" s="167"/>
      <c r="CC38" s="167"/>
      <c r="CD38" s="2"/>
      <c r="CE38" s="2"/>
    </row>
    <row r="39" spans="2:83" ht="15" thickBot="1" x14ac:dyDescent="0.35">
      <c r="B39" s="142" t="s">
        <v>89</v>
      </c>
      <c r="C39" s="169">
        <f t="array" ref="C39:CC39">TRANSPOSE('GW ZBud_WY'!AD5:AD83)</f>
        <v>-23088.689999999995</v>
      </c>
      <c r="D39" s="169">
        <v>-10684.899999999994</v>
      </c>
      <c r="E39" s="169">
        <v>-10058.36</v>
      </c>
      <c r="F39" s="169">
        <v>25035.340000000004</v>
      </c>
      <c r="G39" s="169">
        <v>-26833.5</v>
      </c>
      <c r="H39" s="169">
        <v>54944.890000000014</v>
      </c>
      <c r="I39" s="169">
        <v>-8231.9499999999825</v>
      </c>
      <c r="J39" s="169">
        <v>-4870.6699999999837</v>
      </c>
      <c r="K39" s="169">
        <v>41413.999999999993</v>
      </c>
      <c r="L39" s="169">
        <v>-25087.739999999983</v>
      </c>
      <c r="M39" s="169">
        <v>-10650.940000000002</v>
      </c>
      <c r="N39" s="169">
        <v>-27119.460000000014</v>
      </c>
      <c r="O39" s="169">
        <v>-7915.140000000014</v>
      </c>
      <c r="P39" s="169">
        <v>3152.8900000000067</v>
      </c>
      <c r="Q39" s="169">
        <v>-447</v>
      </c>
      <c r="R39" s="169">
        <v>1576.0599999999904</v>
      </c>
      <c r="S39" s="169">
        <v>30468.420000000027</v>
      </c>
      <c r="T39" s="169">
        <v>-39986.79</v>
      </c>
      <c r="U39" s="169">
        <v>-20834.349999999991</v>
      </c>
      <c r="V39" s="169">
        <v>-13352.479999999996</v>
      </c>
      <c r="W39" s="169">
        <v>6655.2300000000032</v>
      </c>
      <c r="X39" s="169">
        <v>31202.43</v>
      </c>
      <c r="Y39" s="169">
        <v>-21069.649999999994</v>
      </c>
      <c r="Z39" s="169">
        <v>-13180.229999999996</v>
      </c>
      <c r="AA39" s="169">
        <v>-25704.759999999987</v>
      </c>
      <c r="AB39" s="169">
        <v>-10071.919999999998</v>
      </c>
      <c r="AC39" s="169">
        <v>12307.270000000004</v>
      </c>
      <c r="AD39" s="169">
        <v>50356.409999999989</v>
      </c>
      <c r="AE39" s="169">
        <v>-14838.990000000005</v>
      </c>
      <c r="AF39" s="169">
        <v>-8798.2000000000044</v>
      </c>
      <c r="AG39" s="169">
        <v>-28347.610000000008</v>
      </c>
      <c r="AH39" s="169">
        <v>27392.579999999994</v>
      </c>
      <c r="AI39" s="169">
        <v>24497.439999999988</v>
      </c>
      <c r="AJ39" s="169">
        <v>-8656.8499999999985</v>
      </c>
      <c r="AK39" s="169">
        <v>-35882.229999999996</v>
      </c>
      <c r="AL39" s="169">
        <v>-35844.83</v>
      </c>
      <c r="AM39" s="169">
        <v>32872.150000000016</v>
      </c>
      <c r="AN39" s="169">
        <v>-6403.0699999999852</v>
      </c>
      <c r="AO39" s="169">
        <v>11997.029999999984</v>
      </c>
      <c r="AP39" s="169">
        <v>-7736.6500000000015</v>
      </c>
      <c r="AQ39" s="169">
        <v>43512.210000000021</v>
      </c>
      <c r="AR39" s="169">
        <v>43413.490000000005</v>
      </c>
      <c r="AS39" s="169">
        <v>-9860.7499999999854</v>
      </c>
      <c r="AT39" s="169">
        <v>-27747.4</v>
      </c>
      <c r="AU39" s="169">
        <v>16209.979999999981</v>
      </c>
      <c r="AV39" s="169">
        <v>-27640.569999999992</v>
      </c>
      <c r="AW39" s="169">
        <v>-14856.099999999999</v>
      </c>
      <c r="AX39" s="169">
        <v>-747.19000000000233</v>
      </c>
      <c r="AY39" s="169">
        <v>-17345.980000000003</v>
      </c>
      <c r="AZ39" s="169">
        <v>-6821.68</v>
      </c>
      <c r="BA39" s="169">
        <v>-4319.3299999999945</v>
      </c>
      <c r="BB39" s="169">
        <v>29252.659999999989</v>
      </c>
      <c r="BC39" s="169">
        <v>-20596.300000000003</v>
      </c>
      <c r="BD39" s="169">
        <v>55235.590000000004</v>
      </c>
      <c r="BE39" s="169">
        <v>-2617.3199999999997</v>
      </c>
      <c r="BF39" s="169">
        <v>-2707.6499999999796</v>
      </c>
      <c r="BG39" s="169">
        <v>44765.95</v>
      </c>
      <c r="BH39" s="169">
        <v>-19756.199999999983</v>
      </c>
      <c r="BI39" s="169">
        <v>-7137.3400000000038</v>
      </c>
      <c r="BJ39" s="169">
        <v>-24239.500000000007</v>
      </c>
      <c r="BK39" s="169">
        <v>-6091.9000000000087</v>
      </c>
      <c r="BL39" s="169">
        <v>5714.2799999999988</v>
      </c>
      <c r="BM39" s="169">
        <v>-787.16000000001804</v>
      </c>
      <c r="BN39" s="169">
        <v>4534.6200000000026</v>
      </c>
      <c r="BO39" s="169">
        <v>33160.00999999998</v>
      </c>
      <c r="BP39" s="169">
        <v>-37599.67</v>
      </c>
      <c r="BQ39" s="169">
        <v>-17400.679999999986</v>
      </c>
      <c r="BR39" s="169">
        <v>-11752.620000000003</v>
      </c>
      <c r="BS39" s="169">
        <v>8693.3499999999985</v>
      </c>
      <c r="BT39" s="169">
        <v>30822.279999999992</v>
      </c>
      <c r="BU39" s="169">
        <v>-19952.130000000005</v>
      </c>
      <c r="BV39" s="169">
        <v>-12814.329999999987</v>
      </c>
      <c r="BW39" s="169">
        <v>-23214.689999999995</v>
      </c>
      <c r="BX39" s="169">
        <v>-10208.669999999998</v>
      </c>
      <c r="BY39" s="169">
        <v>12986.589999999997</v>
      </c>
      <c r="BZ39" s="169">
        <v>45677.420000000027</v>
      </c>
      <c r="CA39" s="169">
        <v>-17609.080000000002</v>
      </c>
      <c r="CB39" s="169">
        <v>3097.4300000000003</v>
      </c>
      <c r="CC39" s="169">
        <v>7163.9200000000055</v>
      </c>
      <c r="CD39" s="2">
        <f t="shared" ref="CD39" si="18">AVERAGE(M39:AE39)</f>
        <v>-3655.4210526315787</v>
      </c>
      <c r="CE39" s="2">
        <f t="shared" ref="CE39" si="19">AVERAGE(AF39:CC39)</f>
        <v>110.10600000000063</v>
      </c>
    </row>
    <row r="40" spans="2:83" x14ac:dyDescent="0.3">
      <c r="C40" s="2">
        <f>C23-C37</f>
        <v>-22664.530000000013</v>
      </c>
      <c r="D40" s="2">
        <f t="shared" ref="D40:BO40" si="20">D23-D37</f>
        <v>-10254.639999999985</v>
      </c>
      <c r="E40" s="2">
        <f t="shared" si="20"/>
        <v>-9586.9800000000105</v>
      </c>
      <c r="F40" s="2">
        <f t="shared" si="20"/>
        <v>25500.869999999995</v>
      </c>
      <c r="G40" s="2">
        <f t="shared" si="20"/>
        <v>-26333.420000000027</v>
      </c>
      <c r="H40" s="2">
        <f t="shared" si="20"/>
        <v>55356.34</v>
      </c>
      <c r="I40" s="2">
        <f t="shared" si="20"/>
        <v>-7854.0199999999895</v>
      </c>
      <c r="J40" s="2">
        <f t="shared" si="20"/>
        <v>-4471.5000000000146</v>
      </c>
      <c r="K40" s="2">
        <f t="shared" si="20"/>
        <v>41732.350000000035</v>
      </c>
      <c r="L40" s="2">
        <f t="shared" si="20"/>
        <v>-24740.020000000019</v>
      </c>
      <c r="M40" s="2">
        <f t="shared" si="20"/>
        <v>-10314.310000000012</v>
      </c>
      <c r="N40" s="2">
        <f t="shared" si="20"/>
        <v>-26806.300000000032</v>
      </c>
      <c r="O40" s="2">
        <f t="shared" si="20"/>
        <v>-7543.7799999999988</v>
      </c>
      <c r="P40" s="2">
        <f t="shared" si="20"/>
        <v>3476.0700000000215</v>
      </c>
      <c r="Q40" s="2">
        <f t="shared" si="20"/>
        <v>-75.739999999990687</v>
      </c>
      <c r="R40" s="2">
        <f t="shared" si="20"/>
        <v>1931.0200000000041</v>
      </c>
      <c r="S40" s="2">
        <f t="shared" si="20"/>
        <v>30952.860000000044</v>
      </c>
      <c r="T40" s="2">
        <f t="shared" si="20"/>
        <v>-39486.079999999987</v>
      </c>
      <c r="U40" s="2">
        <f t="shared" si="20"/>
        <v>-20301.960000000006</v>
      </c>
      <c r="V40" s="2">
        <f t="shared" si="20"/>
        <v>-12883.149999999994</v>
      </c>
      <c r="W40" s="2">
        <f t="shared" si="20"/>
        <v>7059.4799999999668</v>
      </c>
      <c r="X40" s="2">
        <f t="shared" si="20"/>
        <v>31629.440000000002</v>
      </c>
      <c r="Y40" s="2">
        <f t="shared" si="20"/>
        <v>-20560.919999999998</v>
      </c>
      <c r="Z40" s="2">
        <f t="shared" si="20"/>
        <v>-12720.459999999992</v>
      </c>
      <c r="AA40" s="2">
        <f t="shared" si="20"/>
        <v>-25413.369999999995</v>
      </c>
      <c r="AB40" s="2">
        <f t="shared" si="20"/>
        <v>-9855.3700000000099</v>
      </c>
      <c r="AC40" s="2">
        <f t="shared" si="20"/>
        <v>12522.319999999992</v>
      </c>
      <c r="AD40" s="2">
        <f t="shared" si="20"/>
        <v>50563.539999999994</v>
      </c>
      <c r="AE40" s="2">
        <f t="shared" si="20"/>
        <v>-14630.620000000024</v>
      </c>
      <c r="AF40" s="2">
        <f t="shared" si="20"/>
        <v>-8585.0600000000268</v>
      </c>
      <c r="AG40" s="2">
        <f t="shared" si="20"/>
        <v>-28146.010000000017</v>
      </c>
      <c r="AH40" s="2">
        <f t="shared" si="20"/>
        <v>27601.810000000012</v>
      </c>
      <c r="AI40" s="2">
        <f t="shared" si="20"/>
        <v>24707.569999999992</v>
      </c>
      <c r="AJ40" s="2">
        <f t="shared" si="20"/>
        <v>-8446.2300000000105</v>
      </c>
      <c r="AK40" s="2">
        <f t="shared" si="20"/>
        <v>-35699.290000000008</v>
      </c>
      <c r="AL40" s="2">
        <f t="shared" si="20"/>
        <v>-35651.689999999988</v>
      </c>
      <c r="AM40" s="2">
        <f t="shared" si="20"/>
        <v>33087.26999999999</v>
      </c>
      <c r="AN40" s="2">
        <f t="shared" si="20"/>
        <v>-6196.7300000000105</v>
      </c>
      <c r="AO40" s="2">
        <f t="shared" si="20"/>
        <v>12208.010000000009</v>
      </c>
      <c r="AP40" s="2">
        <f t="shared" si="20"/>
        <v>-7547.2399999999907</v>
      </c>
      <c r="AQ40" s="2">
        <f t="shared" si="20"/>
        <v>43722.079999999987</v>
      </c>
      <c r="AR40" s="2">
        <f t="shared" si="20"/>
        <v>43624.760000000038</v>
      </c>
      <c r="AS40" s="2">
        <f t="shared" si="20"/>
        <v>-9649.5599999999831</v>
      </c>
      <c r="AT40" s="2">
        <f t="shared" si="20"/>
        <v>-27542.239999999991</v>
      </c>
      <c r="AU40" s="2">
        <f t="shared" si="20"/>
        <v>16417.650000000023</v>
      </c>
      <c r="AV40" s="2">
        <f t="shared" si="20"/>
        <v>-27447.699999999997</v>
      </c>
      <c r="AW40" s="2">
        <f t="shared" si="20"/>
        <v>-14659.050000000003</v>
      </c>
      <c r="AX40" s="2">
        <f t="shared" si="20"/>
        <v>-538.26999999998952</v>
      </c>
      <c r="AY40" s="2">
        <f t="shared" si="20"/>
        <v>-17146.849999999977</v>
      </c>
      <c r="AZ40" s="2">
        <f t="shared" si="20"/>
        <v>-6609.4499999999971</v>
      </c>
      <c r="BA40" s="2">
        <f t="shared" si="20"/>
        <v>-4109.5300000000134</v>
      </c>
      <c r="BB40" s="2">
        <f t="shared" si="20"/>
        <v>29468.540000000023</v>
      </c>
      <c r="BC40" s="2">
        <f t="shared" si="20"/>
        <v>-20408.130000000005</v>
      </c>
      <c r="BD40" s="2">
        <f t="shared" si="20"/>
        <v>55445.680000000022</v>
      </c>
      <c r="BE40" s="2">
        <f t="shared" si="20"/>
        <v>-2407.3099999999977</v>
      </c>
      <c r="BF40" s="2">
        <f t="shared" si="20"/>
        <v>-2503.6800000000076</v>
      </c>
      <c r="BG40" s="2">
        <f t="shared" si="20"/>
        <v>44976.260000000038</v>
      </c>
      <c r="BH40" s="2">
        <f t="shared" si="20"/>
        <v>-19546.479999999996</v>
      </c>
      <c r="BI40" s="2">
        <f t="shared" si="20"/>
        <v>-6927.8900000000285</v>
      </c>
      <c r="BJ40" s="2">
        <f t="shared" si="20"/>
        <v>-24040.359999999986</v>
      </c>
      <c r="BK40" s="2">
        <f t="shared" si="20"/>
        <v>-5881.6100000000006</v>
      </c>
      <c r="BL40" s="2">
        <f t="shared" si="20"/>
        <v>5924.3099999999977</v>
      </c>
      <c r="BM40" s="2">
        <f t="shared" si="20"/>
        <v>-577.33999999998196</v>
      </c>
      <c r="BN40" s="2">
        <f t="shared" si="20"/>
        <v>4744.3899999999849</v>
      </c>
      <c r="BO40" s="2">
        <f t="shared" si="20"/>
        <v>33370.249999999971</v>
      </c>
      <c r="BP40" s="2">
        <f t="shared" ref="BP40:CC40" si="21">BP23-BP37</f>
        <v>-37391.39</v>
      </c>
      <c r="BQ40" s="2">
        <f t="shared" si="21"/>
        <v>-17191.919999999998</v>
      </c>
      <c r="BR40" s="2">
        <f t="shared" si="21"/>
        <v>-11543.180000000008</v>
      </c>
      <c r="BS40" s="2">
        <f t="shared" si="21"/>
        <v>8903.0599999999686</v>
      </c>
      <c r="BT40" s="2">
        <f t="shared" si="21"/>
        <v>31032.380000000034</v>
      </c>
      <c r="BU40" s="2">
        <f t="shared" si="21"/>
        <v>-19742.459999999992</v>
      </c>
      <c r="BV40" s="2">
        <f t="shared" si="21"/>
        <v>-12605.98000000001</v>
      </c>
      <c r="BW40" s="2">
        <f t="shared" si="21"/>
        <v>-23007.049999999988</v>
      </c>
      <c r="BX40" s="2">
        <f t="shared" si="21"/>
        <v>-9991.8399999999965</v>
      </c>
      <c r="BY40" s="2">
        <f t="shared" si="21"/>
        <v>13201.170000000013</v>
      </c>
      <c r="BZ40" s="2">
        <f t="shared" si="21"/>
        <v>45886.97</v>
      </c>
      <c r="CA40" s="2">
        <f t="shared" si="21"/>
        <v>-17399.130000000005</v>
      </c>
      <c r="CB40" s="2">
        <f t="shared" si="21"/>
        <v>3307.8600000000442</v>
      </c>
      <c r="CC40" s="2">
        <f t="shared" si="21"/>
        <v>7373.6199999999808</v>
      </c>
      <c r="CD40" s="2">
        <f t="shared" ref="CD40" si="22">AVERAGE(M40:AE40)</f>
        <v>-3287.2278947368432</v>
      </c>
      <c r="CE40" s="2">
        <f t="shared" ref="CE40" si="23">AVERAGE(AF40:CC40)</f>
        <v>317.25980000000271</v>
      </c>
    </row>
    <row r="41" spans="2:83" x14ac:dyDescent="0.3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</row>
    <row r="43" spans="2:83" x14ac:dyDescent="0.3">
      <c r="B43" t="s">
        <v>1735</v>
      </c>
      <c r="C43" s="2">
        <f t="array" ref="C43:CC44">TRANSPOSE('[2]Sac Riv Interaction'!$B$5:$C$83)</f>
        <v>96197.26</v>
      </c>
      <c r="D43" s="2">
        <v>114992.41</v>
      </c>
      <c r="E43" s="2">
        <v>114545.77000000002</v>
      </c>
      <c r="F43" s="2">
        <v>204273.18</v>
      </c>
      <c r="G43" s="2">
        <v>108388.11</v>
      </c>
      <c r="H43" s="2">
        <v>295742.65000000002</v>
      </c>
      <c r="I43" s="2">
        <v>137199.41999999998</v>
      </c>
      <c r="J43" s="2">
        <v>253365.11</v>
      </c>
      <c r="K43" s="2">
        <v>324162.42999999993</v>
      </c>
      <c r="L43" s="2">
        <v>229692.22</v>
      </c>
      <c r="M43" s="2">
        <v>201749.71000000002</v>
      </c>
      <c r="N43" s="2">
        <v>112001.37999999999</v>
      </c>
      <c r="O43" s="2">
        <v>135681.85</v>
      </c>
      <c r="P43" s="2">
        <v>236407.64999999997</v>
      </c>
      <c r="Q43" s="2">
        <v>214162.99999999997</v>
      </c>
      <c r="R43" s="2">
        <v>147782.27000000002</v>
      </c>
      <c r="S43" s="2">
        <v>313270.08999999997</v>
      </c>
      <c r="T43" s="2">
        <v>111401.26</v>
      </c>
      <c r="U43" s="2">
        <v>116795.36999999998</v>
      </c>
      <c r="V43" s="2">
        <v>125400.16</v>
      </c>
      <c r="W43" s="2">
        <v>116704.18000000001</v>
      </c>
      <c r="X43" s="2">
        <v>157628.77000000005</v>
      </c>
      <c r="Y43" s="2">
        <v>73132.070000000007</v>
      </c>
      <c r="Z43" s="2">
        <v>145568.49000000002</v>
      </c>
      <c r="AA43" s="2">
        <v>93703.08</v>
      </c>
      <c r="AB43" s="2">
        <v>165657.22</v>
      </c>
      <c r="AC43" s="2">
        <v>240272.57</v>
      </c>
      <c r="AD43" s="2">
        <v>414324.43</v>
      </c>
      <c r="AE43" s="2">
        <v>135988.09</v>
      </c>
      <c r="AF43" s="2">
        <v>275442.78999999998</v>
      </c>
      <c r="AG43" s="2">
        <v>160588.21999999997</v>
      </c>
      <c r="AH43" s="2">
        <v>261372.05</v>
      </c>
      <c r="AI43" s="2">
        <v>396450.75</v>
      </c>
      <c r="AJ43" s="2">
        <v>241020.40000000002</v>
      </c>
      <c r="AK43" s="2">
        <v>167775.28000000003</v>
      </c>
      <c r="AL43" s="2">
        <v>136004.28</v>
      </c>
      <c r="AM43" s="2">
        <v>294630.31000000006</v>
      </c>
      <c r="AN43" s="2">
        <v>166730.46000000002</v>
      </c>
      <c r="AO43" s="2">
        <v>275726.02</v>
      </c>
      <c r="AP43" s="2">
        <v>181996.44999999998</v>
      </c>
      <c r="AQ43" s="2">
        <v>338012.19999999995</v>
      </c>
      <c r="AR43" s="2">
        <v>380094.01</v>
      </c>
      <c r="AS43" s="2">
        <v>166059.72000000003</v>
      </c>
      <c r="AT43" s="2">
        <v>152004.68000000002</v>
      </c>
      <c r="AU43" s="2">
        <v>340344.97000000003</v>
      </c>
      <c r="AV43" s="2">
        <v>144523.38999999998</v>
      </c>
      <c r="AW43" s="2">
        <v>132334.41999999998</v>
      </c>
      <c r="AX43" s="2">
        <v>146454.18</v>
      </c>
      <c r="AY43" s="2">
        <v>137037.54</v>
      </c>
      <c r="AZ43" s="2">
        <v>163186.22000000003</v>
      </c>
      <c r="BA43" s="2">
        <v>161984.94999999998</v>
      </c>
      <c r="BB43" s="2">
        <v>270244.28999999998</v>
      </c>
      <c r="BC43" s="2">
        <v>154008.78</v>
      </c>
      <c r="BD43" s="2">
        <v>386553.56</v>
      </c>
      <c r="BE43" s="2">
        <v>196134.42999999996</v>
      </c>
      <c r="BF43" s="2">
        <v>337137.23</v>
      </c>
      <c r="BG43" s="2">
        <v>425762.04</v>
      </c>
      <c r="BH43" s="2">
        <v>307475.52</v>
      </c>
      <c r="BI43" s="2">
        <v>273322.13</v>
      </c>
      <c r="BJ43" s="2">
        <v>166856.16999999998</v>
      </c>
      <c r="BK43" s="2">
        <v>199396.3</v>
      </c>
      <c r="BL43" s="2">
        <v>324308.46999999997</v>
      </c>
      <c r="BM43" s="2">
        <v>293648.27999999997</v>
      </c>
      <c r="BN43" s="2">
        <v>213389.9</v>
      </c>
      <c r="BO43" s="2">
        <v>407448.48</v>
      </c>
      <c r="BP43" s="2">
        <v>171434.03</v>
      </c>
      <c r="BQ43" s="2">
        <v>179554.69000000003</v>
      </c>
      <c r="BR43" s="2">
        <v>189656.36000000002</v>
      </c>
      <c r="BS43" s="2">
        <v>182478.84999999998</v>
      </c>
      <c r="BT43" s="2">
        <v>232572.44</v>
      </c>
      <c r="BU43" s="2">
        <v>120625.11000000003</v>
      </c>
      <c r="BV43" s="2">
        <v>236032.53</v>
      </c>
      <c r="BW43" s="2">
        <v>158102.32</v>
      </c>
      <c r="BX43" s="2">
        <v>248942.21999999997</v>
      </c>
      <c r="BY43" s="2">
        <v>353304.43</v>
      </c>
      <c r="BZ43" s="2">
        <v>561626.21</v>
      </c>
      <c r="CA43" s="2">
        <v>231037.83000000005</v>
      </c>
      <c r="CB43" s="2">
        <v>365132.48999999993</v>
      </c>
      <c r="CC43" s="2">
        <v>333538.17</v>
      </c>
      <c r="CD43" s="2">
        <f t="shared" ref="CD43:CD45" si="24">AVERAGE(M43:AE43)</f>
        <v>171454.29684210528</v>
      </c>
      <c r="CE43" s="2">
        <f t="shared" ref="CE43:CE45" si="25">AVERAGE(AF43:CC43)</f>
        <v>246789.93099999998</v>
      </c>
    </row>
    <row r="44" spans="2:83" x14ac:dyDescent="0.3">
      <c r="B44" t="s">
        <v>1736</v>
      </c>
      <c r="C44" s="2">
        <v>504983.4</v>
      </c>
      <c r="D44" s="2">
        <v>437378.00000000006</v>
      </c>
      <c r="E44" s="2">
        <v>441488.93</v>
      </c>
      <c r="F44" s="2">
        <v>466809.48</v>
      </c>
      <c r="G44" s="2">
        <v>453384.4</v>
      </c>
      <c r="H44" s="2">
        <v>436390.51999999996</v>
      </c>
      <c r="I44" s="2">
        <v>463163.69000000006</v>
      </c>
      <c r="J44" s="2">
        <v>419830.79</v>
      </c>
      <c r="K44" s="2">
        <v>372999.06</v>
      </c>
      <c r="L44" s="2">
        <v>434487.83999999997</v>
      </c>
      <c r="M44" s="2">
        <v>489819.62000000005</v>
      </c>
      <c r="N44" s="2">
        <v>490655.81</v>
      </c>
      <c r="O44" s="2">
        <v>489734.36</v>
      </c>
      <c r="P44" s="2">
        <v>431600.62000000005</v>
      </c>
      <c r="Q44" s="2">
        <v>481759.84</v>
      </c>
      <c r="R44" s="2">
        <v>480068.13999999996</v>
      </c>
      <c r="S44" s="2">
        <v>437806.08999999997</v>
      </c>
      <c r="T44" s="2">
        <v>489441.82000000007</v>
      </c>
      <c r="U44" s="2">
        <v>468802.7</v>
      </c>
      <c r="V44" s="2">
        <v>435868.94</v>
      </c>
      <c r="W44" s="2">
        <v>522104.55000000005</v>
      </c>
      <c r="X44" s="2">
        <v>566390.87999999989</v>
      </c>
      <c r="Y44" s="2">
        <v>649958.60000000009</v>
      </c>
      <c r="Z44" s="2">
        <v>414092.19</v>
      </c>
      <c r="AA44" s="2">
        <v>426719.68</v>
      </c>
      <c r="AB44" s="2">
        <v>335168.86</v>
      </c>
      <c r="AC44" s="2">
        <v>293681.58999999997</v>
      </c>
      <c r="AD44" s="2">
        <v>357647.50000000006</v>
      </c>
      <c r="AE44" s="2">
        <v>370226.57</v>
      </c>
      <c r="AF44" s="2">
        <v>313815.48000000004</v>
      </c>
      <c r="AG44" s="2">
        <v>335135.14999999997</v>
      </c>
      <c r="AH44" s="2">
        <v>313639.64999999997</v>
      </c>
      <c r="AI44" s="2">
        <v>309055.54000000004</v>
      </c>
      <c r="AJ44" s="2">
        <v>313392.26999999996</v>
      </c>
      <c r="AK44" s="2">
        <v>302804.94999999995</v>
      </c>
      <c r="AL44" s="2">
        <v>242651.57000000004</v>
      </c>
      <c r="AM44" s="2">
        <v>255325.88</v>
      </c>
      <c r="AN44" s="2">
        <v>269344.81000000006</v>
      </c>
      <c r="AO44" s="2">
        <v>329270.08</v>
      </c>
      <c r="AP44" s="2">
        <v>286340.82999999996</v>
      </c>
      <c r="AQ44" s="2">
        <v>301897.22000000003</v>
      </c>
      <c r="AR44" s="2">
        <v>325689.62</v>
      </c>
      <c r="AS44" s="2">
        <v>438476.74</v>
      </c>
      <c r="AT44" s="2">
        <v>321027.02999999997</v>
      </c>
      <c r="AU44" s="2">
        <v>309639.44</v>
      </c>
      <c r="AV44" s="2">
        <v>311453.74000000005</v>
      </c>
      <c r="AW44" s="2">
        <v>310203.31</v>
      </c>
      <c r="AX44" s="2">
        <v>294556.12999999995</v>
      </c>
      <c r="AY44" s="2">
        <v>267987.85000000003</v>
      </c>
      <c r="AZ44" s="2">
        <v>212958.69999999998</v>
      </c>
      <c r="BA44" s="2">
        <v>216041.40000000002</v>
      </c>
      <c r="BB44" s="2">
        <v>263304.5</v>
      </c>
      <c r="BC44" s="2">
        <v>233971.65999999997</v>
      </c>
      <c r="BD44" s="2">
        <v>261375.78999999998</v>
      </c>
      <c r="BE44" s="2">
        <v>255105.89999999997</v>
      </c>
      <c r="BF44" s="2">
        <v>225296.75</v>
      </c>
      <c r="BG44" s="2">
        <v>207450.90999999997</v>
      </c>
      <c r="BH44" s="2">
        <v>235987.16999999998</v>
      </c>
      <c r="BI44" s="2">
        <v>271028.83999999997</v>
      </c>
      <c r="BJ44" s="2">
        <v>257902.18000000002</v>
      </c>
      <c r="BK44" s="2">
        <v>259302.20000000004</v>
      </c>
      <c r="BL44" s="2">
        <v>228944.56999999998</v>
      </c>
      <c r="BM44" s="2">
        <v>264081.71000000002</v>
      </c>
      <c r="BN44" s="2">
        <v>256783.11</v>
      </c>
      <c r="BO44" s="2">
        <v>244113.34000000005</v>
      </c>
      <c r="BP44" s="2">
        <v>254153.76000000004</v>
      </c>
      <c r="BQ44" s="2">
        <v>237782.75000000006</v>
      </c>
      <c r="BR44" s="2">
        <v>216865.66000000003</v>
      </c>
      <c r="BS44" s="2">
        <v>296611</v>
      </c>
      <c r="BT44" s="2">
        <v>352027.88</v>
      </c>
      <c r="BU44" s="2">
        <v>403952.39999999997</v>
      </c>
      <c r="BV44" s="2">
        <v>204544.90999999995</v>
      </c>
      <c r="BW44" s="2">
        <v>215573.54</v>
      </c>
      <c r="BX44" s="2">
        <v>163307.67000000001</v>
      </c>
      <c r="BY44" s="2">
        <v>149836.35999999999</v>
      </c>
      <c r="BZ44" s="2">
        <v>206523.25</v>
      </c>
      <c r="CA44" s="2">
        <v>195448.92999999996</v>
      </c>
      <c r="CB44" s="2">
        <v>256646.97999999995</v>
      </c>
      <c r="CC44" s="2">
        <v>181494.6</v>
      </c>
      <c r="CD44" s="2">
        <f t="shared" si="24"/>
        <v>454292.01894736849</v>
      </c>
      <c r="CE44" s="2">
        <f t="shared" si="25"/>
        <v>267602.51420000003</v>
      </c>
    </row>
    <row r="45" spans="2:83" x14ac:dyDescent="0.3">
      <c r="B45" t="s">
        <v>1737</v>
      </c>
      <c r="C45" s="2">
        <f>C43-C44</f>
        <v>-408786.14</v>
      </c>
      <c r="D45" s="2">
        <f t="shared" ref="D45:BO45" si="26">D43-D44</f>
        <v>-322385.59000000008</v>
      </c>
      <c r="E45" s="2">
        <f t="shared" si="26"/>
        <v>-326943.15999999997</v>
      </c>
      <c r="F45" s="2">
        <f t="shared" si="26"/>
        <v>-262536.3</v>
      </c>
      <c r="G45" s="2">
        <f t="shared" si="26"/>
        <v>-344996.29000000004</v>
      </c>
      <c r="H45" s="2">
        <f t="shared" si="26"/>
        <v>-140647.86999999994</v>
      </c>
      <c r="I45" s="2">
        <f t="shared" si="26"/>
        <v>-325964.27000000008</v>
      </c>
      <c r="J45" s="2">
        <f t="shared" si="26"/>
        <v>-166465.68</v>
      </c>
      <c r="K45" s="2">
        <f t="shared" si="26"/>
        <v>-48836.630000000063</v>
      </c>
      <c r="L45" s="2">
        <f t="shared" si="26"/>
        <v>-204795.61999999997</v>
      </c>
      <c r="M45" s="2">
        <f t="shared" si="26"/>
        <v>-288069.91000000003</v>
      </c>
      <c r="N45" s="2">
        <f t="shared" si="26"/>
        <v>-378654.43</v>
      </c>
      <c r="O45" s="2">
        <f t="shared" si="26"/>
        <v>-354052.51</v>
      </c>
      <c r="P45" s="2">
        <f t="shared" si="26"/>
        <v>-195192.97000000009</v>
      </c>
      <c r="Q45" s="2">
        <f t="shared" si="26"/>
        <v>-267596.84000000008</v>
      </c>
      <c r="R45" s="2">
        <f t="shared" si="26"/>
        <v>-332285.86999999994</v>
      </c>
      <c r="S45" s="2">
        <f t="shared" si="26"/>
        <v>-124536</v>
      </c>
      <c r="T45" s="2">
        <f t="shared" si="26"/>
        <v>-378040.56000000006</v>
      </c>
      <c r="U45" s="2">
        <f t="shared" si="26"/>
        <v>-352007.33</v>
      </c>
      <c r="V45" s="2">
        <f t="shared" si="26"/>
        <v>-310468.78000000003</v>
      </c>
      <c r="W45" s="2">
        <f t="shared" si="26"/>
        <v>-405400.37000000005</v>
      </c>
      <c r="X45" s="2">
        <f t="shared" si="26"/>
        <v>-408762.10999999987</v>
      </c>
      <c r="Y45" s="2">
        <f t="shared" si="26"/>
        <v>-576826.53</v>
      </c>
      <c r="Z45" s="2">
        <f t="shared" si="26"/>
        <v>-268523.69999999995</v>
      </c>
      <c r="AA45" s="2">
        <f t="shared" si="26"/>
        <v>-333016.59999999998</v>
      </c>
      <c r="AB45" s="2">
        <f t="shared" si="26"/>
        <v>-169511.63999999998</v>
      </c>
      <c r="AC45" s="2">
        <f t="shared" si="26"/>
        <v>-53409.01999999996</v>
      </c>
      <c r="AD45" s="2">
        <f t="shared" si="26"/>
        <v>56676.929999999935</v>
      </c>
      <c r="AE45" s="2">
        <f t="shared" si="26"/>
        <v>-234238.48</v>
      </c>
      <c r="AF45" s="2">
        <f t="shared" si="26"/>
        <v>-38372.690000000061</v>
      </c>
      <c r="AG45" s="2">
        <f t="shared" si="26"/>
        <v>-174546.93</v>
      </c>
      <c r="AH45" s="2">
        <f t="shared" si="26"/>
        <v>-52267.599999999977</v>
      </c>
      <c r="AI45" s="2">
        <f t="shared" si="26"/>
        <v>87395.209999999963</v>
      </c>
      <c r="AJ45" s="2">
        <f t="shared" si="26"/>
        <v>-72371.869999999937</v>
      </c>
      <c r="AK45" s="2">
        <f t="shared" si="26"/>
        <v>-135029.66999999993</v>
      </c>
      <c r="AL45" s="2">
        <f t="shared" si="26"/>
        <v>-106647.29000000004</v>
      </c>
      <c r="AM45" s="2">
        <f t="shared" si="26"/>
        <v>39304.430000000051</v>
      </c>
      <c r="AN45" s="2">
        <f t="shared" si="26"/>
        <v>-102614.35000000003</v>
      </c>
      <c r="AO45" s="2">
        <f t="shared" si="26"/>
        <v>-53544.06</v>
      </c>
      <c r="AP45" s="2">
        <f t="shared" si="26"/>
        <v>-104344.37999999998</v>
      </c>
      <c r="AQ45" s="2">
        <f t="shared" si="26"/>
        <v>36114.979999999923</v>
      </c>
      <c r="AR45" s="2">
        <f t="shared" si="26"/>
        <v>54404.390000000014</v>
      </c>
      <c r="AS45" s="2">
        <f t="shared" si="26"/>
        <v>-272417.01999999996</v>
      </c>
      <c r="AT45" s="2">
        <f t="shared" si="26"/>
        <v>-169022.34999999995</v>
      </c>
      <c r="AU45" s="2">
        <f t="shared" si="26"/>
        <v>30705.530000000028</v>
      </c>
      <c r="AV45" s="2">
        <f t="shared" si="26"/>
        <v>-166930.35000000006</v>
      </c>
      <c r="AW45" s="2">
        <f t="shared" si="26"/>
        <v>-177868.89</v>
      </c>
      <c r="AX45" s="2">
        <f t="shared" si="26"/>
        <v>-148101.94999999995</v>
      </c>
      <c r="AY45" s="2">
        <f t="shared" si="26"/>
        <v>-130950.31000000003</v>
      </c>
      <c r="AZ45" s="2">
        <f t="shared" si="26"/>
        <v>-49772.479999999952</v>
      </c>
      <c r="BA45" s="2">
        <f t="shared" si="26"/>
        <v>-54056.450000000041</v>
      </c>
      <c r="BB45" s="2">
        <f t="shared" si="26"/>
        <v>6939.789999999979</v>
      </c>
      <c r="BC45" s="2">
        <f t="shared" si="26"/>
        <v>-79962.879999999976</v>
      </c>
      <c r="BD45" s="2">
        <f t="shared" si="26"/>
        <v>125177.77000000002</v>
      </c>
      <c r="BE45" s="2">
        <f t="shared" si="26"/>
        <v>-58971.47</v>
      </c>
      <c r="BF45" s="2">
        <f t="shared" si="26"/>
        <v>111840.47999999998</v>
      </c>
      <c r="BG45" s="2">
        <f t="shared" si="26"/>
        <v>218311.13</v>
      </c>
      <c r="BH45" s="2">
        <f t="shared" si="26"/>
        <v>71488.350000000035</v>
      </c>
      <c r="BI45" s="2">
        <f t="shared" si="26"/>
        <v>2293.2900000000373</v>
      </c>
      <c r="BJ45" s="2">
        <f t="shared" si="26"/>
        <v>-91046.010000000038</v>
      </c>
      <c r="BK45" s="2">
        <f t="shared" si="26"/>
        <v>-59905.900000000052</v>
      </c>
      <c r="BL45" s="2">
        <f t="shared" si="26"/>
        <v>95363.9</v>
      </c>
      <c r="BM45" s="2">
        <f t="shared" si="26"/>
        <v>29566.569999999949</v>
      </c>
      <c r="BN45" s="2">
        <f t="shared" si="26"/>
        <v>-43393.209999999992</v>
      </c>
      <c r="BO45" s="2">
        <f t="shared" si="26"/>
        <v>163335.13999999993</v>
      </c>
      <c r="BP45" s="2">
        <f t="shared" ref="BP45:CC45" si="27">BP43-BP44</f>
        <v>-82719.73000000004</v>
      </c>
      <c r="BQ45" s="2">
        <f t="shared" si="27"/>
        <v>-58228.060000000027</v>
      </c>
      <c r="BR45" s="2">
        <f t="shared" si="27"/>
        <v>-27209.300000000017</v>
      </c>
      <c r="BS45" s="2">
        <f t="shared" si="27"/>
        <v>-114132.15000000002</v>
      </c>
      <c r="BT45" s="2">
        <f t="shared" si="27"/>
        <v>-119455.44</v>
      </c>
      <c r="BU45" s="2">
        <f t="shared" si="27"/>
        <v>-283327.28999999992</v>
      </c>
      <c r="BV45" s="2">
        <f t="shared" si="27"/>
        <v>31487.620000000054</v>
      </c>
      <c r="BW45" s="2">
        <f t="shared" si="27"/>
        <v>-57471.22</v>
      </c>
      <c r="BX45" s="2">
        <f t="shared" si="27"/>
        <v>85634.549999999959</v>
      </c>
      <c r="BY45" s="2">
        <f t="shared" si="27"/>
        <v>203468.07</v>
      </c>
      <c r="BZ45" s="2">
        <f t="shared" si="27"/>
        <v>355102.95999999996</v>
      </c>
      <c r="CA45" s="2">
        <f t="shared" si="27"/>
        <v>35588.900000000081</v>
      </c>
      <c r="CB45" s="2">
        <f t="shared" si="27"/>
        <v>108485.50999999998</v>
      </c>
      <c r="CC45" s="2">
        <f t="shared" si="27"/>
        <v>152043.56999999998</v>
      </c>
      <c r="CD45" s="2">
        <f t="shared" si="24"/>
        <v>-282837.72210526315</v>
      </c>
      <c r="CE45" s="2">
        <f t="shared" si="25"/>
        <v>-20812.583199999997</v>
      </c>
    </row>
    <row r="47" spans="2:83" x14ac:dyDescent="0.3">
      <c r="B47" t="s">
        <v>1738</v>
      </c>
      <c r="C47" s="2">
        <f t="array" ref="C47:CC48">TRANSPOSE('[2]GW ZBud_WY'!J4:K82)</f>
        <v>612350.6</v>
      </c>
      <c r="D47" s="2">
        <v>539906.84</v>
      </c>
      <c r="E47" s="2">
        <v>536796.97000000009</v>
      </c>
      <c r="F47" s="2">
        <v>543933.18000000005</v>
      </c>
      <c r="G47" s="2">
        <v>541785.37000000011</v>
      </c>
      <c r="H47" s="2">
        <v>509193.49999999994</v>
      </c>
      <c r="I47" s="2">
        <v>538768.98</v>
      </c>
      <c r="J47" s="2">
        <v>506098.8899999999</v>
      </c>
      <c r="K47" s="2">
        <v>443752.75000000006</v>
      </c>
      <c r="L47" s="2">
        <v>520989.85</v>
      </c>
      <c r="M47" s="2">
        <v>565942.66</v>
      </c>
      <c r="N47" s="2">
        <v>572535.77</v>
      </c>
      <c r="O47" s="2">
        <v>565921.92999999993</v>
      </c>
      <c r="P47" s="2">
        <v>513993.63</v>
      </c>
      <c r="Q47" s="2">
        <v>559697.19999999995</v>
      </c>
      <c r="R47" s="2">
        <v>551823.7300000001</v>
      </c>
      <c r="S47" s="2">
        <v>512825.64</v>
      </c>
      <c r="T47" s="2">
        <v>585059.31000000006</v>
      </c>
      <c r="U47" s="2">
        <v>557784.89</v>
      </c>
      <c r="V47" s="2">
        <v>522915.82</v>
      </c>
      <c r="W47" s="2">
        <v>587598.15</v>
      </c>
      <c r="X47" s="2">
        <v>619504.04999999993</v>
      </c>
      <c r="Y47" s="2">
        <v>716941.13</v>
      </c>
      <c r="Z47" s="2">
        <v>480829.65</v>
      </c>
      <c r="AA47" s="2">
        <v>493693.26999999996</v>
      </c>
      <c r="AB47" s="2">
        <v>398876.5799999999</v>
      </c>
      <c r="AC47" s="2">
        <v>347728.57</v>
      </c>
      <c r="AD47" s="2">
        <v>405771.07000000007</v>
      </c>
      <c r="AE47" s="2">
        <v>420778.72</v>
      </c>
      <c r="AF47" s="2">
        <v>365117.43</v>
      </c>
      <c r="AG47" s="2">
        <v>389516.38</v>
      </c>
      <c r="AH47" s="2">
        <v>361081.9</v>
      </c>
      <c r="AI47" s="2">
        <v>358349.98</v>
      </c>
      <c r="AJ47" s="2">
        <v>358908.23000000004</v>
      </c>
      <c r="AK47" s="2">
        <v>352612.15</v>
      </c>
      <c r="AL47" s="2">
        <v>295773.71999999997</v>
      </c>
      <c r="AM47" s="2">
        <v>307382.36</v>
      </c>
      <c r="AN47" s="2">
        <v>316530.02</v>
      </c>
      <c r="AO47" s="2">
        <v>381245.07</v>
      </c>
      <c r="AP47" s="2">
        <v>334618.59999999998</v>
      </c>
      <c r="AQ47" s="2">
        <v>349774.47000000003</v>
      </c>
      <c r="AR47" s="2">
        <v>370704.53</v>
      </c>
      <c r="AS47" s="2">
        <v>485781.37999999995</v>
      </c>
      <c r="AT47" s="2">
        <v>369589.92</v>
      </c>
      <c r="AU47" s="2">
        <v>360675.69</v>
      </c>
      <c r="AV47" s="2">
        <v>364550.04000000004</v>
      </c>
      <c r="AW47" s="2">
        <v>362723.64</v>
      </c>
      <c r="AX47" s="2">
        <v>346493.64</v>
      </c>
      <c r="AY47" s="2">
        <v>319243.33999999997</v>
      </c>
      <c r="AZ47" s="2">
        <v>264003.73000000004</v>
      </c>
      <c r="BA47" s="2">
        <v>270345.05000000005</v>
      </c>
      <c r="BB47" s="2">
        <v>315566.90000000002</v>
      </c>
      <c r="BC47" s="2">
        <v>284292.64999999997</v>
      </c>
      <c r="BD47" s="2">
        <v>316457.98999999993</v>
      </c>
      <c r="BE47" s="2">
        <v>304547.90000000002</v>
      </c>
      <c r="BF47" s="2">
        <v>276963.45</v>
      </c>
      <c r="BG47" s="2">
        <v>252046.29999999996</v>
      </c>
      <c r="BH47" s="2">
        <v>281979.01</v>
      </c>
      <c r="BI47" s="2">
        <v>321347.71000000002</v>
      </c>
      <c r="BJ47" s="2">
        <v>305519.98999999993</v>
      </c>
      <c r="BK47" s="2">
        <v>307672.29000000004</v>
      </c>
      <c r="BL47" s="2">
        <v>276282</v>
      </c>
      <c r="BM47" s="2">
        <v>317177.81000000006</v>
      </c>
      <c r="BN47" s="2">
        <v>300727.81</v>
      </c>
      <c r="BO47" s="2">
        <v>290511.19000000006</v>
      </c>
      <c r="BP47" s="2">
        <v>303452.99000000005</v>
      </c>
      <c r="BQ47" s="2">
        <v>289279.40999999997</v>
      </c>
      <c r="BR47" s="2">
        <v>268822.52</v>
      </c>
      <c r="BS47" s="2">
        <v>355685.1</v>
      </c>
      <c r="BT47" s="2">
        <v>412857.00999999995</v>
      </c>
      <c r="BU47" s="2">
        <v>471877.83999999997</v>
      </c>
      <c r="BV47" s="2">
        <v>255932.33999999997</v>
      </c>
      <c r="BW47" s="2">
        <v>279461.84999999998</v>
      </c>
      <c r="BX47" s="2">
        <v>218685.77</v>
      </c>
      <c r="BY47" s="2">
        <v>204011.68000000002</v>
      </c>
      <c r="BZ47" s="2">
        <v>272198.23000000004</v>
      </c>
      <c r="CA47" s="2">
        <v>256162.36</v>
      </c>
      <c r="CB47" s="2">
        <v>340500.54</v>
      </c>
      <c r="CC47" s="2">
        <v>237142.52999999997</v>
      </c>
      <c r="CD47" s="2">
        <f t="shared" ref="CD47:CD49" si="28">AVERAGE(M47:AE47)</f>
        <v>525274.83000000019</v>
      </c>
      <c r="CE47" s="2">
        <f t="shared" ref="CE47:CE49" si="29">AVERAGE(AF47:CC47)</f>
        <v>320043.68879999995</v>
      </c>
    </row>
    <row r="48" spans="2:83" x14ac:dyDescent="0.3">
      <c r="B48" t="s">
        <v>1739</v>
      </c>
      <c r="C48" s="2">
        <v>192658.85</v>
      </c>
      <c r="D48" s="2">
        <v>214042.2</v>
      </c>
      <c r="E48" s="2">
        <v>207038.62000000002</v>
      </c>
      <c r="F48" s="2">
        <v>289121.58999999997</v>
      </c>
      <c r="G48" s="2">
        <v>194437.03000000003</v>
      </c>
      <c r="H48" s="2">
        <v>389995.33</v>
      </c>
      <c r="I48" s="2">
        <v>226998.91999999998</v>
      </c>
      <c r="J48" s="2">
        <v>342102.86</v>
      </c>
      <c r="K48" s="2">
        <v>424961.76</v>
      </c>
      <c r="L48" s="2">
        <v>318706.57999999996</v>
      </c>
      <c r="M48" s="2">
        <v>288865.38</v>
      </c>
      <c r="N48" s="2">
        <v>199286.93</v>
      </c>
      <c r="O48" s="2">
        <v>220842.81000000003</v>
      </c>
      <c r="P48" s="2">
        <v>320276.32000000007</v>
      </c>
      <c r="Q48" s="2">
        <v>295524.97000000003</v>
      </c>
      <c r="R48" s="2">
        <v>233216</v>
      </c>
      <c r="S48" s="2">
        <v>398638.43000000005</v>
      </c>
      <c r="T48" s="2">
        <v>194911.22999999998</v>
      </c>
      <c r="U48" s="2">
        <v>194201.90999999997</v>
      </c>
      <c r="V48" s="2">
        <v>199121.52999999997</v>
      </c>
      <c r="W48" s="2">
        <v>184542.31999999998</v>
      </c>
      <c r="X48" s="2">
        <v>228577.76</v>
      </c>
      <c r="Y48" s="2">
        <v>134997.51</v>
      </c>
      <c r="Z48" s="2">
        <v>214712.86</v>
      </c>
      <c r="AA48" s="2">
        <v>151212.54999999999</v>
      </c>
      <c r="AB48" s="2">
        <v>225093.23</v>
      </c>
      <c r="AC48" s="2">
        <v>304018.27</v>
      </c>
      <c r="AD48" s="2">
        <v>494636.36999999994</v>
      </c>
      <c r="AE48" s="2">
        <v>208739.58</v>
      </c>
      <c r="AF48" s="2">
        <v>349489.61</v>
      </c>
      <c r="AG48" s="2">
        <v>225697.57</v>
      </c>
      <c r="AH48" s="2">
        <v>352835.01999999996</v>
      </c>
      <c r="AI48" s="2">
        <v>481388.15</v>
      </c>
      <c r="AJ48" s="2">
        <v>328353.44</v>
      </c>
      <c r="AK48" s="2">
        <v>244157.02999999997</v>
      </c>
      <c r="AL48" s="2">
        <v>206070.94999999998</v>
      </c>
      <c r="AM48" s="2">
        <v>386084.92000000004</v>
      </c>
      <c r="AN48" s="2">
        <v>252960.40999999997</v>
      </c>
      <c r="AO48" s="2">
        <v>372605.49000000005</v>
      </c>
      <c r="AP48" s="2">
        <v>268085.46999999997</v>
      </c>
      <c r="AQ48" s="2">
        <v>438876.27</v>
      </c>
      <c r="AR48" s="2">
        <v>489297.01000000007</v>
      </c>
      <c r="AS48" s="2">
        <v>272185.86</v>
      </c>
      <c r="AT48" s="2">
        <v>245278.56999999998</v>
      </c>
      <c r="AU48" s="2">
        <v>440934.54</v>
      </c>
      <c r="AV48" s="2">
        <v>224632.32000000001</v>
      </c>
      <c r="AW48" s="2">
        <v>217663.11000000002</v>
      </c>
      <c r="AX48" s="2">
        <v>230408.65999999997</v>
      </c>
      <c r="AY48" s="2">
        <v>218099.97999999998</v>
      </c>
      <c r="AZ48" s="2">
        <v>243351.16</v>
      </c>
      <c r="BA48" s="2">
        <v>241957.46000000002</v>
      </c>
      <c r="BB48" s="2">
        <v>367540.32999999996</v>
      </c>
      <c r="BC48" s="2">
        <v>247852.33999999997</v>
      </c>
      <c r="BD48" s="2">
        <v>520222.59000000008</v>
      </c>
      <c r="BE48" s="2">
        <v>311057.68000000005</v>
      </c>
      <c r="BF48" s="2">
        <v>446337.78</v>
      </c>
      <c r="BG48" s="2">
        <v>566926.59</v>
      </c>
      <c r="BH48" s="2">
        <v>420609.91000000009</v>
      </c>
      <c r="BI48" s="2">
        <v>386450.83999999997</v>
      </c>
      <c r="BJ48" s="2">
        <v>271530.56999999995</v>
      </c>
      <c r="BK48" s="2">
        <v>306026.24000000005</v>
      </c>
      <c r="BL48" s="2">
        <v>432330.77000000008</v>
      </c>
      <c r="BM48" s="2">
        <v>408548.77</v>
      </c>
      <c r="BN48" s="2">
        <v>332137.14</v>
      </c>
      <c r="BO48" s="2">
        <v>528476.40999999992</v>
      </c>
      <c r="BP48" s="2">
        <v>267795.77</v>
      </c>
      <c r="BQ48" s="2">
        <v>276454.43</v>
      </c>
      <c r="BR48" s="2">
        <v>283589.45</v>
      </c>
      <c r="BS48" s="2">
        <v>306241.45</v>
      </c>
      <c r="BT48" s="2">
        <v>377432.05000000005</v>
      </c>
      <c r="BU48" s="2">
        <v>246858.94999999995</v>
      </c>
      <c r="BV48" s="2">
        <v>346412.41000000003</v>
      </c>
      <c r="BW48" s="2">
        <v>264991.67</v>
      </c>
      <c r="BX48" s="2">
        <v>357533.66999999993</v>
      </c>
      <c r="BY48" s="2">
        <v>465081.2</v>
      </c>
      <c r="BZ48" s="2">
        <v>707428.03999999992</v>
      </c>
      <c r="CA48" s="2">
        <v>356670.76</v>
      </c>
      <c r="CB48" s="2">
        <v>526255.84000000008</v>
      </c>
      <c r="CC48" s="2">
        <v>493303.84000000008</v>
      </c>
      <c r="CD48" s="2">
        <f t="shared" si="28"/>
        <v>246916.62947368415</v>
      </c>
      <c r="CE48" s="2">
        <f t="shared" si="29"/>
        <v>351050.20979999995</v>
      </c>
    </row>
    <row r="49" spans="2:83" x14ac:dyDescent="0.3">
      <c r="B49" t="s">
        <v>1740</v>
      </c>
      <c r="C49" s="2">
        <f>C47-C48</f>
        <v>419691.75</v>
      </c>
      <c r="D49" s="2">
        <f t="shared" ref="D49:BO49" si="30">D47-D48</f>
        <v>325864.63999999996</v>
      </c>
      <c r="E49" s="2">
        <f t="shared" si="30"/>
        <v>329758.35000000009</v>
      </c>
      <c r="F49" s="2">
        <f t="shared" si="30"/>
        <v>254811.59000000008</v>
      </c>
      <c r="G49" s="2">
        <f t="shared" si="30"/>
        <v>347348.34000000008</v>
      </c>
      <c r="H49" s="2">
        <f t="shared" si="30"/>
        <v>119198.16999999993</v>
      </c>
      <c r="I49" s="2">
        <f t="shared" si="30"/>
        <v>311770.06</v>
      </c>
      <c r="J49" s="2">
        <f t="shared" si="30"/>
        <v>163996.02999999991</v>
      </c>
      <c r="K49" s="2">
        <f t="shared" si="30"/>
        <v>18790.990000000049</v>
      </c>
      <c r="L49" s="2">
        <f t="shared" si="30"/>
        <v>202283.27000000002</v>
      </c>
      <c r="M49" s="2">
        <f t="shared" si="30"/>
        <v>277077.28000000003</v>
      </c>
      <c r="N49" s="2">
        <f t="shared" si="30"/>
        <v>373248.84</v>
      </c>
      <c r="O49" s="2">
        <f t="shared" si="30"/>
        <v>345079.11999999988</v>
      </c>
      <c r="P49" s="2">
        <f t="shared" si="30"/>
        <v>193717.30999999994</v>
      </c>
      <c r="Q49" s="2">
        <f t="shared" si="30"/>
        <v>264172.22999999992</v>
      </c>
      <c r="R49" s="2">
        <f t="shared" si="30"/>
        <v>318607.7300000001</v>
      </c>
      <c r="S49" s="2">
        <f t="shared" si="30"/>
        <v>114187.20999999996</v>
      </c>
      <c r="T49" s="2">
        <f t="shared" si="30"/>
        <v>390148.08000000007</v>
      </c>
      <c r="U49" s="2">
        <f t="shared" si="30"/>
        <v>363582.98000000004</v>
      </c>
      <c r="V49" s="2">
        <f t="shared" si="30"/>
        <v>323794.29000000004</v>
      </c>
      <c r="W49" s="2">
        <f t="shared" si="30"/>
        <v>403055.83000000007</v>
      </c>
      <c r="X49" s="2">
        <f t="shared" si="30"/>
        <v>390926.28999999992</v>
      </c>
      <c r="Y49" s="2">
        <f t="shared" si="30"/>
        <v>581943.62</v>
      </c>
      <c r="Z49" s="2">
        <f t="shared" si="30"/>
        <v>266116.79000000004</v>
      </c>
      <c r="AA49" s="2">
        <f t="shared" si="30"/>
        <v>342480.72</v>
      </c>
      <c r="AB49" s="2">
        <f t="shared" si="30"/>
        <v>173783.34999999989</v>
      </c>
      <c r="AC49" s="2">
        <f t="shared" si="30"/>
        <v>43710.299999999988</v>
      </c>
      <c r="AD49" s="2">
        <f t="shared" si="30"/>
        <v>-88865.299999999872</v>
      </c>
      <c r="AE49" s="2">
        <f t="shared" si="30"/>
        <v>212039.13999999998</v>
      </c>
      <c r="AF49" s="2">
        <f t="shared" si="30"/>
        <v>15627.820000000007</v>
      </c>
      <c r="AG49" s="2">
        <f t="shared" si="30"/>
        <v>163818.81</v>
      </c>
      <c r="AH49" s="2">
        <f t="shared" si="30"/>
        <v>8246.8800000000629</v>
      </c>
      <c r="AI49" s="2">
        <f t="shared" si="30"/>
        <v>-123038.17000000004</v>
      </c>
      <c r="AJ49" s="2">
        <f t="shared" si="30"/>
        <v>30554.790000000037</v>
      </c>
      <c r="AK49" s="2">
        <f t="shared" si="30"/>
        <v>108455.12000000005</v>
      </c>
      <c r="AL49" s="2">
        <f t="shared" si="30"/>
        <v>89702.76999999999</v>
      </c>
      <c r="AM49" s="2">
        <f t="shared" si="30"/>
        <v>-78702.560000000056</v>
      </c>
      <c r="AN49" s="2">
        <f t="shared" si="30"/>
        <v>63569.610000000044</v>
      </c>
      <c r="AO49" s="2">
        <f t="shared" si="30"/>
        <v>8639.5799999999581</v>
      </c>
      <c r="AP49" s="2">
        <f t="shared" si="30"/>
        <v>66533.13</v>
      </c>
      <c r="AQ49" s="2">
        <f t="shared" si="30"/>
        <v>-89101.799999999988</v>
      </c>
      <c r="AR49" s="2">
        <f t="shared" si="30"/>
        <v>-118592.48000000004</v>
      </c>
      <c r="AS49" s="2">
        <f t="shared" si="30"/>
        <v>213595.51999999996</v>
      </c>
      <c r="AT49" s="2">
        <f t="shared" si="30"/>
        <v>124311.35</v>
      </c>
      <c r="AU49" s="2">
        <f t="shared" si="30"/>
        <v>-80258.849999999977</v>
      </c>
      <c r="AV49" s="2">
        <f t="shared" si="30"/>
        <v>139917.72000000003</v>
      </c>
      <c r="AW49" s="2">
        <f t="shared" si="30"/>
        <v>145060.53</v>
      </c>
      <c r="AX49" s="2">
        <f t="shared" si="30"/>
        <v>116084.98000000004</v>
      </c>
      <c r="AY49" s="2">
        <f t="shared" si="30"/>
        <v>101143.35999999999</v>
      </c>
      <c r="AZ49" s="2">
        <f t="shared" si="30"/>
        <v>20652.570000000036</v>
      </c>
      <c r="BA49" s="2">
        <f t="shared" si="30"/>
        <v>28387.590000000026</v>
      </c>
      <c r="BB49" s="2">
        <f t="shared" si="30"/>
        <v>-51973.429999999935</v>
      </c>
      <c r="BC49" s="2">
        <f t="shared" si="30"/>
        <v>36440.31</v>
      </c>
      <c r="BD49" s="2">
        <f t="shared" si="30"/>
        <v>-203764.60000000015</v>
      </c>
      <c r="BE49" s="2">
        <f t="shared" si="30"/>
        <v>-6509.7800000000279</v>
      </c>
      <c r="BF49" s="2">
        <f t="shared" si="30"/>
        <v>-169374.33000000002</v>
      </c>
      <c r="BG49" s="2">
        <f t="shared" si="30"/>
        <v>-314880.29000000004</v>
      </c>
      <c r="BH49" s="2">
        <f t="shared" si="30"/>
        <v>-138630.90000000008</v>
      </c>
      <c r="BI49" s="2">
        <f t="shared" si="30"/>
        <v>-65103.129999999946</v>
      </c>
      <c r="BJ49" s="2">
        <f t="shared" si="30"/>
        <v>33989.419999999984</v>
      </c>
      <c r="BK49" s="2">
        <f t="shared" si="30"/>
        <v>1646.0499999999884</v>
      </c>
      <c r="BL49" s="2">
        <f t="shared" si="30"/>
        <v>-156048.77000000008</v>
      </c>
      <c r="BM49" s="2">
        <f t="shared" si="30"/>
        <v>-91370.959999999963</v>
      </c>
      <c r="BN49" s="2">
        <f t="shared" si="30"/>
        <v>-31409.330000000016</v>
      </c>
      <c r="BO49" s="2">
        <f t="shared" si="30"/>
        <v>-237965.21999999986</v>
      </c>
      <c r="BP49" s="2">
        <f t="shared" ref="BP49:CC49" si="31">BP47-BP48</f>
        <v>35657.22000000003</v>
      </c>
      <c r="BQ49" s="2">
        <f t="shared" si="31"/>
        <v>12824.979999999981</v>
      </c>
      <c r="BR49" s="2">
        <f t="shared" si="31"/>
        <v>-14766.929999999993</v>
      </c>
      <c r="BS49" s="2">
        <f t="shared" si="31"/>
        <v>49443.649999999965</v>
      </c>
      <c r="BT49" s="2">
        <f t="shared" si="31"/>
        <v>35424.959999999905</v>
      </c>
      <c r="BU49" s="2">
        <f t="shared" si="31"/>
        <v>225018.89</v>
      </c>
      <c r="BV49" s="2">
        <f t="shared" si="31"/>
        <v>-90480.070000000065</v>
      </c>
      <c r="BW49" s="2">
        <f t="shared" si="31"/>
        <v>14470.179999999993</v>
      </c>
      <c r="BX49" s="2">
        <f t="shared" si="31"/>
        <v>-138847.89999999994</v>
      </c>
      <c r="BY49" s="2">
        <f t="shared" si="31"/>
        <v>-261069.52</v>
      </c>
      <c r="BZ49" s="2">
        <f t="shared" si="31"/>
        <v>-435229.80999999988</v>
      </c>
      <c r="CA49" s="2">
        <f t="shared" si="31"/>
        <v>-100508.40000000002</v>
      </c>
      <c r="CB49" s="2">
        <f t="shared" si="31"/>
        <v>-185755.3000000001</v>
      </c>
      <c r="CC49" s="2">
        <f t="shared" si="31"/>
        <v>-256161.31000000011</v>
      </c>
      <c r="CD49" s="2">
        <f t="shared" si="28"/>
        <v>278358.20052631572</v>
      </c>
      <c r="CE49" s="2">
        <f t="shared" si="29"/>
        <v>-31006.521000000001</v>
      </c>
    </row>
  </sheetData>
  <mergeCells count="2">
    <mergeCell ref="B6:B7"/>
    <mergeCell ref="C6:AE6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CCE37-5FE3-4104-B2A4-6382AF4C74CB}">
  <sheetPr>
    <tabColor theme="8"/>
  </sheetPr>
  <dimension ref="C2:AH32"/>
  <sheetViews>
    <sheetView showGridLines="0" topLeftCell="A21" zoomScaleNormal="100" workbookViewId="0">
      <selection activeCell="U35" sqref="U35"/>
    </sheetView>
  </sheetViews>
  <sheetFormatPr defaultRowHeight="14.4" x14ac:dyDescent="0.3"/>
  <cols>
    <col min="3" max="3" width="20.77734375" bestFit="1" customWidth="1"/>
    <col min="10" max="10" width="13.5546875" customWidth="1"/>
    <col min="11" max="11" width="11.21875" customWidth="1"/>
    <col min="12" max="15" width="10.77734375" customWidth="1"/>
    <col min="22" max="22" width="10.21875" bestFit="1" customWidth="1"/>
    <col min="23" max="24" width="9" bestFit="1" customWidth="1"/>
    <col min="25" max="25" width="15.44140625" bestFit="1" customWidth="1"/>
    <col min="26" max="26" width="12.5546875" bestFit="1" customWidth="1"/>
    <col min="27" max="27" width="16.5546875" bestFit="1" customWidth="1"/>
    <col min="28" max="28" width="20.109375" bestFit="1" customWidth="1"/>
    <col min="29" max="29" width="16.109375" bestFit="1" customWidth="1"/>
    <col min="30" max="30" width="18.21875" bestFit="1" customWidth="1"/>
    <col min="31" max="31" width="15.6640625" bestFit="1" customWidth="1"/>
    <col min="32" max="32" width="21.88671875" bestFit="1" customWidth="1"/>
  </cols>
  <sheetData>
    <row r="2" spans="3:34" ht="15" thickBot="1" x14ac:dyDescent="0.35"/>
    <row r="3" spans="3:34" x14ac:dyDescent="0.3">
      <c r="H3" s="70"/>
      <c r="I3" s="71"/>
      <c r="J3" s="71"/>
      <c r="K3" s="71"/>
      <c r="L3" s="71"/>
      <c r="M3" s="71"/>
      <c r="N3" s="71"/>
      <c r="O3" s="71"/>
      <c r="P3" s="71"/>
      <c r="Q3" s="72"/>
    </row>
    <row r="4" spans="3:34" x14ac:dyDescent="0.3">
      <c r="C4" t="s">
        <v>873</v>
      </c>
      <c r="H4" s="73"/>
      <c r="I4" s="74"/>
      <c r="J4" s="74"/>
      <c r="K4" s="74"/>
      <c r="L4" s="74"/>
      <c r="M4" s="74"/>
      <c r="N4" s="74"/>
      <c r="O4" s="74"/>
      <c r="P4" s="74"/>
      <c r="Q4" s="75"/>
    </row>
    <row r="5" spans="3:34" x14ac:dyDescent="0.3">
      <c r="H5" s="73"/>
      <c r="I5" s="74"/>
      <c r="J5" s="225" t="s">
        <v>28</v>
      </c>
      <c r="K5" s="225"/>
      <c r="L5" s="74"/>
      <c r="M5" s="74"/>
      <c r="N5" s="225" t="s">
        <v>61</v>
      </c>
      <c r="O5" s="225"/>
      <c r="P5" s="74"/>
      <c r="Q5" s="75"/>
      <c r="V5" t="s">
        <v>69</v>
      </c>
      <c r="W5" t="s">
        <v>874</v>
      </c>
      <c r="X5" t="s">
        <v>875</v>
      </c>
      <c r="Y5" t="s">
        <v>36</v>
      </c>
      <c r="Z5" t="s">
        <v>887</v>
      </c>
      <c r="AA5" t="s">
        <v>885</v>
      </c>
      <c r="AB5" t="s">
        <v>72</v>
      </c>
      <c r="AC5" t="s">
        <v>101</v>
      </c>
      <c r="AD5" t="s">
        <v>886</v>
      </c>
      <c r="AE5" t="s">
        <v>876</v>
      </c>
      <c r="AF5" t="s">
        <v>893</v>
      </c>
      <c r="AH5" t="s">
        <v>109</v>
      </c>
    </row>
    <row r="6" spans="3:34" ht="15" thickBot="1" x14ac:dyDescent="0.35">
      <c r="D6" s="59" t="s">
        <v>20</v>
      </c>
      <c r="E6" s="59" t="s">
        <v>21</v>
      </c>
      <c r="H6" s="73"/>
      <c r="I6" s="74"/>
      <c r="J6" s="232" t="str">
        <f>ROUND(D10,0)&amp;" TAF"</f>
        <v>131 TAF</v>
      </c>
      <c r="K6" s="233"/>
      <c r="L6" s="74"/>
      <c r="M6" s="74"/>
      <c r="N6" s="232" t="str">
        <f>ROUND(E11,0)&amp;" TAF"</f>
        <v>87 TAF</v>
      </c>
      <c r="O6" s="233"/>
      <c r="P6" s="74"/>
      <c r="Q6" s="75"/>
      <c r="V6">
        <v>2000</v>
      </c>
      <c r="W6" t="s">
        <v>877</v>
      </c>
      <c r="X6" t="str">
        <f>V6&amp;" ("&amp;W6&amp;")"</f>
        <v>2000 (AN)</v>
      </c>
      <c r="Y6" s="61">
        <f>'GW ZBud_WY'!F15</f>
        <v>80536.910000000018</v>
      </c>
      <c r="Z6" s="61">
        <f>'GW ZBud_WY'!AE15</f>
        <v>7570.8600000000006</v>
      </c>
      <c r="AA6" s="61">
        <f>'GW ZBud_WY'!J15+'GW ZBud_WY'!R15+'GW ZBud_WY'!T15+'GW ZBud_WY'!V15+'GW ZBud_WY'!X15</f>
        <v>26775.78</v>
      </c>
      <c r="AB6" s="61">
        <f>'GW ZBud_WY'!O15*-1</f>
        <v>-49760.729999999989</v>
      </c>
      <c r="AC6" s="61">
        <f>'GW ZBud_WY'!E15*-1</f>
        <v>-47532.31</v>
      </c>
      <c r="AD6" s="61">
        <f>('GW ZBud_WY'!K15+'GW ZBud_WY'!S15+'GW ZBud_WY'!U15+'GW ZBud_WY'!W15+'GW ZBud_WY'!Y15)*-1</f>
        <v>-27702.949999999997</v>
      </c>
      <c r="AE6" s="61">
        <f>SUM(Y6:AD6)*-1</f>
        <v>10112.439999999966</v>
      </c>
      <c r="AF6" s="61">
        <f>AE6*-1</f>
        <v>-10112.439999999966</v>
      </c>
      <c r="AH6">
        <f>AB6*-1</f>
        <v>49760.729999999989</v>
      </c>
    </row>
    <row r="7" spans="3:34" ht="15" thickTop="1" x14ac:dyDescent="0.3">
      <c r="C7" t="s">
        <v>70</v>
      </c>
      <c r="D7" s="2">
        <f>'Surface Budget Reformatted'!CD9/1000</f>
        <v>1067.1509002811879</v>
      </c>
      <c r="H7" s="196" t="s">
        <v>70</v>
      </c>
      <c r="I7" s="197"/>
      <c r="J7" s="234" t="s">
        <v>889</v>
      </c>
      <c r="K7" s="235"/>
      <c r="L7" s="235"/>
      <c r="M7" s="235"/>
      <c r="N7" s="235"/>
      <c r="O7" s="236"/>
      <c r="P7" s="197" t="s">
        <v>83</v>
      </c>
      <c r="Q7" s="201"/>
      <c r="V7">
        <v>2001</v>
      </c>
      <c r="W7" t="s">
        <v>878</v>
      </c>
      <c r="X7" t="str">
        <f t="shared" ref="X7:X24" si="0">V7&amp;" ("&amp;W7&amp;")"</f>
        <v>2001 (D)</v>
      </c>
      <c r="Y7" s="61">
        <f>'GW ZBud_WY'!F16</f>
        <v>54939.99</v>
      </c>
      <c r="Z7" s="61">
        <f>'GW ZBud_WY'!AE16</f>
        <v>7583.01</v>
      </c>
      <c r="AA7" s="61">
        <f>'GW ZBud_WY'!J16+'GW ZBud_WY'!R16+'GW ZBud_WY'!T16+'GW ZBud_WY'!V16+'GW ZBud_WY'!X16</f>
        <v>26059.929999999997</v>
      </c>
      <c r="AB7" s="61">
        <f>'GW ZBud_WY'!O16*-1</f>
        <v>-47996.85</v>
      </c>
      <c r="AC7" s="61">
        <f>'GW ZBud_WY'!E16*-1</f>
        <v>-40065.79</v>
      </c>
      <c r="AD7" s="61">
        <f>('GW ZBud_WY'!K16+'GW ZBud_WY'!S16+'GW ZBud_WY'!U16+'GW ZBud_WY'!W16+'GW ZBud_WY'!Y16)*-1</f>
        <v>-27128.12</v>
      </c>
      <c r="AE7" s="61">
        <f t="shared" ref="AE7:AE24" si="1">SUM(Y7:AD7)*-1</f>
        <v>26607.830000000005</v>
      </c>
      <c r="AF7" s="61">
        <f>AE7*-1+AF6</f>
        <v>-36720.269999999975</v>
      </c>
      <c r="AH7">
        <f t="shared" ref="AH7:AH24" si="2">AB7*-1</f>
        <v>47996.85</v>
      </c>
    </row>
    <row r="8" spans="3:34" x14ac:dyDescent="0.3">
      <c r="C8" t="s">
        <v>72</v>
      </c>
      <c r="D8" s="61">
        <f>'Surface Budget Reformatted'!CD16/1000</f>
        <v>47.129878947368418</v>
      </c>
      <c r="H8" s="196"/>
      <c r="I8" s="197"/>
      <c r="J8" s="237"/>
      <c r="K8" s="238"/>
      <c r="L8" s="238"/>
      <c r="M8" s="238"/>
      <c r="N8" s="238"/>
      <c r="O8" s="239"/>
      <c r="P8" s="197"/>
      <c r="Q8" s="201"/>
      <c r="V8">
        <v>2002</v>
      </c>
      <c r="W8" t="s">
        <v>878</v>
      </c>
      <c r="X8" t="str">
        <f t="shared" si="0"/>
        <v>2002 (D)</v>
      </c>
      <c r="Y8" s="61">
        <f>'GW ZBud_WY'!F17</f>
        <v>74229.860000000015</v>
      </c>
      <c r="Z8" s="61">
        <f>'GW ZBud_WY'!AE17</f>
        <v>8198.35</v>
      </c>
      <c r="AA8" s="61">
        <f>'GW ZBud_WY'!J17+'GW ZBud_WY'!R17+'GW ZBud_WY'!T17+'GW ZBud_WY'!V17+'GW ZBud_WY'!X17</f>
        <v>27779.95</v>
      </c>
      <c r="AB8" s="61">
        <f>'GW ZBud_WY'!O17*-1</f>
        <v>-50014.380000000005</v>
      </c>
      <c r="AC8" s="61">
        <f>'GW ZBud_WY'!E17*-1</f>
        <v>-40504.480000000003</v>
      </c>
      <c r="AD8" s="61">
        <f>('GW ZBud_WY'!K17+'GW ZBud_WY'!S17+'GW ZBud_WY'!U17+'GW ZBud_WY'!W17+'GW ZBud_WY'!Y17)*-1</f>
        <v>-27071.81</v>
      </c>
      <c r="AE8" s="61">
        <f t="shared" si="1"/>
        <v>7382.5099999999911</v>
      </c>
      <c r="AF8" s="61">
        <f t="shared" ref="AF8:AF24" si="3">AE8*-1+AF7</f>
        <v>-44102.77999999997</v>
      </c>
      <c r="AH8">
        <f t="shared" si="2"/>
        <v>50014.380000000005</v>
      </c>
    </row>
    <row r="9" spans="3:34" x14ac:dyDescent="0.3">
      <c r="C9" t="s">
        <v>101</v>
      </c>
      <c r="D9" s="61">
        <f>'Surface Budget Reformatted'!CD20/1000</f>
        <v>36.337427368421046</v>
      </c>
      <c r="H9" s="76"/>
      <c r="I9" s="77"/>
      <c r="J9" s="226" t="s">
        <v>876</v>
      </c>
      <c r="K9" s="227"/>
      <c r="L9" s="227"/>
      <c r="M9" s="227"/>
      <c r="N9" s="227"/>
      <c r="O9" s="228"/>
      <c r="P9" s="77"/>
      <c r="Q9" s="81"/>
      <c r="V9">
        <v>2003</v>
      </c>
      <c r="W9" t="s">
        <v>877</v>
      </c>
      <c r="X9" t="str">
        <f t="shared" si="0"/>
        <v>2003 (AN)</v>
      </c>
      <c r="Y9" s="61">
        <f>'GW ZBud_WY'!F18</f>
        <v>82204.27</v>
      </c>
      <c r="Z9" s="61">
        <f>'GW ZBud_WY'!AE18</f>
        <v>8599.35</v>
      </c>
      <c r="AA9" s="61">
        <f>'GW ZBud_WY'!J18+'GW ZBud_WY'!R18+'GW ZBud_WY'!T18+'GW ZBud_WY'!V18+'GW ZBud_WY'!X18</f>
        <v>27503.07</v>
      </c>
      <c r="AB9" s="61">
        <f>'GW ZBud_WY'!O18*-1</f>
        <v>-45555.87000000001</v>
      </c>
      <c r="AC9" s="61">
        <f>'GW ZBud_WY'!E18*-1</f>
        <v>-42622.1</v>
      </c>
      <c r="AD9" s="61">
        <f>('GW ZBud_WY'!K18+'GW ZBud_WY'!S18+'GW ZBud_WY'!U18+'GW ZBud_WY'!W18+'GW ZBud_WY'!Y18)*-1</f>
        <v>-26445.18</v>
      </c>
      <c r="AE9" s="61">
        <f t="shared" si="1"/>
        <v>-3683.5399999999936</v>
      </c>
      <c r="AF9" s="61">
        <f t="shared" si="3"/>
        <v>-40419.239999999976</v>
      </c>
      <c r="AH9">
        <f t="shared" si="2"/>
        <v>45555.87000000001</v>
      </c>
    </row>
    <row r="10" spans="3:34" x14ac:dyDescent="0.3">
      <c r="C10" t="s">
        <v>28</v>
      </c>
      <c r="D10" s="61">
        <f>'Surface Budget Reformatted'!CD15/1000</f>
        <v>130.76919999999998</v>
      </c>
      <c r="H10" s="204" t="str">
        <f>ROUND(D7,0)&amp;" TAF"</f>
        <v>1067 TAF</v>
      </c>
      <c r="I10" s="205"/>
      <c r="J10" s="213" t="str">
        <f>ROUND(E15,0)&amp;" TAF"</f>
        <v>0 TAF</v>
      </c>
      <c r="K10" s="214"/>
      <c r="L10" s="214"/>
      <c r="M10" s="214"/>
      <c r="N10" s="214"/>
      <c r="O10" s="215"/>
      <c r="P10" s="205" t="str">
        <f>ROUND(E14,0)&amp;" TAF"</f>
        <v>1113 TAF</v>
      </c>
      <c r="Q10" s="212"/>
      <c r="V10">
        <v>2004</v>
      </c>
      <c r="W10" t="s">
        <v>879</v>
      </c>
      <c r="X10" t="str">
        <f t="shared" si="0"/>
        <v>2004 (BN)</v>
      </c>
      <c r="Y10" s="61">
        <f>'GW ZBud_WY'!F19</f>
        <v>81078.37999999999</v>
      </c>
      <c r="Z10" s="61">
        <f>'GW ZBud_WY'!AE19</f>
        <v>8939.27</v>
      </c>
      <c r="AA10" s="61">
        <f>'GW ZBud_WY'!J19+'GW ZBud_WY'!R19+'GW ZBud_WY'!T19+'GW ZBud_WY'!V19+'GW ZBud_WY'!X19</f>
        <v>27162.850000000002</v>
      </c>
      <c r="AB10" s="61">
        <f>'GW ZBud_WY'!O19*-1</f>
        <v>-49244.11</v>
      </c>
      <c r="AC10" s="61">
        <f>'GW ZBud_WY'!E19*-1</f>
        <v>-41580.410000000003</v>
      </c>
      <c r="AD10" s="61">
        <f>('GW ZBud_WY'!K19+'GW ZBud_WY'!S19+'GW ZBud_WY'!U19+'GW ZBud_WY'!W19+'GW ZBud_WY'!Y19)*-1</f>
        <v>-26236.639999999999</v>
      </c>
      <c r="AE10" s="61">
        <f t="shared" si="1"/>
        <v>-119.33999999999651</v>
      </c>
      <c r="AF10" s="61">
        <f t="shared" si="3"/>
        <v>-40299.89999999998</v>
      </c>
      <c r="AH10">
        <f t="shared" si="2"/>
        <v>49244.11</v>
      </c>
    </row>
    <row r="11" spans="3:34" x14ac:dyDescent="0.3">
      <c r="C11" t="s">
        <v>61</v>
      </c>
      <c r="E11" s="61">
        <f>'Surface Budget Reformatted'!CD24/1000</f>
        <v>87.100774105263156</v>
      </c>
      <c r="H11" s="204"/>
      <c r="I11" s="205"/>
      <c r="J11" s="82"/>
      <c r="K11" s="216" t="s">
        <v>887</v>
      </c>
      <c r="L11" s="67"/>
      <c r="M11" s="67"/>
      <c r="N11" s="218" t="s">
        <v>888</v>
      </c>
      <c r="O11" s="219"/>
      <c r="P11" s="205"/>
      <c r="Q11" s="212"/>
      <c r="V11">
        <v>2005</v>
      </c>
      <c r="W11" t="s">
        <v>877</v>
      </c>
      <c r="X11" t="str">
        <f t="shared" si="0"/>
        <v>2005 (AN)</v>
      </c>
      <c r="Y11" s="61">
        <f>'GW ZBud_WY'!F20</f>
        <v>79702.350000000006</v>
      </c>
      <c r="Z11" s="61">
        <f>'GW ZBud_WY'!AE20</f>
        <v>7650.4800000000014</v>
      </c>
      <c r="AA11" s="61">
        <f>'GW ZBud_WY'!J20+'GW ZBud_WY'!R20+'GW ZBud_WY'!T20+'GW ZBud_WY'!V20+'GW ZBud_WY'!X20</f>
        <v>24850.329999999998</v>
      </c>
      <c r="AB11" s="61">
        <f>'GW ZBud_WY'!O20*-1</f>
        <v>-40491.08</v>
      </c>
      <c r="AC11" s="61">
        <f>'GW ZBud_WY'!E20*-1</f>
        <v>-43518.029999999992</v>
      </c>
      <c r="AD11" s="61">
        <f>('GW ZBud_WY'!K20+'GW ZBud_WY'!S20+'GW ZBud_WY'!U20+'GW ZBud_WY'!W20+'GW ZBud_WY'!Y20)*-1</f>
        <v>-26111.54</v>
      </c>
      <c r="AE11" s="61">
        <f t="shared" si="1"/>
        <v>-2082.5100000000093</v>
      </c>
      <c r="AF11" s="61">
        <f t="shared" si="3"/>
        <v>-38217.38999999997</v>
      </c>
      <c r="AH11">
        <f t="shared" si="2"/>
        <v>40491.08</v>
      </c>
    </row>
    <row r="12" spans="3:34" ht="15" customHeight="1" thickBot="1" x14ac:dyDescent="0.35">
      <c r="C12" t="s">
        <v>36</v>
      </c>
      <c r="E12" s="61">
        <f>'Surface Budget Reformatted'!CD30/1000</f>
        <v>70.800573684210519</v>
      </c>
      <c r="H12" s="73"/>
      <c r="I12" s="74"/>
      <c r="J12" s="83" t="str">
        <f>ROUND(D8,0)&amp;" TAF"</f>
        <v>47 TAF</v>
      </c>
      <c r="K12" s="217"/>
      <c r="L12" s="68"/>
      <c r="M12" s="69" t="str">
        <f>ROUND(D9,0)&amp;" TAF"</f>
        <v>36 TAF</v>
      </c>
      <c r="N12" s="220"/>
      <c r="O12" s="221"/>
      <c r="P12" s="74"/>
      <c r="Q12" s="75"/>
      <c r="V12">
        <v>2006</v>
      </c>
      <c r="W12" t="s">
        <v>880</v>
      </c>
      <c r="X12" t="str">
        <f t="shared" si="0"/>
        <v>2006 (W)</v>
      </c>
      <c r="Y12" s="61">
        <f>'GW ZBud_WY'!F21</f>
        <v>123892.71999999999</v>
      </c>
      <c r="Z12" s="61">
        <f>'GW ZBud_WY'!AE21</f>
        <v>14377.73</v>
      </c>
      <c r="AA12" s="61">
        <f>'GW ZBud_WY'!J21+'GW ZBud_WY'!R21+'GW ZBud_WY'!T21+'GW ZBud_WY'!V21+'GW ZBud_WY'!X21</f>
        <v>25718.129999999997</v>
      </c>
      <c r="AB12" s="61">
        <f>'GW ZBud_WY'!O21*-1</f>
        <v>-43959.950000000004</v>
      </c>
      <c r="AC12" s="61">
        <f>'GW ZBud_WY'!E21*-1</f>
        <v>-60747.099999999984</v>
      </c>
      <c r="AD12" s="61">
        <f>('GW ZBud_WY'!K21+'GW ZBud_WY'!S21+'GW ZBud_WY'!U21+'GW ZBud_WY'!W21+'GW ZBud_WY'!Y21)*-1</f>
        <v>-28250.239999999994</v>
      </c>
      <c r="AE12" s="61">
        <f t="shared" si="1"/>
        <v>-31031.289999999997</v>
      </c>
      <c r="AF12" s="61">
        <f t="shared" si="3"/>
        <v>-7186.0999999999731</v>
      </c>
      <c r="AH12">
        <f t="shared" si="2"/>
        <v>43959.950000000004</v>
      </c>
    </row>
    <row r="13" spans="3:34" ht="28.8" x14ac:dyDescent="0.3">
      <c r="C13" t="s">
        <v>887</v>
      </c>
      <c r="E13" s="61">
        <f>'Surface Budget Reformatted'!CD34/1000</f>
        <v>10.025307894736843</v>
      </c>
      <c r="H13" s="73"/>
      <c r="I13" s="74"/>
      <c r="J13" s="84" t="s">
        <v>72</v>
      </c>
      <c r="K13" s="65" t="str">
        <f>ROUND(E13,0)&amp;" TAF"</f>
        <v>10 TAF</v>
      </c>
      <c r="L13" s="66"/>
      <c r="M13" s="64" t="s">
        <v>101</v>
      </c>
      <c r="N13" s="222" t="str">
        <f>ROUND(E12,0)&amp;" TAF"</f>
        <v>71 TAF</v>
      </c>
      <c r="O13" s="223"/>
      <c r="P13" s="74"/>
      <c r="Q13" s="75"/>
      <c r="V13">
        <v>2007</v>
      </c>
      <c r="W13" t="s">
        <v>878</v>
      </c>
      <c r="X13" t="str">
        <f t="shared" si="0"/>
        <v>2007 (D)</v>
      </c>
      <c r="Y13" s="61">
        <f>'GW ZBud_WY'!F22</f>
        <v>41045.71</v>
      </c>
      <c r="Z13" s="61">
        <f>'GW ZBud_WY'!AE22</f>
        <v>9116.16</v>
      </c>
      <c r="AA13" s="61">
        <f>'GW ZBud_WY'!J22+'GW ZBud_WY'!R22+'GW ZBud_WY'!T22+'GW ZBud_WY'!V22+'GW ZBud_WY'!X22</f>
        <v>25378.030000000002</v>
      </c>
      <c r="AB13" s="61">
        <f>'GW ZBud_WY'!O22*-1</f>
        <v>-53355.289999999994</v>
      </c>
      <c r="AC13" s="61">
        <f>'GW ZBud_WY'!E22*-1</f>
        <v>-34709.64</v>
      </c>
      <c r="AD13" s="61">
        <f>('GW ZBud_WY'!K22+'GW ZBud_WY'!S22+'GW ZBud_WY'!U22+'GW ZBud_WY'!W22+'GW ZBud_WY'!Y22)*-1</f>
        <v>-26894.46</v>
      </c>
      <c r="AE13" s="61">
        <f t="shared" si="1"/>
        <v>39419.49</v>
      </c>
      <c r="AF13" s="61">
        <f t="shared" si="3"/>
        <v>-46605.589999999967</v>
      </c>
      <c r="AH13">
        <f t="shared" si="2"/>
        <v>53355.289999999994</v>
      </c>
    </row>
    <row r="14" spans="3:34" x14ac:dyDescent="0.3">
      <c r="C14" t="s">
        <v>83</v>
      </c>
      <c r="E14" s="63">
        <f>'Surface Budget Reformatted'!CD38/1000</f>
        <v>1113.485803544346</v>
      </c>
      <c r="H14" s="196" t="s">
        <v>883</v>
      </c>
      <c r="I14" s="197"/>
      <c r="J14" s="198" t="s">
        <v>876</v>
      </c>
      <c r="K14" s="199"/>
      <c r="L14" s="199"/>
      <c r="M14" s="199"/>
      <c r="N14" s="199"/>
      <c r="O14" s="200"/>
      <c r="P14" s="197" t="s">
        <v>884</v>
      </c>
      <c r="Q14" s="201"/>
      <c r="V14">
        <v>2008</v>
      </c>
      <c r="W14" t="s">
        <v>881</v>
      </c>
      <c r="X14" t="str">
        <f t="shared" si="0"/>
        <v>2008 (C)</v>
      </c>
      <c r="Y14" s="61">
        <f>'GW ZBud_WY'!F23</f>
        <v>60858.100000000006</v>
      </c>
      <c r="Z14" s="61">
        <f>'GW ZBud_WY'!AE23</f>
        <v>8725.51</v>
      </c>
      <c r="AA14" s="61">
        <f>'GW ZBud_WY'!J23+'GW ZBud_WY'!R23+'GW ZBud_WY'!T23+'GW ZBud_WY'!V23+'GW ZBud_WY'!X23</f>
        <v>25839.359999999997</v>
      </c>
      <c r="AB14" s="61">
        <f>'GW ZBud_WY'!O23*-1</f>
        <v>-57499.600000000006</v>
      </c>
      <c r="AC14" s="61">
        <f>'GW ZBud_WY'!E23*-1</f>
        <v>-32815.17</v>
      </c>
      <c r="AD14" s="61">
        <f>('GW ZBud_WY'!K23+'GW ZBud_WY'!S23+'GW ZBud_WY'!U23+'GW ZBud_WY'!W23+'GW ZBud_WY'!Y23)*-1</f>
        <v>-25372.240000000005</v>
      </c>
      <c r="AE14" s="61">
        <f t="shared" si="1"/>
        <v>20264.040000000008</v>
      </c>
      <c r="AF14" s="61">
        <f t="shared" si="3"/>
        <v>-66869.629999999976</v>
      </c>
      <c r="AH14">
        <f t="shared" si="2"/>
        <v>57499.600000000006</v>
      </c>
    </row>
    <row r="15" spans="3:34" x14ac:dyDescent="0.3">
      <c r="C15" t="s">
        <v>876</v>
      </c>
      <c r="D15" s="61">
        <f>'Surface Budget Reformatted'!CD46/1000*-1</f>
        <v>2.5052631578945359E-2</v>
      </c>
      <c r="E15" s="41"/>
      <c r="H15" s="196"/>
      <c r="I15" s="197"/>
      <c r="J15" s="198"/>
      <c r="K15" s="199"/>
      <c r="L15" s="199"/>
      <c r="M15" s="199"/>
      <c r="N15" s="199"/>
      <c r="O15" s="200"/>
      <c r="P15" s="197"/>
      <c r="Q15" s="201"/>
      <c r="V15">
        <v>2009</v>
      </c>
      <c r="W15" t="s">
        <v>878</v>
      </c>
      <c r="X15" t="str">
        <f t="shared" si="0"/>
        <v>2009 (D)</v>
      </c>
      <c r="Y15" s="61">
        <f>'GW ZBud_WY'!F24</f>
        <v>52994.58</v>
      </c>
      <c r="Z15" s="61">
        <f>'GW ZBud_WY'!AE24</f>
        <v>9627.66</v>
      </c>
      <c r="AA15" s="61">
        <f>'GW ZBud_WY'!J24+'GW ZBud_WY'!R24+'GW ZBud_WY'!T24+'GW ZBud_WY'!V24+'GW ZBud_WY'!X24</f>
        <v>25143.43</v>
      </c>
      <c r="AB15" s="61">
        <f>'GW ZBud_WY'!O24*-1</f>
        <v>-48985.090000000004</v>
      </c>
      <c r="AC15" s="61">
        <f>'GW ZBud_WY'!E24*-1</f>
        <v>-26810.04</v>
      </c>
      <c r="AD15" s="61">
        <f>('GW ZBud_WY'!K24+'GW ZBud_WY'!S24+'GW ZBud_WY'!U24+'GW ZBud_WY'!W24+'GW ZBud_WY'!Y24)*-1</f>
        <v>-24756.880000000001</v>
      </c>
      <c r="AE15" s="61">
        <f t="shared" si="1"/>
        <v>12786.339999999993</v>
      </c>
      <c r="AF15" s="61">
        <f t="shared" si="3"/>
        <v>-79655.969999999972</v>
      </c>
      <c r="AH15">
        <f t="shared" si="2"/>
        <v>48985.090000000004</v>
      </c>
    </row>
    <row r="16" spans="3:34" x14ac:dyDescent="0.3">
      <c r="H16" s="76"/>
      <c r="I16" s="77"/>
      <c r="J16" s="229" t="str">
        <f>ROUND(D30*-1,0)&amp;" TAF"</f>
        <v>-3 TAF</v>
      </c>
      <c r="K16" s="230"/>
      <c r="L16" s="230"/>
      <c r="M16" s="230"/>
      <c r="N16" s="230"/>
      <c r="O16" s="231"/>
      <c r="P16" s="77"/>
      <c r="Q16" s="81"/>
      <c r="V16">
        <v>2010</v>
      </c>
      <c r="W16" t="s">
        <v>879</v>
      </c>
      <c r="X16" t="str">
        <f t="shared" si="0"/>
        <v>2010 (BN)</v>
      </c>
      <c r="Y16" s="61">
        <f>'GW ZBud_WY'!F25</f>
        <v>73517.72</v>
      </c>
      <c r="Z16" s="61">
        <f>'GW ZBud_WY'!AE25</f>
        <v>9014.83</v>
      </c>
      <c r="AA16" s="61">
        <f>'GW ZBud_WY'!J25+'GW ZBud_WY'!R25+'GW ZBud_WY'!T25+'GW ZBud_WY'!V25+'GW ZBud_WY'!X25</f>
        <v>25150.23</v>
      </c>
      <c r="AB16" s="61">
        <f>'GW ZBud_WY'!O25*-1</f>
        <v>-44671.21</v>
      </c>
      <c r="AC16" s="61">
        <f>'GW ZBud_WY'!E25*-1</f>
        <v>-32110.100000000002</v>
      </c>
      <c r="AD16" s="61">
        <f>('GW ZBud_WY'!K25+'GW ZBud_WY'!S25+'GW ZBud_WY'!U25+'GW ZBud_WY'!W25+'GW ZBud_WY'!Y25)*-1</f>
        <v>-23695.420000000002</v>
      </c>
      <c r="AE16" s="61">
        <f t="shared" si="1"/>
        <v>-7206.0499999999956</v>
      </c>
      <c r="AF16" s="61">
        <f t="shared" si="3"/>
        <v>-72449.919999999984</v>
      </c>
      <c r="AH16">
        <f t="shared" si="2"/>
        <v>44671.21</v>
      </c>
    </row>
    <row r="17" spans="3:34" x14ac:dyDescent="0.3">
      <c r="D17" s="2">
        <f>SUM(D7:D10)</f>
        <v>1281.3874065969774</v>
      </c>
      <c r="E17" s="61">
        <f>SUM(E11:E14)</f>
        <v>1281.4124592285566</v>
      </c>
      <c r="H17" s="204" t="str">
        <f>ROUND(D25,0)&amp;" TAF"</f>
        <v>25 TAF</v>
      </c>
      <c r="I17" s="205"/>
      <c r="J17" s="206" t="s">
        <v>890</v>
      </c>
      <c r="K17" s="207"/>
      <c r="L17" s="207"/>
      <c r="M17" s="207"/>
      <c r="N17" s="207"/>
      <c r="O17" s="208"/>
      <c r="P17" s="205" t="str">
        <f>ROUND(E28,0)&amp;" TAF"</f>
        <v>26 TAF</v>
      </c>
      <c r="Q17" s="212"/>
      <c r="V17">
        <v>2011</v>
      </c>
      <c r="W17" t="s">
        <v>880</v>
      </c>
      <c r="X17" t="str">
        <f t="shared" si="0"/>
        <v>2011 (W)</v>
      </c>
      <c r="Y17" s="61">
        <f>'GW ZBud_WY'!F26</f>
        <v>107280.69</v>
      </c>
      <c r="Z17" s="61">
        <f>'GW ZBud_WY'!AE26</f>
        <v>9726.18</v>
      </c>
      <c r="AA17" s="61">
        <f>'GW ZBud_WY'!J26+'GW ZBud_WY'!R26+'GW ZBud_WY'!T26+'GW ZBud_WY'!V26+'GW ZBud_WY'!X26</f>
        <v>25387.540000000005</v>
      </c>
      <c r="AB17" s="61">
        <f>'GW ZBud_WY'!O26*-1</f>
        <v>-39019.25</v>
      </c>
      <c r="AC17" s="61">
        <f>'GW ZBud_WY'!E26*-1</f>
        <v>-48036.049999999996</v>
      </c>
      <c r="AD17" s="61">
        <f>('GW ZBud_WY'!K26+'GW ZBud_WY'!S26+'GW ZBud_WY'!U26+'GW ZBud_WY'!W26+'GW ZBud_WY'!Y26)*-1</f>
        <v>-23604.33</v>
      </c>
      <c r="AE17" s="61">
        <f t="shared" si="1"/>
        <v>-31734.780000000006</v>
      </c>
      <c r="AF17" s="61">
        <f t="shared" si="3"/>
        <v>-40715.139999999978</v>
      </c>
      <c r="AH17">
        <f t="shared" si="2"/>
        <v>39019.25</v>
      </c>
    </row>
    <row r="18" spans="3:34" ht="15" thickBot="1" x14ac:dyDescent="0.35">
      <c r="H18" s="204"/>
      <c r="I18" s="205"/>
      <c r="J18" s="209"/>
      <c r="K18" s="210"/>
      <c r="L18" s="210"/>
      <c r="M18" s="210"/>
      <c r="N18" s="210"/>
      <c r="O18" s="211"/>
      <c r="P18" s="205"/>
      <c r="Q18" s="212"/>
      <c r="V18">
        <v>2012</v>
      </c>
      <c r="W18" t="s">
        <v>879</v>
      </c>
      <c r="X18" t="str">
        <f t="shared" si="0"/>
        <v>2012 (BN)</v>
      </c>
      <c r="Y18" s="61">
        <f>'GW ZBud_WY'!F27</f>
        <v>55489.340000000004</v>
      </c>
      <c r="Z18" s="61">
        <f>'GW ZBud_WY'!AE27</f>
        <v>9581.2800000000007</v>
      </c>
      <c r="AA18" s="61">
        <f>'GW ZBud_WY'!J27+'GW ZBud_WY'!R27+'GW ZBud_WY'!T27+'GW ZBud_WY'!V27+'GW ZBud_WY'!X27</f>
        <v>24487.949999999997</v>
      </c>
      <c r="AB18" s="61">
        <f>'GW ZBud_WY'!O27*-1</f>
        <v>-52893.700000000004</v>
      </c>
      <c r="AC18" s="61">
        <f>'GW ZBud_WY'!E27*-1</f>
        <v>-33808.959999999999</v>
      </c>
      <c r="AD18" s="61">
        <f>('GW ZBud_WY'!K27+'GW ZBud_WY'!S27+'GW ZBud_WY'!U27+'GW ZBud_WY'!W27+'GW ZBud_WY'!Y27)*-1</f>
        <v>-23358.38</v>
      </c>
      <c r="AE18" s="61">
        <f t="shared" si="1"/>
        <v>20502.469999999998</v>
      </c>
      <c r="AF18" s="61">
        <f t="shared" si="3"/>
        <v>-61217.609999999971</v>
      </c>
      <c r="AH18">
        <f t="shared" si="2"/>
        <v>52893.700000000004</v>
      </c>
    </row>
    <row r="19" spans="3:34" ht="15" thickTop="1" x14ac:dyDescent="0.3">
      <c r="H19" s="73"/>
      <c r="I19" s="74"/>
      <c r="J19" s="224" t="s">
        <v>891</v>
      </c>
      <c r="K19" s="224"/>
      <c r="L19" s="74"/>
      <c r="M19" s="74"/>
      <c r="N19" s="225"/>
      <c r="O19" s="225"/>
      <c r="P19" s="74"/>
      <c r="Q19" s="75"/>
      <c r="V19">
        <v>2013</v>
      </c>
      <c r="W19" t="s">
        <v>878</v>
      </c>
      <c r="X19" t="str">
        <f t="shared" si="0"/>
        <v>2013 (D)</v>
      </c>
      <c r="Y19" s="61">
        <f>'GW ZBud_WY'!F28</f>
        <v>58085.619999999995</v>
      </c>
      <c r="Z19" s="61">
        <f>'GW ZBud_WY'!AE28</f>
        <v>10163.67</v>
      </c>
      <c r="AA19" s="61">
        <f>'GW ZBud_WY'!J28+'GW ZBud_WY'!R28+'GW ZBud_WY'!T28+'GW ZBud_WY'!V28+'GW ZBud_WY'!X28</f>
        <v>23847.360000000001</v>
      </c>
      <c r="AB19" s="61">
        <f>'GW ZBud_WY'!O28*-1</f>
        <v>-51713.11</v>
      </c>
      <c r="AC19" s="61">
        <f>'GW ZBud_WY'!E28*-1</f>
        <v>-29250.479999999992</v>
      </c>
      <c r="AD19" s="61">
        <f>('GW ZBud_WY'!K28+'GW ZBud_WY'!S28+'GW ZBud_WY'!U28+'GW ZBud_WY'!W28+'GW ZBud_WY'!Y28)*-1</f>
        <v>-23764.760000000002</v>
      </c>
      <c r="AE19" s="61">
        <f t="shared" si="1"/>
        <v>12631.7</v>
      </c>
      <c r="AF19" s="61">
        <f t="shared" si="3"/>
        <v>-73849.309999999969</v>
      </c>
      <c r="AH19">
        <f t="shared" si="2"/>
        <v>51713.11</v>
      </c>
    </row>
    <row r="20" spans="3:34" ht="15" thickBot="1" x14ac:dyDescent="0.35">
      <c r="C20" t="s">
        <v>882</v>
      </c>
      <c r="H20" s="78"/>
      <c r="I20" s="79"/>
      <c r="J20" s="202"/>
      <c r="K20" s="202"/>
      <c r="L20" s="79"/>
      <c r="M20" s="79"/>
      <c r="N20" s="203"/>
      <c r="O20" s="202"/>
      <c r="P20" s="79"/>
      <c r="Q20" s="80"/>
      <c r="V20">
        <v>2014</v>
      </c>
      <c r="W20" t="s">
        <v>881</v>
      </c>
      <c r="X20" t="str">
        <f t="shared" si="0"/>
        <v>2014 (C)</v>
      </c>
      <c r="Y20" s="61">
        <f>'GW ZBud_WY'!F29</f>
        <v>40325.040000000008</v>
      </c>
      <c r="Z20" s="61">
        <f>'GW ZBud_WY'!AE29</f>
        <v>9039.5300000000007</v>
      </c>
      <c r="AA20" s="61">
        <f>'GW ZBud_WY'!J29+'GW ZBud_WY'!R29+'GW ZBud_WY'!T29+'GW ZBud_WY'!V29+'GW ZBud_WY'!X29</f>
        <v>24277.91</v>
      </c>
      <c r="AB20" s="61">
        <f>'GW ZBud_WY'!O29*-1</f>
        <v>-57048.57</v>
      </c>
      <c r="AC20" s="61">
        <f>'GW ZBud_WY'!E29*-1</f>
        <v>-18902.030000000002</v>
      </c>
      <c r="AD20" s="61">
        <f>('GW ZBud_WY'!K29+'GW ZBud_WY'!S29+'GW ZBud_WY'!U29+'GW ZBud_WY'!W29+'GW ZBud_WY'!Y29)*-1</f>
        <v>-22995.960000000003</v>
      </c>
      <c r="AE20" s="61">
        <f t="shared" si="1"/>
        <v>25304.079999999994</v>
      </c>
      <c r="AF20" s="61">
        <f t="shared" si="3"/>
        <v>-99153.389999999956</v>
      </c>
      <c r="AH20">
        <f t="shared" si="2"/>
        <v>57048.57</v>
      </c>
    </row>
    <row r="21" spans="3:34" x14ac:dyDescent="0.3">
      <c r="V21">
        <v>2015</v>
      </c>
      <c r="W21" t="s">
        <v>881</v>
      </c>
      <c r="X21" t="str">
        <f t="shared" si="0"/>
        <v>2015 (C)</v>
      </c>
      <c r="Y21" s="61">
        <f>'GW ZBud_WY'!F30</f>
        <v>51559.600000000013</v>
      </c>
      <c r="Z21" s="61">
        <f>'GW ZBud_WY'!AE30</f>
        <v>9523.0300000000007</v>
      </c>
      <c r="AA21" s="61">
        <f>'GW ZBud_WY'!J30+'GW ZBud_WY'!R30+'GW ZBud_WY'!T30+'GW ZBud_WY'!V30+'GW ZBud_WY'!X30</f>
        <v>22949.110000000004</v>
      </c>
      <c r="AB21" s="61">
        <f>'GW ZBud_WY'!O30*-1</f>
        <v>-50944.72</v>
      </c>
      <c r="AC21" s="61">
        <f>'GW ZBud_WY'!E30*-1</f>
        <v>-19230.59</v>
      </c>
      <c r="AD21" s="61">
        <f>('GW ZBud_WY'!K30+'GW ZBud_WY'!S30+'GW ZBud_WY'!U30+'GW ZBud_WY'!W30+'GW ZBud_WY'!Y30)*-1</f>
        <v>-23549.19</v>
      </c>
      <c r="AE21" s="61">
        <f t="shared" si="1"/>
        <v>9692.7599999999802</v>
      </c>
      <c r="AF21" s="61">
        <f t="shared" si="3"/>
        <v>-108846.14999999994</v>
      </c>
      <c r="AH21">
        <f t="shared" si="2"/>
        <v>50944.72</v>
      </c>
    </row>
    <row r="22" spans="3:34" x14ac:dyDescent="0.3">
      <c r="D22" s="59" t="s">
        <v>20</v>
      </c>
      <c r="E22" s="59" t="s">
        <v>21</v>
      </c>
      <c r="V22">
        <v>2016</v>
      </c>
      <c r="W22" t="s">
        <v>879</v>
      </c>
      <c r="X22" t="str">
        <f t="shared" si="0"/>
        <v>2016 (BN)</v>
      </c>
      <c r="Y22" s="61">
        <f>'GW ZBud_WY'!F31</f>
        <v>68645.58</v>
      </c>
      <c r="Z22" s="61">
        <f>'GW ZBud_WY'!AE31</f>
        <v>10822.42</v>
      </c>
      <c r="AA22" s="61">
        <f>'GW ZBud_WY'!J31+'GW ZBud_WY'!R31+'GW ZBud_WY'!T31+'GW ZBud_WY'!V31+'GW ZBud_WY'!X31</f>
        <v>21136.9</v>
      </c>
      <c r="AB22" s="61">
        <f>'GW ZBud_WY'!O31*-1</f>
        <v>-43021.79</v>
      </c>
      <c r="AC22" s="61">
        <f>'GW ZBud_WY'!E31*-1</f>
        <v>-20314.940000000002</v>
      </c>
      <c r="AD22" s="61">
        <f>('GW ZBud_WY'!K31+'GW ZBud_WY'!S31+'GW ZBud_WY'!U31+'GW ZBud_WY'!W31+'GW ZBud_WY'!Y31)*-1</f>
        <v>-24550.870000000003</v>
      </c>
      <c r="AE22" s="61">
        <f t="shared" si="1"/>
        <v>-12717.299999999988</v>
      </c>
      <c r="AF22" s="61">
        <f t="shared" si="3"/>
        <v>-96128.849999999948</v>
      </c>
      <c r="AH22">
        <f t="shared" si="2"/>
        <v>43021.79</v>
      </c>
    </row>
    <row r="23" spans="3:34" x14ac:dyDescent="0.3">
      <c r="C23" t="s">
        <v>36</v>
      </c>
      <c r="D23" s="61">
        <f>E12</f>
        <v>70.800573684210519</v>
      </c>
      <c r="F23" s="61">
        <f>Y25/1000</f>
        <v>70.800623157894734</v>
      </c>
      <c r="V23">
        <v>2017</v>
      </c>
      <c r="W23" t="s">
        <v>880</v>
      </c>
      <c r="X23" t="str">
        <f t="shared" si="0"/>
        <v>2017 (W)</v>
      </c>
      <c r="Y23" s="61">
        <f>'GW ZBud_WY'!F32</f>
        <v>111266.20000000001</v>
      </c>
      <c r="Z23" s="61">
        <f>'GW ZBud_WY'!AE32</f>
        <v>23590.75</v>
      </c>
      <c r="AA23" s="61">
        <f>'GW ZBud_WY'!J32+'GW ZBud_WY'!R32+'GW ZBud_WY'!T32+'GW ZBud_WY'!V32+'GW ZBud_WY'!X32</f>
        <v>21439.96</v>
      </c>
      <c r="AB23" s="61">
        <f>'GW ZBud_WY'!O32*-1</f>
        <v>-33386.61</v>
      </c>
      <c r="AC23" s="61">
        <f>'GW ZBud_WY'!E32*-1</f>
        <v>-47014.15</v>
      </c>
      <c r="AD23" s="61">
        <f>('GW ZBud_WY'!K32+'GW ZBud_WY'!S32+'GW ZBud_WY'!U32+'GW ZBud_WY'!W32+'GW ZBud_WY'!Y32)*-1</f>
        <v>-25097.01</v>
      </c>
      <c r="AE23" s="61">
        <f t="shared" si="1"/>
        <v>-50799.14</v>
      </c>
      <c r="AF23" s="61">
        <f t="shared" si="3"/>
        <v>-45329.709999999948</v>
      </c>
      <c r="AH23">
        <f t="shared" si="2"/>
        <v>33386.61</v>
      </c>
    </row>
    <row r="24" spans="3:34" x14ac:dyDescent="0.3">
      <c r="C24" t="s">
        <v>887</v>
      </c>
      <c r="D24" s="61">
        <f>E13</f>
        <v>10.025307894736843</v>
      </c>
      <c r="F24" s="61">
        <f>'GW ZBud_WY'!AE86/1000</f>
        <v>10.025307894736843</v>
      </c>
      <c r="V24">
        <v>2018</v>
      </c>
      <c r="W24" t="s">
        <v>879</v>
      </c>
      <c r="X24" t="str">
        <f t="shared" si="0"/>
        <v>2018 (BN)</v>
      </c>
      <c r="Y24" s="61">
        <f>'GW ZBud_WY'!F33</f>
        <v>47559.179999999993</v>
      </c>
      <c r="Z24" s="61">
        <f>'GW ZBud_WY'!AE33</f>
        <v>8630.7800000000007</v>
      </c>
      <c r="AA24" s="61">
        <f>'GW ZBud_WY'!J33+'GW ZBud_WY'!R33+'GW ZBud_WY'!T33+'GW ZBud_WY'!V33+'GW ZBud_WY'!X33</f>
        <v>21714.5</v>
      </c>
      <c r="AB24" s="61">
        <f>'GW ZBud_WY'!O33*-1</f>
        <v>-37676.6</v>
      </c>
      <c r="AC24" s="61">
        <f>'GW ZBud_WY'!E33*-1</f>
        <v>-30838.749999999996</v>
      </c>
      <c r="AD24" s="61">
        <f>('GW ZBud_WY'!K33+'GW ZBud_WY'!S33+'GW ZBud_WY'!U33+'GW ZBud_WY'!W33+'GW ZBud_WY'!Y33)*-1</f>
        <v>-23832.1</v>
      </c>
      <c r="AE24" s="61">
        <f t="shared" si="1"/>
        <v>14442.990000000002</v>
      </c>
      <c r="AF24" s="61">
        <f t="shared" si="3"/>
        <v>-59772.699999999953</v>
      </c>
      <c r="AH24">
        <f t="shared" si="2"/>
        <v>37676.6</v>
      </c>
    </row>
    <row r="25" spans="3:34" x14ac:dyDescent="0.3">
      <c r="C25" t="s">
        <v>885</v>
      </c>
      <c r="D25" s="63">
        <f>'GW ZBud_WY'!AR86/1000</f>
        <v>24.875631052631576</v>
      </c>
      <c r="E25" s="36"/>
      <c r="F25" s="61">
        <f>AA25/1000</f>
        <v>24.873806315789473</v>
      </c>
      <c r="Y25" s="61">
        <f t="shared" ref="Y25:AE25" si="4">AVERAGE(Y6:Y24)</f>
        <v>70800.623157894734</v>
      </c>
      <c r="Z25" s="61">
        <f t="shared" si="4"/>
        <v>10025.307894736843</v>
      </c>
      <c r="AA25" s="61">
        <f t="shared" si="4"/>
        <v>24873.806315789472</v>
      </c>
      <c r="AB25" s="61">
        <f t="shared" si="4"/>
        <v>-47223.079473684207</v>
      </c>
      <c r="AC25" s="61">
        <f t="shared" si="4"/>
        <v>-36337.427368421049</v>
      </c>
      <c r="AD25" s="61">
        <f t="shared" si="4"/>
        <v>-25285.16210526316</v>
      </c>
      <c r="AE25" s="61">
        <f t="shared" si="4"/>
        <v>3145.9315789473658</v>
      </c>
      <c r="AF25" s="61"/>
    </row>
    <row r="26" spans="3:34" x14ac:dyDescent="0.3">
      <c r="C26" t="s">
        <v>72</v>
      </c>
      <c r="D26" s="36"/>
      <c r="E26" s="63">
        <f>D8</f>
        <v>47.129878947368418</v>
      </c>
      <c r="F26" s="61">
        <f>AB25/1000</f>
        <v>-47.223079473684209</v>
      </c>
      <c r="AD26" s="61">
        <f>SUM(AD6:AD24)</f>
        <v>-480418.08</v>
      </c>
    </row>
    <row r="27" spans="3:34" x14ac:dyDescent="0.3">
      <c r="C27" t="s">
        <v>101</v>
      </c>
      <c r="D27" s="36"/>
      <c r="E27" s="63">
        <f>D9</f>
        <v>36.337427368421046</v>
      </c>
      <c r="F27" s="61">
        <f>AC25/1000</f>
        <v>-36.337427368421046</v>
      </c>
    </row>
    <row r="28" spans="3:34" x14ac:dyDescent="0.3">
      <c r="C28" t="s">
        <v>886</v>
      </c>
      <c r="D28" s="36"/>
      <c r="E28" s="63">
        <f>'GW ZBud_WY'!AS86/1000</f>
        <v>25.521434210526319</v>
      </c>
      <c r="F28" s="61">
        <f>AD25/1000</f>
        <v>-25.285162105263161</v>
      </c>
    </row>
    <row r="29" spans="3:34" x14ac:dyDescent="0.3">
      <c r="C29" t="s">
        <v>1599</v>
      </c>
      <c r="D29" s="36"/>
      <c r="E29" s="63"/>
      <c r="F29" s="61"/>
    </row>
    <row r="30" spans="3:34" x14ac:dyDescent="0.3">
      <c r="C30" t="s">
        <v>876</v>
      </c>
      <c r="D30" s="63">
        <f>E32-D32</f>
        <v>3.2872278947368585</v>
      </c>
      <c r="F30" s="61">
        <f>SUM(F23:F28)</f>
        <v>-3.1459315789473763</v>
      </c>
    </row>
    <row r="31" spans="3:34" x14ac:dyDescent="0.3">
      <c r="F31" s="61"/>
    </row>
    <row r="32" spans="3:34" x14ac:dyDescent="0.3">
      <c r="D32" s="61">
        <f>SUM(D23:D25)</f>
        <v>105.70151263157894</v>
      </c>
      <c r="E32" s="61">
        <f>SUM(E26:E29)</f>
        <v>108.98874052631579</v>
      </c>
      <c r="F32" s="61"/>
    </row>
  </sheetData>
  <mergeCells count="25">
    <mergeCell ref="J5:K5"/>
    <mergeCell ref="N5:O5"/>
    <mergeCell ref="J6:K6"/>
    <mergeCell ref="N6:O6"/>
    <mergeCell ref="H7:I8"/>
    <mergeCell ref="J7:O8"/>
    <mergeCell ref="N13:O13"/>
    <mergeCell ref="J19:K19"/>
    <mergeCell ref="N19:O19"/>
    <mergeCell ref="J9:O9"/>
    <mergeCell ref="J16:O16"/>
    <mergeCell ref="P7:Q8"/>
    <mergeCell ref="H10:I11"/>
    <mergeCell ref="P10:Q11"/>
    <mergeCell ref="J10:O10"/>
    <mergeCell ref="K11:K12"/>
    <mergeCell ref="N11:O12"/>
    <mergeCell ref="H14:I15"/>
    <mergeCell ref="J14:O15"/>
    <mergeCell ref="P14:Q15"/>
    <mergeCell ref="J20:K20"/>
    <mergeCell ref="N20:O20"/>
    <mergeCell ref="H17:I18"/>
    <mergeCell ref="J17:O18"/>
    <mergeCell ref="P17:Q18"/>
  </mergeCells>
  <pageMargins left="0.7" right="0.7" top="0.75" bottom="0.75" header="0.3" footer="0.3"/>
  <pageSetup scale="115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06E1F-84C3-471B-8EC2-BDB7A44C46D1}">
  <sheetPr>
    <tabColor theme="8"/>
  </sheetPr>
  <dimension ref="C2:AH57"/>
  <sheetViews>
    <sheetView showGridLines="0" topLeftCell="C17" zoomScale="130" zoomScaleNormal="130" workbookViewId="0">
      <selection activeCell="E30" sqref="E30"/>
    </sheetView>
  </sheetViews>
  <sheetFormatPr defaultRowHeight="14.4" x14ac:dyDescent="0.3"/>
  <cols>
    <col min="3" max="3" width="20.77734375" bestFit="1" customWidth="1"/>
    <col min="10" max="10" width="13.5546875" customWidth="1"/>
    <col min="11" max="11" width="11.21875" customWidth="1"/>
    <col min="12" max="15" width="10.77734375" customWidth="1"/>
    <col min="22" max="22" width="10.21875" bestFit="1" customWidth="1"/>
    <col min="23" max="24" width="9" bestFit="1" customWidth="1"/>
    <col min="25" max="25" width="15.44140625" bestFit="1" customWidth="1"/>
    <col min="26" max="26" width="12.5546875" bestFit="1" customWidth="1"/>
    <col min="27" max="27" width="16.5546875" bestFit="1" customWidth="1"/>
    <col min="28" max="28" width="20.109375" bestFit="1" customWidth="1"/>
    <col min="29" max="29" width="16.109375" bestFit="1" customWidth="1"/>
    <col min="30" max="30" width="18.21875" bestFit="1" customWidth="1"/>
    <col min="31" max="31" width="15.6640625" bestFit="1" customWidth="1"/>
    <col min="32" max="32" width="21.88671875" bestFit="1" customWidth="1"/>
  </cols>
  <sheetData>
    <row r="2" spans="3:34" ht="15" thickBot="1" x14ac:dyDescent="0.35"/>
    <row r="3" spans="3:34" x14ac:dyDescent="0.3">
      <c r="H3" s="70"/>
      <c r="I3" s="71"/>
      <c r="J3" s="71"/>
      <c r="K3" s="71"/>
      <c r="L3" s="71"/>
      <c r="M3" s="71"/>
      <c r="N3" s="71"/>
      <c r="O3" s="71"/>
      <c r="P3" s="71"/>
      <c r="Q3" s="72"/>
    </row>
    <row r="4" spans="3:34" x14ac:dyDescent="0.3">
      <c r="C4" t="s">
        <v>873</v>
      </c>
      <c r="H4" s="73"/>
      <c r="I4" s="74"/>
      <c r="J4" s="74"/>
      <c r="K4" s="74"/>
      <c r="L4" s="74"/>
      <c r="M4" s="74"/>
      <c r="N4" s="74"/>
      <c r="O4" s="74"/>
      <c r="P4" s="74"/>
      <c r="Q4" s="75"/>
      <c r="AE4" s="61">
        <f>AVERAGE(AE6:AE55)</f>
        <v>329.95219999999955</v>
      </c>
    </row>
    <row r="5" spans="3:34" x14ac:dyDescent="0.3">
      <c r="H5" s="73"/>
      <c r="I5" s="74"/>
      <c r="J5" s="225" t="s">
        <v>28</v>
      </c>
      <c r="K5" s="225"/>
      <c r="L5" s="74"/>
      <c r="M5" s="74"/>
      <c r="N5" s="225" t="s">
        <v>61</v>
      </c>
      <c r="O5" s="225"/>
      <c r="P5" s="74"/>
      <c r="Q5" s="75"/>
      <c r="V5" t="s">
        <v>69</v>
      </c>
      <c r="W5" t="s">
        <v>874</v>
      </c>
      <c r="X5" t="s">
        <v>875</v>
      </c>
      <c r="Y5" t="s">
        <v>36</v>
      </c>
      <c r="Z5" t="s">
        <v>887</v>
      </c>
      <c r="AA5" t="s">
        <v>885</v>
      </c>
      <c r="AB5" t="s">
        <v>72</v>
      </c>
      <c r="AC5" t="s">
        <v>101</v>
      </c>
      <c r="AD5" t="s">
        <v>886</v>
      </c>
      <c r="AE5" t="s">
        <v>876</v>
      </c>
      <c r="AF5" t="s">
        <v>893</v>
      </c>
      <c r="AH5" t="s">
        <v>109</v>
      </c>
    </row>
    <row r="6" spans="3:34" ht="15" thickBot="1" x14ac:dyDescent="0.35">
      <c r="D6" s="96" t="s">
        <v>20</v>
      </c>
      <c r="E6" s="96" t="s">
        <v>21</v>
      </c>
      <c r="H6" s="73"/>
      <c r="I6" s="74"/>
      <c r="J6" s="232" t="str">
        <f>ROUND(D10,0)&amp;" TAF"</f>
        <v>136 TAF</v>
      </c>
      <c r="K6" s="233"/>
      <c r="L6" s="74"/>
      <c r="M6" s="74"/>
      <c r="N6" s="232" t="str">
        <f>ROUND(E11,0)&amp;" TAF"</f>
        <v>83 TAF</v>
      </c>
      <c r="O6" s="233"/>
      <c r="P6" s="74"/>
      <c r="Q6" s="75"/>
      <c r="U6">
        <v>1971</v>
      </c>
      <c r="V6">
        <v>2019</v>
      </c>
      <c r="W6" t="s">
        <v>880</v>
      </c>
      <c r="X6" t="str">
        <f>U6&amp;" ("&amp;W6&amp;")"</f>
        <v>1971 (W)</v>
      </c>
      <c r="Y6" s="61">
        <f>'GW ZBud_WY'!F34</f>
        <v>56692.150000000009</v>
      </c>
      <c r="Z6" s="61">
        <f>'GW ZBud_WY'!AE34</f>
        <v>9045.31</v>
      </c>
      <c r="AA6" s="61">
        <f>'GW ZBud_WY'!J34+'GW ZBud_WY'!R34+'GW ZBud_WY'!T34+'GW ZBud_WY'!V34+'GW ZBud_WY'!X34</f>
        <v>21687.350000000002</v>
      </c>
      <c r="AB6" s="61">
        <f>'GW ZBud_WY'!O34*-1</f>
        <v>-42301.170000000006</v>
      </c>
      <c r="AC6" s="61">
        <f>'GW ZBud_WY'!E34*-1</f>
        <v>-29207.340000000004</v>
      </c>
      <c r="AD6" s="61">
        <f>('GW ZBud_WY'!K34+'GW ZBud_WY'!S34+'GW ZBud_WY'!U34+'GW ZBud_WY'!W34+'GW ZBud_WY'!Y34)*-1</f>
        <v>-24316.100000000002</v>
      </c>
      <c r="AE6" s="61">
        <f>'GW ZBud_WY'!B33-'GW ZBud_WY'!C33</f>
        <v>14838.990000000005</v>
      </c>
      <c r="AF6" s="61">
        <f>AE6*-1</f>
        <v>-14838.990000000005</v>
      </c>
      <c r="AH6">
        <f>AB6*-1</f>
        <v>42301.170000000006</v>
      </c>
    </row>
    <row r="7" spans="3:34" ht="15" thickTop="1" x14ac:dyDescent="0.3">
      <c r="C7" t="s">
        <v>70</v>
      </c>
      <c r="D7" s="2">
        <f>'Surface Budget Reformatted'!CE9/1000</f>
        <v>923.87180226250689</v>
      </c>
      <c r="H7" s="196" t="s">
        <v>70</v>
      </c>
      <c r="I7" s="197"/>
      <c r="J7" s="234" t="s">
        <v>889</v>
      </c>
      <c r="K7" s="235"/>
      <c r="L7" s="235"/>
      <c r="M7" s="235"/>
      <c r="N7" s="235"/>
      <c r="O7" s="236"/>
      <c r="P7" s="197" t="s">
        <v>83</v>
      </c>
      <c r="Q7" s="201"/>
      <c r="U7">
        <v>1972</v>
      </c>
      <c r="V7">
        <v>2020</v>
      </c>
      <c r="W7" t="s">
        <v>879</v>
      </c>
      <c r="X7" t="str">
        <f t="shared" ref="X7:X55" si="0">U7&amp;" ("&amp;W7&amp;")"</f>
        <v>1972 (BN)</v>
      </c>
      <c r="Y7" s="61">
        <f>'GW ZBud_WY'!F35</f>
        <v>29754.36</v>
      </c>
      <c r="Z7" s="61">
        <f>'GW ZBud_WY'!AE35</f>
        <v>9322.36</v>
      </c>
      <c r="AA7" s="61">
        <f>'GW ZBud_WY'!J35+'GW ZBud_WY'!R35+'GW ZBud_WY'!T35+'GW ZBud_WY'!V35+'GW ZBud_WY'!X35</f>
        <v>21555.67</v>
      </c>
      <c r="AB7" s="61">
        <f>'GW ZBud_WY'!O35*-1</f>
        <v>-45875.18</v>
      </c>
      <c r="AC7" s="61">
        <f>'GW ZBud_WY'!E35*-1</f>
        <v>-19474.939999999999</v>
      </c>
      <c r="AD7" s="61">
        <f>('GW ZBud_WY'!K35+'GW ZBud_WY'!S35+'GW ZBud_WY'!U35+'GW ZBud_WY'!W35+'GW ZBud_WY'!Y35)*-1</f>
        <v>-23246.649999999998</v>
      </c>
      <c r="AE7" s="61">
        <f>'GW ZBud_WY'!B34-'GW ZBud_WY'!C34</f>
        <v>8798.2000000000044</v>
      </c>
      <c r="AF7" s="61">
        <f>AE7*-1+AF6</f>
        <v>-23637.19000000001</v>
      </c>
      <c r="AH7">
        <f t="shared" ref="AH7:AH55" si="1">AB7*-1</f>
        <v>45875.18</v>
      </c>
    </row>
    <row r="8" spans="3:34" x14ac:dyDescent="0.3">
      <c r="C8" t="s">
        <v>72</v>
      </c>
      <c r="D8" s="61">
        <f>'Surface Budget Reformatted'!CE16/1000</f>
        <v>43.032990000000019</v>
      </c>
      <c r="H8" s="196"/>
      <c r="I8" s="197"/>
      <c r="J8" s="237"/>
      <c r="K8" s="238"/>
      <c r="L8" s="238"/>
      <c r="M8" s="238"/>
      <c r="N8" s="238"/>
      <c r="O8" s="239"/>
      <c r="P8" s="197"/>
      <c r="Q8" s="201"/>
      <c r="U8">
        <v>1973</v>
      </c>
      <c r="V8">
        <v>2021</v>
      </c>
      <c r="W8" t="s">
        <v>877</v>
      </c>
      <c r="X8" t="str">
        <f t="shared" si="0"/>
        <v>1973 (AN)</v>
      </c>
      <c r="Y8" s="61">
        <f>'GW ZBud_WY'!F36</f>
        <v>97402.17</v>
      </c>
      <c r="Z8" s="61">
        <f>'GW ZBud_WY'!AE36</f>
        <v>9006.5300000000007</v>
      </c>
      <c r="AA8" s="61">
        <f>'GW ZBud_WY'!J36+'GW ZBud_WY'!R36+'GW ZBud_WY'!T36+'GW ZBud_WY'!V36+'GW ZBud_WY'!X36</f>
        <v>22980</v>
      </c>
      <c r="AB8" s="61">
        <f>'GW ZBud_WY'!O36*-1</f>
        <v>-42611.400000000009</v>
      </c>
      <c r="AC8" s="61">
        <f>'GW ZBud_WY'!E36*-1</f>
        <v>-35175.68</v>
      </c>
      <c r="AD8" s="61">
        <f>('GW ZBud_WY'!K36+'GW ZBud_WY'!S36+'GW ZBud_WY'!U36+'GW ZBud_WY'!W36+'GW ZBud_WY'!Y36)*-1</f>
        <v>-23781.66</v>
      </c>
      <c r="AE8" s="61">
        <f>'GW ZBud_WY'!B35-'GW ZBud_WY'!C35</f>
        <v>28347.610000000008</v>
      </c>
      <c r="AF8" s="61">
        <f t="shared" ref="AF8:AF55" si="2">AE8*-1+AF7</f>
        <v>-51984.800000000017</v>
      </c>
      <c r="AH8">
        <f t="shared" si="1"/>
        <v>42611.400000000009</v>
      </c>
    </row>
    <row r="9" spans="3:34" x14ac:dyDescent="0.3">
      <c r="C9" t="s">
        <v>101</v>
      </c>
      <c r="D9" s="61">
        <f>'Surface Budget Reformatted'!CE20/1000</f>
        <v>32.039030200000006</v>
      </c>
      <c r="H9" s="97"/>
      <c r="I9" s="98"/>
      <c r="J9" s="226" t="s">
        <v>876</v>
      </c>
      <c r="K9" s="227"/>
      <c r="L9" s="227"/>
      <c r="M9" s="227"/>
      <c r="N9" s="227"/>
      <c r="O9" s="228"/>
      <c r="P9" s="98"/>
      <c r="Q9" s="100"/>
      <c r="U9">
        <v>1974</v>
      </c>
      <c r="V9">
        <v>2022</v>
      </c>
      <c r="W9" t="s">
        <v>880</v>
      </c>
      <c r="X9" t="str">
        <f t="shared" si="0"/>
        <v>1974 (W)</v>
      </c>
      <c r="Y9" s="61">
        <f>'GW ZBud_WY'!F37</f>
        <v>94816.01</v>
      </c>
      <c r="Z9" s="61">
        <f>'GW ZBud_WY'!AE37</f>
        <v>11277.67</v>
      </c>
      <c r="AA9" s="61">
        <f>'GW ZBud_WY'!J37+'GW ZBud_WY'!R37+'GW ZBud_WY'!T37+'GW ZBud_WY'!V37+'GW ZBud_WY'!X37</f>
        <v>22466.170000000002</v>
      </c>
      <c r="AB9" s="61">
        <f>'GW ZBud_WY'!O37*-1</f>
        <v>-38008.210000000006</v>
      </c>
      <c r="AC9" s="61">
        <f>'GW ZBud_WY'!E37*-1</f>
        <v>-40557.920000000013</v>
      </c>
      <c r="AD9" s="61">
        <f>('GW ZBud_WY'!K37+'GW ZBud_WY'!S37+'GW ZBud_WY'!U37+'GW ZBud_WY'!W37+'GW ZBud_WY'!Y37)*-1</f>
        <v>-25058.329999999998</v>
      </c>
      <c r="AE9" s="61">
        <f>'GW ZBud_WY'!B36-'GW ZBud_WY'!C36</f>
        <v>-27392.579999999994</v>
      </c>
      <c r="AF9" s="61">
        <f t="shared" si="2"/>
        <v>-24592.220000000023</v>
      </c>
      <c r="AH9">
        <f t="shared" si="1"/>
        <v>38008.210000000006</v>
      </c>
    </row>
    <row r="10" spans="3:34" x14ac:dyDescent="0.3">
      <c r="C10" t="s">
        <v>28</v>
      </c>
      <c r="D10" s="61">
        <f>'Surface Budget Reformatted'!CE15/1000</f>
        <v>136.10604199999995</v>
      </c>
      <c r="H10" s="204" t="str">
        <f>ROUND(D7,0)&amp;" TAF"</f>
        <v>924 TAF</v>
      </c>
      <c r="I10" s="205"/>
      <c r="J10" s="213" t="str">
        <f>ROUND(D15,0)*-1&amp;" TAF"</f>
        <v>0 TAF</v>
      </c>
      <c r="K10" s="214"/>
      <c r="L10" s="214"/>
      <c r="M10" s="214"/>
      <c r="N10" s="214"/>
      <c r="O10" s="215"/>
      <c r="P10" s="205" t="str">
        <f>ROUND(E14,0)&amp;" TAF"</f>
        <v>973 TAF</v>
      </c>
      <c r="Q10" s="212"/>
      <c r="U10">
        <v>1975</v>
      </c>
      <c r="V10">
        <v>2023</v>
      </c>
      <c r="W10" t="s">
        <v>880</v>
      </c>
      <c r="X10" t="str">
        <f t="shared" si="0"/>
        <v>1975 (W)</v>
      </c>
      <c r="Y10" s="61">
        <f>'GW ZBud_WY'!F38</f>
        <v>60961.630000000005</v>
      </c>
      <c r="Z10" s="61">
        <f>'GW ZBud_WY'!AE38</f>
        <v>7378.43</v>
      </c>
      <c r="AA10" s="61">
        <f>'GW ZBud_WY'!J38+'GW ZBud_WY'!R38+'GW ZBud_WY'!T38+'GW ZBud_WY'!V38+'GW ZBud_WY'!X38</f>
        <v>22918.240000000002</v>
      </c>
      <c r="AB10" s="61">
        <f>'GW ZBud_WY'!O38*-1</f>
        <v>-40179.509999999995</v>
      </c>
      <c r="AC10" s="61">
        <f>'GW ZBud_WY'!E38*-1</f>
        <v>-34881.839999999997</v>
      </c>
      <c r="AD10" s="61">
        <f>('GW ZBud_WY'!K38+'GW ZBud_WY'!S38+'GW ZBud_WY'!U38+'GW ZBud_WY'!W38+'GW ZBud_WY'!Y38)*-1</f>
        <v>-24442.25</v>
      </c>
      <c r="AE10" s="61">
        <f>'GW ZBud_WY'!B37-'GW ZBud_WY'!C37</f>
        <v>-24497.439999999988</v>
      </c>
      <c r="AF10" s="61">
        <f t="shared" si="2"/>
        <v>-94.780000000035216</v>
      </c>
      <c r="AH10">
        <f t="shared" si="1"/>
        <v>40179.509999999995</v>
      </c>
    </row>
    <row r="11" spans="3:34" x14ac:dyDescent="0.3">
      <c r="C11" t="s">
        <v>61</v>
      </c>
      <c r="E11" s="61">
        <f>'Surface Budget Reformatted'!CE24/1000</f>
        <v>82.631501600000007</v>
      </c>
      <c r="H11" s="204"/>
      <c r="I11" s="205"/>
      <c r="J11" s="82"/>
      <c r="K11" s="216" t="s">
        <v>887</v>
      </c>
      <c r="L11" s="67"/>
      <c r="M11" s="67"/>
      <c r="N11" s="218" t="s">
        <v>888</v>
      </c>
      <c r="O11" s="219"/>
      <c r="P11" s="205"/>
      <c r="Q11" s="212"/>
      <c r="U11">
        <v>1976</v>
      </c>
      <c r="V11">
        <v>2024</v>
      </c>
      <c r="W11" t="s">
        <v>881</v>
      </c>
      <c r="X11" t="str">
        <f t="shared" si="0"/>
        <v>1976 (C)</v>
      </c>
      <c r="Y11" s="61">
        <f>'GW ZBud_WY'!F39</f>
        <v>23576.100000000006</v>
      </c>
      <c r="Z11" s="61">
        <f>'GW ZBud_WY'!AE39</f>
        <v>8100.1100000000006</v>
      </c>
      <c r="AA11" s="61">
        <f>'GW ZBud_WY'!J39+'GW ZBud_WY'!R39+'GW ZBud_WY'!T39+'GW ZBud_WY'!V39+'GW ZBud_WY'!X39</f>
        <v>21843.64</v>
      </c>
      <c r="AB11" s="61">
        <f>'GW ZBud_WY'!O39*-1</f>
        <v>-44194.850000000006</v>
      </c>
      <c r="AC11" s="61">
        <f>'GW ZBud_WY'!E39*-1</f>
        <v>-20740.480000000007</v>
      </c>
      <c r="AD11" s="61">
        <f>('GW ZBud_WY'!K39+'GW ZBud_WY'!S39+'GW ZBud_WY'!U39+'GW ZBud_WY'!W39+'GW ZBud_WY'!Y39)*-1</f>
        <v>-24122.870000000003</v>
      </c>
      <c r="AE11" s="61">
        <f>'GW ZBud_WY'!B38-'GW ZBud_WY'!C38</f>
        <v>8656.8499999999985</v>
      </c>
      <c r="AF11" s="61">
        <f t="shared" si="2"/>
        <v>-8751.6300000000338</v>
      </c>
      <c r="AH11">
        <f t="shared" si="1"/>
        <v>44194.850000000006</v>
      </c>
    </row>
    <row r="12" spans="3:34" ht="15" customHeight="1" thickBot="1" x14ac:dyDescent="0.35">
      <c r="C12" t="s">
        <v>36</v>
      </c>
      <c r="E12" s="61">
        <f>'Surface Budget Reformatted'!CE30/1000</f>
        <v>69.57814599999999</v>
      </c>
      <c r="H12" s="73"/>
      <c r="I12" s="74"/>
      <c r="J12" s="83" t="str">
        <f>ROUND(D8,0)&amp;" TAF"</f>
        <v>43 TAF</v>
      </c>
      <c r="K12" s="217"/>
      <c r="L12" s="68"/>
      <c r="M12" s="69" t="str">
        <f>ROUND(D9,0)&amp;" TAF"</f>
        <v>32 TAF</v>
      </c>
      <c r="N12" s="220"/>
      <c r="O12" s="221"/>
      <c r="P12" s="74"/>
      <c r="Q12" s="75"/>
      <c r="U12">
        <v>1977</v>
      </c>
      <c r="V12">
        <v>2025</v>
      </c>
      <c r="W12" t="s">
        <v>881</v>
      </c>
      <c r="X12" t="str">
        <f t="shared" si="0"/>
        <v>1977 (C)</v>
      </c>
      <c r="Y12" s="61">
        <f>'GW ZBud_WY'!F40</f>
        <v>20047.329999999994</v>
      </c>
      <c r="Z12" s="61">
        <f>'GW ZBud_WY'!AE40</f>
        <v>9674.02</v>
      </c>
      <c r="AA12" s="61">
        <f>'GW ZBud_WY'!J40+'GW ZBud_WY'!R40+'GW ZBud_WY'!T40+'GW ZBud_WY'!V40+'GW ZBud_WY'!X40</f>
        <v>21778.889999999996</v>
      </c>
      <c r="AB12" s="61">
        <f>'GW ZBud_WY'!O40*-1</f>
        <v>-50308.639999999999</v>
      </c>
      <c r="AC12" s="61">
        <f>'GW ZBud_WY'!E40*-1</f>
        <v>-11330.069999999998</v>
      </c>
      <c r="AD12" s="61">
        <f>('GW ZBud_WY'!K40+'GW ZBud_WY'!S40+'GW ZBud_WY'!U40+'GW ZBud_WY'!W40+'GW ZBud_WY'!Y40)*-1</f>
        <v>-25369.33</v>
      </c>
      <c r="AE12" s="61">
        <f>'GW ZBud_WY'!B39-'GW ZBud_WY'!C39</f>
        <v>35882.229999999996</v>
      </c>
      <c r="AF12" s="61">
        <f t="shared" si="2"/>
        <v>-44633.86000000003</v>
      </c>
      <c r="AH12">
        <f t="shared" si="1"/>
        <v>50308.639999999999</v>
      </c>
    </row>
    <row r="13" spans="3:34" ht="28.8" x14ac:dyDescent="0.3">
      <c r="C13" t="s">
        <v>887</v>
      </c>
      <c r="E13" s="61">
        <f>'Surface Budget Reformatted'!CE34/1000</f>
        <v>9.7071763999999998</v>
      </c>
      <c r="H13" s="73"/>
      <c r="I13" s="74"/>
      <c r="J13" s="84" t="s">
        <v>72</v>
      </c>
      <c r="K13" s="99" t="str">
        <f>ROUND(E13,0)&amp;" TAF"</f>
        <v>10 TAF</v>
      </c>
      <c r="L13" s="66"/>
      <c r="M13" s="64" t="s">
        <v>101</v>
      </c>
      <c r="N13" s="222" t="str">
        <f>ROUND(E12,0)&amp;" TAF"</f>
        <v>70 TAF</v>
      </c>
      <c r="O13" s="223"/>
      <c r="P13" s="74"/>
      <c r="Q13" s="75"/>
      <c r="U13">
        <v>1978</v>
      </c>
      <c r="V13">
        <v>2026</v>
      </c>
      <c r="W13" t="s">
        <v>877</v>
      </c>
      <c r="X13" t="str">
        <f t="shared" si="0"/>
        <v>1978 (AN)</v>
      </c>
      <c r="Y13" s="61">
        <f>'GW ZBud_WY'!F41</f>
        <v>94039.660000000018</v>
      </c>
      <c r="Z13" s="61">
        <f>'GW ZBud_WY'!AE41</f>
        <v>8977.01</v>
      </c>
      <c r="AA13" s="61">
        <f>'GW ZBud_WY'!J41+'GW ZBud_WY'!R41+'GW ZBud_WY'!T41+'GW ZBud_WY'!V41+'GW ZBud_WY'!X41</f>
        <v>21412.89</v>
      </c>
      <c r="AB13" s="61">
        <f>'GW ZBud_WY'!O41*-1</f>
        <v>-39190.720000000001</v>
      </c>
      <c r="AC13" s="61">
        <f>'GW ZBud_WY'!E41*-1</f>
        <v>-25105.600000000002</v>
      </c>
      <c r="AD13" s="61">
        <f>('GW ZBud_WY'!K41+'GW ZBud_WY'!S41+'GW ZBud_WY'!U41+'GW ZBud_WY'!W41+'GW ZBud_WY'!Y41)*-1</f>
        <v>-26866.28</v>
      </c>
      <c r="AE13" s="61">
        <f>'GW ZBud_WY'!B40-'GW ZBud_WY'!C40</f>
        <v>35844.83</v>
      </c>
      <c r="AF13" s="61">
        <f t="shared" si="2"/>
        <v>-80478.690000000031</v>
      </c>
      <c r="AH13">
        <f t="shared" si="1"/>
        <v>39190.720000000001</v>
      </c>
    </row>
    <row r="14" spans="3:34" x14ac:dyDescent="0.3">
      <c r="C14" t="s">
        <v>83</v>
      </c>
      <c r="E14" s="63">
        <f>'Surface Budget Reformatted'!CE38/1000</f>
        <v>973.1337324625066</v>
      </c>
      <c r="H14" s="196" t="s">
        <v>883</v>
      </c>
      <c r="I14" s="197"/>
      <c r="J14" s="198" t="s">
        <v>876</v>
      </c>
      <c r="K14" s="199"/>
      <c r="L14" s="199"/>
      <c r="M14" s="199"/>
      <c r="N14" s="199"/>
      <c r="O14" s="200"/>
      <c r="P14" s="197" t="s">
        <v>884</v>
      </c>
      <c r="Q14" s="201"/>
      <c r="U14">
        <v>1979</v>
      </c>
      <c r="V14">
        <v>2027</v>
      </c>
      <c r="W14" t="s">
        <v>879</v>
      </c>
      <c r="X14" t="str">
        <f t="shared" si="0"/>
        <v>1979 (BN)</v>
      </c>
      <c r="Y14" s="61">
        <f>'GW ZBud_WY'!F42</f>
        <v>52272.640000000007</v>
      </c>
      <c r="Z14" s="61">
        <f>'GW ZBud_WY'!AE42</f>
        <v>8862.58</v>
      </c>
      <c r="AA14" s="61">
        <f>'GW ZBud_WY'!J42+'GW ZBud_WY'!R42+'GW ZBud_WY'!T42+'GW ZBud_WY'!V42+'GW ZBud_WY'!X42</f>
        <v>21618.31</v>
      </c>
      <c r="AB14" s="61">
        <f>'GW ZBud_WY'!O42*-1</f>
        <v>-42686.2</v>
      </c>
      <c r="AC14" s="61">
        <f>'GW ZBud_WY'!E42*-1</f>
        <v>-22336.440000000002</v>
      </c>
      <c r="AD14" s="61">
        <f>('GW ZBud_WY'!K42+'GW ZBud_WY'!S42+'GW ZBud_WY'!U42+'GW ZBud_WY'!W42+'GW ZBud_WY'!Y42)*-1</f>
        <v>-23735.750000000004</v>
      </c>
      <c r="AE14" s="61">
        <f>'GW ZBud_WY'!B41-'GW ZBud_WY'!C41</f>
        <v>-32872.150000000016</v>
      </c>
      <c r="AF14" s="61">
        <f t="shared" si="2"/>
        <v>-47606.540000000015</v>
      </c>
      <c r="AH14">
        <f t="shared" si="1"/>
        <v>42686.2</v>
      </c>
    </row>
    <row r="15" spans="3:34" x14ac:dyDescent="0.3">
      <c r="C15" t="s">
        <v>876</v>
      </c>
      <c r="D15" s="61">
        <f>'Surface Budget Reformatted'!CE46/1000*-1</f>
        <v>6.9199999999622374E-4</v>
      </c>
      <c r="E15" s="41"/>
      <c r="H15" s="196"/>
      <c r="I15" s="197"/>
      <c r="J15" s="198"/>
      <c r="K15" s="199"/>
      <c r="L15" s="199"/>
      <c r="M15" s="199"/>
      <c r="N15" s="199"/>
      <c r="O15" s="200"/>
      <c r="P15" s="197"/>
      <c r="Q15" s="201"/>
      <c r="U15">
        <v>1980</v>
      </c>
      <c r="V15">
        <v>2028</v>
      </c>
      <c r="W15" t="s">
        <v>877</v>
      </c>
      <c r="X15" t="str">
        <f t="shared" si="0"/>
        <v>1980 (AN)</v>
      </c>
      <c r="Y15" s="61">
        <f>'GW ZBud_WY'!F43</f>
        <v>73984.419999999984</v>
      </c>
      <c r="Z15" s="61">
        <f>'GW ZBud_WY'!AE43</f>
        <v>12908.75</v>
      </c>
      <c r="AA15" s="61">
        <f>'GW ZBud_WY'!J43+'GW ZBud_WY'!R43+'GW ZBud_WY'!T43+'GW ZBud_WY'!V43+'GW ZBud_WY'!X43</f>
        <v>22396.28</v>
      </c>
      <c r="AB15" s="61">
        <f>'GW ZBud_WY'!O43*-1</f>
        <v>-41087.230000000003</v>
      </c>
      <c r="AC15" s="61">
        <f>'GW ZBud_WY'!E43*-1</f>
        <v>-32214.250000000004</v>
      </c>
      <c r="AD15" s="61">
        <f>('GW ZBud_WY'!K43+'GW ZBud_WY'!S43+'GW ZBud_WY'!U43+'GW ZBud_WY'!W43+'GW ZBud_WY'!Y43)*-1</f>
        <v>-23579.18</v>
      </c>
      <c r="AE15" s="61">
        <f>'GW ZBud_WY'!B42-'GW ZBud_WY'!C42</f>
        <v>6403.0699999999852</v>
      </c>
      <c r="AF15" s="61">
        <f t="shared" si="2"/>
        <v>-54009.61</v>
      </c>
      <c r="AH15">
        <f t="shared" si="1"/>
        <v>41087.230000000003</v>
      </c>
    </row>
    <row r="16" spans="3:34" x14ac:dyDescent="0.3">
      <c r="H16" s="97"/>
      <c r="I16" s="98"/>
      <c r="J16" s="229" t="str">
        <f>ROUND(D30*-1,0)&amp;" TAF"</f>
        <v>0 TAF</v>
      </c>
      <c r="K16" s="230"/>
      <c r="L16" s="230"/>
      <c r="M16" s="230"/>
      <c r="N16" s="230"/>
      <c r="O16" s="231"/>
      <c r="P16" s="98"/>
      <c r="Q16" s="100"/>
      <c r="U16">
        <v>1981</v>
      </c>
      <c r="V16">
        <v>2029</v>
      </c>
      <c r="W16" t="s">
        <v>878</v>
      </c>
      <c r="X16" t="str">
        <f t="shared" si="0"/>
        <v>1981 (D)</v>
      </c>
      <c r="Y16" s="61">
        <f>'GW ZBud_WY'!F44</f>
        <v>52803.109999999993</v>
      </c>
      <c r="Z16" s="61">
        <f>'GW ZBud_WY'!AE44</f>
        <v>8454.23</v>
      </c>
      <c r="AA16" s="61">
        <f>'GW ZBud_WY'!J44+'GW ZBud_WY'!R44+'GW ZBud_WY'!T44+'GW ZBud_WY'!V44+'GW ZBud_WY'!X44</f>
        <v>21844.83</v>
      </c>
      <c r="AB16" s="61">
        <f>'GW ZBud_WY'!O44*-1</f>
        <v>-43851.44</v>
      </c>
      <c r="AC16" s="61">
        <f>'GW ZBud_WY'!E44*-1</f>
        <v>-22945.5</v>
      </c>
      <c r="AD16" s="61">
        <f>('GW ZBud_WY'!K44+'GW ZBud_WY'!S44+'GW ZBud_WY'!U44+'GW ZBud_WY'!W44+'GW ZBud_WY'!Y44)*-1</f>
        <v>-23664.57</v>
      </c>
      <c r="AE16" s="61">
        <f>'GW ZBud_WY'!B43-'GW ZBud_WY'!C43</f>
        <v>-11997.029999999984</v>
      </c>
      <c r="AF16" s="61">
        <f t="shared" si="2"/>
        <v>-42012.580000000016</v>
      </c>
      <c r="AH16">
        <f t="shared" si="1"/>
        <v>43851.44</v>
      </c>
    </row>
    <row r="17" spans="3:34" x14ac:dyDescent="0.3">
      <c r="D17" s="2">
        <f>SUM(D7:D10)</f>
        <v>1135.0498644625068</v>
      </c>
      <c r="E17" s="61">
        <f>SUM(E11:E14)</f>
        <v>1135.0505564625066</v>
      </c>
      <c r="H17" s="204" t="str">
        <f>ROUND(D25,0)&amp;" TAF"</f>
        <v>22 TAF</v>
      </c>
      <c r="I17" s="205"/>
      <c r="J17" s="206" t="s">
        <v>890</v>
      </c>
      <c r="K17" s="207"/>
      <c r="L17" s="207"/>
      <c r="M17" s="207"/>
      <c r="N17" s="207"/>
      <c r="O17" s="208"/>
      <c r="P17" s="205" t="str">
        <f>ROUND(E28,0)&amp;" TAF"</f>
        <v>26 TAF</v>
      </c>
      <c r="Q17" s="212"/>
      <c r="U17">
        <v>1982</v>
      </c>
      <c r="V17">
        <v>2030</v>
      </c>
      <c r="W17" t="s">
        <v>880</v>
      </c>
      <c r="X17" t="str">
        <f t="shared" si="0"/>
        <v>1982 (W)</v>
      </c>
      <c r="Y17" s="61">
        <f>'GW ZBud_WY'!F45</f>
        <v>111686.54</v>
      </c>
      <c r="Z17" s="61">
        <f>'GW ZBud_WY'!AE45</f>
        <v>13481.44</v>
      </c>
      <c r="AA17" s="61">
        <f>'GW ZBud_WY'!J45+'GW ZBud_WY'!R45+'GW ZBud_WY'!T45+'GW ZBud_WY'!V45+'GW ZBud_WY'!X45</f>
        <v>21766.799999999999</v>
      </c>
      <c r="AB17" s="61">
        <f>'GW ZBud_WY'!O45*-1</f>
        <v>-35861.049999999996</v>
      </c>
      <c r="AC17" s="61">
        <f>'GW ZBud_WY'!E45*-1</f>
        <v>-42162.27</v>
      </c>
      <c r="AD17" s="61">
        <f>('GW ZBud_WY'!K45+'GW ZBud_WY'!S45+'GW ZBud_WY'!U45+'GW ZBud_WY'!W45+'GW ZBud_WY'!Y45)*-1</f>
        <v>-24964.17</v>
      </c>
      <c r="AE17" s="61">
        <f>'GW ZBud_WY'!B44-'GW ZBud_WY'!C44</f>
        <v>7736.6500000000015</v>
      </c>
      <c r="AF17" s="61">
        <f t="shared" si="2"/>
        <v>-49749.230000000018</v>
      </c>
      <c r="AH17">
        <f t="shared" si="1"/>
        <v>35861.049999999996</v>
      </c>
    </row>
    <row r="18" spans="3:34" ht="15" thickBot="1" x14ac:dyDescent="0.35">
      <c r="H18" s="204"/>
      <c r="I18" s="205"/>
      <c r="J18" s="209"/>
      <c r="K18" s="210"/>
      <c r="L18" s="210"/>
      <c r="M18" s="210"/>
      <c r="N18" s="210"/>
      <c r="O18" s="211"/>
      <c r="P18" s="205"/>
      <c r="Q18" s="212"/>
      <c r="U18">
        <v>1983</v>
      </c>
      <c r="V18">
        <v>2031</v>
      </c>
      <c r="W18" t="s">
        <v>880</v>
      </c>
      <c r="X18" t="str">
        <f t="shared" si="0"/>
        <v>1983 (W)</v>
      </c>
      <c r="Y18" s="61">
        <f>'GW ZBud_WY'!F46</f>
        <v>133804.24</v>
      </c>
      <c r="Z18" s="61">
        <f>'GW ZBud_WY'!AE46</f>
        <v>10243.1</v>
      </c>
      <c r="AA18" s="61">
        <f>'GW ZBud_WY'!J46+'GW ZBud_WY'!R46+'GW ZBud_WY'!T46+'GW ZBud_WY'!V46+'GW ZBud_WY'!X46</f>
        <v>23732.639999999999</v>
      </c>
      <c r="AB18" s="61">
        <f>'GW ZBud_WY'!O46*-1</f>
        <v>-39538.74</v>
      </c>
      <c r="AC18" s="61">
        <f>'GW ZBud_WY'!E46*-1</f>
        <v>-56592.139999999992</v>
      </c>
      <c r="AD18" s="61">
        <f>('GW ZBud_WY'!K46+'GW ZBud_WY'!S46+'GW ZBud_WY'!U46+'GW ZBud_WY'!W46+'GW ZBud_WY'!Y46)*-1</f>
        <v>-27748.320000000003</v>
      </c>
      <c r="AE18" s="61">
        <f>'GW ZBud_WY'!B45-'GW ZBud_WY'!C45</f>
        <v>-43512.210000000021</v>
      </c>
      <c r="AF18" s="61">
        <f t="shared" si="2"/>
        <v>-6237.0199999999968</v>
      </c>
      <c r="AH18">
        <f t="shared" si="1"/>
        <v>39538.74</v>
      </c>
    </row>
    <row r="19" spans="3:34" ht="15" thickTop="1" x14ac:dyDescent="0.3">
      <c r="H19" s="73"/>
      <c r="I19" s="74"/>
      <c r="J19" s="224" t="s">
        <v>891</v>
      </c>
      <c r="K19" s="224"/>
      <c r="L19" s="74"/>
      <c r="M19" s="74"/>
      <c r="N19" s="225"/>
      <c r="O19" s="225"/>
      <c r="P19" s="74"/>
      <c r="Q19" s="75"/>
      <c r="U19">
        <v>1984</v>
      </c>
      <c r="V19">
        <v>2032</v>
      </c>
      <c r="W19" t="s">
        <v>880</v>
      </c>
      <c r="X19" t="str">
        <f t="shared" si="0"/>
        <v>1984 (W)</v>
      </c>
      <c r="Y19" s="61">
        <f>'GW ZBud_WY'!F47</f>
        <v>83505.950000000012</v>
      </c>
      <c r="Z19" s="61">
        <f>'GW ZBud_WY'!AE47</f>
        <v>8234.630000000001</v>
      </c>
      <c r="AA19" s="61">
        <f>'GW ZBud_WY'!J47+'GW ZBud_WY'!R47+'GW ZBud_WY'!T47+'GW ZBud_WY'!V47+'GW ZBud_WY'!X47</f>
        <v>24915.930000000004</v>
      </c>
      <c r="AB19" s="61">
        <f>'GW ZBud_WY'!O47*-1</f>
        <v>-45053.929999999993</v>
      </c>
      <c r="AC19" s="61">
        <f>'GW ZBud_WY'!E47*-1</f>
        <v>-51170.789999999994</v>
      </c>
      <c r="AD19" s="61">
        <f>('GW ZBud_WY'!K47+'GW ZBud_WY'!S47+'GW ZBud_WY'!U47+'GW ZBud_WY'!W47+'GW ZBud_WY'!Y47)*-1</f>
        <v>-29830.829999999998</v>
      </c>
      <c r="AE19" s="61">
        <f>'GW ZBud_WY'!B46-'GW ZBud_WY'!C46</f>
        <v>-43413.490000000005</v>
      </c>
      <c r="AF19" s="61">
        <f t="shared" si="2"/>
        <v>37176.470000000008</v>
      </c>
      <c r="AH19">
        <f t="shared" si="1"/>
        <v>45053.929999999993</v>
      </c>
    </row>
    <row r="20" spans="3:34" ht="15" thickBot="1" x14ac:dyDescent="0.35">
      <c r="C20" t="s">
        <v>882</v>
      </c>
      <c r="H20" s="78"/>
      <c r="I20" s="79"/>
      <c r="J20" s="202"/>
      <c r="K20" s="202"/>
      <c r="L20" s="79"/>
      <c r="M20" s="79"/>
      <c r="N20" s="203"/>
      <c r="O20" s="202"/>
      <c r="P20" s="79"/>
      <c r="Q20" s="80"/>
      <c r="U20">
        <v>1985</v>
      </c>
      <c r="V20">
        <v>2033</v>
      </c>
      <c r="W20" t="s">
        <v>878</v>
      </c>
      <c r="X20" t="str">
        <f t="shared" si="0"/>
        <v>1985 (D)</v>
      </c>
      <c r="Y20" s="61">
        <f>'GW ZBud_WY'!F48</f>
        <v>47246.689999999995</v>
      </c>
      <c r="Z20" s="61">
        <f>'GW ZBud_WY'!AE48</f>
        <v>7134.9400000000005</v>
      </c>
      <c r="AA20" s="61">
        <f>'GW ZBud_WY'!J48+'GW ZBud_WY'!R48+'GW ZBud_WY'!T48+'GW ZBud_WY'!V48+'GW ZBud_WY'!X48</f>
        <v>22865.200000000001</v>
      </c>
      <c r="AB20" s="61">
        <f>'GW ZBud_WY'!O48*-1</f>
        <v>-44203.25</v>
      </c>
      <c r="AC20" s="61">
        <f>'GW ZBud_WY'!E48*-1</f>
        <v>-32712.739999999994</v>
      </c>
      <c r="AD20" s="61">
        <f>('GW ZBud_WY'!K48+'GW ZBud_WY'!S48+'GW ZBud_WY'!U48+'GW ZBud_WY'!W48+'GW ZBud_WY'!Y48)*-1</f>
        <v>-27674.460000000003</v>
      </c>
      <c r="AE20" s="61">
        <f>'GW ZBud_WY'!B47-'GW ZBud_WY'!C47</f>
        <v>9860.7499999999854</v>
      </c>
      <c r="AF20" s="61">
        <f t="shared" si="2"/>
        <v>27315.720000000023</v>
      </c>
      <c r="AH20">
        <f t="shared" si="1"/>
        <v>44203.25</v>
      </c>
    </row>
    <row r="21" spans="3:34" x14ac:dyDescent="0.3">
      <c r="U21">
        <v>1986</v>
      </c>
      <c r="V21">
        <v>2034</v>
      </c>
      <c r="W21" t="s">
        <v>880</v>
      </c>
      <c r="X21" t="str">
        <f t="shared" si="0"/>
        <v>1986 (W)</v>
      </c>
      <c r="Y21" s="61">
        <f>'GW ZBud_WY'!F49</f>
        <v>95464.260000000024</v>
      </c>
      <c r="Z21" s="61">
        <f>'GW ZBud_WY'!AE49</f>
        <v>12800.470000000001</v>
      </c>
      <c r="AA21" s="61">
        <f>'GW ZBud_WY'!J49+'GW ZBud_WY'!R49+'GW ZBud_WY'!T49+'GW ZBud_WY'!V49+'GW ZBud_WY'!X49</f>
        <v>23214.42</v>
      </c>
      <c r="AB21" s="61">
        <f>'GW ZBud_WY'!O49*-1</f>
        <v>-43253.29</v>
      </c>
      <c r="AC21" s="61">
        <f>'GW ZBud_WY'!E49*-1</f>
        <v>-43490.469999999994</v>
      </c>
      <c r="AD21" s="61">
        <f>('GW ZBud_WY'!K49+'GW ZBud_WY'!S49+'GW ZBud_WY'!U49+'GW ZBud_WY'!W49+'GW ZBud_WY'!Y49)*-1</f>
        <v>-28093.499999999996</v>
      </c>
      <c r="AE21" s="61">
        <f>'GW ZBud_WY'!B48-'GW ZBud_WY'!C48</f>
        <v>27747.4</v>
      </c>
      <c r="AF21" s="61">
        <f t="shared" si="2"/>
        <v>-431.67999999997846</v>
      </c>
      <c r="AH21">
        <f t="shared" si="1"/>
        <v>43253.29</v>
      </c>
    </row>
    <row r="22" spans="3:34" x14ac:dyDescent="0.3">
      <c r="D22" s="96" t="s">
        <v>20</v>
      </c>
      <c r="E22" s="96" t="s">
        <v>21</v>
      </c>
      <c r="U22">
        <v>1987</v>
      </c>
      <c r="V22">
        <v>2035</v>
      </c>
      <c r="W22" t="s">
        <v>878</v>
      </c>
      <c r="X22" t="str">
        <f t="shared" si="0"/>
        <v>1987 (D)</v>
      </c>
      <c r="Y22" s="61">
        <f>'GW ZBud_WY'!F50</f>
        <v>45946.159999999996</v>
      </c>
      <c r="Z22" s="61">
        <f>'GW ZBud_WY'!AE50</f>
        <v>7679.9</v>
      </c>
      <c r="AA22" s="61">
        <f>'GW ZBud_WY'!J50+'GW ZBud_WY'!R50+'GW ZBud_WY'!T50+'GW ZBud_WY'!V50+'GW ZBud_WY'!X50</f>
        <v>22618.06</v>
      </c>
      <c r="AB22" s="61">
        <f>'GW ZBud_WY'!O50*-1</f>
        <v>-47627.180000000008</v>
      </c>
      <c r="AC22" s="61">
        <f>'GW ZBud_WY'!E50*-1</f>
        <v>-27926.219999999994</v>
      </c>
      <c r="AD22" s="61">
        <f>('GW ZBud_WY'!K50+'GW ZBud_WY'!S50+'GW ZBud_WY'!U50+'GW ZBud_WY'!W50+'GW ZBud_WY'!Y50)*-1</f>
        <v>-27937.8</v>
      </c>
      <c r="AE22" s="61">
        <f>'GW ZBud_WY'!B49-'GW ZBud_WY'!C49</f>
        <v>-16209.979999999981</v>
      </c>
      <c r="AF22" s="61">
        <f t="shared" si="2"/>
        <v>15778.300000000003</v>
      </c>
      <c r="AH22">
        <f t="shared" si="1"/>
        <v>47627.180000000008</v>
      </c>
    </row>
    <row r="23" spans="3:34" x14ac:dyDescent="0.3">
      <c r="C23" t="s">
        <v>36</v>
      </c>
      <c r="D23" s="61">
        <f>E12</f>
        <v>69.57814599999999</v>
      </c>
      <c r="F23" s="61">
        <f>Y56/1000</f>
        <v>69.578247199999979</v>
      </c>
      <c r="U23">
        <v>1988</v>
      </c>
      <c r="V23">
        <v>2036</v>
      </c>
      <c r="W23" t="s">
        <v>881</v>
      </c>
      <c r="X23" t="str">
        <f t="shared" si="0"/>
        <v>1988 (C)</v>
      </c>
      <c r="Y23" s="61">
        <f>'GW ZBud_WY'!F51</f>
        <v>53826.409999999996</v>
      </c>
      <c r="Z23" s="61">
        <f>'GW ZBud_WY'!AE51</f>
        <v>8769.31</v>
      </c>
      <c r="AA23" s="61">
        <f>'GW ZBud_WY'!J51+'GW ZBud_WY'!R51+'GW ZBud_WY'!T51+'GW ZBud_WY'!V51+'GW ZBud_WY'!X51</f>
        <v>21839.49</v>
      </c>
      <c r="AB23" s="61">
        <f>'GW ZBud_WY'!O51*-1</f>
        <v>-45773.390000000007</v>
      </c>
      <c r="AC23" s="61">
        <f>'GW ZBud_WY'!E51*-1</f>
        <v>-25561.809999999998</v>
      </c>
      <c r="AD23" s="61">
        <f>('GW ZBud_WY'!K51+'GW ZBud_WY'!S51+'GW ZBud_WY'!U51+'GW ZBud_WY'!W51+'GW ZBud_WY'!Y51)*-1</f>
        <v>-27568.530000000002</v>
      </c>
      <c r="AE23" s="61">
        <f>'GW ZBud_WY'!B50-'GW ZBud_WY'!C50</f>
        <v>27640.569999999992</v>
      </c>
      <c r="AF23" s="61">
        <f t="shared" si="2"/>
        <v>-11862.26999999999</v>
      </c>
      <c r="AH23">
        <f t="shared" si="1"/>
        <v>45773.390000000007</v>
      </c>
    </row>
    <row r="24" spans="3:34" x14ac:dyDescent="0.3">
      <c r="C24" t="s">
        <v>887</v>
      </c>
      <c r="D24" s="63">
        <f>E13</f>
        <v>9.7071763999999998</v>
      </c>
      <c r="F24" s="61">
        <f>'GW ZBud_WY'!AE88/1000</f>
        <v>9.7071763999999998</v>
      </c>
      <c r="U24">
        <v>1989</v>
      </c>
      <c r="V24">
        <v>2037</v>
      </c>
      <c r="W24" t="s">
        <v>878</v>
      </c>
      <c r="X24" t="str">
        <f t="shared" si="0"/>
        <v>1989 (D)</v>
      </c>
      <c r="Y24" s="61">
        <f>'GW ZBud_WY'!F52</f>
        <v>62140.9</v>
      </c>
      <c r="Z24" s="61">
        <f>'GW ZBud_WY'!AE52</f>
        <v>9386.2200000000012</v>
      </c>
      <c r="AA24" s="61">
        <f>'GW ZBud_WY'!J52+'GW ZBud_WY'!R52+'GW ZBud_WY'!T52+'GW ZBud_WY'!V52+'GW ZBud_WY'!X52</f>
        <v>21979.25</v>
      </c>
      <c r="AB24" s="61">
        <f>'GW ZBud_WY'!O52*-1</f>
        <v>-42468.58</v>
      </c>
      <c r="AC24" s="61">
        <f>'GW ZBud_WY'!E52*-1</f>
        <v>-25584.659999999996</v>
      </c>
      <c r="AD24" s="61">
        <f>('GW ZBud_WY'!K52+'GW ZBud_WY'!S52+'GW ZBud_WY'!U52+'GW ZBud_WY'!W52+'GW ZBud_WY'!Y52)*-1</f>
        <v>-25803.749999999996</v>
      </c>
      <c r="AE24" s="61">
        <f>'GW ZBud_WY'!B51-'GW ZBud_WY'!C51</f>
        <v>14856.099999999999</v>
      </c>
      <c r="AF24" s="61">
        <f t="shared" si="2"/>
        <v>-26718.369999999988</v>
      </c>
      <c r="AH24">
        <f t="shared" si="1"/>
        <v>42468.58</v>
      </c>
    </row>
    <row r="25" spans="3:34" x14ac:dyDescent="0.3">
      <c r="C25" t="s">
        <v>885</v>
      </c>
      <c r="D25" s="63">
        <f>'GW ZBud_WY'!AR88/1000</f>
        <v>22.483265400000001</v>
      </c>
      <c r="F25" s="61">
        <f>AA56/1000</f>
        <v>22.482808199999994</v>
      </c>
      <c r="U25">
        <v>1990</v>
      </c>
      <c r="V25">
        <v>2038</v>
      </c>
      <c r="W25" t="s">
        <v>881</v>
      </c>
      <c r="X25" t="str">
        <f t="shared" si="0"/>
        <v>1990 (C)</v>
      </c>
      <c r="Y25" s="61">
        <f>'GW ZBud_WY'!F53</f>
        <v>42525.330000000009</v>
      </c>
      <c r="Z25" s="61">
        <f>'GW ZBud_WY'!AE53</f>
        <v>9353.14</v>
      </c>
      <c r="AA25" s="61">
        <f>'GW ZBud_WY'!J53+'GW ZBud_WY'!R53+'GW ZBud_WY'!T53+'GW ZBud_WY'!V53+'GW ZBud_WY'!X53</f>
        <v>21263.55</v>
      </c>
      <c r="AB25" s="61">
        <f>'GW ZBud_WY'!O53*-1</f>
        <v>-44151.43</v>
      </c>
      <c r="AC25" s="61">
        <f>'GW ZBud_WY'!E53*-1</f>
        <v>-21146.839999999997</v>
      </c>
      <c r="AD25" s="61">
        <f>('GW ZBud_WY'!K53+'GW ZBud_WY'!S53+'GW ZBud_WY'!U53+'GW ZBud_WY'!W53+'GW ZBud_WY'!Y53)*-1</f>
        <v>-24812.769999999997</v>
      </c>
      <c r="AE25" s="61">
        <f>'GW ZBud_WY'!B52-'GW ZBud_WY'!C52</f>
        <v>747.19000000000233</v>
      </c>
      <c r="AF25" s="61">
        <f t="shared" si="2"/>
        <v>-27465.55999999999</v>
      </c>
      <c r="AH25">
        <f t="shared" si="1"/>
        <v>44151.43</v>
      </c>
    </row>
    <row r="26" spans="3:34" x14ac:dyDescent="0.3">
      <c r="C26" t="s">
        <v>72</v>
      </c>
      <c r="E26" s="61">
        <f>D8</f>
        <v>43.032990000000019</v>
      </c>
      <c r="F26" s="61">
        <f>AB56/1000</f>
        <v>-43.086202800000017</v>
      </c>
      <c r="U26">
        <v>1991</v>
      </c>
      <c r="V26">
        <v>2039</v>
      </c>
      <c r="W26" t="s">
        <v>881</v>
      </c>
      <c r="X26" t="str">
        <f t="shared" si="0"/>
        <v>1991 (C)</v>
      </c>
      <c r="Y26" s="61">
        <f>'GW ZBud_WY'!F54</f>
        <v>54952.97</v>
      </c>
      <c r="Z26" s="61">
        <f>'GW ZBud_WY'!AE54</f>
        <v>8921.08</v>
      </c>
      <c r="AA26" s="61">
        <f>'GW ZBud_WY'!J54+'GW ZBud_WY'!R54+'GW ZBud_WY'!T54+'GW ZBud_WY'!V54+'GW ZBud_WY'!X54</f>
        <v>21487.73</v>
      </c>
      <c r="AB26" s="61">
        <f>'GW ZBud_WY'!O54*-1</f>
        <v>-46900.83</v>
      </c>
      <c r="AC26" s="61">
        <f>'GW ZBud_WY'!E54*-1</f>
        <v>-20028.22</v>
      </c>
      <c r="AD26" s="61">
        <f>('GW ZBud_WY'!K54+'GW ZBud_WY'!S54+'GW ZBud_WY'!U54+'GW ZBud_WY'!W54+'GW ZBud_WY'!Y54)*-1</f>
        <v>-24875.23</v>
      </c>
      <c r="AE26" s="61">
        <f>'GW ZBud_WY'!B53-'GW ZBud_WY'!C53</f>
        <v>17345.980000000003</v>
      </c>
      <c r="AF26" s="61">
        <f t="shared" si="2"/>
        <v>-44811.539999999994</v>
      </c>
      <c r="AH26">
        <f t="shared" si="1"/>
        <v>46900.83</v>
      </c>
    </row>
    <row r="27" spans="3:34" x14ac:dyDescent="0.3">
      <c r="C27" t="s">
        <v>101</v>
      </c>
      <c r="E27" s="61">
        <f>D9</f>
        <v>32.039030200000006</v>
      </c>
      <c r="F27" s="61">
        <f>AC56/1000</f>
        <v>-32.039030200000006</v>
      </c>
      <c r="U27">
        <v>1992</v>
      </c>
      <c r="V27">
        <v>2040</v>
      </c>
      <c r="W27" t="s">
        <v>881</v>
      </c>
      <c r="X27" t="str">
        <f t="shared" si="0"/>
        <v>1992 (C)</v>
      </c>
      <c r="Y27" s="61">
        <f>'GW ZBud_WY'!F55</f>
        <v>61331.740000000005</v>
      </c>
      <c r="Z27" s="61">
        <f>'GW ZBud_WY'!AE55</f>
        <v>9849.14</v>
      </c>
      <c r="AA27" s="61">
        <f>'GW ZBud_WY'!J55+'GW ZBud_WY'!R55+'GW ZBud_WY'!T55+'GW ZBud_WY'!V55+'GW ZBud_WY'!X55</f>
        <v>20841.100000000002</v>
      </c>
      <c r="AB27" s="61">
        <f>'GW ZBud_WY'!O55*-1</f>
        <v>-48376.13</v>
      </c>
      <c r="AC27" s="61">
        <f>'GW ZBud_WY'!E55*-1</f>
        <v>-19926.63</v>
      </c>
      <c r="AD27" s="61">
        <f>('GW ZBud_WY'!K55+'GW ZBud_WY'!S55+'GW ZBud_WY'!U55+'GW ZBud_WY'!W55+'GW ZBud_WY'!Y55)*-1</f>
        <v>-27659.939999999995</v>
      </c>
      <c r="AE27" s="61">
        <f>'GW ZBud_WY'!B54-'GW ZBud_WY'!C54</f>
        <v>6821.68</v>
      </c>
      <c r="AF27" s="61">
        <f t="shared" si="2"/>
        <v>-51633.219999999994</v>
      </c>
      <c r="AH27">
        <f t="shared" si="1"/>
        <v>48376.13</v>
      </c>
    </row>
    <row r="28" spans="3:34" x14ac:dyDescent="0.3">
      <c r="C28" t="s">
        <v>886</v>
      </c>
      <c r="E28" s="63">
        <f>'GW ZBud_WY'!AS88/1000</f>
        <v>26.379307799999999</v>
      </c>
      <c r="F28" s="61">
        <f>AD56/1000</f>
        <v>-26.120111400000006</v>
      </c>
      <c r="U28">
        <v>1993</v>
      </c>
      <c r="V28">
        <v>2041</v>
      </c>
      <c r="W28" t="s">
        <v>877</v>
      </c>
      <c r="X28" t="str">
        <f t="shared" si="0"/>
        <v>1993 (AN)</v>
      </c>
      <c r="Y28" s="61">
        <f>'GW ZBud_WY'!F56</f>
        <v>99564.64</v>
      </c>
      <c r="Z28" s="61">
        <f>'GW ZBud_WY'!AE56</f>
        <v>11139.4</v>
      </c>
      <c r="AA28" s="61">
        <f>'GW ZBud_WY'!J56+'GW ZBud_WY'!R56+'GW ZBud_WY'!T56+'GW ZBud_WY'!V56+'GW ZBud_WY'!X56</f>
        <v>20924.189999999999</v>
      </c>
      <c r="AB28" s="61">
        <f>'GW ZBud_WY'!O56*-1</f>
        <v>-40515.29</v>
      </c>
      <c r="AC28" s="61">
        <f>'GW ZBud_WY'!E56*-1</f>
        <v>-32472.23</v>
      </c>
      <c r="AD28" s="61">
        <f>('GW ZBud_WY'!K56+'GW ZBud_WY'!S56+'GW ZBud_WY'!U56+'GW ZBud_WY'!W56+'GW ZBud_WY'!Y56)*-1</f>
        <v>-28967.1</v>
      </c>
      <c r="AE28" s="61">
        <f>'GW ZBud_WY'!B55-'GW ZBud_WY'!C55</f>
        <v>4319.3299999999945</v>
      </c>
      <c r="AF28" s="61">
        <f t="shared" si="2"/>
        <v>-55952.549999999988</v>
      </c>
      <c r="AH28">
        <f t="shared" si="1"/>
        <v>40515.29</v>
      </c>
    </row>
    <row r="29" spans="3:34" x14ac:dyDescent="0.3">
      <c r="C29" t="s">
        <v>1599</v>
      </c>
      <c r="E29" s="63"/>
      <c r="F29" s="61"/>
      <c r="U29">
        <v>1994</v>
      </c>
      <c r="V29">
        <v>2042</v>
      </c>
      <c r="W29" t="s">
        <v>881</v>
      </c>
      <c r="X29" t="str">
        <f t="shared" si="0"/>
        <v>1994 (C)</v>
      </c>
      <c r="Y29" s="61">
        <f>'GW ZBud_WY'!F57</f>
        <v>42680.649999999994</v>
      </c>
      <c r="Z29" s="61">
        <f>'GW ZBud_WY'!AE57</f>
        <v>8785.77</v>
      </c>
      <c r="AA29" s="61">
        <f>'GW ZBud_WY'!J57+'GW ZBud_WY'!R57+'GW ZBud_WY'!T57+'GW ZBud_WY'!V57+'GW ZBud_WY'!X57</f>
        <v>21450.46</v>
      </c>
      <c r="AB29" s="61">
        <f>'GW ZBud_WY'!O57*-1</f>
        <v>-44354.240000000005</v>
      </c>
      <c r="AC29" s="61">
        <f>'GW ZBud_WY'!E57*-1</f>
        <v>-22422.12</v>
      </c>
      <c r="AD29" s="61">
        <f>('GW ZBud_WY'!K57+'GW ZBud_WY'!S57+'GW ZBud_WY'!U57+'GW ZBud_WY'!W57+'GW ZBud_WY'!Y57)*-1</f>
        <v>-26349.890000000003</v>
      </c>
      <c r="AE29" s="61">
        <f>'GW ZBud_WY'!B56-'GW ZBud_WY'!C56</f>
        <v>-29252.659999999989</v>
      </c>
      <c r="AF29" s="61">
        <f t="shared" si="2"/>
        <v>-26699.89</v>
      </c>
      <c r="AH29">
        <f t="shared" si="1"/>
        <v>44354.240000000005</v>
      </c>
    </row>
    <row r="30" spans="3:34" x14ac:dyDescent="0.3">
      <c r="C30" t="s">
        <v>876</v>
      </c>
      <c r="D30" s="63"/>
      <c r="E30" s="161">
        <f>D32-E32</f>
        <v>0.31725979999995957</v>
      </c>
      <c r="F30" s="61">
        <f>SUM(F23:F28)</f>
        <v>0.52288739999993794</v>
      </c>
      <c r="U30">
        <v>1995</v>
      </c>
      <c r="V30">
        <v>2043</v>
      </c>
      <c r="W30" t="s">
        <v>880</v>
      </c>
      <c r="X30" t="str">
        <f t="shared" si="0"/>
        <v>1995 (W)</v>
      </c>
      <c r="Y30" s="61">
        <f>'GW ZBud_WY'!F58</f>
        <v>132434.28</v>
      </c>
      <c r="Z30" s="61">
        <f>'GW ZBud_WY'!AE58</f>
        <v>13345.2</v>
      </c>
      <c r="AA30" s="61">
        <f>'GW ZBud_WY'!J58+'GW ZBud_WY'!R58+'GW ZBud_WY'!T58+'GW ZBud_WY'!V58+'GW ZBud_WY'!X58</f>
        <v>22714.590000000004</v>
      </c>
      <c r="AB30" s="61">
        <f>'GW ZBud_WY'!O58*-1</f>
        <v>-37314.120000000003</v>
      </c>
      <c r="AC30" s="61">
        <f>'GW ZBud_WY'!E58*-1</f>
        <v>-48022.220000000008</v>
      </c>
      <c r="AD30" s="61">
        <f>('GW ZBud_WY'!K58+'GW ZBud_WY'!S58+'GW ZBud_WY'!U58+'GW ZBud_WY'!W58+'GW ZBud_WY'!Y58)*-1</f>
        <v>-27465.170000000002</v>
      </c>
      <c r="AE30" s="61">
        <f>'GW ZBud_WY'!B57-'GW ZBud_WY'!C57</f>
        <v>20596.300000000003</v>
      </c>
      <c r="AF30" s="61">
        <f t="shared" si="2"/>
        <v>-47296.19</v>
      </c>
      <c r="AH30">
        <f t="shared" si="1"/>
        <v>37314.120000000003</v>
      </c>
    </row>
    <row r="31" spans="3:34" x14ac:dyDescent="0.3">
      <c r="F31" s="61"/>
      <c r="U31">
        <v>1996</v>
      </c>
      <c r="V31">
        <v>2044</v>
      </c>
      <c r="W31" t="s">
        <v>880</v>
      </c>
      <c r="X31" t="str">
        <f t="shared" si="0"/>
        <v>1996 (W)</v>
      </c>
      <c r="Y31" s="61">
        <f>'GW ZBud_WY'!F59</f>
        <v>75488.19</v>
      </c>
      <c r="Z31" s="61">
        <f>'GW ZBud_WY'!AE59</f>
        <v>9842.1299999999992</v>
      </c>
      <c r="AA31" s="61">
        <f>'GW ZBud_WY'!J59+'GW ZBud_WY'!R59+'GW ZBud_WY'!T59+'GW ZBud_WY'!V59+'GW ZBud_WY'!X59</f>
        <v>22642.14</v>
      </c>
      <c r="AB31" s="61">
        <f>'GW ZBud_WY'!O59*-1</f>
        <v>-42387.44</v>
      </c>
      <c r="AC31" s="61">
        <f>'GW ZBud_WY'!E59*-1</f>
        <v>-40847.689999999995</v>
      </c>
      <c r="AD31" s="61">
        <f>('GW ZBud_WY'!K59+'GW ZBud_WY'!S59+'GW ZBud_WY'!U59+'GW ZBud_WY'!W59+'GW ZBud_WY'!Y59)*-1</f>
        <v>-26917.729999999996</v>
      </c>
      <c r="AE31" s="61">
        <f>'GW ZBud_WY'!B58-'GW ZBud_WY'!C58</f>
        <v>-55235.590000000004</v>
      </c>
      <c r="AF31" s="61">
        <f t="shared" si="2"/>
        <v>7939.4000000000015</v>
      </c>
      <c r="AH31">
        <f t="shared" si="1"/>
        <v>42387.44</v>
      </c>
    </row>
    <row r="32" spans="3:34" x14ac:dyDescent="0.3">
      <c r="D32" s="8">
        <f>SUM(D23:D25)</f>
        <v>101.76858779999998</v>
      </c>
      <c r="E32" s="8">
        <f>SUM(E26:E29)</f>
        <v>101.45132800000002</v>
      </c>
      <c r="F32" s="61"/>
      <c r="U32">
        <v>1997</v>
      </c>
      <c r="V32">
        <v>2045</v>
      </c>
      <c r="W32" t="s">
        <v>880</v>
      </c>
      <c r="X32" t="str">
        <f t="shared" si="0"/>
        <v>1997 (W)</v>
      </c>
      <c r="Y32" s="61">
        <f>'GW ZBud_WY'!F60</f>
        <v>78985.900000000023</v>
      </c>
      <c r="Z32" s="61">
        <f>'GW ZBud_WY'!AE60</f>
        <v>13347.86</v>
      </c>
      <c r="AA32" s="61">
        <f>'GW ZBud_WY'!J60+'GW ZBud_WY'!R60+'GW ZBud_WY'!T60+'GW ZBud_WY'!V60+'GW ZBud_WY'!X60</f>
        <v>23257.27</v>
      </c>
      <c r="AB32" s="61">
        <f>'GW ZBud_WY'!O60*-1</f>
        <v>-46307.41</v>
      </c>
      <c r="AC32" s="61">
        <f>'GW ZBud_WY'!E60*-1</f>
        <v>-43593.250000000007</v>
      </c>
      <c r="AD32" s="61">
        <f>('GW ZBud_WY'!K60+'GW ZBud_WY'!S60+'GW ZBud_WY'!U60+'GW ZBud_WY'!W60+'GW ZBud_WY'!Y60)*-1</f>
        <v>-27960.53</v>
      </c>
      <c r="AE32" s="61">
        <f>'GW ZBud_WY'!B59-'GW ZBud_WY'!C59</f>
        <v>2617.3199999999997</v>
      </c>
      <c r="AF32" s="61">
        <f t="shared" si="2"/>
        <v>5322.0800000000017</v>
      </c>
      <c r="AH32">
        <f t="shared" si="1"/>
        <v>46307.41</v>
      </c>
    </row>
    <row r="33" spans="21:34" x14ac:dyDescent="0.3">
      <c r="U33">
        <v>1998</v>
      </c>
      <c r="V33">
        <v>2046</v>
      </c>
      <c r="W33" t="s">
        <v>880</v>
      </c>
      <c r="X33" t="str">
        <f t="shared" si="0"/>
        <v>1998 (W)</v>
      </c>
      <c r="Y33" s="61">
        <f>'GW ZBud_WY'!F61</f>
        <v>131682.63</v>
      </c>
      <c r="Z33" s="61">
        <f>'GW ZBud_WY'!AE61</f>
        <v>7216.3099999999995</v>
      </c>
      <c r="AA33" s="61">
        <f>'GW ZBud_WY'!J61+'GW ZBud_WY'!R61+'GW ZBud_WY'!T61+'GW ZBud_WY'!V61+'GW ZBud_WY'!X61</f>
        <v>23992.45</v>
      </c>
      <c r="AB33" s="61">
        <f>'GW ZBud_WY'!O61*-1</f>
        <v>-33709.32</v>
      </c>
      <c r="AC33" s="61">
        <f>'GW ZBud_WY'!E61*-1</f>
        <v>-55198.829999999994</v>
      </c>
      <c r="AD33" s="61">
        <f>('GW ZBud_WY'!K61+'GW ZBud_WY'!S61+'GW ZBud_WY'!U61+'GW ZBud_WY'!W61+'GW ZBud_WY'!Y61)*-1</f>
        <v>-28741.690000000002</v>
      </c>
      <c r="AE33" s="61">
        <f>'GW ZBud_WY'!B60-'GW ZBud_WY'!C60</f>
        <v>2707.6499999999796</v>
      </c>
      <c r="AF33" s="61">
        <f t="shared" si="2"/>
        <v>2614.4300000000221</v>
      </c>
      <c r="AH33">
        <f t="shared" si="1"/>
        <v>33709.32</v>
      </c>
    </row>
    <row r="34" spans="21:34" x14ac:dyDescent="0.3">
      <c r="U34">
        <v>1999</v>
      </c>
      <c r="V34">
        <v>2047</v>
      </c>
      <c r="W34" t="s">
        <v>880</v>
      </c>
      <c r="X34" t="str">
        <f t="shared" si="0"/>
        <v>1999 (W)</v>
      </c>
      <c r="Y34" s="61">
        <f>'GW ZBud_WY'!F62</f>
        <v>63659.649999999994</v>
      </c>
      <c r="Z34" s="61">
        <f>'GW ZBud_WY'!AE62</f>
        <v>8135.27</v>
      </c>
      <c r="AA34" s="61">
        <f>'GW ZBud_WY'!J62+'GW ZBud_WY'!R62+'GW ZBud_WY'!T62+'GW ZBud_WY'!V62+'GW ZBud_WY'!X62</f>
        <v>24347.57</v>
      </c>
      <c r="AB34" s="61">
        <f>'GW ZBud_WY'!O62*-1</f>
        <v>-42805.840000000004</v>
      </c>
      <c r="AC34" s="61">
        <f>'GW ZBud_WY'!E62*-1</f>
        <v>-43883.909999999996</v>
      </c>
      <c r="AD34" s="61">
        <f>('GW ZBud_WY'!K62+'GW ZBud_WY'!S62+'GW ZBud_WY'!U62+'GW ZBud_WY'!W62+'GW ZBud_WY'!Y62)*-1</f>
        <v>-28780.050000000003</v>
      </c>
      <c r="AE34" s="61">
        <f>'GW ZBud_WY'!B61-'GW ZBud_WY'!C61</f>
        <v>-44765.95</v>
      </c>
      <c r="AF34" s="61">
        <f t="shared" si="2"/>
        <v>47380.380000000019</v>
      </c>
      <c r="AH34">
        <f t="shared" si="1"/>
        <v>42805.840000000004</v>
      </c>
    </row>
    <row r="35" spans="21:34" x14ac:dyDescent="0.3">
      <c r="U35">
        <v>2000</v>
      </c>
      <c r="V35">
        <v>2048</v>
      </c>
      <c r="W35" t="s">
        <v>877</v>
      </c>
      <c r="X35" t="str">
        <f t="shared" si="0"/>
        <v>2000 (AN)</v>
      </c>
      <c r="Y35" s="61">
        <f>'GW ZBud_WY'!F63</f>
        <v>73013.210000000006</v>
      </c>
      <c r="Z35" s="61">
        <f>'GW ZBud_WY'!AE63</f>
        <v>7103.6299999999992</v>
      </c>
      <c r="AA35" s="61">
        <f>'GW ZBud_WY'!J63+'GW ZBud_WY'!R63+'GW ZBud_WY'!T63+'GW ZBud_WY'!V63+'GW ZBud_WY'!X63</f>
        <v>24097.41</v>
      </c>
      <c r="AB35" s="61">
        <f>'GW ZBud_WY'!O63*-1</f>
        <v>-45247.789999999994</v>
      </c>
      <c r="AC35" s="61">
        <f>'GW ZBud_WY'!E63*-1</f>
        <v>-37772.94</v>
      </c>
      <c r="AD35" s="61">
        <f>('GW ZBud_WY'!K63+'GW ZBud_WY'!S63+'GW ZBud_WY'!U63+'GW ZBud_WY'!W63+'GW ZBud_WY'!Y63)*-1</f>
        <v>-27908.91</v>
      </c>
      <c r="AE35" s="61">
        <f>'GW ZBud_WY'!B62-'GW ZBud_WY'!C62</f>
        <v>19756.199999999983</v>
      </c>
      <c r="AF35" s="61">
        <f t="shared" si="2"/>
        <v>27624.180000000037</v>
      </c>
      <c r="AH35">
        <f t="shared" si="1"/>
        <v>45247.789999999994</v>
      </c>
    </row>
    <row r="36" spans="21:34" x14ac:dyDescent="0.3">
      <c r="U36">
        <v>2001</v>
      </c>
      <c r="V36">
        <v>2049</v>
      </c>
      <c r="W36" t="s">
        <v>878</v>
      </c>
      <c r="X36" t="str">
        <f t="shared" si="0"/>
        <v>2001 (D)</v>
      </c>
      <c r="Y36" s="61">
        <f>'GW ZBud_WY'!F64</f>
        <v>49012.049999999996</v>
      </c>
      <c r="Z36" s="61">
        <f>'GW ZBud_WY'!AE64</f>
        <v>7002.5400000000009</v>
      </c>
      <c r="AA36" s="61">
        <f>'GW ZBud_WY'!J64+'GW ZBud_WY'!R64+'GW ZBud_WY'!T64+'GW ZBud_WY'!V64+'GW ZBud_WY'!X64</f>
        <v>23389.19</v>
      </c>
      <c r="AB36" s="61">
        <f>'GW ZBud_WY'!O64*-1</f>
        <v>-44660.99</v>
      </c>
      <c r="AC36" s="61">
        <f>'GW ZBud_WY'!E64*-1</f>
        <v>-31654.39</v>
      </c>
      <c r="AD36" s="61">
        <f>('GW ZBud_WY'!K64+'GW ZBud_WY'!S64+'GW ZBud_WY'!U64+'GW ZBud_WY'!W64+'GW ZBud_WY'!Y64)*-1</f>
        <v>-26935.229999999996</v>
      </c>
      <c r="AE36" s="61">
        <f>'GW ZBud_WY'!B63-'GW ZBud_WY'!C63</f>
        <v>7137.3400000000038</v>
      </c>
      <c r="AF36" s="61">
        <f t="shared" si="2"/>
        <v>20486.840000000033</v>
      </c>
      <c r="AH36">
        <f t="shared" si="1"/>
        <v>44660.99</v>
      </c>
    </row>
    <row r="37" spans="21:34" x14ac:dyDescent="0.3">
      <c r="U37">
        <v>2002</v>
      </c>
      <c r="V37">
        <v>2050</v>
      </c>
      <c r="W37" t="s">
        <v>878</v>
      </c>
      <c r="X37" t="str">
        <f t="shared" si="0"/>
        <v>2002 (D)</v>
      </c>
      <c r="Y37" s="61">
        <f>'GW ZBud_WY'!F65</f>
        <v>67268.040000000008</v>
      </c>
      <c r="Z37" s="61">
        <f>'GW ZBud_WY'!AE65</f>
        <v>8341.09</v>
      </c>
      <c r="AA37" s="61">
        <f>'GW ZBud_WY'!J65+'GW ZBud_WY'!R65+'GW ZBud_WY'!T65+'GW ZBud_WY'!V65+'GW ZBud_WY'!X65</f>
        <v>23753.69</v>
      </c>
      <c r="AB37" s="61">
        <f>'GW ZBud_WY'!O65*-1</f>
        <v>-45831.97</v>
      </c>
      <c r="AC37" s="61">
        <f>'GW ZBud_WY'!E65*-1</f>
        <v>-31849.830000000009</v>
      </c>
      <c r="AD37" s="61">
        <f>('GW ZBud_WY'!K65+'GW ZBud_WY'!S65+'GW ZBud_WY'!U65+'GW ZBud_WY'!W65+'GW ZBud_WY'!Y65)*-1</f>
        <v>-27354.43</v>
      </c>
      <c r="AE37" s="61">
        <f>'GW ZBud_WY'!B64-'GW ZBud_WY'!C64</f>
        <v>24239.500000000007</v>
      </c>
      <c r="AF37" s="61">
        <f t="shared" si="2"/>
        <v>-3752.6599999999744</v>
      </c>
      <c r="AH37">
        <f t="shared" si="1"/>
        <v>45831.97</v>
      </c>
    </row>
    <row r="38" spans="21:34" x14ac:dyDescent="0.3">
      <c r="U38">
        <v>2003</v>
      </c>
      <c r="V38">
        <v>2051</v>
      </c>
      <c r="W38" t="s">
        <v>877</v>
      </c>
      <c r="X38" t="str">
        <f t="shared" si="0"/>
        <v>2003 (AN)</v>
      </c>
      <c r="Y38" s="61">
        <f>'GW ZBud_WY'!F66</f>
        <v>75350.990000000005</v>
      </c>
      <c r="Z38" s="61">
        <f>'GW ZBud_WY'!AE66</f>
        <v>8628.91</v>
      </c>
      <c r="AA38" s="61">
        <f>'GW ZBud_WY'!J66+'GW ZBud_WY'!R66+'GW ZBud_WY'!T66+'GW ZBud_WY'!V66+'GW ZBud_WY'!X66</f>
        <v>22821.58</v>
      </c>
      <c r="AB38" s="61">
        <f>'GW ZBud_WY'!O66*-1</f>
        <v>-40944.39</v>
      </c>
      <c r="AC38" s="61">
        <f>'GW ZBud_WY'!E66*-1</f>
        <v>-33153.119999999995</v>
      </c>
      <c r="AD38" s="61">
        <f>('GW ZBud_WY'!K66+'GW ZBud_WY'!S66+'GW ZBud_WY'!U66+'GW ZBud_WY'!W66+'GW ZBud_WY'!Y66)*-1</f>
        <v>-26570.030000000002</v>
      </c>
      <c r="AE38" s="61">
        <f>'GW ZBud_WY'!B65-'GW ZBud_WY'!C65</f>
        <v>6091.9000000000087</v>
      </c>
      <c r="AF38" s="61">
        <f t="shared" si="2"/>
        <v>-9844.5599999999831</v>
      </c>
      <c r="AH38">
        <f t="shared" si="1"/>
        <v>40944.39</v>
      </c>
    </row>
    <row r="39" spans="21:34" x14ac:dyDescent="0.3">
      <c r="U39">
        <v>2004</v>
      </c>
      <c r="V39">
        <v>2052</v>
      </c>
      <c r="W39" t="s">
        <v>879</v>
      </c>
      <c r="X39" t="str">
        <f t="shared" si="0"/>
        <v>2004 (BN)</v>
      </c>
      <c r="Y39" s="61">
        <f>'GW ZBud_WY'!F67</f>
        <v>74802.48</v>
      </c>
      <c r="Z39" s="61">
        <f>'GW ZBud_WY'!AE67</f>
        <v>8551.74</v>
      </c>
      <c r="AA39" s="61">
        <f>'GW ZBud_WY'!J67+'GW ZBud_WY'!R67+'GW ZBud_WY'!T67+'GW ZBud_WY'!V67+'GW ZBud_WY'!X67</f>
        <v>23360.9</v>
      </c>
      <c r="AB39" s="61">
        <f>'GW ZBud_WY'!O67*-1</f>
        <v>-46609.440000000002</v>
      </c>
      <c r="AC39" s="61">
        <f>'GW ZBud_WY'!E67*-1</f>
        <v>-33282.99</v>
      </c>
      <c r="AD39" s="61">
        <f>('GW ZBud_WY'!K67+'GW ZBud_WY'!S67+'GW ZBud_WY'!U67+'GW ZBud_WY'!W67+'GW ZBud_WY'!Y67)*-1</f>
        <v>-27178.39</v>
      </c>
      <c r="AE39" s="61">
        <f>'GW ZBud_WY'!B66-'GW ZBud_WY'!C66</f>
        <v>-5714.2799999999988</v>
      </c>
      <c r="AF39" s="61">
        <f t="shared" si="2"/>
        <v>-4130.2799999999843</v>
      </c>
      <c r="AH39">
        <f t="shared" si="1"/>
        <v>46609.440000000002</v>
      </c>
    </row>
    <row r="40" spans="21:34" x14ac:dyDescent="0.3">
      <c r="U40">
        <v>2005</v>
      </c>
      <c r="V40">
        <v>2053</v>
      </c>
      <c r="W40" t="s">
        <v>877</v>
      </c>
      <c r="X40" t="str">
        <f t="shared" si="0"/>
        <v>2005 (AN)</v>
      </c>
      <c r="Y40" s="61">
        <f>'GW ZBud_WY'!F68</f>
        <v>73536.739999999991</v>
      </c>
      <c r="Z40" s="61">
        <f>'GW ZBud_WY'!AE68</f>
        <v>7128.2100000000009</v>
      </c>
      <c r="AA40" s="61">
        <f>'GW ZBud_WY'!J68+'GW ZBud_WY'!R68+'GW ZBud_WY'!T68+'GW ZBud_WY'!V68+'GW ZBud_WY'!X68</f>
        <v>22783.13</v>
      </c>
      <c r="AB40" s="61">
        <f>'GW ZBud_WY'!O68*-1</f>
        <v>-36801.58</v>
      </c>
      <c r="AC40" s="61">
        <f>'GW ZBud_WY'!E68*-1</f>
        <v>-35757.699999999997</v>
      </c>
      <c r="AD40" s="61">
        <f>('GW ZBud_WY'!K68+'GW ZBud_WY'!S68+'GW ZBud_WY'!U68+'GW ZBud_WY'!W68+'GW ZBud_WY'!Y68)*-1</f>
        <v>-25935.920000000002</v>
      </c>
      <c r="AE40" s="61">
        <f>'GW ZBud_WY'!B67-'GW ZBud_WY'!C67</f>
        <v>787.16000000001804</v>
      </c>
      <c r="AF40" s="61">
        <f t="shared" si="2"/>
        <v>-4917.4400000000023</v>
      </c>
      <c r="AH40">
        <f t="shared" si="1"/>
        <v>36801.58</v>
      </c>
    </row>
    <row r="41" spans="21:34" x14ac:dyDescent="0.3">
      <c r="U41">
        <v>2006</v>
      </c>
      <c r="V41">
        <v>2054</v>
      </c>
      <c r="W41" t="s">
        <v>880</v>
      </c>
      <c r="X41" t="str">
        <f t="shared" si="0"/>
        <v>2006 (W)</v>
      </c>
      <c r="Y41" s="61">
        <f>'GW ZBud_WY'!F69</f>
        <v>117198.07</v>
      </c>
      <c r="Z41" s="61">
        <f>'GW ZBud_WY'!AE69</f>
        <v>13507.030000000002</v>
      </c>
      <c r="AA41" s="61">
        <f>'GW ZBud_WY'!J69+'GW ZBud_WY'!R69+'GW ZBud_WY'!T69+'GW ZBud_WY'!V69+'GW ZBud_WY'!X69</f>
        <v>23923.300000000003</v>
      </c>
      <c r="AB41" s="61">
        <f>'GW ZBud_WY'!O69*-1</f>
        <v>-39178.560000000005</v>
      </c>
      <c r="AC41" s="61">
        <f>'GW ZBud_WY'!E69*-1</f>
        <v>-54404.020000000004</v>
      </c>
      <c r="AD41" s="61">
        <f>('GW ZBud_WY'!K69+'GW ZBud_WY'!S69+'GW ZBud_WY'!U69+'GW ZBud_WY'!W69+'GW ZBud_WY'!Y69)*-1</f>
        <v>-27439.88</v>
      </c>
      <c r="AE41" s="61">
        <f>'GW ZBud_WY'!B68-'GW ZBud_WY'!C68</f>
        <v>-4534.6200000000026</v>
      </c>
      <c r="AF41" s="61">
        <f t="shared" si="2"/>
        <v>-382.81999999999971</v>
      </c>
      <c r="AH41">
        <f t="shared" si="1"/>
        <v>39178.560000000005</v>
      </c>
    </row>
    <row r="42" spans="21:34" x14ac:dyDescent="0.3">
      <c r="U42">
        <v>2007</v>
      </c>
      <c r="V42">
        <v>2055</v>
      </c>
      <c r="W42" t="s">
        <v>878</v>
      </c>
      <c r="X42" t="str">
        <f t="shared" si="0"/>
        <v>2007 (D)</v>
      </c>
      <c r="Y42" s="61">
        <f>'GW ZBud_WY'!F70</f>
        <v>35647.350000000006</v>
      </c>
      <c r="Z42" s="61">
        <f>'GW ZBud_WY'!AE70</f>
        <v>8406.4499999999989</v>
      </c>
      <c r="AA42" s="61">
        <f>'GW ZBud_WY'!J70+'GW ZBud_WY'!R70+'GW ZBud_WY'!T70+'GW ZBud_WY'!V70+'GW ZBud_WY'!X70</f>
        <v>22940.11</v>
      </c>
      <c r="AB42" s="61">
        <f>'GW ZBud_WY'!O70*-1</f>
        <v>-47429.759999999995</v>
      </c>
      <c r="AC42" s="61">
        <f>'GW ZBud_WY'!E70*-1</f>
        <v>-29569.870000000003</v>
      </c>
      <c r="AD42" s="61">
        <f>('GW ZBud_WY'!K70+'GW ZBud_WY'!S70+'GW ZBud_WY'!U70+'GW ZBud_WY'!W70+'GW ZBud_WY'!Y70)*-1</f>
        <v>-27192.629999999997</v>
      </c>
      <c r="AE42" s="61">
        <f>'GW ZBud_WY'!B69-'GW ZBud_WY'!C69</f>
        <v>-33160.00999999998</v>
      </c>
      <c r="AF42" s="61">
        <f t="shared" si="2"/>
        <v>32777.189999999981</v>
      </c>
      <c r="AH42">
        <f t="shared" si="1"/>
        <v>47429.759999999995</v>
      </c>
    </row>
    <row r="43" spans="21:34" x14ac:dyDescent="0.3">
      <c r="U43">
        <v>2008</v>
      </c>
      <c r="V43">
        <v>2056</v>
      </c>
      <c r="W43" t="s">
        <v>881</v>
      </c>
      <c r="X43" t="str">
        <f t="shared" si="0"/>
        <v>2008 (C)</v>
      </c>
      <c r="Y43" s="61">
        <f>'GW ZBud_WY'!F71</f>
        <v>54870.079999999987</v>
      </c>
      <c r="Z43" s="61">
        <f>'GW ZBud_WY'!AE71</f>
        <v>8089.8000000000011</v>
      </c>
      <c r="AA43" s="61">
        <f>'GW ZBud_WY'!J71+'GW ZBud_WY'!R71+'GW ZBud_WY'!T71+'GW ZBud_WY'!V71+'GW ZBud_WY'!X71</f>
        <v>22899.88</v>
      </c>
      <c r="AB43" s="61">
        <f>'GW ZBud_WY'!O71*-1</f>
        <v>-49153.68</v>
      </c>
      <c r="AC43" s="61">
        <f>'GW ZBud_WY'!E71*-1</f>
        <v>-27067.040000000001</v>
      </c>
      <c r="AD43" s="61">
        <f>('GW ZBud_WY'!K71+'GW ZBud_WY'!S71+'GW ZBud_WY'!U71+'GW ZBud_WY'!W71+'GW ZBud_WY'!Y71)*-1</f>
        <v>-26635.300000000007</v>
      </c>
      <c r="AE43" s="61">
        <f>'GW ZBud_WY'!B70-'GW ZBud_WY'!C70</f>
        <v>37599.67</v>
      </c>
      <c r="AF43" s="61">
        <f t="shared" si="2"/>
        <v>-4822.4800000000178</v>
      </c>
      <c r="AH43">
        <f t="shared" si="1"/>
        <v>49153.68</v>
      </c>
    </row>
    <row r="44" spans="21:34" x14ac:dyDescent="0.3">
      <c r="U44">
        <v>2009</v>
      </c>
      <c r="V44">
        <v>2057</v>
      </c>
      <c r="W44" t="s">
        <v>878</v>
      </c>
      <c r="X44" t="str">
        <f t="shared" si="0"/>
        <v>2009 (D)</v>
      </c>
      <c r="Y44" s="61">
        <f>'GW ZBud_WY'!F72</f>
        <v>47859.86</v>
      </c>
      <c r="Z44" s="61">
        <f>'GW ZBud_WY'!AE72</f>
        <v>9212.6500000000015</v>
      </c>
      <c r="AA44" s="61">
        <f>'GW ZBud_WY'!J72+'GW ZBud_WY'!R72+'GW ZBud_WY'!T72+'GW ZBud_WY'!V72+'GW ZBud_WY'!X72</f>
        <v>21581.140000000003</v>
      </c>
      <c r="AB44" s="61">
        <f>'GW ZBud_WY'!O72*-1</f>
        <v>-42732.890000000007</v>
      </c>
      <c r="AC44" s="61">
        <f>'GW ZBud_WY'!E72*-1</f>
        <v>-21890.97</v>
      </c>
      <c r="AD44" s="61">
        <f>('GW ZBud_WY'!K72+'GW ZBud_WY'!S72+'GW ZBud_WY'!U72+'GW ZBud_WY'!W72+'GW ZBud_WY'!Y72)*-1</f>
        <v>-25387.200000000001</v>
      </c>
      <c r="AE44" s="61">
        <f>'GW ZBud_WY'!B71-'GW ZBud_WY'!C71</f>
        <v>17400.679999999986</v>
      </c>
      <c r="AF44" s="61">
        <f t="shared" si="2"/>
        <v>-22223.160000000003</v>
      </c>
      <c r="AH44">
        <f t="shared" si="1"/>
        <v>42732.890000000007</v>
      </c>
    </row>
    <row r="45" spans="21:34" x14ac:dyDescent="0.3">
      <c r="U45">
        <v>2010</v>
      </c>
      <c r="V45">
        <v>2058</v>
      </c>
      <c r="W45" t="s">
        <v>879</v>
      </c>
      <c r="X45" t="str">
        <f t="shared" si="0"/>
        <v>2010 (BN)</v>
      </c>
      <c r="Y45" s="61">
        <f>'GW ZBud_WY'!F73</f>
        <v>68428.62999999999</v>
      </c>
      <c r="Z45" s="61">
        <f>'GW ZBud_WY'!AE73</f>
        <v>8515.7100000000009</v>
      </c>
      <c r="AA45" s="61">
        <f>'GW ZBud_WY'!J73+'GW ZBud_WY'!R73+'GW ZBud_WY'!T73+'GW ZBud_WY'!V73+'GW ZBud_WY'!X73</f>
        <v>22191.38</v>
      </c>
      <c r="AB45" s="61">
        <f>'GW ZBud_WY'!O73*-1</f>
        <v>-38026.07</v>
      </c>
      <c r="AC45" s="61">
        <f>'GW ZBud_WY'!E73*-1</f>
        <v>-27579.370000000006</v>
      </c>
      <c r="AD45" s="61">
        <f>('GW ZBud_WY'!K73+'GW ZBud_WY'!S73+'GW ZBud_WY'!U73+'GW ZBud_WY'!W73+'GW ZBud_WY'!Y73)*-1</f>
        <v>-24433.629999999997</v>
      </c>
      <c r="AE45" s="61">
        <f>'GW ZBud_WY'!B72-'GW ZBud_WY'!C72</f>
        <v>11752.620000000003</v>
      </c>
      <c r="AF45" s="61">
        <f t="shared" si="2"/>
        <v>-33975.780000000006</v>
      </c>
      <c r="AH45">
        <f t="shared" si="1"/>
        <v>38026.07</v>
      </c>
    </row>
    <row r="46" spans="21:34" x14ac:dyDescent="0.3">
      <c r="U46">
        <v>2011</v>
      </c>
      <c r="V46">
        <v>2059</v>
      </c>
      <c r="W46" t="s">
        <v>880</v>
      </c>
      <c r="X46" t="str">
        <f t="shared" si="0"/>
        <v>2011 (W)</v>
      </c>
      <c r="Y46" s="61">
        <f>'GW ZBud_WY'!F74</f>
        <v>102986.37999999999</v>
      </c>
      <c r="Z46" s="61">
        <f>'GW ZBud_WY'!AE74</f>
        <v>8781.67</v>
      </c>
      <c r="AA46" s="61">
        <f>'GW ZBud_WY'!J74+'GW ZBud_WY'!R74+'GW ZBud_WY'!T74+'GW ZBud_WY'!V74+'GW ZBud_WY'!X74</f>
        <v>23271.279999999999</v>
      </c>
      <c r="AB46" s="61">
        <f>'GW ZBud_WY'!O74*-1</f>
        <v>-35090.820000000007</v>
      </c>
      <c r="AC46" s="61">
        <f>'GW ZBud_WY'!E74*-1</f>
        <v>-44315.43</v>
      </c>
      <c r="AD46" s="61">
        <f>('GW ZBud_WY'!K74+'GW ZBud_WY'!S74+'GW ZBud_WY'!U74+'GW ZBud_WY'!W74+'GW ZBud_WY'!Y74)*-1</f>
        <v>-24375.98</v>
      </c>
      <c r="AE46" s="61">
        <f>'GW ZBud_WY'!B73-'GW ZBud_WY'!C73</f>
        <v>-8693.3499999999985</v>
      </c>
      <c r="AF46" s="61">
        <f t="shared" si="2"/>
        <v>-25282.430000000008</v>
      </c>
      <c r="AH46">
        <f t="shared" si="1"/>
        <v>35090.820000000007</v>
      </c>
    </row>
    <row r="47" spans="21:34" x14ac:dyDescent="0.3">
      <c r="U47">
        <v>2012</v>
      </c>
      <c r="V47">
        <v>2060</v>
      </c>
      <c r="W47" t="s">
        <v>879</v>
      </c>
      <c r="X47" t="str">
        <f t="shared" si="0"/>
        <v>2012 (BN)</v>
      </c>
      <c r="Y47" s="61">
        <f>'GW ZBud_WY'!F75</f>
        <v>48759.400000000009</v>
      </c>
      <c r="Z47" s="61">
        <f>'GW ZBud_WY'!AE75</f>
        <v>8517.33</v>
      </c>
      <c r="AA47" s="61">
        <f>'GW ZBud_WY'!J75+'GW ZBud_WY'!R75+'GW ZBud_WY'!T75+'GW ZBud_WY'!V75+'GW ZBud_WY'!X75</f>
        <v>23267.98</v>
      </c>
      <c r="AB47" s="61">
        <f>'GW ZBud_WY'!O75*-1</f>
        <v>-45151.619999999995</v>
      </c>
      <c r="AC47" s="61">
        <f>'GW ZBud_WY'!E75*-1</f>
        <v>-30439.07</v>
      </c>
      <c r="AD47" s="61">
        <f>('GW ZBud_WY'!K75+'GW ZBud_WY'!S75+'GW ZBud_WY'!U75+'GW ZBud_WY'!W75+'GW ZBud_WY'!Y75)*-1</f>
        <v>-24511.56</v>
      </c>
      <c r="AE47" s="61">
        <f>'GW ZBud_WY'!B74-'GW ZBud_WY'!C74</f>
        <v>-30822.279999999992</v>
      </c>
      <c r="AF47" s="61">
        <f t="shared" si="2"/>
        <v>5539.849999999984</v>
      </c>
      <c r="AH47">
        <f t="shared" si="1"/>
        <v>45151.619999999995</v>
      </c>
    </row>
    <row r="48" spans="21:34" x14ac:dyDescent="0.3">
      <c r="U48">
        <v>2013</v>
      </c>
      <c r="V48">
        <v>2061</v>
      </c>
      <c r="W48" t="s">
        <v>878</v>
      </c>
      <c r="X48" t="str">
        <f t="shared" si="0"/>
        <v>2013 (D)</v>
      </c>
      <c r="Y48" s="61">
        <f>'GW ZBud_WY'!F76</f>
        <v>53911.72</v>
      </c>
      <c r="Z48" s="61">
        <f>'GW ZBud_WY'!AE76</f>
        <v>9674.2100000000009</v>
      </c>
      <c r="AA48" s="61">
        <f>'GW ZBud_WY'!J76+'GW ZBud_WY'!R76+'GW ZBud_WY'!T76+'GW ZBud_WY'!V76+'GW ZBud_WY'!X76</f>
        <v>22542.71</v>
      </c>
      <c r="AB48" s="61">
        <f>'GW ZBud_WY'!O76*-1</f>
        <v>-46641.900000000009</v>
      </c>
      <c r="AC48" s="61">
        <f>'GW ZBud_WY'!E76*-1</f>
        <v>-26830.860000000004</v>
      </c>
      <c r="AD48" s="61">
        <f>('GW ZBud_WY'!K76+'GW ZBud_WY'!S76+'GW ZBud_WY'!U76+'GW ZBud_WY'!W76+'GW ZBud_WY'!Y76)*-1</f>
        <v>-25061.52</v>
      </c>
      <c r="AE48" s="61">
        <f>'GW ZBud_WY'!B75-'GW ZBud_WY'!C75</f>
        <v>19952.130000000005</v>
      </c>
      <c r="AF48" s="61">
        <f t="shared" si="2"/>
        <v>-14412.280000000021</v>
      </c>
      <c r="AH48">
        <f t="shared" si="1"/>
        <v>46641.900000000009</v>
      </c>
    </row>
    <row r="49" spans="21:34" x14ac:dyDescent="0.3">
      <c r="U49">
        <v>2014</v>
      </c>
      <c r="V49">
        <v>2062</v>
      </c>
      <c r="W49" t="s">
        <v>881</v>
      </c>
      <c r="X49" t="str">
        <f t="shared" si="0"/>
        <v>2014 (C)</v>
      </c>
      <c r="Y49" s="61">
        <f>'GW ZBud_WY'!F77</f>
        <v>36359.18</v>
      </c>
      <c r="Z49" s="61">
        <f>'GW ZBud_WY'!AE77</f>
        <v>9792.64</v>
      </c>
      <c r="AA49" s="61">
        <f>'GW ZBud_WY'!J77+'GW ZBud_WY'!R77+'GW ZBud_WY'!T77+'GW ZBud_WY'!V77+'GW ZBud_WY'!X77</f>
        <v>22545.940000000002</v>
      </c>
      <c r="AB49" s="61">
        <f>'GW ZBud_WY'!O77*-1</f>
        <v>-50146.37</v>
      </c>
      <c r="AC49" s="61">
        <f>'GW ZBud_WY'!E77*-1</f>
        <v>-16653.93</v>
      </c>
      <c r="AD49" s="61">
        <f>('GW ZBud_WY'!K77+'GW ZBud_WY'!S77+'GW ZBud_WY'!U77+'GW ZBud_WY'!W77+'GW ZBud_WY'!Y77)*-1</f>
        <v>-24725.439999999999</v>
      </c>
      <c r="AE49" s="61">
        <f>'GW ZBud_WY'!B76-'GW ZBud_WY'!C76</f>
        <v>12814.329999999987</v>
      </c>
      <c r="AF49" s="61">
        <f t="shared" si="2"/>
        <v>-27226.610000000008</v>
      </c>
      <c r="AH49">
        <f t="shared" si="1"/>
        <v>50146.37</v>
      </c>
    </row>
    <row r="50" spans="21:34" x14ac:dyDescent="0.3">
      <c r="U50">
        <v>2015</v>
      </c>
      <c r="V50">
        <v>2063</v>
      </c>
      <c r="W50" t="s">
        <v>881</v>
      </c>
      <c r="X50" t="str">
        <f t="shared" si="0"/>
        <v>2015 (C)</v>
      </c>
      <c r="Y50" s="61">
        <f>'GW ZBud_WY'!F78</f>
        <v>50268.850000000006</v>
      </c>
      <c r="Z50" s="61">
        <f>'GW ZBud_WY'!AE78</f>
        <v>10443.460000000001</v>
      </c>
      <c r="AA50" s="61">
        <f>'GW ZBud_WY'!J78+'GW ZBud_WY'!R78+'GW ZBud_WY'!T78+'GW ZBud_WY'!V78+'GW ZBud_WY'!X78</f>
        <v>21920.07</v>
      </c>
      <c r="AB50" s="61">
        <f>'GW ZBud_WY'!O78*-1</f>
        <v>-49560.600000000006</v>
      </c>
      <c r="AC50" s="61">
        <f>'GW ZBud_WY'!E78*-1</f>
        <v>-17991.769999999997</v>
      </c>
      <c r="AD50" s="61">
        <f>('GW ZBud_WY'!K78+'GW ZBud_WY'!S78+'GW ZBud_WY'!U78+'GW ZBud_WY'!W78+'GW ZBud_WY'!Y78)*-1</f>
        <v>-24890.560000000001</v>
      </c>
      <c r="AE50" s="61">
        <f>'GW ZBud_WY'!B77-'GW ZBud_WY'!C77</f>
        <v>23214.689999999995</v>
      </c>
      <c r="AF50" s="61">
        <f t="shared" si="2"/>
        <v>-50441.3</v>
      </c>
      <c r="AH50">
        <f t="shared" si="1"/>
        <v>49560.600000000006</v>
      </c>
    </row>
    <row r="51" spans="21:34" x14ac:dyDescent="0.3">
      <c r="U51">
        <v>2016</v>
      </c>
      <c r="V51">
        <v>2064</v>
      </c>
      <c r="W51" t="s">
        <v>879</v>
      </c>
      <c r="X51" t="str">
        <f t="shared" si="0"/>
        <v>2016 (BN)</v>
      </c>
      <c r="Y51" s="61">
        <f>'GW ZBud_WY'!F79</f>
        <v>68849.34</v>
      </c>
      <c r="Z51" s="61">
        <f>'GW ZBud_WY'!AE79</f>
        <v>11944.19</v>
      </c>
      <c r="AA51" s="61">
        <f>'GW ZBud_WY'!J79+'GW ZBud_WY'!R79+'GW ZBud_WY'!T79+'GW ZBud_WY'!V79+'GW ZBud_WY'!X79</f>
        <v>21008.73</v>
      </c>
      <c r="AB51" s="61">
        <f>'GW ZBud_WY'!O79*-1</f>
        <v>-42765.749999999993</v>
      </c>
      <c r="AC51" s="61">
        <f>'GW ZBud_WY'!E79*-1</f>
        <v>-19350.16</v>
      </c>
      <c r="AD51" s="61">
        <f>('GW ZBud_WY'!K79+'GW ZBud_WY'!S79+'GW ZBud_WY'!U79+'GW ZBud_WY'!W79+'GW ZBud_WY'!Y79)*-1</f>
        <v>-26285.48</v>
      </c>
      <c r="AE51" s="61">
        <f>'GW ZBud_WY'!B78-'GW ZBud_WY'!C78</f>
        <v>10208.669999999998</v>
      </c>
      <c r="AF51" s="61">
        <f t="shared" si="2"/>
        <v>-60649.97</v>
      </c>
      <c r="AH51">
        <f t="shared" si="1"/>
        <v>42765.749999999993</v>
      </c>
    </row>
    <row r="52" spans="21:34" x14ac:dyDescent="0.3">
      <c r="U52">
        <v>2017</v>
      </c>
      <c r="V52">
        <v>2065</v>
      </c>
      <c r="W52" t="s">
        <v>880</v>
      </c>
      <c r="X52" t="str">
        <f t="shared" si="0"/>
        <v>2017 (W)</v>
      </c>
      <c r="Y52" s="61">
        <f>'GW ZBud_WY'!F80</f>
        <v>110421.08999999998</v>
      </c>
      <c r="Z52" s="61">
        <f>'GW ZBud_WY'!AE80</f>
        <v>24471.97</v>
      </c>
      <c r="AA52" s="61">
        <f>'GW ZBud_WY'!J80+'GW ZBud_WY'!R80+'GW ZBud_WY'!T80+'GW ZBud_WY'!V80+'GW ZBud_WY'!X80</f>
        <v>21735.309999999998</v>
      </c>
      <c r="AB52" s="61">
        <f>'GW ZBud_WY'!O80*-1</f>
        <v>-39082.199999999997</v>
      </c>
      <c r="AC52" s="61">
        <f>'GW ZBud_WY'!E80*-1</f>
        <v>-44928.880000000005</v>
      </c>
      <c r="AD52" s="61">
        <f>('GW ZBud_WY'!K80+'GW ZBud_WY'!S80+'GW ZBud_WY'!U80+'GW ZBud_WY'!W80+'GW ZBud_WY'!Y80)*-1</f>
        <v>-26478.3</v>
      </c>
      <c r="AE52" s="61">
        <f>'GW ZBud_WY'!B79-'GW ZBud_WY'!C79</f>
        <v>-12986.589999999997</v>
      </c>
      <c r="AF52" s="61">
        <f t="shared" si="2"/>
        <v>-47663.380000000005</v>
      </c>
      <c r="AH52">
        <f t="shared" si="1"/>
        <v>39082.199999999997</v>
      </c>
    </row>
    <row r="53" spans="21:34" x14ac:dyDescent="0.3">
      <c r="U53">
        <v>2018</v>
      </c>
      <c r="V53">
        <v>2066</v>
      </c>
      <c r="W53" t="s">
        <v>879</v>
      </c>
      <c r="X53" t="str">
        <f t="shared" si="0"/>
        <v>2018 (BN)</v>
      </c>
      <c r="Y53" s="61">
        <f>'GW ZBud_WY'!F81</f>
        <v>48805.529999999992</v>
      </c>
      <c r="Z53" s="61">
        <f>'GW ZBud_WY'!AE81</f>
        <v>9948.07</v>
      </c>
      <c r="AA53" s="61">
        <f>'GW ZBud_WY'!J81+'GW ZBud_WY'!R81+'GW ZBud_WY'!T81+'GW ZBud_WY'!V81+'GW ZBud_WY'!X81</f>
        <v>21665.55</v>
      </c>
      <c r="AB53" s="61">
        <f>'GW ZBud_WY'!O81*-1</f>
        <v>-44886.91</v>
      </c>
      <c r="AC53" s="61">
        <f>'GW ZBud_WY'!E81*-1</f>
        <v>-27549.120000000003</v>
      </c>
      <c r="AD53" s="61">
        <f>('GW ZBud_WY'!K81+'GW ZBud_WY'!S81+'GW ZBud_WY'!U81+'GW ZBud_WY'!W81+'GW ZBud_WY'!Y81)*-1</f>
        <v>-25172.83</v>
      </c>
      <c r="AE53" s="61">
        <f>'GW ZBud_WY'!B80-'GW ZBud_WY'!C80</f>
        <v>-45677.420000000027</v>
      </c>
      <c r="AF53" s="61">
        <f t="shared" si="2"/>
        <v>-1985.9599999999773</v>
      </c>
      <c r="AH53">
        <f t="shared" si="1"/>
        <v>44886.91</v>
      </c>
    </row>
    <row r="54" spans="21:34" x14ac:dyDescent="0.3">
      <c r="U54">
        <v>2004</v>
      </c>
      <c r="V54">
        <v>2067</v>
      </c>
      <c r="W54" t="s">
        <v>879</v>
      </c>
      <c r="X54" t="str">
        <f t="shared" si="0"/>
        <v>2004 (BN)</v>
      </c>
      <c r="Y54" s="61">
        <f>'GW ZBud_WY'!F82</f>
        <v>74706.23</v>
      </c>
      <c r="Z54" s="61">
        <f>'GW ZBud_WY'!AE82</f>
        <v>9251.0400000000009</v>
      </c>
      <c r="AA54" s="61">
        <f>'GW ZBud_WY'!J82+'GW ZBud_WY'!R82+'GW ZBud_WY'!T82+'GW ZBud_WY'!V82+'GW ZBud_WY'!X82</f>
        <v>22002.269999999997</v>
      </c>
      <c r="AB54" s="61">
        <f>'GW ZBud_WY'!O82*-1</f>
        <v>-46534.18</v>
      </c>
      <c r="AC54" s="61">
        <f>'GW ZBud_WY'!E82*-1</f>
        <v>-29944.32</v>
      </c>
      <c r="AD54" s="61">
        <f>('GW ZBud_WY'!K82+'GW ZBud_WY'!S82+'GW ZBud_WY'!U82+'GW ZBud_WY'!W82+'GW ZBud_WY'!Y82)*-1</f>
        <v>-25946.489999999998</v>
      </c>
      <c r="AE54" s="61">
        <f>'GW ZBud_WY'!B81-'GW ZBud_WY'!C81</f>
        <v>17609.080000000002</v>
      </c>
      <c r="AF54" s="61">
        <f t="shared" si="2"/>
        <v>-19595.039999999979</v>
      </c>
      <c r="AH54">
        <f t="shared" si="1"/>
        <v>46534.18</v>
      </c>
    </row>
    <row r="55" spans="21:34" x14ac:dyDescent="0.3">
      <c r="U55">
        <v>2005</v>
      </c>
      <c r="V55">
        <v>2068</v>
      </c>
      <c r="W55" t="s">
        <v>877</v>
      </c>
      <c r="X55" t="str">
        <f t="shared" si="0"/>
        <v>2005 (AN)</v>
      </c>
      <c r="Y55" s="61">
        <f>'GW ZBud_WY'!F83</f>
        <v>73580.430000000008</v>
      </c>
      <c r="Z55" s="61">
        <f>'GW ZBud_WY'!AE83</f>
        <v>7374.17</v>
      </c>
      <c r="AA55" s="61">
        <f>'GW ZBud_WY'!J83+'GW ZBud_WY'!R83+'GW ZBud_WY'!T83+'GW ZBud_WY'!V83+'GW ZBud_WY'!X83</f>
        <v>22083.749999999996</v>
      </c>
      <c r="AB55" s="61">
        <f>'GW ZBud_WY'!O83*-1</f>
        <v>-36936.660000000003</v>
      </c>
      <c r="AC55" s="61">
        <f>'GW ZBud_WY'!E83*-1</f>
        <v>-33252.630000000005</v>
      </c>
      <c r="AD55" s="61">
        <f>('GW ZBud_WY'!K83+'GW ZBud_WY'!S83+'GW ZBud_WY'!U83+'GW ZBud_WY'!W83+'GW ZBud_WY'!Y83)*-1</f>
        <v>-25251.43</v>
      </c>
      <c r="AE55" s="61">
        <f>'GW ZBud_WY'!B82-'GW ZBud_WY'!C82</f>
        <v>-3097.4300000000003</v>
      </c>
      <c r="AF55" s="61">
        <f t="shared" si="2"/>
        <v>-16497.609999999979</v>
      </c>
      <c r="AH55">
        <f t="shared" si="1"/>
        <v>36936.660000000003</v>
      </c>
    </row>
    <row r="56" spans="21:34" x14ac:dyDescent="0.3">
      <c r="Y56" s="61">
        <f t="shared" ref="Y56:AD56" si="3">AVERAGE(Y6:Y55)</f>
        <v>69578.247199999983</v>
      </c>
      <c r="Z56" s="61">
        <f t="shared" si="3"/>
        <v>9707.1764000000003</v>
      </c>
      <c r="AA56" s="61">
        <f t="shared" si="3"/>
        <v>22482.808199999992</v>
      </c>
      <c r="AB56" s="61">
        <f t="shared" si="3"/>
        <v>-43086.202800000014</v>
      </c>
      <c r="AC56" s="61">
        <f t="shared" si="3"/>
        <v>-32039.030200000005</v>
      </c>
      <c r="AD56" s="61">
        <f t="shared" si="3"/>
        <v>-26120.111400000005</v>
      </c>
      <c r="AE56" s="61">
        <f>'GW ZBud_WY'!B83-'GW ZBud_WY'!C83</f>
        <v>-7163.9200000000055</v>
      </c>
      <c r="AF56" s="61"/>
    </row>
    <row r="57" spans="21:34" x14ac:dyDescent="0.3">
      <c r="AD57" s="61">
        <f>SUM(AD6:AD55)</f>
        <v>-1306005.5700000003</v>
      </c>
    </row>
  </sheetData>
  <mergeCells count="25">
    <mergeCell ref="J19:K19"/>
    <mergeCell ref="N19:O19"/>
    <mergeCell ref="J20:K20"/>
    <mergeCell ref="N20:O20"/>
    <mergeCell ref="N13:O13"/>
    <mergeCell ref="H14:I15"/>
    <mergeCell ref="J14:O15"/>
    <mergeCell ref="P14:Q15"/>
    <mergeCell ref="J16:O16"/>
    <mergeCell ref="H17:I18"/>
    <mergeCell ref="J17:O18"/>
    <mergeCell ref="P17:Q18"/>
    <mergeCell ref="P7:Q8"/>
    <mergeCell ref="J9:O9"/>
    <mergeCell ref="H10:I11"/>
    <mergeCell ref="J10:O10"/>
    <mergeCell ref="P10:Q11"/>
    <mergeCell ref="K11:K12"/>
    <mergeCell ref="N11:O12"/>
    <mergeCell ref="J5:K5"/>
    <mergeCell ref="N5:O5"/>
    <mergeCell ref="J6:K6"/>
    <mergeCell ref="N6:O6"/>
    <mergeCell ref="H7:I8"/>
    <mergeCell ref="J7:O8"/>
  </mergeCells>
  <pageMargins left="0.7" right="0.7" top="0.75" bottom="0.75" header="0.3" footer="0.3"/>
  <pageSetup scale="115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E5D3C-7C18-4597-9278-3E31404BEDE2}">
  <dimension ref="B2:P134"/>
  <sheetViews>
    <sheetView topLeftCell="A133" workbookViewId="0">
      <selection activeCell="N114" sqref="N114"/>
    </sheetView>
  </sheetViews>
  <sheetFormatPr defaultRowHeight="14.4" x14ac:dyDescent="0.3"/>
  <cols>
    <col min="14" max="14" width="6.44140625" customWidth="1"/>
  </cols>
  <sheetData>
    <row r="2" spans="2:15" x14ac:dyDescent="0.3">
      <c r="B2" t="s">
        <v>28</v>
      </c>
    </row>
    <row r="3" spans="2:15" x14ac:dyDescent="0.3">
      <c r="M3" t="s">
        <v>1600</v>
      </c>
      <c r="N3" s="2">
        <f>AVERAGE('Detailed WY Budget'!$W$16:$W$34)/1000</f>
        <v>3.6204705263157897</v>
      </c>
      <c r="O3" t="s">
        <v>1601</v>
      </c>
    </row>
    <row r="4" spans="2:15" x14ac:dyDescent="0.3">
      <c r="N4" s="8">
        <f>N3/184370*1000*12</f>
        <v>0.23564379408683342</v>
      </c>
      <c r="O4" t="s">
        <v>1602</v>
      </c>
    </row>
    <row r="24" spans="2:15" x14ac:dyDescent="0.3">
      <c r="B24" t="s">
        <v>61</v>
      </c>
    </row>
    <row r="25" spans="2:15" x14ac:dyDescent="0.3">
      <c r="M25" t="s">
        <v>1600</v>
      </c>
      <c r="N25" s="2" t="e">
        <f>AVERAGE('Detailed WY Budget'!$BJ$16:$BJ$34)/1000</f>
        <v>#DIV/0!</v>
      </c>
      <c r="O25" t="s">
        <v>1601</v>
      </c>
    </row>
    <row r="26" spans="2:15" x14ac:dyDescent="0.3">
      <c r="N26" s="8" t="e">
        <f>N25/184370*1000*12</f>
        <v>#DIV/0!</v>
      </c>
      <c r="O26" t="s">
        <v>1602</v>
      </c>
    </row>
    <row r="46" spans="2:15" x14ac:dyDescent="0.3">
      <c r="B46" t="s">
        <v>1603</v>
      </c>
    </row>
    <row r="47" spans="2:15" x14ac:dyDescent="0.3">
      <c r="M47" t="s">
        <v>1600</v>
      </c>
      <c r="N47" s="2" t="e">
        <f>AVERAGE('Detailed WY Budget'!$BP$16:$BP$34)/1000</f>
        <v>#DIV/0!</v>
      </c>
      <c r="O47" t="s">
        <v>1601</v>
      </c>
    </row>
    <row r="48" spans="2:15" x14ac:dyDescent="0.3">
      <c r="N48" s="8" t="e">
        <f>N47/184370*1000*12</f>
        <v>#DIV/0!</v>
      </c>
      <c r="O48" t="s">
        <v>1602</v>
      </c>
    </row>
    <row r="68" spans="2:15" x14ac:dyDescent="0.3">
      <c r="B68" t="s">
        <v>1604</v>
      </c>
    </row>
    <row r="69" spans="2:15" x14ac:dyDescent="0.3">
      <c r="M69" t="s">
        <v>1600</v>
      </c>
      <c r="N69" s="2">
        <f>AVERAGE('GW ZBud_WY'!$F$15:$F$33)/1000</f>
        <v>70.800623157894734</v>
      </c>
      <c r="O69" t="s">
        <v>1601</v>
      </c>
    </row>
    <row r="70" spans="2:15" x14ac:dyDescent="0.3">
      <c r="N70" s="8">
        <f>N69/184370*1000*12</f>
        <v>4.6081655252738347</v>
      </c>
      <c r="O70" t="s">
        <v>1602</v>
      </c>
    </row>
    <row r="90" spans="2:15" x14ac:dyDescent="0.3">
      <c r="B90" t="s">
        <v>1605</v>
      </c>
    </row>
    <row r="91" spans="2:15" x14ac:dyDescent="0.3">
      <c r="M91" t="s">
        <v>1600</v>
      </c>
      <c r="N91" s="2" t="e">
        <f>(AVERAGE('GW ZBud_WY'!L15:L33)+AVERAGE('Detailed WY Budget'!BR16:BR34)+AVERAGE('Detailed WY Budget'!BS16:BS34))/1000</f>
        <v>#DIV/0!</v>
      </c>
      <c r="O91" t="s">
        <v>1601</v>
      </c>
    </row>
    <row r="92" spans="2:15" x14ac:dyDescent="0.3">
      <c r="N92" s="8" t="e">
        <f>N91/184370*1000*12</f>
        <v>#DIV/0!</v>
      </c>
      <c r="O92" t="s">
        <v>1602</v>
      </c>
    </row>
    <row r="112" spans="2:16" x14ac:dyDescent="0.3">
      <c r="B112" t="s">
        <v>1606</v>
      </c>
      <c r="P112" t="s">
        <v>899</v>
      </c>
    </row>
    <row r="113" spans="13:15" x14ac:dyDescent="0.3">
      <c r="M113" t="s">
        <v>1600</v>
      </c>
      <c r="N113" s="2">
        <f>('GW ZBud_WY'!AR86-'GW ZBud_WY'!AS86)/1000</f>
        <v>-0.64580315789474485</v>
      </c>
      <c r="O113" t="s">
        <v>1601</v>
      </c>
    </row>
    <row r="114" spans="13:15" x14ac:dyDescent="0.3">
      <c r="N114" s="8">
        <f>N113/184370*1000*12</f>
        <v>-4.2033074224314904E-2</v>
      </c>
      <c r="O114" t="s">
        <v>1602</v>
      </c>
    </row>
    <row r="134" spans="2:16" x14ac:dyDescent="0.3">
      <c r="B134" t="s">
        <v>1606</v>
      </c>
      <c r="P134" t="s">
        <v>1612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yr type</vt:lpstr>
      <vt:lpstr>ZBud Extract Monthly</vt:lpstr>
      <vt:lpstr>Strm Seg GW ZBud Stream In</vt:lpstr>
      <vt:lpstr>Strm Seg GW ZBud Stream Out</vt:lpstr>
      <vt:lpstr>Divs Extract</vt:lpstr>
      <vt:lpstr>NRL Extract</vt:lpstr>
      <vt:lpstr>Drainsheds Analysis</vt:lpstr>
      <vt:lpstr>Drainshed Analysis WY</vt:lpstr>
      <vt:lpstr>Strm Hydr Analysis</vt:lpstr>
      <vt:lpstr>Monthly Surface Budget</vt:lpstr>
      <vt:lpstr>Detailed WY Budget</vt:lpstr>
      <vt:lpstr>Surface Budget Reformatted</vt:lpstr>
      <vt:lpstr>Surface Budget Adjusted</vt:lpstr>
      <vt:lpstr>GW ZBud_Monthly</vt:lpstr>
      <vt:lpstr>GW ZBud_WY</vt:lpstr>
      <vt:lpstr>GW Budget Reformatted</vt:lpstr>
      <vt:lpstr>Historical WB Figures</vt:lpstr>
      <vt:lpstr>CC WB Figures</vt:lpstr>
      <vt:lpstr>Annual Figures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2020-08-07T04:34:44Z</dcterms:modified>
</cp:coreProperties>
</file>